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4.xml" ContentType="application/vnd.openxmlformats-officedocument.spreadsheetml.chartsheet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hart42.xml" ContentType="application/vnd.openxmlformats-officedocument.drawingml.chart+xml"/>
  <Override PartName="/xl/charts/colors41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heets/sheet3.xml" ContentType="application/vnd.openxmlformats-officedocument.spreadsheetml.chartsheet+xml"/>
  <Override PartName="/xl/chartsheets/sheet2.xml" ContentType="application/vnd.openxmlformats-officedocument.spreadsheetml.chartsheet+xml"/>
  <Override PartName="/xl/charts/style41.xml" ContentType="application/vnd.ms-office.chartstyle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2.xml" ContentType="application/vnd.openxmlformats-officedocument.drawingml.chart+xml"/>
  <Override PartName="/xl/drawings/drawing16.xml" ContentType="application/vnd.openxmlformats-officedocument.drawing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heets/sheet1.xml" ContentType="application/vnd.openxmlformats-officedocument.spreadsheetml.chartsheet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8.xml" ContentType="application/vnd.openxmlformats-officedocument.drawing+xml"/>
  <Override PartName="/xl/charts/style38.xml" ContentType="application/vnd.ms-office.chartstyle+xml"/>
  <Override PartName="/xl/charts/chart38.xml" ContentType="application/vnd.openxmlformats-officedocument.drawingml.chart+xml"/>
  <Override PartName="/xl/charts/colors37.xml" ContentType="application/vnd.ms-office.chartcolorstyle+xml"/>
  <Override PartName="/xl/drawings/drawing1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hart29.xml" ContentType="application/vnd.openxmlformats-officedocument.drawingml.chart+xml"/>
  <Override PartName="/xl/charts/style31.xml" ContentType="application/vnd.ms-office.chartstyle+xml"/>
  <Override PartName="/xl/charts/style28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style6.xml" ContentType="application/vnd.ms-office.chartstyle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colors28.xml" ContentType="application/vnd.ms-office.chartcolorstyle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4.xml" ContentType="application/vnd.openxmlformats-officedocument.drawing+xml"/>
  <Override PartName="/xl/charts/colors3.xml" ContentType="application/vnd.ms-office.chartcolorstyle+xml"/>
  <Override PartName="/xl/charts/style3.xml" ContentType="application/vnd.ms-office.chartstyl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9.xml" ContentType="application/vnd.ms-office.chartstyle+xml"/>
  <Override PartName="/xl/charts/chart10.xml" ContentType="application/vnd.openxmlformats-officedocument.drawingml.chart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style19.xml" ContentType="application/vnd.ms-office.chartstyle+xml"/>
  <Override PartName="/xl/charts/chart19.xml" ContentType="application/vnd.openxmlformats-officedocument.drawingml.chart+xml"/>
  <Override PartName="/xl/charts/colors18.xml" ContentType="application/vnd.ms-office.chartcolorstyle+xml"/>
  <Override PartName="/xl/charts/chart16.xml" ContentType="application/vnd.openxmlformats-officedocument.drawingml.chart+xml"/>
  <Override PartName="/xl/charts/colors9.xml" ContentType="application/vnd.ms-office.chartcolor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hart25.xml" ContentType="application/vnd.openxmlformats-officedocument.drawingml.chart+xml"/>
  <Override PartName="/xl/charts/colors24.xml" ContentType="application/vnd.ms-office.chartcolor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drawings/drawing13.xml" ContentType="application/vnd.openxmlformats-officedocument.drawing+xml"/>
  <Override PartName="/xl/charts/colors11.xml" ContentType="application/vnd.ms-office.chartcolorstyle+xml"/>
  <Override PartName="/xl/charts/chart14.xml" ContentType="application/vnd.openxmlformats-officedocument.drawingml.chart+xml"/>
  <Override PartName="/xl/charts/colors10.xml" ContentType="application/vnd.ms-office.chartcolorstyle+xml"/>
  <Override PartName="/xl/charts/style10.xml" ContentType="application/vnd.ms-office.chartstyle+xml"/>
  <Override PartName="/xl/charts/style12.xml" ContentType="application/vnd.ms-office.chart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style15.xml" ContentType="application/vnd.ms-office.chartstyle+xml"/>
  <Override PartName="/xl/charts/chart15.xml" ContentType="application/vnd.openxmlformats-officedocument.drawingml.chart+xml"/>
  <Override PartName="/xl/charts/colors14.xml" ContentType="application/vnd.ms-office.chartcolorstyle+xml"/>
  <Override PartName="/xl/ctrlProps/ctrlProp8.xml" ContentType="application/vnd.ms-excel.contro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6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trlProps/ctrlProp9.xml" ContentType="application/vnd.ms-excel.controlproperties+xml"/>
  <Override PartName="/xl/ctrlProps/ctrlProp7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workbookProtection workbookPassword="CC3D" lockStructure="1"/>
  <bookViews>
    <workbookView xWindow="0" yWindow="0" windowWidth="28800" windowHeight="12435" tabRatio="802" firstSheet="8" activeTab="8"/>
  </bookViews>
  <sheets>
    <sheet name="Gráfico (1)" sheetId="118" state="hidden" r:id="rId1"/>
    <sheet name="Gráfico (2)" sheetId="119" state="hidden" r:id="rId2"/>
    <sheet name="Gráfico (3)" sheetId="120" state="hidden" r:id="rId3"/>
    <sheet name="Gráfico (4)" sheetId="121" state="hidden" r:id="rId4"/>
    <sheet name="Gráfico (5)" sheetId="122" state="hidden" r:id="rId5"/>
    <sheet name="Gráfico (6)" sheetId="123" state="hidden" r:id="rId6"/>
    <sheet name="Gráfico (7)" sheetId="124" state="hidden" r:id="rId7"/>
    <sheet name="Fuentes información2006-2015" sheetId="21" state="hidden" r:id="rId8"/>
    <sheet name="BECO_Consulta Ver.02" sheetId="126" r:id="rId9"/>
    <sheet name="BECO_Energéticos Ver.02" sheetId="128" r:id="rId10"/>
    <sheet name="BECO_Datos" sheetId="99" state="hidden" r:id="rId11"/>
    <sheet name="Bases de Cálculo" sheetId="16" r:id="rId12"/>
    <sheet name="BECO_Fuentes" sheetId="111" r:id="rId13"/>
    <sheet name="BECO_Resultados" sheetId="102" state="hidden" r:id="rId14"/>
    <sheet name="Hoja1" sheetId="108" state="hidden" r:id="rId15"/>
    <sheet name="Cap_02" sheetId="103" state="hidden" r:id="rId16"/>
    <sheet name="Cap_03" sheetId="104" state="hidden" r:id="rId17"/>
    <sheet name="Cap_04" sheetId="109" state="hidden" r:id="rId18"/>
    <sheet name="Cap_05" sheetId="105" state="hidden" r:id="rId19"/>
    <sheet name="Cap_06" sheetId="110" state="hidden" r:id="rId20"/>
    <sheet name="Indicadores Corcheau" sheetId="117" state="hidden" r:id="rId21"/>
    <sheet name="Reporte OLADE" sheetId="127" state="hidden" r:id="rId22"/>
    <sheet name="Base OLADE" sheetId="125" state="hidden" r:id="rId23"/>
    <sheet name="BECO_Template" sheetId="113" state="hidden" r:id="rId24"/>
    <sheet name="Documento" sheetId="106" state="hidden" r:id="rId25"/>
    <sheet name="Hoja3" sheetId="112" state="hidden" r:id="rId26"/>
    <sheet name="DANE" sheetId="107" state="hidden" r:id="rId27"/>
    <sheet name="BEN" sheetId="115" state="hidden" r:id="rId28"/>
    <sheet name="Comparaciones" sheetId="116" state="hidden" r:id="rId29"/>
  </sheets>
  <externalReferences>
    <externalReference r:id="rId30"/>
  </externalReferences>
  <definedNames>
    <definedName name="_xlnm.Print_Area" localSheetId="22">'Base OLADE'!$B$5:$V$42</definedName>
    <definedName name="_xlnm.Print_Area" localSheetId="21">'Reporte OLADE'!$B$6:$V$42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28" l="1"/>
  <c r="D5" i="128"/>
  <c r="D40" i="128"/>
  <c r="D43" i="128"/>
  <c r="D44" i="128"/>
  <c r="D42" i="128"/>
  <c r="D45" i="128"/>
  <c r="D47" i="128"/>
  <c r="D48" i="128"/>
  <c r="D49" i="128"/>
  <c r="D50" i="128"/>
  <c r="D51" i="128"/>
  <c r="D52" i="128"/>
  <c r="D53" i="128"/>
  <c r="D54" i="128"/>
  <c r="D55" i="128"/>
  <c r="D56" i="128"/>
  <c r="D57" i="128"/>
  <c r="D58" i="128"/>
  <c r="D59" i="128"/>
  <c r="D60" i="128"/>
  <c r="D61" i="128"/>
  <c r="D62" i="128"/>
  <c r="D63" i="128"/>
  <c r="D64" i="128"/>
  <c r="D65" i="128"/>
  <c r="D66" i="128"/>
  <c r="D67" i="128"/>
  <c r="D68" i="128"/>
  <c r="D69" i="128"/>
  <c r="D46" i="128"/>
  <c r="D72" i="128"/>
  <c r="D73" i="128"/>
  <c r="D74" i="128"/>
  <c r="D75" i="128"/>
  <c r="D76" i="128"/>
  <c r="D77" i="128"/>
  <c r="D71" i="128"/>
  <c r="D78" i="128"/>
  <c r="D79" i="128"/>
  <c r="D80" i="128"/>
  <c r="D81" i="128"/>
  <c r="D70" i="128"/>
  <c r="D82" i="128"/>
  <c r="D83" i="128"/>
  <c r="D84" i="128"/>
  <c r="D85" i="128"/>
  <c r="D41" i="128"/>
  <c r="D26" i="128"/>
  <c r="D27" i="128"/>
  <c r="D28" i="128"/>
  <c r="D29" i="128"/>
  <c r="D30" i="128"/>
  <c r="D31" i="128"/>
  <c r="D32" i="128"/>
  <c r="D33" i="128"/>
  <c r="D34" i="128"/>
  <c r="D35" i="128"/>
  <c r="D36" i="128"/>
  <c r="D25" i="128"/>
  <c r="D39" i="128"/>
  <c r="E40" i="128"/>
  <c r="E43" i="128"/>
  <c r="E44" i="128"/>
  <c r="E42" i="128"/>
  <c r="E45" i="128"/>
  <c r="E47" i="128"/>
  <c r="E48" i="128"/>
  <c r="E49" i="128"/>
  <c r="E50" i="128"/>
  <c r="E51" i="128"/>
  <c r="E52" i="128"/>
  <c r="E53" i="128"/>
  <c r="E54" i="128"/>
  <c r="E55" i="128"/>
  <c r="E56" i="128"/>
  <c r="E57" i="128"/>
  <c r="E58" i="128"/>
  <c r="E59" i="128"/>
  <c r="E60" i="128"/>
  <c r="E61" i="128"/>
  <c r="E62" i="128"/>
  <c r="E63" i="128"/>
  <c r="E64" i="128"/>
  <c r="E65" i="128"/>
  <c r="E66" i="128"/>
  <c r="E67" i="128"/>
  <c r="E68" i="128"/>
  <c r="E69" i="128"/>
  <c r="E46" i="128"/>
  <c r="E72" i="128"/>
  <c r="E73" i="128"/>
  <c r="E74" i="128"/>
  <c r="E75" i="128"/>
  <c r="E76" i="128"/>
  <c r="E77" i="128"/>
  <c r="E71" i="128"/>
  <c r="E78" i="128"/>
  <c r="E79" i="128"/>
  <c r="E80" i="128"/>
  <c r="E81" i="128"/>
  <c r="E70" i="128"/>
  <c r="E82" i="128"/>
  <c r="E83" i="128"/>
  <c r="E84" i="128"/>
  <c r="E85" i="128"/>
  <c r="E41" i="128"/>
  <c r="E26" i="128"/>
  <c r="E27" i="128"/>
  <c r="E28" i="128"/>
  <c r="E29" i="128"/>
  <c r="E30" i="128"/>
  <c r="E31" i="128"/>
  <c r="E32" i="128"/>
  <c r="E33" i="128"/>
  <c r="E34" i="128"/>
  <c r="E35" i="128"/>
  <c r="E36" i="128"/>
  <c r="E25" i="128"/>
  <c r="E39" i="128"/>
  <c r="F40" i="128"/>
  <c r="F43" i="128"/>
  <c r="F44" i="128"/>
  <c r="F42" i="128"/>
  <c r="F45" i="128"/>
  <c r="F47" i="128"/>
  <c r="F48" i="128"/>
  <c r="F49" i="128"/>
  <c r="F50" i="128"/>
  <c r="F51" i="128"/>
  <c r="F52" i="128"/>
  <c r="F53" i="128"/>
  <c r="F54" i="128"/>
  <c r="F55" i="128"/>
  <c r="F56" i="128"/>
  <c r="F57" i="128"/>
  <c r="F58" i="128"/>
  <c r="F59" i="128"/>
  <c r="F60" i="128"/>
  <c r="F61" i="128"/>
  <c r="F62" i="128"/>
  <c r="F63" i="128"/>
  <c r="F64" i="128"/>
  <c r="F65" i="128"/>
  <c r="F66" i="128"/>
  <c r="F67" i="128"/>
  <c r="F68" i="128"/>
  <c r="F69" i="128"/>
  <c r="F46" i="128"/>
  <c r="F72" i="128"/>
  <c r="F73" i="128"/>
  <c r="F74" i="128"/>
  <c r="F75" i="128"/>
  <c r="F76" i="128"/>
  <c r="F77" i="128"/>
  <c r="F71" i="128"/>
  <c r="F78" i="128"/>
  <c r="F79" i="128"/>
  <c r="F80" i="128"/>
  <c r="F81" i="128"/>
  <c r="F70" i="128"/>
  <c r="F82" i="128"/>
  <c r="F83" i="128"/>
  <c r="F84" i="128"/>
  <c r="F85" i="128"/>
  <c r="F41" i="128"/>
  <c r="F26" i="128"/>
  <c r="F27" i="128"/>
  <c r="F28" i="128"/>
  <c r="F29" i="128"/>
  <c r="F30" i="128"/>
  <c r="F31" i="128"/>
  <c r="F32" i="128"/>
  <c r="F33" i="128"/>
  <c r="F34" i="128"/>
  <c r="F35" i="128"/>
  <c r="F36" i="128"/>
  <c r="F25" i="128"/>
  <c r="F39" i="128"/>
  <c r="G40" i="128"/>
  <c r="G43" i="128"/>
  <c r="G44" i="128"/>
  <c r="G42" i="128"/>
  <c r="G45" i="128"/>
  <c r="G47" i="128"/>
  <c r="G48" i="128"/>
  <c r="G49" i="128"/>
  <c r="G50" i="128"/>
  <c r="G51" i="128"/>
  <c r="G52" i="128"/>
  <c r="G53" i="128"/>
  <c r="G54" i="128"/>
  <c r="G55" i="128"/>
  <c r="G56" i="128"/>
  <c r="G57" i="128"/>
  <c r="G58" i="128"/>
  <c r="G59" i="128"/>
  <c r="G60" i="128"/>
  <c r="G61" i="128"/>
  <c r="G62" i="128"/>
  <c r="G63" i="128"/>
  <c r="G64" i="128"/>
  <c r="G65" i="128"/>
  <c r="G66" i="128"/>
  <c r="G67" i="128"/>
  <c r="G68" i="128"/>
  <c r="G69" i="128"/>
  <c r="G46" i="128"/>
  <c r="G72" i="128"/>
  <c r="G73" i="128"/>
  <c r="G74" i="128"/>
  <c r="G75" i="128"/>
  <c r="G76" i="128"/>
  <c r="G77" i="128"/>
  <c r="G71" i="128"/>
  <c r="G78" i="128"/>
  <c r="G79" i="128"/>
  <c r="G80" i="128"/>
  <c r="G81" i="128"/>
  <c r="G70" i="128"/>
  <c r="G82" i="128"/>
  <c r="G83" i="128"/>
  <c r="G84" i="128"/>
  <c r="G85" i="128"/>
  <c r="G41" i="128"/>
  <c r="G26" i="128"/>
  <c r="G27" i="128"/>
  <c r="G28" i="128"/>
  <c r="G29" i="128"/>
  <c r="G30" i="128"/>
  <c r="G31" i="128"/>
  <c r="G32" i="128"/>
  <c r="G33" i="128"/>
  <c r="G34" i="128"/>
  <c r="G35" i="128"/>
  <c r="G36" i="128"/>
  <c r="G25" i="128"/>
  <c r="G39" i="128"/>
  <c r="H40" i="128"/>
  <c r="H43" i="128"/>
  <c r="H44" i="128"/>
  <c r="H42" i="128"/>
  <c r="H45" i="128"/>
  <c r="H47" i="128"/>
  <c r="H48" i="128"/>
  <c r="H49" i="128"/>
  <c r="H50" i="128"/>
  <c r="H51" i="128"/>
  <c r="H52" i="128"/>
  <c r="H53" i="128"/>
  <c r="H54" i="128"/>
  <c r="H55" i="128"/>
  <c r="H56" i="128"/>
  <c r="H57" i="128"/>
  <c r="H58" i="128"/>
  <c r="H59" i="128"/>
  <c r="H60" i="128"/>
  <c r="H61" i="128"/>
  <c r="H62" i="128"/>
  <c r="H63" i="128"/>
  <c r="H64" i="128"/>
  <c r="H65" i="128"/>
  <c r="H66" i="128"/>
  <c r="H67" i="128"/>
  <c r="H68" i="128"/>
  <c r="H69" i="128"/>
  <c r="H46" i="128"/>
  <c r="H72" i="128"/>
  <c r="H73" i="128"/>
  <c r="H74" i="128"/>
  <c r="H75" i="128"/>
  <c r="H76" i="128"/>
  <c r="H77" i="128"/>
  <c r="H71" i="128"/>
  <c r="H78" i="128"/>
  <c r="H79" i="128"/>
  <c r="H80" i="128"/>
  <c r="H81" i="128"/>
  <c r="H70" i="128"/>
  <c r="H82" i="128"/>
  <c r="H83" i="128"/>
  <c r="H84" i="128"/>
  <c r="H85" i="128"/>
  <c r="H41" i="128"/>
  <c r="H26" i="128"/>
  <c r="H27" i="128"/>
  <c r="H28" i="128"/>
  <c r="H29" i="128"/>
  <c r="H30" i="128"/>
  <c r="H31" i="128"/>
  <c r="H32" i="128"/>
  <c r="H33" i="128"/>
  <c r="H34" i="128"/>
  <c r="H35" i="128"/>
  <c r="H36" i="128"/>
  <c r="H25" i="128"/>
  <c r="H39" i="128"/>
  <c r="I40" i="128"/>
  <c r="I43" i="128"/>
  <c r="I44" i="128"/>
  <c r="I42" i="128"/>
  <c r="I45" i="128"/>
  <c r="I47" i="128"/>
  <c r="I48" i="128"/>
  <c r="I49" i="128"/>
  <c r="I50" i="128"/>
  <c r="I51" i="128"/>
  <c r="I52" i="128"/>
  <c r="I53" i="128"/>
  <c r="I54" i="128"/>
  <c r="I55" i="128"/>
  <c r="I56" i="128"/>
  <c r="I57" i="128"/>
  <c r="I58" i="128"/>
  <c r="I59" i="128"/>
  <c r="I60" i="128"/>
  <c r="I61" i="128"/>
  <c r="I62" i="128"/>
  <c r="I63" i="128"/>
  <c r="I64" i="128"/>
  <c r="I65" i="128"/>
  <c r="I66" i="128"/>
  <c r="I67" i="128"/>
  <c r="I68" i="128"/>
  <c r="I69" i="128"/>
  <c r="I46" i="128"/>
  <c r="I72" i="128"/>
  <c r="I73" i="128"/>
  <c r="I74" i="128"/>
  <c r="I75" i="128"/>
  <c r="I76" i="128"/>
  <c r="I77" i="128"/>
  <c r="I71" i="128"/>
  <c r="I78" i="128"/>
  <c r="I79" i="128"/>
  <c r="I80" i="128"/>
  <c r="I81" i="128"/>
  <c r="I70" i="128"/>
  <c r="I82" i="128"/>
  <c r="I83" i="128"/>
  <c r="I84" i="128"/>
  <c r="I85" i="128"/>
  <c r="I41" i="128"/>
  <c r="I26" i="128"/>
  <c r="I27" i="128"/>
  <c r="I28" i="128"/>
  <c r="I29" i="128"/>
  <c r="I30" i="128"/>
  <c r="I31" i="128"/>
  <c r="I32" i="128"/>
  <c r="I33" i="128"/>
  <c r="I34" i="128"/>
  <c r="I35" i="128"/>
  <c r="I36" i="128"/>
  <c r="I25" i="128"/>
  <c r="I39" i="128"/>
  <c r="J40" i="128"/>
  <c r="J43" i="128"/>
  <c r="J44" i="128"/>
  <c r="J42" i="128"/>
  <c r="J45" i="128"/>
  <c r="J47" i="128"/>
  <c r="J48" i="128"/>
  <c r="J49" i="128"/>
  <c r="J50" i="128"/>
  <c r="J51" i="128"/>
  <c r="J52" i="128"/>
  <c r="J53" i="128"/>
  <c r="J54" i="128"/>
  <c r="J55" i="128"/>
  <c r="J56" i="128"/>
  <c r="J57" i="128"/>
  <c r="J58" i="128"/>
  <c r="J59" i="128"/>
  <c r="J60" i="128"/>
  <c r="J61" i="128"/>
  <c r="J62" i="128"/>
  <c r="J63" i="128"/>
  <c r="J64" i="128"/>
  <c r="J65" i="128"/>
  <c r="J66" i="128"/>
  <c r="J67" i="128"/>
  <c r="J68" i="128"/>
  <c r="J69" i="128"/>
  <c r="J46" i="128"/>
  <c r="J72" i="128"/>
  <c r="J73" i="128"/>
  <c r="J74" i="128"/>
  <c r="J75" i="128"/>
  <c r="J76" i="128"/>
  <c r="J77" i="128"/>
  <c r="J71" i="128"/>
  <c r="J78" i="128"/>
  <c r="J79" i="128"/>
  <c r="J80" i="128"/>
  <c r="J81" i="128"/>
  <c r="J70" i="128"/>
  <c r="J82" i="128"/>
  <c r="J83" i="128"/>
  <c r="J84" i="128"/>
  <c r="J85" i="128"/>
  <c r="J41" i="128"/>
  <c r="J26" i="128"/>
  <c r="J27" i="128"/>
  <c r="J28" i="128"/>
  <c r="J29" i="128"/>
  <c r="J30" i="128"/>
  <c r="J31" i="128"/>
  <c r="J32" i="128"/>
  <c r="J33" i="128"/>
  <c r="J34" i="128"/>
  <c r="J35" i="128"/>
  <c r="J36" i="128"/>
  <c r="J25" i="128"/>
  <c r="J39" i="128"/>
  <c r="C39" i="128"/>
  <c r="D10" i="128"/>
  <c r="D11" i="128"/>
  <c r="D12" i="128"/>
  <c r="D13" i="128"/>
  <c r="D14" i="128"/>
  <c r="D15" i="128"/>
  <c r="D16" i="128"/>
  <c r="D17" i="128"/>
  <c r="D18" i="128"/>
  <c r="D19" i="128"/>
  <c r="D21" i="128"/>
  <c r="D22" i="128"/>
  <c r="D23" i="128"/>
  <c r="D24" i="128"/>
  <c r="D20" i="128"/>
  <c r="D9" i="128"/>
  <c r="D38" i="128"/>
  <c r="E10" i="128"/>
  <c r="E11" i="128"/>
  <c r="E12" i="128"/>
  <c r="E13" i="128"/>
  <c r="E14" i="128"/>
  <c r="E15" i="128"/>
  <c r="E16" i="128"/>
  <c r="E17" i="128"/>
  <c r="E18" i="128"/>
  <c r="E19" i="128"/>
  <c r="E21" i="128"/>
  <c r="E22" i="128"/>
  <c r="E23" i="128"/>
  <c r="E24" i="128"/>
  <c r="E20" i="128"/>
  <c r="E9" i="128"/>
  <c r="E38" i="128"/>
  <c r="F10" i="128"/>
  <c r="F11" i="128"/>
  <c r="F12" i="128"/>
  <c r="F13" i="128"/>
  <c r="F14" i="128"/>
  <c r="F15" i="128"/>
  <c r="F16" i="128"/>
  <c r="F17" i="128"/>
  <c r="F18" i="128"/>
  <c r="F19" i="128"/>
  <c r="F21" i="128"/>
  <c r="F22" i="128"/>
  <c r="F23" i="128"/>
  <c r="F24" i="128"/>
  <c r="F20" i="128"/>
  <c r="F9" i="128"/>
  <c r="F38" i="128"/>
  <c r="G10" i="128"/>
  <c r="G11" i="128"/>
  <c r="G12" i="128"/>
  <c r="G13" i="128"/>
  <c r="G14" i="128"/>
  <c r="G15" i="128"/>
  <c r="G16" i="128"/>
  <c r="G17" i="128"/>
  <c r="G18" i="128"/>
  <c r="G19" i="128"/>
  <c r="G21" i="128"/>
  <c r="G22" i="128"/>
  <c r="G23" i="128"/>
  <c r="G24" i="128"/>
  <c r="G20" i="128"/>
  <c r="G9" i="128"/>
  <c r="G38" i="128"/>
  <c r="H10" i="128"/>
  <c r="H11" i="128"/>
  <c r="H12" i="128"/>
  <c r="H13" i="128"/>
  <c r="H14" i="128"/>
  <c r="H15" i="128"/>
  <c r="H16" i="128"/>
  <c r="H17" i="128"/>
  <c r="H18" i="128"/>
  <c r="H19" i="128"/>
  <c r="H21" i="128"/>
  <c r="H22" i="128"/>
  <c r="H23" i="128"/>
  <c r="H24" i="128"/>
  <c r="H20" i="128"/>
  <c r="H9" i="128"/>
  <c r="H38" i="128"/>
  <c r="I10" i="128"/>
  <c r="I11" i="128"/>
  <c r="I12" i="128"/>
  <c r="I13" i="128"/>
  <c r="I14" i="128"/>
  <c r="I15" i="128"/>
  <c r="I16" i="128"/>
  <c r="I17" i="128"/>
  <c r="I18" i="128"/>
  <c r="I19" i="128"/>
  <c r="I21" i="128"/>
  <c r="I22" i="128"/>
  <c r="I23" i="128"/>
  <c r="I24" i="128"/>
  <c r="I20" i="128"/>
  <c r="I9" i="128"/>
  <c r="I38" i="128"/>
  <c r="J10" i="128"/>
  <c r="J11" i="128"/>
  <c r="J12" i="128"/>
  <c r="J13" i="128"/>
  <c r="J14" i="128"/>
  <c r="J15" i="128"/>
  <c r="J16" i="128"/>
  <c r="J17" i="128"/>
  <c r="J18" i="128"/>
  <c r="J19" i="128"/>
  <c r="J21" i="128"/>
  <c r="J22" i="128"/>
  <c r="J23" i="128"/>
  <c r="J24" i="128"/>
  <c r="J20" i="128"/>
  <c r="J9" i="128"/>
  <c r="J38" i="128"/>
  <c r="C38" i="128"/>
  <c r="C9" i="128"/>
  <c r="C37" i="128"/>
  <c r="D37" i="128"/>
  <c r="E37" i="128"/>
  <c r="F37" i="128"/>
  <c r="G37" i="128"/>
  <c r="H37" i="128"/>
  <c r="I37" i="128"/>
  <c r="J37" i="128"/>
  <c r="C10" i="128"/>
  <c r="C11" i="128"/>
  <c r="C12" i="128"/>
  <c r="C13" i="128"/>
  <c r="C14" i="128"/>
  <c r="C15" i="128"/>
  <c r="C16" i="128"/>
  <c r="C17" i="128"/>
  <c r="C18" i="128"/>
  <c r="C19" i="128"/>
  <c r="C20" i="128"/>
  <c r="C21" i="128"/>
  <c r="C22" i="128"/>
  <c r="C23" i="128"/>
  <c r="C24" i="128"/>
  <c r="C25" i="128"/>
  <c r="C26" i="128"/>
  <c r="C27" i="128"/>
  <c r="C28" i="128"/>
  <c r="C29" i="128"/>
  <c r="C30" i="128"/>
  <c r="C31" i="128"/>
  <c r="C32" i="128"/>
  <c r="C33" i="128"/>
  <c r="C34" i="128"/>
  <c r="C35" i="128"/>
  <c r="C36" i="128"/>
  <c r="C40" i="128"/>
  <c r="C41" i="128"/>
  <c r="C42" i="128"/>
  <c r="C43" i="128"/>
  <c r="C44" i="128"/>
  <c r="C45" i="128"/>
  <c r="C46" i="128"/>
  <c r="C47" i="128"/>
  <c r="C48" i="128"/>
  <c r="C49" i="128"/>
  <c r="C50" i="128"/>
  <c r="C51" i="128"/>
  <c r="C52" i="128"/>
  <c r="C53" i="128"/>
  <c r="C54" i="128"/>
  <c r="C55" i="128"/>
  <c r="C56" i="128"/>
  <c r="C57" i="128"/>
  <c r="C58" i="128"/>
  <c r="C59" i="128"/>
  <c r="C60" i="128"/>
  <c r="C61" i="128"/>
  <c r="C62" i="128"/>
  <c r="C63" i="128"/>
  <c r="C64" i="128"/>
  <c r="C65" i="128"/>
  <c r="C66" i="128"/>
  <c r="C67" i="128"/>
  <c r="C68" i="128"/>
  <c r="C69" i="128"/>
  <c r="C70" i="128"/>
  <c r="C71" i="128"/>
  <c r="C72" i="128"/>
  <c r="C73" i="128"/>
  <c r="C74" i="128"/>
  <c r="C75" i="128"/>
  <c r="C76" i="128"/>
  <c r="C77" i="128"/>
  <c r="C78" i="128"/>
  <c r="C79" i="128"/>
  <c r="C80" i="128"/>
  <c r="C81" i="128"/>
  <c r="C82" i="128"/>
  <c r="C83" i="128"/>
  <c r="C84" i="128"/>
  <c r="C85" i="128"/>
  <c r="M40" i="128"/>
  <c r="M43" i="128"/>
  <c r="M44" i="128"/>
  <c r="M42" i="128"/>
  <c r="M45" i="128"/>
  <c r="M47" i="128"/>
  <c r="M48" i="128"/>
  <c r="M49" i="128"/>
  <c r="M50" i="128"/>
  <c r="M51" i="128"/>
  <c r="M52" i="128"/>
  <c r="M53" i="128"/>
  <c r="M54" i="128"/>
  <c r="M55" i="128"/>
  <c r="M56" i="128"/>
  <c r="M57" i="128"/>
  <c r="M58" i="128"/>
  <c r="M59" i="128"/>
  <c r="M60" i="128"/>
  <c r="M61" i="128"/>
  <c r="M62" i="128"/>
  <c r="M63" i="128"/>
  <c r="M64" i="128"/>
  <c r="M65" i="128"/>
  <c r="M66" i="128"/>
  <c r="M67" i="128"/>
  <c r="M68" i="128"/>
  <c r="M69" i="128"/>
  <c r="M46" i="128"/>
  <c r="M72" i="128"/>
  <c r="M73" i="128"/>
  <c r="M74" i="128"/>
  <c r="M75" i="128"/>
  <c r="M76" i="128"/>
  <c r="M77" i="128"/>
  <c r="M71" i="128"/>
  <c r="M78" i="128"/>
  <c r="M79" i="128"/>
  <c r="M80" i="128"/>
  <c r="M81" i="128"/>
  <c r="M70" i="128"/>
  <c r="M82" i="128"/>
  <c r="M83" i="128"/>
  <c r="M84" i="128"/>
  <c r="M85" i="128"/>
  <c r="M41" i="128"/>
  <c r="M26" i="128"/>
  <c r="M27" i="128"/>
  <c r="M28" i="128"/>
  <c r="M29" i="128"/>
  <c r="M30" i="128"/>
  <c r="M31" i="128"/>
  <c r="M32" i="128"/>
  <c r="M33" i="128"/>
  <c r="M34" i="128"/>
  <c r="M35" i="128"/>
  <c r="M36" i="128"/>
  <c r="M25" i="128"/>
  <c r="M39" i="128"/>
  <c r="M10" i="128"/>
  <c r="M11" i="128"/>
  <c r="M12" i="128"/>
  <c r="M13" i="128"/>
  <c r="M14" i="128"/>
  <c r="M15" i="128"/>
  <c r="M16" i="128"/>
  <c r="M17" i="128"/>
  <c r="M18" i="128"/>
  <c r="M19" i="128"/>
  <c r="M21" i="128"/>
  <c r="M22" i="128"/>
  <c r="M23" i="128"/>
  <c r="M24" i="128"/>
  <c r="M20" i="128"/>
  <c r="M9" i="128"/>
  <c r="C5" i="128"/>
  <c r="E8" i="128"/>
  <c r="F8" i="128"/>
  <c r="G8" i="128"/>
  <c r="H8" i="128"/>
  <c r="I8" i="128"/>
  <c r="J8" i="128"/>
  <c r="K8" i="128"/>
  <c r="L8" i="128"/>
  <c r="M8" i="128"/>
  <c r="D8" i="128"/>
  <c r="N8" i="126"/>
  <c r="O8" i="126"/>
  <c r="P8" i="126"/>
  <c r="Q8" i="126"/>
  <c r="R8" i="126"/>
  <c r="S8" i="126"/>
  <c r="T8" i="126"/>
  <c r="U8" i="126"/>
  <c r="V8" i="126"/>
  <c r="W8" i="126"/>
  <c r="M8" i="126"/>
  <c r="D3" i="125"/>
  <c r="E3" i="125"/>
  <c r="F3" i="125"/>
  <c r="G3" i="125"/>
  <c r="H3" i="125"/>
  <c r="I3" i="125"/>
  <c r="J3" i="125"/>
  <c r="K3" i="125"/>
  <c r="L3" i="125"/>
  <c r="M3" i="125"/>
  <c r="N3" i="125"/>
  <c r="O3" i="125"/>
  <c r="P3" i="125"/>
  <c r="Q3" i="125"/>
  <c r="R3" i="125"/>
  <c r="S3" i="125"/>
  <c r="C3" i="125"/>
  <c r="E8" i="126"/>
  <c r="F8" i="126"/>
  <c r="G8" i="126"/>
  <c r="H8" i="126"/>
  <c r="I8" i="126"/>
  <c r="J8" i="126"/>
  <c r="K8" i="126"/>
  <c r="D8" i="126"/>
  <c r="U5" i="126"/>
  <c r="L5" i="126"/>
  <c r="U10" i="126"/>
  <c r="U11" i="126"/>
  <c r="U12" i="126"/>
  <c r="U13" i="126"/>
  <c r="U14" i="126"/>
  <c r="U15" i="126"/>
  <c r="U16" i="126"/>
  <c r="U17" i="126"/>
  <c r="U18" i="126"/>
  <c r="U19" i="126"/>
  <c r="U21" i="126"/>
  <c r="U22" i="126"/>
  <c r="U23" i="126"/>
  <c r="U24" i="126"/>
  <c r="U20" i="126"/>
  <c r="U26" i="126"/>
  <c r="U27" i="126"/>
  <c r="U28" i="126"/>
  <c r="U29" i="126"/>
  <c r="U30" i="126"/>
  <c r="U31" i="126"/>
  <c r="U32" i="126"/>
  <c r="U33" i="126"/>
  <c r="U34" i="126"/>
  <c r="U35" i="126"/>
  <c r="U36" i="126"/>
  <c r="U25" i="126"/>
  <c r="U9" i="126"/>
  <c r="V5" i="126"/>
  <c r="V10" i="126"/>
  <c r="V11" i="126"/>
  <c r="V12" i="126"/>
  <c r="V13" i="126"/>
  <c r="V14" i="126"/>
  <c r="V15" i="126"/>
  <c r="V16" i="126"/>
  <c r="V17" i="126"/>
  <c r="V18" i="126"/>
  <c r="V19" i="126"/>
  <c r="V21" i="126"/>
  <c r="V22" i="126"/>
  <c r="V23" i="126"/>
  <c r="V24" i="126"/>
  <c r="V20" i="126"/>
  <c r="V26" i="126"/>
  <c r="V27" i="126"/>
  <c r="V28" i="126"/>
  <c r="V29" i="126"/>
  <c r="V30" i="126"/>
  <c r="V31" i="126"/>
  <c r="V32" i="126"/>
  <c r="V33" i="126"/>
  <c r="V34" i="126"/>
  <c r="V35" i="126"/>
  <c r="V36" i="126"/>
  <c r="V25" i="126"/>
  <c r="V9" i="126"/>
  <c r="W5" i="126"/>
  <c r="W10" i="126"/>
  <c r="W11" i="126"/>
  <c r="W12" i="126"/>
  <c r="W13" i="126"/>
  <c r="W14" i="126"/>
  <c r="W15" i="126"/>
  <c r="W16" i="126"/>
  <c r="W17" i="126"/>
  <c r="W18" i="126"/>
  <c r="W19" i="126"/>
  <c r="W21" i="126"/>
  <c r="W22" i="126"/>
  <c r="W23" i="126"/>
  <c r="W24" i="126"/>
  <c r="W20" i="126"/>
  <c r="W26" i="126"/>
  <c r="W27" i="126"/>
  <c r="W28" i="126"/>
  <c r="W29" i="126"/>
  <c r="W30" i="126"/>
  <c r="W31" i="126"/>
  <c r="W32" i="126"/>
  <c r="W33" i="126"/>
  <c r="W34" i="126"/>
  <c r="W35" i="126"/>
  <c r="W36" i="126"/>
  <c r="W25" i="126"/>
  <c r="W9" i="126"/>
  <c r="T5" i="126"/>
  <c r="T10" i="126"/>
  <c r="T11" i="126"/>
  <c r="T12" i="126"/>
  <c r="T13" i="126"/>
  <c r="T14" i="126"/>
  <c r="T15" i="126"/>
  <c r="T16" i="126"/>
  <c r="T17" i="126"/>
  <c r="T18" i="126"/>
  <c r="T19" i="126"/>
  <c r="T21" i="126"/>
  <c r="T22" i="126"/>
  <c r="T23" i="126"/>
  <c r="T24" i="126"/>
  <c r="T20" i="126"/>
  <c r="T26" i="126"/>
  <c r="T27" i="126"/>
  <c r="T28" i="126"/>
  <c r="T29" i="126"/>
  <c r="T30" i="126"/>
  <c r="T31" i="126"/>
  <c r="T32" i="126"/>
  <c r="T33" i="126"/>
  <c r="T34" i="126"/>
  <c r="T35" i="126"/>
  <c r="T36" i="126"/>
  <c r="T25" i="126"/>
  <c r="T9" i="126"/>
  <c r="S5" i="126"/>
  <c r="S10" i="126"/>
  <c r="S11" i="126"/>
  <c r="S12" i="126"/>
  <c r="S13" i="126"/>
  <c r="S14" i="126"/>
  <c r="S15" i="126"/>
  <c r="S16" i="126"/>
  <c r="S17" i="126"/>
  <c r="S18" i="126"/>
  <c r="S19" i="126"/>
  <c r="S21" i="126"/>
  <c r="S22" i="126"/>
  <c r="S23" i="126"/>
  <c r="S24" i="126"/>
  <c r="S20" i="126"/>
  <c r="S26" i="126"/>
  <c r="S27" i="126"/>
  <c r="S28" i="126"/>
  <c r="S29" i="126"/>
  <c r="S30" i="126"/>
  <c r="S31" i="126"/>
  <c r="S32" i="126"/>
  <c r="S33" i="126"/>
  <c r="S34" i="126"/>
  <c r="S35" i="126"/>
  <c r="S36" i="126"/>
  <c r="S25" i="126"/>
  <c r="S9" i="126"/>
  <c r="R5" i="126"/>
  <c r="R10" i="126"/>
  <c r="R11" i="126"/>
  <c r="R12" i="126"/>
  <c r="R13" i="126"/>
  <c r="R14" i="126"/>
  <c r="R15" i="126"/>
  <c r="R16" i="126"/>
  <c r="R17" i="126"/>
  <c r="R18" i="126"/>
  <c r="R19" i="126"/>
  <c r="R21" i="126"/>
  <c r="R22" i="126"/>
  <c r="R23" i="126"/>
  <c r="R24" i="126"/>
  <c r="R20" i="126"/>
  <c r="R26" i="126"/>
  <c r="R27" i="126"/>
  <c r="R28" i="126"/>
  <c r="R29" i="126"/>
  <c r="R30" i="126"/>
  <c r="R31" i="126"/>
  <c r="R32" i="126"/>
  <c r="R33" i="126"/>
  <c r="R34" i="126"/>
  <c r="R35" i="126"/>
  <c r="R36" i="126"/>
  <c r="R25" i="126"/>
  <c r="R9" i="126"/>
  <c r="Q5" i="126"/>
  <c r="Q10" i="126"/>
  <c r="Q11" i="126"/>
  <c r="Q12" i="126"/>
  <c r="Q13" i="126"/>
  <c r="Q14" i="126"/>
  <c r="Q15" i="126"/>
  <c r="Q16" i="126"/>
  <c r="Q17" i="126"/>
  <c r="Q18" i="126"/>
  <c r="Q19" i="126"/>
  <c r="Q21" i="126"/>
  <c r="Q22" i="126"/>
  <c r="Q23" i="126"/>
  <c r="Q24" i="126"/>
  <c r="Q20" i="126"/>
  <c r="Q26" i="126"/>
  <c r="Q27" i="126"/>
  <c r="Q28" i="126"/>
  <c r="Q29" i="126"/>
  <c r="Q30" i="126"/>
  <c r="Q31" i="126"/>
  <c r="Q32" i="126"/>
  <c r="Q33" i="126"/>
  <c r="Q34" i="126"/>
  <c r="Q35" i="126"/>
  <c r="Q36" i="126"/>
  <c r="Q25" i="126"/>
  <c r="Q9" i="126"/>
  <c r="P5" i="126"/>
  <c r="P10" i="126"/>
  <c r="P11" i="126"/>
  <c r="P12" i="126"/>
  <c r="P13" i="126"/>
  <c r="P14" i="126"/>
  <c r="P15" i="126"/>
  <c r="P16" i="126"/>
  <c r="P17" i="126"/>
  <c r="P18" i="126"/>
  <c r="P19" i="126"/>
  <c r="P21" i="126"/>
  <c r="P22" i="126"/>
  <c r="P23" i="126"/>
  <c r="P24" i="126"/>
  <c r="P20" i="126"/>
  <c r="P26" i="126"/>
  <c r="P27" i="126"/>
  <c r="P28" i="126"/>
  <c r="P29" i="126"/>
  <c r="P30" i="126"/>
  <c r="P31" i="126"/>
  <c r="P32" i="126"/>
  <c r="P33" i="126"/>
  <c r="P34" i="126"/>
  <c r="P35" i="126"/>
  <c r="P36" i="126"/>
  <c r="P25" i="126"/>
  <c r="P9" i="126"/>
  <c r="O5" i="126"/>
  <c r="O10" i="126"/>
  <c r="O11" i="126"/>
  <c r="O12" i="126"/>
  <c r="O13" i="126"/>
  <c r="O14" i="126"/>
  <c r="O15" i="126"/>
  <c r="O16" i="126"/>
  <c r="O17" i="126"/>
  <c r="O18" i="126"/>
  <c r="O19" i="126"/>
  <c r="O21" i="126"/>
  <c r="O22" i="126"/>
  <c r="O23" i="126"/>
  <c r="O24" i="126"/>
  <c r="O20" i="126"/>
  <c r="O26" i="126"/>
  <c r="O27" i="126"/>
  <c r="O28" i="126"/>
  <c r="O29" i="126"/>
  <c r="O30" i="126"/>
  <c r="O31" i="126"/>
  <c r="O32" i="126"/>
  <c r="O33" i="126"/>
  <c r="O34" i="126"/>
  <c r="O35" i="126"/>
  <c r="O36" i="126"/>
  <c r="O25" i="126"/>
  <c r="O9" i="126"/>
  <c r="N5" i="126"/>
  <c r="N10" i="126"/>
  <c r="N11" i="126"/>
  <c r="N12" i="126"/>
  <c r="N13" i="126"/>
  <c r="N14" i="126"/>
  <c r="N15" i="126"/>
  <c r="N16" i="126"/>
  <c r="N17" i="126"/>
  <c r="N18" i="126"/>
  <c r="N19" i="126"/>
  <c r="N21" i="126"/>
  <c r="N22" i="126"/>
  <c r="N23" i="126"/>
  <c r="N24" i="126"/>
  <c r="N20" i="126"/>
  <c r="N26" i="126"/>
  <c r="N27" i="126"/>
  <c r="N28" i="126"/>
  <c r="N29" i="126"/>
  <c r="N30" i="126"/>
  <c r="N31" i="126"/>
  <c r="N32" i="126"/>
  <c r="N33" i="126"/>
  <c r="N34" i="126"/>
  <c r="N35" i="126"/>
  <c r="N36" i="126"/>
  <c r="N25" i="126"/>
  <c r="N9" i="126"/>
  <c r="M5" i="126"/>
  <c r="M10" i="126"/>
  <c r="M11" i="126"/>
  <c r="M12" i="126"/>
  <c r="M13" i="126"/>
  <c r="M14" i="126"/>
  <c r="M15" i="126"/>
  <c r="M16" i="126"/>
  <c r="M17" i="126"/>
  <c r="M18" i="126"/>
  <c r="M19" i="126"/>
  <c r="M21" i="126"/>
  <c r="M22" i="126"/>
  <c r="M23" i="126"/>
  <c r="M24" i="126"/>
  <c r="M20" i="126"/>
  <c r="M26" i="126"/>
  <c r="M27" i="126"/>
  <c r="M28" i="126"/>
  <c r="M29" i="126"/>
  <c r="M30" i="126"/>
  <c r="M31" i="126"/>
  <c r="M32" i="126"/>
  <c r="M33" i="126"/>
  <c r="M34" i="126"/>
  <c r="M35" i="126"/>
  <c r="M36" i="126"/>
  <c r="M25" i="126"/>
  <c r="M9" i="126"/>
  <c r="E5" i="126"/>
  <c r="E10" i="126"/>
  <c r="E11" i="126"/>
  <c r="E12" i="126"/>
  <c r="E13" i="126"/>
  <c r="E14" i="126"/>
  <c r="E15" i="126"/>
  <c r="E16" i="126"/>
  <c r="E17" i="126"/>
  <c r="E18" i="126"/>
  <c r="E19" i="126"/>
  <c r="E21" i="126"/>
  <c r="E22" i="126"/>
  <c r="E23" i="126"/>
  <c r="E24" i="126"/>
  <c r="E20" i="126"/>
  <c r="E26" i="126"/>
  <c r="E27" i="126"/>
  <c r="E28" i="126"/>
  <c r="E29" i="126"/>
  <c r="E30" i="126"/>
  <c r="E31" i="126"/>
  <c r="E32" i="126"/>
  <c r="E33" i="126"/>
  <c r="E34" i="126"/>
  <c r="E35" i="126"/>
  <c r="E36" i="126"/>
  <c r="E25" i="126"/>
  <c r="E9" i="126"/>
  <c r="F5" i="126"/>
  <c r="F10" i="126"/>
  <c r="F11" i="126"/>
  <c r="F12" i="126"/>
  <c r="F13" i="126"/>
  <c r="F14" i="126"/>
  <c r="F15" i="126"/>
  <c r="F16" i="126"/>
  <c r="F17" i="126"/>
  <c r="F18" i="126"/>
  <c r="F19" i="126"/>
  <c r="F21" i="126"/>
  <c r="F22" i="126"/>
  <c r="F23" i="126"/>
  <c r="F24" i="126"/>
  <c r="F20" i="126"/>
  <c r="F26" i="126"/>
  <c r="F27" i="126"/>
  <c r="F28" i="126"/>
  <c r="F29" i="126"/>
  <c r="F30" i="126"/>
  <c r="F31" i="126"/>
  <c r="F32" i="126"/>
  <c r="F33" i="126"/>
  <c r="F34" i="126"/>
  <c r="F35" i="126"/>
  <c r="F36" i="126"/>
  <c r="F25" i="126"/>
  <c r="F9" i="126"/>
  <c r="G5" i="126"/>
  <c r="G10" i="126"/>
  <c r="G11" i="126"/>
  <c r="G12" i="126"/>
  <c r="G13" i="126"/>
  <c r="G14" i="126"/>
  <c r="G15" i="126"/>
  <c r="G16" i="126"/>
  <c r="G17" i="126"/>
  <c r="G18" i="126"/>
  <c r="G19" i="126"/>
  <c r="G21" i="126"/>
  <c r="G22" i="126"/>
  <c r="G23" i="126"/>
  <c r="G24" i="126"/>
  <c r="G20" i="126"/>
  <c r="G26" i="126"/>
  <c r="G27" i="126"/>
  <c r="G28" i="126"/>
  <c r="G29" i="126"/>
  <c r="G30" i="126"/>
  <c r="G31" i="126"/>
  <c r="G32" i="126"/>
  <c r="G33" i="126"/>
  <c r="G34" i="126"/>
  <c r="G35" i="126"/>
  <c r="G36" i="126"/>
  <c r="G25" i="126"/>
  <c r="G9" i="126"/>
  <c r="H5" i="126"/>
  <c r="H10" i="126"/>
  <c r="H11" i="126"/>
  <c r="H12" i="126"/>
  <c r="H13" i="126"/>
  <c r="H14" i="126"/>
  <c r="H15" i="126"/>
  <c r="H16" i="126"/>
  <c r="H17" i="126"/>
  <c r="H18" i="126"/>
  <c r="H19" i="126"/>
  <c r="H21" i="126"/>
  <c r="H22" i="126"/>
  <c r="H23" i="126"/>
  <c r="H24" i="126"/>
  <c r="H20" i="126"/>
  <c r="H26" i="126"/>
  <c r="H27" i="126"/>
  <c r="H28" i="126"/>
  <c r="H29" i="126"/>
  <c r="H30" i="126"/>
  <c r="H31" i="126"/>
  <c r="H32" i="126"/>
  <c r="H33" i="126"/>
  <c r="H34" i="126"/>
  <c r="H35" i="126"/>
  <c r="H36" i="126"/>
  <c r="H25" i="126"/>
  <c r="H9" i="126"/>
  <c r="I5" i="126"/>
  <c r="I10" i="126"/>
  <c r="I11" i="126"/>
  <c r="I12" i="126"/>
  <c r="I13" i="126"/>
  <c r="I14" i="126"/>
  <c r="I15" i="126"/>
  <c r="I16" i="126"/>
  <c r="I17" i="126"/>
  <c r="I18" i="126"/>
  <c r="I19" i="126"/>
  <c r="I21" i="126"/>
  <c r="I22" i="126"/>
  <c r="I23" i="126"/>
  <c r="I24" i="126"/>
  <c r="I20" i="126"/>
  <c r="I26" i="126"/>
  <c r="I27" i="126"/>
  <c r="I28" i="126"/>
  <c r="I29" i="126"/>
  <c r="I30" i="126"/>
  <c r="I31" i="126"/>
  <c r="I32" i="126"/>
  <c r="I33" i="126"/>
  <c r="I34" i="126"/>
  <c r="I35" i="126"/>
  <c r="I36" i="126"/>
  <c r="I25" i="126"/>
  <c r="I9" i="126"/>
  <c r="J5" i="126"/>
  <c r="J10" i="126"/>
  <c r="J11" i="126"/>
  <c r="J12" i="126"/>
  <c r="J13" i="126"/>
  <c r="J14" i="126"/>
  <c r="J15" i="126"/>
  <c r="J16" i="126"/>
  <c r="J17" i="126"/>
  <c r="J18" i="126"/>
  <c r="J19" i="126"/>
  <c r="J21" i="126"/>
  <c r="J22" i="126"/>
  <c r="J23" i="126"/>
  <c r="J24" i="126"/>
  <c r="J20" i="126"/>
  <c r="J26" i="126"/>
  <c r="J27" i="126"/>
  <c r="J28" i="126"/>
  <c r="J29" i="126"/>
  <c r="J30" i="126"/>
  <c r="J31" i="126"/>
  <c r="J32" i="126"/>
  <c r="J33" i="126"/>
  <c r="J34" i="126"/>
  <c r="J35" i="126"/>
  <c r="J36" i="126"/>
  <c r="J25" i="126"/>
  <c r="J9" i="126"/>
  <c r="K5" i="126"/>
  <c r="K10" i="126"/>
  <c r="K11" i="126"/>
  <c r="K12" i="126"/>
  <c r="K13" i="126"/>
  <c r="K14" i="126"/>
  <c r="K15" i="126"/>
  <c r="K16" i="126"/>
  <c r="K17" i="126"/>
  <c r="K18" i="126"/>
  <c r="K19" i="126"/>
  <c r="K21" i="126"/>
  <c r="K22" i="126"/>
  <c r="K23" i="126"/>
  <c r="K24" i="126"/>
  <c r="K20" i="126"/>
  <c r="K26" i="126"/>
  <c r="K27" i="126"/>
  <c r="K28" i="126"/>
  <c r="K29" i="126"/>
  <c r="K30" i="126"/>
  <c r="K31" i="126"/>
  <c r="K32" i="126"/>
  <c r="K33" i="126"/>
  <c r="K34" i="126"/>
  <c r="K35" i="126"/>
  <c r="K36" i="126"/>
  <c r="K25" i="126"/>
  <c r="K9" i="126"/>
  <c r="D5" i="126"/>
  <c r="D10" i="126"/>
  <c r="D11" i="126"/>
  <c r="D12" i="126"/>
  <c r="D13" i="126"/>
  <c r="D14" i="126"/>
  <c r="D15" i="126"/>
  <c r="D16" i="126"/>
  <c r="D17" i="126"/>
  <c r="D18" i="126"/>
  <c r="D19" i="126"/>
  <c r="D21" i="126"/>
  <c r="D22" i="126"/>
  <c r="D23" i="126"/>
  <c r="D24" i="126"/>
  <c r="D20" i="126"/>
  <c r="D26" i="126"/>
  <c r="D27" i="126"/>
  <c r="D28" i="126"/>
  <c r="D29" i="126"/>
  <c r="D30" i="126"/>
  <c r="D31" i="126"/>
  <c r="D32" i="126"/>
  <c r="D33" i="126"/>
  <c r="D34" i="126"/>
  <c r="D35" i="126"/>
  <c r="D36" i="126"/>
  <c r="D25" i="126"/>
  <c r="D9" i="126"/>
  <c r="K10" i="128"/>
  <c r="K11" i="128"/>
  <c r="K12" i="128"/>
  <c r="K13" i="128"/>
  <c r="K14" i="128"/>
  <c r="K15" i="128"/>
  <c r="K16" i="128"/>
  <c r="K17" i="128"/>
  <c r="K18" i="128"/>
  <c r="K19" i="128"/>
  <c r="K21" i="128"/>
  <c r="K22" i="128"/>
  <c r="K23" i="128"/>
  <c r="K24" i="128"/>
  <c r="K20" i="128"/>
  <c r="K26" i="128"/>
  <c r="K27" i="128"/>
  <c r="K28" i="128"/>
  <c r="K29" i="128"/>
  <c r="K30" i="128"/>
  <c r="K31" i="128"/>
  <c r="K32" i="128"/>
  <c r="K33" i="128"/>
  <c r="K34" i="128"/>
  <c r="K35" i="128"/>
  <c r="K36" i="128"/>
  <c r="K25" i="128"/>
  <c r="K9" i="128"/>
  <c r="L10" i="128"/>
  <c r="L11" i="128"/>
  <c r="L12" i="128"/>
  <c r="L13" i="128"/>
  <c r="L14" i="128"/>
  <c r="L15" i="128"/>
  <c r="L16" i="128"/>
  <c r="L17" i="128"/>
  <c r="L18" i="128"/>
  <c r="L19" i="128"/>
  <c r="L21" i="128"/>
  <c r="L22" i="128"/>
  <c r="L23" i="128"/>
  <c r="L24" i="128"/>
  <c r="L20" i="128"/>
  <c r="L26" i="128"/>
  <c r="L27" i="128"/>
  <c r="L28" i="128"/>
  <c r="L29" i="128"/>
  <c r="L30" i="128"/>
  <c r="L31" i="128"/>
  <c r="L32" i="128"/>
  <c r="L33" i="128"/>
  <c r="L34" i="128"/>
  <c r="L35" i="128"/>
  <c r="L36" i="128"/>
  <c r="L25" i="128"/>
  <c r="L9" i="128"/>
  <c r="K40" i="128"/>
  <c r="K43" i="128"/>
  <c r="K44" i="128"/>
  <c r="K42" i="128"/>
  <c r="K45" i="128"/>
  <c r="K47" i="128"/>
  <c r="K48" i="128"/>
  <c r="K49" i="128"/>
  <c r="K50" i="128"/>
  <c r="K51" i="128"/>
  <c r="K52" i="128"/>
  <c r="K53" i="128"/>
  <c r="K54" i="128"/>
  <c r="K55" i="128"/>
  <c r="K56" i="128"/>
  <c r="K57" i="128"/>
  <c r="K58" i="128"/>
  <c r="K59" i="128"/>
  <c r="K60" i="128"/>
  <c r="K61" i="128"/>
  <c r="K62" i="128"/>
  <c r="K63" i="128"/>
  <c r="K64" i="128"/>
  <c r="K65" i="128"/>
  <c r="K66" i="128"/>
  <c r="K67" i="128"/>
  <c r="K68" i="128"/>
  <c r="K69" i="128"/>
  <c r="K46" i="128"/>
  <c r="K72" i="128"/>
  <c r="K73" i="128"/>
  <c r="K74" i="128"/>
  <c r="K75" i="128"/>
  <c r="K76" i="128"/>
  <c r="K77" i="128"/>
  <c r="K71" i="128"/>
  <c r="K78" i="128"/>
  <c r="K79" i="128"/>
  <c r="K80" i="128"/>
  <c r="K81" i="128"/>
  <c r="K70" i="128"/>
  <c r="K82" i="128"/>
  <c r="K83" i="128"/>
  <c r="K84" i="128"/>
  <c r="K85" i="128"/>
  <c r="K41" i="128"/>
  <c r="K39" i="128"/>
  <c r="L40" i="128"/>
  <c r="L43" i="128"/>
  <c r="L44" i="128"/>
  <c r="L42" i="128"/>
  <c r="L45" i="128"/>
  <c r="L47" i="128"/>
  <c r="L48" i="128"/>
  <c r="L49" i="128"/>
  <c r="L50" i="128"/>
  <c r="L51" i="128"/>
  <c r="L52" i="128"/>
  <c r="L53" i="128"/>
  <c r="L54" i="128"/>
  <c r="L55" i="128"/>
  <c r="L56" i="128"/>
  <c r="L57" i="128"/>
  <c r="L58" i="128"/>
  <c r="L59" i="128"/>
  <c r="L60" i="128"/>
  <c r="L61" i="128"/>
  <c r="L62" i="128"/>
  <c r="L63" i="128"/>
  <c r="L64" i="128"/>
  <c r="L65" i="128"/>
  <c r="L66" i="128"/>
  <c r="L67" i="128"/>
  <c r="L68" i="128"/>
  <c r="L69" i="128"/>
  <c r="L46" i="128"/>
  <c r="L72" i="128"/>
  <c r="L73" i="128"/>
  <c r="L74" i="128"/>
  <c r="L75" i="128"/>
  <c r="L76" i="128"/>
  <c r="L77" i="128"/>
  <c r="L71" i="128"/>
  <c r="L78" i="128"/>
  <c r="L79" i="128"/>
  <c r="L80" i="128"/>
  <c r="L81" i="128"/>
  <c r="L70" i="128"/>
  <c r="L82" i="128"/>
  <c r="L83" i="128"/>
  <c r="L84" i="128"/>
  <c r="L85" i="128"/>
  <c r="L41" i="128"/>
  <c r="L39" i="128"/>
  <c r="N43" i="126"/>
  <c r="N44" i="126"/>
  <c r="N42" i="126"/>
  <c r="N45" i="126"/>
  <c r="N47" i="126"/>
  <c r="N48" i="126"/>
  <c r="N49" i="126"/>
  <c r="N50" i="126"/>
  <c r="N51" i="126"/>
  <c r="N52" i="126"/>
  <c r="N53" i="126"/>
  <c r="N54" i="126"/>
  <c r="N55" i="126"/>
  <c r="N56" i="126"/>
  <c r="N57" i="126"/>
  <c r="N58" i="126"/>
  <c r="N59" i="126"/>
  <c r="N60" i="126"/>
  <c r="N61" i="126"/>
  <c r="N62" i="126"/>
  <c r="N63" i="126"/>
  <c r="N64" i="126"/>
  <c r="N65" i="126"/>
  <c r="N66" i="126"/>
  <c r="N67" i="126"/>
  <c r="N68" i="126"/>
  <c r="N69" i="126"/>
  <c r="N46" i="126"/>
  <c r="N72" i="126"/>
  <c r="N73" i="126"/>
  <c r="N74" i="126"/>
  <c r="N75" i="126"/>
  <c r="N76" i="126"/>
  <c r="N77" i="126"/>
  <c r="N71" i="126"/>
  <c r="N78" i="126"/>
  <c r="N79" i="126"/>
  <c r="N80" i="126"/>
  <c r="N81" i="126"/>
  <c r="N70" i="126"/>
  <c r="N82" i="126"/>
  <c r="N83" i="126"/>
  <c r="N84" i="126"/>
  <c r="N85" i="126"/>
  <c r="N41" i="126"/>
  <c r="O43" i="126"/>
  <c r="O44" i="126"/>
  <c r="O42" i="126"/>
  <c r="O45" i="126"/>
  <c r="O47" i="126"/>
  <c r="O48" i="126"/>
  <c r="O49" i="126"/>
  <c r="O50" i="126"/>
  <c r="O51" i="126"/>
  <c r="O52" i="126"/>
  <c r="O53" i="126"/>
  <c r="O54" i="126"/>
  <c r="O55" i="126"/>
  <c r="O56" i="126"/>
  <c r="O57" i="126"/>
  <c r="O58" i="126"/>
  <c r="O59" i="126"/>
  <c r="O60" i="126"/>
  <c r="O61" i="126"/>
  <c r="O62" i="126"/>
  <c r="O63" i="126"/>
  <c r="O64" i="126"/>
  <c r="O65" i="126"/>
  <c r="O66" i="126"/>
  <c r="O67" i="126"/>
  <c r="O68" i="126"/>
  <c r="O69" i="126"/>
  <c r="O46" i="126"/>
  <c r="O72" i="126"/>
  <c r="O73" i="126"/>
  <c r="O74" i="126"/>
  <c r="O75" i="126"/>
  <c r="O76" i="126"/>
  <c r="O77" i="126"/>
  <c r="O71" i="126"/>
  <c r="O78" i="126"/>
  <c r="O79" i="126"/>
  <c r="O80" i="126"/>
  <c r="O81" i="126"/>
  <c r="O70" i="126"/>
  <c r="O82" i="126"/>
  <c r="O83" i="126"/>
  <c r="O84" i="126"/>
  <c r="O85" i="126"/>
  <c r="O41" i="126"/>
  <c r="P43" i="126"/>
  <c r="P44" i="126"/>
  <c r="P42" i="126"/>
  <c r="P45" i="126"/>
  <c r="P47" i="126"/>
  <c r="P48" i="126"/>
  <c r="P49" i="126"/>
  <c r="P50" i="126"/>
  <c r="P51" i="126"/>
  <c r="P52" i="126"/>
  <c r="P53" i="126"/>
  <c r="P54" i="126"/>
  <c r="P55" i="126"/>
  <c r="P56" i="126"/>
  <c r="P57" i="126"/>
  <c r="P58" i="126"/>
  <c r="P59" i="126"/>
  <c r="P60" i="126"/>
  <c r="P61" i="126"/>
  <c r="P62" i="126"/>
  <c r="P63" i="126"/>
  <c r="P64" i="126"/>
  <c r="P65" i="126"/>
  <c r="P66" i="126"/>
  <c r="P67" i="126"/>
  <c r="P68" i="126"/>
  <c r="P69" i="126"/>
  <c r="P46" i="126"/>
  <c r="P72" i="126"/>
  <c r="P73" i="126"/>
  <c r="P74" i="126"/>
  <c r="P75" i="126"/>
  <c r="P76" i="126"/>
  <c r="P77" i="126"/>
  <c r="P71" i="126"/>
  <c r="P78" i="126"/>
  <c r="P79" i="126"/>
  <c r="P80" i="126"/>
  <c r="P81" i="126"/>
  <c r="P70" i="126"/>
  <c r="P82" i="126"/>
  <c r="P83" i="126"/>
  <c r="P84" i="126"/>
  <c r="P85" i="126"/>
  <c r="P41" i="126"/>
  <c r="Q43" i="126"/>
  <c r="Q44" i="126"/>
  <c r="Q42" i="126"/>
  <c r="Q45" i="126"/>
  <c r="Q47" i="126"/>
  <c r="Q48" i="126"/>
  <c r="Q49" i="126"/>
  <c r="Q50" i="126"/>
  <c r="Q51" i="126"/>
  <c r="Q52" i="126"/>
  <c r="Q53" i="126"/>
  <c r="Q54" i="126"/>
  <c r="Q55" i="126"/>
  <c r="Q56" i="126"/>
  <c r="Q57" i="126"/>
  <c r="Q58" i="126"/>
  <c r="Q59" i="126"/>
  <c r="Q60" i="126"/>
  <c r="Q61" i="126"/>
  <c r="Q62" i="126"/>
  <c r="Q63" i="126"/>
  <c r="Q64" i="126"/>
  <c r="Q65" i="126"/>
  <c r="Q66" i="126"/>
  <c r="Q67" i="126"/>
  <c r="Q68" i="126"/>
  <c r="Q69" i="126"/>
  <c r="Q46" i="126"/>
  <c r="Q72" i="126"/>
  <c r="Q73" i="126"/>
  <c r="Q74" i="126"/>
  <c r="Q75" i="126"/>
  <c r="Q76" i="126"/>
  <c r="Q77" i="126"/>
  <c r="Q71" i="126"/>
  <c r="Q78" i="126"/>
  <c r="Q79" i="126"/>
  <c r="Q80" i="126"/>
  <c r="Q81" i="126"/>
  <c r="Q70" i="126"/>
  <c r="Q82" i="126"/>
  <c r="Q83" i="126"/>
  <c r="Q84" i="126"/>
  <c r="Q85" i="126"/>
  <c r="Q41" i="126"/>
  <c r="R43" i="126"/>
  <c r="R44" i="126"/>
  <c r="R42" i="126"/>
  <c r="R45" i="126"/>
  <c r="R47" i="126"/>
  <c r="R48" i="126"/>
  <c r="R49" i="126"/>
  <c r="R50" i="126"/>
  <c r="R51" i="126"/>
  <c r="R52" i="126"/>
  <c r="R53" i="126"/>
  <c r="R54" i="126"/>
  <c r="R55" i="126"/>
  <c r="R56" i="126"/>
  <c r="R57" i="126"/>
  <c r="R58" i="126"/>
  <c r="R59" i="126"/>
  <c r="R60" i="126"/>
  <c r="R61" i="126"/>
  <c r="R62" i="126"/>
  <c r="R63" i="126"/>
  <c r="R64" i="126"/>
  <c r="R65" i="126"/>
  <c r="R66" i="126"/>
  <c r="R67" i="126"/>
  <c r="R68" i="126"/>
  <c r="R69" i="126"/>
  <c r="R46" i="126"/>
  <c r="R72" i="126"/>
  <c r="R73" i="126"/>
  <c r="R74" i="126"/>
  <c r="R75" i="126"/>
  <c r="R76" i="126"/>
  <c r="R77" i="126"/>
  <c r="R71" i="126"/>
  <c r="R78" i="126"/>
  <c r="R79" i="126"/>
  <c r="R80" i="126"/>
  <c r="R81" i="126"/>
  <c r="R70" i="126"/>
  <c r="R82" i="126"/>
  <c r="R83" i="126"/>
  <c r="R84" i="126"/>
  <c r="R85" i="126"/>
  <c r="R41" i="126"/>
  <c r="S43" i="126"/>
  <c r="S44" i="126"/>
  <c r="S42" i="126"/>
  <c r="S45" i="126"/>
  <c r="S47" i="126"/>
  <c r="S48" i="126"/>
  <c r="S49" i="126"/>
  <c r="S50" i="126"/>
  <c r="S51" i="126"/>
  <c r="S52" i="126"/>
  <c r="S53" i="126"/>
  <c r="S54" i="126"/>
  <c r="S55" i="126"/>
  <c r="S56" i="126"/>
  <c r="S57" i="126"/>
  <c r="S58" i="126"/>
  <c r="S59" i="126"/>
  <c r="S60" i="126"/>
  <c r="S61" i="126"/>
  <c r="S62" i="126"/>
  <c r="S63" i="126"/>
  <c r="S64" i="126"/>
  <c r="S65" i="126"/>
  <c r="S66" i="126"/>
  <c r="S67" i="126"/>
  <c r="S68" i="126"/>
  <c r="S69" i="126"/>
  <c r="S46" i="126"/>
  <c r="S72" i="126"/>
  <c r="S73" i="126"/>
  <c r="S74" i="126"/>
  <c r="S75" i="126"/>
  <c r="S76" i="126"/>
  <c r="S77" i="126"/>
  <c r="S71" i="126"/>
  <c r="S78" i="126"/>
  <c r="S79" i="126"/>
  <c r="S80" i="126"/>
  <c r="S81" i="126"/>
  <c r="S70" i="126"/>
  <c r="S82" i="126"/>
  <c r="S83" i="126"/>
  <c r="S84" i="126"/>
  <c r="S85" i="126"/>
  <c r="S41" i="126"/>
  <c r="T43" i="126"/>
  <c r="T44" i="126"/>
  <c r="T42" i="126"/>
  <c r="T45" i="126"/>
  <c r="T47" i="126"/>
  <c r="T48" i="126"/>
  <c r="T49" i="126"/>
  <c r="T50" i="126"/>
  <c r="T51" i="126"/>
  <c r="T52" i="126"/>
  <c r="T53" i="126"/>
  <c r="T54" i="126"/>
  <c r="T55" i="126"/>
  <c r="T56" i="126"/>
  <c r="T57" i="126"/>
  <c r="T58" i="126"/>
  <c r="T59" i="126"/>
  <c r="T60" i="126"/>
  <c r="T61" i="126"/>
  <c r="T62" i="126"/>
  <c r="T63" i="126"/>
  <c r="T64" i="126"/>
  <c r="T65" i="126"/>
  <c r="T66" i="126"/>
  <c r="T67" i="126"/>
  <c r="T68" i="126"/>
  <c r="T69" i="126"/>
  <c r="T46" i="126"/>
  <c r="T72" i="126"/>
  <c r="T73" i="126"/>
  <c r="T74" i="126"/>
  <c r="T75" i="126"/>
  <c r="T76" i="126"/>
  <c r="T77" i="126"/>
  <c r="T71" i="126"/>
  <c r="T78" i="126"/>
  <c r="T79" i="126"/>
  <c r="T80" i="126"/>
  <c r="T81" i="126"/>
  <c r="T70" i="126"/>
  <c r="T82" i="126"/>
  <c r="T83" i="126"/>
  <c r="T84" i="126"/>
  <c r="T85" i="126"/>
  <c r="T41" i="126"/>
  <c r="U43" i="126"/>
  <c r="U44" i="126"/>
  <c r="U42" i="126"/>
  <c r="U45" i="126"/>
  <c r="U47" i="126"/>
  <c r="U48" i="126"/>
  <c r="U49" i="126"/>
  <c r="U50" i="126"/>
  <c r="U51" i="126"/>
  <c r="U52" i="126"/>
  <c r="U53" i="126"/>
  <c r="U54" i="126"/>
  <c r="U55" i="126"/>
  <c r="U56" i="126"/>
  <c r="U57" i="126"/>
  <c r="U58" i="126"/>
  <c r="U59" i="126"/>
  <c r="U60" i="126"/>
  <c r="U61" i="126"/>
  <c r="U62" i="126"/>
  <c r="U63" i="126"/>
  <c r="U64" i="126"/>
  <c r="U65" i="126"/>
  <c r="U66" i="126"/>
  <c r="U67" i="126"/>
  <c r="U68" i="126"/>
  <c r="U69" i="126"/>
  <c r="U46" i="126"/>
  <c r="U72" i="126"/>
  <c r="U73" i="126"/>
  <c r="U74" i="126"/>
  <c r="U75" i="126"/>
  <c r="U76" i="126"/>
  <c r="U77" i="126"/>
  <c r="U71" i="126"/>
  <c r="U78" i="126"/>
  <c r="U79" i="126"/>
  <c r="U80" i="126"/>
  <c r="U81" i="126"/>
  <c r="U70" i="126"/>
  <c r="U82" i="126"/>
  <c r="U83" i="126"/>
  <c r="U84" i="126"/>
  <c r="U85" i="126"/>
  <c r="U41" i="126"/>
  <c r="V43" i="126"/>
  <c r="V44" i="126"/>
  <c r="V42" i="126"/>
  <c r="V45" i="126"/>
  <c r="V47" i="126"/>
  <c r="V48" i="126"/>
  <c r="V49" i="126"/>
  <c r="V50" i="126"/>
  <c r="V51" i="126"/>
  <c r="V52" i="126"/>
  <c r="V53" i="126"/>
  <c r="V54" i="126"/>
  <c r="V55" i="126"/>
  <c r="V56" i="126"/>
  <c r="V57" i="126"/>
  <c r="V58" i="126"/>
  <c r="V59" i="126"/>
  <c r="V60" i="126"/>
  <c r="V61" i="126"/>
  <c r="V62" i="126"/>
  <c r="V63" i="126"/>
  <c r="V64" i="126"/>
  <c r="V65" i="126"/>
  <c r="V66" i="126"/>
  <c r="V67" i="126"/>
  <c r="V68" i="126"/>
  <c r="V69" i="126"/>
  <c r="V46" i="126"/>
  <c r="V72" i="126"/>
  <c r="V73" i="126"/>
  <c r="V74" i="126"/>
  <c r="V75" i="126"/>
  <c r="V76" i="126"/>
  <c r="V77" i="126"/>
  <c r="V71" i="126"/>
  <c r="V78" i="126"/>
  <c r="V79" i="126"/>
  <c r="V80" i="126"/>
  <c r="V81" i="126"/>
  <c r="V70" i="126"/>
  <c r="V82" i="126"/>
  <c r="V83" i="126"/>
  <c r="V84" i="126"/>
  <c r="V85" i="126"/>
  <c r="V41" i="126"/>
  <c r="W43" i="126"/>
  <c r="W44" i="126"/>
  <c r="W42" i="126"/>
  <c r="W45" i="126"/>
  <c r="W47" i="126"/>
  <c r="W48" i="126"/>
  <c r="W49" i="126"/>
  <c r="W50" i="126"/>
  <c r="W51" i="126"/>
  <c r="W52" i="126"/>
  <c r="W53" i="126"/>
  <c r="W54" i="126"/>
  <c r="W55" i="126"/>
  <c r="W56" i="126"/>
  <c r="W57" i="126"/>
  <c r="W58" i="126"/>
  <c r="W59" i="126"/>
  <c r="W60" i="126"/>
  <c r="W61" i="126"/>
  <c r="W62" i="126"/>
  <c r="W63" i="126"/>
  <c r="W64" i="126"/>
  <c r="W65" i="126"/>
  <c r="W66" i="126"/>
  <c r="W67" i="126"/>
  <c r="W68" i="126"/>
  <c r="W69" i="126"/>
  <c r="W46" i="126"/>
  <c r="W72" i="126"/>
  <c r="W73" i="126"/>
  <c r="W74" i="126"/>
  <c r="W75" i="126"/>
  <c r="W76" i="126"/>
  <c r="W77" i="126"/>
  <c r="W71" i="126"/>
  <c r="W78" i="126"/>
  <c r="W79" i="126"/>
  <c r="W80" i="126"/>
  <c r="W81" i="126"/>
  <c r="W70" i="126"/>
  <c r="W82" i="126"/>
  <c r="W83" i="126"/>
  <c r="W84" i="126"/>
  <c r="W85" i="126"/>
  <c r="W41" i="126"/>
  <c r="N40" i="126"/>
  <c r="N39" i="126"/>
  <c r="O40" i="126"/>
  <c r="O39" i="126"/>
  <c r="P40" i="126"/>
  <c r="P39" i="126"/>
  <c r="Q40" i="126"/>
  <c r="Q39" i="126"/>
  <c r="R40" i="126"/>
  <c r="R39" i="126"/>
  <c r="S40" i="126"/>
  <c r="S39" i="126"/>
  <c r="T40" i="126"/>
  <c r="T39" i="126"/>
  <c r="U40" i="126"/>
  <c r="U39" i="126"/>
  <c r="V40" i="126"/>
  <c r="V39" i="126"/>
  <c r="W40" i="126"/>
  <c r="W39" i="126"/>
  <c r="M43" i="126"/>
  <c r="M44" i="126"/>
  <c r="M42" i="126"/>
  <c r="M45" i="126"/>
  <c r="M47" i="126"/>
  <c r="M48" i="126"/>
  <c r="M49" i="126"/>
  <c r="M50" i="126"/>
  <c r="M51" i="126"/>
  <c r="M52" i="126"/>
  <c r="M53" i="126"/>
  <c r="M54" i="126"/>
  <c r="M55" i="126"/>
  <c r="M56" i="126"/>
  <c r="M57" i="126"/>
  <c r="M58" i="126"/>
  <c r="M59" i="126"/>
  <c r="M60" i="126"/>
  <c r="M61" i="126"/>
  <c r="M62" i="126"/>
  <c r="M63" i="126"/>
  <c r="M64" i="126"/>
  <c r="M65" i="126"/>
  <c r="M66" i="126"/>
  <c r="M67" i="126"/>
  <c r="M68" i="126"/>
  <c r="M69" i="126"/>
  <c r="M46" i="126"/>
  <c r="M72" i="126"/>
  <c r="M73" i="126"/>
  <c r="M74" i="126"/>
  <c r="M75" i="126"/>
  <c r="M76" i="126"/>
  <c r="M77" i="126"/>
  <c r="M71" i="126"/>
  <c r="M78" i="126"/>
  <c r="M79" i="126"/>
  <c r="M80" i="126"/>
  <c r="M81" i="126"/>
  <c r="M70" i="126"/>
  <c r="M82" i="126"/>
  <c r="M83" i="126"/>
  <c r="M84" i="126"/>
  <c r="M85" i="126"/>
  <c r="M41" i="126"/>
  <c r="M40" i="126"/>
  <c r="M39" i="126"/>
  <c r="E40" i="126"/>
  <c r="E43" i="126"/>
  <c r="E44" i="126"/>
  <c r="E42" i="126"/>
  <c r="E45" i="126"/>
  <c r="E47" i="126"/>
  <c r="E48" i="126"/>
  <c r="E49" i="126"/>
  <c r="E50" i="126"/>
  <c r="E51" i="126"/>
  <c r="E52" i="126"/>
  <c r="E53" i="126"/>
  <c r="E54" i="126"/>
  <c r="E55" i="126"/>
  <c r="E56" i="126"/>
  <c r="E57" i="126"/>
  <c r="E58" i="126"/>
  <c r="E59" i="126"/>
  <c r="E60" i="126"/>
  <c r="E61" i="126"/>
  <c r="E62" i="126"/>
  <c r="E63" i="126"/>
  <c r="E64" i="126"/>
  <c r="E65" i="126"/>
  <c r="E66" i="126"/>
  <c r="E67" i="126"/>
  <c r="E68" i="126"/>
  <c r="E69" i="126"/>
  <c r="E46" i="126"/>
  <c r="E72" i="126"/>
  <c r="E73" i="126"/>
  <c r="E74" i="126"/>
  <c r="E75" i="126"/>
  <c r="E76" i="126"/>
  <c r="E77" i="126"/>
  <c r="E71" i="126"/>
  <c r="E78" i="126"/>
  <c r="E79" i="126"/>
  <c r="E80" i="126"/>
  <c r="E81" i="126"/>
  <c r="E70" i="126"/>
  <c r="E82" i="126"/>
  <c r="E83" i="126"/>
  <c r="E84" i="126"/>
  <c r="E85" i="126"/>
  <c r="E41" i="126"/>
  <c r="E39" i="126"/>
  <c r="F40" i="126"/>
  <c r="F43" i="126"/>
  <c r="F44" i="126"/>
  <c r="F42" i="126"/>
  <c r="F45" i="126"/>
  <c r="F47" i="126"/>
  <c r="F48" i="126"/>
  <c r="F49" i="126"/>
  <c r="F50" i="126"/>
  <c r="F51" i="126"/>
  <c r="F52" i="126"/>
  <c r="F53" i="126"/>
  <c r="F54" i="126"/>
  <c r="F55" i="126"/>
  <c r="F56" i="126"/>
  <c r="F57" i="126"/>
  <c r="F58" i="126"/>
  <c r="F59" i="126"/>
  <c r="F60" i="126"/>
  <c r="F61" i="126"/>
  <c r="F62" i="126"/>
  <c r="F63" i="126"/>
  <c r="F64" i="126"/>
  <c r="F65" i="126"/>
  <c r="F66" i="126"/>
  <c r="F67" i="126"/>
  <c r="F68" i="126"/>
  <c r="F69" i="126"/>
  <c r="F46" i="126"/>
  <c r="F72" i="126"/>
  <c r="F73" i="126"/>
  <c r="F74" i="126"/>
  <c r="F75" i="126"/>
  <c r="F76" i="126"/>
  <c r="F77" i="126"/>
  <c r="F71" i="126"/>
  <c r="F78" i="126"/>
  <c r="F79" i="126"/>
  <c r="F80" i="126"/>
  <c r="F81" i="126"/>
  <c r="F70" i="126"/>
  <c r="F82" i="126"/>
  <c r="F83" i="126"/>
  <c r="F84" i="126"/>
  <c r="F85" i="126"/>
  <c r="F41" i="126"/>
  <c r="F39" i="126"/>
  <c r="G40" i="126"/>
  <c r="G43" i="126"/>
  <c r="G44" i="126"/>
  <c r="G42" i="126"/>
  <c r="G45" i="126"/>
  <c r="G47" i="126"/>
  <c r="G48" i="126"/>
  <c r="G49" i="126"/>
  <c r="G50" i="126"/>
  <c r="G51" i="126"/>
  <c r="G52" i="126"/>
  <c r="G53" i="126"/>
  <c r="G54" i="126"/>
  <c r="G55" i="126"/>
  <c r="G56" i="126"/>
  <c r="G57" i="126"/>
  <c r="G58" i="126"/>
  <c r="G59" i="126"/>
  <c r="G60" i="126"/>
  <c r="G61" i="126"/>
  <c r="G62" i="126"/>
  <c r="G63" i="126"/>
  <c r="G64" i="126"/>
  <c r="G65" i="126"/>
  <c r="G66" i="126"/>
  <c r="G67" i="126"/>
  <c r="G68" i="126"/>
  <c r="G69" i="126"/>
  <c r="G46" i="126"/>
  <c r="G72" i="126"/>
  <c r="G73" i="126"/>
  <c r="G74" i="126"/>
  <c r="G75" i="126"/>
  <c r="G76" i="126"/>
  <c r="G77" i="126"/>
  <c r="G71" i="126"/>
  <c r="G78" i="126"/>
  <c r="G79" i="126"/>
  <c r="G80" i="126"/>
  <c r="G81" i="126"/>
  <c r="G70" i="126"/>
  <c r="G82" i="126"/>
  <c r="G83" i="126"/>
  <c r="G84" i="126"/>
  <c r="G85" i="126"/>
  <c r="G41" i="126"/>
  <c r="G39" i="126"/>
  <c r="H40" i="126"/>
  <c r="H43" i="126"/>
  <c r="H44" i="126"/>
  <c r="H42" i="126"/>
  <c r="H45" i="126"/>
  <c r="H47" i="126"/>
  <c r="H48" i="126"/>
  <c r="H49" i="126"/>
  <c r="H50" i="126"/>
  <c r="H51" i="126"/>
  <c r="H52" i="126"/>
  <c r="H53" i="126"/>
  <c r="H54" i="126"/>
  <c r="H55" i="126"/>
  <c r="H56" i="126"/>
  <c r="H57" i="126"/>
  <c r="H58" i="126"/>
  <c r="H59" i="126"/>
  <c r="H60" i="126"/>
  <c r="H61" i="126"/>
  <c r="H62" i="126"/>
  <c r="H63" i="126"/>
  <c r="H64" i="126"/>
  <c r="H65" i="126"/>
  <c r="H66" i="126"/>
  <c r="H67" i="126"/>
  <c r="H68" i="126"/>
  <c r="H69" i="126"/>
  <c r="H46" i="126"/>
  <c r="H72" i="126"/>
  <c r="H73" i="126"/>
  <c r="H74" i="126"/>
  <c r="H75" i="126"/>
  <c r="H76" i="126"/>
  <c r="H77" i="126"/>
  <c r="H71" i="126"/>
  <c r="H78" i="126"/>
  <c r="H79" i="126"/>
  <c r="H80" i="126"/>
  <c r="H81" i="126"/>
  <c r="H70" i="126"/>
  <c r="H82" i="126"/>
  <c r="H83" i="126"/>
  <c r="H84" i="126"/>
  <c r="H85" i="126"/>
  <c r="H41" i="126"/>
  <c r="H39" i="126"/>
  <c r="I40" i="126"/>
  <c r="I43" i="126"/>
  <c r="I44" i="126"/>
  <c r="I42" i="126"/>
  <c r="I45" i="126"/>
  <c r="I47" i="126"/>
  <c r="I48" i="126"/>
  <c r="I49" i="126"/>
  <c r="I50" i="126"/>
  <c r="I51" i="126"/>
  <c r="I52" i="126"/>
  <c r="I53" i="126"/>
  <c r="I54" i="126"/>
  <c r="I55" i="126"/>
  <c r="I56" i="126"/>
  <c r="I57" i="126"/>
  <c r="I58" i="126"/>
  <c r="I59" i="126"/>
  <c r="I60" i="126"/>
  <c r="I61" i="126"/>
  <c r="I62" i="126"/>
  <c r="I63" i="126"/>
  <c r="I64" i="126"/>
  <c r="I65" i="126"/>
  <c r="I66" i="126"/>
  <c r="I67" i="126"/>
  <c r="I68" i="126"/>
  <c r="I69" i="126"/>
  <c r="I46" i="126"/>
  <c r="I72" i="126"/>
  <c r="I73" i="126"/>
  <c r="I74" i="126"/>
  <c r="I75" i="126"/>
  <c r="I76" i="126"/>
  <c r="I77" i="126"/>
  <c r="I71" i="126"/>
  <c r="I78" i="126"/>
  <c r="I79" i="126"/>
  <c r="I80" i="126"/>
  <c r="I81" i="126"/>
  <c r="I70" i="126"/>
  <c r="I82" i="126"/>
  <c r="I83" i="126"/>
  <c r="I84" i="126"/>
  <c r="I85" i="126"/>
  <c r="I41" i="126"/>
  <c r="I39" i="126"/>
  <c r="J40" i="126"/>
  <c r="J43" i="126"/>
  <c r="J44" i="126"/>
  <c r="J42" i="126"/>
  <c r="J45" i="126"/>
  <c r="J47" i="126"/>
  <c r="J48" i="126"/>
  <c r="J49" i="126"/>
  <c r="J50" i="126"/>
  <c r="J51" i="126"/>
  <c r="J52" i="126"/>
  <c r="J53" i="126"/>
  <c r="J54" i="126"/>
  <c r="J55" i="126"/>
  <c r="J56" i="126"/>
  <c r="J57" i="126"/>
  <c r="J58" i="126"/>
  <c r="J59" i="126"/>
  <c r="J60" i="126"/>
  <c r="J61" i="126"/>
  <c r="J62" i="126"/>
  <c r="J63" i="126"/>
  <c r="J64" i="126"/>
  <c r="J65" i="126"/>
  <c r="J66" i="126"/>
  <c r="J67" i="126"/>
  <c r="J68" i="126"/>
  <c r="J69" i="126"/>
  <c r="J46" i="126"/>
  <c r="J72" i="126"/>
  <c r="J73" i="126"/>
  <c r="J74" i="126"/>
  <c r="J75" i="126"/>
  <c r="J76" i="126"/>
  <c r="J77" i="126"/>
  <c r="J71" i="126"/>
  <c r="J78" i="126"/>
  <c r="J79" i="126"/>
  <c r="J80" i="126"/>
  <c r="J81" i="126"/>
  <c r="J70" i="126"/>
  <c r="J82" i="126"/>
  <c r="J83" i="126"/>
  <c r="J84" i="126"/>
  <c r="J85" i="126"/>
  <c r="J41" i="126"/>
  <c r="J39" i="126"/>
  <c r="K40" i="126"/>
  <c r="K43" i="126"/>
  <c r="K44" i="126"/>
  <c r="K42" i="126"/>
  <c r="K45" i="126"/>
  <c r="K47" i="126"/>
  <c r="K48" i="126"/>
  <c r="K49" i="126"/>
  <c r="K50" i="126"/>
  <c r="K51" i="126"/>
  <c r="K52" i="126"/>
  <c r="K53" i="126"/>
  <c r="K54" i="126"/>
  <c r="K55" i="126"/>
  <c r="K56" i="126"/>
  <c r="K57" i="126"/>
  <c r="K58" i="126"/>
  <c r="K59" i="126"/>
  <c r="K60" i="126"/>
  <c r="K61" i="126"/>
  <c r="K62" i="126"/>
  <c r="K63" i="126"/>
  <c r="K64" i="126"/>
  <c r="K65" i="126"/>
  <c r="K66" i="126"/>
  <c r="K67" i="126"/>
  <c r="K68" i="126"/>
  <c r="K69" i="126"/>
  <c r="K46" i="126"/>
  <c r="K72" i="126"/>
  <c r="K73" i="126"/>
  <c r="K74" i="126"/>
  <c r="K75" i="126"/>
  <c r="K76" i="126"/>
  <c r="K77" i="126"/>
  <c r="K71" i="126"/>
  <c r="K78" i="126"/>
  <c r="K79" i="126"/>
  <c r="K80" i="126"/>
  <c r="K81" i="126"/>
  <c r="K70" i="126"/>
  <c r="K82" i="126"/>
  <c r="K83" i="126"/>
  <c r="K84" i="126"/>
  <c r="K85" i="126"/>
  <c r="K41" i="126"/>
  <c r="K39" i="126"/>
  <c r="D43" i="126"/>
  <c r="D44" i="126"/>
  <c r="D42" i="126"/>
  <c r="D45" i="126"/>
  <c r="D47" i="126"/>
  <c r="D48" i="126"/>
  <c r="D49" i="126"/>
  <c r="D50" i="126"/>
  <c r="D51" i="126"/>
  <c r="D52" i="126"/>
  <c r="D53" i="126"/>
  <c r="D54" i="126"/>
  <c r="D55" i="126"/>
  <c r="D56" i="126"/>
  <c r="D57" i="126"/>
  <c r="D58" i="126"/>
  <c r="D59" i="126"/>
  <c r="D60" i="126"/>
  <c r="D61" i="126"/>
  <c r="D62" i="126"/>
  <c r="D63" i="126"/>
  <c r="D64" i="126"/>
  <c r="D65" i="126"/>
  <c r="D66" i="126"/>
  <c r="D67" i="126"/>
  <c r="D68" i="126"/>
  <c r="D69" i="126"/>
  <c r="D46" i="126"/>
  <c r="D72" i="126"/>
  <c r="D73" i="126"/>
  <c r="D74" i="126"/>
  <c r="D75" i="126"/>
  <c r="D76" i="126"/>
  <c r="D77" i="126"/>
  <c r="D71" i="126"/>
  <c r="D78" i="126"/>
  <c r="D79" i="126"/>
  <c r="D80" i="126"/>
  <c r="D81" i="126"/>
  <c r="D70" i="126"/>
  <c r="D82" i="126"/>
  <c r="D83" i="126"/>
  <c r="D84" i="126"/>
  <c r="D85" i="126"/>
  <c r="D41" i="126"/>
  <c r="D40" i="126"/>
  <c r="D39" i="126"/>
  <c r="D38" i="126"/>
  <c r="D37" i="126"/>
  <c r="E38" i="126"/>
  <c r="E37" i="126"/>
  <c r="F38" i="126"/>
  <c r="F37" i="126"/>
  <c r="G38" i="126"/>
  <c r="G37" i="126"/>
  <c r="H38" i="126"/>
  <c r="H37" i="126"/>
  <c r="I38" i="126"/>
  <c r="I37" i="126"/>
  <c r="J38" i="126"/>
  <c r="J37" i="126"/>
  <c r="K38" i="126"/>
  <c r="K37" i="126"/>
  <c r="C37" i="126"/>
  <c r="C38" i="126"/>
  <c r="K38" i="128"/>
  <c r="K37" i="128"/>
  <c r="L38" i="128"/>
  <c r="L37" i="128"/>
  <c r="M38" i="128"/>
  <c r="M37" i="128"/>
  <c r="C8" i="128"/>
  <c r="B6" i="128"/>
  <c r="G7" i="127"/>
  <c r="H7" i="127"/>
  <c r="T7" i="127"/>
  <c r="U7" i="127"/>
  <c r="V7" i="127"/>
  <c r="D4" i="125"/>
  <c r="D8" i="125"/>
  <c r="D8" i="127"/>
  <c r="E4" i="125"/>
  <c r="E8" i="125"/>
  <c r="E8" i="127"/>
  <c r="F4" i="125"/>
  <c r="F8" i="125"/>
  <c r="F8" i="127"/>
  <c r="F9" i="125"/>
  <c r="F9" i="127"/>
  <c r="F10" i="125"/>
  <c r="F10" i="127"/>
  <c r="F11" i="125"/>
  <c r="F11" i="127"/>
  <c r="F12" i="125"/>
  <c r="F12" i="127"/>
  <c r="F13" i="127"/>
  <c r="G8" i="127"/>
  <c r="G13" i="127"/>
  <c r="H8" i="127"/>
  <c r="I4" i="125"/>
  <c r="I8" i="125"/>
  <c r="I8" i="127"/>
  <c r="J4" i="125"/>
  <c r="J8" i="125"/>
  <c r="J8" i="127"/>
  <c r="J9" i="125"/>
  <c r="J9" i="127"/>
  <c r="J10" i="125"/>
  <c r="J10" i="127"/>
  <c r="J11" i="125"/>
  <c r="J11" i="127"/>
  <c r="J12" i="125"/>
  <c r="J12" i="127"/>
  <c r="J13" i="127"/>
  <c r="K4" i="125"/>
  <c r="K8" i="125"/>
  <c r="K8" i="127"/>
  <c r="K9" i="125"/>
  <c r="K9" i="127"/>
  <c r="K10" i="125"/>
  <c r="K10" i="127"/>
  <c r="K11" i="125"/>
  <c r="K11" i="127"/>
  <c r="K12" i="125"/>
  <c r="K12" i="127"/>
  <c r="K13" i="127"/>
  <c r="L4" i="125"/>
  <c r="L8" i="127"/>
  <c r="M4" i="125"/>
  <c r="M8" i="127"/>
  <c r="N4" i="125"/>
  <c r="N8" i="127"/>
  <c r="N9" i="125"/>
  <c r="N9" i="127"/>
  <c r="N10" i="125"/>
  <c r="N10" i="127"/>
  <c r="N11" i="125"/>
  <c r="N11" i="127"/>
  <c r="N12" i="125"/>
  <c r="N12" i="127"/>
  <c r="N13" i="127"/>
  <c r="O4" i="125"/>
  <c r="O8" i="127"/>
  <c r="O9" i="125"/>
  <c r="O9" i="127"/>
  <c r="O10" i="125"/>
  <c r="O10" i="127"/>
  <c r="O11" i="125"/>
  <c r="O11" i="127"/>
  <c r="O12" i="125"/>
  <c r="O12" i="127"/>
  <c r="O13" i="127"/>
  <c r="P4" i="125"/>
  <c r="P8" i="127"/>
  <c r="Q4" i="125"/>
  <c r="Q8" i="127"/>
  <c r="R4" i="125"/>
  <c r="R8" i="127"/>
  <c r="R9" i="125"/>
  <c r="R9" i="127"/>
  <c r="R10" i="125"/>
  <c r="R10" i="127"/>
  <c r="R11" i="125"/>
  <c r="R11" i="127"/>
  <c r="R12" i="125"/>
  <c r="R12" i="127"/>
  <c r="R13" i="127"/>
  <c r="S4" i="125"/>
  <c r="S8" i="127"/>
  <c r="S9" i="125"/>
  <c r="S9" i="127"/>
  <c r="S10" i="125"/>
  <c r="S10" i="127"/>
  <c r="S11" i="125"/>
  <c r="S11" i="127"/>
  <c r="S12" i="125"/>
  <c r="S12" i="127"/>
  <c r="S13" i="127"/>
  <c r="T8" i="127"/>
  <c r="U8" i="127"/>
  <c r="V8" i="127"/>
  <c r="V13" i="127"/>
  <c r="D9" i="125"/>
  <c r="D9" i="127"/>
  <c r="E9" i="125"/>
  <c r="E9" i="127"/>
  <c r="G9" i="127"/>
  <c r="H9" i="127"/>
  <c r="I9" i="125"/>
  <c r="I9" i="127"/>
  <c r="L9" i="125"/>
  <c r="L9" i="127"/>
  <c r="M9" i="125"/>
  <c r="M9" i="127"/>
  <c r="P9" i="125"/>
  <c r="P9" i="127"/>
  <c r="Q9" i="125"/>
  <c r="Q9" i="127"/>
  <c r="T9" i="127"/>
  <c r="U9" i="127"/>
  <c r="V9" i="127"/>
  <c r="D10" i="125"/>
  <c r="D10" i="127"/>
  <c r="E10" i="125"/>
  <c r="E10" i="127"/>
  <c r="E11" i="125"/>
  <c r="E11" i="127"/>
  <c r="E12" i="125"/>
  <c r="E12" i="127"/>
  <c r="E13" i="127"/>
  <c r="G10" i="127"/>
  <c r="H10" i="127"/>
  <c r="I10" i="125"/>
  <c r="I10" i="127"/>
  <c r="I11" i="125"/>
  <c r="I11" i="127"/>
  <c r="I12" i="125"/>
  <c r="I12" i="127"/>
  <c r="I13" i="127"/>
  <c r="L10" i="125"/>
  <c r="L10" i="127"/>
  <c r="M10" i="125"/>
  <c r="M10" i="127"/>
  <c r="M11" i="125"/>
  <c r="M11" i="127"/>
  <c r="M12" i="125"/>
  <c r="M12" i="127"/>
  <c r="M13" i="127"/>
  <c r="P10" i="125"/>
  <c r="P10" i="127"/>
  <c r="Q10" i="125"/>
  <c r="Q10" i="127"/>
  <c r="Q11" i="125"/>
  <c r="Q11" i="127"/>
  <c r="Q12" i="125"/>
  <c r="Q12" i="127"/>
  <c r="Q13" i="127"/>
  <c r="T10" i="127"/>
  <c r="U10" i="127"/>
  <c r="U13" i="127"/>
  <c r="V10" i="127"/>
  <c r="D11" i="125"/>
  <c r="D11" i="127"/>
  <c r="G11" i="127"/>
  <c r="H11" i="127"/>
  <c r="L11" i="125"/>
  <c r="L11" i="127"/>
  <c r="P11" i="125"/>
  <c r="P11" i="127"/>
  <c r="T11" i="127"/>
  <c r="U11" i="127"/>
  <c r="V11" i="127"/>
  <c r="D12" i="125"/>
  <c r="D12" i="127"/>
  <c r="G12" i="127"/>
  <c r="H12" i="127"/>
  <c r="L12" i="125"/>
  <c r="L12" i="127"/>
  <c r="P12" i="125"/>
  <c r="P12" i="127"/>
  <c r="T12" i="127"/>
  <c r="U12" i="127"/>
  <c r="V12" i="127"/>
  <c r="D13" i="127"/>
  <c r="H13" i="127"/>
  <c r="L13" i="127"/>
  <c r="P13" i="127"/>
  <c r="T13" i="127"/>
  <c r="D14" i="125"/>
  <c r="D14" i="127"/>
  <c r="E14" i="125"/>
  <c r="E14" i="127"/>
  <c r="F14" i="125"/>
  <c r="F14" i="127"/>
  <c r="G14" i="127"/>
  <c r="H14" i="127"/>
  <c r="I14" i="125"/>
  <c r="I14" i="127"/>
  <c r="J14" i="125"/>
  <c r="J14" i="127"/>
  <c r="K14" i="125"/>
  <c r="K14" i="127"/>
  <c r="L14" i="125"/>
  <c r="L14" i="127"/>
  <c r="M14" i="125"/>
  <c r="M14" i="127"/>
  <c r="N14" i="125"/>
  <c r="N14" i="127"/>
  <c r="O14" i="125"/>
  <c r="O14" i="127"/>
  <c r="P14" i="125"/>
  <c r="P14" i="127"/>
  <c r="Q14" i="125"/>
  <c r="Q14" i="127"/>
  <c r="R14" i="125"/>
  <c r="R14" i="127"/>
  <c r="S14" i="125"/>
  <c r="S14" i="127"/>
  <c r="T14" i="127"/>
  <c r="U14" i="127"/>
  <c r="V14" i="127"/>
  <c r="D15" i="127"/>
  <c r="E15" i="127"/>
  <c r="F15" i="127"/>
  <c r="F16" i="125"/>
  <c r="F16" i="127"/>
  <c r="F17" i="125"/>
  <c r="F17" i="127"/>
  <c r="F18" i="125"/>
  <c r="F18" i="127"/>
  <c r="F19" i="125"/>
  <c r="F19" i="127"/>
  <c r="F20" i="125"/>
  <c r="F20" i="127"/>
  <c r="F21" i="125"/>
  <c r="F21" i="127"/>
  <c r="F22" i="127"/>
  <c r="G15" i="127"/>
  <c r="H15" i="127"/>
  <c r="I15" i="127"/>
  <c r="J15" i="127"/>
  <c r="J16" i="125"/>
  <c r="J16" i="127"/>
  <c r="J17" i="125"/>
  <c r="J17" i="127"/>
  <c r="J18" i="125"/>
  <c r="J18" i="127"/>
  <c r="J19" i="125"/>
  <c r="J19" i="127"/>
  <c r="J20" i="125"/>
  <c r="J20" i="127"/>
  <c r="J21" i="125"/>
  <c r="J21" i="127"/>
  <c r="J22" i="127"/>
  <c r="K15" i="127"/>
  <c r="L15" i="125"/>
  <c r="L15" i="127"/>
  <c r="M15" i="127"/>
  <c r="N15" i="125"/>
  <c r="N15" i="127"/>
  <c r="N16" i="125"/>
  <c r="N16" i="127"/>
  <c r="N17" i="125"/>
  <c r="N17" i="127"/>
  <c r="N18" i="125"/>
  <c r="N18" i="127"/>
  <c r="N19" i="125"/>
  <c r="N19" i="127"/>
  <c r="N20" i="125"/>
  <c r="N20" i="127"/>
  <c r="N21" i="125"/>
  <c r="N21" i="127"/>
  <c r="N22" i="127"/>
  <c r="O15" i="127"/>
  <c r="P15" i="127"/>
  <c r="Q15" i="127"/>
  <c r="R15" i="127"/>
  <c r="R16" i="125"/>
  <c r="R16" i="127"/>
  <c r="R17" i="125"/>
  <c r="R17" i="127"/>
  <c r="R18" i="125"/>
  <c r="R18" i="127"/>
  <c r="R19" i="125"/>
  <c r="R19" i="127"/>
  <c r="R20" i="125"/>
  <c r="R20" i="127"/>
  <c r="R21" i="125"/>
  <c r="R21" i="127"/>
  <c r="R22" i="127"/>
  <c r="S15" i="127"/>
  <c r="T15" i="127"/>
  <c r="U15" i="127"/>
  <c r="V15" i="127"/>
  <c r="V22" i="127"/>
  <c r="D16" i="125"/>
  <c r="D16" i="127"/>
  <c r="E16" i="125"/>
  <c r="E16" i="127"/>
  <c r="G16" i="127"/>
  <c r="G22" i="127"/>
  <c r="H16" i="127"/>
  <c r="I16" i="125"/>
  <c r="I16" i="127"/>
  <c r="K16" i="125"/>
  <c r="K16" i="127"/>
  <c r="K17" i="125"/>
  <c r="K17" i="127"/>
  <c r="K18" i="125"/>
  <c r="K18" i="127"/>
  <c r="K19" i="125"/>
  <c r="K19" i="127"/>
  <c r="K20" i="125"/>
  <c r="K20" i="127"/>
  <c r="K21" i="125"/>
  <c r="K21" i="127"/>
  <c r="K22" i="127"/>
  <c r="L16" i="125"/>
  <c r="L16" i="127"/>
  <c r="M16" i="125"/>
  <c r="M16" i="127"/>
  <c r="O16" i="125"/>
  <c r="O16" i="127"/>
  <c r="O17" i="125"/>
  <c r="O17" i="127"/>
  <c r="O18" i="125"/>
  <c r="O18" i="127"/>
  <c r="O19" i="125"/>
  <c r="O19" i="127"/>
  <c r="O20" i="125"/>
  <c r="O20" i="127"/>
  <c r="O21" i="125"/>
  <c r="O21" i="127"/>
  <c r="O22" i="127"/>
  <c r="P16" i="125"/>
  <c r="P16" i="127"/>
  <c r="Q16" i="125"/>
  <c r="Q16" i="127"/>
  <c r="S16" i="125"/>
  <c r="S16" i="127"/>
  <c r="S17" i="125"/>
  <c r="S17" i="127"/>
  <c r="S18" i="125"/>
  <c r="S18" i="127"/>
  <c r="S19" i="125"/>
  <c r="S19" i="127"/>
  <c r="S20" i="125"/>
  <c r="S20" i="127"/>
  <c r="S21" i="125"/>
  <c r="S21" i="127"/>
  <c r="S22" i="127"/>
  <c r="T16" i="127"/>
  <c r="U16" i="127"/>
  <c r="V16" i="127"/>
  <c r="D17" i="125"/>
  <c r="D17" i="127"/>
  <c r="D18" i="125"/>
  <c r="D18" i="127"/>
  <c r="D19" i="125"/>
  <c r="D19" i="127"/>
  <c r="D20" i="125"/>
  <c r="D20" i="127"/>
  <c r="D21" i="125"/>
  <c r="D21" i="127"/>
  <c r="D22" i="127"/>
  <c r="E17" i="125"/>
  <c r="E17" i="127"/>
  <c r="G17" i="127"/>
  <c r="H17" i="127"/>
  <c r="H22" i="127"/>
  <c r="I17" i="125"/>
  <c r="I17" i="127"/>
  <c r="L17" i="125"/>
  <c r="L17" i="127"/>
  <c r="L18" i="125"/>
  <c r="L18" i="127"/>
  <c r="L19" i="125"/>
  <c r="L19" i="127"/>
  <c r="L20" i="125"/>
  <c r="L20" i="127"/>
  <c r="L21" i="125"/>
  <c r="L21" i="127"/>
  <c r="L22" i="127"/>
  <c r="M17" i="125"/>
  <c r="M17" i="127"/>
  <c r="P17" i="125"/>
  <c r="P17" i="127"/>
  <c r="P18" i="125"/>
  <c r="P18" i="127"/>
  <c r="P19" i="125"/>
  <c r="P19" i="127"/>
  <c r="P20" i="125"/>
  <c r="P20" i="127"/>
  <c r="P21" i="125"/>
  <c r="P21" i="127"/>
  <c r="P22" i="127"/>
  <c r="Q17" i="125"/>
  <c r="Q17" i="127"/>
  <c r="T17" i="127"/>
  <c r="T22" i="127"/>
  <c r="U17" i="127"/>
  <c r="V17" i="127"/>
  <c r="E18" i="125"/>
  <c r="E18" i="127"/>
  <c r="G18" i="127"/>
  <c r="H18" i="127"/>
  <c r="I18" i="125"/>
  <c r="I18" i="127"/>
  <c r="M18" i="125"/>
  <c r="M18" i="127"/>
  <c r="Q18" i="125"/>
  <c r="Q18" i="127"/>
  <c r="T18" i="127"/>
  <c r="U18" i="127"/>
  <c r="V18" i="127"/>
  <c r="E19" i="125"/>
  <c r="E19" i="127"/>
  <c r="G19" i="127"/>
  <c r="H19" i="127"/>
  <c r="I19" i="125"/>
  <c r="I19" i="127"/>
  <c r="M19" i="125"/>
  <c r="M19" i="127"/>
  <c r="Q19" i="125"/>
  <c r="Q19" i="127"/>
  <c r="T19" i="127"/>
  <c r="U19" i="127"/>
  <c r="V19" i="127"/>
  <c r="E20" i="125"/>
  <c r="E20" i="127"/>
  <c r="G20" i="127"/>
  <c r="H20" i="127"/>
  <c r="I20" i="125"/>
  <c r="I20" i="127"/>
  <c r="M20" i="125"/>
  <c r="M20" i="127"/>
  <c r="Q20" i="125"/>
  <c r="Q20" i="127"/>
  <c r="T20" i="127"/>
  <c r="U20" i="127"/>
  <c r="V20" i="127"/>
  <c r="E21" i="125"/>
  <c r="E21" i="127"/>
  <c r="G21" i="127"/>
  <c r="H21" i="127"/>
  <c r="I21" i="125"/>
  <c r="I21" i="127"/>
  <c r="M21" i="125"/>
  <c r="M21" i="127"/>
  <c r="Q21" i="125"/>
  <c r="Q21" i="127"/>
  <c r="T21" i="127"/>
  <c r="U21" i="127"/>
  <c r="V21" i="127"/>
  <c r="E22" i="127"/>
  <c r="I22" i="127"/>
  <c r="M22" i="127"/>
  <c r="Q22" i="127"/>
  <c r="U22" i="127"/>
  <c r="D23" i="125"/>
  <c r="D23" i="127"/>
  <c r="E23" i="125"/>
  <c r="E23" i="127"/>
  <c r="F23" i="125"/>
  <c r="F23" i="127"/>
  <c r="G23" i="127"/>
  <c r="H23" i="127"/>
  <c r="I23" i="125"/>
  <c r="I23" i="127"/>
  <c r="J23" i="125"/>
  <c r="J23" i="127"/>
  <c r="K23" i="125"/>
  <c r="K23" i="127"/>
  <c r="L23" i="125"/>
  <c r="L23" i="127"/>
  <c r="M23" i="125"/>
  <c r="M23" i="127"/>
  <c r="N23" i="125"/>
  <c r="N23" i="127"/>
  <c r="O23" i="125"/>
  <c r="O23" i="127"/>
  <c r="P23" i="125"/>
  <c r="P23" i="127"/>
  <c r="Q23" i="125"/>
  <c r="Q23" i="127"/>
  <c r="R23" i="125"/>
  <c r="R23" i="127"/>
  <c r="S23" i="125"/>
  <c r="S23" i="127"/>
  <c r="T23" i="127"/>
  <c r="U23" i="127"/>
  <c r="V23" i="127"/>
  <c r="D24" i="125"/>
  <c r="D24" i="127"/>
  <c r="E24" i="125"/>
  <c r="E24" i="127"/>
  <c r="F24" i="125"/>
  <c r="F24" i="127"/>
  <c r="G24" i="127"/>
  <c r="H24" i="127"/>
  <c r="I24" i="125"/>
  <c r="I24" i="127"/>
  <c r="J24" i="125"/>
  <c r="J24" i="127"/>
  <c r="K24" i="125"/>
  <c r="K24" i="127"/>
  <c r="L24" i="125"/>
  <c r="L24" i="127"/>
  <c r="M24" i="125"/>
  <c r="M24" i="127"/>
  <c r="N24" i="125"/>
  <c r="N24" i="127"/>
  <c r="O24" i="125"/>
  <c r="O24" i="127"/>
  <c r="P24" i="125"/>
  <c r="P24" i="127"/>
  <c r="Q24" i="125"/>
  <c r="Q24" i="127"/>
  <c r="R24" i="125"/>
  <c r="R24" i="127"/>
  <c r="S24" i="125"/>
  <c r="S24" i="127"/>
  <c r="T24" i="127"/>
  <c r="U24" i="127"/>
  <c r="V24" i="127"/>
  <c r="D26" i="125"/>
  <c r="D26" i="127"/>
  <c r="D27" i="125"/>
  <c r="D27" i="127"/>
  <c r="D28" i="125"/>
  <c r="D28" i="127"/>
  <c r="D29" i="125"/>
  <c r="D29" i="127"/>
  <c r="D30" i="125"/>
  <c r="D30" i="127"/>
  <c r="D31" i="125"/>
  <c r="D31" i="127"/>
  <c r="D32" i="127"/>
  <c r="E26" i="125"/>
  <c r="E26" i="127"/>
  <c r="E27" i="125"/>
  <c r="E27" i="127"/>
  <c r="E28" i="125"/>
  <c r="E28" i="127"/>
  <c r="E29" i="125"/>
  <c r="E29" i="127"/>
  <c r="E30" i="125"/>
  <c r="E30" i="127"/>
  <c r="E31" i="125"/>
  <c r="E31" i="127"/>
  <c r="E32" i="127"/>
  <c r="F26" i="125"/>
  <c r="F26" i="127"/>
  <c r="G26" i="127"/>
  <c r="H26" i="127"/>
  <c r="H32" i="127"/>
  <c r="I26" i="125"/>
  <c r="I26" i="127"/>
  <c r="I27" i="125"/>
  <c r="I27" i="127"/>
  <c r="I28" i="125"/>
  <c r="I28" i="127"/>
  <c r="I29" i="125"/>
  <c r="I29" i="127"/>
  <c r="I30" i="125"/>
  <c r="I30" i="127"/>
  <c r="I31" i="125"/>
  <c r="I31" i="127"/>
  <c r="I32" i="127"/>
  <c r="J26" i="125"/>
  <c r="J26" i="127"/>
  <c r="K26" i="125"/>
  <c r="K26" i="127"/>
  <c r="L26" i="125"/>
  <c r="L26" i="127"/>
  <c r="L27" i="125"/>
  <c r="L27" i="127"/>
  <c r="L28" i="125"/>
  <c r="L28" i="127"/>
  <c r="L29" i="125"/>
  <c r="L29" i="127"/>
  <c r="L30" i="125"/>
  <c r="L30" i="127"/>
  <c r="L31" i="125"/>
  <c r="L31" i="127"/>
  <c r="L32" i="127"/>
  <c r="M26" i="125"/>
  <c r="M26" i="127"/>
  <c r="M27" i="125"/>
  <c r="M27" i="127"/>
  <c r="M28" i="125"/>
  <c r="M28" i="127"/>
  <c r="M29" i="125"/>
  <c r="M29" i="127"/>
  <c r="M30" i="125"/>
  <c r="M30" i="127"/>
  <c r="M31" i="125"/>
  <c r="M31" i="127"/>
  <c r="M32" i="127"/>
  <c r="N26" i="125"/>
  <c r="N26" i="127"/>
  <c r="O26" i="125"/>
  <c r="O26" i="127"/>
  <c r="P26" i="125"/>
  <c r="P26" i="127"/>
  <c r="P27" i="125"/>
  <c r="P27" i="127"/>
  <c r="P28" i="125"/>
  <c r="P28" i="127"/>
  <c r="P29" i="125"/>
  <c r="P29" i="127"/>
  <c r="P30" i="125"/>
  <c r="P30" i="127"/>
  <c r="P31" i="125"/>
  <c r="P31" i="127"/>
  <c r="P32" i="127"/>
  <c r="Q26" i="125"/>
  <c r="Q26" i="127"/>
  <c r="Q27" i="125"/>
  <c r="Q27" i="127"/>
  <c r="Q28" i="125"/>
  <c r="Q28" i="127"/>
  <c r="Q29" i="125"/>
  <c r="Q29" i="127"/>
  <c r="Q30" i="125"/>
  <c r="Q30" i="127"/>
  <c r="Q31" i="125"/>
  <c r="Q31" i="127"/>
  <c r="Q32" i="127"/>
  <c r="R26" i="125"/>
  <c r="R26" i="127"/>
  <c r="S26" i="125"/>
  <c r="S26" i="127"/>
  <c r="T26" i="127"/>
  <c r="T32" i="127"/>
  <c r="U26" i="127"/>
  <c r="U32" i="127"/>
  <c r="V26" i="127"/>
  <c r="F27" i="127"/>
  <c r="F28" i="125"/>
  <c r="F28" i="127"/>
  <c r="F29" i="125"/>
  <c r="F29" i="127"/>
  <c r="F30" i="125"/>
  <c r="F30" i="127"/>
  <c r="F31" i="125"/>
  <c r="F31" i="127"/>
  <c r="F32" i="127"/>
  <c r="F33" i="127"/>
  <c r="F34" i="125"/>
  <c r="F34" i="127"/>
  <c r="F35" i="127"/>
  <c r="F36" i="127"/>
  <c r="F37" i="127"/>
  <c r="F38" i="127"/>
  <c r="F39" i="127"/>
  <c r="F40" i="127"/>
  <c r="G27" i="127"/>
  <c r="H27" i="127"/>
  <c r="J27" i="125"/>
  <c r="J27" i="127"/>
  <c r="J28" i="125"/>
  <c r="J28" i="127"/>
  <c r="J29" i="125"/>
  <c r="J29" i="127"/>
  <c r="J30" i="125"/>
  <c r="J30" i="127"/>
  <c r="J31" i="125"/>
  <c r="J31" i="127"/>
  <c r="J32" i="127"/>
  <c r="J33" i="127"/>
  <c r="J34" i="125"/>
  <c r="J34" i="127"/>
  <c r="J35" i="127"/>
  <c r="J36" i="127"/>
  <c r="J37" i="127"/>
  <c r="J38" i="127"/>
  <c r="J39" i="127"/>
  <c r="J40" i="127"/>
  <c r="K27" i="125"/>
  <c r="K27" i="127"/>
  <c r="N27" i="125"/>
  <c r="N27" i="127"/>
  <c r="N28" i="125"/>
  <c r="N28" i="127"/>
  <c r="N29" i="125"/>
  <c r="N29" i="127"/>
  <c r="N30" i="125"/>
  <c r="N30" i="127"/>
  <c r="N31" i="125"/>
  <c r="N31" i="127"/>
  <c r="N32" i="127"/>
  <c r="N33" i="127"/>
  <c r="N34" i="125"/>
  <c r="N34" i="127"/>
  <c r="N35" i="127"/>
  <c r="N36" i="127"/>
  <c r="N37" i="127"/>
  <c r="N38" i="127"/>
  <c r="N39" i="127"/>
  <c r="N40" i="127"/>
  <c r="O27" i="125"/>
  <c r="O27" i="127"/>
  <c r="R27" i="125"/>
  <c r="R27" i="127"/>
  <c r="R28" i="125"/>
  <c r="R28" i="127"/>
  <c r="R29" i="125"/>
  <c r="R29" i="127"/>
  <c r="R30" i="125"/>
  <c r="R30" i="127"/>
  <c r="R31" i="125"/>
  <c r="R31" i="127"/>
  <c r="R32" i="127"/>
  <c r="R33" i="127"/>
  <c r="R34" i="125"/>
  <c r="R34" i="127"/>
  <c r="R35" i="127"/>
  <c r="R36" i="127"/>
  <c r="R37" i="127"/>
  <c r="R38" i="127"/>
  <c r="R39" i="127"/>
  <c r="R40" i="127"/>
  <c r="S27" i="125"/>
  <c r="S27" i="127"/>
  <c r="T27" i="127"/>
  <c r="U27" i="127"/>
  <c r="V27" i="127"/>
  <c r="V32" i="127"/>
  <c r="V40" i="127"/>
  <c r="G28" i="127"/>
  <c r="H28" i="127"/>
  <c r="K28" i="125"/>
  <c r="K28" i="127"/>
  <c r="O28" i="125"/>
  <c r="O28" i="127"/>
  <c r="S28" i="125"/>
  <c r="S28" i="127"/>
  <c r="T28" i="127"/>
  <c r="U28" i="127"/>
  <c r="V28" i="127"/>
  <c r="G29" i="127"/>
  <c r="H29" i="127"/>
  <c r="K29" i="125"/>
  <c r="K29" i="127"/>
  <c r="O29" i="125"/>
  <c r="O29" i="127"/>
  <c r="S29" i="125"/>
  <c r="S29" i="127"/>
  <c r="T29" i="127"/>
  <c r="U29" i="127"/>
  <c r="V29" i="127"/>
  <c r="G30" i="127"/>
  <c r="H30" i="127"/>
  <c r="K30" i="125"/>
  <c r="K30" i="127"/>
  <c r="O30" i="125"/>
  <c r="O30" i="127"/>
  <c r="S30" i="125"/>
  <c r="S30" i="127"/>
  <c r="T30" i="127"/>
  <c r="U30" i="127"/>
  <c r="V30" i="127"/>
  <c r="G31" i="127"/>
  <c r="H31" i="127"/>
  <c r="K31" i="125"/>
  <c r="K31" i="127"/>
  <c r="O31" i="125"/>
  <c r="O31" i="127"/>
  <c r="S31" i="125"/>
  <c r="S31" i="127"/>
  <c r="T31" i="127"/>
  <c r="U31" i="127"/>
  <c r="V31" i="127"/>
  <c r="G32" i="127"/>
  <c r="K32" i="127"/>
  <c r="O32" i="127"/>
  <c r="S32" i="127"/>
  <c r="D33" i="127"/>
  <c r="D34" i="125"/>
  <c r="D34" i="127"/>
  <c r="D35" i="127"/>
  <c r="D36" i="127"/>
  <c r="D37" i="127"/>
  <c r="D38" i="127"/>
  <c r="D39" i="127"/>
  <c r="E33" i="127"/>
  <c r="G33" i="127"/>
  <c r="G39" i="127"/>
  <c r="G40" i="127"/>
  <c r="H33" i="127"/>
  <c r="H39" i="127"/>
  <c r="I33" i="127"/>
  <c r="K33" i="127"/>
  <c r="K34" i="125"/>
  <c r="K34" i="127"/>
  <c r="K35" i="127"/>
  <c r="K36" i="127"/>
  <c r="K37" i="127"/>
  <c r="K38" i="127"/>
  <c r="K39" i="127"/>
  <c r="K40" i="127"/>
  <c r="L33" i="127"/>
  <c r="L34" i="125"/>
  <c r="L34" i="127"/>
  <c r="L35" i="127"/>
  <c r="L36" i="127"/>
  <c r="L37" i="127"/>
  <c r="L38" i="127"/>
  <c r="L39" i="127"/>
  <c r="M33" i="127"/>
  <c r="O33" i="127"/>
  <c r="O34" i="125"/>
  <c r="O34" i="127"/>
  <c r="O35" i="127"/>
  <c r="O36" i="127"/>
  <c r="O37" i="127"/>
  <c r="O38" i="127"/>
  <c r="O39" i="127"/>
  <c r="O40" i="127"/>
  <c r="P33" i="127"/>
  <c r="P34" i="125"/>
  <c r="P34" i="127"/>
  <c r="P35" i="127"/>
  <c r="P36" i="127"/>
  <c r="P37" i="127"/>
  <c r="P38" i="127"/>
  <c r="P39" i="127"/>
  <c r="Q33" i="127"/>
  <c r="S33" i="127"/>
  <c r="S34" i="125"/>
  <c r="S34" i="127"/>
  <c r="S35" i="127"/>
  <c r="S36" i="127"/>
  <c r="S37" i="127"/>
  <c r="S38" i="127"/>
  <c r="S39" i="127"/>
  <c r="S40" i="127"/>
  <c r="T33" i="127"/>
  <c r="T39" i="127"/>
  <c r="U33" i="127"/>
  <c r="V33" i="127"/>
  <c r="E34" i="125"/>
  <c r="E34" i="127"/>
  <c r="E35" i="127"/>
  <c r="E36" i="127"/>
  <c r="E37" i="127"/>
  <c r="E38" i="127"/>
  <c r="E39" i="127"/>
  <c r="G34" i="127"/>
  <c r="H34" i="127"/>
  <c r="I34" i="125"/>
  <c r="I34" i="127"/>
  <c r="I35" i="127"/>
  <c r="I36" i="127"/>
  <c r="I37" i="127"/>
  <c r="I38" i="127"/>
  <c r="I39" i="127"/>
  <c r="M34" i="125"/>
  <c r="M34" i="127"/>
  <c r="M35" i="127"/>
  <c r="M36" i="127"/>
  <c r="M37" i="127"/>
  <c r="M38" i="127"/>
  <c r="M39" i="127"/>
  <c r="Q34" i="125"/>
  <c r="Q34" i="127"/>
  <c r="Q35" i="127"/>
  <c r="Q36" i="127"/>
  <c r="Q37" i="127"/>
  <c r="Q38" i="127"/>
  <c r="Q39" i="127"/>
  <c r="T34" i="127"/>
  <c r="U34" i="127"/>
  <c r="U39" i="127"/>
  <c r="V34" i="127"/>
  <c r="G35" i="127"/>
  <c r="H35" i="127"/>
  <c r="T35" i="127"/>
  <c r="U35" i="127"/>
  <c r="V35" i="127"/>
  <c r="G36" i="127"/>
  <c r="H36" i="127"/>
  <c r="T36" i="127"/>
  <c r="U36" i="127"/>
  <c r="V36" i="127"/>
  <c r="G37" i="127"/>
  <c r="H37" i="127"/>
  <c r="T37" i="127"/>
  <c r="U37" i="127"/>
  <c r="V37" i="127"/>
  <c r="G38" i="127"/>
  <c r="H38" i="127"/>
  <c r="T38" i="127"/>
  <c r="U38" i="127"/>
  <c r="V38" i="127"/>
  <c r="V39" i="127"/>
  <c r="C4" i="125"/>
  <c r="C8" i="125"/>
  <c r="C8" i="127"/>
  <c r="C9" i="125"/>
  <c r="C9" i="127"/>
  <c r="C10" i="125"/>
  <c r="C10" i="127"/>
  <c r="C11" i="125"/>
  <c r="C11" i="127"/>
  <c r="C12" i="125"/>
  <c r="C12" i="127"/>
  <c r="C13" i="127"/>
  <c r="C14" i="125"/>
  <c r="C14" i="127"/>
  <c r="C15" i="127"/>
  <c r="C16" i="125"/>
  <c r="C16" i="127"/>
  <c r="C17" i="125"/>
  <c r="C17" i="127"/>
  <c r="C18" i="125"/>
  <c r="C18" i="127"/>
  <c r="C19" i="125"/>
  <c r="C19" i="127"/>
  <c r="C20" i="125"/>
  <c r="C20" i="127"/>
  <c r="C21" i="125"/>
  <c r="C21" i="127"/>
  <c r="C22" i="127"/>
  <c r="C26" i="125"/>
  <c r="C26" i="127"/>
  <c r="C27" i="125"/>
  <c r="C27" i="127"/>
  <c r="C28" i="125"/>
  <c r="C28" i="127"/>
  <c r="C29" i="125"/>
  <c r="C29" i="127"/>
  <c r="C30" i="125"/>
  <c r="C30" i="127"/>
  <c r="C31" i="125"/>
  <c r="C31" i="127"/>
  <c r="C32" i="127"/>
  <c r="C33" i="127"/>
  <c r="C34" i="125"/>
  <c r="C34" i="127"/>
  <c r="C35" i="127"/>
  <c r="C36" i="127"/>
  <c r="C37" i="127"/>
  <c r="C38" i="127"/>
  <c r="C39" i="127"/>
  <c r="C40" i="127"/>
  <c r="C23" i="125"/>
  <c r="C23" i="127"/>
  <c r="C24" i="125"/>
  <c r="C24" i="127"/>
  <c r="C25" i="127"/>
  <c r="F27" i="125"/>
  <c r="D7" i="127"/>
  <c r="S7" i="127"/>
  <c r="O7" i="127"/>
  <c r="K7" i="127"/>
  <c r="R7" i="127"/>
  <c r="J7" i="127"/>
  <c r="Q7" i="127"/>
  <c r="M7" i="127"/>
  <c r="I7" i="127"/>
  <c r="E7" i="127"/>
  <c r="P7" i="127"/>
  <c r="L7" i="127"/>
  <c r="F7" i="127"/>
  <c r="N7" i="127"/>
  <c r="Q40" i="127"/>
  <c r="Q25" i="127"/>
  <c r="I40" i="127"/>
  <c r="T40" i="127"/>
  <c r="L40" i="127"/>
  <c r="H40" i="127"/>
  <c r="H25" i="127"/>
  <c r="V25" i="127"/>
  <c r="R25" i="127"/>
  <c r="N25" i="127"/>
  <c r="J25" i="127"/>
  <c r="F25" i="127"/>
  <c r="T25" i="127"/>
  <c r="L25" i="127"/>
  <c r="U40" i="127"/>
  <c r="U25" i="127"/>
  <c r="M40" i="127"/>
  <c r="M25" i="127"/>
  <c r="E40" i="127"/>
  <c r="P40" i="127"/>
  <c r="P25" i="127"/>
  <c r="D40" i="127"/>
  <c r="D25" i="127"/>
  <c r="I25" i="127"/>
  <c r="E25" i="127"/>
  <c r="S25" i="127"/>
  <c r="O25" i="127"/>
  <c r="K25" i="127"/>
  <c r="G25" i="127"/>
  <c r="C7" i="127"/>
  <c r="L8" i="126"/>
  <c r="C8" i="126"/>
  <c r="B6" i="126"/>
  <c r="D15" i="125"/>
  <c r="JP10" i="99"/>
  <c r="JQ10" i="99"/>
  <c r="JO10" i="99"/>
  <c r="JO38" i="99"/>
  <c r="JP38" i="99"/>
  <c r="JQ38" i="99"/>
  <c r="BO38" i="99"/>
  <c r="BP38" i="99"/>
  <c r="BN38" i="99"/>
  <c r="G25" i="125"/>
  <c r="H25" i="125"/>
  <c r="T25" i="125"/>
  <c r="U25" i="125"/>
  <c r="V25" i="125"/>
  <c r="G40" i="125"/>
  <c r="H40" i="125"/>
  <c r="T40" i="125"/>
  <c r="U40" i="125"/>
  <c r="V40" i="125"/>
  <c r="G39" i="125"/>
  <c r="H39" i="125"/>
  <c r="T39" i="125"/>
  <c r="U39" i="125"/>
  <c r="V39" i="125"/>
  <c r="G32" i="125"/>
  <c r="H32" i="125"/>
  <c r="T32" i="125"/>
  <c r="U32" i="125"/>
  <c r="V32" i="125"/>
  <c r="G22" i="125"/>
  <c r="H22" i="125"/>
  <c r="G13" i="125"/>
  <c r="H13" i="125"/>
  <c r="T22" i="125"/>
  <c r="U22" i="125"/>
  <c r="V22" i="125"/>
  <c r="L11" i="126"/>
  <c r="C30" i="126"/>
  <c r="C36" i="126"/>
  <c r="L49" i="126"/>
  <c r="L22" i="126"/>
  <c r="L23" i="126"/>
  <c r="C57" i="126"/>
  <c r="L15" i="126"/>
  <c r="C12" i="126"/>
  <c r="L13" i="126"/>
  <c r="C10" i="126"/>
  <c r="C76" i="126"/>
  <c r="C68" i="126"/>
  <c r="C73" i="126"/>
  <c r="L19" i="126"/>
  <c r="L29" i="126"/>
  <c r="C53" i="126"/>
  <c r="C66" i="126"/>
  <c r="C44" i="126"/>
  <c r="C14" i="126"/>
  <c r="L45" i="126"/>
  <c r="L58" i="126"/>
  <c r="L78" i="126"/>
  <c r="L68" i="126"/>
  <c r="L76" i="126"/>
  <c r="C74" i="126"/>
  <c r="L77" i="126"/>
  <c r="L21" i="126"/>
  <c r="L34" i="126"/>
  <c r="C31" i="126"/>
  <c r="L61" i="126"/>
  <c r="C19" i="126"/>
  <c r="L32" i="126"/>
  <c r="C29" i="126"/>
  <c r="C45" i="126"/>
  <c r="L17" i="126"/>
  <c r="L27" i="126"/>
  <c r="L56" i="126"/>
  <c r="L65" i="126"/>
  <c r="C80" i="126"/>
  <c r="C18" i="126"/>
  <c r="C51" i="126"/>
  <c r="C47" i="126"/>
  <c r="L50" i="126"/>
  <c r="C48" i="126"/>
  <c r="L54" i="126"/>
  <c r="C56" i="126"/>
  <c r="C58" i="126"/>
  <c r="C59" i="126"/>
  <c r="C75" i="126"/>
  <c r="L79" i="126"/>
  <c r="C64" i="126"/>
  <c r="L67" i="126"/>
  <c r="C72" i="126"/>
  <c r="L83" i="126"/>
  <c r="C65" i="126"/>
  <c r="C79" i="126"/>
  <c r="L72" i="126"/>
  <c r="C85" i="126"/>
  <c r="L73" i="126"/>
  <c r="C40" i="126"/>
  <c r="L12" i="126"/>
  <c r="C35" i="126"/>
  <c r="L36" i="126"/>
  <c r="C33" i="126"/>
  <c r="C43" i="126"/>
  <c r="L51" i="126"/>
  <c r="L66" i="126"/>
  <c r="L52" i="126"/>
  <c r="L43" i="126"/>
  <c r="C62" i="126"/>
  <c r="L44" i="126"/>
  <c r="L31" i="126"/>
  <c r="C28" i="126"/>
  <c r="L40" i="126"/>
  <c r="L35" i="126"/>
  <c r="C32" i="126"/>
  <c r="C22" i="126"/>
  <c r="C50" i="126"/>
  <c r="L62" i="126"/>
  <c r="C23" i="126"/>
  <c r="C24" i="126"/>
  <c r="L47" i="126"/>
  <c r="C55" i="126"/>
  <c r="C52" i="126"/>
  <c r="L55" i="126"/>
  <c r="C83" i="126"/>
  <c r="C63" i="126"/>
  <c r="C54" i="126"/>
  <c r="L57" i="126"/>
  <c r="C84" i="126"/>
  <c r="C60" i="126"/>
  <c r="L63" i="126"/>
  <c r="L75" i="126"/>
  <c r="L82" i="126"/>
  <c r="C61" i="126"/>
  <c r="L64" i="126"/>
  <c r="C81" i="126"/>
  <c r="L84" i="126"/>
  <c r="C82" i="126"/>
  <c r="L85" i="126"/>
  <c r="C49" i="126"/>
  <c r="L16" i="126"/>
  <c r="C13" i="126"/>
  <c r="L26" i="126"/>
  <c r="C67" i="126"/>
  <c r="L24" i="126"/>
  <c r="L14" i="126"/>
  <c r="C11" i="126"/>
  <c r="L10" i="126"/>
  <c r="C16" i="126"/>
  <c r="C34" i="126"/>
  <c r="L53" i="126"/>
  <c r="L59" i="126"/>
  <c r="L74" i="126"/>
  <c r="L60" i="126"/>
  <c r="C69" i="126"/>
  <c r="C77" i="126"/>
  <c r="L80" i="126"/>
  <c r="L69" i="126"/>
  <c r="C78" i="126"/>
  <c r="L81" i="126"/>
  <c r="L48" i="126"/>
  <c r="C17" i="126"/>
  <c r="L30" i="126"/>
  <c r="C27" i="126"/>
  <c r="C21" i="126"/>
  <c r="L18" i="126"/>
  <c r="C15" i="126"/>
  <c r="L28" i="126"/>
  <c r="L33" i="126"/>
  <c r="C26" i="126"/>
  <c r="F160" i="108"/>
  <c r="F161" i="108"/>
  <c r="F162" i="108"/>
  <c r="F163" i="108"/>
  <c r="F164" i="108"/>
  <c r="F165" i="108"/>
  <c r="F166" i="108"/>
  <c r="F159" i="108"/>
  <c r="O38" i="126"/>
  <c r="O37" i="126"/>
  <c r="L20" i="126"/>
  <c r="L71" i="126"/>
  <c r="C70" i="126"/>
  <c r="C71" i="126"/>
  <c r="C25" i="126"/>
  <c r="C46" i="126"/>
  <c r="C20" i="126"/>
  <c r="C9" i="126"/>
  <c r="L9" i="126"/>
  <c r="L25" i="126"/>
  <c r="L46" i="126"/>
  <c r="L70" i="126"/>
  <c r="L42" i="126"/>
  <c r="C42" i="126"/>
  <c r="U38" i="126"/>
  <c r="U37" i="126"/>
  <c r="D39" i="125"/>
  <c r="E39" i="125"/>
  <c r="F39" i="125"/>
  <c r="I39" i="125"/>
  <c r="J39" i="125"/>
  <c r="K39" i="125"/>
  <c r="L39" i="125"/>
  <c r="M39" i="125"/>
  <c r="N39" i="125"/>
  <c r="O39" i="125"/>
  <c r="P39" i="125"/>
  <c r="Q39" i="125"/>
  <c r="R39" i="125"/>
  <c r="S39" i="125"/>
  <c r="C39" i="125"/>
  <c r="P38" i="126"/>
  <c r="P37" i="126"/>
  <c r="S38" i="126"/>
  <c r="T38" i="126"/>
  <c r="T37" i="126"/>
  <c r="W38" i="126"/>
  <c r="V38" i="126"/>
  <c r="V37" i="126"/>
  <c r="Q38" i="126"/>
  <c r="Q37" i="126"/>
  <c r="C39" i="126"/>
  <c r="C41" i="126"/>
  <c r="N38" i="126"/>
  <c r="N37" i="126"/>
  <c r="R38" i="126"/>
  <c r="R37" i="126"/>
  <c r="W37" i="126"/>
  <c r="S37" i="126"/>
  <c r="R32" i="125"/>
  <c r="R40" i="125"/>
  <c r="N32" i="125"/>
  <c r="N40" i="125"/>
  <c r="J32" i="125"/>
  <c r="J40" i="125"/>
  <c r="D32" i="125"/>
  <c r="D40" i="125"/>
  <c r="L32" i="125"/>
  <c r="L40" i="125"/>
  <c r="F32" i="125"/>
  <c r="F40" i="125"/>
  <c r="K32" i="125"/>
  <c r="K40" i="125"/>
  <c r="E32" i="125"/>
  <c r="E40" i="125"/>
  <c r="M32" i="125"/>
  <c r="M40" i="125"/>
  <c r="P32" i="125"/>
  <c r="P40" i="125"/>
  <c r="C32" i="125"/>
  <c r="C40" i="125"/>
  <c r="I32" i="125"/>
  <c r="I40" i="125"/>
  <c r="S32" i="125"/>
  <c r="S40" i="125"/>
  <c r="O15" i="125"/>
  <c r="O32" i="125"/>
  <c r="O40" i="125"/>
  <c r="P15" i="125"/>
  <c r="Q15" i="125"/>
  <c r="Q32" i="125"/>
  <c r="Q40" i="125"/>
  <c r="M15" i="125"/>
  <c r="C15" i="125"/>
  <c r="E15" i="125"/>
  <c r="F15" i="125"/>
  <c r="J15" i="125"/>
  <c r="N22" i="125"/>
  <c r="T13" i="125"/>
  <c r="U13" i="125"/>
  <c r="V13" i="125"/>
  <c r="L41" i="126"/>
  <c r="C22" i="125"/>
  <c r="I22" i="125"/>
  <c r="I13" i="125"/>
  <c r="D22" i="125"/>
  <c r="J22" i="125"/>
  <c r="R22" i="125"/>
  <c r="E22" i="125"/>
  <c r="K22" i="125"/>
  <c r="O22" i="125"/>
  <c r="S22" i="125"/>
  <c r="F22" i="125"/>
  <c r="L22" i="125"/>
  <c r="P22" i="125"/>
  <c r="M22" i="125"/>
  <c r="Q22" i="125"/>
  <c r="F13" i="125"/>
  <c r="Q13" i="125"/>
  <c r="K13" i="125"/>
  <c r="N13" i="125"/>
  <c r="N25" i="125"/>
  <c r="R13" i="125"/>
  <c r="M13" i="125"/>
  <c r="P13" i="125"/>
  <c r="O13" i="125"/>
  <c r="S13" i="125"/>
  <c r="J13" i="125"/>
  <c r="J25" i="125"/>
  <c r="E13" i="125"/>
  <c r="D13" i="125"/>
  <c r="L13" i="125"/>
  <c r="L25" i="125"/>
  <c r="C13" i="125"/>
  <c r="C25" i="125"/>
  <c r="D6" i="125"/>
  <c r="E6" i="125"/>
  <c r="F6" i="125"/>
  <c r="G6" i="125"/>
  <c r="H6" i="125"/>
  <c r="I6" i="125"/>
  <c r="J6" i="125"/>
  <c r="K6" i="125"/>
  <c r="L6" i="125"/>
  <c r="M6" i="125"/>
  <c r="N6" i="125"/>
  <c r="O6" i="125"/>
  <c r="P6" i="125"/>
  <c r="Q6" i="125"/>
  <c r="R6" i="125"/>
  <c r="S6" i="125"/>
  <c r="T6" i="125"/>
  <c r="U6" i="125"/>
  <c r="V6" i="125"/>
  <c r="C6" i="125"/>
  <c r="B1" i="125"/>
  <c r="L39" i="126"/>
  <c r="M38" i="126"/>
  <c r="L38" i="126"/>
  <c r="M25" i="125"/>
  <c r="S25" i="125"/>
  <c r="R25" i="125"/>
  <c r="I25" i="125"/>
  <c r="Q25" i="125"/>
  <c r="F25" i="125"/>
  <c r="D25" i="125"/>
  <c r="O25" i="125"/>
  <c r="E25" i="125"/>
  <c r="P25" i="125"/>
  <c r="K25" i="125"/>
  <c r="A146" i="117"/>
  <c r="A147" i="117"/>
  <c r="A148" i="117"/>
  <c r="A149" i="117"/>
  <c r="A150" i="117"/>
  <c r="A151" i="117"/>
  <c r="A152" i="117"/>
  <c r="A153" i="117"/>
  <c r="A154" i="117"/>
  <c r="A155" i="117"/>
  <c r="A156" i="117"/>
  <c r="A157" i="117"/>
  <c r="A158" i="117"/>
  <c r="A159" i="117"/>
  <c r="A160" i="117"/>
  <c r="A161" i="117"/>
  <c r="A162" i="117"/>
  <c r="A163" i="117"/>
  <c r="A145" i="117"/>
  <c r="A14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01" i="117"/>
  <c r="A122" i="117"/>
  <c r="A121" i="117"/>
  <c r="A120" i="117"/>
  <c r="A119" i="117"/>
  <c r="A118" i="117"/>
  <c r="A117" i="117"/>
  <c r="A112" i="117"/>
  <c r="A111" i="117"/>
  <c r="A110" i="117"/>
  <c r="A109" i="117"/>
  <c r="A108" i="117"/>
  <c r="A107" i="117"/>
  <c r="A106" i="117"/>
  <c r="A105" i="117"/>
  <c r="A104" i="117"/>
  <c r="A103" i="117"/>
  <c r="A102" i="117"/>
  <c r="A98" i="117"/>
  <c r="A97" i="117"/>
  <c r="A96" i="117"/>
  <c r="A95" i="117"/>
  <c r="A94" i="117"/>
  <c r="A93" i="117"/>
  <c r="A92" i="117"/>
  <c r="A91" i="117"/>
  <c r="A90" i="117"/>
  <c r="M37" i="126"/>
  <c r="A8" i="117"/>
  <c r="A9" i="117"/>
  <c r="A12" i="117"/>
  <c r="A13" i="117"/>
  <c r="A14" i="117"/>
  <c r="A15" i="117"/>
  <c r="A79" i="117"/>
  <c r="A80" i="117"/>
  <c r="A81" i="117"/>
  <c r="A82" i="117"/>
  <c r="A83" i="117"/>
  <c r="A63" i="117"/>
  <c r="A64" i="117"/>
  <c r="A65" i="117"/>
  <c r="A66" i="117"/>
  <c r="A67" i="117"/>
  <c r="A68" i="117"/>
  <c r="A69" i="117"/>
  <c r="A70" i="117"/>
  <c r="A73" i="117"/>
  <c r="A74" i="117"/>
  <c r="A75" i="117"/>
  <c r="A76" i="117"/>
  <c r="A77" i="117"/>
  <c r="A78" i="117"/>
  <c r="A62" i="117"/>
  <c r="A7" i="117"/>
  <c r="A6" i="117"/>
  <c r="AK10" i="99"/>
  <c r="D282" i="116"/>
  <c r="E282" i="116"/>
  <c r="F282" i="116"/>
  <c r="G282" i="116"/>
  <c r="H282" i="116"/>
  <c r="I282" i="116"/>
  <c r="D283" i="116"/>
  <c r="E283" i="116"/>
  <c r="F283" i="116"/>
  <c r="G283" i="116"/>
  <c r="H283" i="116"/>
  <c r="I283" i="116"/>
  <c r="D284" i="116"/>
  <c r="E284" i="116"/>
  <c r="F284" i="116"/>
  <c r="G284" i="116"/>
  <c r="H284" i="116"/>
  <c r="I284" i="116"/>
  <c r="D285" i="116"/>
  <c r="E285" i="116"/>
  <c r="F285" i="116"/>
  <c r="G285" i="116"/>
  <c r="H285" i="116"/>
  <c r="I285" i="116"/>
  <c r="D286" i="116"/>
  <c r="E286" i="116"/>
  <c r="F286" i="116"/>
  <c r="G286" i="116"/>
  <c r="H286" i="116"/>
  <c r="I286" i="116"/>
  <c r="D287" i="116"/>
  <c r="E287" i="116"/>
  <c r="F287" i="116"/>
  <c r="G287" i="116"/>
  <c r="H287" i="116"/>
  <c r="I287" i="116"/>
  <c r="D288" i="116"/>
  <c r="E288" i="116"/>
  <c r="F288" i="116"/>
  <c r="G288" i="116"/>
  <c r="H288" i="116"/>
  <c r="I288" i="116"/>
  <c r="D289" i="116"/>
  <c r="E289" i="116"/>
  <c r="F289" i="116"/>
  <c r="G289" i="116"/>
  <c r="H289" i="116"/>
  <c r="I289" i="116"/>
  <c r="D290" i="116"/>
  <c r="E290" i="116"/>
  <c r="F290" i="116"/>
  <c r="F292" i="116"/>
  <c r="G290" i="116"/>
  <c r="G292" i="116"/>
  <c r="H290" i="116"/>
  <c r="I290" i="116"/>
  <c r="C283" i="116"/>
  <c r="C284" i="116"/>
  <c r="C285" i="116"/>
  <c r="C286" i="116"/>
  <c r="C287" i="116"/>
  <c r="C288" i="116"/>
  <c r="C289" i="116"/>
  <c r="C290" i="116"/>
  <c r="C282" i="116"/>
  <c r="L292" i="116"/>
  <c r="K292" i="116"/>
  <c r="J292" i="116"/>
  <c r="E292" i="116"/>
  <c r="AB185" i="115"/>
  <c r="AC185" i="115"/>
  <c r="AD185" i="115"/>
  <c r="AE185" i="115"/>
  <c r="AF185" i="115"/>
  <c r="AG185" i="115"/>
  <c r="AH185" i="115"/>
  <c r="AI185" i="115"/>
  <c r="AJ185" i="115"/>
  <c r="AK185" i="115"/>
  <c r="AL185" i="115"/>
  <c r="AM185" i="115"/>
  <c r="AN185" i="115"/>
  <c r="AO185" i="115"/>
  <c r="AP185" i="115"/>
  <c r="AQ185" i="115"/>
  <c r="AR185" i="115"/>
  <c r="AS185" i="115"/>
  <c r="AT185" i="115"/>
  <c r="AU185" i="115"/>
  <c r="AV185" i="115"/>
  <c r="AW185" i="115"/>
  <c r="AX185" i="115"/>
  <c r="AZ185" i="115"/>
  <c r="BA185" i="115"/>
  <c r="BB185" i="115"/>
  <c r="BC185" i="115"/>
  <c r="BD185" i="115"/>
  <c r="BE185" i="115"/>
  <c r="BF185" i="115"/>
  <c r="BG185" i="115"/>
  <c r="BH185" i="115"/>
  <c r="BI185" i="115"/>
  <c r="BJ185" i="115"/>
  <c r="BK185" i="115"/>
  <c r="BL185" i="115"/>
  <c r="BM185" i="115"/>
  <c r="BN185" i="115"/>
  <c r="BO185" i="115"/>
  <c r="BP185" i="115"/>
  <c r="BQ185" i="115"/>
  <c r="BR185" i="115"/>
  <c r="BS185" i="115"/>
  <c r="BT185" i="115"/>
  <c r="BU185" i="115"/>
  <c r="BV185" i="115"/>
  <c r="BX185" i="115"/>
  <c r="BY185" i="115"/>
  <c r="BZ185" i="115"/>
  <c r="CA185" i="115"/>
  <c r="CB185" i="115"/>
  <c r="CC185" i="115"/>
  <c r="CD185" i="115"/>
  <c r="CE185" i="115"/>
  <c r="CF185" i="115"/>
  <c r="CG185" i="115"/>
  <c r="CH185" i="115"/>
  <c r="CI185" i="115"/>
  <c r="CJ185" i="115"/>
  <c r="CK185" i="115"/>
  <c r="CL185" i="115"/>
  <c r="CM185" i="115"/>
  <c r="CN185" i="115"/>
  <c r="CO185" i="115"/>
  <c r="CP185" i="115"/>
  <c r="CQ185" i="115"/>
  <c r="CR185" i="115"/>
  <c r="CS185" i="115"/>
  <c r="CT185" i="115"/>
  <c r="CV185" i="115"/>
  <c r="CW185" i="115"/>
  <c r="CX185" i="115"/>
  <c r="CY185" i="115"/>
  <c r="CZ185" i="115"/>
  <c r="DA185" i="115"/>
  <c r="DB185" i="115"/>
  <c r="DC185" i="115"/>
  <c r="DD185" i="115"/>
  <c r="DE185" i="115"/>
  <c r="DF185" i="115"/>
  <c r="DG185" i="115"/>
  <c r="DH185" i="115"/>
  <c r="DI185" i="115"/>
  <c r="DJ185" i="115"/>
  <c r="DK185" i="115"/>
  <c r="DL185" i="115"/>
  <c r="DM185" i="115"/>
  <c r="DN185" i="115"/>
  <c r="DO185" i="115"/>
  <c r="DP185" i="115"/>
  <c r="DQ185" i="115"/>
  <c r="DR185" i="115"/>
  <c r="DT185" i="115"/>
  <c r="DU185" i="115"/>
  <c r="DV185" i="115"/>
  <c r="DW185" i="115"/>
  <c r="DX185" i="115"/>
  <c r="DY185" i="115"/>
  <c r="DZ185" i="115"/>
  <c r="EA185" i="115"/>
  <c r="EB185" i="115"/>
  <c r="EC185" i="115"/>
  <c r="ED185" i="115"/>
  <c r="EE185" i="115"/>
  <c r="EF185" i="115"/>
  <c r="EG185" i="115"/>
  <c r="EH185" i="115"/>
  <c r="EI185" i="115"/>
  <c r="EJ185" i="115"/>
  <c r="EK185" i="115"/>
  <c r="EL185" i="115"/>
  <c r="EM185" i="115"/>
  <c r="EN185" i="115"/>
  <c r="EO185" i="115"/>
  <c r="EP185" i="115"/>
  <c r="ER185" i="115"/>
  <c r="ES185" i="115"/>
  <c r="ET185" i="115"/>
  <c r="EU185" i="115"/>
  <c r="EV185" i="115"/>
  <c r="EW185" i="115"/>
  <c r="EX185" i="115"/>
  <c r="EY185" i="115"/>
  <c r="EZ185" i="115"/>
  <c r="FA185" i="115"/>
  <c r="FB185" i="115"/>
  <c r="FC185" i="115"/>
  <c r="FD185" i="115"/>
  <c r="FE185" i="115"/>
  <c r="FF185" i="115"/>
  <c r="FG185" i="115"/>
  <c r="FH185" i="115"/>
  <c r="FI185" i="115"/>
  <c r="FJ185" i="115"/>
  <c r="FK185" i="115"/>
  <c r="FL185" i="115"/>
  <c r="FM185" i="115"/>
  <c r="FN185" i="115"/>
  <c r="AB186" i="115"/>
  <c r="AC186" i="115"/>
  <c r="AD186" i="115"/>
  <c r="AE186" i="115"/>
  <c r="AF186" i="115"/>
  <c r="AG186" i="115"/>
  <c r="AH186" i="115"/>
  <c r="AI186" i="115"/>
  <c r="AJ186" i="115"/>
  <c r="AK186" i="115"/>
  <c r="AL186" i="115"/>
  <c r="AM186" i="115"/>
  <c r="AN186" i="115"/>
  <c r="AO186" i="115"/>
  <c r="AP186" i="115"/>
  <c r="AQ186" i="115"/>
  <c r="AR186" i="115"/>
  <c r="AS186" i="115"/>
  <c r="AT186" i="115"/>
  <c r="AU186" i="115"/>
  <c r="AV186" i="115"/>
  <c r="AW186" i="115"/>
  <c r="AX186" i="115"/>
  <c r="AZ186" i="115"/>
  <c r="BA186" i="115"/>
  <c r="BB186" i="115"/>
  <c r="BC186" i="115"/>
  <c r="BD186" i="115"/>
  <c r="BE186" i="115"/>
  <c r="BF186" i="115"/>
  <c r="BG186" i="115"/>
  <c r="BH186" i="115"/>
  <c r="BI186" i="115"/>
  <c r="BJ186" i="115"/>
  <c r="BK186" i="115"/>
  <c r="BL186" i="115"/>
  <c r="BM186" i="115"/>
  <c r="BN186" i="115"/>
  <c r="BO186" i="115"/>
  <c r="BP186" i="115"/>
  <c r="BQ186" i="115"/>
  <c r="BR186" i="115"/>
  <c r="BS186" i="115"/>
  <c r="BT186" i="115"/>
  <c r="BU186" i="115"/>
  <c r="BV186" i="115"/>
  <c r="BX186" i="115"/>
  <c r="BY186" i="115"/>
  <c r="BZ186" i="115"/>
  <c r="CA186" i="115"/>
  <c r="CB186" i="115"/>
  <c r="CC186" i="115"/>
  <c r="CD186" i="115"/>
  <c r="CE186" i="115"/>
  <c r="CF186" i="115"/>
  <c r="CG186" i="115"/>
  <c r="CH186" i="115"/>
  <c r="CI186" i="115"/>
  <c r="CJ186" i="115"/>
  <c r="CK186" i="115"/>
  <c r="CL186" i="115"/>
  <c r="CM186" i="115"/>
  <c r="CN186" i="115"/>
  <c r="CO186" i="115"/>
  <c r="CP186" i="115"/>
  <c r="CQ186" i="115"/>
  <c r="CR186" i="115"/>
  <c r="CS186" i="115"/>
  <c r="CT186" i="115"/>
  <c r="CV186" i="115"/>
  <c r="CW186" i="115"/>
  <c r="CX186" i="115"/>
  <c r="CY186" i="115"/>
  <c r="CZ186" i="115"/>
  <c r="DA186" i="115"/>
  <c r="DB186" i="115"/>
  <c r="DC186" i="115"/>
  <c r="DD186" i="115"/>
  <c r="DE186" i="115"/>
  <c r="DF186" i="115"/>
  <c r="DG186" i="115"/>
  <c r="DH186" i="115"/>
  <c r="DI186" i="115"/>
  <c r="DJ186" i="115"/>
  <c r="DK186" i="115"/>
  <c r="DL186" i="115"/>
  <c r="DM186" i="115"/>
  <c r="DN186" i="115"/>
  <c r="DO186" i="115"/>
  <c r="DP186" i="115"/>
  <c r="DQ186" i="115"/>
  <c r="DR186" i="115"/>
  <c r="DT186" i="115"/>
  <c r="DU186" i="115"/>
  <c r="DV186" i="115"/>
  <c r="DW186" i="115"/>
  <c r="DX186" i="115"/>
  <c r="DY186" i="115"/>
  <c r="DZ186" i="115"/>
  <c r="EA186" i="115"/>
  <c r="EB186" i="115"/>
  <c r="EC186" i="115"/>
  <c r="ED186" i="115"/>
  <c r="EE186" i="115"/>
  <c r="EF186" i="115"/>
  <c r="EG186" i="115"/>
  <c r="EH186" i="115"/>
  <c r="EI186" i="115"/>
  <c r="EJ186" i="115"/>
  <c r="EK186" i="115"/>
  <c r="EL186" i="115"/>
  <c r="EM186" i="115"/>
  <c r="EN186" i="115"/>
  <c r="EO186" i="115"/>
  <c r="EP186" i="115"/>
  <c r="ER186" i="115"/>
  <c r="ES186" i="115"/>
  <c r="ET186" i="115"/>
  <c r="EU186" i="115"/>
  <c r="EV186" i="115"/>
  <c r="EW186" i="115"/>
  <c r="EX186" i="115"/>
  <c r="EY186" i="115"/>
  <c r="EZ186" i="115"/>
  <c r="FA186" i="115"/>
  <c r="FB186" i="115"/>
  <c r="FC186" i="115"/>
  <c r="FD186" i="115"/>
  <c r="FE186" i="115"/>
  <c r="FF186" i="115"/>
  <c r="FG186" i="115"/>
  <c r="FH186" i="115"/>
  <c r="FI186" i="115"/>
  <c r="FJ186" i="115"/>
  <c r="FK186" i="115"/>
  <c r="FL186" i="115"/>
  <c r="FM186" i="115"/>
  <c r="FN186" i="115"/>
  <c r="AB187" i="115"/>
  <c r="AC187" i="115"/>
  <c r="AD187" i="115"/>
  <c r="AE187" i="115"/>
  <c r="AF187" i="115"/>
  <c r="AG187" i="115"/>
  <c r="AH187" i="115"/>
  <c r="AI187" i="115"/>
  <c r="AJ187" i="115"/>
  <c r="AK187" i="115"/>
  <c r="AL187" i="115"/>
  <c r="AM187" i="115"/>
  <c r="AN187" i="115"/>
  <c r="AO187" i="115"/>
  <c r="AP187" i="115"/>
  <c r="AQ187" i="115"/>
  <c r="AR187" i="115"/>
  <c r="AS187" i="115"/>
  <c r="AT187" i="115"/>
  <c r="AU187" i="115"/>
  <c r="AV187" i="115"/>
  <c r="AW187" i="115"/>
  <c r="AX187" i="115"/>
  <c r="AZ187" i="115"/>
  <c r="BA187" i="115"/>
  <c r="BB187" i="115"/>
  <c r="BC187" i="115"/>
  <c r="BD187" i="115"/>
  <c r="BE187" i="115"/>
  <c r="BF187" i="115"/>
  <c r="BG187" i="115"/>
  <c r="BH187" i="115"/>
  <c r="BI187" i="115"/>
  <c r="BJ187" i="115"/>
  <c r="BK187" i="115"/>
  <c r="BL187" i="115"/>
  <c r="BM187" i="115"/>
  <c r="BN187" i="115"/>
  <c r="BO187" i="115"/>
  <c r="BP187" i="115"/>
  <c r="BQ187" i="115"/>
  <c r="BR187" i="115"/>
  <c r="BS187" i="115"/>
  <c r="BT187" i="115"/>
  <c r="BU187" i="115"/>
  <c r="BV187" i="115"/>
  <c r="BX187" i="115"/>
  <c r="BY187" i="115"/>
  <c r="BZ187" i="115"/>
  <c r="CA187" i="115"/>
  <c r="CB187" i="115"/>
  <c r="CC187" i="115"/>
  <c r="CD187" i="115"/>
  <c r="CE187" i="115"/>
  <c r="CF187" i="115"/>
  <c r="CG187" i="115"/>
  <c r="CH187" i="115"/>
  <c r="CI187" i="115"/>
  <c r="CJ187" i="115"/>
  <c r="CK187" i="115"/>
  <c r="CL187" i="115"/>
  <c r="CM187" i="115"/>
  <c r="CN187" i="115"/>
  <c r="CO187" i="115"/>
  <c r="CP187" i="115"/>
  <c r="CQ187" i="115"/>
  <c r="CR187" i="115"/>
  <c r="CS187" i="115"/>
  <c r="CT187" i="115"/>
  <c r="CV187" i="115"/>
  <c r="CW187" i="115"/>
  <c r="CX187" i="115"/>
  <c r="CY187" i="115"/>
  <c r="CZ187" i="115"/>
  <c r="DA187" i="115"/>
  <c r="DB187" i="115"/>
  <c r="DC187" i="115"/>
  <c r="DD187" i="115"/>
  <c r="DE187" i="115"/>
  <c r="DF187" i="115"/>
  <c r="DG187" i="115"/>
  <c r="DH187" i="115"/>
  <c r="DI187" i="115"/>
  <c r="DJ187" i="115"/>
  <c r="DK187" i="115"/>
  <c r="DL187" i="115"/>
  <c r="DM187" i="115"/>
  <c r="DN187" i="115"/>
  <c r="DO187" i="115"/>
  <c r="DP187" i="115"/>
  <c r="DQ187" i="115"/>
  <c r="DR187" i="115"/>
  <c r="DT187" i="115"/>
  <c r="DU187" i="115"/>
  <c r="DV187" i="115"/>
  <c r="DW187" i="115"/>
  <c r="DX187" i="115"/>
  <c r="DY187" i="115"/>
  <c r="DZ187" i="115"/>
  <c r="EA187" i="115"/>
  <c r="EB187" i="115"/>
  <c r="EC187" i="115"/>
  <c r="ED187" i="115"/>
  <c r="EE187" i="115"/>
  <c r="EF187" i="115"/>
  <c r="EG187" i="115"/>
  <c r="EH187" i="115"/>
  <c r="EI187" i="115"/>
  <c r="EJ187" i="115"/>
  <c r="EK187" i="115"/>
  <c r="EL187" i="115"/>
  <c r="EM187" i="115"/>
  <c r="EN187" i="115"/>
  <c r="EO187" i="115"/>
  <c r="EP187" i="115"/>
  <c r="ER187" i="115"/>
  <c r="ES187" i="115"/>
  <c r="ET187" i="115"/>
  <c r="EU187" i="115"/>
  <c r="EV187" i="115"/>
  <c r="EW187" i="115"/>
  <c r="EX187" i="115"/>
  <c r="EY187" i="115"/>
  <c r="EZ187" i="115"/>
  <c r="FA187" i="115"/>
  <c r="FB187" i="115"/>
  <c r="FC187" i="115"/>
  <c r="FD187" i="115"/>
  <c r="FE187" i="115"/>
  <c r="FF187" i="115"/>
  <c r="FG187" i="115"/>
  <c r="FH187" i="115"/>
  <c r="FI187" i="115"/>
  <c r="FJ187" i="115"/>
  <c r="FK187" i="115"/>
  <c r="FL187" i="115"/>
  <c r="FM187" i="115"/>
  <c r="FN187" i="115"/>
  <c r="AB188" i="115"/>
  <c r="AC188" i="115"/>
  <c r="AD188" i="115"/>
  <c r="AE188" i="115"/>
  <c r="AF188" i="115"/>
  <c r="AG188" i="115"/>
  <c r="AH188" i="115"/>
  <c r="AI188" i="115"/>
  <c r="AJ188" i="115"/>
  <c r="AK188" i="115"/>
  <c r="AL188" i="115"/>
  <c r="AM188" i="115"/>
  <c r="AN188" i="115"/>
  <c r="AO188" i="115"/>
  <c r="AP188" i="115"/>
  <c r="AQ188" i="115"/>
  <c r="AR188" i="115"/>
  <c r="AS188" i="115"/>
  <c r="AT188" i="115"/>
  <c r="AU188" i="115"/>
  <c r="AV188" i="115"/>
  <c r="AW188" i="115"/>
  <c r="AX188" i="115"/>
  <c r="AZ188" i="115"/>
  <c r="BA188" i="115"/>
  <c r="BB188" i="115"/>
  <c r="BC188" i="115"/>
  <c r="BD188" i="115"/>
  <c r="BE188" i="115"/>
  <c r="BF188" i="115"/>
  <c r="BG188" i="115"/>
  <c r="BH188" i="115"/>
  <c r="BI188" i="115"/>
  <c r="BJ188" i="115"/>
  <c r="BK188" i="115"/>
  <c r="BL188" i="115"/>
  <c r="BM188" i="115"/>
  <c r="BN188" i="115"/>
  <c r="BO188" i="115"/>
  <c r="BP188" i="115"/>
  <c r="BQ188" i="115"/>
  <c r="BR188" i="115"/>
  <c r="BS188" i="115"/>
  <c r="BT188" i="115"/>
  <c r="BU188" i="115"/>
  <c r="BV188" i="115"/>
  <c r="BX188" i="115"/>
  <c r="BY188" i="115"/>
  <c r="BZ188" i="115"/>
  <c r="CA188" i="115"/>
  <c r="CB188" i="115"/>
  <c r="CC188" i="115"/>
  <c r="CD188" i="115"/>
  <c r="CE188" i="115"/>
  <c r="CF188" i="115"/>
  <c r="CG188" i="115"/>
  <c r="CH188" i="115"/>
  <c r="CI188" i="115"/>
  <c r="CJ188" i="115"/>
  <c r="CK188" i="115"/>
  <c r="CL188" i="115"/>
  <c r="CM188" i="115"/>
  <c r="CN188" i="115"/>
  <c r="CO188" i="115"/>
  <c r="CP188" i="115"/>
  <c r="CQ188" i="115"/>
  <c r="CR188" i="115"/>
  <c r="CS188" i="115"/>
  <c r="CT188" i="115"/>
  <c r="CV188" i="115"/>
  <c r="CW188" i="115"/>
  <c r="CX188" i="115"/>
  <c r="CY188" i="115"/>
  <c r="CZ188" i="115"/>
  <c r="DA188" i="115"/>
  <c r="DB188" i="115"/>
  <c r="DC188" i="115"/>
  <c r="DD188" i="115"/>
  <c r="DE188" i="115"/>
  <c r="DF188" i="115"/>
  <c r="DG188" i="115"/>
  <c r="DH188" i="115"/>
  <c r="DI188" i="115"/>
  <c r="DJ188" i="115"/>
  <c r="DK188" i="115"/>
  <c r="DL188" i="115"/>
  <c r="DM188" i="115"/>
  <c r="DN188" i="115"/>
  <c r="DO188" i="115"/>
  <c r="DP188" i="115"/>
  <c r="DQ188" i="115"/>
  <c r="DR188" i="115"/>
  <c r="DT188" i="115"/>
  <c r="DU188" i="115"/>
  <c r="DV188" i="115"/>
  <c r="DW188" i="115"/>
  <c r="DX188" i="115"/>
  <c r="DY188" i="115"/>
  <c r="DZ188" i="115"/>
  <c r="EA188" i="115"/>
  <c r="EB188" i="115"/>
  <c r="EC188" i="115"/>
  <c r="ED188" i="115"/>
  <c r="EE188" i="115"/>
  <c r="EF188" i="115"/>
  <c r="EG188" i="115"/>
  <c r="EH188" i="115"/>
  <c r="EI188" i="115"/>
  <c r="EJ188" i="115"/>
  <c r="EK188" i="115"/>
  <c r="EL188" i="115"/>
  <c r="EM188" i="115"/>
  <c r="EN188" i="115"/>
  <c r="EO188" i="115"/>
  <c r="EP188" i="115"/>
  <c r="ER188" i="115"/>
  <c r="ES188" i="115"/>
  <c r="ET188" i="115"/>
  <c r="EU188" i="115"/>
  <c r="EV188" i="115"/>
  <c r="EW188" i="115"/>
  <c r="EX188" i="115"/>
  <c r="EY188" i="115"/>
  <c r="EZ188" i="115"/>
  <c r="FA188" i="115"/>
  <c r="FB188" i="115"/>
  <c r="FC188" i="115"/>
  <c r="FD188" i="115"/>
  <c r="FE188" i="115"/>
  <c r="FF188" i="115"/>
  <c r="FG188" i="115"/>
  <c r="FH188" i="115"/>
  <c r="FI188" i="115"/>
  <c r="FJ188" i="115"/>
  <c r="FK188" i="115"/>
  <c r="FL188" i="115"/>
  <c r="FM188" i="115"/>
  <c r="FN188" i="115"/>
  <c r="AB189" i="115"/>
  <c r="AC189" i="115"/>
  <c r="AD189" i="115"/>
  <c r="AE189" i="115"/>
  <c r="AF189" i="115"/>
  <c r="AG189" i="115"/>
  <c r="AH189" i="115"/>
  <c r="AI189" i="115"/>
  <c r="AJ189" i="115"/>
  <c r="AK189" i="115"/>
  <c r="AL189" i="115"/>
  <c r="AM189" i="115"/>
  <c r="AN189" i="115"/>
  <c r="AO189" i="115"/>
  <c r="AP189" i="115"/>
  <c r="AQ189" i="115"/>
  <c r="AR189" i="115"/>
  <c r="AS189" i="115"/>
  <c r="AT189" i="115"/>
  <c r="AU189" i="115"/>
  <c r="AV189" i="115"/>
  <c r="AW189" i="115"/>
  <c r="AX189" i="115"/>
  <c r="AZ189" i="115"/>
  <c r="BA189" i="115"/>
  <c r="BB189" i="115"/>
  <c r="BC189" i="115"/>
  <c r="BD189" i="115"/>
  <c r="BE189" i="115"/>
  <c r="BF189" i="115"/>
  <c r="BG189" i="115"/>
  <c r="BH189" i="115"/>
  <c r="BI189" i="115"/>
  <c r="BJ189" i="115"/>
  <c r="BK189" i="115"/>
  <c r="BL189" i="115"/>
  <c r="BM189" i="115"/>
  <c r="BN189" i="115"/>
  <c r="BO189" i="115"/>
  <c r="BP189" i="115"/>
  <c r="BQ189" i="115"/>
  <c r="BR189" i="115"/>
  <c r="BS189" i="115"/>
  <c r="BT189" i="115"/>
  <c r="BU189" i="115"/>
  <c r="BV189" i="115"/>
  <c r="BX189" i="115"/>
  <c r="BY189" i="115"/>
  <c r="BZ189" i="115"/>
  <c r="CA189" i="115"/>
  <c r="CB189" i="115"/>
  <c r="CC189" i="115"/>
  <c r="CD189" i="115"/>
  <c r="CE189" i="115"/>
  <c r="CF189" i="115"/>
  <c r="CG189" i="115"/>
  <c r="CH189" i="115"/>
  <c r="CI189" i="115"/>
  <c r="CJ189" i="115"/>
  <c r="CK189" i="115"/>
  <c r="CL189" i="115"/>
  <c r="CM189" i="115"/>
  <c r="CN189" i="115"/>
  <c r="CO189" i="115"/>
  <c r="CP189" i="115"/>
  <c r="CQ189" i="115"/>
  <c r="CR189" i="115"/>
  <c r="CS189" i="115"/>
  <c r="CT189" i="115"/>
  <c r="CV189" i="115"/>
  <c r="CW189" i="115"/>
  <c r="CX189" i="115"/>
  <c r="CY189" i="115"/>
  <c r="CZ189" i="115"/>
  <c r="DA189" i="115"/>
  <c r="DB189" i="115"/>
  <c r="DC189" i="115"/>
  <c r="DD189" i="115"/>
  <c r="DE189" i="115"/>
  <c r="DF189" i="115"/>
  <c r="DG189" i="115"/>
  <c r="DH189" i="115"/>
  <c r="DI189" i="115"/>
  <c r="DJ189" i="115"/>
  <c r="DK189" i="115"/>
  <c r="DL189" i="115"/>
  <c r="DM189" i="115"/>
  <c r="DN189" i="115"/>
  <c r="DO189" i="115"/>
  <c r="DP189" i="115"/>
  <c r="DQ189" i="115"/>
  <c r="DR189" i="115"/>
  <c r="DT189" i="115"/>
  <c r="DU189" i="115"/>
  <c r="DV189" i="115"/>
  <c r="DW189" i="115"/>
  <c r="DX189" i="115"/>
  <c r="DY189" i="115"/>
  <c r="DZ189" i="115"/>
  <c r="EA189" i="115"/>
  <c r="EB189" i="115"/>
  <c r="EC189" i="115"/>
  <c r="ED189" i="115"/>
  <c r="EE189" i="115"/>
  <c r="EF189" i="115"/>
  <c r="EG189" i="115"/>
  <c r="EH189" i="115"/>
  <c r="EI189" i="115"/>
  <c r="EJ189" i="115"/>
  <c r="EK189" i="115"/>
  <c r="EL189" i="115"/>
  <c r="EM189" i="115"/>
  <c r="EN189" i="115"/>
  <c r="EO189" i="115"/>
  <c r="EP189" i="115"/>
  <c r="ER189" i="115"/>
  <c r="ES189" i="115"/>
  <c r="ET189" i="115"/>
  <c r="EU189" i="115"/>
  <c r="EV189" i="115"/>
  <c r="EW189" i="115"/>
  <c r="EX189" i="115"/>
  <c r="EY189" i="115"/>
  <c r="EZ189" i="115"/>
  <c r="FA189" i="115"/>
  <c r="FB189" i="115"/>
  <c r="FC189" i="115"/>
  <c r="FD189" i="115"/>
  <c r="FE189" i="115"/>
  <c r="FF189" i="115"/>
  <c r="FG189" i="115"/>
  <c r="FH189" i="115"/>
  <c r="FI189" i="115"/>
  <c r="FJ189" i="115"/>
  <c r="FK189" i="115"/>
  <c r="FL189" i="115"/>
  <c r="FM189" i="115"/>
  <c r="FN189" i="115"/>
  <c r="AB190" i="115"/>
  <c r="AC190" i="115"/>
  <c r="AD190" i="115"/>
  <c r="AE190" i="115"/>
  <c r="AF190" i="115"/>
  <c r="AG190" i="115"/>
  <c r="AH190" i="115"/>
  <c r="AI190" i="115"/>
  <c r="AJ190" i="115"/>
  <c r="AK190" i="115"/>
  <c r="AL190" i="115"/>
  <c r="AM190" i="115"/>
  <c r="AN190" i="115"/>
  <c r="AO190" i="115"/>
  <c r="AP190" i="115"/>
  <c r="AQ190" i="115"/>
  <c r="AR190" i="115"/>
  <c r="AS190" i="115"/>
  <c r="AT190" i="115"/>
  <c r="AU190" i="115"/>
  <c r="AV190" i="115"/>
  <c r="AW190" i="115"/>
  <c r="AX190" i="115"/>
  <c r="AZ190" i="115"/>
  <c r="BA190" i="115"/>
  <c r="BB190" i="115"/>
  <c r="BC190" i="115"/>
  <c r="BD190" i="115"/>
  <c r="BE190" i="115"/>
  <c r="BF190" i="115"/>
  <c r="BG190" i="115"/>
  <c r="BH190" i="115"/>
  <c r="BI190" i="115"/>
  <c r="BJ190" i="115"/>
  <c r="BK190" i="115"/>
  <c r="BL190" i="115"/>
  <c r="BM190" i="115"/>
  <c r="BN190" i="115"/>
  <c r="BO190" i="115"/>
  <c r="BP190" i="115"/>
  <c r="BQ190" i="115"/>
  <c r="BR190" i="115"/>
  <c r="BS190" i="115"/>
  <c r="BT190" i="115"/>
  <c r="BU190" i="115"/>
  <c r="BV190" i="115"/>
  <c r="BX190" i="115"/>
  <c r="BY190" i="115"/>
  <c r="BZ190" i="115"/>
  <c r="CA190" i="115"/>
  <c r="CB190" i="115"/>
  <c r="CC190" i="115"/>
  <c r="CD190" i="115"/>
  <c r="CE190" i="115"/>
  <c r="CF190" i="115"/>
  <c r="CG190" i="115"/>
  <c r="CH190" i="115"/>
  <c r="CI190" i="115"/>
  <c r="CJ190" i="115"/>
  <c r="CK190" i="115"/>
  <c r="CL190" i="115"/>
  <c r="CM190" i="115"/>
  <c r="CN190" i="115"/>
  <c r="CO190" i="115"/>
  <c r="CP190" i="115"/>
  <c r="CQ190" i="115"/>
  <c r="CR190" i="115"/>
  <c r="CS190" i="115"/>
  <c r="CT190" i="115"/>
  <c r="CV190" i="115"/>
  <c r="CW190" i="115"/>
  <c r="CX190" i="115"/>
  <c r="CY190" i="115"/>
  <c r="CZ190" i="115"/>
  <c r="DA190" i="115"/>
  <c r="DB190" i="115"/>
  <c r="DC190" i="115"/>
  <c r="DD190" i="115"/>
  <c r="DE190" i="115"/>
  <c r="DF190" i="115"/>
  <c r="DG190" i="115"/>
  <c r="DH190" i="115"/>
  <c r="DI190" i="115"/>
  <c r="DJ190" i="115"/>
  <c r="DK190" i="115"/>
  <c r="DL190" i="115"/>
  <c r="DM190" i="115"/>
  <c r="DN190" i="115"/>
  <c r="DO190" i="115"/>
  <c r="DP190" i="115"/>
  <c r="DQ190" i="115"/>
  <c r="DR190" i="115"/>
  <c r="DT190" i="115"/>
  <c r="DU190" i="115"/>
  <c r="DV190" i="115"/>
  <c r="DW190" i="115"/>
  <c r="DX190" i="115"/>
  <c r="DY190" i="115"/>
  <c r="DZ190" i="115"/>
  <c r="EA190" i="115"/>
  <c r="EB190" i="115"/>
  <c r="EC190" i="115"/>
  <c r="ED190" i="115"/>
  <c r="EE190" i="115"/>
  <c r="EF190" i="115"/>
  <c r="EG190" i="115"/>
  <c r="EH190" i="115"/>
  <c r="EI190" i="115"/>
  <c r="EJ190" i="115"/>
  <c r="EK190" i="115"/>
  <c r="EL190" i="115"/>
  <c r="EM190" i="115"/>
  <c r="EN190" i="115"/>
  <c r="EO190" i="115"/>
  <c r="EP190" i="115"/>
  <c r="ER190" i="115"/>
  <c r="ES190" i="115"/>
  <c r="ET190" i="115"/>
  <c r="EU190" i="115"/>
  <c r="EV190" i="115"/>
  <c r="EW190" i="115"/>
  <c r="EX190" i="115"/>
  <c r="EY190" i="115"/>
  <c r="EZ190" i="115"/>
  <c r="FA190" i="115"/>
  <c r="FB190" i="115"/>
  <c r="FC190" i="115"/>
  <c r="FD190" i="115"/>
  <c r="FE190" i="115"/>
  <c r="FF190" i="115"/>
  <c r="FG190" i="115"/>
  <c r="FH190" i="115"/>
  <c r="FI190" i="115"/>
  <c r="FJ190" i="115"/>
  <c r="FK190" i="115"/>
  <c r="FL190" i="115"/>
  <c r="FM190" i="115"/>
  <c r="FN190" i="115"/>
  <c r="AB191" i="115"/>
  <c r="AC191" i="115"/>
  <c r="AD191" i="115"/>
  <c r="AE191" i="115"/>
  <c r="AF191" i="115"/>
  <c r="AG191" i="115"/>
  <c r="AH191" i="115"/>
  <c r="AI191" i="115"/>
  <c r="AJ191" i="115"/>
  <c r="AK191" i="115"/>
  <c r="AL191" i="115"/>
  <c r="AM191" i="115"/>
  <c r="AN191" i="115"/>
  <c r="AO191" i="115"/>
  <c r="AP191" i="115"/>
  <c r="AQ191" i="115"/>
  <c r="AR191" i="115"/>
  <c r="AS191" i="115"/>
  <c r="AT191" i="115"/>
  <c r="AU191" i="115"/>
  <c r="AV191" i="115"/>
  <c r="AW191" i="115"/>
  <c r="AX191" i="115"/>
  <c r="AZ191" i="115"/>
  <c r="BA191" i="115"/>
  <c r="BB191" i="115"/>
  <c r="BC191" i="115"/>
  <c r="BD191" i="115"/>
  <c r="BE191" i="115"/>
  <c r="BF191" i="115"/>
  <c r="BG191" i="115"/>
  <c r="BH191" i="115"/>
  <c r="BI191" i="115"/>
  <c r="BJ191" i="115"/>
  <c r="BK191" i="115"/>
  <c r="BL191" i="115"/>
  <c r="BM191" i="115"/>
  <c r="BN191" i="115"/>
  <c r="BO191" i="115"/>
  <c r="BP191" i="115"/>
  <c r="BQ191" i="115"/>
  <c r="BR191" i="115"/>
  <c r="BS191" i="115"/>
  <c r="BT191" i="115"/>
  <c r="BU191" i="115"/>
  <c r="BV191" i="115"/>
  <c r="BX191" i="115"/>
  <c r="BY191" i="115"/>
  <c r="BZ191" i="115"/>
  <c r="CA191" i="115"/>
  <c r="CB191" i="115"/>
  <c r="CC191" i="115"/>
  <c r="CD191" i="115"/>
  <c r="CE191" i="115"/>
  <c r="CF191" i="115"/>
  <c r="CG191" i="115"/>
  <c r="CH191" i="115"/>
  <c r="CI191" i="115"/>
  <c r="CJ191" i="115"/>
  <c r="CK191" i="115"/>
  <c r="CL191" i="115"/>
  <c r="CM191" i="115"/>
  <c r="CN191" i="115"/>
  <c r="CO191" i="115"/>
  <c r="CP191" i="115"/>
  <c r="CQ191" i="115"/>
  <c r="CR191" i="115"/>
  <c r="CS191" i="115"/>
  <c r="CT191" i="115"/>
  <c r="CV191" i="115"/>
  <c r="CW191" i="115"/>
  <c r="CX191" i="115"/>
  <c r="CY191" i="115"/>
  <c r="CZ191" i="115"/>
  <c r="DA191" i="115"/>
  <c r="DB191" i="115"/>
  <c r="DC191" i="115"/>
  <c r="DD191" i="115"/>
  <c r="DE191" i="115"/>
  <c r="DF191" i="115"/>
  <c r="DG191" i="115"/>
  <c r="DH191" i="115"/>
  <c r="DI191" i="115"/>
  <c r="DJ191" i="115"/>
  <c r="DK191" i="115"/>
  <c r="DL191" i="115"/>
  <c r="DM191" i="115"/>
  <c r="DN191" i="115"/>
  <c r="DO191" i="115"/>
  <c r="DP191" i="115"/>
  <c r="DQ191" i="115"/>
  <c r="DR191" i="115"/>
  <c r="DT191" i="115"/>
  <c r="DU191" i="115"/>
  <c r="DV191" i="115"/>
  <c r="DW191" i="115"/>
  <c r="DX191" i="115"/>
  <c r="DY191" i="115"/>
  <c r="DZ191" i="115"/>
  <c r="EA191" i="115"/>
  <c r="EB191" i="115"/>
  <c r="EC191" i="115"/>
  <c r="ED191" i="115"/>
  <c r="EE191" i="115"/>
  <c r="EF191" i="115"/>
  <c r="EG191" i="115"/>
  <c r="EH191" i="115"/>
  <c r="EI191" i="115"/>
  <c r="EJ191" i="115"/>
  <c r="EK191" i="115"/>
  <c r="EL191" i="115"/>
  <c r="EM191" i="115"/>
  <c r="EN191" i="115"/>
  <c r="EO191" i="115"/>
  <c r="EP191" i="115"/>
  <c r="ER191" i="115"/>
  <c r="ES191" i="115"/>
  <c r="ET191" i="115"/>
  <c r="EU191" i="115"/>
  <c r="EV191" i="115"/>
  <c r="EW191" i="115"/>
  <c r="EX191" i="115"/>
  <c r="EY191" i="115"/>
  <c r="EZ191" i="115"/>
  <c r="FA191" i="115"/>
  <c r="FB191" i="115"/>
  <c r="FC191" i="115"/>
  <c r="FD191" i="115"/>
  <c r="FE191" i="115"/>
  <c r="FF191" i="115"/>
  <c r="FG191" i="115"/>
  <c r="FH191" i="115"/>
  <c r="FI191" i="115"/>
  <c r="FJ191" i="115"/>
  <c r="FK191" i="115"/>
  <c r="FL191" i="115"/>
  <c r="FM191" i="115"/>
  <c r="FN191" i="115"/>
  <c r="AB192" i="115"/>
  <c r="AC192" i="115"/>
  <c r="AD192" i="115"/>
  <c r="AE192" i="115"/>
  <c r="AF192" i="115"/>
  <c r="AG192" i="115"/>
  <c r="AH192" i="115"/>
  <c r="AI192" i="115"/>
  <c r="AJ192" i="115"/>
  <c r="AK192" i="115"/>
  <c r="AL192" i="115"/>
  <c r="AM192" i="115"/>
  <c r="AN192" i="115"/>
  <c r="AO192" i="115"/>
  <c r="AP192" i="115"/>
  <c r="AQ192" i="115"/>
  <c r="AR192" i="115"/>
  <c r="AS192" i="115"/>
  <c r="AT192" i="115"/>
  <c r="AU192" i="115"/>
  <c r="AV192" i="115"/>
  <c r="AW192" i="115"/>
  <c r="AX192" i="115"/>
  <c r="AZ192" i="115"/>
  <c r="BA192" i="115"/>
  <c r="BB192" i="115"/>
  <c r="BC192" i="115"/>
  <c r="BD192" i="115"/>
  <c r="BE192" i="115"/>
  <c r="BF192" i="115"/>
  <c r="BG192" i="115"/>
  <c r="BH192" i="115"/>
  <c r="BI192" i="115"/>
  <c r="BJ192" i="115"/>
  <c r="BK192" i="115"/>
  <c r="BL192" i="115"/>
  <c r="BM192" i="115"/>
  <c r="BN192" i="115"/>
  <c r="BO192" i="115"/>
  <c r="BP192" i="115"/>
  <c r="BQ192" i="115"/>
  <c r="BR192" i="115"/>
  <c r="BS192" i="115"/>
  <c r="BT192" i="115"/>
  <c r="BU192" i="115"/>
  <c r="BV192" i="115"/>
  <c r="BX192" i="115"/>
  <c r="BY192" i="115"/>
  <c r="BZ192" i="115"/>
  <c r="CA192" i="115"/>
  <c r="CB192" i="115"/>
  <c r="CC192" i="115"/>
  <c r="CD192" i="115"/>
  <c r="CE192" i="115"/>
  <c r="CF192" i="115"/>
  <c r="CG192" i="115"/>
  <c r="CH192" i="115"/>
  <c r="CI192" i="115"/>
  <c r="CJ192" i="115"/>
  <c r="CK192" i="115"/>
  <c r="CL192" i="115"/>
  <c r="CM192" i="115"/>
  <c r="CN192" i="115"/>
  <c r="CO192" i="115"/>
  <c r="CP192" i="115"/>
  <c r="CQ192" i="115"/>
  <c r="CR192" i="115"/>
  <c r="CS192" i="115"/>
  <c r="CT192" i="115"/>
  <c r="CV192" i="115"/>
  <c r="CW192" i="115"/>
  <c r="CX192" i="115"/>
  <c r="CY192" i="115"/>
  <c r="CZ192" i="115"/>
  <c r="DA192" i="115"/>
  <c r="DB192" i="115"/>
  <c r="DC192" i="115"/>
  <c r="DD192" i="115"/>
  <c r="DE192" i="115"/>
  <c r="DF192" i="115"/>
  <c r="DG192" i="115"/>
  <c r="DH192" i="115"/>
  <c r="DI192" i="115"/>
  <c r="DJ192" i="115"/>
  <c r="DK192" i="115"/>
  <c r="DL192" i="115"/>
  <c r="DM192" i="115"/>
  <c r="DN192" i="115"/>
  <c r="DO192" i="115"/>
  <c r="DP192" i="115"/>
  <c r="DQ192" i="115"/>
  <c r="DR192" i="115"/>
  <c r="DT192" i="115"/>
  <c r="DU192" i="115"/>
  <c r="DV192" i="115"/>
  <c r="DW192" i="115"/>
  <c r="DX192" i="115"/>
  <c r="DY192" i="115"/>
  <c r="DZ192" i="115"/>
  <c r="EA192" i="115"/>
  <c r="EB192" i="115"/>
  <c r="EC192" i="115"/>
  <c r="ED192" i="115"/>
  <c r="EE192" i="115"/>
  <c r="EF192" i="115"/>
  <c r="EG192" i="115"/>
  <c r="EH192" i="115"/>
  <c r="EI192" i="115"/>
  <c r="EJ192" i="115"/>
  <c r="EK192" i="115"/>
  <c r="EL192" i="115"/>
  <c r="EM192" i="115"/>
  <c r="EN192" i="115"/>
  <c r="EO192" i="115"/>
  <c r="EP192" i="115"/>
  <c r="ER192" i="115"/>
  <c r="ES192" i="115"/>
  <c r="ET192" i="115"/>
  <c r="EU192" i="115"/>
  <c r="EV192" i="115"/>
  <c r="EW192" i="115"/>
  <c r="EX192" i="115"/>
  <c r="EY192" i="115"/>
  <c r="EZ192" i="115"/>
  <c r="FA192" i="115"/>
  <c r="FB192" i="115"/>
  <c r="FC192" i="115"/>
  <c r="FD192" i="115"/>
  <c r="FE192" i="115"/>
  <c r="FF192" i="115"/>
  <c r="FG192" i="115"/>
  <c r="FH192" i="115"/>
  <c r="FI192" i="115"/>
  <c r="FJ192" i="115"/>
  <c r="FK192" i="115"/>
  <c r="FL192" i="115"/>
  <c r="FM192" i="115"/>
  <c r="FN192" i="115"/>
  <c r="AB193" i="115"/>
  <c r="AC193" i="115"/>
  <c r="AD193" i="115"/>
  <c r="AE193" i="115"/>
  <c r="AF193" i="115"/>
  <c r="AG193" i="115"/>
  <c r="AH193" i="115"/>
  <c r="AI193" i="115"/>
  <c r="AJ193" i="115"/>
  <c r="AK193" i="115"/>
  <c r="AL193" i="115"/>
  <c r="AM193" i="115"/>
  <c r="AN193" i="115"/>
  <c r="AO193" i="115"/>
  <c r="AP193" i="115"/>
  <c r="AQ193" i="115"/>
  <c r="AR193" i="115"/>
  <c r="AS193" i="115"/>
  <c r="AT193" i="115"/>
  <c r="AU193" i="115"/>
  <c r="AV193" i="115"/>
  <c r="AW193" i="115"/>
  <c r="AX193" i="115"/>
  <c r="AZ193" i="115"/>
  <c r="BA193" i="115"/>
  <c r="BB193" i="115"/>
  <c r="BC193" i="115"/>
  <c r="BD193" i="115"/>
  <c r="BE193" i="115"/>
  <c r="BF193" i="115"/>
  <c r="BG193" i="115"/>
  <c r="BH193" i="115"/>
  <c r="BI193" i="115"/>
  <c r="BJ193" i="115"/>
  <c r="BK193" i="115"/>
  <c r="BL193" i="115"/>
  <c r="BM193" i="115"/>
  <c r="BN193" i="115"/>
  <c r="BO193" i="115"/>
  <c r="BP193" i="115"/>
  <c r="BQ193" i="115"/>
  <c r="BR193" i="115"/>
  <c r="BS193" i="115"/>
  <c r="BT193" i="115"/>
  <c r="BU193" i="115"/>
  <c r="BV193" i="115"/>
  <c r="BX193" i="115"/>
  <c r="BY193" i="115"/>
  <c r="BZ193" i="115"/>
  <c r="CA193" i="115"/>
  <c r="CB193" i="115"/>
  <c r="CC193" i="115"/>
  <c r="CD193" i="115"/>
  <c r="CE193" i="115"/>
  <c r="CF193" i="115"/>
  <c r="CG193" i="115"/>
  <c r="CH193" i="115"/>
  <c r="CI193" i="115"/>
  <c r="CJ193" i="115"/>
  <c r="CK193" i="115"/>
  <c r="CL193" i="115"/>
  <c r="CM193" i="115"/>
  <c r="CN193" i="115"/>
  <c r="CO193" i="115"/>
  <c r="CP193" i="115"/>
  <c r="CQ193" i="115"/>
  <c r="CR193" i="115"/>
  <c r="CS193" i="115"/>
  <c r="CT193" i="115"/>
  <c r="CV193" i="115"/>
  <c r="CW193" i="115"/>
  <c r="CX193" i="115"/>
  <c r="CY193" i="115"/>
  <c r="CZ193" i="115"/>
  <c r="DA193" i="115"/>
  <c r="DB193" i="115"/>
  <c r="DC193" i="115"/>
  <c r="DD193" i="115"/>
  <c r="DE193" i="115"/>
  <c r="DF193" i="115"/>
  <c r="DG193" i="115"/>
  <c r="DH193" i="115"/>
  <c r="DI193" i="115"/>
  <c r="DJ193" i="115"/>
  <c r="DK193" i="115"/>
  <c r="DL193" i="115"/>
  <c r="DM193" i="115"/>
  <c r="DN193" i="115"/>
  <c r="DO193" i="115"/>
  <c r="DP193" i="115"/>
  <c r="DQ193" i="115"/>
  <c r="DR193" i="115"/>
  <c r="DT193" i="115"/>
  <c r="DU193" i="115"/>
  <c r="DV193" i="115"/>
  <c r="DW193" i="115"/>
  <c r="DX193" i="115"/>
  <c r="DY193" i="115"/>
  <c r="DZ193" i="115"/>
  <c r="EA193" i="115"/>
  <c r="EB193" i="115"/>
  <c r="EC193" i="115"/>
  <c r="ED193" i="115"/>
  <c r="EE193" i="115"/>
  <c r="EF193" i="115"/>
  <c r="EG193" i="115"/>
  <c r="EH193" i="115"/>
  <c r="EI193" i="115"/>
  <c r="EJ193" i="115"/>
  <c r="EK193" i="115"/>
  <c r="EL193" i="115"/>
  <c r="EM193" i="115"/>
  <c r="EN193" i="115"/>
  <c r="EO193" i="115"/>
  <c r="EP193" i="115"/>
  <c r="ER193" i="115"/>
  <c r="ES193" i="115"/>
  <c r="ET193" i="115"/>
  <c r="EU193" i="115"/>
  <c r="EV193" i="115"/>
  <c r="EW193" i="115"/>
  <c r="EX193" i="115"/>
  <c r="EY193" i="115"/>
  <c r="EZ193" i="115"/>
  <c r="FA193" i="115"/>
  <c r="FB193" i="115"/>
  <c r="FC193" i="115"/>
  <c r="FD193" i="115"/>
  <c r="FE193" i="115"/>
  <c r="FF193" i="115"/>
  <c r="FG193" i="115"/>
  <c r="FH193" i="115"/>
  <c r="FI193" i="115"/>
  <c r="FJ193" i="115"/>
  <c r="FK193" i="115"/>
  <c r="FL193" i="115"/>
  <c r="FM193" i="115"/>
  <c r="FN193" i="115"/>
  <c r="AB194" i="115"/>
  <c r="AC194" i="115"/>
  <c r="AD194" i="115"/>
  <c r="AE194" i="115"/>
  <c r="AF194" i="115"/>
  <c r="AG194" i="115"/>
  <c r="AH194" i="115"/>
  <c r="AI194" i="115"/>
  <c r="AJ194" i="115"/>
  <c r="AK194" i="115"/>
  <c r="AL194" i="115"/>
  <c r="AM194" i="115"/>
  <c r="AN194" i="115"/>
  <c r="AO194" i="115"/>
  <c r="AP194" i="115"/>
  <c r="AQ194" i="115"/>
  <c r="AR194" i="115"/>
  <c r="AS194" i="115"/>
  <c r="AT194" i="115"/>
  <c r="AU194" i="115"/>
  <c r="AV194" i="115"/>
  <c r="AW194" i="115"/>
  <c r="AX194" i="115"/>
  <c r="AZ194" i="115"/>
  <c r="BA194" i="115"/>
  <c r="BB194" i="115"/>
  <c r="BC194" i="115"/>
  <c r="BD194" i="115"/>
  <c r="BE194" i="115"/>
  <c r="BF194" i="115"/>
  <c r="BG194" i="115"/>
  <c r="BH194" i="115"/>
  <c r="BI194" i="115"/>
  <c r="BJ194" i="115"/>
  <c r="BK194" i="115"/>
  <c r="BL194" i="115"/>
  <c r="BM194" i="115"/>
  <c r="BN194" i="115"/>
  <c r="BO194" i="115"/>
  <c r="BP194" i="115"/>
  <c r="BQ194" i="115"/>
  <c r="BR194" i="115"/>
  <c r="BS194" i="115"/>
  <c r="BT194" i="115"/>
  <c r="BU194" i="115"/>
  <c r="BV194" i="115"/>
  <c r="BX194" i="115"/>
  <c r="BY194" i="115"/>
  <c r="BZ194" i="115"/>
  <c r="CA194" i="115"/>
  <c r="CB194" i="115"/>
  <c r="CC194" i="115"/>
  <c r="CD194" i="115"/>
  <c r="CE194" i="115"/>
  <c r="CF194" i="115"/>
  <c r="CG194" i="115"/>
  <c r="CH194" i="115"/>
  <c r="CI194" i="115"/>
  <c r="CJ194" i="115"/>
  <c r="CK194" i="115"/>
  <c r="CL194" i="115"/>
  <c r="CM194" i="115"/>
  <c r="CN194" i="115"/>
  <c r="CO194" i="115"/>
  <c r="CP194" i="115"/>
  <c r="CQ194" i="115"/>
  <c r="CR194" i="115"/>
  <c r="CS194" i="115"/>
  <c r="CT194" i="115"/>
  <c r="CV194" i="115"/>
  <c r="CW194" i="115"/>
  <c r="CX194" i="115"/>
  <c r="CY194" i="115"/>
  <c r="CZ194" i="115"/>
  <c r="DA194" i="115"/>
  <c r="DB194" i="115"/>
  <c r="DC194" i="115"/>
  <c r="DD194" i="115"/>
  <c r="DE194" i="115"/>
  <c r="DF194" i="115"/>
  <c r="DG194" i="115"/>
  <c r="DH194" i="115"/>
  <c r="DI194" i="115"/>
  <c r="DJ194" i="115"/>
  <c r="DK194" i="115"/>
  <c r="DL194" i="115"/>
  <c r="DM194" i="115"/>
  <c r="DN194" i="115"/>
  <c r="DO194" i="115"/>
  <c r="DP194" i="115"/>
  <c r="DQ194" i="115"/>
  <c r="DR194" i="115"/>
  <c r="DT194" i="115"/>
  <c r="DU194" i="115"/>
  <c r="DV194" i="115"/>
  <c r="DW194" i="115"/>
  <c r="DX194" i="115"/>
  <c r="DY194" i="115"/>
  <c r="DZ194" i="115"/>
  <c r="EA194" i="115"/>
  <c r="EB194" i="115"/>
  <c r="EC194" i="115"/>
  <c r="ED194" i="115"/>
  <c r="EE194" i="115"/>
  <c r="EF194" i="115"/>
  <c r="EG194" i="115"/>
  <c r="EH194" i="115"/>
  <c r="EI194" i="115"/>
  <c r="EJ194" i="115"/>
  <c r="EK194" i="115"/>
  <c r="EL194" i="115"/>
  <c r="EM194" i="115"/>
  <c r="EN194" i="115"/>
  <c r="EO194" i="115"/>
  <c r="EP194" i="115"/>
  <c r="ER194" i="115"/>
  <c r="ES194" i="115"/>
  <c r="ET194" i="115"/>
  <c r="EU194" i="115"/>
  <c r="EV194" i="115"/>
  <c r="EW194" i="115"/>
  <c r="EX194" i="115"/>
  <c r="EY194" i="115"/>
  <c r="EZ194" i="115"/>
  <c r="FA194" i="115"/>
  <c r="FB194" i="115"/>
  <c r="FC194" i="115"/>
  <c r="FD194" i="115"/>
  <c r="FE194" i="115"/>
  <c r="FF194" i="115"/>
  <c r="FG194" i="115"/>
  <c r="FH194" i="115"/>
  <c r="FI194" i="115"/>
  <c r="FJ194" i="115"/>
  <c r="FK194" i="115"/>
  <c r="FL194" i="115"/>
  <c r="FM194" i="115"/>
  <c r="FN194" i="115"/>
  <c r="AB195" i="115"/>
  <c r="AC195" i="115"/>
  <c r="AD195" i="115"/>
  <c r="AE195" i="115"/>
  <c r="AF195" i="115"/>
  <c r="AG195" i="115"/>
  <c r="AH195" i="115"/>
  <c r="AI195" i="115"/>
  <c r="AJ195" i="115"/>
  <c r="AK195" i="115"/>
  <c r="AL195" i="115"/>
  <c r="AM195" i="115"/>
  <c r="AN195" i="115"/>
  <c r="AO195" i="115"/>
  <c r="AP195" i="115"/>
  <c r="AQ195" i="115"/>
  <c r="AR195" i="115"/>
  <c r="AS195" i="115"/>
  <c r="AT195" i="115"/>
  <c r="AU195" i="115"/>
  <c r="AV195" i="115"/>
  <c r="AW195" i="115"/>
  <c r="AX195" i="115"/>
  <c r="AZ195" i="115"/>
  <c r="BA195" i="115"/>
  <c r="BB195" i="115"/>
  <c r="BC195" i="115"/>
  <c r="BD195" i="115"/>
  <c r="BE195" i="115"/>
  <c r="BF195" i="115"/>
  <c r="BG195" i="115"/>
  <c r="BH195" i="115"/>
  <c r="BI195" i="115"/>
  <c r="BJ195" i="115"/>
  <c r="BK195" i="115"/>
  <c r="BL195" i="115"/>
  <c r="BM195" i="115"/>
  <c r="BN195" i="115"/>
  <c r="BO195" i="115"/>
  <c r="BP195" i="115"/>
  <c r="BQ195" i="115"/>
  <c r="BR195" i="115"/>
  <c r="BS195" i="115"/>
  <c r="BT195" i="115"/>
  <c r="BU195" i="115"/>
  <c r="BV195" i="115"/>
  <c r="BX195" i="115"/>
  <c r="BY195" i="115"/>
  <c r="BZ195" i="115"/>
  <c r="CA195" i="115"/>
  <c r="CB195" i="115"/>
  <c r="CC195" i="115"/>
  <c r="CD195" i="115"/>
  <c r="CE195" i="115"/>
  <c r="CF195" i="115"/>
  <c r="CG195" i="115"/>
  <c r="CH195" i="115"/>
  <c r="CI195" i="115"/>
  <c r="CJ195" i="115"/>
  <c r="CK195" i="115"/>
  <c r="CL195" i="115"/>
  <c r="CM195" i="115"/>
  <c r="CN195" i="115"/>
  <c r="CO195" i="115"/>
  <c r="CP195" i="115"/>
  <c r="CQ195" i="115"/>
  <c r="CR195" i="115"/>
  <c r="CS195" i="115"/>
  <c r="CT195" i="115"/>
  <c r="CV195" i="115"/>
  <c r="CW195" i="115"/>
  <c r="CX195" i="115"/>
  <c r="CY195" i="115"/>
  <c r="CZ195" i="115"/>
  <c r="DA195" i="115"/>
  <c r="DB195" i="115"/>
  <c r="DC195" i="115"/>
  <c r="DD195" i="115"/>
  <c r="DE195" i="115"/>
  <c r="DF195" i="115"/>
  <c r="DG195" i="115"/>
  <c r="DH195" i="115"/>
  <c r="DI195" i="115"/>
  <c r="DJ195" i="115"/>
  <c r="DK195" i="115"/>
  <c r="DL195" i="115"/>
  <c r="DM195" i="115"/>
  <c r="DN195" i="115"/>
  <c r="DO195" i="115"/>
  <c r="DP195" i="115"/>
  <c r="DQ195" i="115"/>
  <c r="DR195" i="115"/>
  <c r="DT195" i="115"/>
  <c r="DU195" i="115"/>
  <c r="DV195" i="115"/>
  <c r="DW195" i="115"/>
  <c r="DX195" i="115"/>
  <c r="DY195" i="115"/>
  <c r="DZ195" i="115"/>
  <c r="EA195" i="115"/>
  <c r="EB195" i="115"/>
  <c r="EC195" i="115"/>
  <c r="ED195" i="115"/>
  <c r="EE195" i="115"/>
  <c r="EF195" i="115"/>
  <c r="EG195" i="115"/>
  <c r="EH195" i="115"/>
  <c r="EI195" i="115"/>
  <c r="EJ195" i="115"/>
  <c r="EK195" i="115"/>
  <c r="EL195" i="115"/>
  <c r="EM195" i="115"/>
  <c r="EN195" i="115"/>
  <c r="EO195" i="115"/>
  <c r="EP195" i="115"/>
  <c r="ER195" i="115"/>
  <c r="ES195" i="115"/>
  <c r="ET195" i="115"/>
  <c r="EU195" i="115"/>
  <c r="EV195" i="115"/>
  <c r="EW195" i="115"/>
  <c r="EX195" i="115"/>
  <c r="EY195" i="115"/>
  <c r="EZ195" i="115"/>
  <c r="FA195" i="115"/>
  <c r="FB195" i="115"/>
  <c r="FC195" i="115"/>
  <c r="FD195" i="115"/>
  <c r="FE195" i="115"/>
  <c r="FF195" i="115"/>
  <c r="FG195" i="115"/>
  <c r="FH195" i="115"/>
  <c r="FI195" i="115"/>
  <c r="FJ195" i="115"/>
  <c r="FK195" i="115"/>
  <c r="FL195" i="115"/>
  <c r="FM195" i="115"/>
  <c r="FN195" i="115"/>
  <c r="AB196" i="115"/>
  <c r="AC196" i="115"/>
  <c r="AD196" i="115"/>
  <c r="AE196" i="115"/>
  <c r="AF196" i="115"/>
  <c r="AG196" i="115"/>
  <c r="AH196" i="115"/>
  <c r="AI196" i="115"/>
  <c r="AJ196" i="115"/>
  <c r="AK196" i="115"/>
  <c r="AL196" i="115"/>
  <c r="AM196" i="115"/>
  <c r="AN196" i="115"/>
  <c r="AO196" i="115"/>
  <c r="AP196" i="115"/>
  <c r="AQ196" i="115"/>
  <c r="AR196" i="115"/>
  <c r="AS196" i="115"/>
  <c r="AT196" i="115"/>
  <c r="AU196" i="115"/>
  <c r="AV196" i="115"/>
  <c r="AW196" i="115"/>
  <c r="AX196" i="115"/>
  <c r="AZ196" i="115"/>
  <c r="BA196" i="115"/>
  <c r="BB196" i="115"/>
  <c r="BC196" i="115"/>
  <c r="BD196" i="115"/>
  <c r="BE196" i="115"/>
  <c r="BF196" i="115"/>
  <c r="BG196" i="115"/>
  <c r="BH196" i="115"/>
  <c r="BI196" i="115"/>
  <c r="BJ196" i="115"/>
  <c r="BK196" i="115"/>
  <c r="BL196" i="115"/>
  <c r="BM196" i="115"/>
  <c r="BN196" i="115"/>
  <c r="BO196" i="115"/>
  <c r="BP196" i="115"/>
  <c r="BQ196" i="115"/>
  <c r="BR196" i="115"/>
  <c r="BS196" i="115"/>
  <c r="BT196" i="115"/>
  <c r="BU196" i="115"/>
  <c r="BV196" i="115"/>
  <c r="BX196" i="115"/>
  <c r="BY196" i="115"/>
  <c r="BZ196" i="115"/>
  <c r="CA196" i="115"/>
  <c r="CB196" i="115"/>
  <c r="CC196" i="115"/>
  <c r="CD196" i="115"/>
  <c r="CE196" i="115"/>
  <c r="CF196" i="115"/>
  <c r="CG196" i="115"/>
  <c r="CH196" i="115"/>
  <c r="CI196" i="115"/>
  <c r="CJ196" i="115"/>
  <c r="CK196" i="115"/>
  <c r="CL196" i="115"/>
  <c r="CM196" i="115"/>
  <c r="CN196" i="115"/>
  <c r="CO196" i="115"/>
  <c r="CP196" i="115"/>
  <c r="CQ196" i="115"/>
  <c r="CR196" i="115"/>
  <c r="CS196" i="115"/>
  <c r="CT196" i="115"/>
  <c r="CV196" i="115"/>
  <c r="CW196" i="115"/>
  <c r="CX196" i="115"/>
  <c r="CY196" i="115"/>
  <c r="CZ196" i="115"/>
  <c r="DA196" i="115"/>
  <c r="DB196" i="115"/>
  <c r="DC196" i="115"/>
  <c r="DD196" i="115"/>
  <c r="DE196" i="115"/>
  <c r="DF196" i="115"/>
  <c r="DG196" i="115"/>
  <c r="DH196" i="115"/>
  <c r="DI196" i="115"/>
  <c r="DJ196" i="115"/>
  <c r="DK196" i="115"/>
  <c r="DL196" i="115"/>
  <c r="DM196" i="115"/>
  <c r="DN196" i="115"/>
  <c r="DO196" i="115"/>
  <c r="DP196" i="115"/>
  <c r="DQ196" i="115"/>
  <c r="DR196" i="115"/>
  <c r="DT196" i="115"/>
  <c r="DU196" i="115"/>
  <c r="DV196" i="115"/>
  <c r="DW196" i="115"/>
  <c r="DX196" i="115"/>
  <c r="DY196" i="115"/>
  <c r="DZ196" i="115"/>
  <c r="EA196" i="115"/>
  <c r="EB196" i="115"/>
  <c r="EC196" i="115"/>
  <c r="ED196" i="115"/>
  <c r="EE196" i="115"/>
  <c r="EF196" i="115"/>
  <c r="EG196" i="115"/>
  <c r="EH196" i="115"/>
  <c r="EI196" i="115"/>
  <c r="EJ196" i="115"/>
  <c r="EK196" i="115"/>
  <c r="EL196" i="115"/>
  <c r="EM196" i="115"/>
  <c r="EN196" i="115"/>
  <c r="EO196" i="115"/>
  <c r="EP196" i="115"/>
  <c r="ER196" i="115"/>
  <c r="ES196" i="115"/>
  <c r="ET196" i="115"/>
  <c r="EU196" i="115"/>
  <c r="EV196" i="115"/>
  <c r="EW196" i="115"/>
  <c r="EX196" i="115"/>
  <c r="EY196" i="115"/>
  <c r="EZ196" i="115"/>
  <c r="FA196" i="115"/>
  <c r="FB196" i="115"/>
  <c r="FC196" i="115"/>
  <c r="FD196" i="115"/>
  <c r="FE196" i="115"/>
  <c r="FF196" i="115"/>
  <c r="FG196" i="115"/>
  <c r="FH196" i="115"/>
  <c r="FI196" i="115"/>
  <c r="FJ196" i="115"/>
  <c r="FK196" i="115"/>
  <c r="FL196" i="115"/>
  <c r="FM196" i="115"/>
  <c r="FN196" i="115"/>
  <c r="AB197" i="115"/>
  <c r="AC197" i="115"/>
  <c r="AD197" i="115"/>
  <c r="AE197" i="115"/>
  <c r="AF197" i="115"/>
  <c r="AG197" i="115"/>
  <c r="AH197" i="115"/>
  <c r="AI197" i="115"/>
  <c r="AJ197" i="115"/>
  <c r="AK197" i="115"/>
  <c r="AL197" i="115"/>
  <c r="AM197" i="115"/>
  <c r="AN197" i="115"/>
  <c r="AO197" i="115"/>
  <c r="AP197" i="115"/>
  <c r="AQ197" i="115"/>
  <c r="AR197" i="115"/>
  <c r="AS197" i="115"/>
  <c r="AT197" i="115"/>
  <c r="AU197" i="115"/>
  <c r="AV197" i="115"/>
  <c r="AW197" i="115"/>
  <c r="AX197" i="115"/>
  <c r="AZ197" i="115"/>
  <c r="BA197" i="115"/>
  <c r="BB197" i="115"/>
  <c r="BC197" i="115"/>
  <c r="BD197" i="115"/>
  <c r="BE197" i="115"/>
  <c r="BF197" i="115"/>
  <c r="BG197" i="115"/>
  <c r="BH197" i="115"/>
  <c r="BI197" i="115"/>
  <c r="BJ197" i="115"/>
  <c r="BK197" i="115"/>
  <c r="BL197" i="115"/>
  <c r="BM197" i="115"/>
  <c r="BN197" i="115"/>
  <c r="BO197" i="115"/>
  <c r="BP197" i="115"/>
  <c r="BQ197" i="115"/>
  <c r="BR197" i="115"/>
  <c r="BS197" i="115"/>
  <c r="BT197" i="115"/>
  <c r="BU197" i="115"/>
  <c r="BV197" i="115"/>
  <c r="BX197" i="115"/>
  <c r="BY197" i="115"/>
  <c r="BZ197" i="115"/>
  <c r="CA197" i="115"/>
  <c r="CB197" i="115"/>
  <c r="CC197" i="115"/>
  <c r="CD197" i="115"/>
  <c r="CE197" i="115"/>
  <c r="CF197" i="115"/>
  <c r="CG197" i="115"/>
  <c r="CH197" i="115"/>
  <c r="CI197" i="115"/>
  <c r="CJ197" i="115"/>
  <c r="CK197" i="115"/>
  <c r="CL197" i="115"/>
  <c r="CM197" i="115"/>
  <c r="CN197" i="115"/>
  <c r="CO197" i="115"/>
  <c r="CP197" i="115"/>
  <c r="CQ197" i="115"/>
  <c r="CR197" i="115"/>
  <c r="CS197" i="115"/>
  <c r="CT197" i="115"/>
  <c r="CV197" i="115"/>
  <c r="CW197" i="115"/>
  <c r="CX197" i="115"/>
  <c r="CY197" i="115"/>
  <c r="CZ197" i="115"/>
  <c r="DA197" i="115"/>
  <c r="DB197" i="115"/>
  <c r="DC197" i="115"/>
  <c r="DD197" i="115"/>
  <c r="DE197" i="115"/>
  <c r="DF197" i="115"/>
  <c r="DG197" i="115"/>
  <c r="DH197" i="115"/>
  <c r="DI197" i="115"/>
  <c r="DJ197" i="115"/>
  <c r="DK197" i="115"/>
  <c r="DL197" i="115"/>
  <c r="DM197" i="115"/>
  <c r="DN197" i="115"/>
  <c r="DO197" i="115"/>
  <c r="DP197" i="115"/>
  <c r="DQ197" i="115"/>
  <c r="DR197" i="115"/>
  <c r="DT197" i="115"/>
  <c r="DU197" i="115"/>
  <c r="DV197" i="115"/>
  <c r="DW197" i="115"/>
  <c r="DX197" i="115"/>
  <c r="DY197" i="115"/>
  <c r="DZ197" i="115"/>
  <c r="EA197" i="115"/>
  <c r="EB197" i="115"/>
  <c r="EC197" i="115"/>
  <c r="ED197" i="115"/>
  <c r="EE197" i="115"/>
  <c r="EF197" i="115"/>
  <c r="EG197" i="115"/>
  <c r="EH197" i="115"/>
  <c r="EI197" i="115"/>
  <c r="EJ197" i="115"/>
  <c r="EK197" i="115"/>
  <c r="EL197" i="115"/>
  <c r="EM197" i="115"/>
  <c r="EN197" i="115"/>
  <c r="EO197" i="115"/>
  <c r="EP197" i="115"/>
  <c r="ER197" i="115"/>
  <c r="ES197" i="115"/>
  <c r="ET197" i="115"/>
  <c r="EU197" i="115"/>
  <c r="EV197" i="115"/>
  <c r="EW197" i="115"/>
  <c r="EX197" i="115"/>
  <c r="EY197" i="115"/>
  <c r="EZ197" i="115"/>
  <c r="FA197" i="115"/>
  <c r="FB197" i="115"/>
  <c r="FC197" i="115"/>
  <c r="FD197" i="115"/>
  <c r="FE197" i="115"/>
  <c r="FF197" i="115"/>
  <c r="FG197" i="115"/>
  <c r="FH197" i="115"/>
  <c r="FI197" i="115"/>
  <c r="FJ197" i="115"/>
  <c r="FK197" i="115"/>
  <c r="FL197" i="115"/>
  <c r="FM197" i="115"/>
  <c r="FN197" i="115"/>
  <c r="AB198" i="115"/>
  <c r="AC198" i="115"/>
  <c r="AD198" i="115"/>
  <c r="AE198" i="115"/>
  <c r="AF198" i="115"/>
  <c r="AG198" i="115"/>
  <c r="AH198" i="115"/>
  <c r="AI198" i="115"/>
  <c r="AJ198" i="115"/>
  <c r="AK198" i="115"/>
  <c r="AL198" i="115"/>
  <c r="AM198" i="115"/>
  <c r="AN198" i="115"/>
  <c r="AO198" i="115"/>
  <c r="AP198" i="115"/>
  <c r="AQ198" i="115"/>
  <c r="AR198" i="115"/>
  <c r="AS198" i="115"/>
  <c r="AT198" i="115"/>
  <c r="AU198" i="115"/>
  <c r="AV198" i="115"/>
  <c r="AW198" i="115"/>
  <c r="AX198" i="115"/>
  <c r="AZ198" i="115"/>
  <c r="BA198" i="115"/>
  <c r="BB198" i="115"/>
  <c r="BC198" i="115"/>
  <c r="BD198" i="115"/>
  <c r="BE198" i="115"/>
  <c r="BF198" i="115"/>
  <c r="BG198" i="115"/>
  <c r="BH198" i="115"/>
  <c r="BI198" i="115"/>
  <c r="BJ198" i="115"/>
  <c r="BK198" i="115"/>
  <c r="BL198" i="115"/>
  <c r="BM198" i="115"/>
  <c r="BN198" i="115"/>
  <c r="BO198" i="115"/>
  <c r="BP198" i="115"/>
  <c r="BQ198" i="115"/>
  <c r="BR198" i="115"/>
  <c r="BS198" i="115"/>
  <c r="BT198" i="115"/>
  <c r="BU198" i="115"/>
  <c r="BV198" i="115"/>
  <c r="BX198" i="115"/>
  <c r="BY198" i="115"/>
  <c r="BZ198" i="115"/>
  <c r="CA198" i="115"/>
  <c r="CB198" i="115"/>
  <c r="CC198" i="115"/>
  <c r="CD198" i="115"/>
  <c r="CE198" i="115"/>
  <c r="CF198" i="115"/>
  <c r="CG198" i="115"/>
  <c r="CH198" i="115"/>
  <c r="CI198" i="115"/>
  <c r="CJ198" i="115"/>
  <c r="CK198" i="115"/>
  <c r="CL198" i="115"/>
  <c r="CM198" i="115"/>
  <c r="CN198" i="115"/>
  <c r="CO198" i="115"/>
  <c r="CP198" i="115"/>
  <c r="CQ198" i="115"/>
  <c r="CR198" i="115"/>
  <c r="CS198" i="115"/>
  <c r="CT198" i="115"/>
  <c r="CV198" i="115"/>
  <c r="CW198" i="115"/>
  <c r="CX198" i="115"/>
  <c r="CY198" i="115"/>
  <c r="CZ198" i="115"/>
  <c r="DA198" i="115"/>
  <c r="DB198" i="115"/>
  <c r="DC198" i="115"/>
  <c r="DD198" i="115"/>
  <c r="DE198" i="115"/>
  <c r="DF198" i="115"/>
  <c r="DG198" i="115"/>
  <c r="DH198" i="115"/>
  <c r="DI198" i="115"/>
  <c r="DJ198" i="115"/>
  <c r="DK198" i="115"/>
  <c r="DL198" i="115"/>
  <c r="DM198" i="115"/>
  <c r="DN198" i="115"/>
  <c r="DO198" i="115"/>
  <c r="DP198" i="115"/>
  <c r="DQ198" i="115"/>
  <c r="DR198" i="115"/>
  <c r="DT198" i="115"/>
  <c r="DU198" i="115"/>
  <c r="DV198" i="115"/>
  <c r="DW198" i="115"/>
  <c r="DX198" i="115"/>
  <c r="DY198" i="115"/>
  <c r="DZ198" i="115"/>
  <c r="EA198" i="115"/>
  <c r="EB198" i="115"/>
  <c r="EC198" i="115"/>
  <c r="ED198" i="115"/>
  <c r="EE198" i="115"/>
  <c r="EF198" i="115"/>
  <c r="EG198" i="115"/>
  <c r="EH198" i="115"/>
  <c r="EI198" i="115"/>
  <c r="EJ198" i="115"/>
  <c r="EK198" i="115"/>
  <c r="EL198" i="115"/>
  <c r="EM198" i="115"/>
  <c r="EN198" i="115"/>
  <c r="EO198" i="115"/>
  <c r="EP198" i="115"/>
  <c r="ER198" i="115"/>
  <c r="ES198" i="115"/>
  <c r="ET198" i="115"/>
  <c r="EU198" i="115"/>
  <c r="EV198" i="115"/>
  <c r="EW198" i="115"/>
  <c r="EX198" i="115"/>
  <c r="EY198" i="115"/>
  <c r="EZ198" i="115"/>
  <c r="FA198" i="115"/>
  <c r="FB198" i="115"/>
  <c r="FC198" i="115"/>
  <c r="FD198" i="115"/>
  <c r="FE198" i="115"/>
  <c r="FF198" i="115"/>
  <c r="FG198" i="115"/>
  <c r="FH198" i="115"/>
  <c r="FI198" i="115"/>
  <c r="FJ198" i="115"/>
  <c r="FK198" i="115"/>
  <c r="FL198" i="115"/>
  <c r="FM198" i="115"/>
  <c r="FN198" i="115"/>
  <c r="AB199" i="115"/>
  <c r="AC199" i="115"/>
  <c r="AD199" i="115"/>
  <c r="AE199" i="115"/>
  <c r="AF199" i="115"/>
  <c r="AG199" i="115"/>
  <c r="AH199" i="115"/>
  <c r="AI199" i="115"/>
  <c r="AJ199" i="115"/>
  <c r="AK199" i="115"/>
  <c r="AL199" i="115"/>
  <c r="AM199" i="115"/>
  <c r="AN199" i="115"/>
  <c r="AO199" i="115"/>
  <c r="AP199" i="115"/>
  <c r="AQ199" i="115"/>
  <c r="AR199" i="115"/>
  <c r="AS199" i="115"/>
  <c r="AT199" i="115"/>
  <c r="AU199" i="115"/>
  <c r="AV199" i="115"/>
  <c r="AW199" i="115"/>
  <c r="AX199" i="115"/>
  <c r="AZ199" i="115"/>
  <c r="BA199" i="115"/>
  <c r="BB199" i="115"/>
  <c r="BC199" i="115"/>
  <c r="BD199" i="115"/>
  <c r="BE199" i="115"/>
  <c r="BF199" i="115"/>
  <c r="BG199" i="115"/>
  <c r="BH199" i="115"/>
  <c r="BI199" i="115"/>
  <c r="BJ199" i="115"/>
  <c r="BK199" i="115"/>
  <c r="BL199" i="115"/>
  <c r="BM199" i="115"/>
  <c r="BN199" i="115"/>
  <c r="BO199" i="115"/>
  <c r="BP199" i="115"/>
  <c r="BQ199" i="115"/>
  <c r="BR199" i="115"/>
  <c r="BS199" i="115"/>
  <c r="BT199" i="115"/>
  <c r="BU199" i="115"/>
  <c r="BV199" i="115"/>
  <c r="BX199" i="115"/>
  <c r="BY199" i="115"/>
  <c r="BZ199" i="115"/>
  <c r="CA199" i="115"/>
  <c r="CB199" i="115"/>
  <c r="CC199" i="115"/>
  <c r="CD199" i="115"/>
  <c r="CE199" i="115"/>
  <c r="CF199" i="115"/>
  <c r="CG199" i="115"/>
  <c r="CH199" i="115"/>
  <c r="CI199" i="115"/>
  <c r="CJ199" i="115"/>
  <c r="CK199" i="115"/>
  <c r="CL199" i="115"/>
  <c r="CM199" i="115"/>
  <c r="CN199" i="115"/>
  <c r="CO199" i="115"/>
  <c r="CP199" i="115"/>
  <c r="CQ199" i="115"/>
  <c r="CR199" i="115"/>
  <c r="CS199" i="115"/>
  <c r="CT199" i="115"/>
  <c r="CV199" i="115"/>
  <c r="CW199" i="115"/>
  <c r="CX199" i="115"/>
  <c r="CY199" i="115"/>
  <c r="CZ199" i="115"/>
  <c r="DA199" i="115"/>
  <c r="DB199" i="115"/>
  <c r="DC199" i="115"/>
  <c r="DD199" i="115"/>
  <c r="DE199" i="115"/>
  <c r="DF199" i="115"/>
  <c r="DG199" i="115"/>
  <c r="DH199" i="115"/>
  <c r="DI199" i="115"/>
  <c r="DJ199" i="115"/>
  <c r="DK199" i="115"/>
  <c r="DL199" i="115"/>
  <c r="DM199" i="115"/>
  <c r="DN199" i="115"/>
  <c r="DO199" i="115"/>
  <c r="DP199" i="115"/>
  <c r="DQ199" i="115"/>
  <c r="DR199" i="115"/>
  <c r="DT199" i="115"/>
  <c r="DU199" i="115"/>
  <c r="DV199" i="115"/>
  <c r="DW199" i="115"/>
  <c r="DX199" i="115"/>
  <c r="DY199" i="115"/>
  <c r="DZ199" i="115"/>
  <c r="EA199" i="115"/>
  <c r="EB199" i="115"/>
  <c r="EC199" i="115"/>
  <c r="ED199" i="115"/>
  <c r="EE199" i="115"/>
  <c r="EF199" i="115"/>
  <c r="EG199" i="115"/>
  <c r="EH199" i="115"/>
  <c r="EI199" i="115"/>
  <c r="EJ199" i="115"/>
  <c r="EK199" i="115"/>
  <c r="EL199" i="115"/>
  <c r="EM199" i="115"/>
  <c r="EN199" i="115"/>
  <c r="EO199" i="115"/>
  <c r="EP199" i="115"/>
  <c r="ER199" i="115"/>
  <c r="ES199" i="115"/>
  <c r="ET199" i="115"/>
  <c r="EU199" i="115"/>
  <c r="EV199" i="115"/>
  <c r="EW199" i="115"/>
  <c r="EX199" i="115"/>
  <c r="EY199" i="115"/>
  <c r="EZ199" i="115"/>
  <c r="FA199" i="115"/>
  <c r="FB199" i="115"/>
  <c r="FC199" i="115"/>
  <c r="FD199" i="115"/>
  <c r="FE199" i="115"/>
  <c r="FF199" i="115"/>
  <c r="FG199" i="115"/>
  <c r="FH199" i="115"/>
  <c r="FI199" i="115"/>
  <c r="FJ199" i="115"/>
  <c r="FK199" i="115"/>
  <c r="FL199" i="115"/>
  <c r="FM199" i="115"/>
  <c r="FN199" i="115"/>
  <c r="AB200" i="115"/>
  <c r="AC200" i="115"/>
  <c r="AD200" i="115"/>
  <c r="AE200" i="115"/>
  <c r="AF200" i="115"/>
  <c r="AG200" i="115"/>
  <c r="AH200" i="115"/>
  <c r="AI200" i="115"/>
  <c r="AJ200" i="115"/>
  <c r="AK200" i="115"/>
  <c r="AL200" i="115"/>
  <c r="AM200" i="115"/>
  <c r="AN200" i="115"/>
  <c r="AO200" i="115"/>
  <c r="AP200" i="115"/>
  <c r="AQ200" i="115"/>
  <c r="AR200" i="115"/>
  <c r="AS200" i="115"/>
  <c r="AT200" i="115"/>
  <c r="AU200" i="115"/>
  <c r="AV200" i="115"/>
  <c r="AW200" i="115"/>
  <c r="AX200" i="115"/>
  <c r="AZ200" i="115"/>
  <c r="BA200" i="115"/>
  <c r="BB200" i="115"/>
  <c r="BC200" i="115"/>
  <c r="BD200" i="115"/>
  <c r="BE200" i="115"/>
  <c r="BF200" i="115"/>
  <c r="BG200" i="115"/>
  <c r="BH200" i="115"/>
  <c r="BI200" i="115"/>
  <c r="BJ200" i="115"/>
  <c r="BK200" i="115"/>
  <c r="BL200" i="115"/>
  <c r="BM200" i="115"/>
  <c r="BN200" i="115"/>
  <c r="BO200" i="115"/>
  <c r="BP200" i="115"/>
  <c r="BQ200" i="115"/>
  <c r="BR200" i="115"/>
  <c r="BS200" i="115"/>
  <c r="BT200" i="115"/>
  <c r="BU200" i="115"/>
  <c r="BV200" i="115"/>
  <c r="BX200" i="115"/>
  <c r="BY200" i="115"/>
  <c r="BZ200" i="115"/>
  <c r="CA200" i="115"/>
  <c r="CB200" i="115"/>
  <c r="CC200" i="115"/>
  <c r="CD200" i="115"/>
  <c r="CE200" i="115"/>
  <c r="CF200" i="115"/>
  <c r="CG200" i="115"/>
  <c r="CH200" i="115"/>
  <c r="CI200" i="115"/>
  <c r="CJ200" i="115"/>
  <c r="CK200" i="115"/>
  <c r="CL200" i="115"/>
  <c r="CM200" i="115"/>
  <c r="CN200" i="115"/>
  <c r="CO200" i="115"/>
  <c r="CP200" i="115"/>
  <c r="CQ200" i="115"/>
  <c r="CR200" i="115"/>
  <c r="CS200" i="115"/>
  <c r="CT200" i="115"/>
  <c r="CV200" i="115"/>
  <c r="CW200" i="115"/>
  <c r="CX200" i="115"/>
  <c r="CY200" i="115"/>
  <c r="CZ200" i="115"/>
  <c r="DA200" i="115"/>
  <c r="DB200" i="115"/>
  <c r="DC200" i="115"/>
  <c r="DD200" i="115"/>
  <c r="DE200" i="115"/>
  <c r="DF200" i="115"/>
  <c r="DG200" i="115"/>
  <c r="DH200" i="115"/>
  <c r="DI200" i="115"/>
  <c r="DJ200" i="115"/>
  <c r="DK200" i="115"/>
  <c r="DL200" i="115"/>
  <c r="DM200" i="115"/>
  <c r="DN200" i="115"/>
  <c r="DO200" i="115"/>
  <c r="DP200" i="115"/>
  <c r="DQ200" i="115"/>
  <c r="DR200" i="115"/>
  <c r="DT200" i="115"/>
  <c r="DU200" i="115"/>
  <c r="DV200" i="115"/>
  <c r="DW200" i="115"/>
  <c r="DX200" i="115"/>
  <c r="DY200" i="115"/>
  <c r="DZ200" i="115"/>
  <c r="EA200" i="115"/>
  <c r="EB200" i="115"/>
  <c r="EC200" i="115"/>
  <c r="ED200" i="115"/>
  <c r="EE200" i="115"/>
  <c r="EF200" i="115"/>
  <c r="EG200" i="115"/>
  <c r="EH200" i="115"/>
  <c r="EI200" i="115"/>
  <c r="EJ200" i="115"/>
  <c r="EK200" i="115"/>
  <c r="EL200" i="115"/>
  <c r="EM200" i="115"/>
  <c r="EN200" i="115"/>
  <c r="EO200" i="115"/>
  <c r="EP200" i="115"/>
  <c r="ER200" i="115"/>
  <c r="ES200" i="115"/>
  <c r="ET200" i="115"/>
  <c r="EU200" i="115"/>
  <c r="EV200" i="115"/>
  <c r="EW200" i="115"/>
  <c r="EX200" i="115"/>
  <c r="EY200" i="115"/>
  <c r="EZ200" i="115"/>
  <c r="FA200" i="115"/>
  <c r="FB200" i="115"/>
  <c r="FC200" i="115"/>
  <c r="FD200" i="115"/>
  <c r="FE200" i="115"/>
  <c r="FF200" i="115"/>
  <c r="FG200" i="115"/>
  <c r="FH200" i="115"/>
  <c r="FI200" i="115"/>
  <c r="FJ200" i="115"/>
  <c r="FK200" i="115"/>
  <c r="FL200" i="115"/>
  <c r="FM200" i="115"/>
  <c r="FN200" i="115"/>
  <c r="AB201" i="115"/>
  <c r="AC201" i="115"/>
  <c r="AD201" i="115"/>
  <c r="AE201" i="115"/>
  <c r="AF201" i="115"/>
  <c r="AG201" i="115"/>
  <c r="AH201" i="115"/>
  <c r="AI201" i="115"/>
  <c r="AJ201" i="115"/>
  <c r="AK201" i="115"/>
  <c r="AL201" i="115"/>
  <c r="AM201" i="115"/>
  <c r="AN201" i="115"/>
  <c r="AO201" i="115"/>
  <c r="AP201" i="115"/>
  <c r="AQ201" i="115"/>
  <c r="AR201" i="115"/>
  <c r="AS201" i="115"/>
  <c r="AT201" i="115"/>
  <c r="AU201" i="115"/>
  <c r="AV201" i="115"/>
  <c r="AW201" i="115"/>
  <c r="AX201" i="115"/>
  <c r="AZ201" i="115"/>
  <c r="BA201" i="115"/>
  <c r="BB201" i="115"/>
  <c r="BC201" i="115"/>
  <c r="BD201" i="115"/>
  <c r="BE201" i="115"/>
  <c r="BF201" i="115"/>
  <c r="BG201" i="115"/>
  <c r="BH201" i="115"/>
  <c r="BI201" i="115"/>
  <c r="BJ201" i="115"/>
  <c r="BK201" i="115"/>
  <c r="BL201" i="115"/>
  <c r="BM201" i="115"/>
  <c r="BN201" i="115"/>
  <c r="BO201" i="115"/>
  <c r="BP201" i="115"/>
  <c r="BQ201" i="115"/>
  <c r="BR201" i="115"/>
  <c r="BS201" i="115"/>
  <c r="BT201" i="115"/>
  <c r="BU201" i="115"/>
  <c r="BV201" i="115"/>
  <c r="BX201" i="115"/>
  <c r="BY201" i="115"/>
  <c r="BZ201" i="115"/>
  <c r="CA201" i="115"/>
  <c r="CB201" i="115"/>
  <c r="CC201" i="115"/>
  <c r="CD201" i="115"/>
  <c r="CE201" i="115"/>
  <c r="CF201" i="115"/>
  <c r="CG201" i="115"/>
  <c r="CH201" i="115"/>
  <c r="CI201" i="115"/>
  <c r="CJ201" i="115"/>
  <c r="CK201" i="115"/>
  <c r="CL201" i="115"/>
  <c r="CM201" i="115"/>
  <c r="CN201" i="115"/>
  <c r="CO201" i="115"/>
  <c r="CP201" i="115"/>
  <c r="CQ201" i="115"/>
  <c r="CR201" i="115"/>
  <c r="CS201" i="115"/>
  <c r="CT201" i="115"/>
  <c r="CV201" i="115"/>
  <c r="CW201" i="115"/>
  <c r="CX201" i="115"/>
  <c r="CY201" i="115"/>
  <c r="CZ201" i="115"/>
  <c r="DA201" i="115"/>
  <c r="DB201" i="115"/>
  <c r="DC201" i="115"/>
  <c r="DD201" i="115"/>
  <c r="DE201" i="115"/>
  <c r="DF201" i="115"/>
  <c r="DG201" i="115"/>
  <c r="DH201" i="115"/>
  <c r="DI201" i="115"/>
  <c r="DJ201" i="115"/>
  <c r="DK201" i="115"/>
  <c r="DL201" i="115"/>
  <c r="DM201" i="115"/>
  <c r="DN201" i="115"/>
  <c r="DO201" i="115"/>
  <c r="DP201" i="115"/>
  <c r="DQ201" i="115"/>
  <c r="DR201" i="115"/>
  <c r="DT201" i="115"/>
  <c r="DU201" i="115"/>
  <c r="DV201" i="115"/>
  <c r="DW201" i="115"/>
  <c r="DX201" i="115"/>
  <c r="DY201" i="115"/>
  <c r="DZ201" i="115"/>
  <c r="EA201" i="115"/>
  <c r="EB201" i="115"/>
  <c r="EC201" i="115"/>
  <c r="ED201" i="115"/>
  <c r="EE201" i="115"/>
  <c r="EF201" i="115"/>
  <c r="EG201" i="115"/>
  <c r="EH201" i="115"/>
  <c r="EI201" i="115"/>
  <c r="EJ201" i="115"/>
  <c r="EK201" i="115"/>
  <c r="EL201" i="115"/>
  <c r="EM201" i="115"/>
  <c r="EN201" i="115"/>
  <c r="EO201" i="115"/>
  <c r="EP201" i="115"/>
  <c r="ER201" i="115"/>
  <c r="ES201" i="115"/>
  <c r="ET201" i="115"/>
  <c r="EU201" i="115"/>
  <c r="EV201" i="115"/>
  <c r="EW201" i="115"/>
  <c r="EX201" i="115"/>
  <c r="EY201" i="115"/>
  <c r="EZ201" i="115"/>
  <c r="FA201" i="115"/>
  <c r="FB201" i="115"/>
  <c r="FC201" i="115"/>
  <c r="FD201" i="115"/>
  <c r="FE201" i="115"/>
  <c r="FF201" i="115"/>
  <c r="FG201" i="115"/>
  <c r="FH201" i="115"/>
  <c r="FI201" i="115"/>
  <c r="FJ201" i="115"/>
  <c r="FK201" i="115"/>
  <c r="FL201" i="115"/>
  <c r="FM201" i="115"/>
  <c r="FN201" i="115"/>
  <c r="AB202" i="115"/>
  <c r="AC202" i="115"/>
  <c r="AD202" i="115"/>
  <c r="AE202" i="115"/>
  <c r="AF202" i="115"/>
  <c r="AG202" i="115"/>
  <c r="AH202" i="115"/>
  <c r="AI202" i="115"/>
  <c r="AJ202" i="115"/>
  <c r="AK202" i="115"/>
  <c r="AL202" i="115"/>
  <c r="AM202" i="115"/>
  <c r="AN202" i="115"/>
  <c r="AO202" i="115"/>
  <c r="AP202" i="115"/>
  <c r="AQ202" i="115"/>
  <c r="AR202" i="115"/>
  <c r="AS202" i="115"/>
  <c r="AT202" i="115"/>
  <c r="AU202" i="115"/>
  <c r="AV202" i="115"/>
  <c r="AW202" i="115"/>
  <c r="AX202" i="115"/>
  <c r="AZ202" i="115"/>
  <c r="BA202" i="115"/>
  <c r="BB202" i="115"/>
  <c r="BC202" i="115"/>
  <c r="BD202" i="115"/>
  <c r="BE202" i="115"/>
  <c r="BF202" i="115"/>
  <c r="BG202" i="115"/>
  <c r="BH202" i="115"/>
  <c r="BI202" i="115"/>
  <c r="BJ202" i="115"/>
  <c r="BK202" i="115"/>
  <c r="BL202" i="115"/>
  <c r="BM202" i="115"/>
  <c r="BN202" i="115"/>
  <c r="BO202" i="115"/>
  <c r="BP202" i="115"/>
  <c r="BQ202" i="115"/>
  <c r="BR202" i="115"/>
  <c r="BS202" i="115"/>
  <c r="BT202" i="115"/>
  <c r="BU202" i="115"/>
  <c r="BV202" i="115"/>
  <c r="BX202" i="115"/>
  <c r="BY202" i="115"/>
  <c r="BZ202" i="115"/>
  <c r="CA202" i="115"/>
  <c r="CB202" i="115"/>
  <c r="CC202" i="115"/>
  <c r="CD202" i="115"/>
  <c r="CE202" i="115"/>
  <c r="CF202" i="115"/>
  <c r="CG202" i="115"/>
  <c r="CH202" i="115"/>
  <c r="CI202" i="115"/>
  <c r="CJ202" i="115"/>
  <c r="CK202" i="115"/>
  <c r="CL202" i="115"/>
  <c r="CM202" i="115"/>
  <c r="CN202" i="115"/>
  <c r="CO202" i="115"/>
  <c r="CP202" i="115"/>
  <c r="CQ202" i="115"/>
  <c r="CR202" i="115"/>
  <c r="CS202" i="115"/>
  <c r="CT202" i="115"/>
  <c r="CV202" i="115"/>
  <c r="CW202" i="115"/>
  <c r="CX202" i="115"/>
  <c r="CY202" i="115"/>
  <c r="CZ202" i="115"/>
  <c r="DA202" i="115"/>
  <c r="DB202" i="115"/>
  <c r="DC202" i="115"/>
  <c r="DD202" i="115"/>
  <c r="DE202" i="115"/>
  <c r="DF202" i="115"/>
  <c r="DG202" i="115"/>
  <c r="DH202" i="115"/>
  <c r="DI202" i="115"/>
  <c r="DJ202" i="115"/>
  <c r="DK202" i="115"/>
  <c r="DL202" i="115"/>
  <c r="DM202" i="115"/>
  <c r="DN202" i="115"/>
  <c r="DO202" i="115"/>
  <c r="DP202" i="115"/>
  <c r="DQ202" i="115"/>
  <c r="DR202" i="115"/>
  <c r="DT202" i="115"/>
  <c r="DU202" i="115"/>
  <c r="DV202" i="115"/>
  <c r="DW202" i="115"/>
  <c r="DX202" i="115"/>
  <c r="DY202" i="115"/>
  <c r="DZ202" i="115"/>
  <c r="EA202" i="115"/>
  <c r="EB202" i="115"/>
  <c r="EC202" i="115"/>
  <c r="ED202" i="115"/>
  <c r="EE202" i="115"/>
  <c r="EF202" i="115"/>
  <c r="EG202" i="115"/>
  <c r="EH202" i="115"/>
  <c r="EI202" i="115"/>
  <c r="EJ202" i="115"/>
  <c r="EK202" i="115"/>
  <c r="EL202" i="115"/>
  <c r="EM202" i="115"/>
  <c r="EN202" i="115"/>
  <c r="EO202" i="115"/>
  <c r="EP202" i="115"/>
  <c r="ER202" i="115"/>
  <c r="ES202" i="115"/>
  <c r="ET202" i="115"/>
  <c r="EU202" i="115"/>
  <c r="EV202" i="115"/>
  <c r="EW202" i="115"/>
  <c r="EX202" i="115"/>
  <c r="EY202" i="115"/>
  <c r="EZ202" i="115"/>
  <c r="FA202" i="115"/>
  <c r="FB202" i="115"/>
  <c r="FC202" i="115"/>
  <c r="FD202" i="115"/>
  <c r="FE202" i="115"/>
  <c r="FF202" i="115"/>
  <c r="FG202" i="115"/>
  <c r="FH202" i="115"/>
  <c r="FI202" i="115"/>
  <c r="FJ202" i="115"/>
  <c r="FK202" i="115"/>
  <c r="FL202" i="115"/>
  <c r="FM202" i="115"/>
  <c r="FN202" i="115"/>
  <c r="AB203" i="115"/>
  <c r="AC203" i="115"/>
  <c r="AD203" i="115"/>
  <c r="AE203" i="115"/>
  <c r="AF203" i="115"/>
  <c r="AG203" i="115"/>
  <c r="AH203" i="115"/>
  <c r="AI203" i="115"/>
  <c r="AJ203" i="115"/>
  <c r="AK203" i="115"/>
  <c r="AL203" i="115"/>
  <c r="AM203" i="115"/>
  <c r="AN203" i="115"/>
  <c r="AO203" i="115"/>
  <c r="AP203" i="115"/>
  <c r="AQ203" i="115"/>
  <c r="AR203" i="115"/>
  <c r="AS203" i="115"/>
  <c r="AT203" i="115"/>
  <c r="AU203" i="115"/>
  <c r="AV203" i="115"/>
  <c r="AW203" i="115"/>
  <c r="AX203" i="115"/>
  <c r="AZ203" i="115"/>
  <c r="BA203" i="115"/>
  <c r="BB203" i="115"/>
  <c r="BC203" i="115"/>
  <c r="BD203" i="115"/>
  <c r="BE203" i="115"/>
  <c r="BF203" i="115"/>
  <c r="BG203" i="115"/>
  <c r="BH203" i="115"/>
  <c r="BI203" i="115"/>
  <c r="BJ203" i="115"/>
  <c r="BK203" i="115"/>
  <c r="BL203" i="115"/>
  <c r="BM203" i="115"/>
  <c r="BN203" i="115"/>
  <c r="BO203" i="115"/>
  <c r="BP203" i="115"/>
  <c r="BQ203" i="115"/>
  <c r="BR203" i="115"/>
  <c r="BS203" i="115"/>
  <c r="BT203" i="115"/>
  <c r="BU203" i="115"/>
  <c r="BV203" i="115"/>
  <c r="BX203" i="115"/>
  <c r="BY203" i="115"/>
  <c r="BZ203" i="115"/>
  <c r="CA203" i="115"/>
  <c r="CB203" i="115"/>
  <c r="CC203" i="115"/>
  <c r="CD203" i="115"/>
  <c r="CE203" i="115"/>
  <c r="CF203" i="115"/>
  <c r="CG203" i="115"/>
  <c r="CH203" i="115"/>
  <c r="CI203" i="115"/>
  <c r="CJ203" i="115"/>
  <c r="CK203" i="115"/>
  <c r="CL203" i="115"/>
  <c r="CM203" i="115"/>
  <c r="CN203" i="115"/>
  <c r="CO203" i="115"/>
  <c r="CP203" i="115"/>
  <c r="CQ203" i="115"/>
  <c r="CR203" i="115"/>
  <c r="CS203" i="115"/>
  <c r="CT203" i="115"/>
  <c r="CV203" i="115"/>
  <c r="CW203" i="115"/>
  <c r="CX203" i="115"/>
  <c r="CY203" i="115"/>
  <c r="CZ203" i="115"/>
  <c r="DA203" i="115"/>
  <c r="DB203" i="115"/>
  <c r="DC203" i="115"/>
  <c r="DD203" i="115"/>
  <c r="DE203" i="115"/>
  <c r="DF203" i="115"/>
  <c r="DG203" i="115"/>
  <c r="DH203" i="115"/>
  <c r="DI203" i="115"/>
  <c r="DJ203" i="115"/>
  <c r="DK203" i="115"/>
  <c r="DL203" i="115"/>
  <c r="DM203" i="115"/>
  <c r="DN203" i="115"/>
  <c r="DO203" i="115"/>
  <c r="DP203" i="115"/>
  <c r="DQ203" i="115"/>
  <c r="DR203" i="115"/>
  <c r="DT203" i="115"/>
  <c r="DU203" i="115"/>
  <c r="DV203" i="115"/>
  <c r="DW203" i="115"/>
  <c r="DX203" i="115"/>
  <c r="DY203" i="115"/>
  <c r="DZ203" i="115"/>
  <c r="EA203" i="115"/>
  <c r="EB203" i="115"/>
  <c r="EC203" i="115"/>
  <c r="ED203" i="115"/>
  <c r="EE203" i="115"/>
  <c r="EF203" i="115"/>
  <c r="EG203" i="115"/>
  <c r="EH203" i="115"/>
  <c r="EI203" i="115"/>
  <c r="EJ203" i="115"/>
  <c r="EK203" i="115"/>
  <c r="EL203" i="115"/>
  <c r="EM203" i="115"/>
  <c r="EN203" i="115"/>
  <c r="EO203" i="115"/>
  <c r="EP203" i="115"/>
  <c r="ER203" i="115"/>
  <c r="ES203" i="115"/>
  <c r="ET203" i="115"/>
  <c r="EU203" i="115"/>
  <c r="EV203" i="115"/>
  <c r="EW203" i="115"/>
  <c r="EX203" i="115"/>
  <c r="EY203" i="115"/>
  <c r="EZ203" i="115"/>
  <c r="FA203" i="115"/>
  <c r="FB203" i="115"/>
  <c r="FC203" i="115"/>
  <c r="FD203" i="115"/>
  <c r="FE203" i="115"/>
  <c r="FF203" i="115"/>
  <c r="FG203" i="115"/>
  <c r="FH203" i="115"/>
  <c r="FI203" i="115"/>
  <c r="FJ203" i="115"/>
  <c r="FK203" i="115"/>
  <c r="FL203" i="115"/>
  <c r="FM203" i="115"/>
  <c r="FN203" i="115"/>
  <c r="AB204" i="115"/>
  <c r="AC204" i="115"/>
  <c r="AD204" i="115"/>
  <c r="AE204" i="115"/>
  <c r="AF204" i="115"/>
  <c r="AG204" i="115"/>
  <c r="AH204" i="115"/>
  <c r="AI204" i="115"/>
  <c r="AJ204" i="115"/>
  <c r="AK204" i="115"/>
  <c r="AL204" i="115"/>
  <c r="AM204" i="115"/>
  <c r="AN204" i="115"/>
  <c r="AO204" i="115"/>
  <c r="AP204" i="115"/>
  <c r="AQ204" i="115"/>
  <c r="AR204" i="115"/>
  <c r="AS204" i="115"/>
  <c r="AT204" i="115"/>
  <c r="AU204" i="115"/>
  <c r="AV204" i="115"/>
  <c r="AW204" i="115"/>
  <c r="AX204" i="115"/>
  <c r="AZ204" i="115"/>
  <c r="BA204" i="115"/>
  <c r="BB204" i="115"/>
  <c r="BC204" i="115"/>
  <c r="BD204" i="115"/>
  <c r="BE204" i="115"/>
  <c r="BF204" i="115"/>
  <c r="BG204" i="115"/>
  <c r="BH204" i="115"/>
  <c r="BI204" i="115"/>
  <c r="BJ204" i="115"/>
  <c r="BK204" i="115"/>
  <c r="BL204" i="115"/>
  <c r="BM204" i="115"/>
  <c r="BN204" i="115"/>
  <c r="BO204" i="115"/>
  <c r="BP204" i="115"/>
  <c r="BQ204" i="115"/>
  <c r="BR204" i="115"/>
  <c r="BS204" i="115"/>
  <c r="BT204" i="115"/>
  <c r="BU204" i="115"/>
  <c r="BV204" i="115"/>
  <c r="BX204" i="115"/>
  <c r="BY204" i="115"/>
  <c r="BZ204" i="115"/>
  <c r="CA204" i="115"/>
  <c r="CB204" i="115"/>
  <c r="CC204" i="115"/>
  <c r="CD204" i="115"/>
  <c r="CE204" i="115"/>
  <c r="CF204" i="115"/>
  <c r="CG204" i="115"/>
  <c r="CH204" i="115"/>
  <c r="CI204" i="115"/>
  <c r="CJ204" i="115"/>
  <c r="CK204" i="115"/>
  <c r="CL204" i="115"/>
  <c r="CM204" i="115"/>
  <c r="CN204" i="115"/>
  <c r="CO204" i="115"/>
  <c r="CP204" i="115"/>
  <c r="CQ204" i="115"/>
  <c r="CR204" i="115"/>
  <c r="CS204" i="115"/>
  <c r="CT204" i="115"/>
  <c r="CV204" i="115"/>
  <c r="CW204" i="115"/>
  <c r="CX204" i="115"/>
  <c r="CY204" i="115"/>
  <c r="CZ204" i="115"/>
  <c r="DA204" i="115"/>
  <c r="DB204" i="115"/>
  <c r="DC204" i="115"/>
  <c r="DD204" i="115"/>
  <c r="DE204" i="115"/>
  <c r="DF204" i="115"/>
  <c r="DG204" i="115"/>
  <c r="DH204" i="115"/>
  <c r="DI204" i="115"/>
  <c r="DJ204" i="115"/>
  <c r="DK204" i="115"/>
  <c r="DL204" i="115"/>
  <c r="DM204" i="115"/>
  <c r="DN204" i="115"/>
  <c r="DO204" i="115"/>
  <c r="DP204" i="115"/>
  <c r="DQ204" i="115"/>
  <c r="DR204" i="115"/>
  <c r="DT204" i="115"/>
  <c r="DU204" i="115"/>
  <c r="DV204" i="115"/>
  <c r="DW204" i="115"/>
  <c r="DX204" i="115"/>
  <c r="DY204" i="115"/>
  <c r="DZ204" i="115"/>
  <c r="EA204" i="115"/>
  <c r="EB204" i="115"/>
  <c r="EC204" i="115"/>
  <c r="ED204" i="115"/>
  <c r="EE204" i="115"/>
  <c r="EF204" i="115"/>
  <c r="EG204" i="115"/>
  <c r="EH204" i="115"/>
  <c r="EI204" i="115"/>
  <c r="EJ204" i="115"/>
  <c r="EK204" i="115"/>
  <c r="EL204" i="115"/>
  <c r="EM204" i="115"/>
  <c r="EN204" i="115"/>
  <c r="EO204" i="115"/>
  <c r="EP204" i="115"/>
  <c r="ER204" i="115"/>
  <c r="ES204" i="115"/>
  <c r="ET204" i="115"/>
  <c r="EU204" i="115"/>
  <c r="EV204" i="115"/>
  <c r="EW204" i="115"/>
  <c r="EX204" i="115"/>
  <c r="EY204" i="115"/>
  <c r="EZ204" i="115"/>
  <c r="FA204" i="115"/>
  <c r="FB204" i="115"/>
  <c r="FC204" i="115"/>
  <c r="FD204" i="115"/>
  <c r="FE204" i="115"/>
  <c r="FF204" i="115"/>
  <c r="FG204" i="115"/>
  <c r="FH204" i="115"/>
  <c r="FI204" i="115"/>
  <c r="FJ204" i="115"/>
  <c r="FK204" i="115"/>
  <c r="FL204" i="115"/>
  <c r="FM204" i="115"/>
  <c r="FN204" i="115"/>
  <c r="AB205" i="115"/>
  <c r="AC205" i="115"/>
  <c r="AD205" i="115"/>
  <c r="AE205" i="115"/>
  <c r="AF205" i="115"/>
  <c r="AG205" i="115"/>
  <c r="AH205" i="115"/>
  <c r="AI205" i="115"/>
  <c r="AJ205" i="115"/>
  <c r="AK205" i="115"/>
  <c r="AL205" i="115"/>
  <c r="AM205" i="115"/>
  <c r="AN205" i="115"/>
  <c r="AO205" i="115"/>
  <c r="AP205" i="115"/>
  <c r="AQ205" i="115"/>
  <c r="AR205" i="115"/>
  <c r="AS205" i="115"/>
  <c r="AT205" i="115"/>
  <c r="AU205" i="115"/>
  <c r="AV205" i="115"/>
  <c r="AW205" i="115"/>
  <c r="AX205" i="115"/>
  <c r="AZ205" i="115"/>
  <c r="BA205" i="115"/>
  <c r="BB205" i="115"/>
  <c r="BC205" i="115"/>
  <c r="BD205" i="115"/>
  <c r="BE205" i="115"/>
  <c r="BF205" i="115"/>
  <c r="BG205" i="115"/>
  <c r="BH205" i="115"/>
  <c r="BI205" i="115"/>
  <c r="BJ205" i="115"/>
  <c r="BK205" i="115"/>
  <c r="BL205" i="115"/>
  <c r="BM205" i="115"/>
  <c r="BN205" i="115"/>
  <c r="BO205" i="115"/>
  <c r="BP205" i="115"/>
  <c r="BQ205" i="115"/>
  <c r="BR205" i="115"/>
  <c r="BS205" i="115"/>
  <c r="BT205" i="115"/>
  <c r="BU205" i="115"/>
  <c r="BV205" i="115"/>
  <c r="BX205" i="115"/>
  <c r="BY205" i="115"/>
  <c r="BZ205" i="115"/>
  <c r="CA205" i="115"/>
  <c r="CB205" i="115"/>
  <c r="CC205" i="115"/>
  <c r="CD205" i="115"/>
  <c r="CE205" i="115"/>
  <c r="CF205" i="115"/>
  <c r="CG205" i="115"/>
  <c r="CH205" i="115"/>
  <c r="CI205" i="115"/>
  <c r="CJ205" i="115"/>
  <c r="CK205" i="115"/>
  <c r="CL205" i="115"/>
  <c r="CM205" i="115"/>
  <c r="CN205" i="115"/>
  <c r="CO205" i="115"/>
  <c r="CP205" i="115"/>
  <c r="CQ205" i="115"/>
  <c r="CR205" i="115"/>
  <c r="CS205" i="115"/>
  <c r="CT205" i="115"/>
  <c r="CV205" i="115"/>
  <c r="CW205" i="115"/>
  <c r="CX205" i="115"/>
  <c r="CY205" i="115"/>
  <c r="CZ205" i="115"/>
  <c r="DA205" i="115"/>
  <c r="DB205" i="115"/>
  <c r="DC205" i="115"/>
  <c r="DD205" i="115"/>
  <c r="DE205" i="115"/>
  <c r="DF205" i="115"/>
  <c r="DG205" i="115"/>
  <c r="DH205" i="115"/>
  <c r="DI205" i="115"/>
  <c r="DJ205" i="115"/>
  <c r="DK205" i="115"/>
  <c r="DL205" i="115"/>
  <c r="DM205" i="115"/>
  <c r="DN205" i="115"/>
  <c r="DO205" i="115"/>
  <c r="DP205" i="115"/>
  <c r="DQ205" i="115"/>
  <c r="DR205" i="115"/>
  <c r="DT205" i="115"/>
  <c r="DU205" i="115"/>
  <c r="DV205" i="115"/>
  <c r="DW205" i="115"/>
  <c r="DX205" i="115"/>
  <c r="DY205" i="115"/>
  <c r="DZ205" i="115"/>
  <c r="EA205" i="115"/>
  <c r="EB205" i="115"/>
  <c r="EC205" i="115"/>
  <c r="ED205" i="115"/>
  <c r="EE205" i="115"/>
  <c r="EF205" i="115"/>
  <c r="EG205" i="115"/>
  <c r="EH205" i="115"/>
  <c r="EI205" i="115"/>
  <c r="EJ205" i="115"/>
  <c r="EK205" i="115"/>
  <c r="EL205" i="115"/>
  <c r="EM205" i="115"/>
  <c r="EN205" i="115"/>
  <c r="EO205" i="115"/>
  <c r="EP205" i="115"/>
  <c r="ER205" i="115"/>
  <c r="ES205" i="115"/>
  <c r="ET205" i="115"/>
  <c r="EU205" i="115"/>
  <c r="EV205" i="115"/>
  <c r="EW205" i="115"/>
  <c r="EX205" i="115"/>
  <c r="EY205" i="115"/>
  <c r="EZ205" i="115"/>
  <c r="FA205" i="115"/>
  <c r="FB205" i="115"/>
  <c r="FC205" i="115"/>
  <c r="FD205" i="115"/>
  <c r="FE205" i="115"/>
  <c r="FF205" i="115"/>
  <c r="FG205" i="115"/>
  <c r="FH205" i="115"/>
  <c r="FI205" i="115"/>
  <c r="FJ205" i="115"/>
  <c r="FK205" i="115"/>
  <c r="FL205" i="115"/>
  <c r="FM205" i="115"/>
  <c r="FN205" i="115"/>
  <c r="AB206" i="115"/>
  <c r="AC206" i="115"/>
  <c r="AD206" i="115"/>
  <c r="AE206" i="115"/>
  <c r="AF206" i="115"/>
  <c r="AG206" i="115"/>
  <c r="AH206" i="115"/>
  <c r="AI206" i="115"/>
  <c r="AJ206" i="115"/>
  <c r="AK206" i="115"/>
  <c r="AL206" i="115"/>
  <c r="AM206" i="115"/>
  <c r="AN206" i="115"/>
  <c r="AO206" i="115"/>
  <c r="AP206" i="115"/>
  <c r="AQ206" i="115"/>
  <c r="AR206" i="115"/>
  <c r="AS206" i="115"/>
  <c r="AT206" i="115"/>
  <c r="AU206" i="115"/>
  <c r="AV206" i="115"/>
  <c r="AW206" i="115"/>
  <c r="AX206" i="115"/>
  <c r="AZ206" i="115"/>
  <c r="BA206" i="115"/>
  <c r="BB206" i="115"/>
  <c r="BC206" i="115"/>
  <c r="BD206" i="115"/>
  <c r="BE206" i="115"/>
  <c r="BF206" i="115"/>
  <c r="BG206" i="115"/>
  <c r="BH206" i="115"/>
  <c r="BI206" i="115"/>
  <c r="BJ206" i="115"/>
  <c r="BK206" i="115"/>
  <c r="BL206" i="115"/>
  <c r="BM206" i="115"/>
  <c r="BN206" i="115"/>
  <c r="BO206" i="115"/>
  <c r="BP206" i="115"/>
  <c r="BQ206" i="115"/>
  <c r="BR206" i="115"/>
  <c r="BS206" i="115"/>
  <c r="BT206" i="115"/>
  <c r="BU206" i="115"/>
  <c r="BV206" i="115"/>
  <c r="BX206" i="115"/>
  <c r="BY206" i="115"/>
  <c r="BZ206" i="115"/>
  <c r="CA206" i="115"/>
  <c r="CB206" i="115"/>
  <c r="CC206" i="115"/>
  <c r="CD206" i="115"/>
  <c r="CE206" i="115"/>
  <c r="CF206" i="115"/>
  <c r="CG206" i="115"/>
  <c r="CH206" i="115"/>
  <c r="CI206" i="115"/>
  <c r="CJ206" i="115"/>
  <c r="CK206" i="115"/>
  <c r="CL206" i="115"/>
  <c r="CM206" i="115"/>
  <c r="CN206" i="115"/>
  <c r="CO206" i="115"/>
  <c r="CP206" i="115"/>
  <c r="CQ206" i="115"/>
  <c r="CR206" i="115"/>
  <c r="CS206" i="115"/>
  <c r="CT206" i="115"/>
  <c r="CV206" i="115"/>
  <c r="CW206" i="115"/>
  <c r="CX206" i="115"/>
  <c r="CY206" i="115"/>
  <c r="CZ206" i="115"/>
  <c r="DA206" i="115"/>
  <c r="DB206" i="115"/>
  <c r="DC206" i="115"/>
  <c r="DD206" i="115"/>
  <c r="DE206" i="115"/>
  <c r="DF206" i="115"/>
  <c r="DG206" i="115"/>
  <c r="DH206" i="115"/>
  <c r="DI206" i="115"/>
  <c r="DJ206" i="115"/>
  <c r="DK206" i="115"/>
  <c r="DL206" i="115"/>
  <c r="DM206" i="115"/>
  <c r="DN206" i="115"/>
  <c r="DO206" i="115"/>
  <c r="DP206" i="115"/>
  <c r="DQ206" i="115"/>
  <c r="DR206" i="115"/>
  <c r="DT206" i="115"/>
  <c r="DU206" i="115"/>
  <c r="DV206" i="115"/>
  <c r="DW206" i="115"/>
  <c r="DX206" i="115"/>
  <c r="DY206" i="115"/>
  <c r="DZ206" i="115"/>
  <c r="EA206" i="115"/>
  <c r="EB206" i="115"/>
  <c r="EC206" i="115"/>
  <c r="ED206" i="115"/>
  <c r="EE206" i="115"/>
  <c r="EF206" i="115"/>
  <c r="EG206" i="115"/>
  <c r="EH206" i="115"/>
  <c r="EI206" i="115"/>
  <c r="EJ206" i="115"/>
  <c r="EK206" i="115"/>
  <c r="EL206" i="115"/>
  <c r="EM206" i="115"/>
  <c r="EN206" i="115"/>
  <c r="EO206" i="115"/>
  <c r="EP206" i="115"/>
  <c r="ER206" i="115"/>
  <c r="ES206" i="115"/>
  <c r="ET206" i="115"/>
  <c r="EU206" i="115"/>
  <c r="EV206" i="115"/>
  <c r="EW206" i="115"/>
  <c r="EX206" i="115"/>
  <c r="EY206" i="115"/>
  <c r="EZ206" i="115"/>
  <c r="FA206" i="115"/>
  <c r="FB206" i="115"/>
  <c r="FC206" i="115"/>
  <c r="FD206" i="115"/>
  <c r="FE206" i="115"/>
  <c r="FF206" i="115"/>
  <c r="FG206" i="115"/>
  <c r="FH206" i="115"/>
  <c r="FI206" i="115"/>
  <c r="FJ206" i="115"/>
  <c r="FK206" i="115"/>
  <c r="FL206" i="115"/>
  <c r="FM206" i="115"/>
  <c r="FN206" i="115"/>
  <c r="AB207" i="115"/>
  <c r="AC207" i="115"/>
  <c r="AD207" i="115"/>
  <c r="AE207" i="115"/>
  <c r="AF207" i="115"/>
  <c r="AG207" i="115"/>
  <c r="AH207" i="115"/>
  <c r="AI207" i="115"/>
  <c r="AJ207" i="115"/>
  <c r="AK207" i="115"/>
  <c r="AL207" i="115"/>
  <c r="AM207" i="115"/>
  <c r="AN207" i="115"/>
  <c r="AO207" i="115"/>
  <c r="AP207" i="115"/>
  <c r="AQ207" i="115"/>
  <c r="AR207" i="115"/>
  <c r="AS207" i="115"/>
  <c r="AT207" i="115"/>
  <c r="AU207" i="115"/>
  <c r="AV207" i="115"/>
  <c r="AW207" i="115"/>
  <c r="AX207" i="115"/>
  <c r="AZ207" i="115"/>
  <c r="BA207" i="115"/>
  <c r="BB207" i="115"/>
  <c r="BC207" i="115"/>
  <c r="BD207" i="115"/>
  <c r="BE207" i="115"/>
  <c r="BF207" i="115"/>
  <c r="BG207" i="115"/>
  <c r="BH207" i="115"/>
  <c r="BI207" i="115"/>
  <c r="BJ207" i="115"/>
  <c r="BK207" i="115"/>
  <c r="BL207" i="115"/>
  <c r="BM207" i="115"/>
  <c r="BN207" i="115"/>
  <c r="BO207" i="115"/>
  <c r="BP207" i="115"/>
  <c r="BQ207" i="115"/>
  <c r="BR207" i="115"/>
  <c r="BS207" i="115"/>
  <c r="BT207" i="115"/>
  <c r="BU207" i="115"/>
  <c r="BV207" i="115"/>
  <c r="BX207" i="115"/>
  <c r="BY207" i="115"/>
  <c r="BZ207" i="115"/>
  <c r="CA207" i="115"/>
  <c r="CB207" i="115"/>
  <c r="CC207" i="115"/>
  <c r="CD207" i="115"/>
  <c r="CE207" i="115"/>
  <c r="CF207" i="115"/>
  <c r="CG207" i="115"/>
  <c r="CH207" i="115"/>
  <c r="CI207" i="115"/>
  <c r="CJ207" i="115"/>
  <c r="CK207" i="115"/>
  <c r="CL207" i="115"/>
  <c r="CM207" i="115"/>
  <c r="CN207" i="115"/>
  <c r="CO207" i="115"/>
  <c r="CP207" i="115"/>
  <c r="CQ207" i="115"/>
  <c r="CR207" i="115"/>
  <c r="CS207" i="115"/>
  <c r="CT207" i="115"/>
  <c r="CV207" i="115"/>
  <c r="CW207" i="115"/>
  <c r="CX207" i="115"/>
  <c r="CY207" i="115"/>
  <c r="CZ207" i="115"/>
  <c r="DA207" i="115"/>
  <c r="DB207" i="115"/>
  <c r="DC207" i="115"/>
  <c r="DD207" i="115"/>
  <c r="DE207" i="115"/>
  <c r="DF207" i="115"/>
  <c r="DG207" i="115"/>
  <c r="DH207" i="115"/>
  <c r="DI207" i="115"/>
  <c r="DJ207" i="115"/>
  <c r="DK207" i="115"/>
  <c r="DL207" i="115"/>
  <c r="DM207" i="115"/>
  <c r="DN207" i="115"/>
  <c r="DO207" i="115"/>
  <c r="DP207" i="115"/>
  <c r="DQ207" i="115"/>
  <c r="DR207" i="115"/>
  <c r="DT207" i="115"/>
  <c r="DU207" i="115"/>
  <c r="DV207" i="115"/>
  <c r="DW207" i="115"/>
  <c r="DX207" i="115"/>
  <c r="DY207" i="115"/>
  <c r="DZ207" i="115"/>
  <c r="EA207" i="115"/>
  <c r="EB207" i="115"/>
  <c r="EC207" i="115"/>
  <c r="ED207" i="115"/>
  <c r="EE207" i="115"/>
  <c r="EF207" i="115"/>
  <c r="EG207" i="115"/>
  <c r="EH207" i="115"/>
  <c r="EI207" i="115"/>
  <c r="EJ207" i="115"/>
  <c r="EK207" i="115"/>
  <c r="EL207" i="115"/>
  <c r="EM207" i="115"/>
  <c r="EN207" i="115"/>
  <c r="EO207" i="115"/>
  <c r="EP207" i="115"/>
  <c r="ER207" i="115"/>
  <c r="ES207" i="115"/>
  <c r="ET207" i="115"/>
  <c r="EU207" i="115"/>
  <c r="EV207" i="115"/>
  <c r="EW207" i="115"/>
  <c r="EX207" i="115"/>
  <c r="EY207" i="115"/>
  <c r="EZ207" i="115"/>
  <c r="FA207" i="115"/>
  <c r="FB207" i="115"/>
  <c r="FC207" i="115"/>
  <c r="FD207" i="115"/>
  <c r="FE207" i="115"/>
  <c r="FF207" i="115"/>
  <c r="FG207" i="115"/>
  <c r="FH207" i="115"/>
  <c r="FI207" i="115"/>
  <c r="FJ207" i="115"/>
  <c r="FK207" i="115"/>
  <c r="FL207" i="115"/>
  <c r="FM207" i="115"/>
  <c r="FN207" i="115"/>
  <c r="AB208" i="115"/>
  <c r="AC208" i="115"/>
  <c r="AD208" i="115"/>
  <c r="AE208" i="115"/>
  <c r="AF208" i="115"/>
  <c r="AG208" i="115"/>
  <c r="AH208" i="115"/>
  <c r="AI208" i="115"/>
  <c r="AJ208" i="115"/>
  <c r="AK208" i="115"/>
  <c r="AL208" i="115"/>
  <c r="AM208" i="115"/>
  <c r="AN208" i="115"/>
  <c r="AO208" i="115"/>
  <c r="AP208" i="115"/>
  <c r="AQ208" i="115"/>
  <c r="AR208" i="115"/>
  <c r="AS208" i="115"/>
  <c r="AT208" i="115"/>
  <c r="AU208" i="115"/>
  <c r="AV208" i="115"/>
  <c r="AW208" i="115"/>
  <c r="AX208" i="115"/>
  <c r="AZ208" i="115"/>
  <c r="BA208" i="115"/>
  <c r="BB208" i="115"/>
  <c r="BC208" i="115"/>
  <c r="BD208" i="115"/>
  <c r="BE208" i="115"/>
  <c r="BF208" i="115"/>
  <c r="BG208" i="115"/>
  <c r="BH208" i="115"/>
  <c r="BI208" i="115"/>
  <c r="BJ208" i="115"/>
  <c r="BK208" i="115"/>
  <c r="BL208" i="115"/>
  <c r="BM208" i="115"/>
  <c r="BN208" i="115"/>
  <c r="BO208" i="115"/>
  <c r="BP208" i="115"/>
  <c r="BQ208" i="115"/>
  <c r="BR208" i="115"/>
  <c r="BS208" i="115"/>
  <c r="BT208" i="115"/>
  <c r="BU208" i="115"/>
  <c r="BV208" i="115"/>
  <c r="BX208" i="115"/>
  <c r="BY208" i="115"/>
  <c r="BZ208" i="115"/>
  <c r="CA208" i="115"/>
  <c r="CB208" i="115"/>
  <c r="CC208" i="115"/>
  <c r="CD208" i="115"/>
  <c r="CE208" i="115"/>
  <c r="CF208" i="115"/>
  <c r="CG208" i="115"/>
  <c r="CH208" i="115"/>
  <c r="CI208" i="115"/>
  <c r="CJ208" i="115"/>
  <c r="CK208" i="115"/>
  <c r="CL208" i="115"/>
  <c r="CM208" i="115"/>
  <c r="CN208" i="115"/>
  <c r="CO208" i="115"/>
  <c r="CP208" i="115"/>
  <c r="CQ208" i="115"/>
  <c r="CR208" i="115"/>
  <c r="CS208" i="115"/>
  <c r="CT208" i="115"/>
  <c r="CV208" i="115"/>
  <c r="CW208" i="115"/>
  <c r="CX208" i="115"/>
  <c r="CY208" i="115"/>
  <c r="CZ208" i="115"/>
  <c r="DA208" i="115"/>
  <c r="DB208" i="115"/>
  <c r="DC208" i="115"/>
  <c r="DD208" i="115"/>
  <c r="DE208" i="115"/>
  <c r="DF208" i="115"/>
  <c r="DG208" i="115"/>
  <c r="DH208" i="115"/>
  <c r="DI208" i="115"/>
  <c r="DJ208" i="115"/>
  <c r="DK208" i="115"/>
  <c r="DL208" i="115"/>
  <c r="DM208" i="115"/>
  <c r="DN208" i="115"/>
  <c r="DO208" i="115"/>
  <c r="DP208" i="115"/>
  <c r="DQ208" i="115"/>
  <c r="DR208" i="115"/>
  <c r="DT208" i="115"/>
  <c r="DU208" i="115"/>
  <c r="DV208" i="115"/>
  <c r="DW208" i="115"/>
  <c r="DX208" i="115"/>
  <c r="DY208" i="115"/>
  <c r="DZ208" i="115"/>
  <c r="EA208" i="115"/>
  <c r="EB208" i="115"/>
  <c r="EC208" i="115"/>
  <c r="ED208" i="115"/>
  <c r="EE208" i="115"/>
  <c r="EF208" i="115"/>
  <c r="EG208" i="115"/>
  <c r="EH208" i="115"/>
  <c r="EI208" i="115"/>
  <c r="EJ208" i="115"/>
  <c r="EK208" i="115"/>
  <c r="EL208" i="115"/>
  <c r="EM208" i="115"/>
  <c r="EN208" i="115"/>
  <c r="EO208" i="115"/>
  <c r="EP208" i="115"/>
  <c r="ER208" i="115"/>
  <c r="ES208" i="115"/>
  <c r="ET208" i="115"/>
  <c r="EU208" i="115"/>
  <c r="EV208" i="115"/>
  <c r="EW208" i="115"/>
  <c r="EX208" i="115"/>
  <c r="EY208" i="115"/>
  <c r="EZ208" i="115"/>
  <c r="FA208" i="115"/>
  <c r="FB208" i="115"/>
  <c r="FC208" i="115"/>
  <c r="FD208" i="115"/>
  <c r="FE208" i="115"/>
  <c r="FF208" i="115"/>
  <c r="FG208" i="115"/>
  <c r="FH208" i="115"/>
  <c r="FI208" i="115"/>
  <c r="FJ208" i="115"/>
  <c r="FK208" i="115"/>
  <c r="FL208" i="115"/>
  <c r="FM208" i="115"/>
  <c r="FN208" i="115"/>
  <c r="AB209" i="115"/>
  <c r="AC209" i="115"/>
  <c r="AD209" i="115"/>
  <c r="AE209" i="115"/>
  <c r="AF209" i="115"/>
  <c r="AG209" i="115"/>
  <c r="AH209" i="115"/>
  <c r="AI209" i="115"/>
  <c r="AJ209" i="115"/>
  <c r="AK209" i="115"/>
  <c r="AL209" i="115"/>
  <c r="AM209" i="115"/>
  <c r="AN209" i="115"/>
  <c r="AO209" i="115"/>
  <c r="AP209" i="115"/>
  <c r="AQ209" i="115"/>
  <c r="AR209" i="115"/>
  <c r="AS209" i="115"/>
  <c r="AT209" i="115"/>
  <c r="AU209" i="115"/>
  <c r="AV209" i="115"/>
  <c r="AW209" i="115"/>
  <c r="AX209" i="115"/>
  <c r="AZ209" i="115"/>
  <c r="BA209" i="115"/>
  <c r="BB209" i="115"/>
  <c r="BC209" i="115"/>
  <c r="BD209" i="115"/>
  <c r="BE209" i="115"/>
  <c r="BF209" i="115"/>
  <c r="BG209" i="115"/>
  <c r="BH209" i="115"/>
  <c r="BI209" i="115"/>
  <c r="BJ209" i="115"/>
  <c r="BK209" i="115"/>
  <c r="BL209" i="115"/>
  <c r="BM209" i="115"/>
  <c r="BN209" i="115"/>
  <c r="BO209" i="115"/>
  <c r="BP209" i="115"/>
  <c r="BQ209" i="115"/>
  <c r="BR209" i="115"/>
  <c r="BS209" i="115"/>
  <c r="BT209" i="115"/>
  <c r="BU209" i="115"/>
  <c r="BV209" i="115"/>
  <c r="BX209" i="115"/>
  <c r="BY209" i="115"/>
  <c r="BZ209" i="115"/>
  <c r="CA209" i="115"/>
  <c r="CB209" i="115"/>
  <c r="CC209" i="115"/>
  <c r="CD209" i="115"/>
  <c r="CE209" i="115"/>
  <c r="CF209" i="115"/>
  <c r="CG209" i="115"/>
  <c r="CH209" i="115"/>
  <c r="CI209" i="115"/>
  <c r="CJ209" i="115"/>
  <c r="CK209" i="115"/>
  <c r="CL209" i="115"/>
  <c r="CM209" i="115"/>
  <c r="CN209" i="115"/>
  <c r="CO209" i="115"/>
  <c r="CP209" i="115"/>
  <c r="CQ209" i="115"/>
  <c r="CR209" i="115"/>
  <c r="CS209" i="115"/>
  <c r="CT209" i="115"/>
  <c r="CV209" i="115"/>
  <c r="CW209" i="115"/>
  <c r="CX209" i="115"/>
  <c r="CY209" i="115"/>
  <c r="CZ209" i="115"/>
  <c r="DA209" i="115"/>
  <c r="DB209" i="115"/>
  <c r="DC209" i="115"/>
  <c r="DD209" i="115"/>
  <c r="DE209" i="115"/>
  <c r="DF209" i="115"/>
  <c r="DG209" i="115"/>
  <c r="DH209" i="115"/>
  <c r="DI209" i="115"/>
  <c r="DJ209" i="115"/>
  <c r="DK209" i="115"/>
  <c r="DL209" i="115"/>
  <c r="DM209" i="115"/>
  <c r="DN209" i="115"/>
  <c r="DO209" i="115"/>
  <c r="DP209" i="115"/>
  <c r="DQ209" i="115"/>
  <c r="DR209" i="115"/>
  <c r="DT209" i="115"/>
  <c r="DU209" i="115"/>
  <c r="DV209" i="115"/>
  <c r="DW209" i="115"/>
  <c r="DX209" i="115"/>
  <c r="DY209" i="115"/>
  <c r="DZ209" i="115"/>
  <c r="EA209" i="115"/>
  <c r="EB209" i="115"/>
  <c r="EC209" i="115"/>
  <c r="ED209" i="115"/>
  <c r="EE209" i="115"/>
  <c r="EF209" i="115"/>
  <c r="EG209" i="115"/>
  <c r="EH209" i="115"/>
  <c r="EI209" i="115"/>
  <c r="EJ209" i="115"/>
  <c r="EK209" i="115"/>
  <c r="EL209" i="115"/>
  <c r="EM209" i="115"/>
  <c r="EN209" i="115"/>
  <c r="EO209" i="115"/>
  <c r="EP209" i="115"/>
  <c r="ER209" i="115"/>
  <c r="ES209" i="115"/>
  <c r="ET209" i="115"/>
  <c r="EU209" i="115"/>
  <c r="EV209" i="115"/>
  <c r="EW209" i="115"/>
  <c r="EX209" i="115"/>
  <c r="EY209" i="115"/>
  <c r="EZ209" i="115"/>
  <c r="FA209" i="115"/>
  <c r="FB209" i="115"/>
  <c r="FC209" i="115"/>
  <c r="FD209" i="115"/>
  <c r="FE209" i="115"/>
  <c r="FF209" i="115"/>
  <c r="FG209" i="115"/>
  <c r="FH209" i="115"/>
  <c r="FI209" i="115"/>
  <c r="FJ209" i="115"/>
  <c r="FK209" i="115"/>
  <c r="FL209" i="115"/>
  <c r="FM209" i="115"/>
  <c r="FN209" i="115"/>
  <c r="AB210" i="115"/>
  <c r="AC210" i="115"/>
  <c r="AD210" i="115"/>
  <c r="AE210" i="115"/>
  <c r="AF210" i="115"/>
  <c r="AG210" i="115"/>
  <c r="AH210" i="115"/>
  <c r="AI210" i="115"/>
  <c r="AJ210" i="115"/>
  <c r="AK210" i="115"/>
  <c r="AL210" i="115"/>
  <c r="AM210" i="115"/>
  <c r="AN210" i="115"/>
  <c r="AO210" i="115"/>
  <c r="AP210" i="115"/>
  <c r="AQ210" i="115"/>
  <c r="AR210" i="115"/>
  <c r="AS210" i="115"/>
  <c r="AT210" i="115"/>
  <c r="AU210" i="115"/>
  <c r="AV210" i="115"/>
  <c r="AW210" i="115"/>
  <c r="AX210" i="115"/>
  <c r="AZ210" i="115"/>
  <c r="BA210" i="115"/>
  <c r="BB210" i="115"/>
  <c r="BC210" i="115"/>
  <c r="BD210" i="115"/>
  <c r="BE210" i="115"/>
  <c r="BF210" i="115"/>
  <c r="BG210" i="115"/>
  <c r="BH210" i="115"/>
  <c r="BI210" i="115"/>
  <c r="BJ210" i="115"/>
  <c r="BK210" i="115"/>
  <c r="BL210" i="115"/>
  <c r="BM210" i="115"/>
  <c r="BN210" i="115"/>
  <c r="BO210" i="115"/>
  <c r="BP210" i="115"/>
  <c r="BQ210" i="115"/>
  <c r="BR210" i="115"/>
  <c r="BS210" i="115"/>
  <c r="BT210" i="115"/>
  <c r="BU210" i="115"/>
  <c r="BV210" i="115"/>
  <c r="BX210" i="115"/>
  <c r="BY210" i="115"/>
  <c r="BZ210" i="115"/>
  <c r="CA210" i="115"/>
  <c r="CB210" i="115"/>
  <c r="CC210" i="115"/>
  <c r="CD210" i="115"/>
  <c r="CE210" i="115"/>
  <c r="CF210" i="115"/>
  <c r="CG210" i="115"/>
  <c r="CH210" i="115"/>
  <c r="CI210" i="115"/>
  <c r="CJ210" i="115"/>
  <c r="CK210" i="115"/>
  <c r="CL210" i="115"/>
  <c r="CM210" i="115"/>
  <c r="CN210" i="115"/>
  <c r="CO210" i="115"/>
  <c r="CP210" i="115"/>
  <c r="CQ210" i="115"/>
  <c r="CR210" i="115"/>
  <c r="CS210" i="115"/>
  <c r="CT210" i="115"/>
  <c r="CV210" i="115"/>
  <c r="CW210" i="115"/>
  <c r="CX210" i="115"/>
  <c r="CY210" i="115"/>
  <c r="CZ210" i="115"/>
  <c r="DA210" i="115"/>
  <c r="DB210" i="115"/>
  <c r="DC210" i="115"/>
  <c r="DD210" i="115"/>
  <c r="DE210" i="115"/>
  <c r="DF210" i="115"/>
  <c r="DG210" i="115"/>
  <c r="DH210" i="115"/>
  <c r="DI210" i="115"/>
  <c r="DJ210" i="115"/>
  <c r="DK210" i="115"/>
  <c r="DL210" i="115"/>
  <c r="DM210" i="115"/>
  <c r="DN210" i="115"/>
  <c r="DO210" i="115"/>
  <c r="DP210" i="115"/>
  <c r="DQ210" i="115"/>
  <c r="DR210" i="115"/>
  <c r="DT210" i="115"/>
  <c r="DU210" i="115"/>
  <c r="DV210" i="115"/>
  <c r="DW210" i="115"/>
  <c r="DX210" i="115"/>
  <c r="DY210" i="115"/>
  <c r="DZ210" i="115"/>
  <c r="EA210" i="115"/>
  <c r="EB210" i="115"/>
  <c r="EC210" i="115"/>
  <c r="ED210" i="115"/>
  <c r="EE210" i="115"/>
  <c r="EF210" i="115"/>
  <c r="EG210" i="115"/>
  <c r="EH210" i="115"/>
  <c r="EI210" i="115"/>
  <c r="EJ210" i="115"/>
  <c r="EK210" i="115"/>
  <c r="EL210" i="115"/>
  <c r="EM210" i="115"/>
  <c r="EN210" i="115"/>
  <c r="EO210" i="115"/>
  <c r="EP210" i="115"/>
  <c r="ER210" i="115"/>
  <c r="ES210" i="115"/>
  <c r="ET210" i="115"/>
  <c r="EU210" i="115"/>
  <c r="EV210" i="115"/>
  <c r="EW210" i="115"/>
  <c r="EX210" i="115"/>
  <c r="EY210" i="115"/>
  <c r="EZ210" i="115"/>
  <c r="FA210" i="115"/>
  <c r="FB210" i="115"/>
  <c r="FC210" i="115"/>
  <c r="FD210" i="115"/>
  <c r="FE210" i="115"/>
  <c r="FF210" i="115"/>
  <c r="FG210" i="115"/>
  <c r="FH210" i="115"/>
  <c r="FI210" i="115"/>
  <c r="FJ210" i="115"/>
  <c r="FK210" i="115"/>
  <c r="FL210" i="115"/>
  <c r="FM210" i="115"/>
  <c r="FN210" i="115"/>
  <c r="AB211" i="115"/>
  <c r="AC211" i="115"/>
  <c r="AD211" i="115"/>
  <c r="AE211" i="115"/>
  <c r="AF211" i="115"/>
  <c r="AG211" i="115"/>
  <c r="AH211" i="115"/>
  <c r="AI211" i="115"/>
  <c r="AJ211" i="115"/>
  <c r="AK211" i="115"/>
  <c r="AL211" i="115"/>
  <c r="AM211" i="115"/>
  <c r="AN211" i="115"/>
  <c r="AO211" i="115"/>
  <c r="AP211" i="115"/>
  <c r="AQ211" i="115"/>
  <c r="AR211" i="115"/>
  <c r="AS211" i="115"/>
  <c r="AT211" i="115"/>
  <c r="AU211" i="115"/>
  <c r="AV211" i="115"/>
  <c r="AW211" i="115"/>
  <c r="AX211" i="115"/>
  <c r="AZ211" i="115"/>
  <c r="BA211" i="115"/>
  <c r="BB211" i="115"/>
  <c r="BC211" i="115"/>
  <c r="BD211" i="115"/>
  <c r="BE211" i="115"/>
  <c r="BF211" i="115"/>
  <c r="BG211" i="115"/>
  <c r="BH211" i="115"/>
  <c r="BI211" i="115"/>
  <c r="BJ211" i="115"/>
  <c r="BK211" i="115"/>
  <c r="BL211" i="115"/>
  <c r="BM211" i="115"/>
  <c r="BN211" i="115"/>
  <c r="BO211" i="115"/>
  <c r="BP211" i="115"/>
  <c r="BQ211" i="115"/>
  <c r="BR211" i="115"/>
  <c r="BS211" i="115"/>
  <c r="BT211" i="115"/>
  <c r="BU211" i="115"/>
  <c r="BV211" i="115"/>
  <c r="BX211" i="115"/>
  <c r="BY211" i="115"/>
  <c r="BZ211" i="115"/>
  <c r="CA211" i="115"/>
  <c r="CB211" i="115"/>
  <c r="CC211" i="115"/>
  <c r="CD211" i="115"/>
  <c r="CE211" i="115"/>
  <c r="CF211" i="115"/>
  <c r="CG211" i="115"/>
  <c r="CH211" i="115"/>
  <c r="CI211" i="115"/>
  <c r="CJ211" i="115"/>
  <c r="CK211" i="115"/>
  <c r="CL211" i="115"/>
  <c r="CM211" i="115"/>
  <c r="CN211" i="115"/>
  <c r="CO211" i="115"/>
  <c r="CP211" i="115"/>
  <c r="CQ211" i="115"/>
  <c r="CR211" i="115"/>
  <c r="CS211" i="115"/>
  <c r="CT211" i="115"/>
  <c r="CV211" i="115"/>
  <c r="CW211" i="115"/>
  <c r="CX211" i="115"/>
  <c r="CY211" i="115"/>
  <c r="CZ211" i="115"/>
  <c r="DA211" i="115"/>
  <c r="DB211" i="115"/>
  <c r="DC211" i="115"/>
  <c r="DD211" i="115"/>
  <c r="DE211" i="115"/>
  <c r="DF211" i="115"/>
  <c r="DG211" i="115"/>
  <c r="DH211" i="115"/>
  <c r="DI211" i="115"/>
  <c r="DJ211" i="115"/>
  <c r="DK211" i="115"/>
  <c r="DL211" i="115"/>
  <c r="DM211" i="115"/>
  <c r="DN211" i="115"/>
  <c r="DO211" i="115"/>
  <c r="DP211" i="115"/>
  <c r="DQ211" i="115"/>
  <c r="DR211" i="115"/>
  <c r="DT211" i="115"/>
  <c r="DU211" i="115"/>
  <c r="DV211" i="115"/>
  <c r="DW211" i="115"/>
  <c r="DX211" i="115"/>
  <c r="DY211" i="115"/>
  <c r="DZ211" i="115"/>
  <c r="EA211" i="115"/>
  <c r="EB211" i="115"/>
  <c r="EC211" i="115"/>
  <c r="ED211" i="115"/>
  <c r="EE211" i="115"/>
  <c r="EF211" i="115"/>
  <c r="EG211" i="115"/>
  <c r="EH211" i="115"/>
  <c r="EI211" i="115"/>
  <c r="EJ211" i="115"/>
  <c r="EK211" i="115"/>
  <c r="EL211" i="115"/>
  <c r="EM211" i="115"/>
  <c r="EN211" i="115"/>
  <c r="EO211" i="115"/>
  <c r="EP211" i="115"/>
  <c r="ER211" i="115"/>
  <c r="ES211" i="115"/>
  <c r="ET211" i="115"/>
  <c r="EU211" i="115"/>
  <c r="EV211" i="115"/>
  <c r="EW211" i="115"/>
  <c r="EX211" i="115"/>
  <c r="EY211" i="115"/>
  <c r="EZ211" i="115"/>
  <c r="FA211" i="115"/>
  <c r="FB211" i="115"/>
  <c r="FC211" i="115"/>
  <c r="FD211" i="115"/>
  <c r="FE211" i="115"/>
  <c r="FF211" i="115"/>
  <c r="FG211" i="115"/>
  <c r="FH211" i="115"/>
  <c r="FI211" i="115"/>
  <c r="FJ211" i="115"/>
  <c r="FK211" i="115"/>
  <c r="FL211" i="115"/>
  <c r="FM211" i="115"/>
  <c r="FN211" i="115"/>
  <c r="AB212" i="115"/>
  <c r="AC212" i="115"/>
  <c r="AD212" i="115"/>
  <c r="AE212" i="115"/>
  <c r="AF212" i="115"/>
  <c r="AG212" i="115"/>
  <c r="AH212" i="115"/>
  <c r="AI212" i="115"/>
  <c r="AJ212" i="115"/>
  <c r="AK212" i="115"/>
  <c r="AL212" i="115"/>
  <c r="AM212" i="115"/>
  <c r="AN212" i="115"/>
  <c r="AO212" i="115"/>
  <c r="AP212" i="115"/>
  <c r="AQ212" i="115"/>
  <c r="AR212" i="115"/>
  <c r="AS212" i="115"/>
  <c r="AT212" i="115"/>
  <c r="AU212" i="115"/>
  <c r="AV212" i="115"/>
  <c r="AW212" i="115"/>
  <c r="AX212" i="115"/>
  <c r="AZ212" i="115"/>
  <c r="BA212" i="115"/>
  <c r="BB212" i="115"/>
  <c r="BC212" i="115"/>
  <c r="BD212" i="115"/>
  <c r="BE212" i="115"/>
  <c r="BF212" i="115"/>
  <c r="BG212" i="115"/>
  <c r="BH212" i="115"/>
  <c r="BI212" i="115"/>
  <c r="BJ212" i="115"/>
  <c r="BK212" i="115"/>
  <c r="BL212" i="115"/>
  <c r="BM212" i="115"/>
  <c r="BN212" i="115"/>
  <c r="BO212" i="115"/>
  <c r="BP212" i="115"/>
  <c r="BQ212" i="115"/>
  <c r="BR212" i="115"/>
  <c r="BS212" i="115"/>
  <c r="BT212" i="115"/>
  <c r="BU212" i="115"/>
  <c r="BV212" i="115"/>
  <c r="BX212" i="115"/>
  <c r="BY212" i="115"/>
  <c r="BZ212" i="115"/>
  <c r="CA212" i="115"/>
  <c r="CB212" i="115"/>
  <c r="CC212" i="115"/>
  <c r="CD212" i="115"/>
  <c r="CE212" i="115"/>
  <c r="CF212" i="115"/>
  <c r="CG212" i="115"/>
  <c r="CH212" i="115"/>
  <c r="CI212" i="115"/>
  <c r="CJ212" i="115"/>
  <c r="CK212" i="115"/>
  <c r="CL212" i="115"/>
  <c r="CM212" i="115"/>
  <c r="CN212" i="115"/>
  <c r="CO212" i="115"/>
  <c r="CP212" i="115"/>
  <c r="CQ212" i="115"/>
  <c r="CR212" i="115"/>
  <c r="CS212" i="115"/>
  <c r="CT212" i="115"/>
  <c r="CV212" i="115"/>
  <c r="CW212" i="115"/>
  <c r="CX212" i="115"/>
  <c r="CY212" i="115"/>
  <c r="CZ212" i="115"/>
  <c r="DA212" i="115"/>
  <c r="DB212" i="115"/>
  <c r="DC212" i="115"/>
  <c r="DD212" i="115"/>
  <c r="DE212" i="115"/>
  <c r="DF212" i="115"/>
  <c r="DG212" i="115"/>
  <c r="DH212" i="115"/>
  <c r="DI212" i="115"/>
  <c r="DJ212" i="115"/>
  <c r="DK212" i="115"/>
  <c r="DL212" i="115"/>
  <c r="DM212" i="115"/>
  <c r="DN212" i="115"/>
  <c r="DO212" i="115"/>
  <c r="DP212" i="115"/>
  <c r="DQ212" i="115"/>
  <c r="DR212" i="115"/>
  <c r="DT212" i="115"/>
  <c r="DU212" i="115"/>
  <c r="DV212" i="115"/>
  <c r="DW212" i="115"/>
  <c r="DX212" i="115"/>
  <c r="DY212" i="115"/>
  <c r="DZ212" i="115"/>
  <c r="EA212" i="115"/>
  <c r="EB212" i="115"/>
  <c r="EC212" i="115"/>
  <c r="ED212" i="115"/>
  <c r="EE212" i="115"/>
  <c r="EF212" i="115"/>
  <c r="EG212" i="115"/>
  <c r="EH212" i="115"/>
  <c r="EI212" i="115"/>
  <c r="EJ212" i="115"/>
  <c r="EK212" i="115"/>
  <c r="EL212" i="115"/>
  <c r="EM212" i="115"/>
  <c r="EN212" i="115"/>
  <c r="EO212" i="115"/>
  <c r="EP212" i="115"/>
  <c r="ER212" i="115"/>
  <c r="ES212" i="115"/>
  <c r="ET212" i="115"/>
  <c r="EU212" i="115"/>
  <c r="EV212" i="115"/>
  <c r="EW212" i="115"/>
  <c r="EX212" i="115"/>
  <c r="EY212" i="115"/>
  <c r="EZ212" i="115"/>
  <c r="FA212" i="115"/>
  <c r="FB212" i="115"/>
  <c r="FC212" i="115"/>
  <c r="FD212" i="115"/>
  <c r="FE212" i="115"/>
  <c r="FF212" i="115"/>
  <c r="FG212" i="115"/>
  <c r="FH212" i="115"/>
  <c r="FI212" i="115"/>
  <c r="FJ212" i="115"/>
  <c r="FK212" i="115"/>
  <c r="FL212" i="115"/>
  <c r="FM212" i="115"/>
  <c r="FN212" i="115"/>
  <c r="AB213" i="115"/>
  <c r="AC213" i="115"/>
  <c r="AD213" i="115"/>
  <c r="AE213" i="115"/>
  <c r="AF213" i="115"/>
  <c r="AG213" i="115"/>
  <c r="AH213" i="115"/>
  <c r="AI213" i="115"/>
  <c r="AJ213" i="115"/>
  <c r="AK213" i="115"/>
  <c r="AL213" i="115"/>
  <c r="AM213" i="115"/>
  <c r="AN213" i="115"/>
  <c r="AO213" i="115"/>
  <c r="AP213" i="115"/>
  <c r="AQ213" i="115"/>
  <c r="AR213" i="115"/>
  <c r="AS213" i="115"/>
  <c r="AT213" i="115"/>
  <c r="AU213" i="115"/>
  <c r="AV213" i="115"/>
  <c r="AW213" i="115"/>
  <c r="AX213" i="115"/>
  <c r="AZ213" i="115"/>
  <c r="BA213" i="115"/>
  <c r="BB213" i="115"/>
  <c r="BC213" i="115"/>
  <c r="BD213" i="115"/>
  <c r="BE213" i="115"/>
  <c r="BF213" i="115"/>
  <c r="BG213" i="115"/>
  <c r="BH213" i="115"/>
  <c r="BI213" i="115"/>
  <c r="BJ213" i="115"/>
  <c r="BK213" i="115"/>
  <c r="BL213" i="115"/>
  <c r="BM213" i="115"/>
  <c r="BN213" i="115"/>
  <c r="BO213" i="115"/>
  <c r="BP213" i="115"/>
  <c r="BQ213" i="115"/>
  <c r="BR213" i="115"/>
  <c r="BS213" i="115"/>
  <c r="BT213" i="115"/>
  <c r="BU213" i="115"/>
  <c r="BV213" i="115"/>
  <c r="BX213" i="115"/>
  <c r="BY213" i="115"/>
  <c r="BZ213" i="115"/>
  <c r="CA213" i="115"/>
  <c r="CB213" i="115"/>
  <c r="CC213" i="115"/>
  <c r="CD213" i="115"/>
  <c r="CE213" i="115"/>
  <c r="CF213" i="115"/>
  <c r="CG213" i="115"/>
  <c r="CH213" i="115"/>
  <c r="CI213" i="115"/>
  <c r="CJ213" i="115"/>
  <c r="CK213" i="115"/>
  <c r="CL213" i="115"/>
  <c r="CM213" i="115"/>
  <c r="CN213" i="115"/>
  <c r="CO213" i="115"/>
  <c r="CP213" i="115"/>
  <c r="CQ213" i="115"/>
  <c r="CR213" i="115"/>
  <c r="CS213" i="115"/>
  <c r="CT213" i="115"/>
  <c r="CV213" i="115"/>
  <c r="CW213" i="115"/>
  <c r="CX213" i="115"/>
  <c r="CY213" i="115"/>
  <c r="CZ213" i="115"/>
  <c r="DA213" i="115"/>
  <c r="DB213" i="115"/>
  <c r="DC213" i="115"/>
  <c r="DD213" i="115"/>
  <c r="DE213" i="115"/>
  <c r="DF213" i="115"/>
  <c r="DG213" i="115"/>
  <c r="DH213" i="115"/>
  <c r="DI213" i="115"/>
  <c r="DJ213" i="115"/>
  <c r="DK213" i="115"/>
  <c r="DL213" i="115"/>
  <c r="DM213" i="115"/>
  <c r="DN213" i="115"/>
  <c r="DO213" i="115"/>
  <c r="DP213" i="115"/>
  <c r="DQ213" i="115"/>
  <c r="DR213" i="115"/>
  <c r="DT213" i="115"/>
  <c r="DU213" i="115"/>
  <c r="DV213" i="115"/>
  <c r="DW213" i="115"/>
  <c r="DX213" i="115"/>
  <c r="DY213" i="115"/>
  <c r="DZ213" i="115"/>
  <c r="EA213" i="115"/>
  <c r="EB213" i="115"/>
  <c r="EC213" i="115"/>
  <c r="ED213" i="115"/>
  <c r="EE213" i="115"/>
  <c r="EF213" i="115"/>
  <c r="EG213" i="115"/>
  <c r="EH213" i="115"/>
  <c r="EI213" i="115"/>
  <c r="EJ213" i="115"/>
  <c r="EK213" i="115"/>
  <c r="EL213" i="115"/>
  <c r="EM213" i="115"/>
  <c r="EN213" i="115"/>
  <c r="EO213" i="115"/>
  <c r="EP213" i="115"/>
  <c r="ER213" i="115"/>
  <c r="ES213" i="115"/>
  <c r="ET213" i="115"/>
  <c r="EU213" i="115"/>
  <c r="EV213" i="115"/>
  <c r="EW213" i="115"/>
  <c r="EX213" i="115"/>
  <c r="EY213" i="115"/>
  <c r="EZ213" i="115"/>
  <c r="FA213" i="115"/>
  <c r="FB213" i="115"/>
  <c r="FC213" i="115"/>
  <c r="FD213" i="115"/>
  <c r="FE213" i="115"/>
  <c r="FF213" i="115"/>
  <c r="FG213" i="115"/>
  <c r="FH213" i="115"/>
  <c r="FI213" i="115"/>
  <c r="FJ213" i="115"/>
  <c r="FK213" i="115"/>
  <c r="FL213" i="115"/>
  <c r="FM213" i="115"/>
  <c r="FN213" i="115"/>
  <c r="AB214" i="115"/>
  <c r="AC214" i="115"/>
  <c r="AD214" i="115"/>
  <c r="AE214" i="115"/>
  <c r="AF214" i="115"/>
  <c r="AG214" i="115"/>
  <c r="AH214" i="115"/>
  <c r="AI214" i="115"/>
  <c r="AJ214" i="115"/>
  <c r="AK214" i="115"/>
  <c r="AL214" i="115"/>
  <c r="AM214" i="115"/>
  <c r="AN214" i="115"/>
  <c r="AO214" i="115"/>
  <c r="AP214" i="115"/>
  <c r="AQ214" i="115"/>
  <c r="AR214" i="115"/>
  <c r="AS214" i="115"/>
  <c r="AT214" i="115"/>
  <c r="AU214" i="115"/>
  <c r="AV214" i="115"/>
  <c r="AW214" i="115"/>
  <c r="AX214" i="115"/>
  <c r="AZ214" i="115"/>
  <c r="BA214" i="115"/>
  <c r="BB214" i="115"/>
  <c r="BC214" i="115"/>
  <c r="BD214" i="115"/>
  <c r="BE214" i="115"/>
  <c r="BF214" i="115"/>
  <c r="BG214" i="115"/>
  <c r="BH214" i="115"/>
  <c r="BI214" i="115"/>
  <c r="BJ214" i="115"/>
  <c r="BK214" i="115"/>
  <c r="BL214" i="115"/>
  <c r="BM214" i="115"/>
  <c r="BN214" i="115"/>
  <c r="BO214" i="115"/>
  <c r="BP214" i="115"/>
  <c r="BQ214" i="115"/>
  <c r="BR214" i="115"/>
  <c r="BS214" i="115"/>
  <c r="BT214" i="115"/>
  <c r="BU214" i="115"/>
  <c r="BV214" i="115"/>
  <c r="BX214" i="115"/>
  <c r="BY214" i="115"/>
  <c r="BZ214" i="115"/>
  <c r="CA214" i="115"/>
  <c r="CB214" i="115"/>
  <c r="CC214" i="115"/>
  <c r="CD214" i="115"/>
  <c r="CE214" i="115"/>
  <c r="CF214" i="115"/>
  <c r="CG214" i="115"/>
  <c r="CH214" i="115"/>
  <c r="CI214" i="115"/>
  <c r="CJ214" i="115"/>
  <c r="CK214" i="115"/>
  <c r="CL214" i="115"/>
  <c r="CM214" i="115"/>
  <c r="CN214" i="115"/>
  <c r="CO214" i="115"/>
  <c r="CP214" i="115"/>
  <c r="CQ214" i="115"/>
  <c r="CR214" i="115"/>
  <c r="CS214" i="115"/>
  <c r="CT214" i="115"/>
  <c r="CV214" i="115"/>
  <c r="CW214" i="115"/>
  <c r="CX214" i="115"/>
  <c r="CY214" i="115"/>
  <c r="CZ214" i="115"/>
  <c r="DA214" i="115"/>
  <c r="DB214" i="115"/>
  <c r="DC214" i="115"/>
  <c r="DD214" i="115"/>
  <c r="DE214" i="115"/>
  <c r="DF214" i="115"/>
  <c r="DG214" i="115"/>
  <c r="DH214" i="115"/>
  <c r="DI214" i="115"/>
  <c r="DJ214" i="115"/>
  <c r="DK214" i="115"/>
  <c r="DL214" i="115"/>
  <c r="DM214" i="115"/>
  <c r="DN214" i="115"/>
  <c r="DO214" i="115"/>
  <c r="DP214" i="115"/>
  <c r="DQ214" i="115"/>
  <c r="DR214" i="115"/>
  <c r="DT214" i="115"/>
  <c r="DU214" i="115"/>
  <c r="DV214" i="115"/>
  <c r="DW214" i="115"/>
  <c r="DX214" i="115"/>
  <c r="DY214" i="115"/>
  <c r="DZ214" i="115"/>
  <c r="EA214" i="115"/>
  <c r="EB214" i="115"/>
  <c r="EC214" i="115"/>
  <c r="ED214" i="115"/>
  <c r="EE214" i="115"/>
  <c r="EF214" i="115"/>
  <c r="EG214" i="115"/>
  <c r="EH214" i="115"/>
  <c r="EI214" i="115"/>
  <c r="EJ214" i="115"/>
  <c r="EK214" i="115"/>
  <c r="EL214" i="115"/>
  <c r="EM214" i="115"/>
  <c r="EN214" i="115"/>
  <c r="EO214" i="115"/>
  <c r="EP214" i="115"/>
  <c r="ER214" i="115"/>
  <c r="ES214" i="115"/>
  <c r="ET214" i="115"/>
  <c r="EU214" i="115"/>
  <c r="EV214" i="115"/>
  <c r="EW214" i="115"/>
  <c r="EX214" i="115"/>
  <c r="EY214" i="115"/>
  <c r="EZ214" i="115"/>
  <c r="FA214" i="115"/>
  <c r="FB214" i="115"/>
  <c r="FC214" i="115"/>
  <c r="FD214" i="115"/>
  <c r="FE214" i="115"/>
  <c r="FF214" i="115"/>
  <c r="FG214" i="115"/>
  <c r="FH214" i="115"/>
  <c r="FI214" i="115"/>
  <c r="FJ214" i="115"/>
  <c r="FK214" i="115"/>
  <c r="FL214" i="115"/>
  <c r="FM214" i="115"/>
  <c r="FN214" i="115"/>
  <c r="AB215" i="115"/>
  <c r="AC215" i="115"/>
  <c r="AD215" i="115"/>
  <c r="AE215" i="115"/>
  <c r="AF215" i="115"/>
  <c r="AG215" i="115"/>
  <c r="AH215" i="115"/>
  <c r="AI215" i="115"/>
  <c r="AJ215" i="115"/>
  <c r="AK215" i="115"/>
  <c r="AL215" i="115"/>
  <c r="AM215" i="115"/>
  <c r="AN215" i="115"/>
  <c r="AO215" i="115"/>
  <c r="AP215" i="115"/>
  <c r="AQ215" i="115"/>
  <c r="AR215" i="115"/>
  <c r="AS215" i="115"/>
  <c r="AT215" i="115"/>
  <c r="AU215" i="115"/>
  <c r="AV215" i="115"/>
  <c r="AW215" i="115"/>
  <c r="AX215" i="115"/>
  <c r="AZ215" i="115"/>
  <c r="BA215" i="115"/>
  <c r="BB215" i="115"/>
  <c r="BC215" i="115"/>
  <c r="BD215" i="115"/>
  <c r="BE215" i="115"/>
  <c r="BF215" i="115"/>
  <c r="BG215" i="115"/>
  <c r="BH215" i="115"/>
  <c r="BI215" i="115"/>
  <c r="BJ215" i="115"/>
  <c r="BK215" i="115"/>
  <c r="BL215" i="115"/>
  <c r="BM215" i="115"/>
  <c r="BN215" i="115"/>
  <c r="BO215" i="115"/>
  <c r="BP215" i="115"/>
  <c r="BQ215" i="115"/>
  <c r="BR215" i="115"/>
  <c r="BS215" i="115"/>
  <c r="BT215" i="115"/>
  <c r="BU215" i="115"/>
  <c r="BV215" i="115"/>
  <c r="BX215" i="115"/>
  <c r="BY215" i="115"/>
  <c r="BZ215" i="115"/>
  <c r="CA215" i="115"/>
  <c r="CB215" i="115"/>
  <c r="CC215" i="115"/>
  <c r="CD215" i="115"/>
  <c r="CE215" i="115"/>
  <c r="CF215" i="115"/>
  <c r="CG215" i="115"/>
  <c r="CH215" i="115"/>
  <c r="CI215" i="115"/>
  <c r="CJ215" i="115"/>
  <c r="CK215" i="115"/>
  <c r="CL215" i="115"/>
  <c r="CM215" i="115"/>
  <c r="CN215" i="115"/>
  <c r="CO215" i="115"/>
  <c r="CP215" i="115"/>
  <c r="CQ215" i="115"/>
  <c r="CR215" i="115"/>
  <c r="CS215" i="115"/>
  <c r="CT215" i="115"/>
  <c r="CV215" i="115"/>
  <c r="CW215" i="115"/>
  <c r="CX215" i="115"/>
  <c r="CY215" i="115"/>
  <c r="CZ215" i="115"/>
  <c r="DA215" i="115"/>
  <c r="DB215" i="115"/>
  <c r="DC215" i="115"/>
  <c r="DD215" i="115"/>
  <c r="DE215" i="115"/>
  <c r="DF215" i="115"/>
  <c r="DG215" i="115"/>
  <c r="DH215" i="115"/>
  <c r="DI215" i="115"/>
  <c r="DJ215" i="115"/>
  <c r="DK215" i="115"/>
  <c r="DL215" i="115"/>
  <c r="DM215" i="115"/>
  <c r="DN215" i="115"/>
  <c r="DO215" i="115"/>
  <c r="DP215" i="115"/>
  <c r="DQ215" i="115"/>
  <c r="DR215" i="115"/>
  <c r="DT215" i="115"/>
  <c r="DU215" i="115"/>
  <c r="DV215" i="115"/>
  <c r="DW215" i="115"/>
  <c r="DX215" i="115"/>
  <c r="DY215" i="115"/>
  <c r="DZ215" i="115"/>
  <c r="EA215" i="115"/>
  <c r="EB215" i="115"/>
  <c r="EC215" i="115"/>
  <c r="ED215" i="115"/>
  <c r="EE215" i="115"/>
  <c r="EF215" i="115"/>
  <c r="EG215" i="115"/>
  <c r="EH215" i="115"/>
  <c r="EI215" i="115"/>
  <c r="EJ215" i="115"/>
  <c r="EK215" i="115"/>
  <c r="EL215" i="115"/>
  <c r="EM215" i="115"/>
  <c r="EN215" i="115"/>
  <c r="EO215" i="115"/>
  <c r="EP215" i="115"/>
  <c r="ER215" i="115"/>
  <c r="ES215" i="115"/>
  <c r="ET215" i="115"/>
  <c r="EU215" i="115"/>
  <c r="EV215" i="115"/>
  <c r="EW215" i="115"/>
  <c r="EX215" i="115"/>
  <c r="EY215" i="115"/>
  <c r="EZ215" i="115"/>
  <c r="FA215" i="115"/>
  <c r="FB215" i="115"/>
  <c r="FC215" i="115"/>
  <c r="FD215" i="115"/>
  <c r="FE215" i="115"/>
  <c r="FF215" i="115"/>
  <c r="FG215" i="115"/>
  <c r="FH215" i="115"/>
  <c r="FI215" i="115"/>
  <c r="FJ215" i="115"/>
  <c r="FK215" i="115"/>
  <c r="FL215" i="115"/>
  <c r="FM215" i="115"/>
  <c r="FN215" i="115"/>
  <c r="AB216" i="115"/>
  <c r="AC216" i="115"/>
  <c r="AD216" i="115"/>
  <c r="AE216" i="115"/>
  <c r="AF216" i="115"/>
  <c r="AG216" i="115"/>
  <c r="AH216" i="115"/>
  <c r="AI216" i="115"/>
  <c r="AJ216" i="115"/>
  <c r="AK216" i="115"/>
  <c r="AL216" i="115"/>
  <c r="AM216" i="115"/>
  <c r="AN216" i="115"/>
  <c r="AO216" i="115"/>
  <c r="AP216" i="115"/>
  <c r="AQ216" i="115"/>
  <c r="AR216" i="115"/>
  <c r="AS216" i="115"/>
  <c r="AT216" i="115"/>
  <c r="AU216" i="115"/>
  <c r="AV216" i="115"/>
  <c r="AW216" i="115"/>
  <c r="AX216" i="115"/>
  <c r="AZ216" i="115"/>
  <c r="BA216" i="115"/>
  <c r="BB216" i="115"/>
  <c r="BC216" i="115"/>
  <c r="BD216" i="115"/>
  <c r="BE216" i="115"/>
  <c r="BF216" i="115"/>
  <c r="BG216" i="115"/>
  <c r="BH216" i="115"/>
  <c r="BI216" i="115"/>
  <c r="BJ216" i="115"/>
  <c r="BK216" i="115"/>
  <c r="BL216" i="115"/>
  <c r="BM216" i="115"/>
  <c r="BN216" i="115"/>
  <c r="BO216" i="115"/>
  <c r="BP216" i="115"/>
  <c r="BQ216" i="115"/>
  <c r="BR216" i="115"/>
  <c r="BS216" i="115"/>
  <c r="BT216" i="115"/>
  <c r="BU216" i="115"/>
  <c r="BV216" i="115"/>
  <c r="BX216" i="115"/>
  <c r="BY216" i="115"/>
  <c r="BZ216" i="115"/>
  <c r="CA216" i="115"/>
  <c r="CB216" i="115"/>
  <c r="CC216" i="115"/>
  <c r="CD216" i="115"/>
  <c r="CE216" i="115"/>
  <c r="CF216" i="115"/>
  <c r="CG216" i="115"/>
  <c r="CH216" i="115"/>
  <c r="CI216" i="115"/>
  <c r="CJ216" i="115"/>
  <c r="CK216" i="115"/>
  <c r="CL216" i="115"/>
  <c r="CM216" i="115"/>
  <c r="CN216" i="115"/>
  <c r="CO216" i="115"/>
  <c r="CP216" i="115"/>
  <c r="CQ216" i="115"/>
  <c r="CR216" i="115"/>
  <c r="CS216" i="115"/>
  <c r="CT216" i="115"/>
  <c r="CV216" i="115"/>
  <c r="CW216" i="115"/>
  <c r="CX216" i="115"/>
  <c r="CY216" i="115"/>
  <c r="CZ216" i="115"/>
  <c r="DA216" i="115"/>
  <c r="DB216" i="115"/>
  <c r="DC216" i="115"/>
  <c r="DD216" i="115"/>
  <c r="DE216" i="115"/>
  <c r="DF216" i="115"/>
  <c r="DG216" i="115"/>
  <c r="DH216" i="115"/>
  <c r="DI216" i="115"/>
  <c r="DJ216" i="115"/>
  <c r="DK216" i="115"/>
  <c r="DL216" i="115"/>
  <c r="DM216" i="115"/>
  <c r="DN216" i="115"/>
  <c r="DO216" i="115"/>
  <c r="DP216" i="115"/>
  <c r="DQ216" i="115"/>
  <c r="DR216" i="115"/>
  <c r="DT216" i="115"/>
  <c r="DU216" i="115"/>
  <c r="DV216" i="115"/>
  <c r="DW216" i="115"/>
  <c r="DX216" i="115"/>
  <c r="DY216" i="115"/>
  <c r="DZ216" i="115"/>
  <c r="EA216" i="115"/>
  <c r="EB216" i="115"/>
  <c r="EC216" i="115"/>
  <c r="ED216" i="115"/>
  <c r="EE216" i="115"/>
  <c r="EF216" i="115"/>
  <c r="EG216" i="115"/>
  <c r="EH216" i="115"/>
  <c r="EI216" i="115"/>
  <c r="EJ216" i="115"/>
  <c r="EK216" i="115"/>
  <c r="EL216" i="115"/>
  <c r="EM216" i="115"/>
  <c r="EN216" i="115"/>
  <c r="EO216" i="115"/>
  <c r="EP216" i="115"/>
  <c r="ER216" i="115"/>
  <c r="ES216" i="115"/>
  <c r="ET216" i="115"/>
  <c r="EU216" i="115"/>
  <c r="EV216" i="115"/>
  <c r="EW216" i="115"/>
  <c r="EX216" i="115"/>
  <c r="EY216" i="115"/>
  <c r="EZ216" i="115"/>
  <c r="FA216" i="115"/>
  <c r="FB216" i="115"/>
  <c r="FC216" i="115"/>
  <c r="FD216" i="115"/>
  <c r="FE216" i="115"/>
  <c r="FF216" i="115"/>
  <c r="FG216" i="115"/>
  <c r="FH216" i="115"/>
  <c r="FI216" i="115"/>
  <c r="FJ216" i="115"/>
  <c r="FK216" i="115"/>
  <c r="FL216" i="115"/>
  <c r="FM216" i="115"/>
  <c r="FN216" i="115"/>
  <c r="AB217" i="115"/>
  <c r="AC217" i="115"/>
  <c r="AD217" i="115"/>
  <c r="AE217" i="115"/>
  <c r="AF217" i="115"/>
  <c r="AG217" i="115"/>
  <c r="AH217" i="115"/>
  <c r="AI217" i="115"/>
  <c r="AJ217" i="115"/>
  <c r="AK217" i="115"/>
  <c r="AL217" i="115"/>
  <c r="AM217" i="115"/>
  <c r="AN217" i="115"/>
  <c r="AO217" i="115"/>
  <c r="AP217" i="115"/>
  <c r="AQ217" i="115"/>
  <c r="AR217" i="115"/>
  <c r="AS217" i="115"/>
  <c r="AT217" i="115"/>
  <c r="AU217" i="115"/>
  <c r="AV217" i="115"/>
  <c r="AW217" i="115"/>
  <c r="AX217" i="115"/>
  <c r="AZ217" i="115"/>
  <c r="BA217" i="115"/>
  <c r="BB217" i="115"/>
  <c r="BC217" i="115"/>
  <c r="BD217" i="115"/>
  <c r="BE217" i="115"/>
  <c r="BF217" i="115"/>
  <c r="BG217" i="115"/>
  <c r="BH217" i="115"/>
  <c r="BI217" i="115"/>
  <c r="BJ217" i="115"/>
  <c r="BK217" i="115"/>
  <c r="BL217" i="115"/>
  <c r="BM217" i="115"/>
  <c r="BN217" i="115"/>
  <c r="BO217" i="115"/>
  <c r="BP217" i="115"/>
  <c r="BQ217" i="115"/>
  <c r="BR217" i="115"/>
  <c r="BS217" i="115"/>
  <c r="BT217" i="115"/>
  <c r="BU217" i="115"/>
  <c r="BV217" i="115"/>
  <c r="BX217" i="115"/>
  <c r="BY217" i="115"/>
  <c r="BZ217" i="115"/>
  <c r="CA217" i="115"/>
  <c r="CB217" i="115"/>
  <c r="CC217" i="115"/>
  <c r="CD217" i="115"/>
  <c r="CE217" i="115"/>
  <c r="CF217" i="115"/>
  <c r="CG217" i="115"/>
  <c r="CH217" i="115"/>
  <c r="CI217" i="115"/>
  <c r="CJ217" i="115"/>
  <c r="CK217" i="115"/>
  <c r="CL217" i="115"/>
  <c r="CM217" i="115"/>
  <c r="CN217" i="115"/>
  <c r="CO217" i="115"/>
  <c r="CP217" i="115"/>
  <c r="CQ217" i="115"/>
  <c r="CR217" i="115"/>
  <c r="CS217" i="115"/>
  <c r="CT217" i="115"/>
  <c r="CV217" i="115"/>
  <c r="CW217" i="115"/>
  <c r="CX217" i="115"/>
  <c r="CY217" i="115"/>
  <c r="CZ217" i="115"/>
  <c r="DA217" i="115"/>
  <c r="DB217" i="115"/>
  <c r="DC217" i="115"/>
  <c r="DD217" i="115"/>
  <c r="DE217" i="115"/>
  <c r="DF217" i="115"/>
  <c r="DG217" i="115"/>
  <c r="DH217" i="115"/>
  <c r="DI217" i="115"/>
  <c r="DJ217" i="115"/>
  <c r="DK217" i="115"/>
  <c r="DL217" i="115"/>
  <c r="DM217" i="115"/>
  <c r="DN217" i="115"/>
  <c r="DO217" i="115"/>
  <c r="DP217" i="115"/>
  <c r="DQ217" i="115"/>
  <c r="DR217" i="115"/>
  <c r="DT217" i="115"/>
  <c r="DU217" i="115"/>
  <c r="DV217" i="115"/>
  <c r="DW217" i="115"/>
  <c r="DX217" i="115"/>
  <c r="DY217" i="115"/>
  <c r="DZ217" i="115"/>
  <c r="EA217" i="115"/>
  <c r="EB217" i="115"/>
  <c r="EC217" i="115"/>
  <c r="ED217" i="115"/>
  <c r="EE217" i="115"/>
  <c r="EF217" i="115"/>
  <c r="EG217" i="115"/>
  <c r="EH217" i="115"/>
  <c r="EI217" i="115"/>
  <c r="EJ217" i="115"/>
  <c r="EK217" i="115"/>
  <c r="EL217" i="115"/>
  <c r="EM217" i="115"/>
  <c r="EN217" i="115"/>
  <c r="EO217" i="115"/>
  <c r="EP217" i="115"/>
  <c r="ER217" i="115"/>
  <c r="ES217" i="115"/>
  <c r="ET217" i="115"/>
  <c r="EU217" i="115"/>
  <c r="EV217" i="115"/>
  <c r="EW217" i="115"/>
  <c r="EX217" i="115"/>
  <c r="EY217" i="115"/>
  <c r="EZ217" i="115"/>
  <c r="FA217" i="115"/>
  <c r="FB217" i="115"/>
  <c r="FC217" i="115"/>
  <c r="FD217" i="115"/>
  <c r="FE217" i="115"/>
  <c r="FF217" i="115"/>
  <c r="FG217" i="115"/>
  <c r="FH217" i="115"/>
  <c r="FI217" i="115"/>
  <c r="FJ217" i="115"/>
  <c r="FK217" i="115"/>
  <c r="FL217" i="115"/>
  <c r="FM217" i="115"/>
  <c r="FN217" i="115"/>
  <c r="AB218" i="115"/>
  <c r="AC218" i="115"/>
  <c r="AD218" i="115"/>
  <c r="AE218" i="115"/>
  <c r="AF218" i="115"/>
  <c r="AG218" i="115"/>
  <c r="AH218" i="115"/>
  <c r="AI218" i="115"/>
  <c r="AJ218" i="115"/>
  <c r="AK218" i="115"/>
  <c r="AL218" i="115"/>
  <c r="AM218" i="115"/>
  <c r="AN218" i="115"/>
  <c r="AO218" i="115"/>
  <c r="AP218" i="115"/>
  <c r="AQ218" i="115"/>
  <c r="AR218" i="115"/>
  <c r="AS218" i="115"/>
  <c r="AT218" i="115"/>
  <c r="AU218" i="115"/>
  <c r="AV218" i="115"/>
  <c r="AW218" i="115"/>
  <c r="AX218" i="115"/>
  <c r="AZ218" i="115"/>
  <c r="BA218" i="115"/>
  <c r="BB218" i="115"/>
  <c r="BC218" i="115"/>
  <c r="BD218" i="115"/>
  <c r="BE218" i="115"/>
  <c r="BF218" i="115"/>
  <c r="BG218" i="115"/>
  <c r="BH218" i="115"/>
  <c r="BI218" i="115"/>
  <c r="BJ218" i="115"/>
  <c r="BK218" i="115"/>
  <c r="BL218" i="115"/>
  <c r="BM218" i="115"/>
  <c r="BN218" i="115"/>
  <c r="BO218" i="115"/>
  <c r="BP218" i="115"/>
  <c r="BQ218" i="115"/>
  <c r="BR218" i="115"/>
  <c r="BS218" i="115"/>
  <c r="BT218" i="115"/>
  <c r="BU218" i="115"/>
  <c r="BV218" i="115"/>
  <c r="BX218" i="115"/>
  <c r="BY218" i="115"/>
  <c r="BZ218" i="115"/>
  <c r="CA218" i="115"/>
  <c r="CB218" i="115"/>
  <c r="CC218" i="115"/>
  <c r="CD218" i="115"/>
  <c r="CE218" i="115"/>
  <c r="CF218" i="115"/>
  <c r="CG218" i="115"/>
  <c r="CH218" i="115"/>
  <c r="CI218" i="115"/>
  <c r="CJ218" i="115"/>
  <c r="CK218" i="115"/>
  <c r="CL218" i="115"/>
  <c r="CM218" i="115"/>
  <c r="CN218" i="115"/>
  <c r="CO218" i="115"/>
  <c r="CP218" i="115"/>
  <c r="CQ218" i="115"/>
  <c r="CR218" i="115"/>
  <c r="CS218" i="115"/>
  <c r="CT218" i="115"/>
  <c r="CV218" i="115"/>
  <c r="CW218" i="115"/>
  <c r="CX218" i="115"/>
  <c r="CY218" i="115"/>
  <c r="CZ218" i="115"/>
  <c r="DA218" i="115"/>
  <c r="DB218" i="115"/>
  <c r="DC218" i="115"/>
  <c r="DD218" i="115"/>
  <c r="DE218" i="115"/>
  <c r="DF218" i="115"/>
  <c r="DG218" i="115"/>
  <c r="DH218" i="115"/>
  <c r="DI218" i="115"/>
  <c r="DJ218" i="115"/>
  <c r="DK218" i="115"/>
  <c r="DL218" i="115"/>
  <c r="DM218" i="115"/>
  <c r="DN218" i="115"/>
  <c r="DO218" i="115"/>
  <c r="DP218" i="115"/>
  <c r="DQ218" i="115"/>
  <c r="DR218" i="115"/>
  <c r="DT218" i="115"/>
  <c r="DU218" i="115"/>
  <c r="DV218" i="115"/>
  <c r="DW218" i="115"/>
  <c r="DX218" i="115"/>
  <c r="DY218" i="115"/>
  <c r="DZ218" i="115"/>
  <c r="EA218" i="115"/>
  <c r="EB218" i="115"/>
  <c r="EC218" i="115"/>
  <c r="ED218" i="115"/>
  <c r="EE218" i="115"/>
  <c r="EF218" i="115"/>
  <c r="EG218" i="115"/>
  <c r="EH218" i="115"/>
  <c r="EI218" i="115"/>
  <c r="EJ218" i="115"/>
  <c r="EK218" i="115"/>
  <c r="EL218" i="115"/>
  <c r="EM218" i="115"/>
  <c r="EN218" i="115"/>
  <c r="EO218" i="115"/>
  <c r="EP218" i="115"/>
  <c r="ER218" i="115"/>
  <c r="ES218" i="115"/>
  <c r="ET218" i="115"/>
  <c r="EU218" i="115"/>
  <c r="EV218" i="115"/>
  <c r="EW218" i="115"/>
  <c r="EX218" i="115"/>
  <c r="EY218" i="115"/>
  <c r="EZ218" i="115"/>
  <c r="FA218" i="115"/>
  <c r="FB218" i="115"/>
  <c r="FC218" i="115"/>
  <c r="FD218" i="115"/>
  <c r="FE218" i="115"/>
  <c r="FF218" i="115"/>
  <c r="FG218" i="115"/>
  <c r="FH218" i="115"/>
  <c r="FI218" i="115"/>
  <c r="FJ218" i="115"/>
  <c r="FK218" i="115"/>
  <c r="FL218" i="115"/>
  <c r="FM218" i="115"/>
  <c r="FN218" i="115"/>
  <c r="AB219" i="115"/>
  <c r="AC219" i="115"/>
  <c r="AD219" i="115"/>
  <c r="AE219" i="115"/>
  <c r="AF219" i="115"/>
  <c r="AG219" i="115"/>
  <c r="AH219" i="115"/>
  <c r="AI219" i="115"/>
  <c r="AJ219" i="115"/>
  <c r="AK219" i="115"/>
  <c r="AL219" i="115"/>
  <c r="AM219" i="115"/>
  <c r="AN219" i="115"/>
  <c r="AO219" i="115"/>
  <c r="AP219" i="115"/>
  <c r="AQ219" i="115"/>
  <c r="AR219" i="115"/>
  <c r="AS219" i="115"/>
  <c r="AT219" i="115"/>
  <c r="AU219" i="115"/>
  <c r="AV219" i="115"/>
  <c r="AW219" i="115"/>
  <c r="AX219" i="115"/>
  <c r="AZ219" i="115"/>
  <c r="BA219" i="115"/>
  <c r="BB219" i="115"/>
  <c r="BC219" i="115"/>
  <c r="BD219" i="115"/>
  <c r="BE219" i="115"/>
  <c r="BF219" i="115"/>
  <c r="BG219" i="115"/>
  <c r="BH219" i="115"/>
  <c r="BI219" i="115"/>
  <c r="BJ219" i="115"/>
  <c r="BK219" i="115"/>
  <c r="BL219" i="115"/>
  <c r="BM219" i="115"/>
  <c r="BN219" i="115"/>
  <c r="BO219" i="115"/>
  <c r="BP219" i="115"/>
  <c r="BQ219" i="115"/>
  <c r="BR219" i="115"/>
  <c r="BS219" i="115"/>
  <c r="BT219" i="115"/>
  <c r="BU219" i="115"/>
  <c r="BV219" i="115"/>
  <c r="BX219" i="115"/>
  <c r="BY219" i="115"/>
  <c r="BZ219" i="115"/>
  <c r="CA219" i="115"/>
  <c r="CB219" i="115"/>
  <c r="CC219" i="115"/>
  <c r="CD219" i="115"/>
  <c r="CE219" i="115"/>
  <c r="CF219" i="115"/>
  <c r="CG219" i="115"/>
  <c r="CH219" i="115"/>
  <c r="CI219" i="115"/>
  <c r="CJ219" i="115"/>
  <c r="CK219" i="115"/>
  <c r="CL219" i="115"/>
  <c r="CM219" i="115"/>
  <c r="CN219" i="115"/>
  <c r="CO219" i="115"/>
  <c r="CP219" i="115"/>
  <c r="CQ219" i="115"/>
  <c r="CR219" i="115"/>
  <c r="CS219" i="115"/>
  <c r="CT219" i="115"/>
  <c r="CV219" i="115"/>
  <c r="CW219" i="115"/>
  <c r="CX219" i="115"/>
  <c r="CY219" i="115"/>
  <c r="CZ219" i="115"/>
  <c r="DA219" i="115"/>
  <c r="DB219" i="115"/>
  <c r="DC219" i="115"/>
  <c r="DD219" i="115"/>
  <c r="DE219" i="115"/>
  <c r="DF219" i="115"/>
  <c r="DG219" i="115"/>
  <c r="DH219" i="115"/>
  <c r="DI219" i="115"/>
  <c r="DJ219" i="115"/>
  <c r="DK219" i="115"/>
  <c r="DL219" i="115"/>
  <c r="DM219" i="115"/>
  <c r="DN219" i="115"/>
  <c r="DO219" i="115"/>
  <c r="DP219" i="115"/>
  <c r="DQ219" i="115"/>
  <c r="DR219" i="115"/>
  <c r="DT219" i="115"/>
  <c r="DU219" i="115"/>
  <c r="DV219" i="115"/>
  <c r="DW219" i="115"/>
  <c r="DX219" i="115"/>
  <c r="DY219" i="115"/>
  <c r="DZ219" i="115"/>
  <c r="EA219" i="115"/>
  <c r="EB219" i="115"/>
  <c r="EC219" i="115"/>
  <c r="ED219" i="115"/>
  <c r="EE219" i="115"/>
  <c r="EF219" i="115"/>
  <c r="EG219" i="115"/>
  <c r="EH219" i="115"/>
  <c r="EI219" i="115"/>
  <c r="EJ219" i="115"/>
  <c r="EK219" i="115"/>
  <c r="EL219" i="115"/>
  <c r="EM219" i="115"/>
  <c r="EN219" i="115"/>
  <c r="EO219" i="115"/>
  <c r="EP219" i="115"/>
  <c r="ER219" i="115"/>
  <c r="ES219" i="115"/>
  <c r="ET219" i="115"/>
  <c r="EU219" i="115"/>
  <c r="EV219" i="115"/>
  <c r="EW219" i="115"/>
  <c r="EX219" i="115"/>
  <c r="EY219" i="115"/>
  <c r="EZ219" i="115"/>
  <c r="FA219" i="115"/>
  <c r="FB219" i="115"/>
  <c r="FC219" i="115"/>
  <c r="FD219" i="115"/>
  <c r="FE219" i="115"/>
  <c r="FF219" i="115"/>
  <c r="FG219" i="115"/>
  <c r="FH219" i="115"/>
  <c r="FI219" i="115"/>
  <c r="FJ219" i="115"/>
  <c r="FK219" i="115"/>
  <c r="FL219" i="115"/>
  <c r="FM219" i="115"/>
  <c r="FN219" i="115"/>
  <c r="AB220" i="115"/>
  <c r="AC220" i="115"/>
  <c r="AD220" i="115"/>
  <c r="AE220" i="115"/>
  <c r="AF220" i="115"/>
  <c r="AG220" i="115"/>
  <c r="AH220" i="115"/>
  <c r="AI220" i="115"/>
  <c r="AJ220" i="115"/>
  <c r="AK220" i="115"/>
  <c r="AL220" i="115"/>
  <c r="AM220" i="115"/>
  <c r="AN220" i="115"/>
  <c r="AO220" i="115"/>
  <c r="AP220" i="115"/>
  <c r="AQ220" i="115"/>
  <c r="AR220" i="115"/>
  <c r="AS220" i="115"/>
  <c r="AT220" i="115"/>
  <c r="AU220" i="115"/>
  <c r="AV220" i="115"/>
  <c r="AW220" i="115"/>
  <c r="AX220" i="115"/>
  <c r="AZ220" i="115"/>
  <c r="BA220" i="115"/>
  <c r="BB220" i="115"/>
  <c r="BC220" i="115"/>
  <c r="BD220" i="115"/>
  <c r="BE220" i="115"/>
  <c r="BF220" i="115"/>
  <c r="BG220" i="115"/>
  <c r="BH220" i="115"/>
  <c r="BI220" i="115"/>
  <c r="BJ220" i="115"/>
  <c r="BK220" i="115"/>
  <c r="BL220" i="115"/>
  <c r="BM220" i="115"/>
  <c r="BN220" i="115"/>
  <c r="BO220" i="115"/>
  <c r="BP220" i="115"/>
  <c r="BQ220" i="115"/>
  <c r="BR220" i="115"/>
  <c r="BS220" i="115"/>
  <c r="BT220" i="115"/>
  <c r="BU220" i="115"/>
  <c r="BV220" i="115"/>
  <c r="BX220" i="115"/>
  <c r="BY220" i="115"/>
  <c r="BZ220" i="115"/>
  <c r="CA220" i="115"/>
  <c r="CB220" i="115"/>
  <c r="CC220" i="115"/>
  <c r="CD220" i="115"/>
  <c r="CE220" i="115"/>
  <c r="CF220" i="115"/>
  <c r="CG220" i="115"/>
  <c r="CH220" i="115"/>
  <c r="CI220" i="115"/>
  <c r="CJ220" i="115"/>
  <c r="CK220" i="115"/>
  <c r="CL220" i="115"/>
  <c r="CM220" i="115"/>
  <c r="CN220" i="115"/>
  <c r="CO220" i="115"/>
  <c r="CP220" i="115"/>
  <c r="CQ220" i="115"/>
  <c r="CR220" i="115"/>
  <c r="CS220" i="115"/>
  <c r="CT220" i="115"/>
  <c r="CV220" i="115"/>
  <c r="CW220" i="115"/>
  <c r="CX220" i="115"/>
  <c r="CY220" i="115"/>
  <c r="CZ220" i="115"/>
  <c r="DA220" i="115"/>
  <c r="DB220" i="115"/>
  <c r="DC220" i="115"/>
  <c r="DD220" i="115"/>
  <c r="DE220" i="115"/>
  <c r="DF220" i="115"/>
  <c r="DG220" i="115"/>
  <c r="DH220" i="115"/>
  <c r="DI220" i="115"/>
  <c r="DJ220" i="115"/>
  <c r="DK220" i="115"/>
  <c r="DL220" i="115"/>
  <c r="DM220" i="115"/>
  <c r="DN220" i="115"/>
  <c r="DO220" i="115"/>
  <c r="DP220" i="115"/>
  <c r="DQ220" i="115"/>
  <c r="DR220" i="115"/>
  <c r="DT220" i="115"/>
  <c r="DU220" i="115"/>
  <c r="DV220" i="115"/>
  <c r="DW220" i="115"/>
  <c r="DX220" i="115"/>
  <c r="DY220" i="115"/>
  <c r="DZ220" i="115"/>
  <c r="EA220" i="115"/>
  <c r="EB220" i="115"/>
  <c r="EC220" i="115"/>
  <c r="ED220" i="115"/>
  <c r="EE220" i="115"/>
  <c r="EF220" i="115"/>
  <c r="EG220" i="115"/>
  <c r="EH220" i="115"/>
  <c r="EI220" i="115"/>
  <c r="EJ220" i="115"/>
  <c r="EK220" i="115"/>
  <c r="EL220" i="115"/>
  <c r="EM220" i="115"/>
  <c r="EN220" i="115"/>
  <c r="EO220" i="115"/>
  <c r="EP220" i="115"/>
  <c r="ER220" i="115"/>
  <c r="ES220" i="115"/>
  <c r="ET220" i="115"/>
  <c r="EU220" i="115"/>
  <c r="EV220" i="115"/>
  <c r="EW220" i="115"/>
  <c r="EX220" i="115"/>
  <c r="EY220" i="115"/>
  <c r="EZ220" i="115"/>
  <c r="FA220" i="115"/>
  <c r="FB220" i="115"/>
  <c r="FC220" i="115"/>
  <c r="FD220" i="115"/>
  <c r="FE220" i="115"/>
  <c r="FF220" i="115"/>
  <c r="FG220" i="115"/>
  <c r="FH220" i="115"/>
  <c r="FI220" i="115"/>
  <c r="FJ220" i="115"/>
  <c r="FK220" i="115"/>
  <c r="FL220" i="115"/>
  <c r="FM220" i="115"/>
  <c r="FN220" i="115"/>
  <c r="AB221" i="115"/>
  <c r="AC221" i="115"/>
  <c r="AD221" i="115"/>
  <c r="AE221" i="115"/>
  <c r="AF221" i="115"/>
  <c r="AG221" i="115"/>
  <c r="AH221" i="115"/>
  <c r="AI221" i="115"/>
  <c r="AJ221" i="115"/>
  <c r="AK221" i="115"/>
  <c r="AL221" i="115"/>
  <c r="AM221" i="115"/>
  <c r="AN221" i="115"/>
  <c r="AO221" i="115"/>
  <c r="AP221" i="115"/>
  <c r="AQ221" i="115"/>
  <c r="AR221" i="115"/>
  <c r="AS221" i="115"/>
  <c r="AT221" i="115"/>
  <c r="AU221" i="115"/>
  <c r="AV221" i="115"/>
  <c r="AW221" i="115"/>
  <c r="AX221" i="115"/>
  <c r="AZ221" i="115"/>
  <c r="BA221" i="115"/>
  <c r="BB221" i="115"/>
  <c r="BC221" i="115"/>
  <c r="BD221" i="115"/>
  <c r="BE221" i="115"/>
  <c r="BF221" i="115"/>
  <c r="BG221" i="115"/>
  <c r="BH221" i="115"/>
  <c r="BI221" i="115"/>
  <c r="BJ221" i="115"/>
  <c r="BK221" i="115"/>
  <c r="BL221" i="115"/>
  <c r="BM221" i="115"/>
  <c r="BN221" i="115"/>
  <c r="BO221" i="115"/>
  <c r="BP221" i="115"/>
  <c r="BQ221" i="115"/>
  <c r="BR221" i="115"/>
  <c r="BS221" i="115"/>
  <c r="BT221" i="115"/>
  <c r="BU221" i="115"/>
  <c r="BV221" i="115"/>
  <c r="BX221" i="115"/>
  <c r="BY221" i="115"/>
  <c r="BZ221" i="115"/>
  <c r="CA221" i="115"/>
  <c r="CB221" i="115"/>
  <c r="CC221" i="115"/>
  <c r="CD221" i="115"/>
  <c r="CE221" i="115"/>
  <c r="CF221" i="115"/>
  <c r="CG221" i="115"/>
  <c r="CH221" i="115"/>
  <c r="CI221" i="115"/>
  <c r="CJ221" i="115"/>
  <c r="CK221" i="115"/>
  <c r="CL221" i="115"/>
  <c r="CM221" i="115"/>
  <c r="CN221" i="115"/>
  <c r="CO221" i="115"/>
  <c r="CP221" i="115"/>
  <c r="CQ221" i="115"/>
  <c r="CR221" i="115"/>
  <c r="CS221" i="115"/>
  <c r="CT221" i="115"/>
  <c r="CV221" i="115"/>
  <c r="CW221" i="115"/>
  <c r="CX221" i="115"/>
  <c r="CY221" i="115"/>
  <c r="CZ221" i="115"/>
  <c r="DA221" i="115"/>
  <c r="DB221" i="115"/>
  <c r="DC221" i="115"/>
  <c r="DD221" i="115"/>
  <c r="DE221" i="115"/>
  <c r="DF221" i="115"/>
  <c r="DG221" i="115"/>
  <c r="DH221" i="115"/>
  <c r="DI221" i="115"/>
  <c r="DJ221" i="115"/>
  <c r="DK221" i="115"/>
  <c r="DL221" i="115"/>
  <c r="DM221" i="115"/>
  <c r="DN221" i="115"/>
  <c r="DO221" i="115"/>
  <c r="DP221" i="115"/>
  <c r="DQ221" i="115"/>
  <c r="DR221" i="115"/>
  <c r="DT221" i="115"/>
  <c r="DU221" i="115"/>
  <c r="DV221" i="115"/>
  <c r="DW221" i="115"/>
  <c r="DX221" i="115"/>
  <c r="DY221" i="115"/>
  <c r="DZ221" i="115"/>
  <c r="EA221" i="115"/>
  <c r="EB221" i="115"/>
  <c r="EC221" i="115"/>
  <c r="ED221" i="115"/>
  <c r="EE221" i="115"/>
  <c r="EF221" i="115"/>
  <c r="EG221" i="115"/>
  <c r="EH221" i="115"/>
  <c r="EI221" i="115"/>
  <c r="EJ221" i="115"/>
  <c r="EK221" i="115"/>
  <c r="EL221" i="115"/>
  <c r="EM221" i="115"/>
  <c r="EN221" i="115"/>
  <c r="EO221" i="115"/>
  <c r="EP221" i="115"/>
  <c r="ER221" i="115"/>
  <c r="ES221" i="115"/>
  <c r="ET221" i="115"/>
  <c r="EU221" i="115"/>
  <c r="EV221" i="115"/>
  <c r="EW221" i="115"/>
  <c r="EX221" i="115"/>
  <c r="EY221" i="115"/>
  <c r="EZ221" i="115"/>
  <c r="FA221" i="115"/>
  <c r="FB221" i="115"/>
  <c r="FC221" i="115"/>
  <c r="FD221" i="115"/>
  <c r="FE221" i="115"/>
  <c r="FF221" i="115"/>
  <c r="FG221" i="115"/>
  <c r="FH221" i="115"/>
  <c r="FI221" i="115"/>
  <c r="FJ221" i="115"/>
  <c r="FK221" i="115"/>
  <c r="FL221" i="115"/>
  <c r="FM221" i="115"/>
  <c r="FN221" i="115"/>
  <c r="AB222" i="115"/>
  <c r="AC222" i="115"/>
  <c r="AD222" i="115"/>
  <c r="AE222" i="115"/>
  <c r="AF222" i="115"/>
  <c r="AG222" i="115"/>
  <c r="AH222" i="115"/>
  <c r="AI222" i="115"/>
  <c r="AJ222" i="115"/>
  <c r="AK222" i="115"/>
  <c r="AL222" i="115"/>
  <c r="AM222" i="115"/>
  <c r="AN222" i="115"/>
  <c r="AO222" i="115"/>
  <c r="AP222" i="115"/>
  <c r="AQ222" i="115"/>
  <c r="AR222" i="115"/>
  <c r="AS222" i="115"/>
  <c r="AT222" i="115"/>
  <c r="AU222" i="115"/>
  <c r="AV222" i="115"/>
  <c r="AW222" i="115"/>
  <c r="AX222" i="115"/>
  <c r="AZ222" i="115"/>
  <c r="BA222" i="115"/>
  <c r="BB222" i="115"/>
  <c r="BC222" i="115"/>
  <c r="BD222" i="115"/>
  <c r="BE222" i="115"/>
  <c r="BF222" i="115"/>
  <c r="BG222" i="115"/>
  <c r="BH222" i="115"/>
  <c r="BI222" i="115"/>
  <c r="BJ222" i="115"/>
  <c r="BK222" i="115"/>
  <c r="BL222" i="115"/>
  <c r="BM222" i="115"/>
  <c r="BN222" i="115"/>
  <c r="BO222" i="115"/>
  <c r="BP222" i="115"/>
  <c r="BQ222" i="115"/>
  <c r="BR222" i="115"/>
  <c r="BS222" i="115"/>
  <c r="BT222" i="115"/>
  <c r="BU222" i="115"/>
  <c r="BV222" i="115"/>
  <c r="BX222" i="115"/>
  <c r="BY222" i="115"/>
  <c r="BZ222" i="115"/>
  <c r="CA222" i="115"/>
  <c r="CB222" i="115"/>
  <c r="CC222" i="115"/>
  <c r="CD222" i="115"/>
  <c r="CE222" i="115"/>
  <c r="CF222" i="115"/>
  <c r="CG222" i="115"/>
  <c r="CH222" i="115"/>
  <c r="CI222" i="115"/>
  <c r="CJ222" i="115"/>
  <c r="CK222" i="115"/>
  <c r="CL222" i="115"/>
  <c r="CM222" i="115"/>
  <c r="CN222" i="115"/>
  <c r="CO222" i="115"/>
  <c r="CP222" i="115"/>
  <c r="CQ222" i="115"/>
  <c r="CR222" i="115"/>
  <c r="CS222" i="115"/>
  <c r="CT222" i="115"/>
  <c r="CV222" i="115"/>
  <c r="CW222" i="115"/>
  <c r="CX222" i="115"/>
  <c r="CY222" i="115"/>
  <c r="CZ222" i="115"/>
  <c r="DA222" i="115"/>
  <c r="DB222" i="115"/>
  <c r="DC222" i="115"/>
  <c r="DD222" i="115"/>
  <c r="DE222" i="115"/>
  <c r="DF222" i="115"/>
  <c r="DG222" i="115"/>
  <c r="DH222" i="115"/>
  <c r="DI222" i="115"/>
  <c r="DJ222" i="115"/>
  <c r="DK222" i="115"/>
  <c r="DL222" i="115"/>
  <c r="DM222" i="115"/>
  <c r="DN222" i="115"/>
  <c r="DO222" i="115"/>
  <c r="DP222" i="115"/>
  <c r="DQ222" i="115"/>
  <c r="DR222" i="115"/>
  <c r="DT222" i="115"/>
  <c r="DU222" i="115"/>
  <c r="DV222" i="115"/>
  <c r="DW222" i="115"/>
  <c r="DX222" i="115"/>
  <c r="DY222" i="115"/>
  <c r="DZ222" i="115"/>
  <c r="EA222" i="115"/>
  <c r="EB222" i="115"/>
  <c r="EC222" i="115"/>
  <c r="ED222" i="115"/>
  <c r="EE222" i="115"/>
  <c r="EF222" i="115"/>
  <c r="EG222" i="115"/>
  <c r="EH222" i="115"/>
  <c r="EI222" i="115"/>
  <c r="EJ222" i="115"/>
  <c r="EK222" i="115"/>
  <c r="EL222" i="115"/>
  <c r="EM222" i="115"/>
  <c r="EN222" i="115"/>
  <c r="EO222" i="115"/>
  <c r="EP222" i="115"/>
  <c r="ER222" i="115"/>
  <c r="ES222" i="115"/>
  <c r="ET222" i="115"/>
  <c r="EU222" i="115"/>
  <c r="EV222" i="115"/>
  <c r="EW222" i="115"/>
  <c r="EX222" i="115"/>
  <c r="EY222" i="115"/>
  <c r="EZ222" i="115"/>
  <c r="FA222" i="115"/>
  <c r="FB222" i="115"/>
  <c r="FC222" i="115"/>
  <c r="FD222" i="115"/>
  <c r="FE222" i="115"/>
  <c r="FF222" i="115"/>
  <c r="FG222" i="115"/>
  <c r="FH222" i="115"/>
  <c r="FI222" i="115"/>
  <c r="FJ222" i="115"/>
  <c r="FK222" i="115"/>
  <c r="FL222" i="115"/>
  <c r="FM222" i="115"/>
  <c r="FN222" i="115"/>
  <c r="AB223" i="115"/>
  <c r="AC223" i="115"/>
  <c r="AD223" i="115"/>
  <c r="AE223" i="115"/>
  <c r="AF223" i="115"/>
  <c r="AG223" i="115"/>
  <c r="AH223" i="115"/>
  <c r="AI223" i="115"/>
  <c r="AJ223" i="115"/>
  <c r="AK223" i="115"/>
  <c r="AL223" i="115"/>
  <c r="AM223" i="115"/>
  <c r="AN223" i="115"/>
  <c r="AO223" i="115"/>
  <c r="AP223" i="115"/>
  <c r="AQ223" i="115"/>
  <c r="AR223" i="115"/>
  <c r="AS223" i="115"/>
  <c r="AT223" i="115"/>
  <c r="AU223" i="115"/>
  <c r="AV223" i="115"/>
  <c r="AW223" i="115"/>
  <c r="AX223" i="115"/>
  <c r="AZ223" i="115"/>
  <c r="BA223" i="115"/>
  <c r="BB223" i="115"/>
  <c r="BC223" i="115"/>
  <c r="BD223" i="115"/>
  <c r="BE223" i="115"/>
  <c r="BF223" i="115"/>
  <c r="BG223" i="115"/>
  <c r="BH223" i="115"/>
  <c r="BI223" i="115"/>
  <c r="BJ223" i="115"/>
  <c r="BK223" i="115"/>
  <c r="BL223" i="115"/>
  <c r="BM223" i="115"/>
  <c r="BN223" i="115"/>
  <c r="BO223" i="115"/>
  <c r="BP223" i="115"/>
  <c r="BQ223" i="115"/>
  <c r="BR223" i="115"/>
  <c r="BS223" i="115"/>
  <c r="BT223" i="115"/>
  <c r="BU223" i="115"/>
  <c r="BV223" i="115"/>
  <c r="BX223" i="115"/>
  <c r="BY223" i="115"/>
  <c r="BZ223" i="115"/>
  <c r="CA223" i="115"/>
  <c r="CB223" i="115"/>
  <c r="CC223" i="115"/>
  <c r="CD223" i="115"/>
  <c r="CE223" i="115"/>
  <c r="CF223" i="115"/>
  <c r="CG223" i="115"/>
  <c r="CH223" i="115"/>
  <c r="CI223" i="115"/>
  <c r="CJ223" i="115"/>
  <c r="CK223" i="115"/>
  <c r="CL223" i="115"/>
  <c r="CM223" i="115"/>
  <c r="CN223" i="115"/>
  <c r="CO223" i="115"/>
  <c r="CP223" i="115"/>
  <c r="CQ223" i="115"/>
  <c r="CR223" i="115"/>
  <c r="CS223" i="115"/>
  <c r="CT223" i="115"/>
  <c r="CV223" i="115"/>
  <c r="CW223" i="115"/>
  <c r="CX223" i="115"/>
  <c r="CY223" i="115"/>
  <c r="CZ223" i="115"/>
  <c r="DA223" i="115"/>
  <c r="DB223" i="115"/>
  <c r="DC223" i="115"/>
  <c r="DD223" i="115"/>
  <c r="DE223" i="115"/>
  <c r="DF223" i="115"/>
  <c r="DG223" i="115"/>
  <c r="DH223" i="115"/>
  <c r="DI223" i="115"/>
  <c r="DJ223" i="115"/>
  <c r="DK223" i="115"/>
  <c r="DL223" i="115"/>
  <c r="DM223" i="115"/>
  <c r="DN223" i="115"/>
  <c r="DO223" i="115"/>
  <c r="DP223" i="115"/>
  <c r="DQ223" i="115"/>
  <c r="DR223" i="115"/>
  <c r="DT223" i="115"/>
  <c r="DU223" i="115"/>
  <c r="DV223" i="115"/>
  <c r="DW223" i="115"/>
  <c r="DX223" i="115"/>
  <c r="DY223" i="115"/>
  <c r="DZ223" i="115"/>
  <c r="EA223" i="115"/>
  <c r="EB223" i="115"/>
  <c r="EC223" i="115"/>
  <c r="ED223" i="115"/>
  <c r="EE223" i="115"/>
  <c r="EF223" i="115"/>
  <c r="EG223" i="115"/>
  <c r="EH223" i="115"/>
  <c r="EI223" i="115"/>
  <c r="EJ223" i="115"/>
  <c r="EK223" i="115"/>
  <c r="EL223" i="115"/>
  <c r="EM223" i="115"/>
  <c r="EN223" i="115"/>
  <c r="EO223" i="115"/>
  <c r="EP223" i="115"/>
  <c r="ER223" i="115"/>
  <c r="ES223" i="115"/>
  <c r="ET223" i="115"/>
  <c r="EU223" i="115"/>
  <c r="EV223" i="115"/>
  <c r="EW223" i="115"/>
  <c r="EX223" i="115"/>
  <c r="EY223" i="115"/>
  <c r="EZ223" i="115"/>
  <c r="FA223" i="115"/>
  <c r="FB223" i="115"/>
  <c r="FC223" i="115"/>
  <c r="FD223" i="115"/>
  <c r="FE223" i="115"/>
  <c r="FF223" i="115"/>
  <c r="FG223" i="115"/>
  <c r="FH223" i="115"/>
  <c r="FI223" i="115"/>
  <c r="FJ223" i="115"/>
  <c r="FK223" i="115"/>
  <c r="FL223" i="115"/>
  <c r="FM223" i="115"/>
  <c r="FN223" i="115"/>
  <c r="AB224" i="115"/>
  <c r="AC224" i="115"/>
  <c r="AD224" i="115"/>
  <c r="AE224" i="115"/>
  <c r="AF224" i="115"/>
  <c r="AG224" i="115"/>
  <c r="AH224" i="115"/>
  <c r="AI224" i="115"/>
  <c r="AJ224" i="115"/>
  <c r="AK224" i="115"/>
  <c r="AL224" i="115"/>
  <c r="AM224" i="115"/>
  <c r="AN224" i="115"/>
  <c r="AO224" i="115"/>
  <c r="AP224" i="115"/>
  <c r="AQ224" i="115"/>
  <c r="AR224" i="115"/>
  <c r="AS224" i="115"/>
  <c r="AT224" i="115"/>
  <c r="AU224" i="115"/>
  <c r="AV224" i="115"/>
  <c r="AW224" i="115"/>
  <c r="AX224" i="115"/>
  <c r="AZ224" i="115"/>
  <c r="BA224" i="115"/>
  <c r="BB224" i="115"/>
  <c r="BC224" i="115"/>
  <c r="BD224" i="115"/>
  <c r="BE224" i="115"/>
  <c r="BF224" i="115"/>
  <c r="BG224" i="115"/>
  <c r="BH224" i="115"/>
  <c r="BI224" i="115"/>
  <c r="BJ224" i="115"/>
  <c r="BK224" i="115"/>
  <c r="BL224" i="115"/>
  <c r="BM224" i="115"/>
  <c r="BN224" i="115"/>
  <c r="BO224" i="115"/>
  <c r="BP224" i="115"/>
  <c r="BQ224" i="115"/>
  <c r="BR224" i="115"/>
  <c r="BS224" i="115"/>
  <c r="BT224" i="115"/>
  <c r="BU224" i="115"/>
  <c r="BV224" i="115"/>
  <c r="BX224" i="115"/>
  <c r="BY224" i="115"/>
  <c r="BZ224" i="115"/>
  <c r="CA224" i="115"/>
  <c r="CB224" i="115"/>
  <c r="CC224" i="115"/>
  <c r="CD224" i="115"/>
  <c r="CE224" i="115"/>
  <c r="CF224" i="115"/>
  <c r="CG224" i="115"/>
  <c r="CH224" i="115"/>
  <c r="CI224" i="115"/>
  <c r="CJ224" i="115"/>
  <c r="CK224" i="115"/>
  <c r="CL224" i="115"/>
  <c r="CM224" i="115"/>
  <c r="CN224" i="115"/>
  <c r="CO224" i="115"/>
  <c r="CP224" i="115"/>
  <c r="CQ224" i="115"/>
  <c r="CR224" i="115"/>
  <c r="CS224" i="115"/>
  <c r="CT224" i="115"/>
  <c r="CV224" i="115"/>
  <c r="CW224" i="115"/>
  <c r="CX224" i="115"/>
  <c r="CY224" i="115"/>
  <c r="CZ224" i="115"/>
  <c r="DA224" i="115"/>
  <c r="DB224" i="115"/>
  <c r="DC224" i="115"/>
  <c r="DD224" i="115"/>
  <c r="DE224" i="115"/>
  <c r="DF224" i="115"/>
  <c r="DG224" i="115"/>
  <c r="DH224" i="115"/>
  <c r="DI224" i="115"/>
  <c r="DJ224" i="115"/>
  <c r="DK224" i="115"/>
  <c r="DL224" i="115"/>
  <c r="DM224" i="115"/>
  <c r="DN224" i="115"/>
  <c r="DO224" i="115"/>
  <c r="DP224" i="115"/>
  <c r="DQ224" i="115"/>
  <c r="DR224" i="115"/>
  <c r="DT224" i="115"/>
  <c r="DU224" i="115"/>
  <c r="DV224" i="115"/>
  <c r="DW224" i="115"/>
  <c r="DX224" i="115"/>
  <c r="DY224" i="115"/>
  <c r="DZ224" i="115"/>
  <c r="EA224" i="115"/>
  <c r="EB224" i="115"/>
  <c r="EC224" i="115"/>
  <c r="ED224" i="115"/>
  <c r="EE224" i="115"/>
  <c r="EF224" i="115"/>
  <c r="EG224" i="115"/>
  <c r="EH224" i="115"/>
  <c r="EI224" i="115"/>
  <c r="EJ224" i="115"/>
  <c r="EK224" i="115"/>
  <c r="EL224" i="115"/>
  <c r="EM224" i="115"/>
  <c r="EN224" i="115"/>
  <c r="EO224" i="115"/>
  <c r="EP224" i="115"/>
  <c r="ER224" i="115"/>
  <c r="ES224" i="115"/>
  <c r="ET224" i="115"/>
  <c r="EU224" i="115"/>
  <c r="EV224" i="115"/>
  <c r="EW224" i="115"/>
  <c r="EX224" i="115"/>
  <c r="EY224" i="115"/>
  <c r="EZ224" i="115"/>
  <c r="FA224" i="115"/>
  <c r="FB224" i="115"/>
  <c r="FC224" i="115"/>
  <c r="FD224" i="115"/>
  <c r="FE224" i="115"/>
  <c r="FF224" i="115"/>
  <c r="FG224" i="115"/>
  <c r="FH224" i="115"/>
  <c r="FI224" i="115"/>
  <c r="FJ224" i="115"/>
  <c r="FK224" i="115"/>
  <c r="FL224" i="115"/>
  <c r="FM224" i="115"/>
  <c r="FN224" i="115"/>
  <c r="AB225" i="115"/>
  <c r="AC225" i="115"/>
  <c r="AD225" i="115"/>
  <c r="AE225" i="115"/>
  <c r="AF225" i="115"/>
  <c r="AG225" i="115"/>
  <c r="AH225" i="115"/>
  <c r="AI225" i="115"/>
  <c r="AJ225" i="115"/>
  <c r="AK225" i="115"/>
  <c r="AL225" i="115"/>
  <c r="AM225" i="115"/>
  <c r="AN225" i="115"/>
  <c r="AO225" i="115"/>
  <c r="AP225" i="115"/>
  <c r="AQ225" i="115"/>
  <c r="AR225" i="115"/>
  <c r="AS225" i="115"/>
  <c r="AT225" i="115"/>
  <c r="AU225" i="115"/>
  <c r="AV225" i="115"/>
  <c r="AW225" i="115"/>
  <c r="AX225" i="115"/>
  <c r="AZ225" i="115"/>
  <c r="BA225" i="115"/>
  <c r="BB225" i="115"/>
  <c r="BC225" i="115"/>
  <c r="BD225" i="115"/>
  <c r="BE225" i="115"/>
  <c r="BF225" i="115"/>
  <c r="BG225" i="115"/>
  <c r="BH225" i="115"/>
  <c r="BI225" i="115"/>
  <c r="BJ225" i="115"/>
  <c r="BK225" i="115"/>
  <c r="BL225" i="115"/>
  <c r="BM225" i="115"/>
  <c r="BN225" i="115"/>
  <c r="BO225" i="115"/>
  <c r="BP225" i="115"/>
  <c r="BQ225" i="115"/>
  <c r="BR225" i="115"/>
  <c r="BS225" i="115"/>
  <c r="BT225" i="115"/>
  <c r="BU225" i="115"/>
  <c r="BV225" i="115"/>
  <c r="BX225" i="115"/>
  <c r="BY225" i="115"/>
  <c r="BZ225" i="115"/>
  <c r="CA225" i="115"/>
  <c r="CB225" i="115"/>
  <c r="CC225" i="115"/>
  <c r="CD225" i="115"/>
  <c r="CE225" i="115"/>
  <c r="CF225" i="115"/>
  <c r="CG225" i="115"/>
  <c r="CH225" i="115"/>
  <c r="CI225" i="115"/>
  <c r="CJ225" i="115"/>
  <c r="CK225" i="115"/>
  <c r="CL225" i="115"/>
  <c r="CM225" i="115"/>
  <c r="CN225" i="115"/>
  <c r="CO225" i="115"/>
  <c r="CP225" i="115"/>
  <c r="CQ225" i="115"/>
  <c r="CR225" i="115"/>
  <c r="CS225" i="115"/>
  <c r="CT225" i="115"/>
  <c r="CV225" i="115"/>
  <c r="CW225" i="115"/>
  <c r="CX225" i="115"/>
  <c r="CY225" i="115"/>
  <c r="CZ225" i="115"/>
  <c r="DA225" i="115"/>
  <c r="DB225" i="115"/>
  <c r="DC225" i="115"/>
  <c r="DD225" i="115"/>
  <c r="DE225" i="115"/>
  <c r="DF225" i="115"/>
  <c r="DG225" i="115"/>
  <c r="DH225" i="115"/>
  <c r="DI225" i="115"/>
  <c r="DJ225" i="115"/>
  <c r="DK225" i="115"/>
  <c r="DL225" i="115"/>
  <c r="DM225" i="115"/>
  <c r="DN225" i="115"/>
  <c r="DO225" i="115"/>
  <c r="DP225" i="115"/>
  <c r="DQ225" i="115"/>
  <c r="DR225" i="115"/>
  <c r="DT225" i="115"/>
  <c r="DU225" i="115"/>
  <c r="DV225" i="115"/>
  <c r="DW225" i="115"/>
  <c r="DX225" i="115"/>
  <c r="DY225" i="115"/>
  <c r="DZ225" i="115"/>
  <c r="EA225" i="115"/>
  <c r="EB225" i="115"/>
  <c r="EC225" i="115"/>
  <c r="ED225" i="115"/>
  <c r="EE225" i="115"/>
  <c r="EF225" i="115"/>
  <c r="EG225" i="115"/>
  <c r="EH225" i="115"/>
  <c r="EI225" i="115"/>
  <c r="EJ225" i="115"/>
  <c r="EK225" i="115"/>
  <c r="EL225" i="115"/>
  <c r="EM225" i="115"/>
  <c r="EN225" i="115"/>
  <c r="EO225" i="115"/>
  <c r="EP225" i="115"/>
  <c r="ER225" i="115"/>
  <c r="ES225" i="115"/>
  <c r="ET225" i="115"/>
  <c r="EU225" i="115"/>
  <c r="EV225" i="115"/>
  <c r="EW225" i="115"/>
  <c r="EX225" i="115"/>
  <c r="EY225" i="115"/>
  <c r="EZ225" i="115"/>
  <c r="FA225" i="115"/>
  <c r="FB225" i="115"/>
  <c r="FC225" i="115"/>
  <c r="FD225" i="115"/>
  <c r="FE225" i="115"/>
  <c r="FF225" i="115"/>
  <c r="FG225" i="115"/>
  <c r="FH225" i="115"/>
  <c r="FI225" i="115"/>
  <c r="FJ225" i="115"/>
  <c r="FK225" i="115"/>
  <c r="FL225" i="115"/>
  <c r="FM225" i="115"/>
  <c r="FN225" i="115"/>
  <c r="AB226" i="115"/>
  <c r="AC226" i="115"/>
  <c r="AD226" i="115"/>
  <c r="AE226" i="115"/>
  <c r="AF226" i="115"/>
  <c r="AG226" i="115"/>
  <c r="AH226" i="115"/>
  <c r="AI226" i="115"/>
  <c r="AJ226" i="115"/>
  <c r="AK226" i="115"/>
  <c r="AL226" i="115"/>
  <c r="AM226" i="115"/>
  <c r="AN226" i="115"/>
  <c r="AO226" i="115"/>
  <c r="AP226" i="115"/>
  <c r="AQ226" i="115"/>
  <c r="AR226" i="115"/>
  <c r="AS226" i="115"/>
  <c r="AT226" i="115"/>
  <c r="AU226" i="115"/>
  <c r="AV226" i="115"/>
  <c r="AW226" i="115"/>
  <c r="AX226" i="115"/>
  <c r="AZ226" i="115"/>
  <c r="BA226" i="115"/>
  <c r="BB226" i="115"/>
  <c r="BC226" i="115"/>
  <c r="BD226" i="115"/>
  <c r="BE226" i="115"/>
  <c r="BF226" i="115"/>
  <c r="BG226" i="115"/>
  <c r="BH226" i="115"/>
  <c r="BI226" i="115"/>
  <c r="BJ226" i="115"/>
  <c r="BK226" i="115"/>
  <c r="BL226" i="115"/>
  <c r="BM226" i="115"/>
  <c r="BN226" i="115"/>
  <c r="BO226" i="115"/>
  <c r="BP226" i="115"/>
  <c r="BQ226" i="115"/>
  <c r="BR226" i="115"/>
  <c r="BS226" i="115"/>
  <c r="BT226" i="115"/>
  <c r="BU226" i="115"/>
  <c r="BV226" i="115"/>
  <c r="BX226" i="115"/>
  <c r="BY226" i="115"/>
  <c r="BZ226" i="115"/>
  <c r="CA226" i="115"/>
  <c r="CB226" i="115"/>
  <c r="CC226" i="115"/>
  <c r="CD226" i="115"/>
  <c r="CE226" i="115"/>
  <c r="CF226" i="115"/>
  <c r="CG226" i="115"/>
  <c r="CH226" i="115"/>
  <c r="CI226" i="115"/>
  <c r="CJ226" i="115"/>
  <c r="CK226" i="115"/>
  <c r="CL226" i="115"/>
  <c r="CM226" i="115"/>
  <c r="CN226" i="115"/>
  <c r="CO226" i="115"/>
  <c r="CP226" i="115"/>
  <c r="CQ226" i="115"/>
  <c r="CR226" i="115"/>
  <c r="CS226" i="115"/>
  <c r="CT226" i="115"/>
  <c r="CV226" i="115"/>
  <c r="CW226" i="115"/>
  <c r="CX226" i="115"/>
  <c r="CY226" i="115"/>
  <c r="CZ226" i="115"/>
  <c r="DA226" i="115"/>
  <c r="DB226" i="115"/>
  <c r="DC226" i="115"/>
  <c r="DD226" i="115"/>
  <c r="DE226" i="115"/>
  <c r="DF226" i="115"/>
  <c r="DG226" i="115"/>
  <c r="DH226" i="115"/>
  <c r="DI226" i="115"/>
  <c r="DJ226" i="115"/>
  <c r="DK226" i="115"/>
  <c r="DL226" i="115"/>
  <c r="DM226" i="115"/>
  <c r="DN226" i="115"/>
  <c r="DO226" i="115"/>
  <c r="DP226" i="115"/>
  <c r="DQ226" i="115"/>
  <c r="DR226" i="115"/>
  <c r="DT226" i="115"/>
  <c r="DU226" i="115"/>
  <c r="DV226" i="115"/>
  <c r="DW226" i="115"/>
  <c r="DX226" i="115"/>
  <c r="DY226" i="115"/>
  <c r="DZ226" i="115"/>
  <c r="EA226" i="115"/>
  <c r="EB226" i="115"/>
  <c r="EC226" i="115"/>
  <c r="ED226" i="115"/>
  <c r="EE226" i="115"/>
  <c r="EF226" i="115"/>
  <c r="EG226" i="115"/>
  <c r="EH226" i="115"/>
  <c r="EI226" i="115"/>
  <c r="EJ226" i="115"/>
  <c r="EK226" i="115"/>
  <c r="EL226" i="115"/>
  <c r="EM226" i="115"/>
  <c r="EN226" i="115"/>
  <c r="EO226" i="115"/>
  <c r="EP226" i="115"/>
  <c r="ER226" i="115"/>
  <c r="ES226" i="115"/>
  <c r="ET226" i="115"/>
  <c r="EU226" i="115"/>
  <c r="EV226" i="115"/>
  <c r="EW226" i="115"/>
  <c r="EX226" i="115"/>
  <c r="EY226" i="115"/>
  <c r="EZ226" i="115"/>
  <c r="FA226" i="115"/>
  <c r="FB226" i="115"/>
  <c r="FC226" i="115"/>
  <c r="FD226" i="115"/>
  <c r="FE226" i="115"/>
  <c r="FF226" i="115"/>
  <c r="FG226" i="115"/>
  <c r="FH226" i="115"/>
  <c r="FI226" i="115"/>
  <c r="FJ226" i="115"/>
  <c r="FK226" i="115"/>
  <c r="FL226" i="115"/>
  <c r="FM226" i="115"/>
  <c r="FN226" i="115"/>
  <c r="AB227" i="115"/>
  <c r="AC227" i="115"/>
  <c r="AD227" i="115"/>
  <c r="AE227" i="115"/>
  <c r="AF227" i="115"/>
  <c r="AG227" i="115"/>
  <c r="AH227" i="115"/>
  <c r="AI227" i="115"/>
  <c r="AJ227" i="115"/>
  <c r="AK227" i="115"/>
  <c r="AL227" i="115"/>
  <c r="AM227" i="115"/>
  <c r="AN227" i="115"/>
  <c r="AO227" i="115"/>
  <c r="AP227" i="115"/>
  <c r="AQ227" i="115"/>
  <c r="AR227" i="115"/>
  <c r="AS227" i="115"/>
  <c r="AT227" i="115"/>
  <c r="AU227" i="115"/>
  <c r="AV227" i="115"/>
  <c r="AW227" i="115"/>
  <c r="AX227" i="115"/>
  <c r="AZ227" i="115"/>
  <c r="BA227" i="115"/>
  <c r="BB227" i="115"/>
  <c r="BC227" i="115"/>
  <c r="BD227" i="115"/>
  <c r="BE227" i="115"/>
  <c r="BF227" i="115"/>
  <c r="BG227" i="115"/>
  <c r="BH227" i="115"/>
  <c r="BI227" i="115"/>
  <c r="BJ227" i="115"/>
  <c r="BK227" i="115"/>
  <c r="BL227" i="115"/>
  <c r="BM227" i="115"/>
  <c r="BN227" i="115"/>
  <c r="BO227" i="115"/>
  <c r="BP227" i="115"/>
  <c r="BQ227" i="115"/>
  <c r="BR227" i="115"/>
  <c r="BS227" i="115"/>
  <c r="BT227" i="115"/>
  <c r="BU227" i="115"/>
  <c r="BV227" i="115"/>
  <c r="BX227" i="115"/>
  <c r="BY227" i="115"/>
  <c r="BZ227" i="115"/>
  <c r="CA227" i="115"/>
  <c r="CB227" i="115"/>
  <c r="CC227" i="115"/>
  <c r="CD227" i="115"/>
  <c r="CE227" i="115"/>
  <c r="CF227" i="115"/>
  <c r="CG227" i="115"/>
  <c r="CH227" i="115"/>
  <c r="CI227" i="115"/>
  <c r="CJ227" i="115"/>
  <c r="CK227" i="115"/>
  <c r="CL227" i="115"/>
  <c r="CM227" i="115"/>
  <c r="CN227" i="115"/>
  <c r="CO227" i="115"/>
  <c r="CP227" i="115"/>
  <c r="CQ227" i="115"/>
  <c r="CR227" i="115"/>
  <c r="CS227" i="115"/>
  <c r="CT227" i="115"/>
  <c r="CV227" i="115"/>
  <c r="CW227" i="115"/>
  <c r="CX227" i="115"/>
  <c r="CY227" i="115"/>
  <c r="CZ227" i="115"/>
  <c r="DA227" i="115"/>
  <c r="DB227" i="115"/>
  <c r="DC227" i="115"/>
  <c r="DD227" i="115"/>
  <c r="DE227" i="115"/>
  <c r="DF227" i="115"/>
  <c r="DG227" i="115"/>
  <c r="DH227" i="115"/>
  <c r="DI227" i="115"/>
  <c r="DJ227" i="115"/>
  <c r="DK227" i="115"/>
  <c r="DL227" i="115"/>
  <c r="DM227" i="115"/>
  <c r="DN227" i="115"/>
  <c r="DO227" i="115"/>
  <c r="DP227" i="115"/>
  <c r="DQ227" i="115"/>
  <c r="DR227" i="115"/>
  <c r="DT227" i="115"/>
  <c r="DU227" i="115"/>
  <c r="DV227" i="115"/>
  <c r="DW227" i="115"/>
  <c r="DX227" i="115"/>
  <c r="DY227" i="115"/>
  <c r="DZ227" i="115"/>
  <c r="EA227" i="115"/>
  <c r="EB227" i="115"/>
  <c r="EC227" i="115"/>
  <c r="ED227" i="115"/>
  <c r="EE227" i="115"/>
  <c r="EF227" i="115"/>
  <c r="EG227" i="115"/>
  <c r="EH227" i="115"/>
  <c r="EI227" i="115"/>
  <c r="EJ227" i="115"/>
  <c r="EK227" i="115"/>
  <c r="EL227" i="115"/>
  <c r="EM227" i="115"/>
  <c r="EN227" i="115"/>
  <c r="EO227" i="115"/>
  <c r="EP227" i="115"/>
  <c r="ER227" i="115"/>
  <c r="ES227" i="115"/>
  <c r="ET227" i="115"/>
  <c r="EU227" i="115"/>
  <c r="EV227" i="115"/>
  <c r="EW227" i="115"/>
  <c r="EX227" i="115"/>
  <c r="EY227" i="115"/>
  <c r="EZ227" i="115"/>
  <c r="FA227" i="115"/>
  <c r="FB227" i="115"/>
  <c r="FC227" i="115"/>
  <c r="FD227" i="115"/>
  <c r="FE227" i="115"/>
  <c r="FF227" i="115"/>
  <c r="FG227" i="115"/>
  <c r="FH227" i="115"/>
  <c r="FI227" i="115"/>
  <c r="FJ227" i="115"/>
  <c r="FK227" i="115"/>
  <c r="FL227" i="115"/>
  <c r="FM227" i="115"/>
  <c r="FN227" i="115"/>
  <c r="AB228" i="115"/>
  <c r="AC228" i="115"/>
  <c r="AD228" i="115"/>
  <c r="AE228" i="115"/>
  <c r="AF228" i="115"/>
  <c r="AG228" i="115"/>
  <c r="AH228" i="115"/>
  <c r="AI228" i="115"/>
  <c r="AJ228" i="115"/>
  <c r="AK228" i="115"/>
  <c r="AL228" i="115"/>
  <c r="AM228" i="115"/>
  <c r="AN228" i="115"/>
  <c r="AO228" i="115"/>
  <c r="AP228" i="115"/>
  <c r="AQ228" i="115"/>
  <c r="AR228" i="115"/>
  <c r="AS228" i="115"/>
  <c r="AT228" i="115"/>
  <c r="AU228" i="115"/>
  <c r="AV228" i="115"/>
  <c r="AW228" i="115"/>
  <c r="AX228" i="115"/>
  <c r="AZ228" i="115"/>
  <c r="BA228" i="115"/>
  <c r="BB228" i="115"/>
  <c r="BC228" i="115"/>
  <c r="BD228" i="115"/>
  <c r="BE228" i="115"/>
  <c r="BF228" i="115"/>
  <c r="BG228" i="115"/>
  <c r="BH228" i="115"/>
  <c r="BI228" i="115"/>
  <c r="BJ228" i="115"/>
  <c r="BK228" i="115"/>
  <c r="BL228" i="115"/>
  <c r="BM228" i="115"/>
  <c r="BN228" i="115"/>
  <c r="BO228" i="115"/>
  <c r="BP228" i="115"/>
  <c r="BQ228" i="115"/>
  <c r="BR228" i="115"/>
  <c r="BS228" i="115"/>
  <c r="BT228" i="115"/>
  <c r="BU228" i="115"/>
  <c r="BV228" i="115"/>
  <c r="BX228" i="115"/>
  <c r="BY228" i="115"/>
  <c r="BZ228" i="115"/>
  <c r="CA228" i="115"/>
  <c r="CB228" i="115"/>
  <c r="CC228" i="115"/>
  <c r="CD228" i="115"/>
  <c r="CE228" i="115"/>
  <c r="CF228" i="115"/>
  <c r="CG228" i="115"/>
  <c r="CH228" i="115"/>
  <c r="CI228" i="115"/>
  <c r="CJ228" i="115"/>
  <c r="CK228" i="115"/>
  <c r="CL228" i="115"/>
  <c r="CM228" i="115"/>
  <c r="CN228" i="115"/>
  <c r="CO228" i="115"/>
  <c r="CP228" i="115"/>
  <c r="CQ228" i="115"/>
  <c r="CR228" i="115"/>
  <c r="CS228" i="115"/>
  <c r="CT228" i="115"/>
  <c r="CV228" i="115"/>
  <c r="CW228" i="115"/>
  <c r="CX228" i="115"/>
  <c r="CY228" i="115"/>
  <c r="CZ228" i="115"/>
  <c r="DA228" i="115"/>
  <c r="DB228" i="115"/>
  <c r="DC228" i="115"/>
  <c r="DD228" i="115"/>
  <c r="DE228" i="115"/>
  <c r="DF228" i="115"/>
  <c r="DG228" i="115"/>
  <c r="DH228" i="115"/>
  <c r="DI228" i="115"/>
  <c r="DJ228" i="115"/>
  <c r="DK228" i="115"/>
  <c r="DL228" i="115"/>
  <c r="DM228" i="115"/>
  <c r="DN228" i="115"/>
  <c r="DO228" i="115"/>
  <c r="DP228" i="115"/>
  <c r="DQ228" i="115"/>
  <c r="DR228" i="115"/>
  <c r="DT228" i="115"/>
  <c r="DU228" i="115"/>
  <c r="DV228" i="115"/>
  <c r="DW228" i="115"/>
  <c r="DX228" i="115"/>
  <c r="DY228" i="115"/>
  <c r="DZ228" i="115"/>
  <c r="EA228" i="115"/>
  <c r="EB228" i="115"/>
  <c r="EC228" i="115"/>
  <c r="ED228" i="115"/>
  <c r="EE228" i="115"/>
  <c r="EF228" i="115"/>
  <c r="EG228" i="115"/>
  <c r="EH228" i="115"/>
  <c r="EI228" i="115"/>
  <c r="EJ228" i="115"/>
  <c r="EK228" i="115"/>
  <c r="EL228" i="115"/>
  <c r="EM228" i="115"/>
  <c r="EN228" i="115"/>
  <c r="EO228" i="115"/>
  <c r="EP228" i="115"/>
  <c r="ER228" i="115"/>
  <c r="ES228" i="115"/>
  <c r="ET228" i="115"/>
  <c r="EU228" i="115"/>
  <c r="EV228" i="115"/>
  <c r="EW228" i="115"/>
  <c r="EX228" i="115"/>
  <c r="EY228" i="115"/>
  <c r="EZ228" i="115"/>
  <c r="FA228" i="115"/>
  <c r="FB228" i="115"/>
  <c r="FC228" i="115"/>
  <c r="FD228" i="115"/>
  <c r="FE228" i="115"/>
  <c r="FF228" i="115"/>
  <c r="FG228" i="115"/>
  <c r="FH228" i="115"/>
  <c r="FI228" i="115"/>
  <c r="FJ228" i="115"/>
  <c r="FK228" i="115"/>
  <c r="FL228" i="115"/>
  <c r="FM228" i="115"/>
  <c r="FN228" i="115"/>
  <c r="AB229" i="115"/>
  <c r="AC229" i="115"/>
  <c r="AD229" i="115"/>
  <c r="AE229" i="115"/>
  <c r="AF229" i="115"/>
  <c r="AG229" i="115"/>
  <c r="AH229" i="115"/>
  <c r="AI229" i="115"/>
  <c r="AJ229" i="115"/>
  <c r="AK229" i="115"/>
  <c r="AL229" i="115"/>
  <c r="AM229" i="115"/>
  <c r="AN229" i="115"/>
  <c r="AO229" i="115"/>
  <c r="AP229" i="115"/>
  <c r="AQ229" i="115"/>
  <c r="AR229" i="115"/>
  <c r="AS229" i="115"/>
  <c r="AT229" i="115"/>
  <c r="AU229" i="115"/>
  <c r="AV229" i="115"/>
  <c r="AW229" i="115"/>
  <c r="AX229" i="115"/>
  <c r="AZ229" i="115"/>
  <c r="BA229" i="115"/>
  <c r="BB229" i="115"/>
  <c r="BC229" i="115"/>
  <c r="BD229" i="115"/>
  <c r="BE229" i="115"/>
  <c r="BF229" i="115"/>
  <c r="BG229" i="115"/>
  <c r="BH229" i="115"/>
  <c r="BI229" i="115"/>
  <c r="BJ229" i="115"/>
  <c r="BK229" i="115"/>
  <c r="BL229" i="115"/>
  <c r="BM229" i="115"/>
  <c r="BN229" i="115"/>
  <c r="BO229" i="115"/>
  <c r="BP229" i="115"/>
  <c r="BQ229" i="115"/>
  <c r="BR229" i="115"/>
  <c r="BS229" i="115"/>
  <c r="BT229" i="115"/>
  <c r="BU229" i="115"/>
  <c r="BV229" i="115"/>
  <c r="BX229" i="115"/>
  <c r="BY229" i="115"/>
  <c r="BZ229" i="115"/>
  <c r="CA229" i="115"/>
  <c r="CB229" i="115"/>
  <c r="CC229" i="115"/>
  <c r="CD229" i="115"/>
  <c r="CE229" i="115"/>
  <c r="CF229" i="115"/>
  <c r="CG229" i="115"/>
  <c r="CH229" i="115"/>
  <c r="CI229" i="115"/>
  <c r="CJ229" i="115"/>
  <c r="CK229" i="115"/>
  <c r="CL229" i="115"/>
  <c r="CM229" i="115"/>
  <c r="CN229" i="115"/>
  <c r="CO229" i="115"/>
  <c r="CP229" i="115"/>
  <c r="CQ229" i="115"/>
  <c r="CR229" i="115"/>
  <c r="CS229" i="115"/>
  <c r="CT229" i="115"/>
  <c r="CV229" i="115"/>
  <c r="CW229" i="115"/>
  <c r="CX229" i="115"/>
  <c r="CY229" i="115"/>
  <c r="CZ229" i="115"/>
  <c r="DA229" i="115"/>
  <c r="DB229" i="115"/>
  <c r="DC229" i="115"/>
  <c r="DD229" i="115"/>
  <c r="DE229" i="115"/>
  <c r="DF229" i="115"/>
  <c r="DG229" i="115"/>
  <c r="DH229" i="115"/>
  <c r="DI229" i="115"/>
  <c r="DJ229" i="115"/>
  <c r="DK229" i="115"/>
  <c r="DL229" i="115"/>
  <c r="DM229" i="115"/>
  <c r="DN229" i="115"/>
  <c r="DO229" i="115"/>
  <c r="DP229" i="115"/>
  <c r="DQ229" i="115"/>
  <c r="DR229" i="115"/>
  <c r="DT229" i="115"/>
  <c r="DU229" i="115"/>
  <c r="DV229" i="115"/>
  <c r="DW229" i="115"/>
  <c r="DX229" i="115"/>
  <c r="DY229" i="115"/>
  <c r="DZ229" i="115"/>
  <c r="EA229" i="115"/>
  <c r="EB229" i="115"/>
  <c r="EC229" i="115"/>
  <c r="ED229" i="115"/>
  <c r="EE229" i="115"/>
  <c r="EF229" i="115"/>
  <c r="EG229" i="115"/>
  <c r="EH229" i="115"/>
  <c r="EI229" i="115"/>
  <c r="EJ229" i="115"/>
  <c r="EK229" i="115"/>
  <c r="EL229" i="115"/>
  <c r="EM229" i="115"/>
  <c r="EN229" i="115"/>
  <c r="EO229" i="115"/>
  <c r="EP229" i="115"/>
  <c r="ER229" i="115"/>
  <c r="ES229" i="115"/>
  <c r="ET229" i="115"/>
  <c r="EU229" i="115"/>
  <c r="EV229" i="115"/>
  <c r="EW229" i="115"/>
  <c r="EX229" i="115"/>
  <c r="EY229" i="115"/>
  <c r="EZ229" i="115"/>
  <c r="FA229" i="115"/>
  <c r="FB229" i="115"/>
  <c r="FC229" i="115"/>
  <c r="FD229" i="115"/>
  <c r="FE229" i="115"/>
  <c r="FF229" i="115"/>
  <c r="FG229" i="115"/>
  <c r="FH229" i="115"/>
  <c r="FI229" i="115"/>
  <c r="FJ229" i="115"/>
  <c r="FK229" i="115"/>
  <c r="FL229" i="115"/>
  <c r="FM229" i="115"/>
  <c r="FN229" i="115"/>
  <c r="AB230" i="115"/>
  <c r="AC230" i="115"/>
  <c r="AD230" i="115"/>
  <c r="AE230" i="115"/>
  <c r="AF230" i="115"/>
  <c r="AG230" i="115"/>
  <c r="AH230" i="115"/>
  <c r="AI230" i="115"/>
  <c r="AJ230" i="115"/>
  <c r="AK230" i="115"/>
  <c r="AL230" i="115"/>
  <c r="AM230" i="115"/>
  <c r="AN230" i="115"/>
  <c r="AO230" i="115"/>
  <c r="AP230" i="115"/>
  <c r="AQ230" i="115"/>
  <c r="AR230" i="115"/>
  <c r="AS230" i="115"/>
  <c r="AT230" i="115"/>
  <c r="AU230" i="115"/>
  <c r="AV230" i="115"/>
  <c r="AW230" i="115"/>
  <c r="AX230" i="115"/>
  <c r="AZ230" i="115"/>
  <c r="BA230" i="115"/>
  <c r="BB230" i="115"/>
  <c r="BC230" i="115"/>
  <c r="BD230" i="115"/>
  <c r="BE230" i="115"/>
  <c r="BF230" i="115"/>
  <c r="BG230" i="115"/>
  <c r="BH230" i="115"/>
  <c r="BI230" i="115"/>
  <c r="BJ230" i="115"/>
  <c r="BK230" i="115"/>
  <c r="BL230" i="115"/>
  <c r="BM230" i="115"/>
  <c r="BN230" i="115"/>
  <c r="BO230" i="115"/>
  <c r="BP230" i="115"/>
  <c r="BQ230" i="115"/>
  <c r="BR230" i="115"/>
  <c r="BS230" i="115"/>
  <c r="BT230" i="115"/>
  <c r="BU230" i="115"/>
  <c r="BV230" i="115"/>
  <c r="BX230" i="115"/>
  <c r="BY230" i="115"/>
  <c r="BZ230" i="115"/>
  <c r="CA230" i="115"/>
  <c r="CB230" i="115"/>
  <c r="CC230" i="115"/>
  <c r="CD230" i="115"/>
  <c r="CE230" i="115"/>
  <c r="CF230" i="115"/>
  <c r="CG230" i="115"/>
  <c r="CH230" i="115"/>
  <c r="CI230" i="115"/>
  <c r="CJ230" i="115"/>
  <c r="CK230" i="115"/>
  <c r="CL230" i="115"/>
  <c r="CM230" i="115"/>
  <c r="CN230" i="115"/>
  <c r="CO230" i="115"/>
  <c r="CP230" i="115"/>
  <c r="CQ230" i="115"/>
  <c r="CR230" i="115"/>
  <c r="CS230" i="115"/>
  <c r="CT230" i="115"/>
  <c r="CV230" i="115"/>
  <c r="CW230" i="115"/>
  <c r="CX230" i="115"/>
  <c r="CY230" i="115"/>
  <c r="CZ230" i="115"/>
  <c r="DA230" i="115"/>
  <c r="DB230" i="115"/>
  <c r="DC230" i="115"/>
  <c r="DD230" i="115"/>
  <c r="DE230" i="115"/>
  <c r="DF230" i="115"/>
  <c r="DG230" i="115"/>
  <c r="DH230" i="115"/>
  <c r="DI230" i="115"/>
  <c r="DJ230" i="115"/>
  <c r="DK230" i="115"/>
  <c r="DL230" i="115"/>
  <c r="DM230" i="115"/>
  <c r="DN230" i="115"/>
  <c r="DO230" i="115"/>
  <c r="DP230" i="115"/>
  <c r="DQ230" i="115"/>
  <c r="DR230" i="115"/>
  <c r="DT230" i="115"/>
  <c r="DU230" i="115"/>
  <c r="DV230" i="115"/>
  <c r="DW230" i="115"/>
  <c r="DX230" i="115"/>
  <c r="DY230" i="115"/>
  <c r="DZ230" i="115"/>
  <c r="EA230" i="115"/>
  <c r="EB230" i="115"/>
  <c r="EC230" i="115"/>
  <c r="ED230" i="115"/>
  <c r="EE230" i="115"/>
  <c r="EF230" i="115"/>
  <c r="EG230" i="115"/>
  <c r="EH230" i="115"/>
  <c r="EI230" i="115"/>
  <c r="EJ230" i="115"/>
  <c r="EK230" i="115"/>
  <c r="EL230" i="115"/>
  <c r="EM230" i="115"/>
  <c r="EN230" i="115"/>
  <c r="EO230" i="115"/>
  <c r="EP230" i="115"/>
  <c r="ER230" i="115"/>
  <c r="ES230" i="115"/>
  <c r="ET230" i="115"/>
  <c r="EU230" i="115"/>
  <c r="EV230" i="115"/>
  <c r="EW230" i="115"/>
  <c r="EX230" i="115"/>
  <c r="EY230" i="115"/>
  <c r="EZ230" i="115"/>
  <c r="FA230" i="115"/>
  <c r="FB230" i="115"/>
  <c r="FC230" i="115"/>
  <c r="FD230" i="115"/>
  <c r="FE230" i="115"/>
  <c r="FF230" i="115"/>
  <c r="FG230" i="115"/>
  <c r="FH230" i="115"/>
  <c r="FI230" i="115"/>
  <c r="FJ230" i="115"/>
  <c r="FK230" i="115"/>
  <c r="FL230" i="115"/>
  <c r="FM230" i="115"/>
  <c r="FN230" i="115"/>
  <c r="AB231" i="115"/>
  <c r="AC231" i="115"/>
  <c r="AD231" i="115"/>
  <c r="AE231" i="115"/>
  <c r="AF231" i="115"/>
  <c r="AG231" i="115"/>
  <c r="AH231" i="115"/>
  <c r="AI231" i="115"/>
  <c r="AJ231" i="115"/>
  <c r="AK231" i="115"/>
  <c r="AL231" i="115"/>
  <c r="AM231" i="115"/>
  <c r="AN231" i="115"/>
  <c r="AO231" i="115"/>
  <c r="AP231" i="115"/>
  <c r="AQ231" i="115"/>
  <c r="AR231" i="115"/>
  <c r="AS231" i="115"/>
  <c r="AT231" i="115"/>
  <c r="AU231" i="115"/>
  <c r="AV231" i="115"/>
  <c r="AW231" i="115"/>
  <c r="AX231" i="115"/>
  <c r="AZ231" i="115"/>
  <c r="BA231" i="115"/>
  <c r="BB231" i="115"/>
  <c r="BC231" i="115"/>
  <c r="BD231" i="115"/>
  <c r="BE231" i="115"/>
  <c r="BF231" i="115"/>
  <c r="BG231" i="115"/>
  <c r="BH231" i="115"/>
  <c r="BI231" i="115"/>
  <c r="BJ231" i="115"/>
  <c r="BK231" i="115"/>
  <c r="BL231" i="115"/>
  <c r="BM231" i="115"/>
  <c r="BN231" i="115"/>
  <c r="BO231" i="115"/>
  <c r="BP231" i="115"/>
  <c r="BQ231" i="115"/>
  <c r="BR231" i="115"/>
  <c r="BS231" i="115"/>
  <c r="BT231" i="115"/>
  <c r="BU231" i="115"/>
  <c r="BV231" i="115"/>
  <c r="BX231" i="115"/>
  <c r="BY231" i="115"/>
  <c r="BZ231" i="115"/>
  <c r="CA231" i="115"/>
  <c r="CB231" i="115"/>
  <c r="CC231" i="115"/>
  <c r="CD231" i="115"/>
  <c r="CE231" i="115"/>
  <c r="CF231" i="115"/>
  <c r="CG231" i="115"/>
  <c r="CH231" i="115"/>
  <c r="CI231" i="115"/>
  <c r="CJ231" i="115"/>
  <c r="CK231" i="115"/>
  <c r="CL231" i="115"/>
  <c r="CM231" i="115"/>
  <c r="CN231" i="115"/>
  <c r="CO231" i="115"/>
  <c r="CP231" i="115"/>
  <c r="CQ231" i="115"/>
  <c r="CR231" i="115"/>
  <c r="CS231" i="115"/>
  <c r="CT231" i="115"/>
  <c r="CV231" i="115"/>
  <c r="CW231" i="115"/>
  <c r="CX231" i="115"/>
  <c r="CY231" i="115"/>
  <c r="CZ231" i="115"/>
  <c r="DA231" i="115"/>
  <c r="DB231" i="115"/>
  <c r="DC231" i="115"/>
  <c r="DD231" i="115"/>
  <c r="DE231" i="115"/>
  <c r="DF231" i="115"/>
  <c r="DG231" i="115"/>
  <c r="DH231" i="115"/>
  <c r="DI231" i="115"/>
  <c r="DJ231" i="115"/>
  <c r="DK231" i="115"/>
  <c r="DL231" i="115"/>
  <c r="DM231" i="115"/>
  <c r="DN231" i="115"/>
  <c r="DO231" i="115"/>
  <c r="DP231" i="115"/>
  <c r="DQ231" i="115"/>
  <c r="DR231" i="115"/>
  <c r="DT231" i="115"/>
  <c r="DU231" i="115"/>
  <c r="DV231" i="115"/>
  <c r="DW231" i="115"/>
  <c r="DX231" i="115"/>
  <c r="DY231" i="115"/>
  <c r="DZ231" i="115"/>
  <c r="EA231" i="115"/>
  <c r="EB231" i="115"/>
  <c r="EC231" i="115"/>
  <c r="ED231" i="115"/>
  <c r="EE231" i="115"/>
  <c r="EF231" i="115"/>
  <c r="EG231" i="115"/>
  <c r="EH231" i="115"/>
  <c r="EI231" i="115"/>
  <c r="EJ231" i="115"/>
  <c r="EK231" i="115"/>
  <c r="EL231" i="115"/>
  <c r="EM231" i="115"/>
  <c r="EN231" i="115"/>
  <c r="EO231" i="115"/>
  <c r="EP231" i="115"/>
  <c r="ER231" i="115"/>
  <c r="ES231" i="115"/>
  <c r="ET231" i="115"/>
  <c r="EU231" i="115"/>
  <c r="EV231" i="115"/>
  <c r="EW231" i="115"/>
  <c r="EX231" i="115"/>
  <c r="EY231" i="115"/>
  <c r="EZ231" i="115"/>
  <c r="FA231" i="115"/>
  <c r="FB231" i="115"/>
  <c r="FC231" i="115"/>
  <c r="FD231" i="115"/>
  <c r="FE231" i="115"/>
  <c r="FF231" i="115"/>
  <c r="FG231" i="115"/>
  <c r="FH231" i="115"/>
  <c r="FI231" i="115"/>
  <c r="FJ231" i="115"/>
  <c r="FK231" i="115"/>
  <c r="FL231" i="115"/>
  <c r="FM231" i="115"/>
  <c r="FN231" i="115"/>
  <c r="AB232" i="115"/>
  <c r="AC232" i="115"/>
  <c r="AD232" i="115"/>
  <c r="AE232" i="115"/>
  <c r="AF232" i="115"/>
  <c r="AG232" i="115"/>
  <c r="AH232" i="115"/>
  <c r="AI232" i="115"/>
  <c r="AJ232" i="115"/>
  <c r="AK232" i="115"/>
  <c r="AL232" i="115"/>
  <c r="AM232" i="115"/>
  <c r="AN232" i="115"/>
  <c r="AO232" i="115"/>
  <c r="AP232" i="115"/>
  <c r="AQ232" i="115"/>
  <c r="AR232" i="115"/>
  <c r="AS232" i="115"/>
  <c r="AT232" i="115"/>
  <c r="AU232" i="115"/>
  <c r="AV232" i="115"/>
  <c r="AW232" i="115"/>
  <c r="AX232" i="115"/>
  <c r="AZ232" i="115"/>
  <c r="BA232" i="115"/>
  <c r="BB232" i="115"/>
  <c r="BC232" i="115"/>
  <c r="BD232" i="115"/>
  <c r="BE232" i="115"/>
  <c r="BF232" i="115"/>
  <c r="BG232" i="115"/>
  <c r="BH232" i="115"/>
  <c r="BI232" i="115"/>
  <c r="BJ232" i="115"/>
  <c r="BK232" i="115"/>
  <c r="BL232" i="115"/>
  <c r="BM232" i="115"/>
  <c r="BN232" i="115"/>
  <c r="BO232" i="115"/>
  <c r="BP232" i="115"/>
  <c r="BQ232" i="115"/>
  <c r="BR232" i="115"/>
  <c r="BS232" i="115"/>
  <c r="BT232" i="115"/>
  <c r="BU232" i="115"/>
  <c r="BV232" i="115"/>
  <c r="BX232" i="115"/>
  <c r="BY232" i="115"/>
  <c r="BZ232" i="115"/>
  <c r="CA232" i="115"/>
  <c r="CB232" i="115"/>
  <c r="CC232" i="115"/>
  <c r="CD232" i="115"/>
  <c r="CE232" i="115"/>
  <c r="CF232" i="115"/>
  <c r="CG232" i="115"/>
  <c r="CH232" i="115"/>
  <c r="CI232" i="115"/>
  <c r="CJ232" i="115"/>
  <c r="CK232" i="115"/>
  <c r="CL232" i="115"/>
  <c r="CM232" i="115"/>
  <c r="CN232" i="115"/>
  <c r="CO232" i="115"/>
  <c r="CP232" i="115"/>
  <c r="CQ232" i="115"/>
  <c r="CR232" i="115"/>
  <c r="CS232" i="115"/>
  <c r="CT232" i="115"/>
  <c r="CV232" i="115"/>
  <c r="CW232" i="115"/>
  <c r="CX232" i="115"/>
  <c r="CY232" i="115"/>
  <c r="CZ232" i="115"/>
  <c r="DA232" i="115"/>
  <c r="DB232" i="115"/>
  <c r="DC232" i="115"/>
  <c r="DD232" i="115"/>
  <c r="DE232" i="115"/>
  <c r="DF232" i="115"/>
  <c r="DG232" i="115"/>
  <c r="DH232" i="115"/>
  <c r="DI232" i="115"/>
  <c r="DJ232" i="115"/>
  <c r="DK232" i="115"/>
  <c r="DL232" i="115"/>
  <c r="DM232" i="115"/>
  <c r="DN232" i="115"/>
  <c r="DO232" i="115"/>
  <c r="DP232" i="115"/>
  <c r="DQ232" i="115"/>
  <c r="DR232" i="115"/>
  <c r="DT232" i="115"/>
  <c r="DU232" i="115"/>
  <c r="DV232" i="115"/>
  <c r="DW232" i="115"/>
  <c r="DX232" i="115"/>
  <c r="DY232" i="115"/>
  <c r="DZ232" i="115"/>
  <c r="EA232" i="115"/>
  <c r="EB232" i="115"/>
  <c r="EC232" i="115"/>
  <c r="ED232" i="115"/>
  <c r="EE232" i="115"/>
  <c r="EF232" i="115"/>
  <c r="EG232" i="115"/>
  <c r="EH232" i="115"/>
  <c r="EI232" i="115"/>
  <c r="EJ232" i="115"/>
  <c r="EK232" i="115"/>
  <c r="EL232" i="115"/>
  <c r="EM232" i="115"/>
  <c r="EN232" i="115"/>
  <c r="EO232" i="115"/>
  <c r="EP232" i="115"/>
  <c r="ER232" i="115"/>
  <c r="ES232" i="115"/>
  <c r="ET232" i="115"/>
  <c r="EU232" i="115"/>
  <c r="EV232" i="115"/>
  <c r="EW232" i="115"/>
  <c r="EX232" i="115"/>
  <c r="EY232" i="115"/>
  <c r="EZ232" i="115"/>
  <c r="FA232" i="115"/>
  <c r="FB232" i="115"/>
  <c r="FC232" i="115"/>
  <c r="FD232" i="115"/>
  <c r="FE232" i="115"/>
  <c r="FF232" i="115"/>
  <c r="FG232" i="115"/>
  <c r="FH232" i="115"/>
  <c r="FI232" i="115"/>
  <c r="FJ232" i="115"/>
  <c r="FK232" i="115"/>
  <c r="FL232" i="115"/>
  <c r="FM232" i="115"/>
  <c r="FN232" i="115"/>
  <c r="AB233" i="115"/>
  <c r="AC233" i="115"/>
  <c r="AD233" i="115"/>
  <c r="AE233" i="115"/>
  <c r="AF233" i="115"/>
  <c r="AG233" i="115"/>
  <c r="AH233" i="115"/>
  <c r="AI233" i="115"/>
  <c r="AJ233" i="115"/>
  <c r="AK233" i="115"/>
  <c r="AL233" i="115"/>
  <c r="AM233" i="115"/>
  <c r="AN233" i="115"/>
  <c r="AO233" i="115"/>
  <c r="AP233" i="115"/>
  <c r="AQ233" i="115"/>
  <c r="AR233" i="115"/>
  <c r="AS233" i="115"/>
  <c r="AT233" i="115"/>
  <c r="AU233" i="115"/>
  <c r="AV233" i="115"/>
  <c r="AW233" i="115"/>
  <c r="AX233" i="115"/>
  <c r="AZ233" i="115"/>
  <c r="BA233" i="115"/>
  <c r="BB233" i="115"/>
  <c r="BC233" i="115"/>
  <c r="BD233" i="115"/>
  <c r="BE233" i="115"/>
  <c r="BF233" i="115"/>
  <c r="BG233" i="115"/>
  <c r="BH233" i="115"/>
  <c r="BI233" i="115"/>
  <c r="BJ233" i="115"/>
  <c r="BK233" i="115"/>
  <c r="BL233" i="115"/>
  <c r="BM233" i="115"/>
  <c r="BN233" i="115"/>
  <c r="BO233" i="115"/>
  <c r="BP233" i="115"/>
  <c r="BQ233" i="115"/>
  <c r="BR233" i="115"/>
  <c r="BS233" i="115"/>
  <c r="BT233" i="115"/>
  <c r="BU233" i="115"/>
  <c r="BV233" i="115"/>
  <c r="BX233" i="115"/>
  <c r="BY233" i="115"/>
  <c r="BZ233" i="115"/>
  <c r="CA233" i="115"/>
  <c r="CB233" i="115"/>
  <c r="CC233" i="115"/>
  <c r="CD233" i="115"/>
  <c r="CE233" i="115"/>
  <c r="CF233" i="115"/>
  <c r="CG233" i="115"/>
  <c r="CH233" i="115"/>
  <c r="CI233" i="115"/>
  <c r="CJ233" i="115"/>
  <c r="CK233" i="115"/>
  <c r="CL233" i="115"/>
  <c r="CM233" i="115"/>
  <c r="CN233" i="115"/>
  <c r="CO233" i="115"/>
  <c r="CP233" i="115"/>
  <c r="CQ233" i="115"/>
  <c r="CR233" i="115"/>
  <c r="CS233" i="115"/>
  <c r="CT233" i="115"/>
  <c r="CV233" i="115"/>
  <c r="CW233" i="115"/>
  <c r="CX233" i="115"/>
  <c r="CY233" i="115"/>
  <c r="CZ233" i="115"/>
  <c r="DA233" i="115"/>
  <c r="DB233" i="115"/>
  <c r="DC233" i="115"/>
  <c r="DD233" i="115"/>
  <c r="DE233" i="115"/>
  <c r="DF233" i="115"/>
  <c r="DG233" i="115"/>
  <c r="DH233" i="115"/>
  <c r="DI233" i="115"/>
  <c r="DJ233" i="115"/>
  <c r="DK233" i="115"/>
  <c r="DL233" i="115"/>
  <c r="DM233" i="115"/>
  <c r="DN233" i="115"/>
  <c r="DO233" i="115"/>
  <c r="DP233" i="115"/>
  <c r="DQ233" i="115"/>
  <c r="DR233" i="115"/>
  <c r="DT233" i="115"/>
  <c r="DU233" i="115"/>
  <c r="DV233" i="115"/>
  <c r="DW233" i="115"/>
  <c r="DX233" i="115"/>
  <c r="DY233" i="115"/>
  <c r="DZ233" i="115"/>
  <c r="EA233" i="115"/>
  <c r="EB233" i="115"/>
  <c r="EC233" i="115"/>
  <c r="ED233" i="115"/>
  <c r="EE233" i="115"/>
  <c r="EF233" i="115"/>
  <c r="EG233" i="115"/>
  <c r="EH233" i="115"/>
  <c r="EI233" i="115"/>
  <c r="EJ233" i="115"/>
  <c r="EK233" i="115"/>
  <c r="EL233" i="115"/>
  <c r="EM233" i="115"/>
  <c r="EN233" i="115"/>
  <c r="EO233" i="115"/>
  <c r="EP233" i="115"/>
  <c r="ER233" i="115"/>
  <c r="ES233" i="115"/>
  <c r="ET233" i="115"/>
  <c r="EU233" i="115"/>
  <c r="EV233" i="115"/>
  <c r="EW233" i="115"/>
  <c r="EX233" i="115"/>
  <c r="EY233" i="115"/>
  <c r="EZ233" i="115"/>
  <c r="FA233" i="115"/>
  <c r="FB233" i="115"/>
  <c r="FC233" i="115"/>
  <c r="FD233" i="115"/>
  <c r="FE233" i="115"/>
  <c r="FF233" i="115"/>
  <c r="FG233" i="115"/>
  <c r="FH233" i="115"/>
  <c r="FI233" i="115"/>
  <c r="FJ233" i="115"/>
  <c r="FK233" i="115"/>
  <c r="FL233" i="115"/>
  <c r="FM233" i="115"/>
  <c r="FN233" i="115"/>
  <c r="AB234" i="115"/>
  <c r="AC234" i="115"/>
  <c r="AD234" i="115"/>
  <c r="AE234" i="115"/>
  <c r="AF234" i="115"/>
  <c r="AG234" i="115"/>
  <c r="AH234" i="115"/>
  <c r="AI234" i="115"/>
  <c r="AJ234" i="115"/>
  <c r="AK234" i="115"/>
  <c r="AL234" i="115"/>
  <c r="AM234" i="115"/>
  <c r="AN234" i="115"/>
  <c r="AO234" i="115"/>
  <c r="AP234" i="115"/>
  <c r="AQ234" i="115"/>
  <c r="AR234" i="115"/>
  <c r="AS234" i="115"/>
  <c r="AT234" i="115"/>
  <c r="AU234" i="115"/>
  <c r="AV234" i="115"/>
  <c r="AW234" i="115"/>
  <c r="AX234" i="115"/>
  <c r="AZ234" i="115"/>
  <c r="BA234" i="115"/>
  <c r="BB234" i="115"/>
  <c r="BC234" i="115"/>
  <c r="BD234" i="115"/>
  <c r="BE234" i="115"/>
  <c r="BF234" i="115"/>
  <c r="BG234" i="115"/>
  <c r="BH234" i="115"/>
  <c r="BI234" i="115"/>
  <c r="BJ234" i="115"/>
  <c r="BK234" i="115"/>
  <c r="BL234" i="115"/>
  <c r="BM234" i="115"/>
  <c r="BN234" i="115"/>
  <c r="BO234" i="115"/>
  <c r="BP234" i="115"/>
  <c r="BQ234" i="115"/>
  <c r="BR234" i="115"/>
  <c r="BS234" i="115"/>
  <c r="BT234" i="115"/>
  <c r="BU234" i="115"/>
  <c r="BV234" i="115"/>
  <c r="BX234" i="115"/>
  <c r="BY234" i="115"/>
  <c r="BZ234" i="115"/>
  <c r="CA234" i="115"/>
  <c r="CB234" i="115"/>
  <c r="CC234" i="115"/>
  <c r="CD234" i="115"/>
  <c r="CE234" i="115"/>
  <c r="CF234" i="115"/>
  <c r="CG234" i="115"/>
  <c r="CH234" i="115"/>
  <c r="CI234" i="115"/>
  <c r="CJ234" i="115"/>
  <c r="CK234" i="115"/>
  <c r="CL234" i="115"/>
  <c r="CM234" i="115"/>
  <c r="CN234" i="115"/>
  <c r="CO234" i="115"/>
  <c r="CP234" i="115"/>
  <c r="CQ234" i="115"/>
  <c r="CR234" i="115"/>
  <c r="CS234" i="115"/>
  <c r="CT234" i="115"/>
  <c r="CV234" i="115"/>
  <c r="CW234" i="115"/>
  <c r="CX234" i="115"/>
  <c r="CY234" i="115"/>
  <c r="CZ234" i="115"/>
  <c r="DA234" i="115"/>
  <c r="DB234" i="115"/>
  <c r="DC234" i="115"/>
  <c r="DD234" i="115"/>
  <c r="DE234" i="115"/>
  <c r="DF234" i="115"/>
  <c r="DG234" i="115"/>
  <c r="DH234" i="115"/>
  <c r="DI234" i="115"/>
  <c r="DJ234" i="115"/>
  <c r="DK234" i="115"/>
  <c r="DL234" i="115"/>
  <c r="DM234" i="115"/>
  <c r="DN234" i="115"/>
  <c r="DO234" i="115"/>
  <c r="DP234" i="115"/>
  <c r="DQ234" i="115"/>
  <c r="DR234" i="115"/>
  <c r="DT234" i="115"/>
  <c r="DU234" i="115"/>
  <c r="DV234" i="115"/>
  <c r="DW234" i="115"/>
  <c r="DX234" i="115"/>
  <c r="DY234" i="115"/>
  <c r="DZ234" i="115"/>
  <c r="EA234" i="115"/>
  <c r="EB234" i="115"/>
  <c r="EC234" i="115"/>
  <c r="ED234" i="115"/>
  <c r="EE234" i="115"/>
  <c r="EF234" i="115"/>
  <c r="EG234" i="115"/>
  <c r="EH234" i="115"/>
  <c r="EI234" i="115"/>
  <c r="EJ234" i="115"/>
  <c r="EK234" i="115"/>
  <c r="EL234" i="115"/>
  <c r="EM234" i="115"/>
  <c r="EN234" i="115"/>
  <c r="EO234" i="115"/>
  <c r="EP234" i="115"/>
  <c r="ER234" i="115"/>
  <c r="ES234" i="115"/>
  <c r="ET234" i="115"/>
  <c r="EU234" i="115"/>
  <c r="EV234" i="115"/>
  <c r="EW234" i="115"/>
  <c r="EX234" i="115"/>
  <c r="EY234" i="115"/>
  <c r="EZ234" i="115"/>
  <c r="FA234" i="115"/>
  <c r="FB234" i="115"/>
  <c r="FC234" i="115"/>
  <c r="FD234" i="115"/>
  <c r="FE234" i="115"/>
  <c r="FF234" i="115"/>
  <c r="FG234" i="115"/>
  <c r="FH234" i="115"/>
  <c r="FI234" i="115"/>
  <c r="FJ234" i="115"/>
  <c r="FK234" i="115"/>
  <c r="FL234" i="115"/>
  <c r="FM234" i="115"/>
  <c r="FN234" i="115"/>
  <c r="AB235" i="115"/>
  <c r="AC235" i="115"/>
  <c r="AD235" i="115"/>
  <c r="AE235" i="115"/>
  <c r="AF235" i="115"/>
  <c r="AG235" i="115"/>
  <c r="AH235" i="115"/>
  <c r="AI235" i="115"/>
  <c r="AJ235" i="115"/>
  <c r="AK235" i="115"/>
  <c r="AL235" i="115"/>
  <c r="AM235" i="115"/>
  <c r="AN235" i="115"/>
  <c r="AO235" i="115"/>
  <c r="AP235" i="115"/>
  <c r="AQ235" i="115"/>
  <c r="AR235" i="115"/>
  <c r="AS235" i="115"/>
  <c r="AT235" i="115"/>
  <c r="AU235" i="115"/>
  <c r="AV235" i="115"/>
  <c r="AW235" i="115"/>
  <c r="AX235" i="115"/>
  <c r="AZ235" i="115"/>
  <c r="BA235" i="115"/>
  <c r="BB235" i="115"/>
  <c r="BC235" i="115"/>
  <c r="BD235" i="115"/>
  <c r="BE235" i="115"/>
  <c r="BF235" i="115"/>
  <c r="BG235" i="115"/>
  <c r="BH235" i="115"/>
  <c r="BI235" i="115"/>
  <c r="BJ235" i="115"/>
  <c r="BK235" i="115"/>
  <c r="BL235" i="115"/>
  <c r="BM235" i="115"/>
  <c r="BN235" i="115"/>
  <c r="BO235" i="115"/>
  <c r="BP235" i="115"/>
  <c r="BQ235" i="115"/>
  <c r="BR235" i="115"/>
  <c r="BS235" i="115"/>
  <c r="BT235" i="115"/>
  <c r="BU235" i="115"/>
  <c r="BV235" i="115"/>
  <c r="BX235" i="115"/>
  <c r="BY235" i="115"/>
  <c r="BZ235" i="115"/>
  <c r="CA235" i="115"/>
  <c r="CB235" i="115"/>
  <c r="CC235" i="115"/>
  <c r="CD235" i="115"/>
  <c r="CE235" i="115"/>
  <c r="CF235" i="115"/>
  <c r="CG235" i="115"/>
  <c r="CH235" i="115"/>
  <c r="CI235" i="115"/>
  <c r="CJ235" i="115"/>
  <c r="CK235" i="115"/>
  <c r="CL235" i="115"/>
  <c r="CM235" i="115"/>
  <c r="CN235" i="115"/>
  <c r="CO235" i="115"/>
  <c r="CP235" i="115"/>
  <c r="CQ235" i="115"/>
  <c r="CR235" i="115"/>
  <c r="CS235" i="115"/>
  <c r="CT235" i="115"/>
  <c r="CV235" i="115"/>
  <c r="CW235" i="115"/>
  <c r="CX235" i="115"/>
  <c r="CY235" i="115"/>
  <c r="CZ235" i="115"/>
  <c r="DA235" i="115"/>
  <c r="DB235" i="115"/>
  <c r="DC235" i="115"/>
  <c r="DD235" i="115"/>
  <c r="DE235" i="115"/>
  <c r="DF235" i="115"/>
  <c r="DG235" i="115"/>
  <c r="DH235" i="115"/>
  <c r="DI235" i="115"/>
  <c r="DJ235" i="115"/>
  <c r="DK235" i="115"/>
  <c r="DL235" i="115"/>
  <c r="DM235" i="115"/>
  <c r="DN235" i="115"/>
  <c r="DO235" i="115"/>
  <c r="DP235" i="115"/>
  <c r="DQ235" i="115"/>
  <c r="DR235" i="115"/>
  <c r="DT235" i="115"/>
  <c r="DU235" i="115"/>
  <c r="DV235" i="115"/>
  <c r="DW235" i="115"/>
  <c r="DX235" i="115"/>
  <c r="DY235" i="115"/>
  <c r="DZ235" i="115"/>
  <c r="EA235" i="115"/>
  <c r="EB235" i="115"/>
  <c r="EC235" i="115"/>
  <c r="ED235" i="115"/>
  <c r="EE235" i="115"/>
  <c r="EF235" i="115"/>
  <c r="EG235" i="115"/>
  <c r="EH235" i="115"/>
  <c r="EI235" i="115"/>
  <c r="EJ235" i="115"/>
  <c r="EK235" i="115"/>
  <c r="EL235" i="115"/>
  <c r="EM235" i="115"/>
  <c r="EN235" i="115"/>
  <c r="EO235" i="115"/>
  <c r="EP235" i="115"/>
  <c r="ER235" i="115"/>
  <c r="ES235" i="115"/>
  <c r="ET235" i="115"/>
  <c r="EU235" i="115"/>
  <c r="EV235" i="115"/>
  <c r="EW235" i="115"/>
  <c r="EX235" i="115"/>
  <c r="EY235" i="115"/>
  <c r="EZ235" i="115"/>
  <c r="FA235" i="115"/>
  <c r="FB235" i="115"/>
  <c r="FC235" i="115"/>
  <c r="FD235" i="115"/>
  <c r="FE235" i="115"/>
  <c r="FF235" i="115"/>
  <c r="FG235" i="115"/>
  <c r="FH235" i="115"/>
  <c r="FI235" i="115"/>
  <c r="FJ235" i="115"/>
  <c r="FK235" i="115"/>
  <c r="FL235" i="115"/>
  <c r="FM235" i="115"/>
  <c r="FN235" i="115"/>
  <c r="AB236" i="115"/>
  <c r="AC236" i="115"/>
  <c r="AD236" i="115"/>
  <c r="AE236" i="115"/>
  <c r="AF236" i="115"/>
  <c r="AG236" i="115"/>
  <c r="AH236" i="115"/>
  <c r="AI236" i="115"/>
  <c r="AJ236" i="115"/>
  <c r="AK236" i="115"/>
  <c r="AL236" i="115"/>
  <c r="AM236" i="115"/>
  <c r="AN236" i="115"/>
  <c r="AO236" i="115"/>
  <c r="AP236" i="115"/>
  <c r="AQ236" i="115"/>
  <c r="AR236" i="115"/>
  <c r="AS236" i="115"/>
  <c r="AT236" i="115"/>
  <c r="AU236" i="115"/>
  <c r="AV236" i="115"/>
  <c r="AW236" i="115"/>
  <c r="AX236" i="115"/>
  <c r="AZ236" i="115"/>
  <c r="BA236" i="115"/>
  <c r="BB236" i="115"/>
  <c r="BC236" i="115"/>
  <c r="BD236" i="115"/>
  <c r="BE236" i="115"/>
  <c r="BF236" i="115"/>
  <c r="BG236" i="115"/>
  <c r="BH236" i="115"/>
  <c r="BI236" i="115"/>
  <c r="BJ236" i="115"/>
  <c r="BK236" i="115"/>
  <c r="BL236" i="115"/>
  <c r="BM236" i="115"/>
  <c r="BN236" i="115"/>
  <c r="BO236" i="115"/>
  <c r="BP236" i="115"/>
  <c r="BQ236" i="115"/>
  <c r="BR236" i="115"/>
  <c r="BS236" i="115"/>
  <c r="BT236" i="115"/>
  <c r="BU236" i="115"/>
  <c r="BV236" i="115"/>
  <c r="BX236" i="115"/>
  <c r="BY236" i="115"/>
  <c r="BZ236" i="115"/>
  <c r="CA236" i="115"/>
  <c r="CB236" i="115"/>
  <c r="CC236" i="115"/>
  <c r="CD236" i="115"/>
  <c r="CE236" i="115"/>
  <c r="CF236" i="115"/>
  <c r="CG236" i="115"/>
  <c r="CH236" i="115"/>
  <c r="CI236" i="115"/>
  <c r="CJ236" i="115"/>
  <c r="CK236" i="115"/>
  <c r="CL236" i="115"/>
  <c r="CM236" i="115"/>
  <c r="CN236" i="115"/>
  <c r="CO236" i="115"/>
  <c r="CP236" i="115"/>
  <c r="CQ236" i="115"/>
  <c r="CR236" i="115"/>
  <c r="CS236" i="115"/>
  <c r="CT236" i="115"/>
  <c r="CV236" i="115"/>
  <c r="CW236" i="115"/>
  <c r="CX236" i="115"/>
  <c r="CY236" i="115"/>
  <c r="CZ236" i="115"/>
  <c r="DA236" i="115"/>
  <c r="DB236" i="115"/>
  <c r="DC236" i="115"/>
  <c r="DD236" i="115"/>
  <c r="DE236" i="115"/>
  <c r="DF236" i="115"/>
  <c r="DG236" i="115"/>
  <c r="DH236" i="115"/>
  <c r="DI236" i="115"/>
  <c r="DJ236" i="115"/>
  <c r="DK236" i="115"/>
  <c r="DL236" i="115"/>
  <c r="DM236" i="115"/>
  <c r="DN236" i="115"/>
  <c r="DO236" i="115"/>
  <c r="DP236" i="115"/>
  <c r="DQ236" i="115"/>
  <c r="DR236" i="115"/>
  <c r="DT236" i="115"/>
  <c r="DU236" i="115"/>
  <c r="DV236" i="115"/>
  <c r="DW236" i="115"/>
  <c r="DX236" i="115"/>
  <c r="DY236" i="115"/>
  <c r="DZ236" i="115"/>
  <c r="EA236" i="115"/>
  <c r="EB236" i="115"/>
  <c r="EC236" i="115"/>
  <c r="ED236" i="115"/>
  <c r="EE236" i="115"/>
  <c r="EF236" i="115"/>
  <c r="EG236" i="115"/>
  <c r="EH236" i="115"/>
  <c r="EI236" i="115"/>
  <c r="EJ236" i="115"/>
  <c r="EK236" i="115"/>
  <c r="EL236" i="115"/>
  <c r="EM236" i="115"/>
  <c r="EN236" i="115"/>
  <c r="EO236" i="115"/>
  <c r="EP236" i="115"/>
  <c r="ER236" i="115"/>
  <c r="ES236" i="115"/>
  <c r="ET236" i="115"/>
  <c r="EU236" i="115"/>
  <c r="EV236" i="115"/>
  <c r="EW236" i="115"/>
  <c r="EX236" i="115"/>
  <c r="EY236" i="115"/>
  <c r="EZ236" i="115"/>
  <c r="FA236" i="115"/>
  <c r="FB236" i="115"/>
  <c r="FC236" i="115"/>
  <c r="FD236" i="115"/>
  <c r="FE236" i="115"/>
  <c r="FF236" i="115"/>
  <c r="FG236" i="115"/>
  <c r="FH236" i="115"/>
  <c r="FI236" i="115"/>
  <c r="FJ236" i="115"/>
  <c r="FK236" i="115"/>
  <c r="FL236" i="115"/>
  <c r="FM236" i="115"/>
  <c r="FN236" i="115"/>
  <c r="AB237" i="115"/>
  <c r="AC237" i="115"/>
  <c r="AD237" i="115"/>
  <c r="AE237" i="115"/>
  <c r="AF237" i="115"/>
  <c r="AG237" i="115"/>
  <c r="AH237" i="115"/>
  <c r="AI237" i="115"/>
  <c r="AJ237" i="115"/>
  <c r="AK237" i="115"/>
  <c r="AL237" i="115"/>
  <c r="AM237" i="115"/>
  <c r="AN237" i="115"/>
  <c r="AO237" i="115"/>
  <c r="AP237" i="115"/>
  <c r="AQ237" i="115"/>
  <c r="AR237" i="115"/>
  <c r="AS237" i="115"/>
  <c r="AT237" i="115"/>
  <c r="AU237" i="115"/>
  <c r="AV237" i="115"/>
  <c r="AW237" i="115"/>
  <c r="AX237" i="115"/>
  <c r="AZ237" i="115"/>
  <c r="BA237" i="115"/>
  <c r="BB237" i="115"/>
  <c r="BC237" i="115"/>
  <c r="BD237" i="115"/>
  <c r="BE237" i="115"/>
  <c r="BF237" i="115"/>
  <c r="BG237" i="115"/>
  <c r="BH237" i="115"/>
  <c r="BI237" i="115"/>
  <c r="BJ237" i="115"/>
  <c r="BK237" i="115"/>
  <c r="BL237" i="115"/>
  <c r="BM237" i="115"/>
  <c r="BN237" i="115"/>
  <c r="BO237" i="115"/>
  <c r="BP237" i="115"/>
  <c r="BQ237" i="115"/>
  <c r="BR237" i="115"/>
  <c r="BS237" i="115"/>
  <c r="BT237" i="115"/>
  <c r="BU237" i="115"/>
  <c r="BV237" i="115"/>
  <c r="BX237" i="115"/>
  <c r="BY237" i="115"/>
  <c r="BZ237" i="115"/>
  <c r="CA237" i="115"/>
  <c r="CB237" i="115"/>
  <c r="CC237" i="115"/>
  <c r="CD237" i="115"/>
  <c r="CE237" i="115"/>
  <c r="CF237" i="115"/>
  <c r="CG237" i="115"/>
  <c r="CH237" i="115"/>
  <c r="CI237" i="115"/>
  <c r="CJ237" i="115"/>
  <c r="CK237" i="115"/>
  <c r="CL237" i="115"/>
  <c r="CM237" i="115"/>
  <c r="CN237" i="115"/>
  <c r="CO237" i="115"/>
  <c r="CP237" i="115"/>
  <c r="CQ237" i="115"/>
  <c r="CR237" i="115"/>
  <c r="CS237" i="115"/>
  <c r="CT237" i="115"/>
  <c r="CV237" i="115"/>
  <c r="CW237" i="115"/>
  <c r="CX237" i="115"/>
  <c r="CY237" i="115"/>
  <c r="CZ237" i="115"/>
  <c r="DA237" i="115"/>
  <c r="DB237" i="115"/>
  <c r="DC237" i="115"/>
  <c r="DD237" i="115"/>
  <c r="DE237" i="115"/>
  <c r="DF237" i="115"/>
  <c r="DG237" i="115"/>
  <c r="DH237" i="115"/>
  <c r="DI237" i="115"/>
  <c r="DJ237" i="115"/>
  <c r="DK237" i="115"/>
  <c r="DL237" i="115"/>
  <c r="DM237" i="115"/>
  <c r="DN237" i="115"/>
  <c r="DO237" i="115"/>
  <c r="DP237" i="115"/>
  <c r="DQ237" i="115"/>
  <c r="DR237" i="115"/>
  <c r="DT237" i="115"/>
  <c r="DU237" i="115"/>
  <c r="DV237" i="115"/>
  <c r="DW237" i="115"/>
  <c r="DX237" i="115"/>
  <c r="DY237" i="115"/>
  <c r="DZ237" i="115"/>
  <c r="EA237" i="115"/>
  <c r="EB237" i="115"/>
  <c r="EC237" i="115"/>
  <c r="ED237" i="115"/>
  <c r="EE237" i="115"/>
  <c r="EF237" i="115"/>
  <c r="EG237" i="115"/>
  <c r="EH237" i="115"/>
  <c r="EI237" i="115"/>
  <c r="EJ237" i="115"/>
  <c r="EK237" i="115"/>
  <c r="EL237" i="115"/>
  <c r="EM237" i="115"/>
  <c r="EN237" i="115"/>
  <c r="EO237" i="115"/>
  <c r="EP237" i="115"/>
  <c r="ER237" i="115"/>
  <c r="ES237" i="115"/>
  <c r="ET237" i="115"/>
  <c r="EU237" i="115"/>
  <c r="EV237" i="115"/>
  <c r="EW237" i="115"/>
  <c r="EX237" i="115"/>
  <c r="EY237" i="115"/>
  <c r="EZ237" i="115"/>
  <c r="FA237" i="115"/>
  <c r="FB237" i="115"/>
  <c r="FC237" i="115"/>
  <c r="FD237" i="115"/>
  <c r="FE237" i="115"/>
  <c r="FF237" i="115"/>
  <c r="FG237" i="115"/>
  <c r="FH237" i="115"/>
  <c r="FI237" i="115"/>
  <c r="FJ237" i="115"/>
  <c r="FK237" i="115"/>
  <c r="FL237" i="115"/>
  <c r="FM237" i="115"/>
  <c r="FN237" i="115"/>
  <c r="AB238" i="115"/>
  <c r="AC238" i="115"/>
  <c r="AD238" i="115"/>
  <c r="AE238" i="115"/>
  <c r="AF238" i="115"/>
  <c r="AG238" i="115"/>
  <c r="AH238" i="115"/>
  <c r="AI238" i="115"/>
  <c r="AJ238" i="115"/>
  <c r="AK238" i="115"/>
  <c r="AL238" i="115"/>
  <c r="AM238" i="115"/>
  <c r="AN238" i="115"/>
  <c r="AO238" i="115"/>
  <c r="AP238" i="115"/>
  <c r="AQ238" i="115"/>
  <c r="AR238" i="115"/>
  <c r="AS238" i="115"/>
  <c r="AT238" i="115"/>
  <c r="AU238" i="115"/>
  <c r="AV238" i="115"/>
  <c r="AW238" i="115"/>
  <c r="AX238" i="115"/>
  <c r="AZ238" i="115"/>
  <c r="BA238" i="115"/>
  <c r="BB238" i="115"/>
  <c r="BC238" i="115"/>
  <c r="BD238" i="115"/>
  <c r="BE238" i="115"/>
  <c r="BF238" i="115"/>
  <c r="BG238" i="115"/>
  <c r="BH238" i="115"/>
  <c r="BI238" i="115"/>
  <c r="BJ238" i="115"/>
  <c r="BK238" i="115"/>
  <c r="BL238" i="115"/>
  <c r="BM238" i="115"/>
  <c r="BN238" i="115"/>
  <c r="BO238" i="115"/>
  <c r="BP238" i="115"/>
  <c r="BQ238" i="115"/>
  <c r="BR238" i="115"/>
  <c r="BS238" i="115"/>
  <c r="BT238" i="115"/>
  <c r="BU238" i="115"/>
  <c r="BV238" i="115"/>
  <c r="BX238" i="115"/>
  <c r="BY238" i="115"/>
  <c r="BZ238" i="115"/>
  <c r="CA238" i="115"/>
  <c r="CB238" i="115"/>
  <c r="CC238" i="115"/>
  <c r="CD238" i="115"/>
  <c r="CE238" i="115"/>
  <c r="CF238" i="115"/>
  <c r="CG238" i="115"/>
  <c r="CH238" i="115"/>
  <c r="CI238" i="115"/>
  <c r="CJ238" i="115"/>
  <c r="CK238" i="115"/>
  <c r="CL238" i="115"/>
  <c r="CM238" i="115"/>
  <c r="CN238" i="115"/>
  <c r="CO238" i="115"/>
  <c r="CP238" i="115"/>
  <c r="CQ238" i="115"/>
  <c r="CR238" i="115"/>
  <c r="CS238" i="115"/>
  <c r="CT238" i="115"/>
  <c r="CV238" i="115"/>
  <c r="CW238" i="115"/>
  <c r="CX238" i="115"/>
  <c r="CY238" i="115"/>
  <c r="CZ238" i="115"/>
  <c r="DA238" i="115"/>
  <c r="DB238" i="115"/>
  <c r="DC238" i="115"/>
  <c r="DD238" i="115"/>
  <c r="DE238" i="115"/>
  <c r="DF238" i="115"/>
  <c r="DG238" i="115"/>
  <c r="DH238" i="115"/>
  <c r="DI238" i="115"/>
  <c r="DJ238" i="115"/>
  <c r="DK238" i="115"/>
  <c r="DL238" i="115"/>
  <c r="DM238" i="115"/>
  <c r="DN238" i="115"/>
  <c r="DO238" i="115"/>
  <c r="DP238" i="115"/>
  <c r="DQ238" i="115"/>
  <c r="DR238" i="115"/>
  <c r="DT238" i="115"/>
  <c r="DU238" i="115"/>
  <c r="DV238" i="115"/>
  <c r="DW238" i="115"/>
  <c r="DX238" i="115"/>
  <c r="DY238" i="115"/>
  <c r="DZ238" i="115"/>
  <c r="EA238" i="115"/>
  <c r="EB238" i="115"/>
  <c r="EC238" i="115"/>
  <c r="ED238" i="115"/>
  <c r="EE238" i="115"/>
  <c r="EF238" i="115"/>
  <c r="EG238" i="115"/>
  <c r="EH238" i="115"/>
  <c r="EI238" i="115"/>
  <c r="EJ238" i="115"/>
  <c r="EK238" i="115"/>
  <c r="EL238" i="115"/>
  <c r="EM238" i="115"/>
  <c r="EN238" i="115"/>
  <c r="EO238" i="115"/>
  <c r="EP238" i="115"/>
  <c r="ER238" i="115"/>
  <c r="ES238" i="115"/>
  <c r="ET238" i="115"/>
  <c r="EU238" i="115"/>
  <c r="EV238" i="115"/>
  <c r="EW238" i="115"/>
  <c r="EX238" i="115"/>
  <c r="EY238" i="115"/>
  <c r="EZ238" i="115"/>
  <c r="FA238" i="115"/>
  <c r="FB238" i="115"/>
  <c r="FC238" i="115"/>
  <c r="FD238" i="115"/>
  <c r="FE238" i="115"/>
  <c r="FF238" i="115"/>
  <c r="FG238" i="115"/>
  <c r="FH238" i="115"/>
  <c r="FI238" i="115"/>
  <c r="FJ238" i="115"/>
  <c r="FK238" i="115"/>
  <c r="FL238" i="115"/>
  <c r="FM238" i="115"/>
  <c r="FN238" i="115"/>
  <c r="AB239" i="115"/>
  <c r="AC239" i="115"/>
  <c r="AD239" i="115"/>
  <c r="AE239" i="115"/>
  <c r="AF239" i="115"/>
  <c r="AG239" i="115"/>
  <c r="AH239" i="115"/>
  <c r="AI239" i="115"/>
  <c r="AJ239" i="115"/>
  <c r="AK239" i="115"/>
  <c r="AL239" i="115"/>
  <c r="AM239" i="115"/>
  <c r="AN239" i="115"/>
  <c r="AO239" i="115"/>
  <c r="AP239" i="115"/>
  <c r="AQ239" i="115"/>
  <c r="AR239" i="115"/>
  <c r="AS239" i="115"/>
  <c r="AT239" i="115"/>
  <c r="AU239" i="115"/>
  <c r="AV239" i="115"/>
  <c r="AW239" i="115"/>
  <c r="AX239" i="115"/>
  <c r="AZ239" i="115"/>
  <c r="BA239" i="115"/>
  <c r="BB239" i="115"/>
  <c r="BC239" i="115"/>
  <c r="BD239" i="115"/>
  <c r="BE239" i="115"/>
  <c r="BF239" i="115"/>
  <c r="BG239" i="115"/>
  <c r="BH239" i="115"/>
  <c r="BI239" i="115"/>
  <c r="BJ239" i="115"/>
  <c r="BK239" i="115"/>
  <c r="BL239" i="115"/>
  <c r="BM239" i="115"/>
  <c r="BN239" i="115"/>
  <c r="BO239" i="115"/>
  <c r="BP239" i="115"/>
  <c r="BQ239" i="115"/>
  <c r="BR239" i="115"/>
  <c r="BS239" i="115"/>
  <c r="BT239" i="115"/>
  <c r="BU239" i="115"/>
  <c r="BV239" i="115"/>
  <c r="BX239" i="115"/>
  <c r="BY239" i="115"/>
  <c r="BZ239" i="115"/>
  <c r="CA239" i="115"/>
  <c r="CB239" i="115"/>
  <c r="CC239" i="115"/>
  <c r="CD239" i="115"/>
  <c r="CE239" i="115"/>
  <c r="CF239" i="115"/>
  <c r="CG239" i="115"/>
  <c r="CH239" i="115"/>
  <c r="CI239" i="115"/>
  <c r="CJ239" i="115"/>
  <c r="CK239" i="115"/>
  <c r="CL239" i="115"/>
  <c r="CM239" i="115"/>
  <c r="CN239" i="115"/>
  <c r="CO239" i="115"/>
  <c r="CP239" i="115"/>
  <c r="CQ239" i="115"/>
  <c r="CR239" i="115"/>
  <c r="CS239" i="115"/>
  <c r="CT239" i="115"/>
  <c r="CV239" i="115"/>
  <c r="CW239" i="115"/>
  <c r="CX239" i="115"/>
  <c r="CY239" i="115"/>
  <c r="CZ239" i="115"/>
  <c r="DA239" i="115"/>
  <c r="DB239" i="115"/>
  <c r="DC239" i="115"/>
  <c r="DD239" i="115"/>
  <c r="DE239" i="115"/>
  <c r="DF239" i="115"/>
  <c r="DG239" i="115"/>
  <c r="DH239" i="115"/>
  <c r="DI239" i="115"/>
  <c r="DJ239" i="115"/>
  <c r="DK239" i="115"/>
  <c r="DL239" i="115"/>
  <c r="DM239" i="115"/>
  <c r="DN239" i="115"/>
  <c r="DO239" i="115"/>
  <c r="DP239" i="115"/>
  <c r="DQ239" i="115"/>
  <c r="DR239" i="115"/>
  <c r="DT239" i="115"/>
  <c r="DU239" i="115"/>
  <c r="DV239" i="115"/>
  <c r="DW239" i="115"/>
  <c r="DX239" i="115"/>
  <c r="DY239" i="115"/>
  <c r="DZ239" i="115"/>
  <c r="EA239" i="115"/>
  <c r="EB239" i="115"/>
  <c r="EC239" i="115"/>
  <c r="ED239" i="115"/>
  <c r="EE239" i="115"/>
  <c r="EF239" i="115"/>
  <c r="EG239" i="115"/>
  <c r="EH239" i="115"/>
  <c r="EI239" i="115"/>
  <c r="EJ239" i="115"/>
  <c r="EK239" i="115"/>
  <c r="EL239" i="115"/>
  <c r="EM239" i="115"/>
  <c r="EN239" i="115"/>
  <c r="EO239" i="115"/>
  <c r="EP239" i="115"/>
  <c r="ER239" i="115"/>
  <c r="ES239" i="115"/>
  <c r="ET239" i="115"/>
  <c r="EU239" i="115"/>
  <c r="EV239" i="115"/>
  <c r="EW239" i="115"/>
  <c r="EX239" i="115"/>
  <c r="EY239" i="115"/>
  <c r="EZ239" i="115"/>
  <c r="FA239" i="115"/>
  <c r="FB239" i="115"/>
  <c r="FC239" i="115"/>
  <c r="FD239" i="115"/>
  <c r="FE239" i="115"/>
  <c r="FF239" i="115"/>
  <c r="FG239" i="115"/>
  <c r="FH239" i="115"/>
  <c r="FI239" i="115"/>
  <c r="FJ239" i="115"/>
  <c r="FK239" i="115"/>
  <c r="FL239" i="115"/>
  <c r="FM239" i="115"/>
  <c r="FN239" i="115"/>
  <c r="AB240" i="115"/>
  <c r="AC240" i="115"/>
  <c r="AD240" i="115"/>
  <c r="AE240" i="115"/>
  <c r="AF240" i="115"/>
  <c r="AG240" i="115"/>
  <c r="AH240" i="115"/>
  <c r="AI240" i="115"/>
  <c r="AJ240" i="115"/>
  <c r="AK240" i="115"/>
  <c r="AL240" i="115"/>
  <c r="AM240" i="115"/>
  <c r="AN240" i="115"/>
  <c r="AO240" i="115"/>
  <c r="AP240" i="115"/>
  <c r="AQ240" i="115"/>
  <c r="AR240" i="115"/>
  <c r="AS240" i="115"/>
  <c r="AT240" i="115"/>
  <c r="AU240" i="115"/>
  <c r="AV240" i="115"/>
  <c r="AW240" i="115"/>
  <c r="AX240" i="115"/>
  <c r="AZ240" i="115"/>
  <c r="BA240" i="115"/>
  <c r="BB240" i="115"/>
  <c r="BC240" i="115"/>
  <c r="BD240" i="115"/>
  <c r="BE240" i="115"/>
  <c r="BF240" i="115"/>
  <c r="BG240" i="115"/>
  <c r="BH240" i="115"/>
  <c r="BI240" i="115"/>
  <c r="BJ240" i="115"/>
  <c r="BK240" i="115"/>
  <c r="BL240" i="115"/>
  <c r="BM240" i="115"/>
  <c r="BN240" i="115"/>
  <c r="BO240" i="115"/>
  <c r="BP240" i="115"/>
  <c r="BQ240" i="115"/>
  <c r="BR240" i="115"/>
  <c r="BS240" i="115"/>
  <c r="BT240" i="115"/>
  <c r="BU240" i="115"/>
  <c r="BV240" i="115"/>
  <c r="BX240" i="115"/>
  <c r="BY240" i="115"/>
  <c r="BZ240" i="115"/>
  <c r="CA240" i="115"/>
  <c r="CB240" i="115"/>
  <c r="CC240" i="115"/>
  <c r="CD240" i="115"/>
  <c r="CE240" i="115"/>
  <c r="CF240" i="115"/>
  <c r="CG240" i="115"/>
  <c r="CH240" i="115"/>
  <c r="CI240" i="115"/>
  <c r="CJ240" i="115"/>
  <c r="CK240" i="115"/>
  <c r="CL240" i="115"/>
  <c r="CM240" i="115"/>
  <c r="CN240" i="115"/>
  <c r="CO240" i="115"/>
  <c r="CP240" i="115"/>
  <c r="CQ240" i="115"/>
  <c r="CR240" i="115"/>
  <c r="CS240" i="115"/>
  <c r="CT240" i="115"/>
  <c r="CV240" i="115"/>
  <c r="CW240" i="115"/>
  <c r="CX240" i="115"/>
  <c r="CY240" i="115"/>
  <c r="CZ240" i="115"/>
  <c r="DA240" i="115"/>
  <c r="DB240" i="115"/>
  <c r="DC240" i="115"/>
  <c r="DD240" i="115"/>
  <c r="DE240" i="115"/>
  <c r="DF240" i="115"/>
  <c r="DG240" i="115"/>
  <c r="DH240" i="115"/>
  <c r="DI240" i="115"/>
  <c r="DJ240" i="115"/>
  <c r="DK240" i="115"/>
  <c r="DL240" i="115"/>
  <c r="DM240" i="115"/>
  <c r="DN240" i="115"/>
  <c r="DO240" i="115"/>
  <c r="DP240" i="115"/>
  <c r="DQ240" i="115"/>
  <c r="DR240" i="115"/>
  <c r="DT240" i="115"/>
  <c r="DU240" i="115"/>
  <c r="DV240" i="115"/>
  <c r="DW240" i="115"/>
  <c r="DX240" i="115"/>
  <c r="DY240" i="115"/>
  <c r="DZ240" i="115"/>
  <c r="EA240" i="115"/>
  <c r="EB240" i="115"/>
  <c r="EC240" i="115"/>
  <c r="ED240" i="115"/>
  <c r="EE240" i="115"/>
  <c r="EF240" i="115"/>
  <c r="EG240" i="115"/>
  <c r="EH240" i="115"/>
  <c r="EI240" i="115"/>
  <c r="EJ240" i="115"/>
  <c r="EK240" i="115"/>
  <c r="EL240" i="115"/>
  <c r="EM240" i="115"/>
  <c r="EN240" i="115"/>
  <c r="EO240" i="115"/>
  <c r="EP240" i="115"/>
  <c r="ER240" i="115"/>
  <c r="ES240" i="115"/>
  <c r="ET240" i="115"/>
  <c r="EU240" i="115"/>
  <c r="EV240" i="115"/>
  <c r="EW240" i="115"/>
  <c r="EX240" i="115"/>
  <c r="EY240" i="115"/>
  <c r="EZ240" i="115"/>
  <c r="FA240" i="115"/>
  <c r="FB240" i="115"/>
  <c r="FC240" i="115"/>
  <c r="FD240" i="115"/>
  <c r="FE240" i="115"/>
  <c r="FF240" i="115"/>
  <c r="FG240" i="115"/>
  <c r="FH240" i="115"/>
  <c r="FI240" i="115"/>
  <c r="FJ240" i="115"/>
  <c r="FK240" i="115"/>
  <c r="FL240" i="115"/>
  <c r="FM240" i="115"/>
  <c r="FN240" i="115"/>
  <c r="AB241" i="115"/>
  <c r="AC241" i="115"/>
  <c r="AD241" i="115"/>
  <c r="AE241" i="115"/>
  <c r="AF241" i="115"/>
  <c r="AG241" i="115"/>
  <c r="AH241" i="115"/>
  <c r="AI241" i="115"/>
  <c r="AJ241" i="115"/>
  <c r="AK241" i="115"/>
  <c r="AL241" i="115"/>
  <c r="AM241" i="115"/>
  <c r="AN241" i="115"/>
  <c r="AO241" i="115"/>
  <c r="AP241" i="115"/>
  <c r="AQ241" i="115"/>
  <c r="AR241" i="115"/>
  <c r="AS241" i="115"/>
  <c r="AT241" i="115"/>
  <c r="AU241" i="115"/>
  <c r="AV241" i="115"/>
  <c r="AW241" i="115"/>
  <c r="AX241" i="115"/>
  <c r="AZ241" i="115"/>
  <c r="BA241" i="115"/>
  <c r="BB241" i="115"/>
  <c r="BC241" i="115"/>
  <c r="BD241" i="115"/>
  <c r="BE241" i="115"/>
  <c r="BF241" i="115"/>
  <c r="BG241" i="115"/>
  <c r="BH241" i="115"/>
  <c r="BI241" i="115"/>
  <c r="BJ241" i="115"/>
  <c r="BK241" i="115"/>
  <c r="BL241" i="115"/>
  <c r="BM241" i="115"/>
  <c r="BN241" i="115"/>
  <c r="BO241" i="115"/>
  <c r="BP241" i="115"/>
  <c r="BQ241" i="115"/>
  <c r="BR241" i="115"/>
  <c r="BS241" i="115"/>
  <c r="BT241" i="115"/>
  <c r="BU241" i="115"/>
  <c r="BV241" i="115"/>
  <c r="BX241" i="115"/>
  <c r="BY241" i="115"/>
  <c r="BZ241" i="115"/>
  <c r="CA241" i="115"/>
  <c r="CB241" i="115"/>
  <c r="CC241" i="115"/>
  <c r="CD241" i="115"/>
  <c r="CE241" i="115"/>
  <c r="CF241" i="115"/>
  <c r="CG241" i="115"/>
  <c r="CH241" i="115"/>
  <c r="CI241" i="115"/>
  <c r="CJ241" i="115"/>
  <c r="CK241" i="115"/>
  <c r="CL241" i="115"/>
  <c r="CM241" i="115"/>
  <c r="CN241" i="115"/>
  <c r="CO241" i="115"/>
  <c r="CP241" i="115"/>
  <c r="CQ241" i="115"/>
  <c r="CR241" i="115"/>
  <c r="CS241" i="115"/>
  <c r="CT241" i="115"/>
  <c r="CV241" i="115"/>
  <c r="CW241" i="115"/>
  <c r="CX241" i="115"/>
  <c r="CY241" i="115"/>
  <c r="CZ241" i="115"/>
  <c r="DA241" i="115"/>
  <c r="DB241" i="115"/>
  <c r="DC241" i="115"/>
  <c r="DD241" i="115"/>
  <c r="DE241" i="115"/>
  <c r="DF241" i="115"/>
  <c r="DG241" i="115"/>
  <c r="DH241" i="115"/>
  <c r="DI241" i="115"/>
  <c r="DJ241" i="115"/>
  <c r="DK241" i="115"/>
  <c r="DL241" i="115"/>
  <c r="DM241" i="115"/>
  <c r="DN241" i="115"/>
  <c r="DO241" i="115"/>
  <c r="DP241" i="115"/>
  <c r="DQ241" i="115"/>
  <c r="DR241" i="115"/>
  <c r="DT241" i="115"/>
  <c r="DU241" i="115"/>
  <c r="DV241" i="115"/>
  <c r="DW241" i="115"/>
  <c r="DX241" i="115"/>
  <c r="DY241" i="115"/>
  <c r="DZ241" i="115"/>
  <c r="EA241" i="115"/>
  <c r="EB241" i="115"/>
  <c r="EC241" i="115"/>
  <c r="ED241" i="115"/>
  <c r="EE241" i="115"/>
  <c r="EF241" i="115"/>
  <c r="EG241" i="115"/>
  <c r="EH241" i="115"/>
  <c r="EI241" i="115"/>
  <c r="EJ241" i="115"/>
  <c r="EK241" i="115"/>
  <c r="EL241" i="115"/>
  <c r="EM241" i="115"/>
  <c r="EN241" i="115"/>
  <c r="EO241" i="115"/>
  <c r="EP241" i="115"/>
  <c r="ER241" i="115"/>
  <c r="ES241" i="115"/>
  <c r="ET241" i="115"/>
  <c r="EU241" i="115"/>
  <c r="EV241" i="115"/>
  <c r="EW241" i="115"/>
  <c r="EX241" i="115"/>
  <c r="EY241" i="115"/>
  <c r="EZ241" i="115"/>
  <c r="FA241" i="115"/>
  <c r="FB241" i="115"/>
  <c r="FC241" i="115"/>
  <c r="FD241" i="115"/>
  <c r="FE241" i="115"/>
  <c r="FF241" i="115"/>
  <c r="FG241" i="115"/>
  <c r="FH241" i="115"/>
  <c r="FI241" i="115"/>
  <c r="FJ241" i="115"/>
  <c r="FK241" i="115"/>
  <c r="FL241" i="115"/>
  <c r="FM241" i="115"/>
  <c r="FN241" i="115"/>
  <c r="AB242" i="115"/>
  <c r="AC242" i="115"/>
  <c r="AD242" i="115"/>
  <c r="AE242" i="115"/>
  <c r="AF242" i="115"/>
  <c r="AG242" i="115"/>
  <c r="AH242" i="115"/>
  <c r="AI242" i="115"/>
  <c r="AJ242" i="115"/>
  <c r="AK242" i="115"/>
  <c r="AL242" i="115"/>
  <c r="AM242" i="115"/>
  <c r="AN242" i="115"/>
  <c r="AO242" i="115"/>
  <c r="AP242" i="115"/>
  <c r="AQ242" i="115"/>
  <c r="AR242" i="115"/>
  <c r="AS242" i="115"/>
  <c r="AT242" i="115"/>
  <c r="AU242" i="115"/>
  <c r="AV242" i="115"/>
  <c r="AW242" i="115"/>
  <c r="AX242" i="115"/>
  <c r="AZ242" i="115"/>
  <c r="BA242" i="115"/>
  <c r="BB242" i="115"/>
  <c r="BC242" i="115"/>
  <c r="BD242" i="115"/>
  <c r="BE242" i="115"/>
  <c r="BF242" i="115"/>
  <c r="BG242" i="115"/>
  <c r="BH242" i="115"/>
  <c r="BI242" i="115"/>
  <c r="BJ242" i="115"/>
  <c r="BK242" i="115"/>
  <c r="BL242" i="115"/>
  <c r="BM242" i="115"/>
  <c r="BN242" i="115"/>
  <c r="BO242" i="115"/>
  <c r="BP242" i="115"/>
  <c r="BQ242" i="115"/>
  <c r="BR242" i="115"/>
  <c r="BS242" i="115"/>
  <c r="BT242" i="115"/>
  <c r="BU242" i="115"/>
  <c r="BV242" i="115"/>
  <c r="BX242" i="115"/>
  <c r="BY242" i="115"/>
  <c r="BZ242" i="115"/>
  <c r="CA242" i="115"/>
  <c r="CB242" i="115"/>
  <c r="CC242" i="115"/>
  <c r="CD242" i="115"/>
  <c r="CE242" i="115"/>
  <c r="CF242" i="115"/>
  <c r="CG242" i="115"/>
  <c r="CH242" i="115"/>
  <c r="CI242" i="115"/>
  <c r="CJ242" i="115"/>
  <c r="CK242" i="115"/>
  <c r="CL242" i="115"/>
  <c r="CM242" i="115"/>
  <c r="CN242" i="115"/>
  <c r="CO242" i="115"/>
  <c r="CP242" i="115"/>
  <c r="CQ242" i="115"/>
  <c r="CR242" i="115"/>
  <c r="CS242" i="115"/>
  <c r="CT242" i="115"/>
  <c r="CV242" i="115"/>
  <c r="CW242" i="115"/>
  <c r="CX242" i="115"/>
  <c r="CY242" i="115"/>
  <c r="CZ242" i="115"/>
  <c r="DA242" i="115"/>
  <c r="DB242" i="115"/>
  <c r="DC242" i="115"/>
  <c r="DD242" i="115"/>
  <c r="DE242" i="115"/>
  <c r="DF242" i="115"/>
  <c r="DG242" i="115"/>
  <c r="DH242" i="115"/>
  <c r="DI242" i="115"/>
  <c r="DJ242" i="115"/>
  <c r="DK242" i="115"/>
  <c r="DL242" i="115"/>
  <c r="DM242" i="115"/>
  <c r="DN242" i="115"/>
  <c r="DO242" i="115"/>
  <c r="DP242" i="115"/>
  <c r="DQ242" i="115"/>
  <c r="DR242" i="115"/>
  <c r="DT242" i="115"/>
  <c r="DU242" i="115"/>
  <c r="DV242" i="115"/>
  <c r="DW242" i="115"/>
  <c r="DX242" i="115"/>
  <c r="DY242" i="115"/>
  <c r="DZ242" i="115"/>
  <c r="EA242" i="115"/>
  <c r="EB242" i="115"/>
  <c r="EC242" i="115"/>
  <c r="ED242" i="115"/>
  <c r="EE242" i="115"/>
  <c r="EF242" i="115"/>
  <c r="EG242" i="115"/>
  <c r="EH242" i="115"/>
  <c r="EI242" i="115"/>
  <c r="EJ242" i="115"/>
  <c r="EK242" i="115"/>
  <c r="EL242" i="115"/>
  <c r="EM242" i="115"/>
  <c r="EN242" i="115"/>
  <c r="EO242" i="115"/>
  <c r="EP242" i="115"/>
  <c r="ER242" i="115"/>
  <c r="ES242" i="115"/>
  <c r="ET242" i="115"/>
  <c r="EU242" i="115"/>
  <c r="EV242" i="115"/>
  <c r="EW242" i="115"/>
  <c r="EX242" i="115"/>
  <c r="EY242" i="115"/>
  <c r="EZ242" i="115"/>
  <c r="FA242" i="115"/>
  <c r="FB242" i="115"/>
  <c r="FC242" i="115"/>
  <c r="FD242" i="115"/>
  <c r="FE242" i="115"/>
  <c r="FF242" i="115"/>
  <c r="FG242" i="115"/>
  <c r="FH242" i="115"/>
  <c r="FI242" i="115"/>
  <c r="FJ242" i="115"/>
  <c r="FK242" i="115"/>
  <c r="FL242" i="115"/>
  <c r="FM242" i="115"/>
  <c r="FN242" i="115"/>
  <c r="AB243" i="115"/>
  <c r="AC243" i="115"/>
  <c r="AD243" i="115"/>
  <c r="AE243" i="115"/>
  <c r="AF243" i="115"/>
  <c r="AG243" i="115"/>
  <c r="AH243" i="115"/>
  <c r="AI243" i="115"/>
  <c r="AJ243" i="115"/>
  <c r="AK243" i="115"/>
  <c r="AL243" i="115"/>
  <c r="AM243" i="115"/>
  <c r="AN243" i="115"/>
  <c r="AO243" i="115"/>
  <c r="AP243" i="115"/>
  <c r="AQ243" i="115"/>
  <c r="AR243" i="115"/>
  <c r="AS243" i="115"/>
  <c r="AT243" i="115"/>
  <c r="AU243" i="115"/>
  <c r="AV243" i="115"/>
  <c r="AW243" i="115"/>
  <c r="AX243" i="115"/>
  <c r="AZ243" i="115"/>
  <c r="BA243" i="115"/>
  <c r="BB243" i="115"/>
  <c r="BC243" i="115"/>
  <c r="BD243" i="115"/>
  <c r="BE243" i="115"/>
  <c r="BF243" i="115"/>
  <c r="BG243" i="115"/>
  <c r="BH243" i="115"/>
  <c r="BI243" i="115"/>
  <c r="BJ243" i="115"/>
  <c r="BK243" i="115"/>
  <c r="BL243" i="115"/>
  <c r="BM243" i="115"/>
  <c r="BN243" i="115"/>
  <c r="BO243" i="115"/>
  <c r="BP243" i="115"/>
  <c r="BQ243" i="115"/>
  <c r="BR243" i="115"/>
  <c r="BS243" i="115"/>
  <c r="BT243" i="115"/>
  <c r="BU243" i="115"/>
  <c r="BV243" i="115"/>
  <c r="BX243" i="115"/>
  <c r="BY243" i="115"/>
  <c r="BZ243" i="115"/>
  <c r="CA243" i="115"/>
  <c r="CB243" i="115"/>
  <c r="CC243" i="115"/>
  <c r="CD243" i="115"/>
  <c r="CE243" i="115"/>
  <c r="CF243" i="115"/>
  <c r="CG243" i="115"/>
  <c r="CH243" i="115"/>
  <c r="CI243" i="115"/>
  <c r="CJ243" i="115"/>
  <c r="CK243" i="115"/>
  <c r="CL243" i="115"/>
  <c r="CM243" i="115"/>
  <c r="CN243" i="115"/>
  <c r="CO243" i="115"/>
  <c r="CP243" i="115"/>
  <c r="CQ243" i="115"/>
  <c r="CR243" i="115"/>
  <c r="CS243" i="115"/>
  <c r="CT243" i="115"/>
  <c r="CV243" i="115"/>
  <c r="CW243" i="115"/>
  <c r="CX243" i="115"/>
  <c r="CY243" i="115"/>
  <c r="CZ243" i="115"/>
  <c r="DA243" i="115"/>
  <c r="DB243" i="115"/>
  <c r="DC243" i="115"/>
  <c r="DD243" i="115"/>
  <c r="DE243" i="115"/>
  <c r="DF243" i="115"/>
  <c r="DG243" i="115"/>
  <c r="DH243" i="115"/>
  <c r="DI243" i="115"/>
  <c r="DJ243" i="115"/>
  <c r="DK243" i="115"/>
  <c r="DL243" i="115"/>
  <c r="DM243" i="115"/>
  <c r="DN243" i="115"/>
  <c r="DO243" i="115"/>
  <c r="DP243" i="115"/>
  <c r="DQ243" i="115"/>
  <c r="DR243" i="115"/>
  <c r="DT243" i="115"/>
  <c r="DU243" i="115"/>
  <c r="DV243" i="115"/>
  <c r="DW243" i="115"/>
  <c r="DX243" i="115"/>
  <c r="DY243" i="115"/>
  <c r="DZ243" i="115"/>
  <c r="EA243" i="115"/>
  <c r="EB243" i="115"/>
  <c r="EC243" i="115"/>
  <c r="ED243" i="115"/>
  <c r="EE243" i="115"/>
  <c r="EF243" i="115"/>
  <c r="EG243" i="115"/>
  <c r="EH243" i="115"/>
  <c r="EI243" i="115"/>
  <c r="EJ243" i="115"/>
  <c r="EK243" i="115"/>
  <c r="EL243" i="115"/>
  <c r="EM243" i="115"/>
  <c r="EN243" i="115"/>
  <c r="EO243" i="115"/>
  <c r="EP243" i="115"/>
  <c r="ER243" i="115"/>
  <c r="ES243" i="115"/>
  <c r="ET243" i="115"/>
  <c r="EU243" i="115"/>
  <c r="EV243" i="115"/>
  <c r="EW243" i="115"/>
  <c r="EX243" i="115"/>
  <c r="EY243" i="115"/>
  <c r="EZ243" i="115"/>
  <c r="FA243" i="115"/>
  <c r="FB243" i="115"/>
  <c r="FC243" i="115"/>
  <c r="FD243" i="115"/>
  <c r="FE243" i="115"/>
  <c r="FF243" i="115"/>
  <c r="FG243" i="115"/>
  <c r="FH243" i="115"/>
  <c r="FI243" i="115"/>
  <c r="FJ243" i="115"/>
  <c r="FK243" i="115"/>
  <c r="FL243" i="115"/>
  <c r="FM243" i="115"/>
  <c r="FN243" i="115"/>
  <c r="AB244" i="115"/>
  <c r="AC244" i="115"/>
  <c r="AD244" i="115"/>
  <c r="AE244" i="115"/>
  <c r="AF244" i="115"/>
  <c r="AG244" i="115"/>
  <c r="AH244" i="115"/>
  <c r="AI244" i="115"/>
  <c r="AJ244" i="115"/>
  <c r="AK244" i="115"/>
  <c r="AL244" i="115"/>
  <c r="AM244" i="115"/>
  <c r="AN244" i="115"/>
  <c r="AO244" i="115"/>
  <c r="AP244" i="115"/>
  <c r="AQ244" i="115"/>
  <c r="AR244" i="115"/>
  <c r="AS244" i="115"/>
  <c r="AT244" i="115"/>
  <c r="AU244" i="115"/>
  <c r="AV244" i="115"/>
  <c r="AW244" i="115"/>
  <c r="AX244" i="115"/>
  <c r="AZ244" i="115"/>
  <c r="BA244" i="115"/>
  <c r="BB244" i="115"/>
  <c r="BC244" i="115"/>
  <c r="BD244" i="115"/>
  <c r="BE244" i="115"/>
  <c r="BF244" i="115"/>
  <c r="BG244" i="115"/>
  <c r="BH244" i="115"/>
  <c r="BI244" i="115"/>
  <c r="BJ244" i="115"/>
  <c r="BK244" i="115"/>
  <c r="BL244" i="115"/>
  <c r="BM244" i="115"/>
  <c r="BN244" i="115"/>
  <c r="BO244" i="115"/>
  <c r="BP244" i="115"/>
  <c r="BQ244" i="115"/>
  <c r="BR244" i="115"/>
  <c r="BS244" i="115"/>
  <c r="BT244" i="115"/>
  <c r="BU244" i="115"/>
  <c r="BV244" i="115"/>
  <c r="BX244" i="115"/>
  <c r="BY244" i="115"/>
  <c r="BZ244" i="115"/>
  <c r="CA244" i="115"/>
  <c r="CB244" i="115"/>
  <c r="CC244" i="115"/>
  <c r="CD244" i="115"/>
  <c r="CE244" i="115"/>
  <c r="CF244" i="115"/>
  <c r="CG244" i="115"/>
  <c r="CH244" i="115"/>
  <c r="CI244" i="115"/>
  <c r="CJ244" i="115"/>
  <c r="CK244" i="115"/>
  <c r="CL244" i="115"/>
  <c r="CM244" i="115"/>
  <c r="CN244" i="115"/>
  <c r="CO244" i="115"/>
  <c r="CP244" i="115"/>
  <c r="CQ244" i="115"/>
  <c r="CR244" i="115"/>
  <c r="CS244" i="115"/>
  <c r="CT244" i="115"/>
  <c r="CV244" i="115"/>
  <c r="CW244" i="115"/>
  <c r="CX244" i="115"/>
  <c r="CY244" i="115"/>
  <c r="CZ244" i="115"/>
  <c r="DA244" i="115"/>
  <c r="DB244" i="115"/>
  <c r="DC244" i="115"/>
  <c r="DD244" i="115"/>
  <c r="DE244" i="115"/>
  <c r="DF244" i="115"/>
  <c r="DG244" i="115"/>
  <c r="DH244" i="115"/>
  <c r="DI244" i="115"/>
  <c r="DJ244" i="115"/>
  <c r="DK244" i="115"/>
  <c r="DL244" i="115"/>
  <c r="DM244" i="115"/>
  <c r="DN244" i="115"/>
  <c r="DO244" i="115"/>
  <c r="DP244" i="115"/>
  <c r="DQ244" i="115"/>
  <c r="DR244" i="115"/>
  <c r="DT244" i="115"/>
  <c r="DU244" i="115"/>
  <c r="DV244" i="115"/>
  <c r="DW244" i="115"/>
  <c r="DX244" i="115"/>
  <c r="DY244" i="115"/>
  <c r="DZ244" i="115"/>
  <c r="EA244" i="115"/>
  <c r="EB244" i="115"/>
  <c r="EC244" i="115"/>
  <c r="ED244" i="115"/>
  <c r="EE244" i="115"/>
  <c r="EF244" i="115"/>
  <c r="EG244" i="115"/>
  <c r="EH244" i="115"/>
  <c r="EI244" i="115"/>
  <c r="EJ244" i="115"/>
  <c r="EK244" i="115"/>
  <c r="EL244" i="115"/>
  <c r="EM244" i="115"/>
  <c r="EN244" i="115"/>
  <c r="EO244" i="115"/>
  <c r="EP244" i="115"/>
  <c r="ER244" i="115"/>
  <c r="ES244" i="115"/>
  <c r="ET244" i="115"/>
  <c r="EU244" i="115"/>
  <c r="EV244" i="115"/>
  <c r="EW244" i="115"/>
  <c r="EX244" i="115"/>
  <c r="EY244" i="115"/>
  <c r="EZ244" i="115"/>
  <c r="FA244" i="115"/>
  <c r="FB244" i="115"/>
  <c r="FC244" i="115"/>
  <c r="FD244" i="115"/>
  <c r="FE244" i="115"/>
  <c r="FF244" i="115"/>
  <c r="FG244" i="115"/>
  <c r="FH244" i="115"/>
  <c r="FI244" i="115"/>
  <c r="FJ244" i="115"/>
  <c r="FK244" i="115"/>
  <c r="FL244" i="115"/>
  <c r="FM244" i="115"/>
  <c r="FN244" i="115"/>
  <c r="AB245" i="115"/>
  <c r="AC245" i="115"/>
  <c r="AD245" i="115"/>
  <c r="AE245" i="115"/>
  <c r="AF245" i="115"/>
  <c r="AG245" i="115"/>
  <c r="AH245" i="115"/>
  <c r="AI245" i="115"/>
  <c r="AJ245" i="115"/>
  <c r="AK245" i="115"/>
  <c r="AL245" i="115"/>
  <c r="AM245" i="115"/>
  <c r="AN245" i="115"/>
  <c r="AO245" i="115"/>
  <c r="AP245" i="115"/>
  <c r="AQ245" i="115"/>
  <c r="AR245" i="115"/>
  <c r="AS245" i="115"/>
  <c r="AT245" i="115"/>
  <c r="AU245" i="115"/>
  <c r="AV245" i="115"/>
  <c r="AW245" i="115"/>
  <c r="AX245" i="115"/>
  <c r="AZ245" i="115"/>
  <c r="BA245" i="115"/>
  <c r="BB245" i="115"/>
  <c r="BC245" i="115"/>
  <c r="BD245" i="115"/>
  <c r="BE245" i="115"/>
  <c r="BF245" i="115"/>
  <c r="BG245" i="115"/>
  <c r="BH245" i="115"/>
  <c r="BI245" i="115"/>
  <c r="BJ245" i="115"/>
  <c r="BK245" i="115"/>
  <c r="BL245" i="115"/>
  <c r="BM245" i="115"/>
  <c r="BN245" i="115"/>
  <c r="BO245" i="115"/>
  <c r="BP245" i="115"/>
  <c r="BQ245" i="115"/>
  <c r="BR245" i="115"/>
  <c r="BS245" i="115"/>
  <c r="BT245" i="115"/>
  <c r="BU245" i="115"/>
  <c r="BV245" i="115"/>
  <c r="BX245" i="115"/>
  <c r="BY245" i="115"/>
  <c r="BZ245" i="115"/>
  <c r="CA245" i="115"/>
  <c r="CB245" i="115"/>
  <c r="CC245" i="115"/>
  <c r="CD245" i="115"/>
  <c r="CE245" i="115"/>
  <c r="CF245" i="115"/>
  <c r="CG245" i="115"/>
  <c r="CH245" i="115"/>
  <c r="CI245" i="115"/>
  <c r="CJ245" i="115"/>
  <c r="CK245" i="115"/>
  <c r="CL245" i="115"/>
  <c r="CM245" i="115"/>
  <c r="CN245" i="115"/>
  <c r="CO245" i="115"/>
  <c r="CP245" i="115"/>
  <c r="CQ245" i="115"/>
  <c r="CR245" i="115"/>
  <c r="CS245" i="115"/>
  <c r="CT245" i="115"/>
  <c r="CV245" i="115"/>
  <c r="CW245" i="115"/>
  <c r="CX245" i="115"/>
  <c r="CY245" i="115"/>
  <c r="CZ245" i="115"/>
  <c r="DA245" i="115"/>
  <c r="DB245" i="115"/>
  <c r="DC245" i="115"/>
  <c r="DD245" i="115"/>
  <c r="DE245" i="115"/>
  <c r="DF245" i="115"/>
  <c r="DG245" i="115"/>
  <c r="DH245" i="115"/>
  <c r="DI245" i="115"/>
  <c r="DJ245" i="115"/>
  <c r="DK245" i="115"/>
  <c r="DL245" i="115"/>
  <c r="DM245" i="115"/>
  <c r="DN245" i="115"/>
  <c r="DO245" i="115"/>
  <c r="DP245" i="115"/>
  <c r="DQ245" i="115"/>
  <c r="DR245" i="115"/>
  <c r="DT245" i="115"/>
  <c r="DU245" i="115"/>
  <c r="DV245" i="115"/>
  <c r="DW245" i="115"/>
  <c r="DX245" i="115"/>
  <c r="DY245" i="115"/>
  <c r="DZ245" i="115"/>
  <c r="EA245" i="115"/>
  <c r="EB245" i="115"/>
  <c r="EC245" i="115"/>
  <c r="ED245" i="115"/>
  <c r="EE245" i="115"/>
  <c r="EF245" i="115"/>
  <c r="EG245" i="115"/>
  <c r="EH245" i="115"/>
  <c r="EI245" i="115"/>
  <c r="EJ245" i="115"/>
  <c r="EK245" i="115"/>
  <c r="EL245" i="115"/>
  <c r="EM245" i="115"/>
  <c r="EN245" i="115"/>
  <c r="EO245" i="115"/>
  <c r="EP245" i="115"/>
  <c r="ER245" i="115"/>
  <c r="ES245" i="115"/>
  <c r="ET245" i="115"/>
  <c r="EU245" i="115"/>
  <c r="EV245" i="115"/>
  <c r="EW245" i="115"/>
  <c r="EX245" i="115"/>
  <c r="EY245" i="115"/>
  <c r="EZ245" i="115"/>
  <c r="FA245" i="115"/>
  <c r="FB245" i="115"/>
  <c r="FC245" i="115"/>
  <c r="FD245" i="115"/>
  <c r="FE245" i="115"/>
  <c r="FF245" i="115"/>
  <c r="FG245" i="115"/>
  <c r="FH245" i="115"/>
  <c r="FI245" i="115"/>
  <c r="FJ245" i="115"/>
  <c r="FK245" i="115"/>
  <c r="FL245" i="115"/>
  <c r="FM245" i="115"/>
  <c r="FN245" i="115"/>
  <c r="AB246" i="115"/>
  <c r="AC246" i="115"/>
  <c r="AD246" i="115"/>
  <c r="AE246" i="115"/>
  <c r="AF246" i="115"/>
  <c r="AG246" i="115"/>
  <c r="AH246" i="115"/>
  <c r="AI246" i="115"/>
  <c r="AJ246" i="115"/>
  <c r="AK246" i="115"/>
  <c r="AL246" i="115"/>
  <c r="AM246" i="115"/>
  <c r="AN246" i="115"/>
  <c r="AO246" i="115"/>
  <c r="AP246" i="115"/>
  <c r="AQ246" i="115"/>
  <c r="AR246" i="115"/>
  <c r="AS246" i="115"/>
  <c r="AT246" i="115"/>
  <c r="AU246" i="115"/>
  <c r="AV246" i="115"/>
  <c r="AW246" i="115"/>
  <c r="AX246" i="115"/>
  <c r="AZ246" i="115"/>
  <c r="BA246" i="115"/>
  <c r="BB246" i="115"/>
  <c r="BC246" i="115"/>
  <c r="BD246" i="115"/>
  <c r="BE246" i="115"/>
  <c r="BF246" i="115"/>
  <c r="BG246" i="115"/>
  <c r="BH246" i="115"/>
  <c r="BI246" i="115"/>
  <c r="BJ246" i="115"/>
  <c r="BK246" i="115"/>
  <c r="BL246" i="115"/>
  <c r="BM246" i="115"/>
  <c r="BN246" i="115"/>
  <c r="BO246" i="115"/>
  <c r="BP246" i="115"/>
  <c r="BQ246" i="115"/>
  <c r="BR246" i="115"/>
  <c r="BS246" i="115"/>
  <c r="BT246" i="115"/>
  <c r="BU246" i="115"/>
  <c r="BV246" i="115"/>
  <c r="BX246" i="115"/>
  <c r="BY246" i="115"/>
  <c r="BZ246" i="115"/>
  <c r="CA246" i="115"/>
  <c r="CB246" i="115"/>
  <c r="CC246" i="115"/>
  <c r="CD246" i="115"/>
  <c r="CE246" i="115"/>
  <c r="CF246" i="115"/>
  <c r="CG246" i="115"/>
  <c r="CH246" i="115"/>
  <c r="CI246" i="115"/>
  <c r="CJ246" i="115"/>
  <c r="CK246" i="115"/>
  <c r="CL246" i="115"/>
  <c r="CM246" i="115"/>
  <c r="CN246" i="115"/>
  <c r="CO246" i="115"/>
  <c r="CP246" i="115"/>
  <c r="CQ246" i="115"/>
  <c r="CR246" i="115"/>
  <c r="CS246" i="115"/>
  <c r="CT246" i="115"/>
  <c r="CV246" i="115"/>
  <c r="CW246" i="115"/>
  <c r="CX246" i="115"/>
  <c r="CY246" i="115"/>
  <c r="CZ246" i="115"/>
  <c r="DA246" i="115"/>
  <c r="DB246" i="115"/>
  <c r="DC246" i="115"/>
  <c r="DD246" i="115"/>
  <c r="DE246" i="115"/>
  <c r="DF246" i="115"/>
  <c r="DG246" i="115"/>
  <c r="DH246" i="115"/>
  <c r="DI246" i="115"/>
  <c r="DJ246" i="115"/>
  <c r="DK246" i="115"/>
  <c r="DL246" i="115"/>
  <c r="DM246" i="115"/>
  <c r="DN246" i="115"/>
  <c r="DO246" i="115"/>
  <c r="DP246" i="115"/>
  <c r="DQ246" i="115"/>
  <c r="DR246" i="115"/>
  <c r="DT246" i="115"/>
  <c r="DU246" i="115"/>
  <c r="DV246" i="115"/>
  <c r="DW246" i="115"/>
  <c r="DX246" i="115"/>
  <c r="DY246" i="115"/>
  <c r="DZ246" i="115"/>
  <c r="EA246" i="115"/>
  <c r="EB246" i="115"/>
  <c r="EC246" i="115"/>
  <c r="ED246" i="115"/>
  <c r="EE246" i="115"/>
  <c r="EF246" i="115"/>
  <c r="EG246" i="115"/>
  <c r="EH246" i="115"/>
  <c r="EI246" i="115"/>
  <c r="EJ246" i="115"/>
  <c r="EK246" i="115"/>
  <c r="EL246" i="115"/>
  <c r="EM246" i="115"/>
  <c r="EN246" i="115"/>
  <c r="EO246" i="115"/>
  <c r="EP246" i="115"/>
  <c r="ER246" i="115"/>
  <c r="ES246" i="115"/>
  <c r="ET246" i="115"/>
  <c r="EU246" i="115"/>
  <c r="EV246" i="115"/>
  <c r="EW246" i="115"/>
  <c r="EX246" i="115"/>
  <c r="EY246" i="115"/>
  <c r="EZ246" i="115"/>
  <c r="FA246" i="115"/>
  <c r="FB246" i="115"/>
  <c r="FC246" i="115"/>
  <c r="FD246" i="115"/>
  <c r="FE246" i="115"/>
  <c r="FF246" i="115"/>
  <c r="FG246" i="115"/>
  <c r="FH246" i="115"/>
  <c r="FI246" i="115"/>
  <c r="FJ246" i="115"/>
  <c r="FK246" i="115"/>
  <c r="FL246" i="115"/>
  <c r="FM246" i="115"/>
  <c r="FN246" i="115"/>
  <c r="AB247" i="115"/>
  <c r="AC247" i="115"/>
  <c r="AD247" i="115"/>
  <c r="AE247" i="115"/>
  <c r="AF247" i="115"/>
  <c r="AG247" i="115"/>
  <c r="AH247" i="115"/>
  <c r="AI247" i="115"/>
  <c r="AJ247" i="115"/>
  <c r="AK247" i="115"/>
  <c r="AL247" i="115"/>
  <c r="AM247" i="115"/>
  <c r="AN247" i="115"/>
  <c r="AO247" i="115"/>
  <c r="AP247" i="115"/>
  <c r="AQ247" i="115"/>
  <c r="AR247" i="115"/>
  <c r="AS247" i="115"/>
  <c r="AT247" i="115"/>
  <c r="AU247" i="115"/>
  <c r="AV247" i="115"/>
  <c r="AW247" i="115"/>
  <c r="AX247" i="115"/>
  <c r="AZ247" i="115"/>
  <c r="BA247" i="115"/>
  <c r="BB247" i="115"/>
  <c r="BC247" i="115"/>
  <c r="BD247" i="115"/>
  <c r="BE247" i="115"/>
  <c r="BF247" i="115"/>
  <c r="BG247" i="115"/>
  <c r="BH247" i="115"/>
  <c r="BI247" i="115"/>
  <c r="BJ247" i="115"/>
  <c r="BK247" i="115"/>
  <c r="BL247" i="115"/>
  <c r="BM247" i="115"/>
  <c r="BN247" i="115"/>
  <c r="BO247" i="115"/>
  <c r="BP247" i="115"/>
  <c r="BQ247" i="115"/>
  <c r="BR247" i="115"/>
  <c r="BS247" i="115"/>
  <c r="BT247" i="115"/>
  <c r="BU247" i="115"/>
  <c r="BV247" i="115"/>
  <c r="BX247" i="115"/>
  <c r="BY247" i="115"/>
  <c r="BZ247" i="115"/>
  <c r="CA247" i="115"/>
  <c r="CB247" i="115"/>
  <c r="CC247" i="115"/>
  <c r="CD247" i="115"/>
  <c r="CE247" i="115"/>
  <c r="CF247" i="115"/>
  <c r="CG247" i="115"/>
  <c r="CH247" i="115"/>
  <c r="CI247" i="115"/>
  <c r="CJ247" i="115"/>
  <c r="CK247" i="115"/>
  <c r="CL247" i="115"/>
  <c r="CM247" i="115"/>
  <c r="CN247" i="115"/>
  <c r="CO247" i="115"/>
  <c r="CP247" i="115"/>
  <c r="CQ247" i="115"/>
  <c r="CR247" i="115"/>
  <c r="CS247" i="115"/>
  <c r="CT247" i="115"/>
  <c r="CV247" i="115"/>
  <c r="CW247" i="115"/>
  <c r="CX247" i="115"/>
  <c r="CY247" i="115"/>
  <c r="CZ247" i="115"/>
  <c r="DA247" i="115"/>
  <c r="DB247" i="115"/>
  <c r="DC247" i="115"/>
  <c r="DD247" i="115"/>
  <c r="DE247" i="115"/>
  <c r="DF247" i="115"/>
  <c r="DG247" i="115"/>
  <c r="DH247" i="115"/>
  <c r="DI247" i="115"/>
  <c r="DJ247" i="115"/>
  <c r="DK247" i="115"/>
  <c r="DL247" i="115"/>
  <c r="DM247" i="115"/>
  <c r="DN247" i="115"/>
  <c r="DO247" i="115"/>
  <c r="DP247" i="115"/>
  <c r="DQ247" i="115"/>
  <c r="DR247" i="115"/>
  <c r="DT247" i="115"/>
  <c r="DU247" i="115"/>
  <c r="DV247" i="115"/>
  <c r="DW247" i="115"/>
  <c r="DX247" i="115"/>
  <c r="DY247" i="115"/>
  <c r="DZ247" i="115"/>
  <c r="EA247" i="115"/>
  <c r="EB247" i="115"/>
  <c r="EC247" i="115"/>
  <c r="ED247" i="115"/>
  <c r="EE247" i="115"/>
  <c r="EF247" i="115"/>
  <c r="EG247" i="115"/>
  <c r="EH247" i="115"/>
  <c r="EI247" i="115"/>
  <c r="EJ247" i="115"/>
  <c r="EK247" i="115"/>
  <c r="EL247" i="115"/>
  <c r="EM247" i="115"/>
  <c r="EN247" i="115"/>
  <c r="EO247" i="115"/>
  <c r="EP247" i="115"/>
  <c r="ER247" i="115"/>
  <c r="ES247" i="115"/>
  <c r="ET247" i="115"/>
  <c r="EU247" i="115"/>
  <c r="EV247" i="115"/>
  <c r="EW247" i="115"/>
  <c r="EX247" i="115"/>
  <c r="EY247" i="115"/>
  <c r="EZ247" i="115"/>
  <c r="FA247" i="115"/>
  <c r="FB247" i="115"/>
  <c r="FC247" i="115"/>
  <c r="FD247" i="115"/>
  <c r="FE247" i="115"/>
  <c r="FF247" i="115"/>
  <c r="FG247" i="115"/>
  <c r="FH247" i="115"/>
  <c r="FI247" i="115"/>
  <c r="FJ247" i="115"/>
  <c r="FK247" i="115"/>
  <c r="FL247" i="115"/>
  <c r="FM247" i="115"/>
  <c r="FN247" i="115"/>
  <c r="AB248" i="115"/>
  <c r="AC248" i="115"/>
  <c r="AD248" i="115"/>
  <c r="AE248" i="115"/>
  <c r="AF248" i="115"/>
  <c r="AG248" i="115"/>
  <c r="AH248" i="115"/>
  <c r="AI248" i="115"/>
  <c r="AJ248" i="115"/>
  <c r="AK248" i="115"/>
  <c r="AL248" i="115"/>
  <c r="AM248" i="115"/>
  <c r="AN248" i="115"/>
  <c r="AO248" i="115"/>
  <c r="AP248" i="115"/>
  <c r="AQ248" i="115"/>
  <c r="AR248" i="115"/>
  <c r="AS248" i="115"/>
  <c r="AT248" i="115"/>
  <c r="AU248" i="115"/>
  <c r="AV248" i="115"/>
  <c r="AW248" i="115"/>
  <c r="AX248" i="115"/>
  <c r="AZ248" i="115"/>
  <c r="BA248" i="115"/>
  <c r="BB248" i="115"/>
  <c r="BC248" i="115"/>
  <c r="BD248" i="115"/>
  <c r="BE248" i="115"/>
  <c r="BF248" i="115"/>
  <c r="BG248" i="115"/>
  <c r="BH248" i="115"/>
  <c r="BI248" i="115"/>
  <c r="BJ248" i="115"/>
  <c r="BK248" i="115"/>
  <c r="BL248" i="115"/>
  <c r="BM248" i="115"/>
  <c r="BN248" i="115"/>
  <c r="BO248" i="115"/>
  <c r="BP248" i="115"/>
  <c r="BQ248" i="115"/>
  <c r="BR248" i="115"/>
  <c r="BS248" i="115"/>
  <c r="BT248" i="115"/>
  <c r="BU248" i="115"/>
  <c r="BV248" i="115"/>
  <c r="BX248" i="115"/>
  <c r="BY248" i="115"/>
  <c r="BZ248" i="115"/>
  <c r="CA248" i="115"/>
  <c r="CB248" i="115"/>
  <c r="CC248" i="115"/>
  <c r="CD248" i="115"/>
  <c r="CE248" i="115"/>
  <c r="CF248" i="115"/>
  <c r="CG248" i="115"/>
  <c r="CH248" i="115"/>
  <c r="CI248" i="115"/>
  <c r="CJ248" i="115"/>
  <c r="CK248" i="115"/>
  <c r="CL248" i="115"/>
  <c r="CM248" i="115"/>
  <c r="CN248" i="115"/>
  <c r="CO248" i="115"/>
  <c r="CP248" i="115"/>
  <c r="CQ248" i="115"/>
  <c r="CR248" i="115"/>
  <c r="CS248" i="115"/>
  <c r="CT248" i="115"/>
  <c r="CV248" i="115"/>
  <c r="CW248" i="115"/>
  <c r="CX248" i="115"/>
  <c r="CY248" i="115"/>
  <c r="CZ248" i="115"/>
  <c r="DA248" i="115"/>
  <c r="DB248" i="115"/>
  <c r="DC248" i="115"/>
  <c r="DD248" i="115"/>
  <c r="DE248" i="115"/>
  <c r="DF248" i="115"/>
  <c r="DG248" i="115"/>
  <c r="DH248" i="115"/>
  <c r="DI248" i="115"/>
  <c r="DJ248" i="115"/>
  <c r="DK248" i="115"/>
  <c r="DL248" i="115"/>
  <c r="DM248" i="115"/>
  <c r="DN248" i="115"/>
  <c r="DO248" i="115"/>
  <c r="DP248" i="115"/>
  <c r="DQ248" i="115"/>
  <c r="DR248" i="115"/>
  <c r="DT248" i="115"/>
  <c r="DU248" i="115"/>
  <c r="DV248" i="115"/>
  <c r="DW248" i="115"/>
  <c r="DX248" i="115"/>
  <c r="DY248" i="115"/>
  <c r="DZ248" i="115"/>
  <c r="EA248" i="115"/>
  <c r="EB248" i="115"/>
  <c r="EC248" i="115"/>
  <c r="ED248" i="115"/>
  <c r="EE248" i="115"/>
  <c r="EF248" i="115"/>
  <c r="EG248" i="115"/>
  <c r="EH248" i="115"/>
  <c r="EI248" i="115"/>
  <c r="EJ248" i="115"/>
  <c r="EK248" i="115"/>
  <c r="EL248" i="115"/>
  <c r="EM248" i="115"/>
  <c r="EN248" i="115"/>
  <c r="EO248" i="115"/>
  <c r="EP248" i="115"/>
  <c r="ER248" i="115"/>
  <c r="ES248" i="115"/>
  <c r="ET248" i="115"/>
  <c r="EU248" i="115"/>
  <c r="EV248" i="115"/>
  <c r="EW248" i="115"/>
  <c r="EX248" i="115"/>
  <c r="EY248" i="115"/>
  <c r="EZ248" i="115"/>
  <c r="FA248" i="115"/>
  <c r="FB248" i="115"/>
  <c r="FC248" i="115"/>
  <c r="FD248" i="115"/>
  <c r="FE248" i="115"/>
  <c r="FF248" i="115"/>
  <c r="FG248" i="115"/>
  <c r="FH248" i="115"/>
  <c r="FI248" i="115"/>
  <c r="FJ248" i="115"/>
  <c r="FK248" i="115"/>
  <c r="FL248" i="115"/>
  <c r="FM248" i="115"/>
  <c r="FN248" i="115"/>
  <c r="AB249" i="115"/>
  <c r="AC249" i="115"/>
  <c r="AD249" i="115"/>
  <c r="AE249" i="115"/>
  <c r="AF249" i="115"/>
  <c r="AG249" i="115"/>
  <c r="AH249" i="115"/>
  <c r="AI249" i="115"/>
  <c r="AJ249" i="115"/>
  <c r="AK249" i="115"/>
  <c r="AL249" i="115"/>
  <c r="AM249" i="115"/>
  <c r="AN249" i="115"/>
  <c r="AO249" i="115"/>
  <c r="AP249" i="115"/>
  <c r="AQ249" i="115"/>
  <c r="AR249" i="115"/>
  <c r="AS249" i="115"/>
  <c r="AT249" i="115"/>
  <c r="AU249" i="115"/>
  <c r="AV249" i="115"/>
  <c r="AW249" i="115"/>
  <c r="AX249" i="115"/>
  <c r="AZ249" i="115"/>
  <c r="BA249" i="115"/>
  <c r="BB249" i="115"/>
  <c r="BC249" i="115"/>
  <c r="BD249" i="115"/>
  <c r="BE249" i="115"/>
  <c r="BF249" i="115"/>
  <c r="BG249" i="115"/>
  <c r="BH249" i="115"/>
  <c r="BI249" i="115"/>
  <c r="BJ249" i="115"/>
  <c r="BK249" i="115"/>
  <c r="BL249" i="115"/>
  <c r="BM249" i="115"/>
  <c r="BN249" i="115"/>
  <c r="BO249" i="115"/>
  <c r="BP249" i="115"/>
  <c r="BQ249" i="115"/>
  <c r="BR249" i="115"/>
  <c r="BS249" i="115"/>
  <c r="BT249" i="115"/>
  <c r="BU249" i="115"/>
  <c r="BV249" i="115"/>
  <c r="BX249" i="115"/>
  <c r="BY249" i="115"/>
  <c r="BZ249" i="115"/>
  <c r="CA249" i="115"/>
  <c r="CB249" i="115"/>
  <c r="CC249" i="115"/>
  <c r="CD249" i="115"/>
  <c r="CE249" i="115"/>
  <c r="CF249" i="115"/>
  <c r="CG249" i="115"/>
  <c r="CH249" i="115"/>
  <c r="CI249" i="115"/>
  <c r="CJ249" i="115"/>
  <c r="CK249" i="115"/>
  <c r="CL249" i="115"/>
  <c r="CM249" i="115"/>
  <c r="CN249" i="115"/>
  <c r="CO249" i="115"/>
  <c r="CP249" i="115"/>
  <c r="CQ249" i="115"/>
  <c r="CR249" i="115"/>
  <c r="CS249" i="115"/>
  <c r="CT249" i="115"/>
  <c r="CV249" i="115"/>
  <c r="CW249" i="115"/>
  <c r="CX249" i="115"/>
  <c r="CY249" i="115"/>
  <c r="CZ249" i="115"/>
  <c r="DA249" i="115"/>
  <c r="DB249" i="115"/>
  <c r="DC249" i="115"/>
  <c r="DD249" i="115"/>
  <c r="DE249" i="115"/>
  <c r="DF249" i="115"/>
  <c r="DG249" i="115"/>
  <c r="DH249" i="115"/>
  <c r="DI249" i="115"/>
  <c r="DJ249" i="115"/>
  <c r="DK249" i="115"/>
  <c r="DL249" i="115"/>
  <c r="DM249" i="115"/>
  <c r="DN249" i="115"/>
  <c r="DO249" i="115"/>
  <c r="DP249" i="115"/>
  <c r="DQ249" i="115"/>
  <c r="DR249" i="115"/>
  <c r="DT249" i="115"/>
  <c r="DU249" i="115"/>
  <c r="DV249" i="115"/>
  <c r="DW249" i="115"/>
  <c r="DX249" i="115"/>
  <c r="DY249" i="115"/>
  <c r="DZ249" i="115"/>
  <c r="EA249" i="115"/>
  <c r="EB249" i="115"/>
  <c r="EC249" i="115"/>
  <c r="ED249" i="115"/>
  <c r="EE249" i="115"/>
  <c r="EF249" i="115"/>
  <c r="EG249" i="115"/>
  <c r="EH249" i="115"/>
  <c r="EI249" i="115"/>
  <c r="EJ249" i="115"/>
  <c r="EK249" i="115"/>
  <c r="EL249" i="115"/>
  <c r="EM249" i="115"/>
  <c r="EN249" i="115"/>
  <c r="EO249" i="115"/>
  <c r="EP249" i="115"/>
  <c r="ER249" i="115"/>
  <c r="ES249" i="115"/>
  <c r="ET249" i="115"/>
  <c r="EU249" i="115"/>
  <c r="EV249" i="115"/>
  <c r="EW249" i="115"/>
  <c r="EX249" i="115"/>
  <c r="EY249" i="115"/>
  <c r="EZ249" i="115"/>
  <c r="FA249" i="115"/>
  <c r="FB249" i="115"/>
  <c r="FC249" i="115"/>
  <c r="FD249" i="115"/>
  <c r="FE249" i="115"/>
  <c r="FF249" i="115"/>
  <c r="FG249" i="115"/>
  <c r="FH249" i="115"/>
  <c r="FI249" i="115"/>
  <c r="FJ249" i="115"/>
  <c r="FK249" i="115"/>
  <c r="FL249" i="115"/>
  <c r="FM249" i="115"/>
  <c r="FN249" i="115"/>
  <c r="AB250" i="115"/>
  <c r="AC250" i="115"/>
  <c r="AD250" i="115"/>
  <c r="AE250" i="115"/>
  <c r="AF250" i="115"/>
  <c r="AG250" i="115"/>
  <c r="AH250" i="115"/>
  <c r="AI250" i="115"/>
  <c r="AJ250" i="115"/>
  <c r="AK250" i="115"/>
  <c r="AL250" i="115"/>
  <c r="AM250" i="115"/>
  <c r="AN250" i="115"/>
  <c r="AO250" i="115"/>
  <c r="AP250" i="115"/>
  <c r="AQ250" i="115"/>
  <c r="AR250" i="115"/>
  <c r="AS250" i="115"/>
  <c r="AT250" i="115"/>
  <c r="AU250" i="115"/>
  <c r="AV250" i="115"/>
  <c r="AW250" i="115"/>
  <c r="AX250" i="115"/>
  <c r="AZ250" i="115"/>
  <c r="BA250" i="115"/>
  <c r="BB250" i="115"/>
  <c r="BC250" i="115"/>
  <c r="BD250" i="115"/>
  <c r="BE250" i="115"/>
  <c r="BF250" i="115"/>
  <c r="BG250" i="115"/>
  <c r="BH250" i="115"/>
  <c r="BI250" i="115"/>
  <c r="BJ250" i="115"/>
  <c r="BK250" i="115"/>
  <c r="BL250" i="115"/>
  <c r="BM250" i="115"/>
  <c r="BN250" i="115"/>
  <c r="BO250" i="115"/>
  <c r="BP250" i="115"/>
  <c r="BQ250" i="115"/>
  <c r="BR250" i="115"/>
  <c r="BS250" i="115"/>
  <c r="BT250" i="115"/>
  <c r="BU250" i="115"/>
  <c r="BV250" i="115"/>
  <c r="BX250" i="115"/>
  <c r="BY250" i="115"/>
  <c r="BZ250" i="115"/>
  <c r="CA250" i="115"/>
  <c r="CB250" i="115"/>
  <c r="CC250" i="115"/>
  <c r="CD250" i="115"/>
  <c r="CE250" i="115"/>
  <c r="CF250" i="115"/>
  <c r="CG250" i="115"/>
  <c r="CH250" i="115"/>
  <c r="CI250" i="115"/>
  <c r="CJ250" i="115"/>
  <c r="CK250" i="115"/>
  <c r="CL250" i="115"/>
  <c r="CM250" i="115"/>
  <c r="CN250" i="115"/>
  <c r="CO250" i="115"/>
  <c r="CP250" i="115"/>
  <c r="CQ250" i="115"/>
  <c r="CR250" i="115"/>
  <c r="CS250" i="115"/>
  <c r="CT250" i="115"/>
  <c r="CV250" i="115"/>
  <c r="CW250" i="115"/>
  <c r="CX250" i="115"/>
  <c r="CY250" i="115"/>
  <c r="CZ250" i="115"/>
  <c r="DA250" i="115"/>
  <c r="DB250" i="115"/>
  <c r="DC250" i="115"/>
  <c r="DD250" i="115"/>
  <c r="DE250" i="115"/>
  <c r="DF250" i="115"/>
  <c r="DG250" i="115"/>
  <c r="DH250" i="115"/>
  <c r="DI250" i="115"/>
  <c r="DJ250" i="115"/>
  <c r="DK250" i="115"/>
  <c r="DL250" i="115"/>
  <c r="DM250" i="115"/>
  <c r="DN250" i="115"/>
  <c r="DO250" i="115"/>
  <c r="DP250" i="115"/>
  <c r="DQ250" i="115"/>
  <c r="DR250" i="115"/>
  <c r="DT250" i="115"/>
  <c r="DU250" i="115"/>
  <c r="DV250" i="115"/>
  <c r="DW250" i="115"/>
  <c r="DX250" i="115"/>
  <c r="DY250" i="115"/>
  <c r="DZ250" i="115"/>
  <c r="EA250" i="115"/>
  <c r="EB250" i="115"/>
  <c r="EC250" i="115"/>
  <c r="ED250" i="115"/>
  <c r="EE250" i="115"/>
  <c r="EF250" i="115"/>
  <c r="EG250" i="115"/>
  <c r="EH250" i="115"/>
  <c r="EI250" i="115"/>
  <c r="EJ250" i="115"/>
  <c r="EK250" i="115"/>
  <c r="EL250" i="115"/>
  <c r="EM250" i="115"/>
  <c r="EN250" i="115"/>
  <c r="EO250" i="115"/>
  <c r="EP250" i="115"/>
  <c r="ER250" i="115"/>
  <c r="ES250" i="115"/>
  <c r="ET250" i="115"/>
  <c r="EU250" i="115"/>
  <c r="EV250" i="115"/>
  <c r="EW250" i="115"/>
  <c r="EX250" i="115"/>
  <c r="EY250" i="115"/>
  <c r="EZ250" i="115"/>
  <c r="FA250" i="115"/>
  <c r="FB250" i="115"/>
  <c r="FC250" i="115"/>
  <c r="FD250" i="115"/>
  <c r="FE250" i="115"/>
  <c r="FF250" i="115"/>
  <c r="FG250" i="115"/>
  <c r="FH250" i="115"/>
  <c r="FI250" i="115"/>
  <c r="FJ250" i="115"/>
  <c r="FK250" i="115"/>
  <c r="FL250" i="115"/>
  <c r="FM250" i="115"/>
  <c r="FN250" i="115"/>
  <c r="AB251" i="115"/>
  <c r="AC251" i="115"/>
  <c r="AD251" i="115"/>
  <c r="AE251" i="115"/>
  <c r="AF251" i="115"/>
  <c r="AG251" i="115"/>
  <c r="AH251" i="115"/>
  <c r="AI251" i="115"/>
  <c r="AJ251" i="115"/>
  <c r="AK251" i="115"/>
  <c r="AL251" i="115"/>
  <c r="AM251" i="115"/>
  <c r="AN251" i="115"/>
  <c r="AO251" i="115"/>
  <c r="AP251" i="115"/>
  <c r="AQ251" i="115"/>
  <c r="AR251" i="115"/>
  <c r="AS251" i="115"/>
  <c r="AT251" i="115"/>
  <c r="AU251" i="115"/>
  <c r="AV251" i="115"/>
  <c r="AW251" i="115"/>
  <c r="AX251" i="115"/>
  <c r="AZ251" i="115"/>
  <c r="BA251" i="115"/>
  <c r="BB251" i="115"/>
  <c r="BC251" i="115"/>
  <c r="BD251" i="115"/>
  <c r="BE251" i="115"/>
  <c r="BF251" i="115"/>
  <c r="BG251" i="115"/>
  <c r="BH251" i="115"/>
  <c r="BI251" i="115"/>
  <c r="BJ251" i="115"/>
  <c r="BK251" i="115"/>
  <c r="BL251" i="115"/>
  <c r="BM251" i="115"/>
  <c r="BN251" i="115"/>
  <c r="BO251" i="115"/>
  <c r="BP251" i="115"/>
  <c r="BQ251" i="115"/>
  <c r="BR251" i="115"/>
  <c r="BS251" i="115"/>
  <c r="BT251" i="115"/>
  <c r="BU251" i="115"/>
  <c r="BV251" i="115"/>
  <c r="BX251" i="115"/>
  <c r="BY251" i="115"/>
  <c r="BZ251" i="115"/>
  <c r="CA251" i="115"/>
  <c r="CB251" i="115"/>
  <c r="CC251" i="115"/>
  <c r="CD251" i="115"/>
  <c r="CE251" i="115"/>
  <c r="CF251" i="115"/>
  <c r="CG251" i="115"/>
  <c r="CH251" i="115"/>
  <c r="CI251" i="115"/>
  <c r="CJ251" i="115"/>
  <c r="CK251" i="115"/>
  <c r="CL251" i="115"/>
  <c r="CM251" i="115"/>
  <c r="CN251" i="115"/>
  <c r="CO251" i="115"/>
  <c r="CP251" i="115"/>
  <c r="CQ251" i="115"/>
  <c r="CR251" i="115"/>
  <c r="CS251" i="115"/>
  <c r="CT251" i="115"/>
  <c r="CV251" i="115"/>
  <c r="CW251" i="115"/>
  <c r="CX251" i="115"/>
  <c r="CY251" i="115"/>
  <c r="CZ251" i="115"/>
  <c r="DA251" i="115"/>
  <c r="DB251" i="115"/>
  <c r="DC251" i="115"/>
  <c r="DD251" i="115"/>
  <c r="DE251" i="115"/>
  <c r="DF251" i="115"/>
  <c r="DG251" i="115"/>
  <c r="DH251" i="115"/>
  <c r="DI251" i="115"/>
  <c r="DJ251" i="115"/>
  <c r="DK251" i="115"/>
  <c r="DL251" i="115"/>
  <c r="DM251" i="115"/>
  <c r="DN251" i="115"/>
  <c r="DO251" i="115"/>
  <c r="DP251" i="115"/>
  <c r="DQ251" i="115"/>
  <c r="DR251" i="115"/>
  <c r="DT251" i="115"/>
  <c r="DU251" i="115"/>
  <c r="DV251" i="115"/>
  <c r="DW251" i="115"/>
  <c r="DX251" i="115"/>
  <c r="DY251" i="115"/>
  <c r="DZ251" i="115"/>
  <c r="EA251" i="115"/>
  <c r="EB251" i="115"/>
  <c r="EC251" i="115"/>
  <c r="ED251" i="115"/>
  <c r="EE251" i="115"/>
  <c r="EF251" i="115"/>
  <c r="EG251" i="115"/>
  <c r="EH251" i="115"/>
  <c r="EI251" i="115"/>
  <c r="EJ251" i="115"/>
  <c r="EK251" i="115"/>
  <c r="EL251" i="115"/>
  <c r="EM251" i="115"/>
  <c r="EN251" i="115"/>
  <c r="EO251" i="115"/>
  <c r="EP251" i="115"/>
  <c r="ER251" i="115"/>
  <c r="ES251" i="115"/>
  <c r="ET251" i="115"/>
  <c r="EU251" i="115"/>
  <c r="EV251" i="115"/>
  <c r="EW251" i="115"/>
  <c r="EX251" i="115"/>
  <c r="EY251" i="115"/>
  <c r="EZ251" i="115"/>
  <c r="FA251" i="115"/>
  <c r="FB251" i="115"/>
  <c r="FC251" i="115"/>
  <c r="FD251" i="115"/>
  <c r="FE251" i="115"/>
  <c r="FF251" i="115"/>
  <c r="FG251" i="115"/>
  <c r="FH251" i="115"/>
  <c r="FI251" i="115"/>
  <c r="FJ251" i="115"/>
  <c r="FK251" i="115"/>
  <c r="FL251" i="115"/>
  <c r="FM251" i="115"/>
  <c r="FN251" i="115"/>
  <c r="AB252" i="115"/>
  <c r="AC252" i="115"/>
  <c r="AD252" i="115"/>
  <c r="AE252" i="115"/>
  <c r="AF252" i="115"/>
  <c r="AG252" i="115"/>
  <c r="AH252" i="115"/>
  <c r="AI252" i="115"/>
  <c r="AJ252" i="115"/>
  <c r="AK252" i="115"/>
  <c r="AL252" i="115"/>
  <c r="AM252" i="115"/>
  <c r="AN252" i="115"/>
  <c r="AO252" i="115"/>
  <c r="AP252" i="115"/>
  <c r="AQ252" i="115"/>
  <c r="AR252" i="115"/>
  <c r="AS252" i="115"/>
  <c r="AT252" i="115"/>
  <c r="AU252" i="115"/>
  <c r="AV252" i="115"/>
  <c r="AW252" i="115"/>
  <c r="AX252" i="115"/>
  <c r="AZ252" i="115"/>
  <c r="BA252" i="115"/>
  <c r="BB252" i="115"/>
  <c r="BC252" i="115"/>
  <c r="BD252" i="115"/>
  <c r="BE252" i="115"/>
  <c r="BF252" i="115"/>
  <c r="BG252" i="115"/>
  <c r="BH252" i="115"/>
  <c r="BI252" i="115"/>
  <c r="BJ252" i="115"/>
  <c r="BK252" i="115"/>
  <c r="BL252" i="115"/>
  <c r="BM252" i="115"/>
  <c r="BN252" i="115"/>
  <c r="BO252" i="115"/>
  <c r="BP252" i="115"/>
  <c r="BQ252" i="115"/>
  <c r="BR252" i="115"/>
  <c r="BS252" i="115"/>
  <c r="BT252" i="115"/>
  <c r="BU252" i="115"/>
  <c r="BV252" i="115"/>
  <c r="BX252" i="115"/>
  <c r="BY252" i="115"/>
  <c r="BZ252" i="115"/>
  <c r="CA252" i="115"/>
  <c r="CB252" i="115"/>
  <c r="CC252" i="115"/>
  <c r="CD252" i="115"/>
  <c r="CE252" i="115"/>
  <c r="CF252" i="115"/>
  <c r="CG252" i="115"/>
  <c r="CH252" i="115"/>
  <c r="CI252" i="115"/>
  <c r="CJ252" i="115"/>
  <c r="CK252" i="115"/>
  <c r="CL252" i="115"/>
  <c r="CM252" i="115"/>
  <c r="CN252" i="115"/>
  <c r="CO252" i="115"/>
  <c r="CP252" i="115"/>
  <c r="CQ252" i="115"/>
  <c r="CR252" i="115"/>
  <c r="CS252" i="115"/>
  <c r="CT252" i="115"/>
  <c r="CV252" i="115"/>
  <c r="CW252" i="115"/>
  <c r="CX252" i="115"/>
  <c r="CY252" i="115"/>
  <c r="CZ252" i="115"/>
  <c r="DA252" i="115"/>
  <c r="DB252" i="115"/>
  <c r="DC252" i="115"/>
  <c r="DD252" i="115"/>
  <c r="DE252" i="115"/>
  <c r="DF252" i="115"/>
  <c r="DG252" i="115"/>
  <c r="DH252" i="115"/>
  <c r="DI252" i="115"/>
  <c r="DJ252" i="115"/>
  <c r="DK252" i="115"/>
  <c r="DL252" i="115"/>
  <c r="DM252" i="115"/>
  <c r="DN252" i="115"/>
  <c r="DO252" i="115"/>
  <c r="DP252" i="115"/>
  <c r="DQ252" i="115"/>
  <c r="DR252" i="115"/>
  <c r="DT252" i="115"/>
  <c r="DU252" i="115"/>
  <c r="DV252" i="115"/>
  <c r="DW252" i="115"/>
  <c r="DX252" i="115"/>
  <c r="DY252" i="115"/>
  <c r="DZ252" i="115"/>
  <c r="EA252" i="115"/>
  <c r="EB252" i="115"/>
  <c r="EC252" i="115"/>
  <c r="ED252" i="115"/>
  <c r="EE252" i="115"/>
  <c r="EF252" i="115"/>
  <c r="EG252" i="115"/>
  <c r="EH252" i="115"/>
  <c r="EI252" i="115"/>
  <c r="EJ252" i="115"/>
  <c r="EK252" i="115"/>
  <c r="EL252" i="115"/>
  <c r="EM252" i="115"/>
  <c r="EN252" i="115"/>
  <c r="EO252" i="115"/>
  <c r="EP252" i="115"/>
  <c r="ER252" i="115"/>
  <c r="ES252" i="115"/>
  <c r="ET252" i="115"/>
  <c r="EU252" i="115"/>
  <c r="EV252" i="115"/>
  <c r="EW252" i="115"/>
  <c r="EX252" i="115"/>
  <c r="EY252" i="115"/>
  <c r="EZ252" i="115"/>
  <c r="FA252" i="115"/>
  <c r="FB252" i="115"/>
  <c r="FC252" i="115"/>
  <c r="FD252" i="115"/>
  <c r="FE252" i="115"/>
  <c r="FF252" i="115"/>
  <c r="FG252" i="115"/>
  <c r="FH252" i="115"/>
  <c r="FI252" i="115"/>
  <c r="FJ252" i="115"/>
  <c r="FK252" i="115"/>
  <c r="FL252" i="115"/>
  <c r="FM252" i="115"/>
  <c r="FN252" i="115"/>
  <c r="AB253" i="115"/>
  <c r="AC253" i="115"/>
  <c r="AD253" i="115"/>
  <c r="AE253" i="115"/>
  <c r="AF253" i="115"/>
  <c r="AG253" i="115"/>
  <c r="AH253" i="115"/>
  <c r="AI253" i="115"/>
  <c r="AJ253" i="115"/>
  <c r="AK253" i="115"/>
  <c r="AL253" i="115"/>
  <c r="AM253" i="115"/>
  <c r="AN253" i="115"/>
  <c r="AO253" i="115"/>
  <c r="AP253" i="115"/>
  <c r="AQ253" i="115"/>
  <c r="AR253" i="115"/>
  <c r="AS253" i="115"/>
  <c r="AT253" i="115"/>
  <c r="AU253" i="115"/>
  <c r="AV253" i="115"/>
  <c r="AW253" i="115"/>
  <c r="AX253" i="115"/>
  <c r="AZ253" i="115"/>
  <c r="BA253" i="115"/>
  <c r="BB253" i="115"/>
  <c r="BC253" i="115"/>
  <c r="BD253" i="115"/>
  <c r="BE253" i="115"/>
  <c r="BF253" i="115"/>
  <c r="BG253" i="115"/>
  <c r="BH253" i="115"/>
  <c r="BI253" i="115"/>
  <c r="BJ253" i="115"/>
  <c r="BK253" i="115"/>
  <c r="BL253" i="115"/>
  <c r="BM253" i="115"/>
  <c r="BN253" i="115"/>
  <c r="BO253" i="115"/>
  <c r="BP253" i="115"/>
  <c r="BQ253" i="115"/>
  <c r="BR253" i="115"/>
  <c r="BS253" i="115"/>
  <c r="BT253" i="115"/>
  <c r="BU253" i="115"/>
  <c r="BV253" i="115"/>
  <c r="BX253" i="115"/>
  <c r="BY253" i="115"/>
  <c r="BZ253" i="115"/>
  <c r="CA253" i="115"/>
  <c r="CB253" i="115"/>
  <c r="CC253" i="115"/>
  <c r="CD253" i="115"/>
  <c r="CE253" i="115"/>
  <c r="CF253" i="115"/>
  <c r="CG253" i="115"/>
  <c r="CH253" i="115"/>
  <c r="CI253" i="115"/>
  <c r="CJ253" i="115"/>
  <c r="CK253" i="115"/>
  <c r="CL253" i="115"/>
  <c r="CM253" i="115"/>
  <c r="CN253" i="115"/>
  <c r="CO253" i="115"/>
  <c r="CP253" i="115"/>
  <c r="CQ253" i="115"/>
  <c r="CR253" i="115"/>
  <c r="CS253" i="115"/>
  <c r="CT253" i="115"/>
  <c r="CV253" i="115"/>
  <c r="CW253" i="115"/>
  <c r="CX253" i="115"/>
  <c r="CY253" i="115"/>
  <c r="CZ253" i="115"/>
  <c r="DA253" i="115"/>
  <c r="DB253" i="115"/>
  <c r="DC253" i="115"/>
  <c r="DD253" i="115"/>
  <c r="DE253" i="115"/>
  <c r="DF253" i="115"/>
  <c r="DG253" i="115"/>
  <c r="DH253" i="115"/>
  <c r="DI253" i="115"/>
  <c r="DJ253" i="115"/>
  <c r="DK253" i="115"/>
  <c r="DL253" i="115"/>
  <c r="DM253" i="115"/>
  <c r="DN253" i="115"/>
  <c r="DO253" i="115"/>
  <c r="DP253" i="115"/>
  <c r="DQ253" i="115"/>
  <c r="DR253" i="115"/>
  <c r="DT253" i="115"/>
  <c r="DU253" i="115"/>
  <c r="DV253" i="115"/>
  <c r="DW253" i="115"/>
  <c r="DX253" i="115"/>
  <c r="DY253" i="115"/>
  <c r="DZ253" i="115"/>
  <c r="EA253" i="115"/>
  <c r="EB253" i="115"/>
  <c r="EC253" i="115"/>
  <c r="ED253" i="115"/>
  <c r="EE253" i="115"/>
  <c r="EF253" i="115"/>
  <c r="EG253" i="115"/>
  <c r="EH253" i="115"/>
  <c r="EI253" i="115"/>
  <c r="EJ253" i="115"/>
  <c r="EK253" i="115"/>
  <c r="EL253" i="115"/>
  <c r="EM253" i="115"/>
  <c r="EN253" i="115"/>
  <c r="EO253" i="115"/>
  <c r="EP253" i="115"/>
  <c r="ER253" i="115"/>
  <c r="ES253" i="115"/>
  <c r="ET253" i="115"/>
  <c r="EU253" i="115"/>
  <c r="EV253" i="115"/>
  <c r="EW253" i="115"/>
  <c r="EX253" i="115"/>
  <c r="EY253" i="115"/>
  <c r="EZ253" i="115"/>
  <c r="FA253" i="115"/>
  <c r="FB253" i="115"/>
  <c r="FC253" i="115"/>
  <c r="FD253" i="115"/>
  <c r="FE253" i="115"/>
  <c r="FF253" i="115"/>
  <c r="FG253" i="115"/>
  <c r="FH253" i="115"/>
  <c r="FI253" i="115"/>
  <c r="FJ253" i="115"/>
  <c r="FK253" i="115"/>
  <c r="FL253" i="115"/>
  <c r="FM253" i="115"/>
  <c r="FN253" i="115"/>
  <c r="AB254" i="115"/>
  <c r="AC254" i="115"/>
  <c r="AD254" i="115"/>
  <c r="AE254" i="115"/>
  <c r="AF254" i="115"/>
  <c r="AG254" i="115"/>
  <c r="AH254" i="115"/>
  <c r="AI254" i="115"/>
  <c r="AJ254" i="115"/>
  <c r="AK254" i="115"/>
  <c r="AL254" i="115"/>
  <c r="AM254" i="115"/>
  <c r="AN254" i="115"/>
  <c r="AO254" i="115"/>
  <c r="AP254" i="115"/>
  <c r="AQ254" i="115"/>
  <c r="AR254" i="115"/>
  <c r="AS254" i="115"/>
  <c r="AT254" i="115"/>
  <c r="AU254" i="115"/>
  <c r="AV254" i="115"/>
  <c r="AW254" i="115"/>
  <c r="AX254" i="115"/>
  <c r="AZ254" i="115"/>
  <c r="BA254" i="115"/>
  <c r="BB254" i="115"/>
  <c r="BC254" i="115"/>
  <c r="BD254" i="115"/>
  <c r="BE254" i="115"/>
  <c r="BF254" i="115"/>
  <c r="BG254" i="115"/>
  <c r="BH254" i="115"/>
  <c r="BI254" i="115"/>
  <c r="BJ254" i="115"/>
  <c r="BK254" i="115"/>
  <c r="BL254" i="115"/>
  <c r="BM254" i="115"/>
  <c r="BN254" i="115"/>
  <c r="BO254" i="115"/>
  <c r="BP254" i="115"/>
  <c r="BQ254" i="115"/>
  <c r="BR254" i="115"/>
  <c r="BS254" i="115"/>
  <c r="BT254" i="115"/>
  <c r="BU254" i="115"/>
  <c r="BV254" i="115"/>
  <c r="BX254" i="115"/>
  <c r="BY254" i="115"/>
  <c r="BZ254" i="115"/>
  <c r="CA254" i="115"/>
  <c r="CB254" i="115"/>
  <c r="CC254" i="115"/>
  <c r="CD254" i="115"/>
  <c r="CE254" i="115"/>
  <c r="CF254" i="115"/>
  <c r="CG254" i="115"/>
  <c r="CH254" i="115"/>
  <c r="CI254" i="115"/>
  <c r="CJ254" i="115"/>
  <c r="CK254" i="115"/>
  <c r="CL254" i="115"/>
  <c r="CM254" i="115"/>
  <c r="CN254" i="115"/>
  <c r="CO254" i="115"/>
  <c r="CP254" i="115"/>
  <c r="CQ254" i="115"/>
  <c r="CR254" i="115"/>
  <c r="CS254" i="115"/>
  <c r="CT254" i="115"/>
  <c r="CV254" i="115"/>
  <c r="CW254" i="115"/>
  <c r="CX254" i="115"/>
  <c r="CY254" i="115"/>
  <c r="CZ254" i="115"/>
  <c r="DA254" i="115"/>
  <c r="DB254" i="115"/>
  <c r="DC254" i="115"/>
  <c r="DD254" i="115"/>
  <c r="DE254" i="115"/>
  <c r="DF254" i="115"/>
  <c r="DG254" i="115"/>
  <c r="DH254" i="115"/>
  <c r="DI254" i="115"/>
  <c r="DJ254" i="115"/>
  <c r="DK254" i="115"/>
  <c r="DL254" i="115"/>
  <c r="DM254" i="115"/>
  <c r="DN254" i="115"/>
  <c r="DO254" i="115"/>
  <c r="DP254" i="115"/>
  <c r="DQ254" i="115"/>
  <c r="DR254" i="115"/>
  <c r="DT254" i="115"/>
  <c r="DU254" i="115"/>
  <c r="DV254" i="115"/>
  <c r="DW254" i="115"/>
  <c r="DX254" i="115"/>
  <c r="DY254" i="115"/>
  <c r="DZ254" i="115"/>
  <c r="EA254" i="115"/>
  <c r="EB254" i="115"/>
  <c r="EC254" i="115"/>
  <c r="ED254" i="115"/>
  <c r="EE254" i="115"/>
  <c r="EF254" i="115"/>
  <c r="EG254" i="115"/>
  <c r="EH254" i="115"/>
  <c r="EI254" i="115"/>
  <c r="EJ254" i="115"/>
  <c r="EK254" i="115"/>
  <c r="EL254" i="115"/>
  <c r="EM254" i="115"/>
  <c r="EN254" i="115"/>
  <c r="EO254" i="115"/>
  <c r="EP254" i="115"/>
  <c r="ER254" i="115"/>
  <c r="ES254" i="115"/>
  <c r="ET254" i="115"/>
  <c r="EU254" i="115"/>
  <c r="EV254" i="115"/>
  <c r="EW254" i="115"/>
  <c r="EX254" i="115"/>
  <c r="EY254" i="115"/>
  <c r="EZ254" i="115"/>
  <c r="FA254" i="115"/>
  <c r="FB254" i="115"/>
  <c r="FC254" i="115"/>
  <c r="FD254" i="115"/>
  <c r="FE254" i="115"/>
  <c r="FF254" i="115"/>
  <c r="FG254" i="115"/>
  <c r="FH254" i="115"/>
  <c r="FI254" i="115"/>
  <c r="FJ254" i="115"/>
  <c r="FK254" i="115"/>
  <c r="FL254" i="115"/>
  <c r="FM254" i="115"/>
  <c r="FN254" i="115"/>
  <c r="AB255" i="115"/>
  <c r="AC255" i="115"/>
  <c r="AD255" i="115"/>
  <c r="AE255" i="115"/>
  <c r="AF255" i="115"/>
  <c r="AG255" i="115"/>
  <c r="AH255" i="115"/>
  <c r="AI255" i="115"/>
  <c r="AJ255" i="115"/>
  <c r="AK255" i="115"/>
  <c r="AL255" i="115"/>
  <c r="AM255" i="115"/>
  <c r="AN255" i="115"/>
  <c r="AO255" i="115"/>
  <c r="AP255" i="115"/>
  <c r="AQ255" i="115"/>
  <c r="AR255" i="115"/>
  <c r="AS255" i="115"/>
  <c r="AT255" i="115"/>
  <c r="AU255" i="115"/>
  <c r="AV255" i="115"/>
  <c r="AW255" i="115"/>
  <c r="AX255" i="115"/>
  <c r="AZ255" i="115"/>
  <c r="BA255" i="115"/>
  <c r="BB255" i="115"/>
  <c r="BC255" i="115"/>
  <c r="BD255" i="115"/>
  <c r="BE255" i="115"/>
  <c r="BF255" i="115"/>
  <c r="BG255" i="115"/>
  <c r="BH255" i="115"/>
  <c r="BI255" i="115"/>
  <c r="BJ255" i="115"/>
  <c r="BK255" i="115"/>
  <c r="BL255" i="115"/>
  <c r="BM255" i="115"/>
  <c r="BN255" i="115"/>
  <c r="BO255" i="115"/>
  <c r="BP255" i="115"/>
  <c r="BQ255" i="115"/>
  <c r="BR255" i="115"/>
  <c r="BS255" i="115"/>
  <c r="BT255" i="115"/>
  <c r="BU255" i="115"/>
  <c r="BV255" i="115"/>
  <c r="BX255" i="115"/>
  <c r="BY255" i="115"/>
  <c r="BZ255" i="115"/>
  <c r="CA255" i="115"/>
  <c r="CB255" i="115"/>
  <c r="CC255" i="115"/>
  <c r="CD255" i="115"/>
  <c r="CE255" i="115"/>
  <c r="CF255" i="115"/>
  <c r="CG255" i="115"/>
  <c r="CH255" i="115"/>
  <c r="CI255" i="115"/>
  <c r="CJ255" i="115"/>
  <c r="CK255" i="115"/>
  <c r="CL255" i="115"/>
  <c r="CM255" i="115"/>
  <c r="CN255" i="115"/>
  <c r="CO255" i="115"/>
  <c r="CP255" i="115"/>
  <c r="CQ255" i="115"/>
  <c r="CR255" i="115"/>
  <c r="CS255" i="115"/>
  <c r="CT255" i="115"/>
  <c r="CV255" i="115"/>
  <c r="CW255" i="115"/>
  <c r="CX255" i="115"/>
  <c r="CY255" i="115"/>
  <c r="CZ255" i="115"/>
  <c r="DA255" i="115"/>
  <c r="DB255" i="115"/>
  <c r="DC255" i="115"/>
  <c r="DD255" i="115"/>
  <c r="DE255" i="115"/>
  <c r="DF255" i="115"/>
  <c r="DG255" i="115"/>
  <c r="DH255" i="115"/>
  <c r="DI255" i="115"/>
  <c r="DJ255" i="115"/>
  <c r="DK255" i="115"/>
  <c r="DL255" i="115"/>
  <c r="DM255" i="115"/>
  <c r="DN255" i="115"/>
  <c r="DO255" i="115"/>
  <c r="DP255" i="115"/>
  <c r="DQ255" i="115"/>
  <c r="DR255" i="115"/>
  <c r="DT255" i="115"/>
  <c r="DU255" i="115"/>
  <c r="DV255" i="115"/>
  <c r="DW255" i="115"/>
  <c r="DX255" i="115"/>
  <c r="DY255" i="115"/>
  <c r="DZ255" i="115"/>
  <c r="EA255" i="115"/>
  <c r="EB255" i="115"/>
  <c r="EC255" i="115"/>
  <c r="ED255" i="115"/>
  <c r="EE255" i="115"/>
  <c r="EF255" i="115"/>
  <c r="EG255" i="115"/>
  <c r="EH255" i="115"/>
  <c r="EI255" i="115"/>
  <c r="EJ255" i="115"/>
  <c r="EK255" i="115"/>
  <c r="EL255" i="115"/>
  <c r="EM255" i="115"/>
  <c r="EN255" i="115"/>
  <c r="EO255" i="115"/>
  <c r="EP255" i="115"/>
  <c r="ER255" i="115"/>
  <c r="ES255" i="115"/>
  <c r="ET255" i="115"/>
  <c r="EU255" i="115"/>
  <c r="EV255" i="115"/>
  <c r="EW255" i="115"/>
  <c r="EX255" i="115"/>
  <c r="EY255" i="115"/>
  <c r="EZ255" i="115"/>
  <c r="FA255" i="115"/>
  <c r="FB255" i="115"/>
  <c r="FC255" i="115"/>
  <c r="FD255" i="115"/>
  <c r="FE255" i="115"/>
  <c r="FF255" i="115"/>
  <c r="FG255" i="115"/>
  <c r="FH255" i="115"/>
  <c r="FI255" i="115"/>
  <c r="FJ255" i="115"/>
  <c r="FK255" i="115"/>
  <c r="FL255" i="115"/>
  <c r="FM255" i="115"/>
  <c r="FN255" i="115"/>
  <c r="AB256" i="115"/>
  <c r="AC256" i="115"/>
  <c r="AD256" i="115"/>
  <c r="AE256" i="115"/>
  <c r="AF256" i="115"/>
  <c r="AG256" i="115"/>
  <c r="AH256" i="115"/>
  <c r="AI256" i="115"/>
  <c r="AJ256" i="115"/>
  <c r="AK256" i="115"/>
  <c r="AL256" i="115"/>
  <c r="AM256" i="115"/>
  <c r="AN256" i="115"/>
  <c r="AO256" i="115"/>
  <c r="AP256" i="115"/>
  <c r="AQ256" i="115"/>
  <c r="AR256" i="115"/>
  <c r="AS256" i="115"/>
  <c r="AT256" i="115"/>
  <c r="AU256" i="115"/>
  <c r="AV256" i="115"/>
  <c r="AW256" i="115"/>
  <c r="AX256" i="115"/>
  <c r="AZ256" i="115"/>
  <c r="BA256" i="115"/>
  <c r="BB256" i="115"/>
  <c r="BC256" i="115"/>
  <c r="BD256" i="115"/>
  <c r="BE256" i="115"/>
  <c r="BF256" i="115"/>
  <c r="BG256" i="115"/>
  <c r="BH256" i="115"/>
  <c r="BI256" i="115"/>
  <c r="BJ256" i="115"/>
  <c r="BK256" i="115"/>
  <c r="BL256" i="115"/>
  <c r="BM256" i="115"/>
  <c r="BN256" i="115"/>
  <c r="BO256" i="115"/>
  <c r="BP256" i="115"/>
  <c r="BQ256" i="115"/>
  <c r="BR256" i="115"/>
  <c r="BS256" i="115"/>
  <c r="BT256" i="115"/>
  <c r="BU256" i="115"/>
  <c r="BV256" i="115"/>
  <c r="BX256" i="115"/>
  <c r="BY256" i="115"/>
  <c r="BZ256" i="115"/>
  <c r="CA256" i="115"/>
  <c r="CB256" i="115"/>
  <c r="CC256" i="115"/>
  <c r="CD256" i="115"/>
  <c r="CE256" i="115"/>
  <c r="CF256" i="115"/>
  <c r="CG256" i="115"/>
  <c r="CH256" i="115"/>
  <c r="CI256" i="115"/>
  <c r="CJ256" i="115"/>
  <c r="CK256" i="115"/>
  <c r="CL256" i="115"/>
  <c r="CM256" i="115"/>
  <c r="CN256" i="115"/>
  <c r="CO256" i="115"/>
  <c r="CP256" i="115"/>
  <c r="CQ256" i="115"/>
  <c r="CR256" i="115"/>
  <c r="CS256" i="115"/>
  <c r="CT256" i="115"/>
  <c r="CV256" i="115"/>
  <c r="CW256" i="115"/>
  <c r="CX256" i="115"/>
  <c r="CY256" i="115"/>
  <c r="CZ256" i="115"/>
  <c r="DA256" i="115"/>
  <c r="DB256" i="115"/>
  <c r="DC256" i="115"/>
  <c r="DD256" i="115"/>
  <c r="DE256" i="115"/>
  <c r="DF256" i="115"/>
  <c r="DG256" i="115"/>
  <c r="DH256" i="115"/>
  <c r="DI256" i="115"/>
  <c r="DJ256" i="115"/>
  <c r="DK256" i="115"/>
  <c r="DL256" i="115"/>
  <c r="DM256" i="115"/>
  <c r="DN256" i="115"/>
  <c r="DO256" i="115"/>
  <c r="DP256" i="115"/>
  <c r="DQ256" i="115"/>
  <c r="DR256" i="115"/>
  <c r="DT256" i="115"/>
  <c r="DU256" i="115"/>
  <c r="DV256" i="115"/>
  <c r="DW256" i="115"/>
  <c r="DX256" i="115"/>
  <c r="DY256" i="115"/>
  <c r="DZ256" i="115"/>
  <c r="EA256" i="115"/>
  <c r="EB256" i="115"/>
  <c r="EC256" i="115"/>
  <c r="ED256" i="115"/>
  <c r="EE256" i="115"/>
  <c r="EF256" i="115"/>
  <c r="EG256" i="115"/>
  <c r="EH256" i="115"/>
  <c r="EI256" i="115"/>
  <c r="EJ256" i="115"/>
  <c r="EK256" i="115"/>
  <c r="EL256" i="115"/>
  <c r="EM256" i="115"/>
  <c r="EN256" i="115"/>
  <c r="EO256" i="115"/>
  <c r="EP256" i="115"/>
  <c r="ER256" i="115"/>
  <c r="ES256" i="115"/>
  <c r="ET256" i="115"/>
  <c r="EU256" i="115"/>
  <c r="EV256" i="115"/>
  <c r="EW256" i="115"/>
  <c r="EX256" i="115"/>
  <c r="EY256" i="115"/>
  <c r="EZ256" i="115"/>
  <c r="FA256" i="115"/>
  <c r="FB256" i="115"/>
  <c r="FC256" i="115"/>
  <c r="FD256" i="115"/>
  <c r="FE256" i="115"/>
  <c r="FF256" i="115"/>
  <c r="FG256" i="115"/>
  <c r="FH256" i="115"/>
  <c r="FI256" i="115"/>
  <c r="FJ256" i="115"/>
  <c r="FK256" i="115"/>
  <c r="FL256" i="115"/>
  <c r="FM256" i="115"/>
  <c r="FN256" i="115"/>
  <c r="AB257" i="115"/>
  <c r="AC257" i="115"/>
  <c r="AD257" i="115"/>
  <c r="AE257" i="115"/>
  <c r="AF257" i="115"/>
  <c r="AG257" i="115"/>
  <c r="AH257" i="115"/>
  <c r="AI257" i="115"/>
  <c r="AJ257" i="115"/>
  <c r="AK257" i="115"/>
  <c r="AL257" i="115"/>
  <c r="AM257" i="115"/>
  <c r="AN257" i="115"/>
  <c r="AO257" i="115"/>
  <c r="AP257" i="115"/>
  <c r="AQ257" i="115"/>
  <c r="AR257" i="115"/>
  <c r="AS257" i="115"/>
  <c r="AT257" i="115"/>
  <c r="AU257" i="115"/>
  <c r="AV257" i="115"/>
  <c r="AW257" i="115"/>
  <c r="AX257" i="115"/>
  <c r="AZ257" i="115"/>
  <c r="BA257" i="115"/>
  <c r="BB257" i="115"/>
  <c r="BC257" i="115"/>
  <c r="BD257" i="115"/>
  <c r="BE257" i="115"/>
  <c r="BF257" i="115"/>
  <c r="BG257" i="115"/>
  <c r="BH257" i="115"/>
  <c r="BI257" i="115"/>
  <c r="BJ257" i="115"/>
  <c r="BK257" i="115"/>
  <c r="BL257" i="115"/>
  <c r="BM257" i="115"/>
  <c r="BN257" i="115"/>
  <c r="BO257" i="115"/>
  <c r="BP257" i="115"/>
  <c r="BQ257" i="115"/>
  <c r="BR257" i="115"/>
  <c r="BS257" i="115"/>
  <c r="BT257" i="115"/>
  <c r="BU257" i="115"/>
  <c r="BV257" i="115"/>
  <c r="BX257" i="115"/>
  <c r="BY257" i="115"/>
  <c r="BZ257" i="115"/>
  <c r="CA257" i="115"/>
  <c r="CB257" i="115"/>
  <c r="CC257" i="115"/>
  <c r="CD257" i="115"/>
  <c r="CE257" i="115"/>
  <c r="CF257" i="115"/>
  <c r="CG257" i="115"/>
  <c r="CH257" i="115"/>
  <c r="CI257" i="115"/>
  <c r="CJ257" i="115"/>
  <c r="CK257" i="115"/>
  <c r="CL257" i="115"/>
  <c r="CM257" i="115"/>
  <c r="CN257" i="115"/>
  <c r="CO257" i="115"/>
  <c r="CP257" i="115"/>
  <c r="CQ257" i="115"/>
  <c r="CR257" i="115"/>
  <c r="CS257" i="115"/>
  <c r="CT257" i="115"/>
  <c r="CV257" i="115"/>
  <c r="CW257" i="115"/>
  <c r="CX257" i="115"/>
  <c r="CY257" i="115"/>
  <c r="CZ257" i="115"/>
  <c r="DA257" i="115"/>
  <c r="DB257" i="115"/>
  <c r="DC257" i="115"/>
  <c r="DD257" i="115"/>
  <c r="DE257" i="115"/>
  <c r="DF257" i="115"/>
  <c r="DG257" i="115"/>
  <c r="DH257" i="115"/>
  <c r="DI257" i="115"/>
  <c r="DJ257" i="115"/>
  <c r="DK257" i="115"/>
  <c r="DL257" i="115"/>
  <c r="DM257" i="115"/>
  <c r="DN257" i="115"/>
  <c r="DO257" i="115"/>
  <c r="DP257" i="115"/>
  <c r="DQ257" i="115"/>
  <c r="DR257" i="115"/>
  <c r="DT257" i="115"/>
  <c r="DU257" i="115"/>
  <c r="DV257" i="115"/>
  <c r="DW257" i="115"/>
  <c r="DX257" i="115"/>
  <c r="DY257" i="115"/>
  <c r="DZ257" i="115"/>
  <c r="EA257" i="115"/>
  <c r="EB257" i="115"/>
  <c r="EC257" i="115"/>
  <c r="ED257" i="115"/>
  <c r="EE257" i="115"/>
  <c r="EF257" i="115"/>
  <c r="EG257" i="115"/>
  <c r="EH257" i="115"/>
  <c r="EI257" i="115"/>
  <c r="EJ257" i="115"/>
  <c r="EK257" i="115"/>
  <c r="EL257" i="115"/>
  <c r="EM257" i="115"/>
  <c r="EN257" i="115"/>
  <c r="EO257" i="115"/>
  <c r="EP257" i="115"/>
  <c r="ER257" i="115"/>
  <c r="ES257" i="115"/>
  <c r="ET257" i="115"/>
  <c r="EU257" i="115"/>
  <c r="EV257" i="115"/>
  <c r="EW257" i="115"/>
  <c r="EX257" i="115"/>
  <c r="EY257" i="115"/>
  <c r="EZ257" i="115"/>
  <c r="FA257" i="115"/>
  <c r="FB257" i="115"/>
  <c r="FC257" i="115"/>
  <c r="FD257" i="115"/>
  <c r="FE257" i="115"/>
  <c r="FF257" i="115"/>
  <c r="FG257" i="115"/>
  <c r="FH257" i="115"/>
  <c r="FI257" i="115"/>
  <c r="FJ257" i="115"/>
  <c r="FK257" i="115"/>
  <c r="FL257" i="115"/>
  <c r="FM257" i="115"/>
  <c r="FN257" i="115"/>
  <c r="AB258" i="115"/>
  <c r="AC258" i="115"/>
  <c r="AD258" i="115"/>
  <c r="AE258" i="115"/>
  <c r="AF258" i="115"/>
  <c r="AG258" i="115"/>
  <c r="AH258" i="115"/>
  <c r="AI258" i="115"/>
  <c r="AJ258" i="115"/>
  <c r="AK258" i="115"/>
  <c r="AL258" i="115"/>
  <c r="AM258" i="115"/>
  <c r="AN258" i="115"/>
  <c r="AO258" i="115"/>
  <c r="AP258" i="115"/>
  <c r="AQ258" i="115"/>
  <c r="AR258" i="115"/>
  <c r="AS258" i="115"/>
  <c r="AT258" i="115"/>
  <c r="AU258" i="115"/>
  <c r="AV258" i="115"/>
  <c r="AW258" i="115"/>
  <c r="AX258" i="115"/>
  <c r="AZ258" i="115"/>
  <c r="BA258" i="115"/>
  <c r="BB258" i="115"/>
  <c r="BC258" i="115"/>
  <c r="BD258" i="115"/>
  <c r="BE258" i="115"/>
  <c r="BF258" i="115"/>
  <c r="BG258" i="115"/>
  <c r="BH258" i="115"/>
  <c r="BI258" i="115"/>
  <c r="BJ258" i="115"/>
  <c r="BK258" i="115"/>
  <c r="BL258" i="115"/>
  <c r="BM258" i="115"/>
  <c r="BN258" i="115"/>
  <c r="BO258" i="115"/>
  <c r="BP258" i="115"/>
  <c r="BQ258" i="115"/>
  <c r="BR258" i="115"/>
  <c r="BS258" i="115"/>
  <c r="BT258" i="115"/>
  <c r="BU258" i="115"/>
  <c r="BV258" i="115"/>
  <c r="BX258" i="115"/>
  <c r="BY258" i="115"/>
  <c r="BZ258" i="115"/>
  <c r="CA258" i="115"/>
  <c r="CB258" i="115"/>
  <c r="CC258" i="115"/>
  <c r="CD258" i="115"/>
  <c r="CE258" i="115"/>
  <c r="CF258" i="115"/>
  <c r="CG258" i="115"/>
  <c r="CH258" i="115"/>
  <c r="CI258" i="115"/>
  <c r="CJ258" i="115"/>
  <c r="CK258" i="115"/>
  <c r="CL258" i="115"/>
  <c r="CM258" i="115"/>
  <c r="CN258" i="115"/>
  <c r="CO258" i="115"/>
  <c r="CP258" i="115"/>
  <c r="CQ258" i="115"/>
  <c r="CR258" i="115"/>
  <c r="CS258" i="115"/>
  <c r="CT258" i="115"/>
  <c r="CV258" i="115"/>
  <c r="CW258" i="115"/>
  <c r="CX258" i="115"/>
  <c r="CY258" i="115"/>
  <c r="CZ258" i="115"/>
  <c r="DA258" i="115"/>
  <c r="DB258" i="115"/>
  <c r="DC258" i="115"/>
  <c r="DD258" i="115"/>
  <c r="DE258" i="115"/>
  <c r="DF258" i="115"/>
  <c r="DG258" i="115"/>
  <c r="DH258" i="115"/>
  <c r="DI258" i="115"/>
  <c r="DJ258" i="115"/>
  <c r="DK258" i="115"/>
  <c r="DL258" i="115"/>
  <c r="DM258" i="115"/>
  <c r="DN258" i="115"/>
  <c r="DO258" i="115"/>
  <c r="DP258" i="115"/>
  <c r="DQ258" i="115"/>
  <c r="DR258" i="115"/>
  <c r="DT258" i="115"/>
  <c r="DU258" i="115"/>
  <c r="DV258" i="115"/>
  <c r="DW258" i="115"/>
  <c r="DX258" i="115"/>
  <c r="DY258" i="115"/>
  <c r="DZ258" i="115"/>
  <c r="EA258" i="115"/>
  <c r="EB258" i="115"/>
  <c r="EC258" i="115"/>
  <c r="ED258" i="115"/>
  <c r="EE258" i="115"/>
  <c r="EF258" i="115"/>
  <c r="EG258" i="115"/>
  <c r="EH258" i="115"/>
  <c r="EI258" i="115"/>
  <c r="EJ258" i="115"/>
  <c r="EK258" i="115"/>
  <c r="EL258" i="115"/>
  <c r="EM258" i="115"/>
  <c r="EN258" i="115"/>
  <c r="EO258" i="115"/>
  <c r="EP258" i="115"/>
  <c r="ER258" i="115"/>
  <c r="ES258" i="115"/>
  <c r="ET258" i="115"/>
  <c r="EU258" i="115"/>
  <c r="EV258" i="115"/>
  <c r="EW258" i="115"/>
  <c r="EX258" i="115"/>
  <c r="EY258" i="115"/>
  <c r="EZ258" i="115"/>
  <c r="FA258" i="115"/>
  <c r="FB258" i="115"/>
  <c r="FC258" i="115"/>
  <c r="FD258" i="115"/>
  <c r="FE258" i="115"/>
  <c r="FF258" i="115"/>
  <c r="FG258" i="115"/>
  <c r="FH258" i="115"/>
  <c r="FI258" i="115"/>
  <c r="FJ258" i="115"/>
  <c r="FK258" i="115"/>
  <c r="FL258" i="115"/>
  <c r="FM258" i="115"/>
  <c r="FN258" i="115"/>
  <c r="AB259" i="115"/>
  <c r="AC259" i="115"/>
  <c r="AD259" i="115"/>
  <c r="AE259" i="115"/>
  <c r="AF259" i="115"/>
  <c r="AG259" i="115"/>
  <c r="AH259" i="115"/>
  <c r="AI259" i="115"/>
  <c r="AJ259" i="115"/>
  <c r="AK259" i="115"/>
  <c r="AL259" i="115"/>
  <c r="AM259" i="115"/>
  <c r="AN259" i="115"/>
  <c r="AO259" i="115"/>
  <c r="AP259" i="115"/>
  <c r="AQ259" i="115"/>
  <c r="AR259" i="115"/>
  <c r="AS259" i="115"/>
  <c r="AT259" i="115"/>
  <c r="AU259" i="115"/>
  <c r="AV259" i="115"/>
  <c r="AW259" i="115"/>
  <c r="AX259" i="115"/>
  <c r="AZ259" i="115"/>
  <c r="BA259" i="115"/>
  <c r="BB259" i="115"/>
  <c r="BC259" i="115"/>
  <c r="BD259" i="115"/>
  <c r="BE259" i="115"/>
  <c r="BF259" i="115"/>
  <c r="BG259" i="115"/>
  <c r="BH259" i="115"/>
  <c r="BI259" i="115"/>
  <c r="BJ259" i="115"/>
  <c r="BK259" i="115"/>
  <c r="BL259" i="115"/>
  <c r="BM259" i="115"/>
  <c r="BN259" i="115"/>
  <c r="BO259" i="115"/>
  <c r="BP259" i="115"/>
  <c r="BQ259" i="115"/>
  <c r="BR259" i="115"/>
  <c r="BS259" i="115"/>
  <c r="BT259" i="115"/>
  <c r="BU259" i="115"/>
  <c r="BV259" i="115"/>
  <c r="BX259" i="115"/>
  <c r="BY259" i="115"/>
  <c r="BZ259" i="115"/>
  <c r="CA259" i="115"/>
  <c r="CB259" i="115"/>
  <c r="CC259" i="115"/>
  <c r="CD259" i="115"/>
  <c r="CE259" i="115"/>
  <c r="CF259" i="115"/>
  <c r="CG259" i="115"/>
  <c r="CH259" i="115"/>
  <c r="CI259" i="115"/>
  <c r="CJ259" i="115"/>
  <c r="CK259" i="115"/>
  <c r="CL259" i="115"/>
  <c r="CM259" i="115"/>
  <c r="CN259" i="115"/>
  <c r="CO259" i="115"/>
  <c r="CP259" i="115"/>
  <c r="CQ259" i="115"/>
  <c r="CR259" i="115"/>
  <c r="CS259" i="115"/>
  <c r="CT259" i="115"/>
  <c r="CV259" i="115"/>
  <c r="CW259" i="115"/>
  <c r="CX259" i="115"/>
  <c r="CY259" i="115"/>
  <c r="CZ259" i="115"/>
  <c r="DA259" i="115"/>
  <c r="DB259" i="115"/>
  <c r="DC259" i="115"/>
  <c r="DD259" i="115"/>
  <c r="DE259" i="115"/>
  <c r="DF259" i="115"/>
  <c r="DG259" i="115"/>
  <c r="DH259" i="115"/>
  <c r="DI259" i="115"/>
  <c r="DJ259" i="115"/>
  <c r="DK259" i="115"/>
  <c r="DL259" i="115"/>
  <c r="DM259" i="115"/>
  <c r="DN259" i="115"/>
  <c r="DO259" i="115"/>
  <c r="DP259" i="115"/>
  <c r="DQ259" i="115"/>
  <c r="DR259" i="115"/>
  <c r="DT259" i="115"/>
  <c r="DU259" i="115"/>
  <c r="DV259" i="115"/>
  <c r="DW259" i="115"/>
  <c r="DX259" i="115"/>
  <c r="DY259" i="115"/>
  <c r="DZ259" i="115"/>
  <c r="EA259" i="115"/>
  <c r="EB259" i="115"/>
  <c r="EC259" i="115"/>
  <c r="ED259" i="115"/>
  <c r="EE259" i="115"/>
  <c r="EF259" i="115"/>
  <c r="EG259" i="115"/>
  <c r="EH259" i="115"/>
  <c r="EI259" i="115"/>
  <c r="EJ259" i="115"/>
  <c r="EK259" i="115"/>
  <c r="EL259" i="115"/>
  <c r="EM259" i="115"/>
  <c r="EN259" i="115"/>
  <c r="EO259" i="115"/>
  <c r="EP259" i="115"/>
  <c r="ER259" i="115"/>
  <c r="ES259" i="115"/>
  <c r="ET259" i="115"/>
  <c r="EU259" i="115"/>
  <c r="EV259" i="115"/>
  <c r="EW259" i="115"/>
  <c r="EX259" i="115"/>
  <c r="EY259" i="115"/>
  <c r="EZ259" i="115"/>
  <c r="FA259" i="115"/>
  <c r="FB259" i="115"/>
  <c r="FC259" i="115"/>
  <c r="FD259" i="115"/>
  <c r="FE259" i="115"/>
  <c r="FF259" i="115"/>
  <c r="FG259" i="115"/>
  <c r="FH259" i="115"/>
  <c r="FI259" i="115"/>
  <c r="FJ259" i="115"/>
  <c r="FK259" i="115"/>
  <c r="FL259" i="115"/>
  <c r="FM259" i="115"/>
  <c r="FN259" i="115"/>
  <c r="AB260" i="115"/>
  <c r="AC260" i="115"/>
  <c r="AD260" i="115"/>
  <c r="AE260" i="115"/>
  <c r="AF260" i="115"/>
  <c r="AG260" i="115"/>
  <c r="AH260" i="115"/>
  <c r="AI260" i="115"/>
  <c r="AJ260" i="115"/>
  <c r="AK260" i="115"/>
  <c r="AL260" i="115"/>
  <c r="AM260" i="115"/>
  <c r="AN260" i="115"/>
  <c r="AO260" i="115"/>
  <c r="AP260" i="115"/>
  <c r="AQ260" i="115"/>
  <c r="AR260" i="115"/>
  <c r="AS260" i="115"/>
  <c r="AT260" i="115"/>
  <c r="AU260" i="115"/>
  <c r="AV260" i="115"/>
  <c r="AW260" i="115"/>
  <c r="AX260" i="115"/>
  <c r="AZ260" i="115"/>
  <c r="BA260" i="115"/>
  <c r="BB260" i="115"/>
  <c r="BC260" i="115"/>
  <c r="BD260" i="115"/>
  <c r="BE260" i="115"/>
  <c r="BF260" i="115"/>
  <c r="BG260" i="115"/>
  <c r="BH260" i="115"/>
  <c r="BI260" i="115"/>
  <c r="BJ260" i="115"/>
  <c r="BK260" i="115"/>
  <c r="BL260" i="115"/>
  <c r="BM260" i="115"/>
  <c r="BN260" i="115"/>
  <c r="BO260" i="115"/>
  <c r="BP260" i="115"/>
  <c r="BQ260" i="115"/>
  <c r="BR260" i="115"/>
  <c r="BS260" i="115"/>
  <c r="BT260" i="115"/>
  <c r="BU260" i="115"/>
  <c r="BV260" i="115"/>
  <c r="BX260" i="115"/>
  <c r="BY260" i="115"/>
  <c r="BZ260" i="115"/>
  <c r="CA260" i="115"/>
  <c r="CB260" i="115"/>
  <c r="CC260" i="115"/>
  <c r="CD260" i="115"/>
  <c r="CE260" i="115"/>
  <c r="CF260" i="115"/>
  <c r="CG260" i="115"/>
  <c r="CH260" i="115"/>
  <c r="CI260" i="115"/>
  <c r="CJ260" i="115"/>
  <c r="CK260" i="115"/>
  <c r="CL260" i="115"/>
  <c r="CM260" i="115"/>
  <c r="CN260" i="115"/>
  <c r="CO260" i="115"/>
  <c r="CP260" i="115"/>
  <c r="CQ260" i="115"/>
  <c r="CR260" i="115"/>
  <c r="CS260" i="115"/>
  <c r="CT260" i="115"/>
  <c r="CV260" i="115"/>
  <c r="CW260" i="115"/>
  <c r="CX260" i="115"/>
  <c r="CY260" i="115"/>
  <c r="CZ260" i="115"/>
  <c r="DA260" i="115"/>
  <c r="DB260" i="115"/>
  <c r="DC260" i="115"/>
  <c r="DD260" i="115"/>
  <c r="DE260" i="115"/>
  <c r="DF260" i="115"/>
  <c r="DG260" i="115"/>
  <c r="DH260" i="115"/>
  <c r="DI260" i="115"/>
  <c r="DJ260" i="115"/>
  <c r="DK260" i="115"/>
  <c r="DL260" i="115"/>
  <c r="DM260" i="115"/>
  <c r="DN260" i="115"/>
  <c r="DO260" i="115"/>
  <c r="DP260" i="115"/>
  <c r="DQ260" i="115"/>
  <c r="DR260" i="115"/>
  <c r="DT260" i="115"/>
  <c r="DU260" i="115"/>
  <c r="DV260" i="115"/>
  <c r="DW260" i="115"/>
  <c r="DX260" i="115"/>
  <c r="DY260" i="115"/>
  <c r="DZ260" i="115"/>
  <c r="EA260" i="115"/>
  <c r="EB260" i="115"/>
  <c r="EC260" i="115"/>
  <c r="ED260" i="115"/>
  <c r="EE260" i="115"/>
  <c r="EF260" i="115"/>
  <c r="EG260" i="115"/>
  <c r="EH260" i="115"/>
  <c r="EI260" i="115"/>
  <c r="EJ260" i="115"/>
  <c r="EK260" i="115"/>
  <c r="EL260" i="115"/>
  <c r="EM260" i="115"/>
  <c r="EN260" i="115"/>
  <c r="EO260" i="115"/>
  <c r="EP260" i="115"/>
  <c r="ER260" i="115"/>
  <c r="ES260" i="115"/>
  <c r="ET260" i="115"/>
  <c r="EU260" i="115"/>
  <c r="EV260" i="115"/>
  <c r="EW260" i="115"/>
  <c r="EX260" i="115"/>
  <c r="EY260" i="115"/>
  <c r="EZ260" i="115"/>
  <c r="FA260" i="115"/>
  <c r="FB260" i="115"/>
  <c r="FC260" i="115"/>
  <c r="FD260" i="115"/>
  <c r="FE260" i="115"/>
  <c r="FF260" i="115"/>
  <c r="FG260" i="115"/>
  <c r="FH260" i="115"/>
  <c r="FI260" i="115"/>
  <c r="FJ260" i="115"/>
  <c r="FK260" i="115"/>
  <c r="FL260" i="115"/>
  <c r="FM260" i="115"/>
  <c r="FN260" i="115"/>
  <c r="AB261" i="115"/>
  <c r="AC261" i="115"/>
  <c r="AD261" i="115"/>
  <c r="AE261" i="115"/>
  <c r="AF261" i="115"/>
  <c r="AG261" i="115"/>
  <c r="AH261" i="115"/>
  <c r="AI261" i="115"/>
  <c r="AJ261" i="115"/>
  <c r="AK261" i="115"/>
  <c r="AL261" i="115"/>
  <c r="AM261" i="115"/>
  <c r="AN261" i="115"/>
  <c r="AO261" i="115"/>
  <c r="AP261" i="115"/>
  <c r="AQ261" i="115"/>
  <c r="AR261" i="115"/>
  <c r="AS261" i="115"/>
  <c r="AT261" i="115"/>
  <c r="AU261" i="115"/>
  <c r="AV261" i="115"/>
  <c r="AW261" i="115"/>
  <c r="AX261" i="115"/>
  <c r="AZ261" i="115"/>
  <c r="BA261" i="115"/>
  <c r="BB261" i="115"/>
  <c r="BC261" i="115"/>
  <c r="BD261" i="115"/>
  <c r="BE261" i="115"/>
  <c r="BF261" i="115"/>
  <c r="BG261" i="115"/>
  <c r="BH261" i="115"/>
  <c r="BI261" i="115"/>
  <c r="BJ261" i="115"/>
  <c r="BK261" i="115"/>
  <c r="BL261" i="115"/>
  <c r="BM261" i="115"/>
  <c r="BN261" i="115"/>
  <c r="BO261" i="115"/>
  <c r="BP261" i="115"/>
  <c r="BQ261" i="115"/>
  <c r="BR261" i="115"/>
  <c r="BS261" i="115"/>
  <c r="BT261" i="115"/>
  <c r="BU261" i="115"/>
  <c r="BV261" i="115"/>
  <c r="BX261" i="115"/>
  <c r="BY261" i="115"/>
  <c r="BZ261" i="115"/>
  <c r="CA261" i="115"/>
  <c r="CB261" i="115"/>
  <c r="CC261" i="115"/>
  <c r="CD261" i="115"/>
  <c r="CE261" i="115"/>
  <c r="CF261" i="115"/>
  <c r="CG261" i="115"/>
  <c r="CH261" i="115"/>
  <c r="CI261" i="115"/>
  <c r="CJ261" i="115"/>
  <c r="CK261" i="115"/>
  <c r="CL261" i="115"/>
  <c r="CM261" i="115"/>
  <c r="CN261" i="115"/>
  <c r="CO261" i="115"/>
  <c r="CP261" i="115"/>
  <c r="CQ261" i="115"/>
  <c r="CR261" i="115"/>
  <c r="CS261" i="115"/>
  <c r="CT261" i="115"/>
  <c r="CV261" i="115"/>
  <c r="CW261" i="115"/>
  <c r="CX261" i="115"/>
  <c r="CY261" i="115"/>
  <c r="CZ261" i="115"/>
  <c r="DA261" i="115"/>
  <c r="DB261" i="115"/>
  <c r="DC261" i="115"/>
  <c r="DD261" i="115"/>
  <c r="DE261" i="115"/>
  <c r="DF261" i="115"/>
  <c r="DG261" i="115"/>
  <c r="DH261" i="115"/>
  <c r="DI261" i="115"/>
  <c r="DJ261" i="115"/>
  <c r="DK261" i="115"/>
  <c r="DL261" i="115"/>
  <c r="DM261" i="115"/>
  <c r="DN261" i="115"/>
  <c r="DO261" i="115"/>
  <c r="DP261" i="115"/>
  <c r="DQ261" i="115"/>
  <c r="DR261" i="115"/>
  <c r="DT261" i="115"/>
  <c r="DU261" i="115"/>
  <c r="DV261" i="115"/>
  <c r="DW261" i="115"/>
  <c r="DX261" i="115"/>
  <c r="DY261" i="115"/>
  <c r="DZ261" i="115"/>
  <c r="EA261" i="115"/>
  <c r="EB261" i="115"/>
  <c r="EC261" i="115"/>
  <c r="ED261" i="115"/>
  <c r="EE261" i="115"/>
  <c r="EF261" i="115"/>
  <c r="EG261" i="115"/>
  <c r="EH261" i="115"/>
  <c r="EI261" i="115"/>
  <c r="EJ261" i="115"/>
  <c r="EK261" i="115"/>
  <c r="EL261" i="115"/>
  <c r="EM261" i="115"/>
  <c r="EN261" i="115"/>
  <c r="EO261" i="115"/>
  <c r="EP261" i="115"/>
  <c r="ER261" i="115"/>
  <c r="ES261" i="115"/>
  <c r="ET261" i="115"/>
  <c r="EU261" i="115"/>
  <c r="EV261" i="115"/>
  <c r="EW261" i="115"/>
  <c r="EX261" i="115"/>
  <c r="EY261" i="115"/>
  <c r="EZ261" i="115"/>
  <c r="FA261" i="115"/>
  <c r="FB261" i="115"/>
  <c r="FC261" i="115"/>
  <c r="FD261" i="115"/>
  <c r="FE261" i="115"/>
  <c r="FF261" i="115"/>
  <c r="FG261" i="115"/>
  <c r="FH261" i="115"/>
  <c r="FI261" i="115"/>
  <c r="FJ261" i="115"/>
  <c r="FK261" i="115"/>
  <c r="FL261" i="115"/>
  <c r="FM261" i="115"/>
  <c r="FN261" i="115"/>
  <c r="E185" i="115"/>
  <c r="F185" i="115"/>
  <c r="G185" i="115"/>
  <c r="H185" i="115"/>
  <c r="I185" i="115"/>
  <c r="J185" i="115"/>
  <c r="K185" i="115"/>
  <c r="L185" i="115"/>
  <c r="M185" i="115"/>
  <c r="N185" i="115"/>
  <c r="O185" i="115"/>
  <c r="P185" i="115"/>
  <c r="Q185" i="115"/>
  <c r="R185" i="115"/>
  <c r="S185" i="115"/>
  <c r="T185" i="115"/>
  <c r="U185" i="115"/>
  <c r="V185" i="115"/>
  <c r="W185" i="115"/>
  <c r="X185" i="115"/>
  <c r="Y185" i="115"/>
  <c r="Z185" i="115"/>
  <c r="E186" i="115"/>
  <c r="F186" i="115"/>
  <c r="G186" i="115"/>
  <c r="H186" i="115"/>
  <c r="I186" i="115"/>
  <c r="J186" i="115"/>
  <c r="K186" i="115"/>
  <c r="L186" i="115"/>
  <c r="M186" i="115"/>
  <c r="N186" i="115"/>
  <c r="O186" i="115"/>
  <c r="P186" i="115"/>
  <c r="Q186" i="115"/>
  <c r="R186" i="115"/>
  <c r="S186" i="115"/>
  <c r="T186" i="115"/>
  <c r="U186" i="115"/>
  <c r="V186" i="115"/>
  <c r="W186" i="115"/>
  <c r="X186" i="115"/>
  <c r="Y186" i="115"/>
  <c r="Z186" i="115"/>
  <c r="E187" i="115"/>
  <c r="F187" i="115"/>
  <c r="G187" i="115"/>
  <c r="H187" i="115"/>
  <c r="I187" i="115"/>
  <c r="J187" i="115"/>
  <c r="K187" i="115"/>
  <c r="L187" i="115"/>
  <c r="M187" i="115"/>
  <c r="N187" i="115"/>
  <c r="O187" i="115"/>
  <c r="P187" i="115"/>
  <c r="Q187" i="115"/>
  <c r="R187" i="115"/>
  <c r="S187" i="115"/>
  <c r="T187" i="115"/>
  <c r="U187" i="115"/>
  <c r="V187" i="115"/>
  <c r="W187" i="115"/>
  <c r="X187" i="115"/>
  <c r="Y187" i="115"/>
  <c r="Z187" i="115"/>
  <c r="E188" i="115"/>
  <c r="F188" i="115"/>
  <c r="G188" i="115"/>
  <c r="H188" i="115"/>
  <c r="I188" i="115"/>
  <c r="J188" i="115"/>
  <c r="K188" i="115"/>
  <c r="L188" i="115"/>
  <c r="M188" i="115"/>
  <c r="N188" i="115"/>
  <c r="O188" i="115"/>
  <c r="P188" i="115"/>
  <c r="Q188" i="115"/>
  <c r="R188" i="115"/>
  <c r="S188" i="115"/>
  <c r="T188" i="115"/>
  <c r="U188" i="115"/>
  <c r="V188" i="115"/>
  <c r="W188" i="115"/>
  <c r="X188" i="115"/>
  <c r="Y188" i="115"/>
  <c r="Z188" i="115"/>
  <c r="E189" i="115"/>
  <c r="F189" i="115"/>
  <c r="G189" i="115"/>
  <c r="H189" i="115"/>
  <c r="I189" i="115"/>
  <c r="J189" i="115"/>
  <c r="K189" i="115"/>
  <c r="L189" i="115"/>
  <c r="M189" i="115"/>
  <c r="N189" i="115"/>
  <c r="O189" i="115"/>
  <c r="P189" i="115"/>
  <c r="Q189" i="115"/>
  <c r="R189" i="115"/>
  <c r="S189" i="115"/>
  <c r="T189" i="115"/>
  <c r="U189" i="115"/>
  <c r="V189" i="115"/>
  <c r="W189" i="115"/>
  <c r="X189" i="115"/>
  <c r="Y189" i="115"/>
  <c r="Z189" i="115"/>
  <c r="E190" i="115"/>
  <c r="F190" i="115"/>
  <c r="G190" i="115"/>
  <c r="H190" i="115"/>
  <c r="I190" i="115"/>
  <c r="J190" i="115"/>
  <c r="K190" i="115"/>
  <c r="L190" i="115"/>
  <c r="M190" i="115"/>
  <c r="N190" i="115"/>
  <c r="O190" i="115"/>
  <c r="P190" i="115"/>
  <c r="Q190" i="115"/>
  <c r="R190" i="115"/>
  <c r="S190" i="115"/>
  <c r="T190" i="115"/>
  <c r="U190" i="115"/>
  <c r="V190" i="115"/>
  <c r="W190" i="115"/>
  <c r="X190" i="115"/>
  <c r="Y190" i="115"/>
  <c r="Z190" i="115"/>
  <c r="E191" i="115"/>
  <c r="F191" i="115"/>
  <c r="G191" i="115"/>
  <c r="H191" i="115"/>
  <c r="I191" i="115"/>
  <c r="J191" i="115"/>
  <c r="K191" i="115"/>
  <c r="L191" i="115"/>
  <c r="M191" i="115"/>
  <c r="N191" i="115"/>
  <c r="O191" i="115"/>
  <c r="P191" i="115"/>
  <c r="Q191" i="115"/>
  <c r="R191" i="115"/>
  <c r="S191" i="115"/>
  <c r="T191" i="115"/>
  <c r="U191" i="115"/>
  <c r="V191" i="115"/>
  <c r="W191" i="115"/>
  <c r="X191" i="115"/>
  <c r="Y191" i="115"/>
  <c r="Z191" i="115"/>
  <c r="E192" i="115"/>
  <c r="F192" i="115"/>
  <c r="G192" i="115"/>
  <c r="H192" i="115"/>
  <c r="I192" i="115"/>
  <c r="J192" i="115"/>
  <c r="K192" i="115"/>
  <c r="L192" i="115"/>
  <c r="M192" i="115"/>
  <c r="N192" i="115"/>
  <c r="O192" i="115"/>
  <c r="P192" i="115"/>
  <c r="Q192" i="115"/>
  <c r="R192" i="115"/>
  <c r="S192" i="115"/>
  <c r="T192" i="115"/>
  <c r="U192" i="115"/>
  <c r="V192" i="115"/>
  <c r="W192" i="115"/>
  <c r="X192" i="115"/>
  <c r="Y192" i="115"/>
  <c r="Z192" i="115"/>
  <c r="E193" i="115"/>
  <c r="F193" i="115"/>
  <c r="G193" i="115"/>
  <c r="H193" i="115"/>
  <c r="I193" i="115"/>
  <c r="J193" i="115"/>
  <c r="K193" i="115"/>
  <c r="L193" i="115"/>
  <c r="M193" i="115"/>
  <c r="N193" i="115"/>
  <c r="O193" i="115"/>
  <c r="P193" i="115"/>
  <c r="Q193" i="115"/>
  <c r="R193" i="115"/>
  <c r="S193" i="115"/>
  <c r="T193" i="115"/>
  <c r="U193" i="115"/>
  <c r="V193" i="115"/>
  <c r="W193" i="115"/>
  <c r="X193" i="115"/>
  <c r="Y193" i="115"/>
  <c r="Z193" i="115"/>
  <c r="E194" i="115"/>
  <c r="F194" i="115"/>
  <c r="G194" i="115"/>
  <c r="H194" i="115"/>
  <c r="I194" i="115"/>
  <c r="J194" i="115"/>
  <c r="K194" i="115"/>
  <c r="L194" i="115"/>
  <c r="M194" i="115"/>
  <c r="N194" i="115"/>
  <c r="O194" i="115"/>
  <c r="P194" i="115"/>
  <c r="Q194" i="115"/>
  <c r="R194" i="115"/>
  <c r="S194" i="115"/>
  <c r="T194" i="115"/>
  <c r="U194" i="115"/>
  <c r="V194" i="115"/>
  <c r="W194" i="115"/>
  <c r="X194" i="115"/>
  <c r="Y194" i="115"/>
  <c r="Z194" i="115"/>
  <c r="E195" i="115"/>
  <c r="F195" i="115"/>
  <c r="G195" i="115"/>
  <c r="H195" i="115"/>
  <c r="I195" i="115"/>
  <c r="J195" i="115"/>
  <c r="K195" i="115"/>
  <c r="L195" i="115"/>
  <c r="M195" i="115"/>
  <c r="N195" i="115"/>
  <c r="O195" i="115"/>
  <c r="P195" i="115"/>
  <c r="Q195" i="115"/>
  <c r="R195" i="115"/>
  <c r="S195" i="115"/>
  <c r="T195" i="115"/>
  <c r="U195" i="115"/>
  <c r="V195" i="115"/>
  <c r="W195" i="115"/>
  <c r="X195" i="115"/>
  <c r="Y195" i="115"/>
  <c r="Z195" i="115"/>
  <c r="E196" i="115"/>
  <c r="F196" i="115"/>
  <c r="G196" i="115"/>
  <c r="H196" i="115"/>
  <c r="I196" i="115"/>
  <c r="J196" i="115"/>
  <c r="K196" i="115"/>
  <c r="L196" i="115"/>
  <c r="M196" i="115"/>
  <c r="N196" i="115"/>
  <c r="O196" i="115"/>
  <c r="P196" i="115"/>
  <c r="Q196" i="115"/>
  <c r="R196" i="115"/>
  <c r="S196" i="115"/>
  <c r="T196" i="115"/>
  <c r="U196" i="115"/>
  <c r="V196" i="115"/>
  <c r="W196" i="115"/>
  <c r="X196" i="115"/>
  <c r="Y196" i="115"/>
  <c r="Z196" i="115"/>
  <c r="E197" i="115"/>
  <c r="F197" i="115"/>
  <c r="G197" i="115"/>
  <c r="H197" i="115"/>
  <c r="I197" i="115"/>
  <c r="J197" i="115"/>
  <c r="K197" i="115"/>
  <c r="L197" i="115"/>
  <c r="M197" i="115"/>
  <c r="N197" i="115"/>
  <c r="O197" i="115"/>
  <c r="P197" i="115"/>
  <c r="Q197" i="115"/>
  <c r="R197" i="115"/>
  <c r="S197" i="115"/>
  <c r="T197" i="115"/>
  <c r="U197" i="115"/>
  <c r="V197" i="115"/>
  <c r="W197" i="115"/>
  <c r="X197" i="115"/>
  <c r="Y197" i="115"/>
  <c r="Z197" i="115"/>
  <c r="E198" i="115"/>
  <c r="F198" i="115"/>
  <c r="G198" i="115"/>
  <c r="H198" i="115"/>
  <c r="I198" i="115"/>
  <c r="J198" i="115"/>
  <c r="K198" i="115"/>
  <c r="L198" i="115"/>
  <c r="M198" i="115"/>
  <c r="N198" i="115"/>
  <c r="O198" i="115"/>
  <c r="P198" i="115"/>
  <c r="Q198" i="115"/>
  <c r="R198" i="115"/>
  <c r="S198" i="115"/>
  <c r="T198" i="115"/>
  <c r="U198" i="115"/>
  <c r="V198" i="115"/>
  <c r="W198" i="115"/>
  <c r="X198" i="115"/>
  <c r="Y198" i="115"/>
  <c r="Z198" i="115"/>
  <c r="E199" i="115"/>
  <c r="F199" i="115"/>
  <c r="G199" i="115"/>
  <c r="H199" i="115"/>
  <c r="I199" i="115"/>
  <c r="J199" i="115"/>
  <c r="K199" i="115"/>
  <c r="L199" i="115"/>
  <c r="M199" i="115"/>
  <c r="N199" i="115"/>
  <c r="O199" i="115"/>
  <c r="P199" i="115"/>
  <c r="Q199" i="115"/>
  <c r="R199" i="115"/>
  <c r="S199" i="115"/>
  <c r="T199" i="115"/>
  <c r="U199" i="115"/>
  <c r="V199" i="115"/>
  <c r="W199" i="115"/>
  <c r="X199" i="115"/>
  <c r="Y199" i="115"/>
  <c r="Z199" i="115"/>
  <c r="E200" i="115"/>
  <c r="F200" i="115"/>
  <c r="G200" i="115"/>
  <c r="H200" i="115"/>
  <c r="I200" i="115"/>
  <c r="J200" i="115"/>
  <c r="K200" i="115"/>
  <c r="L200" i="115"/>
  <c r="M200" i="115"/>
  <c r="N200" i="115"/>
  <c r="O200" i="115"/>
  <c r="P200" i="115"/>
  <c r="Q200" i="115"/>
  <c r="R200" i="115"/>
  <c r="S200" i="115"/>
  <c r="T200" i="115"/>
  <c r="U200" i="115"/>
  <c r="V200" i="115"/>
  <c r="W200" i="115"/>
  <c r="X200" i="115"/>
  <c r="Y200" i="115"/>
  <c r="Z200" i="115"/>
  <c r="E201" i="115"/>
  <c r="F201" i="115"/>
  <c r="G201" i="115"/>
  <c r="H201" i="115"/>
  <c r="I201" i="115"/>
  <c r="J201" i="115"/>
  <c r="K201" i="115"/>
  <c r="L201" i="115"/>
  <c r="M201" i="115"/>
  <c r="N201" i="115"/>
  <c r="O201" i="115"/>
  <c r="P201" i="115"/>
  <c r="Q201" i="115"/>
  <c r="R201" i="115"/>
  <c r="S201" i="115"/>
  <c r="T201" i="115"/>
  <c r="U201" i="115"/>
  <c r="V201" i="115"/>
  <c r="W201" i="115"/>
  <c r="X201" i="115"/>
  <c r="Y201" i="115"/>
  <c r="Z201" i="115"/>
  <c r="E202" i="115"/>
  <c r="F202" i="115"/>
  <c r="G202" i="115"/>
  <c r="H202" i="115"/>
  <c r="I202" i="115"/>
  <c r="J202" i="115"/>
  <c r="K202" i="115"/>
  <c r="L202" i="115"/>
  <c r="M202" i="115"/>
  <c r="N202" i="115"/>
  <c r="O202" i="115"/>
  <c r="P202" i="115"/>
  <c r="Q202" i="115"/>
  <c r="R202" i="115"/>
  <c r="S202" i="115"/>
  <c r="T202" i="115"/>
  <c r="U202" i="115"/>
  <c r="V202" i="115"/>
  <c r="W202" i="115"/>
  <c r="X202" i="115"/>
  <c r="Y202" i="115"/>
  <c r="Z202" i="115"/>
  <c r="E203" i="115"/>
  <c r="F203" i="115"/>
  <c r="G203" i="115"/>
  <c r="H203" i="115"/>
  <c r="I203" i="115"/>
  <c r="J203" i="115"/>
  <c r="K203" i="115"/>
  <c r="L203" i="115"/>
  <c r="M203" i="115"/>
  <c r="N203" i="115"/>
  <c r="O203" i="115"/>
  <c r="P203" i="115"/>
  <c r="Q203" i="115"/>
  <c r="R203" i="115"/>
  <c r="S203" i="115"/>
  <c r="T203" i="115"/>
  <c r="U203" i="115"/>
  <c r="V203" i="115"/>
  <c r="W203" i="115"/>
  <c r="X203" i="115"/>
  <c r="Y203" i="115"/>
  <c r="Z203" i="115"/>
  <c r="E204" i="115"/>
  <c r="F204" i="115"/>
  <c r="G204" i="115"/>
  <c r="H204" i="115"/>
  <c r="I204" i="115"/>
  <c r="J204" i="115"/>
  <c r="K204" i="115"/>
  <c r="L204" i="115"/>
  <c r="M204" i="115"/>
  <c r="N204" i="115"/>
  <c r="O204" i="115"/>
  <c r="P204" i="115"/>
  <c r="Q204" i="115"/>
  <c r="R204" i="115"/>
  <c r="S204" i="115"/>
  <c r="T204" i="115"/>
  <c r="U204" i="115"/>
  <c r="V204" i="115"/>
  <c r="W204" i="115"/>
  <c r="X204" i="115"/>
  <c r="Y204" i="115"/>
  <c r="Z204" i="115"/>
  <c r="E205" i="115"/>
  <c r="F205" i="115"/>
  <c r="G205" i="115"/>
  <c r="H205" i="115"/>
  <c r="I205" i="115"/>
  <c r="J205" i="115"/>
  <c r="K205" i="115"/>
  <c r="L205" i="115"/>
  <c r="M205" i="115"/>
  <c r="N205" i="115"/>
  <c r="O205" i="115"/>
  <c r="P205" i="115"/>
  <c r="Q205" i="115"/>
  <c r="R205" i="115"/>
  <c r="S205" i="115"/>
  <c r="T205" i="115"/>
  <c r="U205" i="115"/>
  <c r="V205" i="115"/>
  <c r="W205" i="115"/>
  <c r="X205" i="115"/>
  <c r="Y205" i="115"/>
  <c r="Z205" i="115"/>
  <c r="E206" i="115"/>
  <c r="F206" i="115"/>
  <c r="G206" i="115"/>
  <c r="H206" i="115"/>
  <c r="I206" i="115"/>
  <c r="J206" i="115"/>
  <c r="K206" i="115"/>
  <c r="L206" i="115"/>
  <c r="M206" i="115"/>
  <c r="N206" i="115"/>
  <c r="O206" i="115"/>
  <c r="P206" i="115"/>
  <c r="Q206" i="115"/>
  <c r="R206" i="115"/>
  <c r="S206" i="115"/>
  <c r="T206" i="115"/>
  <c r="U206" i="115"/>
  <c r="V206" i="115"/>
  <c r="W206" i="115"/>
  <c r="X206" i="115"/>
  <c r="Y206" i="115"/>
  <c r="Z206" i="115"/>
  <c r="E207" i="115"/>
  <c r="F207" i="115"/>
  <c r="G207" i="115"/>
  <c r="H207" i="115"/>
  <c r="I207" i="115"/>
  <c r="J207" i="115"/>
  <c r="K207" i="115"/>
  <c r="L207" i="115"/>
  <c r="M207" i="115"/>
  <c r="N207" i="115"/>
  <c r="O207" i="115"/>
  <c r="P207" i="115"/>
  <c r="Q207" i="115"/>
  <c r="R207" i="115"/>
  <c r="S207" i="115"/>
  <c r="T207" i="115"/>
  <c r="U207" i="115"/>
  <c r="V207" i="115"/>
  <c r="W207" i="115"/>
  <c r="X207" i="115"/>
  <c r="Y207" i="115"/>
  <c r="Z207" i="115"/>
  <c r="E208" i="115"/>
  <c r="F208" i="115"/>
  <c r="G208" i="115"/>
  <c r="H208" i="115"/>
  <c r="I208" i="115"/>
  <c r="J208" i="115"/>
  <c r="K208" i="115"/>
  <c r="L208" i="115"/>
  <c r="M208" i="115"/>
  <c r="N208" i="115"/>
  <c r="O208" i="115"/>
  <c r="P208" i="115"/>
  <c r="Q208" i="115"/>
  <c r="R208" i="115"/>
  <c r="S208" i="115"/>
  <c r="T208" i="115"/>
  <c r="U208" i="115"/>
  <c r="V208" i="115"/>
  <c r="W208" i="115"/>
  <c r="X208" i="115"/>
  <c r="Y208" i="115"/>
  <c r="Z208" i="115"/>
  <c r="E209" i="115"/>
  <c r="F209" i="115"/>
  <c r="G209" i="115"/>
  <c r="H209" i="115"/>
  <c r="I209" i="115"/>
  <c r="J209" i="115"/>
  <c r="K209" i="115"/>
  <c r="L209" i="115"/>
  <c r="M209" i="115"/>
  <c r="N209" i="115"/>
  <c r="O209" i="115"/>
  <c r="P209" i="115"/>
  <c r="Q209" i="115"/>
  <c r="R209" i="115"/>
  <c r="S209" i="115"/>
  <c r="T209" i="115"/>
  <c r="U209" i="115"/>
  <c r="V209" i="115"/>
  <c r="W209" i="115"/>
  <c r="X209" i="115"/>
  <c r="Y209" i="115"/>
  <c r="Z209" i="115"/>
  <c r="E210" i="115"/>
  <c r="F210" i="115"/>
  <c r="G210" i="115"/>
  <c r="H210" i="115"/>
  <c r="I210" i="115"/>
  <c r="J210" i="115"/>
  <c r="K210" i="115"/>
  <c r="L210" i="115"/>
  <c r="M210" i="115"/>
  <c r="N210" i="115"/>
  <c r="O210" i="115"/>
  <c r="P210" i="115"/>
  <c r="Q210" i="115"/>
  <c r="R210" i="115"/>
  <c r="S210" i="115"/>
  <c r="T210" i="115"/>
  <c r="U210" i="115"/>
  <c r="V210" i="115"/>
  <c r="W210" i="115"/>
  <c r="X210" i="115"/>
  <c r="Y210" i="115"/>
  <c r="Z210" i="115"/>
  <c r="E211" i="115"/>
  <c r="F211" i="115"/>
  <c r="G211" i="115"/>
  <c r="H211" i="115"/>
  <c r="I211" i="115"/>
  <c r="J211" i="115"/>
  <c r="K211" i="115"/>
  <c r="L211" i="115"/>
  <c r="M211" i="115"/>
  <c r="N211" i="115"/>
  <c r="O211" i="115"/>
  <c r="P211" i="115"/>
  <c r="Q211" i="115"/>
  <c r="R211" i="115"/>
  <c r="S211" i="115"/>
  <c r="T211" i="115"/>
  <c r="U211" i="115"/>
  <c r="V211" i="115"/>
  <c r="W211" i="115"/>
  <c r="X211" i="115"/>
  <c r="Y211" i="115"/>
  <c r="Z211" i="115"/>
  <c r="E212" i="115"/>
  <c r="F212" i="115"/>
  <c r="G212" i="115"/>
  <c r="H212" i="115"/>
  <c r="I212" i="115"/>
  <c r="J212" i="115"/>
  <c r="K212" i="115"/>
  <c r="L212" i="115"/>
  <c r="M212" i="115"/>
  <c r="N212" i="115"/>
  <c r="O212" i="115"/>
  <c r="P212" i="115"/>
  <c r="Q212" i="115"/>
  <c r="R212" i="115"/>
  <c r="S212" i="115"/>
  <c r="T212" i="115"/>
  <c r="U212" i="115"/>
  <c r="V212" i="115"/>
  <c r="W212" i="115"/>
  <c r="X212" i="115"/>
  <c r="Y212" i="115"/>
  <c r="Z212" i="115"/>
  <c r="E213" i="115"/>
  <c r="F213" i="115"/>
  <c r="G213" i="115"/>
  <c r="H213" i="115"/>
  <c r="I213" i="115"/>
  <c r="J213" i="115"/>
  <c r="K213" i="115"/>
  <c r="L213" i="115"/>
  <c r="M213" i="115"/>
  <c r="N213" i="115"/>
  <c r="O213" i="115"/>
  <c r="P213" i="115"/>
  <c r="Q213" i="115"/>
  <c r="R213" i="115"/>
  <c r="S213" i="115"/>
  <c r="T213" i="115"/>
  <c r="U213" i="115"/>
  <c r="V213" i="115"/>
  <c r="W213" i="115"/>
  <c r="X213" i="115"/>
  <c r="Y213" i="115"/>
  <c r="Z213" i="115"/>
  <c r="E214" i="115"/>
  <c r="F214" i="115"/>
  <c r="G214" i="115"/>
  <c r="H214" i="115"/>
  <c r="I214" i="115"/>
  <c r="J214" i="115"/>
  <c r="K214" i="115"/>
  <c r="L214" i="115"/>
  <c r="M214" i="115"/>
  <c r="N214" i="115"/>
  <c r="O214" i="115"/>
  <c r="P214" i="115"/>
  <c r="Q214" i="115"/>
  <c r="R214" i="115"/>
  <c r="S214" i="115"/>
  <c r="T214" i="115"/>
  <c r="U214" i="115"/>
  <c r="V214" i="115"/>
  <c r="W214" i="115"/>
  <c r="X214" i="115"/>
  <c r="Y214" i="115"/>
  <c r="Z214" i="115"/>
  <c r="E215" i="115"/>
  <c r="F215" i="115"/>
  <c r="G215" i="115"/>
  <c r="H215" i="115"/>
  <c r="I215" i="115"/>
  <c r="J215" i="115"/>
  <c r="K215" i="115"/>
  <c r="L215" i="115"/>
  <c r="M215" i="115"/>
  <c r="N215" i="115"/>
  <c r="O215" i="115"/>
  <c r="P215" i="115"/>
  <c r="Q215" i="115"/>
  <c r="R215" i="115"/>
  <c r="S215" i="115"/>
  <c r="T215" i="115"/>
  <c r="U215" i="115"/>
  <c r="V215" i="115"/>
  <c r="W215" i="115"/>
  <c r="X215" i="115"/>
  <c r="Y215" i="115"/>
  <c r="Z215" i="115"/>
  <c r="E216" i="115"/>
  <c r="F216" i="115"/>
  <c r="G216" i="115"/>
  <c r="H216" i="115"/>
  <c r="I216" i="115"/>
  <c r="J216" i="115"/>
  <c r="K216" i="115"/>
  <c r="L216" i="115"/>
  <c r="M216" i="115"/>
  <c r="N216" i="115"/>
  <c r="O216" i="115"/>
  <c r="P216" i="115"/>
  <c r="Q216" i="115"/>
  <c r="R216" i="115"/>
  <c r="S216" i="115"/>
  <c r="T216" i="115"/>
  <c r="U216" i="115"/>
  <c r="V216" i="115"/>
  <c r="W216" i="115"/>
  <c r="X216" i="115"/>
  <c r="Y216" i="115"/>
  <c r="Z216" i="115"/>
  <c r="E217" i="115"/>
  <c r="F217" i="115"/>
  <c r="G217" i="115"/>
  <c r="H217" i="115"/>
  <c r="I217" i="115"/>
  <c r="J217" i="115"/>
  <c r="K217" i="115"/>
  <c r="L217" i="115"/>
  <c r="M217" i="115"/>
  <c r="N217" i="115"/>
  <c r="O217" i="115"/>
  <c r="P217" i="115"/>
  <c r="Q217" i="115"/>
  <c r="R217" i="115"/>
  <c r="S217" i="115"/>
  <c r="T217" i="115"/>
  <c r="U217" i="115"/>
  <c r="V217" i="115"/>
  <c r="W217" i="115"/>
  <c r="X217" i="115"/>
  <c r="Y217" i="115"/>
  <c r="Z217" i="115"/>
  <c r="E218" i="115"/>
  <c r="F218" i="115"/>
  <c r="G218" i="115"/>
  <c r="H218" i="115"/>
  <c r="I218" i="115"/>
  <c r="J218" i="115"/>
  <c r="K218" i="115"/>
  <c r="L218" i="115"/>
  <c r="M218" i="115"/>
  <c r="N218" i="115"/>
  <c r="O218" i="115"/>
  <c r="P218" i="115"/>
  <c r="Q218" i="115"/>
  <c r="R218" i="115"/>
  <c r="S218" i="115"/>
  <c r="T218" i="115"/>
  <c r="U218" i="115"/>
  <c r="V218" i="115"/>
  <c r="W218" i="115"/>
  <c r="X218" i="115"/>
  <c r="Y218" i="115"/>
  <c r="Z218" i="115"/>
  <c r="E219" i="115"/>
  <c r="F219" i="115"/>
  <c r="G219" i="115"/>
  <c r="H219" i="115"/>
  <c r="I219" i="115"/>
  <c r="J219" i="115"/>
  <c r="K219" i="115"/>
  <c r="L219" i="115"/>
  <c r="M219" i="115"/>
  <c r="N219" i="115"/>
  <c r="O219" i="115"/>
  <c r="P219" i="115"/>
  <c r="Q219" i="115"/>
  <c r="R219" i="115"/>
  <c r="S219" i="115"/>
  <c r="T219" i="115"/>
  <c r="U219" i="115"/>
  <c r="V219" i="115"/>
  <c r="W219" i="115"/>
  <c r="X219" i="115"/>
  <c r="Y219" i="115"/>
  <c r="Z219" i="115"/>
  <c r="E220" i="115"/>
  <c r="F220" i="115"/>
  <c r="G220" i="115"/>
  <c r="H220" i="115"/>
  <c r="I220" i="115"/>
  <c r="J220" i="115"/>
  <c r="K220" i="115"/>
  <c r="L220" i="115"/>
  <c r="M220" i="115"/>
  <c r="N220" i="115"/>
  <c r="O220" i="115"/>
  <c r="P220" i="115"/>
  <c r="Q220" i="115"/>
  <c r="R220" i="115"/>
  <c r="S220" i="115"/>
  <c r="T220" i="115"/>
  <c r="U220" i="115"/>
  <c r="V220" i="115"/>
  <c r="W220" i="115"/>
  <c r="X220" i="115"/>
  <c r="Y220" i="115"/>
  <c r="Z220" i="115"/>
  <c r="E221" i="115"/>
  <c r="F221" i="115"/>
  <c r="G221" i="115"/>
  <c r="H221" i="115"/>
  <c r="I221" i="115"/>
  <c r="J221" i="115"/>
  <c r="K221" i="115"/>
  <c r="L221" i="115"/>
  <c r="M221" i="115"/>
  <c r="N221" i="115"/>
  <c r="O221" i="115"/>
  <c r="P221" i="115"/>
  <c r="Q221" i="115"/>
  <c r="R221" i="115"/>
  <c r="S221" i="115"/>
  <c r="T221" i="115"/>
  <c r="U221" i="115"/>
  <c r="V221" i="115"/>
  <c r="W221" i="115"/>
  <c r="X221" i="115"/>
  <c r="Y221" i="115"/>
  <c r="Z221" i="115"/>
  <c r="E222" i="115"/>
  <c r="F222" i="115"/>
  <c r="G222" i="115"/>
  <c r="H222" i="115"/>
  <c r="I222" i="115"/>
  <c r="J222" i="115"/>
  <c r="K222" i="115"/>
  <c r="L222" i="115"/>
  <c r="M222" i="115"/>
  <c r="N222" i="115"/>
  <c r="O222" i="115"/>
  <c r="P222" i="115"/>
  <c r="Q222" i="115"/>
  <c r="R222" i="115"/>
  <c r="S222" i="115"/>
  <c r="T222" i="115"/>
  <c r="U222" i="115"/>
  <c r="V222" i="115"/>
  <c r="W222" i="115"/>
  <c r="X222" i="115"/>
  <c r="Y222" i="115"/>
  <c r="Z222" i="115"/>
  <c r="E223" i="115"/>
  <c r="F223" i="115"/>
  <c r="G223" i="115"/>
  <c r="H223" i="115"/>
  <c r="I223" i="115"/>
  <c r="J223" i="115"/>
  <c r="K223" i="115"/>
  <c r="L223" i="115"/>
  <c r="M223" i="115"/>
  <c r="N223" i="115"/>
  <c r="O223" i="115"/>
  <c r="P223" i="115"/>
  <c r="Q223" i="115"/>
  <c r="R223" i="115"/>
  <c r="S223" i="115"/>
  <c r="T223" i="115"/>
  <c r="U223" i="115"/>
  <c r="V223" i="115"/>
  <c r="W223" i="115"/>
  <c r="X223" i="115"/>
  <c r="Y223" i="115"/>
  <c r="Z223" i="115"/>
  <c r="E224" i="115"/>
  <c r="F224" i="115"/>
  <c r="G224" i="115"/>
  <c r="H224" i="115"/>
  <c r="I224" i="115"/>
  <c r="J224" i="115"/>
  <c r="K224" i="115"/>
  <c r="L224" i="115"/>
  <c r="M224" i="115"/>
  <c r="N224" i="115"/>
  <c r="O224" i="115"/>
  <c r="P224" i="115"/>
  <c r="Q224" i="115"/>
  <c r="R224" i="115"/>
  <c r="S224" i="115"/>
  <c r="T224" i="115"/>
  <c r="U224" i="115"/>
  <c r="V224" i="115"/>
  <c r="W224" i="115"/>
  <c r="X224" i="115"/>
  <c r="Y224" i="115"/>
  <c r="Z224" i="115"/>
  <c r="E225" i="115"/>
  <c r="F225" i="115"/>
  <c r="G225" i="115"/>
  <c r="H225" i="115"/>
  <c r="I225" i="115"/>
  <c r="J225" i="115"/>
  <c r="K225" i="115"/>
  <c r="L225" i="115"/>
  <c r="M225" i="115"/>
  <c r="N225" i="115"/>
  <c r="O225" i="115"/>
  <c r="P225" i="115"/>
  <c r="Q225" i="115"/>
  <c r="R225" i="115"/>
  <c r="S225" i="115"/>
  <c r="T225" i="115"/>
  <c r="U225" i="115"/>
  <c r="V225" i="115"/>
  <c r="W225" i="115"/>
  <c r="X225" i="115"/>
  <c r="Y225" i="115"/>
  <c r="Z225" i="115"/>
  <c r="E226" i="115"/>
  <c r="F226" i="115"/>
  <c r="G226" i="115"/>
  <c r="H226" i="115"/>
  <c r="I226" i="115"/>
  <c r="J226" i="115"/>
  <c r="K226" i="115"/>
  <c r="L226" i="115"/>
  <c r="M226" i="115"/>
  <c r="N226" i="115"/>
  <c r="O226" i="115"/>
  <c r="P226" i="115"/>
  <c r="Q226" i="115"/>
  <c r="R226" i="115"/>
  <c r="S226" i="115"/>
  <c r="T226" i="115"/>
  <c r="U226" i="115"/>
  <c r="V226" i="115"/>
  <c r="W226" i="115"/>
  <c r="X226" i="115"/>
  <c r="Y226" i="115"/>
  <c r="Z226" i="115"/>
  <c r="E227" i="115"/>
  <c r="F227" i="115"/>
  <c r="G227" i="115"/>
  <c r="H227" i="115"/>
  <c r="I227" i="115"/>
  <c r="J227" i="115"/>
  <c r="K227" i="115"/>
  <c r="L227" i="115"/>
  <c r="M227" i="115"/>
  <c r="N227" i="115"/>
  <c r="O227" i="115"/>
  <c r="P227" i="115"/>
  <c r="Q227" i="115"/>
  <c r="R227" i="115"/>
  <c r="S227" i="115"/>
  <c r="T227" i="115"/>
  <c r="U227" i="115"/>
  <c r="V227" i="115"/>
  <c r="W227" i="115"/>
  <c r="X227" i="115"/>
  <c r="Y227" i="115"/>
  <c r="Z227" i="115"/>
  <c r="E228" i="115"/>
  <c r="F228" i="115"/>
  <c r="G228" i="115"/>
  <c r="H228" i="115"/>
  <c r="I228" i="115"/>
  <c r="J228" i="115"/>
  <c r="K228" i="115"/>
  <c r="L228" i="115"/>
  <c r="M228" i="115"/>
  <c r="N228" i="115"/>
  <c r="O228" i="115"/>
  <c r="P228" i="115"/>
  <c r="Q228" i="115"/>
  <c r="R228" i="115"/>
  <c r="S228" i="115"/>
  <c r="T228" i="115"/>
  <c r="U228" i="115"/>
  <c r="V228" i="115"/>
  <c r="W228" i="115"/>
  <c r="X228" i="115"/>
  <c r="Y228" i="115"/>
  <c r="Z228" i="115"/>
  <c r="E229" i="115"/>
  <c r="F229" i="115"/>
  <c r="G229" i="115"/>
  <c r="H229" i="115"/>
  <c r="I229" i="115"/>
  <c r="J229" i="115"/>
  <c r="K229" i="115"/>
  <c r="L229" i="115"/>
  <c r="M229" i="115"/>
  <c r="N229" i="115"/>
  <c r="O229" i="115"/>
  <c r="P229" i="115"/>
  <c r="Q229" i="115"/>
  <c r="R229" i="115"/>
  <c r="S229" i="115"/>
  <c r="T229" i="115"/>
  <c r="U229" i="115"/>
  <c r="V229" i="115"/>
  <c r="W229" i="115"/>
  <c r="X229" i="115"/>
  <c r="Y229" i="115"/>
  <c r="Z229" i="115"/>
  <c r="E230" i="115"/>
  <c r="F230" i="115"/>
  <c r="G230" i="115"/>
  <c r="H230" i="115"/>
  <c r="I230" i="115"/>
  <c r="J230" i="115"/>
  <c r="K230" i="115"/>
  <c r="L230" i="115"/>
  <c r="M230" i="115"/>
  <c r="N230" i="115"/>
  <c r="O230" i="115"/>
  <c r="P230" i="115"/>
  <c r="Q230" i="115"/>
  <c r="R230" i="115"/>
  <c r="S230" i="115"/>
  <c r="T230" i="115"/>
  <c r="U230" i="115"/>
  <c r="V230" i="115"/>
  <c r="W230" i="115"/>
  <c r="X230" i="115"/>
  <c r="Y230" i="115"/>
  <c r="Z230" i="115"/>
  <c r="E231" i="115"/>
  <c r="F231" i="115"/>
  <c r="G231" i="115"/>
  <c r="H231" i="115"/>
  <c r="I231" i="115"/>
  <c r="J231" i="115"/>
  <c r="K231" i="115"/>
  <c r="L231" i="115"/>
  <c r="M231" i="115"/>
  <c r="N231" i="115"/>
  <c r="O231" i="115"/>
  <c r="P231" i="115"/>
  <c r="Q231" i="115"/>
  <c r="R231" i="115"/>
  <c r="S231" i="115"/>
  <c r="T231" i="115"/>
  <c r="U231" i="115"/>
  <c r="V231" i="115"/>
  <c r="W231" i="115"/>
  <c r="X231" i="115"/>
  <c r="Y231" i="115"/>
  <c r="Z231" i="115"/>
  <c r="E232" i="115"/>
  <c r="F232" i="115"/>
  <c r="G232" i="115"/>
  <c r="H232" i="115"/>
  <c r="I232" i="115"/>
  <c r="J232" i="115"/>
  <c r="K232" i="115"/>
  <c r="L232" i="115"/>
  <c r="M232" i="115"/>
  <c r="N232" i="115"/>
  <c r="O232" i="115"/>
  <c r="P232" i="115"/>
  <c r="Q232" i="115"/>
  <c r="R232" i="115"/>
  <c r="S232" i="115"/>
  <c r="T232" i="115"/>
  <c r="U232" i="115"/>
  <c r="V232" i="115"/>
  <c r="W232" i="115"/>
  <c r="X232" i="115"/>
  <c r="Y232" i="115"/>
  <c r="Z232" i="115"/>
  <c r="E233" i="115"/>
  <c r="F233" i="115"/>
  <c r="G233" i="115"/>
  <c r="H233" i="115"/>
  <c r="I233" i="115"/>
  <c r="J233" i="115"/>
  <c r="K233" i="115"/>
  <c r="L233" i="115"/>
  <c r="M233" i="115"/>
  <c r="N233" i="115"/>
  <c r="O233" i="115"/>
  <c r="P233" i="115"/>
  <c r="Q233" i="115"/>
  <c r="R233" i="115"/>
  <c r="S233" i="115"/>
  <c r="T233" i="115"/>
  <c r="U233" i="115"/>
  <c r="V233" i="115"/>
  <c r="W233" i="115"/>
  <c r="X233" i="115"/>
  <c r="Y233" i="115"/>
  <c r="Z233" i="115"/>
  <c r="E234" i="115"/>
  <c r="F234" i="115"/>
  <c r="G234" i="115"/>
  <c r="H234" i="115"/>
  <c r="I234" i="115"/>
  <c r="J234" i="115"/>
  <c r="K234" i="115"/>
  <c r="L234" i="115"/>
  <c r="M234" i="115"/>
  <c r="N234" i="115"/>
  <c r="O234" i="115"/>
  <c r="P234" i="115"/>
  <c r="Q234" i="115"/>
  <c r="R234" i="115"/>
  <c r="S234" i="115"/>
  <c r="T234" i="115"/>
  <c r="U234" i="115"/>
  <c r="V234" i="115"/>
  <c r="W234" i="115"/>
  <c r="X234" i="115"/>
  <c r="Y234" i="115"/>
  <c r="Z234" i="115"/>
  <c r="E235" i="115"/>
  <c r="F235" i="115"/>
  <c r="G235" i="115"/>
  <c r="H235" i="115"/>
  <c r="I235" i="115"/>
  <c r="J235" i="115"/>
  <c r="K235" i="115"/>
  <c r="L235" i="115"/>
  <c r="M235" i="115"/>
  <c r="N235" i="115"/>
  <c r="O235" i="115"/>
  <c r="P235" i="115"/>
  <c r="Q235" i="115"/>
  <c r="R235" i="115"/>
  <c r="S235" i="115"/>
  <c r="T235" i="115"/>
  <c r="U235" i="115"/>
  <c r="V235" i="115"/>
  <c r="W235" i="115"/>
  <c r="X235" i="115"/>
  <c r="Y235" i="115"/>
  <c r="Z235" i="115"/>
  <c r="E236" i="115"/>
  <c r="F236" i="115"/>
  <c r="G236" i="115"/>
  <c r="H236" i="115"/>
  <c r="I236" i="115"/>
  <c r="J236" i="115"/>
  <c r="K236" i="115"/>
  <c r="L236" i="115"/>
  <c r="M236" i="115"/>
  <c r="N236" i="115"/>
  <c r="O236" i="115"/>
  <c r="P236" i="115"/>
  <c r="Q236" i="115"/>
  <c r="R236" i="115"/>
  <c r="S236" i="115"/>
  <c r="T236" i="115"/>
  <c r="U236" i="115"/>
  <c r="V236" i="115"/>
  <c r="W236" i="115"/>
  <c r="X236" i="115"/>
  <c r="Y236" i="115"/>
  <c r="Z236" i="115"/>
  <c r="E237" i="115"/>
  <c r="F237" i="115"/>
  <c r="G237" i="115"/>
  <c r="H237" i="115"/>
  <c r="I237" i="115"/>
  <c r="J237" i="115"/>
  <c r="K237" i="115"/>
  <c r="L237" i="115"/>
  <c r="M237" i="115"/>
  <c r="N237" i="115"/>
  <c r="O237" i="115"/>
  <c r="P237" i="115"/>
  <c r="Q237" i="115"/>
  <c r="R237" i="115"/>
  <c r="S237" i="115"/>
  <c r="T237" i="115"/>
  <c r="U237" i="115"/>
  <c r="V237" i="115"/>
  <c r="W237" i="115"/>
  <c r="X237" i="115"/>
  <c r="Y237" i="115"/>
  <c r="Z237" i="115"/>
  <c r="E238" i="115"/>
  <c r="F238" i="115"/>
  <c r="G238" i="115"/>
  <c r="H238" i="115"/>
  <c r="I238" i="115"/>
  <c r="J238" i="115"/>
  <c r="K238" i="115"/>
  <c r="L238" i="115"/>
  <c r="M238" i="115"/>
  <c r="N238" i="115"/>
  <c r="O238" i="115"/>
  <c r="P238" i="115"/>
  <c r="Q238" i="115"/>
  <c r="R238" i="115"/>
  <c r="S238" i="115"/>
  <c r="T238" i="115"/>
  <c r="U238" i="115"/>
  <c r="V238" i="115"/>
  <c r="W238" i="115"/>
  <c r="X238" i="115"/>
  <c r="Y238" i="115"/>
  <c r="Z238" i="115"/>
  <c r="E239" i="115"/>
  <c r="F239" i="115"/>
  <c r="G239" i="115"/>
  <c r="H239" i="115"/>
  <c r="I239" i="115"/>
  <c r="J239" i="115"/>
  <c r="K239" i="115"/>
  <c r="L239" i="115"/>
  <c r="M239" i="115"/>
  <c r="N239" i="115"/>
  <c r="O239" i="115"/>
  <c r="P239" i="115"/>
  <c r="Q239" i="115"/>
  <c r="R239" i="115"/>
  <c r="S239" i="115"/>
  <c r="T239" i="115"/>
  <c r="U239" i="115"/>
  <c r="V239" i="115"/>
  <c r="W239" i="115"/>
  <c r="X239" i="115"/>
  <c r="Y239" i="115"/>
  <c r="Z239" i="115"/>
  <c r="E240" i="115"/>
  <c r="F240" i="115"/>
  <c r="G240" i="115"/>
  <c r="H240" i="115"/>
  <c r="I240" i="115"/>
  <c r="J240" i="115"/>
  <c r="K240" i="115"/>
  <c r="L240" i="115"/>
  <c r="M240" i="115"/>
  <c r="N240" i="115"/>
  <c r="O240" i="115"/>
  <c r="P240" i="115"/>
  <c r="Q240" i="115"/>
  <c r="R240" i="115"/>
  <c r="S240" i="115"/>
  <c r="T240" i="115"/>
  <c r="U240" i="115"/>
  <c r="V240" i="115"/>
  <c r="W240" i="115"/>
  <c r="X240" i="115"/>
  <c r="Y240" i="115"/>
  <c r="Z240" i="115"/>
  <c r="E241" i="115"/>
  <c r="F241" i="115"/>
  <c r="G241" i="115"/>
  <c r="H241" i="115"/>
  <c r="I241" i="115"/>
  <c r="J241" i="115"/>
  <c r="K241" i="115"/>
  <c r="L241" i="115"/>
  <c r="M241" i="115"/>
  <c r="N241" i="115"/>
  <c r="O241" i="115"/>
  <c r="P241" i="115"/>
  <c r="Q241" i="115"/>
  <c r="R241" i="115"/>
  <c r="S241" i="115"/>
  <c r="T241" i="115"/>
  <c r="U241" i="115"/>
  <c r="V241" i="115"/>
  <c r="W241" i="115"/>
  <c r="X241" i="115"/>
  <c r="Y241" i="115"/>
  <c r="Z241" i="115"/>
  <c r="E242" i="115"/>
  <c r="F242" i="115"/>
  <c r="G242" i="115"/>
  <c r="H242" i="115"/>
  <c r="I242" i="115"/>
  <c r="J242" i="115"/>
  <c r="K242" i="115"/>
  <c r="L242" i="115"/>
  <c r="M242" i="115"/>
  <c r="N242" i="115"/>
  <c r="O242" i="115"/>
  <c r="P242" i="115"/>
  <c r="Q242" i="115"/>
  <c r="R242" i="115"/>
  <c r="S242" i="115"/>
  <c r="T242" i="115"/>
  <c r="U242" i="115"/>
  <c r="V242" i="115"/>
  <c r="W242" i="115"/>
  <c r="X242" i="115"/>
  <c r="Y242" i="115"/>
  <c r="Z242" i="115"/>
  <c r="E243" i="115"/>
  <c r="F243" i="115"/>
  <c r="G243" i="115"/>
  <c r="H243" i="115"/>
  <c r="I243" i="115"/>
  <c r="J243" i="115"/>
  <c r="K243" i="115"/>
  <c r="L243" i="115"/>
  <c r="M243" i="115"/>
  <c r="N243" i="115"/>
  <c r="O243" i="115"/>
  <c r="P243" i="115"/>
  <c r="Q243" i="115"/>
  <c r="R243" i="115"/>
  <c r="S243" i="115"/>
  <c r="T243" i="115"/>
  <c r="U243" i="115"/>
  <c r="V243" i="115"/>
  <c r="W243" i="115"/>
  <c r="X243" i="115"/>
  <c r="Y243" i="115"/>
  <c r="Z243" i="115"/>
  <c r="E244" i="115"/>
  <c r="F244" i="115"/>
  <c r="G244" i="115"/>
  <c r="H244" i="115"/>
  <c r="I244" i="115"/>
  <c r="J244" i="115"/>
  <c r="K244" i="115"/>
  <c r="L244" i="115"/>
  <c r="M244" i="115"/>
  <c r="N244" i="115"/>
  <c r="O244" i="115"/>
  <c r="P244" i="115"/>
  <c r="Q244" i="115"/>
  <c r="R244" i="115"/>
  <c r="S244" i="115"/>
  <c r="T244" i="115"/>
  <c r="U244" i="115"/>
  <c r="V244" i="115"/>
  <c r="W244" i="115"/>
  <c r="X244" i="115"/>
  <c r="Y244" i="115"/>
  <c r="Z244" i="115"/>
  <c r="E245" i="115"/>
  <c r="F245" i="115"/>
  <c r="G245" i="115"/>
  <c r="H245" i="115"/>
  <c r="I245" i="115"/>
  <c r="J245" i="115"/>
  <c r="K245" i="115"/>
  <c r="L245" i="115"/>
  <c r="M245" i="115"/>
  <c r="N245" i="115"/>
  <c r="O245" i="115"/>
  <c r="P245" i="115"/>
  <c r="Q245" i="115"/>
  <c r="R245" i="115"/>
  <c r="S245" i="115"/>
  <c r="T245" i="115"/>
  <c r="U245" i="115"/>
  <c r="V245" i="115"/>
  <c r="W245" i="115"/>
  <c r="X245" i="115"/>
  <c r="Y245" i="115"/>
  <c r="Z245" i="115"/>
  <c r="E246" i="115"/>
  <c r="F246" i="115"/>
  <c r="G246" i="115"/>
  <c r="H246" i="115"/>
  <c r="I246" i="115"/>
  <c r="J246" i="115"/>
  <c r="K246" i="115"/>
  <c r="L246" i="115"/>
  <c r="M246" i="115"/>
  <c r="N246" i="115"/>
  <c r="O246" i="115"/>
  <c r="P246" i="115"/>
  <c r="Q246" i="115"/>
  <c r="R246" i="115"/>
  <c r="S246" i="115"/>
  <c r="T246" i="115"/>
  <c r="U246" i="115"/>
  <c r="V246" i="115"/>
  <c r="W246" i="115"/>
  <c r="X246" i="115"/>
  <c r="Y246" i="115"/>
  <c r="Z246" i="115"/>
  <c r="E247" i="115"/>
  <c r="F247" i="115"/>
  <c r="G247" i="115"/>
  <c r="H247" i="115"/>
  <c r="I247" i="115"/>
  <c r="J247" i="115"/>
  <c r="K247" i="115"/>
  <c r="L247" i="115"/>
  <c r="M247" i="115"/>
  <c r="N247" i="115"/>
  <c r="O247" i="115"/>
  <c r="P247" i="115"/>
  <c r="Q247" i="115"/>
  <c r="R247" i="115"/>
  <c r="S247" i="115"/>
  <c r="T247" i="115"/>
  <c r="U247" i="115"/>
  <c r="V247" i="115"/>
  <c r="W247" i="115"/>
  <c r="X247" i="115"/>
  <c r="Y247" i="115"/>
  <c r="Z247" i="115"/>
  <c r="E248" i="115"/>
  <c r="F248" i="115"/>
  <c r="G248" i="115"/>
  <c r="H248" i="115"/>
  <c r="I248" i="115"/>
  <c r="J248" i="115"/>
  <c r="K248" i="115"/>
  <c r="L248" i="115"/>
  <c r="M248" i="115"/>
  <c r="N248" i="115"/>
  <c r="O248" i="115"/>
  <c r="P248" i="115"/>
  <c r="Q248" i="115"/>
  <c r="R248" i="115"/>
  <c r="S248" i="115"/>
  <c r="T248" i="115"/>
  <c r="U248" i="115"/>
  <c r="V248" i="115"/>
  <c r="W248" i="115"/>
  <c r="X248" i="115"/>
  <c r="Y248" i="115"/>
  <c r="Z248" i="115"/>
  <c r="E249" i="115"/>
  <c r="F249" i="115"/>
  <c r="G249" i="115"/>
  <c r="H249" i="115"/>
  <c r="I249" i="115"/>
  <c r="J249" i="115"/>
  <c r="K249" i="115"/>
  <c r="L249" i="115"/>
  <c r="M249" i="115"/>
  <c r="N249" i="115"/>
  <c r="O249" i="115"/>
  <c r="P249" i="115"/>
  <c r="Q249" i="115"/>
  <c r="R249" i="115"/>
  <c r="S249" i="115"/>
  <c r="T249" i="115"/>
  <c r="U249" i="115"/>
  <c r="V249" i="115"/>
  <c r="W249" i="115"/>
  <c r="X249" i="115"/>
  <c r="Y249" i="115"/>
  <c r="Z249" i="115"/>
  <c r="E250" i="115"/>
  <c r="F250" i="115"/>
  <c r="G250" i="115"/>
  <c r="H250" i="115"/>
  <c r="I250" i="115"/>
  <c r="J250" i="115"/>
  <c r="K250" i="115"/>
  <c r="L250" i="115"/>
  <c r="M250" i="115"/>
  <c r="N250" i="115"/>
  <c r="O250" i="115"/>
  <c r="P250" i="115"/>
  <c r="Q250" i="115"/>
  <c r="R250" i="115"/>
  <c r="S250" i="115"/>
  <c r="T250" i="115"/>
  <c r="U250" i="115"/>
  <c r="V250" i="115"/>
  <c r="W250" i="115"/>
  <c r="X250" i="115"/>
  <c r="Y250" i="115"/>
  <c r="Z250" i="115"/>
  <c r="E251" i="115"/>
  <c r="F251" i="115"/>
  <c r="G251" i="115"/>
  <c r="H251" i="115"/>
  <c r="I251" i="115"/>
  <c r="J251" i="115"/>
  <c r="K251" i="115"/>
  <c r="L251" i="115"/>
  <c r="M251" i="115"/>
  <c r="N251" i="115"/>
  <c r="O251" i="115"/>
  <c r="P251" i="115"/>
  <c r="Q251" i="115"/>
  <c r="R251" i="115"/>
  <c r="S251" i="115"/>
  <c r="T251" i="115"/>
  <c r="U251" i="115"/>
  <c r="V251" i="115"/>
  <c r="W251" i="115"/>
  <c r="X251" i="115"/>
  <c r="Y251" i="115"/>
  <c r="Z251" i="115"/>
  <c r="E252" i="115"/>
  <c r="F252" i="115"/>
  <c r="G252" i="115"/>
  <c r="H252" i="115"/>
  <c r="I252" i="115"/>
  <c r="J252" i="115"/>
  <c r="K252" i="115"/>
  <c r="L252" i="115"/>
  <c r="M252" i="115"/>
  <c r="N252" i="115"/>
  <c r="O252" i="115"/>
  <c r="P252" i="115"/>
  <c r="Q252" i="115"/>
  <c r="R252" i="115"/>
  <c r="S252" i="115"/>
  <c r="T252" i="115"/>
  <c r="U252" i="115"/>
  <c r="V252" i="115"/>
  <c r="W252" i="115"/>
  <c r="X252" i="115"/>
  <c r="Y252" i="115"/>
  <c r="Z252" i="115"/>
  <c r="E253" i="115"/>
  <c r="F253" i="115"/>
  <c r="G253" i="115"/>
  <c r="H253" i="115"/>
  <c r="I253" i="115"/>
  <c r="J253" i="115"/>
  <c r="K253" i="115"/>
  <c r="L253" i="115"/>
  <c r="M253" i="115"/>
  <c r="N253" i="115"/>
  <c r="O253" i="115"/>
  <c r="P253" i="115"/>
  <c r="Q253" i="115"/>
  <c r="R253" i="115"/>
  <c r="S253" i="115"/>
  <c r="T253" i="115"/>
  <c r="U253" i="115"/>
  <c r="V253" i="115"/>
  <c r="W253" i="115"/>
  <c r="X253" i="115"/>
  <c r="Y253" i="115"/>
  <c r="Z253" i="115"/>
  <c r="E254" i="115"/>
  <c r="F254" i="115"/>
  <c r="G254" i="115"/>
  <c r="H254" i="115"/>
  <c r="I254" i="115"/>
  <c r="J254" i="115"/>
  <c r="K254" i="115"/>
  <c r="L254" i="115"/>
  <c r="M254" i="115"/>
  <c r="N254" i="115"/>
  <c r="O254" i="115"/>
  <c r="P254" i="115"/>
  <c r="Q254" i="115"/>
  <c r="R254" i="115"/>
  <c r="S254" i="115"/>
  <c r="T254" i="115"/>
  <c r="U254" i="115"/>
  <c r="V254" i="115"/>
  <c r="W254" i="115"/>
  <c r="X254" i="115"/>
  <c r="Y254" i="115"/>
  <c r="Z254" i="115"/>
  <c r="E255" i="115"/>
  <c r="F255" i="115"/>
  <c r="G255" i="115"/>
  <c r="H255" i="115"/>
  <c r="I255" i="115"/>
  <c r="J255" i="115"/>
  <c r="K255" i="115"/>
  <c r="L255" i="115"/>
  <c r="M255" i="115"/>
  <c r="N255" i="115"/>
  <c r="O255" i="115"/>
  <c r="P255" i="115"/>
  <c r="Q255" i="115"/>
  <c r="R255" i="115"/>
  <c r="S255" i="115"/>
  <c r="T255" i="115"/>
  <c r="U255" i="115"/>
  <c r="V255" i="115"/>
  <c r="W255" i="115"/>
  <c r="X255" i="115"/>
  <c r="Y255" i="115"/>
  <c r="Z255" i="115"/>
  <c r="E256" i="115"/>
  <c r="F256" i="115"/>
  <c r="G256" i="115"/>
  <c r="H256" i="115"/>
  <c r="I256" i="115"/>
  <c r="J256" i="115"/>
  <c r="K256" i="115"/>
  <c r="L256" i="115"/>
  <c r="M256" i="115"/>
  <c r="N256" i="115"/>
  <c r="O256" i="115"/>
  <c r="P256" i="115"/>
  <c r="Q256" i="115"/>
  <c r="R256" i="115"/>
  <c r="S256" i="115"/>
  <c r="T256" i="115"/>
  <c r="U256" i="115"/>
  <c r="V256" i="115"/>
  <c r="W256" i="115"/>
  <c r="X256" i="115"/>
  <c r="Y256" i="115"/>
  <c r="Z256" i="115"/>
  <c r="E257" i="115"/>
  <c r="F257" i="115"/>
  <c r="G257" i="115"/>
  <c r="H257" i="115"/>
  <c r="I257" i="115"/>
  <c r="J257" i="115"/>
  <c r="K257" i="115"/>
  <c r="L257" i="115"/>
  <c r="M257" i="115"/>
  <c r="N257" i="115"/>
  <c r="O257" i="115"/>
  <c r="P257" i="115"/>
  <c r="Q257" i="115"/>
  <c r="R257" i="115"/>
  <c r="S257" i="115"/>
  <c r="T257" i="115"/>
  <c r="U257" i="115"/>
  <c r="V257" i="115"/>
  <c r="W257" i="115"/>
  <c r="X257" i="115"/>
  <c r="Y257" i="115"/>
  <c r="Z257" i="115"/>
  <c r="E258" i="115"/>
  <c r="F258" i="115"/>
  <c r="G258" i="115"/>
  <c r="H258" i="115"/>
  <c r="I258" i="115"/>
  <c r="J258" i="115"/>
  <c r="K258" i="115"/>
  <c r="L258" i="115"/>
  <c r="M258" i="115"/>
  <c r="N258" i="115"/>
  <c r="O258" i="115"/>
  <c r="P258" i="115"/>
  <c r="Q258" i="115"/>
  <c r="R258" i="115"/>
  <c r="S258" i="115"/>
  <c r="T258" i="115"/>
  <c r="U258" i="115"/>
  <c r="V258" i="115"/>
  <c r="W258" i="115"/>
  <c r="X258" i="115"/>
  <c r="Y258" i="115"/>
  <c r="Z258" i="115"/>
  <c r="E259" i="115"/>
  <c r="F259" i="115"/>
  <c r="G259" i="115"/>
  <c r="H259" i="115"/>
  <c r="I259" i="115"/>
  <c r="J259" i="115"/>
  <c r="K259" i="115"/>
  <c r="L259" i="115"/>
  <c r="M259" i="115"/>
  <c r="N259" i="115"/>
  <c r="O259" i="115"/>
  <c r="P259" i="115"/>
  <c r="Q259" i="115"/>
  <c r="R259" i="115"/>
  <c r="S259" i="115"/>
  <c r="T259" i="115"/>
  <c r="U259" i="115"/>
  <c r="V259" i="115"/>
  <c r="W259" i="115"/>
  <c r="X259" i="115"/>
  <c r="Y259" i="115"/>
  <c r="Z259" i="115"/>
  <c r="E260" i="115"/>
  <c r="F260" i="115"/>
  <c r="G260" i="115"/>
  <c r="H260" i="115"/>
  <c r="I260" i="115"/>
  <c r="J260" i="115"/>
  <c r="K260" i="115"/>
  <c r="L260" i="115"/>
  <c r="M260" i="115"/>
  <c r="N260" i="115"/>
  <c r="O260" i="115"/>
  <c r="P260" i="115"/>
  <c r="Q260" i="115"/>
  <c r="R260" i="115"/>
  <c r="S260" i="115"/>
  <c r="T260" i="115"/>
  <c r="U260" i="115"/>
  <c r="V260" i="115"/>
  <c r="W260" i="115"/>
  <c r="X260" i="115"/>
  <c r="Y260" i="115"/>
  <c r="Z260" i="115"/>
  <c r="E261" i="115"/>
  <c r="F261" i="115"/>
  <c r="G261" i="115"/>
  <c r="H261" i="115"/>
  <c r="I261" i="115"/>
  <c r="J261" i="115"/>
  <c r="K261" i="115"/>
  <c r="L261" i="115"/>
  <c r="M261" i="115"/>
  <c r="N261" i="115"/>
  <c r="O261" i="115"/>
  <c r="P261" i="115"/>
  <c r="Q261" i="115"/>
  <c r="R261" i="115"/>
  <c r="S261" i="115"/>
  <c r="T261" i="115"/>
  <c r="U261" i="115"/>
  <c r="V261" i="115"/>
  <c r="W261" i="115"/>
  <c r="X261" i="115"/>
  <c r="Y261" i="115"/>
  <c r="Z261" i="115"/>
  <c r="EY1" i="115"/>
  <c r="ET1" i="115"/>
  <c r="AB1" i="115"/>
  <c r="AC1" i="115"/>
  <c r="AD1" i="115"/>
  <c r="AE1" i="115"/>
  <c r="AF1" i="115"/>
  <c r="AG1" i="115"/>
  <c r="AH1" i="115"/>
  <c r="AI1" i="115"/>
  <c r="AJ1" i="115"/>
  <c r="AK1" i="115"/>
  <c r="AL1" i="115"/>
  <c r="AM1" i="115"/>
  <c r="AN1" i="115"/>
  <c r="AO1" i="115"/>
  <c r="AP1" i="115"/>
  <c r="AQ1" i="115"/>
  <c r="AR1" i="115"/>
  <c r="AS1" i="115"/>
  <c r="AT1" i="115"/>
  <c r="AU1" i="115"/>
  <c r="AZ1" i="115"/>
  <c r="BA1" i="115"/>
  <c r="BB1" i="115"/>
  <c r="BC1" i="115"/>
  <c r="BD1" i="115"/>
  <c r="BE1" i="115"/>
  <c r="BF1" i="115"/>
  <c r="BG1" i="115"/>
  <c r="BH1" i="115"/>
  <c r="BI1" i="115"/>
  <c r="BJ1" i="115"/>
  <c r="BK1" i="115"/>
  <c r="BL1" i="115"/>
  <c r="BM1" i="115"/>
  <c r="BN1" i="115"/>
  <c r="BO1" i="115"/>
  <c r="BP1" i="115"/>
  <c r="BQ1" i="115"/>
  <c r="BR1" i="115"/>
  <c r="BS1" i="115"/>
  <c r="BX1" i="115"/>
  <c r="BY1" i="115"/>
  <c r="BZ1" i="115"/>
  <c r="CA1" i="115"/>
  <c r="CB1" i="115"/>
  <c r="CC1" i="115"/>
  <c r="CD1" i="115"/>
  <c r="CE1" i="115"/>
  <c r="CF1" i="115"/>
  <c r="CG1" i="115"/>
  <c r="CH1" i="115"/>
  <c r="CI1" i="115"/>
  <c r="CJ1" i="115"/>
  <c r="CK1" i="115"/>
  <c r="CL1" i="115"/>
  <c r="CM1" i="115"/>
  <c r="CN1" i="115"/>
  <c r="CO1" i="115"/>
  <c r="CP1" i="115"/>
  <c r="CQ1" i="115"/>
  <c r="CV1" i="115"/>
  <c r="CW1" i="115"/>
  <c r="CX1" i="115"/>
  <c r="CY1" i="115"/>
  <c r="CZ1" i="115"/>
  <c r="DA1" i="115"/>
  <c r="DB1" i="115"/>
  <c r="DC1" i="115"/>
  <c r="DD1" i="115"/>
  <c r="DE1" i="115"/>
  <c r="DF1" i="115"/>
  <c r="DG1" i="115"/>
  <c r="DH1" i="115"/>
  <c r="DI1" i="115"/>
  <c r="DJ1" i="115"/>
  <c r="DK1" i="115"/>
  <c r="DL1" i="115"/>
  <c r="DM1" i="115"/>
  <c r="DN1" i="115"/>
  <c r="DO1" i="115"/>
  <c r="DT1" i="115"/>
  <c r="DU1" i="115"/>
  <c r="DV1" i="115"/>
  <c r="DW1" i="115"/>
  <c r="DX1" i="115"/>
  <c r="DY1" i="115"/>
  <c r="DZ1" i="115"/>
  <c r="EA1" i="115"/>
  <c r="EB1" i="115"/>
  <c r="EC1" i="115"/>
  <c r="ED1" i="115"/>
  <c r="EE1" i="115"/>
  <c r="EF1" i="115"/>
  <c r="EG1" i="115"/>
  <c r="EH1" i="115"/>
  <c r="EI1" i="115"/>
  <c r="EJ1" i="115"/>
  <c r="EK1" i="115"/>
  <c r="EL1" i="115"/>
  <c r="EM1" i="115"/>
  <c r="ER1" i="115"/>
  <c r="ES1" i="115"/>
  <c r="EU1" i="115"/>
  <c r="EV1" i="115"/>
  <c r="EW1" i="115"/>
  <c r="EX1" i="115"/>
  <c r="EZ1" i="115"/>
  <c r="FA1" i="115"/>
  <c r="FB1" i="115"/>
  <c r="FC1" i="115"/>
  <c r="FD1" i="115"/>
  <c r="FE1" i="115"/>
  <c r="FF1" i="115"/>
  <c r="FG1" i="115"/>
  <c r="FH1" i="115"/>
  <c r="FI1" i="115"/>
  <c r="FJ1" i="115"/>
  <c r="FK1" i="115"/>
  <c r="E1" i="115"/>
  <c r="F1" i="115"/>
  <c r="G1" i="115"/>
  <c r="H1" i="115"/>
  <c r="I1" i="115"/>
  <c r="J1" i="115"/>
  <c r="K1" i="115"/>
  <c r="L1" i="115"/>
  <c r="M1" i="115"/>
  <c r="N1" i="115"/>
  <c r="O1" i="115"/>
  <c r="P1" i="115"/>
  <c r="Q1" i="115"/>
  <c r="R1" i="115"/>
  <c r="S1" i="115"/>
  <c r="T1" i="115"/>
  <c r="U1" i="115"/>
  <c r="V1" i="115"/>
  <c r="W1" i="115"/>
  <c r="D1" i="115"/>
  <c r="D186" i="115"/>
  <c r="K278" i="116"/>
  <c r="L278" i="116"/>
  <c r="J278" i="116"/>
  <c r="I292" i="116"/>
  <c r="H292" i="116"/>
  <c r="D292" i="116"/>
  <c r="C292" i="116"/>
  <c r="D261" i="115"/>
  <c r="D257" i="115"/>
  <c r="D253" i="115"/>
  <c r="D249" i="115"/>
  <c r="D245" i="115"/>
  <c r="D241" i="115"/>
  <c r="D237" i="115"/>
  <c r="D233" i="115"/>
  <c r="D229" i="115"/>
  <c r="D225" i="115"/>
  <c r="D221" i="115"/>
  <c r="D217" i="115"/>
  <c r="D213" i="115"/>
  <c r="D209" i="115"/>
  <c r="D205" i="115"/>
  <c r="D201" i="115"/>
  <c r="D197" i="115"/>
  <c r="D193" i="115"/>
  <c r="D189" i="115"/>
  <c r="D260" i="115"/>
  <c r="D256" i="115"/>
  <c r="D252" i="115"/>
  <c r="D248" i="115"/>
  <c r="D244" i="115"/>
  <c r="D240" i="115"/>
  <c r="D236" i="115"/>
  <c r="D232" i="115"/>
  <c r="D228" i="115"/>
  <c r="D224" i="115"/>
  <c r="D220" i="115"/>
  <c r="D216" i="115"/>
  <c r="D212" i="115"/>
  <c r="D208" i="115"/>
  <c r="D204" i="115"/>
  <c r="D200" i="115"/>
  <c r="D196" i="115"/>
  <c r="D192" i="115"/>
  <c r="D188" i="115"/>
  <c r="D259" i="115"/>
  <c r="D255" i="115"/>
  <c r="D251" i="115"/>
  <c r="D247" i="115"/>
  <c r="D243" i="115"/>
  <c r="D239" i="115"/>
  <c r="D235" i="115"/>
  <c r="D231" i="115"/>
  <c r="D227" i="115"/>
  <c r="D223" i="115"/>
  <c r="D219" i="115"/>
  <c r="D215" i="115"/>
  <c r="D211" i="115"/>
  <c r="D207" i="115"/>
  <c r="D203" i="115"/>
  <c r="D199" i="115"/>
  <c r="D195" i="115"/>
  <c r="D191" i="115"/>
  <c r="D187" i="115"/>
  <c r="D185" i="115"/>
  <c r="D258" i="115"/>
  <c r="D254" i="115"/>
  <c r="D250" i="115"/>
  <c r="D246" i="115"/>
  <c r="D242" i="115"/>
  <c r="D238" i="115"/>
  <c r="D234" i="115"/>
  <c r="D230" i="115"/>
  <c r="D226" i="115"/>
  <c r="D222" i="115"/>
  <c r="D218" i="115"/>
  <c r="D214" i="115"/>
  <c r="D210" i="115"/>
  <c r="D206" i="115"/>
  <c r="D202" i="115"/>
  <c r="D198" i="115"/>
  <c r="D194" i="115"/>
  <c r="D190" i="115"/>
  <c r="J248" i="116"/>
  <c r="L248" i="116"/>
  <c r="K248" i="116"/>
  <c r="M2" i="102"/>
  <c r="N2" i="102"/>
  <c r="O2" i="102"/>
  <c r="P2" i="102"/>
  <c r="Q2" i="102"/>
  <c r="R2" i="102"/>
  <c r="S2" i="102"/>
  <c r="T2" i="102"/>
  <c r="U2" i="102"/>
  <c r="V2" i="102"/>
  <c r="W2" i="102"/>
  <c r="X2" i="102"/>
  <c r="Y2" i="102"/>
  <c r="Z2" i="102"/>
  <c r="AA2" i="102"/>
  <c r="AB2" i="102"/>
  <c r="AC2" i="102"/>
  <c r="AD2" i="102"/>
  <c r="AE2" i="102"/>
  <c r="AF2" i="102"/>
  <c r="AG2" i="102"/>
  <c r="AH2" i="102"/>
  <c r="AI2" i="102"/>
  <c r="AJ2" i="102"/>
  <c r="AK2" i="102"/>
  <c r="AL2" i="102"/>
  <c r="AM2" i="102"/>
  <c r="AN2" i="102"/>
  <c r="AO2" i="102"/>
  <c r="AP2" i="102"/>
  <c r="AQ2" i="102"/>
  <c r="AR2" i="102"/>
  <c r="AS2" i="102"/>
  <c r="AT2" i="102"/>
  <c r="AU2" i="102"/>
  <c r="AV2" i="102"/>
  <c r="AW2" i="102"/>
  <c r="AX2" i="102"/>
  <c r="AY2" i="102"/>
  <c r="AZ2" i="102"/>
  <c r="BA2" i="102"/>
  <c r="BB2" i="102"/>
  <c r="BC2" i="102"/>
  <c r="BD2" i="102"/>
  <c r="BE2" i="102"/>
  <c r="BF2" i="102"/>
  <c r="BG2" i="102"/>
  <c r="BH2" i="102"/>
  <c r="BI2" i="102"/>
  <c r="BJ2" i="102"/>
  <c r="BK2" i="102"/>
  <c r="BL2" i="102"/>
  <c r="BM2" i="102"/>
  <c r="BN2" i="102"/>
  <c r="BO2" i="102"/>
  <c r="BP2" i="102"/>
  <c r="BQ2" i="102"/>
  <c r="BR2" i="102"/>
  <c r="BS2" i="102"/>
  <c r="BT2" i="102"/>
  <c r="BU2" i="102"/>
  <c r="BV2" i="102"/>
  <c r="BW2" i="102"/>
  <c r="BX2" i="102"/>
  <c r="BY2" i="102"/>
  <c r="BZ2" i="102"/>
  <c r="CA2" i="102"/>
  <c r="CB2" i="102"/>
  <c r="CC2" i="102"/>
  <c r="CD2" i="102"/>
  <c r="CE2" i="102"/>
  <c r="CF2" i="102"/>
  <c r="CG2" i="102"/>
  <c r="CH2" i="102"/>
  <c r="CI2" i="102"/>
  <c r="CJ2" i="102"/>
  <c r="CK2" i="102"/>
  <c r="CL2" i="102"/>
  <c r="CM2" i="102"/>
  <c r="CN2" i="102"/>
  <c r="CO2" i="102"/>
  <c r="CP2" i="102"/>
  <c r="CQ2" i="102"/>
  <c r="CR2" i="102"/>
  <c r="CS2" i="102"/>
  <c r="CT2" i="102"/>
  <c r="CU2" i="102"/>
  <c r="CV2" i="102"/>
  <c r="CW2" i="102"/>
  <c r="CX2" i="102"/>
  <c r="CY2" i="102"/>
  <c r="CZ2" i="102"/>
  <c r="DA2" i="102"/>
  <c r="DB2" i="102"/>
  <c r="DC2" i="102"/>
  <c r="DD2" i="102"/>
  <c r="DE2" i="102"/>
  <c r="DF2" i="102"/>
  <c r="DG2" i="102"/>
  <c r="DH2" i="102"/>
  <c r="DI2" i="102"/>
  <c r="DJ2" i="102"/>
  <c r="DK2" i="102"/>
  <c r="DL2" i="102"/>
  <c r="DM2" i="102"/>
  <c r="DN2" i="102"/>
  <c r="DO2" i="102"/>
  <c r="DP2" i="102"/>
  <c r="DQ2" i="102"/>
  <c r="DR2" i="102"/>
  <c r="DS2" i="102"/>
  <c r="DT2" i="102"/>
  <c r="DU2" i="102"/>
  <c r="DV2" i="102"/>
  <c r="DW2" i="102"/>
  <c r="DX2" i="102"/>
  <c r="DY2" i="102"/>
  <c r="DZ2" i="102"/>
  <c r="EA2" i="102"/>
  <c r="EB2" i="102"/>
  <c r="EC2" i="102"/>
  <c r="ED2" i="102"/>
  <c r="EE2" i="102"/>
  <c r="EF2" i="102"/>
  <c r="EG2" i="102"/>
  <c r="EH2" i="102"/>
  <c r="EI2" i="102"/>
  <c r="EJ2" i="102"/>
  <c r="EK2" i="102"/>
  <c r="EL2" i="102"/>
  <c r="EM2" i="102"/>
  <c r="EN2" i="102"/>
  <c r="EO2" i="102"/>
  <c r="EP2" i="102"/>
  <c r="EQ2" i="102"/>
  <c r="ER2" i="102"/>
  <c r="ES2" i="102"/>
  <c r="ET2" i="102"/>
  <c r="EU2" i="102"/>
  <c r="EV2" i="102"/>
  <c r="EW2" i="102"/>
  <c r="EX2" i="102"/>
  <c r="EY2" i="102"/>
  <c r="EZ2" i="102"/>
  <c r="FA2" i="102"/>
  <c r="FB2" i="102"/>
  <c r="FC2" i="102"/>
  <c r="FD2" i="102"/>
  <c r="FE2" i="102"/>
  <c r="FF2" i="102"/>
  <c r="FG2" i="102"/>
  <c r="FH2" i="102"/>
  <c r="FI2" i="102"/>
  <c r="FJ2" i="102"/>
  <c r="FK2" i="102"/>
  <c r="FL2" i="102"/>
  <c r="FM2" i="102"/>
  <c r="FN2" i="102"/>
  <c r="FO2" i="102"/>
  <c r="FP2" i="102"/>
  <c r="FQ2" i="102"/>
  <c r="FR2" i="102"/>
  <c r="FS2" i="102"/>
  <c r="FT2" i="102"/>
  <c r="FU2" i="102"/>
  <c r="FV2" i="102"/>
  <c r="FW2" i="102"/>
  <c r="FX2" i="102"/>
  <c r="FY2" i="102"/>
  <c r="FZ2" i="102"/>
  <c r="GA2" i="102"/>
  <c r="GB2" i="102"/>
  <c r="GC2" i="102"/>
  <c r="GD2" i="102"/>
  <c r="GE2" i="102"/>
  <c r="GF2" i="102"/>
  <c r="GG2" i="102"/>
  <c r="GH2" i="102"/>
  <c r="GI2" i="102"/>
  <c r="GJ2" i="102"/>
  <c r="GK2" i="102"/>
  <c r="GL2" i="102"/>
  <c r="GM2" i="102"/>
  <c r="GN2" i="102"/>
  <c r="GO2" i="102"/>
  <c r="GP2" i="102"/>
  <c r="GQ2" i="102"/>
  <c r="GR2" i="102"/>
  <c r="GS2" i="102"/>
  <c r="GT2" i="102"/>
  <c r="GU2" i="102"/>
  <c r="GV2" i="102"/>
  <c r="GW2" i="102"/>
  <c r="GX2" i="102"/>
  <c r="GY2" i="102"/>
  <c r="GZ2" i="102"/>
  <c r="HA2" i="102"/>
  <c r="HB2" i="102"/>
  <c r="HC2" i="102"/>
  <c r="HD2" i="102"/>
  <c r="HE2" i="102"/>
  <c r="HF2" i="102"/>
  <c r="HG2" i="102"/>
  <c r="HH2" i="102"/>
  <c r="HI2" i="102"/>
  <c r="HJ2" i="102"/>
  <c r="HK2" i="102"/>
  <c r="HL2" i="102"/>
  <c r="HM2" i="102"/>
  <c r="HN2" i="102"/>
  <c r="HO2" i="102"/>
  <c r="HP2" i="102"/>
  <c r="HQ2" i="102"/>
  <c r="HR2" i="102"/>
  <c r="HS2" i="102"/>
  <c r="HT2" i="102"/>
  <c r="HU2" i="102"/>
  <c r="HV2" i="102"/>
  <c r="HW2" i="102"/>
  <c r="HX2" i="102"/>
  <c r="F2" i="102"/>
  <c r="G2" i="102"/>
  <c r="H2" i="102"/>
  <c r="I2" i="102"/>
  <c r="J2" i="102"/>
  <c r="K2" i="102"/>
  <c r="L2" i="102"/>
  <c r="E2" i="102"/>
  <c r="EH9" i="113"/>
  <c r="EG9" i="113"/>
  <c r="EF9" i="113"/>
  <c r="EE9" i="113"/>
  <c r="ED9" i="113"/>
  <c r="EC9" i="113"/>
  <c r="EB9" i="113"/>
  <c r="EA9" i="113"/>
  <c r="DZ9" i="113"/>
  <c r="DY9" i="113"/>
  <c r="DX9" i="113"/>
  <c r="DW9" i="113"/>
  <c r="DV9" i="113"/>
  <c r="DU9" i="113"/>
  <c r="DT9" i="113"/>
  <c r="DS9" i="113"/>
  <c r="DS8" i="113"/>
  <c r="DS7" i="113"/>
  <c r="DS6" i="113"/>
  <c r="DT5" i="113"/>
  <c r="DU5" i="113"/>
  <c r="DT4" i="113"/>
  <c r="DU4" i="113"/>
  <c r="DS2" i="113"/>
  <c r="DU8" i="113"/>
  <c r="DU7" i="113"/>
  <c r="DU2" i="113"/>
  <c r="DV5" i="113"/>
  <c r="DU6" i="113"/>
  <c r="DV4" i="113"/>
  <c r="DT7" i="113"/>
  <c r="DT2" i="113"/>
  <c r="DT8" i="113"/>
  <c r="DS86" i="113"/>
  <c r="DS85" i="113"/>
  <c r="DS84" i="113"/>
  <c r="DS83" i="113"/>
  <c r="DS82" i="113"/>
  <c r="DS81" i="113"/>
  <c r="DS80" i="113"/>
  <c r="DS79" i="113"/>
  <c r="DS78" i="113"/>
  <c r="DS77" i="113"/>
  <c r="DS76" i="113"/>
  <c r="DS75" i="113"/>
  <c r="DS74" i="113"/>
  <c r="DS73" i="113"/>
  <c r="DS72" i="113"/>
  <c r="DS70" i="113"/>
  <c r="DS69" i="113"/>
  <c r="DS68" i="113"/>
  <c r="DS67" i="113"/>
  <c r="DS66" i="113"/>
  <c r="DS65" i="113"/>
  <c r="DS64" i="113"/>
  <c r="DS63" i="113"/>
  <c r="DS62" i="113"/>
  <c r="DS61" i="113"/>
  <c r="DS60" i="113"/>
  <c r="DS59" i="113"/>
  <c r="DS58" i="113"/>
  <c r="DS57" i="113"/>
  <c r="DS56" i="113"/>
  <c r="DS55" i="113"/>
  <c r="DS54" i="113"/>
  <c r="DS53" i="113"/>
  <c r="DS52" i="113"/>
  <c r="DS51" i="113"/>
  <c r="DS50" i="113"/>
  <c r="DS49" i="113"/>
  <c r="DS48" i="113"/>
  <c r="DS47" i="113"/>
  <c r="DS46" i="113"/>
  <c r="DS45" i="113"/>
  <c r="DS44" i="113"/>
  <c r="DS43" i="113"/>
  <c r="DS41" i="113"/>
  <c r="DS40" i="113"/>
  <c r="DS39" i="113"/>
  <c r="DS38" i="113"/>
  <c r="DS37" i="113"/>
  <c r="DS36" i="113"/>
  <c r="DS32" i="113"/>
  <c r="DS31" i="113"/>
  <c r="DS30" i="113"/>
  <c r="DS29" i="113"/>
  <c r="DS28" i="113"/>
  <c r="DS27" i="113"/>
  <c r="DS26" i="113"/>
  <c r="DS25" i="113"/>
  <c r="DS24" i="113"/>
  <c r="DS23" i="113"/>
  <c r="DS22" i="113"/>
  <c r="DS21" i="113"/>
  <c r="DS20" i="113"/>
  <c r="DS19" i="113"/>
  <c r="DS18" i="113"/>
  <c r="DS17" i="113"/>
  <c r="DS16" i="113"/>
  <c r="DS15" i="113"/>
  <c r="DS14" i="113"/>
  <c r="DS13" i="113"/>
  <c r="DS12" i="113"/>
  <c r="DS11" i="113"/>
  <c r="DT6" i="113"/>
  <c r="DT86" i="113"/>
  <c r="DT85" i="113"/>
  <c r="DT84" i="113"/>
  <c r="DT83" i="113"/>
  <c r="DT82" i="113"/>
  <c r="DT81" i="113"/>
  <c r="DT80" i="113"/>
  <c r="DT79" i="113"/>
  <c r="DT78" i="113"/>
  <c r="DT77" i="113"/>
  <c r="DT76" i="113"/>
  <c r="DT75" i="113"/>
  <c r="DT74" i="113"/>
  <c r="DT73" i="113"/>
  <c r="DT72" i="113"/>
  <c r="DT70" i="113"/>
  <c r="DT69" i="113"/>
  <c r="DT68" i="113"/>
  <c r="DT67" i="113"/>
  <c r="DT66" i="113"/>
  <c r="DT65" i="113"/>
  <c r="DT64" i="113"/>
  <c r="DT63" i="113"/>
  <c r="DT62" i="113"/>
  <c r="DT61" i="113"/>
  <c r="DT60" i="113"/>
  <c r="DT59" i="113"/>
  <c r="DT58" i="113"/>
  <c r="DT57" i="113"/>
  <c r="DT56" i="113"/>
  <c r="DT55" i="113"/>
  <c r="DT54" i="113"/>
  <c r="DT53" i="113"/>
  <c r="DT52" i="113"/>
  <c r="DT51" i="113"/>
  <c r="DT50" i="113"/>
  <c r="DT49" i="113"/>
  <c r="DT48" i="113"/>
  <c r="DT47" i="113"/>
  <c r="DT46" i="113"/>
  <c r="DT45" i="113"/>
  <c r="DT44" i="113"/>
  <c r="DT43" i="113"/>
  <c r="DT41" i="113"/>
  <c r="DT40" i="113"/>
  <c r="DT39" i="113"/>
  <c r="DT38" i="113"/>
  <c r="DT37" i="113"/>
  <c r="DT36" i="113"/>
  <c r="DT32" i="113"/>
  <c r="DT31" i="113"/>
  <c r="DT30" i="113"/>
  <c r="DT29" i="113"/>
  <c r="DT28" i="113"/>
  <c r="DT27" i="113"/>
  <c r="DT26" i="113"/>
  <c r="DT25" i="113"/>
  <c r="DT24" i="113"/>
  <c r="DT23" i="113"/>
  <c r="DT22" i="113"/>
  <c r="DT21" i="113"/>
  <c r="DT20" i="113"/>
  <c r="DT19" i="113"/>
  <c r="DT18" i="113"/>
  <c r="DT17" i="113"/>
  <c r="DT16" i="113"/>
  <c r="DT15" i="113"/>
  <c r="DT14" i="113"/>
  <c r="DT13" i="113"/>
  <c r="DT12" i="113"/>
  <c r="DT11" i="113"/>
  <c r="DW5" i="113"/>
  <c r="DV8" i="113"/>
  <c r="DV7" i="113"/>
  <c r="DV2" i="113"/>
  <c r="DS10" i="113"/>
  <c r="DS71" i="113"/>
  <c r="DS42" i="113"/>
  <c r="DS35" i="113"/>
  <c r="DS33" i="113"/>
  <c r="DV6" i="113"/>
  <c r="DW4" i="113"/>
  <c r="DU65" i="113"/>
  <c r="DU64" i="113"/>
  <c r="DU63" i="113"/>
  <c r="DU62" i="113"/>
  <c r="DU61" i="113"/>
  <c r="DU60" i="113"/>
  <c r="DU59" i="113"/>
  <c r="DU58" i="113"/>
  <c r="DU57" i="113"/>
  <c r="DU56" i="113"/>
  <c r="DU55" i="113"/>
  <c r="DU54" i="113"/>
  <c r="DU53" i="113"/>
  <c r="DU52" i="113"/>
  <c r="DU51" i="113"/>
  <c r="DU50" i="113"/>
  <c r="DU86" i="113"/>
  <c r="DU85" i="113"/>
  <c r="DU84" i="113"/>
  <c r="DU83" i="113"/>
  <c r="DU82" i="113"/>
  <c r="DU81" i="113"/>
  <c r="DU80" i="113"/>
  <c r="DU79" i="113"/>
  <c r="DU78" i="113"/>
  <c r="DU77" i="113"/>
  <c r="DU76" i="113"/>
  <c r="DU75" i="113"/>
  <c r="DU74" i="113"/>
  <c r="DU73" i="113"/>
  <c r="DU72" i="113"/>
  <c r="DU70" i="113"/>
  <c r="DU69" i="113"/>
  <c r="DU68" i="113"/>
  <c r="DU67" i="113"/>
  <c r="DU66" i="113"/>
  <c r="DU11" i="113"/>
  <c r="DU13" i="113"/>
  <c r="DU12" i="113"/>
  <c r="DU49" i="113"/>
  <c r="DU48" i="113"/>
  <c r="DU47" i="113"/>
  <c r="DU46" i="113"/>
  <c r="DU45" i="113"/>
  <c r="DU44" i="113"/>
  <c r="DU43" i="113"/>
  <c r="DU41" i="113"/>
  <c r="DU40" i="113"/>
  <c r="DU39" i="113"/>
  <c r="DU38" i="113"/>
  <c r="DU37" i="113"/>
  <c r="DU36" i="113"/>
  <c r="DU32" i="113"/>
  <c r="DU31" i="113"/>
  <c r="DU30" i="113"/>
  <c r="DU29" i="113"/>
  <c r="DU28" i="113"/>
  <c r="DU27" i="113"/>
  <c r="DU26" i="113"/>
  <c r="DU25" i="113"/>
  <c r="DU24" i="113"/>
  <c r="DU23" i="113"/>
  <c r="DU22" i="113"/>
  <c r="DU21" i="113"/>
  <c r="DU20" i="113"/>
  <c r="DU19" i="113"/>
  <c r="DU18" i="113"/>
  <c r="DU17" i="113"/>
  <c r="DU16" i="113"/>
  <c r="DU15" i="113"/>
  <c r="DU14" i="113"/>
  <c r="DS34" i="113"/>
  <c r="DW2" i="113"/>
  <c r="DX5" i="113"/>
  <c r="DW8" i="113"/>
  <c r="DW7" i="113"/>
  <c r="DU10" i="113"/>
  <c r="DU71" i="113"/>
  <c r="DU42" i="113"/>
  <c r="DU35" i="113"/>
  <c r="DU33" i="113"/>
  <c r="DX4" i="113"/>
  <c r="DW6" i="113"/>
  <c r="DT10" i="113"/>
  <c r="DT71" i="113"/>
  <c r="DT42" i="113"/>
  <c r="DT35" i="113"/>
  <c r="DT33" i="113"/>
  <c r="DV86" i="113"/>
  <c r="DV85" i="113"/>
  <c r="DV84" i="113"/>
  <c r="DV83" i="113"/>
  <c r="DV82" i="113"/>
  <c r="DV81" i="113"/>
  <c r="DV80" i="113"/>
  <c r="DV79" i="113"/>
  <c r="DV78" i="113"/>
  <c r="DV77" i="113"/>
  <c r="DV76" i="113"/>
  <c r="DV75" i="113"/>
  <c r="DV74" i="113"/>
  <c r="DV73" i="113"/>
  <c r="DV72" i="113"/>
  <c r="DV70" i="113"/>
  <c r="DV69" i="113"/>
  <c r="DV68" i="113"/>
  <c r="DV67" i="113"/>
  <c r="DV66" i="113"/>
  <c r="DV49" i="113"/>
  <c r="DV48" i="113"/>
  <c r="DV47" i="113"/>
  <c r="DV46" i="113"/>
  <c r="DV45" i="113"/>
  <c r="DV44" i="113"/>
  <c r="DV43" i="113"/>
  <c r="DV41" i="113"/>
  <c r="DV40" i="113"/>
  <c r="DV39" i="113"/>
  <c r="DV38" i="113"/>
  <c r="DV37" i="113"/>
  <c r="DV36" i="113"/>
  <c r="DV32" i="113"/>
  <c r="DV31" i="113"/>
  <c r="DV30" i="113"/>
  <c r="DV29" i="113"/>
  <c r="DV28" i="113"/>
  <c r="DV27" i="113"/>
  <c r="DV26" i="113"/>
  <c r="DV25" i="113"/>
  <c r="DV24" i="113"/>
  <c r="DV23" i="113"/>
  <c r="DV22" i="113"/>
  <c r="DV21" i="113"/>
  <c r="DV20" i="113"/>
  <c r="DV19" i="113"/>
  <c r="DV18" i="113"/>
  <c r="DV17" i="113"/>
  <c r="DV16" i="113"/>
  <c r="DV15" i="113"/>
  <c r="DV14" i="113"/>
  <c r="DV65" i="113"/>
  <c r="DV64" i="113"/>
  <c r="DV63" i="113"/>
  <c r="DV62" i="113"/>
  <c r="DV61" i="113"/>
  <c r="DV60" i="113"/>
  <c r="DV59" i="113"/>
  <c r="DV58" i="113"/>
  <c r="DV57" i="113"/>
  <c r="DV56" i="113"/>
  <c r="DV55" i="113"/>
  <c r="DV54" i="113"/>
  <c r="DV53" i="113"/>
  <c r="DV52" i="113"/>
  <c r="DV51" i="113"/>
  <c r="DV50" i="113"/>
  <c r="DV11" i="113"/>
  <c r="DV13" i="113"/>
  <c r="DV12" i="113"/>
  <c r="DV10" i="113"/>
  <c r="DV71" i="113"/>
  <c r="DW86" i="113"/>
  <c r="DW85" i="113"/>
  <c r="DW84" i="113"/>
  <c r="DW83" i="113"/>
  <c r="DW82" i="113"/>
  <c r="DW81" i="113"/>
  <c r="DW80" i="113"/>
  <c r="DW79" i="113"/>
  <c r="DW78" i="113"/>
  <c r="DW77" i="113"/>
  <c r="DW76" i="113"/>
  <c r="DW75" i="113"/>
  <c r="DW74" i="113"/>
  <c r="DW73" i="113"/>
  <c r="DW72" i="113"/>
  <c r="DW70" i="113"/>
  <c r="DW69" i="113"/>
  <c r="DW68" i="113"/>
  <c r="DW67" i="113"/>
  <c r="DW66" i="113"/>
  <c r="DW65" i="113"/>
  <c r="DW64" i="113"/>
  <c r="DW63" i="113"/>
  <c r="DW62" i="113"/>
  <c r="DW61" i="113"/>
  <c r="DW60" i="113"/>
  <c r="DW59" i="113"/>
  <c r="DW58" i="113"/>
  <c r="DW57" i="113"/>
  <c r="DW56" i="113"/>
  <c r="DW55" i="113"/>
  <c r="DW54" i="113"/>
  <c r="DW53" i="113"/>
  <c r="DW52" i="113"/>
  <c r="DW51" i="113"/>
  <c r="DW50" i="113"/>
  <c r="DW49" i="113"/>
  <c r="DW48" i="113"/>
  <c r="DW47" i="113"/>
  <c r="DW46" i="113"/>
  <c r="DW45" i="113"/>
  <c r="DW44" i="113"/>
  <c r="DW43" i="113"/>
  <c r="DW41" i="113"/>
  <c r="DW40" i="113"/>
  <c r="DW39" i="113"/>
  <c r="DW38" i="113"/>
  <c r="DW37" i="113"/>
  <c r="DW36" i="113"/>
  <c r="DW32" i="113"/>
  <c r="DW31" i="113"/>
  <c r="DW30" i="113"/>
  <c r="DW29" i="113"/>
  <c r="DW28" i="113"/>
  <c r="DW27" i="113"/>
  <c r="DW26" i="113"/>
  <c r="DW25" i="113"/>
  <c r="DW24" i="113"/>
  <c r="DW23" i="113"/>
  <c r="DW22" i="113"/>
  <c r="DW21" i="113"/>
  <c r="DW20" i="113"/>
  <c r="DW19" i="113"/>
  <c r="DW18" i="113"/>
  <c r="DW17" i="113"/>
  <c r="DW16" i="113"/>
  <c r="DW15" i="113"/>
  <c r="DW14" i="113"/>
  <c r="DW13" i="113"/>
  <c r="DW12" i="113"/>
  <c r="DW11" i="113"/>
  <c r="DY5" i="113"/>
  <c r="DX8" i="113"/>
  <c r="DX7" i="113"/>
  <c r="DX2" i="113"/>
  <c r="DX6" i="113"/>
  <c r="DY4" i="113"/>
  <c r="DU34" i="113"/>
  <c r="DV42" i="113"/>
  <c r="DV35" i="113"/>
  <c r="DT34" i="113"/>
  <c r="DW71" i="113"/>
  <c r="DV33" i="113"/>
  <c r="DV34" i="113"/>
  <c r="DY6" i="113"/>
  <c r="DZ4" i="113"/>
  <c r="DY8" i="113"/>
  <c r="DY7" i="113"/>
  <c r="DY2" i="113"/>
  <c r="DZ5" i="113"/>
  <c r="DW10" i="113"/>
  <c r="DX86" i="113"/>
  <c r="DX85" i="113"/>
  <c r="DX84" i="113"/>
  <c r="DX83" i="113"/>
  <c r="DX82" i="113"/>
  <c r="DX81" i="113"/>
  <c r="DX80" i="113"/>
  <c r="DX79" i="113"/>
  <c r="DX78" i="113"/>
  <c r="DX77" i="113"/>
  <c r="DX76" i="113"/>
  <c r="DX75" i="113"/>
  <c r="DX74" i="113"/>
  <c r="DX73" i="113"/>
  <c r="DX72" i="113"/>
  <c r="DX70" i="113"/>
  <c r="DX69" i="113"/>
  <c r="DX68" i="113"/>
  <c r="DX67" i="113"/>
  <c r="DX66" i="113"/>
  <c r="DX65" i="113"/>
  <c r="DX64" i="113"/>
  <c r="DX63" i="113"/>
  <c r="DX62" i="113"/>
  <c r="DX61" i="113"/>
  <c r="DX60" i="113"/>
  <c r="DX59" i="113"/>
  <c r="DX58" i="113"/>
  <c r="DX57" i="113"/>
  <c r="DX56" i="113"/>
  <c r="DX55" i="113"/>
  <c r="DX54" i="113"/>
  <c r="DX53" i="113"/>
  <c r="DX52" i="113"/>
  <c r="DX51" i="113"/>
  <c r="DX50" i="113"/>
  <c r="DX49" i="113"/>
  <c r="DX48" i="113"/>
  <c r="DX47" i="113"/>
  <c r="DX46" i="113"/>
  <c r="DX45" i="113"/>
  <c r="DX44" i="113"/>
  <c r="DX43" i="113"/>
  <c r="DX41" i="113"/>
  <c r="DX40" i="113"/>
  <c r="DX39" i="113"/>
  <c r="DX38" i="113"/>
  <c r="DX37" i="113"/>
  <c r="DX36" i="113"/>
  <c r="DX32" i="113"/>
  <c r="DX31" i="113"/>
  <c r="DX30" i="113"/>
  <c r="DX29" i="113"/>
  <c r="DX28" i="113"/>
  <c r="DX27" i="113"/>
  <c r="DX26" i="113"/>
  <c r="DX25" i="113"/>
  <c r="DX24" i="113"/>
  <c r="DX23" i="113"/>
  <c r="DX22" i="113"/>
  <c r="DX21" i="113"/>
  <c r="DX20" i="113"/>
  <c r="DX19" i="113"/>
  <c r="DX18" i="113"/>
  <c r="DX17" i="113"/>
  <c r="DX16" i="113"/>
  <c r="DX15" i="113"/>
  <c r="DX14" i="113"/>
  <c r="DX13" i="113"/>
  <c r="DX12" i="113"/>
  <c r="DX11" i="113"/>
  <c r="DW42" i="113"/>
  <c r="DW35" i="113"/>
  <c r="DW33" i="113"/>
  <c r="DX71" i="113"/>
  <c r="DX10" i="113"/>
  <c r="DZ2" i="113"/>
  <c r="EA5" i="113"/>
  <c r="DZ8" i="113"/>
  <c r="DZ7" i="113"/>
  <c r="EA4" i="113"/>
  <c r="DZ6" i="113"/>
  <c r="DY86" i="113"/>
  <c r="DY85" i="113"/>
  <c r="DY84" i="113"/>
  <c r="DY83" i="113"/>
  <c r="DY82" i="113"/>
  <c r="DY81" i="113"/>
  <c r="DY80" i="113"/>
  <c r="DY79" i="113"/>
  <c r="DY78" i="113"/>
  <c r="DY77" i="113"/>
  <c r="DY76" i="113"/>
  <c r="DY75" i="113"/>
  <c r="DY74" i="113"/>
  <c r="DY73" i="113"/>
  <c r="DY70" i="113"/>
  <c r="DY69" i="113"/>
  <c r="DY68" i="113"/>
  <c r="DY67" i="113"/>
  <c r="DY66" i="113"/>
  <c r="DY65" i="113"/>
  <c r="DY64" i="113"/>
  <c r="DY63" i="113"/>
  <c r="DY62" i="113"/>
  <c r="DY61" i="113"/>
  <c r="DY60" i="113"/>
  <c r="DY59" i="113"/>
  <c r="DY58" i="113"/>
  <c r="DY57" i="113"/>
  <c r="DY56" i="113"/>
  <c r="DY55" i="113"/>
  <c r="DY54" i="113"/>
  <c r="DY53" i="113"/>
  <c r="DY52" i="113"/>
  <c r="DY51" i="113"/>
  <c r="DY50" i="113"/>
  <c r="DY13" i="113"/>
  <c r="DY11" i="113"/>
  <c r="DY49" i="113"/>
  <c r="DY48" i="113"/>
  <c r="DY46" i="113"/>
  <c r="DY45" i="113"/>
  <c r="DY44" i="113"/>
  <c r="DY41" i="113"/>
  <c r="DY40" i="113"/>
  <c r="DY39" i="113"/>
  <c r="DY38" i="113"/>
  <c r="DY36" i="113"/>
  <c r="DY32" i="113"/>
  <c r="DY31" i="113"/>
  <c r="DY30" i="113"/>
  <c r="DY29" i="113"/>
  <c r="DY28" i="113"/>
  <c r="DY27" i="113"/>
  <c r="DY26" i="113"/>
  <c r="DY25" i="113"/>
  <c r="DY24" i="113"/>
  <c r="DY23" i="113"/>
  <c r="DY22" i="113"/>
  <c r="DY21" i="113"/>
  <c r="DY20" i="113"/>
  <c r="DY19" i="113"/>
  <c r="DY18" i="113"/>
  <c r="DY17" i="113"/>
  <c r="DY16" i="113"/>
  <c r="DY15" i="113"/>
  <c r="DY14" i="113"/>
  <c r="DX42" i="113"/>
  <c r="DX35" i="113"/>
  <c r="DX33" i="113"/>
  <c r="DW34" i="113"/>
  <c r="DY43" i="113"/>
  <c r="DY37" i="113"/>
  <c r="DY72" i="113"/>
  <c r="DY71" i="113"/>
  <c r="DY12" i="113"/>
  <c r="DY10" i="113"/>
  <c r="DY47" i="113"/>
  <c r="DZ86" i="113"/>
  <c r="DZ85" i="113"/>
  <c r="DZ84" i="113"/>
  <c r="DZ83" i="113"/>
  <c r="DZ82" i="113"/>
  <c r="DZ81" i="113"/>
  <c r="DZ80" i="113"/>
  <c r="DZ79" i="113"/>
  <c r="DZ78" i="113"/>
  <c r="DZ77" i="113"/>
  <c r="DZ76" i="113"/>
  <c r="DZ75" i="113"/>
  <c r="DZ74" i="113"/>
  <c r="DZ73" i="113"/>
  <c r="DZ70" i="113"/>
  <c r="DZ69" i="113"/>
  <c r="DZ68" i="113"/>
  <c r="DZ67" i="113"/>
  <c r="DZ66" i="113"/>
  <c r="DZ49" i="113"/>
  <c r="DZ48" i="113"/>
  <c r="DZ46" i="113"/>
  <c r="DZ45" i="113"/>
  <c r="DZ44" i="113"/>
  <c r="DZ41" i="113"/>
  <c r="DZ40" i="113"/>
  <c r="DZ39" i="113"/>
  <c r="DZ38" i="113"/>
  <c r="DZ36" i="113"/>
  <c r="DZ32" i="113"/>
  <c r="DZ31" i="113"/>
  <c r="DZ30" i="113"/>
  <c r="DZ29" i="113"/>
  <c r="DZ28" i="113"/>
  <c r="DZ27" i="113"/>
  <c r="DZ26" i="113"/>
  <c r="DZ25" i="113"/>
  <c r="DZ24" i="113"/>
  <c r="DZ23" i="113"/>
  <c r="DZ22" i="113"/>
  <c r="DZ21" i="113"/>
  <c r="DZ20" i="113"/>
  <c r="DZ19" i="113"/>
  <c r="DZ18" i="113"/>
  <c r="DZ17" i="113"/>
  <c r="DZ16" i="113"/>
  <c r="DZ15" i="113"/>
  <c r="DZ14" i="113"/>
  <c r="DZ65" i="113"/>
  <c r="DZ64" i="113"/>
  <c r="DZ63" i="113"/>
  <c r="DZ62" i="113"/>
  <c r="DZ61" i="113"/>
  <c r="DZ60" i="113"/>
  <c r="DZ59" i="113"/>
  <c r="DZ58" i="113"/>
  <c r="DZ57" i="113"/>
  <c r="DZ56" i="113"/>
  <c r="DZ55" i="113"/>
  <c r="DZ54" i="113"/>
  <c r="DZ53" i="113"/>
  <c r="DZ52" i="113"/>
  <c r="DZ51" i="113"/>
  <c r="DZ50" i="113"/>
  <c r="DZ13" i="113"/>
  <c r="DZ11" i="113"/>
  <c r="EA2" i="113"/>
  <c r="EA8" i="113"/>
  <c r="EA7" i="113"/>
  <c r="EB5" i="113"/>
  <c r="EB4" i="113"/>
  <c r="EA6" i="113"/>
  <c r="DX34" i="113"/>
  <c r="DY42" i="113"/>
  <c r="DY35" i="113"/>
  <c r="DZ72" i="113"/>
  <c r="DZ71" i="113"/>
  <c r="DZ12" i="113"/>
  <c r="DZ10" i="113"/>
  <c r="EA86" i="113"/>
  <c r="EA85" i="113"/>
  <c r="EA84" i="113"/>
  <c r="EA83" i="113"/>
  <c r="EA82" i="113"/>
  <c r="EA81" i="113"/>
  <c r="EA80" i="113"/>
  <c r="EA79" i="113"/>
  <c r="EA78" i="113"/>
  <c r="EA77" i="113"/>
  <c r="EA76" i="113"/>
  <c r="EA75" i="113"/>
  <c r="EA74" i="113"/>
  <c r="EA73" i="113"/>
  <c r="EA70" i="113"/>
  <c r="EA69" i="113"/>
  <c r="EA68" i="113"/>
  <c r="EA67" i="113"/>
  <c r="EA66" i="113"/>
  <c r="EA65" i="113"/>
  <c r="EA64" i="113"/>
  <c r="EA63" i="113"/>
  <c r="EA62" i="113"/>
  <c r="EA61" i="113"/>
  <c r="EA60" i="113"/>
  <c r="EA59" i="113"/>
  <c r="EA58" i="113"/>
  <c r="EA57" i="113"/>
  <c r="EA56" i="113"/>
  <c r="EA55" i="113"/>
  <c r="EA54" i="113"/>
  <c r="EA53" i="113"/>
  <c r="EA52" i="113"/>
  <c r="EA51" i="113"/>
  <c r="EA50" i="113"/>
  <c r="EA49" i="113"/>
  <c r="EA48" i="113"/>
  <c r="EA46" i="113"/>
  <c r="EA45" i="113"/>
  <c r="EA44" i="113"/>
  <c r="EA41" i="113"/>
  <c r="EA40" i="113"/>
  <c r="EA39" i="113"/>
  <c r="EA38" i="113"/>
  <c r="EA36" i="113"/>
  <c r="EA32" i="113"/>
  <c r="EA31" i="113"/>
  <c r="EA30" i="113"/>
  <c r="EA29" i="113"/>
  <c r="EA28" i="113"/>
  <c r="EA27" i="113"/>
  <c r="EA26" i="113"/>
  <c r="EA25" i="113"/>
  <c r="EA24" i="113"/>
  <c r="EA23" i="113"/>
  <c r="EA22" i="113"/>
  <c r="EA21" i="113"/>
  <c r="EA20" i="113"/>
  <c r="EA19" i="113"/>
  <c r="EA18" i="113"/>
  <c r="EA17" i="113"/>
  <c r="EA16" i="113"/>
  <c r="EA15" i="113"/>
  <c r="EA14" i="113"/>
  <c r="EA13" i="113"/>
  <c r="EA11" i="113"/>
  <c r="DZ47" i="113"/>
  <c r="EB6" i="113"/>
  <c r="EC4" i="113"/>
  <c r="DZ37" i="113"/>
  <c r="DZ43" i="113"/>
  <c r="DY34" i="113"/>
  <c r="DY33" i="113"/>
  <c r="EC5" i="113"/>
  <c r="EB8" i="113"/>
  <c r="EB7" i="113"/>
  <c r="EB2" i="113"/>
  <c r="DZ42" i="113"/>
  <c r="EA12" i="113"/>
  <c r="EA47" i="113"/>
  <c r="EA43" i="113"/>
  <c r="DZ35" i="113"/>
  <c r="DZ33" i="113"/>
  <c r="EA10" i="113"/>
  <c r="EA72" i="113"/>
  <c r="EA71" i="113"/>
  <c r="EB86" i="113"/>
  <c r="EB85" i="113"/>
  <c r="EB84" i="113"/>
  <c r="EB83" i="113"/>
  <c r="EB82" i="113"/>
  <c r="EB81" i="113"/>
  <c r="EB80" i="113"/>
  <c r="EB79" i="113"/>
  <c r="EB78" i="113"/>
  <c r="EB77" i="113"/>
  <c r="EB76" i="113"/>
  <c r="EB75" i="113"/>
  <c r="EB74" i="113"/>
  <c r="EB73" i="113"/>
  <c r="EB70" i="113"/>
  <c r="EB69" i="113"/>
  <c r="EB68" i="113"/>
  <c r="EB67" i="113"/>
  <c r="EB66" i="113"/>
  <c r="EB65" i="113"/>
  <c r="EB64" i="113"/>
  <c r="EB63" i="113"/>
  <c r="EB62" i="113"/>
  <c r="EB61" i="113"/>
  <c r="EB60" i="113"/>
  <c r="EB59" i="113"/>
  <c r="EB58" i="113"/>
  <c r="EB57" i="113"/>
  <c r="EB56" i="113"/>
  <c r="EB55" i="113"/>
  <c r="EB54" i="113"/>
  <c r="EB53" i="113"/>
  <c r="EB52" i="113"/>
  <c r="EB51" i="113"/>
  <c r="EB50" i="113"/>
  <c r="EB49" i="113"/>
  <c r="EB48" i="113"/>
  <c r="EB46" i="113"/>
  <c r="EB45" i="113"/>
  <c r="EB44" i="113"/>
  <c r="EB41" i="113"/>
  <c r="EB40" i="113"/>
  <c r="EB39" i="113"/>
  <c r="EB38" i="113"/>
  <c r="EB36" i="113"/>
  <c r="EB32" i="113"/>
  <c r="EB31" i="113"/>
  <c r="EB30" i="113"/>
  <c r="EB29" i="113"/>
  <c r="EB28" i="113"/>
  <c r="EB27" i="113"/>
  <c r="EB26" i="113"/>
  <c r="EB25" i="113"/>
  <c r="EB24" i="113"/>
  <c r="EB23" i="113"/>
  <c r="EB22" i="113"/>
  <c r="EB21" i="113"/>
  <c r="EB20" i="113"/>
  <c r="EB19" i="113"/>
  <c r="EB18" i="113"/>
  <c r="EB17" i="113"/>
  <c r="EB16" i="113"/>
  <c r="EB15" i="113"/>
  <c r="EB14" i="113"/>
  <c r="EB13" i="113"/>
  <c r="EB11" i="113"/>
  <c r="EC8" i="113"/>
  <c r="EC7" i="113"/>
  <c r="EC2" i="113"/>
  <c r="ED5" i="113"/>
  <c r="EC6" i="113"/>
  <c r="ED4" i="113"/>
  <c r="EA37" i="113"/>
  <c r="DZ34" i="113"/>
  <c r="EA42" i="113"/>
  <c r="EA35" i="113"/>
  <c r="ED2" i="113"/>
  <c r="EE5" i="113"/>
  <c r="ED8" i="113"/>
  <c r="ED7" i="113"/>
  <c r="EB72" i="113"/>
  <c r="EB71" i="113"/>
  <c r="EB12" i="113"/>
  <c r="EB10" i="113"/>
  <c r="EB47" i="113"/>
  <c r="ED6" i="113"/>
  <c r="EE4" i="113"/>
  <c r="EB37" i="113"/>
  <c r="EB43" i="113"/>
  <c r="EC65" i="113"/>
  <c r="EC64" i="113"/>
  <c r="EC63" i="113"/>
  <c r="EC62" i="113"/>
  <c r="EC61" i="113"/>
  <c r="EC60" i="113"/>
  <c r="EC59" i="113"/>
  <c r="EC58" i="113"/>
  <c r="EC57" i="113"/>
  <c r="EC56" i="113"/>
  <c r="EC55" i="113"/>
  <c r="EC54" i="113"/>
  <c r="EC53" i="113"/>
  <c r="EC52" i="113"/>
  <c r="EC51" i="113"/>
  <c r="EC50" i="113"/>
  <c r="EC49" i="113"/>
  <c r="EC86" i="113"/>
  <c r="EC82" i="113"/>
  <c r="EC78" i="113"/>
  <c r="EC74" i="113"/>
  <c r="EC70" i="113"/>
  <c r="EC66" i="113"/>
  <c r="EC84" i="113"/>
  <c r="EC80" i="113"/>
  <c r="EC76" i="113"/>
  <c r="EC68" i="113"/>
  <c r="EC83" i="113"/>
  <c r="EC79" i="113"/>
  <c r="EC75" i="113"/>
  <c r="EC67" i="113"/>
  <c r="EC85" i="113"/>
  <c r="EC69" i="113"/>
  <c r="EC11" i="113"/>
  <c r="EC81" i="113"/>
  <c r="EC41" i="113"/>
  <c r="EC39" i="113"/>
  <c r="EC32" i="113"/>
  <c r="EC29" i="113"/>
  <c r="EC27" i="113"/>
  <c r="EC25" i="113"/>
  <c r="EC22" i="113"/>
  <c r="EC19" i="113"/>
  <c r="EC16" i="113"/>
  <c r="EC77" i="113"/>
  <c r="EC13" i="113"/>
  <c r="EC28" i="113"/>
  <c r="EC23" i="113"/>
  <c r="EC20" i="113"/>
  <c r="EC17" i="113"/>
  <c r="EC14" i="113"/>
  <c r="EC73" i="113"/>
  <c r="EC48" i="113"/>
  <c r="EC46" i="113"/>
  <c r="EC45" i="113"/>
  <c r="EC44" i="113"/>
  <c r="EC40" i="113"/>
  <c r="EC38" i="113"/>
  <c r="EC36" i="113"/>
  <c r="EC31" i="113"/>
  <c r="EC30" i="113"/>
  <c r="EC26" i="113"/>
  <c r="EC24" i="113"/>
  <c r="EC21" i="113"/>
  <c r="EC18" i="113"/>
  <c r="EC15" i="113"/>
  <c r="EA33" i="113"/>
  <c r="EA34" i="113"/>
  <c r="EC47" i="113"/>
  <c r="EB42" i="113"/>
  <c r="EB35" i="113"/>
  <c r="EB33" i="113"/>
  <c r="ED86" i="113"/>
  <c r="ED85" i="113"/>
  <c r="ED84" i="113"/>
  <c r="ED83" i="113"/>
  <c r="ED82" i="113"/>
  <c r="ED81" i="113"/>
  <c r="ED80" i="113"/>
  <c r="ED79" i="113"/>
  <c r="ED78" i="113"/>
  <c r="ED77" i="113"/>
  <c r="ED76" i="113"/>
  <c r="ED75" i="113"/>
  <c r="ED74" i="113"/>
  <c r="ED73" i="113"/>
  <c r="ED70" i="113"/>
  <c r="ED69" i="113"/>
  <c r="ED68" i="113"/>
  <c r="ED67" i="113"/>
  <c r="ED66" i="113"/>
  <c r="ED48" i="113"/>
  <c r="ED46" i="113"/>
  <c r="ED45" i="113"/>
  <c r="ED44" i="113"/>
  <c r="ED41" i="113"/>
  <c r="ED40" i="113"/>
  <c r="ED39" i="113"/>
  <c r="ED38" i="113"/>
  <c r="ED36" i="113"/>
  <c r="ED32" i="113"/>
  <c r="ED31" i="113"/>
  <c r="ED30" i="113"/>
  <c r="ED29" i="113"/>
  <c r="ED28" i="113"/>
  <c r="ED27" i="113"/>
  <c r="ED26" i="113"/>
  <c r="ED25" i="113"/>
  <c r="ED24" i="113"/>
  <c r="ED23" i="113"/>
  <c r="ED22" i="113"/>
  <c r="ED21" i="113"/>
  <c r="ED20" i="113"/>
  <c r="ED19" i="113"/>
  <c r="ED18" i="113"/>
  <c r="ED17" i="113"/>
  <c r="ED16" i="113"/>
  <c r="ED15" i="113"/>
  <c r="ED14" i="113"/>
  <c r="ED49" i="113"/>
  <c r="ED62" i="113"/>
  <c r="ED58" i="113"/>
  <c r="ED54" i="113"/>
  <c r="ED50" i="113"/>
  <c r="ED57" i="113"/>
  <c r="ED13" i="113"/>
  <c r="ED64" i="113"/>
  <c r="ED60" i="113"/>
  <c r="ED56" i="113"/>
  <c r="ED52" i="113"/>
  <c r="ED61" i="113"/>
  <c r="ED63" i="113"/>
  <c r="ED59" i="113"/>
  <c r="ED55" i="113"/>
  <c r="ED51" i="113"/>
  <c r="ED11" i="113"/>
  <c r="ED65" i="113"/>
  <c r="ED53" i="113"/>
  <c r="EE2" i="113"/>
  <c r="EE8" i="113"/>
  <c r="EE7" i="113"/>
  <c r="EF5" i="113"/>
  <c r="EC43" i="113"/>
  <c r="EC72" i="113"/>
  <c r="EC71" i="113"/>
  <c r="EC37" i="113"/>
  <c r="EC12" i="113"/>
  <c r="EC10" i="113"/>
  <c r="EF4" i="113"/>
  <c r="EE6" i="113"/>
  <c r="EB34" i="113"/>
  <c r="EE86" i="113"/>
  <c r="EE85" i="113"/>
  <c r="EE84" i="113"/>
  <c r="EE83" i="113"/>
  <c r="EE82" i="113"/>
  <c r="EE81" i="113"/>
  <c r="EE80" i="113"/>
  <c r="EE79" i="113"/>
  <c r="EE78" i="113"/>
  <c r="EE77" i="113"/>
  <c r="EE76" i="113"/>
  <c r="EE75" i="113"/>
  <c r="EE74" i="113"/>
  <c r="EE73" i="113"/>
  <c r="EE70" i="113"/>
  <c r="EE69" i="113"/>
  <c r="EE68" i="113"/>
  <c r="EE67" i="113"/>
  <c r="EE66" i="113"/>
  <c r="EE65" i="113"/>
  <c r="EE64" i="113"/>
  <c r="EE63" i="113"/>
  <c r="EE62" i="113"/>
  <c r="EE61" i="113"/>
  <c r="EE60" i="113"/>
  <c r="EE59" i="113"/>
  <c r="EE58" i="113"/>
  <c r="EE57" i="113"/>
  <c r="EE56" i="113"/>
  <c r="EE55" i="113"/>
  <c r="EE54" i="113"/>
  <c r="EE53" i="113"/>
  <c r="EE52" i="113"/>
  <c r="EE51" i="113"/>
  <c r="EE50" i="113"/>
  <c r="EE48" i="113"/>
  <c r="EE46" i="113"/>
  <c r="EE45" i="113"/>
  <c r="EE44" i="113"/>
  <c r="EE41" i="113"/>
  <c r="EE40" i="113"/>
  <c r="EE39" i="113"/>
  <c r="EE38" i="113"/>
  <c r="EE36" i="113"/>
  <c r="EE32" i="113"/>
  <c r="EE31" i="113"/>
  <c r="EE30" i="113"/>
  <c r="EE29" i="113"/>
  <c r="EE28" i="113"/>
  <c r="EE27" i="113"/>
  <c r="EE26" i="113"/>
  <c r="EE25" i="113"/>
  <c r="EE24" i="113"/>
  <c r="EE23" i="113"/>
  <c r="EE22" i="113"/>
  <c r="EE21" i="113"/>
  <c r="EE20" i="113"/>
  <c r="EE19" i="113"/>
  <c r="EE18" i="113"/>
  <c r="EE17" i="113"/>
  <c r="EE16" i="113"/>
  <c r="EE15" i="113"/>
  <c r="EE14" i="113"/>
  <c r="EE13" i="113"/>
  <c r="EE49" i="113"/>
  <c r="EE11" i="113"/>
  <c r="EG5" i="113"/>
  <c r="EF8" i="113"/>
  <c r="EF7" i="113"/>
  <c r="EF2" i="113"/>
  <c r="ED12" i="113"/>
  <c r="ED10" i="113"/>
  <c r="ED72" i="113"/>
  <c r="ED71" i="113"/>
  <c r="EF6" i="113"/>
  <c r="EG4" i="113"/>
  <c r="ED47" i="113"/>
  <c r="EC42" i="113"/>
  <c r="EC35" i="113"/>
  <c r="ED37" i="113"/>
  <c r="ED43" i="113"/>
  <c r="ED42" i="113"/>
  <c r="ED35" i="113"/>
  <c r="EE72" i="113"/>
  <c r="EE71" i="113"/>
  <c r="EG6" i="113"/>
  <c r="EH4" i="113"/>
  <c r="EF86" i="113"/>
  <c r="EF85" i="113"/>
  <c r="EF84" i="113"/>
  <c r="EF83" i="113"/>
  <c r="EF82" i="113"/>
  <c r="EF81" i="113"/>
  <c r="EF80" i="113"/>
  <c r="EF79" i="113"/>
  <c r="EF78" i="113"/>
  <c r="EF77" i="113"/>
  <c r="EF76" i="113"/>
  <c r="EF75" i="113"/>
  <c r="EF74" i="113"/>
  <c r="EF73" i="113"/>
  <c r="EF70" i="113"/>
  <c r="EF69" i="113"/>
  <c r="EF68" i="113"/>
  <c r="EF67" i="113"/>
  <c r="EF66" i="113"/>
  <c r="EF65" i="113"/>
  <c r="EF64" i="113"/>
  <c r="EF63" i="113"/>
  <c r="EF62" i="113"/>
  <c r="EF61" i="113"/>
  <c r="EF60" i="113"/>
  <c r="EF59" i="113"/>
  <c r="EF58" i="113"/>
  <c r="EF57" i="113"/>
  <c r="EF56" i="113"/>
  <c r="EF55" i="113"/>
  <c r="EF54" i="113"/>
  <c r="EF53" i="113"/>
  <c r="EF52" i="113"/>
  <c r="EF51" i="113"/>
  <c r="EF50" i="113"/>
  <c r="EF49" i="113"/>
  <c r="EF48" i="113"/>
  <c r="EF46" i="113"/>
  <c r="EF45" i="113"/>
  <c r="EF44" i="113"/>
  <c r="EF41" i="113"/>
  <c r="EF40" i="113"/>
  <c r="EF39" i="113"/>
  <c r="EF38" i="113"/>
  <c r="EF36" i="113"/>
  <c r="EF32" i="113"/>
  <c r="EF31" i="113"/>
  <c r="EF30" i="113"/>
  <c r="EF29" i="113"/>
  <c r="EF28" i="113"/>
  <c r="EF27" i="113"/>
  <c r="EF26" i="113"/>
  <c r="EF25" i="113"/>
  <c r="EF24" i="113"/>
  <c r="EF23" i="113"/>
  <c r="EF22" i="113"/>
  <c r="EF21" i="113"/>
  <c r="EF20" i="113"/>
  <c r="EF19" i="113"/>
  <c r="EF18" i="113"/>
  <c r="EF17" i="113"/>
  <c r="EF16" i="113"/>
  <c r="EF15" i="113"/>
  <c r="EF14" i="113"/>
  <c r="EF13" i="113"/>
  <c r="EF11" i="113"/>
  <c r="EE12" i="113"/>
  <c r="EE10" i="113"/>
  <c r="EE47" i="113"/>
  <c r="EC33" i="113"/>
  <c r="EC34" i="113"/>
  <c r="EG8" i="113"/>
  <c r="EG7" i="113"/>
  <c r="EG2" i="113"/>
  <c r="EH5" i="113"/>
  <c r="EE37" i="113"/>
  <c r="EE43" i="113"/>
  <c r="ED34" i="113"/>
  <c r="ED33" i="113"/>
  <c r="EF72" i="113"/>
  <c r="EF71" i="113"/>
  <c r="EF37" i="113"/>
  <c r="EF43" i="113"/>
  <c r="EH8" i="113"/>
  <c r="EH7" i="113"/>
  <c r="EH2" i="113"/>
  <c r="EH6" i="113"/>
  <c r="EG86" i="113"/>
  <c r="EG85" i="113"/>
  <c r="EG84" i="113"/>
  <c r="EG83" i="113"/>
  <c r="EG82" i="113"/>
  <c r="EG81" i="113"/>
  <c r="EG80" i="113"/>
  <c r="EG79" i="113"/>
  <c r="EG78" i="113"/>
  <c r="EG77" i="113"/>
  <c r="EG76" i="113"/>
  <c r="EG75" i="113"/>
  <c r="EG74" i="113"/>
  <c r="EG73" i="113"/>
  <c r="EG70" i="113"/>
  <c r="EG69" i="113"/>
  <c r="EG68" i="113"/>
  <c r="EG67" i="113"/>
  <c r="EG66" i="113"/>
  <c r="EG65" i="113"/>
  <c r="EG64" i="113"/>
  <c r="EG63" i="113"/>
  <c r="EG62" i="113"/>
  <c r="EG61" i="113"/>
  <c r="EG60" i="113"/>
  <c r="EG59" i="113"/>
  <c r="EG58" i="113"/>
  <c r="EG57" i="113"/>
  <c r="EG56" i="113"/>
  <c r="EG55" i="113"/>
  <c r="EG54" i="113"/>
  <c r="EG53" i="113"/>
  <c r="EG52" i="113"/>
  <c r="EG51" i="113"/>
  <c r="EG50" i="113"/>
  <c r="EG49" i="113"/>
  <c r="EG48" i="113"/>
  <c r="EG46" i="113"/>
  <c r="EG45" i="113"/>
  <c r="EG44" i="113"/>
  <c r="EG41" i="113"/>
  <c r="EG40" i="113"/>
  <c r="EG39" i="113"/>
  <c r="EG38" i="113"/>
  <c r="EG36" i="113"/>
  <c r="EG32" i="113"/>
  <c r="EG31" i="113"/>
  <c r="EG30" i="113"/>
  <c r="EG29" i="113"/>
  <c r="EG28" i="113"/>
  <c r="EG27" i="113"/>
  <c r="EG26" i="113"/>
  <c r="EG25" i="113"/>
  <c r="EG24" i="113"/>
  <c r="EG23" i="113"/>
  <c r="EG22" i="113"/>
  <c r="EG21" i="113"/>
  <c r="EG20" i="113"/>
  <c r="EG19" i="113"/>
  <c r="EG18" i="113"/>
  <c r="EG17" i="113"/>
  <c r="EG16" i="113"/>
  <c r="EG15" i="113"/>
  <c r="EG14" i="113"/>
  <c r="EG13" i="113"/>
  <c r="EG11" i="113"/>
  <c r="EE42" i="113"/>
  <c r="EE35" i="113"/>
  <c r="EF12" i="113"/>
  <c r="EF10" i="113"/>
  <c r="EF47" i="113"/>
  <c r="EG43" i="113"/>
  <c r="EG37" i="113"/>
  <c r="EF42" i="113"/>
  <c r="EF35" i="113"/>
  <c r="EF34" i="113"/>
  <c r="EE34" i="113"/>
  <c r="EE33" i="113"/>
  <c r="EH86" i="113"/>
  <c r="EH85" i="113"/>
  <c r="EH84" i="113"/>
  <c r="EH83" i="113"/>
  <c r="EH82" i="113"/>
  <c r="EH81" i="113"/>
  <c r="EH80" i="113"/>
  <c r="EH79" i="113"/>
  <c r="EH78" i="113"/>
  <c r="EH77" i="113"/>
  <c r="EH76" i="113"/>
  <c r="EH75" i="113"/>
  <c r="EH74" i="113"/>
  <c r="EH73" i="113"/>
  <c r="EH70" i="113"/>
  <c r="EH69" i="113"/>
  <c r="EH68" i="113"/>
  <c r="EH67" i="113"/>
  <c r="EH66" i="113"/>
  <c r="EH65" i="113"/>
  <c r="EH64" i="113"/>
  <c r="EH63" i="113"/>
  <c r="EH62" i="113"/>
  <c r="EH61" i="113"/>
  <c r="EH60" i="113"/>
  <c r="EH59" i="113"/>
  <c r="EH58" i="113"/>
  <c r="EH57" i="113"/>
  <c r="EH56" i="113"/>
  <c r="EH55" i="113"/>
  <c r="EH54" i="113"/>
  <c r="EH53" i="113"/>
  <c r="EH52" i="113"/>
  <c r="EH51" i="113"/>
  <c r="EH50" i="113"/>
  <c r="EH49" i="113"/>
  <c r="EH48" i="113"/>
  <c r="EH46" i="113"/>
  <c r="EH45" i="113"/>
  <c r="EH44" i="113"/>
  <c r="EH41" i="113"/>
  <c r="EH40" i="113"/>
  <c r="EH39" i="113"/>
  <c r="EH38" i="113"/>
  <c r="EH36" i="113"/>
  <c r="EH32" i="113"/>
  <c r="EH31" i="113"/>
  <c r="EH30" i="113"/>
  <c r="EH29" i="113"/>
  <c r="EH28" i="113"/>
  <c r="EH27" i="113"/>
  <c r="EH26" i="113"/>
  <c r="EH25" i="113"/>
  <c r="EH24" i="113"/>
  <c r="EH23" i="113"/>
  <c r="EH22" i="113"/>
  <c r="EH21" i="113"/>
  <c r="EH20" i="113"/>
  <c r="EH19" i="113"/>
  <c r="EH18" i="113"/>
  <c r="EH17" i="113"/>
  <c r="EH16" i="113"/>
  <c r="EH15" i="113"/>
  <c r="EH14" i="113"/>
  <c r="EH13" i="113"/>
  <c r="EH11" i="113"/>
  <c r="EF33" i="113"/>
  <c r="EG72" i="113"/>
  <c r="EG71" i="113"/>
  <c r="EG12" i="113"/>
  <c r="EG10" i="113"/>
  <c r="EG47" i="113"/>
  <c r="EG42" i="113"/>
  <c r="EG35" i="113"/>
  <c r="EG33" i="113"/>
  <c r="EH12" i="113"/>
  <c r="EH10" i="113"/>
  <c r="EH47" i="113"/>
  <c r="EH72" i="113"/>
  <c r="EH71" i="113"/>
  <c r="EH37" i="113"/>
  <c r="EH43" i="113"/>
  <c r="EG34" i="113"/>
  <c r="EH42" i="113"/>
  <c r="EH35" i="113"/>
  <c r="EH34" i="113"/>
  <c r="EH33" i="113"/>
  <c r="AB107" i="115"/>
  <c r="AC107" i="115"/>
  <c r="AD107" i="115"/>
  <c r="AE107" i="115"/>
  <c r="AF107" i="115"/>
  <c r="AG107" i="115"/>
  <c r="AH107" i="115"/>
  <c r="AV107" i="115"/>
  <c r="AX107" i="115"/>
  <c r="AW107" i="115"/>
  <c r="AZ107" i="115"/>
  <c r="BA107" i="115"/>
  <c r="BB107" i="115"/>
  <c r="BC107" i="115"/>
  <c r="BD107" i="115"/>
  <c r="BE107" i="115"/>
  <c r="BF107" i="115"/>
  <c r="BU107" i="115"/>
  <c r="BX107" i="115"/>
  <c r="BY107" i="115"/>
  <c r="BZ107" i="115"/>
  <c r="CA107" i="115"/>
  <c r="CB107" i="115"/>
  <c r="CC107" i="115"/>
  <c r="CD107" i="115"/>
  <c r="CS107" i="115"/>
  <c r="CV107" i="115"/>
  <c r="CW107" i="115"/>
  <c r="CX107" i="115"/>
  <c r="CY107" i="115"/>
  <c r="CZ107" i="115"/>
  <c r="DA107" i="115"/>
  <c r="DB107" i="115"/>
  <c r="DQ107" i="115"/>
  <c r="DT107" i="115"/>
  <c r="DU107" i="115"/>
  <c r="DV107" i="115"/>
  <c r="DW107" i="115"/>
  <c r="DX107" i="115"/>
  <c r="DY107" i="115"/>
  <c r="DZ107" i="115"/>
  <c r="EO107" i="115"/>
  <c r="ER107" i="115"/>
  <c r="ES107" i="115"/>
  <c r="ET107" i="115"/>
  <c r="EU107" i="115"/>
  <c r="EV107" i="115"/>
  <c r="EW107" i="115"/>
  <c r="EX107" i="115"/>
  <c r="FM107" i="115"/>
  <c r="AB109" i="115"/>
  <c r="AC109" i="115"/>
  <c r="AD109" i="115"/>
  <c r="AE109" i="115"/>
  <c r="AF109" i="115"/>
  <c r="AG109" i="115"/>
  <c r="AH109" i="115"/>
  <c r="AI109" i="115"/>
  <c r="AJ109" i="115"/>
  <c r="AK109" i="115"/>
  <c r="AL109" i="115"/>
  <c r="AM109" i="115"/>
  <c r="AN109" i="115"/>
  <c r="AO109" i="115"/>
  <c r="AP109" i="115"/>
  <c r="AQ109" i="115"/>
  <c r="AR109" i="115"/>
  <c r="AS109" i="115"/>
  <c r="AT109" i="115"/>
  <c r="AU109" i="115"/>
  <c r="AZ109" i="115"/>
  <c r="BA109" i="115"/>
  <c r="BB109" i="115"/>
  <c r="BC109" i="115"/>
  <c r="BD109" i="115"/>
  <c r="BE109" i="115"/>
  <c r="BF109" i="115"/>
  <c r="BG109" i="115"/>
  <c r="BH109" i="115"/>
  <c r="BI109" i="115"/>
  <c r="BJ109" i="115"/>
  <c r="BK109" i="115"/>
  <c r="BL109" i="115"/>
  <c r="BM109" i="115"/>
  <c r="BN109" i="115"/>
  <c r="BO109" i="115"/>
  <c r="BP109" i="115"/>
  <c r="BQ109" i="115"/>
  <c r="BR109" i="115"/>
  <c r="BS109" i="115"/>
  <c r="BX109" i="115"/>
  <c r="BY109" i="115"/>
  <c r="BZ109" i="115"/>
  <c r="CA109" i="115"/>
  <c r="CB109" i="115"/>
  <c r="CC109" i="115"/>
  <c r="CD109" i="115"/>
  <c r="CE109" i="115"/>
  <c r="CF109" i="115"/>
  <c r="CG109" i="115"/>
  <c r="CH109" i="115"/>
  <c r="CI109" i="115"/>
  <c r="CJ109" i="115"/>
  <c r="CK109" i="115"/>
  <c r="CL109" i="115"/>
  <c r="CM109" i="115"/>
  <c r="CN109" i="115"/>
  <c r="CO109" i="115"/>
  <c r="CP109" i="115"/>
  <c r="CQ109" i="115"/>
  <c r="CV109" i="115"/>
  <c r="CW109" i="115"/>
  <c r="CX109" i="115"/>
  <c r="CY109" i="115"/>
  <c r="CZ109" i="115"/>
  <c r="DA109" i="115"/>
  <c r="DB109" i="115"/>
  <c r="DC109" i="115"/>
  <c r="DD109" i="115"/>
  <c r="DE109" i="115"/>
  <c r="DF109" i="115"/>
  <c r="DG109" i="115"/>
  <c r="DH109" i="115"/>
  <c r="DI109" i="115"/>
  <c r="DJ109" i="115"/>
  <c r="DK109" i="115"/>
  <c r="DL109" i="115"/>
  <c r="DM109" i="115"/>
  <c r="DN109" i="115"/>
  <c r="DO109" i="115"/>
  <c r="DT109" i="115"/>
  <c r="DU109" i="115"/>
  <c r="DV109" i="115"/>
  <c r="DW109" i="115"/>
  <c r="DX109" i="115"/>
  <c r="DY109" i="115"/>
  <c r="DZ109" i="115"/>
  <c r="EA109" i="115"/>
  <c r="EB109" i="115"/>
  <c r="EC109" i="115"/>
  <c r="ED109" i="115"/>
  <c r="EE109" i="115"/>
  <c r="EF109" i="115"/>
  <c r="EG109" i="115"/>
  <c r="EH109" i="115"/>
  <c r="EI109" i="115"/>
  <c r="EJ109" i="115"/>
  <c r="EK109" i="115"/>
  <c r="EL109" i="115"/>
  <c r="EM109" i="115"/>
  <c r="ER109" i="115"/>
  <c r="ES109" i="115"/>
  <c r="ET109" i="115"/>
  <c r="EU109" i="115"/>
  <c r="EV109" i="115"/>
  <c r="EW109" i="115"/>
  <c r="EX109" i="115"/>
  <c r="EY109" i="115"/>
  <c r="EZ109" i="115"/>
  <c r="FA109" i="115"/>
  <c r="FB109" i="115"/>
  <c r="FC109" i="115"/>
  <c r="FD109" i="115"/>
  <c r="FE109" i="115"/>
  <c r="FF109" i="115"/>
  <c r="FG109" i="115"/>
  <c r="FH109" i="115"/>
  <c r="FI109" i="115"/>
  <c r="FJ109" i="115"/>
  <c r="FK109" i="115"/>
  <c r="AB110" i="115"/>
  <c r="AC110" i="115"/>
  <c r="AD110" i="115"/>
  <c r="AE110" i="115"/>
  <c r="AV110" i="115"/>
  <c r="AF110" i="115"/>
  <c r="AG110" i="115"/>
  <c r="AH110" i="115"/>
  <c r="AI110" i="115"/>
  <c r="AJ110" i="115"/>
  <c r="AK110" i="115"/>
  <c r="AL110" i="115"/>
  <c r="AM110" i="115"/>
  <c r="AN110" i="115"/>
  <c r="AO110" i="115"/>
  <c r="AP110" i="115"/>
  <c r="AQ110" i="115"/>
  <c r="AR110" i="115"/>
  <c r="AS110" i="115"/>
  <c r="AT110" i="115"/>
  <c r="AU110" i="115"/>
  <c r="AZ110" i="115"/>
  <c r="BA110" i="115"/>
  <c r="BB110" i="115"/>
  <c r="BC110" i="115"/>
  <c r="BD110" i="115"/>
  <c r="BE110" i="115"/>
  <c r="BF110" i="115"/>
  <c r="BG110" i="115"/>
  <c r="BH110" i="115"/>
  <c r="BI110" i="115"/>
  <c r="BJ110" i="115"/>
  <c r="BK110" i="115"/>
  <c r="BL110" i="115"/>
  <c r="BM110" i="115"/>
  <c r="BN110" i="115"/>
  <c r="BO110" i="115"/>
  <c r="BP110" i="115"/>
  <c r="BQ110" i="115"/>
  <c r="BR110" i="115"/>
  <c r="BS110" i="115"/>
  <c r="BX110" i="115"/>
  <c r="BY110" i="115"/>
  <c r="BZ110" i="115"/>
  <c r="CA110" i="115"/>
  <c r="CB110" i="115"/>
  <c r="CC110" i="115"/>
  <c r="CD110" i="115"/>
  <c r="CE110" i="115"/>
  <c r="CF110" i="115"/>
  <c r="CG110" i="115"/>
  <c r="CH110" i="115"/>
  <c r="CI110" i="115"/>
  <c r="CJ110" i="115"/>
  <c r="CK110" i="115"/>
  <c r="CL110" i="115"/>
  <c r="CM110" i="115"/>
  <c r="CN110" i="115"/>
  <c r="CO110" i="115"/>
  <c r="CP110" i="115"/>
  <c r="CQ110" i="115"/>
  <c r="CV110" i="115"/>
  <c r="CW110" i="115"/>
  <c r="CX110" i="115"/>
  <c r="CY110" i="115"/>
  <c r="CZ110" i="115"/>
  <c r="DA110" i="115"/>
  <c r="DB110" i="115"/>
  <c r="DC110" i="115"/>
  <c r="DD110" i="115"/>
  <c r="DE110" i="115"/>
  <c r="DF110" i="115"/>
  <c r="DG110" i="115"/>
  <c r="DH110" i="115"/>
  <c r="DI110" i="115"/>
  <c r="DJ110" i="115"/>
  <c r="DK110" i="115"/>
  <c r="DL110" i="115"/>
  <c r="DM110" i="115"/>
  <c r="DN110" i="115"/>
  <c r="DO110" i="115"/>
  <c r="DT110" i="115"/>
  <c r="DU110" i="115"/>
  <c r="DV110" i="115"/>
  <c r="DW110" i="115"/>
  <c r="DX110" i="115"/>
  <c r="DY110" i="115"/>
  <c r="DZ110" i="115"/>
  <c r="EA110" i="115"/>
  <c r="EB110" i="115"/>
  <c r="EC110" i="115"/>
  <c r="ED110" i="115"/>
  <c r="EE110" i="115"/>
  <c r="EF110" i="115"/>
  <c r="EG110" i="115"/>
  <c r="EH110" i="115"/>
  <c r="EI110" i="115"/>
  <c r="EJ110" i="115"/>
  <c r="EK110" i="115"/>
  <c r="EL110" i="115"/>
  <c r="EM110" i="115"/>
  <c r="ER110" i="115"/>
  <c r="ES110" i="115"/>
  <c r="ET110" i="115"/>
  <c r="EU110" i="115"/>
  <c r="EV110" i="115"/>
  <c r="EW110" i="115"/>
  <c r="EX110" i="115"/>
  <c r="EY110" i="115"/>
  <c r="EZ110" i="115"/>
  <c r="FA110" i="115"/>
  <c r="FB110" i="115"/>
  <c r="FC110" i="115"/>
  <c r="FD110" i="115"/>
  <c r="FE110" i="115"/>
  <c r="FF110" i="115"/>
  <c r="FG110" i="115"/>
  <c r="FH110" i="115"/>
  <c r="FI110" i="115"/>
  <c r="FJ110" i="115"/>
  <c r="FK110" i="115"/>
  <c r="AB111" i="115"/>
  <c r="AC111" i="115"/>
  <c r="AD111" i="115"/>
  <c r="AE111" i="115"/>
  <c r="AF111" i="115"/>
  <c r="AG111" i="115"/>
  <c r="AH111" i="115"/>
  <c r="AI111" i="115"/>
  <c r="AJ111" i="115"/>
  <c r="AK111" i="115"/>
  <c r="AL111" i="115"/>
  <c r="AM111" i="115"/>
  <c r="AN111" i="115"/>
  <c r="AO111" i="115"/>
  <c r="AP111" i="115"/>
  <c r="AQ111" i="115"/>
  <c r="AR111" i="115"/>
  <c r="AS111" i="115"/>
  <c r="AT111" i="115"/>
  <c r="AU111" i="115"/>
  <c r="AZ111" i="115"/>
  <c r="BA111" i="115"/>
  <c r="BB111" i="115"/>
  <c r="BC111" i="115"/>
  <c r="BD111" i="115"/>
  <c r="BE111" i="115"/>
  <c r="BF111" i="115"/>
  <c r="BG111" i="115"/>
  <c r="BH111" i="115"/>
  <c r="BI111" i="115"/>
  <c r="BJ111" i="115"/>
  <c r="BK111" i="115"/>
  <c r="BL111" i="115"/>
  <c r="BM111" i="115"/>
  <c r="BN111" i="115"/>
  <c r="BO111" i="115"/>
  <c r="BP111" i="115"/>
  <c r="BQ111" i="115"/>
  <c r="BR111" i="115"/>
  <c r="BS111" i="115"/>
  <c r="BU111" i="115"/>
  <c r="BX111" i="115"/>
  <c r="BY111" i="115"/>
  <c r="BZ111" i="115"/>
  <c r="CA111" i="115"/>
  <c r="CB111" i="115"/>
  <c r="CC111" i="115"/>
  <c r="CD111" i="115"/>
  <c r="CE111" i="115"/>
  <c r="CF111" i="115"/>
  <c r="CG111" i="115"/>
  <c r="CH111" i="115"/>
  <c r="CI111" i="115"/>
  <c r="CJ111" i="115"/>
  <c r="CK111" i="115"/>
  <c r="CL111" i="115"/>
  <c r="CM111" i="115"/>
  <c r="CN111" i="115"/>
  <c r="CO111" i="115"/>
  <c r="CP111" i="115"/>
  <c r="CQ111" i="115"/>
  <c r="CV111" i="115"/>
  <c r="CW111" i="115"/>
  <c r="CX111" i="115"/>
  <c r="CY111" i="115"/>
  <c r="DP111" i="115"/>
  <c r="CZ111" i="115"/>
  <c r="DA111" i="115"/>
  <c r="DB111" i="115"/>
  <c r="DC111" i="115"/>
  <c r="DD111" i="115"/>
  <c r="DE111" i="115"/>
  <c r="DF111" i="115"/>
  <c r="DG111" i="115"/>
  <c r="DH111" i="115"/>
  <c r="DI111" i="115"/>
  <c r="DJ111" i="115"/>
  <c r="DK111" i="115"/>
  <c r="DL111" i="115"/>
  <c r="DM111" i="115"/>
  <c r="DN111" i="115"/>
  <c r="DO111" i="115"/>
  <c r="DT111" i="115"/>
  <c r="DU111" i="115"/>
  <c r="DV111" i="115"/>
  <c r="DW111" i="115"/>
  <c r="EN111" i="115"/>
  <c r="DX111" i="115"/>
  <c r="DY111" i="115"/>
  <c r="DZ111" i="115"/>
  <c r="EA111" i="115"/>
  <c r="EB111" i="115"/>
  <c r="EC111" i="115"/>
  <c r="ED111" i="115"/>
  <c r="EE111" i="115"/>
  <c r="EF111" i="115"/>
  <c r="EG111" i="115"/>
  <c r="EH111" i="115"/>
  <c r="EI111" i="115"/>
  <c r="EJ111" i="115"/>
  <c r="EK111" i="115"/>
  <c r="EL111" i="115"/>
  <c r="EM111" i="115"/>
  <c r="ER111" i="115"/>
  <c r="ES111" i="115"/>
  <c r="ET111" i="115"/>
  <c r="EU111" i="115"/>
  <c r="EV111" i="115"/>
  <c r="EW111" i="115"/>
  <c r="EX111" i="115"/>
  <c r="EY111" i="115"/>
  <c r="EZ111" i="115"/>
  <c r="FA111" i="115"/>
  <c r="FB111" i="115"/>
  <c r="FC111" i="115"/>
  <c r="FD111" i="115"/>
  <c r="FE111" i="115"/>
  <c r="FF111" i="115"/>
  <c r="FG111" i="115"/>
  <c r="FH111" i="115"/>
  <c r="FI111" i="115"/>
  <c r="FJ111" i="115"/>
  <c r="FK111" i="115"/>
  <c r="AV112" i="115"/>
  <c r="AW112" i="115"/>
  <c r="AX112" i="115"/>
  <c r="BT112" i="115"/>
  <c r="BV112" i="115"/>
  <c r="BU112" i="115"/>
  <c r="CR112" i="115"/>
  <c r="CT112" i="115"/>
  <c r="CS112" i="115"/>
  <c r="DP112" i="115"/>
  <c r="DQ112" i="115"/>
  <c r="EN112" i="115"/>
  <c r="EP112" i="115"/>
  <c r="EO112" i="115"/>
  <c r="FL112" i="115"/>
  <c r="FM112" i="115"/>
  <c r="AB113" i="115"/>
  <c r="AC113" i="115"/>
  <c r="AD113" i="115"/>
  <c r="AE113" i="115"/>
  <c r="AV113" i="115"/>
  <c r="AF113" i="115"/>
  <c r="AG113" i="115"/>
  <c r="AH113" i="115"/>
  <c r="AI113" i="115"/>
  <c r="AJ113" i="115"/>
  <c r="AK113" i="115"/>
  <c r="AL113" i="115"/>
  <c r="AM113" i="115"/>
  <c r="AN113" i="115"/>
  <c r="AO113" i="115"/>
  <c r="AP113" i="115"/>
  <c r="AQ113" i="115"/>
  <c r="AR113" i="115"/>
  <c r="AS113" i="115"/>
  <c r="AT113" i="115"/>
  <c r="AU113" i="115"/>
  <c r="AZ113" i="115"/>
  <c r="BA113" i="115"/>
  <c r="BB113" i="115"/>
  <c r="BC113" i="115"/>
  <c r="BD113" i="115"/>
  <c r="BE113" i="115"/>
  <c r="BF113" i="115"/>
  <c r="BG113" i="115"/>
  <c r="BH113" i="115"/>
  <c r="BI113" i="115"/>
  <c r="BJ113" i="115"/>
  <c r="BK113" i="115"/>
  <c r="BL113" i="115"/>
  <c r="BM113" i="115"/>
  <c r="BN113" i="115"/>
  <c r="BO113" i="115"/>
  <c r="BP113" i="115"/>
  <c r="BQ113" i="115"/>
  <c r="BR113" i="115"/>
  <c r="BS113" i="115"/>
  <c r="BX113" i="115"/>
  <c r="BY113" i="115"/>
  <c r="BZ113" i="115"/>
  <c r="CA113" i="115"/>
  <c r="CB113" i="115"/>
  <c r="CC113" i="115"/>
  <c r="CD113" i="115"/>
  <c r="CE113" i="115"/>
  <c r="CF113" i="115"/>
  <c r="CG113" i="115"/>
  <c r="CH113" i="115"/>
  <c r="CI113" i="115"/>
  <c r="CJ113" i="115"/>
  <c r="CK113" i="115"/>
  <c r="CL113" i="115"/>
  <c r="CM113" i="115"/>
  <c r="CN113" i="115"/>
  <c r="CO113" i="115"/>
  <c r="CP113" i="115"/>
  <c r="CQ113" i="115"/>
  <c r="CV113" i="115"/>
  <c r="CW113" i="115"/>
  <c r="CX113" i="115"/>
  <c r="CY113" i="115"/>
  <c r="CZ113" i="115"/>
  <c r="DA113" i="115"/>
  <c r="DB113" i="115"/>
  <c r="DC113" i="115"/>
  <c r="DD113" i="115"/>
  <c r="DE113" i="115"/>
  <c r="DF113" i="115"/>
  <c r="DG113" i="115"/>
  <c r="DH113" i="115"/>
  <c r="DI113" i="115"/>
  <c r="DJ113" i="115"/>
  <c r="DK113" i="115"/>
  <c r="DL113" i="115"/>
  <c r="DM113" i="115"/>
  <c r="DN113" i="115"/>
  <c r="DO113" i="115"/>
  <c r="DT113" i="115"/>
  <c r="DU113" i="115"/>
  <c r="DV113" i="115"/>
  <c r="DW113" i="115"/>
  <c r="DX113" i="115"/>
  <c r="DY113" i="115"/>
  <c r="DZ113" i="115"/>
  <c r="EA113" i="115"/>
  <c r="EB113" i="115"/>
  <c r="EC113" i="115"/>
  <c r="ED113" i="115"/>
  <c r="EE113" i="115"/>
  <c r="EF113" i="115"/>
  <c r="EG113" i="115"/>
  <c r="EH113" i="115"/>
  <c r="EI113" i="115"/>
  <c r="EJ113" i="115"/>
  <c r="EK113" i="115"/>
  <c r="EL113" i="115"/>
  <c r="EM113" i="115"/>
  <c r="ER113" i="115"/>
  <c r="ES113" i="115"/>
  <c r="ET113" i="115"/>
  <c r="EU113" i="115"/>
  <c r="EV113" i="115"/>
  <c r="EW113" i="115"/>
  <c r="EX113" i="115"/>
  <c r="EY113" i="115"/>
  <c r="EZ113" i="115"/>
  <c r="FA113" i="115"/>
  <c r="FB113" i="115"/>
  <c r="FC113" i="115"/>
  <c r="FD113" i="115"/>
  <c r="FE113" i="115"/>
  <c r="FF113" i="115"/>
  <c r="FG113" i="115"/>
  <c r="FH113" i="115"/>
  <c r="FI113" i="115"/>
  <c r="FJ113" i="115"/>
  <c r="FK113" i="115"/>
  <c r="AB114" i="115"/>
  <c r="AC114" i="115"/>
  <c r="AD114" i="115"/>
  <c r="AE114" i="115"/>
  <c r="AF114" i="115"/>
  <c r="AG114" i="115"/>
  <c r="AH114" i="115"/>
  <c r="AI114" i="115"/>
  <c r="AJ114" i="115"/>
  <c r="AK114" i="115"/>
  <c r="AL114" i="115"/>
  <c r="AM114" i="115"/>
  <c r="AN114" i="115"/>
  <c r="AO114" i="115"/>
  <c r="AP114" i="115"/>
  <c r="AQ114" i="115"/>
  <c r="AR114" i="115"/>
  <c r="AS114" i="115"/>
  <c r="AT114" i="115"/>
  <c r="AU114" i="115"/>
  <c r="AZ114" i="115"/>
  <c r="BA114" i="115"/>
  <c r="BB114" i="115"/>
  <c r="BC114" i="115"/>
  <c r="BD114" i="115"/>
  <c r="BE114" i="115"/>
  <c r="BF114" i="115"/>
  <c r="BG114" i="115"/>
  <c r="BH114" i="115"/>
  <c r="BI114" i="115"/>
  <c r="BJ114" i="115"/>
  <c r="BK114" i="115"/>
  <c r="BL114" i="115"/>
  <c r="BM114" i="115"/>
  <c r="BN114" i="115"/>
  <c r="BO114" i="115"/>
  <c r="BP114" i="115"/>
  <c r="BQ114" i="115"/>
  <c r="BR114" i="115"/>
  <c r="BS114" i="115"/>
  <c r="BX114" i="115"/>
  <c r="BY114" i="115"/>
  <c r="BZ114" i="115"/>
  <c r="CA114" i="115"/>
  <c r="CB114" i="115"/>
  <c r="CC114" i="115"/>
  <c r="CD114" i="115"/>
  <c r="CE114" i="115"/>
  <c r="CF114" i="115"/>
  <c r="CG114" i="115"/>
  <c r="CH114" i="115"/>
  <c r="CI114" i="115"/>
  <c r="CJ114" i="115"/>
  <c r="CK114" i="115"/>
  <c r="CL114" i="115"/>
  <c r="CM114" i="115"/>
  <c r="CN114" i="115"/>
  <c r="CO114" i="115"/>
  <c r="CP114" i="115"/>
  <c r="CQ114" i="115"/>
  <c r="CR114" i="115"/>
  <c r="CV114" i="115"/>
  <c r="CW114" i="115"/>
  <c r="CX114" i="115"/>
  <c r="CY114" i="115"/>
  <c r="CZ114" i="115"/>
  <c r="DA114" i="115"/>
  <c r="DB114" i="115"/>
  <c r="DC114" i="115"/>
  <c r="DD114" i="115"/>
  <c r="DE114" i="115"/>
  <c r="DF114" i="115"/>
  <c r="DG114" i="115"/>
  <c r="DH114" i="115"/>
  <c r="DI114" i="115"/>
  <c r="DJ114" i="115"/>
  <c r="DK114" i="115"/>
  <c r="DL114" i="115"/>
  <c r="DM114" i="115"/>
  <c r="DN114" i="115"/>
  <c r="DO114" i="115"/>
  <c r="DT114" i="115"/>
  <c r="DU114" i="115"/>
  <c r="DV114" i="115"/>
  <c r="DW114" i="115"/>
  <c r="DX114" i="115"/>
  <c r="DY114" i="115"/>
  <c r="DZ114" i="115"/>
  <c r="EA114" i="115"/>
  <c r="EB114" i="115"/>
  <c r="EC114" i="115"/>
  <c r="ED114" i="115"/>
  <c r="EE114" i="115"/>
  <c r="EF114" i="115"/>
  <c r="EG114" i="115"/>
  <c r="EH114" i="115"/>
  <c r="EI114" i="115"/>
  <c r="EJ114" i="115"/>
  <c r="EK114" i="115"/>
  <c r="EL114" i="115"/>
  <c r="EM114" i="115"/>
  <c r="ER114" i="115"/>
  <c r="ES114" i="115"/>
  <c r="ET114" i="115"/>
  <c r="EU114" i="115"/>
  <c r="EV114" i="115"/>
  <c r="EW114" i="115"/>
  <c r="EX114" i="115"/>
  <c r="EY114" i="115"/>
  <c r="EZ114" i="115"/>
  <c r="FA114" i="115"/>
  <c r="FB114" i="115"/>
  <c r="FC114" i="115"/>
  <c r="FD114" i="115"/>
  <c r="FE114" i="115"/>
  <c r="FF114" i="115"/>
  <c r="FG114" i="115"/>
  <c r="FH114" i="115"/>
  <c r="FI114" i="115"/>
  <c r="FJ114" i="115"/>
  <c r="FK114" i="115"/>
  <c r="AB115" i="115"/>
  <c r="AC115" i="115"/>
  <c r="AD115" i="115"/>
  <c r="AE115" i="115"/>
  <c r="AF115" i="115"/>
  <c r="AG115" i="115"/>
  <c r="AH115" i="115"/>
  <c r="AI115" i="115"/>
  <c r="AJ115" i="115"/>
  <c r="AK115" i="115"/>
  <c r="AL115" i="115"/>
  <c r="AM115" i="115"/>
  <c r="AN115" i="115"/>
  <c r="AO115" i="115"/>
  <c r="AP115" i="115"/>
  <c r="AQ115" i="115"/>
  <c r="AR115" i="115"/>
  <c r="AS115" i="115"/>
  <c r="AT115" i="115"/>
  <c r="AU115" i="115"/>
  <c r="AZ115" i="115"/>
  <c r="BA115" i="115"/>
  <c r="BB115" i="115"/>
  <c r="BC115" i="115"/>
  <c r="BD115" i="115"/>
  <c r="BE115" i="115"/>
  <c r="BF115" i="115"/>
  <c r="BG115" i="115"/>
  <c r="BH115" i="115"/>
  <c r="BI115" i="115"/>
  <c r="BJ115" i="115"/>
  <c r="BK115" i="115"/>
  <c r="BL115" i="115"/>
  <c r="BM115" i="115"/>
  <c r="BN115" i="115"/>
  <c r="BO115" i="115"/>
  <c r="BP115" i="115"/>
  <c r="BQ115" i="115"/>
  <c r="BR115" i="115"/>
  <c r="BS115" i="115"/>
  <c r="BX115" i="115"/>
  <c r="BY115" i="115"/>
  <c r="BZ115" i="115"/>
  <c r="CA115" i="115"/>
  <c r="CB115" i="115"/>
  <c r="CC115" i="115"/>
  <c r="CD115" i="115"/>
  <c r="CE115" i="115"/>
  <c r="CF115" i="115"/>
  <c r="CG115" i="115"/>
  <c r="CH115" i="115"/>
  <c r="CI115" i="115"/>
  <c r="CJ115" i="115"/>
  <c r="CK115" i="115"/>
  <c r="CL115" i="115"/>
  <c r="CM115" i="115"/>
  <c r="CN115" i="115"/>
  <c r="CO115" i="115"/>
  <c r="CP115" i="115"/>
  <c r="CQ115" i="115"/>
  <c r="CV115" i="115"/>
  <c r="CW115" i="115"/>
  <c r="CX115" i="115"/>
  <c r="CY115" i="115"/>
  <c r="CZ115" i="115"/>
  <c r="DA115" i="115"/>
  <c r="DB115" i="115"/>
  <c r="DC115" i="115"/>
  <c r="DD115" i="115"/>
  <c r="DE115" i="115"/>
  <c r="DF115" i="115"/>
  <c r="DG115" i="115"/>
  <c r="DH115" i="115"/>
  <c r="DI115" i="115"/>
  <c r="DJ115" i="115"/>
  <c r="DK115" i="115"/>
  <c r="DL115" i="115"/>
  <c r="DM115" i="115"/>
  <c r="DN115" i="115"/>
  <c r="DO115" i="115"/>
  <c r="DT115" i="115"/>
  <c r="DT108" i="115"/>
  <c r="DU115" i="115"/>
  <c r="DV115" i="115"/>
  <c r="DW115" i="115"/>
  <c r="DX115" i="115"/>
  <c r="DY115" i="115"/>
  <c r="DZ115" i="115"/>
  <c r="EA115" i="115"/>
  <c r="EB115" i="115"/>
  <c r="EC115" i="115"/>
  <c r="ED115" i="115"/>
  <c r="EE115" i="115"/>
  <c r="EF115" i="115"/>
  <c r="EG115" i="115"/>
  <c r="EH115" i="115"/>
  <c r="EI115" i="115"/>
  <c r="EJ115" i="115"/>
  <c r="EK115" i="115"/>
  <c r="EL115" i="115"/>
  <c r="EM115" i="115"/>
  <c r="EN115" i="115"/>
  <c r="ER115" i="115"/>
  <c r="ES115" i="115"/>
  <c r="ET115" i="115"/>
  <c r="EU115" i="115"/>
  <c r="FL115" i="115"/>
  <c r="EV115" i="115"/>
  <c r="EW115" i="115"/>
  <c r="EX115" i="115"/>
  <c r="EY115" i="115"/>
  <c r="EZ115" i="115"/>
  <c r="FA115" i="115"/>
  <c r="FB115" i="115"/>
  <c r="FC115" i="115"/>
  <c r="FD115" i="115"/>
  <c r="FE115" i="115"/>
  <c r="FF115" i="115"/>
  <c r="FG115" i="115"/>
  <c r="FH115" i="115"/>
  <c r="FI115" i="115"/>
  <c r="FJ115" i="115"/>
  <c r="FK115" i="115"/>
  <c r="AB116" i="115"/>
  <c r="AC116" i="115"/>
  <c r="AD116" i="115"/>
  <c r="AE116" i="115"/>
  <c r="AF116" i="115"/>
  <c r="AG116" i="115"/>
  <c r="AH116" i="115"/>
  <c r="AI116" i="115"/>
  <c r="AJ116" i="115"/>
  <c r="AK116" i="115"/>
  <c r="AL116" i="115"/>
  <c r="AM116" i="115"/>
  <c r="AN116" i="115"/>
  <c r="AO116" i="115"/>
  <c r="AP116" i="115"/>
  <c r="AQ116" i="115"/>
  <c r="AR116" i="115"/>
  <c r="AS116" i="115"/>
  <c r="AT116" i="115"/>
  <c r="AU116" i="115"/>
  <c r="AZ116" i="115"/>
  <c r="BA116" i="115"/>
  <c r="BB116" i="115"/>
  <c r="BC116" i="115"/>
  <c r="BD116" i="115"/>
  <c r="BE116" i="115"/>
  <c r="BF116" i="115"/>
  <c r="BG116" i="115"/>
  <c r="BH116" i="115"/>
  <c r="BI116" i="115"/>
  <c r="BJ116" i="115"/>
  <c r="BK116" i="115"/>
  <c r="BL116" i="115"/>
  <c r="BM116" i="115"/>
  <c r="BN116" i="115"/>
  <c r="BO116" i="115"/>
  <c r="BP116" i="115"/>
  <c r="BQ116" i="115"/>
  <c r="BR116" i="115"/>
  <c r="BS116" i="115"/>
  <c r="BX116" i="115"/>
  <c r="BY116" i="115"/>
  <c r="BZ116" i="115"/>
  <c r="CA116" i="115"/>
  <c r="CB116" i="115"/>
  <c r="CC116" i="115"/>
  <c r="CD116" i="115"/>
  <c r="CE116" i="115"/>
  <c r="CF116" i="115"/>
  <c r="CG116" i="115"/>
  <c r="CH116" i="115"/>
  <c r="CI116" i="115"/>
  <c r="CJ116" i="115"/>
  <c r="CK116" i="115"/>
  <c r="CL116" i="115"/>
  <c r="CM116" i="115"/>
  <c r="CN116" i="115"/>
  <c r="CO116" i="115"/>
  <c r="CP116" i="115"/>
  <c r="CQ116" i="115"/>
  <c r="CV116" i="115"/>
  <c r="CW116" i="115"/>
  <c r="CX116" i="115"/>
  <c r="CY116" i="115"/>
  <c r="CZ116" i="115"/>
  <c r="DA116" i="115"/>
  <c r="DB116" i="115"/>
  <c r="DC116" i="115"/>
  <c r="DD116" i="115"/>
  <c r="DE116" i="115"/>
  <c r="DF116" i="115"/>
  <c r="DQ116" i="115"/>
  <c r="DG116" i="115"/>
  <c r="DH116" i="115"/>
  <c r="DI116" i="115"/>
  <c r="DJ116" i="115"/>
  <c r="DK116" i="115"/>
  <c r="DL116" i="115"/>
  <c r="DM116" i="115"/>
  <c r="DN116" i="115"/>
  <c r="DO116" i="115"/>
  <c r="DT116" i="115"/>
  <c r="DU116" i="115"/>
  <c r="DV116" i="115"/>
  <c r="DW116" i="115"/>
  <c r="DX116" i="115"/>
  <c r="DY116" i="115"/>
  <c r="DZ116" i="115"/>
  <c r="EA116" i="115"/>
  <c r="EB116" i="115"/>
  <c r="EC116" i="115"/>
  <c r="EO116" i="115"/>
  <c r="ED116" i="115"/>
  <c r="EE116" i="115"/>
  <c r="EF116" i="115"/>
  <c r="EG116" i="115"/>
  <c r="EH116" i="115"/>
  <c r="EI116" i="115"/>
  <c r="EJ116" i="115"/>
  <c r="EK116" i="115"/>
  <c r="EL116" i="115"/>
  <c r="EM116" i="115"/>
  <c r="ER116" i="115"/>
  <c r="ES116" i="115"/>
  <c r="ET116" i="115"/>
  <c r="EU116" i="115"/>
  <c r="EV116" i="115"/>
  <c r="EW116" i="115"/>
  <c r="EX116" i="115"/>
  <c r="EY116" i="115"/>
  <c r="EZ116" i="115"/>
  <c r="FA116" i="115"/>
  <c r="FB116" i="115"/>
  <c r="FC116" i="115"/>
  <c r="FD116" i="115"/>
  <c r="FE116" i="115"/>
  <c r="FF116" i="115"/>
  <c r="FG116" i="115"/>
  <c r="FH116" i="115"/>
  <c r="FI116" i="115"/>
  <c r="FJ116" i="115"/>
  <c r="FK116" i="115"/>
  <c r="AB117" i="115"/>
  <c r="AC117" i="115"/>
  <c r="AD117" i="115"/>
  <c r="AE117" i="115"/>
  <c r="AF117" i="115"/>
  <c r="AG117" i="115"/>
  <c r="AH117" i="115"/>
  <c r="AI117" i="115"/>
  <c r="AJ117" i="115"/>
  <c r="AK117" i="115"/>
  <c r="AL117" i="115"/>
  <c r="AM117" i="115"/>
  <c r="AN117" i="115"/>
  <c r="AO117" i="115"/>
  <c r="AP117" i="115"/>
  <c r="AQ117" i="115"/>
  <c r="AR117" i="115"/>
  <c r="AS117" i="115"/>
  <c r="AT117" i="115"/>
  <c r="AU117" i="115"/>
  <c r="AV117" i="115"/>
  <c r="AZ117" i="115"/>
  <c r="BA117" i="115"/>
  <c r="BB117" i="115"/>
  <c r="BC117" i="115"/>
  <c r="BT117" i="115"/>
  <c r="BD117" i="115"/>
  <c r="BE117" i="115"/>
  <c r="BF117" i="115"/>
  <c r="BG117" i="115"/>
  <c r="BH117" i="115"/>
  <c r="BI117" i="115"/>
  <c r="BJ117" i="115"/>
  <c r="BK117" i="115"/>
  <c r="BL117" i="115"/>
  <c r="BM117" i="115"/>
  <c r="BN117" i="115"/>
  <c r="BO117" i="115"/>
  <c r="BP117" i="115"/>
  <c r="BQ117" i="115"/>
  <c r="BR117" i="115"/>
  <c r="BS117" i="115"/>
  <c r="BX117" i="115"/>
  <c r="BY117" i="115"/>
  <c r="BZ117" i="115"/>
  <c r="CA117" i="115"/>
  <c r="CB117" i="115"/>
  <c r="CC117" i="115"/>
  <c r="CD117" i="115"/>
  <c r="CE117" i="115"/>
  <c r="CF117" i="115"/>
  <c r="CG117" i="115"/>
  <c r="CH117" i="115"/>
  <c r="CI117" i="115"/>
  <c r="CJ117" i="115"/>
  <c r="CK117" i="115"/>
  <c r="CL117" i="115"/>
  <c r="CM117" i="115"/>
  <c r="CN117" i="115"/>
  <c r="CO117" i="115"/>
  <c r="CP117" i="115"/>
  <c r="CQ117" i="115"/>
  <c r="CV117" i="115"/>
  <c r="CW117" i="115"/>
  <c r="CX117" i="115"/>
  <c r="CY117" i="115"/>
  <c r="CZ117" i="115"/>
  <c r="DA117" i="115"/>
  <c r="DB117" i="115"/>
  <c r="DC117" i="115"/>
  <c r="DD117" i="115"/>
  <c r="DE117" i="115"/>
  <c r="DF117" i="115"/>
  <c r="DG117" i="115"/>
  <c r="DH117" i="115"/>
  <c r="DI117" i="115"/>
  <c r="DJ117" i="115"/>
  <c r="DK117" i="115"/>
  <c r="DL117" i="115"/>
  <c r="DM117" i="115"/>
  <c r="DN117" i="115"/>
  <c r="DO117" i="115"/>
  <c r="DT117" i="115"/>
  <c r="DU117" i="115"/>
  <c r="DV117" i="115"/>
  <c r="DW117" i="115"/>
  <c r="DX117" i="115"/>
  <c r="DY117" i="115"/>
  <c r="DZ117" i="115"/>
  <c r="EA117" i="115"/>
  <c r="EB117" i="115"/>
  <c r="EC117" i="115"/>
  <c r="ED117" i="115"/>
  <c r="EO117" i="115"/>
  <c r="EE117" i="115"/>
  <c r="EF117" i="115"/>
  <c r="EG117" i="115"/>
  <c r="EH117" i="115"/>
  <c r="EI117" i="115"/>
  <c r="EJ117" i="115"/>
  <c r="EK117" i="115"/>
  <c r="EL117" i="115"/>
  <c r="EM117" i="115"/>
  <c r="ER117" i="115"/>
  <c r="ES117" i="115"/>
  <c r="FL117" i="115"/>
  <c r="ET117" i="115"/>
  <c r="EU117" i="115"/>
  <c r="EV117" i="115"/>
  <c r="EW117" i="115"/>
  <c r="EX117" i="115"/>
  <c r="EY117" i="115"/>
  <c r="EZ117" i="115"/>
  <c r="FA117" i="115"/>
  <c r="FB117" i="115"/>
  <c r="FC117" i="115"/>
  <c r="FD117" i="115"/>
  <c r="FE117" i="115"/>
  <c r="FF117" i="115"/>
  <c r="FG117" i="115"/>
  <c r="FH117" i="115"/>
  <c r="FI117" i="115"/>
  <c r="FJ117" i="115"/>
  <c r="FK117" i="115"/>
  <c r="AB118" i="115"/>
  <c r="AC118" i="115"/>
  <c r="AD118" i="115"/>
  <c r="AE118" i="115"/>
  <c r="AF118" i="115"/>
  <c r="AG118" i="115"/>
  <c r="AH118" i="115"/>
  <c r="AI118" i="115"/>
  <c r="AJ118" i="115"/>
  <c r="AK118" i="115"/>
  <c r="AL118" i="115"/>
  <c r="AM118" i="115"/>
  <c r="AN118" i="115"/>
  <c r="AO118" i="115"/>
  <c r="AP118" i="115"/>
  <c r="AQ118" i="115"/>
  <c r="AR118" i="115"/>
  <c r="AS118" i="115"/>
  <c r="AT118" i="115"/>
  <c r="AU118" i="115"/>
  <c r="AZ118" i="115"/>
  <c r="BA118" i="115"/>
  <c r="BB118" i="115"/>
  <c r="BC118" i="115"/>
  <c r="BD118" i="115"/>
  <c r="BE118" i="115"/>
  <c r="BF118" i="115"/>
  <c r="BG118" i="115"/>
  <c r="BH118" i="115"/>
  <c r="BI118" i="115"/>
  <c r="BJ118" i="115"/>
  <c r="BK118" i="115"/>
  <c r="BL118" i="115"/>
  <c r="BM118" i="115"/>
  <c r="BN118" i="115"/>
  <c r="BO118" i="115"/>
  <c r="BP118" i="115"/>
  <c r="BQ118" i="115"/>
  <c r="BR118" i="115"/>
  <c r="BS118" i="115"/>
  <c r="BT118" i="115"/>
  <c r="BX118" i="115"/>
  <c r="BY118" i="115"/>
  <c r="BZ118" i="115"/>
  <c r="CA118" i="115"/>
  <c r="CB118" i="115"/>
  <c r="CC118" i="115"/>
  <c r="CD118" i="115"/>
  <c r="CE118" i="115"/>
  <c r="CF118" i="115"/>
  <c r="CG118" i="115"/>
  <c r="CH118" i="115"/>
  <c r="CI118" i="115"/>
  <c r="CJ118" i="115"/>
  <c r="CK118" i="115"/>
  <c r="CL118" i="115"/>
  <c r="CM118" i="115"/>
  <c r="CN118" i="115"/>
  <c r="CO118" i="115"/>
  <c r="CP118" i="115"/>
  <c r="CQ118" i="115"/>
  <c r="CV118" i="115"/>
  <c r="CW118" i="115"/>
  <c r="CX118" i="115"/>
  <c r="CY118" i="115"/>
  <c r="DP118" i="115"/>
  <c r="CZ118" i="115"/>
  <c r="DA118" i="115"/>
  <c r="DB118" i="115"/>
  <c r="DC118" i="115"/>
  <c r="DD118" i="115"/>
  <c r="DE118" i="115"/>
  <c r="DF118" i="115"/>
  <c r="DG118" i="115"/>
  <c r="DH118" i="115"/>
  <c r="DI118" i="115"/>
  <c r="DJ118" i="115"/>
  <c r="DK118" i="115"/>
  <c r="DL118" i="115"/>
  <c r="DM118" i="115"/>
  <c r="DN118" i="115"/>
  <c r="DO118" i="115"/>
  <c r="DT118" i="115"/>
  <c r="DU118" i="115"/>
  <c r="DV118" i="115"/>
  <c r="DW118" i="115"/>
  <c r="DX118" i="115"/>
  <c r="DY118" i="115"/>
  <c r="DZ118" i="115"/>
  <c r="EA118" i="115"/>
  <c r="EB118" i="115"/>
  <c r="EC118" i="115"/>
  <c r="ED118" i="115"/>
  <c r="EE118" i="115"/>
  <c r="EF118" i="115"/>
  <c r="EG118" i="115"/>
  <c r="EH118" i="115"/>
  <c r="EI118" i="115"/>
  <c r="EJ118" i="115"/>
  <c r="EK118" i="115"/>
  <c r="EL118" i="115"/>
  <c r="EM118" i="115"/>
  <c r="ER118" i="115"/>
  <c r="ES118" i="115"/>
  <c r="ET118" i="115"/>
  <c r="EU118" i="115"/>
  <c r="EV118" i="115"/>
  <c r="EW118" i="115"/>
  <c r="EX118" i="115"/>
  <c r="EY118" i="115"/>
  <c r="EZ118" i="115"/>
  <c r="FA118" i="115"/>
  <c r="FB118" i="115"/>
  <c r="FC118" i="115"/>
  <c r="FD118" i="115"/>
  <c r="FE118" i="115"/>
  <c r="FF118" i="115"/>
  <c r="FG118" i="115"/>
  <c r="FH118" i="115"/>
  <c r="FI118" i="115"/>
  <c r="FJ118" i="115"/>
  <c r="FK118" i="115"/>
  <c r="AB119" i="115"/>
  <c r="AC119" i="115"/>
  <c r="AD119" i="115"/>
  <c r="AE119" i="115"/>
  <c r="AF119" i="115"/>
  <c r="AG119" i="115"/>
  <c r="AH119" i="115"/>
  <c r="AI119" i="115"/>
  <c r="AJ119" i="115"/>
  <c r="AK119" i="115"/>
  <c r="AL119" i="115"/>
  <c r="AM119" i="115"/>
  <c r="AN119" i="115"/>
  <c r="AO119" i="115"/>
  <c r="AP119" i="115"/>
  <c r="AQ119" i="115"/>
  <c r="AR119" i="115"/>
  <c r="AS119" i="115"/>
  <c r="AT119" i="115"/>
  <c r="AU119" i="115"/>
  <c r="AZ119" i="115"/>
  <c r="BA119" i="115"/>
  <c r="BB119" i="115"/>
  <c r="BC119" i="115"/>
  <c r="BD119" i="115"/>
  <c r="BE119" i="115"/>
  <c r="BF119" i="115"/>
  <c r="BG119" i="115"/>
  <c r="BH119" i="115"/>
  <c r="BI119" i="115"/>
  <c r="BJ119" i="115"/>
  <c r="BK119" i="115"/>
  <c r="BL119" i="115"/>
  <c r="BM119" i="115"/>
  <c r="BN119" i="115"/>
  <c r="BO119" i="115"/>
  <c r="BP119" i="115"/>
  <c r="BQ119" i="115"/>
  <c r="BR119" i="115"/>
  <c r="BS119" i="115"/>
  <c r="BX119" i="115"/>
  <c r="BY119" i="115"/>
  <c r="BZ119" i="115"/>
  <c r="CA119" i="115"/>
  <c r="CB119" i="115"/>
  <c r="CC119" i="115"/>
  <c r="CD119" i="115"/>
  <c r="CE119" i="115"/>
  <c r="CF119" i="115"/>
  <c r="CG119" i="115"/>
  <c r="CH119" i="115"/>
  <c r="CI119" i="115"/>
  <c r="CJ119" i="115"/>
  <c r="CK119" i="115"/>
  <c r="CL119" i="115"/>
  <c r="CM119" i="115"/>
  <c r="CN119" i="115"/>
  <c r="CO119" i="115"/>
  <c r="CP119" i="115"/>
  <c r="CQ119" i="115"/>
  <c r="CV119" i="115"/>
  <c r="CW119" i="115"/>
  <c r="CX119" i="115"/>
  <c r="CY119" i="115"/>
  <c r="CZ119" i="115"/>
  <c r="DA119" i="115"/>
  <c r="DB119" i="115"/>
  <c r="DC119" i="115"/>
  <c r="DD119" i="115"/>
  <c r="DE119" i="115"/>
  <c r="DF119" i="115"/>
  <c r="DG119" i="115"/>
  <c r="DH119" i="115"/>
  <c r="DI119" i="115"/>
  <c r="DJ119" i="115"/>
  <c r="DK119" i="115"/>
  <c r="DL119" i="115"/>
  <c r="DM119" i="115"/>
  <c r="DN119" i="115"/>
  <c r="DO119" i="115"/>
  <c r="DP119" i="115"/>
  <c r="DT119" i="115"/>
  <c r="DU119" i="115"/>
  <c r="DV119" i="115"/>
  <c r="DW119" i="115"/>
  <c r="DX119" i="115"/>
  <c r="DY119" i="115"/>
  <c r="DZ119" i="115"/>
  <c r="EA119" i="115"/>
  <c r="EB119" i="115"/>
  <c r="EC119" i="115"/>
  <c r="ED119" i="115"/>
  <c r="EE119" i="115"/>
  <c r="EF119" i="115"/>
  <c r="EG119" i="115"/>
  <c r="EH119" i="115"/>
  <c r="EI119" i="115"/>
  <c r="EJ119" i="115"/>
  <c r="EK119" i="115"/>
  <c r="EL119" i="115"/>
  <c r="EM119" i="115"/>
  <c r="ER119" i="115"/>
  <c r="ES119" i="115"/>
  <c r="ET119" i="115"/>
  <c r="EU119" i="115"/>
  <c r="FL119" i="115"/>
  <c r="EV119" i="115"/>
  <c r="EW119" i="115"/>
  <c r="EX119" i="115"/>
  <c r="EY119" i="115"/>
  <c r="EZ119" i="115"/>
  <c r="FA119" i="115"/>
  <c r="FB119" i="115"/>
  <c r="FC119" i="115"/>
  <c r="FD119" i="115"/>
  <c r="FE119" i="115"/>
  <c r="FF119" i="115"/>
  <c r="FG119" i="115"/>
  <c r="FH119" i="115"/>
  <c r="FI119" i="115"/>
  <c r="FJ119" i="115"/>
  <c r="FK119" i="115"/>
  <c r="AB120" i="115"/>
  <c r="AC120" i="115"/>
  <c r="AD120" i="115"/>
  <c r="AE120" i="115"/>
  <c r="AF120" i="115"/>
  <c r="AG120" i="115"/>
  <c r="AH120" i="115"/>
  <c r="AI120" i="115"/>
  <c r="AJ120" i="115"/>
  <c r="AK120" i="115"/>
  <c r="AL120" i="115"/>
  <c r="AM120" i="115"/>
  <c r="AN120" i="115"/>
  <c r="AO120" i="115"/>
  <c r="AP120" i="115"/>
  <c r="AQ120" i="115"/>
  <c r="AR120" i="115"/>
  <c r="AS120" i="115"/>
  <c r="AT120" i="115"/>
  <c r="AU120" i="115"/>
  <c r="AV120" i="115"/>
  <c r="AW120" i="115"/>
  <c r="AX120" i="115"/>
  <c r="AZ120" i="115"/>
  <c r="BA120" i="115"/>
  <c r="BB120" i="115"/>
  <c r="BC120" i="115"/>
  <c r="BD120" i="115"/>
  <c r="BE120" i="115"/>
  <c r="BF120" i="115"/>
  <c r="BG120" i="115"/>
  <c r="BH120" i="115"/>
  <c r="BI120" i="115"/>
  <c r="BJ120" i="115"/>
  <c r="BK120" i="115"/>
  <c r="BL120" i="115"/>
  <c r="BM120" i="115"/>
  <c r="BN120" i="115"/>
  <c r="BO120" i="115"/>
  <c r="BP120" i="115"/>
  <c r="BQ120" i="115"/>
  <c r="BR120" i="115"/>
  <c r="BS120" i="115"/>
  <c r="BT120" i="115"/>
  <c r="BV120" i="115"/>
  <c r="BU120" i="115"/>
  <c r="BX120" i="115"/>
  <c r="BY120" i="115"/>
  <c r="BZ120" i="115"/>
  <c r="CA120" i="115"/>
  <c r="CB120" i="115"/>
  <c r="CC120" i="115"/>
  <c r="CD120" i="115"/>
  <c r="CE120" i="115"/>
  <c r="CF120" i="115"/>
  <c r="CG120" i="115"/>
  <c r="CH120" i="115"/>
  <c r="CI120" i="115"/>
  <c r="CJ120" i="115"/>
  <c r="CK120" i="115"/>
  <c r="CL120" i="115"/>
  <c r="CM120" i="115"/>
  <c r="CN120" i="115"/>
  <c r="CO120" i="115"/>
  <c r="CP120" i="115"/>
  <c r="CQ120" i="115"/>
  <c r="CR120" i="115"/>
  <c r="CS120" i="115"/>
  <c r="CV120" i="115"/>
  <c r="CW120" i="115"/>
  <c r="CX120" i="115"/>
  <c r="CY120" i="115"/>
  <c r="CZ120" i="115"/>
  <c r="DA120" i="115"/>
  <c r="DB120" i="115"/>
  <c r="DC120" i="115"/>
  <c r="DD120" i="115"/>
  <c r="DE120" i="115"/>
  <c r="DF120" i="115"/>
  <c r="DG120" i="115"/>
  <c r="DH120" i="115"/>
  <c r="DI120" i="115"/>
  <c r="DJ120" i="115"/>
  <c r="DK120" i="115"/>
  <c r="DL120" i="115"/>
  <c r="DM120" i="115"/>
  <c r="DN120" i="115"/>
  <c r="DO120" i="115"/>
  <c r="DP120" i="115"/>
  <c r="DR120" i="115"/>
  <c r="DQ120" i="115"/>
  <c r="DT120" i="115"/>
  <c r="DU120" i="115"/>
  <c r="DV120" i="115"/>
  <c r="DW120" i="115"/>
  <c r="DX120" i="115"/>
  <c r="DY120" i="115"/>
  <c r="DZ120" i="115"/>
  <c r="EA120" i="115"/>
  <c r="EB120" i="115"/>
  <c r="EC120" i="115"/>
  <c r="ED120" i="115"/>
  <c r="EE120" i="115"/>
  <c r="EF120" i="115"/>
  <c r="EG120" i="115"/>
  <c r="EH120" i="115"/>
  <c r="EI120" i="115"/>
  <c r="EJ120" i="115"/>
  <c r="EK120" i="115"/>
  <c r="EL120" i="115"/>
  <c r="EM120" i="115"/>
  <c r="EN120" i="115"/>
  <c r="EO120" i="115"/>
  <c r="EP120" i="115"/>
  <c r="ER120" i="115"/>
  <c r="ES120" i="115"/>
  <c r="ET120" i="115"/>
  <c r="EU120" i="115"/>
  <c r="EV120" i="115"/>
  <c r="EW120" i="115"/>
  <c r="EX120" i="115"/>
  <c r="EY120" i="115"/>
  <c r="EZ120" i="115"/>
  <c r="FA120" i="115"/>
  <c r="FB120" i="115"/>
  <c r="FC120" i="115"/>
  <c r="FD120" i="115"/>
  <c r="FE120" i="115"/>
  <c r="FF120" i="115"/>
  <c r="FG120" i="115"/>
  <c r="FH120" i="115"/>
  <c r="FI120" i="115"/>
  <c r="FJ120" i="115"/>
  <c r="FK120" i="115"/>
  <c r="FL120" i="115"/>
  <c r="FN120" i="115"/>
  <c r="FM120" i="115"/>
  <c r="AX121" i="115"/>
  <c r="BV121" i="115"/>
  <c r="CT121" i="115"/>
  <c r="DR121" i="115"/>
  <c r="EP121" i="115"/>
  <c r="FN121" i="115"/>
  <c r="AB122" i="115"/>
  <c r="AC122" i="115"/>
  <c r="AD122" i="115"/>
  <c r="AE122" i="115"/>
  <c r="AF122" i="115"/>
  <c r="AG122" i="115"/>
  <c r="AH122" i="115"/>
  <c r="AI122" i="115"/>
  <c r="AJ122" i="115"/>
  <c r="AK122" i="115"/>
  <c r="AL122" i="115"/>
  <c r="AM122" i="115"/>
  <c r="AN122" i="115"/>
  <c r="AO122" i="115"/>
  <c r="AP122" i="115"/>
  <c r="AQ122" i="115"/>
  <c r="AR122" i="115"/>
  <c r="AS122" i="115"/>
  <c r="AT122" i="115"/>
  <c r="AU122" i="115"/>
  <c r="AV122" i="115"/>
  <c r="AW122" i="115"/>
  <c r="AX122" i="115"/>
  <c r="AZ122" i="115"/>
  <c r="BA122" i="115"/>
  <c r="BB122" i="115"/>
  <c r="BC122" i="115"/>
  <c r="BD122" i="115"/>
  <c r="BE122" i="115"/>
  <c r="BF122" i="115"/>
  <c r="BG122" i="115"/>
  <c r="BH122" i="115"/>
  <c r="BI122" i="115"/>
  <c r="BJ122" i="115"/>
  <c r="BK122" i="115"/>
  <c r="BL122" i="115"/>
  <c r="BM122" i="115"/>
  <c r="BN122" i="115"/>
  <c r="BO122" i="115"/>
  <c r="BP122" i="115"/>
  <c r="BQ122" i="115"/>
  <c r="BR122" i="115"/>
  <c r="BS122" i="115"/>
  <c r="BT122" i="115"/>
  <c r="BV122" i="115"/>
  <c r="BU122" i="115"/>
  <c r="BX122" i="115"/>
  <c r="BY122" i="115"/>
  <c r="BZ122" i="115"/>
  <c r="CA122" i="115"/>
  <c r="CB122" i="115"/>
  <c r="CC122" i="115"/>
  <c r="CD122" i="115"/>
  <c r="CE122" i="115"/>
  <c r="CF122" i="115"/>
  <c r="CG122" i="115"/>
  <c r="CH122" i="115"/>
  <c r="CI122" i="115"/>
  <c r="CJ122" i="115"/>
  <c r="CK122" i="115"/>
  <c r="CL122" i="115"/>
  <c r="CM122" i="115"/>
  <c r="CN122" i="115"/>
  <c r="CO122" i="115"/>
  <c r="CP122" i="115"/>
  <c r="CQ122" i="115"/>
  <c r="CR122" i="115"/>
  <c r="CS122" i="115"/>
  <c r="CV122" i="115"/>
  <c r="CW122" i="115"/>
  <c r="CX122" i="115"/>
  <c r="CY122" i="115"/>
  <c r="CZ122" i="115"/>
  <c r="DA122" i="115"/>
  <c r="DB122" i="115"/>
  <c r="DC122" i="115"/>
  <c r="DD122" i="115"/>
  <c r="DE122" i="115"/>
  <c r="DF122" i="115"/>
  <c r="DG122" i="115"/>
  <c r="DH122" i="115"/>
  <c r="DI122" i="115"/>
  <c r="DJ122" i="115"/>
  <c r="DK122" i="115"/>
  <c r="DL122" i="115"/>
  <c r="DM122" i="115"/>
  <c r="DN122" i="115"/>
  <c r="DO122" i="115"/>
  <c r="DP122" i="115"/>
  <c r="DQ122" i="115"/>
  <c r="DR122" i="115"/>
  <c r="DT122" i="115"/>
  <c r="DU122" i="115"/>
  <c r="DV122" i="115"/>
  <c r="DW122" i="115"/>
  <c r="DX122" i="115"/>
  <c r="DY122" i="115"/>
  <c r="DZ122" i="115"/>
  <c r="EA122" i="115"/>
  <c r="EB122" i="115"/>
  <c r="EC122" i="115"/>
  <c r="ED122" i="115"/>
  <c r="EE122" i="115"/>
  <c r="EF122" i="115"/>
  <c r="EG122" i="115"/>
  <c r="EH122" i="115"/>
  <c r="EI122" i="115"/>
  <c r="EJ122" i="115"/>
  <c r="EK122" i="115"/>
  <c r="EL122" i="115"/>
  <c r="EM122" i="115"/>
  <c r="EN122" i="115"/>
  <c r="EP122" i="115"/>
  <c r="EO122" i="115"/>
  <c r="ER122" i="115"/>
  <c r="ES122" i="115"/>
  <c r="ET122" i="115"/>
  <c r="EU122" i="115"/>
  <c r="EV122" i="115"/>
  <c r="EW122" i="115"/>
  <c r="EX122" i="115"/>
  <c r="EY122" i="115"/>
  <c r="EZ122" i="115"/>
  <c r="FA122" i="115"/>
  <c r="FB122" i="115"/>
  <c r="FC122" i="115"/>
  <c r="FD122" i="115"/>
  <c r="FE122" i="115"/>
  <c r="FF122" i="115"/>
  <c r="FG122" i="115"/>
  <c r="FH122" i="115"/>
  <c r="FI122" i="115"/>
  <c r="FJ122" i="115"/>
  <c r="FK122" i="115"/>
  <c r="FL122" i="115"/>
  <c r="FM122" i="115"/>
  <c r="AB123" i="115"/>
  <c r="AC123" i="115"/>
  <c r="AD123" i="115"/>
  <c r="AE123" i="115"/>
  <c r="AF123" i="115"/>
  <c r="AG123" i="115"/>
  <c r="AH123" i="115"/>
  <c r="AI123" i="115"/>
  <c r="AJ123" i="115"/>
  <c r="AK123" i="115"/>
  <c r="AL123" i="115"/>
  <c r="AM123" i="115"/>
  <c r="AN123" i="115"/>
  <c r="AO123" i="115"/>
  <c r="AP123" i="115"/>
  <c r="AQ123" i="115"/>
  <c r="AR123" i="115"/>
  <c r="AS123" i="115"/>
  <c r="AT123" i="115"/>
  <c r="AU123" i="115"/>
  <c r="AV123" i="115"/>
  <c r="AW123" i="115"/>
  <c r="AZ123" i="115"/>
  <c r="BA123" i="115"/>
  <c r="BB123" i="115"/>
  <c r="BC123" i="115"/>
  <c r="BD123" i="115"/>
  <c r="BE123" i="115"/>
  <c r="BF123" i="115"/>
  <c r="BG123" i="115"/>
  <c r="BH123" i="115"/>
  <c r="BI123" i="115"/>
  <c r="BJ123" i="115"/>
  <c r="BK123" i="115"/>
  <c r="BL123" i="115"/>
  <c r="BM123" i="115"/>
  <c r="BN123" i="115"/>
  <c r="BO123" i="115"/>
  <c r="BP123" i="115"/>
  <c r="BQ123" i="115"/>
  <c r="BR123" i="115"/>
  <c r="BS123" i="115"/>
  <c r="BT123" i="115"/>
  <c r="BU123" i="115"/>
  <c r="BX123" i="115"/>
  <c r="BY123" i="115"/>
  <c r="BZ123" i="115"/>
  <c r="CA123" i="115"/>
  <c r="CB123" i="115"/>
  <c r="CC123" i="115"/>
  <c r="CD123" i="115"/>
  <c r="CE123" i="115"/>
  <c r="CF123" i="115"/>
  <c r="CG123" i="115"/>
  <c r="CH123" i="115"/>
  <c r="CI123" i="115"/>
  <c r="CJ123" i="115"/>
  <c r="CK123" i="115"/>
  <c r="CL123" i="115"/>
  <c r="CM123" i="115"/>
  <c r="CN123" i="115"/>
  <c r="CO123" i="115"/>
  <c r="CP123" i="115"/>
  <c r="CQ123" i="115"/>
  <c r="CR123" i="115"/>
  <c r="CS123" i="115"/>
  <c r="CT123" i="115"/>
  <c r="CV123" i="115"/>
  <c r="CW123" i="115"/>
  <c r="CX123" i="115"/>
  <c r="CY123" i="115"/>
  <c r="CZ123" i="115"/>
  <c r="DA123" i="115"/>
  <c r="DB123" i="115"/>
  <c r="DC123" i="115"/>
  <c r="DD123" i="115"/>
  <c r="DE123" i="115"/>
  <c r="DF123" i="115"/>
  <c r="DG123" i="115"/>
  <c r="DH123" i="115"/>
  <c r="DI123" i="115"/>
  <c r="DJ123" i="115"/>
  <c r="DK123" i="115"/>
  <c r="DL123" i="115"/>
  <c r="DM123" i="115"/>
  <c r="DN123" i="115"/>
  <c r="DO123" i="115"/>
  <c r="DP123" i="115"/>
  <c r="DR123" i="115"/>
  <c r="DQ123" i="115"/>
  <c r="DT123" i="115"/>
  <c r="DU123" i="115"/>
  <c r="DV123" i="115"/>
  <c r="DW123" i="115"/>
  <c r="DX123" i="115"/>
  <c r="DY123" i="115"/>
  <c r="DZ123" i="115"/>
  <c r="EA123" i="115"/>
  <c r="EB123" i="115"/>
  <c r="EC123" i="115"/>
  <c r="ED123" i="115"/>
  <c r="EE123" i="115"/>
  <c r="EF123" i="115"/>
  <c r="EG123" i="115"/>
  <c r="EH123" i="115"/>
  <c r="EI123" i="115"/>
  <c r="EJ123" i="115"/>
  <c r="EK123" i="115"/>
  <c r="EL123" i="115"/>
  <c r="EM123" i="115"/>
  <c r="EN123" i="115"/>
  <c r="EO123" i="115"/>
  <c r="ER123" i="115"/>
  <c r="ES123" i="115"/>
  <c r="ET123" i="115"/>
  <c r="EU123" i="115"/>
  <c r="EV123" i="115"/>
  <c r="EW123" i="115"/>
  <c r="EX123" i="115"/>
  <c r="EY123" i="115"/>
  <c r="EZ123" i="115"/>
  <c r="FA123" i="115"/>
  <c r="FB123" i="115"/>
  <c r="FC123" i="115"/>
  <c r="FD123" i="115"/>
  <c r="FE123" i="115"/>
  <c r="FF123" i="115"/>
  <c r="FG123" i="115"/>
  <c r="FH123" i="115"/>
  <c r="FI123" i="115"/>
  <c r="FJ123" i="115"/>
  <c r="FK123" i="115"/>
  <c r="FL123" i="115"/>
  <c r="FN123" i="115"/>
  <c r="FM123" i="115"/>
  <c r="AB124" i="115"/>
  <c r="AC124" i="115"/>
  <c r="AD124" i="115"/>
  <c r="AE124" i="115"/>
  <c r="AF124" i="115"/>
  <c r="AG124" i="115"/>
  <c r="AH124" i="115"/>
  <c r="AI124" i="115"/>
  <c r="AJ124" i="115"/>
  <c r="AK124" i="115"/>
  <c r="AL124" i="115"/>
  <c r="AM124" i="115"/>
  <c r="AN124" i="115"/>
  <c r="AO124" i="115"/>
  <c r="AP124" i="115"/>
  <c r="AQ124" i="115"/>
  <c r="AR124" i="115"/>
  <c r="AS124" i="115"/>
  <c r="AT124" i="115"/>
  <c r="AU124" i="115"/>
  <c r="AV124" i="115"/>
  <c r="AW124" i="115"/>
  <c r="AX124" i="115"/>
  <c r="AZ124" i="115"/>
  <c r="BA124" i="115"/>
  <c r="BB124" i="115"/>
  <c r="BC124" i="115"/>
  <c r="BD124" i="115"/>
  <c r="BE124" i="115"/>
  <c r="BF124" i="115"/>
  <c r="BG124" i="115"/>
  <c r="BH124" i="115"/>
  <c r="BI124" i="115"/>
  <c r="BJ124" i="115"/>
  <c r="BK124" i="115"/>
  <c r="BL124" i="115"/>
  <c r="BM124" i="115"/>
  <c r="BN124" i="115"/>
  <c r="BO124" i="115"/>
  <c r="BP124" i="115"/>
  <c r="BQ124" i="115"/>
  <c r="BR124" i="115"/>
  <c r="BS124" i="115"/>
  <c r="BT124" i="115"/>
  <c r="BV124" i="115"/>
  <c r="BU124" i="115"/>
  <c r="BX124" i="115"/>
  <c r="BY124" i="115"/>
  <c r="BZ124" i="115"/>
  <c r="CA124" i="115"/>
  <c r="CB124" i="115"/>
  <c r="CC124" i="115"/>
  <c r="CD124" i="115"/>
  <c r="CE124" i="115"/>
  <c r="CF124" i="115"/>
  <c r="CG124" i="115"/>
  <c r="CH124" i="115"/>
  <c r="CI124" i="115"/>
  <c r="CJ124" i="115"/>
  <c r="CK124" i="115"/>
  <c r="CL124" i="115"/>
  <c r="CM124" i="115"/>
  <c r="CN124" i="115"/>
  <c r="CO124" i="115"/>
  <c r="CP124" i="115"/>
  <c r="CQ124" i="115"/>
  <c r="CR124" i="115"/>
  <c r="CS124" i="115"/>
  <c r="CV124" i="115"/>
  <c r="CW124" i="115"/>
  <c r="CX124" i="115"/>
  <c r="CY124" i="115"/>
  <c r="CZ124" i="115"/>
  <c r="DA124" i="115"/>
  <c r="DB124" i="115"/>
  <c r="DC124" i="115"/>
  <c r="DD124" i="115"/>
  <c r="DE124" i="115"/>
  <c r="DF124" i="115"/>
  <c r="DG124" i="115"/>
  <c r="DH124" i="115"/>
  <c r="DI124" i="115"/>
  <c r="DJ124" i="115"/>
  <c r="DK124" i="115"/>
  <c r="DL124" i="115"/>
  <c r="DM124" i="115"/>
  <c r="DN124" i="115"/>
  <c r="DO124" i="115"/>
  <c r="DP124" i="115"/>
  <c r="DQ124" i="115"/>
  <c r="DT124" i="115"/>
  <c r="DU124" i="115"/>
  <c r="DV124" i="115"/>
  <c r="DW124" i="115"/>
  <c r="DX124" i="115"/>
  <c r="DY124" i="115"/>
  <c r="DZ124" i="115"/>
  <c r="EA124" i="115"/>
  <c r="EB124" i="115"/>
  <c r="EC124" i="115"/>
  <c r="ED124" i="115"/>
  <c r="EE124" i="115"/>
  <c r="EF124" i="115"/>
  <c r="EG124" i="115"/>
  <c r="EH124" i="115"/>
  <c r="EI124" i="115"/>
  <c r="EJ124" i="115"/>
  <c r="EK124" i="115"/>
  <c r="EL124" i="115"/>
  <c r="EM124" i="115"/>
  <c r="EN124" i="115"/>
  <c r="EP124" i="115"/>
  <c r="EO124" i="115"/>
  <c r="ER124" i="115"/>
  <c r="ES124" i="115"/>
  <c r="ET124" i="115"/>
  <c r="EU124" i="115"/>
  <c r="EV124" i="115"/>
  <c r="EW124" i="115"/>
  <c r="EX124" i="115"/>
  <c r="EY124" i="115"/>
  <c r="EZ124" i="115"/>
  <c r="FA124" i="115"/>
  <c r="FB124" i="115"/>
  <c r="FC124" i="115"/>
  <c r="FD124" i="115"/>
  <c r="FE124" i="115"/>
  <c r="FF124" i="115"/>
  <c r="FG124" i="115"/>
  <c r="FH124" i="115"/>
  <c r="FI124" i="115"/>
  <c r="FJ124" i="115"/>
  <c r="FK124" i="115"/>
  <c r="FL124" i="115"/>
  <c r="FM124" i="115"/>
  <c r="FN124" i="115"/>
  <c r="AB125" i="115"/>
  <c r="AC125" i="115"/>
  <c r="AD125" i="115"/>
  <c r="AE125" i="115"/>
  <c r="AF125" i="115"/>
  <c r="AG125" i="115"/>
  <c r="AH125" i="115"/>
  <c r="AI125" i="115"/>
  <c r="AJ125" i="115"/>
  <c r="AK125" i="115"/>
  <c r="AL125" i="115"/>
  <c r="AM125" i="115"/>
  <c r="AN125" i="115"/>
  <c r="AO125" i="115"/>
  <c r="AP125" i="115"/>
  <c r="AQ125" i="115"/>
  <c r="AR125" i="115"/>
  <c r="AS125" i="115"/>
  <c r="AT125" i="115"/>
  <c r="AU125" i="115"/>
  <c r="AV125" i="115"/>
  <c r="AX125" i="115"/>
  <c r="AW125" i="115"/>
  <c r="AZ125" i="115"/>
  <c r="BA125" i="115"/>
  <c r="BB125" i="115"/>
  <c r="BC125" i="115"/>
  <c r="BD125" i="115"/>
  <c r="BE125" i="115"/>
  <c r="BF125" i="115"/>
  <c r="BG125" i="115"/>
  <c r="BH125" i="115"/>
  <c r="BI125" i="115"/>
  <c r="BJ125" i="115"/>
  <c r="BK125" i="115"/>
  <c r="BL125" i="115"/>
  <c r="BM125" i="115"/>
  <c r="BN125" i="115"/>
  <c r="BO125" i="115"/>
  <c r="BP125" i="115"/>
  <c r="BQ125" i="115"/>
  <c r="BR125" i="115"/>
  <c r="BS125" i="115"/>
  <c r="BT125" i="115"/>
  <c r="BU125" i="115"/>
  <c r="BV125" i="115"/>
  <c r="BX125" i="115"/>
  <c r="BY125" i="115"/>
  <c r="BZ125" i="115"/>
  <c r="CA125" i="115"/>
  <c r="CB125" i="115"/>
  <c r="CC125" i="115"/>
  <c r="CD125" i="115"/>
  <c r="CE125" i="115"/>
  <c r="CF125" i="115"/>
  <c r="CG125" i="115"/>
  <c r="CH125" i="115"/>
  <c r="CI125" i="115"/>
  <c r="CJ125" i="115"/>
  <c r="CK125" i="115"/>
  <c r="CL125" i="115"/>
  <c r="CM125" i="115"/>
  <c r="CN125" i="115"/>
  <c r="CO125" i="115"/>
  <c r="CP125" i="115"/>
  <c r="CQ125" i="115"/>
  <c r="CR125" i="115"/>
  <c r="CS125" i="115"/>
  <c r="CT125" i="115"/>
  <c r="CV125" i="115"/>
  <c r="CW125" i="115"/>
  <c r="CX125" i="115"/>
  <c r="CY125" i="115"/>
  <c r="CZ125" i="115"/>
  <c r="DA125" i="115"/>
  <c r="DB125" i="115"/>
  <c r="DC125" i="115"/>
  <c r="DD125" i="115"/>
  <c r="DE125" i="115"/>
  <c r="DF125" i="115"/>
  <c r="DG125" i="115"/>
  <c r="DH125" i="115"/>
  <c r="DI125" i="115"/>
  <c r="DJ125" i="115"/>
  <c r="DK125" i="115"/>
  <c r="DL125" i="115"/>
  <c r="DM125" i="115"/>
  <c r="DN125" i="115"/>
  <c r="DO125" i="115"/>
  <c r="DP125" i="115"/>
  <c r="DR125" i="115"/>
  <c r="DQ125" i="115"/>
  <c r="DT125" i="115"/>
  <c r="DU125" i="115"/>
  <c r="DV125" i="115"/>
  <c r="DW125" i="115"/>
  <c r="DX125" i="115"/>
  <c r="DY125" i="115"/>
  <c r="DZ125" i="115"/>
  <c r="EA125" i="115"/>
  <c r="EB125" i="115"/>
  <c r="EC125" i="115"/>
  <c r="ED125" i="115"/>
  <c r="EE125" i="115"/>
  <c r="EF125" i="115"/>
  <c r="EG125" i="115"/>
  <c r="EH125" i="115"/>
  <c r="EI125" i="115"/>
  <c r="EJ125" i="115"/>
  <c r="EK125" i="115"/>
  <c r="EL125" i="115"/>
  <c r="EM125" i="115"/>
  <c r="EN125" i="115"/>
  <c r="EO125" i="115"/>
  <c r="ER125" i="115"/>
  <c r="ES125" i="115"/>
  <c r="ET125" i="115"/>
  <c r="EU125" i="115"/>
  <c r="EV125" i="115"/>
  <c r="EW125" i="115"/>
  <c r="EX125" i="115"/>
  <c r="EY125" i="115"/>
  <c r="EZ125" i="115"/>
  <c r="FA125" i="115"/>
  <c r="FB125" i="115"/>
  <c r="FC125" i="115"/>
  <c r="FD125" i="115"/>
  <c r="FE125" i="115"/>
  <c r="FF125" i="115"/>
  <c r="FG125" i="115"/>
  <c r="FH125" i="115"/>
  <c r="FI125" i="115"/>
  <c r="FJ125" i="115"/>
  <c r="FK125" i="115"/>
  <c r="FL125" i="115"/>
  <c r="FN125" i="115"/>
  <c r="FM125" i="115"/>
  <c r="AX126" i="115"/>
  <c r="BV126" i="115"/>
  <c r="CT126" i="115"/>
  <c r="DR126" i="115"/>
  <c r="EP126" i="115"/>
  <c r="FN126" i="115"/>
  <c r="AX127" i="115"/>
  <c r="BV127" i="115"/>
  <c r="CT127" i="115"/>
  <c r="DR127" i="115"/>
  <c r="EP127" i="115"/>
  <c r="FN127" i="115"/>
  <c r="AX128" i="115"/>
  <c r="BV128" i="115"/>
  <c r="CT128" i="115"/>
  <c r="DR128" i="115"/>
  <c r="EP128" i="115"/>
  <c r="FN128" i="115"/>
  <c r="AV132" i="115"/>
  <c r="AW132" i="115"/>
  <c r="AX132" i="115"/>
  <c r="BT132" i="115"/>
  <c r="BV132" i="115"/>
  <c r="BU132" i="115"/>
  <c r="CR132" i="115"/>
  <c r="CS132" i="115"/>
  <c r="DP132" i="115"/>
  <c r="DR132" i="115"/>
  <c r="DQ132" i="115"/>
  <c r="EN132" i="115"/>
  <c r="EP132" i="115"/>
  <c r="EO132" i="115"/>
  <c r="FL132" i="115"/>
  <c r="FM132" i="115"/>
  <c r="AB133" i="115"/>
  <c r="AC133" i="115"/>
  <c r="AD133" i="115"/>
  <c r="AE133" i="115"/>
  <c r="AF133" i="115"/>
  <c r="AG133" i="115"/>
  <c r="AH133" i="115"/>
  <c r="AI133" i="115"/>
  <c r="AJ133" i="115"/>
  <c r="AK133" i="115"/>
  <c r="AL133" i="115"/>
  <c r="AM133" i="115"/>
  <c r="AN133" i="115"/>
  <c r="AO133" i="115"/>
  <c r="AP133" i="115"/>
  <c r="AQ133" i="115"/>
  <c r="AR133" i="115"/>
  <c r="AS133" i="115"/>
  <c r="AT133" i="115"/>
  <c r="AU133" i="115"/>
  <c r="AZ133" i="115"/>
  <c r="BA133" i="115"/>
  <c r="BB133" i="115"/>
  <c r="BC133" i="115"/>
  <c r="BD133" i="115"/>
  <c r="BE133" i="115"/>
  <c r="BF133" i="115"/>
  <c r="BG133" i="115"/>
  <c r="BH133" i="115"/>
  <c r="BI133" i="115"/>
  <c r="BJ133" i="115"/>
  <c r="BK133" i="115"/>
  <c r="BL133" i="115"/>
  <c r="BM133" i="115"/>
  <c r="BN133" i="115"/>
  <c r="BO133" i="115"/>
  <c r="BP133" i="115"/>
  <c r="BQ133" i="115"/>
  <c r="BR133" i="115"/>
  <c r="BS133" i="115"/>
  <c r="BX133" i="115"/>
  <c r="BY133" i="115"/>
  <c r="BZ133" i="115"/>
  <c r="CA133" i="115"/>
  <c r="CB133" i="115"/>
  <c r="CC133" i="115"/>
  <c r="CD133" i="115"/>
  <c r="CE133" i="115"/>
  <c r="CF133" i="115"/>
  <c r="CG133" i="115"/>
  <c r="CH133" i="115"/>
  <c r="CI133" i="115"/>
  <c r="CJ133" i="115"/>
  <c r="CK133" i="115"/>
  <c r="CL133" i="115"/>
  <c r="CM133" i="115"/>
  <c r="CN133" i="115"/>
  <c r="CO133" i="115"/>
  <c r="CP133" i="115"/>
  <c r="CQ133" i="115"/>
  <c r="CV133" i="115"/>
  <c r="CW133" i="115"/>
  <c r="CX133" i="115"/>
  <c r="CY133" i="115"/>
  <c r="CZ133" i="115"/>
  <c r="DA133" i="115"/>
  <c r="DB133" i="115"/>
  <c r="DC133" i="115"/>
  <c r="DD133" i="115"/>
  <c r="DE133" i="115"/>
  <c r="DF133" i="115"/>
  <c r="DG133" i="115"/>
  <c r="DH133" i="115"/>
  <c r="DI133" i="115"/>
  <c r="DJ133" i="115"/>
  <c r="DK133" i="115"/>
  <c r="DL133" i="115"/>
  <c r="DM133" i="115"/>
  <c r="DN133" i="115"/>
  <c r="DO133" i="115"/>
  <c r="DQ133" i="115"/>
  <c r="DT133" i="115"/>
  <c r="DU133" i="115"/>
  <c r="DV133" i="115"/>
  <c r="DW133" i="115"/>
  <c r="DX133" i="115"/>
  <c r="DY133" i="115"/>
  <c r="DZ133" i="115"/>
  <c r="EA133" i="115"/>
  <c r="EB133" i="115"/>
  <c r="EC133" i="115"/>
  <c r="ED133" i="115"/>
  <c r="EE133" i="115"/>
  <c r="EF133" i="115"/>
  <c r="EG133" i="115"/>
  <c r="EH133" i="115"/>
  <c r="EI133" i="115"/>
  <c r="EJ133" i="115"/>
  <c r="EK133" i="115"/>
  <c r="EL133" i="115"/>
  <c r="EM133" i="115"/>
  <c r="ER133" i="115"/>
  <c r="ES133" i="115"/>
  <c r="ET133" i="115"/>
  <c r="EU133" i="115"/>
  <c r="FL133" i="115"/>
  <c r="EV133" i="115"/>
  <c r="EW133" i="115"/>
  <c r="EX133" i="115"/>
  <c r="EY133" i="115"/>
  <c r="EZ133" i="115"/>
  <c r="FA133" i="115"/>
  <c r="FB133" i="115"/>
  <c r="FC133" i="115"/>
  <c r="FD133" i="115"/>
  <c r="FE133" i="115"/>
  <c r="FF133" i="115"/>
  <c r="FG133" i="115"/>
  <c r="FH133" i="115"/>
  <c r="FI133" i="115"/>
  <c r="FJ133" i="115"/>
  <c r="FK133" i="115"/>
  <c r="AV134" i="115"/>
  <c r="AX134" i="115"/>
  <c r="AW134" i="115"/>
  <c r="BT134" i="115"/>
  <c r="BU134" i="115"/>
  <c r="CR134" i="115"/>
  <c r="CS134" i="115"/>
  <c r="CT134" i="115"/>
  <c r="DP134" i="115"/>
  <c r="DR134" i="115"/>
  <c r="DQ134" i="115"/>
  <c r="EN134" i="115"/>
  <c r="EO134" i="115"/>
  <c r="FL134" i="115"/>
  <c r="FN134" i="115"/>
  <c r="FM134" i="115"/>
  <c r="AV135" i="115"/>
  <c r="AX135" i="115"/>
  <c r="AW135" i="115"/>
  <c r="BT135" i="115"/>
  <c r="BU135" i="115"/>
  <c r="CR135" i="115"/>
  <c r="CS135" i="115"/>
  <c r="DP135" i="115"/>
  <c r="DQ135" i="115"/>
  <c r="EN135" i="115"/>
  <c r="EO135" i="115"/>
  <c r="EP135" i="115"/>
  <c r="FL135" i="115"/>
  <c r="FM135" i="115"/>
  <c r="FN135" i="115"/>
  <c r="AV136" i="115"/>
  <c r="AW136" i="115"/>
  <c r="BT136" i="115"/>
  <c r="BV136" i="115"/>
  <c r="BU136" i="115"/>
  <c r="CR136" i="115"/>
  <c r="CS136" i="115"/>
  <c r="CT136" i="115"/>
  <c r="DP136" i="115"/>
  <c r="DQ136" i="115"/>
  <c r="DR136" i="115"/>
  <c r="EN136" i="115"/>
  <c r="EP136" i="115"/>
  <c r="EO136" i="115"/>
  <c r="FL136" i="115"/>
  <c r="FM136" i="115"/>
  <c r="FN136" i="115"/>
  <c r="AV137" i="115"/>
  <c r="AW137" i="115"/>
  <c r="AX137" i="115"/>
  <c r="BT137" i="115"/>
  <c r="BV137" i="115"/>
  <c r="BU137" i="115"/>
  <c r="CR137" i="115"/>
  <c r="CT137" i="115"/>
  <c r="CS137" i="115"/>
  <c r="DP137" i="115"/>
  <c r="DR137" i="115"/>
  <c r="DQ137" i="115"/>
  <c r="EN137" i="115"/>
  <c r="EO137" i="115"/>
  <c r="FL137" i="115"/>
  <c r="FN137" i="115"/>
  <c r="FM137" i="115"/>
  <c r="AO139" i="115"/>
  <c r="BR139" i="115"/>
  <c r="CN139" i="115"/>
  <c r="DZ139" i="115"/>
  <c r="FB139" i="115"/>
  <c r="AB140" i="115"/>
  <c r="AB139" i="115"/>
  <c r="AC140" i="115"/>
  <c r="AD140" i="115"/>
  <c r="AE140" i="115"/>
  <c r="AE139" i="115"/>
  <c r="AF140" i="115"/>
  <c r="AF139" i="115"/>
  <c r="AG140" i="115"/>
  <c r="AH140" i="115"/>
  <c r="AI140" i="115"/>
  <c r="AJ140" i="115"/>
  <c r="AJ139" i="115"/>
  <c r="AK140" i="115"/>
  <c r="AK139" i="115"/>
  <c r="AL140" i="115"/>
  <c r="AM140" i="115"/>
  <c r="AN140" i="115"/>
  <c r="AN139" i="115"/>
  <c r="AO140" i="115"/>
  <c r="AP140" i="115"/>
  <c r="AQ140" i="115"/>
  <c r="AR140" i="115"/>
  <c r="AR139" i="115"/>
  <c r="AS140" i="115"/>
  <c r="AT140" i="115"/>
  <c r="AU140" i="115"/>
  <c r="AU139" i="115"/>
  <c r="AZ140" i="115"/>
  <c r="AZ139" i="115"/>
  <c r="BA140" i="115"/>
  <c r="BB140" i="115"/>
  <c r="BC140" i="115"/>
  <c r="BD140" i="115"/>
  <c r="BD139" i="115"/>
  <c r="BE140" i="115"/>
  <c r="BF140" i="115"/>
  <c r="BG140" i="115"/>
  <c r="BG139" i="115"/>
  <c r="BH140" i="115"/>
  <c r="BH139" i="115"/>
  <c r="BI140" i="115"/>
  <c r="BJ140" i="115"/>
  <c r="BK140" i="115"/>
  <c r="BK139" i="115"/>
  <c r="BL140" i="115"/>
  <c r="BL139" i="115"/>
  <c r="BM140" i="115"/>
  <c r="BN140" i="115"/>
  <c r="BO140" i="115"/>
  <c r="BP140" i="115"/>
  <c r="BP139" i="115"/>
  <c r="BQ140" i="115"/>
  <c r="BR140" i="115"/>
  <c r="BS140" i="115"/>
  <c r="BU140" i="115"/>
  <c r="BX140" i="115"/>
  <c r="BX139" i="115"/>
  <c r="BY140" i="115"/>
  <c r="BZ140" i="115"/>
  <c r="CA140" i="115"/>
  <c r="CB140" i="115"/>
  <c r="CC140" i="115"/>
  <c r="CD140" i="115"/>
  <c r="CE140" i="115"/>
  <c r="CE139" i="115"/>
  <c r="CF140" i="115"/>
  <c r="CG140" i="115"/>
  <c r="CH140" i="115"/>
  <c r="CI140" i="115"/>
  <c r="CI139" i="115"/>
  <c r="CJ140" i="115"/>
  <c r="CK140" i="115"/>
  <c r="CL140" i="115"/>
  <c r="CM140" i="115"/>
  <c r="CM139" i="115"/>
  <c r="CN140" i="115"/>
  <c r="CO140" i="115"/>
  <c r="CP140" i="115"/>
  <c r="CQ140" i="115"/>
  <c r="CV140" i="115"/>
  <c r="CW140" i="115"/>
  <c r="CX140" i="115"/>
  <c r="CY140" i="115"/>
  <c r="CY139" i="115"/>
  <c r="CZ140" i="115"/>
  <c r="CZ139" i="115"/>
  <c r="DA140" i="115"/>
  <c r="DB140" i="115"/>
  <c r="DC140" i="115"/>
  <c r="DD140" i="115"/>
  <c r="DD139" i="115"/>
  <c r="DE140" i="115"/>
  <c r="DF140" i="115"/>
  <c r="DG140" i="115"/>
  <c r="DG139" i="115"/>
  <c r="DH140" i="115"/>
  <c r="DI140" i="115"/>
  <c r="DJ140" i="115"/>
  <c r="DJ139" i="115"/>
  <c r="DK140" i="115"/>
  <c r="DK139" i="115"/>
  <c r="DL140" i="115"/>
  <c r="DM140" i="115"/>
  <c r="DN140" i="115"/>
  <c r="DN139" i="115"/>
  <c r="DO140" i="115"/>
  <c r="DO139" i="115"/>
  <c r="DT140" i="115"/>
  <c r="DU140" i="115"/>
  <c r="DV140" i="115"/>
  <c r="DV139" i="115"/>
  <c r="DW140" i="115"/>
  <c r="DX140" i="115"/>
  <c r="DY140" i="115"/>
  <c r="DZ140" i="115"/>
  <c r="EA140" i="115"/>
  <c r="EB140" i="115"/>
  <c r="EC140" i="115"/>
  <c r="ED140" i="115"/>
  <c r="EE140" i="115"/>
  <c r="EF140" i="115"/>
  <c r="EG140" i="115"/>
  <c r="EH140" i="115"/>
  <c r="EI140" i="115"/>
  <c r="EJ140" i="115"/>
  <c r="EK140" i="115"/>
  <c r="EL140" i="115"/>
  <c r="EL139" i="115"/>
  <c r="EM140" i="115"/>
  <c r="ER140" i="115"/>
  <c r="ES140" i="115"/>
  <c r="ET140" i="115"/>
  <c r="EU140" i="115"/>
  <c r="EV140" i="115"/>
  <c r="EW140" i="115"/>
  <c r="EX140" i="115"/>
  <c r="EY140" i="115"/>
  <c r="EZ140" i="115"/>
  <c r="FA140" i="115"/>
  <c r="FB140" i="115"/>
  <c r="FC140" i="115"/>
  <c r="FC139" i="115"/>
  <c r="FD140" i="115"/>
  <c r="FE140" i="115"/>
  <c r="FF140" i="115"/>
  <c r="FG140" i="115"/>
  <c r="FG139" i="115"/>
  <c r="FH140" i="115"/>
  <c r="FI140" i="115"/>
  <c r="FJ140" i="115"/>
  <c r="FK140" i="115"/>
  <c r="FK139" i="115"/>
  <c r="AB141" i="115"/>
  <c r="AC141" i="115"/>
  <c r="AD141" i="115"/>
  <c r="AD139" i="115"/>
  <c r="AE141" i="115"/>
  <c r="AF141" i="115"/>
  <c r="AG141" i="115"/>
  <c r="AH141" i="115"/>
  <c r="AI141" i="115"/>
  <c r="AJ141" i="115"/>
  <c r="AK141" i="115"/>
  <c r="AL141" i="115"/>
  <c r="AL139" i="115"/>
  <c r="AM141" i="115"/>
  <c r="AN141" i="115"/>
  <c r="AO141" i="115"/>
  <c r="AP141" i="115"/>
  <c r="AQ141" i="115"/>
  <c r="AR141" i="115"/>
  <c r="AS141" i="115"/>
  <c r="AT141" i="115"/>
  <c r="AU141" i="115"/>
  <c r="AZ141" i="115"/>
  <c r="BA141" i="115"/>
  <c r="BB141" i="115"/>
  <c r="BB139" i="115"/>
  <c r="BC141" i="115"/>
  <c r="BC139" i="115"/>
  <c r="BD141" i="115"/>
  <c r="BE141" i="115"/>
  <c r="BF141" i="115"/>
  <c r="BF139" i="115"/>
  <c r="BG141" i="115"/>
  <c r="BH141" i="115"/>
  <c r="BI141" i="115"/>
  <c r="BJ141" i="115"/>
  <c r="BJ139" i="115"/>
  <c r="BK141" i="115"/>
  <c r="BL141" i="115"/>
  <c r="BM141" i="115"/>
  <c r="BN141" i="115"/>
  <c r="BO141" i="115"/>
  <c r="BO139" i="115"/>
  <c r="BP141" i="115"/>
  <c r="BQ141" i="115"/>
  <c r="BR141" i="115"/>
  <c r="BS141" i="115"/>
  <c r="BS139" i="115"/>
  <c r="BX141" i="115"/>
  <c r="BY141" i="115"/>
  <c r="BZ141" i="115"/>
  <c r="CA141" i="115"/>
  <c r="CB141" i="115"/>
  <c r="CB139" i="115"/>
  <c r="CC141" i="115"/>
  <c r="CC139" i="115"/>
  <c r="CD141" i="115"/>
  <c r="CE141" i="115"/>
  <c r="CF141" i="115"/>
  <c r="CF139" i="115"/>
  <c r="CG141" i="115"/>
  <c r="CH141" i="115"/>
  <c r="CI141" i="115"/>
  <c r="CJ141" i="115"/>
  <c r="CJ139" i="115"/>
  <c r="CK141" i="115"/>
  <c r="CL141" i="115"/>
  <c r="CM141" i="115"/>
  <c r="CN141" i="115"/>
  <c r="CO141" i="115"/>
  <c r="CP141" i="115"/>
  <c r="CQ141" i="115"/>
  <c r="CV141" i="115"/>
  <c r="CW141" i="115"/>
  <c r="CW139" i="115"/>
  <c r="CX141" i="115"/>
  <c r="CX139" i="115"/>
  <c r="CY141" i="115"/>
  <c r="CZ141" i="115"/>
  <c r="DA141" i="115"/>
  <c r="DA139" i="115"/>
  <c r="DB141" i="115"/>
  <c r="DC141" i="115"/>
  <c r="DD141" i="115"/>
  <c r="DE141" i="115"/>
  <c r="DF141" i="115"/>
  <c r="DG141" i="115"/>
  <c r="DH141" i="115"/>
  <c r="DI141" i="115"/>
  <c r="DI139" i="115"/>
  <c r="DJ141" i="115"/>
  <c r="DK141" i="115"/>
  <c r="DL141" i="115"/>
  <c r="DM141" i="115"/>
  <c r="DM139" i="115"/>
  <c r="DN141" i="115"/>
  <c r="DO141" i="115"/>
  <c r="DT141" i="115"/>
  <c r="DU141" i="115"/>
  <c r="DV141" i="115"/>
  <c r="DW141" i="115"/>
  <c r="DX141" i="115"/>
  <c r="DY141" i="115"/>
  <c r="DZ141" i="115"/>
  <c r="EA141" i="115"/>
  <c r="EB141" i="115"/>
  <c r="EC141" i="115"/>
  <c r="ED141" i="115"/>
  <c r="ED139" i="115"/>
  <c r="EE141" i="115"/>
  <c r="EF141" i="115"/>
  <c r="EG141" i="115"/>
  <c r="EH141" i="115"/>
  <c r="EH139" i="115"/>
  <c r="EI141" i="115"/>
  <c r="EJ141" i="115"/>
  <c r="EK141" i="115"/>
  <c r="EL141" i="115"/>
  <c r="EM141" i="115"/>
  <c r="ER141" i="115"/>
  <c r="ES141" i="115"/>
  <c r="ET141" i="115"/>
  <c r="EU141" i="115"/>
  <c r="EV141" i="115"/>
  <c r="EW141" i="115"/>
  <c r="EX141" i="115"/>
  <c r="EX139" i="115"/>
  <c r="EY141" i="115"/>
  <c r="EZ141" i="115"/>
  <c r="FA141" i="115"/>
  <c r="FB141" i="115"/>
  <c r="FC141" i="115"/>
  <c r="FD141" i="115"/>
  <c r="FE141" i="115"/>
  <c r="FF141" i="115"/>
  <c r="FG141" i="115"/>
  <c r="FH141" i="115"/>
  <c r="FI141" i="115"/>
  <c r="FJ141" i="115"/>
  <c r="FK141" i="115"/>
  <c r="AB142" i="115"/>
  <c r="AC142" i="115"/>
  <c r="AD142" i="115"/>
  <c r="AE142" i="115"/>
  <c r="AF142" i="115"/>
  <c r="AG142" i="115"/>
  <c r="AH142" i="115"/>
  <c r="AI142" i="115"/>
  <c r="AJ142" i="115"/>
  <c r="AK142" i="115"/>
  <c r="AL142" i="115"/>
  <c r="AM142" i="115"/>
  <c r="AN142" i="115"/>
  <c r="AO142" i="115"/>
  <c r="AP142" i="115"/>
  <c r="AQ142" i="115"/>
  <c r="AR142" i="115"/>
  <c r="AS142" i="115"/>
  <c r="AT142" i="115"/>
  <c r="AU142" i="115"/>
  <c r="AZ142" i="115"/>
  <c r="BA142" i="115"/>
  <c r="BB142" i="115"/>
  <c r="BC142" i="115"/>
  <c r="BD142" i="115"/>
  <c r="BE142" i="115"/>
  <c r="BF142" i="115"/>
  <c r="BG142" i="115"/>
  <c r="BH142" i="115"/>
  <c r="BI142" i="115"/>
  <c r="BJ142" i="115"/>
  <c r="BK142" i="115"/>
  <c r="BL142" i="115"/>
  <c r="BM142" i="115"/>
  <c r="BN142" i="115"/>
  <c r="BO142" i="115"/>
  <c r="BP142" i="115"/>
  <c r="BQ142" i="115"/>
  <c r="BR142" i="115"/>
  <c r="BS142" i="115"/>
  <c r="BU142" i="115"/>
  <c r="BX142" i="115"/>
  <c r="BY142" i="115"/>
  <c r="BZ142" i="115"/>
  <c r="CA142" i="115"/>
  <c r="CB142" i="115"/>
  <c r="CC142" i="115"/>
  <c r="CD142" i="115"/>
  <c r="CE142" i="115"/>
  <c r="CF142" i="115"/>
  <c r="CG142" i="115"/>
  <c r="CH142" i="115"/>
  <c r="CI142" i="115"/>
  <c r="CJ142" i="115"/>
  <c r="CK142" i="115"/>
  <c r="CL142" i="115"/>
  <c r="CM142" i="115"/>
  <c r="CN142" i="115"/>
  <c r="CO142" i="115"/>
  <c r="CP142" i="115"/>
  <c r="CQ142" i="115"/>
  <c r="CV142" i="115"/>
  <c r="CW142" i="115"/>
  <c r="CX142" i="115"/>
  <c r="CY142" i="115"/>
  <c r="DP142" i="115"/>
  <c r="CZ142" i="115"/>
  <c r="DA142" i="115"/>
  <c r="DB142" i="115"/>
  <c r="DC142" i="115"/>
  <c r="DD142" i="115"/>
  <c r="DE142" i="115"/>
  <c r="DF142" i="115"/>
  <c r="DG142" i="115"/>
  <c r="DH142" i="115"/>
  <c r="DI142" i="115"/>
  <c r="DJ142" i="115"/>
  <c r="DK142" i="115"/>
  <c r="DL142" i="115"/>
  <c r="DM142" i="115"/>
  <c r="DN142" i="115"/>
  <c r="DO142" i="115"/>
  <c r="DT142" i="115"/>
  <c r="DU142" i="115"/>
  <c r="DV142" i="115"/>
  <c r="DW142" i="115"/>
  <c r="DX142" i="115"/>
  <c r="DY142" i="115"/>
  <c r="DZ142" i="115"/>
  <c r="EA142" i="115"/>
  <c r="EB142" i="115"/>
  <c r="EC142" i="115"/>
  <c r="ED142" i="115"/>
  <c r="EE142" i="115"/>
  <c r="EF142" i="115"/>
  <c r="EG142" i="115"/>
  <c r="EH142" i="115"/>
  <c r="EI142" i="115"/>
  <c r="EJ142" i="115"/>
  <c r="EK142" i="115"/>
  <c r="EL142" i="115"/>
  <c r="EM142" i="115"/>
  <c r="ER142" i="115"/>
  <c r="ES142" i="115"/>
  <c r="ET142" i="115"/>
  <c r="EU142" i="115"/>
  <c r="EV142" i="115"/>
  <c r="EW142" i="115"/>
  <c r="EX142" i="115"/>
  <c r="EY142" i="115"/>
  <c r="EZ142" i="115"/>
  <c r="FA142" i="115"/>
  <c r="FB142" i="115"/>
  <c r="FC142" i="115"/>
  <c r="FD142" i="115"/>
  <c r="FE142" i="115"/>
  <c r="FF142" i="115"/>
  <c r="FG142" i="115"/>
  <c r="FH142" i="115"/>
  <c r="FI142" i="115"/>
  <c r="FJ142" i="115"/>
  <c r="FK142" i="115"/>
  <c r="AB144" i="115"/>
  <c r="AC144" i="115"/>
  <c r="AD144" i="115"/>
  <c r="AE144" i="115"/>
  <c r="AF144" i="115"/>
  <c r="AG144" i="115"/>
  <c r="AH144" i="115"/>
  <c r="AI144" i="115"/>
  <c r="AJ144" i="115"/>
  <c r="AK144" i="115"/>
  <c r="AL144" i="115"/>
  <c r="AM144" i="115"/>
  <c r="AN144" i="115"/>
  <c r="AO144" i="115"/>
  <c r="AP144" i="115"/>
  <c r="AQ144" i="115"/>
  <c r="AR144" i="115"/>
  <c r="AS144" i="115"/>
  <c r="AT144" i="115"/>
  <c r="AU144" i="115"/>
  <c r="AV144" i="115"/>
  <c r="AZ144" i="115"/>
  <c r="BA144" i="115"/>
  <c r="BB144" i="115"/>
  <c r="BC144" i="115"/>
  <c r="BD144" i="115"/>
  <c r="BE144" i="115"/>
  <c r="BF144" i="115"/>
  <c r="BG144" i="115"/>
  <c r="BH144" i="115"/>
  <c r="BI144" i="115"/>
  <c r="BJ144" i="115"/>
  <c r="BK144" i="115"/>
  <c r="BL144" i="115"/>
  <c r="BM144" i="115"/>
  <c r="BN144" i="115"/>
  <c r="BO144" i="115"/>
  <c r="BP144" i="115"/>
  <c r="BQ144" i="115"/>
  <c r="BR144" i="115"/>
  <c r="BS144" i="115"/>
  <c r="BX144" i="115"/>
  <c r="BY144" i="115"/>
  <c r="BZ144" i="115"/>
  <c r="CA144" i="115"/>
  <c r="CB144" i="115"/>
  <c r="CC144" i="115"/>
  <c r="CD144" i="115"/>
  <c r="CE144" i="115"/>
  <c r="CF144" i="115"/>
  <c r="CG144" i="115"/>
  <c r="CH144" i="115"/>
  <c r="CI144" i="115"/>
  <c r="CJ144" i="115"/>
  <c r="CK144" i="115"/>
  <c r="CL144" i="115"/>
  <c r="CM144" i="115"/>
  <c r="CN144" i="115"/>
  <c r="CO144" i="115"/>
  <c r="CP144" i="115"/>
  <c r="CQ144" i="115"/>
  <c r="CV144" i="115"/>
  <c r="CW144" i="115"/>
  <c r="CX144" i="115"/>
  <c r="CY144" i="115"/>
  <c r="DP144" i="115"/>
  <c r="CZ144" i="115"/>
  <c r="DA144" i="115"/>
  <c r="DB144" i="115"/>
  <c r="DC144" i="115"/>
  <c r="DD144" i="115"/>
  <c r="DE144" i="115"/>
  <c r="DF144" i="115"/>
  <c r="DG144" i="115"/>
  <c r="DH144" i="115"/>
  <c r="DI144" i="115"/>
  <c r="DJ144" i="115"/>
  <c r="DK144" i="115"/>
  <c r="DL144" i="115"/>
  <c r="DM144" i="115"/>
  <c r="DN144" i="115"/>
  <c r="DO144" i="115"/>
  <c r="DT144" i="115"/>
  <c r="DU144" i="115"/>
  <c r="DV144" i="115"/>
  <c r="DW144" i="115"/>
  <c r="DX144" i="115"/>
  <c r="DY144" i="115"/>
  <c r="DZ144" i="115"/>
  <c r="EA144" i="115"/>
  <c r="EB144" i="115"/>
  <c r="EC144" i="115"/>
  <c r="ED144" i="115"/>
  <c r="EE144" i="115"/>
  <c r="EF144" i="115"/>
  <c r="EG144" i="115"/>
  <c r="EH144" i="115"/>
  <c r="EI144" i="115"/>
  <c r="EJ144" i="115"/>
  <c r="EK144" i="115"/>
  <c r="EL144" i="115"/>
  <c r="EM144" i="115"/>
  <c r="ER144" i="115"/>
  <c r="ES144" i="115"/>
  <c r="ET144" i="115"/>
  <c r="EU144" i="115"/>
  <c r="EV144" i="115"/>
  <c r="EW144" i="115"/>
  <c r="EX144" i="115"/>
  <c r="EY144" i="115"/>
  <c r="EZ144" i="115"/>
  <c r="FA144" i="115"/>
  <c r="FB144" i="115"/>
  <c r="FC144" i="115"/>
  <c r="FD144" i="115"/>
  <c r="FE144" i="115"/>
  <c r="FF144" i="115"/>
  <c r="FG144" i="115"/>
  <c r="FH144" i="115"/>
  <c r="FI144" i="115"/>
  <c r="FJ144" i="115"/>
  <c r="FK144" i="115"/>
  <c r="AV145" i="115"/>
  <c r="AW145" i="115"/>
  <c r="AX145" i="115"/>
  <c r="BT145" i="115"/>
  <c r="BV145" i="115"/>
  <c r="BU145" i="115"/>
  <c r="CR145" i="115"/>
  <c r="CS145" i="115"/>
  <c r="DP145" i="115"/>
  <c r="DR145" i="115"/>
  <c r="DQ145" i="115"/>
  <c r="EN145" i="115"/>
  <c r="EP145" i="115"/>
  <c r="EO145" i="115"/>
  <c r="FL145" i="115"/>
  <c r="FM145" i="115"/>
  <c r="AV146" i="115"/>
  <c r="AX146" i="115"/>
  <c r="AW146" i="115"/>
  <c r="BT146" i="115"/>
  <c r="BU146" i="115"/>
  <c r="BV146" i="115"/>
  <c r="CR146" i="115"/>
  <c r="CS146" i="115"/>
  <c r="CT146" i="115"/>
  <c r="DP146" i="115"/>
  <c r="DR146" i="115"/>
  <c r="DQ146" i="115"/>
  <c r="EN146" i="115"/>
  <c r="EO146" i="115"/>
  <c r="FL146" i="115"/>
  <c r="FN146" i="115"/>
  <c r="FM146" i="115"/>
  <c r="AB147" i="115"/>
  <c r="AC147" i="115"/>
  <c r="AD147" i="115"/>
  <c r="AE147" i="115"/>
  <c r="AF147" i="115"/>
  <c r="AG147" i="115"/>
  <c r="AH147" i="115"/>
  <c r="AI147" i="115"/>
  <c r="AJ147" i="115"/>
  <c r="AK147" i="115"/>
  <c r="AL147" i="115"/>
  <c r="AM147" i="115"/>
  <c r="AN147" i="115"/>
  <c r="AO147" i="115"/>
  <c r="AP147" i="115"/>
  <c r="AQ147" i="115"/>
  <c r="AR147" i="115"/>
  <c r="AS147" i="115"/>
  <c r="AT147" i="115"/>
  <c r="AU147" i="115"/>
  <c r="AZ147" i="115"/>
  <c r="BA147" i="115"/>
  <c r="BB147" i="115"/>
  <c r="BC147" i="115"/>
  <c r="BD147" i="115"/>
  <c r="BE147" i="115"/>
  <c r="BF147" i="115"/>
  <c r="BG147" i="115"/>
  <c r="BH147" i="115"/>
  <c r="BI147" i="115"/>
  <c r="BJ147" i="115"/>
  <c r="BK147" i="115"/>
  <c r="BL147" i="115"/>
  <c r="BM147" i="115"/>
  <c r="BN147" i="115"/>
  <c r="BO147" i="115"/>
  <c r="BP147" i="115"/>
  <c r="BQ147" i="115"/>
  <c r="BR147" i="115"/>
  <c r="BS147" i="115"/>
  <c r="BX147" i="115"/>
  <c r="BY147" i="115"/>
  <c r="BZ147" i="115"/>
  <c r="CA147" i="115"/>
  <c r="CB147" i="115"/>
  <c r="CC147" i="115"/>
  <c r="CD147" i="115"/>
  <c r="CE147" i="115"/>
  <c r="CF147" i="115"/>
  <c r="CG147" i="115"/>
  <c r="CS147" i="115"/>
  <c r="CH147" i="115"/>
  <c r="CI147" i="115"/>
  <c r="CJ147" i="115"/>
  <c r="CK147" i="115"/>
  <c r="CL147" i="115"/>
  <c r="CM147" i="115"/>
  <c r="CN147" i="115"/>
  <c r="CO147" i="115"/>
  <c r="CP147" i="115"/>
  <c r="CQ147" i="115"/>
  <c r="CV147" i="115"/>
  <c r="CW147" i="115"/>
  <c r="CX147" i="115"/>
  <c r="CY147" i="115"/>
  <c r="CZ147" i="115"/>
  <c r="DA147" i="115"/>
  <c r="DB147" i="115"/>
  <c r="DC147" i="115"/>
  <c r="DD147" i="115"/>
  <c r="DE147" i="115"/>
  <c r="DF147" i="115"/>
  <c r="DG147" i="115"/>
  <c r="DH147" i="115"/>
  <c r="DI147" i="115"/>
  <c r="DJ147" i="115"/>
  <c r="DK147" i="115"/>
  <c r="DL147" i="115"/>
  <c r="DM147" i="115"/>
  <c r="DN147" i="115"/>
  <c r="DO147" i="115"/>
  <c r="DQ147" i="115"/>
  <c r="DT147" i="115"/>
  <c r="DU147" i="115"/>
  <c r="DV147" i="115"/>
  <c r="DW147" i="115"/>
  <c r="DX147" i="115"/>
  <c r="DY147" i="115"/>
  <c r="DZ147" i="115"/>
  <c r="EA147" i="115"/>
  <c r="EB147" i="115"/>
  <c r="EC147" i="115"/>
  <c r="ED147" i="115"/>
  <c r="EE147" i="115"/>
  <c r="EF147" i="115"/>
  <c r="EG147" i="115"/>
  <c r="EH147" i="115"/>
  <c r="EI147" i="115"/>
  <c r="EJ147" i="115"/>
  <c r="EK147" i="115"/>
  <c r="EL147" i="115"/>
  <c r="EM147" i="115"/>
  <c r="ER147" i="115"/>
  <c r="ES147" i="115"/>
  <c r="ET147" i="115"/>
  <c r="EU147" i="115"/>
  <c r="EV147" i="115"/>
  <c r="EW147" i="115"/>
  <c r="EX147" i="115"/>
  <c r="EY147" i="115"/>
  <c r="EZ147" i="115"/>
  <c r="FA147" i="115"/>
  <c r="FB147" i="115"/>
  <c r="FC147" i="115"/>
  <c r="FD147" i="115"/>
  <c r="FE147" i="115"/>
  <c r="FF147" i="115"/>
  <c r="FG147" i="115"/>
  <c r="FH147" i="115"/>
  <c r="FI147" i="115"/>
  <c r="FJ147" i="115"/>
  <c r="FK147" i="115"/>
  <c r="AV148" i="115"/>
  <c r="AW148" i="115"/>
  <c r="BT148" i="115"/>
  <c r="BU148" i="115"/>
  <c r="CR148" i="115"/>
  <c r="CS148" i="115"/>
  <c r="CT148" i="115"/>
  <c r="DP148" i="115"/>
  <c r="DQ148" i="115"/>
  <c r="EN148" i="115"/>
  <c r="EO148" i="115"/>
  <c r="FL148" i="115"/>
  <c r="FM148" i="115"/>
  <c r="FN148" i="115"/>
  <c r="AB149" i="115"/>
  <c r="AC149" i="115"/>
  <c r="AD149" i="115"/>
  <c r="AE149" i="115"/>
  <c r="AF149" i="115"/>
  <c r="AG149" i="115"/>
  <c r="AH149" i="115"/>
  <c r="AI149" i="115"/>
  <c r="AJ149" i="115"/>
  <c r="AK149" i="115"/>
  <c r="AL149" i="115"/>
  <c r="AM149" i="115"/>
  <c r="AN149" i="115"/>
  <c r="AO149" i="115"/>
  <c r="AP149" i="115"/>
  <c r="AQ149" i="115"/>
  <c r="AR149" i="115"/>
  <c r="AS149" i="115"/>
  <c r="AT149" i="115"/>
  <c r="AU149" i="115"/>
  <c r="AZ149" i="115"/>
  <c r="BA149" i="115"/>
  <c r="BB149" i="115"/>
  <c r="BC149" i="115"/>
  <c r="BD149" i="115"/>
  <c r="BE149" i="115"/>
  <c r="BF149" i="115"/>
  <c r="BG149" i="115"/>
  <c r="BH149" i="115"/>
  <c r="BI149" i="115"/>
  <c r="BJ149" i="115"/>
  <c r="BK149" i="115"/>
  <c r="BL149" i="115"/>
  <c r="BM149" i="115"/>
  <c r="BN149" i="115"/>
  <c r="BO149" i="115"/>
  <c r="BP149" i="115"/>
  <c r="BQ149" i="115"/>
  <c r="BR149" i="115"/>
  <c r="BS149" i="115"/>
  <c r="BX149" i="115"/>
  <c r="BY149" i="115"/>
  <c r="CR149" i="115"/>
  <c r="BZ149" i="115"/>
  <c r="CA149" i="115"/>
  <c r="CB149" i="115"/>
  <c r="CC149" i="115"/>
  <c r="CD149" i="115"/>
  <c r="CE149" i="115"/>
  <c r="CF149" i="115"/>
  <c r="CG149" i="115"/>
  <c r="CH149" i="115"/>
  <c r="CI149" i="115"/>
  <c r="CJ149" i="115"/>
  <c r="CK149" i="115"/>
  <c r="CL149" i="115"/>
  <c r="CM149" i="115"/>
  <c r="CN149" i="115"/>
  <c r="CO149" i="115"/>
  <c r="CP149" i="115"/>
  <c r="CQ149" i="115"/>
  <c r="CV149" i="115"/>
  <c r="CW149" i="115"/>
  <c r="CX149" i="115"/>
  <c r="CY149" i="115"/>
  <c r="CZ149" i="115"/>
  <c r="DA149" i="115"/>
  <c r="DB149" i="115"/>
  <c r="DC149" i="115"/>
  <c r="DD149" i="115"/>
  <c r="DE149" i="115"/>
  <c r="DF149" i="115"/>
  <c r="DG149" i="115"/>
  <c r="DH149" i="115"/>
  <c r="DI149" i="115"/>
  <c r="DJ149" i="115"/>
  <c r="DK149" i="115"/>
  <c r="DL149" i="115"/>
  <c r="DM149" i="115"/>
  <c r="DN149" i="115"/>
  <c r="DO149" i="115"/>
  <c r="DQ149" i="115"/>
  <c r="DT149" i="115"/>
  <c r="DU149" i="115"/>
  <c r="DV149" i="115"/>
  <c r="DW149" i="115"/>
  <c r="DX149" i="115"/>
  <c r="DY149" i="115"/>
  <c r="DZ149" i="115"/>
  <c r="EA149" i="115"/>
  <c r="EB149" i="115"/>
  <c r="EC149" i="115"/>
  <c r="ED149" i="115"/>
  <c r="EE149" i="115"/>
  <c r="EF149" i="115"/>
  <c r="EG149" i="115"/>
  <c r="EH149" i="115"/>
  <c r="EI149" i="115"/>
  <c r="EJ149" i="115"/>
  <c r="EK149" i="115"/>
  <c r="EL149" i="115"/>
  <c r="EM149" i="115"/>
  <c r="ER149" i="115"/>
  <c r="ES149" i="115"/>
  <c r="ET149" i="115"/>
  <c r="EU149" i="115"/>
  <c r="FL149" i="115"/>
  <c r="EV149" i="115"/>
  <c r="EW149" i="115"/>
  <c r="EX149" i="115"/>
  <c r="EY149" i="115"/>
  <c r="EZ149" i="115"/>
  <c r="FA149" i="115"/>
  <c r="FB149" i="115"/>
  <c r="FC149" i="115"/>
  <c r="FD149" i="115"/>
  <c r="FE149" i="115"/>
  <c r="FF149" i="115"/>
  <c r="FG149" i="115"/>
  <c r="FH149" i="115"/>
  <c r="FI149" i="115"/>
  <c r="FJ149" i="115"/>
  <c r="FK149" i="115"/>
  <c r="AB150" i="115"/>
  <c r="AC150" i="115"/>
  <c r="AV150" i="115"/>
  <c r="AD150" i="115"/>
  <c r="AE150" i="115"/>
  <c r="AF150" i="115"/>
  <c r="AG150" i="115"/>
  <c r="AH150" i="115"/>
  <c r="AI150" i="115"/>
  <c r="AJ150" i="115"/>
  <c r="AK150" i="115"/>
  <c r="AL150" i="115"/>
  <c r="AM150" i="115"/>
  <c r="AN150" i="115"/>
  <c r="AO150" i="115"/>
  <c r="AP150" i="115"/>
  <c r="AQ150" i="115"/>
  <c r="AR150" i="115"/>
  <c r="AS150" i="115"/>
  <c r="AT150" i="115"/>
  <c r="AU150" i="115"/>
  <c r="AZ150" i="115"/>
  <c r="BA150" i="115"/>
  <c r="BB150" i="115"/>
  <c r="BC150" i="115"/>
  <c r="BD150" i="115"/>
  <c r="BE150" i="115"/>
  <c r="BF150" i="115"/>
  <c r="BG150" i="115"/>
  <c r="BH150" i="115"/>
  <c r="BI150" i="115"/>
  <c r="BJ150" i="115"/>
  <c r="BK150" i="115"/>
  <c r="BL150" i="115"/>
  <c r="BM150" i="115"/>
  <c r="BN150" i="115"/>
  <c r="BO150" i="115"/>
  <c r="BP150" i="115"/>
  <c r="BQ150" i="115"/>
  <c r="BR150" i="115"/>
  <c r="BS150" i="115"/>
  <c r="BX150" i="115"/>
  <c r="BY150" i="115"/>
  <c r="BZ150" i="115"/>
  <c r="CA150" i="115"/>
  <c r="CB150" i="115"/>
  <c r="CC150" i="115"/>
  <c r="CD150" i="115"/>
  <c r="CE150" i="115"/>
  <c r="CF150" i="115"/>
  <c r="CG150" i="115"/>
  <c r="CH150" i="115"/>
  <c r="CI150" i="115"/>
  <c r="CJ150" i="115"/>
  <c r="CK150" i="115"/>
  <c r="CL150" i="115"/>
  <c r="CM150" i="115"/>
  <c r="CN150" i="115"/>
  <c r="CO150" i="115"/>
  <c r="CP150" i="115"/>
  <c r="CQ150" i="115"/>
  <c r="CV150" i="115"/>
  <c r="CW150" i="115"/>
  <c r="CX150" i="115"/>
  <c r="CY150" i="115"/>
  <c r="CZ150" i="115"/>
  <c r="DA150" i="115"/>
  <c r="DB150" i="115"/>
  <c r="DC150" i="115"/>
  <c r="DD150" i="115"/>
  <c r="DE150" i="115"/>
  <c r="DF150" i="115"/>
  <c r="DG150" i="115"/>
  <c r="DH150" i="115"/>
  <c r="DI150" i="115"/>
  <c r="DJ150" i="115"/>
  <c r="DK150" i="115"/>
  <c r="DL150" i="115"/>
  <c r="DM150" i="115"/>
  <c r="DN150" i="115"/>
  <c r="DO150" i="115"/>
  <c r="DT150" i="115"/>
  <c r="DU150" i="115"/>
  <c r="DV150" i="115"/>
  <c r="DW150" i="115"/>
  <c r="DX150" i="115"/>
  <c r="DY150" i="115"/>
  <c r="DZ150" i="115"/>
  <c r="EA150" i="115"/>
  <c r="EB150" i="115"/>
  <c r="EC150" i="115"/>
  <c r="ED150" i="115"/>
  <c r="EE150" i="115"/>
  <c r="EF150" i="115"/>
  <c r="EG150" i="115"/>
  <c r="EH150" i="115"/>
  <c r="EI150" i="115"/>
  <c r="EJ150" i="115"/>
  <c r="EK150" i="115"/>
  <c r="EL150" i="115"/>
  <c r="EM150" i="115"/>
  <c r="ER150" i="115"/>
  <c r="ES150" i="115"/>
  <c r="ET150" i="115"/>
  <c r="EU150" i="115"/>
  <c r="EV150" i="115"/>
  <c r="EW150" i="115"/>
  <c r="EX150" i="115"/>
  <c r="EY150" i="115"/>
  <c r="EZ150" i="115"/>
  <c r="FA150" i="115"/>
  <c r="FM150" i="115"/>
  <c r="FB150" i="115"/>
  <c r="FC150" i="115"/>
  <c r="FD150" i="115"/>
  <c r="FE150" i="115"/>
  <c r="FF150" i="115"/>
  <c r="FG150" i="115"/>
  <c r="FH150" i="115"/>
  <c r="FI150" i="115"/>
  <c r="FJ150" i="115"/>
  <c r="FK150" i="115"/>
  <c r="AB151" i="115"/>
  <c r="AC151" i="115"/>
  <c r="AD151" i="115"/>
  <c r="AE151" i="115"/>
  <c r="AF151" i="115"/>
  <c r="AG151" i="115"/>
  <c r="AH151" i="115"/>
  <c r="AI151" i="115"/>
  <c r="AJ151" i="115"/>
  <c r="AK151" i="115"/>
  <c r="AL151" i="115"/>
  <c r="AM151" i="115"/>
  <c r="AN151" i="115"/>
  <c r="AO151" i="115"/>
  <c r="AP151" i="115"/>
  <c r="AQ151" i="115"/>
  <c r="AR151" i="115"/>
  <c r="AS151" i="115"/>
  <c r="AT151" i="115"/>
  <c r="AU151" i="115"/>
  <c r="AZ151" i="115"/>
  <c r="BA151" i="115"/>
  <c r="BB151" i="115"/>
  <c r="BC151" i="115"/>
  <c r="BD151" i="115"/>
  <c r="BE151" i="115"/>
  <c r="BF151" i="115"/>
  <c r="BG151" i="115"/>
  <c r="BH151" i="115"/>
  <c r="BI151" i="115"/>
  <c r="BJ151" i="115"/>
  <c r="BK151" i="115"/>
  <c r="BL151" i="115"/>
  <c r="BM151" i="115"/>
  <c r="BN151" i="115"/>
  <c r="BO151" i="115"/>
  <c r="BP151" i="115"/>
  <c r="BQ151" i="115"/>
  <c r="BR151" i="115"/>
  <c r="BS151" i="115"/>
  <c r="BX151" i="115"/>
  <c r="BY151" i="115"/>
  <c r="BZ151" i="115"/>
  <c r="CA151" i="115"/>
  <c r="CB151" i="115"/>
  <c r="CC151" i="115"/>
  <c r="CD151" i="115"/>
  <c r="CE151" i="115"/>
  <c r="CF151" i="115"/>
  <c r="CG151" i="115"/>
  <c r="CH151" i="115"/>
  <c r="CI151" i="115"/>
  <c r="CJ151" i="115"/>
  <c r="CK151" i="115"/>
  <c r="CL151" i="115"/>
  <c r="CM151" i="115"/>
  <c r="CN151" i="115"/>
  <c r="CO151" i="115"/>
  <c r="CP151" i="115"/>
  <c r="CQ151" i="115"/>
  <c r="CV151" i="115"/>
  <c r="CW151" i="115"/>
  <c r="CX151" i="115"/>
  <c r="CY151" i="115"/>
  <c r="CZ151" i="115"/>
  <c r="DA151" i="115"/>
  <c r="DB151" i="115"/>
  <c r="DC151" i="115"/>
  <c r="DD151" i="115"/>
  <c r="DE151" i="115"/>
  <c r="DF151" i="115"/>
  <c r="DG151" i="115"/>
  <c r="DH151" i="115"/>
  <c r="DI151" i="115"/>
  <c r="DJ151" i="115"/>
  <c r="DK151" i="115"/>
  <c r="DL151" i="115"/>
  <c r="DM151" i="115"/>
  <c r="DN151" i="115"/>
  <c r="DO151" i="115"/>
  <c r="DQ151" i="115"/>
  <c r="DT151" i="115"/>
  <c r="DU151" i="115"/>
  <c r="DV151" i="115"/>
  <c r="DW151" i="115"/>
  <c r="DX151" i="115"/>
  <c r="DY151" i="115"/>
  <c r="DZ151" i="115"/>
  <c r="EA151" i="115"/>
  <c r="EB151" i="115"/>
  <c r="EC151" i="115"/>
  <c r="ED151" i="115"/>
  <c r="EE151" i="115"/>
  <c r="EF151" i="115"/>
  <c r="EG151" i="115"/>
  <c r="EH151" i="115"/>
  <c r="EI151" i="115"/>
  <c r="EJ151" i="115"/>
  <c r="EK151" i="115"/>
  <c r="EL151" i="115"/>
  <c r="EM151" i="115"/>
  <c r="ER151" i="115"/>
  <c r="ES151" i="115"/>
  <c r="ET151" i="115"/>
  <c r="EU151" i="115"/>
  <c r="EV151" i="115"/>
  <c r="EW151" i="115"/>
  <c r="EX151" i="115"/>
  <c r="EY151" i="115"/>
  <c r="EZ151" i="115"/>
  <c r="FA151" i="115"/>
  <c r="FB151" i="115"/>
  <c r="FC151" i="115"/>
  <c r="FD151" i="115"/>
  <c r="FE151" i="115"/>
  <c r="FF151" i="115"/>
  <c r="FG151" i="115"/>
  <c r="FH151" i="115"/>
  <c r="FI151" i="115"/>
  <c r="FJ151" i="115"/>
  <c r="FK151" i="115"/>
  <c r="AV152" i="115"/>
  <c r="AW152" i="115"/>
  <c r="BT152" i="115"/>
  <c r="BV152" i="115"/>
  <c r="BU152" i="115"/>
  <c r="CR152" i="115"/>
  <c r="CS152" i="115"/>
  <c r="CT152" i="115"/>
  <c r="DP152" i="115"/>
  <c r="DR152" i="115"/>
  <c r="DQ152" i="115"/>
  <c r="EN152" i="115"/>
  <c r="EO152" i="115"/>
  <c r="FL152" i="115"/>
  <c r="FM152" i="115"/>
  <c r="FN152" i="115"/>
  <c r="AV153" i="115"/>
  <c r="AW153" i="115"/>
  <c r="BT153" i="115"/>
  <c r="BU153" i="115"/>
  <c r="CR153" i="115"/>
  <c r="CT153" i="115"/>
  <c r="CS153" i="115"/>
  <c r="DP153" i="115"/>
  <c r="DQ153" i="115"/>
  <c r="DR153" i="115"/>
  <c r="EN153" i="115"/>
  <c r="EO153" i="115"/>
  <c r="EP153" i="115"/>
  <c r="FL153" i="115"/>
  <c r="FN153" i="115"/>
  <c r="FM153" i="115"/>
  <c r="AB154" i="115"/>
  <c r="AC154" i="115"/>
  <c r="AD154" i="115"/>
  <c r="AE154" i="115"/>
  <c r="AF154" i="115"/>
  <c r="AG154" i="115"/>
  <c r="AH154" i="115"/>
  <c r="AI154" i="115"/>
  <c r="AJ154" i="115"/>
  <c r="AK154" i="115"/>
  <c r="AL154" i="115"/>
  <c r="AM154" i="115"/>
  <c r="AN154" i="115"/>
  <c r="AO154" i="115"/>
  <c r="AP154" i="115"/>
  <c r="AQ154" i="115"/>
  <c r="AR154" i="115"/>
  <c r="AS154" i="115"/>
  <c r="AT154" i="115"/>
  <c r="AU154" i="115"/>
  <c r="AZ154" i="115"/>
  <c r="BA154" i="115"/>
  <c r="BB154" i="115"/>
  <c r="BC154" i="115"/>
  <c r="BD154" i="115"/>
  <c r="BE154" i="115"/>
  <c r="BF154" i="115"/>
  <c r="BG154" i="115"/>
  <c r="BH154" i="115"/>
  <c r="BI154" i="115"/>
  <c r="BJ154" i="115"/>
  <c r="BK154" i="115"/>
  <c r="BL154" i="115"/>
  <c r="BM154" i="115"/>
  <c r="BN154" i="115"/>
  <c r="BO154" i="115"/>
  <c r="BP154" i="115"/>
  <c r="BQ154" i="115"/>
  <c r="BR154" i="115"/>
  <c r="BS154" i="115"/>
  <c r="BX154" i="115"/>
  <c r="BY154" i="115"/>
  <c r="BZ154" i="115"/>
  <c r="CA154" i="115"/>
  <c r="CB154" i="115"/>
  <c r="CC154" i="115"/>
  <c r="CD154" i="115"/>
  <c r="CE154" i="115"/>
  <c r="CF154" i="115"/>
  <c r="CG154" i="115"/>
  <c r="CH154" i="115"/>
  <c r="CI154" i="115"/>
  <c r="CJ154" i="115"/>
  <c r="CK154" i="115"/>
  <c r="CL154" i="115"/>
  <c r="CM154" i="115"/>
  <c r="CN154" i="115"/>
  <c r="CO154" i="115"/>
  <c r="CP154" i="115"/>
  <c r="CQ154" i="115"/>
  <c r="CV154" i="115"/>
  <c r="CW154" i="115"/>
  <c r="CX154" i="115"/>
  <c r="CY154" i="115"/>
  <c r="CZ154" i="115"/>
  <c r="DA154" i="115"/>
  <c r="DB154" i="115"/>
  <c r="DC154" i="115"/>
  <c r="DD154" i="115"/>
  <c r="DE154" i="115"/>
  <c r="DF154" i="115"/>
  <c r="DG154" i="115"/>
  <c r="DH154" i="115"/>
  <c r="DI154" i="115"/>
  <c r="DJ154" i="115"/>
  <c r="DK154" i="115"/>
  <c r="DL154" i="115"/>
  <c r="DM154" i="115"/>
  <c r="DN154" i="115"/>
  <c r="DO154" i="115"/>
  <c r="DT154" i="115"/>
  <c r="DU154" i="115"/>
  <c r="EN154" i="115"/>
  <c r="DV154" i="115"/>
  <c r="DW154" i="115"/>
  <c r="DX154" i="115"/>
  <c r="DY154" i="115"/>
  <c r="DZ154" i="115"/>
  <c r="EA154" i="115"/>
  <c r="EB154" i="115"/>
  <c r="EC154" i="115"/>
  <c r="ED154" i="115"/>
  <c r="EE154" i="115"/>
  <c r="EF154" i="115"/>
  <c r="EG154" i="115"/>
  <c r="EH154" i="115"/>
  <c r="EI154" i="115"/>
  <c r="EJ154" i="115"/>
  <c r="EK154" i="115"/>
  <c r="EL154" i="115"/>
  <c r="EM154" i="115"/>
  <c r="ER154" i="115"/>
  <c r="ES154" i="115"/>
  <c r="ET154" i="115"/>
  <c r="EU154" i="115"/>
  <c r="EV154" i="115"/>
  <c r="EW154" i="115"/>
  <c r="EX154" i="115"/>
  <c r="EY154" i="115"/>
  <c r="EZ154" i="115"/>
  <c r="FA154" i="115"/>
  <c r="FB154" i="115"/>
  <c r="FC154" i="115"/>
  <c r="FD154" i="115"/>
  <c r="FE154" i="115"/>
  <c r="FF154" i="115"/>
  <c r="FG154" i="115"/>
  <c r="FH154" i="115"/>
  <c r="FI154" i="115"/>
  <c r="FJ154" i="115"/>
  <c r="FK154" i="115"/>
  <c r="AV155" i="115"/>
  <c r="AX155" i="115"/>
  <c r="AW155" i="115"/>
  <c r="BT155" i="115"/>
  <c r="BU155" i="115"/>
  <c r="CR155" i="115"/>
  <c r="CS155" i="115"/>
  <c r="DP155" i="115"/>
  <c r="DQ155" i="115"/>
  <c r="DR155" i="115"/>
  <c r="EN155" i="115"/>
  <c r="EO155" i="115"/>
  <c r="FL155" i="115"/>
  <c r="FM155" i="115"/>
  <c r="AV156" i="115"/>
  <c r="AW156" i="115"/>
  <c r="AX156" i="115"/>
  <c r="BT156" i="115"/>
  <c r="BU156" i="115"/>
  <c r="CR156" i="115"/>
  <c r="CS156" i="115"/>
  <c r="DP156" i="115"/>
  <c r="DR156" i="115"/>
  <c r="DQ156" i="115"/>
  <c r="EN156" i="115"/>
  <c r="EO156" i="115"/>
  <c r="EP156" i="115"/>
  <c r="FL156" i="115"/>
  <c r="FN156" i="115"/>
  <c r="FM156" i="115"/>
  <c r="AB157" i="115"/>
  <c r="AC157" i="115"/>
  <c r="AD157" i="115"/>
  <c r="AE157" i="115"/>
  <c r="AF157" i="115"/>
  <c r="AG157" i="115"/>
  <c r="AH157" i="115"/>
  <c r="AI157" i="115"/>
  <c r="AJ157" i="115"/>
  <c r="AK157" i="115"/>
  <c r="AL157" i="115"/>
  <c r="AM157" i="115"/>
  <c r="AN157" i="115"/>
  <c r="AO157" i="115"/>
  <c r="AP157" i="115"/>
  <c r="AQ157" i="115"/>
  <c r="AR157" i="115"/>
  <c r="AS157" i="115"/>
  <c r="AT157" i="115"/>
  <c r="AU157" i="115"/>
  <c r="AZ157" i="115"/>
  <c r="BA157" i="115"/>
  <c r="BB157" i="115"/>
  <c r="BC157" i="115"/>
  <c r="BD157" i="115"/>
  <c r="BE157" i="115"/>
  <c r="BF157" i="115"/>
  <c r="BG157" i="115"/>
  <c r="BH157" i="115"/>
  <c r="BI157" i="115"/>
  <c r="BJ157" i="115"/>
  <c r="BK157" i="115"/>
  <c r="BL157" i="115"/>
  <c r="BM157" i="115"/>
  <c r="BN157" i="115"/>
  <c r="BO157" i="115"/>
  <c r="BP157" i="115"/>
  <c r="BQ157" i="115"/>
  <c r="BR157" i="115"/>
  <c r="BS157" i="115"/>
  <c r="BX157" i="115"/>
  <c r="BY157" i="115"/>
  <c r="BZ157" i="115"/>
  <c r="CA157" i="115"/>
  <c r="CB157" i="115"/>
  <c r="CC157" i="115"/>
  <c r="CD157" i="115"/>
  <c r="CE157" i="115"/>
  <c r="CF157" i="115"/>
  <c r="CG157" i="115"/>
  <c r="CH157" i="115"/>
  <c r="CI157" i="115"/>
  <c r="CJ157" i="115"/>
  <c r="CK157" i="115"/>
  <c r="CL157" i="115"/>
  <c r="CM157" i="115"/>
  <c r="CN157" i="115"/>
  <c r="CO157" i="115"/>
  <c r="CP157" i="115"/>
  <c r="CQ157" i="115"/>
  <c r="CS157" i="115"/>
  <c r="CV157" i="115"/>
  <c r="CW157" i="115"/>
  <c r="CX157" i="115"/>
  <c r="CY157" i="115"/>
  <c r="CZ157" i="115"/>
  <c r="DA157" i="115"/>
  <c r="DB157" i="115"/>
  <c r="DC157" i="115"/>
  <c r="DD157" i="115"/>
  <c r="DE157" i="115"/>
  <c r="DF157" i="115"/>
  <c r="DG157" i="115"/>
  <c r="DH157" i="115"/>
  <c r="DI157" i="115"/>
  <c r="DJ157" i="115"/>
  <c r="DK157" i="115"/>
  <c r="DL157" i="115"/>
  <c r="DM157" i="115"/>
  <c r="DN157" i="115"/>
  <c r="DO157" i="115"/>
  <c r="DT157" i="115"/>
  <c r="DU157" i="115"/>
  <c r="DV157" i="115"/>
  <c r="DW157" i="115"/>
  <c r="DX157" i="115"/>
  <c r="DY157" i="115"/>
  <c r="DZ157" i="115"/>
  <c r="EA157" i="115"/>
  <c r="EB157" i="115"/>
  <c r="EC157" i="115"/>
  <c r="ED157" i="115"/>
  <c r="EE157" i="115"/>
  <c r="EE143" i="115"/>
  <c r="EF157" i="115"/>
  <c r="EG157" i="115"/>
  <c r="EH157" i="115"/>
  <c r="EI157" i="115"/>
  <c r="EJ157" i="115"/>
  <c r="EK157" i="115"/>
  <c r="EL157" i="115"/>
  <c r="EM157" i="115"/>
  <c r="ER157" i="115"/>
  <c r="ES157" i="115"/>
  <c r="ET157" i="115"/>
  <c r="EU157" i="115"/>
  <c r="EV157" i="115"/>
  <c r="EW157" i="115"/>
  <c r="EX157" i="115"/>
  <c r="EY157" i="115"/>
  <c r="EZ157" i="115"/>
  <c r="FA157" i="115"/>
  <c r="FB157" i="115"/>
  <c r="FC157" i="115"/>
  <c r="FD157" i="115"/>
  <c r="FE157" i="115"/>
  <c r="FF157" i="115"/>
  <c r="FG157" i="115"/>
  <c r="FH157" i="115"/>
  <c r="FI157" i="115"/>
  <c r="FJ157" i="115"/>
  <c r="FK157" i="115"/>
  <c r="AB158" i="115"/>
  <c r="AC158" i="115"/>
  <c r="AD158" i="115"/>
  <c r="AE158" i="115"/>
  <c r="AF158" i="115"/>
  <c r="AG158" i="115"/>
  <c r="AH158" i="115"/>
  <c r="AI158" i="115"/>
  <c r="AJ158" i="115"/>
  <c r="AK158" i="115"/>
  <c r="AL158" i="115"/>
  <c r="AM158" i="115"/>
  <c r="AN158" i="115"/>
  <c r="AO158" i="115"/>
  <c r="AP158" i="115"/>
  <c r="AQ158" i="115"/>
  <c r="AR158" i="115"/>
  <c r="AS158" i="115"/>
  <c r="AT158" i="115"/>
  <c r="AU158" i="115"/>
  <c r="AZ158" i="115"/>
  <c r="BA158" i="115"/>
  <c r="BB158" i="115"/>
  <c r="BC158" i="115"/>
  <c r="BD158" i="115"/>
  <c r="BE158" i="115"/>
  <c r="BF158" i="115"/>
  <c r="BG158" i="115"/>
  <c r="BH158" i="115"/>
  <c r="BI158" i="115"/>
  <c r="BJ158" i="115"/>
  <c r="BK158" i="115"/>
  <c r="BL158" i="115"/>
  <c r="BM158" i="115"/>
  <c r="BN158" i="115"/>
  <c r="BO158" i="115"/>
  <c r="BP158" i="115"/>
  <c r="BQ158" i="115"/>
  <c r="BR158" i="115"/>
  <c r="BS158" i="115"/>
  <c r="BX158" i="115"/>
  <c r="BY158" i="115"/>
  <c r="BZ158" i="115"/>
  <c r="CA158" i="115"/>
  <c r="CB158" i="115"/>
  <c r="CC158" i="115"/>
  <c r="CD158" i="115"/>
  <c r="CE158" i="115"/>
  <c r="CF158" i="115"/>
  <c r="CG158" i="115"/>
  <c r="CH158" i="115"/>
  <c r="CI158" i="115"/>
  <c r="CJ158" i="115"/>
  <c r="CK158" i="115"/>
  <c r="CL158" i="115"/>
  <c r="CM158" i="115"/>
  <c r="CN158" i="115"/>
  <c r="CO158" i="115"/>
  <c r="CP158" i="115"/>
  <c r="CQ158" i="115"/>
  <c r="CV158" i="115"/>
  <c r="CW158" i="115"/>
  <c r="CX158" i="115"/>
  <c r="CY158" i="115"/>
  <c r="CZ158" i="115"/>
  <c r="DA158" i="115"/>
  <c r="DB158" i="115"/>
  <c r="DC158" i="115"/>
  <c r="DD158" i="115"/>
  <c r="DE158" i="115"/>
  <c r="DF158" i="115"/>
  <c r="DG158" i="115"/>
  <c r="DH158" i="115"/>
  <c r="DI158" i="115"/>
  <c r="DJ158" i="115"/>
  <c r="DK158" i="115"/>
  <c r="DL158" i="115"/>
  <c r="DM158" i="115"/>
  <c r="DN158" i="115"/>
  <c r="DO158" i="115"/>
  <c r="DT158" i="115"/>
  <c r="DU158" i="115"/>
  <c r="DV158" i="115"/>
  <c r="DW158" i="115"/>
  <c r="DX158" i="115"/>
  <c r="DY158" i="115"/>
  <c r="DZ158" i="115"/>
  <c r="EA158" i="115"/>
  <c r="EB158" i="115"/>
  <c r="EC158" i="115"/>
  <c r="ED158" i="115"/>
  <c r="EE158" i="115"/>
  <c r="EF158" i="115"/>
  <c r="EG158" i="115"/>
  <c r="EH158" i="115"/>
  <c r="EI158" i="115"/>
  <c r="EJ158" i="115"/>
  <c r="EK158" i="115"/>
  <c r="EL158" i="115"/>
  <c r="EM158" i="115"/>
  <c r="ER158" i="115"/>
  <c r="ES158" i="115"/>
  <c r="ET158" i="115"/>
  <c r="EU158" i="115"/>
  <c r="EV158" i="115"/>
  <c r="EW158" i="115"/>
  <c r="EX158" i="115"/>
  <c r="EY158" i="115"/>
  <c r="EZ158" i="115"/>
  <c r="FA158" i="115"/>
  <c r="FB158" i="115"/>
  <c r="FC158" i="115"/>
  <c r="FD158" i="115"/>
  <c r="FE158" i="115"/>
  <c r="FF158" i="115"/>
  <c r="FG158" i="115"/>
  <c r="FH158" i="115"/>
  <c r="FI158" i="115"/>
  <c r="FJ158" i="115"/>
  <c r="FK158" i="115"/>
  <c r="AB159" i="115"/>
  <c r="AC159" i="115"/>
  <c r="AV159" i="115"/>
  <c r="AD159" i="115"/>
  <c r="AE159" i="115"/>
  <c r="AF159" i="115"/>
  <c r="AG159" i="115"/>
  <c r="AH159" i="115"/>
  <c r="AI159" i="115"/>
  <c r="AJ159" i="115"/>
  <c r="AK159" i="115"/>
  <c r="AL159" i="115"/>
  <c r="AM159" i="115"/>
  <c r="AN159" i="115"/>
  <c r="AO159" i="115"/>
  <c r="AP159" i="115"/>
  <c r="AQ159" i="115"/>
  <c r="AR159" i="115"/>
  <c r="AS159" i="115"/>
  <c r="AT159" i="115"/>
  <c r="AU159" i="115"/>
  <c r="AZ159" i="115"/>
  <c r="BA159" i="115"/>
  <c r="BB159" i="115"/>
  <c r="BC159" i="115"/>
  <c r="BD159" i="115"/>
  <c r="BE159" i="115"/>
  <c r="BF159" i="115"/>
  <c r="BG159" i="115"/>
  <c r="BH159" i="115"/>
  <c r="BI159" i="115"/>
  <c r="BJ159" i="115"/>
  <c r="BK159" i="115"/>
  <c r="BL159" i="115"/>
  <c r="BM159" i="115"/>
  <c r="BN159" i="115"/>
  <c r="BO159" i="115"/>
  <c r="BP159" i="115"/>
  <c r="BQ159" i="115"/>
  <c r="BR159" i="115"/>
  <c r="BS159" i="115"/>
  <c r="BT159" i="115"/>
  <c r="BX159" i="115"/>
  <c r="BY159" i="115"/>
  <c r="BZ159" i="115"/>
  <c r="CA159" i="115"/>
  <c r="CB159" i="115"/>
  <c r="CC159" i="115"/>
  <c r="CD159" i="115"/>
  <c r="CE159" i="115"/>
  <c r="CF159" i="115"/>
  <c r="CG159" i="115"/>
  <c r="CH159" i="115"/>
  <c r="CI159" i="115"/>
  <c r="CJ159" i="115"/>
  <c r="CK159" i="115"/>
  <c r="CL159" i="115"/>
  <c r="CM159" i="115"/>
  <c r="CN159" i="115"/>
  <c r="CO159" i="115"/>
  <c r="CP159" i="115"/>
  <c r="CQ159" i="115"/>
  <c r="CV159" i="115"/>
  <c r="CW159" i="115"/>
  <c r="CX159" i="115"/>
  <c r="CY159" i="115"/>
  <c r="CZ159" i="115"/>
  <c r="DA159" i="115"/>
  <c r="DB159" i="115"/>
  <c r="DC159" i="115"/>
  <c r="DD159" i="115"/>
  <c r="DE159" i="115"/>
  <c r="DF159" i="115"/>
  <c r="DG159" i="115"/>
  <c r="DH159" i="115"/>
  <c r="DI159" i="115"/>
  <c r="DJ159" i="115"/>
  <c r="DK159" i="115"/>
  <c r="DL159" i="115"/>
  <c r="DM159" i="115"/>
  <c r="DN159" i="115"/>
  <c r="DO159" i="115"/>
  <c r="DT159" i="115"/>
  <c r="DU159" i="115"/>
  <c r="DV159" i="115"/>
  <c r="DW159" i="115"/>
  <c r="EN159" i="115"/>
  <c r="DX159" i="115"/>
  <c r="DY159" i="115"/>
  <c r="DZ159" i="115"/>
  <c r="EA159" i="115"/>
  <c r="EB159" i="115"/>
  <c r="EC159" i="115"/>
  <c r="ED159" i="115"/>
  <c r="EE159" i="115"/>
  <c r="EF159" i="115"/>
  <c r="EG159" i="115"/>
  <c r="EH159" i="115"/>
  <c r="EI159" i="115"/>
  <c r="EJ159" i="115"/>
  <c r="EK159" i="115"/>
  <c r="EL159" i="115"/>
  <c r="EM159" i="115"/>
  <c r="ER159" i="115"/>
  <c r="ES159" i="115"/>
  <c r="ET159" i="115"/>
  <c r="EU159" i="115"/>
  <c r="EV159" i="115"/>
  <c r="EW159" i="115"/>
  <c r="EX159" i="115"/>
  <c r="EY159" i="115"/>
  <c r="EZ159" i="115"/>
  <c r="FA159" i="115"/>
  <c r="FB159" i="115"/>
  <c r="FC159" i="115"/>
  <c r="FD159" i="115"/>
  <c r="FE159" i="115"/>
  <c r="FF159" i="115"/>
  <c r="FG159" i="115"/>
  <c r="FH159" i="115"/>
  <c r="FI159" i="115"/>
  <c r="FJ159" i="115"/>
  <c r="FK159" i="115"/>
  <c r="AB160" i="115"/>
  <c r="AC160" i="115"/>
  <c r="AD160" i="115"/>
  <c r="AE160" i="115"/>
  <c r="AF160" i="115"/>
  <c r="AG160" i="115"/>
  <c r="AH160" i="115"/>
  <c r="AI160" i="115"/>
  <c r="AJ160" i="115"/>
  <c r="AK160" i="115"/>
  <c r="AL160" i="115"/>
  <c r="AM160" i="115"/>
  <c r="AN160" i="115"/>
  <c r="AO160" i="115"/>
  <c r="AP160" i="115"/>
  <c r="AQ160" i="115"/>
  <c r="AR160" i="115"/>
  <c r="AS160" i="115"/>
  <c r="AT160" i="115"/>
  <c r="AU160" i="115"/>
  <c r="AZ160" i="115"/>
  <c r="BA160" i="115"/>
  <c r="BB160" i="115"/>
  <c r="BC160" i="115"/>
  <c r="BD160" i="115"/>
  <c r="BE160" i="115"/>
  <c r="BF160" i="115"/>
  <c r="BG160" i="115"/>
  <c r="BH160" i="115"/>
  <c r="BI160" i="115"/>
  <c r="BJ160" i="115"/>
  <c r="BK160" i="115"/>
  <c r="BL160" i="115"/>
  <c r="BM160" i="115"/>
  <c r="BN160" i="115"/>
  <c r="BO160" i="115"/>
  <c r="BP160" i="115"/>
  <c r="BQ160" i="115"/>
  <c r="BR160" i="115"/>
  <c r="BS160" i="115"/>
  <c r="BX160" i="115"/>
  <c r="BY160" i="115"/>
  <c r="BZ160" i="115"/>
  <c r="CA160" i="115"/>
  <c r="CB160" i="115"/>
  <c r="CC160" i="115"/>
  <c r="CD160" i="115"/>
  <c r="CE160" i="115"/>
  <c r="CF160" i="115"/>
  <c r="CG160" i="115"/>
  <c r="CH160" i="115"/>
  <c r="CI160" i="115"/>
  <c r="CJ160" i="115"/>
  <c r="CK160" i="115"/>
  <c r="CL160" i="115"/>
  <c r="CM160" i="115"/>
  <c r="CN160" i="115"/>
  <c r="CO160" i="115"/>
  <c r="CP160" i="115"/>
  <c r="CQ160" i="115"/>
  <c r="CV160" i="115"/>
  <c r="CW160" i="115"/>
  <c r="CX160" i="115"/>
  <c r="CY160" i="115"/>
  <c r="CZ160" i="115"/>
  <c r="DA160" i="115"/>
  <c r="DB160" i="115"/>
  <c r="DC160" i="115"/>
  <c r="DD160" i="115"/>
  <c r="DE160" i="115"/>
  <c r="DF160" i="115"/>
  <c r="DG160" i="115"/>
  <c r="DH160" i="115"/>
  <c r="DI160" i="115"/>
  <c r="DJ160" i="115"/>
  <c r="DK160" i="115"/>
  <c r="DL160" i="115"/>
  <c r="DM160" i="115"/>
  <c r="DN160" i="115"/>
  <c r="DO160" i="115"/>
  <c r="DT160" i="115"/>
  <c r="DU160" i="115"/>
  <c r="DV160" i="115"/>
  <c r="DW160" i="115"/>
  <c r="DX160" i="115"/>
  <c r="DY160" i="115"/>
  <c r="DZ160" i="115"/>
  <c r="EA160" i="115"/>
  <c r="EB160" i="115"/>
  <c r="EC160" i="115"/>
  <c r="ED160" i="115"/>
  <c r="EE160" i="115"/>
  <c r="EF160" i="115"/>
  <c r="EG160" i="115"/>
  <c r="EH160" i="115"/>
  <c r="EI160" i="115"/>
  <c r="EJ160" i="115"/>
  <c r="EK160" i="115"/>
  <c r="EL160" i="115"/>
  <c r="EM160" i="115"/>
  <c r="ER160" i="115"/>
  <c r="ES160" i="115"/>
  <c r="ET160" i="115"/>
  <c r="EU160" i="115"/>
  <c r="EV160" i="115"/>
  <c r="EW160" i="115"/>
  <c r="EX160" i="115"/>
  <c r="EY160" i="115"/>
  <c r="EZ160" i="115"/>
  <c r="FA160" i="115"/>
  <c r="FB160" i="115"/>
  <c r="FC160" i="115"/>
  <c r="FD160" i="115"/>
  <c r="FE160" i="115"/>
  <c r="FF160" i="115"/>
  <c r="FG160" i="115"/>
  <c r="FH160" i="115"/>
  <c r="FI160" i="115"/>
  <c r="FJ160" i="115"/>
  <c r="FK160" i="115"/>
  <c r="FL160" i="115"/>
  <c r="AV161" i="115"/>
  <c r="AW161" i="115"/>
  <c r="BT161" i="115"/>
  <c r="BU161" i="115"/>
  <c r="CR161" i="115"/>
  <c r="CS161" i="115"/>
  <c r="DP161" i="115"/>
  <c r="DQ161" i="115"/>
  <c r="DR161" i="115"/>
  <c r="EN161" i="115"/>
  <c r="EO161" i="115"/>
  <c r="FL161" i="115"/>
  <c r="FN161" i="115"/>
  <c r="FM161" i="115"/>
  <c r="AV162" i="115"/>
  <c r="AW162" i="115"/>
  <c r="AX162" i="115"/>
  <c r="BT162" i="115"/>
  <c r="BV162" i="115"/>
  <c r="BU162" i="115"/>
  <c r="CR162" i="115"/>
  <c r="CS162" i="115"/>
  <c r="DP162" i="115"/>
  <c r="DQ162" i="115"/>
  <c r="DR162" i="115"/>
  <c r="EN162" i="115"/>
  <c r="EP162" i="115"/>
  <c r="EO162" i="115"/>
  <c r="FL162" i="115"/>
  <c r="FM162" i="115"/>
  <c r="AV163" i="115"/>
  <c r="AX163" i="115"/>
  <c r="AW163" i="115"/>
  <c r="BT163" i="115"/>
  <c r="BU163" i="115"/>
  <c r="CR163" i="115"/>
  <c r="CS163" i="115"/>
  <c r="CT163" i="115"/>
  <c r="DP163" i="115"/>
  <c r="DR163" i="115"/>
  <c r="DQ163" i="115"/>
  <c r="EN163" i="115"/>
  <c r="EO163" i="115"/>
  <c r="FL163" i="115"/>
  <c r="FN163" i="115"/>
  <c r="FM163" i="115"/>
  <c r="AV164" i="115"/>
  <c r="AW164" i="115"/>
  <c r="AX164" i="115"/>
  <c r="BT164" i="115"/>
  <c r="BU164" i="115"/>
  <c r="BV164" i="115"/>
  <c r="CR164" i="115"/>
  <c r="CS164" i="115"/>
  <c r="DP164" i="115"/>
  <c r="DQ164" i="115"/>
  <c r="EN164" i="115"/>
  <c r="EO164" i="115"/>
  <c r="FL164" i="115"/>
  <c r="FM164" i="115"/>
  <c r="FN164" i="115"/>
  <c r="AV165" i="115"/>
  <c r="AX165" i="115"/>
  <c r="AW165" i="115"/>
  <c r="BT165" i="115"/>
  <c r="BU165" i="115"/>
  <c r="BV165" i="115"/>
  <c r="CR165" i="115"/>
  <c r="CS165" i="115"/>
  <c r="CT165" i="115"/>
  <c r="DP165" i="115"/>
  <c r="DR165" i="115"/>
  <c r="DQ165" i="115"/>
  <c r="EN165" i="115"/>
  <c r="EO165" i="115"/>
  <c r="FL165" i="115"/>
  <c r="FN165" i="115"/>
  <c r="FM165" i="115"/>
  <c r="AV166" i="115"/>
  <c r="AW166" i="115"/>
  <c r="BT166" i="115"/>
  <c r="BU166" i="115"/>
  <c r="CR166" i="115"/>
  <c r="CS166" i="115"/>
  <c r="DP166" i="115"/>
  <c r="DQ166" i="115"/>
  <c r="EN166" i="115"/>
  <c r="EO166" i="115"/>
  <c r="FL166" i="115"/>
  <c r="FM166" i="115"/>
  <c r="FN166" i="115"/>
  <c r="AB169" i="115"/>
  <c r="AC169" i="115"/>
  <c r="AD169" i="115"/>
  <c r="AE169" i="115"/>
  <c r="AF169" i="115"/>
  <c r="AG169" i="115"/>
  <c r="AH169" i="115"/>
  <c r="AI169" i="115"/>
  <c r="AJ169" i="115"/>
  <c r="AK169" i="115"/>
  <c r="AL169" i="115"/>
  <c r="AM169" i="115"/>
  <c r="AN169" i="115"/>
  <c r="AO169" i="115"/>
  <c r="AO168" i="115"/>
  <c r="AO167" i="115"/>
  <c r="AP169" i="115"/>
  <c r="AQ169" i="115"/>
  <c r="AR169" i="115"/>
  <c r="AS169" i="115"/>
  <c r="AT169" i="115"/>
  <c r="AU169" i="115"/>
  <c r="AZ169" i="115"/>
  <c r="BA169" i="115"/>
  <c r="BB169" i="115"/>
  <c r="BC169" i="115"/>
  <c r="BD169" i="115"/>
  <c r="BE169" i="115"/>
  <c r="BF169" i="115"/>
  <c r="BG169" i="115"/>
  <c r="BH169" i="115"/>
  <c r="BI169" i="115"/>
  <c r="BJ169" i="115"/>
  <c r="BK169" i="115"/>
  <c r="BL169" i="115"/>
  <c r="BM169" i="115"/>
  <c r="BN169" i="115"/>
  <c r="BO169" i="115"/>
  <c r="BP169" i="115"/>
  <c r="BQ169" i="115"/>
  <c r="BR169" i="115"/>
  <c r="BS169" i="115"/>
  <c r="BX169" i="115"/>
  <c r="BY169" i="115"/>
  <c r="BZ169" i="115"/>
  <c r="CA169" i="115"/>
  <c r="CB169" i="115"/>
  <c r="CC169" i="115"/>
  <c r="CD169" i="115"/>
  <c r="CE169" i="115"/>
  <c r="CF169" i="115"/>
  <c r="CG169" i="115"/>
  <c r="CH169" i="115"/>
  <c r="CI169" i="115"/>
  <c r="CJ169" i="115"/>
  <c r="CK169" i="115"/>
  <c r="CL169" i="115"/>
  <c r="CM169" i="115"/>
  <c r="CN169" i="115"/>
  <c r="CO169" i="115"/>
  <c r="CP169" i="115"/>
  <c r="CQ169" i="115"/>
  <c r="CS169" i="115"/>
  <c r="CV169" i="115"/>
  <c r="CW169" i="115"/>
  <c r="CX169" i="115"/>
  <c r="CY169" i="115"/>
  <c r="CZ169" i="115"/>
  <c r="DA169" i="115"/>
  <c r="DB169" i="115"/>
  <c r="DC169" i="115"/>
  <c r="DD169" i="115"/>
  <c r="DE169" i="115"/>
  <c r="DF169" i="115"/>
  <c r="DG169" i="115"/>
  <c r="DH169" i="115"/>
  <c r="DI169" i="115"/>
  <c r="DJ169" i="115"/>
  <c r="DK169" i="115"/>
  <c r="DL169" i="115"/>
  <c r="DM169" i="115"/>
  <c r="DN169" i="115"/>
  <c r="DO169" i="115"/>
  <c r="DT169" i="115"/>
  <c r="DU169" i="115"/>
  <c r="DV169" i="115"/>
  <c r="DW169" i="115"/>
  <c r="EN169" i="115"/>
  <c r="DX169" i="115"/>
  <c r="DY169" i="115"/>
  <c r="DZ169" i="115"/>
  <c r="EA169" i="115"/>
  <c r="EB169" i="115"/>
  <c r="EC169" i="115"/>
  <c r="ED169" i="115"/>
  <c r="EE169" i="115"/>
  <c r="EF169" i="115"/>
  <c r="EG169" i="115"/>
  <c r="EH169" i="115"/>
  <c r="EI169" i="115"/>
  <c r="EJ169" i="115"/>
  <c r="EK169" i="115"/>
  <c r="EL169" i="115"/>
  <c r="EM169" i="115"/>
  <c r="ER169" i="115"/>
  <c r="ES169" i="115"/>
  <c r="ET169" i="115"/>
  <c r="EU169" i="115"/>
  <c r="EV169" i="115"/>
  <c r="EW169" i="115"/>
  <c r="EX169" i="115"/>
  <c r="EY169" i="115"/>
  <c r="EZ169" i="115"/>
  <c r="FA169" i="115"/>
  <c r="FB169" i="115"/>
  <c r="FC169" i="115"/>
  <c r="FD169" i="115"/>
  <c r="FE169" i="115"/>
  <c r="FF169" i="115"/>
  <c r="FG169" i="115"/>
  <c r="FH169" i="115"/>
  <c r="FI169" i="115"/>
  <c r="FJ169" i="115"/>
  <c r="FK169" i="115"/>
  <c r="AB170" i="115"/>
  <c r="AC170" i="115"/>
  <c r="AD170" i="115"/>
  <c r="AE170" i="115"/>
  <c r="AF170" i="115"/>
  <c r="AG170" i="115"/>
  <c r="AH170" i="115"/>
  <c r="AI170" i="115"/>
  <c r="AJ170" i="115"/>
  <c r="AK170" i="115"/>
  <c r="AL170" i="115"/>
  <c r="AM170" i="115"/>
  <c r="AN170" i="115"/>
  <c r="AO170" i="115"/>
  <c r="AP170" i="115"/>
  <c r="AQ170" i="115"/>
  <c r="AR170" i="115"/>
  <c r="AS170" i="115"/>
  <c r="AT170" i="115"/>
  <c r="AU170" i="115"/>
  <c r="AZ170" i="115"/>
  <c r="BA170" i="115"/>
  <c r="BB170" i="115"/>
  <c r="BC170" i="115"/>
  <c r="BD170" i="115"/>
  <c r="BE170" i="115"/>
  <c r="BF170" i="115"/>
  <c r="BF168" i="115"/>
  <c r="BG170" i="115"/>
  <c r="BH170" i="115"/>
  <c r="BI170" i="115"/>
  <c r="BJ170" i="115"/>
  <c r="BK170" i="115"/>
  <c r="BL170" i="115"/>
  <c r="BM170" i="115"/>
  <c r="BN170" i="115"/>
  <c r="BN168" i="115"/>
  <c r="BO170" i="115"/>
  <c r="BP170" i="115"/>
  <c r="BQ170" i="115"/>
  <c r="BR170" i="115"/>
  <c r="BS170" i="115"/>
  <c r="BX170" i="115"/>
  <c r="BY170" i="115"/>
  <c r="BZ170" i="115"/>
  <c r="CA170" i="115"/>
  <c r="CB170" i="115"/>
  <c r="CC170" i="115"/>
  <c r="CD170" i="115"/>
  <c r="CE170" i="115"/>
  <c r="CF170" i="115"/>
  <c r="CG170" i="115"/>
  <c r="CH170" i="115"/>
  <c r="CI170" i="115"/>
  <c r="CJ170" i="115"/>
  <c r="CK170" i="115"/>
  <c r="CL170" i="115"/>
  <c r="CM170" i="115"/>
  <c r="CN170" i="115"/>
  <c r="CO170" i="115"/>
  <c r="CP170" i="115"/>
  <c r="CQ170" i="115"/>
  <c r="CV170" i="115"/>
  <c r="CW170" i="115"/>
  <c r="CX170" i="115"/>
  <c r="CY170" i="115"/>
  <c r="CZ170" i="115"/>
  <c r="DA170" i="115"/>
  <c r="DB170" i="115"/>
  <c r="DC170" i="115"/>
  <c r="DD170" i="115"/>
  <c r="DE170" i="115"/>
  <c r="DF170" i="115"/>
  <c r="DG170" i="115"/>
  <c r="DH170" i="115"/>
  <c r="DI170" i="115"/>
  <c r="DJ170" i="115"/>
  <c r="DK170" i="115"/>
  <c r="DL170" i="115"/>
  <c r="DM170" i="115"/>
  <c r="DN170" i="115"/>
  <c r="DO170" i="115"/>
  <c r="DT170" i="115"/>
  <c r="DU170" i="115"/>
  <c r="DV170" i="115"/>
  <c r="DW170" i="115"/>
  <c r="DX170" i="115"/>
  <c r="DY170" i="115"/>
  <c r="DY168" i="115"/>
  <c r="DZ170" i="115"/>
  <c r="EA170" i="115"/>
  <c r="EB170" i="115"/>
  <c r="EC170" i="115"/>
  <c r="EC168" i="115"/>
  <c r="EC167" i="115"/>
  <c r="ED170" i="115"/>
  <c r="EE170" i="115"/>
  <c r="EF170" i="115"/>
  <c r="EG170" i="115"/>
  <c r="EH170" i="115"/>
  <c r="EI170" i="115"/>
  <c r="EJ170" i="115"/>
  <c r="EK170" i="115"/>
  <c r="EL170" i="115"/>
  <c r="EM170" i="115"/>
  <c r="ER170" i="115"/>
  <c r="ES170" i="115"/>
  <c r="ET170" i="115"/>
  <c r="EU170" i="115"/>
  <c r="EV170" i="115"/>
  <c r="EW170" i="115"/>
  <c r="EX170" i="115"/>
  <c r="EY170" i="115"/>
  <c r="EZ170" i="115"/>
  <c r="FA170" i="115"/>
  <c r="FB170" i="115"/>
  <c r="FC170" i="115"/>
  <c r="FD170" i="115"/>
  <c r="FE170" i="115"/>
  <c r="FF170" i="115"/>
  <c r="FG170" i="115"/>
  <c r="FH170" i="115"/>
  <c r="FI170" i="115"/>
  <c r="FJ170" i="115"/>
  <c r="FK170" i="115"/>
  <c r="AB171" i="115"/>
  <c r="AC171" i="115"/>
  <c r="AD171" i="115"/>
  <c r="AE171" i="115"/>
  <c r="AF171" i="115"/>
  <c r="AG171" i="115"/>
  <c r="AH171" i="115"/>
  <c r="AI171" i="115"/>
  <c r="AJ171" i="115"/>
  <c r="AK171" i="115"/>
  <c r="AL171" i="115"/>
  <c r="AM171" i="115"/>
  <c r="AN171" i="115"/>
  <c r="AO171" i="115"/>
  <c r="AP171" i="115"/>
  <c r="AQ171" i="115"/>
  <c r="AR171" i="115"/>
  <c r="AS171" i="115"/>
  <c r="AT171" i="115"/>
  <c r="AU171" i="115"/>
  <c r="AZ171" i="115"/>
  <c r="BA171" i="115"/>
  <c r="BB171" i="115"/>
  <c r="BC171" i="115"/>
  <c r="BD171" i="115"/>
  <c r="BE171" i="115"/>
  <c r="BF171" i="115"/>
  <c r="BG171" i="115"/>
  <c r="BH171" i="115"/>
  <c r="BI171" i="115"/>
  <c r="BJ171" i="115"/>
  <c r="BK171" i="115"/>
  <c r="BL171" i="115"/>
  <c r="BM171" i="115"/>
  <c r="BN171" i="115"/>
  <c r="BO171" i="115"/>
  <c r="BP171" i="115"/>
  <c r="BQ171" i="115"/>
  <c r="BR171" i="115"/>
  <c r="BS171" i="115"/>
  <c r="BT171" i="115"/>
  <c r="BX171" i="115"/>
  <c r="BY171" i="115"/>
  <c r="BZ171" i="115"/>
  <c r="CA171" i="115"/>
  <c r="CB171" i="115"/>
  <c r="CC171" i="115"/>
  <c r="CD171" i="115"/>
  <c r="CE171" i="115"/>
  <c r="CF171" i="115"/>
  <c r="CG171" i="115"/>
  <c r="CH171" i="115"/>
  <c r="CI171" i="115"/>
  <c r="CJ171" i="115"/>
  <c r="CK171" i="115"/>
  <c r="CL171" i="115"/>
  <c r="CM171" i="115"/>
  <c r="CN171" i="115"/>
  <c r="CO171" i="115"/>
  <c r="CP171" i="115"/>
  <c r="CQ171" i="115"/>
  <c r="CV171" i="115"/>
  <c r="CW171" i="115"/>
  <c r="CX171" i="115"/>
  <c r="CY171" i="115"/>
  <c r="CZ171" i="115"/>
  <c r="DA171" i="115"/>
  <c r="DB171" i="115"/>
  <c r="DC171" i="115"/>
  <c r="DD171" i="115"/>
  <c r="DE171" i="115"/>
  <c r="DF171" i="115"/>
  <c r="DG171" i="115"/>
  <c r="DH171" i="115"/>
  <c r="DI171" i="115"/>
  <c r="DJ171" i="115"/>
  <c r="DK171" i="115"/>
  <c r="DL171" i="115"/>
  <c r="DM171" i="115"/>
  <c r="DN171" i="115"/>
  <c r="DO171" i="115"/>
  <c r="DT171" i="115"/>
  <c r="DU171" i="115"/>
  <c r="DV171" i="115"/>
  <c r="DW171" i="115"/>
  <c r="EN171" i="115"/>
  <c r="DX171" i="115"/>
  <c r="DY171" i="115"/>
  <c r="DZ171" i="115"/>
  <c r="EA171" i="115"/>
  <c r="EB171" i="115"/>
  <c r="EC171" i="115"/>
  <c r="ED171" i="115"/>
  <c r="EE171" i="115"/>
  <c r="EF171" i="115"/>
  <c r="EG171" i="115"/>
  <c r="EH171" i="115"/>
  <c r="EI171" i="115"/>
  <c r="EJ171" i="115"/>
  <c r="EK171" i="115"/>
  <c r="EL171" i="115"/>
  <c r="EM171" i="115"/>
  <c r="ER171" i="115"/>
  <c r="ES171" i="115"/>
  <c r="ET171" i="115"/>
  <c r="FL171" i="115"/>
  <c r="EU171" i="115"/>
  <c r="EV171" i="115"/>
  <c r="EW171" i="115"/>
  <c r="EX171" i="115"/>
  <c r="EY171" i="115"/>
  <c r="EZ171" i="115"/>
  <c r="FA171" i="115"/>
  <c r="FB171" i="115"/>
  <c r="FC171" i="115"/>
  <c r="FD171" i="115"/>
  <c r="FE171" i="115"/>
  <c r="FF171" i="115"/>
  <c r="FG171" i="115"/>
  <c r="FH171" i="115"/>
  <c r="FI171" i="115"/>
  <c r="FJ171" i="115"/>
  <c r="FK171" i="115"/>
  <c r="AB172" i="115"/>
  <c r="AC172" i="115"/>
  <c r="AD172" i="115"/>
  <c r="AE172" i="115"/>
  <c r="AF172" i="115"/>
  <c r="AG172" i="115"/>
  <c r="AH172" i="115"/>
  <c r="AI172" i="115"/>
  <c r="AJ172" i="115"/>
  <c r="AK172" i="115"/>
  <c r="AL172" i="115"/>
  <c r="AM172" i="115"/>
  <c r="AN172" i="115"/>
  <c r="AO172" i="115"/>
  <c r="AP172" i="115"/>
  <c r="AQ172" i="115"/>
  <c r="AR172" i="115"/>
  <c r="AS172" i="115"/>
  <c r="AT172" i="115"/>
  <c r="AU172" i="115"/>
  <c r="AZ172" i="115"/>
  <c r="BA172" i="115"/>
  <c r="BB172" i="115"/>
  <c r="BC172" i="115"/>
  <c r="BD172" i="115"/>
  <c r="BE172" i="115"/>
  <c r="BF172" i="115"/>
  <c r="BG172" i="115"/>
  <c r="BH172" i="115"/>
  <c r="BI172" i="115"/>
  <c r="BJ172" i="115"/>
  <c r="BK172" i="115"/>
  <c r="BL172" i="115"/>
  <c r="BM172" i="115"/>
  <c r="BN172" i="115"/>
  <c r="BO172" i="115"/>
  <c r="BP172" i="115"/>
  <c r="BQ172" i="115"/>
  <c r="BR172" i="115"/>
  <c r="BS172" i="115"/>
  <c r="BX172" i="115"/>
  <c r="BY172" i="115"/>
  <c r="BZ172" i="115"/>
  <c r="CA172" i="115"/>
  <c r="CB172" i="115"/>
  <c r="CC172" i="115"/>
  <c r="CD172" i="115"/>
  <c r="CE172" i="115"/>
  <c r="CF172" i="115"/>
  <c r="CG172" i="115"/>
  <c r="CH172" i="115"/>
  <c r="CI172" i="115"/>
  <c r="CJ172" i="115"/>
  <c r="CK172" i="115"/>
  <c r="CL172" i="115"/>
  <c r="CM172" i="115"/>
  <c r="CN172" i="115"/>
  <c r="CO172" i="115"/>
  <c r="CP172" i="115"/>
  <c r="CQ172" i="115"/>
  <c r="CV172" i="115"/>
  <c r="CW172" i="115"/>
  <c r="CX172" i="115"/>
  <c r="CY172" i="115"/>
  <c r="CZ172" i="115"/>
  <c r="DA172" i="115"/>
  <c r="DB172" i="115"/>
  <c r="DC172" i="115"/>
  <c r="DD172" i="115"/>
  <c r="DE172" i="115"/>
  <c r="DF172" i="115"/>
  <c r="DG172" i="115"/>
  <c r="DH172" i="115"/>
  <c r="DI172" i="115"/>
  <c r="DJ172" i="115"/>
  <c r="DK172" i="115"/>
  <c r="DL172" i="115"/>
  <c r="DM172" i="115"/>
  <c r="DN172" i="115"/>
  <c r="DO172" i="115"/>
  <c r="DT172" i="115"/>
  <c r="DU172" i="115"/>
  <c r="DV172" i="115"/>
  <c r="DW172" i="115"/>
  <c r="DX172" i="115"/>
  <c r="DY172" i="115"/>
  <c r="DZ172" i="115"/>
  <c r="EA172" i="115"/>
  <c r="EB172" i="115"/>
  <c r="EC172" i="115"/>
  <c r="ED172" i="115"/>
  <c r="EE172" i="115"/>
  <c r="EF172" i="115"/>
  <c r="EG172" i="115"/>
  <c r="EH172" i="115"/>
  <c r="EI172" i="115"/>
  <c r="EJ172" i="115"/>
  <c r="EK172" i="115"/>
  <c r="EL172" i="115"/>
  <c r="EM172" i="115"/>
  <c r="ER172" i="115"/>
  <c r="ES172" i="115"/>
  <c r="ET172" i="115"/>
  <c r="EU172" i="115"/>
  <c r="EV172" i="115"/>
  <c r="EW172" i="115"/>
  <c r="EX172" i="115"/>
  <c r="EY172" i="115"/>
  <c r="EZ172" i="115"/>
  <c r="FA172" i="115"/>
  <c r="FB172" i="115"/>
  <c r="FC172" i="115"/>
  <c r="FD172" i="115"/>
  <c r="FE172" i="115"/>
  <c r="FF172" i="115"/>
  <c r="FG172" i="115"/>
  <c r="FH172" i="115"/>
  <c r="FI172" i="115"/>
  <c r="FJ172" i="115"/>
  <c r="FK172" i="115"/>
  <c r="AB173" i="115"/>
  <c r="AC173" i="115"/>
  <c r="AD173" i="115"/>
  <c r="AE173" i="115"/>
  <c r="AF173" i="115"/>
  <c r="AG173" i="115"/>
  <c r="AH173" i="115"/>
  <c r="AI173" i="115"/>
  <c r="AJ173" i="115"/>
  <c r="AK173" i="115"/>
  <c r="AL173" i="115"/>
  <c r="AM173" i="115"/>
  <c r="AN173" i="115"/>
  <c r="AO173" i="115"/>
  <c r="AP173" i="115"/>
  <c r="AQ173" i="115"/>
  <c r="AR173" i="115"/>
  <c r="AS173" i="115"/>
  <c r="AT173" i="115"/>
  <c r="AU173" i="115"/>
  <c r="AZ173" i="115"/>
  <c r="BA173" i="115"/>
  <c r="BB173" i="115"/>
  <c r="BC173" i="115"/>
  <c r="BD173" i="115"/>
  <c r="BE173" i="115"/>
  <c r="BF173" i="115"/>
  <c r="BG173" i="115"/>
  <c r="BH173" i="115"/>
  <c r="BI173" i="115"/>
  <c r="BJ173" i="115"/>
  <c r="BK173" i="115"/>
  <c r="BL173" i="115"/>
  <c r="BM173" i="115"/>
  <c r="BN173" i="115"/>
  <c r="BO173" i="115"/>
  <c r="BP173" i="115"/>
  <c r="BQ173" i="115"/>
  <c r="BR173" i="115"/>
  <c r="BS173" i="115"/>
  <c r="BT173" i="115"/>
  <c r="BX173" i="115"/>
  <c r="BY173" i="115"/>
  <c r="BZ173" i="115"/>
  <c r="CR173" i="115"/>
  <c r="CA173" i="115"/>
  <c r="CB173" i="115"/>
  <c r="CC173" i="115"/>
  <c r="CD173" i="115"/>
  <c r="CE173" i="115"/>
  <c r="CF173" i="115"/>
  <c r="CG173" i="115"/>
  <c r="CH173" i="115"/>
  <c r="CI173" i="115"/>
  <c r="CJ173" i="115"/>
  <c r="CK173" i="115"/>
  <c r="CL173" i="115"/>
  <c r="CM173" i="115"/>
  <c r="CN173" i="115"/>
  <c r="CO173" i="115"/>
  <c r="CP173" i="115"/>
  <c r="CQ173" i="115"/>
  <c r="CV173" i="115"/>
  <c r="CW173" i="115"/>
  <c r="CX173" i="115"/>
  <c r="CY173" i="115"/>
  <c r="CZ173" i="115"/>
  <c r="DA173" i="115"/>
  <c r="DB173" i="115"/>
  <c r="DC173" i="115"/>
  <c r="DD173" i="115"/>
  <c r="DE173" i="115"/>
  <c r="DF173" i="115"/>
  <c r="DG173" i="115"/>
  <c r="DH173" i="115"/>
  <c r="DI173" i="115"/>
  <c r="DJ173" i="115"/>
  <c r="DK173" i="115"/>
  <c r="DL173" i="115"/>
  <c r="DM173" i="115"/>
  <c r="DN173" i="115"/>
  <c r="DO173" i="115"/>
  <c r="DT173" i="115"/>
  <c r="DU173" i="115"/>
  <c r="DV173" i="115"/>
  <c r="DW173" i="115"/>
  <c r="DX173" i="115"/>
  <c r="DY173" i="115"/>
  <c r="DZ173" i="115"/>
  <c r="EA173" i="115"/>
  <c r="EB173" i="115"/>
  <c r="EC173" i="115"/>
  <c r="ED173" i="115"/>
  <c r="EE173" i="115"/>
  <c r="EF173" i="115"/>
  <c r="EG173" i="115"/>
  <c r="EH173" i="115"/>
  <c r="EI173" i="115"/>
  <c r="EJ173" i="115"/>
  <c r="EK173" i="115"/>
  <c r="EL173" i="115"/>
  <c r="EM173" i="115"/>
  <c r="ER173" i="115"/>
  <c r="ES173" i="115"/>
  <c r="ET173" i="115"/>
  <c r="EU173" i="115"/>
  <c r="EV173" i="115"/>
  <c r="EW173" i="115"/>
  <c r="EX173" i="115"/>
  <c r="EY173" i="115"/>
  <c r="EZ173" i="115"/>
  <c r="FA173" i="115"/>
  <c r="FB173" i="115"/>
  <c r="FC173" i="115"/>
  <c r="FD173" i="115"/>
  <c r="FE173" i="115"/>
  <c r="FF173" i="115"/>
  <c r="FG173" i="115"/>
  <c r="FH173" i="115"/>
  <c r="FI173" i="115"/>
  <c r="FJ173" i="115"/>
  <c r="FK173" i="115"/>
  <c r="AB174" i="115"/>
  <c r="AC174" i="115"/>
  <c r="AD174" i="115"/>
  <c r="AE174" i="115"/>
  <c r="AF174" i="115"/>
  <c r="AG174" i="115"/>
  <c r="AH174" i="115"/>
  <c r="AI174" i="115"/>
  <c r="AJ174" i="115"/>
  <c r="AK174" i="115"/>
  <c r="AL174" i="115"/>
  <c r="AM174" i="115"/>
  <c r="AN174" i="115"/>
  <c r="AO174" i="115"/>
  <c r="AP174" i="115"/>
  <c r="AQ174" i="115"/>
  <c r="AR174" i="115"/>
  <c r="AS174" i="115"/>
  <c r="AT174" i="115"/>
  <c r="AU174" i="115"/>
  <c r="AZ174" i="115"/>
  <c r="BA174" i="115"/>
  <c r="BB174" i="115"/>
  <c r="BC174" i="115"/>
  <c r="BD174" i="115"/>
  <c r="BE174" i="115"/>
  <c r="BF174" i="115"/>
  <c r="BG174" i="115"/>
  <c r="BH174" i="115"/>
  <c r="BI174" i="115"/>
  <c r="BJ174" i="115"/>
  <c r="BK174" i="115"/>
  <c r="BL174" i="115"/>
  <c r="BM174" i="115"/>
  <c r="BN174" i="115"/>
  <c r="BO174" i="115"/>
  <c r="BP174" i="115"/>
  <c r="BQ174" i="115"/>
  <c r="BR174" i="115"/>
  <c r="BS174" i="115"/>
  <c r="BX174" i="115"/>
  <c r="BY174" i="115"/>
  <c r="BZ174" i="115"/>
  <c r="CA174" i="115"/>
  <c r="CB174" i="115"/>
  <c r="CC174" i="115"/>
  <c r="CD174" i="115"/>
  <c r="CE174" i="115"/>
  <c r="CF174" i="115"/>
  <c r="CG174" i="115"/>
  <c r="CH174" i="115"/>
  <c r="CI174" i="115"/>
  <c r="CJ174" i="115"/>
  <c r="CK174" i="115"/>
  <c r="CL174" i="115"/>
  <c r="CM174" i="115"/>
  <c r="CN174" i="115"/>
  <c r="CO174" i="115"/>
  <c r="CP174" i="115"/>
  <c r="CQ174" i="115"/>
  <c r="CV174" i="115"/>
  <c r="CW174" i="115"/>
  <c r="CX174" i="115"/>
  <c r="CY174" i="115"/>
  <c r="CZ174" i="115"/>
  <c r="DA174" i="115"/>
  <c r="DB174" i="115"/>
  <c r="DC174" i="115"/>
  <c r="DD174" i="115"/>
  <c r="DE174" i="115"/>
  <c r="DF174" i="115"/>
  <c r="DG174" i="115"/>
  <c r="DH174" i="115"/>
  <c r="DI174" i="115"/>
  <c r="DJ174" i="115"/>
  <c r="DK174" i="115"/>
  <c r="DL174" i="115"/>
  <c r="DM174" i="115"/>
  <c r="DN174" i="115"/>
  <c r="DO174" i="115"/>
  <c r="DQ174" i="115"/>
  <c r="DT174" i="115"/>
  <c r="DU174" i="115"/>
  <c r="DV174" i="115"/>
  <c r="DW174" i="115"/>
  <c r="DX174" i="115"/>
  <c r="DY174" i="115"/>
  <c r="DZ174" i="115"/>
  <c r="EA174" i="115"/>
  <c r="EB174" i="115"/>
  <c r="EC174" i="115"/>
  <c r="ED174" i="115"/>
  <c r="EE174" i="115"/>
  <c r="EF174" i="115"/>
  <c r="EG174" i="115"/>
  <c r="EH174" i="115"/>
  <c r="EI174" i="115"/>
  <c r="EJ174" i="115"/>
  <c r="EK174" i="115"/>
  <c r="EL174" i="115"/>
  <c r="EM174" i="115"/>
  <c r="ER174" i="115"/>
  <c r="ES174" i="115"/>
  <c r="ET174" i="115"/>
  <c r="EU174" i="115"/>
  <c r="EV174" i="115"/>
  <c r="EW174" i="115"/>
  <c r="EX174" i="115"/>
  <c r="EY174" i="115"/>
  <c r="EZ174" i="115"/>
  <c r="FA174" i="115"/>
  <c r="FB174" i="115"/>
  <c r="FC174" i="115"/>
  <c r="FD174" i="115"/>
  <c r="FE174" i="115"/>
  <c r="FF174" i="115"/>
  <c r="FG174" i="115"/>
  <c r="FH174" i="115"/>
  <c r="FI174" i="115"/>
  <c r="FJ174" i="115"/>
  <c r="FK174" i="115"/>
  <c r="AB175" i="115"/>
  <c r="AC175" i="115"/>
  <c r="AD175" i="115"/>
  <c r="AE175" i="115"/>
  <c r="AF175" i="115"/>
  <c r="AG175" i="115"/>
  <c r="AH175" i="115"/>
  <c r="AI175" i="115"/>
  <c r="AJ175" i="115"/>
  <c r="AK175" i="115"/>
  <c r="AL175" i="115"/>
  <c r="AM175" i="115"/>
  <c r="AN175" i="115"/>
  <c r="AO175" i="115"/>
  <c r="AP175" i="115"/>
  <c r="AQ175" i="115"/>
  <c r="AR175" i="115"/>
  <c r="AS175" i="115"/>
  <c r="AT175" i="115"/>
  <c r="AU175" i="115"/>
  <c r="AZ175" i="115"/>
  <c r="BA175" i="115"/>
  <c r="BB175" i="115"/>
  <c r="BC175" i="115"/>
  <c r="BD175" i="115"/>
  <c r="BE175" i="115"/>
  <c r="BF175" i="115"/>
  <c r="BG175" i="115"/>
  <c r="BU175" i="115"/>
  <c r="BH175" i="115"/>
  <c r="BI175" i="115"/>
  <c r="BJ175" i="115"/>
  <c r="BK175" i="115"/>
  <c r="BL175" i="115"/>
  <c r="BM175" i="115"/>
  <c r="BN175" i="115"/>
  <c r="BO175" i="115"/>
  <c r="BP175" i="115"/>
  <c r="BQ175" i="115"/>
  <c r="BR175" i="115"/>
  <c r="BS175" i="115"/>
  <c r="BX175" i="115"/>
  <c r="BY175" i="115"/>
  <c r="BZ175" i="115"/>
  <c r="CA175" i="115"/>
  <c r="CB175" i="115"/>
  <c r="CC175" i="115"/>
  <c r="CD175" i="115"/>
  <c r="CE175" i="115"/>
  <c r="CF175" i="115"/>
  <c r="CG175" i="115"/>
  <c r="CH175" i="115"/>
  <c r="CI175" i="115"/>
  <c r="CJ175" i="115"/>
  <c r="CK175" i="115"/>
  <c r="CL175" i="115"/>
  <c r="CM175" i="115"/>
  <c r="CN175" i="115"/>
  <c r="CO175" i="115"/>
  <c r="CP175" i="115"/>
  <c r="CQ175" i="115"/>
  <c r="CV175" i="115"/>
  <c r="CW175" i="115"/>
  <c r="CX175" i="115"/>
  <c r="CY175" i="115"/>
  <c r="CZ175" i="115"/>
  <c r="DA175" i="115"/>
  <c r="DB175" i="115"/>
  <c r="DC175" i="115"/>
  <c r="DD175" i="115"/>
  <c r="DE175" i="115"/>
  <c r="DF175" i="115"/>
  <c r="DG175" i="115"/>
  <c r="DH175" i="115"/>
  <c r="DI175" i="115"/>
  <c r="DJ175" i="115"/>
  <c r="DK175" i="115"/>
  <c r="DL175" i="115"/>
  <c r="DM175" i="115"/>
  <c r="DN175" i="115"/>
  <c r="DO175" i="115"/>
  <c r="DT175" i="115"/>
  <c r="DU175" i="115"/>
  <c r="DV175" i="115"/>
  <c r="DW175" i="115"/>
  <c r="DX175" i="115"/>
  <c r="DY175" i="115"/>
  <c r="DZ175" i="115"/>
  <c r="EA175" i="115"/>
  <c r="EB175" i="115"/>
  <c r="EC175" i="115"/>
  <c r="ED175" i="115"/>
  <c r="EE175" i="115"/>
  <c r="EF175" i="115"/>
  <c r="EG175" i="115"/>
  <c r="EH175" i="115"/>
  <c r="EI175" i="115"/>
  <c r="EJ175" i="115"/>
  <c r="EK175" i="115"/>
  <c r="EL175" i="115"/>
  <c r="EM175" i="115"/>
  <c r="EN175" i="115"/>
  <c r="ER175" i="115"/>
  <c r="ES175" i="115"/>
  <c r="ET175" i="115"/>
  <c r="EU175" i="115"/>
  <c r="EV175" i="115"/>
  <c r="EW175" i="115"/>
  <c r="EX175" i="115"/>
  <c r="EY175" i="115"/>
  <c r="EZ175" i="115"/>
  <c r="FA175" i="115"/>
  <c r="FB175" i="115"/>
  <c r="FC175" i="115"/>
  <c r="FD175" i="115"/>
  <c r="FE175" i="115"/>
  <c r="FF175" i="115"/>
  <c r="FG175" i="115"/>
  <c r="FH175" i="115"/>
  <c r="FI175" i="115"/>
  <c r="FJ175" i="115"/>
  <c r="FK175" i="115"/>
  <c r="AB176" i="115"/>
  <c r="AC176" i="115"/>
  <c r="AD176" i="115"/>
  <c r="AE176" i="115"/>
  <c r="AF176" i="115"/>
  <c r="AG176" i="115"/>
  <c r="AH176" i="115"/>
  <c r="AI176" i="115"/>
  <c r="AJ176" i="115"/>
  <c r="AK176" i="115"/>
  <c r="AL176" i="115"/>
  <c r="AM176" i="115"/>
  <c r="AN176" i="115"/>
  <c r="AO176" i="115"/>
  <c r="AP176" i="115"/>
  <c r="AQ176" i="115"/>
  <c r="AR176" i="115"/>
  <c r="AS176" i="115"/>
  <c r="AT176" i="115"/>
  <c r="AU176" i="115"/>
  <c r="AZ176" i="115"/>
  <c r="BA176" i="115"/>
  <c r="BB176" i="115"/>
  <c r="BC176" i="115"/>
  <c r="BD176" i="115"/>
  <c r="BE176" i="115"/>
  <c r="BF176" i="115"/>
  <c r="BG176" i="115"/>
  <c r="BH176" i="115"/>
  <c r="BI176" i="115"/>
  <c r="BJ176" i="115"/>
  <c r="BK176" i="115"/>
  <c r="BL176" i="115"/>
  <c r="BM176" i="115"/>
  <c r="BN176" i="115"/>
  <c r="BO176" i="115"/>
  <c r="BP176" i="115"/>
  <c r="BQ176" i="115"/>
  <c r="BR176" i="115"/>
  <c r="BS176" i="115"/>
  <c r="BX176" i="115"/>
  <c r="BY176" i="115"/>
  <c r="BZ176" i="115"/>
  <c r="CA176" i="115"/>
  <c r="CB176" i="115"/>
  <c r="CC176" i="115"/>
  <c r="CD176" i="115"/>
  <c r="CE176" i="115"/>
  <c r="CF176" i="115"/>
  <c r="CG176" i="115"/>
  <c r="CH176" i="115"/>
  <c r="CI176" i="115"/>
  <c r="CJ176" i="115"/>
  <c r="CK176" i="115"/>
  <c r="CL176" i="115"/>
  <c r="CM176" i="115"/>
  <c r="CN176" i="115"/>
  <c r="CO176" i="115"/>
  <c r="CP176" i="115"/>
  <c r="CQ176" i="115"/>
  <c r="CV176" i="115"/>
  <c r="CW176" i="115"/>
  <c r="CX176" i="115"/>
  <c r="CY176" i="115"/>
  <c r="CZ176" i="115"/>
  <c r="DA176" i="115"/>
  <c r="DB176" i="115"/>
  <c r="DC176" i="115"/>
  <c r="DD176" i="115"/>
  <c r="DE176" i="115"/>
  <c r="DF176" i="115"/>
  <c r="DG176" i="115"/>
  <c r="DH176" i="115"/>
  <c r="DI176" i="115"/>
  <c r="DJ176" i="115"/>
  <c r="DK176" i="115"/>
  <c r="DL176" i="115"/>
  <c r="DM176" i="115"/>
  <c r="DN176" i="115"/>
  <c r="DO176" i="115"/>
  <c r="DT176" i="115"/>
  <c r="DU176" i="115"/>
  <c r="DV176" i="115"/>
  <c r="DW176" i="115"/>
  <c r="DX176" i="115"/>
  <c r="DY176" i="115"/>
  <c r="DZ176" i="115"/>
  <c r="EA176" i="115"/>
  <c r="EB176" i="115"/>
  <c r="EC176" i="115"/>
  <c r="ED176" i="115"/>
  <c r="EE176" i="115"/>
  <c r="EF176" i="115"/>
  <c r="EG176" i="115"/>
  <c r="EH176" i="115"/>
  <c r="EI176" i="115"/>
  <c r="EJ176" i="115"/>
  <c r="EK176" i="115"/>
  <c r="EL176" i="115"/>
  <c r="EM176" i="115"/>
  <c r="ER176" i="115"/>
  <c r="ES176" i="115"/>
  <c r="ET176" i="115"/>
  <c r="EU176" i="115"/>
  <c r="EV176" i="115"/>
  <c r="EW176" i="115"/>
  <c r="EX176" i="115"/>
  <c r="EY176" i="115"/>
  <c r="EZ176" i="115"/>
  <c r="FA176" i="115"/>
  <c r="FB176" i="115"/>
  <c r="FC176" i="115"/>
  <c r="FD176" i="115"/>
  <c r="FE176" i="115"/>
  <c r="FF176" i="115"/>
  <c r="FG176" i="115"/>
  <c r="FH176" i="115"/>
  <c r="FI176" i="115"/>
  <c r="FJ176" i="115"/>
  <c r="FK176" i="115"/>
  <c r="AB177" i="115"/>
  <c r="AC177" i="115"/>
  <c r="AV177" i="115"/>
  <c r="AD177" i="115"/>
  <c r="AE177" i="115"/>
  <c r="AF177" i="115"/>
  <c r="AG177" i="115"/>
  <c r="AH177" i="115"/>
  <c r="AI177" i="115"/>
  <c r="AJ177" i="115"/>
  <c r="AK177" i="115"/>
  <c r="AL177" i="115"/>
  <c r="AM177" i="115"/>
  <c r="AN177" i="115"/>
  <c r="AO177" i="115"/>
  <c r="AP177" i="115"/>
  <c r="AQ177" i="115"/>
  <c r="AR177" i="115"/>
  <c r="AS177" i="115"/>
  <c r="AT177" i="115"/>
  <c r="AU177" i="115"/>
  <c r="AZ177" i="115"/>
  <c r="BA177" i="115"/>
  <c r="BB177" i="115"/>
  <c r="BC177" i="115"/>
  <c r="BD177" i="115"/>
  <c r="BE177" i="115"/>
  <c r="BF177" i="115"/>
  <c r="BG177" i="115"/>
  <c r="BH177" i="115"/>
  <c r="BI177" i="115"/>
  <c r="BJ177" i="115"/>
  <c r="BK177" i="115"/>
  <c r="BL177" i="115"/>
  <c r="BM177" i="115"/>
  <c r="BN177" i="115"/>
  <c r="BO177" i="115"/>
  <c r="BP177" i="115"/>
  <c r="BQ177" i="115"/>
  <c r="BR177" i="115"/>
  <c r="BS177" i="115"/>
  <c r="BU177" i="115"/>
  <c r="BX177" i="115"/>
  <c r="BY177" i="115"/>
  <c r="BZ177" i="115"/>
  <c r="CA177" i="115"/>
  <c r="CB177" i="115"/>
  <c r="CC177" i="115"/>
  <c r="CD177" i="115"/>
  <c r="CE177" i="115"/>
  <c r="CF177" i="115"/>
  <c r="CG177" i="115"/>
  <c r="CH177" i="115"/>
  <c r="CI177" i="115"/>
  <c r="CJ177" i="115"/>
  <c r="CK177" i="115"/>
  <c r="CL177" i="115"/>
  <c r="CM177" i="115"/>
  <c r="CN177" i="115"/>
  <c r="CO177" i="115"/>
  <c r="CP177" i="115"/>
  <c r="CQ177" i="115"/>
  <c r="CV177" i="115"/>
  <c r="CW177" i="115"/>
  <c r="CX177" i="115"/>
  <c r="CY177" i="115"/>
  <c r="CZ177" i="115"/>
  <c r="DA177" i="115"/>
  <c r="DB177" i="115"/>
  <c r="DC177" i="115"/>
  <c r="DD177" i="115"/>
  <c r="DE177" i="115"/>
  <c r="DF177" i="115"/>
  <c r="DG177" i="115"/>
  <c r="DH177" i="115"/>
  <c r="DI177" i="115"/>
  <c r="DJ177" i="115"/>
  <c r="DK177" i="115"/>
  <c r="DL177" i="115"/>
  <c r="DM177" i="115"/>
  <c r="DN177" i="115"/>
  <c r="DO177" i="115"/>
  <c r="DT177" i="115"/>
  <c r="DU177" i="115"/>
  <c r="DV177" i="115"/>
  <c r="DW177" i="115"/>
  <c r="DX177" i="115"/>
  <c r="DY177" i="115"/>
  <c r="DZ177" i="115"/>
  <c r="EA177" i="115"/>
  <c r="EB177" i="115"/>
  <c r="EC177" i="115"/>
  <c r="ED177" i="115"/>
  <c r="EE177" i="115"/>
  <c r="EF177" i="115"/>
  <c r="EG177" i="115"/>
  <c r="EH177" i="115"/>
  <c r="EI177" i="115"/>
  <c r="EJ177" i="115"/>
  <c r="EK177" i="115"/>
  <c r="EL177" i="115"/>
  <c r="EM177" i="115"/>
  <c r="ER177" i="115"/>
  <c r="ES177" i="115"/>
  <c r="ET177" i="115"/>
  <c r="EU177" i="115"/>
  <c r="EV177" i="115"/>
  <c r="EW177" i="115"/>
  <c r="EX177" i="115"/>
  <c r="EY177" i="115"/>
  <c r="FM177" i="115"/>
  <c r="EZ177" i="115"/>
  <c r="FA177" i="115"/>
  <c r="FB177" i="115"/>
  <c r="FC177" i="115"/>
  <c r="FD177" i="115"/>
  <c r="FE177" i="115"/>
  <c r="FF177" i="115"/>
  <c r="FG177" i="115"/>
  <c r="FH177" i="115"/>
  <c r="FI177" i="115"/>
  <c r="FJ177" i="115"/>
  <c r="FK177" i="115"/>
  <c r="AB178" i="115"/>
  <c r="AC178" i="115"/>
  <c r="AD178" i="115"/>
  <c r="AE178" i="115"/>
  <c r="AF178" i="115"/>
  <c r="AG178" i="115"/>
  <c r="AH178" i="115"/>
  <c r="AI178" i="115"/>
  <c r="AJ178" i="115"/>
  <c r="AK178" i="115"/>
  <c r="AL178" i="115"/>
  <c r="AM178" i="115"/>
  <c r="AN178" i="115"/>
  <c r="AO178" i="115"/>
  <c r="AP178" i="115"/>
  <c r="AQ178" i="115"/>
  <c r="AR178" i="115"/>
  <c r="AS178" i="115"/>
  <c r="AT178" i="115"/>
  <c r="AU178" i="115"/>
  <c r="AZ178" i="115"/>
  <c r="BA178" i="115"/>
  <c r="BB178" i="115"/>
  <c r="BC178" i="115"/>
  <c r="BD178" i="115"/>
  <c r="BE178" i="115"/>
  <c r="BF178" i="115"/>
  <c r="BG178" i="115"/>
  <c r="BH178" i="115"/>
  <c r="BI178" i="115"/>
  <c r="BJ178" i="115"/>
  <c r="BK178" i="115"/>
  <c r="BL178" i="115"/>
  <c r="BM178" i="115"/>
  <c r="BN178" i="115"/>
  <c r="BO178" i="115"/>
  <c r="BP178" i="115"/>
  <c r="BQ178" i="115"/>
  <c r="BR178" i="115"/>
  <c r="BS178" i="115"/>
  <c r="BX178" i="115"/>
  <c r="BY178" i="115"/>
  <c r="BZ178" i="115"/>
  <c r="CA178" i="115"/>
  <c r="CB178" i="115"/>
  <c r="CC178" i="115"/>
  <c r="CD178" i="115"/>
  <c r="CE178" i="115"/>
  <c r="CF178" i="115"/>
  <c r="CG178" i="115"/>
  <c r="CH178" i="115"/>
  <c r="CI178" i="115"/>
  <c r="CJ178" i="115"/>
  <c r="CK178" i="115"/>
  <c r="CL178" i="115"/>
  <c r="CM178" i="115"/>
  <c r="CN178" i="115"/>
  <c r="CO178" i="115"/>
  <c r="CP178" i="115"/>
  <c r="CQ178" i="115"/>
  <c r="CR178" i="115"/>
  <c r="CV178" i="115"/>
  <c r="CW178" i="115"/>
  <c r="CX178" i="115"/>
  <c r="CY178" i="115"/>
  <c r="CZ178" i="115"/>
  <c r="DA178" i="115"/>
  <c r="DB178" i="115"/>
  <c r="DC178" i="115"/>
  <c r="DD178" i="115"/>
  <c r="DE178" i="115"/>
  <c r="DF178" i="115"/>
  <c r="DG178" i="115"/>
  <c r="DH178" i="115"/>
  <c r="DI178" i="115"/>
  <c r="DJ178" i="115"/>
  <c r="DK178" i="115"/>
  <c r="DL178" i="115"/>
  <c r="DM178" i="115"/>
  <c r="DN178" i="115"/>
  <c r="DO178" i="115"/>
  <c r="DT178" i="115"/>
  <c r="DU178" i="115"/>
  <c r="DV178" i="115"/>
  <c r="EN178" i="115"/>
  <c r="DW178" i="115"/>
  <c r="DX178" i="115"/>
  <c r="DY178" i="115"/>
  <c r="DZ178" i="115"/>
  <c r="EA178" i="115"/>
  <c r="EB178" i="115"/>
  <c r="EC178" i="115"/>
  <c r="ED178" i="115"/>
  <c r="EE178" i="115"/>
  <c r="EF178" i="115"/>
  <c r="EG178" i="115"/>
  <c r="EH178" i="115"/>
  <c r="EI178" i="115"/>
  <c r="EJ178" i="115"/>
  <c r="EK178" i="115"/>
  <c r="EL178" i="115"/>
  <c r="EM178" i="115"/>
  <c r="ER178" i="115"/>
  <c r="ES178" i="115"/>
  <c r="ET178" i="115"/>
  <c r="EU178" i="115"/>
  <c r="EV178" i="115"/>
  <c r="EW178" i="115"/>
  <c r="EX178" i="115"/>
  <c r="EY178" i="115"/>
  <c r="EZ178" i="115"/>
  <c r="FA178" i="115"/>
  <c r="FB178" i="115"/>
  <c r="FC178" i="115"/>
  <c r="FD178" i="115"/>
  <c r="FE178" i="115"/>
  <c r="FF178" i="115"/>
  <c r="FG178" i="115"/>
  <c r="FH178" i="115"/>
  <c r="FI178" i="115"/>
  <c r="FJ178" i="115"/>
  <c r="FK178" i="115"/>
  <c r="AB179" i="115"/>
  <c r="AC179" i="115"/>
  <c r="AD179" i="115"/>
  <c r="AV179" i="115"/>
  <c r="AE179" i="115"/>
  <c r="AF179" i="115"/>
  <c r="AG179" i="115"/>
  <c r="AH179" i="115"/>
  <c r="AI179" i="115"/>
  <c r="AJ179" i="115"/>
  <c r="AK179" i="115"/>
  <c r="AL179" i="115"/>
  <c r="AM179" i="115"/>
  <c r="AN179" i="115"/>
  <c r="AO179" i="115"/>
  <c r="AP179" i="115"/>
  <c r="AQ179" i="115"/>
  <c r="AR179" i="115"/>
  <c r="AS179" i="115"/>
  <c r="AT179" i="115"/>
  <c r="AU179" i="115"/>
  <c r="AZ179" i="115"/>
  <c r="BA179" i="115"/>
  <c r="BB179" i="115"/>
  <c r="BC179" i="115"/>
  <c r="BD179" i="115"/>
  <c r="BE179" i="115"/>
  <c r="BF179" i="115"/>
  <c r="BG179" i="115"/>
  <c r="BH179" i="115"/>
  <c r="BI179" i="115"/>
  <c r="BJ179" i="115"/>
  <c r="BK179" i="115"/>
  <c r="BL179" i="115"/>
  <c r="BM179" i="115"/>
  <c r="BN179" i="115"/>
  <c r="BO179" i="115"/>
  <c r="BP179" i="115"/>
  <c r="BQ179" i="115"/>
  <c r="BR179" i="115"/>
  <c r="BS179" i="115"/>
  <c r="BX179" i="115"/>
  <c r="BY179" i="115"/>
  <c r="BZ179" i="115"/>
  <c r="CA179" i="115"/>
  <c r="CB179" i="115"/>
  <c r="CC179" i="115"/>
  <c r="CD179" i="115"/>
  <c r="CE179" i="115"/>
  <c r="CF179" i="115"/>
  <c r="CG179" i="115"/>
  <c r="CH179" i="115"/>
  <c r="CI179" i="115"/>
  <c r="CJ179" i="115"/>
  <c r="CK179" i="115"/>
  <c r="CL179" i="115"/>
  <c r="CM179" i="115"/>
  <c r="CN179" i="115"/>
  <c r="CO179" i="115"/>
  <c r="CP179" i="115"/>
  <c r="CQ179" i="115"/>
  <c r="CV179" i="115"/>
  <c r="CW179" i="115"/>
  <c r="CX179" i="115"/>
  <c r="CY179" i="115"/>
  <c r="CZ179" i="115"/>
  <c r="DA179" i="115"/>
  <c r="DB179" i="115"/>
  <c r="DC179" i="115"/>
  <c r="DD179" i="115"/>
  <c r="DE179" i="115"/>
  <c r="DF179" i="115"/>
  <c r="DG179" i="115"/>
  <c r="DH179" i="115"/>
  <c r="DI179" i="115"/>
  <c r="DJ179" i="115"/>
  <c r="DK179" i="115"/>
  <c r="DL179" i="115"/>
  <c r="DM179" i="115"/>
  <c r="DN179" i="115"/>
  <c r="DO179" i="115"/>
  <c r="DT179" i="115"/>
  <c r="DU179" i="115"/>
  <c r="EN179" i="115"/>
  <c r="DV179" i="115"/>
  <c r="DW179" i="115"/>
  <c r="DX179" i="115"/>
  <c r="DY179" i="115"/>
  <c r="DZ179" i="115"/>
  <c r="EA179" i="115"/>
  <c r="EB179" i="115"/>
  <c r="EC179" i="115"/>
  <c r="ED179" i="115"/>
  <c r="EE179" i="115"/>
  <c r="EF179" i="115"/>
  <c r="EG179" i="115"/>
  <c r="EH179" i="115"/>
  <c r="EI179" i="115"/>
  <c r="EJ179" i="115"/>
  <c r="EK179" i="115"/>
  <c r="EL179" i="115"/>
  <c r="EM179" i="115"/>
  <c r="ER179" i="115"/>
  <c r="ES179" i="115"/>
  <c r="ET179" i="115"/>
  <c r="EU179" i="115"/>
  <c r="EV179" i="115"/>
  <c r="EW179" i="115"/>
  <c r="EX179" i="115"/>
  <c r="EY179" i="115"/>
  <c r="EZ179" i="115"/>
  <c r="FA179" i="115"/>
  <c r="FB179" i="115"/>
  <c r="FC179" i="115"/>
  <c r="FD179" i="115"/>
  <c r="FE179" i="115"/>
  <c r="FF179" i="115"/>
  <c r="FG179" i="115"/>
  <c r="FH179" i="115"/>
  <c r="FI179" i="115"/>
  <c r="FJ179" i="115"/>
  <c r="FK179" i="115"/>
  <c r="FM179" i="115"/>
  <c r="AB180" i="115"/>
  <c r="AC180" i="115"/>
  <c r="AD180" i="115"/>
  <c r="AE180" i="115"/>
  <c r="AF180" i="115"/>
  <c r="AG180" i="115"/>
  <c r="AH180" i="115"/>
  <c r="AI180" i="115"/>
  <c r="AJ180" i="115"/>
  <c r="AK180" i="115"/>
  <c r="AL180" i="115"/>
  <c r="AM180" i="115"/>
  <c r="AN180" i="115"/>
  <c r="AO180" i="115"/>
  <c r="AP180" i="115"/>
  <c r="AQ180" i="115"/>
  <c r="AR180" i="115"/>
  <c r="AS180" i="115"/>
  <c r="AT180" i="115"/>
  <c r="AU180" i="115"/>
  <c r="AZ180" i="115"/>
  <c r="BA180" i="115"/>
  <c r="BB180" i="115"/>
  <c r="BC180" i="115"/>
  <c r="BD180" i="115"/>
  <c r="BE180" i="115"/>
  <c r="BF180" i="115"/>
  <c r="BG180" i="115"/>
  <c r="BH180" i="115"/>
  <c r="BI180" i="115"/>
  <c r="BJ180" i="115"/>
  <c r="BK180" i="115"/>
  <c r="BL180" i="115"/>
  <c r="BM180" i="115"/>
  <c r="BN180" i="115"/>
  <c r="BO180" i="115"/>
  <c r="BP180" i="115"/>
  <c r="BQ180" i="115"/>
  <c r="BR180" i="115"/>
  <c r="BS180" i="115"/>
  <c r="BX180" i="115"/>
  <c r="BY180" i="115"/>
  <c r="BZ180" i="115"/>
  <c r="CA180" i="115"/>
  <c r="CB180" i="115"/>
  <c r="CC180" i="115"/>
  <c r="CD180" i="115"/>
  <c r="CE180" i="115"/>
  <c r="CF180" i="115"/>
  <c r="CG180" i="115"/>
  <c r="CH180" i="115"/>
  <c r="CI180" i="115"/>
  <c r="CJ180" i="115"/>
  <c r="CK180" i="115"/>
  <c r="CL180" i="115"/>
  <c r="CM180" i="115"/>
  <c r="CN180" i="115"/>
  <c r="CO180" i="115"/>
  <c r="CP180" i="115"/>
  <c r="CQ180" i="115"/>
  <c r="CV180" i="115"/>
  <c r="CW180" i="115"/>
  <c r="CX180" i="115"/>
  <c r="CY180" i="115"/>
  <c r="CZ180" i="115"/>
  <c r="DA180" i="115"/>
  <c r="DB180" i="115"/>
  <c r="DC180" i="115"/>
  <c r="DD180" i="115"/>
  <c r="DE180" i="115"/>
  <c r="DF180" i="115"/>
  <c r="DG180" i="115"/>
  <c r="DH180" i="115"/>
  <c r="DI180" i="115"/>
  <c r="DJ180" i="115"/>
  <c r="DK180" i="115"/>
  <c r="DL180" i="115"/>
  <c r="DM180" i="115"/>
  <c r="DN180" i="115"/>
  <c r="DO180" i="115"/>
  <c r="DT180" i="115"/>
  <c r="DU180" i="115"/>
  <c r="DV180" i="115"/>
  <c r="DW180" i="115"/>
  <c r="DX180" i="115"/>
  <c r="DY180" i="115"/>
  <c r="DZ180" i="115"/>
  <c r="EA180" i="115"/>
  <c r="EB180" i="115"/>
  <c r="EC180" i="115"/>
  <c r="ED180" i="115"/>
  <c r="EE180" i="115"/>
  <c r="EF180" i="115"/>
  <c r="EG180" i="115"/>
  <c r="EH180" i="115"/>
  <c r="EI180" i="115"/>
  <c r="EJ180" i="115"/>
  <c r="EK180" i="115"/>
  <c r="EL180" i="115"/>
  <c r="EM180" i="115"/>
  <c r="ER180" i="115"/>
  <c r="ES180" i="115"/>
  <c r="ET180" i="115"/>
  <c r="EU180" i="115"/>
  <c r="EV180" i="115"/>
  <c r="EW180" i="115"/>
  <c r="EX180" i="115"/>
  <c r="EY180" i="115"/>
  <c r="EZ180" i="115"/>
  <c r="FA180" i="115"/>
  <c r="FB180" i="115"/>
  <c r="FC180" i="115"/>
  <c r="FD180" i="115"/>
  <c r="FE180" i="115"/>
  <c r="FF180" i="115"/>
  <c r="FG180" i="115"/>
  <c r="FH180" i="115"/>
  <c r="FI180" i="115"/>
  <c r="FJ180" i="115"/>
  <c r="FK180" i="115"/>
  <c r="AB181" i="115"/>
  <c r="AC181" i="115"/>
  <c r="AD181" i="115"/>
  <c r="AE181" i="115"/>
  <c r="AF181" i="115"/>
  <c r="AG181" i="115"/>
  <c r="AH181" i="115"/>
  <c r="AI181" i="115"/>
  <c r="AJ181" i="115"/>
  <c r="AK181" i="115"/>
  <c r="AL181" i="115"/>
  <c r="AM181" i="115"/>
  <c r="AN181" i="115"/>
  <c r="AO181" i="115"/>
  <c r="AP181" i="115"/>
  <c r="AQ181" i="115"/>
  <c r="AR181" i="115"/>
  <c r="AS181" i="115"/>
  <c r="AT181" i="115"/>
  <c r="AU181" i="115"/>
  <c r="AV181" i="115"/>
  <c r="AZ181" i="115"/>
  <c r="BA181" i="115"/>
  <c r="BB181" i="115"/>
  <c r="BC181" i="115"/>
  <c r="BD181" i="115"/>
  <c r="BE181" i="115"/>
  <c r="BF181" i="115"/>
  <c r="BG181" i="115"/>
  <c r="BH181" i="115"/>
  <c r="BI181" i="115"/>
  <c r="BJ181" i="115"/>
  <c r="BK181" i="115"/>
  <c r="BL181" i="115"/>
  <c r="BM181" i="115"/>
  <c r="BN181" i="115"/>
  <c r="BO181" i="115"/>
  <c r="BP181" i="115"/>
  <c r="BQ181" i="115"/>
  <c r="BR181" i="115"/>
  <c r="BS181" i="115"/>
  <c r="BX181" i="115"/>
  <c r="BY181" i="115"/>
  <c r="BZ181" i="115"/>
  <c r="CA181" i="115"/>
  <c r="CB181" i="115"/>
  <c r="CC181" i="115"/>
  <c r="CD181" i="115"/>
  <c r="CE181" i="115"/>
  <c r="CF181" i="115"/>
  <c r="CG181" i="115"/>
  <c r="CH181" i="115"/>
  <c r="CI181" i="115"/>
  <c r="CJ181" i="115"/>
  <c r="CK181" i="115"/>
  <c r="CL181" i="115"/>
  <c r="CM181" i="115"/>
  <c r="CN181" i="115"/>
  <c r="CO181" i="115"/>
  <c r="CP181" i="115"/>
  <c r="CQ181" i="115"/>
  <c r="CV181" i="115"/>
  <c r="CW181" i="115"/>
  <c r="CX181" i="115"/>
  <c r="CY181" i="115"/>
  <c r="CZ181" i="115"/>
  <c r="DA181" i="115"/>
  <c r="DB181" i="115"/>
  <c r="DC181" i="115"/>
  <c r="DD181" i="115"/>
  <c r="DE181" i="115"/>
  <c r="DF181" i="115"/>
  <c r="DG181" i="115"/>
  <c r="DH181" i="115"/>
  <c r="DI181" i="115"/>
  <c r="DJ181" i="115"/>
  <c r="DK181" i="115"/>
  <c r="DL181" i="115"/>
  <c r="DM181" i="115"/>
  <c r="DN181" i="115"/>
  <c r="DO181" i="115"/>
  <c r="DT181" i="115"/>
  <c r="DU181" i="115"/>
  <c r="DV181" i="115"/>
  <c r="DW181" i="115"/>
  <c r="DX181" i="115"/>
  <c r="DY181" i="115"/>
  <c r="DZ181" i="115"/>
  <c r="EA181" i="115"/>
  <c r="EB181" i="115"/>
  <c r="EC181" i="115"/>
  <c r="ED181" i="115"/>
  <c r="EE181" i="115"/>
  <c r="EF181" i="115"/>
  <c r="EG181" i="115"/>
  <c r="EH181" i="115"/>
  <c r="EI181" i="115"/>
  <c r="EJ181" i="115"/>
  <c r="EK181" i="115"/>
  <c r="EL181" i="115"/>
  <c r="EM181" i="115"/>
  <c r="ER181" i="115"/>
  <c r="ES181" i="115"/>
  <c r="ET181" i="115"/>
  <c r="EU181" i="115"/>
  <c r="EV181" i="115"/>
  <c r="EW181" i="115"/>
  <c r="EX181" i="115"/>
  <c r="EY181" i="115"/>
  <c r="EZ181" i="115"/>
  <c r="FA181" i="115"/>
  <c r="FB181" i="115"/>
  <c r="FC181" i="115"/>
  <c r="FD181" i="115"/>
  <c r="FE181" i="115"/>
  <c r="FF181" i="115"/>
  <c r="FG181" i="115"/>
  <c r="FH181" i="115"/>
  <c r="FI181" i="115"/>
  <c r="FJ181" i="115"/>
  <c r="FK181" i="115"/>
  <c r="AB182" i="115"/>
  <c r="AC182" i="115"/>
  <c r="AD182" i="115"/>
  <c r="AE182" i="115"/>
  <c r="AF182" i="115"/>
  <c r="AG182" i="115"/>
  <c r="AH182" i="115"/>
  <c r="AI182" i="115"/>
  <c r="AJ182" i="115"/>
  <c r="AK182" i="115"/>
  <c r="AL182" i="115"/>
  <c r="AM182" i="115"/>
  <c r="AN182" i="115"/>
  <c r="AO182" i="115"/>
  <c r="AP182" i="115"/>
  <c r="AQ182" i="115"/>
  <c r="AR182" i="115"/>
  <c r="AS182" i="115"/>
  <c r="AT182" i="115"/>
  <c r="AU182" i="115"/>
  <c r="AZ182" i="115"/>
  <c r="BA182" i="115"/>
  <c r="BB182" i="115"/>
  <c r="BC182" i="115"/>
  <c r="BD182" i="115"/>
  <c r="BE182" i="115"/>
  <c r="BF182" i="115"/>
  <c r="BG182" i="115"/>
  <c r="BH182" i="115"/>
  <c r="BI182" i="115"/>
  <c r="BJ182" i="115"/>
  <c r="BK182" i="115"/>
  <c r="BL182" i="115"/>
  <c r="BM182" i="115"/>
  <c r="BN182" i="115"/>
  <c r="BO182" i="115"/>
  <c r="BP182" i="115"/>
  <c r="BQ182" i="115"/>
  <c r="BR182" i="115"/>
  <c r="BS182" i="115"/>
  <c r="BX182" i="115"/>
  <c r="BY182" i="115"/>
  <c r="CR182" i="115"/>
  <c r="BZ182" i="115"/>
  <c r="CA182" i="115"/>
  <c r="CB182" i="115"/>
  <c r="CC182" i="115"/>
  <c r="CD182" i="115"/>
  <c r="CE182" i="115"/>
  <c r="CF182" i="115"/>
  <c r="CG182" i="115"/>
  <c r="CH182" i="115"/>
  <c r="CI182" i="115"/>
  <c r="CJ182" i="115"/>
  <c r="CK182" i="115"/>
  <c r="CL182" i="115"/>
  <c r="CM182" i="115"/>
  <c r="CN182" i="115"/>
  <c r="CO182" i="115"/>
  <c r="CP182" i="115"/>
  <c r="CQ182" i="115"/>
  <c r="CV182" i="115"/>
  <c r="CW182" i="115"/>
  <c r="CX182" i="115"/>
  <c r="CY182" i="115"/>
  <c r="CZ182" i="115"/>
  <c r="DA182" i="115"/>
  <c r="DB182" i="115"/>
  <c r="DC182" i="115"/>
  <c r="DD182" i="115"/>
  <c r="DE182" i="115"/>
  <c r="DF182" i="115"/>
  <c r="DG182" i="115"/>
  <c r="DH182" i="115"/>
  <c r="DI182" i="115"/>
  <c r="DJ182" i="115"/>
  <c r="DK182" i="115"/>
  <c r="DL182" i="115"/>
  <c r="DM182" i="115"/>
  <c r="DN182" i="115"/>
  <c r="DO182" i="115"/>
  <c r="DQ182" i="115"/>
  <c r="DT182" i="115"/>
  <c r="DU182" i="115"/>
  <c r="DV182" i="115"/>
  <c r="DW182" i="115"/>
  <c r="DX182" i="115"/>
  <c r="DY182" i="115"/>
  <c r="DZ182" i="115"/>
  <c r="EA182" i="115"/>
  <c r="EB182" i="115"/>
  <c r="EC182" i="115"/>
  <c r="ED182" i="115"/>
  <c r="EE182" i="115"/>
  <c r="EF182" i="115"/>
  <c r="EG182" i="115"/>
  <c r="EH182" i="115"/>
  <c r="EI182" i="115"/>
  <c r="EJ182" i="115"/>
  <c r="EK182" i="115"/>
  <c r="EL182" i="115"/>
  <c r="EM182" i="115"/>
  <c r="ER182" i="115"/>
  <c r="ES182" i="115"/>
  <c r="ET182" i="115"/>
  <c r="EU182" i="115"/>
  <c r="EV182" i="115"/>
  <c r="EW182" i="115"/>
  <c r="EX182" i="115"/>
  <c r="EY182" i="115"/>
  <c r="EZ182" i="115"/>
  <c r="FA182" i="115"/>
  <c r="FB182" i="115"/>
  <c r="FC182" i="115"/>
  <c r="FD182" i="115"/>
  <c r="FE182" i="115"/>
  <c r="FF182" i="115"/>
  <c r="FG182" i="115"/>
  <c r="FH182" i="115"/>
  <c r="FI182" i="115"/>
  <c r="FJ182" i="115"/>
  <c r="FK182" i="115"/>
  <c r="X132" i="115"/>
  <c r="Z132" i="115"/>
  <c r="Y132" i="115"/>
  <c r="X134" i="115"/>
  <c r="Y134" i="115"/>
  <c r="Z134" i="115"/>
  <c r="X135" i="115"/>
  <c r="Z135" i="115"/>
  <c r="Y135" i="115"/>
  <c r="X136" i="115"/>
  <c r="Z136" i="115"/>
  <c r="Y136" i="115"/>
  <c r="X137" i="115"/>
  <c r="Y137" i="115"/>
  <c r="Z137" i="115"/>
  <c r="X145" i="115"/>
  <c r="Z145" i="115"/>
  <c r="Y145" i="115"/>
  <c r="X146" i="115"/>
  <c r="Y146" i="115"/>
  <c r="Z146" i="115"/>
  <c r="X148" i="115"/>
  <c r="Y148" i="115"/>
  <c r="X152" i="115"/>
  <c r="Z152" i="115"/>
  <c r="Y152" i="115"/>
  <c r="X153" i="115"/>
  <c r="Z153" i="115"/>
  <c r="Y153" i="115"/>
  <c r="X155" i="115"/>
  <c r="Z155" i="115"/>
  <c r="Y155" i="115"/>
  <c r="X156" i="115"/>
  <c r="Y156" i="115"/>
  <c r="X161" i="115"/>
  <c r="Y161" i="115"/>
  <c r="X162" i="115"/>
  <c r="Y162" i="115"/>
  <c r="Z162" i="115"/>
  <c r="X163" i="115"/>
  <c r="Z163" i="115"/>
  <c r="Y163" i="115"/>
  <c r="X164" i="115"/>
  <c r="Y164" i="115"/>
  <c r="X165" i="115"/>
  <c r="Y165" i="115"/>
  <c r="Z165" i="115"/>
  <c r="X166" i="115"/>
  <c r="Z166" i="115"/>
  <c r="Y166" i="115"/>
  <c r="Y107" i="115"/>
  <c r="Z121" i="115"/>
  <c r="Z126" i="115"/>
  <c r="Z127" i="115"/>
  <c r="Z128" i="115"/>
  <c r="Y112" i="115"/>
  <c r="D119" i="115"/>
  <c r="E119" i="115"/>
  <c r="F119" i="115"/>
  <c r="G119" i="115"/>
  <c r="H119" i="115"/>
  <c r="I119" i="115"/>
  <c r="J119" i="115"/>
  <c r="K119" i="115"/>
  <c r="L119" i="115"/>
  <c r="M119" i="115"/>
  <c r="N119" i="115"/>
  <c r="Y119" i="115"/>
  <c r="O119" i="115"/>
  <c r="P119" i="115"/>
  <c r="Q119" i="115"/>
  <c r="R119" i="115"/>
  <c r="S119" i="115"/>
  <c r="T119" i="115"/>
  <c r="U119" i="115"/>
  <c r="V119" i="115"/>
  <c r="W119" i="115"/>
  <c r="D118" i="115"/>
  <c r="E118" i="115"/>
  <c r="F118" i="115"/>
  <c r="X118" i="115"/>
  <c r="G118" i="115"/>
  <c r="H118" i="115"/>
  <c r="I118" i="115"/>
  <c r="J118" i="115"/>
  <c r="K118" i="115"/>
  <c r="L118" i="115"/>
  <c r="M118" i="115"/>
  <c r="N118" i="115"/>
  <c r="O118" i="115"/>
  <c r="P118" i="115"/>
  <c r="Q118" i="115"/>
  <c r="R118" i="115"/>
  <c r="S118" i="115"/>
  <c r="T118" i="115"/>
  <c r="U118" i="115"/>
  <c r="V118" i="115"/>
  <c r="W118" i="115"/>
  <c r="D117" i="115"/>
  <c r="E117" i="115"/>
  <c r="F117" i="115"/>
  <c r="G117" i="115"/>
  <c r="H117" i="115"/>
  <c r="I117" i="115"/>
  <c r="J117" i="115"/>
  <c r="K117" i="115"/>
  <c r="L117" i="115"/>
  <c r="M117" i="115"/>
  <c r="N117" i="115"/>
  <c r="O117" i="115"/>
  <c r="P117" i="115"/>
  <c r="Q117" i="115"/>
  <c r="R117" i="115"/>
  <c r="S117" i="115"/>
  <c r="T117" i="115"/>
  <c r="U117" i="115"/>
  <c r="V117" i="115"/>
  <c r="W117" i="115"/>
  <c r="D116" i="115"/>
  <c r="E116" i="115"/>
  <c r="F116" i="115"/>
  <c r="G116" i="115"/>
  <c r="H116" i="115"/>
  <c r="I116" i="115"/>
  <c r="J116" i="115"/>
  <c r="K116" i="115"/>
  <c r="L116" i="115"/>
  <c r="M116" i="115"/>
  <c r="N116" i="115"/>
  <c r="O116" i="115"/>
  <c r="P116" i="115"/>
  <c r="Q116" i="115"/>
  <c r="R116" i="115"/>
  <c r="S116" i="115"/>
  <c r="T116" i="115"/>
  <c r="U116" i="115"/>
  <c r="V116" i="115"/>
  <c r="W116" i="115"/>
  <c r="D115" i="115"/>
  <c r="E115" i="115"/>
  <c r="F115" i="115"/>
  <c r="G115" i="115"/>
  <c r="H115" i="115"/>
  <c r="I115" i="115"/>
  <c r="J115" i="115"/>
  <c r="K115" i="115"/>
  <c r="L115" i="115"/>
  <c r="M115" i="115"/>
  <c r="N115" i="115"/>
  <c r="Y115" i="115"/>
  <c r="O115" i="115"/>
  <c r="P115" i="115"/>
  <c r="Q115" i="115"/>
  <c r="R115" i="115"/>
  <c r="S115" i="115"/>
  <c r="T115" i="115"/>
  <c r="U115" i="115"/>
  <c r="V115" i="115"/>
  <c r="W115" i="115"/>
  <c r="D114" i="115"/>
  <c r="E114" i="115"/>
  <c r="F114" i="115"/>
  <c r="G114" i="115"/>
  <c r="H114" i="115"/>
  <c r="I114" i="115"/>
  <c r="J114" i="115"/>
  <c r="K114" i="115"/>
  <c r="L114" i="115"/>
  <c r="M114" i="115"/>
  <c r="N114" i="115"/>
  <c r="O114" i="115"/>
  <c r="P114" i="115"/>
  <c r="Q114" i="115"/>
  <c r="R114" i="115"/>
  <c r="S114" i="115"/>
  <c r="T114" i="115"/>
  <c r="U114" i="115"/>
  <c r="V114" i="115"/>
  <c r="W114" i="115"/>
  <c r="D113" i="115"/>
  <c r="E113" i="115"/>
  <c r="F113" i="115"/>
  <c r="X113" i="115"/>
  <c r="G113" i="115"/>
  <c r="H113" i="115"/>
  <c r="I113" i="115"/>
  <c r="J113" i="115"/>
  <c r="K113" i="115"/>
  <c r="L113" i="115"/>
  <c r="M113" i="115"/>
  <c r="N113" i="115"/>
  <c r="O113" i="115"/>
  <c r="P113" i="115"/>
  <c r="Q113" i="115"/>
  <c r="R113" i="115"/>
  <c r="S113" i="115"/>
  <c r="T113" i="115"/>
  <c r="U113" i="115"/>
  <c r="V113" i="115"/>
  <c r="W113" i="115"/>
  <c r="D111" i="115"/>
  <c r="E111" i="115"/>
  <c r="F111" i="115"/>
  <c r="G111" i="115"/>
  <c r="H111" i="115"/>
  <c r="I111" i="115"/>
  <c r="J111" i="115"/>
  <c r="K111" i="115"/>
  <c r="L111" i="115"/>
  <c r="M111" i="115"/>
  <c r="N111" i="115"/>
  <c r="Y111" i="115"/>
  <c r="O111" i="115"/>
  <c r="P111" i="115"/>
  <c r="Q111" i="115"/>
  <c r="R111" i="115"/>
  <c r="S111" i="115"/>
  <c r="T111" i="115"/>
  <c r="U111" i="115"/>
  <c r="V111" i="115"/>
  <c r="W111" i="115"/>
  <c r="D110" i="115"/>
  <c r="E110" i="115"/>
  <c r="F110" i="115"/>
  <c r="G110" i="115"/>
  <c r="H110" i="115"/>
  <c r="I110" i="115"/>
  <c r="J110" i="115"/>
  <c r="K110" i="115"/>
  <c r="L110" i="115"/>
  <c r="M110" i="115"/>
  <c r="N110" i="115"/>
  <c r="O110" i="115"/>
  <c r="P110" i="115"/>
  <c r="Q110" i="115"/>
  <c r="R110" i="115"/>
  <c r="S110" i="115"/>
  <c r="T110" i="115"/>
  <c r="U110" i="115"/>
  <c r="V110" i="115"/>
  <c r="W110" i="115"/>
  <c r="D109" i="115"/>
  <c r="E109" i="115"/>
  <c r="F109" i="115"/>
  <c r="G109" i="115"/>
  <c r="H109" i="115"/>
  <c r="I109" i="115"/>
  <c r="J109" i="115"/>
  <c r="K109" i="115"/>
  <c r="L109" i="115"/>
  <c r="M109" i="115"/>
  <c r="N109" i="115"/>
  <c r="O109" i="115"/>
  <c r="P109" i="115"/>
  <c r="Q109" i="115"/>
  <c r="R109" i="115"/>
  <c r="S109" i="115"/>
  <c r="T109" i="115"/>
  <c r="U109" i="115"/>
  <c r="V109" i="115"/>
  <c r="W109" i="115"/>
  <c r="X112" i="115"/>
  <c r="Z112" i="115"/>
  <c r="AB5" i="115"/>
  <c r="AZ5" i="115"/>
  <c r="BX5" i="115"/>
  <c r="CV5" i="115"/>
  <c r="DT5" i="115"/>
  <c r="ER5" i="115"/>
  <c r="D5" i="115"/>
  <c r="Y109" i="115"/>
  <c r="Y110" i="115"/>
  <c r="Y113" i="115"/>
  <c r="Z113" i="115"/>
  <c r="Y114" i="115"/>
  <c r="Y116" i="115"/>
  <c r="Y117" i="115"/>
  <c r="Y118" i="115"/>
  <c r="Z118" i="115"/>
  <c r="CT182" i="115"/>
  <c r="DQ178" i="115"/>
  <c r="AW178" i="115"/>
  <c r="AX177" i="115"/>
  <c r="DW143" i="115"/>
  <c r="EN157" i="115"/>
  <c r="EP178" i="115"/>
  <c r="BU181" i="115"/>
  <c r="AW181" i="115"/>
  <c r="EO180" i="115"/>
  <c r="FM175" i="115"/>
  <c r="CS175" i="115"/>
  <c r="CT175" i="115"/>
  <c r="CR174" i="115"/>
  <c r="BT174" i="115"/>
  <c r="C276" i="116"/>
  <c r="C246" i="116"/>
  <c r="Z161" i="115"/>
  <c r="EN181" i="115"/>
  <c r="CR181" i="115"/>
  <c r="CR176" i="115"/>
  <c r="AV176" i="115"/>
  <c r="X111" i="115"/>
  <c r="Z111" i="115"/>
  <c r="X115" i="115"/>
  <c r="Z115" i="115"/>
  <c r="X117" i="115"/>
  <c r="Z117" i="115"/>
  <c r="Z164" i="115"/>
  <c r="Z156" i="115"/>
  <c r="Z148" i="115"/>
  <c r="FM182" i="115"/>
  <c r="BT182" i="115"/>
  <c r="FL181" i="115"/>
  <c r="BU180" i="115"/>
  <c r="DP179" i="115"/>
  <c r="DR179" i="115"/>
  <c r="BU179" i="115"/>
  <c r="BT179" i="115"/>
  <c r="EO177" i="115"/>
  <c r="DQ177" i="115"/>
  <c r="FL176" i="115"/>
  <c r="DP176" i="115"/>
  <c r="AW175" i="115"/>
  <c r="FM174" i="115"/>
  <c r="DP172" i="115"/>
  <c r="BN167" i="115"/>
  <c r="BF167" i="115"/>
  <c r="AT168" i="115"/>
  <c r="AT167" i="115"/>
  <c r="AP168" i="115"/>
  <c r="AP167" i="115"/>
  <c r="AL168" i="115"/>
  <c r="AL167" i="115"/>
  <c r="AH168" i="115"/>
  <c r="AH167" i="115"/>
  <c r="AD168" i="115"/>
  <c r="AD167" i="115"/>
  <c r="FL169" i="115"/>
  <c r="BV163" i="115"/>
  <c r="FL157" i="115"/>
  <c r="EN182" i="115"/>
  <c r="CS182" i="115"/>
  <c r="AW182" i="115"/>
  <c r="CR180" i="115"/>
  <c r="AV180" i="115"/>
  <c r="EO179" i="115"/>
  <c r="EP179" i="115"/>
  <c r="CS179" i="115"/>
  <c r="EN177" i="115"/>
  <c r="EP177" i="115"/>
  <c r="CR177" i="115"/>
  <c r="CT177" i="115"/>
  <c r="EO176" i="115"/>
  <c r="AV175" i="115"/>
  <c r="FM173" i="115"/>
  <c r="BU173" i="115"/>
  <c r="BV173" i="115"/>
  <c r="EO170" i="115"/>
  <c r="DY167" i="115"/>
  <c r="EK168" i="115"/>
  <c r="EK167" i="115"/>
  <c r="EG168" i="115"/>
  <c r="EG167" i="115"/>
  <c r="DU168" i="115"/>
  <c r="DU167" i="115"/>
  <c r="FM181" i="115"/>
  <c r="DQ181" i="115"/>
  <c r="FL180" i="115"/>
  <c r="DQ180" i="115"/>
  <c r="DP180" i="115"/>
  <c r="AW179" i="115"/>
  <c r="AX179" i="115"/>
  <c r="FM178" i="115"/>
  <c r="BT178" i="115"/>
  <c r="FL177" i="115"/>
  <c r="FN177" i="115"/>
  <c r="DQ176" i="115"/>
  <c r="CS176" i="115"/>
  <c r="BU176" i="115"/>
  <c r="DP175" i="115"/>
  <c r="BT175" i="115"/>
  <c r="BV175" i="115"/>
  <c r="EN173" i="115"/>
  <c r="EP173" i="115"/>
  <c r="AW172" i="115"/>
  <c r="BU171" i="115"/>
  <c r="BT169" i="115"/>
  <c r="AS168" i="115"/>
  <c r="AS167" i="115"/>
  <c r="AK168" i="115"/>
  <c r="AK167" i="115"/>
  <c r="AG168" i="115"/>
  <c r="AG167" i="115"/>
  <c r="AC168" i="115"/>
  <c r="AC167" i="115"/>
  <c r="AX166" i="115"/>
  <c r="EO151" i="115"/>
  <c r="EN150" i="115"/>
  <c r="CR150" i="115"/>
  <c r="BX143" i="115"/>
  <c r="BX138" i="115"/>
  <c r="AW133" i="115"/>
  <c r="BT119" i="115"/>
  <c r="EN174" i="115"/>
  <c r="AW174" i="115"/>
  <c r="AX174" i="115"/>
  <c r="FL173" i="115"/>
  <c r="FN173" i="115"/>
  <c r="CS173" i="115"/>
  <c r="AV173" i="115"/>
  <c r="DH168" i="115"/>
  <c r="DH167" i="115"/>
  <c r="DQ172" i="115"/>
  <c r="CZ168" i="115"/>
  <c r="CZ167" i="115"/>
  <c r="CS171" i="115"/>
  <c r="AV171" i="115"/>
  <c r="FK168" i="115"/>
  <c r="FK167" i="115"/>
  <c r="FG168" i="115"/>
  <c r="FG167" i="115"/>
  <c r="FC168" i="115"/>
  <c r="FC167" i="115"/>
  <c r="EU168" i="115"/>
  <c r="EU167" i="115"/>
  <c r="DM168" i="115"/>
  <c r="DM167" i="115"/>
  <c r="DI168" i="115"/>
  <c r="DI167" i="115"/>
  <c r="DE168" i="115"/>
  <c r="DE167" i="115"/>
  <c r="DA168" i="115"/>
  <c r="DA167" i="115"/>
  <c r="CW168" i="115"/>
  <c r="CW167" i="115"/>
  <c r="DN168" i="115"/>
  <c r="DN167" i="115"/>
  <c r="DJ168" i="115"/>
  <c r="DJ167" i="115"/>
  <c r="DF168" i="115"/>
  <c r="DF167" i="115"/>
  <c r="DB168" i="115"/>
  <c r="DB167" i="115"/>
  <c r="CX168" i="115"/>
  <c r="CX167" i="115"/>
  <c r="BU169" i="115"/>
  <c r="FN162" i="115"/>
  <c r="CT162" i="115"/>
  <c r="EM143" i="115"/>
  <c r="BL143" i="115"/>
  <c r="EO158" i="115"/>
  <c r="DQ158" i="115"/>
  <c r="CS154" i="115"/>
  <c r="BT154" i="115"/>
  <c r="CR151" i="115"/>
  <c r="FN145" i="115"/>
  <c r="FM144" i="115"/>
  <c r="AW144" i="115"/>
  <c r="AV142" i="115"/>
  <c r="AX142" i="115"/>
  <c r="EG139" i="115"/>
  <c r="DE139" i="115"/>
  <c r="AT139" i="115"/>
  <c r="AP139" i="115"/>
  <c r="AH139" i="115"/>
  <c r="BT133" i="115"/>
  <c r="EO119" i="115"/>
  <c r="FL182" i="115"/>
  <c r="FN182" i="115"/>
  <c r="BU182" i="115"/>
  <c r="DP181" i="115"/>
  <c r="DR181" i="115"/>
  <c r="FM180" i="115"/>
  <c r="BT180" i="115"/>
  <c r="BV180" i="115"/>
  <c r="DQ179" i="115"/>
  <c r="FL178" i="115"/>
  <c r="CS178" i="115"/>
  <c r="CT178" i="115"/>
  <c r="BU178" i="115"/>
  <c r="BV178" i="115"/>
  <c r="DP177" i="115"/>
  <c r="AW177" i="115"/>
  <c r="FM176" i="115"/>
  <c r="BT176" i="115"/>
  <c r="BV176" i="115"/>
  <c r="EO175" i="115"/>
  <c r="EP175" i="115"/>
  <c r="DQ175" i="115"/>
  <c r="FL174" i="115"/>
  <c r="CS174" i="115"/>
  <c r="BU174" i="115"/>
  <c r="EO172" i="115"/>
  <c r="CR172" i="115"/>
  <c r="FJ168" i="115"/>
  <c r="FJ167" i="115"/>
  <c r="FF168" i="115"/>
  <c r="FF167" i="115"/>
  <c r="FB168" i="115"/>
  <c r="FB167" i="115"/>
  <c r="EX168" i="115"/>
  <c r="EX167" i="115"/>
  <c r="ET168" i="115"/>
  <c r="ET167" i="115"/>
  <c r="DP170" i="115"/>
  <c r="DL168" i="115"/>
  <c r="DL167" i="115"/>
  <c r="DD168" i="115"/>
  <c r="DD167" i="115"/>
  <c r="CV168" i="115"/>
  <c r="CN168" i="115"/>
  <c r="CN167" i="115"/>
  <c r="CJ168" i="115"/>
  <c r="CJ167" i="115"/>
  <c r="CF168" i="115"/>
  <c r="CF167" i="115"/>
  <c r="CB168" i="115"/>
  <c r="CB167" i="115"/>
  <c r="BX168" i="115"/>
  <c r="DR166" i="115"/>
  <c r="BV166" i="115"/>
  <c r="BT160" i="115"/>
  <c r="BV156" i="115"/>
  <c r="FN155" i="115"/>
  <c r="FL151" i="115"/>
  <c r="AV149" i="115"/>
  <c r="EL143" i="115"/>
  <c r="EH143" i="115"/>
  <c r="ED143" i="115"/>
  <c r="DZ143" i="115"/>
  <c r="DV143" i="115"/>
  <c r="CS133" i="115"/>
  <c r="BV123" i="115"/>
  <c r="EO182" i="115"/>
  <c r="DP182" i="115"/>
  <c r="DR182" i="115"/>
  <c r="AV182" i="115"/>
  <c r="EO181" i="115"/>
  <c r="CS181" i="115"/>
  <c r="BT181" i="115"/>
  <c r="BV181" i="115"/>
  <c r="EN180" i="115"/>
  <c r="CS180" i="115"/>
  <c r="AW180" i="115"/>
  <c r="FL179" i="115"/>
  <c r="FN179" i="115"/>
  <c r="CR179" i="115"/>
  <c r="EO178" i="115"/>
  <c r="DP178" i="115"/>
  <c r="DR178" i="115"/>
  <c r="AV178" i="115"/>
  <c r="CS177" i="115"/>
  <c r="BT177" i="115"/>
  <c r="BV177" i="115"/>
  <c r="EN176" i="115"/>
  <c r="AW176" i="115"/>
  <c r="FL175" i="115"/>
  <c r="FN175" i="115"/>
  <c r="CR175" i="115"/>
  <c r="EO174" i="115"/>
  <c r="DP174" i="115"/>
  <c r="DR174" i="115"/>
  <c r="AV174" i="115"/>
  <c r="DQ173" i="115"/>
  <c r="BR168" i="115"/>
  <c r="BR167" i="115"/>
  <c r="BJ168" i="115"/>
  <c r="BJ167" i="115"/>
  <c r="BB168" i="115"/>
  <c r="BB167" i="115"/>
  <c r="FM171" i="115"/>
  <c r="EL168" i="115"/>
  <c r="EL167" i="115"/>
  <c r="EH168" i="115"/>
  <c r="EH167" i="115"/>
  <c r="ED168" i="115"/>
  <c r="ED167" i="115"/>
  <c r="DZ168" i="115"/>
  <c r="DZ167" i="115"/>
  <c r="DV168" i="115"/>
  <c r="DV167" i="115"/>
  <c r="DV138" i="115"/>
  <c r="DV131" i="115"/>
  <c r="CQ168" i="115"/>
  <c r="CQ167" i="115"/>
  <c r="CM168" i="115"/>
  <c r="CM167" i="115"/>
  <c r="CI168" i="115"/>
  <c r="CI167" i="115"/>
  <c r="CR170" i="115"/>
  <c r="BS168" i="115"/>
  <c r="BS167" i="115"/>
  <c r="BO168" i="115"/>
  <c r="BO167" i="115"/>
  <c r="BK168" i="115"/>
  <c r="BK167" i="115"/>
  <c r="BC168" i="115"/>
  <c r="BC167" i="115"/>
  <c r="BC138" i="115"/>
  <c r="BC131" i="115"/>
  <c r="BC129" i="115"/>
  <c r="FH168" i="115"/>
  <c r="FH167" i="115"/>
  <c r="FD168" i="115"/>
  <c r="FD167" i="115"/>
  <c r="EZ168" i="115"/>
  <c r="EZ167" i="115"/>
  <c r="EV168" i="115"/>
  <c r="EV167" i="115"/>
  <c r="ER168" i="115"/>
  <c r="EP166" i="115"/>
  <c r="EP164" i="115"/>
  <c r="DE143" i="115"/>
  <c r="DE138" i="115"/>
  <c r="DE131" i="115"/>
  <c r="DQ160" i="115"/>
  <c r="DP160" i="115"/>
  <c r="CR160" i="115"/>
  <c r="BU157" i="115"/>
  <c r="AX153" i="115"/>
  <c r="EP152" i="115"/>
  <c r="BB143" i="115"/>
  <c r="CS149" i="115"/>
  <c r="CT149" i="115"/>
  <c r="FL147" i="115"/>
  <c r="FL142" i="115"/>
  <c r="AW141" i="115"/>
  <c r="FL140" i="115"/>
  <c r="EU139" i="115"/>
  <c r="EP137" i="115"/>
  <c r="AW119" i="115"/>
  <c r="CS118" i="115"/>
  <c r="DP117" i="115"/>
  <c r="DQ114" i="115"/>
  <c r="AV111" i="115"/>
  <c r="CR107" i="115"/>
  <c r="CT107" i="115"/>
  <c r="CT145" i="115"/>
  <c r="DF143" i="115"/>
  <c r="DB143" i="115"/>
  <c r="DF139" i="115"/>
  <c r="DB139" i="115"/>
  <c r="CP139" i="115"/>
  <c r="CL139" i="115"/>
  <c r="CH139" i="115"/>
  <c r="CD139" i="115"/>
  <c r="BZ139" i="115"/>
  <c r="AQ139" i="115"/>
  <c r="AM139" i="115"/>
  <c r="AI139" i="115"/>
  <c r="DR135" i="115"/>
  <c r="BV135" i="115"/>
  <c r="FN132" i="115"/>
  <c r="CT124" i="115"/>
  <c r="FN122" i="115"/>
  <c r="CT122" i="115"/>
  <c r="DF108" i="115"/>
  <c r="AV115" i="115"/>
  <c r="DZ108" i="115"/>
  <c r="EN107" i="115"/>
  <c r="EP107" i="115"/>
  <c r="BV161" i="115"/>
  <c r="FM159" i="115"/>
  <c r="DN143" i="115"/>
  <c r="AV157" i="115"/>
  <c r="CT156" i="115"/>
  <c r="BV155" i="115"/>
  <c r="AW154" i="115"/>
  <c r="BV153" i="115"/>
  <c r="AX152" i="115"/>
  <c r="BT151" i="115"/>
  <c r="EO150" i="115"/>
  <c r="DJ143" i="115"/>
  <c r="CX143" i="115"/>
  <c r="CX138" i="115"/>
  <c r="CX131" i="115"/>
  <c r="BT149" i="115"/>
  <c r="AX148" i="115"/>
  <c r="EN147" i="115"/>
  <c r="BT147" i="115"/>
  <c r="AE143" i="115"/>
  <c r="EP146" i="115"/>
  <c r="FM142" i="115"/>
  <c r="EI139" i="115"/>
  <c r="EE139" i="115"/>
  <c r="EA139" i="115"/>
  <c r="CQ139" i="115"/>
  <c r="CA139" i="115"/>
  <c r="FI139" i="115"/>
  <c r="FE139" i="115"/>
  <c r="FA139" i="115"/>
  <c r="EW139" i="115"/>
  <c r="EW138" i="115"/>
  <c r="EW131" i="115"/>
  <c r="ES139" i="115"/>
  <c r="EK139" i="115"/>
  <c r="DY139" i="115"/>
  <c r="EN133" i="115"/>
  <c r="BU115" i="115"/>
  <c r="BU113" i="115"/>
  <c r="FM111" i="115"/>
  <c r="CT161" i="115"/>
  <c r="CS158" i="115"/>
  <c r="CR158" i="115"/>
  <c r="EV143" i="115"/>
  <c r="EP155" i="115"/>
  <c r="CT155" i="115"/>
  <c r="BU154" i="115"/>
  <c r="DP150" i="115"/>
  <c r="DR148" i="115"/>
  <c r="BV148" i="115"/>
  <c r="FH139" i="115"/>
  <c r="FD139" i="115"/>
  <c r="EV139" i="115"/>
  <c r="ER139" i="115"/>
  <c r="EJ139" i="115"/>
  <c r="EF139" i="115"/>
  <c r="EB139" i="115"/>
  <c r="DX139" i="115"/>
  <c r="DT139" i="115"/>
  <c r="DL139" i="115"/>
  <c r="DH139" i="115"/>
  <c r="CV139" i="115"/>
  <c r="BQ139" i="115"/>
  <c r="BM139" i="115"/>
  <c r="BI139" i="115"/>
  <c r="BE139" i="115"/>
  <c r="AS139" i="115"/>
  <c r="AG139" i="115"/>
  <c r="AC139" i="115"/>
  <c r="AV139" i="115"/>
  <c r="BV134" i="115"/>
  <c r="EN113" i="115"/>
  <c r="CR110" i="115"/>
  <c r="BT116" i="115"/>
  <c r="AQ108" i="115"/>
  <c r="AQ106" i="115"/>
  <c r="CO108" i="115"/>
  <c r="CO106" i="115"/>
  <c r="FG108" i="115"/>
  <c r="EJ108" i="115"/>
  <c r="EJ106" i="115"/>
  <c r="EJ130" i="115"/>
  <c r="BU110" i="115"/>
  <c r="BT110" i="115"/>
  <c r="EO115" i="115"/>
  <c r="BP108" i="115"/>
  <c r="BP106" i="115"/>
  <c r="AZ108" i="115"/>
  <c r="BT114" i="115"/>
  <c r="FN112" i="115"/>
  <c r="DR112" i="115"/>
  <c r="AW111" i="115"/>
  <c r="CK108" i="115"/>
  <c r="CK106" i="115"/>
  <c r="DN108" i="115"/>
  <c r="DP113" i="115"/>
  <c r="CS113" i="115"/>
  <c r="AX182" i="115"/>
  <c r="CT179" i="115"/>
  <c r="EP176" i="115"/>
  <c r="CT173" i="115"/>
  <c r="BV182" i="115"/>
  <c r="FN180" i="115"/>
  <c r="FN176" i="115"/>
  <c r="DR175" i="115"/>
  <c r="BV174" i="115"/>
  <c r="CC138" i="115"/>
  <c r="CC131" i="115"/>
  <c r="AX181" i="115"/>
  <c r="CV167" i="115"/>
  <c r="BX167" i="115"/>
  <c r="DN138" i="115"/>
  <c r="EP181" i="115"/>
  <c r="EP180" i="115"/>
  <c r="CT180" i="115"/>
  <c r="AX178" i="115"/>
  <c r="EV138" i="115"/>
  <c r="EV131" i="115"/>
  <c r="EO173" i="115"/>
  <c r="DP173" i="115"/>
  <c r="DR173" i="115"/>
  <c r="AW173" i="115"/>
  <c r="AX173" i="115"/>
  <c r="DR172" i="115"/>
  <c r="EO171" i="115"/>
  <c r="EP171" i="115"/>
  <c r="BV171" i="115"/>
  <c r="CS170" i="115"/>
  <c r="FN169" i="115"/>
  <c r="AU168" i="115"/>
  <c r="AU167" i="115"/>
  <c r="AQ168" i="115"/>
  <c r="AQ167" i="115"/>
  <c r="AM168" i="115"/>
  <c r="AM167" i="115"/>
  <c r="AI168" i="115"/>
  <c r="AW169" i="115"/>
  <c r="AE168" i="115"/>
  <c r="AE167" i="115"/>
  <c r="CA168" i="115"/>
  <c r="CA167" i="115"/>
  <c r="ER167" i="115"/>
  <c r="AW160" i="115"/>
  <c r="FL159" i="115"/>
  <c r="FN159" i="115"/>
  <c r="BU159" i="115"/>
  <c r="BV159" i="115"/>
  <c r="CT158" i="115"/>
  <c r="AW158" i="115"/>
  <c r="AV158" i="115"/>
  <c r="BT157" i="115"/>
  <c r="DQ150" i="115"/>
  <c r="DR150" i="115"/>
  <c r="BU149" i="115"/>
  <c r="BV149" i="115"/>
  <c r="BP143" i="115"/>
  <c r="AZ143" i="115"/>
  <c r="AK138" i="115"/>
  <c r="AK131" i="115"/>
  <c r="FM172" i="115"/>
  <c r="EN172" i="115"/>
  <c r="EP172" i="115"/>
  <c r="BT172" i="115"/>
  <c r="DQ171" i="115"/>
  <c r="CR171" i="115"/>
  <c r="CT171" i="115"/>
  <c r="FL170" i="115"/>
  <c r="DQ170" i="115"/>
  <c r="DR170" i="115"/>
  <c r="BU170" i="115"/>
  <c r="AV170" i="115"/>
  <c r="EJ168" i="115"/>
  <c r="EJ167" i="115"/>
  <c r="EF168" i="115"/>
  <c r="EF167" i="115"/>
  <c r="EB168" i="115"/>
  <c r="EB167" i="115"/>
  <c r="EB138" i="115"/>
  <c r="EB131" i="115"/>
  <c r="DX168" i="115"/>
  <c r="DX167" i="115"/>
  <c r="DT168" i="115"/>
  <c r="DP169" i="115"/>
  <c r="BQ168" i="115"/>
  <c r="BQ167" i="115"/>
  <c r="BM168" i="115"/>
  <c r="BM167" i="115"/>
  <c r="BI168" i="115"/>
  <c r="BI167" i="115"/>
  <c r="BE168" i="115"/>
  <c r="BE167" i="115"/>
  <c r="BA168" i="115"/>
  <c r="BA167" i="115"/>
  <c r="BG168" i="115"/>
  <c r="EP165" i="115"/>
  <c r="BU158" i="115"/>
  <c r="DP157" i="115"/>
  <c r="FM154" i="115"/>
  <c r="EO154" i="115"/>
  <c r="EP154" i="115"/>
  <c r="CS151" i="115"/>
  <c r="AW150" i="115"/>
  <c r="AX150" i="115"/>
  <c r="BK143" i="115"/>
  <c r="BG143" i="115"/>
  <c r="AU143" i="115"/>
  <c r="AU138" i="115"/>
  <c r="AU131" i="115"/>
  <c r="AW147" i="115"/>
  <c r="AI143" i="115"/>
  <c r="BB138" i="115"/>
  <c r="BB131" i="115"/>
  <c r="EZ139" i="115"/>
  <c r="FM140" i="115"/>
  <c r="BA139" i="115"/>
  <c r="BT140" i="115"/>
  <c r="BV140" i="115"/>
  <c r="DJ138" i="115"/>
  <c r="DJ131" i="115"/>
  <c r="CS172" i="115"/>
  <c r="CT172" i="115"/>
  <c r="FN171" i="115"/>
  <c r="AW171" i="115"/>
  <c r="AW170" i="115"/>
  <c r="EM168" i="115"/>
  <c r="EM167" i="115"/>
  <c r="EI168" i="115"/>
  <c r="EI167" i="115"/>
  <c r="EE168" i="115"/>
  <c r="EE167" i="115"/>
  <c r="EE138" i="115"/>
  <c r="EE131" i="115"/>
  <c r="EA168" i="115"/>
  <c r="EO169" i="115"/>
  <c r="EP169" i="115"/>
  <c r="DW168" i="115"/>
  <c r="DW167" i="115"/>
  <c r="CP168" i="115"/>
  <c r="CP167" i="115"/>
  <c r="CP138" i="115"/>
  <c r="CP131" i="115"/>
  <c r="CL168" i="115"/>
  <c r="CL167" i="115"/>
  <c r="CH168" i="115"/>
  <c r="CH167" i="115"/>
  <c r="CD168" i="115"/>
  <c r="CD167" i="115"/>
  <c r="BZ168" i="115"/>
  <c r="BZ167" i="115"/>
  <c r="BZ138" i="115"/>
  <c r="BZ131" i="115"/>
  <c r="BV169" i="115"/>
  <c r="BP168" i="115"/>
  <c r="BP167" i="115"/>
  <c r="BL168" i="115"/>
  <c r="BL167" i="115"/>
  <c r="BL138" i="115"/>
  <c r="BL131" i="115"/>
  <c r="BH168" i="115"/>
  <c r="BH167" i="115"/>
  <c r="BD168" i="115"/>
  <c r="BD167" i="115"/>
  <c r="AZ168" i="115"/>
  <c r="CE168" i="115"/>
  <c r="EO160" i="115"/>
  <c r="EN160" i="115"/>
  <c r="CS160" i="115"/>
  <c r="CT160" i="115"/>
  <c r="EO159" i="115"/>
  <c r="EP159" i="115"/>
  <c r="CS159" i="115"/>
  <c r="CR159" i="115"/>
  <c r="DP158" i="115"/>
  <c r="DR158" i="115"/>
  <c r="FM157" i="115"/>
  <c r="FN157" i="115"/>
  <c r="AW157" i="115"/>
  <c r="AX157" i="115"/>
  <c r="FL154" i="115"/>
  <c r="FN154" i="115"/>
  <c r="FD143" i="115"/>
  <c r="FD138" i="115"/>
  <c r="FD131" i="115"/>
  <c r="CG139" i="115"/>
  <c r="CS141" i="115"/>
  <c r="CR141" i="115"/>
  <c r="CT141" i="115"/>
  <c r="BP138" i="115"/>
  <c r="BP131" i="115"/>
  <c r="FL172" i="115"/>
  <c r="FN172" i="115"/>
  <c r="BU172" i="115"/>
  <c r="AV172" i="115"/>
  <c r="AX172" i="115"/>
  <c r="DP171" i="115"/>
  <c r="FM170" i="115"/>
  <c r="EN170" i="115"/>
  <c r="EP170" i="115"/>
  <c r="BT170" i="115"/>
  <c r="FM169" i="115"/>
  <c r="FI168" i="115"/>
  <c r="FI167" i="115"/>
  <c r="FE168" i="115"/>
  <c r="FE167" i="115"/>
  <c r="FA168" i="115"/>
  <c r="FA167" i="115"/>
  <c r="EW168" i="115"/>
  <c r="EW167" i="115"/>
  <c r="ES168" i="115"/>
  <c r="ES167" i="115"/>
  <c r="DO168" i="115"/>
  <c r="DO167" i="115"/>
  <c r="DK168" i="115"/>
  <c r="DK167" i="115"/>
  <c r="DG168" i="115"/>
  <c r="DG167" i="115"/>
  <c r="DC168" i="115"/>
  <c r="DQ169" i="115"/>
  <c r="CY168" i="115"/>
  <c r="CY167" i="115"/>
  <c r="CO168" i="115"/>
  <c r="CO167" i="115"/>
  <c r="CK168" i="115"/>
  <c r="CK167" i="115"/>
  <c r="CG168" i="115"/>
  <c r="CG167" i="115"/>
  <c r="CC168" i="115"/>
  <c r="CC167" i="115"/>
  <c r="BY168" i="115"/>
  <c r="BY167" i="115"/>
  <c r="CR169" i="115"/>
  <c r="CT169" i="115"/>
  <c r="AV169" i="115"/>
  <c r="AX169" i="115"/>
  <c r="AR168" i="115"/>
  <c r="AR167" i="115"/>
  <c r="AN168" i="115"/>
  <c r="AN167" i="115"/>
  <c r="AJ168" i="115"/>
  <c r="AJ167" i="115"/>
  <c r="AF168" i="115"/>
  <c r="AF167" i="115"/>
  <c r="AB168" i="115"/>
  <c r="EY168" i="115"/>
  <c r="DR164" i="115"/>
  <c r="FM160" i="115"/>
  <c r="FN160" i="115"/>
  <c r="DQ159" i="115"/>
  <c r="FL158" i="115"/>
  <c r="AP143" i="115"/>
  <c r="CQ143" i="115"/>
  <c r="CQ138" i="115"/>
  <c r="CM143" i="115"/>
  <c r="CM138" i="115"/>
  <c r="CM131" i="115"/>
  <c r="CI143" i="115"/>
  <c r="CI138" i="115"/>
  <c r="CI131" i="115"/>
  <c r="CS144" i="115"/>
  <c r="CE143" i="115"/>
  <c r="CA143" i="115"/>
  <c r="AO143" i="115"/>
  <c r="AO138" i="115"/>
  <c r="AO131" i="115"/>
  <c r="AK143" i="115"/>
  <c r="CL138" i="115"/>
  <c r="CL131" i="115"/>
  <c r="CT166" i="115"/>
  <c r="EP163" i="115"/>
  <c r="AX161" i="115"/>
  <c r="BU160" i="115"/>
  <c r="AV160" i="115"/>
  <c r="AX160" i="115"/>
  <c r="DP159" i="115"/>
  <c r="DR159" i="115"/>
  <c r="AW159" i="115"/>
  <c r="AX159" i="115"/>
  <c r="BT158" i="115"/>
  <c r="EO157" i="115"/>
  <c r="EP157" i="115"/>
  <c r="DP154" i="115"/>
  <c r="AV154" i="115"/>
  <c r="AX154" i="115"/>
  <c r="BU150" i="115"/>
  <c r="FG143" i="115"/>
  <c r="FG138" i="115"/>
  <c r="FG131" i="115"/>
  <c r="AT143" i="115"/>
  <c r="AT138" i="115"/>
  <c r="FH143" i="115"/>
  <c r="FH138" i="115"/>
  <c r="FH131" i="115"/>
  <c r="EZ143" i="115"/>
  <c r="ER143" i="115"/>
  <c r="DM143" i="115"/>
  <c r="DM138" i="115"/>
  <c r="DM131" i="115"/>
  <c r="DI143" i="115"/>
  <c r="DI138" i="115"/>
  <c r="DI131" i="115"/>
  <c r="AD143" i="115"/>
  <c r="EK143" i="115"/>
  <c r="EG143" i="115"/>
  <c r="EG138" i="115"/>
  <c r="EG131" i="115"/>
  <c r="EC143" i="115"/>
  <c r="DY143" i="115"/>
  <c r="DY138" i="115"/>
  <c r="DY131" i="115"/>
  <c r="DU143" i="115"/>
  <c r="EN144" i="115"/>
  <c r="BR143" i="115"/>
  <c r="BF143" i="115"/>
  <c r="BF138" i="115"/>
  <c r="BF131" i="115"/>
  <c r="AQ143" i="115"/>
  <c r="AM143" i="115"/>
  <c r="EO142" i="115"/>
  <c r="DF138" i="115"/>
  <c r="DF131" i="115"/>
  <c r="DB138" i="115"/>
  <c r="AE138" i="115"/>
  <c r="AE131" i="115"/>
  <c r="AE129" i="115"/>
  <c r="CT164" i="115"/>
  <c r="EP161" i="115"/>
  <c r="FM158" i="115"/>
  <c r="EN158" i="115"/>
  <c r="DQ157" i="115"/>
  <c r="CR157" i="115"/>
  <c r="CT157" i="115"/>
  <c r="DP151" i="115"/>
  <c r="DR151" i="115"/>
  <c r="CN143" i="115"/>
  <c r="CN138" i="115"/>
  <c r="CN131" i="115"/>
  <c r="CB143" i="115"/>
  <c r="CB138" i="115"/>
  <c r="CB131" i="115"/>
  <c r="FK143" i="115"/>
  <c r="FC143" i="115"/>
  <c r="EU143" i="115"/>
  <c r="EI143" i="115"/>
  <c r="CG143" i="115"/>
  <c r="CC143" i="115"/>
  <c r="CR147" i="115"/>
  <c r="CT147" i="115"/>
  <c r="EO144" i="115"/>
  <c r="DD143" i="115"/>
  <c r="DD138" i="115"/>
  <c r="DD131" i="115"/>
  <c r="CZ143" i="115"/>
  <c r="CZ138" i="115"/>
  <c r="CZ131" i="115"/>
  <c r="BQ143" i="115"/>
  <c r="BM143" i="115"/>
  <c r="BM138" i="115"/>
  <c r="BM131" i="115"/>
  <c r="BI143" i="115"/>
  <c r="BU144" i="115"/>
  <c r="BE143" i="115"/>
  <c r="BE138" i="115"/>
  <c r="BE131" i="115"/>
  <c r="BA143" i="115"/>
  <c r="BT144" i="115"/>
  <c r="EH138" i="115"/>
  <c r="EH131" i="115"/>
  <c r="ED138" i="115"/>
  <c r="ED131" i="115"/>
  <c r="EK138" i="115"/>
  <c r="EK131" i="115"/>
  <c r="EC139" i="115"/>
  <c r="EO140" i="115"/>
  <c r="EN140" i="115"/>
  <c r="DU139" i="115"/>
  <c r="DU138" i="115"/>
  <c r="DU131" i="115"/>
  <c r="BR138" i="115"/>
  <c r="BR131" i="115"/>
  <c r="BU133" i="115"/>
  <c r="FM151" i="115"/>
  <c r="FN151" i="115"/>
  <c r="EN151" i="115"/>
  <c r="EP151" i="115"/>
  <c r="AV151" i="115"/>
  <c r="CS150" i="115"/>
  <c r="CT150" i="115"/>
  <c r="BT150" i="115"/>
  <c r="BV150" i="115"/>
  <c r="EN149" i="115"/>
  <c r="AW149" i="115"/>
  <c r="EP148" i="115"/>
  <c r="FM147" i="115"/>
  <c r="FN147" i="115"/>
  <c r="CF143" i="115"/>
  <c r="AH143" i="115"/>
  <c r="FJ143" i="115"/>
  <c r="FF143" i="115"/>
  <c r="FB143" i="115"/>
  <c r="FB138" i="115"/>
  <c r="FB131" i="115"/>
  <c r="EX143" i="115"/>
  <c r="EX138" i="115"/>
  <c r="EX131" i="115"/>
  <c r="ET143" i="115"/>
  <c r="EJ143" i="115"/>
  <c r="EJ138" i="115"/>
  <c r="EJ131" i="115"/>
  <c r="EF143" i="115"/>
  <c r="EF138" i="115"/>
  <c r="EF131" i="115"/>
  <c r="EB143" i="115"/>
  <c r="DX143" i="115"/>
  <c r="DT143" i="115"/>
  <c r="DA143" i="115"/>
  <c r="CP143" i="115"/>
  <c r="CL143" i="115"/>
  <c r="CH143" i="115"/>
  <c r="CH138" i="115"/>
  <c r="CH131" i="115"/>
  <c r="CD143" i="115"/>
  <c r="CD138" i="115"/>
  <c r="CD131" i="115"/>
  <c r="BZ143" i="115"/>
  <c r="BH143" i="115"/>
  <c r="BD143" i="115"/>
  <c r="BD138" i="115"/>
  <c r="BD131" i="115"/>
  <c r="AL143" i="115"/>
  <c r="AL138" i="115"/>
  <c r="AL131" i="115"/>
  <c r="AW142" i="115"/>
  <c r="DQ141" i="115"/>
  <c r="CF138" i="115"/>
  <c r="CF131" i="115"/>
  <c r="DX138" i="115"/>
  <c r="DX131" i="115"/>
  <c r="BH138" i="115"/>
  <c r="BH131" i="115"/>
  <c r="EP134" i="115"/>
  <c r="CR133" i="115"/>
  <c r="CT133" i="115"/>
  <c r="BU151" i="115"/>
  <c r="BV151" i="115"/>
  <c r="EP150" i="115"/>
  <c r="FM149" i="115"/>
  <c r="FN149" i="115"/>
  <c r="EO147" i="115"/>
  <c r="EP147" i="115"/>
  <c r="CW143" i="115"/>
  <c r="DP147" i="115"/>
  <c r="DR147" i="115"/>
  <c r="AV147" i="115"/>
  <c r="AX147" i="115"/>
  <c r="FI143" i="115"/>
  <c r="FI138" i="115"/>
  <c r="FI131" i="115"/>
  <c r="FE143" i="115"/>
  <c r="FE138" i="115"/>
  <c r="FE131" i="115"/>
  <c r="FA143" i="115"/>
  <c r="FA138" i="115"/>
  <c r="FA131" i="115"/>
  <c r="EW143" i="115"/>
  <c r="FL144" i="115"/>
  <c r="FN144" i="115"/>
  <c r="ES143" i="115"/>
  <c r="ES138" i="115"/>
  <c r="ES131" i="115"/>
  <c r="DL143" i="115"/>
  <c r="DL138" i="115"/>
  <c r="DL131" i="115"/>
  <c r="DH143" i="115"/>
  <c r="CV143" i="115"/>
  <c r="CO143" i="115"/>
  <c r="CK143" i="115"/>
  <c r="BY143" i="115"/>
  <c r="BS143" i="115"/>
  <c r="BS138" i="115"/>
  <c r="BS131" i="115"/>
  <c r="BC143" i="115"/>
  <c r="AS143" i="115"/>
  <c r="AS138" i="115"/>
  <c r="AS131" i="115"/>
  <c r="AG143" i="115"/>
  <c r="AG138" i="115"/>
  <c r="AG131" i="115"/>
  <c r="AC143" i="115"/>
  <c r="EA143" i="115"/>
  <c r="EN142" i="115"/>
  <c r="CS142" i="115"/>
  <c r="BT142" i="115"/>
  <c r="BV142" i="115"/>
  <c r="EO141" i="115"/>
  <c r="CW138" i="115"/>
  <c r="CW131" i="115"/>
  <c r="BU141" i="115"/>
  <c r="AV141" i="115"/>
  <c r="AX141" i="115"/>
  <c r="FJ139" i="115"/>
  <c r="FF139" i="115"/>
  <c r="ET139" i="115"/>
  <c r="EM139" i="115"/>
  <c r="DW139" i="115"/>
  <c r="DW138" i="115"/>
  <c r="DW131" i="115"/>
  <c r="DW129" i="115"/>
  <c r="DP140" i="115"/>
  <c r="CO139" i="115"/>
  <c r="CK139" i="115"/>
  <c r="CS140" i="115"/>
  <c r="CR140" i="115"/>
  <c r="BY139" i="115"/>
  <c r="AQ138" i="115"/>
  <c r="AQ131" i="115"/>
  <c r="AW140" i="115"/>
  <c r="EL138" i="115"/>
  <c r="EL131" i="115"/>
  <c r="DP139" i="115"/>
  <c r="AP138" i="115"/>
  <c r="AP131" i="115"/>
  <c r="CS119" i="115"/>
  <c r="CR119" i="115"/>
  <c r="EO118" i="115"/>
  <c r="FL116" i="115"/>
  <c r="DQ154" i="115"/>
  <c r="CR154" i="115"/>
  <c r="CT154" i="115"/>
  <c r="AW151" i="115"/>
  <c r="FL150" i="115"/>
  <c r="FN150" i="115"/>
  <c r="EO149" i="115"/>
  <c r="DP149" i="115"/>
  <c r="DR149" i="115"/>
  <c r="BO143" i="115"/>
  <c r="BO138" i="115"/>
  <c r="BO131" i="115"/>
  <c r="BU147" i="115"/>
  <c r="DO143" i="115"/>
  <c r="DK143" i="115"/>
  <c r="DG143" i="115"/>
  <c r="DG138" i="115"/>
  <c r="DG131" i="115"/>
  <c r="DC143" i="115"/>
  <c r="DQ144" i="115"/>
  <c r="DR144" i="115"/>
  <c r="CY143" i="115"/>
  <c r="CY138" i="115"/>
  <c r="CY131" i="115"/>
  <c r="CY129" i="115"/>
  <c r="CJ143" i="115"/>
  <c r="CJ138" i="115"/>
  <c r="CJ131" i="115"/>
  <c r="BN143" i="115"/>
  <c r="BJ143" i="115"/>
  <c r="BJ138" i="115"/>
  <c r="BJ131" i="115"/>
  <c r="AX144" i="115"/>
  <c r="AR143" i="115"/>
  <c r="AR138" i="115"/>
  <c r="AR131" i="115"/>
  <c r="AN143" i="115"/>
  <c r="AJ143" i="115"/>
  <c r="AJ138" i="115"/>
  <c r="AJ131" i="115"/>
  <c r="AJ129" i="115"/>
  <c r="AF143" i="115"/>
  <c r="AF138" i="115"/>
  <c r="AF131" i="115"/>
  <c r="AB143" i="115"/>
  <c r="EY143" i="115"/>
  <c r="FN142" i="115"/>
  <c r="FL141" i="115"/>
  <c r="EI138" i="115"/>
  <c r="EI131" i="115"/>
  <c r="BT141" i="115"/>
  <c r="BV141" i="115"/>
  <c r="DK138" i="115"/>
  <c r="DK131" i="115"/>
  <c r="DC139" i="115"/>
  <c r="DQ140" i="115"/>
  <c r="BN139" i="115"/>
  <c r="FC138" i="115"/>
  <c r="FC131" i="115"/>
  <c r="DZ138" i="115"/>
  <c r="DZ131" i="115"/>
  <c r="BK138" i="115"/>
  <c r="BK131" i="115"/>
  <c r="BT139" i="115"/>
  <c r="CR144" i="115"/>
  <c r="CT144" i="115"/>
  <c r="FM141" i="115"/>
  <c r="EN141" i="115"/>
  <c r="EP141" i="115"/>
  <c r="DP141" i="115"/>
  <c r="DR141" i="115"/>
  <c r="AV140" i="115"/>
  <c r="AX140" i="115"/>
  <c r="EY139" i="115"/>
  <c r="AX136" i="115"/>
  <c r="EO133" i="115"/>
  <c r="DP133" i="115"/>
  <c r="DR133" i="115"/>
  <c r="CQ131" i="115"/>
  <c r="BV133" i="115"/>
  <c r="AV133" i="115"/>
  <c r="AX133" i="115"/>
  <c r="DQ142" i="115"/>
  <c r="DR142" i="115"/>
  <c r="CR142" i="115"/>
  <c r="FK138" i="115"/>
  <c r="FK131" i="115"/>
  <c r="AH138" i="115"/>
  <c r="CT135" i="115"/>
  <c r="FM133" i="115"/>
  <c r="FN133" i="115"/>
  <c r="DN131" i="115"/>
  <c r="DB131" i="115"/>
  <c r="AT131" i="115"/>
  <c r="AH131" i="115"/>
  <c r="CT132" i="115"/>
  <c r="DR124" i="115"/>
  <c r="DF106" i="115"/>
  <c r="CS116" i="115"/>
  <c r="CR116" i="115"/>
  <c r="DZ106" i="115"/>
  <c r="DR119" i="115"/>
  <c r="FL118" i="115"/>
  <c r="AW118" i="115"/>
  <c r="AV118" i="115"/>
  <c r="AX118" i="115"/>
  <c r="BV117" i="115"/>
  <c r="BU117" i="115"/>
  <c r="AQ130" i="115"/>
  <c r="AW116" i="115"/>
  <c r="DN106" i="115"/>
  <c r="EM108" i="115"/>
  <c r="EI108" i="115"/>
  <c r="EE108" i="115"/>
  <c r="EO110" i="115"/>
  <c r="EA108" i="115"/>
  <c r="EN110" i="115"/>
  <c r="DW108" i="115"/>
  <c r="CC108" i="115"/>
  <c r="CC106" i="115"/>
  <c r="FJ108" i="115"/>
  <c r="FJ106" i="115"/>
  <c r="FF108" i="115"/>
  <c r="FF106" i="115"/>
  <c r="FB108" i="115"/>
  <c r="FB106" i="115"/>
  <c r="EX108" i="115"/>
  <c r="EX106" i="115"/>
  <c r="ET108" i="115"/>
  <c r="ET106" i="115"/>
  <c r="FM113" i="115"/>
  <c r="FA108" i="115"/>
  <c r="FA106" i="115"/>
  <c r="FL113" i="115"/>
  <c r="BH108" i="115"/>
  <c r="BH106" i="115"/>
  <c r="EP125" i="115"/>
  <c r="AX123" i="115"/>
  <c r="FM119" i="115"/>
  <c r="FN119" i="115"/>
  <c r="EN119" i="115"/>
  <c r="EP119" i="115"/>
  <c r="DQ119" i="115"/>
  <c r="DQ118" i="115"/>
  <c r="DR118" i="115"/>
  <c r="CR118" i="115"/>
  <c r="BU118" i="115"/>
  <c r="BV118" i="115"/>
  <c r="CR117" i="115"/>
  <c r="AW117" i="115"/>
  <c r="AX117" i="115"/>
  <c r="FM115" i="115"/>
  <c r="FN115" i="115"/>
  <c r="EV108" i="115"/>
  <c r="EO114" i="115"/>
  <c r="BU114" i="115"/>
  <c r="BV114" i="115"/>
  <c r="AU108" i="115"/>
  <c r="AU106" i="115"/>
  <c r="AM108" i="115"/>
  <c r="AM106" i="115"/>
  <c r="AE108" i="115"/>
  <c r="AE106" i="115"/>
  <c r="DQ111" i="115"/>
  <c r="DR111" i="115"/>
  <c r="BQ108" i="115"/>
  <c r="BQ106" i="115"/>
  <c r="BI108" i="115"/>
  <c r="BI106" i="115"/>
  <c r="EK108" i="115"/>
  <c r="EK106" i="115"/>
  <c r="EG108" i="115"/>
  <c r="EG106" i="115"/>
  <c r="EC108" i="115"/>
  <c r="EC106" i="115"/>
  <c r="EO109" i="115"/>
  <c r="DY108" i="115"/>
  <c r="DY106" i="115"/>
  <c r="DU108" i="115"/>
  <c r="DU106" i="115"/>
  <c r="EN109" i="115"/>
  <c r="CP108" i="115"/>
  <c r="CP106" i="115"/>
  <c r="CL108" i="115"/>
  <c r="CL106" i="115"/>
  <c r="CH108" i="115"/>
  <c r="CH106" i="115"/>
  <c r="CD108" i="115"/>
  <c r="BZ108" i="115"/>
  <c r="EP123" i="115"/>
  <c r="CT120" i="115"/>
  <c r="EN118" i="115"/>
  <c r="EP118" i="115"/>
  <c r="DQ117" i="115"/>
  <c r="DR117" i="115"/>
  <c r="AV116" i="115"/>
  <c r="EP115" i="115"/>
  <c r="CG108" i="115"/>
  <c r="CG106" i="115"/>
  <c r="CS115" i="115"/>
  <c r="CR115" i="115"/>
  <c r="FG106" i="115"/>
  <c r="FM114" i="115"/>
  <c r="EP113" i="115"/>
  <c r="EO113" i="115"/>
  <c r="FI108" i="115"/>
  <c r="FI106" i="115"/>
  <c r="FM110" i="115"/>
  <c r="EW108" i="115"/>
  <c r="ES108" i="115"/>
  <c r="FL110" i="115"/>
  <c r="DJ108" i="115"/>
  <c r="DB108" i="115"/>
  <c r="DB106" i="115"/>
  <c r="BV110" i="115"/>
  <c r="AR108" i="115"/>
  <c r="AR106" i="115"/>
  <c r="AJ108" i="115"/>
  <c r="AJ106" i="115"/>
  <c r="AB108" i="115"/>
  <c r="EV106" i="115"/>
  <c r="BU119" i="115"/>
  <c r="BV119" i="115"/>
  <c r="AV119" i="115"/>
  <c r="AX119" i="115"/>
  <c r="FM118" i="115"/>
  <c r="FM117" i="115"/>
  <c r="FN117" i="115"/>
  <c r="EN117" i="115"/>
  <c r="EP117" i="115"/>
  <c r="CS117" i="115"/>
  <c r="DP116" i="115"/>
  <c r="DR116" i="115"/>
  <c r="BU116" i="115"/>
  <c r="DQ115" i="115"/>
  <c r="BT115" i="115"/>
  <c r="BV115" i="115"/>
  <c r="AV114" i="115"/>
  <c r="CR111" i="115"/>
  <c r="DO108" i="115"/>
  <c r="DO106" i="115"/>
  <c r="DK108" i="115"/>
  <c r="DK106" i="115"/>
  <c r="DG108" i="115"/>
  <c r="DG106" i="115"/>
  <c r="DQ109" i="115"/>
  <c r="DC108" i="115"/>
  <c r="CY108" i="115"/>
  <c r="CY106" i="115"/>
  <c r="DP109" i="115"/>
  <c r="BY108" i="115"/>
  <c r="BY106" i="115"/>
  <c r="DP115" i="115"/>
  <c r="DR115" i="115"/>
  <c r="AW115" i="115"/>
  <c r="AX115" i="115"/>
  <c r="FH108" i="115"/>
  <c r="FH106" i="115"/>
  <c r="ER108" i="115"/>
  <c r="EN114" i="115"/>
  <c r="CS114" i="115"/>
  <c r="CT114" i="115"/>
  <c r="DQ113" i="115"/>
  <c r="BT113" i="115"/>
  <c r="BV113" i="115"/>
  <c r="FL111" i="115"/>
  <c r="FN111" i="115"/>
  <c r="CS111" i="115"/>
  <c r="DQ110" i="115"/>
  <c r="CS110" i="115"/>
  <c r="CT110" i="115"/>
  <c r="BL108" i="115"/>
  <c r="BD108" i="115"/>
  <c r="BD106" i="115"/>
  <c r="FE108" i="115"/>
  <c r="FE106" i="115"/>
  <c r="EL108" i="115"/>
  <c r="EL106" i="115"/>
  <c r="EH108" i="115"/>
  <c r="EH106" i="115"/>
  <c r="ED108" i="115"/>
  <c r="ED106" i="115"/>
  <c r="DV108" i="115"/>
  <c r="DV106" i="115"/>
  <c r="BS108" i="115"/>
  <c r="BS106" i="115"/>
  <c r="BO108" i="115"/>
  <c r="BO106" i="115"/>
  <c r="BK108" i="115"/>
  <c r="BK106" i="115"/>
  <c r="BG108" i="115"/>
  <c r="BU109" i="115"/>
  <c r="BC108" i="115"/>
  <c r="BC106" i="115"/>
  <c r="AN108" i="115"/>
  <c r="AN106" i="115"/>
  <c r="AW109" i="115"/>
  <c r="AF108" i="115"/>
  <c r="AF106" i="115"/>
  <c r="CX108" i="115"/>
  <c r="CX106" i="115"/>
  <c r="AI108" i="115"/>
  <c r="AZ106" i="115"/>
  <c r="FM116" i="115"/>
  <c r="EN116" i="115"/>
  <c r="EP116" i="115"/>
  <c r="FL114" i="115"/>
  <c r="DP114" i="115"/>
  <c r="DR114" i="115"/>
  <c r="AW114" i="115"/>
  <c r="FD108" i="115"/>
  <c r="FD106" i="115"/>
  <c r="CR113" i="115"/>
  <c r="CT113" i="115"/>
  <c r="AW113" i="115"/>
  <c r="AX113" i="115"/>
  <c r="EP111" i="115"/>
  <c r="EO111" i="115"/>
  <c r="EZ108" i="115"/>
  <c r="EZ106" i="115"/>
  <c r="EF108" i="115"/>
  <c r="EF106" i="115"/>
  <c r="EB108" i="115"/>
  <c r="EB106" i="115"/>
  <c r="DP110" i="115"/>
  <c r="DR110" i="115"/>
  <c r="FK108" i="115"/>
  <c r="FK106" i="115"/>
  <c r="FC108" i="115"/>
  <c r="FC106" i="115"/>
  <c r="EY108" i="115"/>
  <c r="EU108" i="115"/>
  <c r="EU106" i="115"/>
  <c r="DX108" i="115"/>
  <c r="DX106" i="115"/>
  <c r="BM108" i="115"/>
  <c r="BM106" i="115"/>
  <c r="BE108" i="115"/>
  <c r="AT108" i="115"/>
  <c r="AT106" i="115"/>
  <c r="AP108" i="115"/>
  <c r="AP106" i="115"/>
  <c r="AL108" i="115"/>
  <c r="AL106" i="115"/>
  <c r="AH108" i="115"/>
  <c r="AH106" i="115"/>
  <c r="AD108" i="115"/>
  <c r="AD106" i="115"/>
  <c r="AV109" i="115"/>
  <c r="AX109" i="115"/>
  <c r="AW110" i="115"/>
  <c r="AX110" i="115"/>
  <c r="FL109" i="115"/>
  <c r="FN109" i="115"/>
  <c r="CR109" i="115"/>
  <c r="CN108" i="115"/>
  <c r="CN106" i="115"/>
  <c r="CJ108" i="115"/>
  <c r="CJ106" i="115"/>
  <c r="CF108" i="115"/>
  <c r="CF106" i="115"/>
  <c r="CB108" i="115"/>
  <c r="CB106" i="115"/>
  <c r="BX108" i="115"/>
  <c r="BR108" i="115"/>
  <c r="BR106" i="115"/>
  <c r="BN108" i="115"/>
  <c r="BN106" i="115"/>
  <c r="BJ108" i="115"/>
  <c r="BJ106" i="115"/>
  <c r="BF108" i="115"/>
  <c r="BB108" i="115"/>
  <c r="BB106" i="115"/>
  <c r="AS108" i="115"/>
  <c r="AS106" i="115"/>
  <c r="AO108" i="115"/>
  <c r="AO106" i="115"/>
  <c r="AK108" i="115"/>
  <c r="AK106" i="115"/>
  <c r="AG108" i="115"/>
  <c r="AG106" i="115"/>
  <c r="AC108" i="115"/>
  <c r="AC106" i="115"/>
  <c r="DT106" i="115"/>
  <c r="CD106" i="115"/>
  <c r="AB106" i="115"/>
  <c r="FM109" i="115"/>
  <c r="DM108" i="115"/>
  <c r="DM106" i="115"/>
  <c r="DI108" i="115"/>
  <c r="DI106" i="115"/>
  <c r="DE108" i="115"/>
  <c r="DE106" i="115"/>
  <c r="DA108" i="115"/>
  <c r="DA106" i="115"/>
  <c r="CW108" i="115"/>
  <c r="CW106" i="115"/>
  <c r="CQ108" i="115"/>
  <c r="CQ106" i="115"/>
  <c r="CM108" i="115"/>
  <c r="CM106" i="115"/>
  <c r="CI108" i="115"/>
  <c r="CI106" i="115"/>
  <c r="CE108" i="115"/>
  <c r="CS109" i="115"/>
  <c r="CA108" i="115"/>
  <c r="CA106" i="115"/>
  <c r="BT109" i="115"/>
  <c r="BV109" i="115"/>
  <c r="DW106" i="115"/>
  <c r="DP107" i="115"/>
  <c r="DR107" i="115"/>
  <c r="BF106" i="115"/>
  <c r="BT111" i="115"/>
  <c r="BV111" i="115"/>
  <c r="DL108" i="115"/>
  <c r="DL106" i="115"/>
  <c r="DH108" i="115"/>
  <c r="DH106" i="115"/>
  <c r="DD108" i="115"/>
  <c r="DD106" i="115"/>
  <c r="CZ108" i="115"/>
  <c r="CZ106" i="115"/>
  <c r="CV108" i="115"/>
  <c r="BA108" i="115"/>
  <c r="BA106" i="115"/>
  <c r="ES106" i="115"/>
  <c r="FL107" i="115"/>
  <c r="FN107" i="115"/>
  <c r="BT107" i="115"/>
  <c r="BV107" i="115"/>
  <c r="X109" i="115"/>
  <c r="Z109" i="115"/>
  <c r="X114" i="115"/>
  <c r="Z114" i="115"/>
  <c r="X119" i="115"/>
  <c r="Z119" i="115"/>
  <c r="X116" i="115"/>
  <c r="Z116" i="115"/>
  <c r="X110" i="115"/>
  <c r="Z110" i="115"/>
  <c r="E180" i="115"/>
  <c r="F180" i="115"/>
  <c r="G180" i="115"/>
  <c r="H180" i="115"/>
  <c r="I180" i="115"/>
  <c r="J180" i="115"/>
  <c r="K180" i="115"/>
  <c r="L180" i="115"/>
  <c r="M180" i="115"/>
  <c r="N180" i="115"/>
  <c r="O180" i="115"/>
  <c r="P180" i="115"/>
  <c r="Q180" i="115"/>
  <c r="R180" i="115"/>
  <c r="S180" i="115"/>
  <c r="T180" i="115"/>
  <c r="U180" i="115"/>
  <c r="V180" i="115"/>
  <c r="W180" i="115"/>
  <c r="E181" i="115"/>
  <c r="F181" i="115"/>
  <c r="G181" i="115"/>
  <c r="H181" i="115"/>
  <c r="I181" i="115"/>
  <c r="J181" i="115"/>
  <c r="K181" i="115"/>
  <c r="L181" i="115"/>
  <c r="M181" i="115"/>
  <c r="N181" i="115"/>
  <c r="O181" i="115"/>
  <c r="P181" i="115"/>
  <c r="Q181" i="115"/>
  <c r="R181" i="115"/>
  <c r="S181" i="115"/>
  <c r="T181" i="115"/>
  <c r="U181" i="115"/>
  <c r="V181" i="115"/>
  <c r="W181" i="115"/>
  <c r="E182" i="115"/>
  <c r="F182" i="115"/>
  <c r="G182" i="115"/>
  <c r="H182" i="115"/>
  <c r="I182" i="115"/>
  <c r="J182" i="115"/>
  <c r="K182" i="115"/>
  <c r="L182" i="115"/>
  <c r="M182" i="115"/>
  <c r="N182" i="115"/>
  <c r="O182" i="115"/>
  <c r="P182" i="115"/>
  <c r="Q182" i="115"/>
  <c r="R182" i="115"/>
  <c r="S182" i="115"/>
  <c r="T182" i="115"/>
  <c r="U182" i="115"/>
  <c r="V182" i="115"/>
  <c r="W182" i="115"/>
  <c r="D182" i="115"/>
  <c r="D181" i="115"/>
  <c r="X181" i="115"/>
  <c r="D180" i="115"/>
  <c r="E169" i="115"/>
  <c r="F169" i="115"/>
  <c r="G169" i="115"/>
  <c r="H169" i="115"/>
  <c r="I169" i="115"/>
  <c r="J169" i="115"/>
  <c r="K169" i="115"/>
  <c r="L169" i="115"/>
  <c r="M169" i="115"/>
  <c r="N169" i="115"/>
  <c r="O169" i="115"/>
  <c r="P169" i="115"/>
  <c r="Q169" i="115"/>
  <c r="R169" i="115"/>
  <c r="S169" i="115"/>
  <c r="T169" i="115"/>
  <c r="U169" i="115"/>
  <c r="V169" i="115"/>
  <c r="W169" i="115"/>
  <c r="E170" i="115"/>
  <c r="F170" i="115"/>
  <c r="G170" i="115"/>
  <c r="H170" i="115"/>
  <c r="I170" i="115"/>
  <c r="J170" i="115"/>
  <c r="K170" i="115"/>
  <c r="L170" i="115"/>
  <c r="M170" i="115"/>
  <c r="N170" i="115"/>
  <c r="O170" i="115"/>
  <c r="P170" i="115"/>
  <c r="Q170" i="115"/>
  <c r="R170" i="115"/>
  <c r="S170" i="115"/>
  <c r="T170" i="115"/>
  <c r="U170" i="115"/>
  <c r="V170" i="115"/>
  <c r="W170" i="115"/>
  <c r="E171" i="115"/>
  <c r="F171" i="115"/>
  <c r="G171" i="115"/>
  <c r="H171" i="115"/>
  <c r="I171" i="115"/>
  <c r="J171" i="115"/>
  <c r="K171" i="115"/>
  <c r="L171" i="115"/>
  <c r="M171" i="115"/>
  <c r="N171" i="115"/>
  <c r="O171" i="115"/>
  <c r="P171" i="115"/>
  <c r="Q171" i="115"/>
  <c r="R171" i="115"/>
  <c r="S171" i="115"/>
  <c r="T171" i="115"/>
  <c r="U171" i="115"/>
  <c r="V171" i="115"/>
  <c r="W171" i="115"/>
  <c r="E172" i="115"/>
  <c r="F172" i="115"/>
  <c r="G172" i="115"/>
  <c r="H172" i="115"/>
  <c r="I172" i="115"/>
  <c r="J172" i="115"/>
  <c r="K172" i="115"/>
  <c r="L172" i="115"/>
  <c r="M172" i="115"/>
  <c r="N172" i="115"/>
  <c r="O172" i="115"/>
  <c r="P172" i="115"/>
  <c r="Q172" i="115"/>
  <c r="R172" i="115"/>
  <c r="S172" i="115"/>
  <c r="T172" i="115"/>
  <c r="U172" i="115"/>
  <c r="V172" i="115"/>
  <c r="W172" i="115"/>
  <c r="E173" i="115"/>
  <c r="F173" i="115"/>
  <c r="G173" i="115"/>
  <c r="H173" i="115"/>
  <c r="I173" i="115"/>
  <c r="J173" i="115"/>
  <c r="K173" i="115"/>
  <c r="Y173" i="115"/>
  <c r="L173" i="115"/>
  <c r="M173" i="115"/>
  <c r="N173" i="115"/>
  <c r="O173" i="115"/>
  <c r="P173" i="115"/>
  <c r="Q173" i="115"/>
  <c r="R173" i="115"/>
  <c r="S173" i="115"/>
  <c r="T173" i="115"/>
  <c r="U173" i="115"/>
  <c r="V173" i="115"/>
  <c r="W173" i="115"/>
  <c r="E174" i="115"/>
  <c r="F174" i="115"/>
  <c r="G174" i="115"/>
  <c r="H174" i="115"/>
  <c r="I174" i="115"/>
  <c r="J174" i="115"/>
  <c r="K174" i="115"/>
  <c r="L174" i="115"/>
  <c r="M174" i="115"/>
  <c r="N174" i="115"/>
  <c r="O174" i="115"/>
  <c r="P174" i="115"/>
  <c r="Q174" i="115"/>
  <c r="R174" i="115"/>
  <c r="S174" i="115"/>
  <c r="T174" i="115"/>
  <c r="U174" i="115"/>
  <c r="V174" i="115"/>
  <c r="W174" i="115"/>
  <c r="E175" i="115"/>
  <c r="F175" i="115"/>
  <c r="G175" i="115"/>
  <c r="H175" i="115"/>
  <c r="I175" i="115"/>
  <c r="J175" i="115"/>
  <c r="K175" i="115"/>
  <c r="L175" i="115"/>
  <c r="M175" i="115"/>
  <c r="N175" i="115"/>
  <c r="O175" i="115"/>
  <c r="P175" i="115"/>
  <c r="Q175" i="115"/>
  <c r="R175" i="115"/>
  <c r="S175" i="115"/>
  <c r="T175" i="115"/>
  <c r="U175" i="115"/>
  <c r="V175" i="115"/>
  <c r="W175" i="115"/>
  <c r="E176" i="115"/>
  <c r="F176" i="115"/>
  <c r="G176" i="115"/>
  <c r="H176" i="115"/>
  <c r="I176" i="115"/>
  <c r="J176" i="115"/>
  <c r="K176" i="115"/>
  <c r="L176" i="115"/>
  <c r="M176" i="115"/>
  <c r="N176" i="115"/>
  <c r="O176" i="115"/>
  <c r="P176" i="115"/>
  <c r="Q176" i="115"/>
  <c r="R176" i="115"/>
  <c r="S176" i="115"/>
  <c r="T176" i="115"/>
  <c r="U176" i="115"/>
  <c r="V176" i="115"/>
  <c r="W176" i="115"/>
  <c r="E177" i="115"/>
  <c r="F177" i="115"/>
  <c r="G177" i="115"/>
  <c r="H177" i="115"/>
  <c r="I177" i="115"/>
  <c r="J177" i="115"/>
  <c r="K177" i="115"/>
  <c r="L177" i="115"/>
  <c r="M177" i="115"/>
  <c r="N177" i="115"/>
  <c r="O177" i="115"/>
  <c r="P177" i="115"/>
  <c r="Q177" i="115"/>
  <c r="R177" i="115"/>
  <c r="S177" i="115"/>
  <c r="T177" i="115"/>
  <c r="U177" i="115"/>
  <c r="V177" i="115"/>
  <c r="W177" i="115"/>
  <c r="E178" i="115"/>
  <c r="F178" i="115"/>
  <c r="G178" i="115"/>
  <c r="H178" i="115"/>
  <c r="I178" i="115"/>
  <c r="J178" i="115"/>
  <c r="K178" i="115"/>
  <c r="L178" i="115"/>
  <c r="M178" i="115"/>
  <c r="N178" i="115"/>
  <c r="O178" i="115"/>
  <c r="P178" i="115"/>
  <c r="Q178" i="115"/>
  <c r="R178" i="115"/>
  <c r="S178" i="115"/>
  <c r="T178" i="115"/>
  <c r="U178" i="115"/>
  <c r="V178" i="115"/>
  <c r="W178" i="115"/>
  <c r="E179" i="115"/>
  <c r="F179" i="115"/>
  <c r="G179" i="115"/>
  <c r="H179" i="115"/>
  <c r="I179" i="115"/>
  <c r="J179" i="115"/>
  <c r="K179" i="115"/>
  <c r="L179" i="115"/>
  <c r="M179" i="115"/>
  <c r="N179" i="115"/>
  <c r="O179" i="115"/>
  <c r="P179" i="115"/>
  <c r="Q179" i="115"/>
  <c r="R179" i="115"/>
  <c r="S179" i="115"/>
  <c r="T179" i="115"/>
  <c r="U179" i="115"/>
  <c r="V179" i="115"/>
  <c r="W179" i="115"/>
  <c r="D179" i="115"/>
  <c r="D169" i="115"/>
  <c r="X169" i="115"/>
  <c r="D170" i="115"/>
  <c r="D171" i="115"/>
  <c r="D172" i="115"/>
  <c r="D173" i="115"/>
  <c r="X173" i="115"/>
  <c r="Z173" i="115"/>
  <c r="D174" i="115"/>
  <c r="D175" i="115"/>
  <c r="D176" i="115"/>
  <c r="D177" i="115"/>
  <c r="X177" i="115"/>
  <c r="D178" i="115"/>
  <c r="E144" i="115"/>
  <c r="F144" i="115"/>
  <c r="G144" i="115"/>
  <c r="H144" i="115"/>
  <c r="I144" i="115"/>
  <c r="J144" i="115"/>
  <c r="K144" i="115"/>
  <c r="L144" i="115"/>
  <c r="M144" i="115"/>
  <c r="N144" i="115"/>
  <c r="O144" i="115"/>
  <c r="P144" i="115"/>
  <c r="Q144" i="115"/>
  <c r="R144" i="115"/>
  <c r="S144" i="115"/>
  <c r="T144" i="115"/>
  <c r="U144" i="115"/>
  <c r="V144" i="115"/>
  <c r="W144" i="115"/>
  <c r="E147" i="115"/>
  <c r="F147" i="115"/>
  <c r="G147" i="115"/>
  <c r="H147" i="115"/>
  <c r="I147" i="115"/>
  <c r="J147" i="115"/>
  <c r="K147" i="115"/>
  <c r="L147" i="115"/>
  <c r="M147" i="115"/>
  <c r="N147" i="115"/>
  <c r="O147" i="115"/>
  <c r="P147" i="115"/>
  <c r="Q147" i="115"/>
  <c r="R147" i="115"/>
  <c r="S147" i="115"/>
  <c r="T147" i="115"/>
  <c r="U147" i="115"/>
  <c r="V147" i="115"/>
  <c r="W147" i="115"/>
  <c r="E149" i="115"/>
  <c r="F149" i="115"/>
  <c r="G149" i="115"/>
  <c r="H149" i="115"/>
  <c r="I149" i="115"/>
  <c r="J149" i="115"/>
  <c r="K149" i="115"/>
  <c r="L149" i="115"/>
  <c r="M149" i="115"/>
  <c r="N149" i="115"/>
  <c r="O149" i="115"/>
  <c r="P149" i="115"/>
  <c r="Q149" i="115"/>
  <c r="R149" i="115"/>
  <c r="S149" i="115"/>
  <c r="T149" i="115"/>
  <c r="U149" i="115"/>
  <c r="V149" i="115"/>
  <c r="W149" i="115"/>
  <c r="E150" i="115"/>
  <c r="F150" i="115"/>
  <c r="G150" i="115"/>
  <c r="H150" i="115"/>
  <c r="I150" i="115"/>
  <c r="J150" i="115"/>
  <c r="K150" i="115"/>
  <c r="L150" i="115"/>
  <c r="M150" i="115"/>
  <c r="N150" i="115"/>
  <c r="O150" i="115"/>
  <c r="P150" i="115"/>
  <c r="Q150" i="115"/>
  <c r="R150" i="115"/>
  <c r="S150" i="115"/>
  <c r="T150" i="115"/>
  <c r="U150" i="115"/>
  <c r="V150" i="115"/>
  <c r="W150" i="115"/>
  <c r="E151" i="115"/>
  <c r="F151" i="115"/>
  <c r="G151" i="115"/>
  <c r="H151" i="115"/>
  <c r="I151" i="115"/>
  <c r="J151" i="115"/>
  <c r="K151" i="115"/>
  <c r="L151" i="115"/>
  <c r="M151" i="115"/>
  <c r="N151" i="115"/>
  <c r="O151" i="115"/>
  <c r="P151" i="115"/>
  <c r="Q151" i="115"/>
  <c r="R151" i="115"/>
  <c r="S151" i="115"/>
  <c r="T151" i="115"/>
  <c r="U151" i="115"/>
  <c r="V151" i="115"/>
  <c r="W151" i="115"/>
  <c r="E154" i="115"/>
  <c r="F154" i="115"/>
  <c r="G154" i="115"/>
  <c r="H154" i="115"/>
  <c r="I154" i="115"/>
  <c r="J154" i="115"/>
  <c r="K154" i="115"/>
  <c r="L154" i="115"/>
  <c r="M154" i="115"/>
  <c r="N154" i="115"/>
  <c r="O154" i="115"/>
  <c r="P154" i="115"/>
  <c r="Q154" i="115"/>
  <c r="R154" i="115"/>
  <c r="S154" i="115"/>
  <c r="T154" i="115"/>
  <c r="U154" i="115"/>
  <c r="V154" i="115"/>
  <c r="W154" i="115"/>
  <c r="E157" i="115"/>
  <c r="F157" i="115"/>
  <c r="G157" i="115"/>
  <c r="H157" i="115"/>
  <c r="I157" i="115"/>
  <c r="J157" i="115"/>
  <c r="K157" i="115"/>
  <c r="L157" i="115"/>
  <c r="M157" i="115"/>
  <c r="N157" i="115"/>
  <c r="O157" i="115"/>
  <c r="P157" i="115"/>
  <c r="Q157" i="115"/>
  <c r="R157" i="115"/>
  <c r="S157" i="115"/>
  <c r="T157" i="115"/>
  <c r="U157" i="115"/>
  <c r="V157" i="115"/>
  <c r="W157" i="115"/>
  <c r="E158" i="115"/>
  <c r="F158" i="115"/>
  <c r="G158" i="115"/>
  <c r="H158" i="115"/>
  <c r="I158" i="115"/>
  <c r="J158" i="115"/>
  <c r="K158" i="115"/>
  <c r="L158" i="115"/>
  <c r="M158" i="115"/>
  <c r="N158" i="115"/>
  <c r="O158" i="115"/>
  <c r="P158" i="115"/>
  <c r="Q158" i="115"/>
  <c r="R158" i="115"/>
  <c r="S158" i="115"/>
  <c r="T158" i="115"/>
  <c r="U158" i="115"/>
  <c r="V158" i="115"/>
  <c r="W158" i="115"/>
  <c r="E159" i="115"/>
  <c r="F159" i="115"/>
  <c r="G159" i="115"/>
  <c r="H159" i="115"/>
  <c r="I159" i="115"/>
  <c r="J159" i="115"/>
  <c r="K159" i="115"/>
  <c r="Y159" i="115"/>
  <c r="L159" i="115"/>
  <c r="M159" i="115"/>
  <c r="N159" i="115"/>
  <c r="O159" i="115"/>
  <c r="P159" i="115"/>
  <c r="Q159" i="115"/>
  <c r="R159" i="115"/>
  <c r="S159" i="115"/>
  <c r="T159" i="115"/>
  <c r="U159" i="115"/>
  <c r="V159" i="115"/>
  <c r="W159" i="115"/>
  <c r="E160" i="115"/>
  <c r="F160" i="115"/>
  <c r="G160" i="115"/>
  <c r="H160" i="115"/>
  <c r="I160" i="115"/>
  <c r="J160" i="115"/>
  <c r="K160" i="115"/>
  <c r="L160" i="115"/>
  <c r="M160" i="115"/>
  <c r="N160" i="115"/>
  <c r="O160" i="115"/>
  <c r="P160" i="115"/>
  <c r="Q160" i="115"/>
  <c r="R160" i="115"/>
  <c r="S160" i="115"/>
  <c r="T160" i="115"/>
  <c r="U160" i="115"/>
  <c r="V160" i="115"/>
  <c r="W160" i="115"/>
  <c r="D144" i="115"/>
  <c r="X144" i="115"/>
  <c r="D147" i="115"/>
  <c r="D149" i="115"/>
  <c r="D150" i="115"/>
  <c r="D151" i="115"/>
  <c r="X151" i="115"/>
  <c r="D154" i="115"/>
  <c r="D157" i="115"/>
  <c r="D158" i="115"/>
  <c r="D159" i="115"/>
  <c r="X159" i="115"/>
  <c r="Z159" i="115"/>
  <c r="D160" i="115"/>
  <c r="E142" i="115"/>
  <c r="F142" i="115"/>
  <c r="G142" i="115"/>
  <c r="H142" i="115"/>
  <c r="I142" i="115"/>
  <c r="J142" i="115"/>
  <c r="K142" i="115"/>
  <c r="L142" i="115"/>
  <c r="M142" i="115"/>
  <c r="N142" i="115"/>
  <c r="O142" i="115"/>
  <c r="P142" i="115"/>
  <c r="Q142" i="115"/>
  <c r="R142" i="115"/>
  <c r="S142" i="115"/>
  <c r="T142" i="115"/>
  <c r="U142" i="115"/>
  <c r="V142" i="115"/>
  <c r="W142" i="115"/>
  <c r="D142" i="115"/>
  <c r="E140" i="115"/>
  <c r="F140" i="115"/>
  <c r="G140" i="115"/>
  <c r="H140" i="115"/>
  <c r="I140" i="115"/>
  <c r="J140" i="115"/>
  <c r="K140" i="115"/>
  <c r="L140" i="115"/>
  <c r="M140" i="115"/>
  <c r="N140" i="115"/>
  <c r="O140" i="115"/>
  <c r="P140" i="115"/>
  <c r="Q140" i="115"/>
  <c r="R140" i="115"/>
  <c r="S140" i="115"/>
  <c r="T140" i="115"/>
  <c r="U140" i="115"/>
  <c r="V140" i="115"/>
  <c r="W140" i="115"/>
  <c r="E141" i="115"/>
  <c r="F141" i="115"/>
  <c r="G141" i="115"/>
  <c r="H141" i="115"/>
  <c r="I141" i="115"/>
  <c r="J141" i="115"/>
  <c r="K141" i="115"/>
  <c r="L141" i="115"/>
  <c r="M141" i="115"/>
  <c r="N141" i="115"/>
  <c r="O141" i="115"/>
  <c r="P141" i="115"/>
  <c r="Q141" i="115"/>
  <c r="R141" i="115"/>
  <c r="S141" i="115"/>
  <c r="T141" i="115"/>
  <c r="U141" i="115"/>
  <c r="V141" i="115"/>
  <c r="W141" i="115"/>
  <c r="D141" i="115"/>
  <c r="X141" i="115"/>
  <c r="D140" i="115"/>
  <c r="E133" i="115"/>
  <c r="F133" i="115"/>
  <c r="G133" i="115"/>
  <c r="H133" i="115"/>
  <c r="I133" i="115"/>
  <c r="J133" i="115"/>
  <c r="K133" i="115"/>
  <c r="L133" i="115"/>
  <c r="M133" i="115"/>
  <c r="N133" i="115"/>
  <c r="O133" i="115"/>
  <c r="P133" i="115"/>
  <c r="Q133" i="115"/>
  <c r="R133" i="115"/>
  <c r="S133" i="115"/>
  <c r="T133" i="115"/>
  <c r="U133" i="115"/>
  <c r="V133" i="115"/>
  <c r="W133" i="115"/>
  <c r="D133" i="115"/>
  <c r="X120" i="115"/>
  <c r="Y120" i="115"/>
  <c r="X122" i="115"/>
  <c r="Z122" i="115"/>
  <c r="Y122" i="115"/>
  <c r="X123" i="115"/>
  <c r="Y123" i="115"/>
  <c r="X124" i="115"/>
  <c r="Z124" i="115"/>
  <c r="Y124" i="115"/>
  <c r="X125" i="115"/>
  <c r="Y125" i="115"/>
  <c r="E107" i="115"/>
  <c r="F107" i="115"/>
  <c r="G107" i="115"/>
  <c r="H107" i="115"/>
  <c r="I107" i="115"/>
  <c r="J107" i="115"/>
  <c r="E120" i="115"/>
  <c r="F120" i="115"/>
  <c r="G120" i="115"/>
  <c r="H120" i="115"/>
  <c r="I120" i="115"/>
  <c r="J120" i="115"/>
  <c r="K120" i="115"/>
  <c r="L120" i="115"/>
  <c r="M120" i="115"/>
  <c r="N120" i="115"/>
  <c r="O120" i="115"/>
  <c r="P120" i="115"/>
  <c r="Q120" i="115"/>
  <c r="R120" i="115"/>
  <c r="S120" i="115"/>
  <c r="T120" i="115"/>
  <c r="U120" i="115"/>
  <c r="V120" i="115"/>
  <c r="W120" i="115"/>
  <c r="E122" i="115"/>
  <c r="F122" i="115"/>
  <c r="G122" i="115"/>
  <c r="H122" i="115"/>
  <c r="I122" i="115"/>
  <c r="J122" i="115"/>
  <c r="K122" i="115"/>
  <c r="L122" i="115"/>
  <c r="M122" i="115"/>
  <c r="N122" i="115"/>
  <c r="O122" i="115"/>
  <c r="P122" i="115"/>
  <c r="Q122" i="115"/>
  <c r="R122" i="115"/>
  <c r="S122" i="115"/>
  <c r="T122" i="115"/>
  <c r="U122" i="115"/>
  <c r="V122" i="115"/>
  <c r="W122" i="115"/>
  <c r="E123" i="115"/>
  <c r="F123" i="115"/>
  <c r="G123" i="115"/>
  <c r="H123" i="115"/>
  <c r="I123" i="115"/>
  <c r="J123" i="115"/>
  <c r="K123" i="115"/>
  <c r="L123" i="115"/>
  <c r="M123" i="115"/>
  <c r="N123" i="115"/>
  <c r="O123" i="115"/>
  <c r="P123" i="115"/>
  <c r="Q123" i="115"/>
  <c r="R123" i="115"/>
  <c r="S123" i="115"/>
  <c r="T123" i="115"/>
  <c r="U123" i="115"/>
  <c r="V123" i="115"/>
  <c r="W123" i="115"/>
  <c r="E124" i="115"/>
  <c r="F124" i="115"/>
  <c r="G124" i="115"/>
  <c r="H124" i="115"/>
  <c r="I124" i="115"/>
  <c r="J124" i="115"/>
  <c r="K124" i="115"/>
  <c r="L124" i="115"/>
  <c r="M124" i="115"/>
  <c r="N124" i="115"/>
  <c r="O124" i="115"/>
  <c r="P124" i="115"/>
  <c r="Q124" i="115"/>
  <c r="R124" i="115"/>
  <c r="S124" i="115"/>
  <c r="T124" i="115"/>
  <c r="U124" i="115"/>
  <c r="V124" i="115"/>
  <c r="W124" i="115"/>
  <c r="E125" i="115"/>
  <c r="F125" i="115"/>
  <c r="G125" i="115"/>
  <c r="H125" i="115"/>
  <c r="I125" i="115"/>
  <c r="J125" i="115"/>
  <c r="K125" i="115"/>
  <c r="L125" i="115"/>
  <c r="M125" i="115"/>
  <c r="N125" i="115"/>
  <c r="O125" i="115"/>
  <c r="P125" i="115"/>
  <c r="Q125" i="115"/>
  <c r="R125" i="115"/>
  <c r="S125" i="115"/>
  <c r="T125" i="115"/>
  <c r="U125" i="115"/>
  <c r="V125" i="115"/>
  <c r="W125" i="115"/>
  <c r="D120" i="115"/>
  <c r="D122" i="115"/>
  <c r="D123" i="115"/>
  <c r="D124" i="115"/>
  <c r="D125" i="115"/>
  <c r="O108" i="115"/>
  <c r="W108" i="115"/>
  <c r="E108" i="115"/>
  <c r="F108" i="115"/>
  <c r="G108" i="115"/>
  <c r="H108" i="115"/>
  <c r="I108" i="115"/>
  <c r="J108" i="115"/>
  <c r="D107" i="115"/>
  <c r="D108" i="115"/>
  <c r="DU4" i="115"/>
  <c r="ES4" i="115"/>
  <c r="AC4" i="115"/>
  <c r="BA4" i="115"/>
  <c r="BY4" i="115"/>
  <c r="BY5" i="115"/>
  <c r="CW4" i="115"/>
  <c r="E4" i="115"/>
  <c r="DV4" i="115"/>
  <c r="DU5" i="115"/>
  <c r="Z141" i="115"/>
  <c r="Y140" i="115"/>
  <c r="Y151" i="115"/>
  <c r="Z151" i="115"/>
  <c r="X108" i="115"/>
  <c r="X150" i="115"/>
  <c r="Y154" i="115"/>
  <c r="X176" i="115"/>
  <c r="Z176" i="115"/>
  <c r="X172" i="115"/>
  <c r="X179" i="115"/>
  <c r="Y178" i="115"/>
  <c r="Y174" i="115"/>
  <c r="Y170" i="115"/>
  <c r="X182" i="115"/>
  <c r="Y181" i="115"/>
  <c r="AX139" i="115"/>
  <c r="AW139" i="115"/>
  <c r="AM138" i="115"/>
  <c r="AM131" i="115"/>
  <c r="CT151" i="115"/>
  <c r="AX171" i="115"/>
  <c r="AX180" i="115"/>
  <c r="EP182" i="115"/>
  <c r="CT176" i="115"/>
  <c r="Y142" i="115"/>
  <c r="Z169" i="115"/>
  <c r="Z181" i="115"/>
  <c r="F4" i="115"/>
  <c r="E5" i="115"/>
  <c r="C30" i="116"/>
  <c r="BB4" i="115"/>
  <c r="BA5" i="115"/>
  <c r="Y141" i="115"/>
  <c r="X158" i="115"/>
  <c r="CX4" i="115"/>
  <c r="CW5" i="115"/>
  <c r="AD4" i="115"/>
  <c r="AC5" i="115"/>
  <c r="X107" i="115"/>
  <c r="Z107" i="115"/>
  <c r="Z125" i="115"/>
  <c r="Z120" i="115"/>
  <c r="X149" i="115"/>
  <c r="Y157" i="115"/>
  <c r="Y149" i="115"/>
  <c r="X175" i="115"/>
  <c r="X171" i="115"/>
  <c r="Z171" i="115"/>
  <c r="Y179" i="115"/>
  <c r="Y175" i="115"/>
  <c r="Y171" i="115"/>
  <c r="Y182" i="115"/>
  <c r="BE106" i="115"/>
  <c r="EP144" i="115"/>
  <c r="BV157" i="115"/>
  <c r="Y133" i="115"/>
  <c r="Y144" i="115"/>
  <c r="Z144" i="115"/>
  <c r="Y177" i="115"/>
  <c r="Z177" i="115"/>
  <c r="Y169" i="115"/>
  <c r="Y180" i="115"/>
  <c r="Y160" i="115"/>
  <c r="Y147" i="115"/>
  <c r="Z123" i="115"/>
  <c r="X157" i="115"/>
  <c r="Z157" i="115"/>
  <c r="BZ4" i="115"/>
  <c r="ET4" i="115"/>
  <c r="ES5" i="115"/>
  <c r="X133" i="115"/>
  <c r="Z133" i="115"/>
  <c r="X140" i="115"/>
  <c r="Z140" i="115"/>
  <c r="X142" i="115"/>
  <c r="Z142" i="115"/>
  <c r="X160" i="115"/>
  <c r="X154" i="115"/>
  <c r="Z154" i="115"/>
  <c r="X147" i="115"/>
  <c r="Z147" i="115"/>
  <c r="Y158" i="115"/>
  <c r="Y150" i="115"/>
  <c r="X178" i="115"/>
  <c r="Z178" i="115"/>
  <c r="X174" i="115"/>
  <c r="X170" i="115"/>
  <c r="Z170" i="115"/>
  <c r="Y176" i="115"/>
  <c r="Y172" i="115"/>
  <c r="X180" i="115"/>
  <c r="Z180" i="115"/>
  <c r="BZ106" i="115"/>
  <c r="DR113" i="115"/>
  <c r="FM143" i="115"/>
  <c r="AN138" i="115"/>
  <c r="AN131" i="115"/>
  <c r="DQ143" i="115"/>
  <c r="BV147" i="115"/>
  <c r="CT119" i="115"/>
  <c r="CK138" i="115"/>
  <c r="CK131" i="115"/>
  <c r="FJ138" i="115"/>
  <c r="FJ131" i="115"/>
  <c r="DH138" i="115"/>
  <c r="DH131" i="115"/>
  <c r="DA138" i="115"/>
  <c r="DA131" i="115"/>
  <c r="DA130" i="115"/>
  <c r="DA129" i="115"/>
  <c r="EP149" i="115"/>
  <c r="EP140" i="115"/>
  <c r="BI138" i="115"/>
  <c r="BI131" i="115"/>
  <c r="BV160" i="115"/>
  <c r="EP160" i="115"/>
  <c r="DR177" i="115"/>
  <c r="AX176" i="115"/>
  <c r="CT174" i="115"/>
  <c r="ET138" i="115"/>
  <c r="ET131" i="115"/>
  <c r="EO143" i="115"/>
  <c r="BQ138" i="115"/>
  <c r="BQ131" i="115"/>
  <c r="EU138" i="115"/>
  <c r="EU131" i="115"/>
  <c r="EU129" i="115"/>
  <c r="EP158" i="115"/>
  <c r="DR154" i="115"/>
  <c r="FN140" i="115"/>
  <c r="CA138" i="115"/>
  <c r="CA131" i="115"/>
  <c r="CA129" i="115"/>
  <c r="CT170" i="115"/>
  <c r="AX111" i="115"/>
  <c r="FN174" i="115"/>
  <c r="BV154" i="115"/>
  <c r="EP174" i="115"/>
  <c r="CT181" i="115"/>
  <c r="FL108" i="115"/>
  <c r="BV116" i="115"/>
  <c r="CT118" i="115"/>
  <c r="EN108" i="115"/>
  <c r="EP110" i="115"/>
  <c r="CT116" i="115"/>
  <c r="EP133" i="115"/>
  <c r="DR140" i="115"/>
  <c r="FF138" i="115"/>
  <c r="FF131" i="115"/>
  <c r="AC138" i="115"/>
  <c r="AC131" i="115"/>
  <c r="AC130" i="115"/>
  <c r="AX149" i="115"/>
  <c r="AD138" i="115"/>
  <c r="AD131" i="115"/>
  <c r="DO138" i="115"/>
  <c r="DO131" i="115"/>
  <c r="DR160" i="115"/>
  <c r="FN178" i="115"/>
  <c r="DR180" i="115"/>
  <c r="AX175" i="115"/>
  <c r="DR176" i="115"/>
  <c r="BV179" i="115"/>
  <c r="FN181" i="115"/>
  <c r="DX129" i="115"/>
  <c r="DB130" i="115"/>
  <c r="AE130" i="115"/>
  <c r="BP130" i="115"/>
  <c r="BP129" i="115"/>
  <c r="BB130" i="115"/>
  <c r="CX130" i="115"/>
  <c r="DX130" i="115"/>
  <c r="AF130" i="115"/>
  <c r="AF129" i="115"/>
  <c r="CP129" i="115"/>
  <c r="BE130" i="115"/>
  <c r="BE129" i="115"/>
  <c r="DW130" i="115"/>
  <c r="CE106" i="115"/>
  <c r="CS108" i="115"/>
  <c r="EB130" i="115"/>
  <c r="EB129" i="115"/>
  <c r="EH130" i="115"/>
  <c r="EH129" i="115"/>
  <c r="CT111" i="115"/>
  <c r="BI130" i="115"/>
  <c r="BI129" i="115"/>
  <c r="FF130" i="115"/>
  <c r="BT168" i="115"/>
  <c r="AZ167" i="115"/>
  <c r="BT167" i="115"/>
  <c r="BV167" i="115"/>
  <c r="FL139" i="115"/>
  <c r="CR143" i="115"/>
  <c r="BT143" i="115"/>
  <c r="CR168" i="115"/>
  <c r="ES130" i="115"/>
  <c r="ES129" i="115"/>
  <c r="CZ130" i="115"/>
  <c r="CZ129" i="115"/>
  <c r="CI130" i="115"/>
  <c r="CI129" i="115"/>
  <c r="CD130" i="115"/>
  <c r="CD129" i="115"/>
  <c r="AG130" i="115"/>
  <c r="AG129" i="115"/>
  <c r="BR130" i="115"/>
  <c r="CJ130" i="115"/>
  <c r="CJ129" i="115"/>
  <c r="AL130" i="115"/>
  <c r="AL129" i="115"/>
  <c r="BM130" i="115"/>
  <c r="BM129" i="115"/>
  <c r="FC130" i="115"/>
  <c r="FC129" i="115"/>
  <c r="EF130" i="115"/>
  <c r="BS130" i="115"/>
  <c r="BS129" i="115"/>
  <c r="EL130" i="115"/>
  <c r="EL129" i="115"/>
  <c r="FH130" i="115"/>
  <c r="FH129" i="115"/>
  <c r="DR109" i="115"/>
  <c r="DG130" i="115"/>
  <c r="DG129" i="115"/>
  <c r="AX114" i="115"/>
  <c r="ER106" i="115"/>
  <c r="AR130" i="115"/>
  <c r="AR129" i="115"/>
  <c r="DJ106" i="115"/>
  <c r="EP109" i="115"/>
  <c r="BQ130" i="115"/>
  <c r="BQ129" i="115"/>
  <c r="AM130" i="115"/>
  <c r="AM129" i="115"/>
  <c r="ET130" i="115"/>
  <c r="ET129" i="115"/>
  <c r="FJ130" i="115"/>
  <c r="FJ129" i="115"/>
  <c r="EI106" i="115"/>
  <c r="DZ130" i="115"/>
  <c r="DZ129" i="115"/>
  <c r="DF130" i="115"/>
  <c r="DF129" i="115"/>
  <c r="EN139" i="115"/>
  <c r="BN138" i="115"/>
  <c r="BN131" i="115"/>
  <c r="BN130" i="115"/>
  <c r="AV143" i="115"/>
  <c r="EX130" i="115"/>
  <c r="EX129" i="115"/>
  <c r="AQ129" i="115"/>
  <c r="DP143" i="115"/>
  <c r="DR143" i="115"/>
  <c r="BH129" i="115"/>
  <c r="EN143" i="115"/>
  <c r="EP143" i="115"/>
  <c r="EJ129" i="115"/>
  <c r="BR129" i="115"/>
  <c r="DC167" i="115"/>
  <c r="DQ167" i="115"/>
  <c r="DQ168" i="115"/>
  <c r="CS139" i="115"/>
  <c r="EA167" i="115"/>
  <c r="EO167" i="115"/>
  <c r="EO168" i="115"/>
  <c r="BA138" i="115"/>
  <c r="BA131" i="115"/>
  <c r="AW143" i="115"/>
  <c r="BU143" i="115"/>
  <c r="DR169" i="115"/>
  <c r="BV172" i="115"/>
  <c r="AU129" i="115"/>
  <c r="CR167" i="115"/>
  <c r="DP108" i="115"/>
  <c r="CV106" i="115"/>
  <c r="BF130" i="115"/>
  <c r="BF129" i="115"/>
  <c r="DM130" i="115"/>
  <c r="DM129" i="115"/>
  <c r="AS130" i="115"/>
  <c r="AS129" i="115"/>
  <c r="AH130" i="115"/>
  <c r="AH129" i="115"/>
  <c r="FD130" i="115"/>
  <c r="FD129" i="115"/>
  <c r="BC130" i="115"/>
  <c r="BL106" i="115"/>
  <c r="CP130" i="115"/>
  <c r="BH130" i="115"/>
  <c r="EE106" i="115"/>
  <c r="DB129" i="115"/>
  <c r="BT108" i="115"/>
  <c r="CB130" i="115"/>
  <c r="CB129" i="115"/>
  <c r="EW106" i="115"/>
  <c r="DD130" i="115"/>
  <c r="DD129" i="115"/>
  <c r="CC130" i="115"/>
  <c r="CC129" i="115"/>
  <c r="CM130" i="115"/>
  <c r="CM129" i="115"/>
  <c r="DE130" i="115"/>
  <c r="DE129" i="115"/>
  <c r="AV106" i="115"/>
  <c r="EN106" i="115"/>
  <c r="AK130" i="115"/>
  <c r="AK129" i="115"/>
  <c r="CR108" i="115"/>
  <c r="CT108" i="115"/>
  <c r="BX106" i="115"/>
  <c r="CN130" i="115"/>
  <c r="CN129" i="115"/>
  <c r="AP130" i="115"/>
  <c r="AP129" i="115"/>
  <c r="FK130" i="115"/>
  <c r="FK129" i="115"/>
  <c r="BT106" i="115"/>
  <c r="BU108" i="115"/>
  <c r="BG106" i="115"/>
  <c r="DV130" i="115"/>
  <c r="FE130" i="115"/>
  <c r="FE129" i="115"/>
  <c r="CY130" i="115"/>
  <c r="DK130" i="115"/>
  <c r="DK129" i="115"/>
  <c r="EV130" i="115"/>
  <c r="EV129" i="115"/>
  <c r="FN110" i="115"/>
  <c r="FI130" i="115"/>
  <c r="FI129" i="115"/>
  <c r="FG130" i="115"/>
  <c r="FG129" i="115"/>
  <c r="CH130" i="115"/>
  <c r="CH129" i="115"/>
  <c r="DU130" i="115"/>
  <c r="DU129" i="115"/>
  <c r="EG130" i="115"/>
  <c r="EG129" i="115"/>
  <c r="AU130" i="115"/>
  <c r="FN113" i="115"/>
  <c r="EA106" i="115"/>
  <c r="EO108" i="115"/>
  <c r="EP108" i="115"/>
  <c r="EM106" i="115"/>
  <c r="BX131" i="115"/>
  <c r="CT142" i="115"/>
  <c r="FN141" i="115"/>
  <c r="FN116" i="115"/>
  <c r="BY138" i="115"/>
  <c r="BY131" i="115"/>
  <c r="CR139" i="115"/>
  <c r="CT139" i="115"/>
  <c r="CO138" i="115"/>
  <c r="CO131" i="115"/>
  <c r="EP142" i="115"/>
  <c r="BV144" i="115"/>
  <c r="BU139" i="115"/>
  <c r="BV139" i="115"/>
  <c r="BV158" i="115"/>
  <c r="CS143" i="115"/>
  <c r="FN158" i="115"/>
  <c r="EY167" i="115"/>
  <c r="FM167" i="115"/>
  <c r="FM168" i="115"/>
  <c r="DR171" i="115"/>
  <c r="EZ138" i="115"/>
  <c r="EZ131" i="115"/>
  <c r="EZ130" i="115"/>
  <c r="BB129" i="115"/>
  <c r="EN168" i="115"/>
  <c r="EP168" i="115"/>
  <c r="DT167" i="115"/>
  <c r="EN167" i="115"/>
  <c r="FN170" i="115"/>
  <c r="DP168" i="115"/>
  <c r="DR168" i="115"/>
  <c r="DL130" i="115"/>
  <c r="DL129" i="115"/>
  <c r="CW130" i="115"/>
  <c r="CW129" i="115"/>
  <c r="BZ130" i="115"/>
  <c r="BZ129" i="115"/>
  <c r="CF130" i="115"/>
  <c r="FM108" i="115"/>
  <c r="EY106" i="115"/>
  <c r="BO130" i="115"/>
  <c r="BO129" i="115"/>
  <c r="AJ130" i="115"/>
  <c r="CF129" i="115"/>
  <c r="FF129" i="115"/>
  <c r="EF129" i="115"/>
  <c r="BA130" i="115"/>
  <c r="DH130" i="115"/>
  <c r="DH129" i="115"/>
  <c r="CQ130" i="115"/>
  <c r="CQ129" i="115"/>
  <c r="DI130" i="115"/>
  <c r="DI129" i="115"/>
  <c r="AO130" i="115"/>
  <c r="AO129" i="115"/>
  <c r="BJ130" i="115"/>
  <c r="BJ129" i="115"/>
  <c r="CT109" i="115"/>
  <c r="AD130" i="115"/>
  <c r="AD129" i="115"/>
  <c r="AT130" i="115"/>
  <c r="AT129" i="115"/>
  <c r="EU130" i="115"/>
  <c r="FN114" i="115"/>
  <c r="BD130" i="115"/>
  <c r="BD129" i="115"/>
  <c r="AI106" i="115"/>
  <c r="AW108" i="115"/>
  <c r="AN130" i="115"/>
  <c r="AN129" i="115"/>
  <c r="BK130" i="115"/>
  <c r="BK129" i="115"/>
  <c r="ED130" i="115"/>
  <c r="ED129" i="115"/>
  <c r="EP114" i="115"/>
  <c r="DC106" i="115"/>
  <c r="DQ108" i="115"/>
  <c r="DO130" i="115"/>
  <c r="DO129" i="115"/>
  <c r="AV108" i="115"/>
  <c r="AX108" i="115"/>
  <c r="CT115" i="115"/>
  <c r="AX116" i="115"/>
  <c r="CL130" i="115"/>
  <c r="CL129" i="115"/>
  <c r="DY130" i="115"/>
  <c r="DY129" i="115"/>
  <c r="EK130" i="115"/>
  <c r="EK129" i="115"/>
  <c r="CT117" i="115"/>
  <c r="FA130" i="115"/>
  <c r="FA129" i="115"/>
  <c r="FB130" i="115"/>
  <c r="FB129" i="115"/>
  <c r="CK130" i="115"/>
  <c r="CK129" i="115"/>
  <c r="DN130" i="115"/>
  <c r="DN129" i="115"/>
  <c r="FN118" i="115"/>
  <c r="CX129" i="115"/>
  <c r="FM139" i="115"/>
  <c r="DQ139" i="115"/>
  <c r="DR139" i="115"/>
  <c r="DC138" i="115"/>
  <c r="DV129" i="115"/>
  <c r="CT140" i="115"/>
  <c r="CV138" i="115"/>
  <c r="EM138" i="115"/>
  <c r="EM131" i="115"/>
  <c r="AX151" i="115"/>
  <c r="EC138" i="115"/>
  <c r="EC131" i="115"/>
  <c r="EO139" i="115"/>
  <c r="FL143" i="115"/>
  <c r="AB167" i="115"/>
  <c r="AV167" i="115"/>
  <c r="AV168" i="115"/>
  <c r="BV170" i="115"/>
  <c r="CG138" i="115"/>
  <c r="CG131" i="115"/>
  <c r="CG130" i="115"/>
  <c r="CT159" i="115"/>
  <c r="CE167" i="115"/>
  <c r="CS167" i="115"/>
  <c r="CS168" i="115"/>
  <c r="ER138" i="115"/>
  <c r="DR157" i="115"/>
  <c r="BG167" i="115"/>
  <c r="BU167" i="115"/>
  <c r="BU168" i="115"/>
  <c r="AX170" i="115"/>
  <c r="AX158" i="115"/>
  <c r="FL167" i="115"/>
  <c r="AI167" i="115"/>
  <c r="AW168" i="115"/>
  <c r="FL168" i="115"/>
  <c r="FN168" i="115"/>
  <c r="DP167" i="115"/>
  <c r="DR167" i="115"/>
  <c r="W106" i="115"/>
  <c r="O106" i="115"/>
  <c r="C29" i="116"/>
  <c r="D139" i="115"/>
  <c r="S108" i="115"/>
  <c r="V108" i="115"/>
  <c r="N108" i="115"/>
  <c r="D168" i="115"/>
  <c r="R108" i="115"/>
  <c r="M108" i="115"/>
  <c r="H106" i="115"/>
  <c r="C8" i="116"/>
  <c r="D143" i="115"/>
  <c r="D106" i="115"/>
  <c r="C7" i="116"/>
  <c r="Q108" i="115"/>
  <c r="T108" i="115"/>
  <c r="P108" i="115"/>
  <c r="L108" i="115"/>
  <c r="S106" i="115"/>
  <c r="F106" i="115"/>
  <c r="G106" i="115"/>
  <c r="U168" i="115"/>
  <c r="U167" i="115"/>
  <c r="Q168" i="115"/>
  <c r="Q167" i="115"/>
  <c r="M168" i="115"/>
  <c r="M167" i="115"/>
  <c r="I168" i="115"/>
  <c r="I167" i="115"/>
  <c r="E168" i="115"/>
  <c r="E167" i="115"/>
  <c r="W168" i="115"/>
  <c r="W167" i="115"/>
  <c r="S168" i="115"/>
  <c r="S167" i="115"/>
  <c r="O168" i="115"/>
  <c r="O167" i="115"/>
  <c r="K168" i="115"/>
  <c r="G168" i="115"/>
  <c r="G167" i="115"/>
  <c r="U108" i="115"/>
  <c r="J106" i="115"/>
  <c r="T139" i="115"/>
  <c r="P139" i="115"/>
  <c r="L139" i="115"/>
  <c r="H139" i="115"/>
  <c r="V139" i="115"/>
  <c r="R139" i="115"/>
  <c r="N139" i="115"/>
  <c r="J139" i="115"/>
  <c r="F139" i="115"/>
  <c r="T168" i="115"/>
  <c r="T167" i="115"/>
  <c r="P168" i="115"/>
  <c r="P167" i="115"/>
  <c r="L168" i="115"/>
  <c r="L167" i="115"/>
  <c r="H168" i="115"/>
  <c r="H167" i="115"/>
  <c r="V168" i="115"/>
  <c r="V167" i="115"/>
  <c r="R168" i="115"/>
  <c r="R167" i="115"/>
  <c r="N168" i="115"/>
  <c r="N167" i="115"/>
  <c r="J168" i="115"/>
  <c r="J167" i="115"/>
  <c r="F168" i="115"/>
  <c r="F167" i="115"/>
  <c r="L143" i="115"/>
  <c r="T143" i="115"/>
  <c r="P143" i="115"/>
  <c r="H143" i="115"/>
  <c r="V143" i="115"/>
  <c r="R143" i="115"/>
  <c r="N143" i="115"/>
  <c r="J143" i="115"/>
  <c r="F143" i="115"/>
  <c r="I106" i="115"/>
  <c r="E106" i="115"/>
  <c r="U139" i="115"/>
  <c r="Q139" i="115"/>
  <c r="M139" i="115"/>
  <c r="I139" i="115"/>
  <c r="E139" i="115"/>
  <c r="W139" i="115"/>
  <c r="S139" i="115"/>
  <c r="O139" i="115"/>
  <c r="K139" i="115"/>
  <c r="G139" i="115"/>
  <c r="U143" i="115"/>
  <c r="Q143" i="115"/>
  <c r="M143" i="115"/>
  <c r="I143" i="115"/>
  <c r="E143" i="115"/>
  <c r="W143" i="115"/>
  <c r="S143" i="115"/>
  <c r="O143" i="115"/>
  <c r="K143" i="115"/>
  <c r="Y143" i="115"/>
  <c r="G143" i="115"/>
  <c r="K108" i="115"/>
  <c r="KZ4" i="113"/>
  <c r="LA4" i="113"/>
  <c r="LB4" i="113"/>
  <c r="LC4" i="113"/>
  <c r="LD4" i="113"/>
  <c r="LE4" i="113"/>
  <c r="LF4" i="113"/>
  <c r="LG4" i="113"/>
  <c r="LH4" i="113"/>
  <c r="LI4" i="113"/>
  <c r="LJ4" i="113"/>
  <c r="LK4" i="113"/>
  <c r="LL4" i="113"/>
  <c r="LM4" i="113"/>
  <c r="KY4" i="113"/>
  <c r="KO4" i="113"/>
  <c r="KP4" i="113"/>
  <c r="KQ4" i="113"/>
  <c r="KR4" i="113"/>
  <c r="KS4" i="113"/>
  <c r="KT4" i="113"/>
  <c r="KU4" i="113"/>
  <c r="KV4" i="113"/>
  <c r="KK4" i="113"/>
  <c r="KL4" i="113"/>
  <c r="KM4" i="113"/>
  <c r="KN4" i="113"/>
  <c r="KI4" i="113"/>
  <c r="KJ4" i="113"/>
  <c r="KH4" i="113"/>
  <c r="JR4" i="113"/>
  <c r="JS4" i="113"/>
  <c r="JT4" i="113"/>
  <c r="JU4" i="113"/>
  <c r="JV4" i="113"/>
  <c r="JW4" i="113"/>
  <c r="JX4" i="113"/>
  <c r="JY4" i="113"/>
  <c r="JZ4" i="113"/>
  <c r="KA4" i="113"/>
  <c r="KB4" i="113"/>
  <c r="KC4" i="113"/>
  <c r="KD4" i="113"/>
  <c r="KE4" i="113"/>
  <c r="JQ4" i="113"/>
  <c r="JA4" i="113"/>
  <c r="JB4" i="113"/>
  <c r="JC4" i="113"/>
  <c r="JD4" i="113"/>
  <c r="JE4" i="113"/>
  <c r="JF4" i="113"/>
  <c r="JG4" i="113"/>
  <c r="JH4" i="113"/>
  <c r="JI4" i="113"/>
  <c r="JJ4" i="113"/>
  <c r="JK4" i="113"/>
  <c r="JL4" i="113"/>
  <c r="JM4" i="113"/>
  <c r="JN4" i="113"/>
  <c r="IZ4" i="113"/>
  <c r="II4" i="113"/>
  <c r="IJ4" i="113"/>
  <c r="IK4" i="113"/>
  <c r="IL4" i="113"/>
  <c r="IM4" i="113"/>
  <c r="IN4" i="113"/>
  <c r="IO4" i="113"/>
  <c r="IP4" i="113"/>
  <c r="IQ4" i="113"/>
  <c r="IR4" i="113"/>
  <c r="IS4" i="113"/>
  <c r="IT4" i="113"/>
  <c r="IU4" i="113"/>
  <c r="IV4" i="113"/>
  <c r="IW4" i="113"/>
  <c r="HS4" i="113"/>
  <c r="HT4" i="113"/>
  <c r="HU4" i="113"/>
  <c r="HV4" i="113"/>
  <c r="HW4" i="113"/>
  <c r="HX4" i="113"/>
  <c r="HY4" i="113"/>
  <c r="HZ4" i="113"/>
  <c r="IA4" i="113"/>
  <c r="IB4" i="113"/>
  <c r="IC4" i="113"/>
  <c r="ID4" i="113"/>
  <c r="IE4" i="113"/>
  <c r="IF4" i="113"/>
  <c r="HR4" i="113"/>
  <c r="HB4" i="113"/>
  <c r="HC4" i="113"/>
  <c r="HD4" i="113"/>
  <c r="HE4" i="113"/>
  <c r="HF4" i="113"/>
  <c r="HG4" i="113"/>
  <c r="HH4" i="113"/>
  <c r="HI4" i="113"/>
  <c r="HJ4" i="113"/>
  <c r="HK4" i="113"/>
  <c r="HL4" i="113"/>
  <c r="HM4" i="113"/>
  <c r="HN4" i="113"/>
  <c r="HO4" i="113"/>
  <c r="HA4" i="113"/>
  <c r="GQ4" i="113"/>
  <c r="GR4" i="113"/>
  <c r="GS4" i="113"/>
  <c r="GT4" i="113"/>
  <c r="GU4" i="113"/>
  <c r="GV4" i="113"/>
  <c r="GW4" i="113"/>
  <c r="GX4" i="113"/>
  <c r="GM4" i="113"/>
  <c r="GN4" i="113"/>
  <c r="GO4" i="113"/>
  <c r="GP4" i="113"/>
  <c r="GK4" i="113"/>
  <c r="GL4" i="113"/>
  <c r="GJ4" i="113"/>
  <c r="FZ4" i="113"/>
  <c r="GA4" i="113"/>
  <c r="GB4" i="113"/>
  <c r="GC4" i="113"/>
  <c r="GD4" i="113"/>
  <c r="GE4" i="113"/>
  <c r="GF4" i="113"/>
  <c r="GG4" i="113"/>
  <c r="FT4" i="113"/>
  <c r="FU4" i="113"/>
  <c r="FV4" i="113"/>
  <c r="FW4" i="113"/>
  <c r="FX4" i="113"/>
  <c r="FY4" i="113"/>
  <c r="FS4" i="113"/>
  <c r="FC4" i="113"/>
  <c r="FD4" i="113"/>
  <c r="FE4" i="113"/>
  <c r="FF4" i="113"/>
  <c r="FG4" i="113"/>
  <c r="FH4" i="113"/>
  <c r="FI4" i="113"/>
  <c r="FJ4" i="113"/>
  <c r="FK4" i="113"/>
  <c r="FL4" i="113"/>
  <c r="FM4" i="113"/>
  <c r="FN4" i="113"/>
  <c r="FO4" i="113"/>
  <c r="FP4" i="113"/>
  <c r="FB4" i="113"/>
  <c r="EL4" i="113"/>
  <c r="EM4" i="113"/>
  <c r="EN4" i="113"/>
  <c r="EO4" i="113"/>
  <c r="EP4" i="113"/>
  <c r="EQ4" i="113"/>
  <c r="ER4" i="113"/>
  <c r="ES4" i="113"/>
  <c r="ET4" i="113"/>
  <c r="EU4" i="113"/>
  <c r="EV4" i="113"/>
  <c r="EW4" i="113"/>
  <c r="EX4" i="113"/>
  <c r="EY4" i="113"/>
  <c r="EK4" i="113"/>
  <c r="DD4" i="113"/>
  <c r="DE4" i="113"/>
  <c r="DF4" i="113"/>
  <c r="DG4" i="113"/>
  <c r="DH4" i="113"/>
  <c r="DI4" i="113"/>
  <c r="DJ4" i="113"/>
  <c r="DK4" i="113"/>
  <c r="DL4" i="113"/>
  <c r="DM4" i="113"/>
  <c r="DN4" i="113"/>
  <c r="DO4" i="113"/>
  <c r="DP4" i="113"/>
  <c r="DQ4" i="113"/>
  <c r="DC4" i="113"/>
  <c r="CL4" i="113"/>
  <c r="CM4" i="113"/>
  <c r="CN4" i="113"/>
  <c r="CO4" i="113"/>
  <c r="BU4" i="113"/>
  <c r="BV4" i="113"/>
  <c r="BW4" i="113"/>
  <c r="BX4" i="113"/>
  <c r="BY4" i="113"/>
  <c r="BZ4" i="113"/>
  <c r="CA4" i="113"/>
  <c r="CB4" i="113"/>
  <c r="CC4" i="113"/>
  <c r="CD4" i="113"/>
  <c r="CE4" i="113"/>
  <c r="CF4" i="113"/>
  <c r="CG4" i="113"/>
  <c r="CH4" i="113"/>
  <c r="CI4" i="113"/>
  <c r="AN4" i="113"/>
  <c r="AO4" i="113"/>
  <c r="AP4" i="113"/>
  <c r="AQ4" i="113"/>
  <c r="AR4" i="113"/>
  <c r="AS4" i="113"/>
  <c r="AT4" i="113"/>
  <c r="AU4" i="113"/>
  <c r="AV4" i="113"/>
  <c r="AW4" i="113"/>
  <c r="AX4" i="113"/>
  <c r="AY4" i="113"/>
  <c r="AZ4" i="113"/>
  <c r="BA4" i="113"/>
  <c r="AM4" i="113"/>
  <c r="V4" i="113"/>
  <c r="W4" i="113"/>
  <c r="X4" i="113"/>
  <c r="Y4" i="113"/>
  <c r="Z4" i="113"/>
  <c r="AA4" i="113"/>
  <c r="AB4" i="113"/>
  <c r="AC4" i="113"/>
  <c r="AD4" i="113"/>
  <c r="AE4" i="113"/>
  <c r="AF4" i="113"/>
  <c r="AG4" i="113"/>
  <c r="AH4" i="113"/>
  <c r="AI4" i="113"/>
  <c r="F4" i="113"/>
  <c r="G4" i="113"/>
  <c r="H4" i="113"/>
  <c r="I4" i="113"/>
  <c r="J4" i="113"/>
  <c r="K4" i="113"/>
  <c r="L4" i="113"/>
  <c r="M4" i="113"/>
  <c r="N4" i="113"/>
  <c r="O4" i="113"/>
  <c r="P4" i="113"/>
  <c r="Q4" i="113"/>
  <c r="R4" i="113"/>
  <c r="S4" i="113"/>
  <c r="E4" i="113"/>
  <c r="FP5" i="113"/>
  <c r="FC5" i="113"/>
  <c r="FD5" i="113"/>
  <c r="FE5" i="113"/>
  <c r="FF5" i="113"/>
  <c r="FG5" i="113"/>
  <c r="FH5" i="113"/>
  <c r="FI5" i="113"/>
  <c r="FJ5" i="113"/>
  <c r="FK5" i="113"/>
  <c r="FL5" i="113"/>
  <c r="FM5" i="113"/>
  <c r="FN5" i="113"/>
  <c r="FO5" i="113"/>
  <c r="FB5" i="113"/>
  <c r="FB9" i="113"/>
  <c r="FS5" i="113"/>
  <c r="FS7" i="113"/>
  <c r="FT5" i="113"/>
  <c r="FU5" i="113"/>
  <c r="FU2" i="113"/>
  <c r="GJ5" i="113"/>
  <c r="GK5" i="113"/>
  <c r="GL5" i="113"/>
  <c r="GL2" i="113"/>
  <c r="HA5" i="113"/>
  <c r="HB5" i="113"/>
  <c r="HR5" i="113"/>
  <c r="HS5" i="113"/>
  <c r="HT5" i="113"/>
  <c r="HT8" i="113"/>
  <c r="II5" i="113"/>
  <c r="II9" i="113"/>
  <c r="IZ5" i="113"/>
  <c r="JA5" i="113"/>
  <c r="JB5" i="113"/>
  <c r="JB2" i="113"/>
  <c r="JQ5" i="113"/>
  <c r="JR5" i="113"/>
  <c r="KH5" i="113"/>
  <c r="KY5" i="113"/>
  <c r="KY7" i="113"/>
  <c r="KZ5" i="113"/>
  <c r="LA5" i="113"/>
  <c r="LA8" i="113"/>
  <c r="FA6" i="113"/>
  <c r="FR6" i="113"/>
  <c r="GI6" i="113"/>
  <c r="GZ6" i="113"/>
  <c r="HA6" i="113"/>
  <c r="HQ6" i="113"/>
  <c r="IH6" i="113"/>
  <c r="IY6" i="113"/>
  <c r="JP6" i="113"/>
  <c r="JP41" i="113"/>
  <c r="JQ6" i="113"/>
  <c r="KG6" i="113"/>
  <c r="KX6" i="113"/>
  <c r="FA7" i="113"/>
  <c r="FR7" i="113"/>
  <c r="GI7" i="113"/>
  <c r="GJ7" i="113"/>
  <c r="GZ7" i="113"/>
  <c r="HA7" i="113"/>
  <c r="HQ7" i="113"/>
  <c r="HT7" i="113"/>
  <c r="IH7" i="113"/>
  <c r="IY7" i="113"/>
  <c r="IZ7" i="113"/>
  <c r="JP7" i="113"/>
  <c r="JQ7" i="113"/>
  <c r="KG7" i="113"/>
  <c r="KX7" i="113"/>
  <c r="FA8" i="113"/>
  <c r="FB8" i="113"/>
  <c r="FR8" i="113"/>
  <c r="FS8" i="113"/>
  <c r="GI8" i="113"/>
  <c r="GZ8" i="113"/>
  <c r="HA8" i="113"/>
  <c r="HQ8" i="113"/>
  <c r="HR8" i="113"/>
  <c r="IH8" i="113"/>
  <c r="IY8" i="113"/>
  <c r="JP8" i="113"/>
  <c r="JQ8" i="113"/>
  <c r="KG8" i="113"/>
  <c r="KX8" i="113"/>
  <c r="KY8" i="113"/>
  <c r="KZ8" i="113"/>
  <c r="FA9" i="113"/>
  <c r="FR9" i="113"/>
  <c r="FS9" i="113"/>
  <c r="GI9" i="113"/>
  <c r="GJ9" i="113"/>
  <c r="GZ9" i="113"/>
  <c r="HA9" i="113"/>
  <c r="HQ9" i="113"/>
  <c r="HT9" i="113"/>
  <c r="IH9" i="113"/>
  <c r="IY9" i="113"/>
  <c r="JA9" i="113"/>
  <c r="JB9" i="113"/>
  <c r="JP9" i="113"/>
  <c r="JQ9" i="113"/>
  <c r="KG9" i="113"/>
  <c r="KH9" i="113"/>
  <c r="KX9" i="113"/>
  <c r="KY9" i="113"/>
  <c r="V5" i="113"/>
  <c r="W5" i="113"/>
  <c r="W7" i="113"/>
  <c r="AM5" i="113"/>
  <c r="AN5" i="113"/>
  <c r="AO5" i="113"/>
  <c r="BD5" i="113"/>
  <c r="BE5" i="113"/>
  <c r="BF5" i="113"/>
  <c r="BG5" i="113"/>
  <c r="BH5" i="113"/>
  <c r="BI5" i="113"/>
  <c r="BJ5" i="113"/>
  <c r="BK5" i="113"/>
  <c r="BL5" i="113"/>
  <c r="BM5" i="113"/>
  <c r="BN5" i="113"/>
  <c r="BO5" i="113"/>
  <c r="BP5" i="113"/>
  <c r="BQ5" i="113"/>
  <c r="BR5" i="113"/>
  <c r="BR8" i="113"/>
  <c r="BU5" i="113"/>
  <c r="BU9" i="113"/>
  <c r="CL5" i="113"/>
  <c r="CM5" i="113"/>
  <c r="CN5" i="113"/>
  <c r="CO5" i="113"/>
  <c r="CP5" i="113"/>
  <c r="CQ5" i="113"/>
  <c r="CR5" i="113"/>
  <c r="CS5" i="113"/>
  <c r="CT5" i="113"/>
  <c r="CU5" i="113"/>
  <c r="CV5" i="113"/>
  <c r="CW5" i="113"/>
  <c r="CX5" i="113"/>
  <c r="CY5" i="113"/>
  <c r="CZ5" i="113"/>
  <c r="DC5" i="113"/>
  <c r="DD5" i="113"/>
  <c r="EK5" i="113"/>
  <c r="EL5" i="113"/>
  <c r="EM5" i="113"/>
  <c r="EN5" i="113"/>
  <c r="F5" i="113"/>
  <c r="G5" i="113"/>
  <c r="E5" i="113"/>
  <c r="KX2" i="113"/>
  <c r="KH2" i="113"/>
  <c r="KG2" i="113"/>
  <c r="JP2" i="113"/>
  <c r="JA2" i="113"/>
  <c r="IZ2" i="113"/>
  <c r="IY2" i="113"/>
  <c r="IY58" i="113"/>
  <c r="IH2" i="113"/>
  <c r="HT2" i="113"/>
  <c r="HQ2" i="113"/>
  <c r="HA2" i="113"/>
  <c r="GZ2" i="113"/>
  <c r="GJ2" i="113"/>
  <c r="GI2" i="113"/>
  <c r="FS2" i="113"/>
  <c r="FR2" i="113"/>
  <c r="FB2" i="113"/>
  <c r="FA2" i="113"/>
  <c r="EM9" i="113"/>
  <c r="EJ9" i="113"/>
  <c r="EM8" i="113"/>
  <c r="EJ8" i="113"/>
  <c r="EM7" i="113"/>
  <c r="EJ7" i="113"/>
  <c r="EM6" i="113"/>
  <c r="EJ6" i="113"/>
  <c r="EM2" i="113"/>
  <c r="EJ2" i="113"/>
  <c r="DC9" i="113"/>
  <c r="DB9" i="113"/>
  <c r="DC8" i="113"/>
  <c r="DB8" i="113"/>
  <c r="DC7" i="113"/>
  <c r="DB7" i="113"/>
  <c r="DC6" i="113"/>
  <c r="DB6" i="113"/>
  <c r="DC2" i="113"/>
  <c r="DC32" i="113"/>
  <c r="DB2" i="113"/>
  <c r="CZ9" i="113"/>
  <c r="CY9" i="113"/>
  <c r="CX9" i="113"/>
  <c r="CW9" i="113"/>
  <c r="CV9" i="113"/>
  <c r="CU9" i="113"/>
  <c r="CT9" i="113"/>
  <c r="CS9" i="113"/>
  <c r="CR9" i="113"/>
  <c r="CQ9" i="113"/>
  <c r="CP9" i="113"/>
  <c r="CO9" i="113"/>
  <c r="CN9" i="113"/>
  <c r="CM9" i="113"/>
  <c r="CL9" i="113"/>
  <c r="CK9" i="113"/>
  <c r="CZ8" i="113"/>
  <c r="CY8" i="113"/>
  <c r="CW8" i="113"/>
  <c r="CV8" i="113"/>
  <c r="CU8" i="113"/>
  <c r="CS8" i="113"/>
  <c r="CR8" i="113"/>
  <c r="CQ8" i="113"/>
  <c r="CO8" i="113"/>
  <c r="CN8" i="113"/>
  <c r="CM8" i="113"/>
  <c r="CL8" i="113"/>
  <c r="CK8" i="113"/>
  <c r="CZ7" i="113"/>
  <c r="CY7" i="113"/>
  <c r="CW7" i="113"/>
  <c r="CV7" i="113"/>
  <c r="CU7" i="113"/>
  <c r="CS7" i="113"/>
  <c r="CR7" i="113"/>
  <c r="CQ7" i="113"/>
  <c r="CO7" i="113"/>
  <c r="CN7" i="113"/>
  <c r="CM7" i="113"/>
  <c r="CL7" i="113"/>
  <c r="CK7" i="113"/>
  <c r="CN6" i="113"/>
  <c r="CM6" i="113"/>
  <c r="CL6" i="113"/>
  <c r="CK6" i="113"/>
  <c r="CZ2" i="113"/>
  <c r="CY2" i="113"/>
  <c r="CW2" i="113"/>
  <c r="CV2" i="113"/>
  <c r="CU2" i="113"/>
  <c r="CS2" i="113"/>
  <c r="CR2" i="113"/>
  <c r="CQ2" i="113"/>
  <c r="CO2" i="113"/>
  <c r="CN2" i="113"/>
  <c r="CM2" i="113"/>
  <c r="CM81" i="113"/>
  <c r="CL2" i="113"/>
  <c r="CK2" i="113"/>
  <c r="BT9" i="113"/>
  <c r="BT8" i="113"/>
  <c r="BT7" i="113"/>
  <c r="BT6" i="113"/>
  <c r="BT2" i="113"/>
  <c r="BR9" i="113"/>
  <c r="BQ9" i="113"/>
  <c r="BP9" i="113"/>
  <c r="BO9" i="113"/>
  <c r="BN9" i="113"/>
  <c r="BM9" i="113"/>
  <c r="BL9" i="113"/>
  <c r="BK9" i="113"/>
  <c r="BJ9" i="113"/>
  <c r="BI9" i="113"/>
  <c r="BH9" i="113"/>
  <c r="BG9" i="113"/>
  <c r="BF9" i="113"/>
  <c r="BE9" i="113"/>
  <c r="BD9" i="113"/>
  <c r="BC9" i="113"/>
  <c r="BP8" i="113"/>
  <c r="BL8" i="113"/>
  <c r="BH8" i="113"/>
  <c r="BD8" i="113"/>
  <c r="BC8" i="113"/>
  <c r="BP7" i="113"/>
  <c r="BL7" i="113"/>
  <c r="BH7" i="113"/>
  <c r="BD7" i="113"/>
  <c r="BC7" i="113"/>
  <c r="BP6" i="113"/>
  <c r="BL6" i="113"/>
  <c r="BH6" i="113"/>
  <c r="BH85" i="113"/>
  <c r="BD6" i="113"/>
  <c r="BC6" i="113"/>
  <c r="BP2" i="113"/>
  <c r="BL2" i="113"/>
  <c r="BH2" i="113"/>
  <c r="BD2" i="113"/>
  <c r="BC2" i="113"/>
  <c r="BC76" i="113"/>
  <c r="AN9" i="113"/>
  <c r="AM9" i="113"/>
  <c r="AL9" i="113"/>
  <c r="AN8" i="113"/>
  <c r="AM8" i="113"/>
  <c r="AL8" i="113"/>
  <c r="AM7" i="113"/>
  <c r="AL7" i="113"/>
  <c r="AN6" i="113"/>
  <c r="AM6" i="113"/>
  <c r="AL6" i="113"/>
  <c r="AN2" i="113"/>
  <c r="AM2" i="113"/>
  <c r="AL2" i="113"/>
  <c r="AL77" i="113"/>
  <c r="AI9" i="113"/>
  <c r="AE9" i="113"/>
  <c r="AA9" i="113"/>
  <c r="W9" i="113"/>
  <c r="V9" i="113"/>
  <c r="U9" i="113"/>
  <c r="W8" i="113"/>
  <c r="V8" i="113"/>
  <c r="U8" i="113"/>
  <c r="V7" i="113"/>
  <c r="U7" i="113"/>
  <c r="V6" i="113"/>
  <c r="V78" i="113"/>
  <c r="U6" i="113"/>
  <c r="V2" i="113"/>
  <c r="U2" i="113"/>
  <c r="D1" i="113"/>
  <c r="E1" i="113"/>
  <c r="F1" i="113"/>
  <c r="G1" i="113"/>
  <c r="H1" i="113"/>
  <c r="I1" i="113"/>
  <c r="J1" i="113"/>
  <c r="K1" i="113"/>
  <c r="L1" i="113"/>
  <c r="M1" i="113"/>
  <c r="N1" i="113"/>
  <c r="O1" i="113"/>
  <c r="P1" i="113"/>
  <c r="Q1" i="113"/>
  <c r="R1" i="113"/>
  <c r="S1" i="113"/>
  <c r="T1" i="113"/>
  <c r="U1" i="113"/>
  <c r="V1" i="113"/>
  <c r="W1" i="113"/>
  <c r="X1" i="113"/>
  <c r="Y1" i="113"/>
  <c r="Z1" i="113"/>
  <c r="AA1" i="113"/>
  <c r="AB1" i="113"/>
  <c r="AC1" i="113"/>
  <c r="AD1" i="113"/>
  <c r="AE1" i="113"/>
  <c r="AF1" i="113"/>
  <c r="AG1" i="113"/>
  <c r="AH1" i="113"/>
  <c r="AI1" i="113"/>
  <c r="AJ1" i="113"/>
  <c r="AK1" i="113"/>
  <c r="AL1" i="113"/>
  <c r="AM1" i="113"/>
  <c r="AN1" i="113"/>
  <c r="AO1" i="113"/>
  <c r="AP1" i="113"/>
  <c r="AQ1" i="113"/>
  <c r="AR1" i="113"/>
  <c r="AS1" i="113"/>
  <c r="AT1" i="113"/>
  <c r="AU1" i="113"/>
  <c r="AV1" i="113"/>
  <c r="AW1" i="113"/>
  <c r="AX1" i="113"/>
  <c r="AY1" i="113"/>
  <c r="AZ1" i="113"/>
  <c r="BA1" i="113"/>
  <c r="BB1" i="113"/>
  <c r="BC1" i="113"/>
  <c r="BD1" i="113"/>
  <c r="BE1" i="113"/>
  <c r="BF1" i="113"/>
  <c r="BG1" i="113"/>
  <c r="BH1" i="113"/>
  <c r="BI1" i="113"/>
  <c r="BJ1" i="113"/>
  <c r="BK1" i="113"/>
  <c r="BL1" i="113"/>
  <c r="BM1" i="113"/>
  <c r="BN1" i="113"/>
  <c r="BO1" i="113"/>
  <c r="BP1" i="113"/>
  <c r="BQ1" i="113"/>
  <c r="BR1" i="113"/>
  <c r="BS1" i="113"/>
  <c r="BT1" i="113"/>
  <c r="BU1" i="113"/>
  <c r="BV1" i="113"/>
  <c r="BW1" i="113"/>
  <c r="BX1" i="113"/>
  <c r="BY1" i="113"/>
  <c r="BZ1" i="113"/>
  <c r="CA1" i="113"/>
  <c r="CB1" i="113"/>
  <c r="CC1" i="113"/>
  <c r="CD1" i="113"/>
  <c r="CE1" i="113"/>
  <c r="CF1" i="113"/>
  <c r="CG1" i="113"/>
  <c r="CH1" i="113"/>
  <c r="CI1" i="113"/>
  <c r="CJ1" i="113"/>
  <c r="CK1" i="113"/>
  <c r="CL1" i="113"/>
  <c r="CM1" i="113"/>
  <c r="CN1" i="113"/>
  <c r="CO1" i="113"/>
  <c r="CP1" i="113"/>
  <c r="CQ1" i="113"/>
  <c r="CR1" i="113"/>
  <c r="CS1" i="113"/>
  <c r="CT1" i="113"/>
  <c r="CU1" i="113"/>
  <c r="CV1" i="113"/>
  <c r="CW1" i="113"/>
  <c r="CX1" i="113"/>
  <c r="CY1" i="113"/>
  <c r="CZ1" i="113"/>
  <c r="DA1" i="113"/>
  <c r="DB1" i="113"/>
  <c r="DC1" i="113"/>
  <c r="DD1" i="113"/>
  <c r="DE1" i="113"/>
  <c r="DF1" i="113"/>
  <c r="DG1" i="113"/>
  <c r="DH1" i="113"/>
  <c r="DI1" i="113"/>
  <c r="DJ1" i="113"/>
  <c r="DK1" i="113"/>
  <c r="DL1" i="113"/>
  <c r="DM1" i="113"/>
  <c r="DN1" i="113"/>
  <c r="DO1" i="113"/>
  <c r="DP1" i="113"/>
  <c r="DQ1" i="113"/>
  <c r="DR1" i="113"/>
  <c r="C1" i="113"/>
  <c r="E2" i="113"/>
  <c r="F2" i="113"/>
  <c r="D2" i="113"/>
  <c r="D25" i="113"/>
  <c r="F9" i="113"/>
  <c r="E9" i="113"/>
  <c r="D9" i="113"/>
  <c r="F8" i="113"/>
  <c r="E8" i="113"/>
  <c r="D8" i="113"/>
  <c r="F7" i="113"/>
  <c r="E7" i="113"/>
  <c r="D7" i="113"/>
  <c r="B4" i="113"/>
  <c r="K167" i="115"/>
  <c r="Y167" i="115"/>
  <c r="Y168" i="115"/>
  <c r="X143" i="115"/>
  <c r="Z143" i="115"/>
  <c r="AX168" i="115"/>
  <c r="AC129" i="115"/>
  <c r="CA130" i="115"/>
  <c r="Z160" i="115"/>
  <c r="CA4" i="115"/>
  <c r="BZ5" i="115"/>
  <c r="Z172" i="115"/>
  <c r="BC4" i="115"/>
  <c r="BB5" i="115"/>
  <c r="FN143" i="115"/>
  <c r="EA138" i="115"/>
  <c r="Z174" i="115"/>
  <c r="Z149" i="115"/>
  <c r="Z158" i="115"/>
  <c r="C84" i="116"/>
  <c r="C178" i="116"/>
  <c r="C269" i="116"/>
  <c r="C239" i="116"/>
  <c r="CY4" i="115"/>
  <c r="CX5" i="115"/>
  <c r="Y108" i="115"/>
  <c r="Z108" i="115"/>
  <c r="Y139" i="115"/>
  <c r="X106" i="115"/>
  <c r="C83" i="116"/>
  <c r="D167" i="115"/>
  <c r="X167" i="115"/>
  <c r="Z167" i="115"/>
  <c r="X168" i="115"/>
  <c r="X139" i="115"/>
  <c r="Z139" i="115"/>
  <c r="DT138" i="115"/>
  <c r="EU4" i="115"/>
  <c r="ET5" i="115"/>
  <c r="Z175" i="115"/>
  <c r="AE4" i="115"/>
  <c r="AD5" i="115"/>
  <c r="G4" i="115"/>
  <c r="F5" i="115"/>
  <c r="Z182" i="115"/>
  <c r="Z179" i="115"/>
  <c r="Z150" i="115"/>
  <c r="DW4" i="115"/>
  <c r="DV5" i="115"/>
  <c r="DS1" i="113"/>
  <c r="DT1" i="113"/>
  <c r="DU1" i="113"/>
  <c r="DV1" i="113"/>
  <c r="DW1" i="113"/>
  <c r="DX1" i="113"/>
  <c r="DY1" i="113"/>
  <c r="DZ1" i="113"/>
  <c r="EA1" i="113"/>
  <c r="EB1" i="113"/>
  <c r="EC1" i="113"/>
  <c r="ED1" i="113"/>
  <c r="EE1" i="113"/>
  <c r="EF1" i="113"/>
  <c r="EG1" i="113"/>
  <c r="EH1" i="113"/>
  <c r="EI1" i="113"/>
  <c r="EJ1" i="113"/>
  <c r="EK1" i="113"/>
  <c r="EL1" i="113"/>
  <c r="EM1" i="113"/>
  <c r="EN1" i="113"/>
  <c r="EO1" i="113"/>
  <c r="EP1" i="113"/>
  <c r="EQ1" i="113"/>
  <c r="ER1" i="113"/>
  <c r="ES1" i="113"/>
  <c r="ET1" i="113"/>
  <c r="EU1" i="113"/>
  <c r="EV1" i="113"/>
  <c r="EW1" i="113"/>
  <c r="EX1" i="113"/>
  <c r="EY1" i="113"/>
  <c r="EZ1" i="113"/>
  <c r="FA1" i="113"/>
  <c r="FB1" i="113"/>
  <c r="FC1" i="113"/>
  <c r="FD1" i="113"/>
  <c r="FE1" i="113"/>
  <c r="FF1" i="113"/>
  <c r="FG1" i="113"/>
  <c r="FH1" i="113"/>
  <c r="FI1" i="113"/>
  <c r="FJ1" i="113"/>
  <c r="FK1" i="113"/>
  <c r="FL1" i="113"/>
  <c r="FM1" i="113"/>
  <c r="FN1" i="113"/>
  <c r="FO1" i="113"/>
  <c r="FP1" i="113"/>
  <c r="FQ1" i="113"/>
  <c r="FR1" i="113"/>
  <c r="FS1" i="113"/>
  <c r="FT1" i="113"/>
  <c r="FU1" i="113"/>
  <c r="FV1" i="113"/>
  <c r="FW1" i="113"/>
  <c r="FX1" i="113"/>
  <c r="FY1" i="113"/>
  <c r="FZ1" i="113"/>
  <c r="GA1" i="113"/>
  <c r="GB1" i="113"/>
  <c r="GC1" i="113"/>
  <c r="GD1" i="113"/>
  <c r="GE1" i="113"/>
  <c r="GF1" i="113"/>
  <c r="GG1" i="113"/>
  <c r="GH1" i="113"/>
  <c r="GI1" i="113"/>
  <c r="GJ1" i="113"/>
  <c r="GK1" i="113"/>
  <c r="GL1" i="113"/>
  <c r="GM1" i="113"/>
  <c r="GN1" i="113"/>
  <c r="GO1" i="113"/>
  <c r="GP1" i="113"/>
  <c r="GQ1" i="113"/>
  <c r="GR1" i="113"/>
  <c r="GS1" i="113"/>
  <c r="GT1" i="113"/>
  <c r="GU1" i="113"/>
  <c r="GV1" i="113"/>
  <c r="GW1" i="113"/>
  <c r="GX1" i="113"/>
  <c r="GY1" i="113"/>
  <c r="GZ1" i="113"/>
  <c r="HA1" i="113"/>
  <c r="HB1" i="113"/>
  <c r="HC1" i="113"/>
  <c r="HD1" i="113"/>
  <c r="HE1" i="113"/>
  <c r="HF1" i="113"/>
  <c r="HG1" i="113"/>
  <c r="HH1" i="113"/>
  <c r="HI1" i="113"/>
  <c r="HJ1" i="113"/>
  <c r="HK1" i="113"/>
  <c r="HL1" i="113"/>
  <c r="HM1" i="113"/>
  <c r="HN1" i="113"/>
  <c r="HO1" i="113"/>
  <c r="HP1" i="113"/>
  <c r="HQ1" i="113"/>
  <c r="HR1" i="113"/>
  <c r="HS1" i="113"/>
  <c r="HT1" i="113"/>
  <c r="HU1" i="113"/>
  <c r="HV1" i="113"/>
  <c r="HW1" i="113"/>
  <c r="HX1" i="113"/>
  <c r="HY1" i="113"/>
  <c r="HZ1" i="113"/>
  <c r="IA1" i="113"/>
  <c r="IB1" i="113"/>
  <c r="IC1" i="113"/>
  <c r="ID1" i="113"/>
  <c r="IE1" i="113"/>
  <c r="IF1" i="113"/>
  <c r="IG1" i="113"/>
  <c r="IH1" i="113"/>
  <c r="II1" i="113"/>
  <c r="IJ1" i="113"/>
  <c r="IK1" i="113"/>
  <c r="IL1" i="113"/>
  <c r="IM1" i="113"/>
  <c r="IN1" i="113"/>
  <c r="IO1" i="113"/>
  <c r="IP1" i="113"/>
  <c r="IQ1" i="113"/>
  <c r="IR1" i="113"/>
  <c r="IS1" i="113"/>
  <c r="IT1" i="113"/>
  <c r="IU1" i="113"/>
  <c r="IV1" i="113"/>
  <c r="IW1" i="113"/>
  <c r="IX1" i="113"/>
  <c r="IY1" i="113"/>
  <c r="IZ1" i="113"/>
  <c r="JA1" i="113"/>
  <c r="JB1" i="113"/>
  <c r="JC1" i="113"/>
  <c r="JD1" i="113"/>
  <c r="JE1" i="113"/>
  <c r="JF1" i="113"/>
  <c r="JG1" i="113"/>
  <c r="JH1" i="113"/>
  <c r="JI1" i="113"/>
  <c r="JJ1" i="113"/>
  <c r="JK1" i="113"/>
  <c r="JL1" i="113"/>
  <c r="JM1" i="113"/>
  <c r="JN1" i="113"/>
  <c r="JO1" i="113"/>
  <c r="JP1" i="113"/>
  <c r="JQ1" i="113"/>
  <c r="JR1" i="113"/>
  <c r="JS1" i="113"/>
  <c r="JT1" i="113"/>
  <c r="JU1" i="113"/>
  <c r="JV1" i="113"/>
  <c r="JW1" i="113"/>
  <c r="JX1" i="113"/>
  <c r="JY1" i="113"/>
  <c r="JZ1" i="113"/>
  <c r="KA1" i="113"/>
  <c r="KB1" i="113"/>
  <c r="KC1" i="113"/>
  <c r="KD1" i="113"/>
  <c r="KE1" i="113"/>
  <c r="KF1" i="113"/>
  <c r="KG1" i="113"/>
  <c r="KH1" i="113"/>
  <c r="KI1" i="113"/>
  <c r="KJ1" i="113"/>
  <c r="KK1" i="113"/>
  <c r="KL1" i="113"/>
  <c r="KM1" i="113"/>
  <c r="KN1" i="113"/>
  <c r="KO1" i="113"/>
  <c r="KP1" i="113"/>
  <c r="KQ1" i="113"/>
  <c r="KR1" i="113"/>
  <c r="KS1" i="113"/>
  <c r="KT1" i="113"/>
  <c r="KU1" i="113"/>
  <c r="KV1" i="113"/>
  <c r="KW1" i="113"/>
  <c r="KX1" i="113"/>
  <c r="KY1" i="113"/>
  <c r="KZ1" i="113"/>
  <c r="LA1" i="113"/>
  <c r="LB1" i="113"/>
  <c r="LC1" i="113"/>
  <c r="LD1" i="113"/>
  <c r="LE1" i="113"/>
  <c r="LF1" i="113"/>
  <c r="LG1" i="113"/>
  <c r="LH1" i="113"/>
  <c r="LI1" i="113"/>
  <c r="LJ1" i="113"/>
  <c r="LK1" i="113"/>
  <c r="LL1" i="113"/>
  <c r="LM1" i="113"/>
  <c r="LN1" i="113"/>
  <c r="CP4" i="113"/>
  <c r="CO6" i="113"/>
  <c r="BE2" i="113"/>
  <c r="BI2" i="113"/>
  <c r="BI65" i="113"/>
  <c r="BQ2" i="113"/>
  <c r="BI6" i="113"/>
  <c r="BM6" i="113"/>
  <c r="BE7" i="113"/>
  <c r="BM7" i="113"/>
  <c r="BQ7" i="113"/>
  <c r="BI8" i="113"/>
  <c r="BQ8" i="113"/>
  <c r="W2" i="113"/>
  <c r="AN7" i="113"/>
  <c r="BG2" i="113"/>
  <c r="BK2" i="113"/>
  <c r="BO2" i="113"/>
  <c r="BG6" i="113"/>
  <c r="BK6" i="113"/>
  <c r="BO6" i="113"/>
  <c r="BG7" i="113"/>
  <c r="BK7" i="113"/>
  <c r="BO7" i="113"/>
  <c r="BG8" i="113"/>
  <c r="BK8" i="113"/>
  <c r="BO8" i="113"/>
  <c r="CP2" i="113"/>
  <c r="CT2" i="113"/>
  <c r="CX2" i="113"/>
  <c r="CP7" i="113"/>
  <c r="CT7" i="113"/>
  <c r="CX7" i="113"/>
  <c r="CP8" i="113"/>
  <c r="CT8" i="113"/>
  <c r="CX8" i="113"/>
  <c r="X5" i="113"/>
  <c r="Y5" i="113"/>
  <c r="Z5" i="113"/>
  <c r="AA5" i="113"/>
  <c r="D76" i="113"/>
  <c r="D58" i="113"/>
  <c r="D39" i="113"/>
  <c r="D31" i="113"/>
  <c r="BC78" i="113"/>
  <c r="BC75" i="113"/>
  <c r="D70" i="113"/>
  <c r="D54" i="113"/>
  <c r="D21" i="113"/>
  <c r="D27" i="113"/>
  <c r="DC85" i="113"/>
  <c r="BC83" i="113"/>
  <c r="BC77" i="113"/>
  <c r="BC74" i="113"/>
  <c r="W6" i="113"/>
  <c r="BM2" i="113"/>
  <c r="BM79" i="113"/>
  <c r="BE6" i="113"/>
  <c r="BQ6" i="113"/>
  <c r="BI7" i="113"/>
  <c r="BE8" i="113"/>
  <c r="BM8" i="113"/>
  <c r="D84" i="113"/>
  <c r="D66" i="113"/>
  <c r="D50" i="113"/>
  <c r="D17" i="113"/>
  <c r="D23" i="113"/>
  <c r="DC82" i="113"/>
  <c r="BC36" i="113"/>
  <c r="BF2" i="113"/>
  <c r="BJ2" i="113"/>
  <c r="BN2" i="113"/>
  <c r="BR2" i="113"/>
  <c r="BF6" i="113"/>
  <c r="BJ6" i="113"/>
  <c r="BN6" i="113"/>
  <c r="BR6" i="113"/>
  <c r="BF7" i="113"/>
  <c r="BJ7" i="113"/>
  <c r="BN7" i="113"/>
  <c r="BR7" i="113"/>
  <c r="BF8" i="113"/>
  <c r="BJ8" i="113"/>
  <c r="BN8" i="113"/>
  <c r="D80" i="113"/>
  <c r="D62" i="113"/>
  <c r="D45" i="113"/>
  <c r="D13" i="113"/>
  <c r="D12" i="113"/>
  <c r="DC84" i="113"/>
  <c r="BC81" i="113"/>
  <c r="AM57" i="113"/>
  <c r="AM79" i="113"/>
  <c r="AM84" i="113"/>
  <c r="AN66" i="113"/>
  <c r="BD18" i="113"/>
  <c r="BD22" i="113"/>
  <c r="BD26" i="113"/>
  <c r="BD11" i="113"/>
  <c r="BD19" i="113"/>
  <c r="BD23" i="113"/>
  <c r="BD27" i="113"/>
  <c r="BD16" i="113"/>
  <c r="BD17" i="113"/>
  <c r="BD21" i="113"/>
  <c r="BD25" i="113"/>
  <c r="BD28" i="113"/>
  <c r="BD32" i="113"/>
  <c r="BD39" i="113"/>
  <c r="BD44" i="113"/>
  <c r="BD43" i="113"/>
  <c r="BD13" i="113"/>
  <c r="BD12" i="113"/>
  <c r="BD14" i="113"/>
  <c r="BD15" i="113"/>
  <c r="BD29" i="113"/>
  <c r="BD41" i="113"/>
  <c r="BD46" i="113"/>
  <c r="BD24" i="113"/>
  <c r="BD31" i="113"/>
  <c r="BD36" i="113"/>
  <c r="BD40" i="113"/>
  <c r="BD45" i="113"/>
  <c r="BD48" i="113"/>
  <c r="BD47" i="113"/>
  <c r="BD20" i="113"/>
  <c r="BD38" i="113"/>
  <c r="BD37" i="113"/>
  <c r="BD54" i="113"/>
  <c r="BD55" i="113"/>
  <c r="BD56" i="113"/>
  <c r="BD30" i="113"/>
  <c r="BD57" i="113"/>
  <c r="BD58" i="113"/>
  <c r="BD59" i="113"/>
  <c r="BD60" i="113"/>
  <c r="BD61" i="113"/>
  <c r="BD62" i="113"/>
  <c r="BD63" i="113"/>
  <c r="BD53" i="113"/>
  <c r="BD64" i="113"/>
  <c r="BD82" i="113"/>
  <c r="BD49" i="113"/>
  <c r="BD50" i="113"/>
  <c r="BD51" i="113"/>
  <c r="BD52" i="113"/>
  <c r="BD65" i="113"/>
  <c r="BD66" i="113"/>
  <c r="BD67" i="113"/>
  <c r="BD79" i="113"/>
  <c r="BD80" i="113"/>
  <c r="BD84" i="113"/>
  <c r="BD86" i="113"/>
  <c r="BD74" i="113"/>
  <c r="BD75" i="113"/>
  <c r="BD76" i="113"/>
  <c r="BD77" i="113"/>
  <c r="BD78" i="113"/>
  <c r="BD81" i="113"/>
  <c r="BD83" i="113"/>
  <c r="BH18" i="113"/>
  <c r="BH22" i="113"/>
  <c r="BH26" i="113"/>
  <c r="BH11" i="113"/>
  <c r="BH19" i="113"/>
  <c r="BH23" i="113"/>
  <c r="BH27" i="113"/>
  <c r="BH16" i="113"/>
  <c r="BH17" i="113"/>
  <c r="BH21" i="113"/>
  <c r="BH25" i="113"/>
  <c r="BH24" i="113"/>
  <c r="BH28" i="113"/>
  <c r="BH32" i="113"/>
  <c r="BH39" i="113"/>
  <c r="BH44" i="113"/>
  <c r="BH43" i="113"/>
  <c r="BH29" i="113"/>
  <c r="BH41" i="113"/>
  <c r="BH46" i="113"/>
  <c r="BH20" i="113"/>
  <c r="BH31" i="113"/>
  <c r="BH36" i="113"/>
  <c r="BH40" i="113"/>
  <c r="BH45" i="113"/>
  <c r="BH48" i="113"/>
  <c r="BH47" i="113"/>
  <c r="BH54" i="113"/>
  <c r="BH55" i="113"/>
  <c r="BH56" i="113"/>
  <c r="BH13" i="113"/>
  <c r="BH12" i="113"/>
  <c r="BH38" i="113"/>
  <c r="BH37" i="113"/>
  <c r="BH57" i="113"/>
  <c r="BH58" i="113"/>
  <c r="BH59" i="113"/>
  <c r="BH60" i="113"/>
  <c r="BH61" i="113"/>
  <c r="BH62" i="113"/>
  <c r="BH63" i="113"/>
  <c r="BH15" i="113"/>
  <c r="BH53" i="113"/>
  <c r="BH64" i="113"/>
  <c r="BH82" i="113"/>
  <c r="BH14" i="113"/>
  <c r="BH65" i="113"/>
  <c r="BH66" i="113"/>
  <c r="BH67" i="113"/>
  <c r="BH79" i="113"/>
  <c r="BH80" i="113"/>
  <c r="BH84" i="113"/>
  <c r="BH86" i="113"/>
  <c r="BH30" i="113"/>
  <c r="BH74" i="113"/>
  <c r="BH75" i="113"/>
  <c r="BH76" i="113"/>
  <c r="BH77" i="113"/>
  <c r="BH78" i="113"/>
  <c r="BH81" i="113"/>
  <c r="BH83" i="113"/>
  <c r="BL18" i="113"/>
  <c r="BL22" i="113"/>
  <c r="BL26" i="113"/>
  <c r="BL19" i="113"/>
  <c r="BL23" i="113"/>
  <c r="BL27" i="113"/>
  <c r="BL16" i="113"/>
  <c r="BL17" i="113"/>
  <c r="BL21" i="113"/>
  <c r="BL25" i="113"/>
  <c r="BL20" i="113"/>
  <c r="BL28" i="113"/>
  <c r="BL32" i="113"/>
  <c r="BL39" i="113"/>
  <c r="BL44" i="113"/>
  <c r="BL24" i="113"/>
  <c r="BL29" i="113"/>
  <c r="BL41" i="113"/>
  <c r="BL46" i="113"/>
  <c r="BL13" i="113"/>
  <c r="BL14" i="113"/>
  <c r="BL15" i="113"/>
  <c r="BL31" i="113"/>
  <c r="BL36" i="113"/>
  <c r="BL40" i="113"/>
  <c r="BL45" i="113"/>
  <c r="BL48" i="113"/>
  <c r="BL54" i="113"/>
  <c r="BL55" i="113"/>
  <c r="BL56" i="113"/>
  <c r="BL57" i="113"/>
  <c r="BL58" i="113"/>
  <c r="BL59" i="113"/>
  <c r="BL60" i="113"/>
  <c r="BL61" i="113"/>
  <c r="BL62" i="113"/>
  <c r="BL30" i="113"/>
  <c r="BL53" i="113"/>
  <c r="BL38" i="113"/>
  <c r="BL63" i="113"/>
  <c r="BL64" i="113"/>
  <c r="BL82" i="113"/>
  <c r="BL65" i="113"/>
  <c r="BL66" i="113"/>
  <c r="BL67" i="113"/>
  <c r="BL79" i="113"/>
  <c r="BL80" i="113"/>
  <c r="BL84" i="113"/>
  <c r="BL86" i="113"/>
  <c r="BL49" i="113"/>
  <c r="BL50" i="113"/>
  <c r="BL51" i="113"/>
  <c r="BL52" i="113"/>
  <c r="BL74" i="113"/>
  <c r="BL75" i="113"/>
  <c r="BL76" i="113"/>
  <c r="BL77" i="113"/>
  <c r="BL78" i="113"/>
  <c r="BL81" i="113"/>
  <c r="BL83" i="113"/>
  <c r="BP18" i="113"/>
  <c r="BP22" i="113"/>
  <c r="BP26" i="113"/>
  <c r="BP19" i="113"/>
  <c r="BP23" i="113"/>
  <c r="BP27" i="113"/>
  <c r="BP16" i="113"/>
  <c r="BP17" i="113"/>
  <c r="BP21" i="113"/>
  <c r="BP25" i="113"/>
  <c r="BP13" i="113"/>
  <c r="BP14" i="113"/>
  <c r="BP15" i="113"/>
  <c r="BP28" i="113"/>
  <c r="BP32" i="113"/>
  <c r="BP39" i="113"/>
  <c r="BP44" i="113"/>
  <c r="BP20" i="113"/>
  <c r="BP29" i="113"/>
  <c r="BP41" i="113"/>
  <c r="BP46" i="113"/>
  <c r="BP31" i="113"/>
  <c r="BP36" i="113"/>
  <c r="BP40" i="113"/>
  <c r="BP45" i="113"/>
  <c r="BP48" i="113"/>
  <c r="BP30" i="113"/>
  <c r="BP54" i="113"/>
  <c r="BP55" i="113"/>
  <c r="BP56" i="113"/>
  <c r="BP24" i="113"/>
  <c r="BP57" i="113"/>
  <c r="BP58" i="113"/>
  <c r="BP59" i="113"/>
  <c r="BP60" i="113"/>
  <c r="BP61" i="113"/>
  <c r="BP62" i="113"/>
  <c r="BP38" i="113"/>
  <c r="BP53" i="113"/>
  <c r="BP49" i="113"/>
  <c r="BP50" i="113"/>
  <c r="BP51" i="113"/>
  <c r="BP52" i="113"/>
  <c r="BP63" i="113"/>
  <c r="BP64" i="113"/>
  <c r="BP82" i="113"/>
  <c r="BP65" i="113"/>
  <c r="BP66" i="113"/>
  <c r="BP67" i="113"/>
  <c r="BP79" i="113"/>
  <c r="BP80" i="113"/>
  <c r="BP84" i="113"/>
  <c r="BP86" i="113"/>
  <c r="BP74" i="113"/>
  <c r="BP75" i="113"/>
  <c r="BP76" i="113"/>
  <c r="BP77" i="113"/>
  <c r="BP78" i="113"/>
  <c r="BP81" i="113"/>
  <c r="BP83" i="113"/>
  <c r="BT79" i="113"/>
  <c r="BT80" i="113"/>
  <c r="BT84" i="113"/>
  <c r="BT53" i="113"/>
  <c r="BT85" i="113"/>
  <c r="CM82" i="113"/>
  <c r="DB67" i="113"/>
  <c r="DB86" i="113"/>
  <c r="DB73" i="113"/>
  <c r="DB72" i="113"/>
  <c r="DB84" i="113"/>
  <c r="EM51" i="113"/>
  <c r="EM76" i="113"/>
  <c r="EM75" i="113"/>
  <c r="EM77" i="113"/>
  <c r="EM46" i="113"/>
  <c r="EM74" i="113"/>
  <c r="FA20" i="113"/>
  <c r="FA28" i="113"/>
  <c r="FA59" i="113"/>
  <c r="FA38" i="113"/>
  <c r="FA37" i="113"/>
  <c r="FA64" i="113"/>
  <c r="FA69" i="113"/>
  <c r="FA73" i="113"/>
  <c r="FA72" i="113"/>
  <c r="HQ73" i="113"/>
  <c r="HQ72" i="113"/>
  <c r="HQ78" i="113"/>
  <c r="KG48" i="113"/>
  <c r="KG47" i="113"/>
  <c r="KG83" i="113"/>
  <c r="FA14" i="113"/>
  <c r="BE86" i="113"/>
  <c r="BL85" i="113"/>
  <c r="BI84" i="113"/>
  <c r="BE80" i="113"/>
  <c r="BT78" i="113"/>
  <c r="BP73" i="113"/>
  <c r="BD70" i="113"/>
  <c r="BH69" i="113"/>
  <c r="BL68" i="113"/>
  <c r="BQ67" i="113"/>
  <c r="BE66" i="113"/>
  <c r="BH51" i="113"/>
  <c r="AN18" i="113"/>
  <c r="AN45" i="113"/>
  <c r="AN77" i="113"/>
  <c r="AN78" i="113"/>
  <c r="AN81" i="113"/>
  <c r="AN83" i="113"/>
  <c r="BI16" i="113"/>
  <c r="BI17" i="113"/>
  <c r="BI21" i="113"/>
  <c r="BI25" i="113"/>
  <c r="BI18" i="113"/>
  <c r="BI22" i="113"/>
  <c r="BI26" i="113"/>
  <c r="BI13" i="113"/>
  <c r="BI14" i="113"/>
  <c r="BI15" i="113"/>
  <c r="BI20" i="113"/>
  <c r="BI24" i="113"/>
  <c r="BI23" i="113"/>
  <c r="BI31" i="113"/>
  <c r="BI36" i="113"/>
  <c r="BI40" i="113"/>
  <c r="BI45" i="113"/>
  <c r="BI48" i="113"/>
  <c r="BI27" i="113"/>
  <c r="BI28" i="113"/>
  <c r="BI32" i="113"/>
  <c r="BI39" i="113"/>
  <c r="BI44" i="113"/>
  <c r="BI11" i="113"/>
  <c r="BI19" i="113"/>
  <c r="BI30" i="113"/>
  <c r="BI38" i="113"/>
  <c r="BI53" i="113"/>
  <c r="BI46" i="113"/>
  <c r="BI54" i="113"/>
  <c r="BI55" i="113"/>
  <c r="BI56" i="113"/>
  <c r="BI41" i="113"/>
  <c r="BI49" i="113"/>
  <c r="BI50" i="113"/>
  <c r="BI51" i="113"/>
  <c r="BI52" i="113"/>
  <c r="BI58" i="113"/>
  <c r="BI62" i="113"/>
  <c r="BI74" i="113"/>
  <c r="BI75" i="113"/>
  <c r="BI76" i="113"/>
  <c r="BI77" i="113"/>
  <c r="BI78" i="113"/>
  <c r="BI81" i="113"/>
  <c r="BI83" i="113"/>
  <c r="BI59" i="113"/>
  <c r="BI63" i="113"/>
  <c r="BI64" i="113"/>
  <c r="BI82" i="113"/>
  <c r="BI57" i="113"/>
  <c r="BI61" i="113"/>
  <c r="BI68" i="113"/>
  <c r="BI69" i="113"/>
  <c r="BI70" i="113"/>
  <c r="BI73" i="113"/>
  <c r="BI85" i="113"/>
  <c r="BM16" i="113"/>
  <c r="BM17" i="113"/>
  <c r="BM21" i="113"/>
  <c r="BM25" i="113"/>
  <c r="BM18" i="113"/>
  <c r="BM22" i="113"/>
  <c r="BM26" i="113"/>
  <c r="BM13" i="113"/>
  <c r="BM14" i="113"/>
  <c r="BM15" i="113"/>
  <c r="BM20" i="113"/>
  <c r="BM24" i="113"/>
  <c r="BM19" i="113"/>
  <c r="BM31" i="113"/>
  <c r="BM36" i="113"/>
  <c r="BM40" i="113"/>
  <c r="BM45" i="113"/>
  <c r="BM48" i="113"/>
  <c r="BM23" i="113"/>
  <c r="BM28" i="113"/>
  <c r="BM32" i="113"/>
  <c r="BM39" i="113"/>
  <c r="BM44" i="113"/>
  <c r="BM30" i="113"/>
  <c r="BM38" i="113"/>
  <c r="BM27" i="113"/>
  <c r="BM41" i="113"/>
  <c r="BM53" i="113"/>
  <c r="BM54" i="113"/>
  <c r="BM55" i="113"/>
  <c r="BM56" i="113"/>
  <c r="BM29" i="113"/>
  <c r="BM49" i="113"/>
  <c r="BM50" i="113"/>
  <c r="BM51" i="113"/>
  <c r="BM52" i="113"/>
  <c r="BM57" i="113"/>
  <c r="BM61" i="113"/>
  <c r="BM74" i="113"/>
  <c r="BM75" i="113"/>
  <c r="BM76" i="113"/>
  <c r="BM77" i="113"/>
  <c r="BM78" i="113"/>
  <c r="BM81" i="113"/>
  <c r="BM83" i="113"/>
  <c r="BM58" i="113"/>
  <c r="BM62" i="113"/>
  <c r="BM63" i="113"/>
  <c r="BM64" i="113"/>
  <c r="BM82" i="113"/>
  <c r="BM46" i="113"/>
  <c r="BM60" i="113"/>
  <c r="BM68" i="113"/>
  <c r="BM69" i="113"/>
  <c r="BM70" i="113"/>
  <c r="BM73" i="113"/>
  <c r="BM85" i="113"/>
  <c r="BQ16" i="113"/>
  <c r="BQ17" i="113"/>
  <c r="BQ21" i="113"/>
  <c r="BQ25" i="113"/>
  <c r="BQ18" i="113"/>
  <c r="BQ22" i="113"/>
  <c r="BQ26" i="113"/>
  <c r="BQ13" i="113"/>
  <c r="BQ14" i="113"/>
  <c r="BQ15" i="113"/>
  <c r="BQ20" i="113"/>
  <c r="BQ24" i="113"/>
  <c r="BQ31" i="113"/>
  <c r="BQ36" i="113"/>
  <c r="BQ40" i="113"/>
  <c r="BQ45" i="113"/>
  <c r="BQ48" i="113"/>
  <c r="BQ19" i="113"/>
  <c r="BQ28" i="113"/>
  <c r="BQ32" i="113"/>
  <c r="BQ39" i="113"/>
  <c r="BQ44" i="113"/>
  <c r="BQ27" i="113"/>
  <c r="BQ30" i="113"/>
  <c r="BQ38" i="113"/>
  <c r="BQ23" i="113"/>
  <c r="BQ29" i="113"/>
  <c r="BQ53" i="113"/>
  <c r="BQ41" i="113"/>
  <c r="BQ54" i="113"/>
  <c r="BQ55" i="113"/>
  <c r="BQ56" i="113"/>
  <c r="BQ46" i="113"/>
  <c r="BQ49" i="113"/>
  <c r="BQ50" i="113"/>
  <c r="BQ51" i="113"/>
  <c r="BQ52" i="113"/>
  <c r="BQ60" i="113"/>
  <c r="BQ74" i="113"/>
  <c r="BQ75" i="113"/>
  <c r="BQ76" i="113"/>
  <c r="BQ77" i="113"/>
  <c r="BQ78" i="113"/>
  <c r="BQ81" i="113"/>
  <c r="BQ83" i="113"/>
  <c r="BQ57" i="113"/>
  <c r="BQ61" i="113"/>
  <c r="BQ63" i="113"/>
  <c r="BQ64" i="113"/>
  <c r="BQ82" i="113"/>
  <c r="BQ59" i="113"/>
  <c r="BQ68" i="113"/>
  <c r="BQ69" i="113"/>
  <c r="BQ70" i="113"/>
  <c r="BQ73" i="113"/>
  <c r="BQ85" i="113"/>
  <c r="CN32" i="113"/>
  <c r="CN86" i="113"/>
  <c r="CN36" i="113"/>
  <c r="CN78" i="113"/>
  <c r="CN84" i="113"/>
  <c r="BE84" i="113"/>
  <c r="AN82" i="113"/>
  <c r="BQ80" i="113"/>
  <c r="BL73" i="113"/>
  <c r="BP70" i="113"/>
  <c r="BE65" i="113"/>
  <c r="BE61" i="113"/>
  <c r="BH50" i="113"/>
  <c r="BM86" i="113"/>
  <c r="CN85" i="113"/>
  <c r="BD85" i="113"/>
  <c r="BQ84" i="113"/>
  <c r="BM80" i="113"/>
  <c r="CN79" i="113"/>
  <c r="BE79" i="113"/>
  <c r="BT77" i="113"/>
  <c r="BH73" i="113"/>
  <c r="BH72" i="113"/>
  <c r="BL70" i="113"/>
  <c r="BP69" i="113"/>
  <c r="BD68" i="113"/>
  <c r="BI67" i="113"/>
  <c r="BM66" i="113"/>
  <c r="BQ65" i="113"/>
  <c r="BI60" i="113"/>
  <c r="BH49" i="113"/>
  <c r="BI29" i="113"/>
  <c r="U13" i="113"/>
  <c r="U12" i="113"/>
  <c r="U40" i="113"/>
  <c r="U83" i="113"/>
  <c r="BE16" i="113"/>
  <c r="BE17" i="113"/>
  <c r="BE21" i="113"/>
  <c r="BE25" i="113"/>
  <c r="BE18" i="113"/>
  <c r="BE22" i="113"/>
  <c r="BE26" i="113"/>
  <c r="BE13" i="113"/>
  <c r="BE12" i="113"/>
  <c r="BE14" i="113"/>
  <c r="BE15" i="113"/>
  <c r="BE20" i="113"/>
  <c r="BE24" i="113"/>
  <c r="BE27" i="113"/>
  <c r="BE31" i="113"/>
  <c r="BE36" i="113"/>
  <c r="BE40" i="113"/>
  <c r="BE45" i="113"/>
  <c r="BE48" i="113"/>
  <c r="BE47" i="113"/>
  <c r="BE28" i="113"/>
  <c r="BE32" i="113"/>
  <c r="BE39" i="113"/>
  <c r="BE44" i="113"/>
  <c r="BE43" i="113"/>
  <c r="BE23" i="113"/>
  <c r="BE30" i="113"/>
  <c r="BE38" i="113"/>
  <c r="BE37" i="113"/>
  <c r="BE46" i="113"/>
  <c r="BE53" i="113"/>
  <c r="BE29" i="113"/>
  <c r="BE54" i="113"/>
  <c r="BE55" i="113"/>
  <c r="BE56" i="113"/>
  <c r="BE11" i="113"/>
  <c r="BE19" i="113"/>
  <c r="BE49" i="113"/>
  <c r="BE50" i="113"/>
  <c r="BE51" i="113"/>
  <c r="BE52" i="113"/>
  <c r="BE59" i="113"/>
  <c r="BE63" i="113"/>
  <c r="BE74" i="113"/>
  <c r="BE75" i="113"/>
  <c r="BE76" i="113"/>
  <c r="BE77" i="113"/>
  <c r="BE78" i="113"/>
  <c r="BE81" i="113"/>
  <c r="BE83" i="113"/>
  <c r="BE60" i="113"/>
  <c r="BE64" i="113"/>
  <c r="BE82" i="113"/>
  <c r="BE41" i="113"/>
  <c r="BE58" i="113"/>
  <c r="BE62" i="113"/>
  <c r="BE68" i="113"/>
  <c r="BE69" i="113"/>
  <c r="BE70" i="113"/>
  <c r="BE73" i="113"/>
  <c r="BE72" i="113"/>
  <c r="BE85" i="113"/>
  <c r="BQ86" i="113"/>
  <c r="BI79" i="113"/>
  <c r="BD69" i="113"/>
  <c r="BH68" i="113"/>
  <c r="BM67" i="113"/>
  <c r="BQ66" i="113"/>
  <c r="BI86" i="113"/>
  <c r="BP85" i="113"/>
  <c r="BM84" i="113"/>
  <c r="BT83" i="113"/>
  <c r="BT81" i="113"/>
  <c r="BI80" i="113"/>
  <c r="BQ79" i="113"/>
  <c r="U79" i="113"/>
  <c r="BD73" i="113"/>
  <c r="BD72" i="113"/>
  <c r="BH70" i="113"/>
  <c r="BL69" i="113"/>
  <c r="BP68" i="113"/>
  <c r="BE67" i="113"/>
  <c r="BI66" i="113"/>
  <c r="BM65" i="113"/>
  <c r="BQ62" i="113"/>
  <c r="BM59" i="113"/>
  <c r="BH52" i="113"/>
  <c r="U17" i="113"/>
  <c r="AM55" i="113"/>
  <c r="BC11" i="113"/>
  <c r="BC19" i="113"/>
  <c r="BC23" i="113"/>
  <c r="BC27" i="113"/>
  <c r="BC13" i="113"/>
  <c r="BC12" i="113"/>
  <c r="BC14" i="113"/>
  <c r="BC15" i="113"/>
  <c r="BC20" i="113"/>
  <c r="BC24" i="113"/>
  <c r="BC28" i="113"/>
  <c r="BC18" i="113"/>
  <c r="BC22" i="113"/>
  <c r="BC26" i="113"/>
  <c r="BC29" i="113"/>
  <c r="BC41" i="113"/>
  <c r="BC46" i="113"/>
  <c r="BC49" i="113"/>
  <c r="BC16" i="113"/>
  <c r="BC17" i="113"/>
  <c r="BC30" i="113"/>
  <c r="BC38" i="113"/>
  <c r="BC37" i="113"/>
  <c r="BC25" i="113"/>
  <c r="BC32" i="113"/>
  <c r="BC39" i="113"/>
  <c r="BC44" i="113"/>
  <c r="BC43" i="113"/>
  <c r="BC48" i="113"/>
  <c r="BC47" i="113"/>
  <c r="BC57" i="113"/>
  <c r="BC58" i="113"/>
  <c r="BC59" i="113"/>
  <c r="BC60" i="113"/>
  <c r="BC61" i="113"/>
  <c r="BC62" i="113"/>
  <c r="BC63" i="113"/>
  <c r="BC21" i="113"/>
  <c r="BC31" i="113"/>
  <c r="BC40" i="113"/>
  <c r="BC50" i="113"/>
  <c r="BC51" i="113"/>
  <c r="BC52" i="113"/>
  <c r="BC45" i="113"/>
  <c r="BC54" i="113"/>
  <c r="BC55" i="113"/>
  <c r="BC56" i="113"/>
  <c r="BG11" i="113"/>
  <c r="BG19" i="113"/>
  <c r="BG23" i="113"/>
  <c r="BG27" i="113"/>
  <c r="BG13" i="113"/>
  <c r="BG12" i="113"/>
  <c r="BG14" i="113"/>
  <c r="BG15" i="113"/>
  <c r="BG20" i="113"/>
  <c r="BG24" i="113"/>
  <c r="BG18" i="113"/>
  <c r="BG22" i="113"/>
  <c r="BG26" i="113"/>
  <c r="BG25" i="113"/>
  <c r="BG29" i="113"/>
  <c r="BG41" i="113"/>
  <c r="BG46" i="113"/>
  <c r="BG30" i="113"/>
  <c r="BG38" i="113"/>
  <c r="BG37" i="113"/>
  <c r="BG21" i="113"/>
  <c r="BG28" i="113"/>
  <c r="BG32" i="113"/>
  <c r="BG39" i="113"/>
  <c r="BG44" i="113"/>
  <c r="BG43" i="113"/>
  <c r="BG16" i="113"/>
  <c r="BG45" i="113"/>
  <c r="BG57" i="113"/>
  <c r="BG58" i="113"/>
  <c r="BG59" i="113"/>
  <c r="BG60" i="113"/>
  <c r="BG61" i="113"/>
  <c r="BG62" i="113"/>
  <c r="BG63" i="113"/>
  <c r="BG17" i="113"/>
  <c r="BG48" i="113"/>
  <c r="BG47" i="113"/>
  <c r="BG49" i="113"/>
  <c r="BG50" i="113"/>
  <c r="BG51" i="113"/>
  <c r="BG52" i="113"/>
  <c r="BG36" i="113"/>
  <c r="BG54" i="113"/>
  <c r="BG55" i="113"/>
  <c r="BG56" i="113"/>
  <c r="BK19" i="113"/>
  <c r="BK23" i="113"/>
  <c r="BK27" i="113"/>
  <c r="BK13" i="113"/>
  <c r="BK14" i="113"/>
  <c r="BK15" i="113"/>
  <c r="BK20" i="113"/>
  <c r="BK24" i="113"/>
  <c r="BK18" i="113"/>
  <c r="BK22" i="113"/>
  <c r="BK26" i="113"/>
  <c r="BK21" i="113"/>
  <c r="BK29" i="113"/>
  <c r="BK41" i="113"/>
  <c r="BK46" i="113"/>
  <c r="BK25" i="113"/>
  <c r="BK30" i="113"/>
  <c r="BK38" i="113"/>
  <c r="BK16" i="113"/>
  <c r="BK17" i="113"/>
  <c r="BK28" i="113"/>
  <c r="BK32" i="113"/>
  <c r="BK39" i="113"/>
  <c r="BK44" i="113"/>
  <c r="BK36" i="113"/>
  <c r="BK57" i="113"/>
  <c r="BK58" i="113"/>
  <c r="BK59" i="113"/>
  <c r="BK60" i="113"/>
  <c r="BK61" i="113"/>
  <c r="BK62" i="113"/>
  <c r="BK45" i="113"/>
  <c r="BK49" i="113"/>
  <c r="BK50" i="113"/>
  <c r="BK51" i="113"/>
  <c r="BK52" i="113"/>
  <c r="BK31" i="113"/>
  <c r="BK40" i="113"/>
  <c r="BK54" i="113"/>
  <c r="BK55" i="113"/>
  <c r="BK56" i="113"/>
  <c r="BO19" i="113"/>
  <c r="BO23" i="113"/>
  <c r="BO27" i="113"/>
  <c r="BO13" i="113"/>
  <c r="BO14" i="113"/>
  <c r="BO15" i="113"/>
  <c r="BO20" i="113"/>
  <c r="BO24" i="113"/>
  <c r="BO18" i="113"/>
  <c r="BO22" i="113"/>
  <c r="BO26" i="113"/>
  <c r="BO16" i="113"/>
  <c r="BO17" i="113"/>
  <c r="BO29" i="113"/>
  <c r="BO41" i="113"/>
  <c r="BO46" i="113"/>
  <c r="BO21" i="113"/>
  <c r="BO30" i="113"/>
  <c r="BO38" i="113"/>
  <c r="BO28" i="113"/>
  <c r="BO32" i="113"/>
  <c r="BO39" i="113"/>
  <c r="BO44" i="113"/>
  <c r="BO31" i="113"/>
  <c r="BO40" i="113"/>
  <c r="BO57" i="113"/>
  <c r="BO58" i="113"/>
  <c r="BO59" i="113"/>
  <c r="BO60" i="113"/>
  <c r="BO61" i="113"/>
  <c r="BO62" i="113"/>
  <c r="BO36" i="113"/>
  <c r="BO49" i="113"/>
  <c r="BO50" i="113"/>
  <c r="BO51" i="113"/>
  <c r="BO52" i="113"/>
  <c r="BO48" i="113"/>
  <c r="BO54" i="113"/>
  <c r="BO55" i="113"/>
  <c r="BO56" i="113"/>
  <c r="CL38" i="113"/>
  <c r="CL37" i="113"/>
  <c r="CL39" i="113"/>
  <c r="CL44" i="113"/>
  <c r="CL43" i="113"/>
  <c r="CL57" i="113"/>
  <c r="CL58" i="113"/>
  <c r="CL59" i="113"/>
  <c r="CL60" i="113"/>
  <c r="CL61" i="113"/>
  <c r="CL62" i="113"/>
  <c r="CL40" i="113"/>
  <c r="FR29" i="113"/>
  <c r="D85" i="113"/>
  <c r="D81" i="113"/>
  <c r="D77" i="113"/>
  <c r="D73" i="113"/>
  <c r="D72" i="113"/>
  <c r="D67" i="113"/>
  <c r="D63" i="113"/>
  <c r="D59" i="113"/>
  <c r="D55" i="113"/>
  <c r="D51" i="113"/>
  <c r="D46" i="113"/>
  <c r="D40" i="113"/>
  <c r="D22" i="113"/>
  <c r="D18" i="113"/>
  <c r="D14" i="113"/>
  <c r="D32" i="113"/>
  <c r="D28" i="113"/>
  <c r="D24" i="113"/>
  <c r="BR86" i="113"/>
  <c r="BN86" i="113"/>
  <c r="BJ86" i="113"/>
  <c r="BF86" i="113"/>
  <c r="AL86" i="113"/>
  <c r="BR84" i="113"/>
  <c r="BN84" i="113"/>
  <c r="BJ84" i="113"/>
  <c r="BF84" i="113"/>
  <c r="BO82" i="113"/>
  <c r="BK82" i="113"/>
  <c r="BG82" i="113"/>
  <c r="BC82" i="113"/>
  <c r="BR80" i="113"/>
  <c r="BN80" i="113"/>
  <c r="BJ80" i="113"/>
  <c r="BF80" i="113"/>
  <c r="AL80" i="113"/>
  <c r="BR79" i="113"/>
  <c r="BN79" i="113"/>
  <c r="BJ79" i="113"/>
  <c r="BF79" i="113"/>
  <c r="BR67" i="113"/>
  <c r="BN67" i="113"/>
  <c r="BJ67" i="113"/>
  <c r="BF67" i="113"/>
  <c r="BR66" i="113"/>
  <c r="BN66" i="113"/>
  <c r="BJ66" i="113"/>
  <c r="BF66" i="113"/>
  <c r="BR65" i="113"/>
  <c r="BN65" i="113"/>
  <c r="BJ65" i="113"/>
  <c r="BF65" i="113"/>
  <c r="CL64" i="113"/>
  <c r="BO64" i="113"/>
  <c r="BK64" i="113"/>
  <c r="BG64" i="113"/>
  <c r="BC64" i="113"/>
  <c r="CL63" i="113"/>
  <c r="BO63" i="113"/>
  <c r="BK63" i="113"/>
  <c r="BJ56" i="113"/>
  <c r="BJ55" i="113"/>
  <c r="BJ54" i="113"/>
  <c r="BK53" i="113"/>
  <c r="GI57" i="113"/>
  <c r="GI65" i="113"/>
  <c r="GI75" i="113"/>
  <c r="GI77" i="113"/>
  <c r="GI82" i="113"/>
  <c r="GI84" i="113"/>
  <c r="GI51" i="113"/>
  <c r="GI54" i="113"/>
  <c r="GI66" i="113"/>
  <c r="GI78" i="113"/>
  <c r="GI80" i="113"/>
  <c r="GI83" i="113"/>
  <c r="GI46" i="113"/>
  <c r="GI53" i="113"/>
  <c r="GI56" i="113"/>
  <c r="GI68" i="113"/>
  <c r="GI73" i="113"/>
  <c r="GI72" i="113"/>
  <c r="GI79" i="113"/>
  <c r="GI81" i="113"/>
  <c r="GI86" i="113"/>
  <c r="GI58" i="113"/>
  <c r="GI64" i="113"/>
  <c r="GI85" i="113"/>
  <c r="GI55" i="113"/>
  <c r="GI52" i="113"/>
  <c r="GI67" i="113"/>
  <c r="GZ84" i="113"/>
  <c r="GZ80" i="113"/>
  <c r="IY64" i="113"/>
  <c r="GZ56" i="113"/>
  <c r="D11" i="113"/>
  <c r="D83" i="113"/>
  <c r="D79" i="113"/>
  <c r="D75" i="113"/>
  <c r="D69" i="113"/>
  <c r="D65" i="113"/>
  <c r="D61" i="113"/>
  <c r="D57" i="113"/>
  <c r="D53" i="113"/>
  <c r="D49" i="113"/>
  <c r="D44" i="113"/>
  <c r="D43" i="113"/>
  <c r="D38" i="113"/>
  <c r="D37" i="113"/>
  <c r="D20" i="113"/>
  <c r="D16" i="113"/>
  <c r="D30" i="113"/>
  <c r="D26" i="113"/>
  <c r="DC86" i="113"/>
  <c r="BO85" i="113"/>
  <c r="BK85" i="113"/>
  <c r="BG85" i="113"/>
  <c r="BC85" i="113"/>
  <c r="CL84" i="113"/>
  <c r="BR83" i="113"/>
  <c r="BN83" i="113"/>
  <c r="BJ83" i="113"/>
  <c r="BF83" i="113"/>
  <c r="DC81" i="113"/>
  <c r="BR81" i="113"/>
  <c r="BN81" i="113"/>
  <c r="BJ81" i="113"/>
  <c r="BF81" i="113"/>
  <c r="CL79" i="113"/>
  <c r="BR78" i="113"/>
  <c r="BN78" i="113"/>
  <c r="BJ78" i="113"/>
  <c r="BF78" i="113"/>
  <c r="BR77" i="113"/>
  <c r="BN77" i="113"/>
  <c r="BJ77" i="113"/>
  <c r="BF77" i="113"/>
  <c r="BR76" i="113"/>
  <c r="BN76" i="113"/>
  <c r="BJ76" i="113"/>
  <c r="BF76" i="113"/>
  <c r="BR75" i="113"/>
  <c r="BN75" i="113"/>
  <c r="BJ75" i="113"/>
  <c r="BF75" i="113"/>
  <c r="BR74" i="113"/>
  <c r="BJ74" i="113"/>
  <c r="BF74" i="113"/>
  <c r="BO73" i="113"/>
  <c r="BK73" i="113"/>
  <c r="BG73" i="113"/>
  <c r="BG72" i="113"/>
  <c r="BC73" i="113"/>
  <c r="BC72" i="113"/>
  <c r="BO70" i="113"/>
  <c r="BK70" i="113"/>
  <c r="BG70" i="113"/>
  <c r="BC70" i="113"/>
  <c r="BO69" i="113"/>
  <c r="BK69" i="113"/>
  <c r="BG69" i="113"/>
  <c r="BC69" i="113"/>
  <c r="BO68" i="113"/>
  <c r="BK68" i="113"/>
  <c r="BG68" i="113"/>
  <c r="BC68" i="113"/>
  <c r="BR56" i="113"/>
  <c r="BR55" i="113"/>
  <c r="BR54" i="113"/>
  <c r="BC53" i="113"/>
  <c r="BJ39" i="113"/>
  <c r="BF13" i="113"/>
  <c r="BF12" i="113"/>
  <c r="BF14" i="113"/>
  <c r="BF15" i="113"/>
  <c r="BF20" i="113"/>
  <c r="BF24" i="113"/>
  <c r="BF16" i="113"/>
  <c r="BF17" i="113"/>
  <c r="BF21" i="113"/>
  <c r="BF25" i="113"/>
  <c r="BF11" i="113"/>
  <c r="BF19" i="113"/>
  <c r="BF23" i="113"/>
  <c r="BF27" i="113"/>
  <c r="BF26" i="113"/>
  <c r="BF30" i="113"/>
  <c r="BF38" i="113"/>
  <c r="BF37" i="113"/>
  <c r="BF31" i="113"/>
  <c r="BF36" i="113"/>
  <c r="BF40" i="113"/>
  <c r="BF45" i="113"/>
  <c r="BF48" i="113"/>
  <c r="BF47" i="113"/>
  <c r="BF22" i="113"/>
  <c r="BF29" i="113"/>
  <c r="BF41" i="113"/>
  <c r="BF46" i="113"/>
  <c r="BF49" i="113"/>
  <c r="BF50" i="113"/>
  <c r="BF51" i="113"/>
  <c r="BF52" i="113"/>
  <c r="BF28" i="113"/>
  <c r="BF39" i="113"/>
  <c r="BF53" i="113"/>
  <c r="BF44" i="113"/>
  <c r="BF43" i="113"/>
  <c r="BF57" i="113"/>
  <c r="BF58" i="113"/>
  <c r="BF59" i="113"/>
  <c r="BF60" i="113"/>
  <c r="BF61" i="113"/>
  <c r="BF62" i="113"/>
  <c r="BF63" i="113"/>
  <c r="BJ13" i="113"/>
  <c r="BJ14" i="113"/>
  <c r="BJ15" i="113"/>
  <c r="BJ20" i="113"/>
  <c r="BJ24" i="113"/>
  <c r="BJ16" i="113"/>
  <c r="BJ17" i="113"/>
  <c r="BJ21" i="113"/>
  <c r="BJ25" i="113"/>
  <c r="BJ19" i="113"/>
  <c r="BJ23" i="113"/>
  <c r="BJ27" i="113"/>
  <c r="BJ22" i="113"/>
  <c r="BJ30" i="113"/>
  <c r="BJ38" i="113"/>
  <c r="BJ26" i="113"/>
  <c r="BJ31" i="113"/>
  <c r="BJ36" i="113"/>
  <c r="BJ40" i="113"/>
  <c r="BJ45" i="113"/>
  <c r="BJ48" i="113"/>
  <c r="BJ18" i="113"/>
  <c r="BJ29" i="113"/>
  <c r="BJ41" i="113"/>
  <c r="BJ46" i="113"/>
  <c r="BJ44" i="113"/>
  <c r="BJ49" i="113"/>
  <c r="BJ50" i="113"/>
  <c r="BJ51" i="113"/>
  <c r="BJ52" i="113"/>
  <c r="BJ53" i="113"/>
  <c r="BJ32" i="113"/>
  <c r="BJ57" i="113"/>
  <c r="BJ58" i="113"/>
  <c r="BJ59" i="113"/>
  <c r="BJ60" i="113"/>
  <c r="BJ61" i="113"/>
  <c r="BJ62" i="113"/>
  <c r="BN13" i="113"/>
  <c r="BN14" i="113"/>
  <c r="BN15" i="113"/>
  <c r="BN20" i="113"/>
  <c r="BN24" i="113"/>
  <c r="BN16" i="113"/>
  <c r="BN17" i="113"/>
  <c r="BN21" i="113"/>
  <c r="BN25" i="113"/>
  <c r="BN19" i="113"/>
  <c r="BN23" i="113"/>
  <c r="BN27" i="113"/>
  <c r="BN18" i="113"/>
  <c r="BN30" i="113"/>
  <c r="BN38" i="113"/>
  <c r="BN22" i="113"/>
  <c r="BN31" i="113"/>
  <c r="BN36" i="113"/>
  <c r="BN40" i="113"/>
  <c r="BN45" i="113"/>
  <c r="BN48" i="113"/>
  <c r="BN29" i="113"/>
  <c r="BN41" i="113"/>
  <c r="BN46" i="113"/>
  <c r="BN32" i="113"/>
  <c r="BN49" i="113"/>
  <c r="BN50" i="113"/>
  <c r="BN51" i="113"/>
  <c r="BN52" i="113"/>
  <c r="BN44" i="113"/>
  <c r="BN53" i="113"/>
  <c r="BN26" i="113"/>
  <c r="BN28" i="113"/>
  <c r="BN39" i="113"/>
  <c r="BN57" i="113"/>
  <c r="BN58" i="113"/>
  <c r="BN59" i="113"/>
  <c r="BN60" i="113"/>
  <c r="BN61" i="113"/>
  <c r="BN62" i="113"/>
  <c r="BR13" i="113"/>
  <c r="BR14" i="113"/>
  <c r="BR15" i="113"/>
  <c r="BR20" i="113"/>
  <c r="BR24" i="113"/>
  <c r="BR16" i="113"/>
  <c r="BR17" i="113"/>
  <c r="BR21" i="113"/>
  <c r="BR25" i="113"/>
  <c r="BR19" i="113"/>
  <c r="BR23" i="113"/>
  <c r="BR27" i="113"/>
  <c r="BR30" i="113"/>
  <c r="BR38" i="113"/>
  <c r="BR18" i="113"/>
  <c r="BR31" i="113"/>
  <c r="BR36" i="113"/>
  <c r="BR40" i="113"/>
  <c r="BR45" i="113"/>
  <c r="BR48" i="113"/>
  <c r="BR26" i="113"/>
  <c r="BR29" i="113"/>
  <c r="BR41" i="113"/>
  <c r="BR46" i="113"/>
  <c r="BR28" i="113"/>
  <c r="BR39" i="113"/>
  <c r="BR49" i="113"/>
  <c r="BR50" i="113"/>
  <c r="BR51" i="113"/>
  <c r="BR52" i="113"/>
  <c r="BR32" i="113"/>
  <c r="BR53" i="113"/>
  <c r="BR22" i="113"/>
  <c r="BR57" i="113"/>
  <c r="BR58" i="113"/>
  <c r="BR59" i="113"/>
  <c r="BR60" i="113"/>
  <c r="BR61" i="113"/>
  <c r="BR62" i="113"/>
  <c r="CK49" i="113"/>
  <c r="CO53" i="113"/>
  <c r="DB68" i="113"/>
  <c r="EM44" i="113"/>
  <c r="EM43" i="113"/>
  <c r="HA46" i="113"/>
  <c r="HA53" i="113"/>
  <c r="HA68" i="113"/>
  <c r="HA73" i="113"/>
  <c r="HA72" i="113"/>
  <c r="HA79" i="113"/>
  <c r="HA48" i="113"/>
  <c r="HA47" i="113"/>
  <c r="HA57" i="113"/>
  <c r="HA50" i="113"/>
  <c r="HA64" i="113"/>
  <c r="HA83" i="113"/>
  <c r="HA49" i="113"/>
  <c r="HA76" i="113"/>
  <c r="D86" i="113"/>
  <c r="D82" i="113"/>
  <c r="D78" i="113"/>
  <c r="D74" i="113"/>
  <c r="D68" i="113"/>
  <c r="D64" i="113"/>
  <c r="D60" i="113"/>
  <c r="D56" i="113"/>
  <c r="D52" i="113"/>
  <c r="D48" i="113"/>
  <c r="D47" i="113"/>
  <c r="D41" i="113"/>
  <c r="D36" i="113"/>
  <c r="D19" i="113"/>
  <c r="D15" i="113"/>
  <c r="D29" i="113"/>
  <c r="CL86" i="113"/>
  <c r="BO86" i="113"/>
  <c r="BK86" i="113"/>
  <c r="BG86" i="113"/>
  <c r="BC86" i="113"/>
  <c r="BR85" i="113"/>
  <c r="BN85" i="113"/>
  <c r="BJ85" i="113"/>
  <c r="BF85" i="113"/>
  <c r="AL85" i="113"/>
  <c r="BO84" i="113"/>
  <c r="BK84" i="113"/>
  <c r="BG84" i="113"/>
  <c r="BC84" i="113"/>
  <c r="AL83" i="113"/>
  <c r="BO80" i="113"/>
  <c r="BK80" i="113"/>
  <c r="BG80" i="113"/>
  <c r="BC80" i="113"/>
  <c r="BO79" i="113"/>
  <c r="BK79" i="113"/>
  <c r="BG79" i="113"/>
  <c r="BC79" i="113"/>
  <c r="AL78" i="113"/>
  <c r="BR73" i="113"/>
  <c r="BN73" i="113"/>
  <c r="BJ73" i="113"/>
  <c r="BF73" i="113"/>
  <c r="BF72" i="113"/>
  <c r="BR70" i="113"/>
  <c r="BN70" i="113"/>
  <c r="BJ70" i="113"/>
  <c r="BF70" i="113"/>
  <c r="BR69" i="113"/>
  <c r="BN69" i="113"/>
  <c r="BJ69" i="113"/>
  <c r="BF69" i="113"/>
  <c r="BR68" i="113"/>
  <c r="BN68" i="113"/>
  <c r="BJ68" i="113"/>
  <c r="BF68" i="113"/>
  <c r="BO67" i="113"/>
  <c r="BK67" i="113"/>
  <c r="BG67" i="113"/>
  <c r="BC67" i="113"/>
  <c r="BO66" i="113"/>
  <c r="BK66" i="113"/>
  <c r="BG66" i="113"/>
  <c r="BC66" i="113"/>
  <c r="BO65" i="113"/>
  <c r="BK65" i="113"/>
  <c r="BG65" i="113"/>
  <c r="BC65" i="113"/>
  <c r="BN56" i="113"/>
  <c r="BN55" i="113"/>
  <c r="BN54" i="113"/>
  <c r="BO53" i="113"/>
  <c r="BK48" i="113"/>
  <c r="BG31" i="113"/>
  <c r="BO25" i="113"/>
  <c r="EO138" i="115"/>
  <c r="EA131" i="115"/>
  <c r="CO129" i="115"/>
  <c r="CO130" i="115"/>
  <c r="EM130" i="115"/>
  <c r="EM129" i="115"/>
  <c r="CR106" i="115"/>
  <c r="BX130" i="115"/>
  <c r="BX129" i="115"/>
  <c r="DJ130" i="115"/>
  <c r="DJ129" i="115"/>
  <c r="CT168" i="115"/>
  <c r="CT143" i="115"/>
  <c r="FN108" i="115"/>
  <c r="CS106" i="115"/>
  <c r="FN167" i="115"/>
  <c r="BG138" i="115"/>
  <c r="DP138" i="115"/>
  <c r="CV131" i="115"/>
  <c r="CV130" i="115"/>
  <c r="DP106" i="115"/>
  <c r="BA129" i="115"/>
  <c r="CR138" i="115"/>
  <c r="AX143" i="115"/>
  <c r="AZ138" i="115"/>
  <c r="FN139" i="115"/>
  <c r="BV168" i="115"/>
  <c r="AW167" i="115"/>
  <c r="AX167" i="115"/>
  <c r="AI138" i="115"/>
  <c r="DC131" i="115"/>
  <c r="DQ138" i="115"/>
  <c r="DQ106" i="115"/>
  <c r="EZ129" i="115"/>
  <c r="AB138" i="115"/>
  <c r="CR131" i="115"/>
  <c r="EO106" i="115"/>
  <c r="EA130" i="115"/>
  <c r="EE130" i="115"/>
  <c r="EE129" i="115"/>
  <c r="DR108" i="115"/>
  <c r="BV143" i="115"/>
  <c r="DT131" i="115"/>
  <c r="EN138" i="115"/>
  <c r="EP139" i="115"/>
  <c r="EI130" i="115"/>
  <c r="EI129" i="115"/>
  <c r="FL138" i="115"/>
  <c r="ER131" i="115"/>
  <c r="ER130" i="115"/>
  <c r="CG129" i="115"/>
  <c r="EY138" i="115"/>
  <c r="AW106" i="115"/>
  <c r="FM106" i="115"/>
  <c r="EP167" i="115"/>
  <c r="CE138" i="115"/>
  <c r="BU106" i="115"/>
  <c r="BV106" i="115"/>
  <c r="EP106" i="115"/>
  <c r="EW130" i="115"/>
  <c r="EW129" i="115"/>
  <c r="BV108" i="115"/>
  <c r="BL130" i="115"/>
  <c r="BL129" i="115"/>
  <c r="CT167" i="115"/>
  <c r="BN129" i="115"/>
  <c r="EC130" i="115"/>
  <c r="EC129" i="115"/>
  <c r="FL106" i="115"/>
  <c r="BY130" i="115"/>
  <c r="BY129" i="115"/>
  <c r="K106" i="115"/>
  <c r="L106" i="115"/>
  <c r="P106" i="115"/>
  <c r="R106" i="115"/>
  <c r="T106" i="115"/>
  <c r="M106" i="115"/>
  <c r="N106" i="115"/>
  <c r="U106" i="115"/>
  <c r="Q106" i="115"/>
  <c r="V106" i="115"/>
  <c r="K138" i="115"/>
  <c r="E138" i="115"/>
  <c r="E131" i="115"/>
  <c r="U138" i="115"/>
  <c r="U131" i="115"/>
  <c r="U130" i="115"/>
  <c r="U129" i="115"/>
  <c r="F138" i="115"/>
  <c r="F131" i="115"/>
  <c r="F130" i="115"/>
  <c r="F129" i="115"/>
  <c r="V138" i="115"/>
  <c r="V131" i="115"/>
  <c r="P138" i="115"/>
  <c r="O138" i="115"/>
  <c r="O131" i="115"/>
  <c r="O130" i="115"/>
  <c r="O129" i="115"/>
  <c r="I138" i="115"/>
  <c r="I131" i="115"/>
  <c r="I130" i="115"/>
  <c r="I129" i="115"/>
  <c r="J138" i="115"/>
  <c r="J131" i="115"/>
  <c r="T138" i="115"/>
  <c r="T131" i="115"/>
  <c r="T130" i="115"/>
  <c r="S138" i="115"/>
  <c r="S131" i="115"/>
  <c r="S130" i="115"/>
  <c r="S129" i="115"/>
  <c r="M138" i="115"/>
  <c r="M131" i="115"/>
  <c r="N138" i="115"/>
  <c r="N131" i="115"/>
  <c r="N130" i="115"/>
  <c r="N129" i="115"/>
  <c r="H138" i="115"/>
  <c r="H131" i="115"/>
  <c r="H130" i="115"/>
  <c r="H129" i="115"/>
  <c r="G138" i="115"/>
  <c r="G131" i="115"/>
  <c r="W138" i="115"/>
  <c r="W131" i="115"/>
  <c r="W130" i="115"/>
  <c r="W129" i="115"/>
  <c r="Q138" i="115"/>
  <c r="Q131" i="115"/>
  <c r="Q130" i="115"/>
  <c r="Q129" i="115"/>
  <c r="P131" i="115"/>
  <c r="P130" i="115"/>
  <c r="P129" i="115"/>
  <c r="R138" i="115"/>
  <c r="R131" i="115"/>
  <c r="R130" i="115"/>
  <c r="R129" i="115"/>
  <c r="L138" i="115"/>
  <c r="L131" i="115"/>
  <c r="E130" i="115"/>
  <c r="E129" i="115"/>
  <c r="J130" i="115"/>
  <c r="J129" i="115"/>
  <c r="V130" i="115"/>
  <c r="V129" i="115"/>
  <c r="LA7" i="113"/>
  <c r="KY6" i="113"/>
  <c r="KZ7" i="113"/>
  <c r="KX68" i="113"/>
  <c r="LA9" i="113"/>
  <c r="KZ9" i="113"/>
  <c r="KZ6" i="113"/>
  <c r="KG82" i="113"/>
  <c r="KG73" i="113"/>
  <c r="KG72" i="113"/>
  <c r="KG46" i="113"/>
  <c r="KG77" i="113"/>
  <c r="KG75" i="113"/>
  <c r="KG84" i="113"/>
  <c r="KG85" i="113"/>
  <c r="KG81" i="113"/>
  <c r="JS5" i="113"/>
  <c r="JS9" i="113"/>
  <c r="JR8" i="113"/>
  <c r="JR7" i="113"/>
  <c r="JR9" i="113"/>
  <c r="JR6" i="113"/>
  <c r="IZ9" i="113"/>
  <c r="JA8" i="113"/>
  <c r="JA6" i="113"/>
  <c r="IZ8" i="113"/>
  <c r="JA7" i="113"/>
  <c r="IZ6" i="113"/>
  <c r="IY85" i="113"/>
  <c r="KX69" i="113"/>
  <c r="KX79" i="113"/>
  <c r="KX78" i="113"/>
  <c r="KX67" i="113"/>
  <c r="KX13" i="113"/>
  <c r="KX12" i="113"/>
  <c r="KX14" i="113"/>
  <c r="KX15" i="113"/>
  <c r="KX16" i="113"/>
  <c r="KX17" i="113"/>
  <c r="KX18" i="113"/>
  <c r="KX19" i="113"/>
  <c r="KX11" i="113"/>
  <c r="KX28" i="113"/>
  <c r="KX29" i="113"/>
  <c r="KX30" i="113"/>
  <c r="KX31" i="113"/>
  <c r="KX32" i="113"/>
  <c r="KX48" i="113"/>
  <c r="KX47" i="113"/>
  <c r="KX20" i="113"/>
  <c r="KX21" i="113"/>
  <c r="KX22" i="113"/>
  <c r="KX23" i="113"/>
  <c r="KX24" i="113"/>
  <c r="KX25" i="113"/>
  <c r="KX26" i="113"/>
  <c r="KX46" i="113"/>
  <c r="KX50" i="113"/>
  <c r="KX55" i="113"/>
  <c r="KX57" i="113"/>
  <c r="KX27" i="113"/>
  <c r="KX56" i="113"/>
  <c r="KX62" i="113"/>
  <c r="KX63" i="113"/>
  <c r="KX65" i="113"/>
  <c r="KX38" i="113"/>
  <c r="KX37" i="113"/>
  <c r="KX39" i="113"/>
  <c r="KX40" i="113"/>
  <c r="KX41" i="113"/>
  <c r="KX44" i="113"/>
  <c r="KX43" i="113"/>
  <c r="KX45" i="113"/>
  <c r="KX51" i="113"/>
  <c r="KX53" i="113"/>
  <c r="KX58" i="113"/>
  <c r="KX49" i="113"/>
  <c r="KX52" i="113"/>
  <c r="KX54" i="113"/>
  <c r="KX59" i="113"/>
  <c r="KX60" i="113"/>
  <c r="KX61" i="113"/>
  <c r="KX70" i="113"/>
  <c r="KX73" i="113"/>
  <c r="KX72" i="113"/>
  <c r="KX76" i="113"/>
  <c r="KX77" i="113"/>
  <c r="KX82" i="113"/>
  <c r="KX83" i="113"/>
  <c r="KX85" i="113"/>
  <c r="KX86" i="113"/>
  <c r="KX84" i="113"/>
  <c r="KX81" i="113"/>
  <c r="KX80" i="113"/>
  <c r="KX75" i="113"/>
  <c r="KX74" i="113"/>
  <c r="KX66" i="113"/>
  <c r="KX64" i="113"/>
  <c r="KX36" i="113"/>
  <c r="KG86" i="113"/>
  <c r="KG67" i="113"/>
  <c r="KG65" i="113"/>
  <c r="KG63" i="113"/>
  <c r="KG62" i="113"/>
  <c r="KG61" i="113"/>
  <c r="KG60" i="113"/>
  <c r="KG59" i="113"/>
  <c r="KG54" i="113"/>
  <c r="KG52" i="113"/>
  <c r="KG27" i="113"/>
  <c r="KG28" i="113"/>
  <c r="KG29" i="113"/>
  <c r="KG30" i="113"/>
  <c r="KG31" i="113"/>
  <c r="KG32" i="113"/>
  <c r="KG38" i="113"/>
  <c r="KG37" i="113"/>
  <c r="KG39" i="113"/>
  <c r="KG40" i="113"/>
  <c r="KG41" i="113"/>
  <c r="KG44" i="113"/>
  <c r="KG43" i="113"/>
  <c r="KG45" i="113"/>
  <c r="KG11" i="113"/>
  <c r="KG13" i="113"/>
  <c r="KG12" i="113"/>
  <c r="KG14" i="113"/>
  <c r="KG15" i="113"/>
  <c r="KG16" i="113"/>
  <c r="KG17" i="113"/>
  <c r="KG18" i="113"/>
  <c r="KG19" i="113"/>
  <c r="KG20" i="113"/>
  <c r="KG21" i="113"/>
  <c r="KG22" i="113"/>
  <c r="KG23" i="113"/>
  <c r="KG24" i="113"/>
  <c r="KG25" i="113"/>
  <c r="KG26" i="113"/>
  <c r="KG36" i="113"/>
  <c r="KG49" i="113"/>
  <c r="KG51" i="113"/>
  <c r="KG53" i="113"/>
  <c r="KG58" i="113"/>
  <c r="KG64" i="113"/>
  <c r="KG66" i="113"/>
  <c r="KG68" i="113"/>
  <c r="KG76" i="113"/>
  <c r="KG80" i="113"/>
  <c r="KG50" i="113"/>
  <c r="KG55" i="113"/>
  <c r="KG57" i="113"/>
  <c r="KG69" i="113"/>
  <c r="KG74" i="113"/>
  <c r="KG78" i="113"/>
  <c r="KG79" i="113"/>
  <c r="KG70" i="113"/>
  <c r="KG56" i="113"/>
  <c r="JP69" i="113"/>
  <c r="JP67" i="113"/>
  <c r="JP83" i="113"/>
  <c r="JP81" i="113"/>
  <c r="JP79" i="113"/>
  <c r="JP76" i="113"/>
  <c r="JP66" i="113"/>
  <c r="JP57" i="113"/>
  <c r="JP51" i="113"/>
  <c r="JP40" i="113"/>
  <c r="JP45" i="113"/>
  <c r="JP84" i="113"/>
  <c r="JP77" i="113"/>
  <c r="JP74" i="113"/>
  <c r="JP68" i="113"/>
  <c r="JP48" i="113"/>
  <c r="JP47" i="113"/>
  <c r="JP27" i="113"/>
  <c r="JP28" i="113"/>
  <c r="JP29" i="113"/>
  <c r="JP30" i="113"/>
  <c r="JP31" i="113"/>
  <c r="JP32" i="113"/>
  <c r="JP11" i="113"/>
  <c r="JP13" i="113"/>
  <c r="JP12" i="113"/>
  <c r="JP14" i="113"/>
  <c r="JP15" i="113"/>
  <c r="JP16" i="113"/>
  <c r="JP17" i="113"/>
  <c r="JP18" i="113"/>
  <c r="JP19" i="113"/>
  <c r="JP20" i="113"/>
  <c r="JP21" i="113"/>
  <c r="JP22" i="113"/>
  <c r="JP23" i="113"/>
  <c r="JP24" i="113"/>
  <c r="JP25" i="113"/>
  <c r="JP26" i="113"/>
  <c r="JP36" i="113"/>
  <c r="JP46" i="113"/>
  <c r="JP53" i="113"/>
  <c r="JP49" i="113"/>
  <c r="JP52" i="113"/>
  <c r="JP55" i="113"/>
  <c r="JP56" i="113"/>
  <c r="JP50" i="113"/>
  <c r="JP58" i="113"/>
  <c r="JP59" i="113"/>
  <c r="JP60" i="113"/>
  <c r="JP61" i="113"/>
  <c r="JP62" i="113"/>
  <c r="JP63" i="113"/>
  <c r="JP65" i="113"/>
  <c r="JP70" i="113"/>
  <c r="JP78" i="113"/>
  <c r="JP85" i="113"/>
  <c r="JP64" i="113"/>
  <c r="JP54" i="113"/>
  <c r="JP39" i="113"/>
  <c r="JP86" i="113"/>
  <c r="JP82" i="113"/>
  <c r="JP80" i="113"/>
  <c r="JP75" i="113"/>
  <c r="JP73" i="113"/>
  <c r="JP72" i="113"/>
  <c r="JP44" i="113"/>
  <c r="JP43" i="113"/>
  <c r="JP38" i="113"/>
  <c r="JP37" i="113"/>
  <c r="JA14" i="113"/>
  <c r="JA15" i="113"/>
  <c r="JA18" i="113"/>
  <c r="JA19" i="113"/>
  <c r="JA22" i="113"/>
  <c r="JA23" i="113"/>
  <c r="JA26" i="113"/>
  <c r="JA27" i="113"/>
  <c r="JA40" i="113"/>
  <c r="JA41" i="113"/>
  <c r="JA48" i="113"/>
  <c r="JA47" i="113"/>
  <c r="JA51" i="113"/>
  <c r="JA52" i="113"/>
  <c r="JA50" i="113"/>
  <c r="JA60" i="113"/>
  <c r="JA61" i="113"/>
  <c r="JA11" i="113"/>
  <c r="JA31" i="113"/>
  <c r="JA55" i="113"/>
  <c r="JA58" i="113"/>
  <c r="JA53" i="113"/>
  <c r="JA65" i="113"/>
  <c r="JA77" i="113"/>
  <c r="JA79" i="113"/>
  <c r="IY84" i="113"/>
  <c r="IY82" i="113"/>
  <c r="IZ81" i="113"/>
  <c r="IY79" i="113"/>
  <c r="IY77" i="113"/>
  <c r="IY75" i="113"/>
  <c r="IY55" i="113"/>
  <c r="JA54" i="113"/>
  <c r="IZ11" i="113"/>
  <c r="IZ36" i="113"/>
  <c r="IZ49" i="113"/>
  <c r="IZ52" i="113"/>
  <c r="IZ50" i="113"/>
  <c r="IZ28" i="113"/>
  <c r="IZ29" i="113"/>
  <c r="IZ30" i="113"/>
  <c r="IZ31" i="113"/>
  <c r="IZ32" i="113"/>
  <c r="IZ46" i="113"/>
  <c r="IZ53" i="113"/>
  <c r="IZ16" i="113"/>
  <c r="IZ20" i="113"/>
  <c r="IZ24" i="113"/>
  <c r="IZ38" i="113"/>
  <c r="IZ37" i="113"/>
  <c r="IZ39" i="113"/>
  <c r="IZ40" i="113"/>
  <c r="IZ41" i="113"/>
  <c r="IZ44" i="113"/>
  <c r="IZ43" i="113"/>
  <c r="IZ45" i="113"/>
  <c r="IZ48" i="113"/>
  <c r="IZ47" i="113"/>
  <c r="IZ51" i="113"/>
  <c r="IZ55" i="113"/>
  <c r="IZ58" i="113"/>
  <c r="IZ64" i="113"/>
  <c r="IZ13" i="113"/>
  <c r="IZ12" i="113"/>
  <c r="IZ17" i="113"/>
  <c r="IZ21" i="113"/>
  <c r="IZ25" i="113"/>
  <c r="IZ56" i="113"/>
  <c r="IZ59" i="113"/>
  <c r="IZ60" i="113"/>
  <c r="IZ61" i="113"/>
  <c r="IZ62" i="113"/>
  <c r="IZ63" i="113"/>
  <c r="IZ65" i="113"/>
  <c r="IZ68" i="113"/>
  <c r="IZ14" i="113"/>
  <c r="IZ18" i="113"/>
  <c r="IZ22" i="113"/>
  <c r="IZ26" i="113"/>
  <c r="IZ54" i="113"/>
  <c r="IZ57" i="113"/>
  <c r="IZ66" i="113"/>
  <c r="IZ69" i="113"/>
  <c r="IZ70" i="113"/>
  <c r="IZ73" i="113"/>
  <c r="IZ72" i="113"/>
  <c r="IZ85" i="113"/>
  <c r="JA86" i="113"/>
  <c r="JA83" i="113"/>
  <c r="IY81" i="113"/>
  <c r="JA80" i="113"/>
  <c r="JA78" i="113"/>
  <c r="JA76" i="113"/>
  <c r="JA74" i="113"/>
  <c r="IY73" i="113"/>
  <c r="IY72" i="113"/>
  <c r="JA28" i="113"/>
  <c r="IZ19" i="113"/>
  <c r="IY11" i="113"/>
  <c r="IY13" i="113"/>
  <c r="IY12" i="113"/>
  <c r="IY14" i="113"/>
  <c r="IY15" i="113"/>
  <c r="IY16" i="113"/>
  <c r="IY17" i="113"/>
  <c r="IY18" i="113"/>
  <c r="IY19" i="113"/>
  <c r="IY20" i="113"/>
  <c r="IY21" i="113"/>
  <c r="IY22" i="113"/>
  <c r="IY23" i="113"/>
  <c r="IY24" i="113"/>
  <c r="IY25" i="113"/>
  <c r="IY26" i="113"/>
  <c r="IY27" i="113"/>
  <c r="IY50" i="113"/>
  <c r="IY28" i="113"/>
  <c r="IY29" i="113"/>
  <c r="IY30" i="113"/>
  <c r="IY31" i="113"/>
  <c r="IY32" i="113"/>
  <c r="IY46" i="113"/>
  <c r="IY38" i="113"/>
  <c r="IY37" i="113"/>
  <c r="IY39" i="113"/>
  <c r="IY40" i="113"/>
  <c r="IY41" i="113"/>
  <c r="IY44" i="113"/>
  <c r="IY43" i="113"/>
  <c r="IY45" i="113"/>
  <c r="IY48" i="113"/>
  <c r="IY47" i="113"/>
  <c r="IY51" i="113"/>
  <c r="IY54" i="113"/>
  <c r="IY57" i="113"/>
  <c r="IY56" i="113"/>
  <c r="IY59" i="113"/>
  <c r="IY60" i="113"/>
  <c r="IY61" i="113"/>
  <c r="IY62" i="113"/>
  <c r="IY63" i="113"/>
  <c r="IY65" i="113"/>
  <c r="IY68" i="113"/>
  <c r="IY49" i="113"/>
  <c r="IY52" i="113"/>
  <c r="IY53" i="113"/>
  <c r="IY66" i="113"/>
  <c r="IY69" i="113"/>
  <c r="IY70" i="113"/>
  <c r="IY36" i="113"/>
  <c r="IY67" i="113"/>
  <c r="IY74" i="113"/>
  <c r="IY76" i="113"/>
  <c r="IY78" i="113"/>
  <c r="IY80" i="113"/>
  <c r="IY83" i="113"/>
  <c r="IY86" i="113"/>
  <c r="IZ86" i="113"/>
  <c r="JA85" i="113"/>
  <c r="IZ83" i="113"/>
  <c r="IZ80" i="113"/>
  <c r="IZ78" i="113"/>
  <c r="IZ76" i="113"/>
  <c r="IZ74" i="113"/>
  <c r="IZ67" i="113"/>
  <c r="JA46" i="113"/>
  <c r="JA32" i="113"/>
  <c r="IZ15" i="113"/>
  <c r="IH11" i="113"/>
  <c r="IH13" i="113"/>
  <c r="IH12" i="113"/>
  <c r="IH14" i="113"/>
  <c r="IH15" i="113"/>
  <c r="IH16" i="113"/>
  <c r="IH17" i="113"/>
  <c r="IH18" i="113"/>
  <c r="IH19" i="113"/>
  <c r="IH20" i="113"/>
  <c r="IH21" i="113"/>
  <c r="IH22" i="113"/>
  <c r="IH23" i="113"/>
  <c r="IH24" i="113"/>
  <c r="IH25" i="113"/>
  <c r="IH28" i="113"/>
  <c r="IH29" i="113"/>
  <c r="IH30" i="113"/>
  <c r="IH31" i="113"/>
  <c r="IH32" i="113"/>
  <c r="IH49" i="113"/>
  <c r="IH52" i="113"/>
  <c r="IH36" i="113"/>
  <c r="IH50" i="113"/>
  <c r="IH26" i="113"/>
  <c r="IH27" i="113"/>
  <c r="IH38" i="113"/>
  <c r="IH37" i="113"/>
  <c r="IH39" i="113"/>
  <c r="IH40" i="113"/>
  <c r="IH41" i="113"/>
  <c r="IH44" i="113"/>
  <c r="IH43" i="113"/>
  <c r="IH45" i="113"/>
  <c r="IH48" i="113"/>
  <c r="IH47" i="113"/>
  <c r="IH51" i="113"/>
  <c r="IH54" i="113"/>
  <c r="IH55" i="113"/>
  <c r="IH66" i="113"/>
  <c r="IH69" i="113"/>
  <c r="IH70" i="113"/>
  <c r="IH74" i="113"/>
  <c r="IH57" i="113"/>
  <c r="IH67" i="113"/>
  <c r="IH46" i="113"/>
  <c r="IH53" i="113"/>
  <c r="IH58" i="113"/>
  <c r="IH64" i="113"/>
  <c r="IH56" i="113"/>
  <c r="IH59" i="113"/>
  <c r="IH60" i="113"/>
  <c r="IH61" i="113"/>
  <c r="IH62" i="113"/>
  <c r="IH63" i="113"/>
  <c r="IH65" i="113"/>
  <c r="IH68" i="113"/>
  <c r="IH85" i="113"/>
  <c r="IH73" i="113"/>
  <c r="IH72" i="113"/>
  <c r="IH84" i="113"/>
  <c r="IH82" i="113"/>
  <c r="IH79" i="113"/>
  <c r="IH77" i="113"/>
  <c r="IH75" i="113"/>
  <c r="IH81" i="113"/>
  <c r="IH86" i="113"/>
  <c r="IH83" i="113"/>
  <c r="IH80" i="113"/>
  <c r="IH78" i="113"/>
  <c r="IH76" i="113"/>
  <c r="HQ13" i="113"/>
  <c r="HQ12" i="113"/>
  <c r="HQ14" i="113"/>
  <c r="HQ15" i="113"/>
  <c r="HQ16" i="113"/>
  <c r="HQ17" i="113"/>
  <c r="HQ18" i="113"/>
  <c r="HQ19" i="113"/>
  <c r="HQ20" i="113"/>
  <c r="HQ21" i="113"/>
  <c r="HQ22" i="113"/>
  <c r="HQ23" i="113"/>
  <c r="HQ24" i="113"/>
  <c r="HQ25" i="113"/>
  <c r="HQ26" i="113"/>
  <c r="HQ27" i="113"/>
  <c r="HQ11" i="113"/>
  <c r="HQ28" i="113"/>
  <c r="HQ29" i="113"/>
  <c r="HQ30" i="113"/>
  <c r="HQ31" i="113"/>
  <c r="HQ32" i="113"/>
  <c r="HQ46" i="113"/>
  <c r="HQ53" i="113"/>
  <c r="HQ38" i="113"/>
  <c r="HQ37" i="113"/>
  <c r="HQ39" i="113"/>
  <c r="HQ40" i="113"/>
  <c r="HQ41" i="113"/>
  <c r="HQ44" i="113"/>
  <c r="HQ43" i="113"/>
  <c r="HQ45" i="113"/>
  <c r="HQ48" i="113"/>
  <c r="HQ47" i="113"/>
  <c r="HQ51" i="113"/>
  <c r="HQ54" i="113"/>
  <c r="HQ57" i="113"/>
  <c r="HQ49" i="113"/>
  <c r="HQ52" i="113"/>
  <c r="HQ55" i="113"/>
  <c r="HQ58" i="113"/>
  <c r="HQ64" i="113"/>
  <c r="HQ74" i="113"/>
  <c r="HQ76" i="113"/>
  <c r="HQ59" i="113"/>
  <c r="HQ60" i="113"/>
  <c r="HQ61" i="113"/>
  <c r="HQ62" i="113"/>
  <c r="HQ63" i="113"/>
  <c r="HQ65" i="113"/>
  <c r="HQ68" i="113"/>
  <c r="HQ36" i="113"/>
  <c r="HQ66" i="113"/>
  <c r="HQ69" i="113"/>
  <c r="HQ70" i="113"/>
  <c r="HQ75" i="113"/>
  <c r="HQ77" i="113"/>
  <c r="HQ85" i="113"/>
  <c r="HQ84" i="113"/>
  <c r="HQ82" i="113"/>
  <c r="HQ79" i="113"/>
  <c r="HQ56" i="113"/>
  <c r="HQ81" i="113"/>
  <c r="HQ67" i="113"/>
  <c r="HQ86" i="113"/>
  <c r="HQ83" i="113"/>
  <c r="HQ80" i="113"/>
  <c r="HQ50" i="113"/>
  <c r="HA13" i="113"/>
  <c r="HA12" i="113"/>
  <c r="HA14" i="113"/>
  <c r="HA15" i="113"/>
  <c r="HA16" i="113"/>
  <c r="HA17" i="113"/>
  <c r="HA18" i="113"/>
  <c r="HA19" i="113"/>
  <c r="HA20" i="113"/>
  <c r="HA21" i="113"/>
  <c r="HA22" i="113"/>
  <c r="HA23" i="113"/>
  <c r="HA24" i="113"/>
  <c r="HA25" i="113"/>
  <c r="HA26" i="113"/>
  <c r="HA27" i="113"/>
  <c r="HA54" i="113"/>
  <c r="HA58" i="113"/>
  <c r="HA38" i="113"/>
  <c r="HA37" i="113"/>
  <c r="HA39" i="113"/>
  <c r="HA40" i="113"/>
  <c r="HA41" i="113"/>
  <c r="HA44" i="113"/>
  <c r="HA43" i="113"/>
  <c r="HA45" i="113"/>
  <c r="HA51" i="113"/>
  <c r="HA11" i="113"/>
  <c r="HA28" i="113"/>
  <c r="HA29" i="113"/>
  <c r="HA30" i="113"/>
  <c r="HA31" i="113"/>
  <c r="HA32" i="113"/>
  <c r="HA36" i="113"/>
  <c r="HA52" i="113"/>
  <c r="HA56" i="113"/>
  <c r="HA67" i="113"/>
  <c r="HA75" i="113"/>
  <c r="HA86" i="113"/>
  <c r="GZ83" i="113"/>
  <c r="HA82" i="113"/>
  <c r="GZ79" i="113"/>
  <c r="HA78" i="113"/>
  <c r="HA77" i="113"/>
  <c r="GZ75" i="113"/>
  <c r="GZ67" i="113"/>
  <c r="HA66" i="113"/>
  <c r="HA63" i="113"/>
  <c r="HA62" i="113"/>
  <c r="HA61" i="113"/>
  <c r="HA60" i="113"/>
  <c r="GZ11" i="113"/>
  <c r="GZ28" i="113"/>
  <c r="GZ29" i="113"/>
  <c r="GZ30" i="113"/>
  <c r="GZ31" i="113"/>
  <c r="GZ32" i="113"/>
  <c r="GZ13" i="113"/>
  <c r="GZ12" i="113"/>
  <c r="GZ14" i="113"/>
  <c r="GZ15" i="113"/>
  <c r="GZ16" i="113"/>
  <c r="GZ17" i="113"/>
  <c r="GZ18" i="113"/>
  <c r="GZ19" i="113"/>
  <c r="GZ20" i="113"/>
  <c r="GZ21" i="113"/>
  <c r="GZ22" i="113"/>
  <c r="GZ23" i="113"/>
  <c r="GZ24" i="113"/>
  <c r="GZ25" i="113"/>
  <c r="GZ26" i="113"/>
  <c r="GZ27" i="113"/>
  <c r="GZ38" i="113"/>
  <c r="GZ37" i="113"/>
  <c r="GZ39" i="113"/>
  <c r="GZ40" i="113"/>
  <c r="GZ41" i="113"/>
  <c r="GZ44" i="113"/>
  <c r="GZ43" i="113"/>
  <c r="GZ45" i="113"/>
  <c r="GZ51" i="113"/>
  <c r="GZ55" i="113"/>
  <c r="GZ59" i="113"/>
  <c r="GZ36" i="113"/>
  <c r="GZ52" i="113"/>
  <c r="GZ46" i="113"/>
  <c r="GZ48" i="113"/>
  <c r="GZ47" i="113"/>
  <c r="GZ49" i="113"/>
  <c r="GZ50" i="113"/>
  <c r="GZ53" i="113"/>
  <c r="GZ57" i="113"/>
  <c r="GZ64" i="113"/>
  <c r="GZ68" i="113"/>
  <c r="GZ73" i="113"/>
  <c r="GZ72" i="113"/>
  <c r="GZ76" i="113"/>
  <c r="GZ86" i="113"/>
  <c r="HA85" i="113"/>
  <c r="GZ82" i="113"/>
  <c r="HA81" i="113"/>
  <c r="GZ78" i="113"/>
  <c r="GZ77" i="113"/>
  <c r="HA74" i="113"/>
  <c r="HA70" i="113"/>
  <c r="HA69" i="113"/>
  <c r="GZ66" i="113"/>
  <c r="HA65" i="113"/>
  <c r="GZ63" i="113"/>
  <c r="GZ62" i="113"/>
  <c r="GZ61" i="113"/>
  <c r="GZ60" i="113"/>
  <c r="HA59" i="113"/>
  <c r="HA55" i="113"/>
  <c r="GZ85" i="113"/>
  <c r="HA84" i="113"/>
  <c r="GZ81" i="113"/>
  <c r="HA80" i="113"/>
  <c r="GZ74" i="113"/>
  <c r="GZ70" i="113"/>
  <c r="GZ69" i="113"/>
  <c r="GZ65" i="113"/>
  <c r="GZ58" i="113"/>
  <c r="GZ54" i="113"/>
  <c r="GI11" i="113"/>
  <c r="GI13" i="113"/>
  <c r="GI12" i="113"/>
  <c r="GI14" i="113"/>
  <c r="GI15" i="113"/>
  <c r="GI16" i="113"/>
  <c r="GI17" i="113"/>
  <c r="GI18" i="113"/>
  <c r="GI19" i="113"/>
  <c r="GI20" i="113"/>
  <c r="GI21" i="113"/>
  <c r="GI22" i="113"/>
  <c r="GI23" i="113"/>
  <c r="GI24" i="113"/>
  <c r="GI25" i="113"/>
  <c r="GI26" i="113"/>
  <c r="GI27" i="113"/>
  <c r="GI38" i="113"/>
  <c r="GI37" i="113"/>
  <c r="GI39" i="113"/>
  <c r="GI40" i="113"/>
  <c r="GI41" i="113"/>
  <c r="GI44" i="113"/>
  <c r="GI43" i="113"/>
  <c r="GI45" i="113"/>
  <c r="GI29" i="113"/>
  <c r="GI31" i="113"/>
  <c r="GI48" i="113"/>
  <c r="GI47" i="113"/>
  <c r="GI49" i="113"/>
  <c r="GI50" i="113"/>
  <c r="GI69" i="113"/>
  <c r="GI70" i="113"/>
  <c r="GI28" i="113"/>
  <c r="GI30" i="113"/>
  <c r="GI32" i="113"/>
  <c r="GI59" i="113"/>
  <c r="GI60" i="113"/>
  <c r="GI61" i="113"/>
  <c r="GI62" i="113"/>
  <c r="GI63" i="113"/>
  <c r="GI74" i="113"/>
  <c r="GI76" i="113"/>
  <c r="GI36" i="113"/>
  <c r="FR13" i="113"/>
  <c r="FR12" i="113"/>
  <c r="FR14" i="113"/>
  <c r="FR15" i="113"/>
  <c r="FR16" i="113"/>
  <c r="FR17" i="113"/>
  <c r="FR18" i="113"/>
  <c r="FR19" i="113"/>
  <c r="FR20" i="113"/>
  <c r="FR21" i="113"/>
  <c r="FR22" i="113"/>
  <c r="FR23" i="113"/>
  <c r="FR24" i="113"/>
  <c r="FR25" i="113"/>
  <c r="FR26" i="113"/>
  <c r="FR27" i="113"/>
  <c r="FR36" i="113"/>
  <c r="FR46" i="113"/>
  <c r="FR48" i="113"/>
  <c r="FR47" i="113"/>
  <c r="FR38" i="113"/>
  <c r="FR37" i="113"/>
  <c r="FR39" i="113"/>
  <c r="FR40" i="113"/>
  <c r="FR41" i="113"/>
  <c r="FR44" i="113"/>
  <c r="FR43" i="113"/>
  <c r="FR45" i="113"/>
  <c r="FR59" i="113"/>
  <c r="FR60" i="113"/>
  <c r="FR61" i="113"/>
  <c r="FR62" i="113"/>
  <c r="FR63" i="113"/>
  <c r="FR75" i="113"/>
  <c r="FR11" i="113"/>
  <c r="FR49" i="113"/>
  <c r="FR50" i="113"/>
  <c r="FR69" i="113"/>
  <c r="FR70" i="113"/>
  <c r="FR73" i="113"/>
  <c r="FR72" i="113"/>
  <c r="FR77" i="113"/>
  <c r="FR78" i="113"/>
  <c r="FR79" i="113"/>
  <c r="FR80" i="113"/>
  <c r="FR81" i="113"/>
  <c r="FR28" i="113"/>
  <c r="FR32" i="113"/>
  <c r="FR31" i="113"/>
  <c r="FR51" i="113"/>
  <c r="FR52" i="113"/>
  <c r="FR53" i="113"/>
  <c r="FR54" i="113"/>
  <c r="FR55" i="113"/>
  <c r="FR56" i="113"/>
  <c r="FR57" i="113"/>
  <c r="FR58" i="113"/>
  <c r="FR76" i="113"/>
  <c r="FR30" i="113"/>
  <c r="FR86" i="113"/>
  <c r="FR85" i="113"/>
  <c r="FR84" i="113"/>
  <c r="FR83" i="113"/>
  <c r="FR68" i="113"/>
  <c r="FR67" i="113"/>
  <c r="FR66" i="113"/>
  <c r="FR65" i="113"/>
  <c r="FR64" i="113"/>
  <c r="FR82" i="113"/>
  <c r="FR74" i="113"/>
  <c r="FA68" i="113"/>
  <c r="FA63" i="113"/>
  <c r="FA22" i="113"/>
  <c r="FA67" i="113"/>
  <c r="FA61" i="113"/>
  <c r="FA16" i="113"/>
  <c r="FA65" i="113"/>
  <c r="FA60" i="113"/>
  <c r="FA40" i="113"/>
  <c r="FA32" i="113"/>
  <c r="EM73" i="113"/>
  <c r="EM72" i="113"/>
  <c r="EM68" i="113"/>
  <c r="EM63" i="113"/>
  <c r="EM62" i="113"/>
  <c r="EM50" i="113"/>
  <c r="EM45" i="113"/>
  <c r="EJ17" i="113"/>
  <c r="EJ18" i="113"/>
  <c r="EJ19" i="113"/>
  <c r="EJ20" i="113"/>
  <c r="EJ21" i="113"/>
  <c r="EJ22" i="113"/>
  <c r="EJ11" i="113"/>
  <c r="EJ23" i="113"/>
  <c r="EJ24" i="113"/>
  <c r="EJ25" i="113"/>
  <c r="EJ26" i="113"/>
  <c r="EJ27" i="113"/>
  <c r="EJ28" i="113"/>
  <c r="EJ13" i="113"/>
  <c r="EJ12" i="113"/>
  <c r="EJ14" i="113"/>
  <c r="EJ29" i="113"/>
  <c r="EJ30" i="113"/>
  <c r="EJ31" i="113"/>
  <c r="EJ32" i="113"/>
  <c r="EJ39" i="113"/>
  <c r="EJ40" i="113"/>
  <c r="EJ44" i="113"/>
  <c r="EJ43" i="113"/>
  <c r="EJ45" i="113"/>
  <c r="EJ46" i="113"/>
  <c r="EJ48" i="113"/>
  <c r="EJ47" i="113"/>
  <c r="EJ49" i="113"/>
  <c r="EJ50" i="113"/>
  <c r="EJ51" i="113"/>
  <c r="EJ15" i="113"/>
  <c r="EJ16" i="113"/>
  <c r="EJ36" i="113"/>
  <c r="EJ41" i="113"/>
  <c r="EJ38" i="113"/>
  <c r="EJ37" i="113"/>
  <c r="EJ52" i="113"/>
  <c r="EJ53" i="113"/>
  <c r="EJ54" i="113"/>
  <c r="EJ62" i="113"/>
  <c r="EJ63" i="113"/>
  <c r="EJ68" i="113"/>
  <c r="EJ55" i="113"/>
  <c r="EJ56" i="113"/>
  <c r="EJ57" i="113"/>
  <c r="EJ58" i="113"/>
  <c r="EJ59" i="113"/>
  <c r="EJ64" i="113"/>
  <c r="EJ69" i="113"/>
  <c r="EJ60" i="113"/>
  <c r="EJ65" i="113"/>
  <c r="EJ70" i="113"/>
  <c r="EJ86" i="113"/>
  <c r="EJ85" i="113"/>
  <c r="EJ84" i="113"/>
  <c r="EJ83" i="113"/>
  <c r="EJ82" i="113"/>
  <c r="EJ81" i="113"/>
  <c r="EJ80" i="113"/>
  <c r="EJ79" i="113"/>
  <c r="EJ78" i="113"/>
  <c r="EJ77" i="113"/>
  <c r="EJ76" i="113"/>
  <c r="EJ75" i="113"/>
  <c r="EJ74" i="113"/>
  <c r="EM70" i="113"/>
  <c r="EJ67" i="113"/>
  <c r="EJ66" i="113"/>
  <c r="EJ61" i="113"/>
  <c r="EM49" i="113"/>
  <c r="EM11" i="113"/>
  <c r="EM23" i="113"/>
  <c r="EM24" i="113"/>
  <c r="EM25" i="113"/>
  <c r="EM26" i="113"/>
  <c r="EM27" i="113"/>
  <c r="EM28" i="113"/>
  <c r="EM13" i="113"/>
  <c r="EM12" i="113"/>
  <c r="EM14" i="113"/>
  <c r="EM29" i="113"/>
  <c r="EM30" i="113"/>
  <c r="EM31" i="113"/>
  <c r="EM32" i="113"/>
  <c r="EM15" i="113"/>
  <c r="EM16" i="113"/>
  <c r="EM36" i="113"/>
  <c r="EM41" i="113"/>
  <c r="EM17" i="113"/>
  <c r="EM18" i="113"/>
  <c r="EM19" i="113"/>
  <c r="EM20" i="113"/>
  <c r="EM21" i="113"/>
  <c r="EM22" i="113"/>
  <c r="EM38" i="113"/>
  <c r="EM37" i="113"/>
  <c r="EM55" i="113"/>
  <c r="EM56" i="113"/>
  <c r="EM57" i="113"/>
  <c r="EM58" i="113"/>
  <c r="EM59" i="113"/>
  <c r="EM64" i="113"/>
  <c r="EM69" i="113"/>
  <c r="EM39" i="113"/>
  <c r="EM40" i="113"/>
  <c r="EM60" i="113"/>
  <c r="EM65" i="113"/>
  <c r="EM52" i="113"/>
  <c r="EM53" i="113"/>
  <c r="EM54" i="113"/>
  <c r="EM61" i="113"/>
  <c r="EM66" i="113"/>
  <c r="EM67" i="113"/>
  <c r="EM86" i="113"/>
  <c r="EM85" i="113"/>
  <c r="EM84" i="113"/>
  <c r="EM83" i="113"/>
  <c r="EM82" i="113"/>
  <c r="EM81" i="113"/>
  <c r="EM80" i="113"/>
  <c r="EM79" i="113"/>
  <c r="EM78" i="113"/>
  <c r="EJ73" i="113"/>
  <c r="EJ72" i="113"/>
  <c r="EM48" i="113"/>
  <c r="EM47" i="113"/>
  <c r="DB78" i="113"/>
  <c r="DB74" i="113"/>
  <c r="DB13" i="113"/>
  <c r="DB12" i="113"/>
  <c r="DB14" i="113"/>
  <c r="DB19" i="113"/>
  <c r="DB23" i="113"/>
  <c r="DB27" i="113"/>
  <c r="DB31" i="113"/>
  <c r="DB15" i="113"/>
  <c r="DB16" i="113"/>
  <c r="DB17" i="113"/>
  <c r="DB20" i="113"/>
  <c r="DB24" i="113"/>
  <c r="DB28" i="113"/>
  <c r="DB21" i="113"/>
  <c r="DB25" i="113"/>
  <c r="DB29" i="113"/>
  <c r="DB11" i="113"/>
  <c r="DB18" i="113"/>
  <c r="DB22" i="113"/>
  <c r="DB26" i="113"/>
  <c r="DB30" i="113"/>
  <c r="DB36" i="113"/>
  <c r="DB40" i="113"/>
  <c r="DB57" i="113"/>
  <c r="DB39" i="113"/>
  <c r="DB45" i="113"/>
  <c r="DB48" i="113"/>
  <c r="DB47" i="113"/>
  <c r="DB49" i="113"/>
  <c r="DB50" i="113"/>
  <c r="DB51" i="113"/>
  <c r="DB52" i="113"/>
  <c r="DB64" i="113"/>
  <c r="DB32" i="113"/>
  <c r="DB41" i="113"/>
  <c r="DB44" i="113"/>
  <c r="DB43" i="113"/>
  <c r="DB76" i="113"/>
  <c r="DB38" i="113"/>
  <c r="DB37" i="113"/>
  <c r="DB46" i="113"/>
  <c r="DB53" i="113"/>
  <c r="DB54" i="113"/>
  <c r="DB55" i="113"/>
  <c r="DB56" i="113"/>
  <c r="DB77" i="113"/>
  <c r="DB80" i="113"/>
  <c r="DB83" i="113"/>
  <c r="DB58" i="113"/>
  <c r="DB59" i="113"/>
  <c r="DB60" i="113"/>
  <c r="DB61" i="113"/>
  <c r="DB62" i="113"/>
  <c r="DB63" i="113"/>
  <c r="DB81" i="113"/>
  <c r="DB82" i="113"/>
  <c r="DB85" i="113"/>
  <c r="DB79" i="113"/>
  <c r="DB75" i="113"/>
  <c r="DB69" i="113"/>
  <c r="DB65" i="113"/>
  <c r="DB70" i="113"/>
  <c r="DB66" i="113"/>
  <c r="DC11" i="113"/>
  <c r="DC18" i="113"/>
  <c r="DC22" i="113"/>
  <c r="DC26" i="113"/>
  <c r="DC30" i="113"/>
  <c r="DC13" i="113"/>
  <c r="DC12" i="113"/>
  <c r="DC14" i="113"/>
  <c r="DC19" i="113"/>
  <c r="DC23" i="113"/>
  <c r="DC27" i="113"/>
  <c r="DC31" i="113"/>
  <c r="DC15" i="113"/>
  <c r="DC16" i="113"/>
  <c r="DC17" i="113"/>
  <c r="DC20" i="113"/>
  <c r="DC24" i="113"/>
  <c r="DC28" i="113"/>
  <c r="DC21" i="113"/>
  <c r="DC25" i="113"/>
  <c r="DC29" i="113"/>
  <c r="DC38" i="113"/>
  <c r="DC37" i="113"/>
  <c r="DC46" i="113"/>
  <c r="DC53" i="113"/>
  <c r="DC54" i="113"/>
  <c r="DC55" i="113"/>
  <c r="DC56" i="113"/>
  <c r="DC36" i="113"/>
  <c r="DC40" i="113"/>
  <c r="DC57" i="113"/>
  <c r="DC58" i="113"/>
  <c r="DC59" i="113"/>
  <c r="DC60" i="113"/>
  <c r="DC61" i="113"/>
  <c r="DC62" i="113"/>
  <c r="DC63" i="113"/>
  <c r="DC39" i="113"/>
  <c r="DC45" i="113"/>
  <c r="DC48" i="113"/>
  <c r="DC47" i="113"/>
  <c r="DC49" i="113"/>
  <c r="DC50" i="113"/>
  <c r="DC51" i="113"/>
  <c r="DC52" i="113"/>
  <c r="DC64" i="113"/>
  <c r="DC65" i="113"/>
  <c r="DC66" i="113"/>
  <c r="DC67" i="113"/>
  <c r="DC68" i="113"/>
  <c r="DC69" i="113"/>
  <c r="DC70" i="113"/>
  <c r="DC73" i="113"/>
  <c r="DC72" i="113"/>
  <c r="DC74" i="113"/>
  <c r="DC75" i="113"/>
  <c r="DC78" i="113"/>
  <c r="DC79" i="113"/>
  <c r="DC83" i="113"/>
  <c r="DC80" i="113"/>
  <c r="DC77" i="113"/>
  <c r="DC76" i="113"/>
  <c r="DC44" i="113"/>
  <c r="DC43" i="113"/>
  <c r="DC41" i="113"/>
  <c r="CO85" i="113"/>
  <c r="CK85" i="113"/>
  <c r="CK83" i="113"/>
  <c r="CM85" i="113"/>
  <c r="CM83" i="113"/>
  <c r="CK82" i="113"/>
  <c r="CM13" i="113"/>
  <c r="CM12" i="113"/>
  <c r="CM14" i="113"/>
  <c r="CM15" i="113"/>
  <c r="CM16" i="113"/>
  <c r="CM17" i="113"/>
  <c r="CM18" i="113"/>
  <c r="CM19" i="113"/>
  <c r="CM20" i="113"/>
  <c r="CM21" i="113"/>
  <c r="CM22" i="113"/>
  <c r="CM23" i="113"/>
  <c r="CM24" i="113"/>
  <c r="CM25" i="113"/>
  <c r="CM26" i="113"/>
  <c r="CM27" i="113"/>
  <c r="CM28" i="113"/>
  <c r="CM29" i="113"/>
  <c r="CM30" i="113"/>
  <c r="CM31" i="113"/>
  <c r="CM11" i="113"/>
  <c r="CM40" i="113"/>
  <c r="CM41" i="113"/>
  <c r="CM45" i="113"/>
  <c r="CM46" i="113"/>
  <c r="CM48" i="113"/>
  <c r="CM47" i="113"/>
  <c r="CM32" i="113"/>
  <c r="CM36" i="113"/>
  <c r="CM57" i="113"/>
  <c r="CM58" i="113"/>
  <c r="CM59" i="113"/>
  <c r="CM60" i="113"/>
  <c r="CM61" i="113"/>
  <c r="CM62" i="113"/>
  <c r="CM63" i="113"/>
  <c r="CM64" i="113"/>
  <c r="CM38" i="113"/>
  <c r="CM37" i="113"/>
  <c r="CM39" i="113"/>
  <c r="CM44" i="113"/>
  <c r="CM43" i="113"/>
  <c r="CM79" i="113"/>
  <c r="CM80" i="113"/>
  <c r="CK78" i="113"/>
  <c r="CM52" i="113"/>
  <c r="CM51" i="113"/>
  <c r="CM50" i="113"/>
  <c r="CM49" i="113"/>
  <c r="CK17" i="113"/>
  <c r="CN11" i="113"/>
  <c r="CN13" i="113"/>
  <c r="CN12" i="113"/>
  <c r="CN14" i="113"/>
  <c r="CN15" i="113"/>
  <c r="CN16" i="113"/>
  <c r="CN17" i="113"/>
  <c r="CN18" i="113"/>
  <c r="CN19" i="113"/>
  <c r="CN20" i="113"/>
  <c r="CN21" i="113"/>
  <c r="CN22" i="113"/>
  <c r="CN23" i="113"/>
  <c r="CN24" i="113"/>
  <c r="CN25" i="113"/>
  <c r="CN26" i="113"/>
  <c r="CN27" i="113"/>
  <c r="CN28" i="113"/>
  <c r="CN29" i="113"/>
  <c r="CN30" i="113"/>
  <c r="CN31" i="113"/>
  <c r="CN38" i="113"/>
  <c r="CN37" i="113"/>
  <c r="CN39" i="113"/>
  <c r="CN44" i="113"/>
  <c r="CN43" i="113"/>
  <c r="CN40" i="113"/>
  <c r="CN41" i="113"/>
  <c r="CN45" i="113"/>
  <c r="CN46" i="113"/>
  <c r="CN48" i="113"/>
  <c r="CN47" i="113"/>
  <c r="CN53" i="113"/>
  <c r="CN54" i="113"/>
  <c r="CN55" i="113"/>
  <c r="CN56" i="113"/>
  <c r="CN49" i="113"/>
  <c r="CN50" i="113"/>
  <c r="CN51" i="113"/>
  <c r="CN52" i="113"/>
  <c r="CN80" i="113"/>
  <c r="CN82" i="113"/>
  <c r="CN83" i="113"/>
  <c r="CO86" i="113"/>
  <c r="CK86" i="113"/>
  <c r="CL85" i="113"/>
  <c r="CO84" i="113"/>
  <c r="CK84" i="113"/>
  <c r="CL83" i="113"/>
  <c r="CL82" i="113"/>
  <c r="CN81" i="113"/>
  <c r="CL80" i="113"/>
  <c r="CK79" i="113"/>
  <c r="CO78" i="113"/>
  <c r="CN77" i="113"/>
  <c r="CN76" i="113"/>
  <c r="CN75" i="113"/>
  <c r="CN74" i="113"/>
  <c r="CN73" i="113"/>
  <c r="CN72" i="113"/>
  <c r="CN70" i="113"/>
  <c r="CN69" i="113"/>
  <c r="CN68" i="113"/>
  <c r="CN67" i="113"/>
  <c r="CN66" i="113"/>
  <c r="CN65" i="113"/>
  <c r="CN64" i="113"/>
  <c r="CN63" i="113"/>
  <c r="CN62" i="113"/>
  <c r="CN61" i="113"/>
  <c r="CN60" i="113"/>
  <c r="CN59" i="113"/>
  <c r="CN58" i="113"/>
  <c r="CN57" i="113"/>
  <c r="CO56" i="113"/>
  <c r="CO55" i="113"/>
  <c r="CO54" i="113"/>
  <c r="CK52" i="113"/>
  <c r="CK51" i="113"/>
  <c r="CK50" i="113"/>
  <c r="CL48" i="113"/>
  <c r="CL47" i="113"/>
  <c r="CL46" i="113"/>
  <c r="CL45" i="113"/>
  <c r="CL41" i="113"/>
  <c r="CK11" i="113"/>
  <c r="CK13" i="113"/>
  <c r="CK12" i="113"/>
  <c r="CK14" i="113"/>
  <c r="CK15" i="113"/>
  <c r="CK16" i="113"/>
  <c r="CK38" i="113"/>
  <c r="CK37" i="113"/>
  <c r="CK39" i="113"/>
  <c r="CK44" i="113"/>
  <c r="CK43" i="113"/>
  <c r="CK18" i="113"/>
  <c r="CK19" i="113"/>
  <c r="CK20" i="113"/>
  <c r="CK21" i="113"/>
  <c r="CK22" i="113"/>
  <c r="CK23" i="113"/>
  <c r="CK24" i="113"/>
  <c r="CK25" i="113"/>
  <c r="CK26" i="113"/>
  <c r="CK27" i="113"/>
  <c r="CK28" i="113"/>
  <c r="CK29" i="113"/>
  <c r="CK30" i="113"/>
  <c r="CK31" i="113"/>
  <c r="CK32" i="113"/>
  <c r="CK36" i="113"/>
  <c r="CK40" i="113"/>
  <c r="CK41" i="113"/>
  <c r="CK45" i="113"/>
  <c r="CK46" i="113"/>
  <c r="CK48" i="113"/>
  <c r="CK47" i="113"/>
  <c r="CK57" i="113"/>
  <c r="CK58" i="113"/>
  <c r="CK59" i="113"/>
  <c r="CK60" i="113"/>
  <c r="CK61" i="113"/>
  <c r="CK62" i="113"/>
  <c r="CK63" i="113"/>
  <c r="CK64" i="113"/>
  <c r="CK65" i="113"/>
  <c r="CK66" i="113"/>
  <c r="CK67" i="113"/>
  <c r="CK68" i="113"/>
  <c r="CK69" i="113"/>
  <c r="CK70" i="113"/>
  <c r="CK73" i="113"/>
  <c r="CK72" i="113"/>
  <c r="CK74" i="113"/>
  <c r="CK75" i="113"/>
  <c r="CK76" i="113"/>
  <c r="CK77" i="113"/>
  <c r="CK81" i="113"/>
  <c r="CO11" i="113"/>
  <c r="CO13" i="113"/>
  <c r="CO12" i="113"/>
  <c r="CO14" i="113"/>
  <c r="CO15" i="113"/>
  <c r="CO16" i="113"/>
  <c r="CO17" i="113"/>
  <c r="CO18" i="113"/>
  <c r="CO19" i="113"/>
  <c r="CO20" i="113"/>
  <c r="CO21" i="113"/>
  <c r="CO22" i="113"/>
  <c r="CO23" i="113"/>
  <c r="CO24" i="113"/>
  <c r="CO25" i="113"/>
  <c r="CO26" i="113"/>
  <c r="CO27" i="113"/>
  <c r="CO28" i="113"/>
  <c r="CO29" i="113"/>
  <c r="CO30" i="113"/>
  <c r="CO31" i="113"/>
  <c r="CO38" i="113"/>
  <c r="CO37" i="113"/>
  <c r="CO39" i="113"/>
  <c r="CO44" i="113"/>
  <c r="CO43" i="113"/>
  <c r="CO32" i="113"/>
  <c r="CO36" i="113"/>
  <c r="CO40" i="113"/>
  <c r="CO41" i="113"/>
  <c r="CO45" i="113"/>
  <c r="CO46" i="113"/>
  <c r="CO48" i="113"/>
  <c r="CO47" i="113"/>
  <c r="CO57" i="113"/>
  <c r="CO58" i="113"/>
  <c r="CO59" i="113"/>
  <c r="CO60" i="113"/>
  <c r="CO61" i="113"/>
  <c r="CO62" i="113"/>
  <c r="CO63" i="113"/>
  <c r="CO64" i="113"/>
  <c r="CO65" i="113"/>
  <c r="CO66" i="113"/>
  <c r="CO67" i="113"/>
  <c r="CO68" i="113"/>
  <c r="CO69" i="113"/>
  <c r="CO70" i="113"/>
  <c r="CO73" i="113"/>
  <c r="CO72" i="113"/>
  <c r="CO74" i="113"/>
  <c r="CO75" i="113"/>
  <c r="CO76" i="113"/>
  <c r="CO77" i="113"/>
  <c r="CO81" i="113"/>
  <c r="CK80" i="113"/>
  <c r="CO79" i="113"/>
  <c r="CM77" i="113"/>
  <c r="CM76" i="113"/>
  <c r="CM75" i="113"/>
  <c r="CM74" i="113"/>
  <c r="CM73" i="113"/>
  <c r="CM72" i="113"/>
  <c r="CM70" i="113"/>
  <c r="CM69" i="113"/>
  <c r="CM68" i="113"/>
  <c r="CM67" i="113"/>
  <c r="CM66" i="113"/>
  <c r="CM65" i="113"/>
  <c r="CM56" i="113"/>
  <c r="CM55" i="113"/>
  <c r="CM54" i="113"/>
  <c r="CM53" i="113"/>
  <c r="CL18" i="113"/>
  <c r="CL19" i="113"/>
  <c r="CL20" i="113"/>
  <c r="CL21" i="113"/>
  <c r="CL22" i="113"/>
  <c r="CL23" i="113"/>
  <c r="CL24" i="113"/>
  <c r="CL25" i="113"/>
  <c r="CL26" i="113"/>
  <c r="CL27" i="113"/>
  <c r="CL28" i="113"/>
  <c r="CL29" i="113"/>
  <c r="CL30" i="113"/>
  <c r="CL31" i="113"/>
  <c r="CL32" i="113"/>
  <c r="CL36" i="113"/>
  <c r="CL14" i="113"/>
  <c r="CL16" i="113"/>
  <c r="CL17" i="113"/>
  <c r="CL49" i="113"/>
  <c r="CL50" i="113"/>
  <c r="CL51" i="113"/>
  <c r="CL52" i="113"/>
  <c r="CL13" i="113"/>
  <c r="CL12" i="113"/>
  <c r="CL15" i="113"/>
  <c r="CL53" i="113"/>
  <c r="CL54" i="113"/>
  <c r="CL55" i="113"/>
  <c r="CL56" i="113"/>
  <c r="CL78" i="113"/>
  <c r="CM86" i="113"/>
  <c r="CM84" i="113"/>
  <c r="CO83" i="113"/>
  <c r="CO82" i="113"/>
  <c r="CL81" i="113"/>
  <c r="CO80" i="113"/>
  <c r="CM78" i="113"/>
  <c r="CL77" i="113"/>
  <c r="CL76" i="113"/>
  <c r="CL75" i="113"/>
  <c r="CL74" i="113"/>
  <c r="CL73" i="113"/>
  <c r="CL72" i="113"/>
  <c r="CL70" i="113"/>
  <c r="CL69" i="113"/>
  <c r="CL68" i="113"/>
  <c r="CL67" i="113"/>
  <c r="CL66" i="113"/>
  <c r="CL65" i="113"/>
  <c r="CK56" i="113"/>
  <c r="CK55" i="113"/>
  <c r="CK54" i="113"/>
  <c r="CK53" i="113"/>
  <c r="CO52" i="113"/>
  <c r="CO51" i="113"/>
  <c r="CO50" i="113"/>
  <c r="CO49" i="113"/>
  <c r="CL11" i="113"/>
  <c r="BT13" i="113"/>
  <c r="BT12" i="113"/>
  <c r="BT14" i="113"/>
  <c r="BT15" i="113"/>
  <c r="BT16" i="113"/>
  <c r="BT17" i="113"/>
  <c r="BT18" i="113"/>
  <c r="BT19" i="113"/>
  <c r="BT20" i="113"/>
  <c r="BT21" i="113"/>
  <c r="BT22" i="113"/>
  <c r="BT23" i="113"/>
  <c r="BT24" i="113"/>
  <c r="BT25" i="113"/>
  <c r="BT26" i="113"/>
  <c r="BT27" i="113"/>
  <c r="BT28" i="113"/>
  <c r="BT29" i="113"/>
  <c r="BT30" i="113"/>
  <c r="BT31" i="113"/>
  <c r="BT11" i="113"/>
  <c r="BT32" i="113"/>
  <c r="BT36" i="113"/>
  <c r="BT45" i="113"/>
  <c r="BT46" i="113"/>
  <c r="BT48" i="113"/>
  <c r="BT47" i="113"/>
  <c r="BT49" i="113"/>
  <c r="BT50" i="113"/>
  <c r="BT51" i="113"/>
  <c r="BT52" i="113"/>
  <c r="BT38" i="113"/>
  <c r="BT37" i="113"/>
  <c r="BT39" i="113"/>
  <c r="BT44" i="113"/>
  <c r="BT43" i="113"/>
  <c r="BT55" i="113"/>
  <c r="BT56" i="113"/>
  <c r="BT40" i="113"/>
  <c r="BT41" i="113"/>
  <c r="BT57" i="113"/>
  <c r="BT58" i="113"/>
  <c r="BT59" i="113"/>
  <c r="BT60" i="113"/>
  <c r="BT61" i="113"/>
  <c r="BT86" i="113"/>
  <c r="BT82" i="113"/>
  <c r="BT76" i="113"/>
  <c r="BT75" i="113"/>
  <c r="BT74" i="113"/>
  <c r="BT73" i="113"/>
  <c r="BT72" i="113"/>
  <c r="BT71" i="113"/>
  <c r="BT70" i="113"/>
  <c r="BT69" i="113"/>
  <c r="BT68" i="113"/>
  <c r="BT67" i="113"/>
  <c r="BT66" i="113"/>
  <c r="BT65" i="113"/>
  <c r="BT64" i="113"/>
  <c r="BT63" i="113"/>
  <c r="BT62" i="113"/>
  <c r="BT54" i="113"/>
  <c r="AL11" i="113"/>
  <c r="AL13" i="113"/>
  <c r="AL12" i="113"/>
  <c r="AL14" i="113"/>
  <c r="AL15" i="113"/>
  <c r="AL16" i="113"/>
  <c r="AL17" i="113"/>
  <c r="AL18" i="113"/>
  <c r="AL19" i="113"/>
  <c r="AL20" i="113"/>
  <c r="AL21" i="113"/>
  <c r="AL22" i="113"/>
  <c r="AL23" i="113"/>
  <c r="AL24" i="113"/>
  <c r="AL25" i="113"/>
  <c r="AL26" i="113"/>
  <c r="AL27" i="113"/>
  <c r="AL28" i="113"/>
  <c r="AL29" i="113"/>
  <c r="AL30" i="113"/>
  <c r="AL31" i="113"/>
  <c r="AL40" i="113"/>
  <c r="AL41" i="113"/>
  <c r="AL53" i="113"/>
  <c r="AL54" i="113"/>
  <c r="AL55" i="113"/>
  <c r="AL56" i="113"/>
  <c r="AL57" i="113"/>
  <c r="AL58" i="113"/>
  <c r="AL59" i="113"/>
  <c r="AL32" i="113"/>
  <c r="AL39" i="113"/>
  <c r="AL44" i="113"/>
  <c r="AL43" i="113"/>
  <c r="AL49" i="113"/>
  <c r="AL36" i="113"/>
  <c r="AL45" i="113"/>
  <c r="AL50" i="113"/>
  <c r="AL38" i="113"/>
  <c r="AL37" i="113"/>
  <c r="AL48" i="113"/>
  <c r="AL47" i="113"/>
  <c r="AL52" i="113"/>
  <c r="AL60" i="113"/>
  <c r="AL61" i="113"/>
  <c r="AL62" i="113"/>
  <c r="AL63" i="113"/>
  <c r="AL64" i="113"/>
  <c r="AL65" i="113"/>
  <c r="AL66" i="113"/>
  <c r="AL67" i="113"/>
  <c r="AL68" i="113"/>
  <c r="AL69" i="113"/>
  <c r="AL70" i="113"/>
  <c r="AL73" i="113"/>
  <c r="AL72" i="113"/>
  <c r="AL74" i="113"/>
  <c r="AL75" i="113"/>
  <c r="AL76" i="113"/>
  <c r="AL81" i="113"/>
  <c r="AL82" i="113"/>
  <c r="AL84" i="113"/>
  <c r="AM83" i="113"/>
  <c r="AL79" i="113"/>
  <c r="AM78" i="113"/>
  <c r="AM77" i="113"/>
  <c r="AM58" i="113"/>
  <c r="AM54" i="113"/>
  <c r="AL51" i="113"/>
  <c r="AM36" i="113"/>
  <c r="AN76" i="113"/>
  <c r="AN75" i="113"/>
  <c r="AN74" i="113"/>
  <c r="AN73" i="113"/>
  <c r="AN72" i="113"/>
  <c r="AN70" i="113"/>
  <c r="AN69" i="113"/>
  <c r="AN68" i="113"/>
  <c r="AN67" i="113"/>
  <c r="AM65" i="113"/>
  <c r="AM64" i="113"/>
  <c r="AM59" i="113"/>
  <c r="AL46" i="113"/>
  <c r="AM11" i="113"/>
  <c r="AM13" i="113"/>
  <c r="AM12" i="113"/>
  <c r="AM14" i="113"/>
  <c r="AM15" i="113"/>
  <c r="AM16" i="113"/>
  <c r="AM17" i="113"/>
  <c r="AM18" i="113"/>
  <c r="AM19" i="113"/>
  <c r="AM20" i="113"/>
  <c r="AM21" i="113"/>
  <c r="AM22" i="113"/>
  <c r="AM23" i="113"/>
  <c r="AM24" i="113"/>
  <c r="AM25" i="113"/>
  <c r="AM26" i="113"/>
  <c r="AM27" i="113"/>
  <c r="AM28" i="113"/>
  <c r="AM29" i="113"/>
  <c r="AM30" i="113"/>
  <c r="AM31" i="113"/>
  <c r="AM38" i="113"/>
  <c r="AM37" i="113"/>
  <c r="AM39" i="113"/>
  <c r="AM44" i="113"/>
  <c r="AM43" i="113"/>
  <c r="AM45" i="113"/>
  <c r="AM46" i="113"/>
  <c r="AM48" i="113"/>
  <c r="AM47" i="113"/>
  <c r="AM49" i="113"/>
  <c r="AM50" i="113"/>
  <c r="AM51" i="113"/>
  <c r="AM52" i="113"/>
  <c r="AM60" i="113"/>
  <c r="AM61" i="113"/>
  <c r="AM62" i="113"/>
  <c r="AM63" i="113"/>
  <c r="AM32" i="113"/>
  <c r="AM53" i="113"/>
  <c r="AM41" i="113"/>
  <c r="AM80" i="113"/>
  <c r="AM85" i="113"/>
  <c r="AM86" i="113"/>
  <c r="AN11" i="113"/>
  <c r="AN53" i="113"/>
  <c r="AN13" i="113"/>
  <c r="AN12" i="113"/>
  <c r="AN17" i="113"/>
  <c r="AN21" i="113"/>
  <c r="AN25" i="113"/>
  <c r="AN29" i="113"/>
  <c r="AN40" i="113"/>
  <c r="AN41" i="113"/>
  <c r="AN19" i="113"/>
  <c r="AN26" i="113"/>
  <c r="AN28" i="113"/>
  <c r="AN38" i="113"/>
  <c r="AN37" i="113"/>
  <c r="AN48" i="113"/>
  <c r="AN47" i="113"/>
  <c r="AN52" i="113"/>
  <c r="AN14" i="113"/>
  <c r="AN16" i="113"/>
  <c r="AN23" i="113"/>
  <c r="AN30" i="113"/>
  <c r="AN39" i="113"/>
  <c r="AN44" i="113"/>
  <c r="AN43" i="113"/>
  <c r="AN49" i="113"/>
  <c r="AN60" i="113"/>
  <c r="AN61" i="113"/>
  <c r="AN62" i="113"/>
  <c r="AN63" i="113"/>
  <c r="AN64" i="113"/>
  <c r="AN65" i="113"/>
  <c r="AN15" i="113"/>
  <c r="AN22" i="113"/>
  <c r="AN24" i="113"/>
  <c r="AN31" i="113"/>
  <c r="AN36" i="113"/>
  <c r="AN46" i="113"/>
  <c r="AN51" i="113"/>
  <c r="AN54" i="113"/>
  <c r="AN55" i="113"/>
  <c r="AN56" i="113"/>
  <c r="AN57" i="113"/>
  <c r="AN58" i="113"/>
  <c r="AN59" i="113"/>
  <c r="AN79" i="113"/>
  <c r="AN84" i="113"/>
  <c r="AN86" i="113"/>
  <c r="AN85" i="113"/>
  <c r="AM82" i="113"/>
  <c r="AM81" i="113"/>
  <c r="AN80" i="113"/>
  <c r="AM76" i="113"/>
  <c r="AM75" i="113"/>
  <c r="AM74" i="113"/>
  <c r="AM73" i="113"/>
  <c r="AM72" i="113"/>
  <c r="AM70" i="113"/>
  <c r="AM69" i="113"/>
  <c r="AM68" i="113"/>
  <c r="AM67" i="113"/>
  <c r="AM66" i="113"/>
  <c r="AM56" i="113"/>
  <c r="AN50" i="113"/>
  <c r="AM40" i="113"/>
  <c r="AN32" i="113"/>
  <c r="AN27" i="113"/>
  <c r="AN20" i="113"/>
  <c r="AJ4" i="113"/>
  <c r="U86" i="113"/>
  <c r="W83" i="113"/>
  <c r="U82" i="113"/>
  <c r="W79" i="113"/>
  <c r="U78" i="113"/>
  <c r="U29" i="113"/>
  <c r="W85" i="113"/>
  <c r="U84" i="113"/>
  <c r="W81" i="113"/>
  <c r="U80" i="113"/>
  <c r="W86" i="113"/>
  <c r="U85" i="113"/>
  <c r="W82" i="113"/>
  <c r="U81" i="113"/>
  <c r="W11" i="113"/>
  <c r="W13" i="113"/>
  <c r="W12" i="113"/>
  <c r="W14" i="113"/>
  <c r="W15" i="113"/>
  <c r="W16" i="113"/>
  <c r="W17" i="113"/>
  <c r="W18" i="113"/>
  <c r="W19" i="113"/>
  <c r="W20" i="113"/>
  <c r="W21" i="113"/>
  <c r="W22" i="113"/>
  <c r="W23" i="113"/>
  <c r="W24" i="113"/>
  <c r="W25" i="113"/>
  <c r="W26" i="113"/>
  <c r="W27" i="113"/>
  <c r="W28" i="113"/>
  <c r="W29" i="113"/>
  <c r="W30" i="113"/>
  <c r="W31" i="113"/>
  <c r="W38" i="113"/>
  <c r="W37" i="113"/>
  <c r="W39" i="113"/>
  <c r="W40" i="113"/>
  <c r="W41" i="113"/>
  <c r="W32" i="113"/>
  <c r="W36" i="113"/>
  <c r="W44" i="113"/>
  <c r="W43" i="113"/>
  <c r="W45" i="113"/>
  <c r="W46" i="113"/>
  <c r="W48" i="113"/>
  <c r="W47" i="113"/>
  <c r="W49" i="113"/>
  <c r="W50" i="113"/>
  <c r="W51" i="113"/>
  <c r="W52" i="113"/>
  <c r="W53" i="113"/>
  <c r="W54" i="113"/>
  <c r="W55" i="113"/>
  <c r="W56" i="113"/>
  <c r="W57" i="113"/>
  <c r="W58" i="113"/>
  <c r="W59" i="113"/>
  <c r="W60" i="113"/>
  <c r="W61" i="113"/>
  <c r="W62" i="113"/>
  <c r="W63" i="113"/>
  <c r="W64" i="113"/>
  <c r="W65" i="113"/>
  <c r="W66" i="113"/>
  <c r="W67" i="113"/>
  <c r="W68" i="113"/>
  <c r="W69" i="113"/>
  <c r="W70" i="113"/>
  <c r="W73" i="113"/>
  <c r="W72" i="113"/>
  <c r="W74" i="113"/>
  <c r="W75" i="113"/>
  <c r="W76" i="113"/>
  <c r="W77" i="113"/>
  <c r="V86" i="113"/>
  <c r="V85" i="113"/>
  <c r="V84" i="113"/>
  <c r="V83" i="113"/>
  <c r="V82" i="113"/>
  <c r="V81" i="113"/>
  <c r="V80" i="113"/>
  <c r="V79" i="113"/>
  <c r="U76" i="113"/>
  <c r="U74" i="113"/>
  <c r="U70" i="113"/>
  <c r="U68" i="113"/>
  <c r="U41" i="113"/>
  <c r="U11" i="113"/>
  <c r="U32" i="113"/>
  <c r="U36" i="113"/>
  <c r="U44" i="113"/>
  <c r="U43" i="113"/>
  <c r="U45" i="113"/>
  <c r="U46" i="113"/>
  <c r="U48" i="113"/>
  <c r="U47" i="113"/>
  <c r="U49" i="113"/>
  <c r="U50" i="113"/>
  <c r="U51" i="113"/>
  <c r="U52" i="113"/>
  <c r="U53" i="113"/>
  <c r="U14" i="113"/>
  <c r="U18" i="113"/>
  <c r="U22" i="113"/>
  <c r="U26" i="113"/>
  <c r="U30" i="113"/>
  <c r="U15" i="113"/>
  <c r="U19" i="113"/>
  <c r="U23" i="113"/>
  <c r="U27" i="113"/>
  <c r="U31" i="113"/>
  <c r="U54" i="113"/>
  <c r="U55" i="113"/>
  <c r="U56" i="113"/>
  <c r="U57" i="113"/>
  <c r="U58" i="113"/>
  <c r="U59" i="113"/>
  <c r="U60" i="113"/>
  <c r="U61" i="113"/>
  <c r="U62" i="113"/>
  <c r="U63" i="113"/>
  <c r="U64" i="113"/>
  <c r="U65" i="113"/>
  <c r="U66" i="113"/>
  <c r="U67" i="113"/>
  <c r="U16" i="113"/>
  <c r="U20" i="113"/>
  <c r="U24" i="113"/>
  <c r="U28" i="113"/>
  <c r="U77" i="113"/>
  <c r="U75" i="113"/>
  <c r="U73" i="113"/>
  <c r="U72" i="113"/>
  <c r="U69" i="113"/>
  <c r="U39" i="113"/>
  <c r="U25" i="113"/>
  <c r="V11" i="113"/>
  <c r="V13" i="113"/>
  <c r="V12" i="113"/>
  <c r="V14" i="113"/>
  <c r="V15" i="113"/>
  <c r="V16" i="113"/>
  <c r="V17" i="113"/>
  <c r="V18" i="113"/>
  <c r="V19" i="113"/>
  <c r="V20" i="113"/>
  <c r="V21" i="113"/>
  <c r="V22" i="113"/>
  <c r="V23" i="113"/>
  <c r="V24" i="113"/>
  <c r="V25" i="113"/>
  <c r="V26" i="113"/>
  <c r="V27" i="113"/>
  <c r="V28" i="113"/>
  <c r="V29" i="113"/>
  <c r="V30" i="113"/>
  <c r="V31" i="113"/>
  <c r="V38" i="113"/>
  <c r="V37" i="113"/>
  <c r="V39" i="113"/>
  <c r="V40" i="113"/>
  <c r="V41" i="113"/>
  <c r="V32" i="113"/>
  <c r="V36" i="113"/>
  <c r="V44" i="113"/>
  <c r="V43" i="113"/>
  <c r="V45" i="113"/>
  <c r="V46" i="113"/>
  <c r="V48" i="113"/>
  <c r="V47" i="113"/>
  <c r="V49" i="113"/>
  <c r="V50" i="113"/>
  <c r="V51" i="113"/>
  <c r="V52" i="113"/>
  <c r="V53" i="113"/>
  <c r="V54" i="113"/>
  <c r="V55" i="113"/>
  <c r="V56" i="113"/>
  <c r="V57" i="113"/>
  <c r="V58" i="113"/>
  <c r="V59" i="113"/>
  <c r="V60" i="113"/>
  <c r="V61" i="113"/>
  <c r="V62" i="113"/>
  <c r="V63" i="113"/>
  <c r="V64" i="113"/>
  <c r="V65" i="113"/>
  <c r="V66" i="113"/>
  <c r="V67" i="113"/>
  <c r="V68" i="113"/>
  <c r="V69" i="113"/>
  <c r="V70" i="113"/>
  <c r="V73" i="113"/>
  <c r="V72" i="113"/>
  <c r="V74" i="113"/>
  <c r="V75" i="113"/>
  <c r="V76" i="113"/>
  <c r="V77" i="113"/>
  <c r="U38" i="113"/>
  <c r="U37" i="113"/>
  <c r="U21" i="113"/>
  <c r="FB7" i="113"/>
  <c r="FA70" i="113"/>
  <c r="FA66" i="113"/>
  <c r="FA62" i="113"/>
  <c r="FA58" i="113"/>
  <c r="FA39" i="113"/>
  <c r="FA30" i="113"/>
  <c r="FA24" i="113"/>
  <c r="FA11" i="113"/>
  <c r="FA13" i="113"/>
  <c r="FA12" i="113"/>
  <c r="FA15" i="113"/>
  <c r="FA17" i="113"/>
  <c r="FA19" i="113"/>
  <c r="FA21" i="113"/>
  <c r="FA23" i="113"/>
  <c r="FA25" i="113"/>
  <c r="FA27" i="113"/>
  <c r="FA29" i="113"/>
  <c r="FA31" i="113"/>
  <c r="FA36" i="113"/>
  <c r="FA44" i="113"/>
  <c r="FA43" i="113"/>
  <c r="FA45" i="113"/>
  <c r="FA46" i="113"/>
  <c r="FA48" i="113"/>
  <c r="FA47" i="113"/>
  <c r="FA49" i="113"/>
  <c r="FA50" i="113"/>
  <c r="FA51" i="113"/>
  <c r="FA52" i="113"/>
  <c r="FA53" i="113"/>
  <c r="FA54" i="113"/>
  <c r="FA55" i="113"/>
  <c r="FA56" i="113"/>
  <c r="FA57" i="113"/>
  <c r="FA86" i="113"/>
  <c r="FA85" i="113"/>
  <c r="FA84" i="113"/>
  <c r="FA83" i="113"/>
  <c r="FA82" i="113"/>
  <c r="FA81" i="113"/>
  <c r="FA80" i="113"/>
  <c r="FA79" i="113"/>
  <c r="FA78" i="113"/>
  <c r="FA77" i="113"/>
  <c r="FA76" i="113"/>
  <c r="FA75" i="113"/>
  <c r="FA74" i="113"/>
  <c r="FA41" i="113"/>
  <c r="FA26" i="113"/>
  <c r="FA18" i="113"/>
  <c r="IH10" i="113"/>
  <c r="BP47" i="113"/>
  <c r="BL47" i="113"/>
  <c r="BO47" i="113"/>
  <c r="BK47" i="113"/>
  <c r="BO37" i="113"/>
  <c r="BK37" i="113"/>
  <c r="BR37" i="113"/>
  <c r="BN37" i="113"/>
  <c r="BJ37" i="113"/>
  <c r="BP37" i="113"/>
  <c r="BQ12" i="113"/>
  <c r="BM12" i="113"/>
  <c r="BI12" i="113"/>
  <c r="BI10" i="113"/>
  <c r="BE10" i="113"/>
  <c r="DC10" i="113"/>
  <c r="II8" i="113"/>
  <c r="II7" i="113"/>
  <c r="IJ5" i="113"/>
  <c r="II2" i="113"/>
  <c r="II6" i="113"/>
  <c r="HS9" i="113"/>
  <c r="HS2" i="113"/>
  <c r="HS8" i="113"/>
  <c r="HR2" i="113"/>
  <c r="HR9" i="113"/>
  <c r="HS6" i="113"/>
  <c r="HR7" i="113"/>
  <c r="HS7" i="113"/>
  <c r="HR6" i="113"/>
  <c r="HC5" i="113"/>
  <c r="HB9" i="113"/>
  <c r="HB6" i="113"/>
  <c r="HB2" i="113"/>
  <c r="HB7" i="113"/>
  <c r="HB8" i="113"/>
  <c r="GK2" i="113"/>
  <c r="GK8" i="113"/>
  <c r="GJ8" i="113"/>
  <c r="GK6" i="113"/>
  <c r="GK9" i="113"/>
  <c r="GK7" i="113"/>
  <c r="GJ6" i="113"/>
  <c r="FS6" i="113"/>
  <c r="FT2" i="113"/>
  <c r="FU9" i="113"/>
  <c r="FU8" i="113"/>
  <c r="FT7" i="113"/>
  <c r="FT9" i="113"/>
  <c r="FT8" i="113"/>
  <c r="FT6" i="113"/>
  <c r="GM5" i="113"/>
  <c r="GL6" i="113"/>
  <c r="GL7" i="113"/>
  <c r="GL8" i="113"/>
  <c r="GL9" i="113"/>
  <c r="JS6" i="113"/>
  <c r="JS7" i="113"/>
  <c r="JS8" i="113"/>
  <c r="JT5" i="113"/>
  <c r="KI5" i="113"/>
  <c r="KH6" i="113"/>
  <c r="KH7" i="113"/>
  <c r="KH8" i="113"/>
  <c r="JC5" i="113"/>
  <c r="JB6" i="113"/>
  <c r="JB7" i="113"/>
  <c r="JB8" i="113"/>
  <c r="LA6" i="113"/>
  <c r="LB5" i="113"/>
  <c r="HT6" i="113"/>
  <c r="HU5" i="113"/>
  <c r="FU6" i="113"/>
  <c r="FU7" i="113"/>
  <c r="FV5" i="113"/>
  <c r="FB6" i="113"/>
  <c r="EO5" i="113"/>
  <c r="EN9" i="113"/>
  <c r="EN8" i="113"/>
  <c r="EN7" i="113"/>
  <c r="EN6" i="113"/>
  <c r="EN2" i="113"/>
  <c r="EL2" i="113"/>
  <c r="EL6" i="113"/>
  <c r="EL7" i="113"/>
  <c r="EL8" i="113"/>
  <c r="EL9" i="113"/>
  <c r="EK2" i="113"/>
  <c r="EK6" i="113"/>
  <c r="EK7" i="113"/>
  <c r="EK8" i="113"/>
  <c r="EK9" i="113"/>
  <c r="DD9" i="113"/>
  <c r="DD8" i="113"/>
  <c r="DD7" i="113"/>
  <c r="DD6" i="113"/>
  <c r="DD2" i="113"/>
  <c r="DE5" i="113"/>
  <c r="BV5" i="113"/>
  <c r="BU2" i="113"/>
  <c r="BU6" i="113"/>
  <c r="BU7" i="113"/>
  <c r="BU8" i="113"/>
  <c r="AO9" i="113"/>
  <c r="AO8" i="113"/>
  <c r="AO7" i="113"/>
  <c r="AO6" i="113"/>
  <c r="AO2" i="113"/>
  <c r="AP5" i="113"/>
  <c r="Z2" i="113"/>
  <c r="Z6" i="113"/>
  <c r="Z7" i="113"/>
  <c r="Z8" i="113"/>
  <c r="Z9" i="113"/>
  <c r="AD9" i="113"/>
  <c r="AH9" i="113"/>
  <c r="X2" i="113"/>
  <c r="X6" i="113"/>
  <c r="X7" i="113"/>
  <c r="X8" i="113"/>
  <c r="X9" i="113"/>
  <c r="AB9" i="113"/>
  <c r="AF9" i="113"/>
  <c r="Y2" i="113"/>
  <c r="Y6" i="113"/>
  <c r="Y7" i="113"/>
  <c r="Y8" i="113"/>
  <c r="Y9" i="113"/>
  <c r="AC9" i="113"/>
  <c r="AG9" i="113"/>
  <c r="JQ2" i="113"/>
  <c r="JQ78" i="113"/>
  <c r="KY2" i="113"/>
  <c r="KY77" i="113"/>
  <c r="G2" i="113"/>
  <c r="H5" i="113"/>
  <c r="G9" i="113"/>
  <c r="G8" i="113"/>
  <c r="G7" i="113"/>
  <c r="E6" i="113"/>
  <c r="D6" i="113"/>
  <c r="C268" i="109"/>
  <c r="D268" i="109"/>
  <c r="D271" i="109"/>
  <c r="E268" i="109"/>
  <c r="F268" i="109"/>
  <c r="G268" i="109"/>
  <c r="G271" i="109"/>
  <c r="H268" i="109"/>
  <c r="H271" i="109"/>
  <c r="I268" i="109"/>
  <c r="J268" i="109"/>
  <c r="K268" i="109"/>
  <c r="K271" i="109"/>
  <c r="C269" i="109"/>
  <c r="D269" i="109"/>
  <c r="E269" i="109"/>
  <c r="F269" i="109"/>
  <c r="G269" i="109"/>
  <c r="H269" i="109"/>
  <c r="I269" i="109"/>
  <c r="J269" i="109"/>
  <c r="K269" i="109"/>
  <c r="C270" i="109"/>
  <c r="D270" i="109"/>
  <c r="E270" i="109"/>
  <c r="E271" i="109"/>
  <c r="F270" i="109"/>
  <c r="G270" i="109"/>
  <c r="H270" i="109"/>
  <c r="I270" i="109"/>
  <c r="I271" i="109"/>
  <c r="J270" i="109"/>
  <c r="K270" i="109"/>
  <c r="B270" i="109"/>
  <c r="B269" i="109"/>
  <c r="C271" i="109"/>
  <c r="B268" i="109"/>
  <c r="C236" i="109"/>
  <c r="D236" i="109"/>
  <c r="E236" i="109"/>
  <c r="F236" i="109"/>
  <c r="G236" i="109"/>
  <c r="H236" i="109"/>
  <c r="I236" i="109"/>
  <c r="J236" i="109"/>
  <c r="K236" i="109"/>
  <c r="B236" i="109"/>
  <c r="C235" i="109"/>
  <c r="D235" i="109"/>
  <c r="E235" i="109"/>
  <c r="F235" i="109"/>
  <c r="G235" i="109"/>
  <c r="H235" i="109"/>
  <c r="I235" i="109"/>
  <c r="J235" i="109"/>
  <c r="K235" i="109"/>
  <c r="B235" i="109"/>
  <c r="C234" i="109"/>
  <c r="D234" i="109"/>
  <c r="E234" i="109"/>
  <c r="F234" i="109"/>
  <c r="G234" i="109"/>
  <c r="H234" i="109"/>
  <c r="I234" i="109"/>
  <c r="J234" i="109"/>
  <c r="K234" i="109"/>
  <c r="B234" i="109"/>
  <c r="HA10" i="113"/>
  <c r="GI71" i="113"/>
  <c r="CM10" i="113"/>
  <c r="BL72" i="113"/>
  <c r="BL71" i="113"/>
  <c r="J271" i="109"/>
  <c r="F271" i="109"/>
  <c r="B271" i="109"/>
  <c r="CM71" i="113"/>
  <c r="BM43" i="113"/>
  <c r="BQ43" i="113"/>
  <c r="DX4" i="115"/>
  <c r="DW5" i="115"/>
  <c r="CZ4" i="115"/>
  <c r="CY5" i="115"/>
  <c r="C32" i="116"/>
  <c r="C9" i="116"/>
  <c r="C31" i="116"/>
  <c r="C179" i="116"/>
  <c r="C85" i="116"/>
  <c r="C132" i="116"/>
  <c r="C180" i="116"/>
  <c r="C270" i="116"/>
  <c r="C240" i="116"/>
  <c r="C268" i="116"/>
  <c r="K131" i="115"/>
  <c r="Y138" i="115"/>
  <c r="AF4" i="115"/>
  <c r="AE5" i="115"/>
  <c r="C131" i="116"/>
  <c r="D138" i="115"/>
  <c r="H4" i="115"/>
  <c r="G5" i="115"/>
  <c r="Z168" i="115"/>
  <c r="BD4" i="115"/>
  <c r="BC5" i="115"/>
  <c r="CB4" i="115"/>
  <c r="CA5" i="115"/>
  <c r="M130" i="115"/>
  <c r="Y106" i="115"/>
  <c r="EV4" i="115"/>
  <c r="EU5" i="115"/>
  <c r="BP12" i="113"/>
  <c r="BL12" i="113"/>
  <c r="BL37" i="113"/>
  <c r="BJ43" i="113"/>
  <c r="BN64" i="113"/>
  <c r="BN63" i="113"/>
  <c r="BN82" i="113"/>
  <c r="BN74" i="113"/>
  <c r="BN72" i="113"/>
  <c r="W78" i="113"/>
  <c r="W84" i="113"/>
  <c r="W80" i="113"/>
  <c r="W71" i="113"/>
  <c r="AB5" i="113"/>
  <c r="AA6" i="113"/>
  <c r="AA2" i="113"/>
  <c r="AA7" i="113"/>
  <c r="AA8" i="113"/>
  <c r="BO74" i="113"/>
  <c r="BO77" i="113"/>
  <c r="BO83" i="113"/>
  <c r="BO75" i="113"/>
  <c r="BO78" i="113"/>
  <c r="BO45" i="113"/>
  <c r="BO43" i="113"/>
  <c r="BO76" i="113"/>
  <c r="BO81" i="113"/>
  <c r="BJ63" i="113"/>
  <c r="BJ82" i="113"/>
  <c r="BJ64" i="113"/>
  <c r="BJ28" i="113"/>
  <c r="BK74" i="113"/>
  <c r="BK77" i="113"/>
  <c r="BK83" i="113"/>
  <c r="BK75" i="113"/>
  <c r="BK78" i="113"/>
  <c r="BK76" i="113"/>
  <c r="BK81" i="113"/>
  <c r="BQ58" i="113"/>
  <c r="CQ4" i="113"/>
  <c r="CP6" i="113"/>
  <c r="BF18" i="113"/>
  <c r="BF54" i="113"/>
  <c r="BF82" i="113"/>
  <c r="BF55" i="113"/>
  <c r="BF64" i="113"/>
  <c r="BF56" i="113"/>
  <c r="BF32" i="113"/>
  <c r="BF10" i="113"/>
  <c r="BG53" i="113"/>
  <c r="BG75" i="113"/>
  <c r="BG78" i="113"/>
  <c r="BG76" i="113"/>
  <c r="BG81" i="113"/>
  <c r="BG71" i="113"/>
  <c r="BG40" i="113"/>
  <c r="BG74" i="113"/>
  <c r="BG77" i="113"/>
  <c r="BG83" i="113"/>
  <c r="CM42" i="113"/>
  <c r="CM35" i="113"/>
  <c r="CM33" i="113"/>
  <c r="DB71" i="113"/>
  <c r="GI42" i="113"/>
  <c r="GI35" i="113"/>
  <c r="GI33" i="113"/>
  <c r="GZ10" i="113"/>
  <c r="BR63" i="113"/>
  <c r="BR82" i="113"/>
  <c r="BR64" i="113"/>
  <c r="BR44" i="113"/>
  <c r="BR43" i="113"/>
  <c r="BE57" i="113"/>
  <c r="FA10" i="113"/>
  <c r="CL71" i="113"/>
  <c r="CL42" i="113"/>
  <c r="CL35" i="113"/>
  <c r="CN71" i="113"/>
  <c r="CN42" i="113"/>
  <c r="CN35" i="113"/>
  <c r="CN33" i="113"/>
  <c r="HA71" i="113"/>
  <c r="HA42" i="113"/>
  <c r="HA35" i="113"/>
  <c r="HA33" i="113"/>
  <c r="JQ70" i="113"/>
  <c r="JQ69" i="113"/>
  <c r="JQ52" i="113"/>
  <c r="JQ41" i="113"/>
  <c r="JQ29" i="113"/>
  <c r="JQ21" i="113"/>
  <c r="JQ13" i="113"/>
  <c r="JQ12" i="113"/>
  <c r="JQ61" i="113"/>
  <c r="JQ75" i="113"/>
  <c r="BJ72" i="113"/>
  <c r="BJ71" i="113"/>
  <c r="BN12" i="113"/>
  <c r="D71" i="113"/>
  <c r="D42" i="113"/>
  <c r="D35" i="113"/>
  <c r="D33" i="113"/>
  <c r="BO12" i="113"/>
  <c r="BG10" i="113"/>
  <c r="BM72" i="113"/>
  <c r="BM71" i="113"/>
  <c r="BI47" i="113"/>
  <c r="BD10" i="113"/>
  <c r="JQ85" i="113"/>
  <c r="JQ58" i="113"/>
  <c r="JQ54" i="113"/>
  <c r="JQ38" i="113"/>
  <c r="JQ37" i="113"/>
  <c r="JQ26" i="113"/>
  <c r="JQ18" i="113"/>
  <c r="JQ62" i="113"/>
  <c r="BQ37" i="113"/>
  <c r="FR10" i="113"/>
  <c r="CL10" i="113"/>
  <c r="EJ71" i="113"/>
  <c r="EJ42" i="113"/>
  <c r="EJ35" i="113"/>
  <c r="EM71" i="113"/>
  <c r="EM42" i="113"/>
  <c r="EM35" i="113"/>
  <c r="EM33" i="113"/>
  <c r="EM10" i="113"/>
  <c r="EJ10" i="113"/>
  <c r="GI10" i="113"/>
  <c r="HQ71" i="113"/>
  <c r="IY10" i="113"/>
  <c r="JQ53" i="113"/>
  <c r="JQ51" i="113"/>
  <c r="JQ50" i="113"/>
  <c r="JQ25" i="113"/>
  <c r="JQ17" i="113"/>
  <c r="JP10" i="113"/>
  <c r="KG10" i="113"/>
  <c r="BR72" i="113"/>
  <c r="BR71" i="113"/>
  <c r="BN43" i="113"/>
  <c r="BC71" i="113"/>
  <c r="BC42" i="113"/>
  <c r="BC35" i="113"/>
  <c r="BK43" i="113"/>
  <c r="BK12" i="113"/>
  <c r="BM47" i="113"/>
  <c r="BM42" i="113"/>
  <c r="BI72" i="113"/>
  <c r="BI71" i="113"/>
  <c r="BP72" i="113"/>
  <c r="BP71" i="113"/>
  <c r="BL43" i="113"/>
  <c r="BL42" i="113"/>
  <c r="BL35" i="113"/>
  <c r="BH10" i="113"/>
  <c r="AN10" i="113"/>
  <c r="BT42" i="113"/>
  <c r="BT35" i="113"/>
  <c r="HQ42" i="113"/>
  <c r="HQ35" i="113"/>
  <c r="HQ10" i="113"/>
  <c r="JQ76" i="113"/>
  <c r="JQ55" i="113"/>
  <c r="JQ44" i="113"/>
  <c r="JQ43" i="113"/>
  <c r="JQ30" i="113"/>
  <c r="JQ22" i="113"/>
  <c r="JQ14" i="113"/>
  <c r="BF71" i="113"/>
  <c r="BF42" i="113"/>
  <c r="BF35" i="113"/>
  <c r="BF33" i="113"/>
  <c r="BR12" i="113"/>
  <c r="BJ12" i="113"/>
  <c r="BC10" i="113"/>
  <c r="BD71" i="113"/>
  <c r="BD42" i="113"/>
  <c r="BD35" i="113"/>
  <c r="BE71" i="113"/>
  <c r="BE42" i="113"/>
  <c r="BE35" i="113"/>
  <c r="BE33" i="113"/>
  <c r="BH71" i="113"/>
  <c r="BH42" i="113"/>
  <c r="BH35" i="113"/>
  <c r="BQ72" i="113"/>
  <c r="BQ71" i="113"/>
  <c r="BQ47" i="113"/>
  <c r="BM37" i="113"/>
  <c r="BI37" i="113"/>
  <c r="BI43" i="113"/>
  <c r="BP43" i="113"/>
  <c r="BP42" i="113"/>
  <c r="BP35" i="113"/>
  <c r="FN106" i="115"/>
  <c r="ER129" i="115"/>
  <c r="FL131" i="115"/>
  <c r="FL130" i="115"/>
  <c r="CV129" i="115"/>
  <c r="DP131" i="115"/>
  <c r="CT106" i="115"/>
  <c r="CR130" i="115"/>
  <c r="EN131" i="115"/>
  <c r="DT130" i="115"/>
  <c r="DT129" i="115"/>
  <c r="CR129" i="115"/>
  <c r="DQ131" i="115"/>
  <c r="CT138" i="115"/>
  <c r="DR106" i="115"/>
  <c r="DP130" i="115"/>
  <c r="CS138" i="115"/>
  <c r="CE131" i="115"/>
  <c r="DC130" i="115"/>
  <c r="DC129" i="115"/>
  <c r="AI131" i="115"/>
  <c r="AW138" i="115"/>
  <c r="BT138" i="115"/>
  <c r="AZ131" i="115"/>
  <c r="DR138" i="115"/>
  <c r="FM138" i="115"/>
  <c r="FN138" i="115"/>
  <c r="EY131" i="115"/>
  <c r="EP138" i="115"/>
  <c r="AX106" i="115"/>
  <c r="AV138" i="115"/>
  <c r="AX138" i="115"/>
  <c r="AB131" i="115"/>
  <c r="DQ130" i="115"/>
  <c r="BU138" i="115"/>
  <c r="BG131" i="115"/>
  <c r="EA129" i="115"/>
  <c r="EO131" i="115"/>
  <c r="M129" i="115"/>
  <c r="T129" i="115"/>
  <c r="G129" i="115"/>
  <c r="G130" i="115"/>
  <c r="L130" i="115"/>
  <c r="L129" i="115"/>
  <c r="KY23" i="113"/>
  <c r="KY65" i="113"/>
  <c r="KY60" i="113"/>
  <c r="KY36" i="113"/>
  <c r="KY14" i="113"/>
  <c r="KY81" i="113"/>
  <c r="KY51" i="113"/>
  <c r="KY46" i="113"/>
  <c r="KY41" i="113"/>
  <c r="KY18" i="113"/>
  <c r="KY69" i="113"/>
  <c r="KY63" i="113"/>
  <c r="KY26" i="113"/>
  <c r="KY59" i="113"/>
  <c r="KY40" i="113"/>
  <c r="KY32" i="113"/>
  <c r="KY28" i="113"/>
  <c r="KY17" i="113"/>
  <c r="KY13" i="113"/>
  <c r="KY12" i="113"/>
  <c r="KY74" i="113"/>
  <c r="KY84" i="113"/>
  <c r="KY68" i="113"/>
  <c r="KY82" i="113"/>
  <c r="KY76" i="113"/>
  <c r="KY78" i="113"/>
  <c r="KY25" i="113"/>
  <c r="KY49" i="113"/>
  <c r="KY29" i="113"/>
  <c r="KY73" i="113"/>
  <c r="KY72" i="113"/>
  <c r="KY48" i="113"/>
  <c r="KY47" i="113"/>
  <c r="KY21" i="113"/>
  <c r="KY19" i="113"/>
  <c r="KY55" i="113"/>
  <c r="KY70" i="113"/>
  <c r="KY58" i="113"/>
  <c r="KY24" i="113"/>
  <c r="KY62" i="113"/>
  <c r="KY66" i="113"/>
  <c r="KY22" i="113"/>
  <c r="KY54" i="113"/>
  <c r="KY45" i="113"/>
  <c r="KY39" i="113"/>
  <c r="KY31" i="113"/>
  <c r="KY27" i="113"/>
  <c r="KY16" i="113"/>
  <c r="KY75" i="113"/>
  <c r="KY86" i="113"/>
  <c r="KY57" i="113"/>
  <c r="KY83" i="113"/>
  <c r="KY50" i="113"/>
  <c r="KY79" i="113"/>
  <c r="KY53" i="113"/>
  <c r="KY20" i="113"/>
  <c r="KY56" i="113"/>
  <c r="KY64" i="113"/>
  <c r="KY61" i="113"/>
  <c r="KY52" i="113"/>
  <c r="KY44" i="113"/>
  <c r="KY43" i="113"/>
  <c r="KY38" i="113"/>
  <c r="KY37" i="113"/>
  <c r="KY30" i="113"/>
  <c r="KY11" i="113"/>
  <c r="KY15" i="113"/>
  <c r="KX10" i="113"/>
  <c r="KY80" i="113"/>
  <c r="KY67" i="113"/>
  <c r="KY85" i="113"/>
  <c r="KG71" i="113"/>
  <c r="KG42" i="113"/>
  <c r="KG35" i="113"/>
  <c r="KG33" i="113"/>
  <c r="JQ36" i="113"/>
  <c r="JQ83" i="113"/>
  <c r="JQ68" i="113"/>
  <c r="JQ77" i="113"/>
  <c r="JQ81" i="113"/>
  <c r="JQ65" i="113"/>
  <c r="JP71" i="113"/>
  <c r="JP42" i="113"/>
  <c r="JP35" i="113"/>
  <c r="JQ67" i="113"/>
  <c r="JQ46" i="113"/>
  <c r="JQ49" i="113"/>
  <c r="JQ48" i="113"/>
  <c r="JQ47" i="113"/>
  <c r="JQ40" i="113"/>
  <c r="JQ32" i="113"/>
  <c r="JQ28" i="113"/>
  <c r="JQ24" i="113"/>
  <c r="JQ20" i="113"/>
  <c r="JQ16" i="113"/>
  <c r="JQ11" i="113"/>
  <c r="JQ63" i="113"/>
  <c r="JQ73" i="113"/>
  <c r="JQ72" i="113"/>
  <c r="JQ80" i="113"/>
  <c r="JQ86" i="113"/>
  <c r="JQ74" i="113"/>
  <c r="JQ66" i="113"/>
  <c r="JQ59" i="113"/>
  <c r="JQ79" i="113"/>
  <c r="JQ64" i="113"/>
  <c r="JQ56" i="113"/>
  <c r="JQ57" i="113"/>
  <c r="JQ45" i="113"/>
  <c r="JQ39" i="113"/>
  <c r="JQ31" i="113"/>
  <c r="JQ27" i="113"/>
  <c r="JQ23" i="113"/>
  <c r="JQ19" i="113"/>
  <c r="JQ15" i="113"/>
  <c r="JQ60" i="113"/>
  <c r="JQ82" i="113"/>
  <c r="JQ84" i="113"/>
  <c r="JA69" i="113"/>
  <c r="JA57" i="113"/>
  <c r="JA70" i="113"/>
  <c r="JA66" i="113"/>
  <c r="JA81" i="113"/>
  <c r="JA84" i="113"/>
  <c r="JA75" i="113"/>
  <c r="JA29" i="113"/>
  <c r="JA30" i="113"/>
  <c r="JA63" i="113"/>
  <c r="JA59" i="113"/>
  <c r="JA49" i="113"/>
  <c r="JA45" i="113"/>
  <c r="JA39" i="113"/>
  <c r="JA25" i="113"/>
  <c r="JA21" i="113"/>
  <c r="JA17" i="113"/>
  <c r="JA13" i="113"/>
  <c r="JA12" i="113"/>
  <c r="IZ23" i="113"/>
  <c r="IZ27" i="113"/>
  <c r="IZ10" i="113"/>
  <c r="IZ79" i="113"/>
  <c r="IZ84" i="113"/>
  <c r="IZ75" i="113"/>
  <c r="IZ77" i="113"/>
  <c r="IZ82" i="113"/>
  <c r="JA73" i="113"/>
  <c r="JA72" i="113"/>
  <c r="JA82" i="113"/>
  <c r="JA68" i="113"/>
  <c r="JA64" i="113"/>
  <c r="JA67" i="113"/>
  <c r="JA62" i="113"/>
  <c r="JA56" i="113"/>
  <c r="JA36" i="113"/>
  <c r="JA44" i="113"/>
  <c r="JA43" i="113"/>
  <c r="JA38" i="113"/>
  <c r="JA37" i="113"/>
  <c r="JA24" i="113"/>
  <c r="JA20" i="113"/>
  <c r="JA16" i="113"/>
  <c r="KX71" i="113"/>
  <c r="KX42" i="113"/>
  <c r="KX35" i="113"/>
  <c r="KG34" i="113"/>
  <c r="KH28" i="113"/>
  <c r="KH29" i="113"/>
  <c r="KH30" i="113"/>
  <c r="KH31" i="113"/>
  <c r="KH32" i="113"/>
  <c r="KH11" i="113"/>
  <c r="KH13" i="113"/>
  <c r="KH12" i="113"/>
  <c r="KH14" i="113"/>
  <c r="KH15" i="113"/>
  <c r="KH16" i="113"/>
  <c r="KH17" i="113"/>
  <c r="KH18" i="113"/>
  <c r="KH19" i="113"/>
  <c r="KH20" i="113"/>
  <c r="KH21" i="113"/>
  <c r="KH22" i="113"/>
  <c r="KH23" i="113"/>
  <c r="KH24" i="113"/>
  <c r="KH25" i="113"/>
  <c r="KH26" i="113"/>
  <c r="KH46" i="113"/>
  <c r="KH49" i="113"/>
  <c r="KH38" i="113"/>
  <c r="KH37" i="113"/>
  <c r="KH39" i="113"/>
  <c r="KH40" i="113"/>
  <c r="KH41" i="113"/>
  <c r="KH44" i="113"/>
  <c r="KH43" i="113"/>
  <c r="KH45" i="113"/>
  <c r="KH48" i="113"/>
  <c r="KH47" i="113"/>
  <c r="KH56" i="113"/>
  <c r="KH70" i="113"/>
  <c r="KH77" i="113"/>
  <c r="KH81" i="113"/>
  <c r="KH52" i="113"/>
  <c r="KH54" i="113"/>
  <c r="KH59" i="113"/>
  <c r="KH60" i="113"/>
  <c r="KH61" i="113"/>
  <c r="KH62" i="113"/>
  <c r="KH63" i="113"/>
  <c r="KH65" i="113"/>
  <c r="KH67" i="113"/>
  <c r="KH73" i="113"/>
  <c r="KH72" i="113"/>
  <c r="KH75" i="113"/>
  <c r="KH82" i="113"/>
  <c r="KH27" i="113"/>
  <c r="KH76" i="113"/>
  <c r="KH80" i="113"/>
  <c r="KH83" i="113"/>
  <c r="KH84" i="113"/>
  <c r="KH36" i="113"/>
  <c r="KH74" i="113"/>
  <c r="KH78" i="113"/>
  <c r="KH79" i="113"/>
  <c r="KH85" i="113"/>
  <c r="KH50" i="113"/>
  <c r="KH55" i="113"/>
  <c r="KH57" i="113"/>
  <c r="KH69" i="113"/>
  <c r="KH58" i="113"/>
  <c r="KH64" i="113"/>
  <c r="KH66" i="113"/>
  <c r="KH68" i="113"/>
  <c r="KH86" i="113"/>
  <c r="KH51" i="113"/>
  <c r="KH53" i="113"/>
  <c r="IY71" i="113"/>
  <c r="IY42" i="113"/>
  <c r="IY35" i="113"/>
  <c r="JB11" i="113"/>
  <c r="JB13" i="113"/>
  <c r="JB12" i="113"/>
  <c r="JB14" i="113"/>
  <c r="JB15" i="113"/>
  <c r="JB16" i="113"/>
  <c r="JB17" i="113"/>
  <c r="JB18" i="113"/>
  <c r="JB19" i="113"/>
  <c r="JB20" i="113"/>
  <c r="JB21" i="113"/>
  <c r="JB22" i="113"/>
  <c r="JB23" i="113"/>
  <c r="JB24" i="113"/>
  <c r="JB25" i="113"/>
  <c r="JB26" i="113"/>
  <c r="JB28" i="113"/>
  <c r="JB29" i="113"/>
  <c r="JB30" i="113"/>
  <c r="JB31" i="113"/>
  <c r="JB32" i="113"/>
  <c r="JB27" i="113"/>
  <c r="JB46" i="113"/>
  <c r="JB38" i="113"/>
  <c r="JB37" i="113"/>
  <c r="JB39" i="113"/>
  <c r="JB40" i="113"/>
  <c r="JB41" i="113"/>
  <c r="JB44" i="113"/>
  <c r="JB43" i="113"/>
  <c r="JB45" i="113"/>
  <c r="JB48" i="113"/>
  <c r="JB47" i="113"/>
  <c r="JB51" i="113"/>
  <c r="JB36" i="113"/>
  <c r="JB49" i="113"/>
  <c r="JB52" i="113"/>
  <c r="JB55" i="113"/>
  <c r="JB58" i="113"/>
  <c r="JB54" i="113"/>
  <c r="JB57" i="113"/>
  <c r="JB66" i="113"/>
  <c r="JB69" i="113"/>
  <c r="JB70" i="113"/>
  <c r="JB73" i="113"/>
  <c r="JB72" i="113"/>
  <c r="JB67" i="113"/>
  <c r="JB50" i="113"/>
  <c r="JB56" i="113"/>
  <c r="JB59" i="113"/>
  <c r="JB60" i="113"/>
  <c r="JB61" i="113"/>
  <c r="JB62" i="113"/>
  <c r="JB63" i="113"/>
  <c r="JB64" i="113"/>
  <c r="JB81" i="113"/>
  <c r="JB75" i="113"/>
  <c r="JB77" i="113"/>
  <c r="JB79" i="113"/>
  <c r="JB82" i="113"/>
  <c r="JB84" i="113"/>
  <c r="JB85" i="113"/>
  <c r="JB53" i="113"/>
  <c r="JB65" i="113"/>
  <c r="JB68" i="113"/>
  <c r="JB74" i="113"/>
  <c r="JB76" i="113"/>
  <c r="JB78" i="113"/>
  <c r="JB80" i="113"/>
  <c r="JB83" i="113"/>
  <c r="JB86" i="113"/>
  <c r="IH71" i="113"/>
  <c r="IH42" i="113"/>
  <c r="IH35" i="113"/>
  <c r="IH33" i="113"/>
  <c r="II11" i="113"/>
  <c r="II13" i="113"/>
  <c r="II12" i="113"/>
  <c r="II14" i="113"/>
  <c r="II15" i="113"/>
  <c r="II16" i="113"/>
  <c r="II17" i="113"/>
  <c r="II18" i="113"/>
  <c r="II19" i="113"/>
  <c r="II20" i="113"/>
  <c r="II21" i="113"/>
  <c r="II22" i="113"/>
  <c r="II23" i="113"/>
  <c r="II24" i="113"/>
  <c r="II25" i="113"/>
  <c r="II26" i="113"/>
  <c r="II27" i="113"/>
  <c r="II38" i="113"/>
  <c r="II37" i="113"/>
  <c r="II39" i="113"/>
  <c r="II40" i="113"/>
  <c r="II41" i="113"/>
  <c r="II44" i="113"/>
  <c r="II43" i="113"/>
  <c r="II45" i="113"/>
  <c r="II48" i="113"/>
  <c r="II47" i="113"/>
  <c r="II51" i="113"/>
  <c r="II49" i="113"/>
  <c r="II52" i="113"/>
  <c r="II55" i="113"/>
  <c r="II36" i="113"/>
  <c r="II28" i="113"/>
  <c r="II29" i="113"/>
  <c r="II30" i="113"/>
  <c r="II31" i="113"/>
  <c r="II32" i="113"/>
  <c r="II46" i="113"/>
  <c r="II53" i="113"/>
  <c r="II56" i="113"/>
  <c r="II59" i="113"/>
  <c r="II60" i="113"/>
  <c r="II61" i="113"/>
  <c r="II62" i="113"/>
  <c r="II63" i="113"/>
  <c r="II65" i="113"/>
  <c r="II68" i="113"/>
  <c r="II73" i="113"/>
  <c r="II72" i="113"/>
  <c r="II50" i="113"/>
  <c r="II66" i="113"/>
  <c r="II69" i="113"/>
  <c r="II70" i="113"/>
  <c r="II74" i="113"/>
  <c r="II57" i="113"/>
  <c r="II67" i="113"/>
  <c r="II54" i="113"/>
  <c r="II58" i="113"/>
  <c r="II64" i="113"/>
  <c r="II85" i="113"/>
  <c r="II76" i="113"/>
  <c r="II78" i="113"/>
  <c r="II80" i="113"/>
  <c r="II83" i="113"/>
  <c r="II86" i="113"/>
  <c r="II81" i="113"/>
  <c r="II75" i="113"/>
  <c r="II77" i="113"/>
  <c r="II79" i="113"/>
  <c r="II82" i="113"/>
  <c r="II84" i="113"/>
  <c r="HT13" i="113"/>
  <c r="HT12" i="113"/>
  <c r="HT14" i="113"/>
  <c r="HT15" i="113"/>
  <c r="HT16" i="113"/>
  <c r="HT17" i="113"/>
  <c r="HT18" i="113"/>
  <c r="HT19" i="113"/>
  <c r="HT20" i="113"/>
  <c r="HT21" i="113"/>
  <c r="HT22" i="113"/>
  <c r="HT23" i="113"/>
  <c r="HT24" i="113"/>
  <c r="HT25" i="113"/>
  <c r="HT26" i="113"/>
  <c r="HT27" i="113"/>
  <c r="HT11" i="113"/>
  <c r="HT28" i="113"/>
  <c r="HT38" i="113"/>
  <c r="HT37" i="113"/>
  <c r="HT39" i="113"/>
  <c r="HT40" i="113"/>
  <c r="HT41" i="113"/>
  <c r="HT44" i="113"/>
  <c r="HT43" i="113"/>
  <c r="HT45" i="113"/>
  <c r="HT48" i="113"/>
  <c r="HT47" i="113"/>
  <c r="HT51" i="113"/>
  <c r="HT54" i="113"/>
  <c r="HT57" i="113"/>
  <c r="HT49" i="113"/>
  <c r="HT52" i="113"/>
  <c r="HT55" i="113"/>
  <c r="HT58" i="113"/>
  <c r="HT29" i="113"/>
  <c r="HT30" i="113"/>
  <c r="HT31" i="113"/>
  <c r="HT32" i="113"/>
  <c r="HT36" i="113"/>
  <c r="HT50" i="113"/>
  <c r="HT56" i="113"/>
  <c r="HT59" i="113"/>
  <c r="HT60" i="113"/>
  <c r="HT61" i="113"/>
  <c r="HT62" i="113"/>
  <c r="HT63" i="113"/>
  <c r="HT65" i="113"/>
  <c r="HT46" i="113"/>
  <c r="HT53" i="113"/>
  <c r="HT66" i="113"/>
  <c r="HT68" i="113"/>
  <c r="HT69" i="113"/>
  <c r="HT70" i="113"/>
  <c r="HT75" i="113"/>
  <c r="HT77" i="113"/>
  <c r="HT64" i="113"/>
  <c r="HT67" i="113"/>
  <c r="HT73" i="113"/>
  <c r="HT72" i="113"/>
  <c r="HT78" i="113"/>
  <c r="HT80" i="113"/>
  <c r="HT83" i="113"/>
  <c r="HT86" i="113"/>
  <c r="HT74" i="113"/>
  <c r="HT76" i="113"/>
  <c r="HT79" i="113"/>
  <c r="HT82" i="113"/>
  <c r="HT84" i="113"/>
  <c r="HT81" i="113"/>
  <c r="HT85" i="113"/>
  <c r="HS11" i="113"/>
  <c r="HS28" i="113"/>
  <c r="HS13" i="113"/>
  <c r="HS12" i="113"/>
  <c r="HS14" i="113"/>
  <c r="HS15" i="113"/>
  <c r="HS16" i="113"/>
  <c r="HS17" i="113"/>
  <c r="HS18" i="113"/>
  <c r="HS19" i="113"/>
  <c r="HS20" i="113"/>
  <c r="HS21" i="113"/>
  <c r="HS22" i="113"/>
  <c r="HS23" i="113"/>
  <c r="HS24" i="113"/>
  <c r="HS25" i="113"/>
  <c r="HS26" i="113"/>
  <c r="HS27" i="113"/>
  <c r="HS49" i="113"/>
  <c r="HS52" i="113"/>
  <c r="HS55" i="113"/>
  <c r="HS58" i="113"/>
  <c r="HS29" i="113"/>
  <c r="HS30" i="113"/>
  <c r="HS31" i="113"/>
  <c r="HS32" i="113"/>
  <c r="HS36" i="113"/>
  <c r="HS50" i="113"/>
  <c r="HS56" i="113"/>
  <c r="HS46" i="113"/>
  <c r="HS53" i="113"/>
  <c r="HS66" i="113"/>
  <c r="HS69" i="113"/>
  <c r="HS70" i="113"/>
  <c r="HS75" i="113"/>
  <c r="HS77" i="113"/>
  <c r="HS38" i="113"/>
  <c r="HS37" i="113"/>
  <c r="HS39" i="113"/>
  <c r="HS40" i="113"/>
  <c r="HS41" i="113"/>
  <c r="HS44" i="113"/>
  <c r="HS43" i="113"/>
  <c r="HS45" i="113"/>
  <c r="HS48" i="113"/>
  <c r="HS47" i="113"/>
  <c r="HS51" i="113"/>
  <c r="HS54" i="113"/>
  <c r="HS57" i="113"/>
  <c r="HS64" i="113"/>
  <c r="HS67" i="113"/>
  <c r="HS73" i="113"/>
  <c r="HS72" i="113"/>
  <c r="HS78" i="113"/>
  <c r="HS74" i="113"/>
  <c r="HS76" i="113"/>
  <c r="HS81" i="113"/>
  <c r="HS62" i="113"/>
  <c r="HS85" i="113"/>
  <c r="HS79" i="113"/>
  <c r="HS82" i="113"/>
  <c r="HS84" i="113"/>
  <c r="HS61" i="113"/>
  <c r="HS65" i="113"/>
  <c r="HS60" i="113"/>
  <c r="HS80" i="113"/>
  <c r="HS83" i="113"/>
  <c r="HS86" i="113"/>
  <c r="HS59" i="113"/>
  <c r="HS63" i="113"/>
  <c r="HS68" i="113"/>
  <c r="HR13" i="113"/>
  <c r="HR12" i="113"/>
  <c r="HR14" i="113"/>
  <c r="HR15" i="113"/>
  <c r="HR16" i="113"/>
  <c r="HR17" i="113"/>
  <c r="HR18" i="113"/>
  <c r="HR19" i="113"/>
  <c r="HR20" i="113"/>
  <c r="HR21" i="113"/>
  <c r="HR22" i="113"/>
  <c r="HR23" i="113"/>
  <c r="HR24" i="113"/>
  <c r="HR25" i="113"/>
  <c r="HR26" i="113"/>
  <c r="HR27" i="113"/>
  <c r="HR11" i="113"/>
  <c r="HR28" i="113"/>
  <c r="HR29" i="113"/>
  <c r="HR30" i="113"/>
  <c r="HR31" i="113"/>
  <c r="HR32" i="113"/>
  <c r="HR36" i="113"/>
  <c r="HR50" i="113"/>
  <c r="HR56" i="113"/>
  <c r="HR46" i="113"/>
  <c r="HR53" i="113"/>
  <c r="HR38" i="113"/>
  <c r="HR37" i="113"/>
  <c r="HR39" i="113"/>
  <c r="HR40" i="113"/>
  <c r="HR41" i="113"/>
  <c r="HR44" i="113"/>
  <c r="HR43" i="113"/>
  <c r="HR45" i="113"/>
  <c r="HR48" i="113"/>
  <c r="HR47" i="113"/>
  <c r="HR51" i="113"/>
  <c r="HR54" i="113"/>
  <c r="HR57" i="113"/>
  <c r="HR64" i="113"/>
  <c r="HR67" i="113"/>
  <c r="HR73" i="113"/>
  <c r="HR72" i="113"/>
  <c r="HR78" i="113"/>
  <c r="HR74" i="113"/>
  <c r="HR76" i="113"/>
  <c r="HR49" i="113"/>
  <c r="HR52" i="113"/>
  <c r="HR55" i="113"/>
  <c r="HR58" i="113"/>
  <c r="HR59" i="113"/>
  <c r="HR60" i="113"/>
  <c r="HR61" i="113"/>
  <c r="HR62" i="113"/>
  <c r="HR63" i="113"/>
  <c r="HR65" i="113"/>
  <c r="HR68" i="113"/>
  <c r="HR79" i="113"/>
  <c r="HR82" i="113"/>
  <c r="HR84" i="113"/>
  <c r="HR69" i="113"/>
  <c r="HR70" i="113"/>
  <c r="HR85" i="113"/>
  <c r="HR66" i="113"/>
  <c r="HR80" i="113"/>
  <c r="HR83" i="113"/>
  <c r="HR86" i="113"/>
  <c r="HR75" i="113"/>
  <c r="HR77" i="113"/>
  <c r="HR81" i="113"/>
  <c r="HA34" i="113"/>
  <c r="HB11" i="113"/>
  <c r="HB28" i="113"/>
  <c r="HB29" i="113"/>
  <c r="HB30" i="113"/>
  <c r="HB31" i="113"/>
  <c r="HB32" i="113"/>
  <c r="HB46" i="113"/>
  <c r="HB48" i="113"/>
  <c r="HB47" i="113"/>
  <c r="HB49" i="113"/>
  <c r="HB50" i="113"/>
  <c r="HB53" i="113"/>
  <c r="HB57" i="113"/>
  <c r="HB13" i="113"/>
  <c r="HB12" i="113"/>
  <c r="HB14" i="113"/>
  <c r="HB15" i="113"/>
  <c r="HB16" i="113"/>
  <c r="HB17" i="113"/>
  <c r="HB18" i="113"/>
  <c r="HB19" i="113"/>
  <c r="HB20" i="113"/>
  <c r="HB21" i="113"/>
  <c r="HB22" i="113"/>
  <c r="HB23" i="113"/>
  <c r="HB24" i="113"/>
  <c r="HB25" i="113"/>
  <c r="HB26" i="113"/>
  <c r="HB27" i="113"/>
  <c r="HB54" i="113"/>
  <c r="HB38" i="113"/>
  <c r="HB37" i="113"/>
  <c r="HB39" i="113"/>
  <c r="HB40" i="113"/>
  <c r="HB41" i="113"/>
  <c r="HB44" i="113"/>
  <c r="HB43" i="113"/>
  <c r="HB45" i="113"/>
  <c r="HB51" i="113"/>
  <c r="HB55" i="113"/>
  <c r="HB59" i="113"/>
  <c r="HB60" i="113"/>
  <c r="HB61" i="113"/>
  <c r="HB62" i="113"/>
  <c r="HB63" i="113"/>
  <c r="HB66" i="113"/>
  <c r="HB77" i="113"/>
  <c r="HB64" i="113"/>
  <c r="HB68" i="113"/>
  <c r="HB73" i="113"/>
  <c r="HB72" i="113"/>
  <c r="HB76" i="113"/>
  <c r="HB79" i="113"/>
  <c r="HB83" i="113"/>
  <c r="HB56" i="113"/>
  <c r="HB58" i="113"/>
  <c r="HB80" i="113"/>
  <c r="HB84" i="113"/>
  <c r="HB75" i="113"/>
  <c r="HB86" i="113"/>
  <c r="HB36" i="113"/>
  <c r="HB52" i="113"/>
  <c r="HB65" i="113"/>
  <c r="HB69" i="113"/>
  <c r="HB70" i="113"/>
  <c r="HB74" i="113"/>
  <c r="HB81" i="113"/>
  <c r="HB85" i="113"/>
  <c r="HB67" i="113"/>
  <c r="HB78" i="113"/>
  <c r="HB82" i="113"/>
  <c r="GZ71" i="113"/>
  <c r="GZ42" i="113"/>
  <c r="GZ35" i="113"/>
  <c r="GZ33" i="113"/>
  <c r="GL11" i="113"/>
  <c r="GL24" i="113"/>
  <c r="GL25" i="113"/>
  <c r="GL26" i="113"/>
  <c r="GL27" i="113"/>
  <c r="GL36" i="113"/>
  <c r="GL46" i="113"/>
  <c r="GL48" i="113"/>
  <c r="GL47" i="113"/>
  <c r="GL49" i="113"/>
  <c r="GL50" i="113"/>
  <c r="GL59" i="113"/>
  <c r="GL64" i="113"/>
  <c r="GL65" i="113"/>
  <c r="GL66" i="113"/>
  <c r="GL67" i="113"/>
  <c r="GL68" i="113"/>
  <c r="GL75" i="113"/>
  <c r="GL14" i="113"/>
  <c r="GL16" i="113"/>
  <c r="GL18" i="113"/>
  <c r="GL20" i="113"/>
  <c r="GL22" i="113"/>
  <c r="GL29" i="113"/>
  <c r="GL38" i="113"/>
  <c r="GL37" i="113"/>
  <c r="GL39" i="113"/>
  <c r="GL40" i="113"/>
  <c r="GL41" i="113"/>
  <c r="GL44" i="113"/>
  <c r="GL43" i="113"/>
  <c r="GL45" i="113"/>
  <c r="GL52" i="113"/>
  <c r="GL54" i="113"/>
  <c r="GL56" i="113"/>
  <c r="GL58" i="113"/>
  <c r="GL74" i="113"/>
  <c r="GL28" i="113"/>
  <c r="GL32" i="113"/>
  <c r="GL60" i="113"/>
  <c r="GL61" i="113"/>
  <c r="GL62" i="113"/>
  <c r="GL63" i="113"/>
  <c r="GL13" i="113"/>
  <c r="GL12" i="113"/>
  <c r="GL15" i="113"/>
  <c r="GL17" i="113"/>
  <c r="GL19" i="113"/>
  <c r="GL21" i="113"/>
  <c r="GL23" i="113"/>
  <c r="GL31" i="113"/>
  <c r="GL51" i="113"/>
  <c r="GL53" i="113"/>
  <c r="GL55" i="113"/>
  <c r="GL57" i="113"/>
  <c r="GL76" i="113"/>
  <c r="GL85" i="113"/>
  <c r="GL86" i="113"/>
  <c r="GL30" i="113"/>
  <c r="GL69" i="113"/>
  <c r="GL70" i="113"/>
  <c r="GL73" i="113"/>
  <c r="GL72" i="113"/>
  <c r="GL77" i="113"/>
  <c r="GL78" i="113"/>
  <c r="GL79" i="113"/>
  <c r="GL80" i="113"/>
  <c r="GL81" i="113"/>
  <c r="GL82" i="113"/>
  <c r="GL83" i="113"/>
  <c r="GL84" i="113"/>
  <c r="GK11" i="113"/>
  <c r="GK13" i="113"/>
  <c r="GK12" i="113"/>
  <c r="GK14" i="113"/>
  <c r="GK15" i="113"/>
  <c r="GK16" i="113"/>
  <c r="GK17" i="113"/>
  <c r="GK18" i="113"/>
  <c r="GK19" i="113"/>
  <c r="GK20" i="113"/>
  <c r="GK21" i="113"/>
  <c r="GK22" i="113"/>
  <c r="GK23" i="113"/>
  <c r="GK24" i="113"/>
  <c r="GK25" i="113"/>
  <c r="GK26" i="113"/>
  <c r="GK27" i="113"/>
  <c r="GK38" i="113"/>
  <c r="GK37" i="113"/>
  <c r="GK39" i="113"/>
  <c r="GK40" i="113"/>
  <c r="GK41" i="113"/>
  <c r="GK44" i="113"/>
  <c r="GK43" i="113"/>
  <c r="GK45" i="113"/>
  <c r="GK28" i="113"/>
  <c r="GK29" i="113"/>
  <c r="GK30" i="113"/>
  <c r="GK31" i="113"/>
  <c r="GK32" i="113"/>
  <c r="GK51" i="113"/>
  <c r="GK52" i="113"/>
  <c r="GK53" i="113"/>
  <c r="GK54" i="113"/>
  <c r="GK55" i="113"/>
  <c r="GK56" i="113"/>
  <c r="GK57" i="113"/>
  <c r="GK58" i="113"/>
  <c r="GK46" i="113"/>
  <c r="GK60" i="113"/>
  <c r="GK61" i="113"/>
  <c r="GK62" i="113"/>
  <c r="GK63" i="113"/>
  <c r="GK36" i="113"/>
  <c r="GK48" i="113"/>
  <c r="GK47" i="113"/>
  <c r="GK49" i="113"/>
  <c r="GK50" i="113"/>
  <c r="GK69" i="113"/>
  <c r="GK70" i="113"/>
  <c r="GK76" i="113"/>
  <c r="GK75" i="113"/>
  <c r="GK85" i="113"/>
  <c r="GK59" i="113"/>
  <c r="GK64" i="113"/>
  <c r="GK65" i="113"/>
  <c r="GK66" i="113"/>
  <c r="GK67" i="113"/>
  <c r="GK68" i="113"/>
  <c r="GK73" i="113"/>
  <c r="GK72" i="113"/>
  <c r="GK77" i="113"/>
  <c r="GK78" i="113"/>
  <c r="GK79" i="113"/>
  <c r="GK80" i="113"/>
  <c r="GK81" i="113"/>
  <c r="GK82" i="113"/>
  <c r="GK83" i="113"/>
  <c r="GK84" i="113"/>
  <c r="GK74" i="113"/>
  <c r="GK86" i="113"/>
  <c r="GJ28" i="113"/>
  <c r="GJ29" i="113"/>
  <c r="GJ30" i="113"/>
  <c r="GJ31" i="113"/>
  <c r="GJ32" i="113"/>
  <c r="GJ13" i="113"/>
  <c r="GJ12" i="113"/>
  <c r="GJ14" i="113"/>
  <c r="GJ15" i="113"/>
  <c r="GJ16" i="113"/>
  <c r="GJ17" i="113"/>
  <c r="GJ18" i="113"/>
  <c r="GJ19" i="113"/>
  <c r="GJ20" i="113"/>
  <c r="GJ21" i="113"/>
  <c r="GJ22" i="113"/>
  <c r="GJ23" i="113"/>
  <c r="GJ36" i="113"/>
  <c r="GJ46" i="113"/>
  <c r="GJ59" i="113"/>
  <c r="GJ64" i="113"/>
  <c r="GJ65" i="113"/>
  <c r="GJ66" i="113"/>
  <c r="GJ67" i="113"/>
  <c r="GJ68" i="113"/>
  <c r="GJ11" i="113"/>
  <c r="GJ38" i="113"/>
  <c r="GJ37" i="113"/>
  <c r="GJ39" i="113"/>
  <c r="GJ40" i="113"/>
  <c r="GJ41" i="113"/>
  <c r="GJ44" i="113"/>
  <c r="GJ43" i="113"/>
  <c r="GJ45" i="113"/>
  <c r="GJ51" i="113"/>
  <c r="GJ52" i="113"/>
  <c r="GJ53" i="113"/>
  <c r="GJ54" i="113"/>
  <c r="GJ55" i="113"/>
  <c r="GJ56" i="113"/>
  <c r="GJ57" i="113"/>
  <c r="GJ58" i="113"/>
  <c r="GJ73" i="113"/>
  <c r="GJ72" i="113"/>
  <c r="GJ77" i="113"/>
  <c r="GJ78" i="113"/>
  <c r="GJ79" i="113"/>
  <c r="GJ80" i="113"/>
  <c r="GJ81" i="113"/>
  <c r="GJ82" i="113"/>
  <c r="GJ83" i="113"/>
  <c r="GJ84" i="113"/>
  <c r="GJ24" i="113"/>
  <c r="GJ49" i="113"/>
  <c r="GJ60" i="113"/>
  <c r="GJ61" i="113"/>
  <c r="GJ62" i="113"/>
  <c r="GJ63" i="113"/>
  <c r="GJ75" i="113"/>
  <c r="GJ85" i="113"/>
  <c r="GJ86" i="113"/>
  <c r="GJ27" i="113"/>
  <c r="GJ76" i="113"/>
  <c r="GJ26" i="113"/>
  <c r="GJ48" i="113"/>
  <c r="GJ47" i="113"/>
  <c r="GJ50" i="113"/>
  <c r="GJ69" i="113"/>
  <c r="GJ70" i="113"/>
  <c r="GJ74" i="113"/>
  <c r="GJ25" i="113"/>
  <c r="FU11" i="113"/>
  <c r="FU28" i="113"/>
  <c r="FU29" i="113"/>
  <c r="FU30" i="113"/>
  <c r="FU31" i="113"/>
  <c r="FU32" i="113"/>
  <c r="FU13" i="113"/>
  <c r="FU12" i="113"/>
  <c r="FU14" i="113"/>
  <c r="FU15" i="113"/>
  <c r="FU16" i="113"/>
  <c r="FU17" i="113"/>
  <c r="FU18" i="113"/>
  <c r="FU19" i="113"/>
  <c r="FU20" i="113"/>
  <c r="FU21" i="113"/>
  <c r="FU22" i="113"/>
  <c r="FU23" i="113"/>
  <c r="FU24" i="113"/>
  <c r="FU25" i="113"/>
  <c r="FU26" i="113"/>
  <c r="FU36" i="113"/>
  <c r="FU64" i="113"/>
  <c r="FU65" i="113"/>
  <c r="FU66" i="113"/>
  <c r="FU67" i="113"/>
  <c r="FU68" i="113"/>
  <c r="FU76" i="113"/>
  <c r="FU46" i="113"/>
  <c r="FU48" i="113"/>
  <c r="FU47" i="113"/>
  <c r="FU51" i="113"/>
  <c r="FU52" i="113"/>
  <c r="FU53" i="113"/>
  <c r="FU54" i="113"/>
  <c r="FU55" i="113"/>
  <c r="FU56" i="113"/>
  <c r="FU57" i="113"/>
  <c r="FU58" i="113"/>
  <c r="FU74" i="113"/>
  <c r="FU27" i="113"/>
  <c r="FU38" i="113"/>
  <c r="FU37" i="113"/>
  <c r="FU39" i="113"/>
  <c r="FU40" i="113"/>
  <c r="FU41" i="113"/>
  <c r="FU44" i="113"/>
  <c r="FU43" i="113"/>
  <c r="FU45" i="113"/>
  <c r="FU49" i="113"/>
  <c r="FU50" i="113"/>
  <c r="FU69" i="113"/>
  <c r="FU70" i="113"/>
  <c r="FU75" i="113"/>
  <c r="FU73" i="113"/>
  <c r="FU72" i="113"/>
  <c r="FU77" i="113"/>
  <c r="FU78" i="113"/>
  <c r="FU79" i="113"/>
  <c r="FU80" i="113"/>
  <c r="FU81" i="113"/>
  <c r="FU83" i="113"/>
  <c r="FU84" i="113"/>
  <c r="FU85" i="113"/>
  <c r="FU86" i="113"/>
  <c r="FU59" i="113"/>
  <c r="FU60" i="113"/>
  <c r="FU61" i="113"/>
  <c r="FU62" i="113"/>
  <c r="FU63" i="113"/>
  <c r="FU82" i="113"/>
  <c r="FR71" i="113"/>
  <c r="FR42" i="113"/>
  <c r="FR35" i="113"/>
  <c r="FR33" i="113"/>
  <c r="FS11" i="113"/>
  <c r="FS38" i="113"/>
  <c r="FS37" i="113"/>
  <c r="FS39" i="113"/>
  <c r="FS40" i="113"/>
  <c r="FS41" i="113"/>
  <c r="FS44" i="113"/>
  <c r="FS43" i="113"/>
  <c r="FS45" i="113"/>
  <c r="FS27" i="113"/>
  <c r="FS36" i="113"/>
  <c r="FS46" i="113"/>
  <c r="FS48" i="113"/>
  <c r="FS47" i="113"/>
  <c r="FS28" i="113"/>
  <c r="FS30" i="113"/>
  <c r="FS32" i="113"/>
  <c r="FS51" i="113"/>
  <c r="FS52" i="113"/>
  <c r="FS53" i="113"/>
  <c r="FS54" i="113"/>
  <c r="FS55" i="113"/>
  <c r="FS56" i="113"/>
  <c r="FS57" i="113"/>
  <c r="FS58" i="113"/>
  <c r="FS74" i="113"/>
  <c r="FS29" i="113"/>
  <c r="FS31" i="113"/>
  <c r="FS64" i="113"/>
  <c r="FS65" i="113"/>
  <c r="FS66" i="113"/>
  <c r="FS67" i="113"/>
  <c r="FS68" i="113"/>
  <c r="FS76" i="113"/>
  <c r="FS49" i="113"/>
  <c r="FS50" i="113"/>
  <c r="FS69" i="113"/>
  <c r="FS70" i="113"/>
  <c r="FS75" i="113"/>
  <c r="FS82" i="113"/>
  <c r="FS14" i="113"/>
  <c r="FS16" i="113"/>
  <c r="FS18" i="113"/>
  <c r="FS20" i="113"/>
  <c r="FS22" i="113"/>
  <c r="FS24" i="113"/>
  <c r="FS26" i="113"/>
  <c r="FS19" i="113"/>
  <c r="FS59" i="113"/>
  <c r="FS60" i="113"/>
  <c r="FS61" i="113"/>
  <c r="FS62" i="113"/>
  <c r="FS63" i="113"/>
  <c r="FS13" i="113"/>
  <c r="FS12" i="113"/>
  <c r="FS21" i="113"/>
  <c r="FS73" i="113"/>
  <c r="FS72" i="113"/>
  <c r="FS77" i="113"/>
  <c r="FS78" i="113"/>
  <c r="FS79" i="113"/>
  <c r="FS80" i="113"/>
  <c r="FS81" i="113"/>
  <c r="FS15" i="113"/>
  <c r="FS23" i="113"/>
  <c r="FS83" i="113"/>
  <c r="FS84" i="113"/>
  <c r="FS85" i="113"/>
  <c r="FS86" i="113"/>
  <c r="FS17" i="113"/>
  <c r="FS25" i="113"/>
  <c r="FT13" i="113"/>
  <c r="FT12" i="113"/>
  <c r="FT14" i="113"/>
  <c r="FT15" i="113"/>
  <c r="FT16" i="113"/>
  <c r="FT17" i="113"/>
  <c r="FT18" i="113"/>
  <c r="FT19" i="113"/>
  <c r="FT20" i="113"/>
  <c r="FT21" i="113"/>
  <c r="FT22" i="113"/>
  <c r="FT23" i="113"/>
  <c r="FT24" i="113"/>
  <c r="FT25" i="113"/>
  <c r="FT26" i="113"/>
  <c r="FT28" i="113"/>
  <c r="FT29" i="113"/>
  <c r="FT30" i="113"/>
  <c r="FT31" i="113"/>
  <c r="FT32" i="113"/>
  <c r="FT38" i="113"/>
  <c r="FT37" i="113"/>
  <c r="FT39" i="113"/>
  <c r="FT40" i="113"/>
  <c r="FT41" i="113"/>
  <c r="FT44" i="113"/>
  <c r="FT43" i="113"/>
  <c r="FT45" i="113"/>
  <c r="FT27" i="113"/>
  <c r="FT49" i="113"/>
  <c r="FT50" i="113"/>
  <c r="FT69" i="113"/>
  <c r="FT70" i="113"/>
  <c r="FT73" i="113"/>
  <c r="FT72" i="113"/>
  <c r="FT77" i="113"/>
  <c r="FT78" i="113"/>
  <c r="FT79" i="113"/>
  <c r="FT80" i="113"/>
  <c r="FT81" i="113"/>
  <c r="FT59" i="113"/>
  <c r="FT60" i="113"/>
  <c r="FT61" i="113"/>
  <c r="FT62" i="113"/>
  <c r="FT63" i="113"/>
  <c r="FT75" i="113"/>
  <c r="FT36" i="113"/>
  <c r="FT64" i="113"/>
  <c r="FT65" i="113"/>
  <c r="FT66" i="113"/>
  <c r="FT67" i="113"/>
  <c r="FT68" i="113"/>
  <c r="FT74" i="113"/>
  <c r="FT11" i="113"/>
  <c r="FT46" i="113"/>
  <c r="FT48" i="113"/>
  <c r="FT47" i="113"/>
  <c r="FT51" i="113"/>
  <c r="FT52" i="113"/>
  <c r="FT53" i="113"/>
  <c r="FT54" i="113"/>
  <c r="FT55" i="113"/>
  <c r="FT82" i="113"/>
  <c r="FT56" i="113"/>
  <c r="FT57" i="113"/>
  <c r="FT58" i="113"/>
  <c r="FT83" i="113"/>
  <c r="FT84" i="113"/>
  <c r="FT85" i="113"/>
  <c r="FT86" i="113"/>
  <c r="FT76" i="113"/>
  <c r="FA71" i="113"/>
  <c r="EM34" i="113"/>
  <c r="EK15" i="113"/>
  <c r="EK16" i="113"/>
  <c r="EK17" i="113"/>
  <c r="EK18" i="113"/>
  <c r="EK19" i="113"/>
  <c r="EK20" i="113"/>
  <c r="EK21" i="113"/>
  <c r="EK22" i="113"/>
  <c r="EK11" i="113"/>
  <c r="EK23" i="113"/>
  <c r="EK24" i="113"/>
  <c r="EK25" i="113"/>
  <c r="EK26" i="113"/>
  <c r="EK27" i="113"/>
  <c r="EK28" i="113"/>
  <c r="EK13" i="113"/>
  <c r="EK12" i="113"/>
  <c r="EK14" i="113"/>
  <c r="EK29" i="113"/>
  <c r="EK30" i="113"/>
  <c r="EK31" i="113"/>
  <c r="EK32" i="113"/>
  <c r="EK38" i="113"/>
  <c r="EK37" i="113"/>
  <c r="EK39" i="113"/>
  <c r="EK40" i="113"/>
  <c r="EK44" i="113"/>
  <c r="EK43" i="113"/>
  <c r="EK45" i="113"/>
  <c r="EK46" i="113"/>
  <c r="EK48" i="113"/>
  <c r="EK47" i="113"/>
  <c r="EK49" i="113"/>
  <c r="EK50" i="113"/>
  <c r="EK51" i="113"/>
  <c r="EK36" i="113"/>
  <c r="EK41" i="113"/>
  <c r="EK61" i="113"/>
  <c r="EK66" i="113"/>
  <c r="EK67" i="113"/>
  <c r="EK52" i="113"/>
  <c r="EK53" i="113"/>
  <c r="EK54" i="113"/>
  <c r="EK62" i="113"/>
  <c r="EK63" i="113"/>
  <c r="EK68" i="113"/>
  <c r="EK55" i="113"/>
  <c r="EK56" i="113"/>
  <c r="EK57" i="113"/>
  <c r="EK58" i="113"/>
  <c r="EK59" i="113"/>
  <c r="EK64" i="113"/>
  <c r="EK69" i="113"/>
  <c r="EK74" i="113"/>
  <c r="EK75" i="113"/>
  <c r="EK76" i="113"/>
  <c r="EK77" i="113"/>
  <c r="EK60" i="113"/>
  <c r="EK65" i="113"/>
  <c r="EK70" i="113"/>
  <c r="EK73" i="113"/>
  <c r="EK72" i="113"/>
  <c r="EK78" i="113"/>
  <c r="EK79" i="113"/>
  <c r="EK80" i="113"/>
  <c r="EK81" i="113"/>
  <c r="EK82" i="113"/>
  <c r="EK83" i="113"/>
  <c r="EK84" i="113"/>
  <c r="EK85" i="113"/>
  <c r="EK86" i="113"/>
  <c r="EN17" i="113"/>
  <c r="EN18" i="113"/>
  <c r="EN19" i="113"/>
  <c r="EN20" i="113"/>
  <c r="EN21" i="113"/>
  <c r="EN22" i="113"/>
  <c r="EN11" i="113"/>
  <c r="EN23" i="113"/>
  <c r="EN24" i="113"/>
  <c r="EN25" i="113"/>
  <c r="EN26" i="113"/>
  <c r="EN27" i="113"/>
  <c r="EN28" i="113"/>
  <c r="EN13" i="113"/>
  <c r="EN12" i="113"/>
  <c r="EN14" i="113"/>
  <c r="EN29" i="113"/>
  <c r="EN30" i="113"/>
  <c r="EN31" i="113"/>
  <c r="EN39" i="113"/>
  <c r="EN40" i="113"/>
  <c r="EN44" i="113"/>
  <c r="EN43" i="113"/>
  <c r="EN45" i="113"/>
  <c r="EN46" i="113"/>
  <c r="EN48" i="113"/>
  <c r="EN47" i="113"/>
  <c r="EN49" i="113"/>
  <c r="EN50" i="113"/>
  <c r="EN51" i="113"/>
  <c r="EN32" i="113"/>
  <c r="EN36" i="113"/>
  <c r="EN41" i="113"/>
  <c r="EN15" i="113"/>
  <c r="EN16" i="113"/>
  <c r="EN62" i="113"/>
  <c r="EN63" i="113"/>
  <c r="EN68" i="113"/>
  <c r="EN38" i="113"/>
  <c r="EN37" i="113"/>
  <c r="EN55" i="113"/>
  <c r="EN56" i="113"/>
  <c r="EN57" i="113"/>
  <c r="EN58" i="113"/>
  <c r="EN59" i="113"/>
  <c r="EN64" i="113"/>
  <c r="EN60" i="113"/>
  <c r="EN65" i="113"/>
  <c r="EN70" i="113"/>
  <c r="EN54" i="113"/>
  <c r="EN69" i="113"/>
  <c r="EN74" i="113"/>
  <c r="EN75" i="113"/>
  <c r="EN76" i="113"/>
  <c r="EN77" i="113"/>
  <c r="EN73" i="113"/>
  <c r="EN72" i="113"/>
  <c r="EN53" i="113"/>
  <c r="EN78" i="113"/>
  <c r="EN79" i="113"/>
  <c r="EN80" i="113"/>
  <c r="EN81" i="113"/>
  <c r="EN82" i="113"/>
  <c r="EN83" i="113"/>
  <c r="EN84" i="113"/>
  <c r="EN85" i="113"/>
  <c r="EN86" i="113"/>
  <c r="EN52" i="113"/>
  <c r="EN61" i="113"/>
  <c r="EN66" i="113"/>
  <c r="EN67" i="113"/>
  <c r="EL13" i="113"/>
  <c r="EL12" i="113"/>
  <c r="EL14" i="113"/>
  <c r="EL29" i="113"/>
  <c r="EL30" i="113"/>
  <c r="EL31" i="113"/>
  <c r="EL32" i="113"/>
  <c r="EL15" i="113"/>
  <c r="EL16" i="113"/>
  <c r="EL17" i="113"/>
  <c r="EL18" i="113"/>
  <c r="EL19" i="113"/>
  <c r="EL20" i="113"/>
  <c r="EL21" i="113"/>
  <c r="EL22" i="113"/>
  <c r="EL38" i="113"/>
  <c r="EL37" i="113"/>
  <c r="EL39" i="113"/>
  <c r="EL40" i="113"/>
  <c r="EL44" i="113"/>
  <c r="EL43" i="113"/>
  <c r="EL45" i="113"/>
  <c r="EL46" i="113"/>
  <c r="EL48" i="113"/>
  <c r="EL47" i="113"/>
  <c r="EL49" i="113"/>
  <c r="EL50" i="113"/>
  <c r="EL51" i="113"/>
  <c r="EL52" i="113"/>
  <c r="EL53" i="113"/>
  <c r="EL54" i="113"/>
  <c r="EL11" i="113"/>
  <c r="EL24" i="113"/>
  <c r="EL28" i="113"/>
  <c r="EL60" i="113"/>
  <c r="EL65" i="113"/>
  <c r="EL25" i="113"/>
  <c r="EL36" i="113"/>
  <c r="EL61" i="113"/>
  <c r="EL66" i="113"/>
  <c r="EL67" i="113"/>
  <c r="EL26" i="113"/>
  <c r="EL41" i="113"/>
  <c r="EL62" i="113"/>
  <c r="EL63" i="113"/>
  <c r="EL68" i="113"/>
  <c r="EL73" i="113"/>
  <c r="EL72" i="113"/>
  <c r="EL70" i="113"/>
  <c r="EL55" i="113"/>
  <c r="EL56" i="113"/>
  <c r="EL57" i="113"/>
  <c r="EL58" i="113"/>
  <c r="EL59" i="113"/>
  <c r="EL64" i="113"/>
  <c r="EL69" i="113"/>
  <c r="EL78" i="113"/>
  <c r="EL79" i="113"/>
  <c r="EL80" i="113"/>
  <c r="EL81" i="113"/>
  <c r="EL82" i="113"/>
  <c r="EL84" i="113"/>
  <c r="EL86" i="113"/>
  <c r="EL83" i="113"/>
  <c r="EL85" i="113"/>
  <c r="EL23" i="113"/>
  <c r="EL74" i="113"/>
  <c r="EL75" i="113"/>
  <c r="EL76" i="113"/>
  <c r="EL77" i="113"/>
  <c r="EL27" i="113"/>
  <c r="DB42" i="113"/>
  <c r="DB35" i="113"/>
  <c r="DB33" i="113"/>
  <c r="DB10" i="113"/>
  <c r="DC71" i="113"/>
  <c r="DC42" i="113"/>
  <c r="DC35" i="113"/>
  <c r="DD21" i="113"/>
  <c r="DD25" i="113"/>
  <c r="DD29" i="113"/>
  <c r="DD11" i="113"/>
  <c r="DD18" i="113"/>
  <c r="DD22" i="113"/>
  <c r="DD26" i="113"/>
  <c r="DD30" i="113"/>
  <c r="DD13" i="113"/>
  <c r="DD12" i="113"/>
  <c r="DD14" i="113"/>
  <c r="DD19" i="113"/>
  <c r="DD23" i="113"/>
  <c r="DD27" i="113"/>
  <c r="DD31" i="113"/>
  <c r="DD15" i="113"/>
  <c r="DD16" i="113"/>
  <c r="DD17" i="113"/>
  <c r="DD20" i="113"/>
  <c r="DD24" i="113"/>
  <c r="DD28" i="113"/>
  <c r="DD32" i="113"/>
  <c r="DD41" i="113"/>
  <c r="DD44" i="113"/>
  <c r="DD43" i="113"/>
  <c r="DD38" i="113"/>
  <c r="DD37" i="113"/>
  <c r="DD46" i="113"/>
  <c r="DD53" i="113"/>
  <c r="DD54" i="113"/>
  <c r="DD55" i="113"/>
  <c r="DD56" i="113"/>
  <c r="DD36" i="113"/>
  <c r="DD40" i="113"/>
  <c r="DD57" i="113"/>
  <c r="DD58" i="113"/>
  <c r="DD59" i="113"/>
  <c r="DD60" i="113"/>
  <c r="DD61" i="113"/>
  <c r="DD62" i="113"/>
  <c r="DD63" i="113"/>
  <c r="DD81" i="113"/>
  <c r="DD82" i="113"/>
  <c r="DD65" i="113"/>
  <c r="DD66" i="113"/>
  <c r="DD67" i="113"/>
  <c r="DD68" i="113"/>
  <c r="DD69" i="113"/>
  <c r="DD70" i="113"/>
  <c r="DD73" i="113"/>
  <c r="DD72" i="113"/>
  <c r="DD74" i="113"/>
  <c r="DD75" i="113"/>
  <c r="DD78" i="113"/>
  <c r="DD79" i="113"/>
  <c r="DD76" i="113"/>
  <c r="DD84" i="113"/>
  <c r="DD86" i="113"/>
  <c r="DD39" i="113"/>
  <c r="DD51" i="113"/>
  <c r="DD85" i="113"/>
  <c r="DD83" i="113"/>
  <c r="DD48" i="113"/>
  <c r="DD47" i="113"/>
  <c r="DD52" i="113"/>
  <c r="DD77" i="113"/>
  <c r="DD45" i="113"/>
  <c r="DD50" i="113"/>
  <c r="DD64" i="113"/>
  <c r="DD49" i="113"/>
  <c r="DD80" i="113"/>
  <c r="CN10" i="113"/>
  <c r="CN34" i="113"/>
  <c r="CK71" i="113"/>
  <c r="CK42" i="113"/>
  <c r="CK35" i="113"/>
  <c r="CM34" i="113"/>
  <c r="CO10" i="113"/>
  <c r="CO71" i="113"/>
  <c r="CO42" i="113"/>
  <c r="CO35" i="113"/>
  <c r="CO33" i="113"/>
  <c r="CK10" i="113"/>
  <c r="BU11" i="113"/>
  <c r="BU13" i="113"/>
  <c r="BU12" i="113"/>
  <c r="BU14" i="113"/>
  <c r="BU15" i="113"/>
  <c r="BU16" i="113"/>
  <c r="BU17" i="113"/>
  <c r="BU40" i="113"/>
  <c r="BU41" i="113"/>
  <c r="BU44" i="113"/>
  <c r="BU43" i="113"/>
  <c r="BU18" i="113"/>
  <c r="BU22" i="113"/>
  <c r="BU26" i="113"/>
  <c r="BU30" i="113"/>
  <c r="BU21" i="113"/>
  <c r="BU25" i="113"/>
  <c r="BU29" i="113"/>
  <c r="BU38" i="113"/>
  <c r="BU37" i="113"/>
  <c r="BU39" i="113"/>
  <c r="BU45" i="113"/>
  <c r="BU46" i="113"/>
  <c r="BU48" i="113"/>
  <c r="BU47" i="113"/>
  <c r="BU49" i="113"/>
  <c r="BU50" i="113"/>
  <c r="BU51" i="113"/>
  <c r="BU52" i="113"/>
  <c r="BU55" i="113"/>
  <c r="BU56" i="113"/>
  <c r="BU19" i="113"/>
  <c r="BU23" i="113"/>
  <c r="BU27" i="113"/>
  <c r="BU31" i="113"/>
  <c r="BU32" i="113"/>
  <c r="BU36" i="113"/>
  <c r="BU53" i="113"/>
  <c r="BU54" i="113"/>
  <c r="BU78" i="113"/>
  <c r="BU80" i="113"/>
  <c r="BU20" i="113"/>
  <c r="BU62" i="113"/>
  <c r="BU63" i="113"/>
  <c r="BU64" i="113"/>
  <c r="BU65" i="113"/>
  <c r="BU66" i="113"/>
  <c r="BU67" i="113"/>
  <c r="BU68" i="113"/>
  <c r="BU69" i="113"/>
  <c r="BU70" i="113"/>
  <c r="BU73" i="113"/>
  <c r="BU72" i="113"/>
  <c r="BU74" i="113"/>
  <c r="BU75" i="113"/>
  <c r="BU76" i="113"/>
  <c r="BU57" i="113"/>
  <c r="BU58" i="113"/>
  <c r="BU59" i="113"/>
  <c r="BU60" i="113"/>
  <c r="BU84" i="113"/>
  <c r="BU28" i="113"/>
  <c r="BU24" i="113"/>
  <c r="BU61" i="113"/>
  <c r="BU77" i="113"/>
  <c r="BU79" i="113"/>
  <c r="BU81" i="113"/>
  <c r="BU83" i="113"/>
  <c r="BU85" i="113"/>
  <c r="BU82" i="113"/>
  <c r="BU86" i="113"/>
  <c r="BT10" i="113"/>
  <c r="BT34" i="113"/>
  <c r="AM10" i="113"/>
  <c r="AL71" i="113"/>
  <c r="AL42" i="113"/>
  <c r="AL35" i="113"/>
  <c r="AL10" i="113"/>
  <c r="AO13" i="113"/>
  <c r="AO12" i="113"/>
  <c r="AO14" i="113"/>
  <c r="AO15" i="113"/>
  <c r="AO16" i="113"/>
  <c r="AO17" i="113"/>
  <c r="AO18" i="113"/>
  <c r="AO19" i="113"/>
  <c r="AO20" i="113"/>
  <c r="AO21" i="113"/>
  <c r="AO22" i="113"/>
  <c r="AO23" i="113"/>
  <c r="AO24" i="113"/>
  <c r="AO25" i="113"/>
  <c r="AO26" i="113"/>
  <c r="AO27" i="113"/>
  <c r="AO28" i="113"/>
  <c r="AO29" i="113"/>
  <c r="AO30" i="113"/>
  <c r="AO31" i="113"/>
  <c r="AO32" i="113"/>
  <c r="AO36" i="113"/>
  <c r="AO44" i="113"/>
  <c r="AO43" i="113"/>
  <c r="AO45" i="113"/>
  <c r="AO46" i="113"/>
  <c r="AO48" i="113"/>
  <c r="AO47" i="113"/>
  <c r="AO49" i="113"/>
  <c r="AO50" i="113"/>
  <c r="AO51" i="113"/>
  <c r="AO52" i="113"/>
  <c r="AO11" i="113"/>
  <c r="AO38" i="113"/>
  <c r="AO37" i="113"/>
  <c r="AO39" i="113"/>
  <c r="AO41" i="113"/>
  <c r="AO54" i="113"/>
  <c r="AO55" i="113"/>
  <c r="AO56" i="113"/>
  <c r="AO57" i="113"/>
  <c r="AO58" i="113"/>
  <c r="AO59" i="113"/>
  <c r="AO40" i="113"/>
  <c r="AO77" i="113"/>
  <c r="AO78" i="113"/>
  <c r="AO83" i="113"/>
  <c r="AO53" i="113"/>
  <c r="AO79" i="113"/>
  <c r="AO84" i="113"/>
  <c r="AO85" i="113"/>
  <c r="AO86" i="113"/>
  <c r="AO60" i="113"/>
  <c r="AO61" i="113"/>
  <c r="AO62" i="113"/>
  <c r="AO63" i="113"/>
  <c r="AO80" i="113"/>
  <c r="AO64" i="113"/>
  <c r="AO65" i="113"/>
  <c r="AO66" i="113"/>
  <c r="AO67" i="113"/>
  <c r="AO68" i="113"/>
  <c r="AO69" i="113"/>
  <c r="AO70" i="113"/>
  <c r="AO73" i="113"/>
  <c r="AO72" i="113"/>
  <c r="AO74" i="113"/>
  <c r="AO75" i="113"/>
  <c r="AO76" i="113"/>
  <c r="AO81" i="113"/>
  <c r="AO82" i="113"/>
  <c r="AM71" i="113"/>
  <c r="AM42" i="113"/>
  <c r="AM35" i="113"/>
  <c r="AN71" i="113"/>
  <c r="AN42" i="113"/>
  <c r="AN35" i="113"/>
  <c r="AN33" i="113"/>
  <c r="U10" i="113"/>
  <c r="V71" i="113"/>
  <c r="V42" i="113"/>
  <c r="V35" i="113"/>
  <c r="U71" i="113"/>
  <c r="U42" i="113"/>
  <c r="U35" i="113"/>
  <c r="W10" i="113"/>
  <c r="X11" i="113"/>
  <c r="X13" i="113"/>
  <c r="X12" i="113"/>
  <c r="X14" i="113"/>
  <c r="X15" i="113"/>
  <c r="X16" i="113"/>
  <c r="X17" i="113"/>
  <c r="X18" i="113"/>
  <c r="X19" i="113"/>
  <c r="X20" i="113"/>
  <c r="X21" i="113"/>
  <c r="X22" i="113"/>
  <c r="X23" i="113"/>
  <c r="X24" i="113"/>
  <c r="X25" i="113"/>
  <c r="X26" i="113"/>
  <c r="X27" i="113"/>
  <c r="X28" i="113"/>
  <c r="X29" i="113"/>
  <c r="X30" i="113"/>
  <c r="X31" i="113"/>
  <c r="X44" i="113"/>
  <c r="X43" i="113"/>
  <c r="X45" i="113"/>
  <c r="X46" i="113"/>
  <c r="X48" i="113"/>
  <c r="X47" i="113"/>
  <c r="X49" i="113"/>
  <c r="X50" i="113"/>
  <c r="X51" i="113"/>
  <c r="X52" i="113"/>
  <c r="X53" i="113"/>
  <c r="X38" i="113"/>
  <c r="X37" i="113"/>
  <c r="X39" i="113"/>
  <c r="X40" i="113"/>
  <c r="X41" i="113"/>
  <c r="X32" i="113"/>
  <c r="X36" i="113"/>
  <c r="X78" i="113"/>
  <c r="X79" i="113"/>
  <c r="X80" i="113"/>
  <c r="X81" i="113"/>
  <c r="X82" i="113"/>
  <c r="X83" i="113"/>
  <c r="X84" i="113"/>
  <c r="X85" i="113"/>
  <c r="X86" i="113"/>
  <c r="X57" i="113"/>
  <c r="X61" i="113"/>
  <c r="X65" i="113"/>
  <c r="X68" i="113"/>
  <c r="X70" i="113"/>
  <c r="X74" i="113"/>
  <c r="X76" i="113"/>
  <c r="X55" i="113"/>
  <c r="X63" i="113"/>
  <c r="X73" i="113"/>
  <c r="X72" i="113"/>
  <c r="X56" i="113"/>
  <c r="X60" i="113"/>
  <c r="X64" i="113"/>
  <c r="X67" i="113"/>
  <c r="X75" i="113"/>
  <c r="X54" i="113"/>
  <c r="X58" i="113"/>
  <c r="X62" i="113"/>
  <c r="X66" i="113"/>
  <c r="X59" i="113"/>
  <c r="X69" i="113"/>
  <c r="X77" i="113"/>
  <c r="Z11" i="113"/>
  <c r="Z13" i="113"/>
  <c r="Z14" i="113"/>
  <c r="Z15" i="113"/>
  <c r="Z16" i="113"/>
  <c r="Z17" i="113"/>
  <c r="Z18" i="113"/>
  <c r="Z19" i="113"/>
  <c r="Z20" i="113"/>
  <c r="Z21" i="113"/>
  <c r="Z22" i="113"/>
  <c r="Z23" i="113"/>
  <c r="Z24" i="113"/>
  <c r="Z25" i="113"/>
  <c r="Z26" i="113"/>
  <c r="Z27" i="113"/>
  <c r="Z28" i="113"/>
  <c r="Z29" i="113"/>
  <c r="Z30" i="113"/>
  <c r="Z31" i="113"/>
  <c r="Z38" i="113"/>
  <c r="Z39" i="113"/>
  <c r="Z40" i="113"/>
  <c r="Z41" i="113"/>
  <c r="Z32" i="113"/>
  <c r="Z36" i="113"/>
  <c r="Z44" i="113"/>
  <c r="Z45" i="113"/>
  <c r="Z46" i="113"/>
  <c r="Z48" i="113"/>
  <c r="Z49" i="113"/>
  <c r="Z50" i="113"/>
  <c r="Z51" i="113"/>
  <c r="Z52" i="113"/>
  <c r="Z53" i="113"/>
  <c r="Z54" i="113"/>
  <c r="Z55" i="113"/>
  <c r="Z56" i="113"/>
  <c r="Z57" i="113"/>
  <c r="Z58" i="113"/>
  <c r="Z59" i="113"/>
  <c r="Z60" i="113"/>
  <c r="Z61" i="113"/>
  <c r="Z62" i="113"/>
  <c r="Z63" i="113"/>
  <c r="Z64" i="113"/>
  <c r="Z65" i="113"/>
  <c r="Z66" i="113"/>
  <c r="Z67" i="113"/>
  <c r="Z68" i="113"/>
  <c r="Z69" i="113"/>
  <c r="Z70" i="113"/>
  <c r="Z73" i="113"/>
  <c r="Z74" i="113"/>
  <c r="Z75" i="113"/>
  <c r="Z76" i="113"/>
  <c r="Z77" i="113"/>
  <c r="Z80" i="113"/>
  <c r="Z81" i="113"/>
  <c r="Z84" i="113"/>
  <c r="Z78" i="113"/>
  <c r="Z79" i="113"/>
  <c r="Z82" i="113"/>
  <c r="Z85" i="113"/>
  <c r="Z83" i="113"/>
  <c r="Z86" i="113"/>
  <c r="Y13" i="113"/>
  <c r="Y12" i="113"/>
  <c r="Y14" i="113"/>
  <c r="Y15" i="113"/>
  <c r="Y16" i="113"/>
  <c r="Y17" i="113"/>
  <c r="Y18" i="113"/>
  <c r="Y19" i="113"/>
  <c r="Y20" i="113"/>
  <c r="Y21" i="113"/>
  <c r="Y22" i="113"/>
  <c r="Y23" i="113"/>
  <c r="Y24" i="113"/>
  <c r="Y25" i="113"/>
  <c r="Y26" i="113"/>
  <c r="Y27" i="113"/>
  <c r="Y28" i="113"/>
  <c r="Y29" i="113"/>
  <c r="Y30" i="113"/>
  <c r="Y31" i="113"/>
  <c r="Y32" i="113"/>
  <c r="Y36" i="113"/>
  <c r="Y11" i="113"/>
  <c r="Y44" i="113"/>
  <c r="Y43" i="113"/>
  <c r="Y45" i="113"/>
  <c r="Y46" i="113"/>
  <c r="Y48" i="113"/>
  <c r="Y47" i="113"/>
  <c r="Y49" i="113"/>
  <c r="Y50" i="113"/>
  <c r="Y51" i="113"/>
  <c r="Y52" i="113"/>
  <c r="Y53" i="113"/>
  <c r="Y38" i="113"/>
  <c r="Y37" i="113"/>
  <c r="Y39" i="113"/>
  <c r="Y40" i="113"/>
  <c r="Y41" i="113"/>
  <c r="Y54" i="113"/>
  <c r="Y55" i="113"/>
  <c r="Y56" i="113"/>
  <c r="Y57" i="113"/>
  <c r="Y58" i="113"/>
  <c r="Y59" i="113"/>
  <c r="Y60" i="113"/>
  <c r="Y61" i="113"/>
  <c r="Y62" i="113"/>
  <c r="Y63" i="113"/>
  <c r="Y64" i="113"/>
  <c r="Y65" i="113"/>
  <c r="Y66" i="113"/>
  <c r="Y67" i="113"/>
  <c r="Y68" i="113"/>
  <c r="Y69" i="113"/>
  <c r="Y70" i="113"/>
  <c r="Y73" i="113"/>
  <c r="Y72" i="113"/>
  <c r="Y74" i="113"/>
  <c r="Y75" i="113"/>
  <c r="Y76" i="113"/>
  <c r="Y77" i="113"/>
  <c r="Y78" i="113"/>
  <c r="Y79" i="113"/>
  <c r="Y80" i="113"/>
  <c r="Y81" i="113"/>
  <c r="Y82" i="113"/>
  <c r="Y83" i="113"/>
  <c r="Y84" i="113"/>
  <c r="Y85" i="113"/>
  <c r="Y86" i="113"/>
  <c r="V10" i="113"/>
  <c r="E13" i="113"/>
  <c r="E12" i="113"/>
  <c r="E17" i="113"/>
  <c r="E21" i="113"/>
  <c r="E41" i="113"/>
  <c r="E46" i="113"/>
  <c r="E48" i="113"/>
  <c r="E47" i="113"/>
  <c r="E52" i="113"/>
  <c r="E56" i="113"/>
  <c r="E60" i="113"/>
  <c r="E64" i="113"/>
  <c r="E68" i="113"/>
  <c r="E73" i="113"/>
  <c r="E72" i="113"/>
  <c r="E77" i="113"/>
  <c r="E81" i="113"/>
  <c r="E85" i="113"/>
  <c r="E19" i="113"/>
  <c r="E44" i="113"/>
  <c r="E43" i="113"/>
  <c r="E58" i="113"/>
  <c r="E70" i="113"/>
  <c r="E83" i="113"/>
  <c r="E23" i="113"/>
  <c r="E25" i="113"/>
  <c r="E27" i="113"/>
  <c r="E29" i="113"/>
  <c r="E31" i="113"/>
  <c r="E11" i="113"/>
  <c r="E16" i="113"/>
  <c r="E20" i="113"/>
  <c r="E40" i="113"/>
  <c r="E45" i="113"/>
  <c r="E51" i="113"/>
  <c r="E55" i="113"/>
  <c r="E59" i="113"/>
  <c r="E63" i="113"/>
  <c r="E67" i="113"/>
  <c r="E76" i="113"/>
  <c r="E80" i="113"/>
  <c r="E84" i="113"/>
  <c r="E15" i="113"/>
  <c r="E39" i="113"/>
  <c r="E50" i="113"/>
  <c r="E66" i="113"/>
  <c r="E75" i="113"/>
  <c r="E24" i="113"/>
  <c r="E26" i="113"/>
  <c r="E28" i="113"/>
  <c r="E30" i="113"/>
  <c r="E32" i="113"/>
  <c r="E14" i="113"/>
  <c r="E18" i="113"/>
  <c r="E22" i="113"/>
  <c r="E36" i="113"/>
  <c r="E38" i="113"/>
  <c r="E37" i="113"/>
  <c r="E49" i="113"/>
  <c r="E53" i="113"/>
  <c r="E57" i="113"/>
  <c r="E61" i="113"/>
  <c r="E65" i="113"/>
  <c r="E69" i="113"/>
  <c r="E74" i="113"/>
  <c r="E78" i="113"/>
  <c r="E82" i="113"/>
  <c r="E86" i="113"/>
  <c r="E54" i="113"/>
  <c r="E62" i="113"/>
  <c r="E79" i="113"/>
  <c r="FA42" i="113"/>
  <c r="FA35" i="113"/>
  <c r="FA33" i="113"/>
  <c r="FB11" i="113"/>
  <c r="FB13" i="113"/>
  <c r="FB12" i="113"/>
  <c r="FB14" i="113"/>
  <c r="FB15" i="113"/>
  <c r="FB16" i="113"/>
  <c r="FB17" i="113"/>
  <c r="FB18" i="113"/>
  <c r="FB19" i="113"/>
  <c r="FB20" i="113"/>
  <c r="FB21" i="113"/>
  <c r="FB22" i="113"/>
  <c r="FB23" i="113"/>
  <c r="FB24" i="113"/>
  <c r="FB25" i="113"/>
  <c r="FB26" i="113"/>
  <c r="FB27" i="113"/>
  <c r="FB28" i="113"/>
  <c r="FB29" i="113"/>
  <c r="FB30" i="113"/>
  <c r="FB31" i="113"/>
  <c r="FB32" i="113"/>
  <c r="FB36" i="113"/>
  <c r="FB40" i="113"/>
  <c r="FB44" i="113"/>
  <c r="FB43" i="113"/>
  <c r="FB49" i="113"/>
  <c r="FB53" i="113"/>
  <c r="FB57" i="113"/>
  <c r="FB58" i="113"/>
  <c r="FB59" i="113"/>
  <c r="FB60" i="113"/>
  <c r="FB61" i="113"/>
  <c r="FB62" i="113"/>
  <c r="FB63" i="113"/>
  <c r="FB64" i="113"/>
  <c r="FB65" i="113"/>
  <c r="FB66" i="113"/>
  <c r="FB67" i="113"/>
  <c r="FB68" i="113"/>
  <c r="FB69" i="113"/>
  <c r="FB70" i="113"/>
  <c r="FB73" i="113"/>
  <c r="FB72" i="113"/>
  <c r="FB46" i="113"/>
  <c r="FB50" i="113"/>
  <c r="FB39" i="113"/>
  <c r="FB45" i="113"/>
  <c r="FB56" i="113"/>
  <c r="FB48" i="113"/>
  <c r="FB47" i="113"/>
  <c r="FB51" i="113"/>
  <c r="FB54" i="113"/>
  <c r="FB38" i="113"/>
  <c r="FB37" i="113"/>
  <c r="FB41" i="113"/>
  <c r="FB52" i="113"/>
  <c r="FB55" i="113"/>
  <c r="FB74" i="113"/>
  <c r="FB77" i="113"/>
  <c r="FB81" i="113"/>
  <c r="FB85" i="113"/>
  <c r="FB75" i="113"/>
  <c r="FB78" i="113"/>
  <c r="FB76" i="113"/>
  <c r="FB80" i="113"/>
  <c r="FB84" i="113"/>
  <c r="FB79" i="113"/>
  <c r="FB83" i="113"/>
  <c r="FB82" i="113"/>
  <c r="FB86" i="113"/>
  <c r="FR34" i="113"/>
  <c r="BC33" i="113"/>
  <c r="BC34" i="113"/>
  <c r="U33" i="113"/>
  <c r="DB34" i="113"/>
  <c r="BT33" i="113"/>
  <c r="BH33" i="113"/>
  <c r="BH34" i="113"/>
  <c r="CO34" i="113"/>
  <c r="BE34" i="113"/>
  <c r="BD33" i="113"/>
  <c r="BD34" i="113"/>
  <c r="IK5" i="113"/>
  <c r="IJ7" i="113"/>
  <c r="IJ8" i="113"/>
  <c r="IJ2" i="113"/>
  <c r="IJ9" i="113"/>
  <c r="IJ6" i="113"/>
  <c r="HC6" i="113"/>
  <c r="HC7" i="113"/>
  <c r="HC8" i="113"/>
  <c r="HC2" i="113"/>
  <c r="HC9" i="113"/>
  <c r="HD5" i="113"/>
  <c r="JU5" i="113"/>
  <c r="JT6" i="113"/>
  <c r="JT8" i="113"/>
  <c r="JT7" i="113"/>
  <c r="JT9" i="113"/>
  <c r="FW5" i="113"/>
  <c r="FV7" i="113"/>
  <c r="FV8" i="113"/>
  <c r="FV2" i="113"/>
  <c r="FV9" i="113"/>
  <c r="FV6" i="113"/>
  <c r="HV5" i="113"/>
  <c r="HU8" i="113"/>
  <c r="HU6" i="113"/>
  <c r="HU2" i="113"/>
  <c r="HU7" i="113"/>
  <c r="HU9" i="113"/>
  <c r="JD5" i="113"/>
  <c r="JC7" i="113"/>
  <c r="JC2" i="113"/>
  <c r="JC6" i="113"/>
  <c r="JC8" i="113"/>
  <c r="JC9" i="113"/>
  <c r="KJ5" i="113"/>
  <c r="KI7" i="113"/>
  <c r="KI6" i="113"/>
  <c r="KI9" i="113"/>
  <c r="KI8" i="113"/>
  <c r="KI2" i="113"/>
  <c r="FC6" i="113"/>
  <c r="FC8" i="113"/>
  <c r="FC7" i="113"/>
  <c r="FC9" i="113"/>
  <c r="FC2" i="113"/>
  <c r="LC5" i="113"/>
  <c r="LB8" i="113"/>
  <c r="LB6" i="113"/>
  <c r="LB7" i="113"/>
  <c r="LB9" i="113"/>
  <c r="GN5" i="113"/>
  <c r="GM6" i="113"/>
  <c r="GM2" i="113"/>
  <c r="GM8" i="113"/>
  <c r="GM7" i="113"/>
  <c r="GM9" i="113"/>
  <c r="EP5" i="113"/>
  <c r="EO9" i="113"/>
  <c r="EO8" i="113"/>
  <c r="EO7" i="113"/>
  <c r="EO6" i="113"/>
  <c r="EO2" i="113"/>
  <c r="DF5" i="113"/>
  <c r="DE9" i="113"/>
  <c r="DE8" i="113"/>
  <c r="DE7" i="113"/>
  <c r="DE6" i="113"/>
  <c r="DE2" i="113"/>
  <c r="BW5" i="113"/>
  <c r="BV9" i="113"/>
  <c r="BV8" i="113"/>
  <c r="BV7" i="113"/>
  <c r="BV6" i="113"/>
  <c r="BV2" i="113"/>
  <c r="AQ5" i="113"/>
  <c r="AP9" i="113"/>
  <c r="AP8" i="113"/>
  <c r="AP7" i="113"/>
  <c r="AP6" i="113"/>
  <c r="AP2" i="113"/>
  <c r="JR2" i="113"/>
  <c r="JR73" i="113"/>
  <c r="JR72" i="113"/>
  <c r="KZ2" i="113"/>
  <c r="KZ79" i="113"/>
  <c r="H2" i="113"/>
  <c r="H9" i="113"/>
  <c r="H8" i="113"/>
  <c r="H7" i="113"/>
  <c r="I5" i="113"/>
  <c r="F6" i="113"/>
  <c r="C233" i="109"/>
  <c r="C237" i="109"/>
  <c r="D233" i="109"/>
  <c r="D237" i="109"/>
  <c r="E233" i="109"/>
  <c r="E237" i="109"/>
  <c r="F233" i="109"/>
  <c r="F237" i="109"/>
  <c r="G233" i="109"/>
  <c r="G237" i="109"/>
  <c r="H233" i="109"/>
  <c r="H237" i="109"/>
  <c r="I233" i="109"/>
  <c r="I237" i="109"/>
  <c r="J233" i="109"/>
  <c r="J237" i="109"/>
  <c r="K233" i="109"/>
  <c r="K237" i="109"/>
  <c r="B233" i="109"/>
  <c r="B237" i="109"/>
  <c r="BG42" i="113"/>
  <c r="BG35" i="113"/>
  <c r="BG34" i="113"/>
  <c r="BG33" i="113"/>
  <c r="GI34" i="113"/>
  <c r="U34" i="113"/>
  <c r="BK72" i="113"/>
  <c r="BK71" i="113"/>
  <c r="BK42" i="113"/>
  <c r="BK35" i="113"/>
  <c r="BK33" i="113"/>
  <c r="W42" i="113"/>
  <c r="W35" i="113"/>
  <c r="W33" i="113"/>
  <c r="EJ33" i="113"/>
  <c r="EJ34" i="113"/>
  <c r="JA10" i="113"/>
  <c r="BM35" i="113"/>
  <c r="BM33" i="113"/>
  <c r="BF34" i="113"/>
  <c r="BE4" i="115"/>
  <c r="BD5" i="115"/>
  <c r="D131" i="115"/>
  <c r="X138" i="115"/>
  <c r="Z138" i="115"/>
  <c r="C130" i="116"/>
  <c r="DA4" i="115"/>
  <c r="CZ5" i="115"/>
  <c r="K130" i="115"/>
  <c r="K129" i="115"/>
  <c r="Y131" i="115"/>
  <c r="Z106" i="115"/>
  <c r="Y130" i="115"/>
  <c r="Y129" i="115"/>
  <c r="I4" i="115"/>
  <c r="H5" i="115"/>
  <c r="AG4" i="115"/>
  <c r="AF5" i="115"/>
  <c r="EW4" i="115"/>
  <c r="EV5" i="115"/>
  <c r="CC4" i="115"/>
  <c r="CB5" i="115"/>
  <c r="C33" i="116"/>
  <c r="C10" i="116"/>
  <c r="C133" i="116"/>
  <c r="C86" i="116"/>
  <c r="C134" i="116"/>
  <c r="C11" i="116"/>
  <c r="C238" i="116"/>
  <c r="DY4" i="115"/>
  <c r="DX5" i="115"/>
  <c r="BQ42" i="113"/>
  <c r="BN47" i="113"/>
  <c r="BR47" i="113"/>
  <c r="BR42" i="113"/>
  <c r="BR35" i="113"/>
  <c r="BR33" i="113"/>
  <c r="BO72" i="113"/>
  <c r="BO71" i="113"/>
  <c r="BO42" i="113"/>
  <c r="BO35" i="113"/>
  <c r="BN71" i="113"/>
  <c r="HQ33" i="113"/>
  <c r="HQ34" i="113"/>
  <c r="CL33" i="113"/>
  <c r="CL34" i="113"/>
  <c r="BI42" i="113"/>
  <c r="AC5" i="113"/>
  <c r="AB2" i="113"/>
  <c r="AB6" i="113"/>
  <c r="AB7" i="113"/>
  <c r="AB8" i="113"/>
  <c r="X71" i="113"/>
  <c r="CP76" i="113"/>
  <c r="CP74" i="113"/>
  <c r="CP75" i="113"/>
  <c r="CP86" i="113"/>
  <c r="CP48" i="113"/>
  <c r="CP47" i="113"/>
  <c r="CP59" i="113"/>
  <c r="CP45" i="113"/>
  <c r="CP83" i="113"/>
  <c r="CP80" i="113"/>
  <c r="CP69" i="113"/>
  <c r="CP64" i="113"/>
  <c r="CP44" i="113"/>
  <c r="CP43" i="113"/>
  <c r="CP40" i="113"/>
  <c r="CP60" i="113"/>
  <c r="CP38" i="113"/>
  <c r="CP37" i="113"/>
  <c r="CP82" i="113"/>
  <c r="CP68" i="113"/>
  <c r="CP67" i="113"/>
  <c r="CP63" i="113"/>
  <c r="CP41" i="113"/>
  <c r="CP57" i="113"/>
  <c r="CP61" i="113"/>
  <c r="CP73" i="113"/>
  <c r="CP72" i="113"/>
  <c r="CP81" i="113"/>
  <c r="CP66" i="113"/>
  <c r="CP85" i="113"/>
  <c r="CP79" i="113"/>
  <c r="CP39" i="113"/>
  <c r="CP46" i="113"/>
  <c r="CP58" i="113"/>
  <c r="CP62" i="113"/>
  <c r="CP84" i="113"/>
  <c r="CP77" i="113"/>
  <c r="CP70" i="113"/>
  <c r="CP65" i="113"/>
  <c r="CP20" i="113"/>
  <c r="CP24" i="113"/>
  <c r="CP28" i="113"/>
  <c r="CP32" i="113"/>
  <c r="CP14" i="113"/>
  <c r="CP49" i="113"/>
  <c r="CP53" i="113"/>
  <c r="CP78" i="113"/>
  <c r="CP21" i="113"/>
  <c r="CP25" i="113"/>
  <c r="CP29" i="113"/>
  <c r="CP36" i="113"/>
  <c r="CP15" i="113"/>
  <c r="CP50" i="113"/>
  <c r="CP54" i="113"/>
  <c r="CP18" i="113"/>
  <c r="CP22" i="113"/>
  <c r="CP26" i="113"/>
  <c r="CP30" i="113"/>
  <c r="CP11" i="113"/>
  <c r="CP16" i="113"/>
  <c r="CP51" i="113"/>
  <c r="CP55" i="113"/>
  <c r="CP19" i="113"/>
  <c r="CP23" i="113"/>
  <c r="CP27" i="113"/>
  <c r="CP31" i="113"/>
  <c r="CP13" i="113"/>
  <c r="CP12" i="113"/>
  <c r="CP17" i="113"/>
  <c r="CP52" i="113"/>
  <c r="CP56" i="113"/>
  <c r="W34" i="113"/>
  <c r="IZ71" i="113"/>
  <c r="IZ42" i="113"/>
  <c r="IZ35" i="113"/>
  <c r="CR4" i="113"/>
  <c r="CQ6" i="113"/>
  <c r="BJ47" i="113"/>
  <c r="BJ42" i="113"/>
  <c r="BJ35" i="113"/>
  <c r="AA11" i="113"/>
  <c r="AA16" i="113"/>
  <c r="AA20" i="113"/>
  <c r="AA24" i="113"/>
  <c r="AA28" i="113"/>
  <c r="AA38" i="113"/>
  <c r="AA32" i="113"/>
  <c r="AA56" i="113"/>
  <c r="AA60" i="113"/>
  <c r="AA64" i="113"/>
  <c r="AA45" i="113"/>
  <c r="AA50" i="113"/>
  <c r="AA75" i="113"/>
  <c r="AA69" i="113"/>
  <c r="AA13" i="113"/>
  <c r="AA17" i="113"/>
  <c r="AA21" i="113"/>
  <c r="AA25" i="113"/>
  <c r="AA29" i="113"/>
  <c r="AA39" i="113"/>
  <c r="AA36" i="113"/>
  <c r="AA57" i="113"/>
  <c r="AA61" i="113"/>
  <c r="AA65" i="113"/>
  <c r="AA46" i="113"/>
  <c r="AA51" i="113"/>
  <c r="AA86" i="113"/>
  <c r="AA84" i="113"/>
  <c r="AA82" i="113"/>
  <c r="AA80" i="113"/>
  <c r="AA78" i="113"/>
  <c r="AA74" i="113"/>
  <c r="AA68" i="113"/>
  <c r="AA14" i="113"/>
  <c r="AA18" i="113"/>
  <c r="AA22" i="113"/>
  <c r="AA26" i="113"/>
  <c r="AA30" i="113"/>
  <c r="AA40" i="113"/>
  <c r="AA54" i="113"/>
  <c r="AA58" i="113"/>
  <c r="AA62" i="113"/>
  <c r="AA66" i="113"/>
  <c r="AA48" i="113"/>
  <c r="AA52" i="113"/>
  <c r="AA77" i="113"/>
  <c r="AA73" i="113"/>
  <c r="AA67" i="113"/>
  <c r="AA15" i="113"/>
  <c r="AA19" i="113"/>
  <c r="AA23" i="113"/>
  <c r="AA27" i="113"/>
  <c r="AA31" i="113"/>
  <c r="AA41" i="113"/>
  <c r="AA55" i="113"/>
  <c r="AA59" i="113"/>
  <c r="AA63" i="113"/>
  <c r="AA44" i="113"/>
  <c r="AA49" i="113"/>
  <c r="AA53" i="113"/>
  <c r="AA85" i="113"/>
  <c r="AA83" i="113"/>
  <c r="AA81" i="113"/>
  <c r="AA79" i="113"/>
  <c r="AA76" i="113"/>
  <c r="AA70" i="113"/>
  <c r="BL33" i="113"/>
  <c r="BO33" i="113"/>
  <c r="KH71" i="113"/>
  <c r="FS71" i="113"/>
  <c r="FS42" i="113"/>
  <c r="FS35" i="113"/>
  <c r="FS33" i="113"/>
  <c r="JA71" i="113"/>
  <c r="JA42" i="113"/>
  <c r="JA35" i="113"/>
  <c r="JQ71" i="113"/>
  <c r="JQ42" i="113"/>
  <c r="JQ35" i="113"/>
  <c r="JQ10" i="113"/>
  <c r="BI35" i="113"/>
  <c r="BQ35" i="113"/>
  <c r="AB129" i="115"/>
  <c r="AV131" i="115"/>
  <c r="AB130" i="115"/>
  <c r="BV138" i="115"/>
  <c r="C87" i="116"/>
  <c r="DQ129" i="115"/>
  <c r="EP131" i="115"/>
  <c r="EN130" i="115"/>
  <c r="EN129" i="115"/>
  <c r="DP129" i="115"/>
  <c r="DR131" i="115"/>
  <c r="BT131" i="115"/>
  <c r="AZ130" i="115"/>
  <c r="AZ129" i="115"/>
  <c r="CE129" i="115"/>
  <c r="CS131" i="115"/>
  <c r="CE130" i="115"/>
  <c r="BU131" i="115"/>
  <c r="BG130" i="115"/>
  <c r="BG129" i="115"/>
  <c r="FM131" i="115"/>
  <c r="EY130" i="115"/>
  <c r="EY129" i="115"/>
  <c r="EO129" i="115"/>
  <c r="EO130" i="115"/>
  <c r="AI129" i="115"/>
  <c r="AW131" i="115"/>
  <c r="AI130" i="115"/>
  <c r="FL129" i="115"/>
  <c r="FN131" i="115"/>
  <c r="KZ75" i="113"/>
  <c r="KZ58" i="113"/>
  <c r="KZ67" i="113"/>
  <c r="KZ46" i="113"/>
  <c r="KZ64" i="113"/>
  <c r="KZ85" i="113"/>
  <c r="KZ13" i="113"/>
  <c r="KZ12" i="113"/>
  <c r="KZ28" i="113"/>
  <c r="KZ66" i="113"/>
  <c r="KZ59" i="113"/>
  <c r="KZ23" i="113"/>
  <c r="KZ60" i="113"/>
  <c r="KZ27" i="113"/>
  <c r="KZ57" i="113"/>
  <c r="KY10" i="113"/>
  <c r="KZ16" i="113"/>
  <c r="KZ31" i="113"/>
  <c r="KZ41" i="113"/>
  <c r="KZ49" i="113"/>
  <c r="KZ82" i="113"/>
  <c r="KZ69" i="113"/>
  <c r="KZ17" i="113"/>
  <c r="KZ32" i="113"/>
  <c r="KZ44" i="113"/>
  <c r="KZ43" i="113"/>
  <c r="KZ83" i="113"/>
  <c r="KZ77" i="113"/>
  <c r="KZ73" i="113"/>
  <c r="KZ72" i="113"/>
  <c r="KZ18" i="113"/>
  <c r="KZ29" i="113"/>
  <c r="KZ55" i="113"/>
  <c r="KZ65" i="113"/>
  <c r="KZ84" i="113"/>
  <c r="KZ14" i="113"/>
  <c r="KZ22" i="113"/>
  <c r="KZ36" i="113"/>
  <c r="KZ45" i="113"/>
  <c r="KZ70" i="113"/>
  <c r="KZ26" i="113"/>
  <c r="KZ53" i="113"/>
  <c r="KZ39" i="113"/>
  <c r="KZ15" i="113"/>
  <c r="KZ30" i="113"/>
  <c r="KZ40" i="113"/>
  <c r="KZ61" i="113"/>
  <c r="KZ80" i="113"/>
  <c r="KZ20" i="113"/>
  <c r="KZ48" i="113"/>
  <c r="KZ47" i="113"/>
  <c r="KZ62" i="113"/>
  <c r="KZ76" i="113"/>
  <c r="KZ54" i="113"/>
  <c r="KZ86" i="113"/>
  <c r="KZ21" i="113"/>
  <c r="KZ51" i="113"/>
  <c r="KZ63" i="113"/>
  <c r="KZ68" i="113"/>
  <c r="KZ52" i="113"/>
  <c r="KZ81" i="113"/>
  <c r="KZ19" i="113"/>
  <c r="KZ38" i="113"/>
  <c r="KZ37" i="113"/>
  <c r="KZ56" i="113"/>
  <c r="KY71" i="113"/>
  <c r="KY42" i="113"/>
  <c r="KY35" i="113"/>
  <c r="KY33" i="113"/>
  <c r="KZ74" i="113"/>
  <c r="KZ24" i="113"/>
  <c r="KZ11" i="113"/>
  <c r="KZ25" i="113"/>
  <c r="KZ50" i="113"/>
  <c r="KZ78" i="113"/>
  <c r="JP33" i="113"/>
  <c r="JP34" i="113"/>
  <c r="JR84" i="113"/>
  <c r="JR76" i="113"/>
  <c r="JR79" i="113"/>
  <c r="JR68" i="113"/>
  <c r="JR80" i="113"/>
  <c r="JR75" i="113"/>
  <c r="JR15" i="113"/>
  <c r="JR19" i="113"/>
  <c r="JR23" i="113"/>
  <c r="JR27" i="113"/>
  <c r="JR28" i="113"/>
  <c r="JR60" i="113"/>
  <c r="JR29" i="113"/>
  <c r="JR41" i="113"/>
  <c r="JR51" i="113"/>
  <c r="JR50" i="113"/>
  <c r="JR77" i="113"/>
  <c r="JR65" i="113"/>
  <c r="JR67" i="113"/>
  <c r="JR57" i="113"/>
  <c r="JR85" i="113"/>
  <c r="JR78" i="113"/>
  <c r="JR11" i="113"/>
  <c r="JR16" i="113"/>
  <c r="JR20" i="113"/>
  <c r="JR24" i="113"/>
  <c r="JR49" i="113"/>
  <c r="JR32" i="113"/>
  <c r="JR61" i="113"/>
  <c r="JR38" i="113"/>
  <c r="JR37" i="113"/>
  <c r="JR44" i="113"/>
  <c r="JR43" i="113"/>
  <c r="JR54" i="113"/>
  <c r="JR56" i="113"/>
  <c r="JR81" i="113"/>
  <c r="JR45" i="113"/>
  <c r="JR46" i="113"/>
  <c r="JR64" i="113"/>
  <c r="JR83" i="113"/>
  <c r="JR58" i="113"/>
  <c r="JR82" i="113"/>
  <c r="JR13" i="113"/>
  <c r="JR12" i="113"/>
  <c r="JR17" i="113"/>
  <c r="JR21" i="113"/>
  <c r="JR25" i="113"/>
  <c r="JR52" i="113"/>
  <c r="JR36" i="113"/>
  <c r="JR62" i="113"/>
  <c r="JR39" i="113"/>
  <c r="JR66" i="113"/>
  <c r="JR70" i="113"/>
  <c r="JR31" i="113"/>
  <c r="JR86" i="113"/>
  <c r="JR14" i="113"/>
  <c r="JR18" i="113"/>
  <c r="JR22" i="113"/>
  <c r="JR26" i="113"/>
  <c r="JR55" i="113"/>
  <c r="JR59" i="113"/>
  <c r="JR63" i="113"/>
  <c r="JR40" i="113"/>
  <c r="JR48" i="113"/>
  <c r="JR47" i="113"/>
  <c r="JR30" i="113"/>
  <c r="JR74" i="113"/>
  <c r="JR69" i="113"/>
  <c r="JR53" i="113"/>
  <c r="KX33" i="113"/>
  <c r="KX34" i="113"/>
  <c r="KH10" i="113"/>
  <c r="KI27" i="113"/>
  <c r="KI36" i="113"/>
  <c r="KI38" i="113"/>
  <c r="KI37" i="113"/>
  <c r="KI39" i="113"/>
  <c r="KI40" i="113"/>
  <c r="KI41" i="113"/>
  <c r="KI44" i="113"/>
  <c r="KI43" i="113"/>
  <c r="KI45" i="113"/>
  <c r="KI48" i="113"/>
  <c r="KI47" i="113"/>
  <c r="KI28" i="113"/>
  <c r="KI29" i="113"/>
  <c r="KI30" i="113"/>
  <c r="KI31" i="113"/>
  <c r="KI32" i="113"/>
  <c r="KI46" i="113"/>
  <c r="KI50" i="113"/>
  <c r="KI55" i="113"/>
  <c r="KI57" i="113"/>
  <c r="KI69" i="113"/>
  <c r="KI74" i="113"/>
  <c r="KI78" i="113"/>
  <c r="KI79" i="113"/>
  <c r="KI13" i="113"/>
  <c r="KI12" i="113"/>
  <c r="KI14" i="113"/>
  <c r="KI15" i="113"/>
  <c r="KI16" i="113"/>
  <c r="KI17" i="113"/>
  <c r="KI18" i="113"/>
  <c r="KI19" i="113"/>
  <c r="KI20" i="113"/>
  <c r="KI21" i="113"/>
  <c r="KI22" i="113"/>
  <c r="KI23" i="113"/>
  <c r="KI24" i="113"/>
  <c r="KI25" i="113"/>
  <c r="KI26" i="113"/>
  <c r="KI51" i="113"/>
  <c r="KI53" i="113"/>
  <c r="KI58" i="113"/>
  <c r="KI64" i="113"/>
  <c r="KI66" i="113"/>
  <c r="KI68" i="113"/>
  <c r="KI76" i="113"/>
  <c r="KI80" i="113"/>
  <c r="KI49" i="113"/>
  <c r="KI77" i="113"/>
  <c r="KI81" i="113"/>
  <c r="KI86" i="113"/>
  <c r="KI11" i="113"/>
  <c r="KI73" i="113"/>
  <c r="KI72" i="113"/>
  <c r="KI75" i="113"/>
  <c r="KI82" i="113"/>
  <c r="KI52" i="113"/>
  <c r="KI54" i="113"/>
  <c r="KI59" i="113"/>
  <c r="KI60" i="113"/>
  <c r="KI61" i="113"/>
  <c r="KI62" i="113"/>
  <c r="KI63" i="113"/>
  <c r="KI65" i="113"/>
  <c r="KI67" i="113"/>
  <c r="KI56" i="113"/>
  <c r="KI70" i="113"/>
  <c r="KI83" i="113"/>
  <c r="KI84" i="113"/>
  <c r="KI85" i="113"/>
  <c r="KH42" i="113"/>
  <c r="KH35" i="113"/>
  <c r="KH33" i="113"/>
  <c r="JQ33" i="113"/>
  <c r="IY33" i="113"/>
  <c r="IY34" i="113"/>
  <c r="IZ33" i="113"/>
  <c r="IZ34" i="113"/>
  <c r="JC11" i="113"/>
  <c r="JC13" i="113"/>
  <c r="JC12" i="113"/>
  <c r="JC14" i="113"/>
  <c r="JC15" i="113"/>
  <c r="JC16" i="113"/>
  <c r="JC17" i="113"/>
  <c r="JC18" i="113"/>
  <c r="JC19" i="113"/>
  <c r="JC20" i="113"/>
  <c r="JC21" i="113"/>
  <c r="JC22" i="113"/>
  <c r="JC23" i="113"/>
  <c r="JC24" i="113"/>
  <c r="JC25" i="113"/>
  <c r="JC26" i="113"/>
  <c r="JC27" i="113"/>
  <c r="JC28" i="113"/>
  <c r="JC29" i="113"/>
  <c r="JC30" i="113"/>
  <c r="JC31" i="113"/>
  <c r="JC32" i="113"/>
  <c r="JC50" i="113"/>
  <c r="JC46" i="113"/>
  <c r="JC38" i="113"/>
  <c r="JC37" i="113"/>
  <c r="JC39" i="113"/>
  <c r="JC40" i="113"/>
  <c r="JC41" i="113"/>
  <c r="JC44" i="113"/>
  <c r="JC43" i="113"/>
  <c r="JC45" i="113"/>
  <c r="JC48" i="113"/>
  <c r="JC47" i="113"/>
  <c r="JC51" i="113"/>
  <c r="JC54" i="113"/>
  <c r="JC57" i="113"/>
  <c r="JC53" i="113"/>
  <c r="JC65" i="113"/>
  <c r="JC68" i="113"/>
  <c r="JC66" i="113"/>
  <c r="JC69" i="113"/>
  <c r="JC70" i="113"/>
  <c r="JC49" i="113"/>
  <c r="JC52" i="113"/>
  <c r="JC55" i="113"/>
  <c r="JC58" i="113"/>
  <c r="JC67" i="113"/>
  <c r="JC74" i="113"/>
  <c r="JC76" i="113"/>
  <c r="JC78" i="113"/>
  <c r="JC80" i="113"/>
  <c r="JC83" i="113"/>
  <c r="JC86" i="113"/>
  <c r="JC62" i="113"/>
  <c r="JC81" i="113"/>
  <c r="JC63" i="113"/>
  <c r="JC36" i="113"/>
  <c r="JC61" i="113"/>
  <c r="JC75" i="113"/>
  <c r="JC77" i="113"/>
  <c r="JC79" i="113"/>
  <c r="JC82" i="113"/>
  <c r="JC84" i="113"/>
  <c r="JC59" i="113"/>
  <c r="JC73" i="113"/>
  <c r="JC72" i="113"/>
  <c r="JC56" i="113"/>
  <c r="JC60" i="113"/>
  <c r="JC64" i="113"/>
  <c r="JC85" i="113"/>
  <c r="JB71" i="113"/>
  <c r="JB42" i="113"/>
  <c r="JB35" i="113"/>
  <c r="JB33" i="113"/>
  <c r="JB10" i="113"/>
  <c r="II10" i="113"/>
  <c r="IJ13" i="113"/>
  <c r="IJ12" i="113"/>
  <c r="IJ14" i="113"/>
  <c r="IJ15" i="113"/>
  <c r="IJ16" i="113"/>
  <c r="IJ17" i="113"/>
  <c r="IJ18" i="113"/>
  <c r="IJ19" i="113"/>
  <c r="IJ20" i="113"/>
  <c r="IJ21" i="113"/>
  <c r="IJ22" i="113"/>
  <c r="IJ23" i="113"/>
  <c r="IJ24" i="113"/>
  <c r="IJ25" i="113"/>
  <c r="IJ11" i="113"/>
  <c r="IJ28" i="113"/>
  <c r="IJ29" i="113"/>
  <c r="IJ30" i="113"/>
  <c r="IJ31" i="113"/>
  <c r="IJ32" i="113"/>
  <c r="IJ46" i="113"/>
  <c r="IJ38" i="113"/>
  <c r="IJ37" i="113"/>
  <c r="IJ39" i="113"/>
  <c r="IJ40" i="113"/>
  <c r="IJ41" i="113"/>
  <c r="IJ44" i="113"/>
  <c r="IJ43" i="113"/>
  <c r="IJ45" i="113"/>
  <c r="IJ48" i="113"/>
  <c r="IJ47" i="113"/>
  <c r="IJ51" i="113"/>
  <c r="IJ54" i="113"/>
  <c r="IJ26" i="113"/>
  <c r="IJ27" i="113"/>
  <c r="IJ36" i="113"/>
  <c r="IJ50" i="113"/>
  <c r="IJ49" i="113"/>
  <c r="IJ52" i="113"/>
  <c r="IJ58" i="113"/>
  <c r="IJ64" i="113"/>
  <c r="IJ55" i="113"/>
  <c r="IJ56" i="113"/>
  <c r="IJ59" i="113"/>
  <c r="IJ60" i="113"/>
  <c r="IJ61" i="113"/>
  <c r="IJ62" i="113"/>
  <c r="IJ63" i="113"/>
  <c r="IJ65" i="113"/>
  <c r="IJ68" i="113"/>
  <c r="IJ73" i="113"/>
  <c r="IJ72" i="113"/>
  <c r="IJ66" i="113"/>
  <c r="IJ69" i="113"/>
  <c r="IJ70" i="113"/>
  <c r="IJ74" i="113"/>
  <c r="IJ53" i="113"/>
  <c r="IJ57" i="113"/>
  <c r="IJ67" i="113"/>
  <c r="IJ75" i="113"/>
  <c r="IJ77" i="113"/>
  <c r="IJ79" i="113"/>
  <c r="IJ82" i="113"/>
  <c r="IJ84" i="113"/>
  <c r="IJ85" i="113"/>
  <c r="IJ76" i="113"/>
  <c r="IJ78" i="113"/>
  <c r="IJ80" i="113"/>
  <c r="IJ83" i="113"/>
  <c r="IJ86" i="113"/>
  <c r="IJ81" i="113"/>
  <c r="II71" i="113"/>
  <c r="II42" i="113"/>
  <c r="II35" i="113"/>
  <c r="II33" i="113"/>
  <c r="IH34" i="113"/>
  <c r="HS10" i="113"/>
  <c r="HT71" i="113"/>
  <c r="HT42" i="113"/>
  <c r="HT35" i="113"/>
  <c r="HT33" i="113"/>
  <c r="HS71" i="113"/>
  <c r="HS42" i="113"/>
  <c r="HS35" i="113"/>
  <c r="HS33" i="113"/>
  <c r="HR71" i="113"/>
  <c r="HR42" i="113"/>
  <c r="HR35" i="113"/>
  <c r="HR33" i="113"/>
  <c r="HU13" i="113"/>
  <c r="HU12" i="113"/>
  <c r="HU14" i="113"/>
  <c r="HU15" i="113"/>
  <c r="HU16" i="113"/>
  <c r="HU17" i="113"/>
  <c r="HU18" i="113"/>
  <c r="HU19" i="113"/>
  <c r="HU20" i="113"/>
  <c r="HU21" i="113"/>
  <c r="HU22" i="113"/>
  <c r="HU23" i="113"/>
  <c r="HU24" i="113"/>
  <c r="HU25" i="113"/>
  <c r="HU26" i="113"/>
  <c r="HU27" i="113"/>
  <c r="HU11" i="113"/>
  <c r="HU28" i="113"/>
  <c r="HU29" i="113"/>
  <c r="HU30" i="113"/>
  <c r="HU31" i="113"/>
  <c r="HU46" i="113"/>
  <c r="HU53" i="113"/>
  <c r="HU38" i="113"/>
  <c r="HU37" i="113"/>
  <c r="HU39" i="113"/>
  <c r="HU40" i="113"/>
  <c r="HU41" i="113"/>
  <c r="HU44" i="113"/>
  <c r="HU43" i="113"/>
  <c r="HU45" i="113"/>
  <c r="HU48" i="113"/>
  <c r="HU47" i="113"/>
  <c r="HU51" i="113"/>
  <c r="HU54" i="113"/>
  <c r="HU57" i="113"/>
  <c r="HU49" i="113"/>
  <c r="HU52" i="113"/>
  <c r="HU55" i="113"/>
  <c r="HU58" i="113"/>
  <c r="HU64" i="113"/>
  <c r="HU50" i="113"/>
  <c r="HU56" i="113"/>
  <c r="HU59" i="113"/>
  <c r="HU60" i="113"/>
  <c r="HU61" i="113"/>
  <c r="HU62" i="113"/>
  <c r="HU63" i="113"/>
  <c r="HU65" i="113"/>
  <c r="HU74" i="113"/>
  <c r="HU76" i="113"/>
  <c r="HU66" i="113"/>
  <c r="HU68" i="113"/>
  <c r="HU69" i="113"/>
  <c r="HU70" i="113"/>
  <c r="HU75" i="113"/>
  <c r="HU77" i="113"/>
  <c r="HU85" i="113"/>
  <c r="HU73" i="113"/>
  <c r="HU72" i="113"/>
  <c r="HU78" i="113"/>
  <c r="HU81" i="113"/>
  <c r="HU80" i="113"/>
  <c r="HU83" i="113"/>
  <c r="HU86" i="113"/>
  <c r="HU32" i="113"/>
  <c r="HU79" i="113"/>
  <c r="HU82" i="113"/>
  <c r="HU84" i="113"/>
  <c r="HU36" i="113"/>
  <c r="HU67" i="113"/>
  <c r="HR10" i="113"/>
  <c r="HT10" i="113"/>
  <c r="HB71" i="113"/>
  <c r="HB42" i="113"/>
  <c r="HB35" i="113"/>
  <c r="HB33" i="113"/>
  <c r="HB10" i="113"/>
  <c r="GZ34" i="113"/>
  <c r="HC13" i="113"/>
  <c r="HC12" i="113"/>
  <c r="HC14" i="113"/>
  <c r="HC15" i="113"/>
  <c r="HC16" i="113"/>
  <c r="HC17" i="113"/>
  <c r="HC18" i="113"/>
  <c r="HC19" i="113"/>
  <c r="HC20" i="113"/>
  <c r="HC21" i="113"/>
  <c r="HC22" i="113"/>
  <c r="HC23" i="113"/>
  <c r="HC24" i="113"/>
  <c r="HC25" i="113"/>
  <c r="HC26" i="113"/>
  <c r="HC27" i="113"/>
  <c r="HC11" i="113"/>
  <c r="HC28" i="113"/>
  <c r="HC29" i="113"/>
  <c r="HC30" i="113"/>
  <c r="HC31" i="113"/>
  <c r="HC32" i="113"/>
  <c r="HC36" i="113"/>
  <c r="HC52" i="113"/>
  <c r="HC56" i="113"/>
  <c r="HC46" i="113"/>
  <c r="HC48" i="113"/>
  <c r="HC47" i="113"/>
  <c r="HC49" i="113"/>
  <c r="HC50" i="113"/>
  <c r="HC53" i="113"/>
  <c r="HC54" i="113"/>
  <c r="HC58" i="113"/>
  <c r="HC65" i="113"/>
  <c r="HC69" i="113"/>
  <c r="HC70" i="113"/>
  <c r="HC74" i="113"/>
  <c r="HC57" i="113"/>
  <c r="HC67" i="113"/>
  <c r="HC75" i="113"/>
  <c r="HC78" i="113"/>
  <c r="HC82" i="113"/>
  <c r="HC86" i="113"/>
  <c r="HC66" i="113"/>
  <c r="HC38" i="113"/>
  <c r="HC37" i="113"/>
  <c r="HC39" i="113"/>
  <c r="HC40" i="113"/>
  <c r="HC41" i="113"/>
  <c r="HC44" i="113"/>
  <c r="HC43" i="113"/>
  <c r="HC45" i="113"/>
  <c r="HC51" i="113"/>
  <c r="HC64" i="113"/>
  <c r="HC68" i="113"/>
  <c r="HC73" i="113"/>
  <c r="HC72" i="113"/>
  <c r="HC76" i="113"/>
  <c r="HC79" i="113"/>
  <c r="HC83" i="113"/>
  <c r="HC85" i="113"/>
  <c r="HC55" i="113"/>
  <c r="HC59" i="113"/>
  <c r="HC80" i="113"/>
  <c r="HC84" i="113"/>
  <c r="HC60" i="113"/>
  <c r="HC61" i="113"/>
  <c r="HC62" i="113"/>
  <c r="HC63" i="113"/>
  <c r="HC77" i="113"/>
  <c r="HC81" i="113"/>
  <c r="GJ71" i="113"/>
  <c r="GM11" i="113"/>
  <c r="GM13" i="113"/>
  <c r="GM12" i="113"/>
  <c r="GM14" i="113"/>
  <c r="GM15" i="113"/>
  <c r="GM16" i="113"/>
  <c r="GM17" i="113"/>
  <c r="GM18" i="113"/>
  <c r="GM19" i="113"/>
  <c r="GM20" i="113"/>
  <c r="GM21" i="113"/>
  <c r="GM22" i="113"/>
  <c r="GM23" i="113"/>
  <c r="GM28" i="113"/>
  <c r="GM29" i="113"/>
  <c r="GM30" i="113"/>
  <c r="GM31" i="113"/>
  <c r="GM32" i="113"/>
  <c r="GM38" i="113"/>
  <c r="GM37" i="113"/>
  <c r="GM39" i="113"/>
  <c r="GM40" i="113"/>
  <c r="GM41" i="113"/>
  <c r="GM44" i="113"/>
  <c r="GM43" i="113"/>
  <c r="GM45" i="113"/>
  <c r="GM25" i="113"/>
  <c r="GM27" i="113"/>
  <c r="GM51" i="113"/>
  <c r="GM52" i="113"/>
  <c r="GM53" i="113"/>
  <c r="GM54" i="113"/>
  <c r="GM55" i="113"/>
  <c r="GM56" i="113"/>
  <c r="GM57" i="113"/>
  <c r="GM58" i="113"/>
  <c r="GM69" i="113"/>
  <c r="GM70" i="113"/>
  <c r="GM24" i="113"/>
  <c r="GM26" i="113"/>
  <c r="GM60" i="113"/>
  <c r="GM61" i="113"/>
  <c r="GM62" i="113"/>
  <c r="GM63" i="113"/>
  <c r="GM74" i="113"/>
  <c r="GM73" i="113"/>
  <c r="GM72" i="113"/>
  <c r="GM77" i="113"/>
  <c r="GM78" i="113"/>
  <c r="GM79" i="113"/>
  <c r="GM80" i="113"/>
  <c r="GM81" i="113"/>
  <c r="GM82" i="113"/>
  <c r="GM83" i="113"/>
  <c r="GM84" i="113"/>
  <c r="GM36" i="113"/>
  <c r="GM49" i="113"/>
  <c r="GM46" i="113"/>
  <c r="GM75" i="113"/>
  <c r="GM48" i="113"/>
  <c r="GM47" i="113"/>
  <c r="GM50" i="113"/>
  <c r="GM59" i="113"/>
  <c r="GM64" i="113"/>
  <c r="GM65" i="113"/>
  <c r="GM66" i="113"/>
  <c r="GM67" i="113"/>
  <c r="GM68" i="113"/>
  <c r="GM76" i="113"/>
  <c r="GM85" i="113"/>
  <c r="GM86" i="113"/>
  <c r="GK10" i="113"/>
  <c r="GJ42" i="113"/>
  <c r="GJ35" i="113"/>
  <c r="GJ33" i="113"/>
  <c r="GK71" i="113"/>
  <c r="GK42" i="113"/>
  <c r="GK35" i="113"/>
  <c r="GK33" i="113"/>
  <c r="GL71" i="113"/>
  <c r="GL42" i="113"/>
  <c r="GL35" i="113"/>
  <c r="GL33" i="113"/>
  <c r="GJ10" i="113"/>
  <c r="GL10" i="113"/>
  <c r="FT10" i="113"/>
  <c r="FU71" i="113"/>
  <c r="FU42" i="113"/>
  <c r="FU35" i="113"/>
  <c r="FU33" i="113"/>
  <c r="FT71" i="113"/>
  <c r="FV13" i="113"/>
  <c r="FV12" i="113"/>
  <c r="FV14" i="113"/>
  <c r="FV15" i="113"/>
  <c r="FV16" i="113"/>
  <c r="FV17" i="113"/>
  <c r="FV18" i="113"/>
  <c r="FV19" i="113"/>
  <c r="FV20" i="113"/>
  <c r="FV21" i="113"/>
  <c r="FV22" i="113"/>
  <c r="FV23" i="113"/>
  <c r="FV24" i="113"/>
  <c r="FV25" i="113"/>
  <c r="FV26" i="113"/>
  <c r="FV27" i="113"/>
  <c r="FV11" i="113"/>
  <c r="FV36" i="113"/>
  <c r="FV46" i="113"/>
  <c r="FV28" i="113"/>
  <c r="FV29" i="113"/>
  <c r="FV30" i="113"/>
  <c r="FV31" i="113"/>
  <c r="FV32" i="113"/>
  <c r="FV59" i="113"/>
  <c r="FV60" i="113"/>
  <c r="FV61" i="113"/>
  <c r="FV62" i="113"/>
  <c r="FV63" i="113"/>
  <c r="FV75" i="113"/>
  <c r="FV38" i="113"/>
  <c r="FV37" i="113"/>
  <c r="FV39" i="113"/>
  <c r="FV40" i="113"/>
  <c r="FV41" i="113"/>
  <c r="FV44" i="113"/>
  <c r="FV43" i="113"/>
  <c r="FV45" i="113"/>
  <c r="FV49" i="113"/>
  <c r="FV50" i="113"/>
  <c r="FV69" i="113"/>
  <c r="FV70" i="113"/>
  <c r="FV73" i="113"/>
  <c r="FV72" i="113"/>
  <c r="FV77" i="113"/>
  <c r="FV78" i="113"/>
  <c r="FV79" i="113"/>
  <c r="FV80" i="113"/>
  <c r="FV81" i="113"/>
  <c r="FV64" i="113"/>
  <c r="FV65" i="113"/>
  <c r="FV66" i="113"/>
  <c r="FV67" i="113"/>
  <c r="FV68" i="113"/>
  <c r="FV74" i="113"/>
  <c r="FV48" i="113"/>
  <c r="FV47" i="113"/>
  <c r="FV56" i="113"/>
  <c r="FV57" i="113"/>
  <c r="FV58" i="113"/>
  <c r="FV51" i="113"/>
  <c r="FV53" i="113"/>
  <c r="FV55" i="113"/>
  <c r="FV83" i="113"/>
  <c r="FV84" i="113"/>
  <c r="FV85" i="113"/>
  <c r="FV86" i="113"/>
  <c r="FV52" i="113"/>
  <c r="FV54" i="113"/>
  <c r="FV76" i="113"/>
  <c r="FV82" i="113"/>
  <c r="FS10" i="113"/>
  <c r="FT42" i="113"/>
  <c r="FT35" i="113"/>
  <c r="FT33" i="113"/>
  <c r="FU10" i="113"/>
  <c r="FU34" i="113"/>
  <c r="FA34" i="113"/>
  <c r="EN71" i="113"/>
  <c r="EN10" i="113"/>
  <c r="EK71" i="113"/>
  <c r="EK42" i="113"/>
  <c r="EK35" i="113"/>
  <c r="EK33" i="113"/>
  <c r="EK10" i="113"/>
  <c r="EL10" i="113"/>
  <c r="EO15" i="113"/>
  <c r="EO16" i="113"/>
  <c r="EO17" i="113"/>
  <c r="EO18" i="113"/>
  <c r="EO19" i="113"/>
  <c r="EO20" i="113"/>
  <c r="EO21" i="113"/>
  <c r="EO22" i="113"/>
  <c r="EO11" i="113"/>
  <c r="EO23" i="113"/>
  <c r="EO24" i="113"/>
  <c r="EO25" i="113"/>
  <c r="EO26" i="113"/>
  <c r="EO27" i="113"/>
  <c r="EO28" i="113"/>
  <c r="EO38" i="113"/>
  <c r="EO37" i="113"/>
  <c r="EO13" i="113"/>
  <c r="EO12" i="113"/>
  <c r="EO14" i="113"/>
  <c r="EO29" i="113"/>
  <c r="EO30" i="113"/>
  <c r="EO31" i="113"/>
  <c r="EO39" i="113"/>
  <c r="EO40" i="113"/>
  <c r="EO44" i="113"/>
  <c r="EO43" i="113"/>
  <c r="EO45" i="113"/>
  <c r="EO46" i="113"/>
  <c r="EO48" i="113"/>
  <c r="EO47" i="113"/>
  <c r="EO49" i="113"/>
  <c r="EO50" i="113"/>
  <c r="EO32" i="113"/>
  <c r="EO36" i="113"/>
  <c r="EO41" i="113"/>
  <c r="EO51" i="113"/>
  <c r="EO52" i="113"/>
  <c r="EO53" i="113"/>
  <c r="EO54" i="113"/>
  <c r="EO61" i="113"/>
  <c r="EO66" i="113"/>
  <c r="EO67" i="113"/>
  <c r="EO62" i="113"/>
  <c r="EO63" i="113"/>
  <c r="EO68" i="113"/>
  <c r="EO55" i="113"/>
  <c r="EO56" i="113"/>
  <c r="EO57" i="113"/>
  <c r="EO58" i="113"/>
  <c r="EO59" i="113"/>
  <c r="EO64" i="113"/>
  <c r="EO69" i="113"/>
  <c r="EO74" i="113"/>
  <c r="EO75" i="113"/>
  <c r="EO76" i="113"/>
  <c r="EO77" i="113"/>
  <c r="EO73" i="113"/>
  <c r="EO72" i="113"/>
  <c r="EO60" i="113"/>
  <c r="EO65" i="113"/>
  <c r="EO70" i="113"/>
  <c r="EO78" i="113"/>
  <c r="EO79" i="113"/>
  <c r="EO80" i="113"/>
  <c r="EO81" i="113"/>
  <c r="EO82" i="113"/>
  <c r="EO83" i="113"/>
  <c r="EO84" i="113"/>
  <c r="EO85" i="113"/>
  <c r="EO86" i="113"/>
  <c r="EL71" i="113"/>
  <c r="EL42" i="113"/>
  <c r="EL35" i="113"/>
  <c r="EL33" i="113"/>
  <c r="EN42" i="113"/>
  <c r="EN35" i="113"/>
  <c r="EN33" i="113"/>
  <c r="DC33" i="113"/>
  <c r="DC34" i="113"/>
  <c r="DD71" i="113"/>
  <c r="DD42" i="113"/>
  <c r="DD35" i="113"/>
  <c r="DD33" i="113"/>
  <c r="DE15" i="113"/>
  <c r="DE16" i="113"/>
  <c r="DE17" i="113"/>
  <c r="DE20" i="113"/>
  <c r="DE24" i="113"/>
  <c r="DE28" i="113"/>
  <c r="DE21" i="113"/>
  <c r="DE25" i="113"/>
  <c r="DE29" i="113"/>
  <c r="DE11" i="113"/>
  <c r="DE18" i="113"/>
  <c r="DE22" i="113"/>
  <c r="DE26" i="113"/>
  <c r="DE30" i="113"/>
  <c r="DE13" i="113"/>
  <c r="DE12" i="113"/>
  <c r="DE14" i="113"/>
  <c r="DE19" i="113"/>
  <c r="DE23" i="113"/>
  <c r="DE27" i="113"/>
  <c r="DE31" i="113"/>
  <c r="DE39" i="113"/>
  <c r="DE45" i="113"/>
  <c r="DE48" i="113"/>
  <c r="DE47" i="113"/>
  <c r="DE49" i="113"/>
  <c r="DE50" i="113"/>
  <c r="DE51" i="113"/>
  <c r="DE52" i="113"/>
  <c r="DE32" i="113"/>
  <c r="DE41" i="113"/>
  <c r="DE44" i="113"/>
  <c r="DE43" i="113"/>
  <c r="DE38" i="113"/>
  <c r="DE37" i="113"/>
  <c r="DE46" i="113"/>
  <c r="DE53" i="113"/>
  <c r="DE54" i="113"/>
  <c r="DE55" i="113"/>
  <c r="DE56" i="113"/>
  <c r="DE77" i="113"/>
  <c r="DE80" i="113"/>
  <c r="DE64" i="113"/>
  <c r="DE81" i="113"/>
  <c r="DE82" i="113"/>
  <c r="DE83" i="113"/>
  <c r="DE36" i="113"/>
  <c r="DE65" i="113"/>
  <c r="DE66" i="113"/>
  <c r="DE67" i="113"/>
  <c r="DE68" i="113"/>
  <c r="DE69" i="113"/>
  <c r="DE70" i="113"/>
  <c r="DE73" i="113"/>
  <c r="DE72" i="113"/>
  <c r="DE74" i="113"/>
  <c r="DE75" i="113"/>
  <c r="DE78" i="113"/>
  <c r="DE79" i="113"/>
  <c r="DE40" i="113"/>
  <c r="DE57" i="113"/>
  <c r="DE76" i="113"/>
  <c r="DE85" i="113"/>
  <c r="DE59" i="113"/>
  <c r="DE61" i="113"/>
  <c r="DE63" i="113"/>
  <c r="DE84" i="113"/>
  <c r="DE86" i="113"/>
  <c r="DE58" i="113"/>
  <c r="DE60" i="113"/>
  <c r="DE62" i="113"/>
  <c r="DD10" i="113"/>
  <c r="CK33" i="113"/>
  <c r="CK34" i="113"/>
  <c r="BV11" i="113"/>
  <c r="BV18" i="113"/>
  <c r="BV19" i="113"/>
  <c r="BV20" i="113"/>
  <c r="BV21" i="113"/>
  <c r="BV22" i="113"/>
  <c r="BV23" i="113"/>
  <c r="BV24" i="113"/>
  <c r="BV25" i="113"/>
  <c r="BV26" i="113"/>
  <c r="BV27" i="113"/>
  <c r="BV28" i="113"/>
  <c r="BV29" i="113"/>
  <c r="BV30" i="113"/>
  <c r="BV31" i="113"/>
  <c r="BV13" i="113"/>
  <c r="BV12" i="113"/>
  <c r="BV14" i="113"/>
  <c r="BV15" i="113"/>
  <c r="BV16" i="113"/>
  <c r="BV38" i="113"/>
  <c r="BV37" i="113"/>
  <c r="BV39" i="113"/>
  <c r="BV32" i="113"/>
  <c r="BV36" i="113"/>
  <c r="BV53" i="113"/>
  <c r="BV54" i="113"/>
  <c r="BV17" i="113"/>
  <c r="BV44" i="113"/>
  <c r="BV43" i="113"/>
  <c r="BV57" i="113"/>
  <c r="BV58" i="113"/>
  <c r="BV59" i="113"/>
  <c r="BV60" i="113"/>
  <c r="BV61" i="113"/>
  <c r="BV62" i="113"/>
  <c r="BV63" i="113"/>
  <c r="BV64" i="113"/>
  <c r="BV65" i="113"/>
  <c r="BV66" i="113"/>
  <c r="BV67" i="113"/>
  <c r="BV68" i="113"/>
  <c r="BV69" i="113"/>
  <c r="BV70" i="113"/>
  <c r="BV73" i="113"/>
  <c r="BV72" i="113"/>
  <c r="BV74" i="113"/>
  <c r="BV75" i="113"/>
  <c r="BV76" i="113"/>
  <c r="BV45" i="113"/>
  <c r="BV50" i="113"/>
  <c r="BV77" i="113"/>
  <c r="BV49" i="113"/>
  <c r="BV55" i="113"/>
  <c r="BV56" i="113"/>
  <c r="BV78" i="113"/>
  <c r="BV80" i="113"/>
  <c r="BV82" i="113"/>
  <c r="BV86" i="113"/>
  <c r="BV41" i="113"/>
  <c r="BV48" i="113"/>
  <c r="BV47" i="113"/>
  <c r="BV52" i="113"/>
  <c r="BV40" i="113"/>
  <c r="BV46" i="113"/>
  <c r="BV51" i="113"/>
  <c r="BV79" i="113"/>
  <c r="BV81" i="113"/>
  <c r="BV83" i="113"/>
  <c r="BV85" i="113"/>
  <c r="BV84" i="113"/>
  <c r="BU71" i="113"/>
  <c r="BU42" i="113"/>
  <c r="BU35" i="113"/>
  <c r="BU33" i="113"/>
  <c r="BU10" i="113"/>
  <c r="AM34" i="113"/>
  <c r="AM33" i="113"/>
  <c r="AL33" i="113"/>
  <c r="AL34" i="113"/>
  <c r="AO71" i="113"/>
  <c r="AO42" i="113"/>
  <c r="AO35" i="113"/>
  <c r="AO33" i="113"/>
  <c r="AO10" i="113"/>
  <c r="AP11" i="113"/>
  <c r="AP13" i="113"/>
  <c r="AP12" i="113"/>
  <c r="AP14" i="113"/>
  <c r="AP15" i="113"/>
  <c r="AP16" i="113"/>
  <c r="AP17" i="113"/>
  <c r="AP18" i="113"/>
  <c r="AP19" i="113"/>
  <c r="AP20" i="113"/>
  <c r="AP21" i="113"/>
  <c r="AP22" i="113"/>
  <c r="AP23" i="113"/>
  <c r="AP24" i="113"/>
  <c r="AP25" i="113"/>
  <c r="AP26" i="113"/>
  <c r="AP27" i="113"/>
  <c r="AP28" i="113"/>
  <c r="AP29" i="113"/>
  <c r="AP30" i="113"/>
  <c r="AP31" i="113"/>
  <c r="AP40" i="113"/>
  <c r="AP41" i="113"/>
  <c r="AP32" i="113"/>
  <c r="AP36" i="113"/>
  <c r="AP54" i="113"/>
  <c r="AP55" i="113"/>
  <c r="AP56" i="113"/>
  <c r="AP57" i="113"/>
  <c r="AP58" i="113"/>
  <c r="AP59" i="113"/>
  <c r="AP46" i="113"/>
  <c r="AP51" i="113"/>
  <c r="AP38" i="113"/>
  <c r="AP37" i="113"/>
  <c r="AP48" i="113"/>
  <c r="AP47" i="113"/>
  <c r="AP52" i="113"/>
  <c r="AP45" i="113"/>
  <c r="AP50" i="113"/>
  <c r="AP53" i="113"/>
  <c r="AP60" i="113"/>
  <c r="AP61" i="113"/>
  <c r="AP62" i="113"/>
  <c r="AP63" i="113"/>
  <c r="AP64" i="113"/>
  <c r="AP65" i="113"/>
  <c r="AP66" i="113"/>
  <c r="AP67" i="113"/>
  <c r="AP68" i="113"/>
  <c r="AP69" i="113"/>
  <c r="AP70" i="113"/>
  <c r="AP73" i="113"/>
  <c r="AP72" i="113"/>
  <c r="AP74" i="113"/>
  <c r="AP75" i="113"/>
  <c r="AP76" i="113"/>
  <c r="AP81" i="113"/>
  <c r="AP82" i="113"/>
  <c r="AP77" i="113"/>
  <c r="AP78" i="113"/>
  <c r="AP83" i="113"/>
  <c r="AP84" i="113"/>
  <c r="AP39" i="113"/>
  <c r="AP44" i="113"/>
  <c r="AP43" i="113"/>
  <c r="AP79" i="113"/>
  <c r="AP49" i="113"/>
  <c r="AP80" i="113"/>
  <c r="AP85" i="113"/>
  <c r="AP86" i="113"/>
  <c r="AN34" i="113"/>
  <c r="V34" i="113"/>
  <c r="V33" i="113"/>
  <c r="Z43" i="113"/>
  <c r="X42" i="113"/>
  <c r="X35" i="113"/>
  <c r="X33" i="113"/>
  <c r="Z47" i="113"/>
  <c r="Z12" i="113"/>
  <c r="Z10" i="113"/>
  <c r="Z72" i="113"/>
  <c r="Z71" i="113"/>
  <c r="Z37" i="113"/>
  <c r="Y71" i="113"/>
  <c r="Y42" i="113"/>
  <c r="Y35" i="113"/>
  <c r="Y33" i="113"/>
  <c r="Y10" i="113"/>
  <c r="X10" i="113"/>
  <c r="F24" i="113"/>
  <c r="F28" i="113"/>
  <c r="F32" i="113"/>
  <c r="F36" i="113"/>
  <c r="F26" i="113"/>
  <c r="F30" i="113"/>
  <c r="F11" i="113"/>
  <c r="F16" i="113"/>
  <c r="F20" i="113"/>
  <c r="F44" i="113"/>
  <c r="F43" i="113"/>
  <c r="F46" i="113"/>
  <c r="F29" i="113"/>
  <c r="F19" i="113"/>
  <c r="F22" i="113"/>
  <c r="F41" i="113"/>
  <c r="F51" i="113"/>
  <c r="F54" i="113"/>
  <c r="F56" i="113"/>
  <c r="F58" i="113"/>
  <c r="F60" i="113"/>
  <c r="F27" i="113"/>
  <c r="F39" i="113"/>
  <c r="F53" i="113"/>
  <c r="F57" i="113"/>
  <c r="F13" i="113"/>
  <c r="F12" i="113"/>
  <c r="F17" i="113"/>
  <c r="F21" i="113"/>
  <c r="F49" i="113"/>
  <c r="F62" i="113"/>
  <c r="F65" i="113"/>
  <c r="F18" i="113"/>
  <c r="F23" i="113"/>
  <c r="F25" i="113"/>
  <c r="F31" i="113"/>
  <c r="F38" i="113"/>
  <c r="F37" i="113"/>
  <c r="F59" i="113"/>
  <c r="F64" i="113"/>
  <c r="F68" i="113"/>
  <c r="F70" i="113"/>
  <c r="F73" i="113"/>
  <c r="F72" i="113"/>
  <c r="F75" i="113"/>
  <c r="F77" i="113"/>
  <c r="F79" i="113"/>
  <c r="F81" i="113"/>
  <c r="F83" i="113"/>
  <c r="F85" i="113"/>
  <c r="F14" i="113"/>
  <c r="F15" i="113"/>
  <c r="F45" i="113"/>
  <c r="F48" i="113"/>
  <c r="F47" i="113"/>
  <c r="F50" i="113"/>
  <c r="F52" i="113"/>
  <c r="F55" i="113"/>
  <c r="F61" i="113"/>
  <c r="F66" i="113"/>
  <c r="F69" i="113"/>
  <c r="F80" i="113"/>
  <c r="F40" i="113"/>
  <c r="F74" i="113"/>
  <c r="F82" i="113"/>
  <c r="F67" i="113"/>
  <c r="F78" i="113"/>
  <c r="F86" i="113"/>
  <c r="F63" i="113"/>
  <c r="F76" i="113"/>
  <c r="F84" i="113"/>
  <c r="E71" i="113"/>
  <c r="E42" i="113"/>
  <c r="E35" i="113"/>
  <c r="E33" i="113"/>
  <c r="E10" i="113"/>
  <c r="FB71" i="113"/>
  <c r="FB10" i="113"/>
  <c r="FC11" i="113"/>
  <c r="FC38" i="113"/>
  <c r="FC37" i="113"/>
  <c r="FC39" i="113"/>
  <c r="FC40" i="113"/>
  <c r="FC41" i="113"/>
  <c r="FC73" i="113"/>
  <c r="FC72" i="113"/>
  <c r="FC16" i="113"/>
  <c r="FC17" i="113"/>
  <c r="FC24" i="113"/>
  <c r="FC25" i="113"/>
  <c r="FC32" i="113"/>
  <c r="FC36" i="113"/>
  <c r="FC48" i="113"/>
  <c r="FC47" i="113"/>
  <c r="FC52" i="113"/>
  <c r="FC56" i="113"/>
  <c r="FC18" i="113"/>
  <c r="FC19" i="113"/>
  <c r="FC15" i="113"/>
  <c r="FC31" i="113"/>
  <c r="FC51" i="113"/>
  <c r="FC54" i="113"/>
  <c r="FC57" i="113"/>
  <c r="FC61" i="113"/>
  <c r="FC65" i="113"/>
  <c r="FC69" i="113"/>
  <c r="FC74" i="113"/>
  <c r="FC75" i="113"/>
  <c r="FC76" i="113"/>
  <c r="FC77" i="113"/>
  <c r="FC78" i="113"/>
  <c r="FC79" i="113"/>
  <c r="FC80" i="113"/>
  <c r="FC81" i="113"/>
  <c r="FC82" i="113"/>
  <c r="FC83" i="113"/>
  <c r="FC84" i="113"/>
  <c r="FC85" i="113"/>
  <c r="FC86" i="113"/>
  <c r="FC23" i="113"/>
  <c r="FC29" i="113"/>
  <c r="FC30" i="113"/>
  <c r="FC46" i="113"/>
  <c r="FC50" i="113"/>
  <c r="FC53" i="113"/>
  <c r="FC58" i="113"/>
  <c r="FC62" i="113"/>
  <c r="FC66" i="113"/>
  <c r="FC70" i="113"/>
  <c r="FC13" i="113"/>
  <c r="FC12" i="113"/>
  <c r="FC20" i="113"/>
  <c r="FC26" i="113"/>
  <c r="FC44" i="113"/>
  <c r="FC43" i="113"/>
  <c r="FC55" i="113"/>
  <c r="FC60" i="113"/>
  <c r="FC68" i="113"/>
  <c r="FC14" i="113"/>
  <c r="FC21" i="113"/>
  <c r="FC22" i="113"/>
  <c r="FC27" i="113"/>
  <c r="FC28" i="113"/>
  <c r="FC45" i="113"/>
  <c r="FC49" i="113"/>
  <c r="FC59" i="113"/>
  <c r="FC63" i="113"/>
  <c r="FC67" i="113"/>
  <c r="FC64" i="113"/>
  <c r="FB42" i="113"/>
  <c r="FB35" i="113"/>
  <c r="FB33" i="113"/>
  <c r="BP33" i="113"/>
  <c r="IK9" i="113"/>
  <c r="IK7" i="113"/>
  <c r="IK8" i="113"/>
  <c r="IK6" i="113"/>
  <c r="IL5" i="113"/>
  <c r="IK2" i="113"/>
  <c r="HE5" i="113"/>
  <c r="HD7" i="113"/>
  <c r="HD8" i="113"/>
  <c r="HD2" i="113"/>
  <c r="HD6" i="113"/>
  <c r="HD9" i="113"/>
  <c r="GO5" i="113"/>
  <c r="GN6" i="113"/>
  <c r="GN7" i="113"/>
  <c r="GN8" i="113"/>
  <c r="GN2" i="113"/>
  <c r="GN9" i="113"/>
  <c r="FD6" i="113"/>
  <c r="FD7" i="113"/>
  <c r="FD8" i="113"/>
  <c r="FD9" i="113"/>
  <c r="FD2" i="113"/>
  <c r="LD5" i="113"/>
  <c r="LC6" i="113"/>
  <c r="LC7" i="113"/>
  <c r="LC8" i="113"/>
  <c r="LC9" i="113"/>
  <c r="KJ6" i="113"/>
  <c r="KK5" i="113"/>
  <c r="KJ7" i="113"/>
  <c r="KJ8" i="113"/>
  <c r="KJ2" i="113"/>
  <c r="KJ9" i="113"/>
  <c r="HW5" i="113"/>
  <c r="HV6" i="113"/>
  <c r="HV7" i="113"/>
  <c r="HV8" i="113"/>
  <c r="HV9" i="113"/>
  <c r="HV2" i="113"/>
  <c r="JV5" i="113"/>
  <c r="JU6" i="113"/>
  <c r="JU7" i="113"/>
  <c r="JU8" i="113"/>
  <c r="JU9" i="113"/>
  <c r="JE5" i="113"/>
  <c r="JD6" i="113"/>
  <c r="JD7" i="113"/>
  <c r="JD8" i="113"/>
  <c r="JD9" i="113"/>
  <c r="JD2" i="113"/>
  <c r="FW6" i="113"/>
  <c r="FW7" i="113"/>
  <c r="FW8" i="113"/>
  <c r="FX5" i="113"/>
  <c r="FW9" i="113"/>
  <c r="FW2" i="113"/>
  <c r="EQ5" i="113"/>
  <c r="EP9" i="113"/>
  <c r="EP8" i="113"/>
  <c r="EP7" i="113"/>
  <c r="EP6" i="113"/>
  <c r="EP2" i="113"/>
  <c r="DG5" i="113"/>
  <c r="DF2" i="113"/>
  <c r="DF9" i="113"/>
  <c r="DF8" i="113"/>
  <c r="DF7" i="113"/>
  <c r="DF6" i="113"/>
  <c r="BX5" i="113"/>
  <c r="BW9" i="113"/>
  <c r="BW8" i="113"/>
  <c r="BW7" i="113"/>
  <c r="BW6" i="113"/>
  <c r="BW2" i="113"/>
  <c r="AR5" i="113"/>
  <c r="AQ2" i="113"/>
  <c r="AQ9" i="113"/>
  <c r="AQ8" i="113"/>
  <c r="AQ7" i="113"/>
  <c r="AQ6" i="113"/>
  <c r="LA2" i="113"/>
  <c r="JS2" i="113"/>
  <c r="J5" i="113"/>
  <c r="I9" i="113"/>
  <c r="I8" i="113"/>
  <c r="I7" i="113"/>
  <c r="I2" i="113"/>
  <c r="D10" i="113"/>
  <c r="D34" i="113"/>
  <c r="G6" i="113"/>
  <c r="C152" i="109"/>
  <c r="C153" i="109"/>
  <c r="C154" i="109"/>
  <c r="C155" i="109"/>
  <c r="C156" i="109"/>
  <c r="C157" i="109"/>
  <c r="C158" i="109"/>
  <c r="C159" i="109"/>
  <c r="C160" i="109"/>
  <c r="C161" i="109"/>
  <c r="C162" i="109"/>
  <c r="C163" i="109"/>
  <c r="C151" i="109"/>
  <c r="HT34" i="113"/>
  <c r="AA43" i="113"/>
  <c r="BN42" i="113"/>
  <c r="BN35" i="113"/>
  <c r="JQ34" i="113"/>
  <c r="CP71" i="113"/>
  <c r="CP42" i="113"/>
  <c r="CP35" i="113"/>
  <c r="CP33" i="113"/>
  <c r="DZ4" i="115"/>
  <c r="DY5" i="115"/>
  <c r="CD4" i="115"/>
  <c r="CC5" i="115"/>
  <c r="AH4" i="115"/>
  <c r="AG5" i="115"/>
  <c r="BF4" i="115"/>
  <c r="BE5" i="115"/>
  <c r="C181" i="116"/>
  <c r="EX4" i="115"/>
  <c r="EW5" i="115"/>
  <c r="J4" i="115"/>
  <c r="I5" i="115"/>
  <c r="DB4" i="115"/>
  <c r="DA5" i="115"/>
  <c r="X131" i="115"/>
  <c r="D130" i="115"/>
  <c r="D129" i="115"/>
  <c r="C177" i="116"/>
  <c r="AA72" i="113"/>
  <c r="AA71" i="113"/>
  <c r="BJ33" i="113"/>
  <c r="CQ14" i="113"/>
  <c r="CQ18" i="113"/>
  <c r="CQ22" i="113"/>
  <c r="CQ26" i="113"/>
  <c r="CQ30" i="113"/>
  <c r="CQ41" i="113"/>
  <c r="CQ32" i="113"/>
  <c r="CQ44" i="113"/>
  <c r="CQ60" i="113"/>
  <c r="CQ79" i="113"/>
  <c r="CQ78" i="113"/>
  <c r="CQ15" i="113"/>
  <c r="CQ19" i="113"/>
  <c r="CQ23" i="113"/>
  <c r="CQ27" i="113"/>
  <c r="CQ31" i="113"/>
  <c r="CQ45" i="113"/>
  <c r="CQ36" i="113"/>
  <c r="CQ57" i="113"/>
  <c r="CQ61" i="113"/>
  <c r="CQ85" i="113"/>
  <c r="CQ55" i="113"/>
  <c r="CQ53" i="113"/>
  <c r="CQ16" i="113"/>
  <c r="CQ20" i="113"/>
  <c r="CQ24" i="113"/>
  <c r="CQ28" i="113"/>
  <c r="CQ11" i="113"/>
  <c r="CQ46" i="113"/>
  <c r="CQ38" i="113"/>
  <c r="CQ58" i="113"/>
  <c r="CQ62" i="113"/>
  <c r="CQ83" i="113"/>
  <c r="CQ13" i="113"/>
  <c r="CQ17" i="113"/>
  <c r="CQ21" i="113"/>
  <c r="CQ25" i="113"/>
  <c r="CQ29" i="113"/>
  <c r="CQ40" i="113"/>
  <c r="CQ48" i="113"/>
  <c r="CQ39" i="113"/>
  <c r="CQ59" i="113"/>
  <c r="CQ63" i="113"/>
  <c r="CQ56" i="113"/>
  <c r="CQ54" i="113"/>
  <c r="CQ80" i="113"/>
  <c r="CQ75" i="113"/>
  <c r="CQ69" i="113"/>
  <c r="CQ65" i="113"/>
  <c r="CQ52" i="113"/>
  <c r="CQ50" i="113"/>
  <c r="CQ76" i="113"/>
  <c r="CQ70" i="113"/>
  <c r="CQ66" i="113"/>
  <c r="CQ86" i="113"/>
  <c r="CQ84" i="113"/>
  <c r="CQ81" i="113"/>
  <c r="CQ73" i="113"/>
  <c r="CQ67" i="113"/>
  <c r="CQ82" i="113"/>
  <c r="CQ51" i="113"/>
  <c r="CQ49" i="113"/>
  <c r="CQ77" i="113"/>
  <c r="CQ74" i="113"/>
  <c r="CQ68" i="113"/>
  <c r="CQ64" i="113"/>
  <c r="AD5" i="113"/>
  <c r="AC8" i="113"/>
  <c r="AC7" i="113"/>
  <c r="AC6" i="113"/>
  <c r="AC2" i="113"/>
  <c r="AA12" i="113"/>
  <c r="AA10" i="113"/>
  <c r="AA37" i="113"/>
  <c r="CS4" i="113"/>
  <c r="CR6" i="113"/>
  <c r="AB15" i="113"/>
  <c r="AB19" i="113"/>
  <c r="AB23" i="113"/>
  <c r="AB27" i="113"/>
  <c r="AB31" i="113"/>
  <c r="AB48" i="113"/>
  <c r="AB52" i="113"/>
  <c r="AB40" i="113"/>
  <c r="AB54" i="113"/>
  <c r="AB58" i="113"/>
  <c r="AB62" i="113"/>
  <c r="AB66" i="113"/>
  <c r="AB70" i="113"/>
  <c r="AB76" i="113"/>
  <c r="AB80" i="113"/>
  <c r="AB84" i="113"/>
  <c r="AB11" i="113"/>
  <c r="AB16" i="113"/>
  <c r="AB20" i="113"/>
  <c r="AB24" i="113"/>
  <c r="AB28" i="113"/>
  <c r="AB44" i="113"/>
  <c r="AB49" i="113"/>
  <c r="AB53" i="113"/>
  <c r="AB41" i="113"/>
  <c r="AB55" i="113"/>
  <c r="AB59" i="113"/>
  <c r="AB63" i="113"/>
  <c r="AB67" i="113"/>
  <c r="AB73" i="113"/>
  <c r="AB77" i="113"/>
  <c r="AB81" i="113"/>
  <c r="AB85" i="113"/>
  <c r="AB13" i="113"/>
  <c r="AB17" i="113"/>
  <c r="AB21" i="113"/>
  <c r="AB25" i="113"/>
  <c r="AB29" i="113"/>
  <c r="AB45" i="113"/>
  <c r="AB50" i="113"/>
  <c r="AB38" i="113"/>
  <c r="AB32" i="113"/>
  <c r="AB56" i="113"/>
  <c r="AB60" i="113"/>
  <c r="AB64" i="113"/>
  <c r="AB68" i="113"/>
  <c r="AB74" i="113"/>
  <c r="AB78" i="113"/>
  <c r="AB82" i="113"/>
  <c r="AB86" i="113"/>
  <c r="AB14" i="113"/>
  <c r="AB18" i="113"/>
  <c r="AB22" i="113"/>
  <c r="AB26" i="113"/>
  <c r="AB30" i="113"/>
  <c r="AB46" i="113"/>
  <c r="AB51" i="113"/>
  <c r="AB39" i="113"/>
  <c r="AB36" i="113"/>
  <c r="AB57" i="113"/>
  <c r="AB61" i="113"/>
  <c r="AB65" i="113"/>
  <c r="AB69" i="113"/>
  <c r="AB75" i="113"/>
  <c r="AB79" i="113"/>
  <c r="AB83" i="113"/>
  <c r="BN33" i="113"/>
  <c r="AA47" i="113"/>
  <c r="CP10" i="113"/>
  <c r="BQ33" i="113"/>
  <c r="JB34" i="113"/>
  <c r="BI33" i="113"/>
  <c r="BI34" i="113"/>
  <c r="BU130" i="115"/>
  <c r="BU129" i="115"/>
  <c r="EP130" i="115"/>
  <c r="EP129" i="115"/>
  <c r="AX131" i="115"/>
  <c r="AV130" i="115"/>
  <c r="AV129" i="115"/>
  <c r="BT129" i="115"/>
  <c r="BV131" i="115"/>
  <c r="BT130" i="115"/>
  <c r="FN130" i="115"/>
  <c r="FN129" i="115"/>
  <c r="AW129" i="115"/>
  <c r="AW130" i="115"/>
  <c r="DR130" i="115"/>
  <c r="DR129" i="115"/>
  <c r="CT131" i="115"/>
  <c r="CS130" i="115"/>
  <c r="CS129" i="115"/>
  <c r="FM130" i="115"/>
  <c r="FM129" i="115"/>
  <c r="KZ71" i="113"/>
  <c r="KZ42" i="113"/>
  <c r="KZ35" i="113"/>
  <c r="KZ33" i="113"/>
  <c r="KY34" i="113"/>
  <c r="LA11" i="113"/>
  <c r="LA16" i="113"/>
  <c r="LA21" i="113"/>
  <c r="LA25" i="113"/>
  <c r="LA28" i="113"/>
  <c r="LA32" i="113"/>
  <c r="LA40" i="113"/>
  <c r="LA56" i="113"/>
  <c r="LA59" i="113"/>
  <c r="LA50" i="113"/>
  <c r="LA66" i="113"/>
  <c r="LA80" i="113"/>
  <c r="LA53" i="113"/>
  <c r="LA48" i="113"/>
  <c r="LA47" i="113"/>
  <c r="LA69" i="113"/>
  <c r="LA82" i="113"/>
  <c r="LA70" i="113"/>
  <c r="LA15" i="113"/>
  <c r="LA19" i="113"/>
  <c r="LA45" i="113"/>
  <c r="LA64" i="113"/>
  <c r="LA79" i="113"/>
  <c r="LA51" i="113"/>
  <c r="LA13" i="113"/>
  <c r="LA12" i="113"/>
  <c r="LA17" i="113"/>
  <c r="LA22" i="113"/>
  <c r="LA26" i="113"/>
  <c r="LA29" i="113"/>
  <c r="LA36" i="113"/>
  <c r="LA41" i="113"/>
  <c r="LA49" i="113"/>
  <c r="LA60" i="113"/>
  <c r="LA55" i="113"/>
  <c r="LA68" i="113"/>
  <c r="LA81" i="113"/>
  <c r="LA67" i="113"/>
  <c r="LA62" i="113"/>
  <c r="LA73" i="113"/>
  <c r="LA72" i="113"/>
  <c r="LA83" i="113"/>
  <c r="LA58" i="113"/>
  <c r="LA20" i="113"/>
  <c r="LA39" i="113"/>
  <c r="LA46" i="113"/>
  <c r="LA86" i="113"/>
  <c r="LA77" i="113"/>
  <c r="LA14" i="113"/>
  <c r="LA18" i="113"/>
  <c r="LA23" i="113"/>
  <c r="LA27" i="113"/>
  <c r="LA30" i="113"/>
  <c r="LA38" i="113"/>
  <c r="LA37" i="113"/>
  <c r="LA44" i="113"/>
  <c r="LA43" i="113"/>
  <c r="LA52" i="113"/>
  <c r="LA61" i="113"/>
  <c r="LA57" i="113"/>
  <c r="LA74" i="113"/>
  <c r="LA84" i="113"/>
  <c r="LA78" i="113"/>
  <c r="LA63" i="113"/>
  <c r="LA76" i="113"/>
  <c r="LA85" i="113"/>
  <c r="LA24" i="113"/>
  <c r="LA31" i="113"/>
  <c r="LA54" i="113"/>
  <c r="LA75" i="113"/>
  <c r="LA65" i="113"/>
  <c r="KZ10" i="113"/>
  <c r="KI71" i="113"/>
  <c r="JS31" i="113"/>
  <c r="JS14" i="113"/>
  <c r="JS18" i="113"/>
  <c r="JS22" i="113"/>
  <c r="JS26" i="113"/>
  <c r="JS40" i="113"/>
  <c r="JS48" i="113"/>
  <c r="JS47" i="113"/>
  <c r="JS53" i="113"/>
  <c r="JS60" i="113"/>
  <c r="JS49" i="113"/>
  <c r="JS68" i="113"/>
  <c r="JS66" i="113"/>
  <c r="JS86" i="113"/>
  <c r="JS69" i="113"/>
  <c r="JS65" i="113"/>
  <c r="JS74" i="113"/>
  <c r="JS13" i="113"/>
  <c r="JS12" i="113"/>
  <c r="JS25" i="113"/>
  <c r="JS46" i="113"/>
  <c r="JS57" i="113"/>
  <c r="JS67" i="113"/>
  <c r="JS28" i="113"/>
  <c r="JS32" i="113"/>
  <c r="JS15" i="113"/>
  <c r="JS19" i="113"/>
  <c r="JS23" i="113"/>
  <c r="JS27" i="113"/>
  <c r="JS41" i="113"/>
  <c r="JS51" i="113"/>
  <c r="JS58" i="113"/>
  <c r="JS61" i="113"/>
  <c r="JS52" i="113"/>
  <c r="JS73" i="113"/>
  <c r="JS72" i="113"/>
  <c r="JS76" i="113"/>
  <c r="JS50" i="113"/>
  <c r="JS78" i="113"/>
  <c r="JS70" i="113"/>
  <c r="JS77" i="113"/>
  <c r="JS17" i="113"/>
  <c r="JS39" i="113"/>
  <c r="JS59" i="113"/>
  <c r="JS80" i="113"/>
  <c r="JS83" i="113"/>
  <c r="JS29" i="113"/>
  <c r="JS11" i="113"/>
  <c r="JS16" i="113"/>
  <c r="JS20" i="113"/>
  <c r="JS24" i="113"/>
  <c r="JS38" i="113"/>
  <c r="JS37" i="113"/>
  <c r="JS44" i="113"/>
  <c r="JS43" i="113"/>
  <c r="JS54" i="113"/>
  <c r="JS36" i="113"/>
  <c r="JS62" i="113"/>
  <c r="JS55" i="113"/>
  <c r="JS75" i="113"/>
  <c r="JS79" i="113"/>
  <c r="JS64" i="113"/>
  <c r="JS81" i="113"/>
  <c r="JS85" i="113"/>
  <c r="JS82" i="113"/>
  <c r="JS30" i="113"/>
  <c r="JS21" i="113"/>
  <c r="JS45" i="113"/>
  <c r="JS63" i="113"/>
  <c r="JS84" i="113"/>
  <c r="JS56" i="113"/>
  <c r="JR71" i="113"/>
  <c r="JR42" i="113"/>
  <c r="JR35" i="113"/>
  <c r="JR33" i="113"/>
  <c r="JR10" i="113"/>
  <c r="JA33" i="113"/>
  <c r="JA34" i="113"/>
  <c r="KJ11" i="113"/>
  <c r="KJ13" i="113"/>
  <c r="KJ12" i="113"/>
  <c r="KJ14" i="113"/>
  <c r="KJ15" i="113"/>
  <c r="KJ16" i="113"/>
  <c r="KJ17" i="113"/>
  <c r="KJ18" i="113"/>
  <c r="KJ19" i="113"/>
  <c r="KJ20" i="113"/>
  <c r="KJ21" i="113"/>
  <c r="KJ22" i="113"/>
  <c r="KJ23" i="113"/>
  <c r="KJ24" i="113"/>
  <c r="KJ25" i="113"/>
  <c r="KJ26" i="113"/>
  <c r="KJ28" i="113"/>
  <c r="KJ29" i="113"/>
  <c r="KJ30" i="113"/>
  <c r="KJ31" i="113"/>
  <c r="KJ32" i="113"/>
  <c r="KJ27" i="113"/>
  <c r="KJ46" i="113"/>
  <c r="KJ36" i="113"/>
  <c r="KJ52" i="113"/>
  <c r="KJ54" i="113"/>
  <c r="KJ59" i="113"/>
  <c r="KJ60" i="113"/>
  <c r="KJ61" i="113"/>
  <c r="KJ62" i="113"/>
  <c r="KJ63" i="113"/>
  <c r="KJ65" i="113"/>
  <c r="KJ67" i="113"/>
  <c r="KJ73" i="113"/>
  <c r="KJ72" i="113"/>
  <c r="KJ75" i="113"/>
  <c r="KJ82" i="113"/>
  <c r="KJ49" i="113"/>
  <c r="KJ56" i="113"/>
  <c r="KJ70" i="113"/>
  <c r="KJ77" i="113"/>
  <c r="KJ81" i="113"/>
  <c r="KJ50" i="113"/>
  <c r="KJ55" i="113"/>
  <c r="KJ57" i="113"/>
  <c r="KJ69" i="113"/>
  <c r="KJ85" i="113"/>
  <c r="KJ48" i="113"/>
  <c r="KJ47" i="113"/>
  <c r="KJ51" i="113"/>
  <c r="KJ53" i="113"/>
  <c r="KJ58" i="113"/>
  <c r="KJ64" i="113"/>
  <c r="KJ66" i="113"/>
  <c r="KJ68" i="113"/>
  <c r="KJ83" i="113"/>
  <c r="KJ84" i="113"/>
  <c r="KJ38" i="113"/>
  <c r="KJ37" i="113"/>
  <c r="KJ39" i="113"/>
  <c r="KJ40" i="113"/>
  <c r="KJ41" i="113"/>
  <c r="KJ44" i="113"/>
  <c r="KJ43" i="113"/>
  <c r="KJ45" i="113"/>
  <c r="KJ74" i="113"/>
  <c r="KJ86" i="113"/>
  <c r="KJ76" i="113"/>
  <c r="KJ80" i="113"/>
  <c r="KJ78" i="113"/>
  <c r="KJ79" i="113"/>
  <c r="KI10" i="113"/>
  <c r="KH34" i="113"/>
  <c r="KI42" i="113"/>
  <c r="KI35" i="113"/>
  <c r="KI33" i="113"/>
  <c r="JC71" i="113"/>
  <c r="JC42" i="113"/>
  <c r="JC35" i="113"/>
  <c r="JC33" i="113"/>
  <c r="JD11" i="113"/>
  <c r="JD13" i="113"/>
  <c r="JD12" i="113"/>
  <c r="JD14" i="113"/>
  <c r="JD15" i="113"/>
  <c r="JD16" i="113"/>
  <c r="JD17" i="113"/>
  <c r="JD18" i="113"/>
  <c r="JD19" i="113"/>
  <c r="JD20" i="113"/>
  <c r="JD21" i="113"/>
  <c r="JD22" i="113"/>
  <c r="JD23" i="113"/>
  <c r="JD24" i="113"/>
  <c r="JD25" i="113"/>
  <c r="JD26" i="113"/>
  <c r="JD36" i="113"/>
  <c r="JD49" i="113"/>
  <c r="JD52" i="113"/>
  <c r="JD27" i="113"/>
  <c r="JD28" i="113"/>
  <c r="JD29" i="113"/>
  <c r="JD30" i="113"/>
  <c r="JD31" i="113"/>
  <c r="JD32" i="113"/>
  <c r="JD50" i="113"/>
  <c r="JD46" i="113"/>
  <c r="JD53" i="113"/>
  <c r="JD56" i="113"/>
  <c r="JD59" i="113"/>
  <c r="JD60" i="113"/>
  <c r="JD61" i="113"/>
  <c r="JD62" i="113"/>
  <c r="JD63" i="113"/>
  <c r="JD64" i="113"/>
  <c r="JD38" i="113"/>
  <c r="JD37" i="113"/>
  <c r="JD39" i="113"/>
  <c r="JD40" i="113"/>
  <c r="JD41" i="113"/>
  <c r="JD44" i="113"/>
  <c r="JD43" i="113"/>
  <c r="JD45" i="113"/>
  <c r="JD48" i="113"/>
  <c r="JD47" i="113"/>
  <c r="JD51" i="113"/>
  <c r="JD54" i="113"/>
  <c r="JD57" i="113"/>
  <c r="JD65" i="113"/>
  <c r="JD68" i="113"/>
  <c r="JD66" i="113"/>
  <c r="JD69" i="113"/>
  <c r="JD70" i="113"/>
  <c r="JD73" i="113"/>
  <c r="JD72" i="113"/>
  <c r="JD85" i="113"/>
  <c r="JD58" i="113"/>
  <c r="JD55" i="113"/>
  <c r="JD74" i="113"/>
  <c r="JD76" i="113"/>
  <c r="JD86" i="113"/>
  <c r="JD67" i="113"/>
  <c r="JD81" i="113"/>
  <c r="JD80" i="113"/>
  <c r="JD75" i="113"/>
  <c r="JD77" i="113"/>
  <c r="JD79" i="113"/>
  <c r="JD82" i="113"/>
  <c r="JD84" i="113"/>
  <c r="JD78" i="113"/>
  <c r="JD83" i="113"/>
  <c r="JC10" i="113"/>
  <c r="IJ10" i="113"/>
  <c r="II34" i="113"/>
  <c r="IK13" i="113"/>
  <c r="IK12" i="113"/>
  <c r="IK14" i="113"/>
  <c r="IK15" i="113"/>
  <c r="IK16" i="113"/>
  <c r="IK17" i="113"/>
  <c r="IK18" i="113"/>
  <c r="IK19" i="113"/>
  <c r="IK20" i="113"/>
  <c r="IK21" i="113"/>
  <c r="IK22" i="113"/>
  <c r="IK23" i="113"/>
  <c r="IK24" i="113"/>
  <c r="IK25" i="113"/>
  <c r="IK11" i="113"/>
  <c r="IK26" i="113"/>
  <c r="IK27" i="113"/>
  <c r="IK36" i="113"/>
  <c r="IK50" i="113"/>
  <c r="IK28" i="113"/>
  <c r="IK29" i="113"/>
  <c r="IK30" i="113"/>
  <c r="IK31" i="113"/>
  <c r="IK32" i="113"/>
  <c r="IK46" i="113"/>
  <c r="IK53" i="113"/>
  <c r="IK49" i="113"/>
  <c r="IK52" i="113"/>
  <c r="IK55" i="113"/>
  <c r="IK54" i="113"/>
  <c r="IK57" i="113"/>
  <c r="IK67" i="113"/>
  <c r="IK58" i="113"/>
  <c r="IK64" i="113"/>
  <c r="IK56" i="113"/>
  <c r="IK59" i="113"/>
  <c r="IK60" i="113"/>
  <c r="IK61" i="113"/>
  <c r="IK62" i="113"/>
  <c r="IK63" i="113"/>
  <c r="IK65" i="113"/>
  <c r="IK68" i="113"/>
  <c r="IK73" i="113"/>
  <c r="IK72" i="113"/>
  <c r="IK38" i="113"/>
  <c r="IK37" i="113"/>
  <c r="IK39" i="113"/>
  <c r="IK40" i="113"/>
  <c r="IK41" i="113"/>
  <c r="IK44" i="113"/>
  <c r="IK43" i="113"/>
  <c r="IK45" i="113"/>
  <c r="IK48" i="113"/>
  <c r="IK47" i="113"/>
  <c r="IK51" i="113"/>
  <c r="IK66" i="113"/>
  <c r="IK74" i="113"/>
  <c r="IK81" i="113"/>
  <c r="IK75" i="113"/>
  <c r="IK77" i="113"/>
  <c r="IK79" i="113"/>
  <c r="IK82" i="113"/>
  <c r="IK84" i="113"/>
  <c r="IK85" i="113"/>
  <c r="IK69" i="113"/>
  <c r="IK70" i="113"/>
  <c r="IK76" i="113"/>
  <c r="IK78" i="113"/>
  <c r="IK80" i="113"/>
  <c r="IK83" i="113"/>
  <c r="IK86" i="113"/>
  <c r="IJ71" i="113"/>
  <c r="IJ42" i="113"/>
  <c r="IJ35" i="113"/>
  <c r="IJ33" i="113"/>
  <c r="HU10" i="113"/>
  <c r="HR34" i="113"/>
  <c r="HU71" i="113"/>
  <c r="HU42" i="113"/>
  <c r="HU35" i="113"/>
  <c r="HU33" i="113"/>
  <c r="HS34" i="113"/>
  <c r="HV13" i="113"/>
  <c r="HV12" i="113"/>
  <c r="HV14" i="113"/>
  <c r="HV15" i="113"/>
  <c r="HV16" i="113"/>
  <c r="HV17" i="113"/>
  <c r="HV18" i="113"/>
  <c r="HV19" i="113"/>
  <c r="HV20" i="113"/>
  <c r="HV21" i="113"/>
  <c r="HV22" i="113"/>
  <c r="HV23" i="113"/>
  <c r="HV24" i="113"/>
  <c r="HV25" i="113"/>
  <c r="HV26" i="113"/>
  <c r="HV27" i="113"/>
  <c r="HV11" i="113"/>
  <c r="HV28" i="113"/>
  <c r="HV29" i="113"/>
  <c r="HV30" i="113"/>
  <c r="HV31" i="113"/>
  <c r="HV32" i="113"/>
  <c r="HV36" i="113"/>
  <c r="HV50" i="113"/>
  <c r="HV56" i="113"/>
  <c r="HV46" i="113"/>
  <c r="HV53" i="113"/>
  <c r="HV38" i="113"/>
  <c r="HV37" i="113"/>
  <c r="HV39" i="113"/>
  <c r="HV40" i="113"/>
  <c r="HV41" i="113"/>
  <c r="HV44" i="113"/>
  <c r="HV43" i="113"/>
  <c r="HV45" i="113"/>
  <c r="HV48" i="113"/>
  <c r="HV47" i="113"/>
  <c r="HV51" i="113"/>
  <c r="HV54" i="113"/>
  <c r="HV57" i="113"/>
  <c r="HV67" i="113"/>
  <c r="HV73" i="113"/>
  <c r="HV72" i="113"/>
  <c r="HV59" i="113"/>
  <c r="HV60" i="113"/>
  <c r="HV61" i="113"/>
  <c r="HV62" i="113"/>
  <c r="HV63" i="113"/>
  <c r="HV65" i="113"/>
  <c r="HV74" i="113"/>
  <c r="HV76" i="113"/>
  <c r="HV66" i="113"/>
  <c r="HV68" i="113"/>
  <c r="HV79" i="113"/>
  <c r="HV82" i="113"/>
  <c r="HV84" i="113"/>
  <c r="HV55" i="113"/>
  <c r="HV80" i="113"/>
  <c r="HV83" i="113"/>
  <c r="HV86" i="113"/>
  <c r="HV77" i="113"/>
  <c r="HV52" i="113"/>
  <c r="HV64" i="113"/>
  <c r="HV69" i="113"/>
  <c r="HV70" i="113"/>
  <c r="HV78" i="113"/>
  <c r="HV81" i="113"/>
  <c r="HV49" i="113"/>
  <c r="HV85" i="113"/>
  <c r="HV58" i="113"/>
  <c r="HV75" i="113"/>
  <c r="HD11" i="113"/>
  <c r="HD28" i="113"/>
  <c r="HD29" i="113"/>
  <c r="HD30" i="113"/>
  <c r="HD31" i="113"/>
  <c r="HD13" i="113"/>
  <c r="HD12" i="113"/>
  <c r="HD14" i="113"/>
  <c r="HD15" i="113"/>
  <c r="HD16" i="113"/>
  <c r="HD17" i="113"/>
  <c r="HD18" i="113"/>
  <c r="HD19" i="113"/>
  <c r="HD20" i="113"/>
  <c r="HD21" i="113"/>
  <c r="HD22" i="113"/>
  <c r="HD23" i="113"/>
  <c r="HD24" i="113"/>
  <c r="HD25" i="113"/>
  <c r="HD26" i="113"/>
  <c r="HD27" i="113"/>
  <c r="HD38" i="113"/>
  <c r="HD37" i="113"/>
  <c r="HD39" i="113"/>
  <c r="HD40" i="113"/>
  <c r="HD41" i="113"/>
  <c r="HD44" i="113"/>
  <c r="HD43" i="113"/>
  <c r="HD45" i="113"/>
  <c r="HD51" i="113"/>
  <c r="HD55" i="113"/>
  <c r="HD59" i="113"/>
  <c r="HD36" i="113"/>
  <c r="HD52" i="113"/>
  <c r="HD46" i="113"/>
  <c r="HD48" i="113"/>
  <c r="HD47" i="113"/>
  <c r="HD49" i="113"/>
  <c r="HD50" i="113"/>
  <c r="HD53" i="113"/>
  <c r="HD57" i="113"/>
  <c r="HD64" i="113"/>
  <c r="HD68" i="113"/>
  <c r="HD73" i="113"/>
  <c r="HD72" i="113"/>
  <c r="HD76" i="113"/>
  <c r="HD56" i="113"/>
  <c r="HD60" i="113"/>
  <c r="HD61" i="113"/>
  <c r="HD62" i="113"/>
  <c r="HD63" i="113"/>
  <c r="HD66" i="113"/>
  <c r="HD77" i="113"/>
  <c r="HD81" i="113"/>
  <c r="HD85" i="113"/>
  <c r="HD69" i="113"/>
  <c r="HD70" i="113"/>
  <c r="HD54" i="113"/>
  <c r="HD67" i="113"/>
  <c r="HD75" i="113"/>
  <c r="HD78" i="113"/>
  <c r="HD82" i="113"/>
  <c r="HD86" i="113"/>
  <c r="HD74" i="113"/>
  <c r="HD80" i="113"/>
  <c r="HD84" i="113"/>
  <c r="HD58" i="113"/>
  <c r="HD79" i="113"/>
  <c r="HD83" i="113"/>
  <c r="HD32" i="113"/>
  <c r="HD65" i="113"/>
  <c r="HB34" i="113"/>
  <c r="HC71" i="113"/>
  <c r="HC42" i="113"/>
  <c r="HC35" i="113"/>
  <c r="HC33" i="113"/>
  <c r="HC10" i="113"/>
  <c r="GJ34" i="113"/>
  <c r="GN28" i="113"/>
  <c r="GN29" i="113"/>
  <c r="GN30" i="113"/>
  <c r="GN31" i="113"/>
  <c r="GN32" i="113"/>
  <c r="GN24" i="113"/>
  <c r="GN25" i="113"/>
  <c r="GN26" i="113"/>
  <c r="GN27" i="113"/>
  <c r="GN36" i="113"/>
  <c r="GN46" i="113"/>
  <c r="GN13" i="113"/>
  <c r="GN12" i="113"/>
  <c r="GN14" i="113"/>
  <c r="GN15" i="113"/>
  <c r="GN16" i="113"/>
  <c r="GN17" i="113"/>
  <c r="GN18" i="113"/>
  <c r="GN19" i="113"/>
  <c r="GN20" i="113"/>
  <c r="GN21" i="113"/>
  <c r="GN22" i="113"/>
  <c r="GN23" i="113"/>
  <c r="GN59" i="113"/>
  <c r="GN38" i="113"/>
  <c r="GN37" i="113"/>
  <c r="GN39" i="113"/>
  <c r="GN40" i="113"/>
  <c r="GN41" i="113"/>
  <c r="GN44" i="113"/>
  <c r="GN43" i="113"/>
  <c r="GN45" i="113"/>
  <c r="GN48" i="113"/>
  <c r="GN47" i="113"/>
  <c r="GN49" i="113"/>
  <c r="GN50" i="113"/>
  <c r="GN64" i="113"/>
  <c r="GN65" i="113"/>
  <c r="GN66" i="113"/>
  <c r="GN67" i="113"/>
  <c r="GN68" i="113"/>
  <c r="GN73" i="113"/>
  <c r="GN72" i="113"/>
  <c r="GN77" i="113"/>
  <c r="GN78" i="113"/>
  <c r="GN79" i="113"/>
  <c r="GN80" i="113"/>
  <c r="GN81" i="113"/>
  <c r="GN82" i="113"/>
  <c r="GN83" i="113"/>
  <c r="GN84" i="113"/>
  <c r="GN69" i="113"/>
  <c r="GN70" i="113"/>
  <c r="GN76" i="113"/>
  <c r="GN85" i="113"/>
  <c r="GN86" i="113"/>
  <c r="GN11" i="113"/>
  <c r="GN52" i="113"/>
  <c r="GN54" i="113"/>
  <c r="GN56" i="113"/>
  <c r="GN58" i="113"/>
  <c r="GN74" i="113"/>
  <c r="GN60" i="113"/>
  <c r="GN61" i="113"/>
  <c r="GN62" i="113"/>
  <c r="GN63" i="113"/>
  <c r="GN51" i="113"/>
  <c r="GN53" i="113"/>
  <c r="GN55" i="113"/>
  <c r="GN57" i="113"/>
  <c r="GN75" i="113"/>
  <c r="GL34" i="113"/>
  <c r="GM71" i="113"/>
  <c r="GM42" i="113"/>
  <c r="GM35" i="113"/>
  <c r="GM33" i="113"/>
  <c r="GM10" i="113"/>
  <c r="GK34" i="113"/>
  <c r="FW11" i="113"/>
  <c r="FW27" i="113"/>
  <c r="FW38" i="113"/>
  <c r="FW37" i="113"/>
  <c r="FW39" i="113"/>
  <c r="FW40" i="113"/>
  <c r="FW41" i="113"/>
  <c r="FW44" i="113"/>
  <c r="FW43" i="113"/>
  <c r="FW45" i="113"/>
  <c r="FW13" i="113"/>
  <c r="FW12" i="113"/>
  <c r="FW14" i="113"/>
  <c r="FW15" i="113"/>
  <c r="FW16" i="113"/>
  <c r="FW17" i="113"/>
  <c r="FW18" i="113"/>
  <c r="FW19" i="113"/>
  <c r="FW20" i="113"/>
  <c r="FW21" i="113"/>
  <c r="FW22" i="113"/>
  <c r="FW23" i="113"/>
  <c r="FW24" i="113"/>
  <c r="FW25" i="113"/>
  <c r="FW26" i="113"/>
  <c r="FW36" i="113"/>
  <c r="FW46" i="113"/>
  <c r="FW48" i="113"/>
  <c r="FW47" i="113"/>
  <c r="FW51" i="113"/>
  <c r="FW52" i="113"/>
  <c r="FW53" i="113"/>
  <c r="FW54" i="113"/>
  <c r="FW55" i="113"/>
  <c r="FW56" i="113"/>
  <c r="FW57" i="113"/>
  <c r="FW58" i="113"/>
  <c r="FW74" i="113"/>
  <c r="FW64" i="113"/>
  <c r="FW65" i="113"/>
  <c r="FW66" i="113"/>
  <c r="FW67" i="113"/>
  <c r="FW68" i="113"/>
  <c r="FW76" i="113"/>
  <c r="FW29" i="113"/>
  <c r="FW59" i="113"/>
  <c r="FW60" i="113"/>
  <c r="FW61" i="113"/>
  <c r="FW62" i="113"/>
  <c r="FW63" i="113"/>
  <c r="FW73" i="113"/>
  <c r="FW72" i="113"/>
  <c r="FW77" i="113"/>
  <c r="FW78" i="113"/>
  <c r="FW79" i="113"/>
  <c r="FW80" i="113"/>
  <c r="FW81" i="113"/>
  <c r="FW82" i="113"/>
  <c r="FW28" i="113"/>
  <c r="FW32" i="113"/>
  <c r="FW31" i="113"/>
  <c r="FW49" i="113"/>
  <c r="FW50" i="113"/>
  <c r="FW75" i="113"/>
  <c r="FW69" i="113"/>
  <c r="FW70" i="113"/>
  <c r="FW83" i="113"/>
  <c r="FW84" i="113"/>
  <c r="FW85" i="113"/>
  <c r="FW86" i="113"/>
  <c r="FW30" i="113"/>
  <c r="FS34" i="113"/>
  <c r="FT34" i="113"/>
  <c r="FV71" i="113"/>
  <c r="FV42" i="113"/>
  <c r="FV35" i="113"/>
  <c r="FV33" i="113"/>
  <c r="FV10" i="113"/>
  <c r="EP13" i="113"/>
  <c r="EP14" i="113"/>
  <c r="EP29" i="113"/>
  <c r="EP30" i="113"/>
  <c r="EP31" i="113"/>
  <c r="EP15" i="113"/>
  <c r="EP16" i="113"/>
  <c r="EP17" i="113"/>
  <c r="EP18" i="113"/>
  <c r="EP19" i="113"/>
  <c r="EP20" i="113"/>
  <c r="EP21" i="113"/>
  <c r="EP22" i="113"/>
  <c r="EP11" i="113"/>
  <c r="EP23" i="113"/>
  <c r="EP24" i="113"/>
  <c r="EP25" i="113"/>
  <c r="EP26" i="113"/>
  <c r="EP27" i="113"/>
  <c r="EP28" i="113"/>
  <c r="EP38" i="113"/>
  <c r="EP39" i="113"/>
  <c r="EP40" i="113"/>
  <c r="EP44" i="113"/>
  <c r="EP45" i="113"/>
  <c r="EP46" i="113"/>
  <c r="EP48" i="113"/>
  <c r="EP49" i="113"/>
  <c r="EP50" i="113"/>
  <c r="EP51" i="113"/>
  <c r="EP52" i="113"/>
  <c r="EP53" i="113"/>
  <c r="EP54" i="113"/>
  <c r="EP60" i="113"/>
  <c r="EP65" i="113"/>
  <c r="EP32" i="113"/>
  <c r="EP61" i="113"/>
  <c r="EP66" i="113"/>
  <c r="EP67" i="113"/>
  <c r="EP36" i="113"/>
  <c r="EP62" i="113"/>
  <c r="EP63" i="113"/>
  <c r="EP68" i="113"/>
  <c r="EP73" i="113"/>
  <c r="EP41" i="113"/>
  <c r="EP55" i="113"/>
  <c r="EP56" i="113"/>
  <c r="EP57" i="113"/>
  <c r="EP58" i="113"/>
  <c r="EP59" i="113"/>
  <c r="EP64" i="113"/>
  <c r="EP70" i="113"/>
  <c r="EP78" i="113"/>
  <c r="EP79" i="113"/>
  <c r="EP83" i="113"/>
  <c r="EP85" i="113"/>
  <c r="EP69" i="113"/>
  <c r="EP74" i="113"/>
  <c r="EP75" i="113"/>
  <c r="EP76" i="113"/>
  <c r="EP77" i="113"/>
  <c r="EP80" i="113"/>
  <c r="EP81" i="113"/>
  <c r="EP82" i="113"/>
  <c r="EP84" i="113"/>
  <c r="EP86" i="113"/>
  <c r="EL34" i="113"/>
  <c r="EN34" i="113"/>
  <c r="EO71" i="113"/>
  <c r="EO42" i="113"/>
  <c r="EO35" i="113"/>
  <c r="EO33" i="113"/>
  <c r="EK34" i="113"/>
  <c r="EO10" i="113"/>
  <c r="DE71" i="113"/>
  <c r="DE42" i="113"/>
  <c r="DE35" i="113"/>
  <c r="DE33" i="113"/>
  <c r="DD34" i="113"/>
  <c r="DE10" i="113"/>
  <c r="DF13" i="113"/>
  <c r="DF12" i="113"/>
  <c r="DF14" i="113"/>
  <c r="DF19" i="113"/>
  <c r="DF23" i="113"/>
  <c r="DF27" i="113"/>
  <c r="DF31" i="113"/>
  <c r="DF15" i="113"/>
  <c r="DF16" i="113"/>
  <c r="DF17" i="113"/>
  <c r="DF20" i="113"/>
  <c r="DF24" i="113"/>
  <c r="DF28" i="113"/>
  <c r="DF21" i="113"/>
  <c r="DF25" i="113"/>
  <c r="DF29" i="113"/>
  <c r="DF11" i="113"/>
  <c r="DF18" i="113"/>
  <c r="DF22" i="113"/>
  <c r="DF26" i="113"/>
  <c r="DF30" i="113"/>
  <c r="DF36" i="113"/>
  <c r="DF40" i="113"/>
  <c r="DF57" i="113"/>
  <c r="DF39" i="113"/>
  <c r="DF45" i="113"/>
  <c r="DF48" i="113"/>
  <c r="DF47" i="113"/>
  <c r="DF49" i="113"/>
  <c r="DF50" i="113"/>
  <c r="DF51" i="113"/>
  <c r="DF52" i="113"/>
  <c r="DF64" i="113"/>
  <c r="DF32" i="113"/>
  <c r="DF41" i="113"/>
  <c r="DF44" i="113"/>
  <c r="DF43" i="113"/>
  <c r="DF76" i="113"/>
  <c r="DF58" i="113"/>
  <c r="DF59" i="113"/>
  <c r="DF60" i="113"/>
  <c r="DF61" i="113"/>
  <c r="DF62" i="113"/>
  <c r="DF63" i="113"/>
  <c r="DF77" i="113"/>
  <c r="DF80" i="113"/>
  <c r="DF81" i="113"/>
  <c r="DF82" i="113"/>
  <c r="DF83" i="113"/>
  <c r="DF38" i="113"/>
  <c r="DF37" i="113"/>
  <c r="DF46" i="113"/>
  <c r="DF53" i="113"/>
  <c r="DF54" i="113"/>
  <c r="DF55" i="113"/>
  <c r="DF56" i="113"/>
  <c r="DF65" i="113"/>
  <c r="DF66" i="113"/>
  <c r="DF67" i="113"/>
  <c r="DF68" i="113"/>
  <c r="DF69" i="113"/>
  <c r="DF70" i="113"/>
  <c r="DF73" i="113"/>
  <c r="DF72" i="113"/>
  <c r="DF74" i="113"/>
  <c r="DF75" i="113"/>
  <c r="DF78" i="113"/>
  <c r="DF79" i="113"/>
  <c r="DF85" i="113"/>
  <c r="DF84" i="113"/>
  <c r="DF86" i="113"/>
  <c r="BU34" i="113"/>
  <c r="BV71" i="113"/>
  <c r="BV42" i="113"/>
  <c r="BV35" i="113"/>
  <c r="BV33" i="113"/>
  <c r="BW18" i="113"/>
  <c r="BW19" i="113"/>
  <c r="BW20" i="113"/>
  <c r="BW21" i="113"/>
  <c r="BW22" i="113"/>
  <c r="BW23" i="113"/>
  <c r="BW24" i="113"/>
  <c r="BW25" i="113"/>
  <c r="BW26" i="113"/>
  <c r="BW27" i="113"/>
  <c r="BW28" i="113"/>
  <c r="BW29" i="113"/>
  <c r="BW30" i="113"/>
  <c r="BW31" i="113"/>
  <c r="BW13" i="113"/>
  <c r="BW12" i="113"/>
  <c r="BW14" i="113"/>
  <c r="BW15" i="113"/>
  <c r="BW16" i="113"/>
  <c r="BW17" i="113"/>
  <c r="BW11" i="113"/>
  <c r="BW53" i="113"/>
  <c r="BW54" i="113"/>
  <c r="BW57" i="113"/>
  <c r="BW58" i="113"/>
  <c r="BW59" i="113"/>
  <c r="BW60" i="113"/>
  <c r="BW32" i="113"/>
  <c r="BW36" i="113"/>
  <c r="BW40" i="113"/>
  <c r="BW41" i="113"/>
  <c r="BW45" i="113"/>
  <c r="BW46" i="113"/>
  <c r="BW48" i="113"/>
  <c r="BW47" i="113"/>
  <c r="BW49" i="113"/>
  <c r="BW50" i="113"/>
  <c r="BW51" i="113"/>
  <c r="BW52" i="113"/>
  <c r="BW55" i="113"/>
  <c r="BW56" i="113"/>
  <c r="BW77" i="113"/>
  <c r="BW79" i="113"/>
  <c r="BW81" i="113"/>
  <c r="BW38" i="113"/>
  <c r="BW37" i="113"/>
  <c r="BW44" i="113"/>
  <c r="BW43" i="113"/>
  <c r="BW61" i="113"/>
  <c r="BW82" i="113"/>
  <c r="BW62" i="113"/>
  <c r="BW63" i="113"/>
  <c r="BW64" i="113"/>
  <c r="BW65" i="113"/>
  <c r="BW66" i="113"/>
  <c r="BW67" i="113"/>
  <c r="BW68" i="113"/>
  <c r="BW69" i="113"/>
  <c r="BW70" i="113"/>
  <c r="BW73" i="113"/>
  <c r="BW72" i="113"/>
  <c r="BW74" i="113"/>
  <c r="BW75" i="113"/>
  <c r="BW76" i="113"/>
  <c r="BW83" i="113"/>
  <c r="BW85" i="113"/>
  <c r="BW80" i="113"/>
  <c r="BW86" i="113"/>
  <c r="BW39" i="113"/>
  <c r="BW84" i="113"/>
  <c r="BW78" i="113"/>
  <c r="BV10" i="113"/>
  <c r="AQ11" i="113"/>
  <c r="AQ13" i="113"/>
  <c r="AQ12" i="113"/>
  <c r="AQ14" i="113"/>
  <c r="AQ15" i="113"/>
  <c r="AQ16" i="113"/>
  <c r="AQ17" i="113"/>
  <c r="AQ18" i="113"/>
  <c r="AQ19" i="113"/>
  <c r="AQ20" i="113"/>
  <c r="AQ21" i="113"/>
  <c r="AQ22" i="113"/>
  <c r="AQ23" i="113"/>
  <c r="AQ24" i="113"/>
  <c r="AQ25" i="113"/>
  <c r="AQ26" i="113"/>
  <c r="AQ27" i="113"/>
  <c r="AQ28" i="113"/>
  <c r="AQ29" i="113"/>
  <c r="AQ30" i="113"/>
  <c r="AQ31" i="113"/>
  <c r="AQ38" i="113"/>
  <c r="AQ37" i="113"/>
  <c r="AQ39" i="113"/>
  <c r="AQ53" i="113"/>
  <c r="AQ36" i="113"/>
  <c r="AQ40" i="113"/>
  <c r="AQ45" i="113"/>
  <c r="AQ50" i="113"/>
  <c r="AQ60" i="113"/>
  <c r="AQ61" i="113"/>
  <c r="AQ62" i="113"/>
  <c r="AQ63" i="113"/>
  <c r="AQ41" i="113"/>
  <c r="AQ46" i="113"/>
  <c r="AQ51" i="113"/>
  <c r="AQ54" i="113"/>
  <c r="AQ55" i="113"/>
  <c r="AQ56" i="113"/>
  <c r="AQ57" i="113"/>
  <c r="AQ58" i="113"/>
  <c r="AQ59" i="113"/>
  <c r="AQ32" i="113"/>
  <c r="AQ44" i="113"/>
  <c r="AQ43" i="113"/>
  <c r="AQ49" i="113"/>
  <c r="AQ80" i="113"/>
  <c r="AQ85" i="113"/>
  <c r="AQ86" i="113"/>
  <c r="AQ48" i="113"/>
  <c r="AQ47" i="113"/>
  <c r="AQ77" i="113"/>
  <c r="AQ83" i="113"/>
  <c r="AQ52" i="113"/>
  <c r="AQ78" i="113"/>
  <c r="AQ64" i="113"/>
  <c r="AQ65" i="113"/>
  <c r="AQ66" i="113"/>
  <c r="AQ67" i="113"/>
  <c r="AQ68" i="113"/>
  <c r="AQ69" i="113"/>
  <c r="AQ70" i="113"/>
  <c r="AQ73" i="113"/>
  <c r="AQ72" i="113"/>
  <c r="AQ74" i="113"/>
  <c r="AQ75" i="113"/>
  <c r="AQ76" i="113"/>
  <c r="AQ79" i="113"/>
  <c r="AQ84" i="113"/>
  <c r="AQ81" i="113"/>
  <c r="AQ82" i="113"/>
  <c r="AO34" i="113"/>
  <c r="AP71" i="113"/>
  <c r="AP42" i="113"/>
  <c r="AP35" i="113"/>
  <c r="AP33" i="113"/>
  <c r="AP10" i="113"/>
  <c r="Z42" i="113"/>
  <c r="Z35" i="113"/>
  <c r="Z34" i="113"/>
  <c r="Y34" i="113"/>
  <c r="X34" i="113"/>
  <c r="F10" i="113"/>
  <c r="F71" i="113"/>
  <c r="F42" i="113"/>
  <c r="F35" i="113"/>
  <c r="F33" i="113"/>
  <c r="G23" i="113"/>
  <c r="G27" i="113"/>
  <c r="G31" i="113"/>
  <c r="G13" i="113"/>
  <c r="G12" i="113"/>
  <c r="G15" i="113"/>
  <c r="G17" i="113"/>
  <c r="G19" i="113"/>
  <c r="G21" i="113"/>
  <c r="G38" i="113"/>
  <c r="G37" i="113"/>
  <c r="G25" i="113"/>
  <c r="G29" i="113"/>
  <c r="G11" i="113"/>
  <c r="G14" i="113"/>
  <c r="G16" i="113"/>
  <c r="G18" i="113"/>
  <c r="G20" i="113"/>
  <c r="G22" i="113"/>
  <c r="G26" i="113"/>
  <c r="G30" i="113"/>
  <c r="G39" i="113"/>
  <c r="G41" i="113"/>
  <c r="G48" i="113"/>
  <c r="G47" i="113"/>
  <c r="G50" i="113"/>
  <c r="G52" i="113"/>
  <c r="G45" i="113"/>
  <c r="G49" i="113"/>
  <c r="G40" i="113"/>
  <c r="G55" i="113"/>
  <c r="G60" i="113"/>
  <c r="G61" i="113"/>
  <c r="G63" i="113"/>
  <c r="G65" i="113"/>
  <c r="G44" i="113"/>
  <c r="G43" i="113"/>
  <c r="G46" i="113"/>
  <c r="G51" i="113"/>
  <c r="G53" i="113"/>
  <c r="G67" i="113"/>
  <c r="G69" i="113"/>
  <c r="G74" i="113"/>
  <c r="G76" i="113"/>
  <c r="G78" i="113"/>
  <c r="G80" i="113"/>
  <c r="G82" i="113"/>
  <c r="G84" i="113"/>
  <c r="G86" i="113"/>
  <c r="G62" i="113"/>
  <c r="G24" i="113"/>
  <c r="G32" i="113"/>
  <c r="G28" i="113"/>
  <c r="G36" i="113"/>
  <c r="G54" i="113"/>
  <c r="G56" i="113"/>
  <c r="G57" i="113"/>
  <c r="G58" i="113"/>
  <c r="G59" i="113"/>
  <c r="G64" i="113"/>
  <c r="G68" i="113"/>
  <c r="G70" i="113"/>
  <c r="G73" i="113"/>
  <c r="G72" i="113"/>
  <c r="G75" i="113"/>
  <c r="G77" i="113"/>
  <c r="G79" i="113"/>
  <c r="G81" i="113"/>
  <c r="G83" i="113"/>
  <c r="G85" i="113"/>
  <c r="G66" i="113"/>
  <c r="E34" i="113"/>
  <c r="FC10" i="113"/>
  <c r="FB34" i="113"/>
  <c r="FD13" i="113"/>
  <c r="FD12" i="113"/>
  <c r="FD14" i="113"/>
  <c r="FD15" i="113"/>
  <c r="FD16" i="113"/>
  <c r="FD17" i="113"/>
  <c r="FD18" i="113"/>
  <c r="FD19" i="113"/>
  <c r="FD20" i="113"/>
  <c r="FD21" i="113"/>
  <c r="FD22" i="113"/>
  <c r="FD23" i="113"/>
  <c r="FD24" i="113"/>
  <c r="FD25" i="113"/>
  <c r="FD26" i="113"/>
  <c r="FD27" i="113"/>
  <c r="FD28" i="113"/>
  <c r="FD29" i="113"/>
  <c r="FD30" i="113"/>
  <c r="FD31" i="113"/>
  <c r="FD32" i="113"/>
  <c r="FD36" i="113"/>
  <c r="FD11" i="113"/>
  <c r="FD44" i="113"/>
  <c r="FD43" i="113"/>
  <c r="FD45" i="113"/>
  <c r="FD46" i="113"/>
  <c r="FD48" i="113"/>
  <c r="FD47" i="113"/>
  <c r="FD49" i="113"/>
  <c r="FD50" i="113"/>
  <c r="FD51" i="113"/>
  <c r="FD52" i="113"/>
  <c r="FD53" i="113"/>
  <c r="FD54" i="113"/>
  <c r="FD55" i="113"/>
  <c r="FD56" i="113"/>
  <c r="FD57" i="113"/>
  <c r="FD58" i="113"/>
  <c r="FD59" i="113"/>
  <c r="FD60" i="113"/>
  <c r="FD61" i="113"/>
  <c r="FD62" i="113"/>
  <c r="FD63" i="113"/>
  <c r="FD64" i="113"/>
  <c r="FD65" i="113"/>
  <c r="FD66" i="113"/>
  <c r="FD67" i="113"/>
  <c r="FD68" i="113"/>
  <c r="FD69" i="113"/>
  <c r="FD70" i="113"/>
  <c r="FD39" i="113"/>
  <c r="FD40" i="113"/>
  <c r="FD74" i="113"/>
  <c r="FD75" i="113"/>
  <c r="FD76" i="113"/>
  <c r="FD77" i="113"/>
  <c r="FD78" i="113"/>
  <c r="FD79" i="113"/>
  <c r="FD80" i="113"/>
  <c r="FD81" i="113"/>
  <c r="FD82" i="113"/>
  <c r="FD83" i="113"/>
  <c r="FD84" i="113"/>
  <c r="FD85" i="113"/>
  <c r="FD86" i="113"/>
  <c r="FD73" i="113"/>
  <c r="FD72" i="113"/>
  <c r="FD41" i="113"/>
  <c r="FD38" i="113"/>
  <c r="FD37" i="113"/>
  <c r="FC71" i="113"/>
  <c r="FC42" i="113"/>
  <c r="FC35" i="113"/>
  <c r="FC33" i="113"/>
  <c r="IL7" i="113"/>
  <c r="IL2" i="113"/>
  <c r="IM5" i="113"/>
  <c r="IL9" i="113"/>
  <c r="IL8" i="113"/>
  <c r="IL6" i="113"/>
  <c r="HF5" i="113"/>
  <c r="HE7" i="113"/>
  <c r="HE8" i="113"/>
  <c r="HE9" i="113"/>
  <c r="HE2" i="113"/>
  <c r="HE6" i="113"/>
  <c r="JE6" i="113"/>
  <c r="JE7" i="113"/>
  <c r="JE8" i="113"/>
  <c r="JE9" i="113"/>
  <c r="JF5" i="113"/>
  <c r="JE2" i="113"/>
  <c r="JW5" i="113"/>
  <c r="JV6" i="113"/>
  <c r="JV7" i="113"/>
  <c r="JV8" i="113"/>
  <c r="JV9" i="113"/>
  <c r="LE5" i="113"/>
  <c r="LD6" i="113"/>
  <c r="LD7" i="113"/>
  <c r="LD9" i="113"/>
  <c r="LD8" i="113"/>
  <c r="HX5" i="113"/>
  <c r="HW6" i="113"/>
  <c r="HW7" i="113"/>
  <c r="HW8" i="113"/>
  <c r="HW9" i="113"/>
  <c r="HW2" i="113"/>
  <c r="FE6" i="113"/>
  <c r="FE9" i="113"/>
  <c r="FE2" i="113"/>
  <c r="FE7" i="113"/>
  <c r="FE8" i="113"/>
  <c r="GO6" i="113"/>
  <c r="GO7" i="113"/>
  <c r="GO8" i="113"/>
  <c r="GP5" i="113"/>
  <c r="GO9" i="113"/>
  <c r="GO2" i="113"/>
  <c r="FY5" i="113"/>
  <c r="FX6" i="113"/>
  <c r="FX7" i="113"/>
  <c r="FX8" i="113"/>
  <c r="FX9" i="113"/>
  <c r="FX2" i="113"/>
  <c r="KL5" i="113"/>
  <c r="KK6" i="113"/>
  <c r="KK7" i="113"/>
  <c r="KK8" i="113"/>
  <c r="KK9" i="113"/>
  <c r="KK2" i="113"/>
  <c r="ER5" i="113"/>
  <c r="EQ9" i="113"/>
  <c r="EQ8" i="113"/>
  <c r="EQ6" i="113"/>
  <c r="EQ2" i="113"/>
  <c r="EQ7" i="113"/>
  <c r="DH5" i="113"/>
  <c r="DG8" i="113"/>
  <c r="DG2" i="113"/>
  <c r="DG9" i="113"/>
  <c r="DG7" i="113"/>
  <c r="DG6" i="113"/>
  <c r="BY5" i="113"/>
  <c r="BX9" i="113"/>
  <c r="BX8" i="113"/>
  <c r="BX2" i="113"/>
  <c r="BX7" i="113"/>
  <c r="BX6" i="113"/>
  <c r="AS5" i="113"/>
  <c r="AR8" i="113"/>
  <c r="AR7" i="113"/>
  <c r="AR2" i="113"/>
  <c r="AR9" i="113"/>
  <c r="AR6" i="113"/>
  <c r="LB2" i="113"/>
  <c r="JT2" i="113"/>
  <c r="J2" i="113"/>
  <c r="J9" i="113"/>
  <c r="J8" i="113"/>
  <c r="K5" i="113"/>
  <c r="J7" i="113"/>
  <c r="H6" i="113"/>
  <c r="M5" i="111"/>
  <c r="N5" i="111"/>
  <c r="O5" i="111"/>
  <c r="P5" i="111"/>
  <c r="Q5" i="111"/>
  <c r="R5" i="111"/>
  <c r="S5" i="111"/>
  <c r="T5" i="111"/>
  <c r="U5" i="111"/>
  <c r="L5" i="111"/>
  <c r="K5" i="111"/>
  <c r="D5" i="111"/>
  <c r="E5" i="111"/>
  <c r="F5" i="111"/>
  <c r="G5" i="111"/>
  <c r="H5" i="111"/>
  <c r="I5" i="111"/>
  <c r="J5" i="111"/>
  <c r="C5" i="111"/>
  <c r="GN10" i="113"/>
  <c r="CP34" i="113"/>
  <c r="Z131" i="115"/>
  <c r="X130" i="115"/>
  <c r="X129" i="115"/>
  <c r="DC4" i="115"/>
  <c r="DB5" i="115"/>
  <c r="C182" i="116"/>
  <c r="EY4" i="115"/>
  <c r="EX5" i="115"/>
  <c r="C34" i="116"/>
  <c r="BG4" i="115"/>
  <c r="BF5" i="115"/>
  <c r="AI4" i="115"/>
  <c r="AH5" i="115"/>
  <c r="EA4" i="115"/>
  <c r="DZ5" i="115"/>
  <c r="C12" i="116"/>
  <c r="C88" i="116"/>
  <c r="C271" i="116"/>
  <c r="C135" i="116"/>
  <c r="C241" i="116"/>
  <c r="K4" i="115"/>
  <c r="J5" i="115"/>
  <c r="C13" i="116"/>
  <c r="CE4" i="115"/>
  <c r="CD5" i="115"/>
  <c r="AA42" i="113"/>
  <c r="AA35" i="113"/>
  <c r="AA34" i="113"/>
  <c r="AA33" i="113"/>
  <c r="AB37" i="113"/>
  <c r="CQ12" i="113"/>
  <c r="CQ10" i="113"/>
  <c r="CQ47" i="113"/>
  <c r="CQ43" i="113"/>
  <c r="CR70" i="113"/>
  <c r="CR73" i="113"/>
  <c r="CR68" i="113"/>
  <c r="CR69" i="113"/>
  <c r="CR76" i="113"/>
  <c r="CR65" i="113"/>
  <c r="CR78" i="113"/>
  <c r="CR13" i="113"/>
  <c r="CR17" i="113"/>
  <c r="CR40" i="113"/>
  <c r="CR48" i="113"/>
  <c r="CR56" i="113"/>
  <c r="CR52" i="113"/>
  <c r="CR26" i="113"/>
  <c r="CR18" i="113"/>
  <c r="CR85" i="113"/>
  <c r="CR79" i="113"/>
  <c r="CR75" i="113"/>
  <c r="CR64" i="113"/>
  <c r="CR14" i="113"/>
  <c r="CR38" i="113"/>
  <c r="CR41" i="113"/>
  <c r="CR53" i="113"/>
  <c r="CR49" i="113"/>
  <c r="CR80" i="113"/>
  <c r="CR77" i="113"/>
  <c r="CR74" i="113"/>
  <c r="CR67" i="113"/>
  <c r="CR15" i="113"/>
  <c r="CR39" i="113"/>
  <c r="CR45" i="113"/>
  <c r="CR54" i="113"/>
  <c r="CR50" i="113"/>
  <c r="CR82" i="113"/>
  <c r="CR30" i="113"/>
  <c r="CR22" i="113"/>
  <c r="CR86" i="113"/>
  <c r="CR81" i="113"/>
  <c r="CR66" i="113"/>
  <c r="CR84" i="113"/>
  <c r="CR11" i="113"/>
  <c r="CR16" i="113"/>
  <c r="CR44" i="113"/>
  <c r="CR43" i="113"/>
  <c r="CR46" i="113"/>
  <c r="CR55" i="113"/>
  <c r="CR51" i="113"/>
  <c r="CR83" i="113"/>
  <c r="CR28" i="113"/>
  <c r="CR20" i="113"/>
  <c r="CR31" i="113"/>
  <c r="CR23" i="113"/>
  <c r="CR63" i="113"/>
  <c r="CR61" i="113"/>
  <c r="CR59" i="113"/>
  <c r="CR57" i="113"/>
  <c r="CR29" i="113"/>
  <c r="CR21" i="113"/>
  <c r="CR24" i="113"/>
  <c r="CR36" i="113"/>
  <c r="CR27" i="113"/>
  <c r="CR19" i="113"/>
  <c r="CR62" i="113"/>
  <c r="CR60" i="113"/>
  <c r="CR58" i="113"/>
  <c r="CR32" i="113"/>
  <c r="CR25" i="113"/>
  <c r="AE5" i="113"/>
  <c r="AD6" i="113"/>
  <c r="AD2" i="113"/>
  <c r="AD8" i="113"/>
  <c r="AD7" i="113"/>
  <c r="AB12" i="113"/>
  <c r="AB10" i="113"/>
  <c r="AB72" i="113"/>
  <c r="AB71" i="113"/>
  <c r="AB43" i="113"/>
  <c r="AB47" i="113"/>
  <c r="CT4" i="113"/>
  <c r="CS6" i="113"/>
  <c r="AC14" i="113"/>
  <c r="AC18" i="113"/>
  <c r="AC22" i="113"/>
  <c r="AC26" i="113"/>
  <c r="AC30" i="113"/>
  <c r="AC46" i="113"/>
  <c r="AC51" i="113"/>
  <c r="AC38" i="113"/>
  <c r="AC54" i="113"/>
  <c r="AC67" i="113"/>
  <c r="AC77" i="113"/>
  <c r="AC86" i="113"/>
  <c r="AC57" i="113"/>
  <c r="AC55" i="113"/>
  <c r="AC79" i="113"/>
  <c r="AC60" i="113"/>
  <c r="AC32" i="113"/>
  <c r="AC15" i="113"/>
  <c r="AC19" i="113"/>
  <c r="AC23" i="113"/>
  <c r="AC27" i="113"/>
  <c r="AC31" i="113"/>
  <c r="AC48" i="113"/>
  <c r="AC52" i="113"/>
  <c r="AC39" i="113"/>
  <c r="AC58" i="113"/>
  <c r="AC69" i="113"/>
  <c r="AC80" i="113"/>
  <c r="AC56" i="113"/>
  <c r="AC61" i="113"/>
  <c r="AC59" i="113"/>
  <c r="AC81" i="113"/>
  <c r="AC68" i="113"/>
  <c r="AC36" i="113"/>
  <c r="AC16" i="113"/>
  <c r="AC20" i="113"/>
  <c r="AC24" i="113"/>
  <c r="AC28" i="113"/>
  <c r="AC44" i="113"/>
  <c r="AC49" i="113"/>
  <c r="AC53" i="113"/>
  <c r="AC40" i="113"/>
  <c r="AC62" i="113"/>
  <c r="AC73" i="113"/>
  <c r="AC82" i="113"/>
  <c r="AC64" i="113"/>
  <c r="AC65" i="113"/>
  <c r="AC63" i="113"/>
  <c r="AC83" i="113"/>
  <c r="AC76" i="113"/>
  <c r="AC13" i="113"/>
  <c r="AC17" i="113"/>
  <c r="AC21" i="113"/>
  <c r="AC25" i="113"/>
  <c r="AC29" i="113"/>
  <c r="AC45" i="113"/>
  <c r="AC50" i="113"/>
  <c r="AC11" i="113"/>
  <c r="AC41" i="113"/>
  <c r="AC66" i="113"/>
  <c r="AC75" i="113"/>
  <c r="AC84" i="113"/>
  <c r="AC70" i="113"/>
  <c r="AC74" i="113"/>
  <c r="AC78" i="113"/>
  <c r="AC85" i="113"/>
  <c r="CQ72" i="113"/>
  <c r="CQ71" i="113"/>
  <c r="CQ37" i="113"/>
  <c r="AX130" i="115"/>
  <c r="AX129" i="115"/>
  <c r="BV130" i="115"/>
  <c r="BV129" i="115"/>
  <c r="CT130" i="115"/>
  <c r="CT129" i="115"/>
  <c r="LB15" i="113"/>
  <c r="LB19" i="113"/>
  <c r="LB30" i="113"/>
  <c r="LB22" i="113"/>
  <c r="LB26" i="113"/>
  <c r="LB55" i="113"/>
  <c r="LB48" i="113"/>
  <c r="LB47" i="113"/>
  <c r="LB62" i="113"/>
  <c r="LB52" i="113"/>
  <c r="LB61" i="113"/>
  <c r="LB76" i="113"/>
  <c r="LB85" i="113"/>
  <c r="LB56" i="113"/>
  <c r="LB86" i="113"/>
  <c r="LB78" i="113"/>
  <c r="LB44" i="113"/>
  <c r="LB43" i="113"/>
  <c r="LB75" i="113"/>
  <c r="LB29" i="113"/>
  <c r="LB50" i="113"/>
  <c r="LB49" i="113"/>
  <c r="LB83" i="113"/>
  <c r="LB67" i="113"/>
  <c r="LB16" i="113"/>
  <c r="LB11" i="113"/>
  <c r="LB31" i="113"/>
  <c r="LB23" i="113"/>
  <c r="LB27" i="113"/>
  <c r="LB57" i="113"/>
  <c r="LB51" i="113"/>
  <c r="LB63" i="113"/>
  <c r="LB54" i="113"/>
  <c r="LB38" i="113"/>
  <c r="LB37" i="113"/>
  <c r="LB77" i="113"/>
  <c r="LB39" i="113"/>
  <c r="LB68" i="113"/>
  <c r="LB64" i="113"/>
  <c r="LB79" i="113"/>
  <c r="LB69" i="113"/>
  <c r="LB66" i="113"/>
  <c r="LB14" i="113"/>
  <c r="LB21" i="113"/>
  <c r="LB36" i="113"/>
  <c r="LB60" i="113"/>
  <c r="LB45" i="113"/>
  <c r="LB40" i="113"/>
  <c r="LB13" i="113"/>
  <c r="LB12" i="113"/>
  <c r="LB17" i="113"/>
  <c r="LB28" i="113"/>
  <c r="LB20" i="113"/>
  <c r="LB24" i="113"/>
  <c r="LB46" i="113"/>
  <c r="LB32" i="113"/>
  <c r="LB53" i="113"/>
  <c r="LB65" i="113"/>
  <c r="LB59" i="113"/>
  <c r="LB70" i="113"/>
  <c r="LB82" i="113"/>
  <c r="LB41" i="113"/>
  <c r="LB80" i="113"/>
  <c r="LB74" i="113"/>
  <c r="LB18" i="113"/>
  <c r="LB25" i="113"/>
  <c r="LB58" i="113"/>
  <c r="LB73" i="113"/>
  <c r="LB72" i="113"/>
  <c r="LB81" i="113"/>
  <c r="LB84" i="113"/>
  <c r="KZ34" i="113"/>
  <c r="LA71" i="113"/>
  <c r="LA42" i="113"/>
  <c r="LA35" i="113"/>
  <c r="LA33" i="113"/>
  <c r="LA10" i="113"/>
  <c r="JT28" i="113"/>
  <c r="JT32" i="113"/>
  <c r="JT15" i="113"/>
  <c r="JT19" i="113"/>
  <c r="JT23" i="113"/>
  <c r="JT36" i="113"/>
  <c r="JT56" i="113"/>
  <c r="JT40" i="113"/>
  <c r="JT48" i="113"/>
  <c r="JT47" i="113"/>
  <c r="JT60" i="113"/>
  <c r="JT65" i="113"/>
  <c r="JT74" i="113"/>
  <c r="JT57" i="113"/>
  <c r="JT66" i="113"/>
  <c r="JT52" i="113"/>
  <c r="JT81" i="113"/>
  <c r="JT75" i="113"/>
  <c r="JT14" i="113"/>
  <c r="JT26" i="113"/>
  <c r="JT45" i="113"/>
  <c r="JT68" i="113"/>
  <c r="JT84" i="113"/>
  <c r="JT29" i="113"/>
  <c r="JT11" i="113"/>
  <c r="JT16" i="113"/>
  <c r="JT20" i="113"/>
  <c r="JT24" i="113"/>
  <c r="JT46" i="113"/>
  <c r="JT58" i="113"/>
  <c r="JT41" i="113"/>
  <c r="JT51" i="113"/>
  <c r="JT61" i="113"/>
  <c r="JT70" i="113"/>
  <c r="JT77" i="113"/>
  <c r="JT80" i="113"/>
  <c r="JT76" i="113"/>
  <c r="JT64" i="113"/>
  <c r="JT83" i="113"/>
  <c r="JT27" i="113"/>
  <c r="JT18" i="113"/>
  <c r="JT50" i="113"/>
  <c r="JT59" i="113"/>
  <c r="JT86" i="113"/>
  <c r="JT69" i="113"/>
  <c r="JT30" i="113"/>
  <c r="JT13" i="113"/>
  <c r="JT12" i="113"/>
  <c r="JT17" i="113"/>
  <c r="JT21" i="113"/>
  <c r="JT25" i="113"/>
  <c r="JT53" i="113"/>
  <c r="JT38" i="113"/>
  <c r="JT37" i="113"/>
  <c r="JT44" i="113"/>
  <c r="JT43" i="113"/>
  <c r="JT54" i="113"/>
  <c r="JT62" i="113"/>
  <c r="JT78" i="113"/>
  <c r="JT82" i="113"/>
  <c r="JT85" i="113"/>
  <c r="JT79" i="113"/>
  <c r="JT67" i="113"/>
  <c r="JT55" i="113"/>
  <c r="JT31" i="113"/>
  <c r="JT22" i="113"/>
  <c r="JT39" i="113"/>
  <c r="JT63" i="113"/>
  <c r="JT49" i="113"/>
  <c r="JT73" i="113"/>
  <c r="JT72" i="113"/>
  <c r="JR34" i="113"/>
  <c r="JS10" i="113"/>
  <c r="JS71" i="113"/>
  <c r="JS42" i="113"/>
  <c r="JS35" i="113"/>
  <c r="JS33" i="113"/>
  <c r="KI34" i="113"/>
  <c r="KK27" i="113"/>
  <c r="KK11" i="113"/>
  <c r="KK13" i="113"/>
  <c r="KK12" i="113"/>
  <c r="KK14" i="113"/>
  <c r="KK15" i="113"/>
  <c r="KK16" i="113"/>
  <c r="KK17" i="113"/>
  <c r="KK18" i="113"/>
  <c r="KK19" i="113"/>
  <c r="KK20" i="113"/>
  <c r="KK21" i="113"/>
  <c r="KK22" i="113"/>
  <c r="KK23" i="113"/>
  <c r="KK24" i="113"/>
  <c r="KK25" i="113"/>
  <c r="KK26" i="113"/>
  <c r="KK38" i="113"/>
  <c r="KK37" i="113"/>
  <c r="KK39" i="113"/>
  <c r="KK40" i="113"/>
  <c r="KK41" i="113"/>
  <c r="KK44" i="113"/>
  <c r="KK43" i="113"/>
  <c r="KK45" i="113"/>
  <c r="KK28" i="113"/>
  <c r="KK29" i="113"/>
  <c r="KK30" i="113"/>
  <c r="KK31" i="113"/>
  <c r="KK32" i="113"/>
  <c r="KK36" i="113"/>
  <c r="KK51" i="113"/>
  <c r="KK53" i="113"/>
  <c r="KK58" i="113"/>
  <c r="KK64" i="113"/>
  <c r="KK66" i="113"/>
  <c r="KK68" i="113"/>
  <c r="KK76" i="113"/>
  <c r="KK80" i="113"/>
  <c r="KK48" i="113"/>
  <c r="KK47" i="113"/>
  <c r="KK50" i="113"/>
  <c r="KK55" i="113"/>
  <c r="KK57" i="113"/>
  <c r="KK69" i="113"/>
  <c r="KK74" i="113"/>
  <c r="KK78" i="113"/>
  <c r="KK79" i="113"/>
  <c r="KK52" i="113"/>
  <c r="KK54" i="113"/>
  <c r="KK59" i="113"/>
  <c r="KK60" i="113"/>
  <c r="KK61" i="113"/>
  <c r="KK62" i="113"/>
  <c r="KK63" i="113"/>
  <c r="KK65" i="113"/>
  <c r="KK67" i="113"/>
  <c r="KK56" i="113"/>
  <c r="KK70" i="113"/>
  <c r="KK86" i="113"/>
  <c r="KK46" i="113"/>
  <c r="KK73" i="113"/>
  <c r="KK72" i="113"/>
  <c r="KK49" i="113"/>
  <c r="KK85" i="113"/>
  <c r="KK77" i="113"/>
  <c r="KK81" i="113"/>
  <c r="KK83" i="113"/>
  <c r="KK84" i="113"/>
  <c r="KK75" i="113"/>
  <c r="KK82" i="113"/>
  <c r="KJ71" i="113"/>
  <c r="KJ42" i="113"/>
  <c r="KJ35" i="113"/>
  <c r="KJ33" i="113"/>
  <c r="KJ10" i="113"/>
  <c r="JD10" i="113"/>
  <c r="JE13" i="113"/>
  <c r="JE14" i="113"/>
  <c r="JE15" i="113"/>
  <c r="JE16" i="113"/>
  <c r="JE17" i="113"/>
  <c r="JE18" i="113"/>
  <c r="JE19" i="113"/>
  <c r="JE20" i="113"/>
  <c r="JE21" i="113"/>
  <c r="JE22" i="113"/>
  <c r="JE23" i="113"/>
  <c r="JE24" i="113"/>
  <c r="JE25" i="113"/>
  <c r="JE26" i="113"/>
  <c r="JE27" i="113"/>
  <c r="JE11" i="113"/>
  <c r="JE38" i="113"/>
  <c r="JE39" i="113"/>
  <c r="JE40" i="113"/>
  <c r="JE41" i="113"/>
  <c r="JE44" i="113"/>
  <c r="JE45" i="113"/>
  <c r="JE48" i="113"/>
  <c r="JE51" i="113"/>
  <c r="JE36" i="113"/>
  <c r="JE49" i="113"/>
  <c r="JE52" i="113"/>
  <c r="JE28" i="113"/>
  <c r="JE29" i="113"/>
  <c r="JE30" i="113"/>
  <c r="JE31" i="113"/>
  <c r="JE32" i="113"/>
  <c r="JE50" i="113"/>
  <c r="JE56" i="113"/>
  <c r="JE59" i="113"/>
  <c r="JE60" i="113"/>
  <c r="JE61" i="113"/>
  <c r="JE62" i="113"/>
  <c r="JE63" i="113"/>
  <c r="JE46" i="113"/>
  <c r="JE55" i="113"/>
  <c r="JE58" i="113"/>
  <c r="JE67" i="113"/>
  <c r="JE53" i="113"/>
  <c r="JE64" i="113"/>
  <c r="JE54" i="113"/>
  <c r="JE57" i="113"/>
  <c r="JE65" i="113"/>
  <c r="JE68" i="113"/>
  <c r="JE75" i="113"/>
  <c r="JE77" i="113"/>
  <c r="JE79" i="113"/>
  <c r="JE82" i="113"/>
  <c r="JE84" i="113"/>
  <c r="JE66" i="113"/>
  <c r="JE69" i="113"/>
  <c r="JE70" i="113"/>
  <c r="JE73" i="113"/>
  <c r="JE74" i="113"/>
  <c r="JE76" i="113"/>
  <c r="JE78" i="113"/>
  <c r="JE80" i="113"/>
  <c r="JE83" i="113"/>
  <c r="JE86" i="113"/>
  <c r="JE85" i="113"/>
  <c r="JE81" i="113"/>
  <c r="JC34" i="113"/>
  <c r="JD71" i="113"/>
  <c r="JD42" i="113"/>
  <c r="JD35" i="113"/>
  <c r="JD33" i="113"/>
  <c r="IK71" i="113"/>
  <c r="IK42" i="113"/>
  <c r="IK35" i="113"/>
  <c r="IK33" i="113"/>
  <c r="IK10" i="113"/>
  <c r="IJ34" i="113"/>
  <c r="IL11" i="113"/>
  <c r="IL13" i="113"/>
  <c r="IL12" i="113"/>
  <c r="IL14" i="113"/>
  <c r="IL15" i="113"/>
  <c r="IL16" i="113"/>
  <c r="IL17" i="113"/>
  <c r="IL18" i="113"/>
  <c r="IL19" i="113"/>
  <c r="IL20" i="113"/>
  <c r="IL21" i="113"/>
  <c r="IL22" i="113"/>
  <c r="IL23" i="113"/>
  <c r="IL24" i="113"/>
  <c r="IL25" i="113"/>
  <c r="IL28" i="113"/>
  <c r="IL29" i="113"/>
  <c r="IL30" i="113"/>
  <c r="IL31" i="113"/>
  <c r="IL32" i="113"/>
  <c r="IL49" i="113"/>
  <c r="IL52" i="113"/>
  <c r="IL26" i="113"/>
  <c r="IL27" i="113"/>
  <c r="IL36" i="113"/>
  <c r="IL50" i="113"/>
  <c r="IL38" i="113"/>
  <c r="IL37" i="113"/>
  <c r="IL39" i="113"/>
  <c r="IL40" i="113"/>
  <c r="IL41" i="113"/>
  <c r="IL44" i="113"/>
  <c r="IL43" i="113"/>
  <c r="IL45" i="113"/>
  <c r="IL48" i="113"/>
  <c r="IL47" i="113"/>
  <c r="IL51" i="113"/>
  <c r="IL54" i="113"/>
  <c r="IL53" i="113"/>
  <c r="IL66" i="113"/>
  <c r="IL69" i="113"/>
  <c r="IL70" i="113"/>
  <c r="IL57" i="113"/>
  <c r="IL67" i="113"/>
  <c r="IL55" i="113"/>
  <c r="IL58" i="113"/>
  <c r="IL64" i="113"/>
  <c r="IL46" i="113"/>
  <c r="IL56" i="113"/>
  <c r="IL59" i="113"/>
  <c r="IL60" i="113"/>
  <c r="IL61" i="113"/>
  <c r="IL62" i="113"/>
  <c r="IL63" i="113"/>
  <c r="IL65" i="113"/>
  <c r="IL68" i="113"/>
  <c r="IL73" i="113"/>
  <c r="IL72" i="113"/>
  <c r="IL76" i="113"/>
  <c r="IL78" i="113"/>
  <c r="IL80" i="113"/>
  <c r="IL83" i="113"/>
  <c r="IL86" i="113"/>
  <c r="IL74" i="113"/>
  <c r="IL81" i="113"/>
  <c r="IL75" i="113"/>
  <c r="IL77" i="113"/>
  <c r="IL79" i="113"/>
  <c r="IL82" i="113"/>
  <c r="IL84" i="113"/>
  <c r="IL85" i="113"/>
  <c r="HV71" i="113"/>
  <c r="HV42" i="113"/>
  <c r="HV35" i="113"/>
  <c r="HV33" i="113"/>
  <c r="HW11" i="113"/>
  <c r="HW28" i="113"/>
  <c r="HW13" i="113"/>
  <c r="HW14" i="113"/>
  <c r="HW15" i="113"/>
  <c r="HW16" i="113"/>
  <c r="HW17" i="113"/>
  <c r="HW18" i="113"/>
  <c r="HW19" i="113"/>
  <c r="HW20" i="113"/>
  <c r="HW21" i="113"/>
  <c r="HW22" i="113"/>
  <c r="HW23" i="113"/>
  <c r="HW24" i="113"/>
  <c r="HW25" i="113"/>
  <c r="HW26" i="113"/>
  <c r="HW27" i="113"/>
  <c r="HW49" i="113"/>
  <c r="HW52" i="113"/>
  <c r="HW55" i="113"/>
  <c r="HW32" i="113"/>
  <c r="HW36" i="113"/>
  <c r="HW50" i="113"/>
  <c r="HW56" i="113"/>
  <c r="HW46" i="113"/>
  <c r="HW53" i="113"/>
  <c r="HW66" i="113"/>
  <c r="HW58" i="113"/>
  <c r="HW64" i="113"/>
  <c r="HW69" i="113"/>
  <c r="HW70" i="113"/>
  <c r="HW75" i="113"/>
  <c r="HW77" i="113"/>
  <c r="HW29" i="113"/>
  <c r="HW31" i="113"/>
  <c r="HW67" i="113"/>
  <c r="HW73" i="113"/>
  <c r="HW78" i="113"/>
  <c r="HW38" i="113"/>
  <c r="HW39" i="113"/>
  <c r="HW40" i="113"/>
  <c r="HW41" i="113"/>
  <c r="HW44" i="113"/>
  <c r="HW45" i="113"/>
  <c r="HW48" i="113"/>
  <c r="HW51" i="113"/>
  <c r="HW54" i="113"/>
  <c r="HW57" i="113"/>
  <c r="HW59" i="113"/>
  <c r="HW60" i="113"/>
  <c r="HW61" i="113"/>
  <c r="HW62" i="113"/>
  <c r="HW63" i="113"/>
  <c r="HW65" i="113"/>
  <c r="HW74" i="113"/>
  <c r="HW76" i="113"/>
  <c r="HW81" i="113"/>
  <c r="HW30" i="113"/>
  <c r="HW68" i="113"/>
  <c r="HW85" i="113"/>
  <c r="HW80" i="113"/>
  <c r="HW83" i="113"/>
  <c r="HW86" i="113"/>
  <c r="HW79" i="113"/>
  <c r="HW82" i="113"/>
  <c r="HW84" i="113"/>
  <c r="HV10" i="113"/>
  <c r="HU34" i="113"/>
  <c r="HD71" i="113"/>
  <c r="HE13" i="113"/>
  <c r="HE12" i="113"/>
  <c r="HE14" i="113"/>
  <c r="HE15" i="113"/>
  <c r="HE16" i="113"/>
  <c r="HE17" i="113"/>
  <c r="HE18" i="113"/>
  <c r="HE19" i="113"/>
  <c r="HE20" i="113"/>
  <c r="HE21" i="113"/>
  <c r="HE22" i="113"/>
  <c r="HE23" i="113"/>
  <c r="HE24" i="113"/>
  <c r="HE25" i="113"/>
  <c r="HE26" i="113"/>
  <c r="HE27" i="113"/>
  <c r="HE32" i="113"/>
  <c r="HE54" i="113"/>
  <c r="HE58" i="113"/>
  <c r="HE38" i="113"/>
  <c r="HE37" i="113"/>
  <c r="HE39" i="113"/>
  <c r="HE40" i="113"/>
  <c r="HE41" i="113"/>
  <c r="HE44" i="113"/>
  <c r="HE43" i="113"/>
  <c r="HE45" i="113"/>
  <c r="HE51" i="113"/>
  <c r="HE36" i="113"/>
  <c r="HE52" i="113"/>
  <c r="HE56" i="113"/>
  <c r="HE67" i="113"/>
  <c r="HE75" i="113"/>
  <c r="HE29" i="113"/>
  <c r="HE46" i="113"/>
  <c r="HE48" i="113"/>
  <c r="HE47" i="113"/>
  <c r="HE49" i="113"/>
  <c r="HE50" i="113"/>
  <c r="HE53" i="113"/>
  <c r="HE65" i="113"/>
  <c r="HE69" i="113"/>
  <c r="HE70" i="113"/>
  <c r="HE74" i="113"/>
  <c r="HE80" i="113"/>
  <c r="HE84" i="113"/>
  <c r="HE55" i="113"/>
  <c r="HE79" i="113"/>
  <c r="HE83" i="113"/>
  <c r="HE30" i="113"/>
  <c r="HE57" i="113"/>
  <c r="HE60" i="113"/>
  <c r="HE61" i="113"/>
  <c r="HE62" i="113"/>
  <c r="HE63" i="113"/>
  <c r="HE66" i="113"/>
  <c r="HE77" i="113"/>
  <c r="HE81" i="113"/>
  <c r="HE85" i="113"/>
  <c r="HE31" i="113"/>
  <c r="HE64" i="113"/>
  <c r="HE68" i="113"/>
  <c r="HE73" i="113"/>
  <c r="HE72" i="113"/>
  <c r="HE76" i="113"/>
  <c r="HE78" i="113"/>
  <c r="HE82" i="113"/>
  <c r="HE86" i="113"/>
  <c r="HE11" i="113"/>
  <c r="HE28" i="113"/>
  <c r="HE59" i="113"/>
  <c r="HC34" i="113"/>
  <c r="HD42" i="113"/>
  <c r="HD35" i="113"/>
  <c r="HD33" i="113"/>
  <c r="HD10" i="113"/>
  <c r="GM34" i="113"/>
  <c r="GO11" i="113"/>
  <c r="GO13" i="113"/>
  <c r="GO14" i="113"/>
  <c r="GO15" i="113"/>
  <c r="GO16" i="113"/>
  <c r="GO17" i="113"/>
  <c r="GO18" i="113"/>
  <c r="GO19" i="113"/>
  <c r="GO20" i="113"/>
  <c r="GO21" i="113"/>
  <c r="GO22" i="113"/>
  <c r="GO23" i="113"/>
  <c r="GO24" i="113"/>
  <c r="GO25" i="113"/>
  <c r="GO26" i="113"/>
  <c r="GO27" i="113"/>
  <c r="GO38" i="113"/>
  <c r="GO39" i="113"/>
  <c r="GO40" i="113"/>
  <c r="GO41" i="113"/>
  <c r="GO44" i="113"/>
  <c r="GO45" i="113"/>
  <c r="GO51" i="113"/>
  <c r="GO52" i="113"/>
  <c r="GO53" i="113"/>
  <c r="GO54" i="113"/>
  <c r="GO55" i="113"/>
  <c r="GO56" i="113"/>
  <c r="GO57" i="113"/>
  <c r="GO58" i="113"/>
  <c r="GO28" i="113"/>
  <c r="GO30" i="113"/>
  <c r="GO32" i="113"/>
  <c r="GO36" i="113"/>
  <c r="GO60" i="113"/>
  <c r="GO61" i="113"/>
  <c r="GO62" i="113"/>
  <c r="GO63" i="113"/>
  <c r="GO29" i="113"/>
  <c r="GO31" i="113"/>
  <c r="GO46" i="113"/>
  <c r="GO59" i="113"/>
  <c r="GO69" i="113"/>
  <c r="GO70" i="113"/>
  <c r="GO76" i="113"/>
  <c r="GO48" i="113"/>
  <c r="GO50" i="113"/>
  <c r="GO64" i="113"/>
  <c r="GO65" i="113"/>
  <c r="GO66" i="113"/>
  <c r="GO67" i="113"/>
  <c r="GO68" i="113"/>
  <c r="GO75" i="113"/>
  <c r="GO73" i="113"/>
  <c r="GO78" i="113"/>
  <c r="GO80" i="113"/>
  <c r="GO82" i="113"/>
  <c r="GO84" i="113"/>
  <c r="GO85" i="113"/>
  <c r="GO49" i="113"/>
  <c r="GO74" i="113"/>
  <c r="GO77" i="113"/>
  <c r="GO79" i="113"/>
  <c r="GO81" i="113"/>
  <c r="GO83" i="113"/>
  <c r="GO86" i="113"/>
  <c r="GN71" i="113"/>
  <c r="GN42" i="113"/>
  <c r="GN35" i="113"/>
  <c r="FW71" i="113"/>
  <c r="FW42" i="113"/>
  <c r="FW35" i="113"/>
  <c r="FW33" i="113"/>
  <c r="FV34" i="113"/>
  <c r="FX13" i="113"/>
  <c r="FX14" i="113"/>
  <c r="FX15" i="113"/>
  <c r="FX16" i="113"/>
  <c r="FX17" i="113"/>
  <c r="FX18" i="113"/>
  <c r="FX19" i="113"/>
  <c r="FX20" i="113"/>
  <c r="FX21" i="113"/>
  <c r="FX22" i="113"/>
  <c r="FX23" i="113"/>
  <c r="FX24" i="113"/>
  <c r="FX25" i="113"/>
  <c r="FX26" i="113"/>
  <c r="FX11" i="113"/>
  <c r="FX27" i="113"/>
  <c r="FX38" i="113"/>
  <c r="FX39" i="113"/>
  <c r="FX40" i="113"/>
  <c r="FX41" i="113"/>
  <c r="FX44" i="113"/>
  <c r="FX45" i="113"/>
  <c r="FX29" i="113"/>
  <c r="FX31" i="113"/>
  <c r="FX48" i="113"/>
  <c r="FX49" i="113"/>
  <c r="FX50" i="113"/>
  <c r="FX69" i="113"/>
  <c r="FX70" i="113"/>
  <c r="FX73" i="113"/>
  <c r="FX77" i="113"/>
  <c r="FX78" i="113"/>
  <c r="FX79" i="113"/>
  <c r="FX80" i="113"/>
  <c r="FX81" i="113"/>
  <c r="FX28" i="113"/>
  <c r="FX30" i="113"/>
  <c r="FX32" i="113"/>
  <c r="FX59" i="113"/>
  <c r="FX60" i="113"/>
  <c r="FX61" i="113"/>
  <c r="FX62" i="113"/>
  <c r="FX63" i="113"/>
  <c r="FX75" i="113"/>
  <c r="FX51" i="113"/>
  <c r="FX52" i="113"/>
  <c r="FX53" i="113"/>
  <c r="FX54" i="113"/>
  <c r="FX55" i="113"/>
  <c r="FX56" i="113"/>
  <c r="FX57" i="113"/>
  <c r="FX58" i="113"/>
  <c r="FX76" i="113"/>
  <c r="FX36" i="113"/>
  <c r="FX46" i="113"/>
  <c r="FX82" i="113"/>
  <c r="FX74" i="113"/>
  <c r="FX83" i="113"/>
  <c r="FX84" i="113"/>
  <c r="FX85" i="113"/>
  <c r="FX86" i="113"/>
  <c r="FX64" i="113"/>
  <c r="FX65" i="113"/>
  <c r="FX66" i="113"/>
  <c r="FX67" i="113"/>
  <c r="FX68" i="113"/>
  <c r="FW10" i="113"/>
  <c r="EP72" i="113"/>
  <c r="EP71" i="113"/>
  <c r="EP43" i="113"/>
  <c r="EQ11" i="113"/>
  <c r="EQ23" i="113"/>
  <c r="EQ24" i="113"/>
  <c r="EQ25" i="113"/>
  <c r="EQ26" i="113"/>
  <c r="EQ27" i="113"/>
  <c r="EQ28" i="113"/>
  <c r="EQ13" i="113"/>
  <c r="EQ14" i="113"/>
  <c r="EQ29" i="113"/>
  <c r="EQ30" i="113"/>
  <c r="EQ31" i="113"/>
  <c r="EQ32" i="113"/>
  <c r="EQ15" i="113"/>
  <c r="EQ16" i="113"/>
  <c r="EQ36" i="113"/>
  <c r="EQ41" i="113"/>
  <c r="EQ38" i="113"/>
  <c r="EQ17" i="113"/>
  <c r="EQ21" i="113"/>
  <c r="EQ44" i="113"/>
  <c r="EQ45" i="113"/>
  <c r="EQ46" i="113"/>
  <c r="EQ48" i="113"/>
  <c r="EQ49" i="113"/>
  <c r="EQ50" i="113"/>
  <c r="EQ55" i="113"/>
  <c r="EQ56" i="113"/>
  <c r="EQ57" i="113"/>
  <c r="EQ58" i="113"/>
  <c r="EQ59" i="113"/>
  <c r="EQ64" i="113"/>
  <c r="EQ69" i="113"/>
  <c r="EQ18" i="113"/>
  <c r="EQ22" i="113"/>
  <c r="EQ51" i="113"/>
  <c r="EQ52" i="113"/>
  <c r="EQ53" i="113"/>
  <c r="EQ54" i="113"/>
  <c r="EQ60" i="113"/>
  <c r="EQ65" i="113"/>
  <c r="EQ19" i="113"/>
  <c r="EQ39" i="113"/>
  <c r="EQ40" i="113"/>
  <c r="EQ61" i="113"/>
  <c r="EQ66" i="113"/>
  <c r="EQ67" i="113"/>
  <c r="EQ20" i="113"/>
  <c r="EQ70" i="113"/>
  <c r="EQ78" i="113"/>
  <c r="EQ79" i="113"/>
  <c r="EQ80" i="113"/>
  <c r="EQ81" i="113"/>
  <c r="EQ82" i="113"/>
  <c r="EQ83" i="113"/>
  <c r="EQ84" i="113"/>
  <c r="EQ85" i="113"/>
  <c r="EQ86" i="113"/>
  <c r="EQ62" i="113"/>
  <c r="EQ63" i="113"/>
  <c r="EQ68" i="113"/>
  <c r="EQ73" i="113"/>
  <c r="EQ74" i="113"/>
  <c r="EQ75" i="113"/>
  <c r="EQ76" i="113"/>
  <c r="EQ77" i="113"/>
  <c r="EO34" i="113"/>
  <c r="EP47" i="113"/>
  <c r="EP37" i="113"/>
  <c r="EP12" i="113"/>
  <c r="EP10" i="113"/>
  <c r="DF71" i="113"/>
  <c r="DF42" i="113"/>
  <c r="DF35" i="113"/>
  <c r="DF33" i="113"/>
  <c r="DF10" i="113"/>
  <c r="DG11" i="113"/>
  <c r="DG18" i="113"/>
  <c r="DG22" i="113"/>
  <c r="DG26" i="113"/>
  <c r="DG30" i="113"/>
  <c r="DG13" i="113"/>
  <c r="DG12" i="113"/>
  <c r="DG14" i="113"/>
  <c r="DG19" i="113"/>
  <c r="DG23" i="113"/>
  <c r="DG27" i="113"/>
  <c r="DG31" i="113"/>
  <c r="DG15" i="113"/>
  <c r="DG16" i="113"/>
  <c r="DG17" i="113"/>
  <c r="DG20" i="113"/>
  <c r="DG24" i="113"/>
  <c r="DG28" i="113"/>
  <c r="DG21" i="113"/>
  <c r="DG25" i="113"/>
  <c r="DG29" i="113"/>
  <c r="DG38" i="113"/>
  <c r="DG37" i="113"/>
  <c r="DG46" i="113"/>
  <c r="DG53" i="113"/>
  <c r="DG54" i="113"/>
  <c r="DG55" i="113"/>
  <c r="DG56" i="113"/>
  <c r="DG36" i="113"/>
  <c r="DG40" i="113"/>
  <c r="DG57" i="113"/>
  <c r="DG58" i="113"/>
  <c r="DG59" i="113"/>
  <c r="DG60" i="113"/>
  <c r="DG61" i="113"/>
  <c r="DG62" i="113"/>
  <c r="DG63" i="113"/>
  <c r="DG39" i="113"/>
  <c r="DG45" i="113"/>
  <c r="DG48" i="113"/>
  <c r="DG47" i="113"/>
  <c r="DG49" i="113"/>
  <c r="DG50" i="113"/>
  <c r="DG51" i="113"/>
  <c r="DG52" i="113"/>
  <c r="DG64" i="113"/>
  <c r="DG65" i="113"/>
  <c r="DG66" i="113"/>
  <c r="DG67" i="113"/>
  <c r="DG68" i="113"/>
  <c r="DG69" i="113"/>
  <c r="DG70" i="113"/>
  <c r="DG73" i="113"/>
  <c r="DG72" i="113"/>
  <c r="DG74" i="113"/>
  <c r="DG75" i="113"/>
  <c r="DG78" i="113"/>
  <c r="DG79" i="113"/>
  <c r="DG32" i="113"/>
  <c r="DG41" i="113"/>
  <c r="DG44" i="113"/>
  <c r="DG43" i="113"/>
  <c r="DG77" i="113"/>
  <c r="DG80" i="113"/>
  <c r="DG81" i="113"/>
  <c r="DG82" i="113"/>
  <c r="DG83" i="113"/>
  <c r="DG86" i="113"/>
  <c r="DG76" i="113"/>
  <c r="DG85" i="113"/>
  <c r="DG84" i="113"/>
  <c r="DE34" i="113"/>
  <c r="BX13" i="113"/>
  <c r="BX12" i="113"/>
  <c r="BX14" i="113"/>
  <c r="BX15" i="113"/>
  <c r="BX16" i="113"/>
  <c r="BX17" i="113"/>
  <c r="BX18" i="113"/>
  <c r="BX19" i="113"/>
  <c r="BX20" i="113"/>
  <c r="BX21" i="113"/>
  <c r="BX22" i="113"/>
  <c r="BX23" i="113"/>
  <c r="BX24" i="113"/>
  <c r="BX25" i="113"/>
  <c r="BX26" i="113"/>
  <c r="BX27" i="113"/>
  <c r="BX28" i="113"/>
  <c r="BX29" i="113"/>
  <c r="BX30" i="113"/>
  <c r="BX31" i="113"/>
  <c r="BX11" i="113"/>
  <c r="BX32" i="113"/>
  <c r="BX36" i="113"/>
  <c r="BX45" i="113"/>
  <c r="BX46" i="113"/>
  <c r="BX48" i="113"/>
  <c r="BX47" i="113"/>
  <c r="BX49" i="113"/>
  <c r="BX50" i="113"/>
  <c r="BX51" i="113"/>
  <c r="BX52" i="113"/>
  <c r="BX40" i="113"/>
  <c r="BX41" i="113"/>
  <c r="BX55" i="113"/>
  <c r="BX56" i="113"/>
  <c r="BX53" i="113"/>
  <c r="BX54" i="113"/>
  <c r="BX57" i="113"/>
  <c r="BX58" i="113"/>
  <c r="BX59" i="113"/>
  <c r="BX60" i="113"/>
  <c r="BX61" i="113"/>
  <c r="BX38" i="113"/>
  <c r="BX37" i="113"/>
  <c r="BX39" i="113"/>
  <c r="BX44" i="113"/>
  <c r="BX43" i="113"/>
  <c r="BX62" i="113"/>
  <c r="BX63" i="113"/>
  <c r="BX64" i="113"/>
  <c r="BX65" i="113"/>
  <c r="BX66" i="113"/>
  <c r="BX67" i="113"/>
  <c r="BX68" i="113"/>
  <c r="BX69" i="113"/>
  <c r="BX70" i="113"/>
  <c r="BX73" i="113"/>
  <c r="BX72" i="113"/>
  <c r="BX74" i="113"/>
  <c r="BX75" i="113"/>
  <c r="BX76" i="113"/>
  <c r="BX77" i="113"/>
  <c r="BX79" i="113"/>
  <c r="BX81" i="113"/>
  <c r="BX85" i="113"/>
  <c r="BX78" i="113"/>
  <c r="BX80" i="113"/>
  <c r="BX82" i="113"/>
  <c r="BX86" i="113"/>
  <c r="BX84" i="113"/>
  <c r="BX83" i="113"/>
  <c r="BV34" i="113"/>
  <c r="BW71" i="113"/>
  <c r="BW42" i="113"/>
  <c r="BW35" i="113"/>
  <c r="BW33" i="113"/>
  <c r="BW10" i="113"/>
  <c r="AP34" i="113"/>
  <c r="AR11" i="113"/>
  <c r="AR13" i="113"/>
  <c r="AR14" i="113"/>
  <c r="AR15" i="113"/>
  <c r="AR16" i="113"/>
  <c r="AR17" i="113"/>
  <c r="AR18" i="113"/>
  <c r="AR19" i="113"/>
  <c r="AR20" i="113"/>
  <c r="AR21" i="113"/>
  <c r="AR22" i="113"/>
  <c r="AR23" i="113"/>
  <c r="AR24" i="113"/>
  <c r="AR25" i="113"/>
  <c r="AR26" i="113"/>
  <c r="AR27" i="113"/>
  <c r="AR28" i="113"/>
  <c r="AR29" i="113"/>
  <c r="AR30" i="113"/>
  <c r="AR31" i="113"/>
  <c r="AR53" i="113"/>
  <c r="AR44" i="113"/>
  <c r="AR45" i="113"/>
  <c r="AR46" i="113"/>
  <c r="AR48" i="113"/>
  <c r="AR49" i="113"/>
  <c r="AR50" i="113"/>
  <c r="AR51" i="113"/>
  <c r="AR52" i="113"/>
  <c r="AR32" i="113"/>
  <c r="AR36" i="113"/>
  <c r="AR40" i="113"/>
  <c r="AR60" i="113"/>
  <c r="AR61" i="113"/>
  <c r="AR62" i="113"/>
  <c r="AR63" i="113"/>
  <c r="AR64" i="113"/>
  <c r="AR39" i="113"/>
  <c r="AR79" i="113"/>
  <c r="AR84" i="113"/>
  <c r="AR57" i="113"/>
  <c r="AR65" i="113"/>
  <c r="AR66" i="113"/>
  <c r="AR67" i="113"/>
  <c r="AR68" i="113"/>
  <c r="AR69" i="113"/>
  <c r="AR70" i="113"/>
  <c r="AR73" i="113"/>
  <c r="AR74" i="113"/>
  <c r="AR75" i="113"/>
  <c r="AR76" i="113"/>
  <c r="AR81" i="113"/>
  <c r="AR82" i="113"/>
  <c r="AR54" i="113"/>
  <c r="AR86" i="113"/>
  <c r="AR56" i="113"/>
  <c r="AR58" i="113"/>
  <c r="AR55" i="113"/>
  <c r="AR59" i="113"/>
  <c r="AR77" i="113"/>
  <c r="AR78" i="113"/>
  <c r="AR83" i="113"/>
  <c r="AR38" i="113"/>
  <c r="AR41" i="113"/>
  <c r="AR80" i="113"/>
  <c r="AR85" i="113"/>
  <c r="AQ71" i="113"/>
  <c r="AQ42" i="113"/>
  <c r="AQ35" i="113"/>
  <c r="AQ33" i="113"/>
  <c r="AQ10" i="113"/>
  <c r="Z33" i="113"/>
  <c r="G10" i="113"/>
  <c r="G71" i="113"/>
  <c r="G42" i="113"/>
  <c r="G35" i="113"/>
  <c r="G33" i="113"/>
  <c r="H26" i="113"/>
  <c r="H30" i="113"/>
  <c r="H24" i="113"/>
  <c r="H28" i="113"/>
  <c r="H32" i="113"/>
  <c r="H36" i="113"/>
  <c r="H23" i="113"/>
  <c r="H27" i="113"/>
  <c r="H31" i="113"/>
  <c r="H13" i="113"/>
  <c r="H12" i="113"/>
  <c r="H17" i="113"/>
  <c r="H21" i="113"/>
  <c r="H45" i="113"/>
  <c r="H11" i="113"/>
  <c r="H15" i="113"/>
  <c r="H18" i="113"/>
  <c r="H38" i="113"/>
  <c r="H37" i="113"/>
  <c r="H39" i="113"/>
  <c r="H52" i="113"/>
  <c r="H55" i="113"/>
  <c r="H57" i="113"/>
  <c r="H59" i="113"/>
  <c r="H25" i="113"/>
  <c r="H41" i="113"/>
  <c r="H58" i="113"/>
  <c r="H14" i="113"/>
  <c r="H40" i="113"/>
  <c r="H63" i="113"/>
  <c r="H66" i="113"/>
  <c r="H48" i="113"/>
  <c r="H47" i="113"/>
  <c r="H50" i="113"/>
  <c r="H54" i="113"/>
  <c r="H56" i="113"/>
  <c r="H61" i="113"/>
  <c r="H29" i="113"/>
  <c r="H16" i="113"/>
  <c r="H20" i="113"/>
  <c r="H44" i="113"/>
  <c r="H43" i="113"/>
  <c r="H46" i="113"/>
  <c r="H49" i="113"/>
  <c r="H51" i="113"/>
  <c r="H53" i="113"/>
  <c r="H65" i="113"/>
  <c r="H67" i="113"/>
  <c r="H69" i="113"/>
  <c r="H74" i="113"/>
  <c r="H76" i="113"/>
  <c r="H78" i="113"/>
  <c r="H80" i="113"/>
  <c r="H82" i="113"/>
  <c r="H84" i="113"/>
  <c r="H86" i="113"/>
  <c r="H22" i="113"/>
  <c r="H19" i="113"/>
  <c r="H60" i="113"/>
  <c r="H62" i="113"/>
  <c r="H70" i="113"/>
  <c r="H73" i="113"/>
  <c r="H72" i="113"/>
  <c r="H81" i="113"/>
  <c r="H75" i="113"/>
  <c r="H83" i="113"/>
  <c r="H64" i="113"/>
  <c r="H68" i="113"/>
  <c r="H79" i="113"/>
  <c r="H77" i="113"/>
  <c r="H85" i="113"/>
  <c r="F34" i="113"/>
  <c r="FD10" i="113"/>
  <c r="FD71" i="113"/>
  <c r="FD42" i="113"/>
  <c r="FD35" i="113"/>
  <c r="FD33" i="113"/>
  <c r="FE14" i="113"/>
  <c r="FE16" i="113"/>
  <c r="FE18" i="113"/>
  <c r="FE20" i="113"/>
  <c r="FE22" i="113"/>
  <c r="FE24" i="113"/>
  <c r="FE26" i="113"/>
  <c r="FE28" i="113"/>
  <c r="FE30" i="113"/>
  <c r="FE32" i="113"/>
  <c r="FE38" i="113"/>
  <c r="FE37" i="113"/>
  <c r="FE39" i="113"/>
  <c r="FE40" i="113"/>
  <c r="FE41" i="113"/>
  <c r="FE11" i="113"/>
  <c r="FE15" i="113"/>
  <c r="FE23" i="113"/>
  <c r="FE31" i="113"/>
  <c r="FE46" i="113"/>
  <c r="FE51" i="113"/>
  <c r="FE55" i="113"/>
  <c r="FE74" i="113"/>
  <c r="FE75" i="113"/>
  <c r="FE76" i="113"/>
  <c r="FE77" i="113"/>
  <c r="FE78" i="113"/>
  <c r="FE79" i="113"/>
  <c r="FE80" i="113"/>
  <c r="FE81" i="113"/>
  <c r="FE82" i="113"/>
  <c r="FE83" i="113"/>
  <c r="FE84" i="113"/>
  <c r="FE85" i="113"/>
  <c r="FE86" i="113"/>
  <c r="FE17" i="113"/>
  <c r="FE13" i="113"/>
  <c r="FE12" i="113"/>
  <c r="FE25" i="113"/>
  <c r="FE44" i="113"/>
  <c r="FE43" i="113"/>
  <c r="FE48" i="113"/>
  <c r="FE47" i="113"/>
  <c r="FE60" i="113"/>
  <c r="FE64" i="113"/>
  <c r="FE68" i="113"/>
  <c r="FE19" i="113"/>
  <c r="FE54" i="113"/>
  <c r="FE57" i="113"/>
  <c r="FE61" i="113"/>
  <c r="FE65" i="113"/>
  <c r="FE69" i="113"/>
  <c r="FE70" i="113"/>
  <c r="FE21" i="113"/>
  <c r="FE27" i="113"/>
  <c r="FE45" i="113"/>
  <c r="FE49" i="113"/>
  <c r="FE52" i="113"/>
  <c r="FE59" i="113"/>
  <c r="FE67" i="113"/>
  <c r="FE29" i="113"/>
  <c r="FE50" i="113"/>
  <c r="FE53" i="113"/>
  <c r="FE56" i="113"/>
  <c r="FE58" i="113"/>
  <c r="FE62" i="113"/>
  <c r="FE66" i="113"/>
  <c r="FE36" i="113"/>
  <c r="FE63" i="113"/>
  <c r="FE73" i="113"/>
  <c r="FE72" i="113"/>
  <c r="FC34" i="113"/>
  <c r="IM8" i="113"/>
  <c r="IN5" i="113"/>
  <c r="IM9" i="113"/>
  <c r="IM7" i="113"/>
  <c r="IM6" i="113"/>
  <c r="IM2" i="113"/>
  <c r="HG5" i="113"/>
  <c r="HF9" i="113"/>
  <c r="HF2" i="113"/>
  <c r="HF6" i="113"/>
  <c r="HF7" i="113"/>
  <c r="HF8" i="113"/>
  <c r="KM5" i="113"/>
  <c r="KL6" i="113"/>
  <c r="KL7" i="113"/>
  <c r="KL8" i="113"/>
  <c r="KL9" i="113"/>
  <c r="KL2" i="113"/>
  <c r="FY6" i="113"/>
  <c r="FY7" i="113"/>
  <c r="FZ5" i="113"/>
  <c r="FY8" i="113"/>
  <c r="FY2" i="113"/>
  <c r="FY9" i="113"/>
  <c r="GQ5" i="113"/>
  <c r="GP6" i="113"/>
  <c r="GP7" i="113"/>
  <c r="GP8" i="113"/>
  <c r="GP9" i="113"/>
  <c r="GP2" i="113"/>
  <c r="JW6" i="113"/>
  <c r="JX5" i="113"/>
  <c r="JW7" i="113"/>
  <c r="JW8" i="113"/>
  <c r="JW9" i="113"/>
  <c r="FF6" i="113"/>
  <c r="FF7" i="113"/>
  <c r="FF8" i="113"/>
  <c r="FF2" i="113"/>
  <c r="FF9" i="113"/>
  <c r="JG5" i="113"/>
  <c r="JF6" i="113"/>
  <c r="JF7" i="113"/>
  <c r="JF8" i="113"/>
  <c r="JF9" i="113"/>
  <c r="JF2" i="113"/>
  <c r="HX6" i="113"/>
  <c r="HY5" i="113"/>
  <c r="HX7" i="113"/>
  <c r="HX8" i="113"/>
  <c r="HX9" i="113"/>
  <c r="HX2" i="113"/>
  <c r="LE6" i="113"/>
  <c r="LF5" i="113"/>
  <c r="LE7" i="113"/>
  <c r="LE8" i="113"/>
  <c r="LE9" i="113"/>
  <c r="ES5" i="113"/>
  <c r="ER8" i="113"/>
  <c r="ER6" i="113"/>
  <c r="ER9" i="113"/>
  <c r="ER7" i="113"/>
  <c r="ER2" i="113"/>
  <c r="DI5" i="113"/>
  <c r="DH9" i="113"/>
  <c r="DH8" i="113"/>
  <c r="DH7" i="113"/>
  <c r="DH6" i="113"/>
  <c r="DH2" i="113"/>
  <c r="BZ5" i="113"/>
  <c r="BY9" i="113"/>
  <c r="BY8" i="113"/>
  <c r="BY7" i="113"/>
  <c r="BY6" i="113"/>
  <c r="BY2" i="113"/>
  <c r="AS9" i="113"/>
  <c r="AS8" i="113"/>
  <c r="AS7" i="113"/>
  <c r="AS6" i="113"/>
  <c r="AS2" i="113"/>
  <c r="AT5" i="113"/>
  <c r="JU2" i="113"/>
  <c r="LC2" i="113"/>
  <c r="K2" i="113"/>
  <c r="L5" i="113"/>
  <c r="K9" i="113"/>
  <c r="K8" i="113"/>
  <c r="K7" i="113"/>
  <c r="I6" i="113"/>
  <c r="E157" i="108"/>
  <c r="D150" i="108"/>
  <c r="D151" i="108"/>
  <c r="D152" i="108"/>
  <c r="D153" i="108"/>
  <c r="D154" i="108"/>
  <c r="D155" i="108"/>
  <c r="D156" i="108"/>
  <c r="D157" i="108"/>
  <c r="D149" i="108"/>
  <c r="C10" i="99"/>
  <c r="C11" i="99"/>
  <c r="C12" i="99"/>
  <c r="C13" i="99"/>
  <c r="C14" i="99"/>
  <c r="C15" i="99"/>
  <c r="C16" i="99"/>
  <c r="C17" i="99"/>
  <c r="C18" i="99"/>
  <c r="C19" i="99"/>
  <c r="C20" i="99"/>
  <c r="C21" i="99"/>
  <c r="C22" i="99"/>
  <c r="C23" i="99"/>
  <c r="C24" i="99"/>
  <c r="C25" i="99"/>
  <c r="C26" i="99"/>
  <c r="C27" i="99"/>
  <c r="C28" i="99"/>
  <c r="C29" i="99"/>
  <c r="C30" i="99"/>
  <c r="C31" i="99"/>
  <c r="C32" i="99"/>
  <c r="C33" i="99"/>
  <c r="C34" i="99"/>
  <c r="C35" i="99"/>
  <c r="C36" i="99"/>
  <c r="C37" i="99"/>
  <c r="C38" i="99"/>
  <c r="C39" i="99"/>
  <c r="C40" i="99"/>
  <c r="C41" i="99"/>
  <c r="C42" i="99"/>
  <c r="C43" i="99"/>
  <c r="C44" i="99"/>
  <c r="C45" i="99"/>
  <c r="C46" i="99"/>
  <c r="C47" i="99"/>
  <c r="C48" i="99"/>
  <c r="C49" i="99"/>
  <c r="C50" i="99"/>
  <c r="C51" i="99"/>
  <c r="C52" i="99"/>
  <c r="C53" i="99"/>
  <c r="C54" i="99"/>
  <c r="C55" i="99"/>
  <c r="C56" i="99"/>
  <c r="C57" i="99"/>
  <c r="C58" i="99"/>
  <c r="C59" i="99"/>
  <c r="C60" i="99"/>
  <c r="C61" i="99"/>
  <c r="C62" i="99"/>
  <c r="C63" i="99"/>
  <c r="C64" i="99"/>
  <c r="C65" i="99"/>
  <c r="C66" i="99"/>
  <c r="C67" i="99"/>
  <c r="C68" i="99"/>
  <c r="C69" i="99"/>
  <c r="C70" i="99"/>
  <c r="C71" i="99"/>
  <c r="C72" i="99"/>
  <c r="C73" i="99"/>
  <c r="C74" i="99"/>
  <c r="C75" i="99"/>
  <c r="C76" i="99"/>
  <c r="C77" i="99"/>
  <c r="C78" i="99"/>
  <c r="C79" i="99"/>
  <c r="C80" i="99"/>
  <c r="C81" i="99"/>
  <c r="C82" i="99"/>
  <c r="C83" i="99"/>
  <c r="C84" i="99"/>
  <c r="C85" i="99"/>
  <c r="C9" i="99"/>
  <c r="FD34" i="113"/>
  <c r="CF4" i="115"/>
  <c r="CE5" i="115"/>
  <c r="EZ4" i="115"/>
  <c r="EY5" i="115"/>
  <c r="L4" i="115"/>
  <c r="K5" i="115"/>
  <c r="BH4" i="115"/>
  <c r="BG5" i="115"/>
  <c r="DD4" i="115"/>
  <c r="DC5" i="115"/>
  <c r="C35" i="116"/>
  <c r="C89" i="116"/>
  <c r="C90" i="116"/>
  <c r="EB4" i="115"/>
  <c r="EA5" i="115"/>
  <c r="AJ4" i="115"/>
  <c r="AI5" i="115"/>
  <c r="Z130" i="115"/>
  <c r="C136" i="116"/>
  <c r="C183" i="116"/>
  <c r="C137" i="116"/>
  <c r="CQ42" i="113"/>
  <c r="CQ35" i="113"/>
  <c r="CQ34" i="113"/>
  <c r="CQ33" i="113"/>
  <c r="FX43" i="113"/>
  <c r="HW43" i="113"/>
  <c r="AF5" i="113"/>
  <c r="AE8" i="113"/>
  <c r="AE7" i="113"/>
  <c r="AE2" i="113"/>
  <c r="AE6" i="113"/>
  <c r="CR47" i="113"/>
  <c r="AB42" i="113"/>
  <c r="AB35" i="113"/>
  <c r="AB34" i="113"/>
  <c r="AB33" i="113"/>
  <c r="CR72" i="113"/>
  <c r="CR71" i="113"/>
  <c r="AR37" i="113"/>
  <c r="HW37" i="113"/>
  <c r="AC72" i="113"/>
  <c r="AC71" i="113"/>
  <c r="AC37" i="113"/>
  <c r="CS83" i="113"/>
  <c r="CS51" i="113"/>
  <c r="CS49" i="113"/>
  <c r="CS80" i="113"/>
  <c r="CS82" i="113"/>
  <c r="CS86" i="113"/>
  <c r="CS52" i="113"/>
  <c r="CS50" i="113"/>
  <c r="CS16" i="113"/>
  <c r="CS85" i="113"/>
  <c r="CS14" i="113"/>
  <c r="CS44" i="113"/>
  <c r="CS21" i="113"/>
  <c r="CS25" i="113"/>
  <c r="CS29" i="113"/>
  <c r="CS36" i="113"/>
  <c r="CS46" i="113"/>
  <c r="CS59" i="113"/>
  <c r="CS63" i="113"/>
  <c r="CS67" i="113"/>
  <c r="CS73" i="113"/>
  <c r="CS77" i="113"/>
  <c r="CS79" i="113"/>
  <c r="CS55" i="113"/>
  <c r="CS53" i="113"/>
  <c r="CS15" i="113"/>
  <c r="CS18" i="113"/>
  <c r="CS22" i="113"/>
  <c r="CS26" i="113"/>
  <c r="CS30" i="113"/>
  <c r="CS40" i="113"/>
  <c r="CS48" i="113"/>
  <c r="CS60" i="113"/>
  <c r="CS64" i="113"/>
  <c r="CS68" i="113"/>
  <c r="CS74" i="113"/>
  <c r="CS81" i="113"/>
  <c r="CS84" i="113"/>
  <c r="CS11" i="113"/>
  <c r="CS38" i="113"/>
  <c r="CS19" i="113"/>
  <c r="CS23" i="113"/>
  <c r="CS27" i="113"/>
  <c r="CS31" i="113"/>
  <c r="CS41" i="113"/>
  <c r="CS57" i="113"/>
  <c r="CS61" i="113"/>
  <c r="CS65" i="113"/>
  <c r="CS69" i="113"/>
  <c r="CS75" i="113"/>
  <c r="CS56" i="113"/>
  <c r="CS54" i="113"/>
  <c r="CS13" i="113"/>
  <c r="CS39" i="113"/>
  <c r="CS20" i="113"/>
  <c r="CS24" i="113"/>
  <c r="CS28" i="113"/>
  <c r="CS32" i="113"/>
  <c r="CS45" i="113"/>
  <c r="CS58" i="113"/>
  <c r="CS62" i="113"/>
  <c r="CS66" i="113"/>
  <c r="CS70" i="113"/>
  <c r="CS76" i="113"/>
  <c r="CS78" i="113"/>
  <c r="CS17" i="113"/>
  <c r="CR37" i="113"/>
  <c r="AR43" i="113"/>
  <c r="AC12" i="113"/>
  <c r="AC10" i="113"/>
  <c r="AC43" i="113"/>
  <c r="AC47" i="113"/>
  <c r="CU4" i="113"/>
  <c r="CT6" i="113"/>
  <c r="AD13" i="113"/>
  <c r="AD17" i="113"/>
  <c r="AD21" i="113"/>
  <c r="AD25" i="113"/>
  <c r="AD29" i="113"/>
  <c r="AD39" i="113"/>
  <c r="AD36" i="113"/>
  <c r="AD48" i="113"/>
  <c r="AD52" i="113"/>
  <c r="AD56" i="113"/>
  <c r="AD60" i="113"/>
  <c r="AD64" i="113"/>
  <c r="AD68" i="113"/>
  <c r="AD74" i="113"/>
  <c r="AD78" i="113"/>
  <c r="AD82" i="113"/>
  <c r="AD86" i="113"/>
  <c r="AD14" i="113"/>
  <c r="AD18" i="113"/>
  <c r="AD22" i="113"/>
  <c r="AD26" i="113"/>
  <c r="AD30" i="113"/>
  <c r="AD40" i="113"/>
  <c r="AD44" i="113"/>
  <c r="AD49" i="113"/>
  <c r="AD53" i="113"/>
  <c r="AD57" i="113"/>
  <c r="AD61" i="113"/>
  <c r="AD65" i="113"/>
  <c r="AD69" i="113"/>
  <c r="AD75" i="113"/>
  <c r="AD79" i="113"/>
  <c r="AD83" i="113"/>
  <c r="AD15" i="113"/>
  <c r="AD19" i="113"/>
  <c r="AD23" i="113"/>
  <c r="AD27" i="113"/>
  <c r="AD31" i="113"/>
  <c r="AD41" i="113"/>
  <c r="AD45" i="113"/>
  <c r="AD50" i="113"/>
  <c r="AD54" i="113"/>
  <c r="AD58" i="113"/>
  <c r="AD62" i="113"/>
  <c r="AD66" i="113"/>
  <c r="AD70" i="113"/>
  <c r="AD76" i="113"/>
  <c r="AD80" i="113"/>
  <c r="AD84" i="113"/>
  <c r="AD11" i="113"/>
  <c r="AD16" i="113"/>
  <c r="AD20" i="113"/>
  <c r="AD24" i="113"/>
  <c r="AD28" i="113"/>
  <c r="AD38" i="113"/>
  <c r="AD32" i="113"/>
  <c r="AD46" i="113"/>
  <c r="AD51" i="113"/>
  <c r="AD55" i="113"/>
  <c r="AD59" i="113"/>
  <c r="AD63" i="113"/>
  <c r="AD67" i="113"/>
  <c r="AD73" i="113"/>
  <c r="AD77" i="113"/>
  <c r="AD81" i="113"/>
  <c r="AD85" i="113"/>
  <c r="CR12" i="113"/>
  <c r="CR10" i="113"/>
  <c r="JS34" i="113"/>
  <c r="JT10" i="113"/>
  <c r="EQ37" i="113"/>
  <c r="GO43" i="113"/>
  <c r="GO37" i="113"/>
  <c r="LB71" i="113"/>
  <c r="LB42" i="113"/>
  <c r="LB35" i="113"/>
  <c r="LB33" i="113"/>
  <c r="LB10" i="113"/>
  <c r="LC14" i="113"/>
  <c r="LC18" i="113"/>
  <c r="LC36" i="113"/>
  <c r="LC41" i="113"/>
  <c r="LC21" i="113"/>
  <c r="LC25" i="113"/>
  <c r="LC54" i="113"/>
  <c r="LC19" i="113"/>
  <c r="LC66" i="113"/>
  <c r="LC53" i="113"/>
  <c r="LC65" i="113"/>
  <c r="LC55" i="113"/>
  <c r="LC79" i="113"/>
  <c r="LC81" i="113"/>
  <c r="LC29" i="113"/>
  <c r="LC76" i="113"/>
  <c r="LC85" i="113"/>
  <c r="LC77" i="113"/>
  <c r="LC17" i="113"/>
  <c r="LC20" i="113"/>
  <c r="LC61" i="113"/>
  <c r="LC63" i="113"/>
  <c r="LC80" i="113"/>
  <c r="LC83" i="113"/>
  <c r="LC15" i="113"/>
  <c r="LC11" i="113"/>
  <c r="LC38" i="113"/>
  <c r="LC37" i="113"/>
  <c r="LC44" i="113"/>
  <c r="LC43" i="113"/>
  <c r="LC22" i="113"/>
  <c r="LC26" i="113"/>
  <c r="LC59" i="113"/>
  <c r="LC28" i="113"/>
  <c r="LC31" i="113"/>
  <c r="LC58" i="113"/>
  <c r="LC30" i="113"/>
  <c r="LC57" i="113"/>
  <c r="LC74" i="113"/>
  <c r="LC84" i="113"/>
  <c r="LC68" i="113"/>
  <c r="LC13" i="113"/>
  <c r="LC12" i="113"/>
  <c r="LC40" i="113"/>
  <c r="LC52" i="113"/>
  <c r="LC51" i="113"/>
  <c r="LC78" i="113"/>
  <c r="LC73" i="113"/>
  <c r="LC72" i="113"/>
  <c r="LC16" i="113"/>
  <c r="LC27" i="113"/>
  <c r="LC39" i="113"/>
  <c r="LC45" i="113"/>
  <c r="LC23" i="113"/>
  <c r="LC49" i="113"/>
  <c r="LC60" i="113"/>
  <c r="LC56" i="113"/>
  <c r="LC48" i="113"/>
  <c r="LC47" i="113"/>
  <c r="LC62" i="113"/>
  <c r="LC46" i="113"/>
  <c r="LC69" i="113"/>
  <c r="LC75" i="113"/>
  <c r="LC86" i="113"/>
  <c r="LC67" i="113"/>
  <c r="LC82" i="113"/>
  <c r="LC32" i="113"/>
  <c r="LC24" i="113"/>
  <c r="LC64" i="113"/>
  <c r="LC50" i="113"/>
  <c r="LC70" i="113"/>
  <c r="LA34" i="113"/>
  <c r="JT71" i="113"/>
  <c r="JT42" i="113"/>
  <c r="JT35" i="113"/>
  <c r="JT33" i="113"/>
  <c r="JU14" i="113"/>
  <c r="JU18" i="113"/>
  <c r="JU22" i="113"/>
  <c r="JU26" i="113"/>
  <c r="JU30" i="113"/>
  <c r="JU49" i="113"/>
  <c r="JU46" i="113"/>
  <c r="JU58" i="113"/>
  <c r="JU76" i="113"/>
  <c r="JU54" i="113"/>
  <c r="JU85" i="113"/>
  <c r="JU68" i="113"/>
  <c r="JU86" i="113"/>
  <c r="JU48" i="113"/>
  <c r="JU47" i="113"/>
  <c r="JU62" i="113"/>
  <c r="JU84" i="113"/>
  <c r="JU17" i="113"/>
  <c r="JU29" i="113"/>
  <c r="JU36" i="113"/>
  <c r="JU80" i="113"/>
  <c r="JU41" i="113"/>
  <c r="JU83" i="113"/>
  <c r="JU15" i="113"/>
  <c r="JU19" i="113"/>
  <c r="JU23" i="113"/>
  <c r="JU27" i="113"/>
  <c r="JU31" i="113"/>
  <c r="JU52" i="113"/>
  <c r="JU53" i="113"/>
  <c r="JU64" i="113"/>
  <c r="JU79" i="113"/>
  <c r="JU73" i="113"/>
  <c r="JU72" i="113"/>
  <c r="JU70" i="113"/>
  <c r="JU74" i="113"/>
  <c r="JU40" i="113"/>
  <c r="JU59" i="113"/>
  <c r="JU63" i="113"/>
  <c r="JU65" i="113"/>
  <c r="JU13" i="113"/>
  <c r="JU12" i="113"/>
  <c r="JU25" i="113"/>
  <c r="JU57" i="113"/>
  <c r="JU45" i="113"/>
  <c r="JU82" i="113"/>
  <c r="JU78" i="113"/>
  <c r="JU11" i="113"/>
  <c r="JU16" i="113"/>
  <c r="JU20" i="113"/>
  <c r="JU24" i="113"/>
  <c r="JU28" i="113"/>
  <c r="JU32" i="113"/>
  <c r="JU55" i="113"/>
  <c r="JU56" i="113"/>
  <c r="JU67" i="113"/>
  <c r="JU39" i="113"/>
  <c r="JU75" i="113"/>
  <c r="JU38" i="113"/>
  <c r="JU37" i="113"/>
  <c r="JU77" i="113"/>
  <c r="JU51" i="113"/>
  <c r="JU60" i="113"/>
  <c r="JU66" i="113"/>
  <c r="JU81" i="113"/>
  <c r="JU21" i="113"/>
  <c r="JU50" i="113"/>
  <c r="JU69" i="113"/>
  <c r="JU44" i="113"/>
  <c r="JU43" i="113"/>
  <c r="JU61" i="113"/>
  <c r="JE43" i="113"/>
  <c r="JE37" i="113"/>
  <c r="KL28" i="113"/>
  <c r="KL29" i="113"/>
  <c r="KL30" i="113"/>
  <c r="KL31" i="113"/>
  <c r="KL11" i="113"/>
  <c r="KL13" i="113"/>
  <c r="KL12" i="113"/>
  <c r="KL14" i="113"/>
  <c r="KL15" i="113"/>
  <c r="KL16" i="113"/>
  <c r="KL17" i="113"/>
  <c r="KL18" i="113"/>
  <c r="KL19" i="113"/>
  <c r="KL20" i="113"/>
  <c r="KL21" i="113"/>
  <c r="KL22" i="113"/>
  <c r="KL23" i="113"/>
  <c r="KL24" i="113"/>
  <c r="KL25" i="113"/>
  <c r="KL26" i="113"/>
  <c r="KL49" i="113"/>
  <c r="KL27" i="113"/>
  <c r="KL56" i="113"/>
  <c r="KL70" i="113"/>
  <c r="KL77" i="113"/>
  <c r="KL81" i="113"/>
  <c r="KL38" i="113"/>
  <c r="KL37" i="113"/>
  <c r="KL39" i="113"/>
  <c r="KL40" i="113"/>
  <c r="KL41" i="113"/>
  <c r="KL44" i="113"/>
  <c r="KL43" i="113"/>
  <c r="KL45" i="113"/>
  <c r="KL46" i="113"/>
  <c r="KL52" i="113"/>
  <c r="KL54" i="113"/>
  <c r="KL59" i="113"/>
  <c r="KL60" i="113"/>
  <c r="KL61" i="113"/>
  <c r="KL62" i="113"/>
  <c r="KL63" i="113"/>
  <c r="KL65" i="113"/>
  <c r="KL67" i="113"/>
  <c r="KL73" i="113"/>
  <c r="KL72" i="113"/>
  <c r="KL75" i="113"/>
  <c r="KL82" i="113"/>
  <c r="KL74" i="113"/>
  <c r="KL78" i="113"/>
  <c r="KL79" i="113"/>
  <c r="KL83" i="113"/>
  <c r="KL84" i="113"/>
  <c r="KL76" i="113"/>
  <c r="KL80" i="113"/>
  <c r="KL85" i="113"/>
  <c r="KL32" i="113"/>
  <c r="KL36" i="113"/>
  <c r="KL48" i="113"/>
  <c r="KL47" i="113"/>
  <c r="KL51" i="113"/>
  <c r="KL53" i="113"/>
  <c r="KL58" i="113"/>
  <c r="KL64" i="113"/>
  <c r="KL66" i="113"/>
  <c r="KL68" i="113"/>
  <c r="KL86" i="113"/>
  <c r="KL55" i="113"/>
  <c r="KL57" i="113"/>
  <c r="KL69" i="113"/>
  <c r="KL50" i="113"/>
  <c r="KK71" i="113"/>
  <c r="KK42" i="113"/>
  <c r="KK35" i="113"/>
  <c r="KK33" i="113"/>
  <c r="KK10" i="113"/>
  <c r="KJ34" i="113"/>
  <c r="JE47" i="113"/>
  <c r="JE72" i="113"/>
  <c r="JE71" i="113"/>
  <c r="JE12" i="113"/>
  <c r="JE10" i="113"/>
  <c r="JF11" i="113"/>
  <c r="JF13" i="113"/>
  <c r="JF14" i="113"/>
  <c r="JF15" i="113"/>
  <c r="JF16" i="113"/>
  <c r="JF17" i="113"/>
  <c r="JF18" i="113"/>
  <c r="JF19" i="113"/>
  <c r="JF20" i="113"/>
  <c r="JF21" i="113"/>
  <c r="JF22" i="113"/>
  <c r="JF23" i="113"/>
  <c r="JF24" i="113"/>
  <c r="JF25" i="113"/>
  <c r="JF26" i="113"/>
  <c r="JF28" i="113"/>
  <c r="JF29" i="113"/>
  <c r="JF30" i="113"/>
  <c r="JF31" i="113"/>
  <c r="JF32" i="113"/>
  <c r="JF46" i="113"/>
  <c r="JF38" i="113"/>
  <c r="JF39" i="113"/>
  <c r="JF40" i="113"/>
  <c r="JF41" i="113"/>
  <c r="JF44" i="113"/>
  <c r="JF45" i="113"/>
  <c r="JF48" i="113"/>
  <c r="JF51" i="113"/>
  <c r="JF27" i="113"/>
  <c r="JF36" i="113"/>
  <c r="JF49" i="113"/>
  <c r="JF52" i="113"/>
  <c r="JF55" i="113"/>
  <c r="JF58" i="113"/>
  <c r="JF66" i="113"/>
  <c r="JF69" i="113"/>
  <c r="JF70" i="113"/>
  <c r="JF73" i="113"/>
  <c r="JF56" i="113"/>
  <c r="JF59" i="113"/>
  <c r="JF60" i="113"/>
  <c r="JF61" i="113"/>
  <c r="JF62" i="113"/>
  <c r="JF63" i="113"/>
  <c r="JF67" i="113"/>
  <c r="JF53" i="113"/>
  <c r="JF64" i="113"/>
  <c r="JF81" i="113"/>
  <c r="JF57" i="113"/>
  <c r="JF85" i="113"/>
  <c r="JF75" i="113"/>
  <c r="JF74" i="113"/>
  <c r="JF76" i="113"/>
  <c r="JF78" i="113"/>
  <c r="JF80" i="113"/>
  <c r="JF83" i="113"/>
  <c r="JF86" i="113"/>
  <c r="JF54" i="113"/>
  <c r="JF65" i="113"/>
  <c r="JF68" i="113"/>
  <c r="JF79" i="113"/>
  <c r="JF84" i="113"/>
  <c r="JF50" i="113"/>
  <c r="JF77" i="113"/>
  <c r="JF82" i="113"/>
  <c r="JD34" i="113"/>
  <c r="IM11" i="113"/>
  <c r="IM13" i="113"/>
  <c r="IM12" i="113"/>
  <c r="IM14" i="113"/>
  <c r="IM15" i="113"/>
  <c r="IM16" i="113"/>
  <c r="IM17" i="113"/>
  <c r="IM18" i="113"/>
  <c r="IM19" i="113"/>
  <c r="IM20" i="113"/>
  <c r="IM21" i="113"/>
  <c r="IM22" i="113"/>
  <c r="IM23" i="113"/>
  <c r="IM24" i="113"/>
  <c r="IM25" i="113"/>
  <c r="IM26" i="113"/>
  <c r="IM27" i="113"/>
  <c r="IM38" i="113"/>
  <c r="IM37" i="113"/>
  <c r="IM39" i="113"/>
  <c r="IM40" i="113"/>
  <c r="IM41" i="113"/>
  <c r="IM44" i="113"/>
  <c r="IM43" i="113"/>
  <c r="IM45" i="113"/>
  <c r="IM48" i="113"/>
  <c r="IM47" i="113"/>
  <c r="IM51" i="113"/>
  <c r="IM49" i="113"/>
  <c r="IM52" i="113"/>
  <c r="IM55" i="113"/>
  <c r="IM28" i="113"/>
  <c r="IM29" i="113"/>
  <c r="IM30" i="113"/>
  <c r="IM31" i="113"/>
  <c r="IM32" i="113"/>
  <c r="IM36" i="113"/>
  <c r="IM46" i="113"/>
  <c r="IM53" i="113"/>
  <c r="IM56" i="113"/>
  <c r="IM59" i="113"/>
  <c r="IM60" i="113"/>
  <c r="IM61" i="113"/>
  <c r="IM62" i="113"/>
  <c r="IM63" i="113"/>
  <c r="IM65" i="113"/>
  <c r="IM68" i="113"/>
  <c r="IM73" i="113"/>
  <c r="IM72" i="113"/>
  <c r="IM54" i="113"/>
  <c r="IM66" i="113"/>
  <c r="IM69" i="113"/>
  <c r="IM70" i="113"/>
  <c r="IM74" i="113"/>
  <c r="IM50" i="113"/>
  <c r="IM57" i="113"/>
  <c r="IM67" i="113"/>
  <c r="IM58" i="113"/>
  <c r="IM64" i="113"/>
  <c r="IM85" i="113"/>
  <c r="IM76" i="113"/>
  <c r="IM78" i="113"/>
  <c r="IM80" i="113"/>
  <c r="IM83" i="113"/>
  <c r="IM86" i="113"/>
  <c r="IM81" i="113"/>
  <c r="IM75" i="113"/>
  <c r="IM77" i="113"/>
  <c r="IM79" i="113"/>
  <c r="IM82" i="113"/>
  <c r="IM84" i="113"/>
  <c r="IL71" i="113"/>
  <c r="IL42" i="113"/>
  <c r="IL35" i="113"/>
  <c r="IL33" i="113"/>
  <c r="IL10" i="113"/>
  <c r="IK34" i="113"/>
  <c r="HW12" i="113"/>
  <c r="HW10" i="113"/>
  <c r="HX13" i="113"/>
  <c r="HX14" i="113"/>
  <c r="HX15" i="113"/>
  <c r="HX16" i="113"/>
  <c r="HX17" i="113"/>
  <c r="HX18" i="113"/>
  <c r="HX19" i="113"/>
  <c r="HX20" i="113"/>
  <c r="HX21" i="113"/>
  <c r="HX22" i="113"/>
  <c r="HX23" i="113"/>
  <c r="HX24" i="113"/>
  <c r="HX25" i="113"/>
  <c r="HX26" i="113"/>
  <c r="HX27" i="113"/>
  <c r="HX11" i="113"/>
  <c r="HX29" i="113"/>
  <c r="HX30" i="113"/>
  <c r="HX31" i="113"/>
  <c r="HX38" i="113"/>
  <c r="HX39" i="113"/>
  <c r="HX40" i="113"/>
  <c r="HX41" i="113"/>
  <c r="HX44" i="113"/>
  <c r="HX45" i="113"/>
  <c r="HX48" i="113"/>
  <c r="HX51" i="113"/>
  <c r="HX54" i="113"/>
  <c r="HX57" i="113"/>
  <c r="HX28" i="113"/>
  <c r="HX49" i="113"/>
  <c r="HX52" i="113"/>
  <c r="HX55" i="113"/>
  <c r="HX32" i="113"/>
  <c r="HX36" i="113"/>
  <c r="HX50" i="113"/>
  <c r="HX56" i="113"/>
  <c r="HX59" i="113"/>
  <c r="HX60" i="113"/>
  <c r="HX61" i="113"/>
  <c r="HX62" i="113"/>
  <c r="HX63" i="113"/>
  <c r="HX65" i="113"/>
  <c r="HX68" i="113"/>
  <c r="HX46" i="113"/>
  <c r="HX53" i="113"/>
  <c r="HX58" i="113"/>
  <c r="HX64" i="113"/>
  <c r="HX69" i="113"/>
  <c r="HX70" i="113"/>
  <c r="HX75" i="113"/>
  <c r="HX77" i="113"/>
  <c r="HX67" i="113"/>
  <c r="HX73" i="113"/>
  <c r="HX78" i="113"/>
  <c r="HX80" i="113"/>
  <c r="HX83" i="113"/>
  <c r="HX86" i="113"/>
  <c r="HX85" i="113"/>
  <c r="HX79" i="113"/>
  <c r="HX82" i="113"/>
  <c r="HX84" i="113"/>
  <c r="HX74" i="113"/>
  <c r="HX76" i="113"/>
  <c r="HX66" i="113"/>
  <c r="HX81" i="113"/>
  <c r="HW47" i="113"/>
  <c r="HW72" i="113"/>
  <c r="HW71" i="113"/>
  <c r="HV34" i="113"/>
  <c r="HE10" i="113"/>
  <c r="HF11" i="113"/>
  <c r="HF28" i="113"/>
  <c r="HF29" i="113"/>
  <c r="HF30" i="113"/>
  <c r="HF31" i="113"/>
  <c r="HF32" i="113"/>
  <c r="HF46" i="113"/>
  <c r="HF48" i="113"/>
  <c r="HF49" i="113"/>
  <c r="HF50" i="113"/>
  <c r="HF53" i="113"/>
  <c r="HF57" i="113"/>
  <c r="HF54" i="113"/>
  <c r="HF13" i="113"/>
  <c r="HF14" i="113"/>
  <c r="HF15" i="113"/>
  <c r="HF16" i="113"/>
  <c r="HF17" i="113"/>
  <c r="HF18" i="113"/>
  <c r="HF19" i="113"/>
  <c r="HF20" i="113"/>
  <c r="HF21" i="113"/>
  <c r="HF22" i="113"/>
  <c r="HF23" i="113"/>
  <c r="HF24" i="113"/>
  <c r="HF25" i="113"/>
  <c r="HF26" i="113"/>
  <c r="HF27" i="113"/>
  <c r="HF38" i="113"/>
  <c r="HF39" i="113"/>
  <c r="HF40" i="113"/>
  <c r="HF41" i="113"/>
  <c r="HF44" i="113"/>
  <c r="HF45" i="113"/>
  <c r="HF51" i="113"/>
  <c r="HF55" i="113"/>
  <c r="HF59" i="113"/>
  <c r="HF60" i="113"/>
  <c r="HF61" i="113"/>
  <c r="HF62" i="113"/>
  <c r="HF63" i="113"/>
  <c r="HF66" i="113"/>
  <c r="HF79" i="113"/>
  <c r="HF83" i="113"/>
  <c r="HF52" i="113"/>
  <c r="HF68" i="113"/>
  <c r="HF56" i="113"/>
  <c r="HF65" i="113"/>
  <c r="HF69" i="113"/>
  <c r="HF70" i="113"/>
  <c r="HF74" i="113"/>
  <c r="HF80" i="113"/>
  <c r="HF84" i="113"/>
  <c r="HF36" i="113"/>
  <c r="HF73" i="113"/>
  <c r="HF86" i="113"/>
  <c r="HF67" i="113"/>
  <c r="HF75" i="113"/>
  <c r="HF77" i="113"/>
  <c r="HF81" i="113"/>
  <c r="HF85" i="113"/>
  <c r="HF58" i="113"/>
  <c r="HF64" i="113"/>
  <c r="HF76" i="113"/>
  <c r="HF78" i="113"/>
  <c r="HF82" i="113"/>
  <c r="HD34" i="113"/>
  <c r="HE71" i="113"/>
  <c r="HE42" i="113"/>
  <c r="HE35" i="113"/>
  <c r="HE33" i="113"/>
  <c r="GN33" i="113"/>
  <c r="GN34" i="113"/>
  <c r="GP11" i="113"/>
  <c r="GP28" i="113"/>
  <c r="GP29" i="113"/>
  <c r="GP30" i="113"/>
  <c r="GP31" i="113"/>
  <c r="GP32" i="113"/>
  <c r="GP36" i="113"/>
  <c r="GP46" i="113"/>
  <c r="GP48" i="113"/>
  <c r="GP49" i="113"/>
  <c r="GP50" i="113"/>
  <c r="GP13" i="113"/>
  <c r="GP14" i="113"/>
  <c r="GP15" i="113"/>
  <c r="GP16" i="113"/>
  <c r="GP17" i="113"/>
  <c r="GP18" i="113"/>
  <c r="GP19" i="113"/>
  <c r="GP20" i="113"/>
  <c r="GP21" i="113"/>
  <c r="GP22" i="113"/>
  <c r="GP23" i="113"/>
  <c r="GP51" i="113"/>
  <c r="GP52" i="113"/>
  <c r="GP53" i="113"/>
  <c r="GP54" i="113"/>
  <c r="GP55" i="113"/>
  <c r="GP56" i="113"/>
  <c r="GP57" i="113"/>
  <c r="GP58" i="113"/>
  <c r="GP64" i="113"/>
  <c r="GP65" i="113"/>
  <c r="GP66" i="113"/>
  <c r="GP67" i="113"/>
  <c r="GP68" i="113"/>
  <c r="GP75" i="113"/>
  <c r="GP25" i="113"/>
  <c r="GP59" i="113"/>
  <c r="GP24" i="113"/>
  <c r="GP38" i="113"/>
  <c r="GP39" i="113"/>
  <c r="GP40" i="113"/>
  <c r="GP41" i="113"/>
  <c r="GP44" i="113"/>
  <c r="GP45" i="113"/>
  <c r="GP76" i="113"/>
  <c r="GP27" i="113"/>
  <c r="GP73" i="113"/>
  <c r="GP77" i="113"/>
  <c r="GP78" i="113"/>
  <c r="GP79" i="113"/>
  <c r="GP80" i="113"/>
  <c r="GP81" i="113"/>
  <c r="GP82" i="113"/>
  <c r="GP83" i="113"/>
  <c r="GP84" i="113"/>
  <c r="GP85" i="113"/>
  <c r="GP86" i="113"/>
  <c r="GP26" i="113"/>
  <c r="GP60" i="113"/>
  <c r="GP61" i="113"/>
  <c r="GP62" i="113"/>
  <c r="GP63" i="113"/>
  <c r="GP74" i="113"/>
  <c r="GP69" i="113"/>
  <c r="GP70" i="113"/>
  <c r="GO72" i="113"/>
  <c r="GO71" i="113"/>
  <c r="GO47" i="113"/>
  <c r="GO12" i="113"/>
  <c r="GO10" i="113"/>
  <c r="FY11" i="113"/>
  <c r="FY28" i="113"/>
  <c r="FY29" i="113"/>
  <c r="FY30" i="113"/>
  <c r="FY31" i="113"/>
  <c r="FY32" i="113"/>
  <c r="FY13" i="113"/>
  <c r="FY14" i="113"/>
  <c r="FY15" i="113"/>
  <c r="FY16" i="113"/>
  <c r="FY17" i="113"/>
  <c r="FY18" i="113"/>
  <c r="FY19" i="113"/>
  <c r="FY20" i="113"/>
  <c r="FY21" i="113"/>
  <c r="FY22" i="113"/>
  <c r="FY23" i="113"/>
  <c r="FY24" i="113"/>
  <c r="FY25" i="113"/>
  <c r="FY26" i="113"/>
  <c r="FY46" i="113"/>
  <c r="FY64" i="113"/>
  <c r="FY65" i="113"/>
  <c r="FY66" i="113"/>
  <c r="FY67" i="113"/>
  <c r="FY68" i="113"/>
  <c r="FY76" i="113"/>
  <c r="FY27" i="113"/>
  <c r="FY36" i="113"/>
  <c r="FY51" i="113"/>
  <c r="FY52" i="113"/>
  <c r="FY53" i="113"/>
  <c r="FY54" i="113"/>
  <c r="FY55" i="113"/>
  <c r="FY56" i="113"/>
  <c r="FY57" i="113"/>
  <c r="FY58" i="113"/>
  <c r="FY74" i="113"/>
  <c r="FY38" i="113"/>
  <c r="FY39" i="113"/>
  <c r="FY40" i="113"/>
  <c r="FY41" i="113"/>
  <c r="FY44" i="113"/>
  <c r="FY45" i="113"/>
  <c r="FY59" i="113"/>
  <c r="FY60" i="113"/>
  <c r="FY61" i="113"/>
  <c r="FY62" i="113"/>
  <c r="FY63" i="113"/>
  <c r="FY73" i="113"/>
  <c r="FY77" i="113"/>
  <c r="FY78" i="113"/>
  <c r="FY79" i="113"/>
  <c r="FY80" i="113"/>
  <c r="FY81" i="113"/>
  <c r="FY49" i="113"/>
  <c r="FY83" i="113"/>
  <c r="FY84" i="113"/>
  <c r="FY85" i="113"/>
  <c r="FY86" i="113"/>
  <c r="FY82" i="113"/>
  <c r="FY69" i="113"/>
  <c r="FY70" i="113"/>
  <c r="FY48" i="113"/>
  <c r="FY50" i="113"/>
  <c r="FY75" i="113"/>
  <c r="FW34" i="113"/>
  <c r="FX72" i="113"/>
  <c r="FX71" i="113"/>
  <c r="FX47" i="113"/>
  <c r="FX37" i="113"/>
  <c r="FX12" i="113"/>
  <c r="FX10" i="113"/>
  <c r="EQ43" i="113"/>
  <c r="EQ47" i="113"/>
  <c r="EQ12" i="113"/>
  <c r="EQ10" i="113"/>
  <c r="EP42" i="113"/>
  <c r="EP35" i="113"/>
  <c r="EQ72" i="113"/>
  <c r="EQ71" i="113"/>
  <c r="ER17" i="113"/>
  <c r="ER18" i="113"/>
  <c r="ER19" i="113"/>
  <c r="ER20" i="113"/>
  <c r="ER21" i="113"/>
  <c r="ER22" i="113"/>
  <c r="ER11" i="113"/>
  <c r="ER23" i="113"/>
  <c r="ER24" i="113"/>
  <c r="ER25" i="113"/>
  <c r="ER26" i="113"/>
  <c r="ER27" i="113"/>
  <c r="ER28" i="113"/>
  <c r="ER13" i="113"/>
  <c r="ER14" i="113"/>
  <c r="ER29" i="113"/>
  <c r="ER30" i="113"/>
  <c r="ER31" i="113"/>
  <c r="ER32" i="113"/>
  <c r="ER39" i="113"/>
  <c r="ER40" i="113"/>
  <c r="ER44" i="113"/>
  <c r="ER45" i="113"/>
  <c r="ER46" i="113"/>
  <c r="ER48" i="113"/>
  <c r="ER49" i="113"/>
  <c r="ER50" i="113"/>
  <c r="ER36" i="113"/>
  <c r="ER41" i="113"/>
  <c r="ER62" i="113"/>
  <c r="ER63" i="113"/>
  <c r="ER68" i="113"/>
  <c r="ER15" i="113"/>
  <c r="ER55" i="113"/>
  <c r="ER56" i="113"/>
  <c r="ER57" i="113"/>
  <c r="ER58" i="113"/>
  <c r="ER59" i="113"/>
  <c r="ER64" i="113"/>
  <c r="ER16" i="113"/>
  <c r="ER38" i="113"/>
  <c r="ER51" i="113"/>
  <c r="ER52" i="113"/>
  <c r="ER53" i="113"/>
  <c r="ER54" i="113"/>
  <c r="ER60" i="113"/>
  <c r="ER65" i="113"/>
  <c r="ER70" i="113"/>
  <c r="ER61" i="113"/>
  <c r="ER66" i="113"/>
  <c r="ER67" i="113"/>
  <c r="ER77" i="113"/>
  <c r="ER78" i="113"/>
  <c r="ER79" i="113"/>
  <c r="ER80" i="113"/>
  <c r="ER81" i="113"/>
  <c r="ER82" i="113"/>
  <c r="ER83" i="113"/>
  <c r="ER84" i="113"/>
  <c r="ER85" i="113"/>
  <c r="ER86" i="113"/>
  <c r="ER74" i="113"/>
  <c r="ER75" i="113"/>
  <c r="ER69" i="113"/>
  <c r="ER73" i="113"/>
  <c r="ER76" i="113"/>
  <c r="DG10" i="113"/>
  <c r="DF34" i="113"/>
  <c r="DH21" i="113"/>
  <c r="DH25" i="113"/>
  <c r="DH29" i="113"/>
  <c r="DH11" i="113"/>
  <c r="DH18" i="113"/>
  <c r="DH22" i="113"/>
  <c r="DH26" i="113"/>
  <c r="DH30" i="113"/>
  <c r="DH13" i="113"/>
  <c r="DH14" i="113"/>
  <c r="DH19" i="113"/>
  <c r="DH23" i="113"/>
  <c r="DH27" i="113"/>
  <c r="DH31" i="113"/>
  <c r="DH15" i="113"/>
  <c r="DH16" i="113"/>
  <c r="DH17" i="113"/>
  <c r="DH20" i="113"/>
  <c r="DH24" i="113"/>
  <c r="DH28" i="113"/>
  <c r="DH32" i="113"/>
  <c r="DH41" i="113"/>
  <c r="DH44" i="113"/>
  <c r="DH38" i="113"/>
  <c r="DH46" i="113"/>
  <c r="DH53" i="113"/>
  <c r="DH54" i="113"/>
  <c r="DH55" i="113"/>
  <c r="DH56" i="113"/>
  <c r="DH36" i="113"/>
  <c r="DH40" i="113"/>
  <c r="DH57" i="113"/>
  <c r="DH58" i="113"/>
  <c r="DH59" i="113"/>
  <c r="DH60" i="113"/>
  <c r="DH61" i="113"/>
  <c r="DH62" i="113"/>
  <c r="DH63" i="113"/>
  <c r="DH81" i="113"/>
  <c r="DH82" i="113"/>
  <c r="DH39" i="113"/>
  <c r="DH45" i="113"/>
  <c r="DH48" i="113"/>
  <c r="DH49" i="113"/>
  <c r="DH50" i="113"/>
  <c r="DH51" i="113"/>
  <c r="DH52" i="113"/>
  <c r="DH76" i="113"/>
  <c r="DH64" i="113"/>
  <c r="DH77" i="113"/>
  <c r="DH80" i="113"/>
  <c r="DH84" i="113"/>
  <c r="DH86" i="113"/>
  <c r="DH67" i="113"/>
  <c r="DH73" i="113"/>
  <c r="DH83" i="113"/>
  <c r="DH74" i="113"/>
  <c r="DH78" i="113"/>
  <c r="DH66" i="113"/>
  <c r="DH70" i="113"/>
  <c r="DH65" i="113"/>
  <c r="DH69" i="113"/>
  <c r="DH75" i="113"/>
  <c r="DH79" i="113"/>
  <c r="DH68" i="113"/>
  <c r="DH85" i="113"/>
  <c r="DG71" i="113"/>
  <c r="DG42" i="113"/>
  <c r="DG35" i="113"/>
  <c r="DG33" i="113"/>
  <c r="BY11" i="113"/>
  <c r="BY13" i="113"/>
  <c r="BY12" i="113"/>
  <c r="BY14" i="113"/>
  <c r="BY15" i="113"/>
  <c r="BY16" i="113"/>
  <c r="BY17" i="113"/>
  <c r="BY40" i="113"/>
  <c r="BY41" i="113"/>
  <c r="BY44" i="113"/>
  <c r="BY43" i="113"/>
  <c r="BY19" i="113"/>
  <c r="BY23" i="113"/>
  <c r="BY27" i="113"/>
  <c r="BY31" i="113"/>
  <c r="BY38" i="113"/>
  <c r="BY37" i="113"/>
  <c r="BY39" i="113"/>
  <c r="BY45" i="113"/>
  <c r="BY46" i="113"/>
  <c r="BY48" i="113"/>
  <c r="BY47" i="113"/>
  <c r="BY49" i="113"/>
  <c r="BY50" i="113"/>
  <c r="BY51" i="113"/>
  <c r="BY52" i="113"/>
  <c r="BY18" i="113"/>
  <c r="BY22" i="113"/>
  <c r="BY26" i="113"/>
  <c r="BY30" i="113"/>
  <c r="BY55" i="113"/>
  <c r="BY56" i="113"/>
  <c r="BY20" i="113"/>
  <c r="BY24" i="113"/>
  <c r="BY28" i="113"/>
  <c r="BY78" i="113"/>
  <c r="BY80" i="113"/>
  <c r="BY25" i="113"/>
  <c r="BY54" i="113"/>
  <c r="BY81" i="113"/>
  <c r="BY21" i="113"/>
  <c r="BY61" i="113"/>
  <c r="BY84" i="113"/>
  <c r="BY36" i="113"/>
  <c r="BY79" i="113"/>
  <c r="BY29" i="113"/>
  <c r="BY32" i="113"/>
  <c r="BY53" i="113"/>
  <c r="BY57" i="113"/>
  <c r="BY58" i="113"/>
  <c r="BY59" i="113"/>
  <c r="BY60" i="113"/>
  <c r="BY62" i="113"/>
  <c r="BY63" i="113"/>
  <c r="BY64" i="113"/>
  <c r="BY65" i="113"/>
  <c r="BY66" i="113"/>
  <c r="BY67" i="113"/>
  <c r="BY68" i="113"/>
  <c r="BY69" i="113"/>
  <c r="BY70" i="113"/>
  <c r="BY73" i="113"/>
  <c r="BY72" i="113"/>
  <c r="BY74" i="113"/>
  <c r="BY75" i="113"/>
  <c r="BY76" i="113"/>
  <c r="BY83" i="113"/>
  <c r="BY85" i="113"/>
  <c r="BY82" i="113"/>
  <c r="BY86" i="113"/>
  <c r="BY77" i="113"/>
  <c r="BW34" i="113"/>
  <c r="BX71" i="113"/>
  <c r="BX42" i="113"/>
  <c r="BX35" i="113"/>
  <c r="BX33" i="113"/>
  <c r="BX10" i="113"/>
  <c r="AS13" i="113"/>
  <c r="AS14" i="113"/>
  <c r="AS15" i="113"/>
  <c r="AS16" i="113"/>
  <c r="AS17" i="113"/>
  <c r="AS18" i="113"/>
  <c r="AS19" i="113"/>
  <c r="AS20" i="113"/>
  <c r="AS21" i="113"/>
  <c r="AS22" i="113"/>
  <c r="AS23" i="113"/>
  <c r="AS24" i="113"/>
  <c r="AS25" i="113"/>
  <c r="AS26" i="113"/>
  <c r="AS27" i="113"/>
  <c r="AS28" i="113"/>
  <c r="AS29" i="113"/>
  <c r="AS30" i="113"/>
  <c r="AS31" i="113"/>
  <c r="AS11" i="113"/>
  <c r="AS32" i="113"/>
  <c r="AS36" i="113"/>
  <c r="AS44" i="113"/>
  <c r="AS45" i="113"/>
  <c r="AS46" i="113"/>
  <c r="AS48" i="113"/>
  <c r="AS49" i="113"/>
  <c r="AS50" i="113"/>
  <c r="AS51" i="113"/>
  <c r="AS52" i="113"/>
  <c r="AS40" i="113"/>
  <c r="AS41" i="113"/>
  <c r="AS39" i="113"/>
  <c r="AS53" i="113"/>
  <c r="AS38" i="113"/>
  <c r="AS54" i="113"/>
  <c r="AS55" i="113"/>
  <c r="AS56" i="113"/>
  <c r="AS57" i="113"/>
  <c r="AS58" i="113"/>
  <c r="AS59" i="113"/>
  <c r="AS77" i="113"/>
  <c r="AS78" i="113"/>
  <c r="AS83" i="113"/>
  <c r="AS64" i="113"/>
  <c r="AS80" i="113"/>
  <c r="AS85" i="113"/>
  <c r="AS86" i="113"/>
  <c r="AS81" i="113"/>
  <c r="AS65" i="113"/>
  <c r="AS66" i="113"/>
  <c r="AS67" i="113"/>
  <c r="AS68" i="113"/>
  <c r="AS69" i="113"/>
  <c r="AS70" i="113"/>
  <c r="AS73" i="113"/>
  <c r="AS74" i="113"/>
  <c r="AS75" i="113"/>
  <c r="AS76" i="113"/>
  <c r="AS82" i="113"/>
  <c r="AS79" i="113"/>
  <c r="AS84" i="113"/>
  <c r="AS60" i="113"/>
  <c r="AS61" i="113"/>
  <c r="AS62" i="113"/>
  <c r="AS63" i="113"/>
  <c r="AR12" i="113"/>
  <c r="AR10" i="113"/>
  <c r="AQ34" i="113"/>
  <c r="AR47" i="113"/>
  <c r="AR72" i="113"/>
  <c r="AR71" i="113"/>
  <c r="I25" i="113"/>
  <c r="I29" i="113"/>
  <c r="I11" i="113"/>
  <c r="I14" i="113"/>
  <c r="I16" i="113"/>
  <c r="I18" i="113"/>
  <c r="I20" i="113"/>
  <c r="I22" i="113"/>
  <c r="I23" i="113"/>
  <c r="I27" i="113"/>
  <c r="I31" i="113"/>
  <c r="I13" i="113"/>
  <c r="I12" i="113"/>
  <c r="I15" i="113"/>
  <c r="I17" i="113"/>
  <c r="I19" i="113"/>
  <c r="I21" i="113"/>
  <c r="I40" i="113"/>
  <c r="I49" i="113"/>
  <c r="I51" i="113"/>
  <c r="I53" i="113"/>
  <c r="I24" i="113"/>
  <c r="I32" i="113"/>
  <c r="I46" i="113"/>
  <c r="I50" i="113"/>
  <c r="I56" i="113"/>
  <c r="I62" i="113"/>
  <c r="I64" i="113"/>
  <c r="I66" i="113"/>
  <c r="I48" i="113"/>
  <c r="I47" i="113"/>
  <c r="I54" i="113"/>
  <c r="I61" i="113"/>
  <c r="I68" i="113"/>
  <c r="I70" i="113"/>
  <c r="I73" i="113"/>
  <c r="I72" i="113"/>
  <c r="I75" i="113"/>
  <c r="I77" i="113"/>
  <c r="I79" i="113"/>
  <c r="I81" i="113"/>
  <c r="I83" i="113"/>
  <c r="I85" i="113"/>
  <c r="I26" i="113"/>
  <c r="I30" i="113"/>
  <c r="I36" i="113"/>
  <c r="I45" i="113"/>
  <c r="I52" i="113"/>
  <c r="I55" i="113"/>
  <c r="I57" i="113"/>
  <c r="I58" i="113"/>
  <c r="I59" i="113"/>
  <c r="I60" i="113"/>
  <c r="I63" i="113"/>
  <c r="I28" i="113"/>
  <c r="I38" i="113"/>
  <c r="I37" i="113"/>
  <c r="I39" i="113"/>
  <c r="I41" i="113"/>
  <c r="I44" i="113"/>
  <c r="I43" i="113"/>
  <c r="I65" i="113"/>
  <c r="I67" i="113"/>
  <c r="I69" i="113"/>
  <c r="I74" i="113"/>
  <c r="I76" i="113"/>
  <c r="I78" i="113"/>
  <c r="I80" i="113"/>
  <c r="I82" i="113"/>
  <c r="I84" i="113"/>
  <c r="I86" i="113"/>
  <c r="H71" i="113"/>
  <c r="H42" i="113"/>
  <c r="H35" i="113"/>
  <c r="H33" i="113"/>
  <c r="H10" i="113"/>
  <c r="G34" i="113"/>
  <c r="FE10" i="113"/>
  <c r="FE71" i="113"/>
  <c r="FE42" i="113"/>
  <c r="FE35" i="113"/>
  <c r="FE33" i="113"/>
  <c r="FF11" i="113"/>
  <c r="FF13" i="113"/>
  <c r="FF12" i="113"/>
  <c r="FF14" i="113"/>
  <c r="FF15" i="113"/>
  <c r="FF16" i="113"/>
  <c r="FF17" i="113"/>
  <c r="FF18" i="113"/>
  <c r="FF19" i="113"/>
  <c r="FF20" i="113"/>
  <c r="FF21" i="113"/>
  <c r="FF22" i="113"/>
  <c r="FF23" i="113"/>
  <c r="FF24" i="113"/>
  <c r="FF25" i="113"/>
  <c r="FF26" i="113"/>
  <c r="FF27" i="113"/>
  <c r="FF28" i="113"/>
  <c r="FF29" i="113"/>
  <c r="FF30" i="113"/>
  <c r="FF31" i="113"/>
  <c r="FF32" i="113"/>
  <c r="FF36" i="113"/>
  <c r="FF44" i="113"/>
  <c r="FF43" i="113"/>
  <c r="FF45" i="113"/>
  <c r="FF46" i="113"/>
  <c r="FF48" i="113"/>
  <c r="FF47" i="113"/>
  <c r="FF49" i="113"/>
  <c r="FF50" i="113"/>
  <c r="FF51" i="113"/>
  <c r="FF52" i="113"/>
  <c r="FF53" i="113"/>
  <c r="FF54" i="113"/>
  <c r="FF55" i="113"/>
  <c r="FF56" i="113"/>
  <c r="FF38" i="113"/>
  <c r="FF37" i="113"/>
  <c r="FF41" i="113"/>
  <c r="FF59" i="113"/>
  <c r="FF63" i="113"/>
  <c r="FF67" i="113"/>
  <c r="FF73" i="113"/>
  <c r="FF72" i="113"/>
  <c r="FF40" i="113"/>
  <c r="FF60" i="113"/>
  <c r="FF64" i="113"/>
  <c r="FF68" i="113"/>
  <c r="FF69" i="113"/>
  <c r="FF74" i="113"/>
  <c r="FF75" i="113"/>
  <c r="FF76" i="113"/>
  <c r="FF77" i="113"/>
  <c r="FF78" i="113"/>
  <c r="FF79" i="113"/>
  <c r="FF80" i="113"/>
  <c r="FF81" i="113"/>
  <c r="FF82" i="113"/>
  <c r="FF83" i="113"/>
  <c r="FF84" i="113"/>
  <c r="FF85" i="113"/>
  <c r="FF86" i="113"/>
  <c r="FF58" i="113"/>
  <c r="FF66" i="113"/>
  <c r="FF39" i="113"/>
  <c r="FF57" i="113"/>
  <c r="FF61" i="113"/>
  <c r="FF65" i="113"/>
  <c r="FF62" i="113"/>
  <c r="FF70" i="113"/>
  <c r="IO5" i="113"/>
  <c r="IN9" i="113"/>
  <c r="IN2" i="113"/>
  <c r="IN6" i="113"/>
  <c r="IN7" i="113"/>
  <c r="IN8" i="113"/>
  <c r="HG6" i="113"/>
  <c r="HG7" i="113"/>
  <c r="HG8" i="113"/>
  <c r="HG9" i="113"/>
  <c r="HH5" i="113"/>
  <c r="HG2" i="113"/>
  <c r="LG5" i="113"/>
  <c r="LF6" i="113"/>
  <c r="LF8" i="113"/>
  <c r="LF9" i="113"/>
  <c r="LF7" i="113"/>
  <c r="JY5" i="113"/>
  <c r="JX6" i="113"/>
  <c r="JX8" i="113"/>
  <c r="JX7" i="113"/>
  <c r="JX9" i="113"/>
  <c r="JH5" i="113"/>
  <c r="JG6" i="113"/>
  <c r="JG2" i="113"/>
  <c r="JG7" i="113"/>
  <c r="JG8" i="113"/>
  <c r="JG9" i="113"/>
  <c r="HZ5" i="113"/>
  <c r="HY6" i="113"/>
  <c r="HY7" i="113"/>
  <c r="HY8" i="113"/>
  <c r="HY9" i="113"/>
  <c r="HY2" i="113"/>
  <c r="FG7" i="113"/>
  <c r="FG8" i="113"/>
  <c r="FG6" i="113"/>
  <c r="FG9" i="113"/>
  <c r="FG2" i="113"/>
  <c r="GR5" i="113"/>
  <c r="GQ6" i="113"/>
  <c r="GQ8" i="113"/>
  <c r="GQ7" i="113"/>
  <c r="GQ9" i="113"/>
  <c r="GQ2" i="113"/>
  <c r="GA5" i="113"/>
  <c r="FZ6" i="113"/>
  <c r="FZ7" i="113"/>
  <c r="FZ8" i="113"/>
  <c r="FZ9" i="113"/>
  <c r="FZ2" i="113"/>
  <c r="KN5" i="113"/>
  <c r="KM6" i="113"/>
  <c r="KM7" i="113"/>
  <c r="KM9" i="113"/>
  <c r="KM8" i="113"/>
  <c r="KM2" i="113"/>
  <c r="ET5" i="113"/>
  <c r="ES9" i="113"/>
  <c r="ES8" i="113"/>
  <c r="ES7" i="113"/>
  <c r="ES6" i="113"/>
  <c r="ES2" i="113"/>
  <c r="DJ5" i="113"/>
  <c r="DI9" i="113"/>
  <c r="DI8" i="113"/>
  <c r="DI7" i="113"/>
  <c r="DI6" i="113"/>
  <c r="DI2" i="113"/>
  <c r="CA5" i="113"/>
  <c r="BZ9" i="113"/>
  <c r="BZ8" i="113"/>
  <c r="BZ7" i="113"/>
  <c r="BZ6" i="113"/>
  <c r="BZ2" i="113"/>
  <c r="AU5" i="113"/>
  <c r="AT9" i="113"/>
  <c r="AT8" i="113"/>
  <c r="AT7" i="113"/>
  <c r="AT6" i="113"/>
  <c r="AT2" i="113"/>
  <c r="LD2" i="113"/>
  <c r="JV2" i="113"/>
  <c r="L2" i="113"/>
  <c r="M5" i="113"/>
  <c r="L7" i="113"/>
  <c r="L8" i="113"/>
  <c r="L9" i="113"/>
  <c r="L6" i="113"/>
  <c r="J6" i="113"/>
  <c r="C184" i="110"/>
  <c r="D184" i="110"/>
  <c r="E184" i="110"/>
  <c r="F184" i="110"/>
  <c r="G184" i="110"/>
  <c r="H184" i="110"/>
  <c r="I184" i="110"/>
  <c r="J184" i="110"/>
  <c r="K184" i="110"/>
  <c r="C185" i="110"/>
  <c r="D185" i="110"/>
  <c r="E185" i="110"/>
  <c r="F185" i="110"/>
  <c r="G185" i="110"/>
  <c r="H185" i="110"/>
  <c r="I185" i="110"/>
  <c r="J185" i="110"/>
  <c r="K185" i="110"/>
  <c r="C186" i="110"/>
  <c r="D186" i="110"/>
  <c r="E186" i="110"/>
  <c r="E191" i="110"/>
  <c r="F186" i="110"/>
  <c r="G186" i="110"/>
  <c r="H186" i="110"/>
  <c r="I186" i="110"/>
  <c r="I191" i="110"/>
  <c r="J186" i="110"/>
  <c r="K186" i="110"/>
  <c r="C187" i="110"/>
  <c r="D187" i="110"/>
  <c r="E187" i="110"/>
  <c r="F187" i="110"/>
  <c r="G187" i="110"/>
  <c r="H187" i="110"/>
  <c r="I187" i="110"/>
  <c r="J187" i="110"/>
  <c r="K187" i="110"/>
  <c r="C188" i="110"/>
  <c r="D188" i="110"/>
  <c r="E188" i="110"/>
  <c r="F188" i="110"/>
  <c r="G188" i="110"/>
  <c r="H188" i="110"/>
  <c r="I188" i="110"/>
  <c r="J188" i="110"/>
  <c r="K188" i="110"/>
  <c r="C189" i="110"/>
  <c r="D189" i="110"/>
  <c r="E189" i="110"/>
  <c r="F189" i="110"/>
  <c r="G189" i="110"/>
  <c r="H189" i="110"/>
  <c r="I189" i="110"/>
  <c r="J189" i="110"/>
  <c r="K189" i="110"/>
  <c r="B185" i="110"/>
  <c r="B191" i="110"/>
  <c r="B186" i="110"/>
  <c r="B187" i="110"/>
  <c r="B188" i="110"/>
  <c r="B189" i="110"/>
  <c r="B190" i="110"/>
  <c r="B184" i="110"/>
  <c r="O189" i="110"/>
  <c r="C190" i="110"/>
  <c r="P189" i="110"/>
  <c r="D190" i="110"/>
  <c r="Q189" i="110"/>
  <c r="E190" i="110"/>
  <c r="R189" i="110"/>
  <c r="F190" i="110"/>
  <c r="S189" i="110"/>
  <c r="G190" i="110"/>
  <c r="T189" i="110"/>
  <c r="H190" i="110"/>
  <c r="U189" i="110"/>
  <c r="I190" i="110"/>
  <c r="V189" i="110"/>
  <c r="J190" i="110"/>
  <c r="W189" i="110"/>
  <c r="K190" i="110"/>
  <c r="N189" i="110"/>
  <c r="JF43" i="113"/>
  <c r="JE42" i="113"/>
  <c r="GO42" i="113"/>
  <c r="GO35" i="113"/>
  <c r="AD37" i="113"/>
  <c r="ER37" i="113"/>
  <c r="AC42" i="113"/>
  <c r="JE35" i="113"/>
  <c r="EC4" i="115"/>
  <c r="EB5" i="115"/>
  <c r="AK4" i="115"/>
  <c r="AJ5" i="115"/>
  <c r="C51" i="116"/>
  <c r="M4" i="115"/>
  <c r="L5" i="115"/>
  <c r="C184" i="116"/>
  <c r="Z129" i="115"/>
  <c r="BI4" i="115"/>
  <c r="BH5" i="115"/>
  <c r="CG4" i="115"/>
  <c r="CF5" i="115"/>
  <c r="DE4" i="115"/>
  <c r="DD5" i="115"/>
  <c r="FA4" i="115"/>
  <c r="EZ5" i="115"/>
  <c r="C185" i="116"/>
  <c r="AC35" i="113"/>
  <c r="FX42" i="113"/>
  <c r="FX35" i="113"/>
  <c r="FX34" i="113"/>
  <c r="FX33" i="113"/>
  <c r="CR42" i="113"/>
  <c r="CR35" i="113"/>
  <c r="CR34" i="113"/>
  <c r="CR33" i="113"/>
  <c r="AD12" i="113"/>
  <c r="AD10" i="113"/>
  <c r="AC34" i="113"/>
  <c r="AC33" i="113"/>
  <c r="EQ42" i="113"/>
  <c r="EQ35" i="113"/>
  <c r="EQ33" i="113"/>
  <c r="AD43" i="113"/>
  <c r="AD47" i="113"/>
  <c r="CT57" i="113"/>
  <c r="CT61" i="113"/>
  <c r="CT38" i="113"/>
  <c r="CT58" i="113"/>
  <c r="CT81" i="113"/>
  <c r="CT77" i="113"/>
  <c r="CT73" i="113"/>
  <c r="CT67" i="113"/>
  <c r="CT15" i="113"/>
  <c r="CT39" i="113"/>
  <c r="CT64" i="113"/>
  <c r="CT63" i="113"/>
  <c r="CT86" i="113"/>
  <c r="CT59" i="113"/>
  <c r="CT75" i="113"/>
  <c r="CT69" i="113"/>
  <c r="CT65" i="113"/>
  <c r="CT44" i="113"/>
  <c r="CT62" i="113"/>
  <c r="CT84" i="113"/>
  <c r="CT60" i="113"/>
  <c r="CT79" i="113"/>
  <c r="CT13" i="113"/>
  <c r="CT76" i="113"/>
  <c r="CT70" i="113"/>
  <c r="CT66" i="113"/>
  <c r="CT85" i="113"/>
  <c r="CT21" i="113"/>
  <c r="CT25" i="113"/>
  <c r="CT29" i="113"/>
  <c r="CT36" i="113"/>
  <c r="CT52" i="113"/>
  <c r="CT53" i="113"/>
  <c r="CT78" i="113"/>
  <c r="CT82" i="113"/>
  <c r="CT45" i="113"/>
  <c r="CT14" i="113"/>
  <c r="CT68" i="113"/>
  <c r="CT18" i="113"/>
  <c r="CT22" i="113"/>
  <c r="CT26" i="113"/>
  <c r="CT30" i="113"/>
  <c r="CT49" i="113"/>
  <c r="CT11" i="113"/>
  <c r="CT54" i="113"/>
  <c r="CT83" i="113"/>
  <c r="CT80" i="113"/>
  <c r="CT19" i="113"/>
  <c r="CT23" i="113"/>
  <c r="CT27" i="113"/>
  <c r="CT31" i="113"/>
  <c r="CT50" i="113"/>
  <c r="CT16" i="113"/>
  <c r="CT55" i="113"/>
  <c r="CT48" i="113"/>
  <c r="CT41" i="113"/>
  <c r="CT74" i="113"/>
  <c r="CT20" i="113"/>
  <c r="CT24" i="113"/>
  <c r="CT28" i="113"/>
  <c r="CT32" i="113"/>
  <c r="CT51" i="113"/>
  <c r="CT17" i="113"/>
  <c r="CT56" i="113"/>
  <c r="CT46" i="113"/>
  <c r="CT40" i="113"/>
  <c r="CS12" i="113"/>
  <c r="CS10" i="113"/>
  <c r="CS72" i="113"/>
  <c r="CS71" i="113"/>
  <c r="AD72" i="113"/>
  <c r="AD71" i="113"/>
  <c r="CV4" i="113"/>
  <c r="CU6" i="113"/>
  <c r="CS47" i="113"/>
  <c r="CS37" i="113"/>
  <c r="CS43" i="113"/>
  <c r="ER43" i="113"/>
  <c r="AE77" i="113"/>
  <c r="AE85" i="113"/>
  <c r="AE53" i="113"/>
  <c r="AE81" i="113"/>
  <c r="AE45" i="113"/>
  <c r="AE82" i="113"/>
  <c r="AE49" i="113"/>
  <c r="AE50" i="113"/>
  <c r="AE14" i="113"/>
  <c r="AE18" i="113"/>
  <c r="AE22" i="113"/>
  <c r="AE26" i="113"/>
  <c r="AE30" i="113"/>
  <c r="AE41" i="113"/>
  <c r="AE54" i="113"/>
  <c r="AE58" i="113"/>
  <c r="AE62" i="113"/>
  <c r="AE66" i="113"/>
  <c r="AE70" i="113"/>
  <c r="AE76" i="113"/>
  <c r="AE48" i="113"/>
  <c r="AE80" i="113"/>
  <c r="AE86" i="113"/>
  <c r="AE15" i="113"/>
  <c r="AE19" i="113"/>
  <c r="AE23" i="113"/>
  <c r="AE27" i="113"/>
  <c r="AE38" i="113"/>
  <c r="AE31" i="113"/>
  <c r="AE55" i="113"/>
  <c r="AE59" i="113"/>
  <c r="AE63" i="113"/>
  <c r="AE67" i="113"/>
  <c r="AE73" i="113"/>
  <c r="AE84" i="113"/>
  <c r="AE79" i="113"/>
  <c r="AE11" i="113"/>
  <c r="AE16" i="113"/>
  <c r="AE20" i="113"/>
  <c r="AE24" i="113"/>
  <c r="AE28" i="113"/>
  <c r="AE39" i="113"/>
  <c r="AE32" i="113"/>
  <c r="AE56" i="113"/>
  <c r="AE60" i="113"/>
  <c r="AE64" i="113"/>
  <c r="AE68" i="113"/>
  <c r="AE74" i="113"/>
  <c r="AE51" i="113"/>
  <c r="AE46" i="113"/>
  <c r="AE78" i="113"/>
  <c r="AE83" i="113"/>
  <c r="AE44" i="113"/>
  <c r="AE43" i="113"/>
  <c r="AE13" i="113"/>
  <c r="AE17" i="113"/>
  <c r="AE21" i="113"/>
  <c r="AE25" i="113"/>
  <c r="AE29" i="113"/>
  <c r="AE40" i="113"/>
  <c r="AE36" i="113"/>
  <c r="AE57" i="113"/>
  <c r="AE61" i="113"/>
  <c r="AE65" i="113"/>
  <c r="AE69" i="113"/>
  <c r="AE75" i="113"/>
  <c r="AE52" i="113"/>
  <c r="AG5" i="113"/>
  <c r="AF2" i="113"/>
  <c r="AF6" i="113"/>
  <c r="AF7" i="113"/>
  <c r="AF8" i="113"/>
  <c r="AR42" i="113"/>
  <c r="AR35" i="113"/>
  <c r="AR34" i="113"/>
  <c r="AR33" i="113"/>
  <c r="ER72" i="113"/>
  <c r="ER71" i="113"/>
  <c r="FY47" i="113"/>
  <c r="HF43" i="113"/>
  <c r="IL34" i="113"/>
  <c r="DH37" i="113"/>
  <c r="GO34" i="113"/>
  <c r="HW42" i="113"/>
  <c r="HW35" i="113"/>
  <c r="JT34" i="113"/>
  <c r="LB34" i="113"/>
  <c r="LC10" i="113"/>
  <c r="LC71" i="113"/>
  <c r="LC42" i="113"/>
  <c r="LC35" i="113"/>
  <c r="LC33" i="113"/>
  <c r="LD13" i="113"/>
  <c r="LD17" i="113"/>
  <c r="LD21" i="113"/>
  <c r="LD25" i="113"/>
  <c r="LD29" i="113"/>
  <c r="LD32" i="113"/>
  <c r="LD51" i="113"/>
  <c r="LD40" i="113"/>
  <c r="LD27" i="113"/>
  <c r="LD52" i="113"/>
  <c r="LD61" i="113"/>
  <c r="LD67" i="113"/>
  <c r="LD55" i="113"/>
  <c r="LD81" i="113"/>
  <c r="LD77" i="113"/>
  <c r="LD68" i="113"/>
  <c r="LD76" i="113"/>
  <c r="LD24" i="113"/>
  <c r="LD48" i="113"/>
  <c r="LD49" i="113"/>
  <c r="LD85" i="113"/>
  <c r="LD73" i="113"/>
  <c r="LD14" i="113"/>
  <c r="LD18" i="113"/>
  <c r="LD22" i="113"/>
  <c r="LD26" i="113"/>
  <c r="LD30" i="113"/>
  <c r="LD36" i="113"/>
  <c r="LD53" i="113"/>
  <c r="LD41" i="113"/>
  <c r="LD56" i="113"/>
  <c r="LD54" i="113"/>
  <c r="LD62" i="113"/>
  <c r="LD70" i="113"/>
  <c r="LD74" i="113"/>
  <c r="LD84" i="113"/>
  <c r="LD82" i="113"/>
  <c r="LD78" i="113"/>
  <c r="LD83" i="113"/>
  <c r="LD16" i="113"/>
  <c r="LD28" i="113"/>
  <c r="LD39" i="113"/>
  <c r="LD60" i="113"/>
  <c r="LD80" i="113"/>
  <c r="LD66" i="113"/>
  <c r="LD15" i="113"/>
  <c r="LD19" i="113"/>
  <c r="LD23" i="113"/>
  <c r="LD11" i="113"/>
  <c r="LD31" i="113"/>
  <c r="LD38" i="113"/>
  <c r="LD58" i="113"/>
  <c r="LD44" i="113"/>
  <c r="LD64" i="113"/>
  <c r="LD59" i="113"/>
  <c r="LD63" i="113"/>
  <c r="LD69" i="113"/>
  <c r="LD75" i="113"/>
  <c r="LD86" i="113"/>
  <c r="LD50" i="113"/>
  <c r="LD79" i="113"/>
  <c r="LD20" i="113"/>
  <c r="LD46" i="113"/>
  <c r="LD45" i="113"/>
  <c r="LD65" i="113"/>
  <c r="LD57" i="113"/>
  <c r="JU10" i="113"/>
  <c r="JV14" i="113"/>
  <c r="JV18" i="113"/>
  <c r="JV22" i="113"/>
  <c r="JV26" i="113"/>
  <c r="JV30" i="113"/>
  <c r="JV52" i="113"/>
  <c r="JV41" i="113"/>
  <c r="JV51" i="113"/>
  <c r="JV61" i="113"/>
  <c r="JV55" i="113"/>
  <c r="JV56" i="113"/>
  <c r="JV65" i="113"/>
  <c r="JV84" i="113"/>
  <c r="JV80" i="113"/>
  <c r="JV76" i="113"/>
  <c r="JV36" i="113"/>
  <c r="JV13" i="113"/>
  <c r="JV21" i="113"/>
  <c r="JV49" i="113"/>
  <c r="JV60" i="113"/>
  <c r="JV77" i="113"/>
  <c r="JV68" i="113"/>
  <c r="JV15" i="113"/>
  <c r="JV19" i="113"/>
  <c r="JV23" i="113"/>
  <c r="JV27" i="113"/>
  <c r="JV31" i="113"/>
  <c r="JV38" i="113"/>
  <c r="JV44" i="113"/>
  <c r="JV54" i="113"/>
  <c r="JV62" i="113"/>
  <c r="JV57" i="113"/>
  <c r="JV66" i="113"/>
  <c r="JV70" i="113"/>
  <c r="JV58" i="113"/>
  <c r="JV85" i="113"/>
  <c r="JV79" i="113"/>
  <c r="JV64" i="113"/>
  <c r="JV17" i="113"/>
  <c r="JV25" i="113"/>
  <c r="JV40" i="113"/>
  <c r="JV50" i="113"/>
  <c r="JV83" i="113"/>
  <c r="JV86" i="113"/>
  <c r="JV11" i="113"/>
  <c r="JV16" i="113"/>
  <c r="JV20" i="113"/>
  <c r="JV24" i="113"/>
  <c r="JV28" i="113"/>
  <c r="JV32" i="113"/>
  <c r="JV39" i="113"/>
  <c r="JV45" i="113"/>
  <c r="JV59" i="113"/>
  <c r="JV63" i="113"/>
  <c r="JV46" i="113"/>
  <c r="JV74" i="113"/>
  <c r="JV81" i="113"/>
  <c r="JV73" i="113"/>
  <c r="JV78" i="113"/>
  <c r="JV82" i="113"/>
  <c r="JV67" i="113"/>
  <c r="JV29" i="113"/>
  <c r="JV48" i="113"/>
  <c r="JV53" i="113"/>
  <c r="JV75" i="113"/>
  <c r="JV69" i="113"/>
  <c r="JU71" i="113"/>
  <c r="JU42" i="113"/>
  <c r="JU35" i="113"/>
  <c r="JU33" i="113"/>
  <c r="KM27" i="113"/>
  <c r="KM32" i="113"/>
  <c r="KM36" i="113"/>
  <c r="KM38" i="113"/>
  <c r="KM39" i="113"/>
  <c r="KM40" i="113"/>
  <c r="KM41" i="113"/>
  <c r="KM44" i="113"/>
  <c r="KM45" i="113"/>
  <c r="KM48" i="113"/>
  <c r="KM11" i="113"/>
  <c r="KM49" i="113"/>
  <c r="KM50" i="113"/>
  <c r="KM55" i="113"/>
  <c r="KM57" i="113"/>
  <c r="KM69" i="113"/>
  <c r="KM74" i="113"/>
  <c r="KM78" i="113"/>
  <c r="KM79" i="113"/>
  <c r="KM51" i="113"/>
  <c r="KM53" i="113"/>
  <c r="KM58" i="113"/>
  <c r="KM64" i="113"/>
  <c r="KM66" i="113"/>
  <c r="KM68" i="113"/>
  <c r="KM76" i="113"/>
  <c r="KM80" i="113"/>
  <c r="KM46" i="113"/>
  <c r="KM73" i="113"/>
  <c r="KM75" i="113"/>
  <c r="KM82" i="113"/>
  <c r="KM86" i="113"/>
  <c r="KM14" i="113"/>
  <c r="KM16" i="113"/>
  <c r="KM18" i="113"/>
  <c r="KM20" i="113"/>
  <c r="KM22" i="113"/>
  <c r="KM24" i="113"/>
  <c r="KM26" i="113"/>
  <c r="KM29" i="113"/>
  <c r="KM31" i="113"/>
  <c r="KM77" i="113"/>
  <c r="KM81" i="113"/>
  <c r="KM13" i="113"/>
  <c r="KM15" i="113"/>
  <c r="KM17" i="113"/>
  <c r="KM19" i="113"/>
  <c r="KM21" i="113"/>
  <c r="KM23" i="113"/>
  <c r="KM25" i="113"/>
  <c r="KM28" i="113"/>
  <c r="KM30" i="113"/>
  <c r="KM56" i="113"/>
  <c r="KM70" i="113"/>
  <c r="KM52" i="113"/>
  <c r="KM54" i="113"/>
  <c r="KM60" i="113"/>
  <c r="KM62" i="113"/>
  <c r="KM59" i="113"/>
  <c r="KM61" i="113"/>
  <c r="KM63" i="113"/>
  <c r="KM65" i="113"/>
  <c r="KM67" i="113"/>
  <c r="KM85" i="113"/>
  <c r="KM83" i="113"/>
  <c r="KM84" i="113"/>
  <c r="KL71" i="113"/>
  <c r="KL42" i="113"/>
  <c r="KL35" i="113"/>
  <c r="KL33" i="113"/>
  <c r="KK34" i="113"/>
  <c r="KL10" i="113"/>
  <c r="JG11" i="113"/>
  <c r="JG13" i="113"/>
  <c r="JG14" i="113"/>
  <c r="JG15" i="113"/>
  <c r="JG16" i="113"/>
  <c r="JG17" i="113"/>
  <c r="JG18" i="113"/>
  <c r="JG19" i="113"/>
  <c r="JG20" i="113"/>
  <c r="JG21" i="113"/>
  <c r="JG22" i="113"/>
  <c r="JG23" i="113"/>
  <c r="JG24" i="113"/>
  <c r="JG25" i="113"/>
  <c r="JG26" i="113"/>
  <c r="JG27" i="113"/>
  <c r="JG50" i="113"/>
  <c r="JG46" i="113"/>
  <c r="JG38" i="113"/>
  <c r="JG39" i="113"/>
  <c r="JG40" i="113"/>
  <c r="JG41" i="113"/>
  <c r="JG44" i="113"/>
  <c r="JG45" i="113"/>
  <c r="JG48" i="113"/>
  <c r="JG51" i="113"/>
  <c r="JG54" i="113"/>
  <c r="JG57" i="113"/>
  <c r="JG28" i="113"/>
  <c r="JG32" i="113"/>
  <c r="JG36" i="113"/>
  <c r="JG65" i="113"/>
  <c r="JG68" i="113"/>
  <c r="JG31" i="113"/>
  <c r="JG55" i="113"/>
  <c r="JG58" i="113"/>
  <c r="JG66" i="113"/>
  <c r="JG69" i="113"/>
  <c r="JG70" i="113"/>
  <c r="JG30" i="113"/>
  <c r="JG56" i="113"/>
  <c r="JG59" i="113"/>
  <c r="JG60" i="113"/>
  <c r="JG61" i="113"/>
  <c r="JG62" i="113"/>
  <c r="JG63" i="113"/>
  <c r="JG67" i="113"/>
  <c r="JG74" i="113"/>
  <c r="JG76" i="113"/>
  <c r="JG78" i="113"/>
  <c r="JG80" i="113"/>
  <c r="JG83" i="113"/>
  <c r="JG86" i="113"/>
  <c r="JG49" i="113"/>
  <c r="JG75" i="113"/>
  <c r="JG77" i="113"/>
  <c r="JG79" i="113"/>
  <c r="JG82" i="113"/>
  <c r="JG84" i="113"/>
  <c r="JG52" i="113"/>
  <c r="JG81" i="113"/>
  <c r="JG73" i="113"/>
  <c r="JG85" i="113"/>
  <c r="JG53" i="113"/>
  <c r="JG64" i="113"/>
  <c r="JG29" i="113"/>
  <c r="JE34" i="113"/>
  <c r="JE33" i="113"/>
  <c r="JF72" i="113"/>
  <c r="JF71" i="113"/>
  <c r="JF37" i="113"/>
  <c r="JF12" i="113"/>
  <c r="JF10" i="113"/>
  <c r="JF47" i="113"/>
  <c r="IM71" i="113"/>
  <c r="IM42" i="113"/>
  <c r="IM35" i="113"/>
  <c r="IM33" i="113"/>
  <c r="IN13" i="113"/>
  <c r="IN14" i="113"/>
  <c r="IN15" i="113"/>
  <c r="IN16" i="113"/>
  <c r="IN17" i="113"/>
  <c r="IN18" i="113"/>
  <c r="IN19" i="113"/>
  <c r="IN20" i="113"/>
  <c r="IN21" i="113"/>
  <c r="IN22" i="113"/>
  <c r="IN23" i="113"/>
  <c r="IN24" i="113"/>
  <c r="IN25" i="113"/>
  <c r="IN11" i="113"/>
  <c r="IN46" i="113"/>
  <c r="IN38" i="113"/>
  <c r="IN39" i="113"/>
  <c r="IN40" i="113"/>
  <c r="IN41" i="113"/>
  <c r="IN44" i="113"/>
  <c r="IN45" i="113"/>
  <c r="IN48" i="113"/>
  <c r="IN51" i="113"/>
  <c r="IN54" i="113"/>
  <c r="IN26" i="113"/>
  <c r="IN27" i="113"/>
  <c r="IN28" i="113"/>
  <c r="IN29" i="113"/>
  <c r="IN30" i="113"/>
  <c r="IN31" i="113"/>
  <c r="IN32" i="113"/>
  <c r="IN36" i="113"/>
  <c r="IN50" i="113"/>
  <c r="IN58" i="113"/>
  <c r="IN64" i="113"/>
  <c r="IN49" i="113"/>
  <c r="IN52" i="113"/>
  <c r="IN53" i="113"/>
  <c r="IN56" i="113"/>
  <c r="IN59" i="113"/>
  <c r="IN60" i="113"/>
  <c r="IN61" i="113"/>
  <c r="IN62" i="113"/>
  <c r="IN63" i="113"/>
  <c r="IN65" i="113"/>
  <c r="IN68" i="113"/>
  <c r="IN73" i="113"/>
  <c r="IN66" i="113"/>
  <c r="IN69" i="113"/>
  <c r="IN70" i="113"/>
  <c r="IN55" i="113"/>
  <c r="IN57" i="113"/>
  <c r="IN67" i="113"/>
  <c r="IN75" i="113"/>
  <c r="IN77" i="113"/>
  <c r="IN79" i="113"/>
  <c r="IN82" i="113"/>
  <c r="IN84" i="113"/>
  <c r="IN85" i="113"/>
  <c r="IN74" i="113"/>
  <c r="IN76" i="113"/>
  <c r="IN78" i="113"/>
  <c r="IN80" i="113"/>
  <c r="IN83" i="113"/>
  <c r="IN86" i="113"/>
  <c r="IN81" i="113"/>
  <c r="IM10" i="113"/>
  <c r="HW34" i="113"/>
  <c r="HW33" i="113"/>
  <c r="HX72" i="113"/>
  <c r="HX71" i="113"/>
  <c r="HX47" i="113"/>
  <c r="HY13" i="113"/>
  <c r="HY14" i="113"/>
  <c r="HY15" i="113"/>
  <c r="HY16" i="113"/>
  <c r="HY17" i="113"/>
  <c r="HY18" i="113"/>
  <c r="HY19" i="113"/>
  <c r="HY20" i="113"/>
  <c r="HY21" i="113"/>
  <c r="HY22" i="113"/>
  <c r="HY23" i="113"/>
  <c r="HY24" i="113"/>
  <c r="HY25" i="113"/>
  <c r="HY26" i="113"/>
  <c r="HY27" i="113"/>
  <c r="HY11" i="113"/>
  <c r="HY28" i="113"/>
  <c r="HY29" i="113"/>
  <c r="HY30" i="113"/>
  <c r="HY31" i="113"/>
  <c r="HY46" i="113"/>
  <c r="HY53" i="113"/>
  <c r="HY38" i="113"/>
  <c r="HY39" i="113"/>
  <c r="HY40" i="113"/>
  <c r="HY41" i="113"/>
  <c r="HY44" i="113"/>
  <c r="HY45" i="113"/>
  <c r="HY48" i="113"/>
  <c r="HY51" i="113"/>
  <c r="HY54" i="113"/>
  <c r="HY57" i="113"/>
  <c r="HY49" i="113"/>
  <c r="HY52" i="113"/>
  <c r="HY55" i="113"/>
  <c r="HY58" i="113"/>
  <c r="HY64" i="113"/>
  <c r="HY32" i="113"/>
  <c r="HY36" i="113"/>
  <c r="HY66" i="113"/>
  <c r="HY74" i="113"/>
  <c r="HY76" i="113"/>
  <c r="HY50" i="113"/>
  <c r="HY56" i="113"/>
  <c r="HY68" i="113"/>
  <c r="HY69" i="113"/>
  <c r="HY70" i="113"/>
  <c r="HY75" i="113"/>
  <c r="HY77" i="113"/>
  <c r="HY85" i="113"/>
  <c r="HY59" i="113"/>
  <c r="HY63" i="113"/>
  <c r="HY79" i="113"/>
  <c r="HY82" i="113"/>
  <c r="HY84" i="113"/>
  <c r="HY60" i="113"/>
  <c r="HY81" i="113"/>
  <c r="HY62" i="113"/>
  <c r="HY73" i="113"/>
  <c r="HY67" i="113"/>
  <c r="HY61" i="113"/>
  <c r="HY65" i="113"/>
  <c r="HY78" i="113"/>
  <c r="HY80" i="113"/>
  <c r="HY83" i="113"/>
  <c r="HY86" i="113"/>
  <c r="HX12" i="113"/>
  <c r="HX10" i="113"/>
  <c r="HX43" i="113"/>
  <c r="HX37" i="113"/>
  <c r="HF72" i="113"/>
  <c r="HF71" i="113"/>
  <c r="HF12" i="113"/>
  <c r="HG13" i="113"/>
  <c r="HG14" i="113"/>
  <c r="HG15" i="113"/>
  <c r="HG16" i="113"/>
  <c r="HG17" i="113"/>
  <c r="HG18" i="113"/>
  <c r="HG19" i="113"/>
  <c r="HG20" i="113"/>
  <c r="HG21" i="113"/>
  <c r="HG22" i="113"/>
  <c r="HG23" i="113"/>
  <c r="HG24" i="113"/>
  <c r="HG25" i="113"/>
  <c r="HG26" i="113"/>
  <c r="HG27" i="113"/>
  <c r="HG11" i="113"/>
  <c r="HG28" i="113"/>
  <c r="HG29" i="113"/>
  <c r="HG30" i="113"/>
  <c r="HG31" i="113"/>
  <c r="HG32" i="113"/>
  <c r="HG36" i="113"/>
  <c r="HG52" i="113"/>
  <c r="HG56" i="113"/>
  <c r="HG46" i="113"/>
  <c r="HG48" i="113"/>
  <c r="HG49" i="113"/>
  <c r="HG50" i="113"/>
  <c r="HG53" i="113"/>
  <c r="HG54" i="113"/>
  <c r="HG58" i="113"/>
  <c r="HG65" i="113"/>
  <c r="HG69" i="113"/>
  <c r="HG70" i="113"/>
  <c r="HG74" i="113"/>
  <c r="HG55" i="113"/>
  <c r="HG59" i="113"/>
  <c r="HG64" i="113"/>
  <c r="HG68" i="113"/>
  <c r="HG73" i="113"/>
  <c r="HG76" i="113"/>
  <c r="HG78" i="113"/>
  <c r="HG82" i="113"/>
  <c r="HG86" i="113"/>
  <c r="HG67" i="113"/>
  <c r="HG79" i="113"/>
  <c r="HG83" i="113"/>
  <c r="HG85" i="113"/>
  <c r="HG38" i="113"/>
  <c r="HG39" i="113"/>
  <c r="HG40" i="113"/>
  <c r="HG41" i="113"/>
  <c r="HG44" i="113"/>
  <c r="HG45" i="113"/>
  <c r="HG51" i="113"/>
  <c r="HG57" i="113"/>
  <c r="HG60" i="113"/>
  <c r="HG61" i="113"/>
  <c r="HG62" i="113"/>
  <c r="HG63" i="113"/>
  <c r="HG66" i="113"/>
  <c r="HG80" i="113"/>
  <c r="HG84" i="113"/>
  <c r="HG75" i="113"/>
  <c r="HG77" i="113"/>
  <c r="HG81" i="113"/>
  <c r="HF37" i="113"/>
  <c r="HF10" i="113"/>
  <c r="HF47" i="113"/>
  <c r="HE34" i="113"/>
  <c r="GP47" i="113"/>
  <c r="GQ11" i="113"/>
  <c r="GQ13" i="113"/>
  <c r="GQ14" i="113"/>
  <c r="GQ15" i="113"/>
  <c r="GQ16" i="113"/>
  <c r="GQ17" i="113"/>
  <c r="GQ18" i="113"/>
  <c r="GQ19" i="113"/>
  <c r="GQ20" i="113"/>
  <c r="GQ21" i="113"/>
  <c r="GQ22" i="113"/>
  <c r="GQ23" i="113"/>
  <c r="GQ24" i="113"/>
  <c r="GQ25" i="113"/>
  <c r="GQ26" i="113"/>
  <c r="GQ27" i="113"/>
  <c r="GQ38" i="113"/>
  <c r="GQ39" i="113"/>
  <c r="GQ40" i="113"/>
  <c r="GQ41" i="113"/>
  <c r="GQ44" i="113"/>
  <c r="GQ45" i="113"/>
  <c r="GQ59" i="113"/>
  <c r="GQ69" i="113"/>
  <c r="GQ70" i="113"/>
  <c r="GQ48" i="113"/>
  <c r="GQ49" i="113"/>
  <c r="GQ50" i="113"/>
  <c r="GQ60" i="113"/>
  <c r="GQ61" i="113"/>
  <c r="GQ62" i="113"/>
  <c r="GQ63" i="113"/>
  <c r="GQ74" i="113"/>
  <c r="GQ30" i="113"/>
  <c r="GQ51" i="113"/>
  <c r="GQ53" i="113"/>
  <c r="GQ55" i="113"/>
  <c r="GQ57" i="113"/>
  <c r="GQ29" i="113"/>
  <c r="GQ64" i="113"/>
  <c r="GQ65" i="113"/>
  <c r="GQ67" i="113"/>
  <c r="GQ75" i="113"/>
  <c r="GQ28" i="113"/>
  <c r="GQ32" i="113"/>
  <c r="GQ36" i="113"/>
  <c r="GQ52" i="113"/>
  <c r="GQ54" i="113"/>
  <c r="GQ56" i="113"/>
  <c r="GQ58" i="113"/>
  <c r="GQ76" i="113"/>
  <c r="GQ31" i="113"/>
  <c r="GQ46" i="113"/>
  <c r="GQ73" i="113"/>
  <c r="GQ77" i="113"/>
  <c r="GQ78" i="113"/>
  <c r="GQ79" i="113"/>
  <c r="GQ80" i="113"/>
  <c r="GQ81" i="113"/>
  <c r="GQ82" i="113"/>
  <c r="GQ83" i="113"/>
  <c r="GQ84" i="113"/>
  <c r="GQ85" i="113"/>
  <c r="GQ86" i="113"/>
  <c r="GQ66" i="113"/>
  <c r="GQ68" i="113"/>
  <c r="GP72" i="113"/>
  <c r="GP71" i="113"/>
  <c r="GP43" i="113"/>
  <c r="GP37" i="113"/>
  <c r="GP12" i="113"/>
  <c r="GP10" i="113"/>
  <c r="GO33" i="113"/>
  <c r="FZ13" i="113"/>
  <c r="FZ14" i="113"/>
  <c r="FZ15" i="113"/>
  <c r="FZ16" i="113"/>
  <c r="FZ17" i="113"/>
  <c r="FZ18" i="113"/>
  <c r="FZ19" i="113"/>
  <c r="FZ20" i="113"/>
  <c r="FZ21" i="113"/>
  <c r="FZ22" i="113"/>
  <c r="FZ23" i="113"/>
  <c r="FZ24" i="113"/>
  <c r="FZ25" i="113"/>
  <c r="FZ26" i="113"/>
  <c r="FZ27" i="113"/>
  <c r="FZ28" i="113"/>
  <c r="FZ29" i="113"/>
  <c r="FZ30" i="113"/>
  <c r="FZ31" i="113"/>
  <c r="FZ32" i="113"/>
  <c r="FZ36" i="113"/>
  <c r="FZ46" i="113"/>
  <c r="FZ11" i="113"/>
  <c r="FZ38" i="113"/>
  <c r="FZ39" i="113"/>
  <c r="FZ40" i="113"/>
  <c r="FZ41" i="113"/>
  <c r="FZ44" i="113"/>
  <c r="FZ45" i="113"/>
  <c r="FZ59" i="113"/>
  <c r="FZ60" i="113"/>
  <c r="FZ61" i="113"/>
  <c r="FZ62" i="113"/>
  <c r="FZ63" i="113"/>
  <c r="FZ75" i="113"/>
  <c r="FZ48" i="113"/>
  <c r="FZ49" i="113"/>
  <c r="FZ50" i="113"/>
  <c r="FZ69" i="113"/>
  <c r="FZ70" i="113"/>
  <c r="FZ73" i="113"/>
  <c r="FZ77" i="113"/>
  <c r="FZ78" i="113"/>
  <c r="FZ79" i="113"/>
  <c r="FZ80" i="113"/>
  <c r="FZ81" i="113"/>
  <c r="FZ51" i="113"/>
  <c r="FZ52" i="113"/>
  <c r="FZ53" i="113"/>
  <c r="FZ54" i="113"/>
  <c r="FZ55" i="113"/>
  <c r="FZ56" i="113"/>
  <c r="FZ57" i="113"/>
  <c r="FZ58" i="113"/>
  <c r="FZ76" i="113"/>
  <c r="FZ83" i="113"/>
  <c r="FZ84" i="113"/>
  <c r="FZ85" i="113"/>
  <c r="FZ86" i="113"/>
  <c r="FZ64" i="113"/>
  <c r="FZ65" i="113"/>
  <c r="FZ66" i="113"/>
  <c r="FZ67" i="113"/>
  <c r="FZ68" i="113"/>
  <c r="FZ74" i="113"/>
  <c r="FZ82" i="113"/>
  <c r="FY43" i="113"/>
  <c r="FY37" i="113"/>
  <c r="FY12" i="113"/>
  <c r="FY10" i="113"/>
  <c r="FY72" i="113"/>
  <c r="FY71" i="113"/>
  <c r="FY42" i="113"/>
  <c r="EP33" i="113"/>
  <c r="EP34" i="113"/>
  <c r="ES15" i="113"/>
  <c r="ES16" i="113"/>
  <c r="ES17" i="113"/>
  <c r="ES18" i="113"/>
  <c r="ES19" i="113"/>
  <c r="ES20" i="113"/>
  <c r="ES21" i="113"/>
  <c r="ES22" i="113"/>
  <c r="ES11" i="113"/>
  <c r="ES23" i="113"/>
  <c r="ES24" i="113"/>
  <c r="ES25" i="113"/>
  <c r="ES26" i="113"/>
  <c r="ES27" i="113"/>
  <c r="ES28" i="113"/>
  <c r="ES38" i="113"/>
  <c r="ES32" i="113"/>
  <c r="ES39" i="113"/>
  <c r="ES40" i="113"/>
  <c r="ES44" i="113"/>
  <c r="ES45" i="113"/>
  <c r="ES46" i="113"/>
  <c r="ES48" i="113"/>
  <c r="ES49" i="113"/>
  <c r="ES50" i="113"/>
  <c r="ES13" i="113"/>
  <c r="ES14" i="113"/>
  <c r="ES29" i="113"/>
  <c r="ES30" i="113"/>
  <c r="ES31" i="113"/>
  <c r="ES36" i="113"/>
  <c r="ES41" i="113"/>
  <c r="ES61" i="113"/>
  <c r="ES66" i="113"/>
  <c r="ES67" i="113"/>
  <c r="ES62" i="113"/>
  <c r="ES63" i="113"/>
  <c r="ES68" i="113"/>
  <c r="ES55" i="113"/>
  <c r="ES56" i="113"/>
  <c r="ES57" i="113"/>
  <c r="ES58" i="113"/>
  <c r="ES59" i="113"/>
  <c r="ES64" i="113"/>
  <c r="ES69" i="113"/>
  <c r="ES74" i="113"/>
  <c r="ES75" i="113"/>
  <c r="ES76" i="113"/>
  <c r="ES77" i="113"/>
  <c r="ES51" i="113"/>
  <c r="ES52" i="113"/>
  <c r="ES73" i="113"/>
  <c r="ES54" i="113"/>
  <c r="ES70" i="113"/>
  <c r="ES53" i="113"/>
  <c r="ES60" i="113"/>
  <c r="ES65" i="113"/>
  <c r="ES78" i="113"/>
  <c r="ES79" i="113"/>
  <c r="ES80" i="113"/>
  <c r="ES81" i="113"/>
  <c r="ES82" i="113"/>
  <c r="ES83" i="113"/>
  <c r="ES84" i="113"/>
  <c r="ES85" i="113"/>
  <c r="ES86" i="113"/>
  <c r="ER12" i="113"/>
  <c r="ER10" i="113"/>
  <c r="EQ34" i="113"/>
  <c r="ER47" i="113"/>
  <c r="ER42" i="113"/>
  <c r="ER35" i="113"/>
  <c r="ER33" i="113"/>
  <c r="DI15" i="113"/>
  <c r="DI16" i="113"/>
  <c r="DI17" i="113"/>
  <c r="DI20" i="113"/>
  <c r="DI24" i="113"/>
  <c r="DI28" i="113"/>
  <c r="DI21" i="113"/>
  <c r="DI25" i="113"/>
  <c r="DI29" i="113"/>
  <c r="DI11" i="113"/>
  <c r="DI18" i="113"/>
  <c r="DI22" i="113"/>
  <c r="DI26" i="113"/>
  <c r="DI30" i="113"/>
  <c r="DI13" i="113"/>
  <c r="DI14" i="113"/>
  <c r="DI19" i="113"/>
  <c r="DI23" i="113"/>
  <c r="DI27" i="113"/>
  <c r="DI31" i="113"/>
  <c r="DI39" i="113"/>
  <c r="DI45" i="113"/>
  <c r="DI48" i="113"/>
  <c r="DI49" i="113"/>
  <c r="DI50" i="113"/>
  <c r="DI51" i="113"/>
  <c r="DI52" i="113"/>
  <c r="DI32" i="113"/>
  <c r="DI41" i="113"/>
  <c r="DI44" i="113"/>
  <c r="DI43" i="113"/>
  <c r="DI38" i="113"/>
  <c r="DI46" i="113"/>
  <c r="DI53" i="113"/>
  <c r="DI54" i="113"/>
  <c r="DI55" i="113"/>
  <c r="DI56" i="113"/>
  <c r="DI77" i="113"/>
  <c r="DI80" i="113"/>
  <c r="DI65" i="113"/>
  <c r="DI66" i="113"/>
  <c r="DI67" i="113"/>
  <c r="DI68" i="113"/>
  <c r="DI69" i="113"/>
  <c r="DI70" i="113"/>
  <c r="DI73" i="113"/>
  <c r="DI74" i="113"/>
  <c r="DI75" i="113"/>
  <c r="DI78" i="113"/>
  <c r="DI79" i="113"/>
  <c r="DI83" i="113"/>
  <c r="DI58" i="113"/>
  <c r="DI59" i="113"/>
  <c r="DI60" i="113"/>
  <c r="DI61" i="113"/>
  <c r="DI62" i="113"/>
  <c r="DI63" i="113"/>
  <c r="DI76" i="113"/>
  <c r="DI36" i="113"/>
  <c r="DI64" i="113"/>
  <c r="DI85" i="113"/>
  <c r="DI40" i="113"/>
  <c r="DI84" i="113"/>
  <c r="DI86" i="113"/>
  <c r="DI81" i="113"/>
  <c r="DI57" i="113"/>
  <c r="DI82" i="113"/>
  <c r="DH72" i="113"/>
  <c r="DH71" i="113"/>
  <c r="DH47" i="113"/>
  <c r="DH43" i="113"/>
  <c r="DH12" i="113"/>
  <c r="DH10" i="113"/>
  <c r="DG34" i="113"/>
  <c r="BX34" i="113"/>
  <c r="BY71" i="113"/>
  <c r="BY42" i="113"/>
  <c r="BY35" i="113"/>
  <c r="BY33" i="113"/>
  <c r="BZ11" i="113"/>
  <c r="BZ18" i="113"/>
  <c r="BZ19" i="113"/>
  <c r="BZ20" i="113"/>
  <c r="BZ21" i="113"/>
  <c r="BZ22" i="113"/>
  <c r="BZ23" i="113"/>
  <c r="BZ24" i="113"/>
  <c r="BZ25" i="113"/>
  <c r="BZ26" i="113"/>
  <c r="BZ27" i="113"/>
  <c r="BZ28" i="113"/>
  <c r="BZ29" i="113"/>
  <c r="BZ30" i="113"/>
  <c r="BZ31" i="113"/>
  <c r="BZ13" i="113"/>
  <c r="BZ14" i="113"/>
  <c r="BZ15" i="113"/>
  <c r="BZ16" i="113"/>
  <c r="BZ17" i="113"/>
  <c r="BZ38" i="113"/>
  <c r="BZ39" i="113"/>
  <c r="BZ44" i="113"/>
  <c r="BZ40" i="113"/>
  <c r="BZ41" i="113"/>
  <c r="BZ45" i="113"/>
  <c r="BZ46" i="113"/>
  <c r="BZ48" i="113"/>
  <c r="BZ49" i="113"/>
  <c r="BZ50" i="113"/>
  <c r="BZ51" i="113"/>
  <c r="BZ52" i="113"/>
  <c r="BZ32" i="113"/>
  <c r="BZ36" i="113"/>
  <c r="BZ53" i="113"/>
  <c r="BZ54" i="113"/>
  <c r="BZ57" i="113"/>
  <c r="BZ58" i="113"/>
  <c r="BZ59" i="113"/>
  <c r="BZ60" i="113"/>
  <c r="BZ61" i="113"/>
  <c r="BZ62" i="113"/>
  <c r="BZ63" i="113"/>
  <c r="BZ64" i="113"/>
  <c r="BZ65" i="113"/>
  <c r="BZ66" i="113"/>
  <c r="BZ67" i="113"/>
  <c r="BZ68" i="113"/>
  <c r="BZ69" i="113"/>
  <c r="BZ70" i="113"/>
  <c r="BZ73" i="113"/>
  <c r="BZ74" i="113"/>
  <c r="BZ75" i="113"/>
  <c r="BZ76" i="113"/>
  <c r="BZ83" i="113"/>
  <c r="BZ55" i="113"/>
  <c r="BZ56" i="113"/>
  <c r="BZ82" i="113"/>
  <c r="BZ86" i="113"/>
  <c r="BZ77" i="113"/>
  <c r="BZ79" i="113"/>
  <c r="BZ81" i="113"/>
  <c r="BZ78" i="113"/>
  <c r="BZ80" i="113"/>
  <c r="BZ85" i="113"/>
  <c r="BZ84" i="113"/>
  <c r="BY10" i="113"/>
  <c r="AS72" i="113"/>
  <c r="AS71" i="113"/>
  <c r="AS37" i="113"/>
  <c r="AS43" i="113"/>
  <c r="AS47" i="113"/>
  <c r="AT11" i="113"/>
  <c r="AT13" i="113"/>
  <c r="AT14" i="113"/>
  <c r="AT15" i="113"/>
  <c r="AT16" i="113"/>
  <c r="AT17" i="113"/>
  <c r="AT18" i="113"/>
  <c r="AT19" i="113"/>
  <c r="AT20" i="113"/>
  <c r="AT21" i="113"/>
  <c r="AT22" i="113"/>
  <c r="AT23" i="113"/>
  <c r="AT24" i="113"/>
  <c r="AT25" i="113"/>
  <c r="AT26" i="113"/>
  <c r="AT27" i="113"/>
  <c r="AT28" i="113"/>
  <c r="AT29" i="113"/>
  <c r="AT30" i="113"/>
  <c r="AT40" i="113"/>
  <c r="AT41" i="113"/>
  <c r="AT38" i="113"/>
  <c r="AT39" i="113"/>
  <c r="AT54" i="113"/>
  <c r="AT55" i="113"/>
  <c r="AT56" i="113"/>
  <c r="AT57" i="113"/>
  <c r="AT58" i="113"/>
  <c r="AT59" i="113"/>
  <c r="AT31" i="113"/>
  <c r="AT44" i="113"/>
  <c r="AT49" i="113"/>
  <c r="AT32" i="113"/>
  <c r="AT45" i="113"/>
  <c r="AT50" i="113"/>
  <c r="AT53" i="113"/>
  <c r="AT48" i="113"/>
  <c r="AT52" i="113"/>
  <c r="AT60" i="113"/>
  <c r="AT61" i="113"/>
  <c r="AT62" i="113"/>
  <c r="AT63" i="113"/>
  <c r="AT64" i="113"/>
  <c r="AT65" i="113"/>
  <c r="AT66" i="113"/>
  <c r="AT67" i="113"/>
  <c r="AT68" i="113"/>
  <c r="AT69" i="113"/>
  <c r="AT70" i="113"/>
  <c r="AT73" i="113"/>
  <c r="AT74" i="113"/>
  <c r="AT75" i="113"/>
  <c r="AT76" i="113"/>
  <c r="AT81" i="113"/>
  <c r="AT82" i="113"/>
  <c r="AT79" i="113"/>
  <c r="AT84" i="113"/>
  <c r="AT85" i="113"/>
  <c r="AT86" i="113"/>
  <c r="AT51" i="113"/>
  <c r="AT78" i="113"/>
  <c r="AT83" i="113"/>
  <c r="AT80" i="113"/>
  <c r="AT46" i="113"/>
  <c r="AT36" i="113"/>
  <c r="AT77" i="113"/>
  <c r="AS12" i="113"/>
  <c r="AS10" i="113"/>
  <c r="L26" i="113"/>
  <c r="L30" i="113"/>
  <c r="L24" i="113"/>
  <c r="L28" i="113"/>
  <c r="L32" i="113"/>
  <c r="L36" i="113"/>
  <c r="L29" i="113"/>
  <c r="L15" i="113"/>
  <c r="L19" i="113"/>
  <c r="L45" i="113"/>
  <c r="L27" i="113"/>
  <c r="L14" i="113"/>
  <c r="L17" i="113"/>
  <c r="L20" i="113"/>
  <c r="L41" i="113"/>
  <c r="L49" i="113"/>
  <c r="L55" i="113"/>
  <c r="L57" i="113"/>
  <c r="L59" i="113"/>
  <c r="L23" i="113"/>
  <c r="L31" i="113"/>
  <c r="L11" i="113"/>
  <c r="L13" i="113"/>
  <c r="L16" i="113"/>
  <c r="L38" i="113"/>
  <c r="L44" i="113"/>
  <c r="L43" i="113"/>
  <c r="L46" i="113"/>
  <c r="L48" i="113"/>
  <c r="L50" i="113"/>
  <c r="L51" i="113"/>
  <c r="L52" i="113"/>
  <c r="L53" i="113"/>
  <c r="L60" i="113"/>
  <c r="L25" i="113"/>
  <c r="L18" i="113"/>
  <c r="L22" i="113"/>
  <c r="L39" i="113"/>
  <c r="L65" i="113"/>
  <c r="L21" i="113"/>
  <c r="L54" i="113"/>
  <c r="L56" i="113"/>
  <c r="L58" i="113"/>
  <c r="L62" i="113"/>
  <c r="L67" i="113"/>
  <c r="L69" i="113"/>
  <c r="L74" i="113"/>
  <c r="L76" i="113"/>
  <c r="L78" i="113"/>
  <c r="L80" i="113"/>
  <c r="L82" i="113"/>
  <c r="L84" i="113"/>
  <c r="L86" i="113"/>
  <c r="L40" i="113"/>
  <c r="L61" i="113"/>
  <c r="L64" i="113"/>
  <c r="L75" i="113"/>
  <c r="L83" i="113"/>
  <c r="L63" i="113"/>
  <c r="L66" i="113"/>
  <c r="L77" i="113"/>
  <c r="L85" i="113"/>
  <c r="L70" i="113"/>
  <c r="L73" i="113"/>
  <c r="L81" i="113"/>
  <c r="L68" i="113"/>
  <c r="L79" i="113"/>
  <c r="I71" i="113"/>
  <c r="I42" i="113"/>
  <c r="I35" i="113"/>
  <c r="I33" i="113"/>
  <c r="I10" i="113"/>
  <c r="J24" i="113"/>
  <c r="J28" i="113"/>
  <c r="J32" i="113"/>
  <c r="J36" i="113"/>
  <c r="J26" i="113"/>
  <c r="J30" i="113"/>
  <c r="J25" i="113"/>
  <c r="J14" i="113"/>
  <c r="J18" i="113"/>
  <c r="J22" i="113"/>
  <c r="J38" i="113"/>
  <c r="J44" i="113"/>
  <c r="J46" i="113"/>
  <c r="J21" i="113"/>
  <c r="J40" i="113"/>
  <c r="J48" i="113"/>
  <c r="J53" i="113"/>
  <c r="J54" i="113"/>
  <c r="J56" i="113"/>
  <c r="J58" i="113"/>
  <c r="J60" i="113"/>
  <c r="J27" i="113"/>
  <c r="J59" i="113"/>
  <c r="J29" i="113"/>
  <c r="J45" i="113"/>
  <c r="J50" i="113"/>
  <c r="J52" i="113"/>
  <c r="J55" i="113"/>
  <c r="J57" i="113"/>
  <c r="J64" i="113"/>
  <c r="J15" i="113"/>
  <c r="J39" i="113"/>
  <c r="J41" i="113"/>
  <c r="J62" i="113"/>
  <c r="J31" i="113"/>
  <c r="J13" i="113"/>
  <c r="J17" i="113"/>
  <c r="J23" i="113"/>
  <c r="J61" i="113"/>
  <c r="J66" i="113"/>
  <c r="J68" i="113"/>
  <c r="J70" i="113"/>
  <c r="J73" i="113"/>
  <c r="J75" i="113"/>
  <c r="J77" i="113"/>
  <c r="J79" i="113"/>
  <c r="J81" i="113"/>
  <c r="J83" i="113"/>
  <c r="J85" i="113"/>
  <c r="J19" i="113"/>
  <c r="J11" i="113"/>
  <c r="J16" i="113"/>
  <c r="J20" i="113"/>
  <c r="J49" i="113"/>
  <c r="J51" i="113"/>
  <c r="J63" i="113"/>
  <c r="J65" i="113"/>
  <c r="J74" i="113"/>
  <c r="J82" i="113"/>
  <c r="J76" i="113"/>
  <c r="J84" i="113"/>
  <c r="J69" i="113"/>
  <c r="J80" i="113"/>
  <c r="J67" i="113"/>
  <c r="J78" i="113"/>
  <c r="J86" i="113"/>
  <c r="H34" i="113"/>
  <c r="FF71" i="113"/>
  <c r="FF42" i="113"/>
  <c r="FF35" i="113"/>
  <c r="FF33" i="113"/>
  <c r="FF10" i="113"/>
  <c r="FG13" i="113"/>
  <c r="FG14" i="113"/>
  <c r="FG15" i="113"/>
  <c r="FG16" i="113"/>
  <c r="FG17" i="113"/>
  <c r="FG18" i="113"/>
  <c r="FG19" i="113"/>
  <c r="FG20" i="113"/>
  <c r="FG21" i="113"/>
  <c r="FG22" i="113"/>
  <c r="FG23" i="113"/>
  <c r="FG24" i="113"/>
  <c r="FG25" i="113"/>
  <c r="FG26" i="113"/>
  <c r="FG27" i="113"/>
  <c r="FG28" i="113"/>
  <c r="FG29" i="113"/>
  <c r="FG30" i="113"/>
  <c r="FG31" i="113"/>
  <c r="FG32" i="113"/>
  <c r="FG38" i="113"/>
  <c r="FG39" i="113"/>
  <c r="FG40" i="113"/>
  <c r="FG41" i="113"/>
  <c r="FG73" i="113"/>
  <c r="FG45" i="113"/>
  <c r="FG50" i="113"/>
  <c r="FG54" i="113"/>
  <c r="FG57" i="113"/>
  <c r="FG58" i="113"/>
  <c r="FG59" i="113"/>
  <c r="FG60" i="113"/>
  <c r="FG61" i="113"/>
  <c r="FG62" i="113"/>
  <c r="FG63" i="113"/>
  <c r="FG64" i="113"/>
  <c r="FG65" i="113"/>
  <c r="FG66" i="113"/>
  <c r="FG67" i="113"/>
  <c r="FG68" i="113"/>
  <c r="FG69" i="113"/>
  <c r="FG70" i="113"/>
  <c r="FG11" i="113"/>
  <c r="FG36" i="113"/>
  <c r="FG49" i="113"/>
  <c r="FG52" i="113"/>
  <c r="FG55" i="113"/>
  <c r="FG44" i="113"/>
  <c r="FG48" i="113"/>
  <c r="FG51" i="113"/>
  <c r="FG53" i="113"/>
  <c r="FG56" i="113"/>
  <c r="FG46" i="113"/>
  <c r="FG74" i="113"/>
  <c r="FG78" i="113"/>
  <c r="FG82" i="113"/>
  <c r="FG86" i="113"/>
  <c r="FG77" i="113"/>
  <c r="FG81" i="113"/>
  <c r="FG85" i="113"/>
  <c r="FG76" i="113"/>
  <c r="FG80" i="113"/>
  <c r="FG84" i="113"/>
  <c r="FG75" i="113"/>
  <c r="FG79" i="113"/>
  <c r="FG83" i="113"/>
  <c r="FE34" i="113"/>
  <c r="IP5" i="113"/>
  <c r="IO2" i="113"/>
  <c r="IO7" i="113"/>
  <c r="IO6" i="113"/>
  <c r="IO9" i="113"/>
  <c r="IO8" i="113"/>
  <c r="HH8" i="113"/>
  <c r="HI5" i="113"/>
  <c r="HH9" i="113"/>
  <c r="HH7" i="113"/>
  <c r="HH6" i="113"/>
  <c r="HH2" i="113"/>
  <c r="IA5" i="113"/>
  <c r="HZ7" i="113"/>
  <c r="HZ8" i="113"/>
  <c r="HZ9" i="113"/>
  <c r="HZ6" i="113"/>
  <c r="HZ2" i="113"/>
  <c r="JZ5" i="113"/>
  <c r="JY7" i="113"/>
  <c r="JY8" i="113"/>
  <c r="JY6" i="113"/>
  <c r="JY9" i="113"/>
  <c r="KN6" i="113"/>
  <c r="KO5" i="113"/>
  <c r="KN7" i="113"/>
  <c r="KN8" i="113"/>
  <c r="KN9" i="113"/>
  <c r="KN2" i="113"/>
  <c r="GS5" i="113"/>
  <c r="GR7" i="113"/>
  <c r="GR8" i="113"/>
  <c r="GR6" i="113"/>
  <c r="GR9" i="113"/>
  <c r="GR2" i="113"/>
  <c r="FH6" i="113"/>
  <c r="FH7" i="113"/>
  <c r="FH8" i="113"/>
  <c r="FH9" i="113"/>
  <c r="FH2" i="113"/>
  <c r="GB5" i="113"/>
  <c r="GA8" i="113"/>
  <c r="GA7" i="113"/>
  <c r="GA6" i="113"/>
  <c r="GA9" i="113"/>
  <c r="GA2" i="113"/>
  <c r="JI5" i="113"/>
  <c r="JH7" i="113"/>
  <c r="JH8" i="113"/>
  <c r="JH9" i="113"/>
  <c r="JH6" i="113"/>
  <c r="JH2" i="113"/>
  <c r="LH5" i="113"/>
  <c r="LG7" i="113"/>
  <c r="LG8" i="113"/>
  <c r="LG9" i="113"/>
  <c r="LG6" i="113"/>
  <c r="EU5" i="113"/>
  <c r="ET9" i="113"/>
  <c r="ET8" i="113"/>
  <c r="ET7" i="113"/>
  <c r="ET6" i="113"/>
  <c r="ET2" i="113"/>
  <c r="DJ9" i="113"/>
  <c r="DJ2" i="113"/>
  <c r="DJ8" i="113"/>
  <c r="DK5" i="113"/>
  <c r="DJ6" i="113"/>
  <c r="DJ7" i="113"/>
  <c r="CB5" i="113"/>
  <c r="CA9" i="113"/>
  <c r="CA8" i="113"/>
  <c r="CA7" i="113"/>
  <c r="CA6" i="113"/>
  <c r="CA2" i="113"/>
  <c r="AV5" i="113"/>
  <c r="AU7" i="113"/>
  <c r="AU9" i="113"/>
  <c r="AU8" i="113"/>
  <c r="AU6" i="113"/>
  <c r="AU2" i="113"/>
  <c r="JW2" i="113"/>
  <c r="LE2" i="113"/>
  <c r="N5" i="113"/>
  <c r="M9" i="113"/>
  <c r="M2" i="113"/>
  <c r="M7" i="113"/>
  <c r="M8" i="113"/>
  <c r="M6" i="113"/>
  <c r="K6" i="113"/>
  <c r="K191" i="110"/>
  <c r="G191" i="110"/>
  <c r="C191" i="110"/>
  <c r="H191" i="110"/>
  <c r="D191" i="110"/>
  <c r="J191" i="110"/>
  <c r="F191" i="110"/>
  <c r="HF42" i="113"/>
  <c r="CT43" i="113"/>
  <c r="FG43" i="113"/>
  <c r="BJ4" i="115"/>
  <c r="BI5" i="115"/>
  <c r="DF4" i="115"/>
  <c r="DE5" i="115"/>
  <c r="ED4" i="115"/>
  <c r="EC5" i="115"/>
  <c r="FB4" i="115"/>
  <c r="FA5" i="115"/>
  <c r="C52" i="116"/>
  <c r="C91" i="116"/>
  <c r="C138" i="116"/>
  <c r="CH4" i="115"/>
  <c r="CG5" i="115"/>
  <c r="N4" i="115"/>
  <c r="M5" i="115"/>
  <c r="AL4" i="115"/>
  <c r="AK5" i="115"/>
  <c r="KM43" i="113"/>
  <c r="FY35" i="113"/>
  <c r="FY34" i="113"/>
  <c r="FY33" i="113"/>
  <c r="CS42" i="113"/>
  <c r="CS35" i="113"/>
  <c r="CS34" i="113"/>
  <c r="CS33" i="113"/>
  <c r="CT47" i="113"/>
  <c r="CT37" i="113"/>
  <c r="FG47" i="113"/>
  <c r="FG37" i="113"/>
  <c r="AH5" i="113"/>
  <c r="AG2" i="113"/>
  <c r="AG8" i="113"/>
  <c r="AG7" i="113"/>
  <c r="AG6" i="113"/>
  <c r="CW4" i="113"/>
  <c r="CV6" i="113"/>
  <c r="CT12" i="113"/>
  <c r="CT10" i="113"/>
  <c r="CT72" i="113"/>
  <c r="CT71" i="113"/>
  <c r="CT42" i="113"/>
  <c r="AD42" i="113"/>
  <c r="AD35" i="113"/>
  <c r="AD34" i="113"/>
  <c r="AD33" i="113"/>
  <c r="GP42" i="113"/>
  <c r="JG72" i="113"/>
  <c r="JG71" i="113"/>
  <c r="AE12" i="113"/>
  <c r="AE10" i="113"/>
  <c r="AE72" i="113"/>
  <c r="AE71" i="113"/>
  <c r="ES12" i="113"/>
  <c r="HG43" i="113"/>
  <c r="AF13" i="113"/>
  <c r="AF17" i="113"/>
  <c r="AF21" i="113"/>
  <c r="AF25" i="113"/>
  <c r="AF29" i="113"/>
  <c r="AF46" i="113"/>
  <c r="AF51" i="113"/>
  <c r="AF39" i="113"/>
  <c r="AF55" i="113"/>
  <c r="AF59" i="113"/>
  <c r="AF63" i="113"/>
  <c r="AF31" i="113"/>
  <c r="AF78" i="113"/>
  <c r="AF82" i="113"/>
  <c r="AF86" i="113"/>
  <c r="AF75" i="113"/>
  <c r="AF76" i="113"/>
  <c r="AF14" i="113"/>
  <c r="AF18" i="113"/>
  <c r="AF22" i="113"/>
  <c r="AF26" i="113"/>
  <c r="AF30" i="113"/>
  <c r="AF48" i="113"/>
  <c r="AF52" i="113"/>
  <c r="AF40" i="113"/>
  <c r="AF56" i="113"/>
  <c r="AF60" i="113"/>
  <c r="AF64" i="113"/>
  <c r="AF32" i="113"/>
  <c r="AF79" i="113"/>
  <c r="AF83" i="113"/>
  <c r="AF67" i="113"/>
  <c r="AF68" i="113"/>
  <c r="AF15" i="113"/>
  <c r="AF19" i="113"/>
  <c r="AF23" i="113"/>
  <c r="AF27" i="113"/>
  <c r="AF44" i="113"/>
  <c r="AF49" i="113"/>
  <c r="AF53" i="113"/>
  <c r="AF41" i="113"/>
  <c r="AF57" i="113"/>
  <c r="AF61" i="113"/>
  <c r="AF65" i="113"/>
  <c r="AF36" i="113"/>
  <c r="AF80" i="113"/>
  <c r="AF84" i="113"/>
  <c r="AF69" i="113"/>
  <c r="AF70" i="113"/>
  <c r="AF11" i="113"/>
  <c r="AF16" i="113"/>
  <c r="AF20" i="113"/>
  <c r="AF24" i="113"/>
  <c r="AF28" i="113"/>
  <c r="AF45" i="113"/>
  <c r="AF50" i="113"/>
  <c r="AF38" i="113"/>
  <c r="AF54" i="113"/>
  <c r="AF58" i="113"/>
  <c r="AF62" i="113"/>
  <c r="AF66" i="113"/>
  <c r="AF77" i="113"/>
  <c r="AF81" i="113"/>
  <c r="AF85" i="113"/>
  <c r="AF73" i="113"/>
  <c r="AF74" i="113"/>
  <c r="AE47" i="113"/>
  <c r="AE42" i="113"/>
  <c r="AE37" i="113"/>
  <c r="CU83" i="113"/>
  <c r="CU80" i="113"/>
  <c r="CU85" i="113"/>
  <c r="CU76" i="113"/>
  <c r="CU14" i="113"/>
  <c r="CU18" i="113"/>
  <c r="CU22" i="113"/>
  <c r="CU26" i="113"/>
  <c r="CU30" i="113"/>
  <c r="CU45" i="113"/>
  <c r="CU32" i="113"/>
  <c r="CU59" i="113"/>
  <c r="CU63" i="113"/>
  <c r="CU79" i="113"/>
  <c r="CU69" i="113"/>
  <c r="CU65" i="113"/>
  <c r="CU51" i="113"/>
  <c r="CU49" i="113"/>
  <c r="CU74" i="113"/>
  <c r="CU15" i="113"/>
  <c r="CU19" i="113"/>
  <c r="CU23" i="113"/>
  <c r="CU27" i="113"/>
  <c r="CU11" i="113"/>
  <c r="CU46" i="113"/>
  <c r="CU36" i="113"/>
  <c r="CU60" i="113"/>
  <c r="CU38" i="113"/>
  <c r="CU68" i="113"/>
  <c r="CU64" i="113"/>
  <c r="CU70" i="113"/>
  <c r="CU73" i="113"/>
  <c r="CU16" i="113"/>
  <c r="CU20" i="113"/>
  <c r="CU24" i="113"/>
  <c r="CU28" i="113"/>
  <c r="CU40" i="113"/>
  <c r="CU48" i="113"/>
  <c r="CU57" i="113"/>
  <c r="CU61" i="113"/>
  <c r="CU39" i="113"/>
  <c r="CU77" i="113"/>
  <c r="CU67" i="113"/>
  <c r="CU52" i="113"/>
  <c r="CU50" i="113"/>
  <c r="CU82" i="113"/>
  <c r="CU81" i="113"/>
  <c r="CU13" i="113"/>
  <c r="CU17" i="113"/>
  <c r="CU21" i="113"/>
  <c r="CU25" i="113"/>
  <c r="CU29" i="113"/>
  <c r="CU41" i="113"/>
  <c r="CU31" i="113"/>
  <c r="CU58" i="113"/>
  <c r="CU62" i="113"/>
  <c r="CU44" i="113"/>
  <c r="CU43" i="113"/>
  <c r="CU75" i="113"/>
  <c r="CU66" i="113"/>
  <c r="CU56" i="113"/>
  <c r="CU54" i="113"/>
  <c r="CU78" i="113"/>
  <c r="CU86" i="113"/>
  <c r="CU84" i="113"/>
  <c r="CU55" i="113"/>
  <c r="CU53" i="113"/>
  <c r="AS42" i="113"/>
  <c r="AS35" i="113"/>
  <c r="ER34" i="113"/>
  <c r="ES43" i="113"/>
  <c r="HF35" i="113"/>
  <c r="KM37" i="113"/>
  <c r="J72" i="113"/>
  <c r="J71" i="113"/>
  <c r="AT37" i="113"/>
  <c r="JV72" i="113"/>
  <c r="JV71" i="113"/>
  <c r="FG12" i="113"/>
  <c r="FG10" i="113"/>
  <c r="HG37" i="113"/>
  <c r="GQ43" i="113"/>
  <c r="LC34" i="113"/>
  <c r="LD72" i="113"/>
  <c r="LD71" i="113"/>
  <c r="LD43" i="113"/>
  <c r="LD12" i="113"/>
  <c r="LD10" i="113"/>
  <c r="LD37" i="113"/>
  <c r="LD47" i="113"/>
  <c r="LE27" i="113"/>
  <c r="LE16" i="113"/>
  <c r="LE29" i="113"/>
  <c r="LE36" i="113"/>
  <c r="LE41" i="113"/>
  <c r="LE23" i="113"/>
  <c r="LE22" i="113"/>
  <c r="LE48" i="113"/>
  <c r="LE64" i="113"/>
  <c r="LE75" i="113"/>
  <c r="LE86" i="113"/>
  <c r="LE76" i="113"/>
  <c r="LE85" i="113"/>
  <c r="LE24" i="113"/>
  <c r="LE20" i="113"/>
  <c r="LE63" i="113"/>
  <c r="LE28" i="113"/>
  <c r="LE56" i="113"/>
  <c r="LE58" i="113"/>
  <c r="LE73" i="113"/>
  <c r="LE70" i="113"/>
  <c r="LE13" i="113"/>
  <c r="LE17" i="113"/>
  <c r="LE30" i="113"/>
  <c r="LE38" i="113"/>
  <c r="LE44" i="113"/>
  <c r="LE50" i="113"/>
  <c r="LE26" i="113"/>
  <c r="LE51" i="113"/>
  <c r="LE66" i="113"/>
  <c r="LE80" i="113"/>
  <c r="LE59" i="113"/>
  <c r="LE77" i="113"/>
  <c r="LE60" i="113"/>
  <c r="LE46" i="113"/>
  <c r="LE49" i="113"/>
  <c r="LE65" i="113"/>
  <c r="LE19" i="113"/>
  <c r="LE32" i="113"/>
  <c r="LE57" i="113"/>
  <c r="LE74" i="113"/>
  <c r="LE83" i="113"/>
  <c r="LE62" i="113"/>
  <c r="LE11" i="113"/>
  <c r="LE14" i="113"/>
  <c r="LE18" i="113"/>
  <c r="LE31" i="113"/>
  <c r="LE39" i="113"/>
  <c r="LE45" i="113"/>
  <c r="LE55" i="113"/>
  <c r="LE21" i="113"/>
  <c r="LE53" i="113"/>
  <c r="LE68" i="113"/>
  <c r="LE81" i="113"/>
  <c r="LE69" i="113"/>
  <c r="LE82" i="113"/>
  <c r="LE67" i="113"/>
  <c r="LE54" i="113"/>
  <c r="LE61" i="113"/>
  <c r="LE52" i="113"/>
  <c r="LE15" i="113"/>
  <c r="LE40" i="113"/>
  <c r="LE25" i="113"/>
  <c r="LE84" i="113"/>
  <c r="LE79" i="113"/>
  <c r="LE78" i="113"/>
  <c r="JV43" i="113"/>
  <c r="JV12" i="113"/>
  <c r="JV10" i="113"/>
  <c r="JW30" i="113"/>
  <c r="JW14" i="113"/>
  <c r="JW18" i="113"/>
  <c r="JW22" i="113"/>
  <c r="JW26" i="113"/>
  <c r="JW40" i="113"/>
  <c r="JW48" i="113"/>
  <c r="JW58" i="113"/>
  <c r="JW60" i="113"/>
  <c r="JW27" i="113"/>
  <c r="JW68" i="113"/>
  <c r="JW53" i="113"/>
  <c r="JW69" i="113"/>
  <c r="JW86" i="113"/>
  <c r="JW83" i="113"/>
  <c r="JW77" i="113"/>
  <c r="JW17" i="113"/>
  <c r="JW39" i="113"/>
  <c r="JW36" i="113"/>
  <c r="JW57" i="113"/>
  <c r="JW79" i="113"/>
  <c r="JW76" i="113"/>
  <c r="JW31" i="113"/>
  <c r="JW15" i="113"/>
  <c r="JW19" i="113"/>
  <c r="JW23" i="113"/>
  <c r="JW32" i="113"/>
  <c r="JW41" i="113"/>
  <c r="JW51" i="113"/>
  <c r="JW49" i="113"/>
  <c r="JW61" i="113"/>
  <c r="JW50" i="113"/>
  <c r="JW73" i="113"/>
  <c r="JW56" i="113"/>
  <c r="JW78" i="113"/>
  <c r="JW65" i="113"/>
  <c r="JW82" i="113"/>
  <c r="JW85" i="113"/>
  <c r="JW66" i="113"/>
  <c r="JW29" i="113"/>
  <c r="JW21" i="113"/>
  <c r="JW59" i="113"/>
  <c r="JW80" i="113"/>
  <c r="JW81" i="113"/>
  <c r="JW28" i="113"/>
  <c r="JW11" i="113"/>
  <c r="JW16" i="113"/>
  <c r="JW20" i="113"/>
  <c r="JW24" i="113"/>
  <c r="JW38" i="113"/>
  <c r="JW44" i="113"/>
  <c r="JW54" i="113"/>
  <c r="JW52" i="113"/>
  <c r="JW62" i="113"/>
  <c r="JW55" i="113"/>
  <c r="JW75" i="113"/>
  <c r="JW64" i="113"/>
  <c r="JW84" i="113"/>
  <c r="JW70" i="113"/>
  <c r="JW46" i="113"/>
  <c r="JW13" i="113"/>
  <c r="JW25" i="113"/>
  <c r="JW45" i="113"/>
  <c r="JW63" i="113"/>
  <c r="JW67" i="113"/>
  <c r="JW74" i="113"/>
  <c r="JV37" i="113"/>
  <c r="JU34" i="113"/>
  <c r="JV47" i="113"/>
  <c r="JG43" i="113"/>
  <c r="KL34" i="113"/>
  <c r="KM12" i="113"/>
  <c r="KM10" i="113"/>
  <c r="KM47" i="113"/>
  <c r="KN11" i="113"/>
  <c r="KN13" i="113"/>
  <c r="KN14" i="113"/>
  <c r="KN15" i="113"/>
  <c r="KN16" i="113"/>
  <c r="KN17" i="113"/>
  <c r="KN18" i="113"/>
  <c r="KN19" i="113"/>
  <c r="KN20" i="113"/>
  <c r="KN21" i="113"/>
  <c r="KN22" i="113"/>
  <c r="KN23" i="113"/>
  <c r="KN24" i="113"/>
  <c r="KN25" i="113"/>
  <c r="KN26" i="113"/>
  <c r="KN28" i="113"/>
  <c r="KN29" i="113"/>
  <c r="KN30" i="113"/>
  <c r="KN31" i="113"/>
  <c r="KN27" i="113"/>
  <c r="KN46" i="113"/>
  <c r="KN48" i="113"/>
  <c r="KN52" i="113"/>
  <c r="KN54" i="113"/>
  <c r="KN59" i="113"/>
  <c r="KN60" i="113"/>
  <c r="KN61" i="113"/>
  <c r="KN62" i="113"/>
  <c r="KN63" i="113"/>
  <c r="KN65" i="113"/>
  <c r="KN67" i="113"/>
  <c r="KN73" i="113"/>
  <c r="KN75" i="113"/>
  <c r="KN82" i="113"/>
  <c r="KN32" i="113"/>
  <c r="KN36" i="113"/>
  <c r="KN56" i="113"/>
  <c r="KN70" i="113"/>
  <c r="KN77" i="113"/>
  <c r="KN81" i="113"/>
  <c r="KN38" i="113"/>
  <c r="KN39" i="113"/>
  <c r="KN40" i="113"/>
  <c r="KN41" i="113"/>
  <c r="KN44" i="113"/>
  <c r="KN45" i="113"/>
  <c r="KN51" i="113"/>
  <c r="KN53" i="113"/>
  <c r="KN58" i="113"/>
  <c r="KN64" i="113"/>
  <c r="KN66" i="113"/>
  <c r="KN68" i="113"/>
  <c r="KN85" i="113"/>
  <c r="KN49" i="113"/>
  <c r="KN50" i="113"/>
  <c r="KN55" i="113"/>
  <c r="KN57" i="113"/>
  <c r="KN69" i="113"/>
  <c r="KN83" i="113"/>
  <c r="KN84" i="113"/>
  <c r="KN76" i="113"/>
  <c r="KN80" i="113"/>
  <c r="KN78" i="113"/>
  <c r="KN79" i="113"/>
  <c r="KN74" i="113"/>
  <c r="KN86" i="113"/>
  <c r="KM72" i="113"/>
  <c r="KM71" i="113"/>
  <c r="JF42" i="113"/>
  <c r="JF35" i="113"/>
  <c r="JH11" i="113"/>
  <c r="JH28" i="113"/>
  <c r="JH29" i="113"/>
  <c r="JH30" i="113"/>
  <c r="JH31" i="113"/>
  <c r="JH32" i="113"/>
  <c r="JH36" i="113"/>
  <c r="JH49" i="113"/>
  <c r="JH52" i="113"/>
  <c r="JH13" i="113"/>
  <c r="JH14" i="113"/>
  <c r="JH15" i="113"/>
  <c r="JH16" i="113"/>
  <c r="JH17" i="113"/>
  <c r="JH18" i="113"/>
  <c r="JH19" i="113"/>
  <c r="JH20" i="113"/>
  <c r="JH21" i="113"/>
  <c r="JH22" i="113"/>
  <c r="JH23" i="113"/>
  <c r="JH24" i="113"/>
  <c r="JH25" i="113"/>
  <c r="JH26" i="113"/>
  <c r="JH50" i="113"/>
  <c r="JH46" i="113"/>
  <c r="JH53" i="113"/>
  <c r="JH27" i="113"/>
  <c r="JH54" i="113"/>
  <c r="JH57" i="113"/>
  <c r="JH64" i="113"/>
  <c r="JH65" i="113"/>
  <c r="JH68" i="113"/>
  <c r="JH38" i="113"/>
  <c r="JH39" i="113"/>
  <c r="JH40" i="113"/>
  <c r="JH41" i="113"/>
  <c r="JH44" i="113"/>
  <c r="JH45" i="113"/>
  <c r="JH48" i="113"/>
  <c r="JH51" i="113"/>
  <c r="JH55" i="113"/>
  <c r="JH58" i="113"/>
  <c r="JH66" i="113"/>
  <c r="JH69" i="113"/>
  <c r="JH70" i="113"/>
  <c r="JH73" i="113"/>
  <c r="JH85" i="113"/>
  <c r="JH59" i="113"/>
  <c r="JH63" i="113"/>
  <c r="JH81" i="113"/>
  <c r="JH62" i="113"/>
  <c r="JH75" i="113"/>
  <c r="JH77" i="113"/>
  <c r="JH79" i="113"/>
  <c r="JH82" i="113"/>
  <c r="JH84" i="113"/>
  <c r="JH56" i="113"/>
  <c r="JH60" i="113"/>
  <c r="JH61" i="113"/>
  <c r="JH67" i="113"/>
  <c r="JH74" i="113"/>
  <c r="JH76" i="113"/>
  <c r="JH78" i="113"/>
  <c r="JH80" i="113"/>
  <c r="JH83" i="113"/>
  <c r="JH86" i="113"/>
  <c r="JG37" i="113"/>
  <c r="JG12" i="113"/>
  <c r="JG10" i="113"/>
  <c r="JG47" i="113"/>
  <c r="IN72" i="113"/>
  <c r="IN71" i="113"/>
  <c r="IN47" i="113"/>
  <c r="IO13" i="113"/>
  <c r="IO14" i="113"/>
  <c r="IO15" i="113"/>
  <c r="IO16" i="113"/>
  <c r="IO17" i="113"/>
  <c r="IO18" i="113"/>
  <c r="IO19" i="113"/>
  <c r="IO20" i="113"/>
  <c r="IO21" i="113"/>
  <c r="IO22" i="113"/>
  <c r="IO23" i="113"/>
  <c r="IO24" i="113"/>
  <c r="IO25" i="113"/>
  <c r="IO11" i="113"/>
  <c r="IO28" i="113"/>
  <c r="IO29" i="113"/>
  <c r="IO30" i="113"/>
  <c r="IO31" i="113"/>
  <c r="IO32" i="113"/>
  <c r="IO36" i="113"/>
  <c r="IO50" i="113"/>
  <c r="IO46" i="113"/>
  <c r="IO53" i="113"/>
  <c r="IO26" i="113"/>
  <c r="IO27" i="113"/>
  <c r="IO49" i="113"/>
  <c r="IO52" i="113"/>
  <c r="IO55" i="113"/>
  <c r="IO38" i="113"/>
  <c r="IO39" i="113"/>
  <c r="IO40" i="113"/>
  <c r="IO41" i="113"/>
  <c r="IO44" i="113"/>
  <c r="IO45" i="113"/>
  <c r="IO48" i="113"/>
  <c r="IO51" i="113"/>
  <c r="IO57" i="113"/>
  <c r="IO67" i="113"/>
  <c r="IO58" i="113"/>
  <c r="IO64" i="113"/>
  <c r="IO54" i="113"/>
  <c r="IO56" i="113"/>
  <c r="IO59" i="113"/>
  <c r="IO60" i="113"/>
  <c r="IO61" i="113"/>
  <c r="IO62" i="113"/>
  <c r="IO63" i="113"/>
  <c r="IO65" i="113"/>
  <c r="IO68" i="113"/>
  <c r="IO73" i="113"/>
  <c r="IO66" i="113"/>
  <c r="IO69" i="113"/>
  <c r="IO70" i="113"/>
  <c r="IO81" i="113"/>
  <c r="IO75" i="113"/>
  <c r="IO77" i="113"/>
  <c r="IO79" i="113"/>
  <c r="IO82" i="113"/>
  <c r="IO84" i="113"/>
  <c r="IO85" i="113"/>
  <c r="IO74" i="113"/>
  <c r="IO76" i="113"/>
  <c r="IO78" i="113"/>
  <c r="IO80" i="113"/>
  <c r="IO83" i="113"/>
  <c r="IO86" i="113"/>
  <c r="IM34" i="113"/>
  <c r="IN12" i="113"/>
  <c r="IN10" i="113"/>
  <c r="IN43" i="113"/>
  <c r="IN37" i="113"/>
  <c r="HY72" i="113"/>
  <c r="HY71" i="113"/>
  <c r="HY43" i="113"/>
  <c r="HY37" i="113"/>
  <c r="HX42" i="113"/>
  <c r="HX35" i="113"/>
  <c r="HX34" i="113"/>
  <c r="HZ13" i="113"/>
  <c r="HZ14" i="113"/>
  <c r="HZ15" i="113"/>
  <c r="HZ16" i="113"/>
  <c r="HZ17" i="113"/>
  <c r="HZ18" i="113"/>
  <c r="HZ19" i="113"/>
  <c r="HZ20" i="113"/>
  <c r="HZ21" i="113"/>
  <c r="HZ22" i="113"/>
  <c r="HZ23" i="113"/>
  <c r="HZ24" i="113"/>
  <c r="HZ25" i="113"/>
  <c r="HZ26" i="113"/>
  <c r="HZ27" i="113"/>
  <c r="HZ11" i="113"/>
  <c r="HZ28" i="113"/>
  <c r="HZ29" i="113"/>
  <c r="HZ30" i="113"/>
  <c r="HZ31" i="113"/>
  <c r="HZ32" i="113"/>
  <c r="HZ36" i="113"/>
  <c r="HZ50" i="113"/>
  <c r="HZ56" i="113"/>
  <c r="HZ46" i="113"/>
  <c r="HZ53" i="113"/>
  <c r="HZ38" i="113"/>
  <c r="HZ39" i="113"/>
  <c r="HZ40" i="113"/>
  <c r="HZ41" i="113"/>
  <c r="HZ44" i="113"/>
  <c r="HZ45" i="113"/>
  <c r="HZ48" i="113"/>
  <c r="HZ51" i="113"/>
  <c r="HZ54" i="113"/>
  <c r="HZ57" i="113"/>
  <c r="HZ49" i="113"/>
  <c r="HZ52" i="113"/>
  <c r="HZ55" i="113"/>
  <c r="HZ59" i="113"/>
  <c r="HZ60" i="113"/>
  <c r="HZ61" i="113"/>
  <c r="HZ62" i="113"/>
  <c r="HZ63" i="113"/>
  <c r="HZ65" i="113"/>
  <c r="HZ67" i="113"/>
  <c r="HZ73" i="113"/>
  <c r="HZ66" i="113"/>
  <c r="HZ74" i="113"/>
  <c r="HZ76" i="113"/>
  <c r="HZ58" i="113"/>
  <c r="HZ64" i="113"/>
  <c r="HZ68" i="113"/>
  <c r="HZ79" i="113"/>
  <c r="HZ82" i="113"/>
  <c r="HZ84" i="113"/>
  <c r="HZ75" i="113"/>
  <c r="HZ77" i="113"/>
  <c r="HZ81" i="113"/>
  <c r="HZ78" i="113"/>
  <c r="HZ80" i="113"/>
  <c r="HZ83" i="113"/>
  <c r="HZ86" i="113"/>
  <c r="HZ85" i="113"/>
  <c r="HZ69" i="113"/>
  <c r="HZ70" i="113"/>
  <c r="HY47" i="113"/>
  <c r="HY12" i="113"/>
  <c r="HY10" i="113"/>
  <c r="HG12" i="113"/>
  <c r="HG10" i="113"/>
  <c r="HG72" i="113"/>
  <c r="HG71" i="113"/>
  <c r="HH11" i="113"/>
  <c r="HH28" i="113"/>
  <c r="HH29" i="113"/>
  <c r="HH30" i="113"/>
  <c r="HH31" i="113"/>
  <c r="HH13" i="113"/>
  <c r="HH14" i="113"/>
  <c r="HH15" i="113"/>
  <c r="HH16" i="113"/>
  <c r="HH17" i="113"/>
  <c r="HH18" i="113"/>
  <c r="HH19" i="113"/>
  <c r="HH20" i="113"/>
  <c r="HH21" i="113"/>
  <c r="HH22" i="113"/>
  <c r="HH23" i="113"/>
  <c r="HH24" i="113"/>
  <c r="HH25" i="113"/>
  <c r="HH26" i="113"/>
  <c r="HH27" i="113"/>
  <c r="HH38" i="113"/>
  <c r="HH39" i="113"/>
  <c r="HH40" i="113"/>
  <c r="HH41" i="113"/>
  <c r="HH44" i="113"/>
  <c r="HH45" i="113"/>
  <c r="HH51" i="113"/>
  <c r="HH55" i="113"/>
  <c r="HH59" i="113"/>
  <c r="HH32" i="113"/>
  <c r="HH36" i="113"/>
  <c r="HH52" i="113"/>
  <c r="HH46" i="113"/>
  <c r="HH48" i="113"/>
  <c r="HH49" i="113"/>
  <c r="HH50" i="113"/>
  <c r="HH53" i="113"/>
  <c r="HH57" i="113"/>
  <c r="HH64" i="113"/>
  <c r="HH68" i="113"/>
  <c r="HH73" i="113"/>
  <c r="HH76" i="113"/>
  <c r="HH58" i="113"/>
  <c r="HH67" i="113"/>
  <c r="HH75" i="113"/>
  <c r="HH77" i="113"/>
  <c r="HH81" i="113"/>
  <c r="HH85" i="113"/>
  <c r="HH78" i="113"/>
  <c r="HH82" i="113"/>
  <c r="HH86" i="113"/>
  <c r="HH61" i="113"/>
  <c r="HH63" i="113"/>
  <c r="HH80" i="113"/>
  <c r="HH84" i="113"/>
  <c r="HH54" i="113"/>
  <c r="HH56" i="113"/>
  <c r="HH65" i="113"/>
  <c r="HH69" i="113"/>
  <c r="HH70" i="113"/>
  <c r="HH74" i="113"/>
  <c r="HH79" i="113"/>
  <c r="HH83" i="113"/>
  <c r="HH60" i="113"/>
  <c r="HH62" i="113"/>
  <c r="HH66" i="113"/>
  <c r="HF34" i="113"/>
  <c r="HF33" i="113"/>
  <c r="HG47" i="113"/>
  <c r="GQ72" i="113"/>
  <c r="GQ71" i="113"/>
  <c r="GQ47" i="113"/>
  <c r="GQ12" i="113"/>
  <c r="GQ10" i="113"/>
  <c r="GQ37" i="113"/>
  <c r="GR28" i="113"/>
  <c r="GR29" i="113"/>
  <c r="GR30" i="113"/>
  <c r="GR31" i="113"/>
  <c r="GR13" i="113"/>
  <c r="GR14" i="113"/>
  <c r="GR15" i="113"/>
  <c r="GR16" i="113"/>
  <c r="GR17" i="113"/>
  <c r="GR18" i="113"/>
  <c r="GR19" i="113"/>
  <c r="GR20" i="113"/>
  <c r="GR21" i="113"/>
  <c r="GR22" i="113"/>
  <c r="GR23" i="113"/>
  <c r="GR32" i="113"/>
  <c r="GR36" i="113"/>
  <c r="GR46" i="113"/>
  <c r="GR59" i="113"/>
  <c r="GR11" i="113"/>
  <c r="GR24" i="113"/>
  <c r="GR26" i="113"/>
  <c r="GR51" i="113"/>
  <c r="GR52" i="113"/>
  <c r="GR53" i="113"/>
  <c r="GR54" i="113"/>
  <c r="GR55" i="113"/>
  <c r="GR56" i="113"/>
  <c r="GR57" i="113"/>
  <c r="GR58" i="113"/>
  <c r="GR64" i="113"/>
  <c r="GR65" i="113"/>
  <c r="GR66" i="113"/>
  <c r="GR67" i="113"/>
  <c r="GR68" i="113"/>
  <c r="GR25" i="113"/>
  <c r="GR27" i="113"/>
  <c r="GR38" i="113"/>
  <c r="GR39" i="113"/>
  <c r="GR40" i="113"/>
  <c r="GR41" i="113"/>
  <c r="GR44" i="113"/>
  <c r="GR45" i="113"/>
  <c r="GR73" i="113"/>
  <c r="GR77" i="113"/>
  <c r="GR78" i="113"/>
  <c r="GR79" i="113"/>
  <c r="GR80" i="113"/>
  <c r="GR81" i="113"/>
  <c r="GR82" i="113"/>
  <c r="GR83" i="113"/>
  <c r="GR60" i="113"/>
  <c r="GR61" i="113"/>
  <c r="GR62" i="113"/>
  <c r="GR63" i="113"/>
  <c r="GR74" i="113"/>
  <c r="GR84" i="113"/>
  <c r="GR85" i="113"/>
  <c r="GR86" i="113"/>
  <c r="GR48" i="113"/>
  <c r="GR50" i="113"/>
  <c r="GR69" i="113"/>
  <c r="GR70" i="113"/>
  <c r="GR75" i="113"/>
  <c r="GR49" i="113"/>
  <c r="GR76" i="113"/>
  <c r="GP35" i="113"/>
  <c r="FZ72" i="113"/>
  <c r="FZ71" i="113"/>
  <c r="FZ12" i="113"/>
  <c r="FZ10" i="113"/>
  <c r="GA11" i="113"/>
  <c r="GA38" i="113"/>
  <c r="GA39" i="113"/>
  <c r="GA40" i="113"/>
  <c r="GA41" i="113"/>
  <c r="GA44" i="113"/>
  <c r="GA45" i="113"/>
  <c r="GA28" i="113"/>
  <c r="GA29" i="113"/>
  <c r="GA30" i="113"/>
  <c r="GA31" i="113"/>
  <c r="GA32" i="113"/>
  <c r="GA36" i="113"/>
  <c r="GA46" i="113"/>
  <c r="GA51" i="113"/>
  <c r="GA52" i="113"/>
  <c r="GA53" i="113"/>
  <c r="GA54" i="113"/>
  <c r="GA55" i="113"/>
  <c r="GA56" i="113"/>
  <c r="GA57" i="113"/>
  <c r="GA58" i="113"/>
  <c r="GA74" i="113"/>
  <c r="GA64" i="113"/>
  <c r="GA65" i="113"/>
  <c r="GA66" i="113"/>
  <c r="GA67" i="113"/>
  <c r="GA68" i="113"/>
  <c r="GA76" i="113"/>
  <c r="GA13" i="113"/>
  <c r="GA15" i="113"/>
  <c r="GA17" i="113"/>
  <c r="GA19" i="113"/>
  <c r="GA21" i="113"/>
  <c r="GA23" i="113"/>
  <c r="GA25" i="113"/>
  <c r="GA48" i="113"/>
  <c r="GA49" i="113"/>
  <c r="GA50" i="113"/>
  <c r="GA69" i="113"/>
  <c r="GA70" i="113"/>
  <c r="GA75" i="113"/>
  <c r="GA82" i="113"/>
  <c r="GA27" i="113"/>
  <c r="GA14" i="113"/>
  <c r="GA16" i="113"/>
  <c r="GA18" i="113"/>
  <c r="GA20" i="113"/>
  <c r="GA22" i="113"/>
  <c r="GA24" i="113"/>
  <c r="GA26" i="113"/>
  <c r="GA73" i="113"/>
  <c r="GA77" i="113"/>
  <c r="GA78" i="113"/>
  <c r="GA79" i="113"/>
  <c r="GA80" i="113"/>
  <c r="GA81" i="113"/>
  <c r="GA59" i="113"/>
  <c r="GA60" i="113"/>
  <c r="GA61" i="113"/>
  <c r="GA62" i="113"/>
  <c r="GA63" i="113"/>
  <c r="GA83" i="113"/>
  <c r="GA84" i="113"/>
  <c r="GA85" i="113"/>
  <c r="GA86" i="113"/>
  <c r="FZ47" i="113"/>
  <c r="FZ43" i="113"/>
  <c r="FZ37" i="113"/>
  <c r="FG72" i="113"/>
  <c r="FG71" i="113"/>
  <c r="FG42" i="113"/>
  <c r="ES10" i="113"/>
  <c r="ES72" i="113"/>
  <c r="ES71" i="113"/>
  <c r="ES37" i="113"/>
  <c r="ET13" i="113"/>
  <c r="ET14" i="113"/>
  <c r="ET29" i="113"/>
  <c r="ET30" i="113"/>
  <c r="ET31" i="113"/>
  <c r="ET15" i="113"/>
  <c r="ET16" i="113"/>
  <c r="ET17" i="113"/>
  <c r="ET18" i="113"/>
  <c r="ET19" i="113"/>
  <c r="ET20" i="113"/>
  <c r="ET21" i="113"/>
  <c r="ET22" i="113"/>
  <c r="ET11" i="113"/>
  <c r="ET23" i="113"/>
  <c r="ET24" i="113"/>
  <c r="ET25" i="113"/>
  <c r="ET26" i="113"/>
  <c r="ET27" i="113"/>
  <c r="ET28" i="113"/>
  <c r="ET38" i="113"/>
  <c r="ET32" i="113"/>
  <c r="ET39" i="113"/>
  <c r="ET40" i="113"/>
  <c r="ET44" i="113"/>
  <c r="ET45" i="113"/>
  <c r="ET46" i="113"/>
  <c r="ET48" i="113"/>
  <c r="ET49" i="113"/>
  <c r="ET50" i="113"/>
  <c r="ET51" i="113"/>
  <c r="ET52" i="113"/>
  <c r="ET53" i="113"/>
  <c r="ET54" i="113"/>
  <c r="ET41" i="113"/>
  <c r="ET60" i="113"/>
  <c r="ET65" i="113"/>
  <c r="ET61" i="113"/>
  <c r="ET66" i="113"/>
  <c r="ET67" i="113"/>
  <c r="ET62" i="113"/>
  <c r="ET63" i="113"/>
  <c r="ET68" i="113"/>
  <c r="ET73" i="113"/>
  <c r="ET36" i="113"/>
  <c r="ET74" i="113"/>
  <c r="ET75" i="113"/>
  <c r="ET76" i="113"/>
  <c r="ET77" i="113"/>
  <c r="ET69" i="113"/>
  <c r="ET79" i="113"/>
  <c r="ET80" i="113"/>
  <c r="ET81" i="113"/>
  <c r="ET84" i="113"/>
  <c r="ET55" i="113"/>
  <c r="ET56" i="113"/>
  <c r="ET57" i="113"/>
  <c r="ET58" i="113"/>
  <c r="ET59" i="113"/>
  <c r="ET64" i="113"/>
  <c r="ET78" i="113"/>
  <c r="ET82" i="113"/>
  <c r="ET83" i="113"/>
  <c r="ET86" i="113"/>
  <c r="ET70" i="113"/>
  <c r="ET85" i="113"/>
  <c r="ES47" i="113"/>
  <c r="ES42" i="113"/>
  <c r="DJ13" i="113"/>
  <c r="DJ14" i="113"/>
  <c r="DJ19" i="113"/>
  <c r="DJ23" i="113"/>
  <c r="DJ27" i="113"/>
  <c r="DJ31" i="113"/>
  <c r="DJ15" i="113"/>
  <c r="DJ16" i="113"/>
  <c r="DJ17" i="113"/>
  <c r="DJ20" i="113"/>
  <c r="DJ24" i="113"/>
  <c r="DJ28" i="113"/>
  <c r="DJ21" i="113"/>
  <c r="DJ25" i="113"/>
  <c r="DJ29" i="113"/>
  <c r="DJ11" i="113"/>
  <c r="DJ18" i="113"/>
  <c r="DJ22" i="113"/>
  <c r="DJ26" i="113"/>
  <c r="DJ30" i="113"/>
  <c r="DJ36" i="113"/>
  <c r="DJ40" i="113"/>
  <c r="DJ57" i="113"/>
  <c r="DJ39" i="113"/>
  <c r="DJ45" i="113"/>
  <c r="DJ48" i="113"/>
  <c r="DJ49" i="113"/>
  <c r="DJ50" i="113"/>
  <c r="DJ51" i="113"/>
  <c r="DJ52" i="113"/>
  <c r="DJ64" i="113"/>
  <c r="DJ32" i="113"/>
  <c r="DJ41" i="113"/>
  <c r="DJ44" i="113"/>
  <c r="DJ76" i="113"/>
  <c r="DJ81" i="113"/>
  <c r="DJ82" i="113"/>
  <c r="DJ65" i="113"/>
  <c r="DJ66" i="113"/>
  <c r="DJ67" i="113"/>
  <c r="DJ68" i="113"/>
  <c r="DJ69" i="113"/>
  <c r="DJ70" i="113"/>
  <c r="DJ73" i="113"/>
  <c r="DJ74" i="113"/>
  <c r="DJ75" i="113"/>
  <c r="DJ78" i="113"/>
  <c r="DJ79" i="113"/>
  <c r="DJ83" i="113"/>
  <c r="DJ58" i="113"/>
  <c r="DJ59" i="113"/>
  <c r="DJ60" i="113"/>
  <c r="DJ61" i="113"/>
  <c r="DJ62" i="113"/>
  <c r="DJ63" i="113"/>
  <c r="DJ53" i="113"/>
  <c r="DJ85" i="113"/>
  <c r="DJ80" i="113"/>
  <c r="DJ38" i="113"/>
  <c r="DJ54" i="113"/>
  <c r="DJ84" i="113"/>
  <c r="DJ86" i="113"/>
  <c r="DJ56" i="113"/>
  <c r="DJ46" i="113"/>
  <c r="DJ55" i="113"/>
  <c r="DJ77" i="113"/>
  <c r="DI37" i="113"/>
  <c r="DI47" i="113"/>
  <c r="DI12" i="113"/>
  <c r="DI10" i="113"/>
  <c r="DH42" i="113"/>
  <c r="DH35" i="113"/>
  <c r="DI72" i="113"/>
  <c r="DI71" i="113"/>
  <c r="BZ37" i="113"/>
  <c r="CA18" i="113"/>
  <c r="CA19" i="113"/>
  <c r="CA20" i="113"/>
  <c r="CA21" i="113"/>
  <c r="CA22" i="113"/>
  <c r="CA23" i="113"/>
  <c r="CA24" i="113"/>
  <c r="CA25" i="113"/>
  <c r="CA26" i="113"/>
  <c r="CA27" i="113"/>
  <c r="CA28" i="113"/>
  <c r="CA29" i="113"/>
  <c r="CA30" i="113"/>
  <c r="CA31" i="113"/>
  <c r="CA13" i="113"/>
  <c r="CA14" i="113"/>
  <c r="CA15" i="113"/>
  <c r="CA16" i="113"/>
  <c r="CA17" i="113"/>
  <c r="CA11" i="113"/>
  <c r="CA53" i="113"/>
  <c r="CA54" i="113"/>
  <c r="CA32" i="113"/>
  <c r="CA36" i="113"/>
  <c r="CA57" i="113"/>
  <c r="CA58" i="113"/>
  <c r="CA59" i="113"/>
  <c r="CA60" i="113"/>
  <c r="CA38" i="113"/>
  <c r="CA39" i="113"/>
  <c r="CA44" i="113"/>
  <c r="CA55" i="113"/>
  <c r="CA56" i="113"/>
  <c r="CA77" i="113"/>
  <c r="CA79" i="113"/>
  <c r="CA81" i="113"/>
  <c r="CA40" i="113"/>
  <c r="CA46" i="113"/>
  <c r="CA51" i="113"/>
  <c r="CA62" i="113"/>
  <c r="CA63" i="113"/>
  <c r="CA64" i="113"/>
  <c r="CA65" i="113"/>
  <c r="CA66" i="113"/>
  <c r="CA67" i="113"/>
  <c r="CA68" i="113"/>
  <c r="CA69" i="113"/>
  <c r="CA70" i="113"/>
  <c r="CA73" i="113"/>
  <c r="CA74" i="113"/>
  <c r="CA75" i="113"/>
  <c r="CA76" i="113"/>
  <c r="CA61" i="113"/>
  <c r="CA82" i="113"/>
  <c r="CA45" i="113"/>
  <c r="CA50" i="113"/>
  <c r="CA78" i="113"/>
  <c r="CA80" i="113"/>
  <c r="CA83" i="113"/>
  <c r="CA85" i="113"/>
  <c r="CA49" i="113"/>
  <c r="CA86" i="113"/>
  <c r="CA41" i="113"/>
  <c r="CA48" i="113"/>
  <c r="CA52" i="113"/>
  <c r="CA84" i="113"/>
  <c r="BY34" i="113"/>
  <c r="BZ47" i="113"/>
  <c r="BZ12" i="113"/>
  <c r="BZ10" i="113"/>
  <c r="BZ72" i="113"/>
  <c r="BZ71" i="113"/>
  <c r="BZ43" i="113"/>
  <c r="AT12" i="113"/>
  <c r="AT10" i="113"/>
  <c r="AT72" i="113"/>
  <c r="AT71" i="113"/>
  <c r="AT47" i="113"/>
  <c r="AU11" i="113"/>
  <c r="AU13" i="113"/>
  <c r="AU14" i="113"/>
  <c r="AU15" i="113"/>
  <c r="AU16" i="113"/>
  <c r="AU17" i="113"/>
  <c r="AU18" i="113"/>
  <c r="AU19" i="113"/>
  <c r="AU20" i="113"/>
  <c r="AU21" i="113"/>
  <c r="AU22" i="113"/>
  <c r="AU23" i="113"/>
  <c r="AU24" i="113"/>
  <c r="AU25" i="113"/>
  <c r="AU26" i="113"/>
  <c r="AU27" i="113"/>
  <c r="AU28" i="113"/>
  <c r="AU29" i="113"/>
  <c r="AU30" i="113"/>
  <c r="AU38" i="113"/>
  <c r="AU39" i="113"/>
  <c r="AU31" i="113"/>
  <c r="AU32" i="113"/>
  <c r="AU36" i="113"/>
  <c r="AU48" i="113"/>
  <c r="AU52" i="113"/>
  <c r="AU54" i="113"/>
  <c r="AU55" i="113"/>
  <c r="AU56" i="113"/>
  <c r="AU57" i="113"/>
  <c r="AU58" i="113"/>
  <c r="AU59" i="113"/>
  <c r="AU60" i="113"/>
  <c r="AU61" i="113"/>
  <c r="AU62" i="113"/>
  <c r="AU63" i="113"/>
  <c r="AU44" i="113"/>
  <c r="AU49" i="113"/>
  <c r="AU41" i="113"/>
  <c r="AU46" i="113"/>
  <c r="AU51" i="113"/>
  <c r="AU80" i="113"/>
  <c r="AU85" i="113"/>
  <c r="AU86" i="113"/>
  <c r="AU45" i="113"/>
  <c r="AU77" i="113"/>
  <c r="AU78" i="113"/>
  <c r="AU83" i="113"/>
  <c r="AU84" i="113"/>
  <c r="AU40" i="113"/>
  <c r="AU50" i="113"/>
  <c r="AU53" i="113"/>
  <c r="AU64" i="113"/>
  <c r="AU79" i="113"/>
  <c r="AU65" i="113"/>
  <c r="AU66" i="113"/>
  <c r="AU67" i="113"/>
  <c r="AU68" i="113"/>
  <c r="AU69" i="113"/>
  <c r="AU70" i="113"/>
  <c r="AU73" i="113"/>
  <c r="AU74" i="113"/>
  <c r="AU75" i="113"/>
  <c r="AU76" i="113"/>
  <c r="AU81" i="113"/>
  <c r="AU82" i="113"/>
  <c r="AS34" i="113"/>
  <c r="AS33" i="113"/>
  <c r="AT43" i="113"/>
  <c r="K23" i="113"/>
  <c r="K27" i="113"/>
  <c r="K31" i="113"/>
  <c r="K13" i="113"/>
  <c r="K15" i="113"/>
  <c r="K17" i="113"/>
  <c r="K19" i="113"/>
  <c r="K21" i="113"/>
  <c r="K38" i="113"/>
  <c r="K25" i="113"/>
  <c r="K29" i="113"/>
  <c r="K11" i="113"/>
  <c r="K14" i="113"/>
  <c r="K16" i="113"/>
  <c r="K18" i="113"/>
  <c r="K20" i="113"/>
  <c r="K22" i="113"/>
  <c r="K30" i="113"/>
  <c r="K36" i="113"/>
  <c r="K39" i="113"/>
  <c r="K41" i="113"/>
  <c r="K48" i="113"/>
  <c r="K50" i="113"/>
  <c r="K52" i="113"/>
  <c r="K26" i="113"/>
  <c r="K32" i="113"/>
  <c r="K44" i="113"/>
  <c r="K51" i="113"/>
  <c r="K45" i="113"/>
  <c r="K49" i="113"/>
  <c r="K54" i="113"/>
  <c r="K57" i="113"/>
  <c r="K61" i="113"/>
  <c r="K63" i="113"/>
  <c r="K65" i="113"/>
  <c r="K56" i="113"/>
  <c r="K58" i="113"/>
  <c r="K59" i="113"/>
  <c r="K60" i="113"/>
  <c r="K62" i="113"/>
  <c r="K67" i="113"/>
  <c r="K69" i="113"/>
  <c r="K74" i="113"/>
  <c r="K76" i="113"/>
  <c r="K78" i="113"/>
  <c r="K80" i="113"/>
  <c r="K82" i="113"/>
  <c r="K84" i="113"/>
  <c r="K86" i="113"/>
  <c r="K40" i="113"/>
  <c r="K55" i="113"/>
  <c r="K64" i="113"/>
  <c r="K24" i="113"/>
  <c r="K28" i="113"/>
  <c r="K46" i="113"/>
  <c r="K53" i="113"/>
  <c r="K66" i="113"/>
  <c r="K68" i="113"/>
  <c r="K70" i="113"/>
  <c r="K73" i="113"/>
  <c r="K75" i="113"/>
  <c r="K77" i="113"/>
  <c r="K79" i="113"/>
  <c r="K81" i="113"/>
  <c r="K83" i="113"/>
  <c r="K85" i="113"/>
  <c r="L72" i="113"/>
  <c r="L71" i="113"/>
  <c r="L12" i="113"/>
  <c r="L10" i="113"/>
  <c r="J37" i="113"/>
  <c r="L47" i="113"/>
  <c r="M25" i="113"/>
  <c r="M29" i="113"/>
  <c r="M11" i="113"/>
  <c r="M14" i="113"/>
  <c r="M16" i="113"/>
  <c r="M18" i="113"/>
  <c r="M20" i="113"/>
  <c r="M22" i="113"/>
  <c r="M23" i="113"/>
  <c r="M27" i="113"/>
  <c r="M31" i="113"/>
  <c r="M13" i="113"/>
  <c r="M15" i="113"/>
  <c r="M17" i="113"/>
  <c r="M19" i="113"/>
  <c r="M21" i="113"/>
  <c r="M28" i="113"/>
  <c r="M40" i="113"/>
  <c r="M49" i="113"/>
  <c r="M51" i="113"/>
  <c r="M53" i="113"/>
  <c r="M36" i="113"/>
  <c r="M39" i="113"/>
  <c r="M45" i="113"/>
  <c r="M52" i="113"/>
  <c r="M26" i="113"/>
  <c r="M55" i="113"/>
  <c r="M58" i="113"/>
  <c r="M62" i="113"/>
  <c r="M64" i="113"/>
  <c r="M41" i="113"/>
  <c r="M63" i="113"/>
  <c r="M66" i="113"/>
  <c r="M68" i="113"/>
  <c r="M70" i="113"/>
  <c r="M73" i="113"/>
  <c r="M75" i="113"/>
  <c r="M77" i="113"/>
  <c r="M79" i="113"/>
  <c r="M81" i="113"/>
  <c r="M83" i="113"/>
  <c r="M85" i="113"/>
  <c r="M44" i="113"/>
  <c r="M46" i="113"/>
  <c r="M48" i="113"/>
  <c r="M50" i="113"/>
  <c r="M57" i="113"/>
  <c r="M59" i="113"/>
  <c r="M60" i="113"/>
  <c r="M65" i="113"/>
  <c r="M24" i="113"/>
  <c r="M38" i="113"/>
  <c r="M30" i="113"/>
  <c r="M32" i="113"/>
  <c r="M54" i="113"/>
  <c r="M56" i="113"/>
  <c r="M67" i="113"/>
  <c r="M69" i="113"/>
  <c r="M74" i="113"/>
  <c r="M76" i="113"/>
  <c r="M78" i="113"/>
  <c r="M80" i="113"/>
  <c r="M82" i="113"/>
  <c r="M84" i="113"/>
  <c r="M86" i="113"/>
  <c r="M61" i="113"/>
  <c r="J12" i="113"/>
  <c r="J10" i="113"/>
  <c r="J47" i="113"/>
  <c r="J43" i="113"/>
  <c r="I34" i="113"/>
  <c r="L37" i="113"/>
  <c r="FH13" i="113"/>
  <c r="FH14" i="113"/>
  <c r="FH15" i="113"/>
  <c r="FH16" i="113"/>
  <c r="FH17" i="113"/>
  <c r="FH18" i="113"/>
  <c r="FH19" i="113"/>
  <c r="FH20" i="113"/>
  <c r="FH21" i="113"/>
  <c r="FH22" i="113"/>
  <c r="FH23" i="113"/>
  <c r="FH24" i="113"/>
  <c r="FH25" i="113"/>
  <c r="FH26" i="113"/>
  <c r="FH27" i="113"/>
  <c r="FH28" i="113"/>
  <c r="FH29" i="113"/>
  <c r="FH30" i="113"/>
  <c r="FH31" i="113"/>
  <c r="FH32" i="113"/>
  <c r="FH11" i="113"/>
  <c r="FH44" i="113"/>
  <c r="FH45" i="113"/>
  <c r="FH46" i="113"/>
  <c r="FH48" i="113"/>
  <c r="FH49" i="113"/>
  <c r="FH50" i="113"/>
  <c r="FH51" i="113"/>
  <c r="FH52" i="113"/>
  <c r="FH53" i="113"/>
  <c r="FH54" i="113"/>
  <c r="FH55" i="113"/>
  <c r="FH56" i="113"/>
  <c r="FH57" i="113"/>
  <c r="FH58" i="113"/>
  <c r="FH59" i="113"/>
  <c r="FH60" i="113"/>
  <c r="FH61" i="113"/>
  <c r="FH62" i="113"/>
  <c r="FH63" i="113"/>
  <c r="FH64" i="113"/>
  <c r="FH65" i="113"/>
  <c r="FH66" i="113"/>
  <c r="FH67" i="113"/>
  <c r="FH68" i="113"/>
  <c r="FH69" i="113"/>
  <c r="FH70" i="113"/>
  <c r="FH36" i="113"/>
  <c r="FH41" i="113"/>
  <c r="FH73" i="113"/>
  <c r="FH38" i="113"/>
  <c r="FH74" i="113"/>
  <c r="FH75" i="113"/>
  <c r="FH76" i="113"/>
  <c r="FH77" i="113"/>
  <c r="FH78" i="113"/>
  <c r="FH79" i="113"/>
  <c r="FH80" i="113"/>
  <c r="FH81" i="113"/>
  <c r="FH82" i="113"/>
  <c r="FH83" i="113"/>
  <c r="FH84" i="113"/>
  <c r="FH85" i="113"/>
  <c r="FH86" i="113"/>
  <c r="FH40" i="113"/>
  <c r="FH39" i="113"/>
  <c r="FF34" i="113"/>
  <c r="IP7" i="113"/>
  <c r="IQ5" i="113"/>
  <c r="IP9" i="113"/>
  <c r="IP6" i="113"/>
  <c r="IP8" i="113"/>
  <c r="IP2" i="113"/>
  <c r="HI7" i="113"/>
  <c r="HI8" i="113"/>
  <c r="HI6" i="113"/>
  <c r="HJ5" i="113"/>
  <c r="HI9" i="113"/>
  <c r="HI2" i="113"/>
  <c r="JI7" i="113"/>
  <c r="JI8" i="113"/>
  <c r="JJ5" i="113"/>
  <c r="JI6" i="113"/>
  <c r="JI9" i="113"/>
  <c r="JI2" i="113"/>
  <c r="GC5" i="113"/>
  <c r="GB8" i="113"/>
  <c r="GB6" i="113"/>
  <c r="GB7" i="113"/>
  <c r="GB9" i="113"/>
  <c r="GB2" i="113"/>
  <c r="KP5" i="113"/>
  <c r="KO6" i="113"/>
  <c r="KO8" i="113"/>
  <c r="KO7" i="113"/>
  <c r="KO9" i="113"/>
  <c r="KO2" i="113"/>
  <c r="IB5" i="113"/>
  <c r="IA7" i="113"/>
  <c r="IA8" i="113"/>
  <c r="IA6" i="113"/>
  <c r="IA9" i="113"/>
  <c r="IA2" i="113"/>
  <c r="KA5" i="113"/>
  <c r="JZ7" i="113"/>
  <c r="JZ6" i="113"/>
  <c r="JZ9" i="113"/>
  <c r="JZ8" i="113"/>
  <c r="LI5" i="113"/>
  <c r="LH7" i="113"/>
  <c r="LH6" i="113"/>
  <c r="LH9" i="113"/>
  <c r="LH8" i="113"/>
  <c r="FI7" i="113"/>
  <c r="FI6" i="113"/>
  <c r="FI9" i="113"/>
  <c r="FI8" i="113"/>
  <c r="FI2" i="113"/>
  <c r="GT5" i="113"/>
  <c r="GS7" i="113"/>
  <c r="GS8" i="113"/>
  <c r="GS6" i="113"/>
  <c r="GS9" i="113"/>
  <c r="GS2" i="113"/>
  <c r="EU8" i="113"/>
  <c r="EU6" i="113"/>
  <c r="EV5" i="113"/>
  <c r="EU9" i="113"/>
  <c r="EU7" i="113"/>
  <c r="EU2" i="113"/>
  <c r="DL5" i="113"/>
  <c r="DK8" i="113"/>
  <c r="DK9" i="113"/>
  <c r="DK6" i="113"/>
  <c r="DK7" i="113"/>
  <c r="DK2" i="113"/>
  <c r="CC5" i="113"/>
  <c r="CB8" i="113"/>
  <c r="CB7" i="113"/>
  <c r="CB6" i="113"/>
  <c r="CB9" i="113"/>
  <c r="CB2" i="113"/>
  <c r="AW5" i="113"/>
  <c r="AV8" i="113"/>
  <c r="AV7" i="113"/>
  <c r="AV2" i="113"/>
  <c r="AV9" i="113"/>
  <c r="AV6" i="113"/>
  <c r="LF2" i="113"/>
  <c r="JX2" i="113"/>
  <c r="N7" i="113"/>
  <c r="N8" i="113"/>
  <c r="N9" i="113"/>
  <c r="N6" i="113"/>
  <c r="O5" i="113"/>
  <c r="N2" i="113"/>
  <c r="L151" i="110"/>
  <c r="B153" i="110" a="1"/>
  <c r="B153" i="110"/>
  <c r="E153" i="110"/>
  <c r="I153" i="110"/>
  <c r="B154" i="110" a="1"/>
  <c r="C154" i="110"/>
  <c r="C155" i="110"/>
  <c r="D155" i="110"/>
  <c r="E155" i="110"/>
  <c r="F155" i="110"/>
  <c r="G155" i="110"/>
  <c r="H155" i="110"/>
  <c r="I155" i="110"/>
  <c r="J155" i="110"/>
  <c r="K155" i="110"/>
  <c r="B155" i="110"/>
  <c r="DI42" i="113"/>
  <c r="FG35" i="113"/>
  <c r="FG33" i="113"/>
  <c r="GQ42" i="113"/>
  <c r="CT35" i="113"/>
  <c r="CT34" i="113"/>
  <c r="CT33" i="113"/>
  <c r="ES35" i="113"/>
  <c r="ES33" i="113"/>
  <c r="C187" i="116"/>
  <c r="CI4" i="115"/>
  <c r="CH5" i="115"/>
  <c r="AM4" i="115"/>
  <c r="AL5" i="115"/>
  <c r="O4" i="115"/>
  <c r="N5" i="115"/>
  <c r="C139" i="116"/>
  <c r="C92" i="116"/>
  <c r="C186" i="116"/>
  <c r="EE4" i="115"/>
  <c r="ED5" i="115"/>
  <c r="DG4" i="115"/>
  <c r="DF5" i="115"/>
  <c r="BK4" i="115"/>
  <c r="BJ5" i="115"/>
  <c r="C53" i="116"/>
  <c r="FC4" i="115"/>
  <c r="FB5" i="115"/>
  <c r="JW12" i="113"/>
  <c r="JW10" i="113"/>
  <c r="AF37" i="113"/>
  <c r="AE35" i="113"/>
  <c r="AE34" i="113"/>
  <c r="AE33" i="113"/>
  <c r="JG42" i="113"/>
  <c r="JW37" i="113"/>
  <c r="AF72" i="113"/>
  <c r="AF71" i="113"/>
  <c r="GR43" i="113"/>
  <c r="CU47" i="113"/>
  <c r="AF47" i="113"/>
  <c r="CV81" i="113"/>
  <c r="CV84" i="113"/>
  <c r="CV36" i="113"/>
  <c r="CV77" i="113"/>
  <c r="CV85" i="113"/>
  <c r="CV11" i="113"/>
  <c r="CV16" i="113"/>
  <c r="CV20" i="113"/>
  <c r="CV24" i="113"/>
  <c r="CV28" i="113"/>
  <c r="CV39" i="113"/>
  <c r="CV45" i="113"/>
  <c r="CV54" i="113"/>
  <c r="CV50" i="113"/>
  <c r="CV82" i="113"/>
  <c r="CV62" i="113"/>
  <c r="CV60" i="113"/>
  <c r="CV58" i="113"/>
  <c r="CV31" i="113"/>
  <c r="CV86" i="113"/>
  <c r="CV13" i="113"/>
  <c r="CV17" i="113"/>
  <c r="CV21" i="113"/>
  <c r="CV25" i="113"/>
  <c r="CV29" i="113"/>
  <c r="CV44" i="113"/>
  <c r="CV46" i="113"/>
  <c r="CV55" i="113"/>
  <c r="CV51" i="113"/>
  <c r="CV76" i="113"/>
  <c r="CV14" i="113"/>
  <c r="CV18" i="113"/>
  <c r="CV22" i="113"/>
  <c r="CV26" i="113"/>
  <c r="CV30" i="113"/>
  <c r="CV40" i="113"/>
  <c r="CV48" i="113"/>
  <c r="CV56" i="113"/>
  <c r="CV52" i="113"/>
  <c r="CV63" i="113"/>
  <c r="CV61" i="113"/>
  <c r="CV59" i="113"/>
  <c r="CV57" i="113"/>
  <c r="CV32" i="113"/>
  <c r="CV78" i="113"/>
  <c r="CV15" i="113"/>
  <c r="CV19" i="113"/>
  <c r="CV23" i="113"/>
  <c r="CV27" i="113"/>
  <c r="CV38" i="113"/>
  <c r="CV41" i="113"/>
  <c r="CV53" i="113"/>
  <c r="CV49" i="113"/>
  <c r="CV80" i="113"/>
  <c r="CV70" i="113"/>
  <c r="CV66" i="113"/>
  <c r="CV83" i="113"/>
  <c r="CV73" i="113"/>
  <c r="CV67" i="113"/>
  <c r="CV74" i="113"/>
  <c r="CV68" i="113"/>
  <c r="CV64" i="113"/>
  <c r="CV79" i="113"/>
  <c r="CV75" i="113"/>
  <c r="CV69" i="113"/>
  <c r="CV65" i="113"/>
  <c r="DI35" i="113"/>
  <c r="DJ37" i="113"/>
  <c r="CU12" i="113"/>
  <c r="CU10" i="113"/>
  <c r="AF43" i="113"/>
  <c r="CX4" i="113"/>
  <c r="CW6" i="113"/>
  <c r="M43" i="113"/>
  <c r="DJ43" i="113"/>
  <c r="CU72" i="113"/>
  <c r="CU71" i="113"/>
  <c r="CU37" i="113"/>
  <c r="AF12" i="113"/>
  <c r="AF10" i="113"/>
  <c r="AG32" i="113"/>
  <c r="AG46" i="113"/>
  <c r="AG51" i="113"/>
  <c r="AG14" i="113"/>
  <c r="AG18" i="113"/>
  <c r="AG22" i="113"/>
  <c r="AG26" i="113"/>
  <c r="AG30" i="113"/>
  <c r="AG40" i="113"/>
  <c r="AG56" i="113"/>
  <c r="AG60" i="113"/>
  <c r="AG64" i="113"/>
  <c r="AG68" i="113"/>
  <c r="AG74" i="113"/>
  <c r="AG78" i="113"/>
  <c r="AG82" i="113"/>
  <c r="AG86" i="113"/>
  <c r="AG36" i="113"/>
  <c r="AG48" i="113"/>
  <c r="AG52" i="113"/>
  <c r="AG15" i="113"/>
  <c r="AG19" i="113"/>
  <c r="AG23" i="113"/>
  <c r="AG27" i="113"/>
  <c r="AG11" i="113"/>
  <c r="AG41" i="113"/>
  <c r="AG57" i="113"/>
  <c r="AG61" i="113"/>
  <c r="AG65" i="113"/>
  <c r="AG69" i="113"/>
  <c r="AG75" i="113"/>
  <c r="AG79" i="113"/>
  <c r="AG83" i="113"/>
  <c r="AG44" i="113"/>
  <c r="AG49" i="113"/>
  <c r="AG53" i="113"/>
  <c r="AG16" i="113"/>
  <c r="AG20" i="113"/>
  <c r="AG24" i="113"/>
  <c r="AG28" i="113"/>
  <c r="AG38" i="113"/>
  <c r="AG54" i="113"/>
  <c r="AG58" i="113"/>
  <c r="AG62" i="113"/>
  <c r="AG66" i="113"/>
  <c r="AG70" i="113"/>
  <c r="AG76" i="113"/>
  <c r="AG80" i="113"/>
  <c r="AG84" i="113"/>
  <c r="AG31" i="113"/>
  <c r="AG45" i="113"/>
  <c r="AG50" i="113"/>
  <c r="AG13" i="113"/>
  <c r="AG17" i="113"/>
  <c r="AG21" i="113"/>
  <c r="AG25" i="113"/>
  <c r="AG29" i="113"/>
  <c r="AG39" i="113"/>
  <c r="AG55" i="113"/>
  <c r="AG59" i="113"/>
  <c r="AG63" i="113"/>
  <c r="AG67" i="113"/>
  <c r="AG73" i="113"/>
  <c r="AG77" i="113"/>
  <c r="AG81" i="113"/>
  <c r="AG85" i="113"/>
  <c r="AI5" i="113"/>
  <c r="AH7" i="113"/>
  <c r="AH6" i="113"/>
  <c r="AH2" i="113"/>
  <c r="AH8" i="113"/>
  <c r="ET43" i="113"/>
  <c r="GQ35" i="113"/>
  <c r="GQ34" i="113"/>
  <c r="GQ33" i="113"/>
  <c r="HZ43" i="113"/>
  <c r="IO43" i="113"/>
  <c r="J42" i="113"/>
  <c r="J35" i="113"/>
  <c r="J34" i="113"/>
  <c r="J33" i="113"/>
  <c r="HY42" i="113"/>
  <c r="HY35" i="113"/>
  <c r="L42" i="113"/>
  <c r="L35" i="113"/>
  <c r="K72" i="113"/>
  <c r="K43" i="113"/>
  <c r="AT42" i="113"/>
  <c r="AT35" i="113"/>
  <c r="LE43" i="113"/>
  <c r="LE12" i="113"/>
  <c r="LE37" i="113"/>
  <c r="LE72" i="113"/>
  <c r="LE71" i="113"/>
  <c r="LE47" i="113"/>
  <c r="LD42" i="113"/>
  <c r="LD35" i="113"/>
  <c r="LF13" i="113"/>
  <c r="LF17" i="113"/>
  <c r="LF28" i="113"/>
  <c r="LF20" i="113"/>
  <c r="LF24" i="113"/>
  <c r="LF46" i="113"/>
  <c r="LF49" i="113"/>
  <c r="LF60" i="113"/>
  <c r="LF65" i="113"/>
  <c r="LF40" i="113"/>
  <c r="LF56" i="113"/>
  <c r="LF77" i="113"/>
  <c r="LF58" i="113"/>
  <c r="LF66" i="113"/>
  <c r="LF48" i="113"/>
  <c r="LF80" i="113"/>
  <c r="LF38" i="113"/>
  <c r="LF31" i="113"/>
  <c r="LF57" i="113"/>
  <c r="LF45" i="113"/>
  <c r="LF79" i="113"/>
  <c r="LF14" i="113"/>
  <c r="LF18" i="113"/>
  <c r="LF29" i="113"/>
  <c r="LF21" i="113"/>
  <c r="LF25" i="113"/>
  <c r="LF50" i="113"/>
  <c r="LF52" i="113"/>
  <c r="LF61" i="113"/>
  <c r="LF32" i="113"/>
  <c r="LF41" i="113"/>
  <c r="LF70" i="113"/>
  <c r="LF82" i="113"/>
  <c r="LF67" i="113"/>
  <c r="LF53" i="113"/>
  <c r="LF64" i="113"/>
  <c r="LF81" i="113"/>
  <c r="LF51" i="113"/>
  <c r="LF16" i="113"/>
  <c r="LF23" i="113"/>
  <c r="LF59" i="113"/>
  <c r="LF76" i="113"/>
  <c r="LF75" i="113"/>
  <c r="LF15" i="113"/>
  <c r="LF19" i="113"/>
  <c r="LF30" i="113"/>
  <c r="LF22" i="113"/>
  <c r="LF26" i="113"/>
  <c r="LF55" i="113"/>
  <c r="LF54" i="113"/>
  <c r="LF62" i="113"/>
  <c r="LF36" i="113"/>
  <c r="LF44" i="113"/>
  <c r="LF43" i="113"/>
  <c r="LF73" i="113"/>
  <c r="LF83" i="113"/>
  <c r="LF78" i="113"/>
  <c r="LF69" i="113"/>
  <c r="LF74" i="113"/>
  <c r="LF84" i="113"/>
  <c r="LF11" i="113"/>
  <c r="LF27" i="113"/>
  <c r="LF39" i="113"/>
  <c r="LF68" i="113"/>
  <c r="LF63" i="113"/>
  <c r="LF85" i="113"/>
  <c r="LF86" i="113"/>
  <c r="LE10" i="113"/>
  <c r="KM42" i="113"/>
  <c r="KM35" i="113"/>
  <c r="JW72" i="113"/>
  <c r="JW71" i="113"/>
  <c r="JX28" i="113"/>
  <c r="JX32" i="113"/>
  <c r="JX14" i="113"/>
  <c r="JX56" i="113"/>
  <c r="JX38" i="113"/>
  <c r="JX44" i="113"/>
  <c r="JX54" i="113"/>
  <c r="JX20" i="113"/>
  <c r="JX59" i="113"/>
  <c r="JX63" i="113"/>
  <c r="JX21" i="113"/>
  <c r="JX76" i="113"/>
  <c r="JX74" i="113"/>
  <c r="JX67" i="113"/>
  <c r="JX13" i="113"/>
  <c r="JX80" i="113"/>
  <c r="JX77" i="113"/>
  <c r="JX86" i="113"/>
  <c r="JX17" i="113"/>
  <c r="JX29" i="113"/>
  <c r="JX36" i="113"/>
  <c r="JX18" i="113"/>
  <c r="JX15" i="113"/>
  <c r="JX39" i="113"/>
  <c r="JX45" i="113"/>
  <c r="JX58" i="113"/>
  <c r="JX24" i="113"/>
  <c r="JX60" i="113"/>
  <c r="JX65" i="113"/>
  <c r="JX55" i="113"/>
  <c r="JX79" i="113"/>
  <c r="JX85" i="113"/>
  <c r="JX69" i="113"/>
  <c r="JX50" i="113"/>
  <c r="JX81" i="113"/>
  <c r="JX68" i="113"/>
  <c r="JX30" i="113"/>
  <c r="JX46" i="113"/>
  <c r="JX22" i="113"/>
  <c r="JX19" i="113"/>
  <c r="JX40" i="113"/>
  <c r="JX48" i="113"/>
  <c r="JX11" i="113"/>
  <c r="JX49" i="113"/>
  <c r="JX61" i="113"/>
  <c r="JX70" i="113"/>
  <c r="JX57" i="113"/>
  <c r="JX82" i="113"/>
  <c r="JX25" i="113"/>
  <c r="JX84" i="113"/>
  <c r="JX73" i="113"/>
  <c r="JX83" i="113"/>
  <c r="JX64" i="113"/>
  <c r="JX27" i="113"/>
  <c r="JX31" i="113"/>
  <c r="JX53" i="113"/>
  <c r="JX26" i="113"/>
  <c r="JX23" i="113"/>
  <c r="JX41" i="113"/>
  <c r="JX51" i="113"/>
  <c r="JX16" i="113"/>
  <c r="JX52" i="113"/>
  <c r="JX62" i="113"/>
  <c r="JX78" i="113"/>
  <c r="JX66" i="113"/>
  <c r="JX75" i="113"/>
  <c r="JW43" i="113"/>
  <c r="JW47" i="113"/>
  <c r="JV42" i="113"/>
  <c r="JV35" i="113"/>
  <c r="JH43" i="113"/>
  <c r="JH37" i="113"/>
  <c r="JG35" i="113"/>
  <c r="KM34" i="113"/>
  <c r="KN47" i="113"/>
  <c r="KN43" i="113"/>
  <c r="KN37" i="113"/>
  <c r="KN12" i="113"/>
  <c r="KN10" i="113"/>
  <c r="KN72" i="113"/>
  <c r="KN71" i="113"/>
  <c r="KO27" i="113"/>
  <c r="KO28" i="113"/>
  <c r="KO29" i="113"/>
  <c r="KO30" i="113"/>
  <c r="KO31" i="113"/>
  <c r="KO38" i="113"/>
  <c r="KO39" i="113"/>
  <c r="KO40" i="113"/>
  <c r="KO41" i="113"/>
  <c r="KO44" i="113"/>
  <c r="KO45" i="113"/>
  <c r="KO11" i="113"/>
  <c r="KO13" i="113"/>
  <c r="KO14" i="113"/>
  <c r="KO15" i="113"/>
  <c r="KO16" i="113"/>
  <c r="KO17" i="113"/>
  <c r="KO18" i="113"/>
  <c r="KO19" i="113"/>
  <c r="KO20" i="113"/>
  <c r="KO21" i="113"/>
  <c r="KO22" i="113"/>
  <c r="KO23" i="113"/>
  <c r="KO24" i="113"/>
  <c r="KO25" i="113"/>
  <c r="KO26" i="113"/>
  <c r="KO32" i="113"/>
  <c r="KO36" i="113"/>
  <c r="KO46" i="113"/>
  <c r="KO51" i="113"/>
  <c r="KO53" i="113"/>
  <c r="KO58" i="113"/>
  <c r="KO64" i="113"/>
  <c r="KO66" i="113"/>
  <c r="KO68" i="113"/>
  <c r="KO76" i="113"/>
  <c r="KO80" i="113"/>
  <c r="KO49" i="113"/>
  <c r="KO50" i="113"/>
  <c r="KO55" i="113"/>
  <c r="KO57" i="113"/>
  <c r="KO69" i="113"/>
  <c r="KO74" i="113"/>
  <c r="KO78" i="113"/>
  <c r="KO79" i="113"/>
  <c r="KO48" i="113"/>
  <c r="KO56" i="113"/>
  <c r="KO70" i="113"/>
  <c r="KO52" i="113"/>
  <c r="KO54" i="113"/>
  <c r="KO59" i="113"/>
  <c r="KO60" i="113"/>
  <c r="KO61" i="113"/>
  <c r="KO62" i="113"/>
  <c r="KO63" i="113"/>
  <c r="KO65" i="113"/>
  <c r="KO67" i="113"/>
  <c r="KO86" i="113"/>
  <c r="KO77" i="113"/>
  <c r="KO81" i="113"/>
  <c r="KO83" i="113"/>
  <c r="KO75" i="113"/>
  <c r="KO82" i="113"/>
  <c r="KO84" i="113"/>
  <c r="KO85" i="113"/>
  <c r="KO73" i="113"/>
  <c r="JG34" i="113"/>
  <c r="JI13" i="113"/>
  <c r="JI14" i="113"/>
  <c r="JI15" i="113"/>
  <c r="JI16" i="113"/>
  <c r="JI17" i="113"/>
  <c r="JI18" i="113"/>
  <c r="JI19" i="113"/>
  <c r="JI20" i="113"/>
  <c r="JI21" i="113"/>
  <c r="JI22" i="113"/>
  <c r="JI23" i="113"/>
  <c r="JI24" i="113"/>
  <c r="JI25" i="113"/>
  <c r="JI26" i="113"/>
  <c r="JI27" i="113"/>
  <c r="JI38" i="113"/>
  <c r="JI39" i="113"/>
  <c r="JI40" i="113"/>
  <c r="JI41" i="113"/>
  <c r="JI44" i="113"/>
  <c r="JI45" i="113"/>
  <c r="JI48" i="113"/>
  <c r="JI51" i="113"/>
  <c r="JI11" i="113"/>
  <c r="JI28" i="113"/>
  <c r="JI29" i="113"/>
  <c r="JI30" i="113"/>
  <c r="JI31" i="113"/>
  <c r="JI32" i="113"/>
  <c r="JI36" i="113"/>
  <c r="JI49" i="113"/>
  <c r="JI52" i="113"/>
  <c r="JI50" i="113"/>
  <c r="JI56" i="113"/>
  <c r="JI59" i="113"/>
  <c r="JI60" i="113"/>
  <c r="JI61" i="113"/>
  <c r="JI62" i="113"/>
  <c r="JI63" i="113"/>
  <c r="JI53" i="113"/>
  <c r="JI67" i="113"/>
  <c r="JI46" i="113"/>
  <c r="JI54" i="113"/>
  <c r="JI57" i="113"/>
  <c r="JI64" i="113"/>
  <c r="JI65" i="113"/>
  <c r="JI68" i="113"/>
  <c r="JI75" i="113"/>
  <c r="JI77" i="113"/>
  <c r="JI79" i="113"/>
  <c r="JI82" i="113"/>
  <c r="JI84" i="113"/>
  <c r="JI55" i="113"/>
  <c r="JI76" i="113"/>
  <c r="JI80" i="113"/>
  <c r="JI86" i="113"/>
  <c r="JI58" i="113"/>
  <c r="JI66" i="113"/>
  <c r="JI69" i="113"/>
  <c r="JI70" i="113"/>
  <c r="JI81" i="113"/>
  <c r="JI74" i="113"/>
  <c r="JI73" i="113"/>
  <c r="JI85" i="113"/>
  <c r="JI78" i="113"/>
  <c r="JI83" i="113"/>
  <c r="JH72" i="113"/>
  <c r="JH71" i="113"/>
  <c r="JH12" i="113"/>
  <c r="JH10" i="113"/>
  <c r="JH47" i="113"/>
  <c r="JF34" i="113"/>
  <c r="JF33" i="113"/>
  <c r="IP11" i="113"/>
  <c r="IP13" i="113"/>
  <c r="IP14" i="113"/>
  <c r="IP15" i="113"/>
  <c r="IP16" i="113"/>
  <c r="IP17" i="113"/>
  <c r="IP18" i="113"/>
  <c r="IP19" i="113"/>
  <c r="IP20" i="113"/>
  <c r="IP21" i="113"/>
  <c r="IP22" i="113"/>
  <c r="IP23" i="113"/>
  <c r="IP24" i="113"/>
  <c r="IP25" i="113"/>
  <c r="IP28" i="113"/>
  <c r="IP29" i="113"/>
  <c r="IP30" i="113"/>
  <c r="IP31" i="113"/>
  <c r="IP26" i="113"/>
  <c r="IP27" i="113"/>
  <c r="IP49" i="113"/>
  <c r="IP52" i="113"/>
  <c r="IP32" i="113"/>
  <c r="IP36" i="113"/>
  <c r="IP50" i="113"/>
  <c r="IP38" i="113"/>
  <c r="IP39" i="113"/>
  <c r="IP40" i="113"/>
  <c r="IP41" i="113"/>
  <c r="IP44" i="113"/>
  <c r="IP45" i="113"/>
  <c r="IP48" i="113"/>
  <c r="IP51" i="113"/>
  <c r="IP54" i="113"/>
  <c r="IP46" i="113"/>
  <c r="IP55" i="113"/>
  <c r="IP66" i="113"/>
  <c r="IP69" i="113"/>
  <c r="IP70" i="113"/>
  <c r="IP57" i="113"/>
  <c r="IP67" i="113"/>
  <c r="IP53" i="113"/>
  <c r="IP58" i="113"/>
  <c r="IP64" i="113"/>
  <c r="IP56" i="113"/>
  <c r="IP59" i="113"/>
  <c r="IP60" i="113"/>
  <c r="IP61" i="113"/>
  <c r="IP62" i="113"/>
  <c r="IP63" i="113"/>
  <c r="IP65" i="113"/>
  <c r="IP68" i="113"/>
  <c r="IP74" i="113"/>
  <c r="IP76" i="113"/>
  <c r="IP78" i="113"/>
  <c r="IP80" i="113"/>
  <c r="IP83" i="113"/>
  <c r="IP86" i="113"/>
  <c r="IP73" i="113"/>
  <c r="IP81" i="113"/>
  <c r="IP75" i="113"/>
  <c r="IP77" i="113"/>
  <c r="IP79" i="113"/>
  <c r="IP82" i="113"/>
  <c r="IP84" i="113"/>
  <c r="IP85" i="113"/>
  <c r="IO37" i="113"/>
  <c r="IO12" i="113"/>
  <c r="IO47" i="113"/>
  <c r="IN42" i="113"/>
  <c r="IN35" i="113"/>
  <c r="IO72" i="113"/>
  <c r="IO71" i="113"/>
  <c r="IO10" i="113"/>
  <c r="HZ47" i="113"/>
  <c r="HZ12" i="113"/>
  <c r="HZ10" i="113"/>
  <c r="IA11" i="113"/>
  <c r="IA28" i="113"/>
  <c r="IA13" i="113"/>
  <c r="IA14" i="113"/>
  <c r="IA15" i="113"/>
  <c r="IA16" i="113"/>
  <c r="IA17" i="113"/>
  <c r="IA18" i="113"/>
  <c r="IA19" i="113"/>
  <c r="IA20" i="113"/>
  <c r="IA21" i="113"/>
  <c r="IA22" i="113"/>
  <c r="IA23" i="113"/>
  <c r="IA24" i="113"/>
  <c r="IA25" i="113"/>
  <c r="IA26" i="113"/>
  <c r="IA27" i="113"/>
  <c r="IA49" i="113"/>
  <c r="IA52" i="113"/>
  <c r="IA55" i="113"/>
  <c r="IA29" i="113"/>
  <c r="IA30" i="113"/>
  <c r="IA31" i="113"/>
  <c r="IA32" i="113"/>
  <c r="IA36" i="113"/>
  <c r="IA50" i="113"/>
  <c r="IA56" i="113"/>
  <c r="IA46" i="113"/>
  <c r="IA53" i="113"/>
  <c r="IA66" i="113"/>
  <c r="IA69" i="113"/>
  <c r="IA70" i="113"/>
  <c r="IA75" i="113"/>
  <c r="IA77" i="113"/>
  <c r="IA59" i="113"/>
  <c r="IA60" i="113"/>
  <c r="IA61" i="113"/>
  <c r="IA62" i="113"/>
  <c r="IA63" i="113"/>
  <c r="IA65" i="113"/>
  <c r="IA67" i="113"/>
  <c r="IA73" i="113"/>
  <c r="IA74" i="113"/>
  <c r="IA76" i="113"/>
  <c r="IA81" i="113"/>
  <c r="IA41" i="113"/>
  <c r="IA48" i="113"/>
  <c r="IA58" i="113"/>
  <c r="IA78" i="113"/>
  <c r="IA80" i="113"/>
  <c r="IA83" i="113"/>
  <c r="IA86" i="113"/>
  <c r="IA51" i="113"/>
  <c r="IA38" i="113"/>
  <c r="IA44" i="113"/>
  <c r="IA57" i="113"/>
  <c r="IA68" i="113"/>
  <c r="IA79" i="113"/>
  <c r="IA82" i="113"/>
  <c r="IA84" i="113"/>
  <c r="IA39" i="113"/>
  <c r="IA45" i="113"/>
  <c r="IA54" i="113"/>
  <c r="IA64" i="113"/>
  <c r="IA85" i="113"/>
  <c r="IA40" i="113"/>
  <c r="HZ72" i="113"/>
  <c r="HZ71" i="113"/>
  <c r="HZ37" i="113"/>
  <c r="HX33" i="113"/>
  <c r="HI13" i="113"/>
  <c r="HI14" i="113"/>
  <c r="HI15" i="113"/>
  <c r="HI16" i="113"/>
  <c r="HI17" i="113"/>
  <c r="HI18" i="113"/>
  <c r="HI19" i="113"/>
  <c r="HI20" i="113"/>
  <c r="HI21" i="113"/>
  <c r="HI22" i="113"/>
  <c r="HI23" i="113"/>
  <c r="HI24" i="113"/>
  <c r="HI25" i="113"/>
  <c r="HI26" i="113"/>
  <c r="HI27" i="113"/>
  <c r="HI11" i="113"/>
  <c r="HI28" i="113"/>
  <c r="HI29" i="113"/>
  <c r="HI30" i="113"/>
  <c r="HI31" i="113"/>
  <c r="HI54" i="113"/>
  <c r="HI58" i="113"/>
  <c r="HI38" i="113"/>
  <c r="HI39" i="113"/>
  <c r="HI40" i="113"/>
  <c r="HI41" i="113"/>
  <c r="HI44" i="113"/>
  <c r="HI45" i="113"/>
  <c r="HI51" i="113"/>
  <c r="HI32" i="113"/>
  <c r="HI36" i="113"/>
  <c r="HI52" i="113"/>
  <c r="HI56" i="113"/>
  <c r="HI67" i="113"/>
  <c r="HI75" i="113"/>
  <c r="HI60" i="113"/>
  <c r="HI61" i="113"/>
  <c r="HI62" i="113"/>
  <c r="HI63" i="113"/>
  <c r="HI66" i="113"/>
  <c r="HI80" i="113"/>
  <c r="HI84" i="113"/>
  <c r="HI65" i="113"/>
  <c r="HI69" i="113"/>
  <c r="HI70" i="113"/>
  <c r="HI79" i="113"/>
  <c r="HI46" i="113"/>
  <c r="HI48" i="113"/>
  <c r="HI49" i="113"/>
  <c r="HI50" i="113"/>
  <c r="HI53" i="113"/>
  <c r="HI55" i="113"/>
  <c r="HI59" i="113"/>
  <c r="HI64" i="113"/>
  <c r="HI68" i="113"/>
  <c r="HI73" i="113"/>
  <c r="HI76" i="113"/>
  <c r="HI77" i="113"/>
  <c r="HI81" i="113"/>
  <c r="HI85" i="113"/>
  <c r="HI74" i="113"/>
  <c r="HI83" i="113"/>
  <c r="HI78" i="113"/>
  <c r="HI82" i="113"/>
  <c r="HI86" i="113"/>
  <c r="HI57" i="113"/>
  <c r="HH12" i="113"/>
  <c r="HH10" i="113"/>
  <c r="HG42" i="113"/>
  <c r="HG35" i="113"/>
  <c r="HH47" i="113"/>
  <c r="HH72" i="113"/>
  <c r="HH71" i="113"/>
  <c r="HH43" i="113"/>
  <c r="HH37" i="113"/>
  <c r="GS11" i="113"/>
  <c r="GS13" i="113"/>
  <c r="GS14" i="113"/>
  <c r="GS15" i="113"/>
  <c r="GS16" i="113"/>
  <c r="GS17" i="113"/>
  <c r="GS18" i="113"/>
  <c r="GS19" i="113"/>
  <c r="GS20" i="113"/>
  <c r="GS21" i="113"/>
  <c r="GS22" i="113"/>
  <c r="GS23" i="113"/>
  <c r="GS24" i="113"/>
  <c r="GS25" i="113"/>
  <c r="GS26" i="113"/>
  <c r="GS27" i="113"/>
  <c r="GS28" i="113"/>
  <c r="GS29" i="113"/>
  <c r="GS30" i="113"/>
  <c r="GS31" i="113"/>
  <c r="GS38" i="113"/>
  <c r="GS39" i="113"/>
  <c r="GS40" i="113"/>
  <c r="GS41" i="113"/>
  <c r="GS44" i="113"/>
  <c r="GS45" i="113"/>
  <c r="GS51" i="113"/>
  <c r="GS52" i="113"/>
  <c r="GS53" i="113"/>
  <c r="GS54" i="113"/>
  <c r="GS55" i="113"/>
  <c r="GS56" i="113"/>
  <c r="GS57" i="113"/>
  <c r="GS58" i="113"/>
  <c r="GS46" i="113"/>
  <c r="GS48" i="113"/>
  <c r="GS49" i="113"/>
  <c r="GS50" i="113"/>
  <c r="GS60" i="113"/>
  <c r="GS61" i="113"/>
  <c r="GS62" i="113"/>
  <c r="GS63" i="113"/>
  <c r="GS32" i="113"/>
  <c r="GS36" i="113"/>
  <c r="GS69" i="113"/>
  <c r="GS70" i="113"/>
  <c r="GS76" i="113"/>
  <c r="GS73" i="113"/>
  <c r="GS77" i="113"/>
  <c r="GS78" i="113"/>
  <c r="GS79" i="113"/>
  <c r="GS80" i="113"/>
  <c r="GS81" i="113"/>
  <c r="GS82" i="113"/>
  <c r="GS83" i="113"/>
  <c r="GS59" i="113"/>
  <c r="GS74" i="113"/>
  <c r="GS84" i="113"/>
  <c r="GS64" i="113"/>
  <c r="GS65" i="113"/>
  <c r="GS66" i="113"/>
  <c r="GS67" i="113"/>
  <c r="GS68" i="113"/>
  <c r="GS75" i="113"/>
  <c r="GS85" i="113"/>
  <c r="GS86" i="113"/>
  <c r="GR47" i="113"/>
  <c r="GR72" i="113"/>
  <c r="GR71" i="113"/>
  <c r="GR37" i="113"/>
  <c r="GR12" i="113"/>
  <c r="GR10" i="113"/>
  <c r="GP34" i="113"/>
  <c r="GP33" i="113"/>
  <c r="GB13" i="113"/>
  <c r="GB14" i="113"/>
  <c r="GB15" i="113"/>
  <c r="GB16" i="113"/>
  <c r="GB17" i="113"/>
  <c r="GB18" i="113"/>
  <c r="GB19" i="113"/>
  <c r="GB20" i="113"/>
  <c r="GB21" i="113"/>
  <c r="GB22" i="113"/>
  <c r="GB23" i="113"/>
  <c r="GB24" i="113"/>
  <c r="GB25" i="113"/>
  <c r="GB26" i="113"/>
  <c r="GB27" i="113"/>
  <c r="GB38" i="113"/>
  <c r="GB39" i="113"/>
  <c r="GB40" i="113"/>
  <c r="GB41" i="113"/>
  <c r="GB44" i="113"/>
  <c r="GB45" i="113"/>
  <c r="GB48" i="113"/>
  <c r="GB49" i="113"/>
  <c r="GB50" i="113"/>
  <c r="GB69" i="113"/>
  <c r="GB70" i="113"/>
  <c r="GB73" i="113"/>
  <c r="GB77" i="113"/>
  <c r="GB78" i="113"/>
  <c r="GB79" i="113"/>
  <c r="GB80" i="113"/>
  <c r="GB81" i="113"/>
  <c r="GB59" i="113"/>
  <c r="GB60" i="113"/>
  <c r="GB61" i="113"/>
  <c r="GB62" i="113"/>
  <c r="GB63" i="113"/>
  <c r="GB75" i="113"/>
  <c r="GB30" i="113"/>
  <c r="GB64" i="113"/>
  <c r="GB65" i="113"/>
  <c r="GB66" i="113"/>
  <c r="GB67" i="113"/>
  <c r="GB68" i="113"/>
  <c r="GB74" i="113"/>
  <c r="GB29" i="113"/>
  <c r="GB11" i="113"/>
  <c r="GB28" i="113"/>
  <c r="GB32" i="113"/>
  <c r="GB36" i="113"/>
  <c r="GB51" i="113"/>
  <c r="GB52" i="113"/>
  <c r="GB53" i="113"/>
  <c r="GB54" i="113"/>
  <c r="GB55" i="113"/>
  <c r="GB31" i="113"/>
  <c r="GB76" i="113"/>
  <c r="GB86" i="113"/>
  <c r="GB46" i="113"/>
  <c r="GB56" i="113"/>
  <c r="GB57" i="113"/>
  <c r="GB58" i="113"/>
  <c r="GB82" i="113"/>
  <c r="GB83" i="113"/>
  <c r="GB84" i="113"/>
  <c r="GB85" i="113"/>
  <c r="GA12" i="113"/>
  <c r="GA10" i="113"/>
  <c r="GA43" i="113"/>
  <c r="GA37" i="113"/>
  <c r="GA47" i="113"/>
  <c r="FZ42" i="113"/>
  <c r="FZ35" i="113"/>
  <c r="GA72" i="113"/>
  <c r="GA71" i="113"/>
  <c r="FH47" i="113"/>
  <c r="FH12" i="113"/>
  <c r="FH10" i="113"/>
  <c r="FH37" i="113"/>
  <c r="FH72" i="113"/>
  <c r="FH71" i="113"/>
  <c r="FH43" i="113"/>
  <c r="EU11" i="113"/>
  <c r="EU23" i="113"/>
  <c r="EU24" i="113"/>
  <c r="EU25" i="113"/>
  <c r="EU26" i="113"/>
  <c r="EU27" i="113"/>
  <c r="EU28" i="113"/>
  <c r="EU13" i="113"/>
  <c r="EU14" i="113"/>
  <c r="EU29" i="113"/>
  <c r="EU30" i="113"/>
  <c r="EU31" i="113"/>
  <c r="EU15" i="113"/>
  <c r="EU16" i="113"/>
  <c r="EU17" i="113"/>
  <c r="EU18" i="113"/>
  <c r="EU19" i="113"/>
  <c r="EU20" i="113"/>
  <c r="EU21" i="113"/>
  <c r="EU22" i="113"/>
  <c r="EU36" i="113"/>
  <c r="EU41" i="113"/>
  <c r="EU38" i="113"/>
  <c r="EU51" i="113"/>
  <c r="EU52" i="113"/>
  <c r="EU53" i="113"/>
  <c r="EU54" i="113"/>
  <c r="EU55" i="113"/>
  <c r="EU56" i="113"/>
  <c r="EU57" i="113"/>
  <c r="EU58" i="113"/>
  <c r="EU59" i="113"/>
  <c r="EU64" i="113"/>
  <c r="EU69" i="113"/>
  <c r="EU44" i="113"/>
  <c r="EU45" i="113"/>
  <c r="EU46" i="113"/>
  <c r="EU48" i="113"/>
  <c r="EU49" i="113"/>
  <c r="EU50" i="113"/>
  <c r="EU60" i="113"/>
  <c r="EU65" i="113"/>
  <c r="EU32" i="113"/>
  <c r="EU61" i="113"/>
  <c r="EU66" i="113"/>
  <c r="EU67" i="113"/>
  <c r="EU62" i="113"/>
  <c r="EU63" i="113"/>
  <c r="EU68" i="113"/>
  <c r="EU73" i="113"/>
  <c r="EU78" i="113"/>
  <c r="EU79" i="113"/>
  <c r="EU80" i="113"/>
  <c r="EU81" i="113"/>
  <c r="EU82" i="113"/>
  <c r="EU83" i="113"/>
  <c r="EU84" i="113"/>
  <c r="EU85" i="113"/>
  <c r="EU86" i="113"/>
  <c r="EU70" i="113"/>
  <c r="EU39" i="113"/>
  <c r="EU74" i="113"/>
  <c r="EU75" i="113"/>
  <c r="EU76" i="113"/>
  <c r="EU77" i="113"/>
  <c r="EU40" i="113"/>
  <c r="ET72" i="113"/>
  <c r="ET71" i="113"/>
  <c r="ET47" i="113"/>
  <c r="ET37" i="113"/>
  <c r="ET12" i="113"/>
  <c r="ET10" i="113"/>
  <c r="ES34" i="113"/>
  <c r="DI34" i="113"/>
  <c r="DI33" i="113"/>
  <c r="DJ47" i="113"/>
  <c r="DK11" i="113"/>
  <c r="DK18" i="113"/>
  <c r="DK22" i="113"/>
  <c r="DK26" i="113"/>
  <c r="DK30" i="113"/>
  <c r="DK13" i="113"/>
  <c r="DK14" i="113"/>
  <c r="DK19" i="113"/>
  <c r="DK23" i="113"/>
  <c r="DK27" i="113"/>
  <c r="DK31" i="113"/>
  <c r="DK15" i="113"/>
  <c r="DK16" i="113"/>
  <c r="DK17" i="113"/>
  <c r="DK20" i="113"/>
  <c r="DK24" i="113"/>
  <c r="DK28" i="113"/>
  <c r="DK21" i="113"/>
  <c r="DK25" i="113"/>
  <c r="DK29" i="113"/>
  <c r="DK38" i="113"/>
  <c r="DK46" i="113"/>
  <c r="DK53" i="113"/>
  <c r="DK54" i="113"/>
  <c r="DK55" i="113"/>
  <c r="DK56" i="113"/>
  <c r="DK36" i="113"/>
  <c r="DK40" i="113"/>
  <c r="DK57" i="113"/>
  <c r="DK58" i="113"/>
  <c r="DK59" i="113"/>
  <c r="DK60" i="113"/>
  <c r="DK61" i="113"/>
  <c r="DK62" i="113"/>
  <c r="DK63" i="113"/>
  <c r="DK39" i="113"/>
  <c r="DK45" i="113"/>
  <c r="DK48" i="113"/>
  <c r="DK49" i="113"/>
  <c r="DK50" i="113"/>
  <c r="DK51" i="113"/>
  <c r="DK52" i="113"/>
  <c r="DK64" i="113"/>
  <c r="DK65" i="113"/>
  <c r="DK66" i="113"/>
  <c r="DK67" i="113"/>
  <c r="DK68" i="113"/>
  <c r="DK69" i="113"/>
  <c r="DK70" i="113"/>
  <c r="DK73" i="113"/>
  <c r="DK74" i="113"/>
  <c r="DK75" i="113"/>
  <c r="DK78" i="113"/>
  <c r="DK79" i="113"/>
  <c r="DK77" i="113"/>
  <c r="DK80" i="113"/>
  <c r="DK32" i="113"/>
  <c r="DK81" i="113"/>
  <c r="DK82" i="113"/>
  <c r="DK41" i="113"/>
  <c r="DK44" i="113"/>
  <c r="DK43" i="113"/>
  <c r="DK76" i="113"/>
  <c r="DK83" i="113"/>
  <c r="DK85" i="113"/>
  <c r="DK84" i="113"/>
  <c r="DK86" i="113"/>
  <c r="DJ12" i="113"/>
  <c r="DJ10" i="113"/>
  <c r="DJ72" i="113"/>
  <c r="DJ71" i="113"/>
  <c r="DH34" i="113"/>
  <c r="DH33" i="113"/>
  <c r="CB13" i="113"/>
  <c r="CB14" i="113"/>
  <c r="CB15" i="113"/>
  <c r="CB16" i="113"/>
  <c r="CB17" i="113"/>
  <c r="CB18" i="113"/>
  <c r="CB19" i="113"/>
  <c r="CB20" i="113"/>
  <c r="CB21" i="113"/>
  <c r="CB22" i="113"/>
  <c r="CB23" i="113"/>
  <c r="CB24" i="113"/>
  <c r="CB25" i="113"/>
  <c r="CB26" i="113"/>
  <c r="CB27" i="113"/>
  <c r="CB28" i="113"/>
  <c r="CB29" i="113"/>
  <c r="CB30" i="113"/>
  <c r="CB11" i="113"/>
  <c r="CB31" i="113"/>
  <c r="CB32" i="113"/>
  <c r="CB36" i="113"/>
  <c r="CB45" i="113"/>
  <c r="CB46" i="113"/>
  <c r="CB48" i="113"/>
  <c r="CB49" i="113"/>
  <c r="CB50" i="113"/>
  <c r="CB51" i="113"/>
  <c r="CB52" i="113"/>
  <c r="CB53" i="113"/>
  <c r="CB54" i="113"/>
  <c r="CB55" i="113"/>
  <c r="CB56" i="113"/>
  <c r="CB57" i="113"/>
  <c r="CB58" i="113"/>
  <c r="CB59" i="113"/>
  <c r="CB60" i="113"/>
  <c r="CB61" i="113"/>
  <c r="CB40" i="113"/>
  <c r="CB41" i="113"/>
  <c r="CB39" i="113"/>
  <c r="CB77" i="113"/>
  <c r="CB38" i="113"/>
  <c r="CB44" i="113"/>
  <c r="CB62" i="113"/>
  <c r="CB63" i="113"/>
  <c r="CB64" i="113"/>
  <c r="CB65" i="113"/>
  <c r="CB66" i="113"/>
  <c r="CB67" i="113"/>
  <c r="CB68" i="113"/>
  <c r="CB69" i="113"/>
  <c r="CB70" i="113"/>
  <c r="CB73" i="113"/>
  <c r="CB74" i="113"/>
  <c r="CB75" i="113"/>
  <c r="CB76" i="113"/>
  <c r="CB80" i="113"/>
  <c r="CB85" i="113"/>
  <c r="CB82" i="113"/>
  <c r="CB86" i="113"/>
  <c r="CB79" i="113"/>
  <c r="CB81" i="113"/>
  <c r="CB84" i="113"/>
  <c r="CB78" i="113"/>
  <c r="CB83" i="113"/>
  <c r="CA43" i="113"/>
  <c r="CA12" i="113"/>
  <c r="CA10" i="113"/>
  <c r="BZ42" i="113"/>
  <c r="BZ35" i="113"/>
  <c r="BZ34" i="113"/>
  <c r="BZ33" i="113"/>
  <c r="CA72" i="113"/>
  <c r="CA71" i="113"/>
  <c r="CA37" i="113"/>
  <c r="CA47" i="113"/>
  <c r="AU37" i="113"/>
  <c r="AU12" i="113"/>
  <c r="AU10" i="113"/>
  <c r="AV11" i="113"/>
  <c r="AV53" i="113"/>
  <c r="AV14" i="113"/>
  <c r="AV18" i="113"/>
  <c r="AV22" i="113"/>
  <c r="AV26" i="113"/>
  <c r="AV30" i="113"/>
  <c r="AV15" i="113"/>
  <c r="AV17" i="113"/>
  <c r="AV24" i="113"/>
  <c r="AV38" i="113"/>
  <c r="AV41" i="113"/>
  <c r="AV46" i="113"/>
  <c r="AV51" i="113"/>
  <c r="AV19" i="113"/>
  <c r="AV21" i="113"/>
  <c r="AV28" i="113"/>
  <c r="AV31" i="113"/>
  <c r="AV39" i="113"/>
  <c r="AV48" i="113"/>
  <c r="AV52" i="113"/>
  <c r="AV54" i="113"/>
  <c r="AV55" i="113"/>
  <c r="AV56" i="113"/>
  <c r="AV57" i="113"/>
  <c r="AV58" i="113"/>
  <c r="AV59" i="113"/>
  <c r="AV60" i="113"/>
  <c r="AV61" i="113"/>
  <c r="AV62" i="113"/>
  <c r="AV63" i="113"/>
  <c r="AV64" i="113"/>
  <c r="AV13" i="113"/>
  <c r="AV20" i="113"/>
  <c r="AV27" i="113"/>
  <c r="AV29" i="113"/>
  <c r="AV36" i="113"/>
  <c r="AV40" i="113"/>
  <c r="AV45" i="113"/>
  <c r="AV50" i="113"/>
  <c r="AV79" i="113"/>
  <c r="AV84" i="113"/>
  <c r="AV77" i="113"/>
  <c r="AV83" i="113"/>
  <c r="AV49" i="113"/>
  <c r="AV32" i="113"/>
  <c r="AV78" i="113"/>
  <c r="AV65" i="113"/>
  <c r="AV66" i="113"/>
  <c r="AV67" i="113"/>
  <c r="AV68" i="113"/>
  <c r="AV69" i="113"/>
  <c r="AV70" i="113"/>
  <c r="AV73" i="113"/>
  <c r="AV74" i="113"/>
  <c r="AV75" i="113"/>
  <c r="AV76" i="113"/>
  <c r="AV16" i="113"/>
  <c r="AV23" i="113"/>
  <c r="AV44" i="113"/>
  <c r="AV80" i="113"/>
  <c r="AV85" i="113"/>
  <c r="AV86" i="113"/>
  <c r="AV25" i="113"/>
  <c r="AV81" i="113"/>
  <c r="AV82" i="113"/>
  <c r="AU72" i="113"/>
  <c r="AU71" i="113"/>
  <c r="AU43" i="113"/>
  <c r="AU47" i="113"/>
  <c r="AT34" i="113"/>
  <c r="AT33" i="113"/>
  <c r="M47" i="113"/>
  <c r="K47" i="113"/>
  <c r="K71" i="113"/>
  <c r="N24" i="113"/>
  <c r="N28" i="113"/>
  <c r="N32" i="113"/>
  <c r="N36" i="113"/>
  <c r="N26" i="113"/>
  <c r="N30" i="113"/>
  <c r="N27" i="113"/>
  <c r="N11" i="113"/>
  <c r="N16" i="113"/>
  <c r="N20" i="113"/>
  <c r="N44" i="113"/>
  <c r="N46" i="113"/>
  <c r="N13" i="113"/>
  <c r="N38" i="113"/>
  <c r="N50" i="113"/>
  <c r="N54" i="113"/>
  <c r="N56" i="113"/>
  <c r="N58" i="113"/>
  <c r="N60" i="113"/>
  <c r="N29" i="113"/>
  <c r="N14" i="113"/>
  <c r="N15" i="113"/>
  <c r="N17" i="113"/>
  <c r="N18" i="113"/>
  <c r="N19" i="113"/>
  <c r="N21" i="113"/>
  <c r="N22" i="113"/>
  <c r="N39" i="113"/>
  <c r="N40" i="113"/>
  <c r="N41" i="113"/>
  <c r="N31" i="113"/>
  <c r="N61" i="113"/>
  <c r="N49" i="113"/>
  <c r="N51" i="113"/>
  <c r="N53" i="113"/>
  <c r="N23" i="113"/>
  <c r="N25" i="113"/>
  <c r="N45" i="113"/>
  <c r="N52" i="113"/>
  <c r="N63" i="113"/>
  <c r="N66" i="113"/>
  <c r="N68" i="113"/>
  <c r="N70" i="113"/>
  <c r="N73" i="113"/>
  <c r="N75" i="113"/>
  <c r="N77" i="113"/>
  <c r="N79" i="113"/>
  <c r="N81" i="113"/>
  <c r="N83" i="113"/>
  <c r="N85" i="113"/>
  <c r="N48" i="113"/>
  <c r="N55" i="113"/>
  <c r="N57" i="113"/>
  <c r="N59" i="113"/>
  <c r="N62" i="113"/>
  <c r="N65" i="113"/>
  <c r="N76" i="113"/>
  <c r="N84" i="113"/>
  <c r="N67" i="113"/>
  <c r="N78" i="113"/>
  <c r="N86" i="113"/>
  <c r="N74" i="113"/>
  <c r="N82" i="113"/>
  <c r="N64" i="113"/>
  <c r="N69" i="113"/>
  <c r="N80" i="113"/>
  <c r="M72" i="113"/>
  <c r="M71" i="113"/>
  <c r="M37" i="113"/>
  <c r="M12" i="113"/>
  <c r="M10" i="113"/>
  <c r="K37" i="113"/>
  <c r="L34" i="113"/>
  <c r="L33" i="113"/>
  <c r="K12" i="113"/>
  <c r="K10" i="113"/>
  <c r="FI13" i="113"/>
  <c r="FI14" i="113"/>
  <c r="FI21" i="113"/>
  <c r="FI22" i="113"/>
  <c r="FI29" i="113"/>
  <c r="FI30" i="113"/>
  <c r="FI40" i="113"/>
  <c r="FI44" i="113"/>
  <c r="FI49" i="113"/>
  <c r="FI53" i="113"/>
  <c r="FI74" i="113"/>
  <c r="FI75" i="113"/>
  <c r="FI76" i="113"/>
  <c r="FI77" i="113"/>
  <c r="FI78" i="113"/>
  <c r="FI79" i="113"/>
  <c r="FI80" i="113"/>
  <c r="FI81" i="113"/>
  <c r="FI82" i="113"/>
  <c r="FI83" i="113"/>
  <c r="FI84" i="113"/>
  <c r="FI85" i="113"/>
  <c r="FI86" i="113"/>
  <c r="FI15" i="113"/>
  <c r="FI16" i="113"/>
  <c r="FI11" i="113"/>
  <c r="FI20" i="113"/>
  <c r="FI26" i="113"/>
  <c r="FI27" i="113"/>
  <c r="FI32" i="113"/>
  <c r="FI39" i="113"/>
  <c r="FI45" i="113"/>
  <c r="FI56" i="113"/>
  <c r="FI58" i="113"/>
  <c r="FI62" i="113"/>
  <c r="FI66" i="113"/>
  <c r="FI70" i="113"/>
  <c r="FI17" i="113"/>
  <c r="FI24" i="113"/>
  <c r="FI25" i="113"/>
  <c r="FI31" i="113"/>
  <c r="FI36" i="113"/>
  <c r="FI38" i="113"/>
  <c r="FI41" i="113"/>
  <c r="FI52" i="113"/>
  <c r="FI55" i="113"/>
  <c r="FI59" i="113"/>
  <c r="FI63" i="113"/>
  <c r="FI67" i="113"/>
  <c r="FI73" i="113"/>
  <c r="FI64" i="113"/>
  <c r="FI68" i="113"/>
  <c r="FI18" i="113"/>
  <c r="FI28" i="113"/>
  <c r="FI46" i="113"/>
  <c r="FI50" i="113"/>
  <c r="FI57" i="113"/>
  <c r="FI65" i="113"/>
  <c r="FI19" i="113"/>
  <c r="FI23" i="113"/>
  <c r="FI48" i="113"/>
  <c r="FI51" i="113"/>
  <c r="FI54" i="113"/>
  <c r="FI60" i="113"/>
  <c r="FI61" i="113"/>
  <c r="FI69" i="113"/>
  <c r="FG34" i="113"/>
  <c r="IQ8" i="113"/>
  <c r="IQ6" i="113"/>
  <c r="IR5" i="113"/>
  <c r="IQ7" i="113"/>
  <c r="IQ9" i="113"/>
  <c r="IQ2" i="113"/>
  <c r="HK5" i="113"/>
  <c r="HJ9" i="113"/>
  <c r="HJ7" i="113"/>
  <c r="HJ6" i="113"/>
  <c r="HJ8" i="113"/>
  <c r="HJ2" i="113"/>
  <c r="FJ6" i="113"/>
  <c r="FJ8" i="113"/>
  <c r="FJ9" i="113"/>
  <c r="FJ7" i="113"/>
  <c r="FJ2" i="113"/>
  <c r="LI6" i="113"/>
  <c r="LJ5" i="113"/>
  <c r="LI7" i="113"/>
  <c r="LI8" i="113"/>
  <c r="LI9" i="113"/>
  <c r="IB6" i="113"/>
  <c r="IC5" i="113"/>
  <c r="IB7" i="113"/>
  <c r="IB8" i="113"/>
  <c r="IB9" i="113"/>
  <c r="IB2" i="113"/>
  <c r="KQ5" i="113"/>
  <c r="KP7" i="113"/>
  <c r="KP8" i="113"/>
  <c r="KP6" i="113"/>
  <c r="KP9" i="113"/>
  <c r="KP2" i="113"/>
  <c r="GU5" i="113"/>
  <c r="GT6" i="113"/>
  <c r="GT7" i="113"/>
  <c r="GT8" i="113"/>
  <c r="GT9" i="113"/>
  <c r="GT2" i="113"/>
  <c r="GC6" i="113"/>
  <c r="GC7" i="113"/>
  <c r="GD5" i="113"/>
  <c r="GC8" i="113"/>
  <c r="GC2" i="113"/>
  <c r="GC9" i="113"/>
  <c r="JK5" i="113"/>
  <c r="JJ6" i="113"/>
  <c r="JJ7" i="113"/>
  <c r="JJ8" i="113"/>
  <c r="JJ9" i="113"/>
  <c r="JJ2" i="113"/>
  <c r="KA6" i="113"/>
  <c r="KB5" i="113"/>
  <c r="KA7" i="113"/>
  <c r="KA8" i="113"/>
  <c r="KA9" i="113"/>
  <c r="EW5" i="113"/>
  <c r="EV9" i="113"/>
  <c r="EV8" i="113"/>
  <c r="EV6" i="113"/>
  <c r="EV7" i="113"/>
  <c r="EV2" i="113"/>
  <c r="DL7" i="113"/>
  <c r="DL2" i="113"/>
  <c r="DM5" i="113"/>
  <c r="DL8" i="113"/>
  <c r="DL9" i="113"/>
  <c r="DL6" i="113"/>
  <c r="CD5" i="113"/>
  <c r="CC9" i="113"/>
  <c r="CC8" i="113"/>
  <c r="CC7" i="113"/>
  <c r="CC6" i="113"/>
  <c r="CC2" i="113"/>
  <c r="AX5" i="113"/>
  <c r="AW9" i="113"/>
  <c r="AW8" i="113"/>
  <c r="AW7" i="113"/>
  <c r="AW6" i="113"/>
  <c r="AW2" i="113"/>
  <c r="JY2" i="113"/>
  <c r="LG2" i="113"/>
  <c r="O2" i="113"/>
  <c r="O7" i="113"/>
  <c r="O8" i="113"/>
  <c r="O9" i="113"/>
  <c r="O6" i="113"/>
  <c r="P5" i="113"/>
  <c r="L155" i="110"/>
  <c r="F154" i="110"/>
  <c r="K153" i="110"/>
  <c r="K152" i="110"/>
  <c r="G153" i="110"/>
  <c r="G152" i="110"/>
  <c r="C153" i="110"/>
  <c r="J154" i="110"/>
  <c r="I154" i="110"/>
  <c r="I152" i="110"/>
  <c r="H153" i="110"/>
  <c r="D153" i="110"/>
  <c r="E154" i="110"/>
  <c r="E152" i="110"/>
  <c r="J153" i="110"/>
  <c r="J152" i="110"/>
  <c r="F153" i="110"/>
  <c r="B154" i="110"/>
  <c r="H154" i="110"/>
  <c r="D154" i="110"/>
  <c r="K154" i="110"/>
  <c r="G154" i="110"/>
  <c r="AD112" i="110"/>
  <c r="AD113" i="110"/>
  <c r="AD114" i="110"/>
  <c r="AD115" i="110"/>
  <c r="AD116" i="110"/>
  <c r="AD117" i="110"/>
  <c r="AD118" i="110"/>
  <c r="AD120" i="110"/>
  <c r="AD121" i="110"/>
  <c r="AD123" i="110"/>
  <c r="AD124" i="110"/>
  <c r="AD126" i="110"/>
  <c r="AD127" i="110"/>
  <c r="AD129" i="110"/>
  <c r="AD130" i="110"/>
  <c r="AD131" i="110"/>
  <c r="AD132" i="110"/>
  <c r="AD133" i="110"/>
  <c r="AD134" i="110"/>
  <c r="AD111" i="110"/>
  <c r="Z112" i="110"/>
  <c r="AC112" i="110"/>
  <c r="AA112" i="110"/>
  <c r="AB112" i="110"/>
  <c r="Z113" i="110"/>
  <c r="AA113" i="110"/>
  <c r="AB113" i="110"/>
  <c r="Z114" i="110"/>
  <c r="AA114" i="110"/>
  <c r="AB114" i="110"/>
  <c r="Z115" i="110"/>
  <c r="AA115" i="110"/>
  <c r="AB115" i="110"/>
  <c r="Z116" i="110"/>
  <c r="AA116" i="110"/>
  <c r="AB116" i="110"/>
  <c r="Z117" i="110"/>
  <c r="AA117" i="110"/>
  <c r="AB117" i="110"/>
  <c r="Z118" i="110"/>
  <c r="AA118" i="110"/>
  <c r="AB118" i="110"/>
  <c r="Z120" i="110"/>
  <c r="AA120" i="110"/>
  <c r="AB120" i="110"/>
  <c r="Z121" i="110"/>
  <c r="AA121" i="110"/>
  <c r="AB121" i="110"/>
  <c r="Z123" i="110"/>
  <c r="AA123" i="110"/>
  <c r="AB123" i="110"/>
  <c r="Z124" i="110"/>
  <c r="AA124" i="110"/>
  <c r="AB124" i="110"/>
  <c r="Z126" i="110"/>
  <c r="AA126" i="110"/>
  <c r="AB126" i="110"/>
  <c r="Z127" i="110"/>
  <c r="AC127" i="110"/>
  <c r="AA127" i="110"/>
  <c r="AB127" i="110"/>
  <c r="Z129" i="110"/>
  <c r="AA129" i="110"/>
  <c r="AB129" i="110"/>
  <c r="AA130" i="110"/>
  <c r="AB130" i="110"/>
  <c r="Z131" i="110"/>
  <c r="Z132" i="110"/>
  <c r="Z133" i="110"/>
  <c r="Z134" i="110"/>
  <c r="Z135" i="110"/>
  <c r="AA111" i="110"/>
  <c r="AB111" i="110"/>
  <c r="Z111" i="110"/>
  <c r="Y112" i="110"/>
  <c r="Y113" i="110"/>
  <c r="Y114" i="110"/>
  <c r="Y115" i="110"/>
  <c r="Y116" i="110"/>
  <c r="Y117" i="110"/>
  <c r="Y120" i="110"/>
  <c r="Y123" i="110"/>
  <c r="Y126" i="110"/>
  <c r="Y129" i="110"/>
  <c r="Y130" i="110"/>
  <c r="Y131" i="110"/>
  <c r="Y132" i="110"/>
  <c r="Y133" i="110"/>
  <c r="Y135" i="110"/>
  <c r="Y111" i="110"/>
  <c r="W135" i="110"/>
  <c r="AD135" i="110"/>
  <c r="W128" i="110"/>
  <c r="AD128" i="110"/>
  <c r="V128" i="110"/>
  <c r="U128" i="110"/>
  <c r="AB128" i="110"/>
  <c r="T128" i="110"/>
  <c r="AA128" i="110"/>
  <c r="S128" i="110"/>
  <c r="Z128" i="110"/>
  <c r="W125" i="110"/>
  <c r="AD125" i="110"/>
  <c r="W122" i="110"/>
  <c r="AD122" i="110"/>
  <c r="W119" i="110"/>
  <c r="AD119" i="110"/>
  <c r="V125" i="110"/>
  <c r="U125" i="110"/>
  <c r="AB125" i="110"/>
  <c r="T125" i="110"/>
  <c r="AA125" i="110"/>
  <c r="S125" i="110"/>
  <c r="Z125" i="110"/>
  <c r="V122" i="110"/>
  <c r="U122" i="110"/>
  <c r="AB122" i="110"/>
  <c r="T122" i="110"/>
  <c r="AA122" i="110"/>
  <c r="S122" i="110"/>
  <c r="Z122" i="110"/>
  <c r="T119" i="110"/>
  <c r="AA119" i="110"/>
  <c r="U119" i="110"/>
  <c r="AB119" i="110"/>
  <c r="V119" i="110"/>
  <c r="S119" i="110"/>
  <c r="Z119" i="110"/>
  <c r="A95" i="110" a="1"/>
  <c r="A95" i="110"/>
  <c r="HZ42" i="113"/>
  <c r="M42" i="113"/>
  <c r="M35" i="113"/>
  <c r="M34" i="113"/>
  <c r="M33" i="113"/>
  <c r="HI43" i="113"/>
  <c r="AF42" i="113"/>
  <c r="AF35" i="113"/>
  <c r="CV43" i="113"/>
  <c r="K42" i="113"/>
  <c r="DK37" i="113"/>
  <c r="AV43" i="113"/>
  <c r="CB37" i="113"/>
  <c r="AG72" i="113"/>
  <c r="AG71" i="113"/>
  <c r="AN4" i="115"/>
  <c r="AM5" i="115"/>
  <c r="C54" i="116"/>
  <c r="C55" i="116"/>
  <c r="BL4" i="115"/>
  <c r="BK5" i="115"/>
  <c r="P4" i="115"/>
  <c r="O5" i="115"/>
  <c r="FD4" i="115"/>
  <c r="FC5" i="115"/>
  <c r="C272" i="116"/>
  <c r="CJ4" i="115"/>
  <c r="CI5" i="115"/>
  <c r="DH4" i="115"/>
  <c r="DG5" i="115"/>
  <c r="EF4" i="115"/>
  <c r="EE5" i="115"/>
  <c r="C140" i="116"/>
  <c r="GS43" i="113"/>
  <c r="GS37" i="113"/>
  <c r="AG43" i="113"/>
  <c r="CW53" i="113"/>
  <c r="CW84" i="113"/>
  <c r="CW82" i="113"/>
  <c r="CW56" i="113"/>
  <c r="CW54" i="113"/>
  <c r="CW85" i="113"/>
  <c r="CW80" i="113"/>
  <c r="CW55" i="113"/>
  <c r="CW83" i="113"/>
  <c r="CW79" i="113"/>
  <c r="CW14" i="113"/>
  <c r="CW18" i="113"/>
  <c r="CW22" i="113"/>
  <c r="CW26" i="113"/>
  <c r="CW30" i="113"/>
  <c r="CW31" i="113"/>
  <c r="CW41" i="113"/>
  <c r="CW57" i="113"/>
  <c r="CW61" i="113"/>
  <c r="CW65" i="113"/>
  <c r="CW69" i="113"/>
  <c r="CW75" i="113"/>
  <c r="CW51" i="113"/>
  <c r="CW49" i="113"/>
  <c r="CW86" i="113"/>
  <c r="CW15" i="113"/>
  <c r="CW19" i="113"/>
  <c r="CW23" i="113"/>
  <c r="CW27" i="113"/>
  <c r="CW38" i="113"/>
  <c r="CW32" i="113"/>
  <c r="CW45" i="113"/>
  <c r="CW58" i="113"/>
  <c r="CW62" i="113"/>
  <c r="CW66" i="113"/>
  <c r="CW70" i="113"/>
  <c r="CW76" i="113"/>
  <c r="CW78" i="113"/>
  <c r="CW11" i="113"/>
  <c r="CW16" i="113"/>
  <c r="CW20" i="113"/>
  <c r="CW24" i="113"/>
  <c r="CW28" i="113"/>
  <c r="CW39" i="113"/>
  <c r="CW36" i="113"/>
  <c r="CW46" i="113"/>
  <c r="CW59" i="113"/>
  <c r="CW63" i="113"/>
  <c r="CW67" i="113"/>
  <c r="CW73" i="113"/>
  <c r="CW77" i="113"/>
  <c r="CW52" i="113"/>
  <c r="CW50" i="113"/>
  <c r="CW13" i="113"/>
  <c r="CW17" i="113"/>
  <c r="CW21" i="113"/>
  <c r="CW25" i="113"/>
  <c r="CW29" i="113"/>
  <c r="CW44" i="113"/>
  <c r="CW40" i="113"/>
  <c r="CW48" i="113"/>
  <c r="CW60" i="113"/>
  <c r="CW64" i="113"/>
  <c r="CW68" i="113"/>
  <c r="CW74" i="113"/>
  <c r="CW81" i="113"/>
  <c r="CA42" i="113"/>
  <c r="CA35" i="113"/>
  <c r="CA34" i="113"/>
  <c r="CA33" i="113"/>
  <c r="AH15" i="113"/>
  <c r="AH19" i="113"/>
  <c r="AH23" i="113"/>
  <c r="AH27" i="113"/>
  <c r="AH38" i="113"/>
  <c r="AH31" i="113"/>
  <c r="AH45" i="113"/>
  <c r="AH50" i="113"/>
  <c r="AH54" i="113"/>
  <c r="AH58" i="113"/>
  <c r="AH62" i="113"/>
  <c r="AH66" i="113"/>
  <c r="AH70" i="113"/>
  <c r="AH76" i="113"/>
  <c r="AH82" i="113"/>
  <c r="AH81" i="113"/>
  <c r="AH11" i="113"/>
  <c r="AH16" i="113"/>
  <c r="AH20" i="113"/>
  <c r="AH24" i="113"/>
  <c r="AH28" i="113"/>
  <c r="AH39" i="113"/>
  <c r="AH32" i="113"/>
  <c r="AH46" i="113"/>
  <c r="AH51" i="113"/>
  <c r="AH55" i="113"/>
  <c r="AH59" i="113"/>
  <c r="AH63" i="113"/>
  <c r="AH67" i="113"/>
  <c r="AH73" i="113"/>
  <c r="AH77" i="113"/>
  <c r="AH84" i="113"/>
  <c r="AH83" i="113"/>
  <c r="AH13" i="113"/>
  <c r="AH17" i="113"/>
  <c r="AH21" i="113"/>
  <c r="AH25" i="113"/>
  <c r="AH29" i="113"/>
  <c r="AH40" i="113"/>
  <c r="AH36" i="113"/>
  <c r="AH48" i="113"/>
  <c r="AH52" i="113"/>
  <c r="AH56" i="113"/>
  <c r="AH60" i="113"/>
  <c r="AH64" i="113"/>
  <c r="AH68" i="113"/>
  <c r="AH74" i="113"/>
  <c r="AH79" i="113"/>
  <c r="AH86" i="113"/>
  <c r="AH85" i="113"/>
  <c r="AH14" i="113"/>
  <c r="AH18" i="113"/>
  <c r="AH22" i="113"/>
  <c r="AH26" i="113"/>
  <c r="AH30" i="113"/>
  <c r="AH41" i="113"/>
  <c r="AH44" i="113"/>
  <c r="AH43" i="113"/>
  <c r="AH49" i="113"/>
  <c r="AH53" i="113"/>
  <c r="AH57" i="113"/>
  <c r="AH61" i="113"/>
  <c r="AH65" i="113"/>
  <c r="AH69" i="113"/>
  <c r="AH75" i="113"/>
  <c r="AH80" i="113"/>
  <c r="AH78" i="113"/>
  <c r="AG12" i="113"/>
  <c r="AG10" i="113"/>
  <c r="AG37" i="113"/>
  <c r="CY4" i="113"/>
  <c r="CX6" i="113"/>
  <c r="CV37" i="113"/>
  <c r="AF34" i="113"/>
  <c r="AF33" i="113"/>
  <c r="CV72" i="113"/>
  <c r="CV71" i="113"/>
  <c r="CU42" i="113"/>
  <c r="CU35" i="113"/>
  <c r="CU34" i="113"/>
  <c r="CU33" i="113"/>
  <c r="FH42" i="113"/>
  <c r="FH35" i="113"/>
  <c r="FH33" i="113"/>
  <c r="GR42" i="113"/>
  <c r="GR35" i="113"/>
  <c r="AJ5" i="113"/>
  <c r="AI2" i="113"/>
  <c r="AI7" i="113"/>
  <c r="AI8" i="113"/>
  <c r="AI6" i="113"/>
  <c r="AG47" i="113"/>
  <c r="CV47" i="113"/>
  <c r="CV12" i="113"/>
  <c r="CV10" i="113"/>
  <c r="HY34" i="113"/>
  <c r="HY33" i="113"/>
  <c r="FI37" i="113"/>
  <c r="DJ42" i="113"/>
  <c r="DJ35" i="113"/>
  <c r="GB72" i="113"/>
  <c r="IO42" i="113"/>
  <c r="IO35" i="113"/>
  <c r="IO34" i="113"/>
  <c r="IO33" i="113"/>
  <c r="JH42" i="113"/>
  <c r="JH35" i="113"/>
  <c r="KN42" i="113"/>
  <c r="K35" i="113"/>
  <c r="N37" i="113"/>
  <c r="IP43" i="113"/>
  <c r="IP37" i="113"/>
  <c r="ET42" i="113"/>
  <c r="HI37" i="113"/>
  <c r="HZ35" i="113"/>
  <c r="LF37" i="113"/>
  <c r="LE42" i="113"/>
  <c r="LE35" i="113"/>
  <c r="LE34" i="113"/>
  <c r="LE33" i="113"/>
  <c r="LF12" i="113"/>
  <c r="LF10" i="113"/>
  <c r="LF47" i="113"/>
  <c r="LF72" i="113"/>
  <c r="LF71" i="113"/>
  <c r="LD34" i="113"/>
  <c r="LD33" i="113"/>
  <c r="LG15" i="113"/>
  <c r="LG11" i="113"/>
  <c r="LG38" i="113"/>
  <c r="LG44" i="113"/>
  <c r="LG21" i="113"/>
  <c r="LG25" i="113"/>
  <c r="LG30" i="113"/>
  <c r="LG54" i="113"/>
  <c r="LG48" i="113"/>
  <c r="LG64" i="113"/>
  <c r="LG61" i="113"/>
  <c r="LG69" i="113"/>
  <c r="LG68" i="113"/>
  <c r="LG56" i="113"/>
  <c r="LG77" i="113"/>
  <c r="LG75" i="113"/>
  <c r="LG16" i="113"/>
  <c r="LG27" i="113"/>
  <c r="LG39" i="113"/>
  <c r="LG45" i="113"/>
  <c r="LG22" i="113"/>
  <c r="LG26" i="113"/>
  <c r="LG31" i="113"/>
  <c r="LG59" i="113"/>
  <c r="LG51" i="113"/>
  <c r="LG50" i="113"/>
  <c r="LG62" i="113"/>
  <c r="LG78" i="113"/>
  <c r="LG80" i="113"/>
  <c r="LG67" i="113"/>
  <c r="LG82" i="113"/>
  <c r="LG70" i="113"/>
  <c r="LG13" i="113"/>
  <c r="LG17" i="113"/>
  <c r="LG32" i="113"/>
  <c r="LG40" i="113"/>
  <c r="LG19" i="113"/>
  <c r="LG23" i="113"/>
  <c r="LG28" i="113"/>
  <c r="LG49" i="113"/>
  <c r="LG60" i="113"/>
  <c r="LG53" i="113"/>
  <c r="LG55" i="113"/>
  <c r="LG63" i="113"/>
  <c r="LG79" i="113"/>
  <c r="LG81" i="113"/>
  <c r="LG73" i="113"/>
  <c r="LG83" i="113"/>
  <c r="LG74" i="113"/>
  <c r="LG14" i="113"/>
  <c r="LG18" i="113"/>
  <c r="LG36" i="113"/>
  <c r="LG41" i="113"/>
  <c r="LG20" i="113"/>
  <c r="LG24" i="113"/>
  <c r="LG29" i="113"/>
  <c r="LG52" i="113"/>
  <c r="LG46" i="113"/>
  <c r="LG58" i="113"/>
  <c r="LG57" i="113"/>
  <c r="LG65" i="113"/>
  <c r="LG66" i="113"/>
  <c r="LG86" i="113"/>
  <c r="LG76" i="113"/>
  <c r="LG85" i="113"/>
  <c r="LG84" i="113"/>
  <c r="KO72" i="113"/>
  <c r="KO43" i="113"/>
  <c r="KM33" i="113"/>
  <c r="JX47" i="113"/>
  <c r="JX43" i="113"/>
  <c r="JV34" i="113"/>
  <c r="JV33" i="113"/>
  <c r="JX37" i="113"/>
  <c r="JW42" i="113"/>
  <c r="JW35" i="113"/>
  <c r="JY11" i="113"/>
  <c r="JY16" i="113"/>
  <c r="JY20" i="113"/>
  <c r="JY24" i="113"/>
  <c r="JY28" i="113"/>
  <c r="JY50" i="113"/>
  <c r="JY57" i="113"/>
  <c r="JY38" i="113"/>
  <c r="JY44" i="113"/>
  <c r="JY54" i="113"/>
  <c r="JY69" i="113"/>
  <c r="JY74" i="113"/>
  <c r="JY59" i="113"/>
  <c r="JY75" i="113"/>
  <c r="JY82" i="113"/>
  <c r="JY65" i="113"/>
  <c r="JY63" i="113"/>
  <c r="JY13" i="113"/>
  <c r="JY17" i="113"/>
  <c r="JY21" i="113"/>
  <c r="JY25" i="113"/>
  <c r="JY29" i="113"/>
  <c r="JY46" i="113"/>
  <c r="JY32" i="113"/>
  <c r="JY39" i="113"/>
  <c r="JY45" i="113"/>
  <c r="JY58" i="113"/>
  <c r="JY76" i="113"/>
  <c r="JY77" i="113"/>
  <c r="JY60" i="113"/>
  <c r="JY80" i="113"/>
  <c r="JY86" i="113"/>
  <c r="JY70" i="113"/>
  <c r="JY83" i="113"/>
  <c r="JY14" i="113"/>
  <c r="JY18" i="113"/>
  <c r="JY22" i="113"/>
  <c r="JY26" i="113"/>
  <c r="JY30" i="113"/>
  <c r="JY53" i="113"/>
  <c r="JY36" i="113"/>
  <c r="JY40" i="113"/>
  <c r="JY48" i="113"/>
  <c r="JY64" i="113"/>
  <c r="JY79" i="113"/>
  <c r="JY85" i="113"/>
  <c r="JY61" i="113"/>
  <c r="JY66" i="113"/>
  <c r="JY81" i="113"/>
  <c r="JY84" i="113"/>
  <c r="JY15" i="113"/>
  <c r="JY19" i="113"/>
  <c r="JY23" i="113"/>
  <c r="JY27" i="113"/>
  <c r="JY31" i="113"/>
  <c r="JY55" i="113"/>
  <c r="JY56" i="113"/>
  <c r="JY41" i="113"/>
  <c r="JY51" i="113"/>
  <c r="JY67" i="113"/>
  <c r="JY68" i="113"/>
  <c r="JY52" i="113"/>
  <c r="JY73" i="113"/>
  <c r="JY78" i="113"/>
  <c r="JY49" i="113"/>
  <c r="JY62" i="113"/>
  <c r="JX72" i="113"/>
  <c r="JX71" i="113"/>
  <c r="JX12" i="113"/>
  <c r="JX10" i="113"/>
  <c r="JW34" i="113"/>
  <c r="JI72" i="113"/>
  <c r="JI71" i="113"/>
  <c r="JG33" i="113"/>
  <c r="KP28" i="113"/>
  <c r="KP29" i="113"/>
  <c r="KP30" i="113"/>
  <c r="KP31" i="113"/>
  <c r="KP11" i="113"/>
  <c r="KP13" i="113"/>
  <c r="KP14" i="113"/>
  <c r="KP15" i="113"/>
  <c r="KP16" i="113"/>
  <c r="KP17" i="113"/>
  <c r="KP18" i="113"/>
  <c r="KP19" i="113"/>
  <c r="KP20" i="113"/>
  <c r="KP21" i="113"/>
  <c r="KP22" i="113"/>
  <c r="KP23" i="113"/>
  <c r="KP24" i="113"/>
  <c r="KP25" i="113"/>
  <c r="KP26" i="113"/>
  <c r="KP49" i="113"/>
  <c r="KP38" i="113"/>
  <c r="KP39" i="113"/>
  <c r="KP40" i="113"/>
  <c r="KP41" i="113"/>
  <c r="KP44" i="113"/>
  <c r="KP45" i="113"/>
  <c r="KP56" i="113"/>
  <c r="KP70" i="113"/>
  <c r="KP77" i="113"/>
  <c r="KP81" i="113"/>
  <c r="KP48" i="113"/>
  <c r="KP52" i="113"/>
  <c r="KP54" i="113"/>
  <c r="KP59" i="113"/>
  <c r="KP60" i="113"/>
  <c r="KP61" i="113"/>
  <c r="KP62" i="113"/>
  <c r="KP63" i="113"/>
  <c r="KP65" i="113"/>
  <c r="KP67" i="113"/>
  <c r="KP73" i="113"/>
  <c r="KP75" i="113"/>
  <c r="KP82" i="113"/>
  <c r="KP32" i="113"/>
  <c r="KP36" i="113"/>
  <c r="KP76" i="113"/>
  <c r="KP80" i="113"/>
  <c r="KP83" i="113"/>
  <c r="KP84" i="113"/>
  <c r="KP27" i="113"/>
  <c r="KP46" i="113"/>
  <c r="KP74" i="113"/>
  <c r="KP78" i="113"/>
  <c r="KP79" i="113"/>
  <c r="KP85" i="113"/>
  <c r="KP50" i="113"/>
  <c r="KP55" i="113"/>
  <c r="KP57" i="113"/>
  <c r="KP69" i="113"/>
  <c r="KP58" i="113"/>
  <c r="KP64" i="113"/>
  <c r="KP66" i="113"/>
  <c r="KP68" i="113"/>
  <c r="KP51" i="113"/>
  <c r="KP53" i="113"/>
  <c r="KP86" i="113"/>
  <c r="KN35" i="113"/>
  <c r="KO12" i="113"/>
  <c r="KO10" i="113"/>
  <c r="KO71" i="113"/>
  <c r="KO47" i="113"/>
  <c r="KO37" i="113"/>
  <c r="JH34" i="113"/>
  <c r="JH33" i="113"/>
  <c r="JI47" i="113"/>
  <c r="JI12" i="113"/>
  <c r="JI10" i="113"/>
  <c r="JJ11" i="113"/>
  <c r="JJ13" i="113"/>
  <c r="JJ14" i="113"/>
  <c r="JJ15" i="113"/>
  <c r="JJ16" i="113"/>
  <c r="JJ17" i="113"/>
  <c r="JJ18" i="113"/>
  <c r="JJ19" i="113"/>
  <c r="JJ20" i="113"/>
  <c r="JJ21" i="113"/>
  <c r="JJ22" i="113"/>
  <c r="JJ23" i="113"/>
  <c r="JJ24" i="113"/>
  <c r="JJ25" i="113"/>
  <c r="JJ26" i="113"/>
  <c r="JJ28" i="113"/>
  <c r="JJ29" i="113"/>
  <c r="JJ30" i="113"/>
  <c r="JJ31" i="113"/>
  <c r="JJ27" i="113"/>
  <c r="JJ46" i="113"/>
  <c r="JJ38" i="113"/>
  <c r="JJ39" i="113"/>
  <c r="JJ40" i="113"/>
  <c r="JJ41" i="113"/>
  <c r="JJ44" i="113"/>
  <c r="JJ45" i="113"/>
  <c r="JJ48" i="113"/>
  <c r="JJ51" i="113"/>
  <c r="JJ32" i="113"/>
  <c r="JJ36" i="113"/>
  <c r="JJ49" i="113"/>
  <c r="JJ52" i="113"/>
  <c r="JJ55" i="113"/>
  <c r="JJ58" i="113"/>
  <c r="JJ50" i="113"/>
  <c r="JJ56" i="113"/>
  <c r="JJ59" i="113"/>
  <c r="JJ60" i="113"/>
  <c r="JJ61" i="113"/>
  <c r="JJ62" i="113"/>
  <c r="JJ63" i="113"/>
  <c r="JJ66" i="113"/>
  <c r="JJ69" i="113"/>
  <c r="JJ70" i="113"/>
  <c r="JJ53" i="113"/>
  <c r="JJ67" i="113"/>
  <c r="JJ54" i="113"/>
  <c r="JJ57" i="113"/>
  <c r="JJ64" i="113"/>
  <c r="JJ81" i="113"/>
  <c r="JJ65" i="113"/>
  <c r="JJ68" i="113"/>
  <c r="JJ74" i="113"/>
  <c r="JJ76" i="113"/>
  <c r="JJ78" i="113"/>
  <c r="JJ80" i="113"/>
  <c r="JJ83" i="113"/>
  <c r="JJ86" i="113"/>
  <c r="JJ73" i="113"/>
  <c r="JJ85" i="113"/>
  <c r="JJ75" i="113"/>
  <c r="JJ77" i="113"/>
  <c r="JJ79" i="113"/>
  <c r="JJ82" i="113"/>
  <c r="JJ84" i="113"/>
  <c r="JI43" i="113"/>
  <c r="JI37" i="113"/>
  <c r="IN34" i="113"/>
  <c r="IN33" i="113"/>
  <c r="IP12" i="113"/>
  <c r="IP10" i="113"/>
  <c r="IQ11" i="113"/>
  <c r="IQ13" i="113"/>
  <c r="IQ14" i="113"/>
  <c r="IQ15" i="113"/>
  <c r="IQ16" i="113"/>
  <c r="IQ17" i="113"/>
  <c r="IQ18" i="113"/>
  <c r="IQ19" i="113"/>
  <c r="IQ20" i="113"/>
  <c r="IQ21" i="113"/>
  <c r="IQ22" i="113"/>
  <c r="IQ23" i="113"/>
  <c r="IQ24" i="113"/>
  <c r="IQ25" i="113"/>
  <c r="IQ26" i="113"/>
  <c r="IQ27" i="113"/>
  <c r="IQ38" i="113"/>
  <c r="IQ39" i="113"/>
  <c r="IQ40" i="113"/>
  <c r="IQ41" i="113"/>
  <c r="IQ44" i="113"/>
  <c r="IQ45" i="113"/>
  <c r="IQ48" i="113"/>
  <c r="IQ51" i="113"/>
  <c r="IQ28" i="113"/>
  <c r="IQ29" i="113"/>
  <c r="IQ30" i="113"/>
  <c r="IQ31" i="113"/>
  <c r="IQ49" i="113"/>
  <c r="IQ52" i="113"/>
  <c r="IQ32" i="113"/>
  <c r="IQ36" i="113"/>
  <c r="IQ46" i="113"/>
  <c r="IQ53" i="113"/>
  <c r="IQ56" i="113"/>
  <c r="IQ59" i="113"/>
  <c r="IQ60" i="113"/>
  <c r="IQ61" i="113"/>
  <c r="IQ62" i="113"/>
  <c r="IQ63" i="113"/>
  <c r="IQ65" i="113"/>
  <c r="IQ68" i="113"/>
  <c r="IQ73" i="113"/>
  <c r="IQ55" i="113"/>
  <c r="IQ66" i="113"/>
  <c r="IQ69" i="113"/>
  <c r="IQ70" i="113"/>
  <c r="IQ57" i="113"/>
  <c r="IQ67" i="113"/>
  <c r="IQ50" i="113"/>
  <c r="IQ54" i="113"/>
  <c r="IQ58" i="113"/>
  <c r="IQ64" i="113"/>
  <c r="IQ85" i="113"/>
  <c r="IQ74" i="113"/>
  <c r="IQ76" i="113"/>
  <c r="IQ78" i="113"/>
  <c r="IQ80" i="113"/>
  <c r="IQ83" i="113"/>
  <c r="IQ86" i="113"/>
  <c r="IQ81" i="113"/>
  <c r="IQ75" i="113"/>
  <c r="IQ77" i="113"/>
  <c r="IQ79" i="113"/>
  <c r="IQ82" i="113"/>
  <c r="IQ84" i="113"/>
  <c r="IP47" i="113"/>
  <c r="IP72" i="113"/>
  <c r="IP71" i="113"/>
  <c r="IB13" i="113"/>
  <c r="IB14" i="113"/>
  <c r="IB15" i="113"/>
  <c r="IB16" i="113"/>
  <c r="IB17" i="113"/>
  <c r="IB18" i="113"/>
  <c r="IB19" i="113"/>
  <c r="IB20" i="113"/>
  <c r="IB21" i="113"/>
  <c r="IB22" i="113"/>
  <c r="IB23" i="113"/>
  <c r="IB24" i="113"/>
  <c r="IB25" i="113"/>
  <c r="IB26" i="113"/>
  <c r="IB27" i="113"/>
  <c r="IB11" i="113"/>
  <c r="IB38" i="113"/>
  <c r="IB39" i="113"/>
  <c r="IB40" i="113"/>
  <c r="IB41" i="113"/>
  <c r="IB44" i="113"/>
  <c r="IB45" i="113"/>
  <c r="IB48" i="113"/>
  <c r="IB51" i="113"/>
  <c r="IB54" i="113"/>
  <c r="IB57" i="113"/>
  <c r="IB49" i="113"/>
  <c r="IB52" i="113"/>
  <c r="IB55" i="113"/>
  <c r="IB28" i="113"/>
  <c r="IB29" i="113"/>
  <c r="IB30" i="113"/>
  <c r="IB31" i="113"/>
  <c r="IB32" i="113"/>
  <c r="IB36" i="113"/>
  <c r="IB50" i="113"/>
  <c r="IB56" i="113"/>
  <c r="IB59" i="113"/>
  <c r="IB60" i="113"/>
  <c r="IB61" i="113"/>
  <c r="IB62" i="113"/>
  <c r="IB63" i="113"/>
  <c r="IB65" i="113"/>
  <c r="IB58" i="113"/>
  <c r="IB64" i="113"/>
  <c r="IB68" i="113"/>
  <c r="IB69" i="113"/>
  <c r="IB70" i="113"/>
  <c r="IB75" i="113"/>
  <c r="IB77" i="113"/>
  <c r="IB46" i="113"/>
  <c r="IB53" i="113"/>
  <c r="IB66" i="113"/>
  <c r="IB67" i="113"/>
  <c r="IB73" i="113"/>
  <c r="IB78" i="113"/>
  <c r="IB80" i="113"/>
  <c r="IB83" i="113"/>
  <c r="IB86" i="113"/>
  <c r="IB85" i="113"/>
  <c r="IB81" i="113"/>
  <c r="IB74" i="113"/>
  <c r="IB76" i="113"/>
  <c r="IB79" i="113"/>
  <c r="IB82" i="113"/>
  <c r="IB84" i="113"/>
  <c r="HZ34" i="113"/>
  <c r="HZ33" i="113"/>
  <c r="IA43" i="113"/>
  <c r="IA47" i="113"/>
  <c r="IA12" i="113"/>
  <c r="IA10" i="113"/>
  <c r="IA37" i="113"/>
  <c r="IA72" i="113"/>
  <c r="IA71" i="113"/>
  <c r="HI12" i="113"/>
  <c r="HI10" i="113"/>
  <c r="HJ11" i="113"/>
  <c r="HJ28" i="113"/>
  <c r="HJ29" i="113"/>
  <c r="HJ30" i="113"/>
  <c r="HJ31" i="113"/>
  <c r="HJ46" i="113"/>
  <c r="HJ48" i="113"/>
  <c r="HJ49" i="113"/>
  <c r="HJ50" i="113"/>
  <c r="HJ53" i="113"/>
  <c r="HJ57" i="113"/>
  <c r="HJ54" i="113"/>
  <c r="HJ38" i="113"/>
  <c r="HJ39" i="113"/>
  <c r="HJ40" i="113"/>
  <c r="HJ41" i="113"/>
  <c r="HJ44" i="113"/>
  <c r="HJ45" i="113"/>
  <c r="HJ51" i="113"/>
  <c r="HJ55" i="113"/>
  <c r="HJ59" i="113"/>
  <c r="HJ60" i="113"/>
  <c r="HJ61" i="113"/>
  <c r="HJ62" i="113"/>
  <c r="HJ63" i="113"/>
  <c r="HJ66" i="113"/>
  <c r="HJ14" i="113"/>
  <c r="HJ18" i="113"/>
  <c r="HJ22" i="113"/>
  <c r="HJ26" i="113"/>
  <c r="HJ32" i="113"/>
  <c r="HJ36" i="113"/>
  <c r="HJ52" i="113"/>
  <c r="HJ65" i="113"/>
  <c r="HJ69" i="113"/>
  <c r="HJ70" i="113"/>
  <c r="HJ74" i="113"/>
  <c r="HJ79" i="113"/>
  <c r="HJ83" i="113"/>
  <c r="HJ17" i="113"/>
  <c r="HJ21" i="113"/>
  <c r="HJ56" i="113"/>
  <c r="HJ82" i="113"/>
  <c r="HJ15" i="113"/>
  <c r="HJ19" i="113"/>
  <c r="HJ23" i="113"/>
  <c r="HJ27" i="113"/>
  <c r="HJ58" i="113"/>
  <c r="HJ67" i="113"/>
  <c r="HJ75" i="113"/>
  <c r="HJ80" i="113"/>
  <c r="HJ84" i="113"/>
  <c r="HJ25" i="113"/>
  <c r="HJ86" i="113"/>
  <c r="HJ16" i="113"/>
  <c r="HJ20" i="113"/>
  <c r="HJ24" i="113"/>
  <c r="HJ64" i="113"/>
  <c r="HJ68" i="113"/>
  <c r="HJ73" i="113"/>
  <c r="HJ76" i="113"/>
  <c r="HJ77" i="113"/>
  <c r="HJ81" i="113"/>
  <c r="HJ85" i="113"/>
  <c r="HJ13" i="113"/>
  <c r="HJ78" i="113"/>
  <c r="HH42" i="113"/>
  <c r="HH35" i="113"/>
  <c r="HI72" i="113"/>
  <c r="HI71" i="113"/>
  <c r="HI47" i="113"/>
  <c r="HG34" i="113"/>
  <c r="HG33" i="113"/>
  <c r="GT24" i="113"/>
  <c r="GT25" i="113"/>
  <c r="GT26" i="113"/>
  <c r="GT27" i="113"/>
  <c r="GT11" i="113"/>
  <c r="GT32" i="113"/>
  <c r="GT36" i="113"/>
  <c r="GT46" i="113"/>
  <c r="GT48" i="113"/>
  <c r="GT49" i="113"/>
  <c r="GT50" i="113"/>
  <c r="GT29" i="113"/>
  <c r="GT31" i="113"/>
  <c r="GT28" i="113"/>
  <c r="GT30" i="113"/>
  <c r="GT59" i="113"/>
  <c r="GT64" i="113"/>
  <c r="GT65" i="113"/>
  <c r="GT66" i="113"/>
  <c r="GT67" i="113"/>
  <c r="GT68" i="113"/>
  <c r="GT75" i="113"/>
  <c r="GT76" i="113"/>
  <c r="GT14" i="113"/>
  <c r="GT16" i="113"/>
  <c r="GT18" i="113"/>
  <c r="GT20" i="113"/>
  <c r="GT22" i="113"/>
  <c r="GT51" i="113"/>
  <c r="GT53" i="113"/>
  <c r="GT55" i="113"/>
  <c r="GT57" i="113"/>
  <c r="GT60" i="113"/>
  <c r="GT61" i="113"/>
  <c r="GT62" i="113"/>
  <c r="GT63" i="113"/>
  <c r="GT73" i="113"/>
  <c r="GT78" i="113"/>
  <c r="GT80" i="113"/>
  <c r="GT82" i="113"/>
  <c r="GT38" i="113"/>
  <c r="GT39" i="113"/>
  <c r="GT40" i="113"/>
  <c r="GT41" i="113"/>
  <c r="GT44" i="113"/>
  <c r="GT45" i="113"/>
  <c r="GT74" i="113"/>
  <c r="GT84" i="113"/>
  <c r="GT85" i="113"/>
  <c r="GT86" i="113"/>
  <c r="GT13" i="113"/>
  <c r="GT15" i="113"/>
  <c r="GT17" i="113"/>
  <c r="GT19" i="113"/>
  <c r="GT21" i="113"/>
  <c r="GT23" i="113"/>
  <c r="GT52" i="113"/>
  <c r="GT54" i="113"/>
  <c r="GT56" i="113"/>
  <c r="GT58" i="113"/>
  <c r="GT69" i="113"/>
  <c r="GT70" i="113"/>
  <c r="GT77" i="113"/>
  <c r="GT79" i="113"/>
  <c r="GT81" i="113"/>
  <c r="GT83" i="113"/>
  <c r="GS12" i="113"/>
  <c r="GS10" i="113"/>
  <c r="GR34" i="113"/>
  <c r="GR33" i="113"/>
  <c r="GS72" i="113"/>
  <c r="GS71" i="113"/>
  <c r="GS47" i="113"/>
  <c r="GB47" i="113"/>
  <c r="GB12" i="113"/>
  <c r="GB10" i="113"/>
  <c r="GB71" i="113"/>
  <c r="GC11" i="113"/>
  <c r="GC28" i="113"/>
  <c r="GC29" i="113"/>
  <c r="GC30" i="113"/>
  <c r="GC31" i="113"/>
  <c r="GC13" i="113"/>
  <c r="GC14" i="113"/>
  <c r="GC15" i="113"/>
  <c r="GC16" i="113"/>
  <c r="GC17" i="113"/>
  <c r="GC18" i="113"/>
  <c r="GC19" i="113"/>
  <c r="GC20" i="113"/>
  <c r="GC21" i="113"/>
  <c r="GC22" i="113"/>
  <c r="GC23" i="113"/>
  <c r="GC24" i="113"/>
  <c r="GC25" i="113"/>
  <c r="GC26" i="113"/>
  <c r="GC27" i="113"/>
  <c r="GC32" i="113"/>
  <c r="GC36" i="113"/>
  <c r="GC64" i="113"/>
  <c r="GC65" i="113"/>
  <c r="GC66" i="113"/>
  <c r="GC67" i="113"/>
  <c r="GC68" i="113"/>
  <c r="GC76" i="113"/>
  <c r="GC46" i="113"/>
  <c r="GC51" i="113"/>
  <c r="GC52" i="113"/>
  <c r="GC53" i="113"/>
  <c r="GC54" i="113"/>
  <c r="GC55" i="113"/>
  <c r="GC56" i="113"/>
  <c r="GC57" i="113"/>
  <c r="GC58" i="113"/>
  <c r="GC74" i="113"/>
  <c r="GC48" i="113"/>
  <c r="GC49" i="113"/>
  <c r="GC50" i="113"/>
  <c r="GC69" i="113"/>
  <c r="GC70" i="113"/>
  <c r="GC75" i="113"/>
  <c r="GC38" i="113"/>
  <c r="GC39" i="113"/>
  <c r="GC40" i="113"/>
  <c r="GC41" i="113"/>
  <c r="GC44" i="113"/>
  <c r="GC45" i="113"/>
  <c r="GC82" i="113"/>
  <c r="GC83" i="113"/>
  <c r="GC84" i="113"/>
  <c r="GC85" i="113"/>
  <c r="GC86" i="113"/>
  <c r="GC59" i="113"/>
  <c r="GC60" i="113"/>
  <c r="GC61" i="113"/>
  <c r="GC62" i="113"/>
  <c r="GC63" i="113"/>
  <c r="GC73" i="113"/>
  <c r="GC77" i="113"/>
  <c r="GC78" i="113"/>
  <c r="GC79" i="113"/>
  <c r="GC80" i="113"/>
  <c r="GC81" i="113"/>
  <c r="GA42" i="113"/>
  <c r="GA35" i="113"/>
  <c r="GB43" i="113"/>
  <c r="GB37" i="113"/>
  <c r="FZ34" i="113"/>
  <c r="FZ33" i="113"/>
  <c r="FI72" i="113"/>
  <c r="FI71" i="113"/>
  <c r="FI47" i="113"/>
  <c r="FI12" i="113"/>
  <c r="FI43" i="113"/>
  <c r="EU12" i="113"/>
  <c r="ET35" i="113"/>
  <c r="ET33" i="113"/>
  <c r="EU43" i="113"/>
  <c r="EU72" i="113"/>
  <c r="EU71" i="113"/>
  <c r="EU47" i="113"/>
  <c r="EV17" i="113"/>
  <c r="EV18" i="113"/>
  <c r="EV19" i="113"/>
  <c r="EV20" i="113"/>
  <c r="EV21" i="113"/>
  <c r="EV22" i="113"/>
  <c r="EV11" i="113"/>
  <c r="EV23" i="113"/>
  <c r="EV24" i="113"/>
  <c r="EV25" i="113"/>
  <c r="EV26" i="113"/>
  <c r="EV27" i="113"/>
  <c r="EV28" i="113"/>
  <c r="EV13" i="113"/>
  <c r="EV14" i="113"/>
  <c r="EV29" i="113"/>
  <c r="EV30" i="113"/>
  <c r="EV31" i="113"/>
  <c r="EV15" i="113"/>
  <c r="EV16" i="113"/>
  <c r="EV32" i="113"/>
  <c r="EV39" i="113"/>
  <c r="EV40" i="113"/>
  <c r="EV44" i="113"/>
  <c r="EV45" i="113"/>
  <c r="EV46" i="113"/>
  <c r="EV48" i="113"/>
  <c r="EV49" i="113"/>
  <c r="EV50" i="113"/>
  <c r="EV36" i="113"/>
  <c r="EV41" i="113"/>
  <c r="EV62" i="113"/>
  <c r="EV63" i="113"/>
  <c r="EV68" i="113"/>
  <c r="EV51" i="113"/>
  <c r="EV52" i="113"/>
  <c r="EV53" i="113"/>
  <c r="EV54" i="113"/>
  <c r="EV55" i="113"/>
  <c r="EV56" i="113"/>
  <c r="EV57" i="113"/>
  <c r="EV58" i="113"/>
  <c r="EV59" i="113"/>
  <c r="EV64" i="113"/>
  <c r="EV60" i="113"/>
  <c r="EV65" i="113"/>
  <c r="EV70" i="113"/>
  <c r="EV61" i="113"/>
  <c r="EV66" i="113"/>
  <c r="EV67" i="113"/>
  <c r="EV69" i="113"/>
  <c r="EV73" i="113"/>
  <c r="EV78" i="113"/>
  <c r="EV79" i="113"/>
  <c r="EV80" i="113"/>
  <c r="EV81" i="113"/>
  <c r="EV82" i="113"/>
  <c r="EV83" i="113"/>
  <c r="EV84" i="113"/>
  <c r="EV85" i="113"/>
  <c r="EV86" i="113"/>
  <c r="EV74" i="113"/>
  <c r="EV75" i="113"/>
  <c r="EV76" i="113"/>
  <c r="EV77" i="113"/>
  <c r="EV38" i="113"/>
  <c r="EU37" i="113"/>
  <c r="EU10" i="113"/>
  <c r="DK72" i="113"/>
  <c r="DK71" i="113"/>
  <c r="DK12" i="113"/>
  <c r="DK10" i="113"/>
  <c r="DJ34" i="113"/>
  <c r="DJ33" i="113"/>
  <c r="DL21" i="113"/>
  <c r="DL25" i="113"/>
  <c r="DL29" i="113"/>
  <c r="DL11" i="113"/>
  <c r="DL18" i="113"/>
  <c r="DL22" i="113"/>
  <c r="DL26" i="113"/>
  <c r="DL30" i="113"/>
  <c r="DL13" i="113"/>
  <c r="DL14" i="113"/>
  <c r="DL19" i="113"/>
  <c r="DL23" i="113"/>
  <c r="DL27" i="113"/>
  <c r="DL31" i="113"/>
  <c r="DL15" i="113"/>
  <c r="DL16" i="113"/>
  <c r="DL17" i="113"/>
  <c r="DL20" i="113"/>
  <c r="DL24" i="113"/>
  <c r="DL28" i="113"/>
  <c r="DL32" i="113"/>
  <c r="DL41" i="113"/>
  <c r="DL44" i="113"/>
  <c r="DL38" i="113"/>
  <c r="DL46" i="113"/>
  <c r="DL53" i="113"/>
  <c r="DL54" i="113"/>
  <c r="DL55" i="113"/>
  <c r="DL56" i="113"/>
  <c r="DL36" i="113"/>
  <c r="DL40" i="113"/>
  <c r="DL57" i="113"/>
  <c r="DL58" i="113"/>
  <c r="DL59" i="113"/>
  <c r="DL60" i="113"/>
  <c r="DL61" i="113"/>
  <c r="DL62" i="113"/>
  <c r="DL63" i="113"/>
  <c r="DL81" i="113"/>
  <c r="DL82" i="113"/>
  <c r="DL39" i="113"/>
  <c r="DL45" i="113"/>
  <c r="DL48" i="113"/>
  <c r="DL49" i="113"/>
  <c r="DL50" i="113"/>
  <c r="DL51" i="113"/>
  <c r="DL52" i="113"/>
  <c r="DL77" i="113"/>
  <c r="DL80" i="113"/>
  <c r="DL65" i="113"/>
  <c r="DL66" i="113"/>
  <c r="DL67" i="113"/>
  <c r="DL68" i="113"/>
  <c r="DL69" i="113"/>
  <c r="DL70" i="113"/>
  <c r="DL73" i="113"/>
  <c r="DL74" i="113"/>
  <c r="DL75" i="113"/>
  <c r="DL78" i="113"/>
  <c r="DL79" i="113"/>
  <c r="DL84" i="113"/>
  <c r="DL86" i="113"/>
  <c r="DL64" i="113"/>
  <c r="DL83" i="113"/>
  <c r="DL85" i="113"/>
  <c r="DL76" i="113"/>
  <c r="DK47" i="113"/>
  <c r="CC11" i="113"/>
  <c r="CC13" i="113"/>
  <c r="CC14" i="113"/>
  <c r="CC15" i="113"/>
  <c r="CC16" i="113"/>
  <c r="CC17" i="113"/>
  <c r="CC18" i="113"/>
  <c r="CC19" i="113"/>
  <c r="CC20" i="113"/>
  <c r="CC21" i="113"/>
  <c r="CC22" i="113"/>
  <c r="CC23" i="113"/>
  <c r="CC24" i="113"/>
  <c r="CC25" i="113"/>
  <c r="CC26" i="113"/>
  <c r="CC27" i="113"/>
  <c r="CC28" i="113"/>
  <c r="CC29" i="113"/>
  <c r="CC30" i="113"/>
  <c r="CC40" i="113"/>
  <c r="CC41" i="113"/>
  <c r="CC44" i="113"/>
  <c r="CC31" i="113"/>
  <c r="CC32" i="113"/>
  <c r="CC36" i="113"/>
  <c r="CC53" i="113"/>
  <c r="CC54" i="113"/>
  <c r="CC55" i="113"/>
  <c r="CC56" i="113"/>
  <c r="CC38" i="113"/>
  <c r="CC39" i="113"/>
  <c r="CC45" i="113"/>
  <c r="CC46" i="113"/>
  <c r="CC48" i="113"/>
  <c r="CC49" i="113"/>
  <c r="CC50" i="113"/>
  <c r="CC51" i="113"/>
  <c r="CC52" i="113"/>
  <c r="CC78" i="113"/>
  <c r="CC80" i="113"/>
  <c r="CC57" i="113"/>
  <c r="CC58" i="113"/>
  <c r="CC59" i="113"/>
  <c r="CC60" i="113"/>
  <c r="CC62" i="113"/>
  <c r="CC63" i="113"/>
  <c r="CC64" i="113"/>
  <c r="CC65" i="113"/>
  <c r="CC66" i="113"/>
  <c r="CC67" i="113"/>
  <c r="CC68" i="113"/>
  <c r="CC69" i="113"/>
  <c r="CC70" i="113"/>
  <c r="CC73" i="113"/>
  <c r="CC74" i="113"/>
  <c r="CC75" i="113"/>
  <c r="CC76" i="113"/>
  <c r="CC77" i="113"/>
  <c r="CC79" i="113"/>
  <c r="CC81" i="113"/>
  <c r="CC84" i="113"/>
  <c r="CC61" i="113"/>
  <c r="CC83" i="113"/>
  <c r="CC85" i="113"/>
  <c r="CC82" i="113"/>
  <c r="CC86" i="113"/>
  <c r="CB43" i="113"/>
  <c r="CB72" i="113"/>
  <c r="CB71" i="113"/>
  <c r="CB47" i="113"/>
  <c r="CB12" i="113"/>
  <c r="CB10" i="113"/>
  <c r="AV12" i="113"/>
  <c r="AV10" i="113"/>
  <c r="AU42" i="113"/>
  <c r="AU35" i="113"/>
  <c r="AU34" i="113"/>
  <c r="AV47" i="113"/>
  <c r="AW13" i="113"/>
  <c r="AW14" i="113"/>
  <c r="AW15" i="113"/>
  <c r="AW16" i="113"/>
  <c r="AW17" i="113"/>
  <c r="AW18" i="113"/>
  <c r="AW19" i="113"/>
  <c r="AW20" i="113"/>
  <c r="AW21" i="113"/>
  <c r="AW22" i="113"/>
  <c r="AW23" i="113"/>
  <c r="AW24" i="113"/>
  <c r="AW25" i="113"/>
  <c r="AW26" i="113"/>
  <c r="AW27" i="113"/>
  <c r="AW28" i="113"/>
  <c r="AW29" i="113"/>
  <c r="AW30" i="113"/>
  <c r="AW31" i="113"/>
  <c r="AW32" i="113"/>
  <c r="AW36" i="113"/>
  <c r="AW44" i="113"/>
  <c r="AW45" i="113"/>
  <c r="AW46" i="113"/>
  <c r="AW48" i="113"/>
  <c r="AW49" i="113"/>
  <c r="AW50" i="113"/>
  <c r="AW51" i="113"/>
  <c r="AW52" i="113"/>
  <c r="AW53" i="113"/>
  <c r="AW11" i="113"/>
  <c r="AW40" i="113"/>
  <c r="AW38" i="113"/>
  <c r="AW41" i="113"/>
  <c r="AW77" i="113"/>
  <c r="AW78" i="113"/>
  <c r="AW83" i="113"/>
  <c r="AW54" i="113"/>
  <c r="AW58" i="113"/>
  <c r="AW65" i="113"/>
  <c r="AW66" i="113"/>
  <c r="AW67" i="113"/>
  <c r="AW68" i="113"/>
  <c r="AW69" i="113"/>
  <c r="AW70" i="113"/>
  <c r="AW73" i="113"/>
  <c r="AW74" i="113"/>
  <c r="AW75" i="113"/>
  <c r="AW76" i="113"/>
  <c r="AW81" i="113"/>
  <c r="AW82" i="113"/>
  <c r="AW55" i="113"/>
  <c r="AW86" i="113"/>
  <c r="AW57" i="113"/>
  <c r="AW59" i="113"/>
  <c r="AW60" i="113"/>
  <c r="AW61" i="113"/>
  <c r="AW62" i="113"/>
  <c r="AW63" i="113"/>
  <c r="AW39" i="113"/>
  <c r="AW56" i="113"/>
  <c r="AW64" i="113"/>
  <c r="AW79" i="113"/>
  <c r="AW84" i="113"/>
  <c r="AW80" i="113"/>
  <c r="AW85" i="113"/>
  <c r="AV37" i="113"/>
  <c r="AV72" i="113"/>
  <c r="AV71" i="113"/>
  <c r="K34" i="113"/>
  <c r="K33" i="113"/>
  <c r="N12" i="113"/>
  <c r="N10" i="113"/>
  <c r="O23" i="113"/>
  <c r="O27" i="113"/>
  <c r="O31" i="113"/>
  <c r="O13" i="113"/>
  <c r="O15" i="113"/>
  <c r="O17" i="113"/>
  <c r="O19" i="113"/>
  <c r="O21" i="113"/>
  <c r="O38" i="113"/>
  <c r="O25" i="113"/>
  <c r="O29" i="113"/>
  <c r="O11" i="113"/>
  <c r="O14" i="113"/>
  <c r="O16" i="113"/>
  <c r="O18" i="113"/>
  <c r="O20" i="113"/>
  <c r="O22" i="113"/>
  <c r="O26" i="113"/>
  <c r="O39" i="113"/>
  <c r="O41" i="113"/>
  <c r="O48" i="113"/>
  <c r="O50" i="113"/>
  <c r="O52" i="113"/>
  <c r="O28" i="113"/>
  <c r="O40" i="113"/>
  <c r="O46" i="113"/>
  <c r="O53" i="113"/>
  <c r="O24" i="113"/>
  <c r="O32" i="113"/>
  <c r="O36" i="113"/>
  <c r="O56" i="113"/>
  <c r="O59" i="113"/>
  <c r="O61" i="113"/>
  <c r="O63" i="113"/>
  <c r="O65" i="113"/>
  <c r="O44" i="113"/>
  <c r="O49" i="113"/>
  <c r="O51" i="113"/>
  <c r="O64" i="113"/>
  <c r="O67" i="113"/>
  <c r="O69" i="113"/>
  <c r="O74" i="113"/>
  <c r="O76" i="113"/>
  <c r="O78" i="113"/>
  <c r="O80" i="113"/>
  <c r="O82" i="113"/>
  <c r="O84" i="113"/>
  <c r="O86" i="113"/>
  <c r="O30" i="113"/>
  <c r="O54" i="113"/>
  <c r="O55" i="113"/>
  <c r="O57" i="113"/>
  <c r="O45" i="113"/>
  <c r="O58" i="113"/>
  <c r="O60" i="113"/>
  <c r="O66" i="113"/>
  <c r="O68" i="113"/>
  <c r="O70" i="113"/>
  <c r="O73" i="113"/>
  <c r="O75" i="113"/>
  <c r="O77" i="113"/>
  <c r="O79" i="113"/>
  <c r="O81" i="113"/>
  <c r="O83" i="113"/>
  <c r="O85" i="113"/>
  <c r="O62" i="113"/>
  <c r="N72" i="113"/>
  <c r="N71" i="113"/>
  <c r="N47" i="113"/>
  <c r="N43" i="113"/>
  <c r="FI10" i="113"/>
  <c r="FJ11" i="113"/>
  <c r="FJ13" i="113"/>
  <c r="FJ14" i="113"/>
  <c r="FJ15" i="113"/>
  <c r="FJ16" i="113"/>
  <c r="FJ17" i="113"/>
  <c r="FJ18" i="113"/>
  <c r="FJ19" i="113"/>
  <c r="FJ20" i="113"/>
  <c r="FJ21" i="113"/>
  <c r="FJ22" i="113"/>
  <c r="FJ23" i="113"/>
  <c r="FJ24" i="113"/>
  <c r="FJ25" i="113"/>
  <c r="FJ26" i="113"/>
  <c r="FJ27" i="113"/>
  <c r="FJ28" i="113"/>
  <c r="FJ29" i="113"/>
  <c r="FJ30" i="113"/>
  <c r="FJ31" i="113"/>
  <c r="FJ32" i="113"/>
  <c r="FJ36" i="113"/>
  <c r="FJ38" i="113"/>
  <c r="FJ39" i="113"/>
  <c r="FJ40" i="113"/>
  <c r="FJ41" i="113"/>
  <c r="FJ48" i="113"/>
  <c r="FJ52" i="113"/>
  <c r="FJ56" i="113"/>
  <c r="FJ46" i="113"/>
  <c r="FJ50" i="113"/>
  <c r="FJ53" i="113"/>
  <c r="FJ57" i="113"/>
  <c r="FJ61" i="113"/>
  <c r="FJ65" i="113"/>
  <c r="FJ69" i="113"/>
  <c r="FJ45" i="113"/>
  <c r="FJ49" i="113"/>
  <c r="FJ58" i="113"/>
  <c r="FJ62" i="113"/>
  <c r="FJ66" i="113"/>
  <c r="FJ70" i="113"/>
  <c r="FJ74" i="113"/>
  <c r="FJ75" i="113"/>
  <c r="FJ76" i="113"/>
  <c r="FJ77" i="113"/>
  <c r="FJ78" i="113"/>
  <c r="FJ79" i="113"/>
  <c r="FJ80" i="113"/>
  <c r="FJ81" i="113"/>
  <c r="FJ82" i="113"/>
  <c r="FJ83" i="113"/>
  <c r="FJ84" i="113"/>
  <c r="FJ85" i="113"/>
  <c r="FJ86" i="113"/>
  <c r="FJ73" i="113"/>
  <c r="FJ51" i="113"/>
  <c r="FJ54" i="113"/>
  <c r="FJ60" i="113"/>
  <c r="FJ68" i="113"/>
  <c r="FJ44" i="113"/>
  <c r="FJ43" i="113"/>
  <c r="FJ55" i="113"/>
  <c r="FJ59" i="113"/>
  <c r="FJ63" i="113"/>
  <c r="FJ67" i="113"/>
  <c r="FJ64" i="113"/>
  <c r="FH34" i="113"/>
  <c r="IR7" i="113"/>
  <c r="IR2" i="113"/>
  <c r="IR8" i="113"/>
  <c r="IR6" i="113"/>
  <c r="IS5" i="113"/>
  <c r="IR9" i="113"/>
  <c r="HK7" i="113"/>
  <c r="HK9" i="113"/>
  <c r="HK6" i="113"/>
  <c r="HL5" i="113"/>
  <c r="HK8" i="113"/>
  <c r="HK2" i="113"/>
  <c r="IC6" i="113"/>
  <c r="ID5" i="113"/>
  <c r="IC7" i="113"/>
  <c r="IC8" i="113"/>
  <c r="IC9" i="113"/>
  <c r="IC2" i="113"/>
  <c r="FK6" i="113"/>
  <c r="FK8" i="113"/>
  <c r="FK7" i="113"/>
  <c r="FK9" i="113"/>
  <c r="FK2" i="113"/>
  <c r="KC5" i="113"/>
  <c r="KB6" i="113"/>
  <c r="KB7" i="113"/>
  <c r="KB8" i="113"/>
  <c r="KB9" i="113"/>
  <c r="JL5" i="113"/>
  <c r="JK6" i="113"/>
  <c r="JK8" i="113"/>
  <c r="JK7" i="113"/>
  <c r="JK9" i="113"/>
  <c r="JK2" i="113"/>
  <c r="GE5" i="113"/>
  <c r="GD6" i="113"/>
  <c r="GD7" i="113"/>
  <c r="GD8" i="113"/>
  <c r="GD2" i="113"/>
  <c r="GD9" i="113"/>
  <c r="LK5" i="113"/>
  <c r="LJ6" i="113"/>
  <c r="LJ8" i="113"/>
  <c r="LJ7" i="113"/>
  <c r="LJ9" i="113"/>
  <c r="GV5" i="113"/>
  <c r="GU6" i="113"/>
  <c r="GU7" i="113"/>
  <c r="GU8" i="113"/>
  <c r="GU9" i="113"/>
  <c r="GU2" i="113"/>
  <c r="KR5" i="113"/>
  <c r="KQ7" i="113"/>
  <c r="KQ6" i="113"/>
  <c r="KQ9" i="113"/>
  <c r="KQ8" i="113"/>
  <c r="KQ2" i="113"/>
  <c r="EX5" i="113"/>
  <c r="EW9" i="113"/>
  <c r="EW8" i="113"/>
  <c r="EW7" i="113"/>
  <c r="EW6" i="113"/>
  <c r="EW2" i="113"/>
  <c r="DM2" i="113"/>
  <c r="DN5" i="113"/>
  <c r="DM9" i="113"/>
  <c r="DM8" i="113"/>
  <c r="DM7" i="113"/>
  <c r="DM6" i="113"/>
  <c r="CE5" i="113"/>
  <c r="CD9" i="113"/>
  <c r="CD8" i="113"/>
  <c r="CD7" i="113"/>
  <c r="CD6" i="113"/>
  <c r="CD2" i="113"/>
  <c r="AY5" i="113"/>
  <c r="AX9" i="113"/>
  <c r="AX8" i="113"/>
  <c r="AX7" i="113"/>
  <c r="AX6" i="113"/>
  <c r="AX2" i="113"/>
  <c r="JZ2" i="113"/>
  <c r="LH2" i="113"/>
  <c r="Q5" i="113"/>
  <c r="P2" i="113"/>
  <c r="P7" i="113"/>
  <c r="P8" i="113"/>
  <c r="P9" i="113"/>
  <c r="P6" i="113"/>
  <c r="AC119" i="110"/>
  <c r="AC111" i="110"/>
  <c r="AC129" i="110"/>
  <c r="AC123" i="110"/>
  <c r="AC117" i="110"/>
  <c r="AC113" i="110"/>
  <c r="B152" i="110"/>
  <c r="L154" i="110"/>
  <c r="D152" i="110"/>
  <c r="C152" i="110"/>
  <c r="L153" i="110"/>
  <c r="F152" i="110"/>
  <c r="H152" i="110"/>
  <c r="AC121" i="110"/>
  <c r="AC130" i="110"/>
  <c r="AC124" i="110"/>
  <c r="AC118" i="110"/>
  <c r="AC114" i="110"/>
  <c r="AC128" i="110"/>
  <c r="AC126" i="110"/>
  <c r="AC120" i="110"/>
  <c r="AC115" i="110"/>
  <c r="AC122" i="110"/>
  <c r="AC125" i="110"/>
  <c r="AC116" i="110"/>
  <c r="L152" i="110"/>
  <c r="A97" i="110"/>
  <c r="A96" i="110"/>
  <c r="GB42" i="113"/>
  <c r="CW43" i="113"/>
  <c r="EV37" i="113"/>
  <c r="JI42" i="113"/>
  <c r="DK42" i="113"/>
  <c r="DK35" i="113"/>
  <c r="HJ43" i="113"/>
  <c r="EG4" i="115"/>
  <c r="EF5" i="115"/>
  <c r="CK4" i="115"/>
  <c r="CJ5" i="115"/>
  <c r="C242" i="116"/>
  <c r="C188" i="116"/>
  <c r="C141" i="116"/>
  <c r="Q4" i="115"/>
  <c r="P5" i="115"/>
  <c r="AO4" i="115"/>
  <c r="AN5" i="115"/>
  <c r="DI4" i="115"/>
  <c r="DH5" i="115"/>
  <c r="C94" i="116"/>
  <c r="FE4" i="115"/>
  <c r="FD5" i="115"/>
  <c r="BM4" i="115"/>
  <c r="BL5" i="115"/>
  <c r="IP42" i="113"/>
  <c r="IP35" i="113"/>
  <c r="JJ72" i="113"/>
  <c r="ET34" i="113"/>
  <c r="AI56" i="113"/>
  <c r="AI79" i="113"/>
  <c r="AI18" i="113"/>
  <c r="AI26" i="113"/>
  <c r="AI41" i="113"/>
  <c r="AI49" i="113"/>
  <c r="AI68" i="113"/>
  <c r="AI85" i="113"/>
  <c r="AI77" i="113"/>
  <c r="AI11" i="113"/>
  <c r="AI20" i="113"/>
  <c r="AI28" i="113"/>
  <c r="AI32" i="113"/>
  <c r="AI51" i="113"/>
  <c r="AI59" i="113"/>
  <c r="AI83" i="113"/>
  <c r="AI62" i="113"/>
  <c r="AI14" i="113"/>
  <c r="AI22" i="113"/>
  <c r="AI30" i="113"/>
  <c r="AI44" i="113"/>
  <c r="AI53" i="113"/>
  <c r="AI16" i="113"/>
  <c r="AI24" i="113"/>
  <c r="AI39" i="113"/>
  <c r="AI46" i="113"/>
  <c r="AI74" i="113"/>
  <c r="AI60" i="113"/>
  <c r="AI81" i="113"/>
  <c r="AI45" i="113"/>
  <c r="AI23" i="113"/>
  <c r="AI66" i="113"/>
  <c r="AI54" i="113"/>
  <c r="AI65" i="113"/>
  <c r="AI55" i="113"/>
  <c r="AI36" i="113"/>
  <c r="AI21" i="113"/>
  <c r="AI78" i="113"/>
  <c r="AI63" i="113"/>
  <c r="AI31" i="113"/>
  <c r="AI19" i="113"/>
  <c r="AI61" i="113"/>
  <c r="AI75" i="113"/>
  <c r="AI70" i="113"/>
  <c r="AI40" i="113"/>
  <c r="AI17" i="113"/>
  <c r="AI82" i="113"/>
  <c r="AI76" i="113"/>
  <c r="AI38" i="113"/>
  <c r="AI37" i="113"/>
  <c r="AI15" i="113"/>
  <c r="AI80" i="113"/>
  <c r="AI73" i="113"/>
  <c r="AI57" i="113"/>
  <c r="AI52" i="113"/>
  <c r="AI29" i="113"/>
  <c r="AI13" i="113"/>
  <c r="AI86" i="113"/>
  <c r="AI50" i="113"/>
  <c r="AI27" i="113"/>
  <c r="AI84" i="113"/>
  <c r="AI67" i="113"/>
  <c r="AI69" i="113"/>
  <c r="AI48" i="113"/>
  <c r="AI25" i="113"/>
  <c r="AI58" i="113"/>
  <c r="AI64" i="113"/>
  <c r="AJ9" i="113"/>
  <c r="AJ2" i="113"/>
  <c r="AJ6" i="113"/>
  <c r="AJ7" i="113"/>
  <c r="AJ8" i="113"/>
  <c r="CV42" i="113"/>
  <c r="CV35" i="113"/>
  <c r="CV34" i="113"/>
  <c r="CV33" i="113"/>
  <c r="CX66" i="113"/>
  <c r="CX86" i="113"/>
  <c r="CX63" i="113"/>
  <c r="CX67" i="113"/>
  <c r="CX64" i="113"/>
  <c r="CX77" i="113"/>
  <c r="CX65" i="113"/>
  <c r="CX45" i="113"/>
  <c r="CX59" i="113"/>
  <c r="CX70" i="113"/>
  <c r="CX74" i="113"/>
  <c r="CX41" i="113"/>
  <c r="CX48" i="113"/>
  <c r="CX60" i="113"/>
  <c r="CX69" i="113"/>
  <c r="CX82" i="113"/>
  <c r="CX76" i="113"/>
  <c r="CX46" i="113"/>
  <c r="CX57" i="113"/>
  <c r="CX61" i="113"/>
  <c r="CX84" i="113"/>
  <c r="CX81" i="113"/>
  <c r="CX68" i="113"/>
  <c r="CX40" i="113"/>
  <c r="CX58" i="113"/>
  <c r="CX62" i="113"/>
  <c r="CX85" i="113"/>
  <c r="CX80" i="113"/>
  <c r="CX73" i="113"/>
  <c r="CX75" i="113"/>
  <c r="CX21" i="113"/>
  <c r="CX25" i="113"/>
  <c r="CX29" i="113"/>
  <c r="CX36" i="113"/>
  <c r="CX15" i="113"/>
  <c r="CX50" i="113"/>
  <c r="CX54" i="113"/>
  <c r="CX83" i="113"/>
  <c r="CX39" i="113"/>
  <c r="CX18" i="113"/>
  <c r="CX22" i="113"/>
  <c r="CX26" i="113"/>
  <c r="CX30" i="113"/>
  <c r="CX11" i="113"/>
  <c r="CX16" i="113"/>
  <c r="CX51" i="113"/>
  <c r="CX55" i="113"/>
  <c r="CX44" i="113"/>
  <c r="CX43" i="113"/>
  <c r="CX38" i="113"/>
  <c r="CX19" i="113"/>
  <c r="CX23" i="113"/>
  <c r="CX27" i="113"/>
  <c r="CX31" i="113"/>
  <c r="CX13" i="113"/>
  <c r="CX17" i="113"/>
  <c r="CX52" i="113"/>
  <c r="CX56" i="113"/>
  <c r="CX20" i="113"/>
  <c r="CX24" i="113"/>
  <c r="CX28" i="113"/>
  <c r="CX32" i="113"/>
  <c r="CX14" i="113"/>
  <c r="CX49" i="113"/>
  <c r="CX53" i="113"/>
  <c r="CX78" i="113"/>
  <c r="CX79" i="113"/>
  <c r="AH12" i="113"/>
  <c r="AH10" i="113"/>
  <c r="AH72" i="113"/>
  <c r="AH71" i="113"/>
  <c r="CW12" i="113"/>
  <c r="CW10" i="113"/>
  <c r="CW72" i="113"/>
  <c r="CW71" i="113"/>
  <c r="CW37" i="113"/>
  <c r="CZ4" i="113"/>
  <c r="CZ6" i="113"/>
  <c r="CY6" i="113"/>
  <c r="AH47" i="113"/>
  <c r="AH37" i="113"/>
  <c r="CW47" i="113"/>
  <c r="AG42" i="113"/>
  <c r="AG35" i="113"/>
  <c r="AG34" i="113"/>
  <c r="AG33" i="113"/>
  <c r="GT43" i="113"/>
  <c r="AV42" i="113"/>
  <c r="AV35" i="113"/>
  <c r="AV34" i="113"/>
  <c r="AV33" i="113"/>
  <c r="FI42" i="113"/>
  <c r="FI35" i="113"/>
  <c r="FI33" i="113"/>
  <c r="IQ43" i="113"/>
  <c r="IQ37" i="113"/>
  <c r="GB35" i="113"/>
  <c r="JJ43" i="113"/>
  <c r="JY72" i="113"/>
  <c r="JY71" i="113"/>
  <c r="FJ37" i="113"/>
  <c r="GS42" i="113"/>
  <c r="GS35" i="113"/>
  <c r="HI42" i="113"/>
  <c r="HI35" i="113"/>
  <c r="LF42" i="113"/>
  <c r="LF35" i="113"/>
  <c r="LG12" i="113"/>
  <c r="LG43" i="113"/>
  <c r="LG72" i="113"/>
  <c r="LG71" i="113"/>
  <c r="LG37" i="113"/>
  <c r="LG47" i="113"/>
  <c r="LH16" i="113"/>
  <c r="LH20" i="113"/>
  <c r="LH24" i="113"/>
  <c r="LH11" i="113"/>
  <c r="LH27" i="113"/>
  <c r="LH58" i="113"/>
  <c r="LH49" i="113"/>
  <c r="LH60" i="113"/>
  <c r="LH40" i="113"/>
  <c r="LH50" i="113"/>
  <c r="LH62" i="113"/>
  <c r="LH74" i="113"/>
  <c r="LH84" i="113"/>
  <c r="LH78" i="113"/>
  <c r="LH69" i="113"/>
  <c r="LH82" i="113"/>
  <c r="LH83" i="113"/>
  <c r="LH13" i="113"/>
  <c r="LH17" i="113"/>
  <c r="LH21" i="113"/>
  <c r="LH25" i="113"/>
  <c r="LH32" i="113"/>
  <c r="LH48" i="113"/>
  <c r="LH29" i="113"/>
  <c r="LH52" i="113"/>
  <c r="LH64" i="113"/>
  <c r="LH41" i="113"/>
  <c r="LH55" i="113"/>
  <c r="LH63" i="113"/>
  <c r="LH75" i="113"/>
  <c r="LH86" i="113"/>
  <c r="LH79" i="113"/>
  <c r="LH73" i="113"/>
  <c r="LH14" i="113"/>
  <c r="LH18" i="113"/>
  <c r="LH22" i="113"/>
  <c r="LH26" i="113"/>
  <c r="LH36" i="113"/>
  <c r="LH51" i="113"/>
  <c r="LH56" i="113"/>
  <c r="LH54" i="113"/>
  <c r="LH31" i="113"/>
  <c r="LH44" i="113"/>
  <c r="LH57" i="113"/>
  <c r="LH65" i="113"/>
  <c r="LH80" i="113"/>
  <c r="LH66" i="113"/>
  <c r="LH70" i="113"/>
  <c r="LH76" i="113"/>
  <c r="LH85" i="113"/>
  <c r="LH15" i="113"/>
  <c r="LH19" i="113"/>
  <c r="LH23" i="113"/>
  <c r="LH46" i="113"/>
  <c r="LH38" i="113"/>
  <c r="LH53" i="113"/>
  <c r="LH28" i="113"/>
  <c r="LH59" i="113"/>
  <c r="LH39" i="113"/>
  <c r="LH45" i="113"/>
  <c r="LH61" i="113"/>
  <c r="LH67" i="113"/>
  <c r="LH81" i="113"/>
  <c r="LH68" i="113"/>
  <c r="LH30" i="113"/>
  <c r="LH77" i="113"/>
  <c r="LF34" i="113"/>
  <c r="LF33" i="113"/>
  <c r="LG10" i="113"/>
  <c r="KO42" i="113"/>
  <c r="KO35" i="113"/>
  <c r="KP43" i="113"/>
  <c r="JY12" i="113"/>
  <c r="JY10" i="113"/>
  <c r="JY43" i="113"/>
  <c r="JZ13" i="113"/>
  <c r="JZ17" i="113"/>
  <c r="JZ21" i="113"/>
  <c r="JZ25" i="113"/>
  <c r="JZ29" i="113"/>
  <c r="JZ52" i="113"/>
  <c r="JZ61" i="113"/>
  <c r="JZ53" i="113"/>
  <c r="JZ36" i="113"/>
  <c r="JZ77" i="113"/>
  <c r="JZ75" i="113"/>
  <c r="JZ41" i="113"/>
  <c r="JZ39" i="113"/>
  <c r="JZ76" i="113"/>
  <c r="JZ44" i="113"/>
  <c r="JZ69" i="113"/>
  <c r="JZ70" i="113"/>
  <c r="JZ14" i="113"/>
  <c r="JZ18" i="113"/>
  <c r="JZ22" i="113"/>
  <c r="JZ26" i="113"/>
  <c r="JZ30" i="113"/>
  <c r="JZ50" i="113"/>
  <c r="JZ62" i="113"/>
  <c r="JZ55" i="113"/>
  <c r="JZ56" i="113"/>
  <c r="JZ40" i="113"/>
  <c r="JZ80" i="113"/>
  <c r="JZ48" i="113"/>
  <c r="JZ45" i="113"/>
  <c r="JZ79" i="113"/>
  <c r="JZ58" i="113"/>
  <c r="JZ78" i="113"/>
  <c r="JZ15" i="113"/>
  <c r="JZ19" i="113"/>
  <c r="JZ23" i="113"/>
  <c r="JZ27" i="113"/>
  <c r="JZ31" i="113"/>
  <c r="JZ59" i="113"/>
  <c r="JZ63" i="113"/>
  <c r="JZ57" i="113"/>
  <c r="JZ66" i="113"/>
  <c r="JZ51" i="113"/>
  <c r="JZ81" i="113"/>
  <c r="JZ65" i="113"/>
  <c r="JZ54" i="113"/>
  <c r="JZ85" i="113"/>
  <c r="JZ64" i="113"/>
  <c r="JZ82" i="113"/>
  <c r="JZ11" i="113"/>
  <c r="JZ16" i="113"/>
  <c r="JZ20" i="113"/>
  <c r="JZ24" i="113"/>
  <c r="JZ28" i="113"/>
  <c r="JZ49" i="113"/>
  <c r="JZ60" i="113"/>
  <c r="JZ46" i="113"/>
  <c r="JZ32" i="113"/>
  <c r="JZ74" i="113"/>
  <c r="JZ73" i="113"/>
  <c r="JZ83" i="113"/>
  <c r="JZ84" i="113"/>
  <c r="JZ68" i="113"/>
  <c r="JZ38" i="113"/>
  <c r="JZ67" i="113"/>
  <c r="JZ86" i="113"/>
  <c r="JY37" i="113"/>
  <c r="JW33" i="113"/>
  <c r="JX42" i="113"/>
  <c r="JX35" i="113"/>
  <c r="JY47" i="113"/>
  <c r="JY42" i="113"/>
  <c r="JI35" i="113"/>
  <c r="JI34" i="113"/>
  <c r="KQ27" i="113"/>
  <c r="KQ32" i="113"/>
  <c r="KQ36" i="113"/>
  <c r="KQ38" i="113"/>
  <c r="KQ39" i="113"/>
  <c r="KQ40" i="113"/>
  <c r="KQ41" i="113"/>
  <c r="KQ44" i="113"/>
  <c r="KQ45" i="113"/>
  <c r="KQ48" i="113"/>
  <c r="KQ13" i="113"/>
  <c r="KQ14" i="113"/>
  <c r="KQ15" i="113"/>
  <c r="KQ16" i="113"/>
  <c r="KQ17" i="113"/>
  <c r="KQ18" i="113"/>
  <c r="KQ19" i="113"/>
  <c r="KQ20" i="113"/>
  <c r="KQ21" i="113"/>
  <c r="KQ22" i="113"/>
  <c r="KQ23" i="113"/>
  <c r="KQ24" i="113"/>
  <c r="KQ25" i="113"/>
  <c r="KQ26" i="113"/>
  <c r="KQ50" i="113"/>
  <c r="KQ55" i="113"/>
  <c r="KQ57" i="113"/>
  <c r="KQ69" i="113"/>
  <c r="KQ74" i="113"/>
  <c r="KQ78" i="113"/>
  <c r="KQ79" i="113"/>
  <c r="KQ28" i="113"/>
  <c r="KQ29" i="113"/>
  <c r="KQ30" i="113"/>
  <c r="KQ31" i="113"/>
  <c r="KQ46" i="113"/>
  <c r="KQ51" i="113"/>
  <c r="KQ53" i="113"/>
  <c r="KQ58" i="113"/>
  <c r="KQ64" i="113"/>
  <c r="KQ66" i="113"/>
  <c r="KQ68" i="113"/>
  <c r="KQ76" i="113"/>
  <c r="KQ80" i="113"/>
  <c r="KQ77" i="113"/>
  <c r="KQ81" i="113"/>
  <c r="KQ86" i="113"/>
  <c r="KQ73" i="113"/>
  <c r="KQ75" i="113"/>
  <c r="KQ82" i="113"/>
  <c r="KQ11" i="113"/>
  <c r="KQ49" i="113"/>
  <c r="KQ52" i="113"/>
  <c r="KQ54" i="113"/>
  <c r="KQ59" i="113"/>
  <c r="KQ60" i="113"/>
  <c r="KQ61" i="113"/>
  <c r="KQ62" i="113"/>
  <c r="KQ63" i="113"/>
  <c r="KQ65" i="113"/>
  <c r="KQ67" i="113"/>
  <c r="KQ83" i="113"/>
  <c r="KQ84" i="113"/>
  <c r="KQ56" i="113"/>
  <c r="KQ70" i="113"/>
  <c r="KQ85" i="113"/>
  <c r="KN34" i="113"/>
  <c r="KN33" i="113"/>
  <c r="KP47" i="113"/>
  <c r="KP12" i="113"/>
  <c r="KP10" i="113"/>
  <c r="KP72" i="113"/>
  <c r="KP71" i="113"/>
  <c r="KP37" i="113"/>
  <c r="JJ71" i="113"/>
  <c r="JJ37" i="113"/>
  <c r="JJ12" i="113"/>
  <c r="JK11" i="113"/>
  <c r="JK13" i="113"/>
  <c r="JK14" i="113"/>
  <c r="JK15" i="113"/>
  <c r="JK16" i="113"/>
  <c r="JK17" i="113"/>
  <c r="JK18" i="113"/>
  <c r="JK19" i="113"/>
  <c r="JK20" i="113"/>
  <c r="JK21" i="113"/>
  <c r="JK22" i="113"/>
  <c r="JK23" i="113"/>
  <c r="JK24" i="113"/>
  <c r="JK25" i="113"/>
  <c r="JK26" i="113"/>
  <c r="JK27" i="113"/>
  <c r="JK50" i="113"/>
  <c r="JK46" i="113"/>
  <c r="JK28" i="113"/>
  <c r="JK29" i="113"/>
  <c r="JK30" i="113"/>
  <c r="JK31" i="113"/>
  <c r="JK38" i="113"/>
  <c r="JK39" i="113"/>
  <c r="JK40" i="113"/>
  <c r="JK41" i="113"/>
  <c r="JK44" i="113"/>
  <c r="JK45" i="113"/>
  <c r="JK48" i="113"/>
  <c r="JK51" i="113"/>
  <c r="JK54" i="113"/>
  <c r="JK57" i="113"/>
  <c r="JK49" i="113"/>
  <c r="JK52" i="113"/>
  <c r="JK55" i="113"/>
  <c r="JK58" i="113"/>
  <c r="JK65" i="113"/>
  <c r="JK68" i="113"/>
  <c r="JK32" i="113"/>
  <c r="JK36" i="113"/>
  <c r="JK56" i="113"/>
  <c r="JK59" i="113"/>
  <c r="JK60" i="113"/>
  <c r="JK61" i="113"/>
  <c r="JK62" i="113"/>
  <c r="JK63" i="113"/>
  <c r="JK66" i="113"/>
  <c r="JK69" i="113"/>
  <c r="JK70" i="113"/>
  <c r="JK53" i="113"/>
  <c r="JK67" i="113"/>
  <c r="JK74" i="113"/>
  <c r="JK76" i="113"/>
  <c r="JK78" i="113"/>
  <c r="JK80" i="113"/>
  <c r="JK83" i="113"/>
  <c r="JK86" i="113"/>
  <c r="JK64" i="113"/>
  <c r="JK73" i="113"/>
  <c r="JK85" i="113"/>
  <c r="JK75" i="113"/>
  <c r="JK79" i="113"/>
  <c r="JK84" i="113"/>
  <c r="JK81" i="113"/>
  <c r="JK77" i="113"/>
  <c r="JK82" i="113"/>
  <c r="JJ47" i="113"/>
  <c r="JJ10" i="113"/>
  <c r="IP34" i="113"/>
  <c r="IP33" i="113"/>
  <c r="IQ72" i="113"/>
  <c r="IQ71" i="113"/>
  <c r="IQ47" i="113"/>
  <c r="IR13" i="113"/>
  <c r="IR14" i="113"/>
  <c r="IR15" i="113"/>
  <c r="IR16" i="113"/>
  <c r="IR17" i="113"/>
  <c r="IR18" i="113"/>
  <c r="IR19" i="113"/>
  <c r="IR20" i="113"/>
  <c r="IR21" i="113"/>
  <c r="IR22" i="113"/>
  <c r="IR23" i="113"/>
  <c r="IR24" i="113"/>
  <c r="IR11" i="113"/>
  <c r="IR46" i="113"/>
  <c r="IR26" i="113"/>
  <c r="IR27" i="113"/>
  <c r="IR38" i="113"/>
  <c r="IR39" i="113"/>
  <c r="IR40" i="113"/>
  <c r="IR41" i="113"/>
  <c r="IR44" i="113"/>
  <c r="IR45" i="113"/>
  <c r="IR48" i="113"/>
  <c r="IR51" i="113"/>
  <c r="IR54" i="113"/>
  <c r="IR28" i="113"/>
  <c r="IR29" i="113"/>
  <c r="IR30" i="113"/>
  <c r="IR31" i="113"/>
  <c r="IR25" i="113"/>
  <c r="IR32" i="113"/>
  <c r="IR36" i="113"/>
  <c r="IR50" i="113"/>
  <c r="IR58" i="113"/>
  <c r="IR64" i="113"/>
  <c r="IR56" i="113"/>
  <c r="IR59" i="113"/>
  <c r="IR60" i="113"/>
  <c r="IR61" i="113"/>
  <c r="IR62" i="113"/>
  <c r="IR63" i="113"/>
  <c r="IR65" i="113"/>
  <c r="IR68" i="113"/>
  <c r="IR73" i="113"/>
  <c r="IR49" i="113"/>
  <c r="IR52" i="113"/>
  <c r="IR55" i="113"/>
  <c r="IR66" i="113"/>
  <c r="IR69" i="113"/>
  <c r="IR70" i="113"/>
  <c r="IR53" i="113"/>
  <c r="IR57" i="113"/>
  <c r="IR67" i="113"/>
  <c r="IR75" i="113"/>
  <c r="IR77" i="113"/>
  <c r="IR79" i="113"/>
  <c r="IR82" i="113"/>
  <c r="IR84" i="113"/>
  <c r="IR85" i="113"/>
  <c r="IR74" i="113"/>
  <c r="IR76" i="113"/>
  <c r="IR78" i="113"/>
  <c r="IR80" i="113"/>
  <c r="IR83" i="113"/>
  <c r="IR86" i="113"/>
  <c r="IR81" i="113"/>
  <c r="IQ12" i="113"/>
  <c r="IQ10" i="113"/>
  <c r="IC13" i="113"/>
  <c r="IC14" i="113"/>
  <c r="IC15" i="113"/>
  <c r="IC16" i="113"/>
  <c r="IC17" i="113"/>
  <c r="IC18" i="113"/>
  <c r="IC19" i="113"/>
  <c r="IC20" i="113"/>
  <c r="IC21" i="113"/>
  <c r="IC22" i="113"/>
  <c r="IC23" i="113"/>
  <c r="IC24" i="113"/>
  <c r="IC25" i="113"/>
  <c r="IC26" i="113"/>
  <c r="IC27" i="113"/>
  <c r="IC11" i="113"/>
  <c r="IC28" i="113"/>
  <c r="IC29" i="113"/>
  <c r="IC30" i="113"/>
  <c r="IC31" i="113"/>
  <c r="IC46" i="113"/>
  <c r="IC53" i="113"/>
  <c r="IC38" i="113"/>
  <c r="IC39" i="113"/>
  <c r="IC40" i="113"/>
  <c r="IC41" i="113"/>
  <c r="IC44" i="113"/>
  <c r="IC45" i="113"/>
  <c r="IC48" i="113"/>
  <c r="IC51" i="113"/>
  <c r="IC54" i="113"/>
  <c r="IC57" i="113"/>
  <c r="IC49" i="113"/>
  <c r="IC52" i="113"/>
  <c r="IC55" i="113"/>
  <c r="IC58" i="113"/>
  <c r="IC64" i="113"/>
  <c r="IC74" i="113"/>
  <c r="IC76" i="113"/>
  <c r="IC32" i="113"/>
  <c r="IC36" i="113"/>
  <c r="IC68" i="113"/>
  <c r="IC50" i="113"/>
  <c r="IC56" i="113"/>
  <c r="IC59" i="113"/>
  <c r="IC60" i="113"/>
  <c r="IC61" i="113"/>
  <c r="IC62" i="113"/>
  <c r="IC63" i="113"/>
  <c r="IC65" i="113"/>
  <c r="IC69" i="113"/>
  <c r="IC70" i="113"/>
  <c r="IC75" i="113"/>
  <c r="IC77" i="113"/>
  <c r="IC85" i="113"/>
  <c r="IC67" i="113"/>
  <c r="IC79" i="113"/>
  <c r="IC82" i="113"/>
  <c r="IC84" i="113"/>
  <c r="IC78" i="113"/>
  <c r="IC80" i="113"/>
  <c r="IC83" i="113"/>
  <c r="IC86" i="113"/>
  <c r="IC66" i="113"/>
  <c r="IC73" i="113"/>
  <c r="IC81" i="113"/>
  <c r="IA42" i="113"/>
  <c r="IA35" i="113"/>
  <c r="IB43" i="113"/>
  <c r="IB37" i="113"/>
  <c r="IB12" i="113"/>
  <c r="IB10" i="113"/>
  <c r="IB72" i="113"/>
  <c r="IB71" i="113"/>
  <c r="IB47" i="113"/>
  <c r="HH34" i="113"/>
  <c r="HH33" i="113"/>
  <c r="HK13" i="113"/>
  <c r="HK14" i="113"/>
  <c r="HK15" i="113"/>
  <c r="HK16" i="113"/>
  <c r="HK17" i="113"/>
  <c r="HK18" i="113"/>
  <c r="HK19" i="113"/>
  <c r="HK20" i="113"/>
  <c r="HK21" i="113"/>
  <c r="HK22" i="113"/>
  <c r="HK23" i="113"/>
  <c r="HK24" i="113"/>
  <c r="HK25" i="113"/>
  <c r="HK26" i="113"/>
  <c r="HK27" i="113"/>
  <c r="HK11" i="113"/>
  <c r="HK28" i="113"/>
  <c r="HK29" i="113"/>
  <c r="HK30" i="113"/>
  <c r="HK31" i="113"/>
  <c r="HK32" i="113"/>
  <c r="HK36" i="113"/>
  <c r="HK52" i="113"/>
  <c r="HK56" i="113"/>
  <c r="HK46" i="113"/>
  <c r="HK48" i="113"/>
  <c r="HK49" i="113"/>
  <c r="HK50" i="113"/>
  <c r="HK53" i="113"/>
  <c r="HK54" i="113"/>
  <c r="HK58" i="113"/>
  <c r="HK65" i="113"/>
  <c r="HK69" i="113"/>
  <c r="HK70" i="113"/>
  <c r="HK74" i="113"/>
  <c r="HK57" i="113"/>
  <c r="HK78" i="113"/>
  <c r="HK82" i="113"/>
  <c r="HK86" i="113"/>
  <c r="HK39" i="113"/>
  <c r="HK41" i="113"/>
  <c r="HK44" i="113"/>
  <c r="HK51" i="113"/>
  <c r="HK68" i="113"/>
  <c r="HK60" i="113"/>
  <c r="HK61" i="113"/>
  <c r="HK62" i="113"/>
  <c r="HK63" i="113"/>
  <c r="HK66" i="113"/>
  <c r="HK79" i="113"/>
  <c r="HK83" i="113"/>
  <c r="HK40" i="113"/>
  <c r="HK85" i="113"/>
  <c r="HK55" i="113"/>
  <c r="HK59" i="113"/>
  <c r="HK67" i="113"/>
  <c r="HK75" i="113"/>
  <c r="HK80" i="113"/>
  <c r="HK84" i="113"/>
  <c r="HK38" i="113"/>
  <c r="HK45" i="113"/>
  <c r="HK64" i="113"/>
  <c r="HK73" i="113"/>
  <c r="HK76" i="113"/>
  <c r="HK77" i="113"/>
  <c r="HK81" i="113"/>
  <c r="HI34" i="113"/>
  <c r="HI33" i="113"/>
  <c r="HJ47" i="113"/>
  <c r="HJ12" i="113"/>
  <c r="HJ10" i="113"/>
  <c r="HJ37" i="113"/>
  <c r="HJ72" i="113"/>
  <c r="HJ71" i="113"/>
  <c r="GS34" i="113"/>
  <c r="GS33" i="113"/>
  <c r="GT12" i="113"/>
  <c r="GT37" i="113"/>
  <c r="GT72" i="113"/>
  <c r="GT71" i="113"/>
  <c r="GT47" i="113"/>
  <c r="GT10" i="113"/>
  <c r="GU11" i="113"/>
  <c r="GU13" i="113"/>
  <c r="GU14" i="113"/>
  <c r="GU15" i="113"/>
  <c r="GU16" i="113"/>
  <c r="GU17" i="113"/>
  <c r="GU18" i="113"/>
  <c r="GU19" i="113"/>
  <c r="GU20" i="113"/>
  <c r="GU21" i="113"/>
  <c r="GU22" i="113"/>
  <c r="GU23" i="113"/>
  <c r="GU28" i="113"/>
  <c r="GU29" i="113"/>
  <c r="GU30" i="113"/>
  <c r="GU31" i="113"/>
  <c r="GU38" i="113"/>
  <c r="GU39" i="113"/>
  <c r="GU40" i="113"/>
  <c r="GU41" i="113"/>
  <c r="GU44" i="113"/>
  <c r="GU45" i="113"/>
  <c r="GU69" i="113"/>
  <c r="GU70" i="113"/>
  <c r="GU51" i="113"/>
  <c r="GU52" i="113"/>
  <c r="GU53" i="113"/>
  <c r="GU54" i="113"/>
  <c r="GU55" i="113"/>
  <c r="GU56" i="113"/>
  <c r="GU57" i="113"/>
  <c r="GU58" i="113"/>
  <c r="GU60" i="113"/>
  <c r="GU61" i="113"/>
  <c r="GU62" i="113"/>
  <c r="GU63" i="113"/>
  <c r="GU74" i="113"/>
  <c r="GU26" i="113"/>
  <c r="GU46" i="113"/>
  <c r="GU49" i="113"/>
  <c r="GU75" i="113"/>
  <c r="GU25" i="113"/>
  <c r="GU76" i="113"/>
  <c r="GU24" i="113"/>
  <c r="GU48" i="113"/>
  <c r="GU50" i="113"/>
  <c r="GU59" i="113"/>
  <c r="GU73" i="113"/>
  <c r="GU77" i="113"/>
  <c r="GU78" i="113"/>
  <c r="GU79" i="113"/>
  <c r="GU80" i="113"/>
  <c r="GU81" i="113"/>
  <c r="GU82" i="113"/>
  <c r="GU83" i="113"/>
  <c r="GU27" i="113"/>
  <c r="GU32" i="113"/>
  <c r="GU36" i="113"/>
  <c r="GU64" i="113"/>
  <c r="GU65" i="113"/>
  <c r="GU66" i="113"/>
  <c r="GU67" i="113"/>
  <c r="GU68" i="113"/>
  <c r="GU84" i="113"/>
  <c r="GU85" i="113"/>
  <c r="GU86" i="113"/>
  <c r="GC43" i="113"/>
  <c r="GC12" i="113"/>
  <c r="GC10" i="113"/>
  <c r="GB34" i="113"/>
  <c r="GB33" i="113"/>
  <c r="GD13" i="113"/>
  <c r="GD14" i="113"/>
  <c r="GD15" i="113"/>
  <c r="GD16" i="113"/>
  <c r="GD17" i="113"/>
  <c r="GD18" i="113"/>
  <c r="GD19" i="113"/>
  <c r="GD20" i="113"/>
  <c r="GD21" i="113"/>
  <c r="GD22" i="113"/>
  <c r="GD23" i="113"/>
  <c r="GD24" i="113"/>
  <c r="GD25" i="113"/>
  <c r="GD26" i="113"/>
  <c r="GD27" i="113"/>
  <c r="GD11" i="113"/>
  <c r="GD32" i="113"/>
  <c r="GD36" i="113"/>
  <c r="GD46" i="113"/>
  <c r="GD28" i="113"/>
  <c r="GD30" i="113"/>
  <c r="GD59" i="113"/>
  <c r="GD60" i="113"/>
  <c r="GD61" i="113"/>
  <c r="GD62" i="113"/>
  <c r="GD63" i="113"/>
  <c r="GD75" i="113"/>
  <c r="GD29" i="113"/>
  <c r="GD31" i="113"/>
  <c r="GD38" i="113"/>
  <c r="GD39" i="113"/>
  <c r="GD40" i="113"/>
  <c r="GD41" i="113"/>
  <c r="GD44" i="113"/>
  <c r="GD45" i="113"/>
  <c r="GD48" i="113"/>
  <c r="GD49" i="113"/>
  <c r="GD50" i="113"/>
  <c r="GD69" i="113"/>
  <c r="GD70" i="113"/>
  <c r="GD73" i="113"/>
  <c r="GD77" i="113"/>
  <c r="GD78" i="113"/>
  <c r="GD79" i="113"/>
  <c r="GD80" i="113"/>
  <c r="GD81" i="113"/>
  <c r="GD64" i="113"/>
  <c r="GD65" i="113"/>
  <c r="GD66" i="113"/>
  <c r="GD67" i="113"/>
  <c r="GD68" i="113"/>
  <c r="GD74" i="113"/>
  <c r="GD52" i="113"/>
  <c r="GD54" i="113"/>
  <c r="GD76" i="113"/>
  <c r="GD82" i="113"/>
  <c r="GD83" i="113"/>
  <c r="GD84" i="113"/>
  <c r="GD85" i="113"/>
  <c r="GD86" i="113"/>
  <c r="GD51" i="113"/>
  <c r="GD53" i="113"/>
  <c r="GD55" i="113"/>
  <c r="GD56" i="113"/>
  <c r="GD57" i="113"/>
  <c r="GD58" i="113"/>
  <c r="GC72" i="113"/>
  <c r="GC71" i="113"/>
  <c r="GC37" i="113"/>
  <c r="GC47" i="113"/>
  <c r="GA34" i="113"/>
  <c r="GA33" i="113"/>
  <c r="FJ12" i="113"/>
  <c r="FJ10" i="113"/>
  <c r="FJ47" i="113"/>
  <c r="FI34" i="113"/>
  <c r="FJ72" i="113"/>
  <c r="FJ71" i="113"/>
  <c r="EV12" i="113"/>
  <c r="EV10" i="113"/>
  <c r="EU42" i="113"/>
  <c r="EU35" i="113"/>
  <c r="EU33" i="113"/>
  <c r="EV72" i="113"/>
  <c r="EV71" i="113"/>
  <c r="EV43" i="113"/>
  <c r="EW15" i="113"/>
  <c r="EW16" i="113"/>
  <c r="EW17" i="113"/>
  <c r="EW18" i="113"/>
  <c r="EW19" i="113"/>
  <c r="EW20" i="113"/>
  <c r="EW21" i="113"/>
  <c r="EW22" i="113"/>
  <c r="EW11" i="113"/>
  <c r="EW23" i="113"/>
  <c r="EW24" i="113"/>
  <c r="EW25" i="113"/>
  <c r="EW26" i="113"/>
  <c r="EW27" i="113"/>
  <c r="EW28" i="113"/>
  <c r="EW38" i="113"/>
  <c r="EW32" i="113"/>
  <c r="EW39" i="113"/>
  <c r="EW40" i="113"/>
  <c r="EW44" i="113"/>
  <c r="EW45" i="113"/>
  <c r="EW46" i="113"/>
  <c r="EW48" i="113"/>
  <c r="EW49" i="113"/>
  <c r="EW50" i="113"/>
  <c r="EW36" i="113"/>
  <c r="EW41" i="113"/>
  <c r="EW31" i="113"/>
  <c r="EW61" i="113"/>
  <c r="EW66" i="113"/>
  <c r="EW67" i="113"/>
  <c r="EW62" i="113"/>
  <c r="EW63" i="113"/>
  <c r="EW68" i="113"/>
  <c r="EW13" i="113"/>
  <c r="EW29" i="113"/>
  <c r="EW51" i="113"/>
  <c r="EW52" i="113"/>
  <c r="EW53" i="113"/>
  <c r="EW54" i="113"/>
  <c r="EW55" i="113"/>
  <c r="EW56" i="113"/>
  <c r="EW57" i="113"/>
  <c r="EW58" i="113"/>
  <c r="EW59" i="113"/>
  <c r="EW64" i="113"/>
  <c r="EW69" i="113"/>
  <c r="EW74" i="113"/>
  <c r="EW75" i="113"/>
  <c r="EW76" i="113"/>
  <c r="EW77" i="113"/>
  <c r="EW70" i="113"/>
  <c r="EW60" i="113"/>
  <c r="EW65" i="113"/>
  <c r="EW14" i="113"/>
  <c r="EW30" i="113"/>
  <c r="EW73" i="113"/>
  <c r="EW78" i="113"/>
  <c r="EW79" i="113"/>
  <c r="EW80" i="113"/>
  <c r="EW81" i="113"/>
  <c r="EW82" i="113"/>
  <c r="EW83" i="113"/>
  <c r="EW84" i="113"/>
  <c r="EW85" i="113"/>
  <c r="EW86" i="113"/>
  <c r="EV47" i="113"/>
  <c r="DL72" i="113"/>
  <c r="DL71" i="113"/>
  <c r="DL37" i="113"/>
  <c r="DL47" i="113"/>
  <c r="DL43" i="113"/>
  <c r="DM15" i="113"/>
  <c r="DM16" i="113"/>
  <c r="DM17" i="113"/>
  <c r="DM20" i="113"/>
  <c r="DM24" i="113"/>
  <c r="DM28" i="113"/>
  <c r="DM21" i="113"/>
  <c r="DM25" i="113"/>
  <c r="DM29" i="113"/>
  <c r="DM11" i="113"/>
  <c r="DM18" i="113"/>
  <c r="DM22" i="113"/>
  <c r="DM26" i="113"/>
  <c r="DM30" i="113"/>
  <c r="DM13" i="113"/>
  <c r="DM14" i="113"/>
  <c r="DM19" i="113"/>
  <c r="DM23" i="113"/>
  <c r="DM27" i="113"/>
  <c r="DM31" i="113"/>
  <c r="DM39" i="113"/>
  <c r="DM45" i="113"/>
  <c r="DM48" i="113"/>
  <c r="DM49" i="113"/>
  <c r="DM50" i="113"/>
  <c r="DM51" i="113"/>
  <c r="DM52" i="113"/>
  <c r="DM32" i="113"/>
  <c r="DM41" i="113"/>
  <c r="DM44" i="113"/>
  <c r="DM43" i="113"/>
  <c r="DM38" i="113"/>
  <c r="DM46" i="113"/>
  <c r="DM53" i="113"/>
  <c r="DM54" i="113"/>
  <c r="DM55" i="113"/>
  <c r="DM56" i="113"/>
  <c r="DM77" i="113"/>
  <c r="DM80" i="113"/>
  <c r="DM40" i="113"/>
  <c r="DM57" i="113"/>
  <c r="DM64" i="113"/>
  <c r="DM76" i="113"/>
  <c r="DM83" i="113"/>
  <c r="DM81" i="113"/>
  <c r="DM82" i="113"/>
  <c r="DM85" i="113"/>
  <c r="DM68" i="113"/>
  <c r="DM74" i="113"/>
  <c r="DM78" i="113"/>
  <c r="DM75" i="113"/>
  <c r="DM79" i="113"/>
  <c r="DM86" i="113"/>
  <c r="DM36" i="113"/>
  <c r="DM59" i="113"/>
  <c r="DM61" i="113"/>
  <c r="DM63" i="113"/>
  <c r="DM67" i="113"/>
  <c r="DM73" i="113"/>
  <c r="DM58" i="113"/>
  <c r="DM60" i="113"/>
  <c r="DM62" i="113"/>
  <c r="DM65" i="113"/>
  <c r="DM84" i="113"/>
  <c r="DM66" i="113"/>
  <c r="DM70" i="113"/>
  <c r="DM69" i="113"/>
  <c r="DL12" i="113"/>
  <c r="DL10" i="113"/>
  <c r="DK34" i="113"/>
  <c r="DK33" i="113"/>
  <c r="CB42" i="113"/>
  <c r="CB35" i="113"/>
  <c r="CC72" i="113"/>
  <c r="CC71" i="113"/>
  <c r="CC47" i="113"/>
  <c r="CC43" i="113"/>
  <c r="CC12" i="113"/>
  <c r="CD11" i="113"/>
  <c r="CD18" i="113"/>
  <c r="CD19" i="113"/>
  <c r="CD20" i="113"/>
  <c r="CD21" i="113"/>
  <c r="CD22" i="113"/>
  <c r="CD23" i="113"/>
  <c r="CD24" i="113"/>
  <c r="CD25" i="113"/>
  <c r="CD26" i="113"/>
  <c r="CD27" i="113"/>
  <c r="CD28" i="113"/>
  <c r="CD29" i="113"/>
  <c r="CD30" i="113"/>
  <c r="CD38" i="113"/>
  <c r="CD39" i="113"/>
  <c r="CD16" i="113"/>
  <c r="CD40" i="113"/>
  <c r="CD41" i="113"/>
  <c r="CD45" i="113"/>
  <c r="CD46" i="113"/>
  <c r="CD48" i="113"/>
  <c r="CD49" i="113"/>
  <c r="CD50" i="113"/>
  <c r="CD51" i="113"/>
  <c r="CD52" i="113"/>
  <c r="CD13" i="113"/>
  <c r="CD15" i="113"/>
  <c r="CD44" i="113"/>
  <c r="CD57" i="113"/>
  <c r="CD58" i="113"/>
  <c r="CD59" i="113"/>
  <c r="CD60" i="113"/>
  <c r="CD61" i="113"/>
  <c r="CD62" i="113"/>
  <c r="CD63" i="113"/>
  <c r="CD64" i="113"/>
  <c r="CD65" i="113"/>
  <c r="CD66" i="113"/>
  <c r="CD67" i="113"/>
  <c r="CD68" i="113"/>
  <c r="CD69" i="113"/>
  <c r="CD70" i="113"/>
  <c r="CD73" i="113"/>
  <c r="CD74" i="113"/>
  <c r="CD75" i="113"/>
  <c r="CD76" i="113"/>
  <c r="CD14" i="113"/>
  <c r="CD32" i="113"/>
  <c r="CD53" i="113"/>
  <c r="CD81" i="113"/>
  <c r="CD17" i="113"/>
  <c r="CD31" i="113"/>
  <c r="CD82" i="113"/>
  <c r="CD86" i="113"/>
  <c r="CD79" i="113"/>
  <c r="CD36" i="113"/>
  <c r="CD54" i="113"/>
  <c r="CD55" i="113"/>
  <c r="CD56" i="113"/>
  <c r="CD78" i="113"/>
  <c r="CD80" i="113"/>
  <c r="CD83" i="113"/>
  <c r="CD85" i="113"/>
  <c r="CD77" i="113"/>
  <c r="CD84" i="113"/>
  <c r="CC37" i="113"/>
  <c r="CC10" i="113"/>
  <c r="AX11" i="113"/>
  <c r="AX13" i="113"/>
  <c r="AX14" i="113"/>
  <c r="AX15" i="113"/>
  <c r="AX16" i="113"/>
  <c r="AX17" i="113"/>
  <c r="AX18" i="113"/>
  <c r="AX19" i="113"/>
  <c r="AX20" i="113"/>
  <c r="AX21" i="113"/>
  <c r="AX22" i="113"/>
  <c r="AX23" i="113"/>
  <c r="AX24" i="113"/>
  <c r="AX25" i="113"/>
  <c r="AX26" i="113"/>
  <c r="AX27" i="113"/>
  <c r="AX28" i="113"/>
  <c r="AX29" i="113"/>
  <c r="AX30" i="113"/>
  <c r="AX40" i="113"/>
  <c r="AX41" i="113"/>
  <c r="AX44" i="113"/>
  <c r="AX45" i="113"/>
  <c r="AX46" i="113"/>
  <c r="AX48" i="113"/>
  <c r="AX49" i="113"/>
  <c r="AX50" i="113"/>
  <c r="AX51" i="113"/>
  <c r="AX52" i="113"/>
  <c r="AX54" i="113"/>
  <c r="AX55" i="113"/>
  <c r="AX56" i="113"/>
  <c r="AX57" i="113"/>
  <c r="AX58" i="113"/>
  <c r="AX36" i="113"/>
  <c r="AX32" i="113"/>
  <c r="AX39" i="113"/>
  <c r="AX53" i="113"/>
  <c r="AX59" i="113"/>
  <c r="AX60" i="113"/>
  <c r="AX61" i="113"/>
  <c r="AX62" i="113"/>
  <c r="AX63" i="113"/>
  <c r="AX64" i="113"/>
  <c r="AX65" i="113"/>
  <c r="AX66" i="113"/>
  <c r="AX67" i="113"/>
  <c r="AX68" i="113"/>
  <c r="AX69" i="113"/>
  <c r="AX70" i="113"/>
  <c r="AX73" i="113"/>
  <c r="AX74" i="113"/>
  <c r="AX75" i="113"/>
  <c r="AX76" i="113"/>
  <c r="AX81" i="113"/>
  <c r="AX82" i="113"/>
  <c r="AX38" i="113"/>
  <c r="AX80" i="113"/>
  <c r="AX85" i="113"/>
  <c r="AX86" i="113"/>
  <c r="AX79" i="113"/>
  <c r="AX84" i="113"/>
  <c r="AX77" i="113"/>
  <c r="AX78" i="113"/>
  <c r="AX83" i="113"/>
  <c r="AX31" i="113"/>
  <c r="AW72" i="113"/>
  <c r="AW71" i="113"/>
  <c r="AW43" i="113"/>
  <c r="AW37" i="113"/>
  <c r="AW47" i="113"/>
  <c r="AW12" i="113"/>
  <c r="AW10" i="113"/>
  <c r="AU33" i="113"/>
  <c r="O47" i="113"/>
  <c r="O37" i="113"/>
  <c r="N42" i="113"/>
  <c r="N35" i="113"/>
  <c r="N34" i="113"/>
  <c r="N33" i="113"/>
  <c r="O43" i="113"/>
  <c r="O12" i="113"/>
  <c r="O10" i="113"/>
  <c r="P26" i="113"/>
  <c r="P30" i="113"/>
  <c r="P24" i="113"/>
  <c r="P28" i="113"/>
  <c r="P32" i="113"/>
  <c r="P36" i="113"/>
  <c r="P25" i="113"/>
  <c r="P13" i="113"/>
  <c r="P17" i="113"/>
  <c r="P21" i="113"/>
  <c r="P38" i="113"/>
  <c r="P45" i="113"/>
  <c r="P23" i="113"/>
  <c r="P29" i="113"/>
  <c r="P16" i="113"/>
  <c r="P19" i="113"/>
  <c r="P22" i="113"/>
  <c r="P44" i="113"/>
  <c r="P48" i="113"/>
  <c r="P51" i="113"/>
  <c r="P55" i="113"/>
  <c r="P57" i="113"/>
  <c r="P59" i="113"/>
  <c r="P20" i="113"/>
  <c r="P54" i="113"/>
  <c r="P15" i="113"/>
  <c r="P46" i="113"/>
  <c r="P53" i="113"/>
  <c r="P62" i="113"/>
  <c r="P11" i="113"/>
  <c r="P40" i="113"/>
  <c r="P56" i="113"/>
  <c r="P58" i="113"/>
  <c r="P60" i="113"/>
  <c r="P27" i="113"/>
  <c r="P31" i="113"/>
  <c r="P14" i="113"/>
  <c r="P18" i="113"/>
  <c r="P39" i="113"/>
  <c r="P41" i="113"/>
  <c r="P49" i="113"/>
  <c r="P61" i="113"/>
  <c r="P64" i="113"/>
  <c r="P67" i="113"/>
  <c r="P69" i="113"/>
  <c r="P74" i="113"/>
  <c r="P76" i="113"/>
  <c r="P78" i="113"/>
  <c r="P80" i="113"/>
  <c r="P82" i="113"/>
  <c r="P84" i="113"/>
  <c r="P86" i="113"/>
  <c r="P50" i="113"/>
  <c r="P52" i="113"/>
  <c r="P63" i="113"/>
  <c r="P66" i="113"/>
  <c r="P77" i="113"/>
  <c r="P85" i="113"/>
  <c r="P68" i="113"/>
  <c r="P79" i="113"/>
  <c r="P65" i="113"/>
  <c r="P75" i="113"/>
  <c r="P83" i="113"/>
  <c r="P70" i="113"/>
  <c r="P73" i="113"/>
  <c r="P81" i="113"/>
  <c r="O72" i="113"/>
  <c r="O71" i="113"/>
  <c r="FK11" i="113"/>
  <c r="FK38" i="113"/>
  <c r="FK39" i="113"/>
  <c r="FK40" i="113"/>
  <c r="FK41" i="113"/>
  <c r="FK73" i="113"/>
  <c r="FK13" i="113"/>
  <c r="FK15" i="113"/>
  <c r="FK17" i="113"/>
  <c r="FK19" i="113"/>
  <c r="FK21" i="113"/>
  <c r="FK23" i="113"/>
  <c r="FK25" i="113"/>
  <c r="FK27" i="113"/>
  <c r="FK29" i="113"/>
  <c r="FK31" i="113"/>
  <c r="FK44" i="113"/>
  <c r="FK45" i="113"/>
  <c r="FK46" i="113"/>
  <c r="FK48" i="113"/>
  <c r="FK49" i="113"/>
  <c r="FK50" i="113"/>
  <c r="FK51" i="113"/>
  <c r="FK52" i="113"/>
  <c r="FK53" i="113"/>
  <c r="FK54" i="113"/>
  <c r="FK55" i="113"/>
  <c r="FK56" i="113"/>
  <c r="FK20" i="113"/>
  <c r="FK28" i="113"/>
  <c r="FK36" i="113"/>
  <c r="FK14" i="113"/>
  <c r="FK18" i="113"/>
  <c r="FK60" i="113"/>
  <c r="FK64" i="113"/>
  <c r="FK68" i="113"/>
  <c r="FK26" i="113"/>
  <c r="FK32" i="113"/>
  <c r="FK57" i="113"/>
  <c r="FK61" i="113"/>
  <c r="FK65" i="113"/>
  <c r="FK69" i="113"/>
  <c r="FK70" i="113"/>
  <c r="FK74" i="113"/>
  <c r="FK75" i="113"/>
  <c r="FK76" i="113"/>
  <c r="FK77" i="113"/>
  <c r="FK78" i="113"/>
  <c r="FK79" i="113"/>
  <c r="FK80" i="113"/>
  <c r="FK81" i="113"/>
  <c r="FK82" i="113"/>
  <c r="FK83" i="113"/>
  <c r="FK84" i="113"/>
  <c r="FK85" i="113"/>
  <c r="FK86" i="113"/>
  <c r="FK16" i="113"/>
  <c r="FK22" i="113"/>
  <c r="FK59" i="113"/>
  <c r="FK67" i="113"/>
  <c r="FK24" i="113"/>
  <c r="FK30" i="113"/>
  <c r="FK58" i="113"/>
  <c r="FK62" i="113"/>
  <c r="FK66" i="113"/>
  <c r="FK63" i="113"/>
  <c r="IS8" i="113"/>
  <c r="IS6" i="113"/>
  <c r="IS9" i="113"/>
  <c r="IT5" i="113"/>
  <c r="IS2" i="113"/>
  <c r="IS7" i="113"/>
  <c r="HL6" i="113"/>
  <c r="HL8" i="113"/>
  <c r="HM5" i="113"/>
  <c r="HL9" i="113"/>
  <c r="HL7" i="113"/>
  <c r="HL2" i="113"/>
  <c r="GW5" i="113"/>
  <c r="GV6" i="113"/>
  <c r="GV7" i="113"/>
  <c r="GV8" i="113"/>
  <c r="GV9" i="113"/>
  <c r="GV2" i="113"/>
  <c r="FL6" i="113"/>
  <c r="FL7" i="113"/>
  <c r="FL8" i="113"/>
  <c r="FL9" i="113"/>
  <c r="FL2" i="113"/>
  <c r="JM5" i="113"/>
  <c r="JL6" i="113"/>
  <c r="JL7" i="113"/>
  <c r="JL8" i="113"/>
  <c r="JL9" i="113"/>
  <c r="JL2" i="113"/>
  <c r="IE5" i="113"/>
  <c r="ID6" i="113"/>
  <c r="ID7" i="113"/>
  <c r="ID8" i="113"/>
  <c r="ID9" i="113"/>
  <c r="ID2" i="113"/>
  <c r="KR6" i="113"/>
  <c r="KS5" i="113"/>
  <c r="KR7" i="113"/>
  <c r="KR8" i="113"/>
  <c r="KR9" i="113"/>
  <c r="KR2" i="113"/>
  <c r="LK6" i="113"/>
  <c r="LK7" i="113"/>
  <c r="LK8" i="113"/>
  <c r="LL5" i="113"/>
  <c r="LK9" i="113"/>
  <c r="GF5" i="113"/>
  <c r="GE6" i="113"/>
  <c r="GE7" i="113"/>
  <c r="GE8" i="113"/>
  <c r="GE9" i="113"/>
  <c r="GE2" i="113"/>
  <c r="KD5" i="113"/>
  <c r="KC6" i="113"/>
  <c r="KC7" i="113"/>
  <c r="KC8" i="113"/>
  <c r="KC9" i="113"/>
  <c r="EY5" i="113"/>
  <c r="EX9" i="113"/>
  <c r="EX8" i="113"/>
  <c r="EX7" i="113"/>
  <c r="EX6" i="113"/>
  <c r="EX2" i="113"/>
  <c r="DN7" i="113"/>
  <c r="DO5" i="113"/>
  <c r="DN6" i="113"/>
  <c r="DN9" i="113"/>
  <c r="DN2" i="113"/>
  <c r="DN8" i="113"/>
  <c r="CF5" i="113"/>
  <c r="CE9" i="113"/>
  <c r="CE8" i="113"/>
  <c r="CE7" i="113"/>
  <c r="CE6" i="113"/>
  <c r="CE2" i="113"/>
  <c r="AZ5" i="113"/>
  <c r="AY9" i="113"/>
  <c r="AY7" i="113"/>
  <c r="AY2" i="113"/>
  <c r="AY8" i="113"/>
  <c r="AY6" i="113"/>
  <c r="LI2" i="113"/>
  <c r="KA2" i="113"/>
  <c r="R5" i="113"/>
  <c r="Q7" i="113"/>
  <c r="Q6" i="113"/>
  <c r="Q2" i="113"/>
  <c r="Q8" i="113"/>
  <c r="Q9" i="113"/>
  <c r="B138" i="110" a="1"/>
  <c r="C138" i="110"/>
  <c r="A138" i="110" a="1"/>
  <c r="A139" i="110"/>
  <c r="B133" i="110" a="1"/>
  <c r="C133" i="110"/>
  <c r="A133" i="110" a="1"/>
  <c r="A134" i="110"/>
  <c r="B88" i="110" a="1"/>
  <c r="D88" i="110"/>
  <c r="A88" i="110" a="1"/>
  <c r="A89" i="110"/>
  <c r="Q87" i="110"/>
  <c r="Q88" i="110"/>
  <c r="Q89" i="110"/>
  <c r="Q90" i="110"/>
  <c r="Q91" i="110"/>
  <c r="Q92" i="110"/>
  <c r="Q93" i="110"/>
  <c r="Q94" i="110"/>
  <c r="Q95" i="110"/>
  <c r="Q86" i="110"/>
  <c r="AI43" i="113"/>
  <c r="AH42" i="113"/>
  <c r="AH35" i="113"/>
  <c r="AH34" i="113"/>
  <c r="AH33" i="113"/>
  <c r="AX37" i="113"/>
  <c r="CX37" i="113"/>
  <c r="FF4" i="115"/>
  <c r="FE5" i="115"/>
  <c r="AP4" i="115"/>
  <c r="AO5" i="115"/>
  <c r="CL4" i="115"/>
  <c r="CK5" i="115"/>
  <c r="BN4" i="115"/>
  <c r="BM5" i="115"/>
  <c r="DJ4" i="115"/>
  <c r="DI5" i="115"/>
  <c r="C142" i="116"/>
  <c r="C56" i="116"/>
  <c r="C95" i="116"/>
  <c r="C189" i="116"/>
  <c r="R4" i="115"/>
  <c r="Q5" i="115"/>
  <c r="C273" i="116"/>
  <c r="EH4" i="115"/>
  <c r="EG5" i="115"/>
  <c r="GU43" i="113"/>
  <c r="JY35" i="113"/>
  <c r="IR43" i="113"/>
  <c r="IR37" i="113"/>
  <c r="KP42" i="113"/>
  <c r="AI12" i="113"/>
  <c r="AI72" i="113"/>
  <c r="AI71" i="113"/>
  <c r="JZ37" i="113"/>
  <c r="CW42" i="113"/>
  <c r="CW35" i="113"/>
  <c r="CX12" i="113"/>
  <c r="CX10" i="113"/>
  <c r="CY16" i="113"/>
  <c r="CY20" i="113"/>
  <c r="CY24" i="113"/>
  <c r="CY28" i="113"/>
  <c r="CY40" i="113"/>
  <c r="CY31" i="113"/>
  <c r="CY39" i="113"/>
  <c r="CY59" i="113"/>
  <c r="CY63" i="113"/>
  <c r="CY55" i="113"/>
  <c r="CY53" i="113"/>
  <c r="CY74" i="113"/>
  <c r="CY68" i="113"/>
  <c r="CY64" i="113"/>
  <c r="CY13" i="113"/>
  <c r="CY17" i="113"/>
  <c r="CY21" i="113"/>
  <c r="CY25" i="113"/>
  <c r="CY29" i="113"/>
  <c r="CY41" i="113"/>
  <c r="CY32" i="113"/>
  <c r="CY44" i="113"/>
  <c r="CY60" i="113"/>
  <c r="CY48" i="113"/>
  <c r="CY83" i="113"/>
  <c r="CY14" i="113"/>
  <c r="CY18" i="113"/>
  <c r="CY22" i="113"/>
  <c r="CY26" i="113"/>
  <c r="CY30" i="113"/>
  <c r="CY45" i="113"/>
  <c r="CY36" i="113"/>
  <c r="CY57" i="113"/>
  <c r="CY61" i="113"/>
  <c r="CY79" i="113"/>
  <c r="CY56" i="113"/>
  <c r="CY54" i="113"/>
  <c r="CY76" i="113"/>
  <c r="CY70" i="113"/>
  <c r="CY66" i="113"/>
  <c r="CY15" i="113"/>
  <c r="CY19" i="113"/>
  <c r="CY23" i="113"/>
  <c r="CY27" i="113"/>
  <c r="CY11" i="113"/>
  <c r="CY46" i="113"/>
  <c r="CY38" i="113"/>
  <c r="CY58" i="113"/>
  <c r="CY62" i="113"/>
  <c r="CY85" i="113"/>
  <c r="CY81" i="113"/>
  <c r="CY77" i="113"/>
  <c r="CY73" i="113"/>
  <c r="CY67" i="113"/>
  <c r="CY52" i="113"/>
  <c r="CY50" i="113"/>
  <c r="CY86" i="113"/>
  <c r="CY84" i="113"/>
  <c r="CY80" i="113"/>
  <c r="CY75" i="113"/>
  <c r="CY65" i="113"/>
  <c r="CY78" i="113"/>
  <c r="CY51" i="113"/>
  <c r="CY49" i="113"/>
  <c r="CY69" i="113"/>
  <c r="CY82" i="113"/>
  <c r="CW34" i="113"/>
  <c r="CW33" i="113"/>
  <c r="CX72" i="113"/>
  <c r="CX71" i="113"/>
  <c r="AJ13" i="113"/>
  <c r="AJ17" i="113"/>
  <c r="AJ21" i="113"/>
  <c r="AJ25" i="113"/>
  <c r="AJ29" i="113"/>
  <c r="AJ46" i="113"/>
  <c r="AJ51" i="113"/>
  <c r="AJ39" i="113"/>
  <c r="AJ55" i="113"/>
  <c r="AJ59" i="113"/>
  <c r="AJ63" i="113"/>
  <c r="AJ67" i="113"/>
  <c r="AJ73" i="113"/>
  <c r="AJ77" i="113"/>
  <c r="AJ81" i="113"/>
  <c r="AJ85" i="113"/>
  <c r="AJ31" i="113"/>
  <c r="AJ14" i="113"/>
  <c r="AJ18" i="113"/>
  <c r="AJ22" i="113"/>
  <c r="AJ26" i="113"/>
  <c r="AJ30" i="113"/>
  <c r="AJ48" i="113"/>
  <c r="AJ52" i="113"/>
  <c r="AJ40" i="113"/>
  <c r="AJ56" i="113"/>
  <c r="AJ60" i="113"/>
  <c r="AJ64" i="113"/>
  <c r="AJ68" i="113"/>
  <c r="AJ74" i="113"/>
  <c r="AJ78" i="113"/>
  <c r="AJ82" i="113"/>
  <c r="AJ86" i="113"/>
  <c r="AJ15" i="113"/>
  <c r="AJ19" i="113"/>
  <c r="AJ23" i="113"/>
  <c r="AJ27" i="113"/>
  <c r="AJ44" i="113"/>
  <c r="AJ49" i="113"/>
  <c r="AJ53" i="113"/>
  <c r="AJ41" i="113"/>
  <c r="AJ57" i="113"/>
  <c r="AJ61" i="113"/>
  <c r="AJ65" i="113"/>
  <c r="AJ69" i="113"/>
  <c r="AJ75" i="113"/>
  <c r="AJ79" i="113"/>
  <c r="AJ83" i="113"/>
  <c r="AJ32" i="113"/>
  <c r="AJ11" i="113"/>
  <c r="AJ16" i="113"/>
  <c r="AJ20" i="113"/>
  <c r="AJ24" i="113"/>
  <c r="AJ28" i="113"/>
  <c r="AJ45" i="113"/>
  <c r="AJ50" i="113"/>
  <c r="AJ38" i="113"/>
  <c r="AJ54" i="113"/>
  <c r="AJ58" i="113"/>
  <c r="AJ62" i="113"/>
  <c r="AJ66" i="113"/>
  <c r="AJ70" i="113"/>
  <c r="AJ76" i="113"/>
  <c r="AJ80" i="113"/>
  <c r="AJ84" i="113"/>
  <c r="AJ36" i="113"/>
  <c r="FJ42" i="113"/>
  <c r="FJ35" i="113"/>
  <c r="FJ33" i="113"/>
  <c r="IQ42" i="113"/>
  <c r="IQ35" i="113"/>
  <c r="IQ34" i="113"/>
  <c r="IQ33" i="113"/>
  <c r="CZ76" i="113"/>
  <c r="CZ66" i="113"/>
  <c r="CZ20" i="113"/>
  <c r="CZ26" i="113"/>
  <c r="CZ28" i="113"/>
  <c r="CZ68" i="113"/>
  <c r="CZ15" i="113"/>
  <c r="CZ39" i="113"/>
  <c r="CZ45" i="113"/>
  <c r="CZ54" i="113"/>
  <c r="CZ50" i="113"/>
  <c r="CZ82" i="113"/>
  <c r="CZ83" i="113"/>
  <c r="CZ78" i="113"/>
  <c r="CZ32" i="113"/>
  <c r="CZ65" i="113"/>
  <c r="CZ21" i="113"/>
  <c r="CZ79" i="113"/>
  <c r="CZ19" i="113"/>
  <c r="CZ24" i="113"/>
  <c r="CZ29" i="113"/>
  <c r="CZ81" i="113"/>
  <c r="CZ73" i="113"/>
  <c r="CZ11" i="113"/>
  <c r="CZ16" i="113"/>
  <c r="CZ44" i="113"/>
  <c r="CZ46" i="113"/>
  <c r="CZ86" i="113"/>
  <c r="CZ77" i="113"/>
  <c r="CZ64" i="113"/>
  <c r="CZ85" i="113"/>
  <c r="CZ75" i="113"/>
  <c r="CZ23" i="113"/>
  <c r="CZ18" i="113"/>
  <c r="CZ30" i="113"/>
  <c r="CZ84" i="113"/>
  <c r="CZ70" i="113"/>
  <c r="CZ13" i="113"/>
  <c r="CZ17" i="113"/>
  <c r="CZ40" i="113"/>
  <c r="CZ48" i="113"/>
  <c r="CZ56" i="113"/>
  <c r="CZ52" i="113"/>
  <c r="CZ74" i="113"/>
  <c r="CZ67" i="113"/>
  <c r="CZ27" i="113"/>
  <c r="CZ22" i="113"/>
  <c r="CZ25" i="113"/>
  <c r="CZ69" i="113"/>
  <c r="CZ14" i="113"/>
  <c r="CZ38" i="113"/>
  <c r="CZ41" i="113"/>
  <c r="CZ53" i="113"/>
  <c r="CZ49" i="113"/>
  <c r="CZ80" i="113"/>
  <c r="CZ36" i="113"/>
  <c r="CZ51" i="113"/>
  <c r="CZ63" i="113"/>
  <c r="CZ61" i="113"/>
  <c r="CZ59" i="113"/>
  <c r="CZ57" i="113"/>
  <c r="CZ31" i="113"/>
  <c r="CZ62" i="113"/>
  <c r="CZ60" i="113"/>
  <c r="CZ58" i="113"/>
  <c r="CZ55" i="113"/>
  <c r="CX47" i="113"/>
  <c r="AI10" i="113"/>
  <c r="AI47" i="113"/>
  <c r="AI42" i="113"/>
  <c r="AI35" i="113"/>
  <c r="P43" i="113"/>
  <c r="CD43" i="113"/>
  <c r="DM72" i="113"/>
  <c r="GU37" i="113"/>
  <c r="P72" i="113"/>
  <c r="P71" i="113"/>
  <c r="GD43" i="113"/>
  <c r="GD37" i="113"/>
  <c r="FK12" i="113"/>
  <c r="AX43" i="113"/>
  <c r="DM12" i="113"/>
  <c r="HJ42" i="113"/>
  <c r="HK72" i="113"/>
  <c r="HK71" i="113"/>
  <c r="IC72" i="113"/>
  <c r="IC71" i="113"/>
  <c r="JZ72" i="113"/>
  <c r="JZ71" i="113"/>
  <c r="LG42" i="113"/>
  <c r="LG35" i="113"/>
  <c r="LH72" i="113"/>
  <c r="LH12" i="113"/>
  <c r="LH37" i="113"/>
  <c r="LH43" i="113"/>
  <c r="LH47" i="113"/>
  <c r="LH10" i="113"/>
  <c r="LI11" i="113"/>
  <c r="LI31" i="113"/>
  <c r="LI16" i="113"/>
  <c r="LI20" i="113"/>
  <c r="LI24" i="113"/>
  <c r="LI36" i="113"/>
  <c r="LI41" i="113"/>
  <c r="LI46" i="113"/>
  <c r="LI58" i="113"/>
  <c r="LI54" i="113"/>
  <c r="LI66" i="113"/>
  <c r="LI80" i="113"/>
  <c r="LI57" i="113"/>
  <c r="LI63" i="113"/>
  <c r="LI77" i="113"/>
  <c r="LI79" i="113"/>
  <c r="LI82" i="113"/>
  <c r="LI28" i="113"/>
  <c r="LI13" i="113"/>
  <c r="LI17" i="113"/>
  <c r="LI21" i="113"/>
  <c r="LI25" i="113"/>
  <c r="LI38" i="113"/>
  <c r="LI44" i="113"/>
  <c r="LI48" i="113"/>
  <c r="LI27" i="113"/>
  <c r="LI59" i="113"/>
  <c r="LI68" i="113"/>
  <c r="LI81" i="113"/>
  <c r="LI70" i="113"/>
  <c r="LI65" i="113"/>
  <c r="LI55" i="113"/>
  <c r="LI50" i="113"/>
  <c r="LI83" i="113"/>
  <c r="LI29" i="113"/>
  <c r="LI14" i="113"/>
  <c r="LI18" i="113"/>
  <c r="LI22" i="113"/>
  <c r="LI26" i="113"/>
  <c r="LI39" i="113"/>
  <c r="LI45" i="113"/>
  <c r="LI51" i="113"/>
  <c r="LI49" i="113"/>
  <c r="LI60" i="113"/>
  <c r="LI74" i="113"/>
  <c r="LI84" i="113"/>
  <c r="LI61" i="113"/>
  <c r="LI85" i="113"/>
  <c r="LI67" i="113"/>
  <c r="LI73" i="113"/>
  <c r="LI30" i="113"/>
  <c r="LI15" i="113"/>
  <c r="LI19" i="113"/>
  <c r="LI23" i="113"/>
  <c r="LI32" i="113"/>
  <c r="LI40" i="113"/>
  <c r="LI56" i="113"/>
  <c r="LI53" i="113"/>
  <c r="LI52" i="113"/>
  <c r="LI64" i="113"/>
  <c r="LI75" i="113"/>
  <c r="LI86" i="113"/>
  <c r="LI62" i="113"/>
  <c r="LI69" i="113"/>
  <c r="LI78" i="113"/>
  <c r="LI76" i="113"/>
  <c r="LH71" i="113"/>
  <c r="LH42" i="113"/>
  <c r="KO34" i="113"/>
  <c r="KO33" i="113"/>
  <c r="KQ72" i="113"/>
  <c r="KQ71" i="113"/>
  <c r="KQ43" i="113"/>
  <c r="KQ37" i="113"/>
  <c r="JZ47" i="113"/>
  <c r="JZ12" i="113"/>
  <c r="JZ10" i="113"/>
  <c r="KA30" i="113"/>
  <c r="KA14" i="113"/>
  <c r="KA18" i="113"/>
  <c r="KA22" i="113"/>
  <c r="KA26" i="113"/>
  <c r="KA40" i="113"/>
  <c r="KA48" i="113"/>
  <c r="KA52" i="113"/>
  <c r="KA60" i="113"/>
  <c r="KA53" i="113"/>
  <c r="KA73" i="113"/>
  <c r="KA63" i="113"/>
  <c r="KA64" i="113"/>
  <c r="KA77" i="113"/>
  <c r="KA86" i="113"/>
  <c r="KA85" i="113"/>
  <c r="KA31" i="113"/>
  <c r="KA15" i="113"/>
  <c r="KA19" i="113"/>
  <c r="KA23" i="113"/>
  <c r="KA27" i="113"/>
  <c r="KA41" i="113"/>
  <c r="KA51" i="113"/>
  <c r="KA58" i="113"/>
  <c r="KA61" i="113"/>
  <c r="KA55" i="113"/>
  <c r="KA75" i="113"/>
  <c r="KA65" i="113"/>
  <c r="KA32" i="113"/>
  <c r="KA81" i="113"/>
  <c r="KA66" i="113"/>
  <c r="KA67" i="113"/>
  <c r="KA28" i="113"/>
  <c r="KA11" i="113"/>
  <c r="KA16" i="113"/>
  <c r="KA20" i="113"/>
  <c r="KA24" i="113"/>
  <c r="KA38" i="113"/>
  <c r="KA44" i="113"/>
  <c r="KA54" i="113"/>
  <c r="KA50" i="113"/>
  <c r="KA62" i="113"/>
  <c r="KA57" i="113"/>
  <c r="KA80" i="113"/>
  <c r="KA70" i="113"/>
  <c r="KA56" i="113"/>
  <c r="KA83" i="113"/>
  <c r="KA76" i="113"/>
  <c r="KA69" i="113"/>
  <c r="KA29" i="113"/>
  <c r="KA13" i="113"/>
  <c r="KA17" i="113"/>
  <c r="KA21" i="113"/>
  <c r="KA25" i="113"/>
  <c r="KA39" i="113"/>
  <c r="KA45" i="113"/>
  <c r="KA49" i="113"/>
  <c r="KA59" i="113"/>
  <c r="KA46" i="113"/>
  <c r="KA68" i="113"/>
  <c r="KA36" i="113"/>
  <c r="KA84" i="113"/>
  <c r="KA74" i="113"/>
  <c r="KA78" i="113"/>
  <c r="KA79" i="113"/>
  <c r="KA82" i="113"/>
  <c r="JZ43" i="113"/>
  <c r="JZ42" i="113"/>
  <c r="JZ35" i="113"/>
  <c r="JY34" i="113"/>
  <c r="JY33" i="113"/>
  <c r="JX34" i="113"/>
  <c r="JX33" i="113"/>
  <c r="JI33" i="113"/>
  <c r="KP35" i="113"/>
  <c r="KQ12" i="113"/>
  <c r="KQ10" i="113"/>
  <c r="KR11" i="113"/>
  <c r="KR13" i="113"/>
  <c r="KR14" i="113"/>
  <c r="KR15" i="113"/>
  <c r="KR16" i="113"/>
  <c r="KR17" i="113"/>
  <c r="KR18" i="113"/>
  <c r="KR19" i="113"/>
  <c r="KR20" i="113"/>
  <c r="KR21" i="113"/>
  <c r="KR22" i="113"/>
  <c r="KR23" i="113"/>
  <c r="KR24" i="113"/>
  <c r="KR25" i="113"/>
  <c r="KR26" i="113"/>
  <c r="KR28" i="113"/>
  <c r="KR29" i="113"/>
  <c r="KR30" i="113"/>
  <c r="KR31" i="113"/>
  <c r="KR27" i="113"/>
  <c r="KR46" i="113"/>
  <c r="KR32" i="113"/>
  <c r="KR36" i="113"/>
  <c r="KR49" i="113"/>
  <c r="KR52" i="113"/>
  <c r="KR54" i="113"/>
  <c r="KR59" i="113"/>
  <c r="KR60" i="113"/>
  <c r="KR61" i="113"/>
  <c r="KR62" i="113"/>
  <c r="KR63" i="113"/>
  <c r="KR65" i="113"/>
  <c r="KR67" i="113"/>
  <c r="KR73" i="113"/>
  <c r="KR75" i="113"/>
  <c r="KR56" i="113"/>
  <c r="KR70" i="113"/>
  <c r="KR77" i="113"/>
  <c r="KR81" i="113"/>
  <c r="KR50" i="113"/>
  <c r="KR55" i="113"/>
  <c r="KR57" i="113"/>
  <c r="KR69" i="113"/>
  <c r="KR85" i="113"/>
  <c r="KR38" i="113"/>
  <c r="KR39" i="113"/>
  <c r="KR40" i="113"/>
  <c r="KR41" i="113"/>
  <c r="KR44" i="113"/>
  <c r="KR45" i="113"/>
  <c r="KR51" i="113"/>
  <c r="KR53" i="113"/>
  <c r="KR58" i="113"/>
  <c r="KR64" i="113"/>
  <c r="KR66" i="113"/>
  <c r="KR68" i="113"/>
  <c r="KR83" i="113"/>
  <c r="KR84" i="113"/>
  <c r="KR74" i="113"/>
  <c r="KR48" i="113"/>
  <c r="KR86" i="113"/>
  <c r="KR78" i="113"/>
  <c r="KR79" i="113"/>
  <c r="KR82" i="113"/>
  <c r="KR76" i="113"/>
  <c r="KR80" i="113"/>
  <c r="KQ47" i="113"/>
  <c r="JL11" i="113"/>
  <c r="JL32" i="113"/>
  <c r="JL36" i="113"/>
  <c r="JL49" i="113"/>
  <c r="JL27" i="113"/>
  <c r="JL50" i="113"/>
  <c r="JL13" i="113"/>
  <c r="JL14" i="113"/>
  <c r="JL15" i="113"/>
  <c r="JL16" i="113"/>
  <c r="JL17" i="113"/>
  <c r="JL18" i="113"/>
  <c r="JL19" i="113"/>
  <c r="JL20" i="113"/>
  <c r="JL21" i="113"/>
  <c r="JL22" i="113"/>
  <c r="JL23" i="113"/>
  <c r="JL24" i="113"/>
  <c r="JL25" i="113"/>
  <c r="JL26" i="113"/>
  <c r="JL46" i="113"/>
  <c r="JL53" i="113"/>
  <c r="JL29" i="113"/>
  <c r="JL64" i="113"/>
  <c r="JL28" i="113"/>
  <c r="JL52" i="113"/>
  <c r="JL55" i="113"/>
  <c r="JL58" i="113"/>
  <c r="JL65" i="113"/>
  <c r="JL68" i="113"/>
  <c r="JL31" i="113"/>
  <c r="JL56" i="113"/>
  <c r="JL59" i="113"/>
  <c r="JL60" i="113"/>
  <c r="JL61" i="113"/>
  <c r="JL62" i="113"/>
  <c r="JL63" i="113"/>
  <c r="JL66" i="113"/>
  <c r="JL69" i="113"/>
  <c r="JL70" i="113"/>
  <c r="JL73" i="113"/>
  <c r="JL85" i="113"/>
  <c r="JL39" i="113"/>
  <c r="JL45" i="113"/>
  <c r="JL54" i="113"/>
  <c r="JL75" i="113"/>
  <c r="JL77" i="113"/>
  <c r="JL79" i="113"/>
  <c r="JL82" i="113"/>
  <c r="JL84" i="113"/>
  <c r="JL44" i="113"/>
  <c r="JL81" i="113"/>
  <c r="JL40" i="113"/>
  <c r="JL51" i="113"/>
  <c r="JL57" i="113"/>
  <c r="JL74" i="113"/>
  <c r="JL76" i="113"/>
  <c r="JL78" i="113"/>
  <c r="JL80" i="113"/>
  <c r="JL83" i="113"/>
  <c r="JL86" i="113"/>
  <c r="JL30" i="113"/>
  <c r="JL38" i="113"/>
  <c r="JL67" i="113"/>
  <c r="JL41" i="113"/>
  <c r="JL48" i="113"/>
  <c r="JK72" i="113"/>
  <c r="JK71" i="113"/>
  <c r="JK43" i="113"/>
  <c r="JK37" i="113"/>
  <c r="JK12" i="113"/>
  <c r="JK10" i="113"/>
  <c r="JJ42" i="113"/>
  <c r="JJ35" i="113"/>
  <c r="JK47" i="113"/>
  <c r="IS13" i="113"/>
  <c r="IS14" i="113"/>
  <c r="IS15" i="113"/>
  <c r="IS16" i="113"/>
  <c r="IS17" i="113"/>
  <c r="IS18" i="113"/>
  <c r="IS19" i="113"/>
  <c r="IS20" i="113"/>
  <c r="IS21" i="113"/>
  <c r="IS22" i="113"/>
  <c r="IS23" i="113"/>
  <c r="IS24" i="113"/>
  <c r="IS25" i="113"/>
  <c r="IS11" i="113"/>
  <c r="IS32" i="113"/>
  <c r="IS36" i="113"/>
  <c r="IS50" i="113"/>
  <c r="IS46" i="113"/>
  <c r="IS53" i="113"/>
  <c r="IS26" i="113"/>
  <c r="IS27" i="113"/>
  <c r="IS28" i="113"/>
  <c r="IS29" i="113"/>
  <c r="IS30" i="113"/>
  <c r="IS31" i="113"/>
  <c r="IS49" i="113"/>
  <c r="IS52" i="113"/>
  <c r="IS55" i="113"/>
  <c r="IS54" i="113"/>
  <c r="IS57" i="113"/>
  <c r="IS67" i="113"/>
  <c r="IS38" i="113"/>
  <c r="IS39" i="113"/>
  <c r="IS40" i="113"/>
  <c r="IS41" i="113"/>
  <c r="IS44" i="113"/>
  <c r="IS45" i="113"/>
  <c r="IS48" i="113"/>
  <c r="IS51" i="113"/>
  <c r="IS58" i="113"/>
  <c r="IS64" i="113"/>
  <c r="IS56" i="113"/>
  <c r="IS59" i="113"/>
  <c r="IS60" i="113"/>
  <c r="IS61" i="113"/>
  <c r="IS62" i="113"/>
  <c r="IS63" i="113"/>
  <c r="IS65" i="113"/>
  <c r="IS68" i="113"/>
  <c r="IS73" i="113"/>
  <c r="IS66" i="113"/>
  <c r="IS81" i="113"/>
  <c r="IS69" i="113"/>
  <c r="IS70" i="113"/>
  <c r="IS75" i="113"/>
  <c r="IS77" i="113"/>
  <c r="IS79" i="113"/>
  <c r="IS82" i="113"/>
  <c r="IS84" i="113"/>
  <c r="IS85" i="113"/>
  <c r="IS74" i="113"/>
  <c r="IS76" i="113"/>
  <c r="IS78" i="113"/>
  <c r="IS80" i="113"/>
  <c r="IS83" i="113"/>
  <c r="IS86" i="113"/>
  <c r="IR12" i="113"/>
  <c r="IR10" i="113"/>
  <c r="IR72" i="113"/>
  <c r="IR71" i="113"/>
  <c r="IR47" i="113"/>
  <c r="ID13" i="113"/>
  <c r="ID14" i="113"/>
  <c r="ID15" i="113"/>
  <c r="ID16" i="113"/>
  <c r="ID17" i="113"/>
  <c r="ID18" i="113"/>
  <c r="ID19" i="113"/>
  <c r="ID20" i="113"/>
  <c r="ID21" i="113"/>
  <c r="ID22" i="113"/>
  <c r="ID23" i="113"/>
  <c r="ID24" i="113"/>
  <c r="ID25" i="113"/>
  <c r="ID26" i="113"/>
  <c r="ID27" i="113"/>
  <c r="ID11" i="113"/>
  <c r="ID28" i="113"/>
  <c r="ID29" i="113"/>
  <c r="ID30" i="113"/>
  <c r="ID31" i="113"/>
  <c r="ID32" i="113"/>
  <c r="ID36" i="113"/>
  <c r="ID50" i="113"/>
  <c r="ID56" i="113"/>
  <c r="ID46" i="113"/>
  <c r="ID53" i="113"/>
  <c r="ID38" i="113"/>
  <c r="ID39" i="113"/>
  <c r="ID40" i="113"/>
  <c r="ID41" i="113"/>
  <c r="ID44" i="113"/>
  <c r="ID45" i="113"/>
  <c r="ID48" i="113"/>
  <c r="ID51" i="113"/>
  <c r="ID54" i="113"/>
  <c r="ID57" i="113"/>
  <c r="ID66" i="113"/>
  <c r="ID67" i="113"/>
  <c r="ID73" i="113"/>
  <c r="ID49" i="113"/>
  <c r="ID52" i="113"/>
  <c r="ID55" i="113"/>
  <c r="ID58" i="113"/>
  <c r="ID64" i="113"/>
  <c r="ID74" i="113"/>
  <c r="ID76" i="113"/>
  <c r="ID68" i="113"/>
  <c r="ID79" i="113"/>
  <c r="ID82" i="113"/>
  <c r="ID84" i="113"/>
  <c r="ID60" i="113"/>
  <c r="ID85" i="113"/>
  <c r="ID81" i="113"/>
  <c r="ID59" i="113"/>
  <c r="ID63" i="113"/>
  <c r="ID75" i="113"/>
  <c r="ID77" i="113"/>
  <c r="ID62" i="113"/>
  <c r="ID78" i="113"/>
  <c r="ID80" i="113"/>
  <c r="ID83" i="113"/>
  <c r="ID86" i="113"/>
  <c r="ID61" i="113"/>
  <c r="ID65" i="113"/>
  <c r="ID69" i="113"/>
  <c r="ID70" i="113"/>
  <c r="IB42" i="113"/>
  <c r="IB35" i="113"/>
  <c r="IC43" i="113"/>
  <c r="IC37" i="113"/>
  <c r="IC47" i="113"/>
  <c r="IC12" i="113"/>
  <c r="IC10" i="113"/>
  <c r="IA34" i="113"/>
  <c r="IA33" i="113"/>
  <c r="HJ35" i="113"/>
  <c r="HJ34" i="113"/>
  <c r="HK12" i="113"/>
  <c r="HL11" i="113"/>
  <c r="HL28" i="113"/>
  <c r="HL29" i="113"/>
  <c r="HL30" i="113"/>
  <c r="HL31" i="113"/>
  <c r="HL13" i="113"/>
  <c r="HL14" i="113"/>
  <c r="HL15" i="113"/>
  <c r="HL16" i="113"/>
  <c r="HL17" i="113"/>
  <c r="HL18" i="113"/>
  <c r="HL19" i="113"/>
  <c r="HL20" i="113"/>
  <c r="HL21" i="113"/>
  <c r="HL22" i="113"/>
  <c r="HL23" i="113"/>
  <c r="HL24" i="113"/>
  <c r="HL25" i="113"/>
  <c r="HL26" i="113"/>
  <c r="HL27" i="113"/>
  <c r="HL38" i="113"/>
  <c r="HL39" i="113"/>
  <c r="HL40" i="113"/>
  <c r="HL41" i="113"/>
  <c r="HL44" i="113"/>
  <c r="HL45" i="113"/>
  <c r="HL51" i="113"/>
  <c r="HL55" i="113"/>
  <c r="HL59" i="113"/>
  <c r="HL32" i="113"/>
  <c r="HL36" i="113"/>
  <c r="HL52" i="113"/>
  <c r="HL46" i="113"/>
  <c r="HL48" i="113"/>
  <c r="HL49" i="113"/>
  <c r="HL50" i="113"/>
  <c r="HL53" i="113"/>
  <c r="HL57" i="113"/>
  <c r="HL64" i="113"/>
  <c r="HL68" i="113"/>
  <c r="HL73" i="113"/>
  <c r="HL76" i="113"/>
  <c r="HL56" i="113"/>
  <c r="HL77" i="113"/>
  <c r="HL81" i="113"/>
  <c r="HL85" i="113"/>
  <c r="HL54" i="113"/>
  <c r="HL67" i="113"/>
  <c r="HL65" i="113"/>
  <c r="HL69" i="113"/>
  <c r="HL70" i="113"/>
  <c r="HL74" i="113"/>
  <c r="HL78" i="113"/>
  <c r="HL82" i="113"/>
  <c r="HL86" i="113"/>
  <c r="HL75" i="113"/>
  <c r="HL80" i="113"/>
  <c r="HL84" i="113"/>
  <c r="HL58" i="113"/>
  <c r="HL60" i="113"/>
  <c r="HL61" i="113"/>
  <c r="HL62" i="113"/>
  <c r="HL63" i="113"/>
  <c r="HL66" i="113"/>
  <c r="HL79" i="113"/>
  <c r="HL83" i="113"/>
  <c r="HK37" i="113"/>
  <c r="HK10" i="113"/>
  <c r="HK43" i="113"/>
  <c r="HK47" i="113"/>
  <c r="GU47" i="113"/>
  <c r="GU72" i="113"/>
  <c r="GU71" i="113"/>
  <c r="GV28" i="113"/>
  <c r="GV29" i="113"/>
  <c r="GV30" i="113"/>
  <c r="GV31" i="113"/>
  <c r="GV32" i="113"/>
  <c r="GV36" i="113"/>
  <c r="GV13" i="113"/>
  <c r="GV14" i="113"/>
  <c r="GV15" i="113"/>
  <c r="GV16" i="113"/>
  <c r="GV17" i="113"/>
  <c r="GV18" i="113"/>
  <c r="GV19" i="113"/>
  <c r="GV20" i="113"/>
  <c r="GV21" i="113"/>
  <c r="GV22" i="113"/>
  <c r="GV23" i="113"/>
  <c r="GV24" i="113"/>
  <c r="GV25" i="113"/>
  <c r="GV26" i="113"/>
  <c r="GV27" i="113"/>
  <c r="GV59" i="113"/>
  <c r="GV38" i="113"/>
  <c r="GV39" i="113"/>
  <c r="GV40" i="113"/>
  <c r="GV41" i="113"/>
  <c r="GV44" i="113"/>
  <c r="GV45" i="113"/>
  <c r="GV64" i="113"/>
  <c r="GV65" i="113"/>
  <c r="GV66" i="113"/>
  <c r="GV67" i="113"/>
  <c r="GV68" i="113"/>
  <c r="GV46" i="113"/>
  <c r="GV48" i="113"/>
  <c r="GV49" i="113"/>
  <c r="GV50" i="113"/>
  <c r="GV73" i="113"/>
  <c r="GV77" i="113"/>
  <c r="GV78" i="113"/>
  <c r="GV79" i="113"/>
  <c r="GV80" i="113"/>
  <c r="GV81" i="113"/>
  <c r="GV82" i="113"/>
  <c r="GV83" i="113"/>
  <c r="GV52" i="113"/>
  <c r="GV54" i="113"/>
  <c r="GV56" i="113"/>
  <c r="GV58" i="113"/>
  <c r="GV69" i="113"/>
  <c r="GV70" i="113"/>
  <c r="GV84" i="113"/>
  <c r="GV85" i="113"/>
  <c r="GV86" i="113"/>
  <c r="GV75" i="113"/>
  <c r="GV11" i="113"/>
  <c r="GV51" i="113"/>
  <c r="GV53" i="113"/>
  <c r="GV55" i="113"/>
  <c r="GV57" i="113"/>
  <c r="GV60" i="113"/>
  <c r="GV61" i="113"/>
  <c r="GV62" i="113"/>
  <c r="GV63" i="113"/>
  <c r="GV76" i="113"/>
  <c r="GV74" i="113"/>
  <c r="GU12" i="113"/>
  <c r="GU10" i="113"/>
  <c r="GT42" i="113"/>
  <c r="GT35" i="113"/>
  <c r="GD72" i="113"/>
  <c r="GD71" i="113"/>
  <c r="GD12" i="113"/>
  <c r="GD10" i="113"/>
  <c r="GE11" i="113"/>
  <c r="GE28" i="113"/>
  <c r="GE29" i="113"/>
  <c r="GE30" i="113"/>
  <c r="GE31" i="113"/>
  <c r="GE38" i="113"/>
  <c r="GE39" i="113"/>
  <c r="GE40" i="113"/>
  <c r="GE41" i="113"/>
  <c r="GE44" i="113"/>
  <c r="GE45" i="113"/>
  <c r="GE13" i="113"/>
  <c r="GE14" i="113"/>
  <c r="GE15" i="113"/>
  <c r="GE16" i="113"/>
  <c r="GE17" i="113"/>
  <c r="GE18" i="113"/>
  <c r="GE19" i="113"/>
  <c r="GE20" i="113"/>
  <c r="GE21" i="113"/>
  <c r="GE22" i="113"/>
  <c r="GE23" i="113"/>
  <c r="GE24" i="113"/>
  <c r="GE25" i="113"/>
  <c r="GE32" i="113"/>
  <c r="GE36" i="113"/>
  <c r="GE46" i="113"/>
  <c r="GE27" i="113"/>
  <c r="GE51" i="113"/>
  <c r="GE52" i="113"/>
  <c r="GE53" i="113"/>
  <c r="GE54" i="113"/>
  <c r="GE55" i="113"/>
  <c r="GE56" i="113"/>
  <c r="GE57" i="113"/>
  <c r="GE58" i="113"/>
  <c r="GE74" i="113"/>
  <c r="GE26" i="113"/>
  <c r="GE64" i="113"/>
  <c r="GE65" i="113"/>
  <c r="GE66" i="113"/>
  <c r="GE67" i="113"/>
  <c r="GE68" i="113"/>
  <c r="GE76" i="113"/>
  <c r="GE59" i="113"/>
  <c r="GE60" i="113"/>
  <c r="GE61" i="113"/>
  <c r="GE62" i="113"/>
  <c r="GE63" i="113"/>
  <c r="GE73" i="113"/>
  <c r="GE77" i="113"/>
  <c r="GE78" i="113"/>
  <c r="GE79" i="113"/>
  <c r="GE80" i="113"/>
  <c r="GE81" i="113"/>
  <c r="GE48" i="113"/>
  <c r="GE49" i="113"/>
  <c r="GE50" i="113"/>
  <c r="GE69" i="113"/>
  <c r="GE70" i="113"/>
  <c r="GE75" i="113"/>
  <c r="GE82" i="113"/>
  <c r="GE83" i="113"/>
  <c r="GE84" i="113"/>
  <c r="GE85" i="113"/>
  <c r="GE86" i="113"/>
  <c r="GD47" i="113"/>
  <c r="GD42" i="113"/>
  <c r="GD35" i="113"/>
  <c r="GC42" i="113"/>
  <c r="GC35" i="113"/>
  <c r="FK72" i="113"/>
  <c r="FK71" i="113"/>
  <c r="FK37" i="113"/>
  <c r="FK43" i="113"/>
  <c r="FK47" i="113"/>
  <c r="EU34" i="113"/>
  <c r="EW72" i="113"/>
  <c r="EW71" i="113"/>
  <c r="EW43" i="113"/>
  <c r="EW37" i="113"/>
  <c r="EV42" i="113"/>
  <c r="EV35" i="113"/>
  <c r="EV33" i="113"/>
  <c r="EX13" i="113"/>
  <c r="EX14" i="113"/>
  <c r="EX29" i="113"/>
  <c r="EX30" i="113"/>
  <c r="EX31" i="113"/>
  <c r="EX15" i="113"/>
  <c r="EX16" i="113"/>
  <c r="EX17" i="113"/>
  <c r="EX18" i="113"/>
  <c r="EX19" i="113"/>
  <c r="EX20" i="113"/>
  <c r="EX21" i="113"/>
  <c r="EX22" i="113"/>
  <c r="EX38" i="113"/>
  <c r="EX11" i="113"/>
  <c r="EX23" i="113"/>
  <c r="EX24" i="113"/>
  <c r="EX25" i="113"/>
  <c r="EX26" i="113"/>
  <c r="EX27" i="113"/>
  <c r="EX28" i="113"/>
  <c r="EX32" i="113"/>
  <c r="EX39" i="113"/>
  <c r="EX40" i="113"/>
  <c r="EX44" i="113"/>
  <c r="EX45" i="113"/>
  <c r="EX46" i="113"/>
  <c r="EX48" i="113"/>
  <c r="EX49" i="113"/>
  <c r="EX50" i="113"/>
  <c r="EX51" i="113"/>
  <c r="EX52" i="113"/>
  <c r="EX53" i="113"/>
  <c r="EX36" i="113"/>
  <c r="EX60" i="113"/>
  <c r="EX65" i="113"/>
  <c r="EX41" i="113"/>
  <c r="EX61" i="113"/>
  <c r="EX66" i="113"/>
  <c r="EX67" i="113"/>
  <c r="EX62" i="113"/>
  <c r="EX63" i="113"/>
  <c r="EX68" i="113"/>
  <c r="EX73" i="113"/>
  <c r="EX77" i="113"/>
  <c r="EX78" i="113"/>
  <c r="EX80" i="113"/>
  <c r="EX81" i="113"/>
  <c r="EX82" i="113"/>
  <c r="EX83" i="113"/>
  <c r="EX86" i="113"/>
  <c r="EX69" i="113"/>
  <c r="EX70" i="113"/>
  <c r="EX75" i="113"/>
  <c r="EX79" i="113"/>
  <c r="EX84" i="113"/>
  <c r="EX85" i="113"/>
  <c r="EX54" i="113"/>
  <c r="EX55" i="113"/>
  <c r="EX56" i="113"/>
  <c r="EX57" i="113"/>
  <c r="EX58" i="113"/>
  <c r="EX59" i="113"/>
  <c r="EX64" i="113"/>
  <c r="EX74" i="113"/>
  <c r="EX76" i="113"/>
  <c r="EW12" i="113"/>
  <c r="EW10" i="113"/>
  <c r="EW47" i="113"/>
  <c r="DM37" i="113"/>
  <c r="DM71" i="113"/>
  <c r="DM47" i="113"/>
  <c r="DM10" i="113"/>
  <c r="DN13" i="113"/>
  <c r="DN14" i="113"/>
  <c r="DN19" i="113"/>
  <c r="DN23" i="113"/>
  <c r="DN27" i="113"/>
  <c r="DN15" i="113"/>
  <c r="DN16" i="113"/>
  <c r="DN17" i="113"/>
  <c r="DN20" i="113"/>
  <c r="DN24" i="113"/>
  <c r="DN28" i="113"/>
  <c r="DN21" i="113"/>
  <c r="DN25" i="113"/>
  <c r="DN29" i="113"/>
  <c r="DN11" i="113"/>
  <c r="DN18" i="113"/>
  <c r="DN22" i="113"/>
  <c r="DN26" i="113"/>
  <c r="DN30" i="113"/>
  <c r="DN31" i="113"/>
  <c r="DN36" i="113"/>
  <c r="DN40" i="113"/>
  <c r="DN57" i="113"/>
  <c r="DN39" i="113"/>
  <c r="DN45" i="113"/>
  <c r="DN48" i="113"/>
  <c r="DN49" i="113"/>
  <c r="DN50" i="113"/>
  <c r="DN51" i="113"/>
  <c r="DN52" i="113"/>
  <c r="DN64" i="113"/>
  <c r="DN32" i="113"/>
  <c r="DN41" i="113"/>
  <c r="DN44" i="113"/>
  <c r="DN76" i="113"/>
  <c r="DN38" i="113"/>
  <c r="DN46" i="113"/>
  <c r="DN53" i="113"/>
  <c r="DN54" i="113"/>
  <c r="DN55" i="113"/>
  <c r="DN56" i="113"/>
  <c r="DN58" i="113"/>
  <c r="DN59" i="113"/>
  <c r="DN60" i="113"/>
  <c r="DN61" i="113"/>
  <c r="DN62" i="113"/>
  <c r="DN63" i="113"/>
  <c r="DN65" i="113"/>
  <c r="DN66" i="113"/>
  <c r="DN67" i="113"/>
  <c r="DN68" i="113"/>
  <c r="DN69" i="113"/>
  <c r="DN70" i="113"/>
  <c r="DN73" i="113"/>
  <c r="DN74" i="113"/>
  <c r="DN75" i="113"/>
  <c r="DN78" i="113"/>
  <c r="DN79" i="113"/>
  <c r="DN83" i="113"/>
  <c r="DN77" i="113"/>
  <c r="DN80" i="113"/>
  <c r="DN81" i="113"/>
  <c r="DN84" i="113"/>
  <c r="DN86" i="113"/>
  <c r="DN82" i="113"/>
  <c r="DN85" i="113"/>
  <c r="DL42" i="113"/>
  <c r="DL35" i="113"/>
  <c r="CD47" i="113"/>
  <c r="CD72" i="113"/>
  <c r="CD71" i="113"/>
  <c r="CE18" i="113"/>
  <c r="CE19" i="113"/>
  <c r="CE20" i="113"/>
  <c r="CE21" i="113"/>
  <c r="CE22" i="113"/>
  <c r="CE23" i="113"/>
  <c r="CE24" i="113"/>
  <c r="CE25" i="113"/>
  <c r="CE26" i="113"/>
  <c r="CE27" i="113"/>
  <c r="CE28" i="113"/>
  <c r="CE29" i="113"/>
  <c r="CE30" i="113"/>
  <c r="CE13" i="113"/>
  <c r="CE14" i="113"/>
  <c r="CE15" i="113"/>
  <c r="CE16" i="113"/>
  <c r="CE17" i="113"/>
  <c r="CE53" i="113"/>
  <c r="CE38" i="113"/>
  <c r="CE39" i="113"/>
  <c r="CE44" i="113"/>
  <c r="CE57" i="113"/>
  <c r="CE58" i="113"/>
  <c r="CE59" i="113"/>
  <c r="CE60" i="113"/>
  <c r="CE40" i="113"/>
  <c r="CE41" i="113"/>
  <c r="CE45" i="113"/>
  <c r="CE46" i="113"/>
  <c r="CE48" i="113"/>
  <c r="CE49" i="113"/>
  <c r="CE50" i="113"/>
  <c r="CE51" i="113"/>
  <c r="CE52" i="113"/>
  <c r="CE31" i="113"/>
  <c r="CE32" i="113"/>
  <c r="CE36" i="113"/>
  <c r="CE54" i="113"/>
  <c r="CE55" i="113"/>
  <c r="CE56" i="113"/>
  <c r="CE77" i="113"/>
  <c r="CE79" i="113"/>
  <c r="CE81" i="113"/>
  <c r="CE61" i="113"/>
  <c r="CE82" i="113"/>
  <c r="CE83" i="113"/>
  <c r="CE85" i="113"/>
  <c r="CE11" i="113"/>
  <c r="CE86" i="113"/>
  <c r="CE62" i="113"/>
  <c r="CE63" i="113"/>
  <c r="CE64" i="113"/>
  <c r="CE65" i="113"/>
  <c r="CE66" i="113"/>
  <c r="CE67" i="113"/>
  <c r="CE68" i="113"/>
  <c r="CE69" i="113"/>
  <c r="CE70" i="113"/>
  <c r="CE73" i="113"/>
  <c r="CE74" i="113"/>
  <c r="CE75" i="113"/>
  <c r="CE76" i="113"/>
  <c r="CE84" i="113"/>
  <c r="CE78" i="113"/>
  <c r="CE80" i="113"/>
  <c r="CD12" i="113"/>
  <c r="CD10" i="113"/>
  <c r="CD37" i="113"/>
  <c r="CC42" i="113"/>
  <c r="CC35" i="113"/>
  <c r="CB34" i="113"/>
  <c r="CB33" i="113"/>
  <c r="AY11" i="113"/>
  <c r="AY13" i="113"/>
  <c r="AY14" i="113"/>
  <c r="AY15" i="113"/>
  <c r="AY16" i="113"/>
  <c r="AY17" i="113"/>
  <c r="AY18" i="113"/>
  <c r="AY19" i="113"/>
  <c r="AY20" i="113"/>
  <c r="AY21" i="113"/>
  <c r="AY22" i="113"/>
  <c r="AY23" i="113"/>
  <c r="AY24" i="113"/>
  <c r="AY25" i="113"/>
  <c r="AY26" i="113"/>
  <c r="AY27" i="113"/>
  <c r="AY28" i="113"/>
  <c r="AY29" i="113"/>
  <c r="AY30" i="113"/>
  <c r="AY38" i="113"/>
  <c r="AY39" i="113"/>
  <c r="AY40" i="113"/>
  <c r="AY41" i="113"/>
  <c r="AY32" i="113"/>
  <c r="AY45" i="113"/>
  <c r="AY50" i="113"/>
  <c r="AY53" i="113"/>
  <c r="AY59" i="113"/>
  <c r="AY60" i="113"/>
  <c r="AY61" i="113"/>
  <c r="AY62" i="113"/>
  <c r="AY63" i="113"/>
  <c r="AY36" i="113"/>
  <c r="AY46" i="113"/>
  <c r="AY51" i="113"/>
  <c r="AY31" i="113"/>
  <c r="AY44" i="113"/>
  <c r="AY43" i="113"/>
  <c r="AY49" i="113"/>
  <c r="AY54" i="113"/>
  <c r="AY55" i="113"/>
  <c r="AY56" i="113"/>
  <c r="AY57" i="113"/>
  <c r="AY58" i="113"/>
  <c r="AY80" i="113"/>
  <c r="AY85" i="113"/>
  <c r="AY86" i="113"/>
  <c r="AY79" i="113"/>
  <c r="AY84" i="113"/>
  <c r="AY81" i="113"/>
  <c r="AY78" i="113"/>
  <c r="AY83" i="113"/>
  <c r="AY48" i="113"/>
  <c r="AY65" i="113"/>
  <c r="AY66" i="113"/>
  <c r="AY67" i="113"/>
  <c r="AY68" i="113"/>
  <c r="AY69" i="113"/>
  <c r="AY70" i="113"/>
  <c r="AY73" i="113"/>
  <c r="AY74" i="113"/>
  <c r="AY75" i="113"/>
  <c r="AY76" i="113"/>
  <c r="AY82" i="113"/>
  <c r="AY64" i="113"/>
  <c r="AY52" i="113"/>
  <c r="AY77" i="113"/>
  <c r="AX12" i="113"/>
  <c r="AX10" i="113"/>
  <c r="AX47" i="113"/>
  <c r="AX72" i="113"/>
  <c r="AX71" i="113"/>
  <c r="AW42" i="113"/>
  <c r="AW35" i="113"/>
  <c r="AW34" i="113"/>
  <c r="AW33" i="113"/>
  <c r="O42" i="113"/>
  <c r="O35" i="113"/>
  <c r="O34" i="113"/>
  <c r="P47" i="113"/>
  <c r="P42" i="113"/>
  <c r="P12" i="113"/>
  <c r="P37" i="113"/>
  <c r="Q25" i="113"/>
  <c r="Q29" i="113"/>
  <c r="Q11" i="113"/>
  <c r="Q14" i="113"/>
  <c r="Q16" i="113"/>
  <c r="Q18" i="113"/>
  <c r="Q20" i="113"/>
  <c r="Q22" i="113"/>
  <c r="Q23" i="113"/>
  <c r="Q27" i="113"/>
  <c r="Q31" i="113"/>
  <c r="Q13" i="113"/>
  <c r="Q15" i="113"/>
  <c r="Q17" i="113"/>
  <c r="Q19" i="113"/>
  <c r="Q21" i="113"/>
  <c r="Q24" i="113"/>
  <c r="Q32" i="113"/>
  <c r="Q40" i="113"/>
  <c r="Q49" i="113"/>
  <c r="Q51" i="113"/>
  <c r="Q53" i="113"/>
  <c r="Q30" i="113"/>
  <c r="Q41" i="113"/>
  <c r="Q57" i="113"/>
  <c r="Q60" i="113"/>
  <c r="Q62" i="113"/>
  <c r="Q64" i="113"/>
  <c r="Q36" i="113"/>
  <c r="Q38" i="113"/>
  <c r="Q54" i="113"/>
  <c r="Q55" i="113"/>
  <c r="Q56" i="113"/>
  <c r="Q58" i="113"/>
  <c r="Q65" i="113"/>
  <c r="Q66" i="113"/>
  <c r="Q68" i="113"/>
  <c r="Q70" i="113"/>
  <c r="Q73" i="113"/>
  <c r="Q75" i="113"/>
  <c r="Q77" i="113"/>
  <c r="Q79" i="113"/>
  <c r="Q81" i="113"/>
  <c r="Q83" i="113"/>
  <c r="Q85" i="113"/>
  <c r="Q26" i="113"/>
  <c r="Q45" i="113"/>
  <c r="Q48" i="113"/>
  <c r="Q50" i="113"/>
  <c r="Q52" i="113"/>
  <c r="Q59" i="113"/>
  <c r="Q44" i="113"/>
  <c r="Q46" i="113"/>
  <c r="Q28" i="113"/>
  <c r="Q39" i="113"/>
  <c r="Q61" i="113"/>
  <c r="Q67" i="113"/>
  <c r="Q69" i="113"/>
  <c r="Q74" i="113"/>
  <c r="Q76" i="113"/>
  <c r="Q78" i="113"/>
  <c r="Q80" i="113"/>
  <c r="Q82" i="113"/>
  <c r="Q84" i="113"/>
  <c r="Q86" i="113"/>
  <c r="Q63" i="113"/>
  <c r="P10" i="113"/>
  <c r="FK10" i="113"/>
  <c r="FL13" i="113"/>
  <c r="FL14" i="113"/>
  <c r="FL15" i="113"/>
  <c r="FL16" i="113"/>
  <c r="FL17" i="113"/>
  <c r="FL18" i="113"/>
  <c r="FL19" i="113"/>
  <c r="FL20" i="113"/>
  <c r="FL21" i="113"/>
  <c r="FL22" i="113"/>
  <c r="FL23" i="113"/>
  <c r="FL24" i="113"/>
  <c r="FL25" i="113"/>
  <c r="FL26" i="113"/>
  <c r="FL27" i="113"/>
  <c r="FL28" i="113"/>
  <c r="FL29" i="113"/>
  <c r="FL30" i="113"/>
  <c r="FL31" i="113"/>
  <c r="FL32" i="113"/>
  <c r="FL11" i="113"/>
  <c r="FL44" i="113"/>
  <c r="FL45" i="113"/>
  <c r="FL46" i="113"/>
  <c r="FL48" i="113"/>
  <c r="FL49" i="113"/>
  <c r="FL50" i="113"/>
  <c r="FL51" i="113"/>
  <c r="FL52" i="113"/>
  <c r="FL53" i="113"/>
  <c r="FL54" i="113"/>
  <c r="FL55" i="113"/>
  <c r="FL56" i="113"/>
  <c r="FL57" i="113"/>
  <c r="FL58" i="113"/>
  <c r="FL59" i="113"/>
  <c r="FL60" i="113"/>
  <c r="FL61" i="113"/>
  <c r="FL62" i="113"/>
  <c r="FL63" i="113"/>
  <c r="FL64" i="113"/>
  <c r="FL65" i="113"/>
  <c r="FL66" i="113"/>
  <c r="FL67" i="113"/>
  <c r="FL68" i="113"/>
  <c r="FL69" i="113"/>
  <c r="FL70" i="113"/>
  <c r="FL39" i="113"/>
  <c r="FL40" i="113"/>
  <c r="FL36" i="113"/>
  <c r="FL38" i="113"/>
  <c r="FL41" i="113"/>
  <c r="FL73" i="113"/>
  <c r="FL75" i="113"/>
  <c r="FL79" i="113"/>
  <c r="FL83" i="113"/>
  <c r="FL80" i="113"/>
  <c r="FL74" i="113"/>
  <c r="FL78" i="113"/>
  <c r="FL82" i="113"/>
  <c r="FL86" i="113"/>
  <c r="FL77" i="113"/>
  <c r="FL81" i="113"/>
  <c r="FL85" i="113"/>
  <c r="FL76" i="113"/>
  <c r="FL84" i="113"/>
  <c r="FJ34" i="113"/>
  <c r="IT7" i="113"/>
  <c r="IT8" i="113"/>
  <c r="IT2" i="113"/>
  <c r="IU5" i="113"/>
  <c r="IT9" i="113"/>
  <c r="IT6" i="113"/>
  <c r="HM7" i="113"/>
  <c r="HM8" i="113"/>
  <c r="HM6" i="113"/>
  <c r="HN5" i="113"/>
  <c r="HM9" i="113"/>
  <c r="HM2" i="113"/>
  <c r="KE5" i="113"/>
  <c r="KD7" i="113"/>
  <c r="KD9" i="113"/>
  <c r="KD6" i="113"/>
  <c r="KD8" i="113"/>
  <c r="KS6" i="113"/>
  <c r="KT5" i="113"/>
  <c r="KS7" i="113"/>
  <c r="KS9" i="113"/>
  <c r="KS8" i="113"/>
  <c r="KS2" i="113"/>
  <c r="IF5" i="113"/>
  <c r="IE7" i="113"/>
  <c r="IE8" i="113"/>
  <c r="IE9" i="113"/>
  <c r="IE6" i="113"/>
  <c r="IE2" i="113"/>
  <c r="JN5" i="113"/>
  <c r="JM7" i="113"/>
  <c r="JM8" i="113"/>
  <c r="JM9" i="113"/>
  <c r="JM6" i="113"/>
  <c r="JM2" i="113"/>
  <c r="LM5" i="113"/>
  <c r="LL7" i="113"/>
  <c r="LL9" i="113"/>
  <c r="LL8" i="113"/>
  <c r="LL6" i="113"/>
  <c r="GW7" i="113"/>
  <c r="GW8" i="113"/>
  <c r="GX5" i="113"/>
  <c r="GW9" i="113"/>
  <c r="GW6" i="113"/>
  <c r="GW2" i="113"/>
  <c r="GG5" i="113"/>
  <c r="GF8" i="113"/>
  <c r="GF6" i="113"/>
  <c r="GF9" i="113"/>
  <c r="GF2" i="113"/>
  <c r="GF7" i="113"/>
  <c r="FM7" i="113"/>
  <c r="FM6" i="113"/>
  <c r="FM8" i="113"/>
  <c r="FM9" i="113"/>
  <c r="FM2" i="113"/>
  <c r="EY9" i="113"/>
  <c r="EY8" i="113"/>
  <c r="EY6" i="113"/>
  <c r="EY2" i="113"/>
  <c r="EY7" i="113"/>
  <c r="DP5" i="113"/>
  <c r="DO2" i="113"/>
  <c r="DO7" i="113"/>
  <c r="DO8" i="113"/>
  <c r="DO9" i="113"/>
  <c r="DO6" i="113"/>
  <c r="CG5" i="113"/>
  <c r="CF2" i="113"/>
  <c r="CF8" i="113"/>
  <c r="CF7" i="113"/>
  <c r="CF6" i="113"/>
  <c r="CF9" i="113"/>
  <c r="BA5" i="113"/>
  <c r="AZ8" i="113"/>
  <c r="AZ7" i="113"/>
  <c r="AZ2" i="113"/>
  <c r="AZ9" i="113"/>
  <c r="AZ6" i="113"/>
  <c r="LJ2" i="113"/>
  <c r="KB2" i="113"/>
  <c r="R7" i="113"/>
  <c r="R8" i="113"/>
  <c r="R9" i="113"/>
  <c r="R6" i="113"/>
  <c r="S5" i="113"/>
  <c r="R2" i="113"/>
  <c r="A138" i="110"/>
  <c r="C139" i="110"/>
  <c r="C149" i="110"/>
  <c r="I140" i="110"/>
  <c r="J138" i="110"/>
  <c r="K139" i="110"/>
  <c r="K149" i="110"/>
  <c r="A88" i="110"/>
  <c r="F140" i="110"/>
  <c r="E138" i="110"/>
  <c r="H139" i="110"/>
  <c r="H149" i="110"/>
  <c r="B138" i="110"/>
  <c r="E135" i="110"/>
  <c r="G134" i="110"/>
  <c r="G148" i="110"/>
  <c r="I133" i="110"/>
  <c r="J135" i="110"/>
  <c r="B135" i="110"/>
  <c r="D134" i="110"/>
  <c r="D148" i="110"/>
  <c r="F133" i="110"/>
  <c r="I135" i="110"/>
  <c r="K134" i="110"/>
  <c r="K148" i="110"/>
  <c r="C134" i="110"/>
  <c r="C148" i="110"/>
  <c r="E133" i="110"/>
  <c r="E140" i="110"/>
  <c r="G139" i="110"/>
  <c r="G149" i="110"/>
  <c r="I138" i="110"/>
  <c r="A133" i="110"/>
  <c r="F135" i="110"/>
  <c r="H134" i="110"/>
  <c r="H148" i="110"/>
  <c r="J133" i="110"/>
  <c r="B133" i="110"/>
  <c r="J140" i="110"/>
  <c r="B140" i="110"/>
  <c r="D139" i="110"/>
  <c r="D149" i="110"/>
  <c r="F138" i="110"/>
  <c r="K90" i="110"/>
  <c r="F90" i="110"/>
  <c r="K89" i="110"/>
  <c r="K147" i="110"/>
  <c r="E89" i="110"/>
  <c r="E147" i="110"/>
  <c r="J88" i="110"/>
  <c r="E88" i="110"/>
  <c r="J90" i="110"/>
  <c r="E90" i="110"/>
  <c r="I89" i="110"/>
  <c r="I147" i="110"/>
  <c r="D89" i="110"/>
  <c r="D147" i="110"/>
  <c r="I88" i="110"/>
  <c r="C88" i="110"/>
  <c r="I90" i="110"/>
  <c r="C90" i="110"/>
  <c r="H89" i="110"/>
  <c r="H147" i="110"/>
  <c r="C89" i="110"/>
  <c r="C147" i="110"/>
  <c r="G88" i="110"/>
  <c r="G90" i="110"/>
  <c r="B90" i="110"/>
  <c r="G89" i="110"/>
  <c r="G147" i="110"/>
  <c r="K88" i="110"/>
  <c r="F88" i="110"/>
  <c r="B88" i="110"/>
  <c r="H140" i="110"/>
  <c r="D140" i="110"/>
  <c r="J139" i="110"/>
  <c r="F139" i="110"/>
  <c r="F149" i="110"/>
  <c r="B139" i="110"/>
  <c r="B149" i="110"/>
  <c r="H138" i="110"/>
  <c r="D138" i="110"/>
  <c r="K140" i="110"/>
  <c r="G140" i="110"/>
  <c r="C140" i="110"/>
  <c r="C137" i="110"/>
  <c r="I139" i="110"/>
  <c r="I149" i="110"/>
  <c r="E139" i="110"/>
  <c r="K138" i="110"/>
  <c r="G138" i="110"/>
  <c r="A140" i="110"/>
  <c r="H135" i="110"/>
  <c r="D135" i="110"/>
  <c r="J134" i="110"/>
  <c r="J148" i="110"/>
  <c r="F134" i="110"/>
  <c r="F148" i="110"/>
  <c r="B134" i="110"/>
  <c r="B148" i="110"/>
  <c r="H133" i="110"/>
  <c r="D133" i="110"/>
  <c r="K135" i="110"/>
  <c r="G135" i="110"/>
  <c r="C135" i="110"/>
  <c r="I134" i="110"/>
  <c r="I148" i="110"/>
  <c r="E134" i="110"/>
  <c r="E148" i="110"/>
  <c r="K133" i="110"/>
  <c r="G133" i="110"/>
  <c r="A135" i="110"/>
  <c r="H90" i="110"/>
  <c r="D90" i="110"/>
  <c r="J89" i="110"/>
  <c r="J147" i="110"/>
  <c r="F89" i="110"/>
  <c r="F147" i="110"/>
  <c r="B89" i="110"/>
  <c r="B147" i="110"/>
  <c r="L147" i="110"/>
  <c r="H88" i="110"/>
  <c r="A90" i="110"/>
  <c r="CZ43" i="113"/>
  <c r="CX42" i="113"/>
  <c r="CX35" i="113"/>
  <c r="CX34" i="113"/>
  <c r="CX33" i="113"/>
  <c r="AJ37" i="113"/>
  <c r="EV34" i="113"/>
  <c r="KR43" i="113"/>
  <c r="AI34" i="113"/>
  <c r="AI33" i="113"/>
  <c r="CY37" i="113"/>
  <c r="JL43" i="113"/>
  <c r="DK4" i="115"/>
  <c r="DJ5" i="115"/>
  <c r="CM4" i="115"/>
  <c r="CL5" i="115"/>
  <c r="AQ4" i="115"/>
  <c r="AP5" i="115"/>
  <c r="EI4" i="115"/>
  <c r="EH5" i="115"/>
  <c r="S4" i="115"/>
  <c r="R5" i="115"/>
  <c r="BO4" i="115"/>
  <c r="BN5" i="115"/>
  <c r="FG4" i="115"/>
  <c r="FF5" i="115"/>
  <c r="FL43" i="113"/>
  <c r="IR42" i="113"/>
  <c r="IR35" i="113"/>
  <c r="IR34" i="113"/>
  <c r="CZ47" i="113"/>
  <c r="AJ72" i="113"/>
  <c r="AJ71" i="113"/>
  <c r="AJ12" i="113"/>
  <c r="AJ10" i="113"/>
  <c r="CY72" i="113"/>
  <c r="CY71" i="113"/>
  <c r="HK42" i="113"/>
  <c r="HK35" i="113"/>
  <c r="CZ37" i="113"/>
  <c r="CY47" i="113"/>
  <c r="AX42" i="113"/>
  <c r="AX35" i="113"/>
  <c r="AJ47" i="113"/>
  <c r="CY12" i="113"/>
  <c r="CY10" i="113"/>
  <c r="P35" i="113"/>
  <c r="P34" i="113"/>
  <c r="P33" i="113"/>
  <c r="DM42" i="113"/>
  <c r="CZ12" i="113"/>
  <c r="CZ10" i="113"/>
  <c r="CZ72" i="113"/>
  <c r="CZ71" i="113"/>
  <c r="AJ43" i="113"/>
  <c r="CY43" i="113"/>
  <c r="GD34" i="113"/>
  <c r="CD42" i="113"/>
  <c r="CD35" i="113"/>
  <c r="CD34" i="113"/>
  <c r="CD33" i="113"/>
  <c r="CE43" i="113"/>
  <c r="EX43" i="113"/>
  <c r="HL43" i="113"/>
  <c r="HL37" i="113"/>
  <c r="FL37" i="113"/>
  <c r="AY72" i="113"/>
  <c r="DN72" i="113"/>
  <c r="DN43" i="113"/>
  <c r="GV43" i="113"/>
  <c r="GV37" i="113"/>
  <c r="GU42" i="113"/>
  <c r="GU35" i="113"/>
  <c r="GU34" i="113"/>
  <c r="GU33" i="113"/>
  <c r="LI43" i="113"/>
  <c r="LH35" i="113"/>
  <c r="LG34" i="113"/>
  <c r="LG33" i="113"/>
  <c r="LI37" i="113"/>
  <c r="LI12" i="113"/>
  <c r="LI10" i="113"/>
  <c r="LI72" i="113"/>
  <c r="LI71" i="113"/>
  <c r="LI47" i="113"/>
  <c r="LJ15" i="113"/>
  <c r="LJ11" i="113"/>
  <c r="LJ31" i="113"/>
  <c r="LJ55" i="113"/>
  <c r="LJ38" i="113"/>
  <c r="LJ65" i="113"/>
  <c r="LJ22" i="113"/>
  <c r="LJ48" i="113"/>
  <c r="LJ70" i="113"/>
  <c r="LJ82" i="113"/>
  <c r="LJ60" i="113"/>
  <c r="LJ78" i="113"/>
  <c r="LJ45" i="113"/>
  <c r="LJ80" i="113"/>
  <c r="LJ25" i="113"/>
  <c r="LJ21" i="113"/>
  <c r="LJ16" i="113"/>
  <c r="LJ28" i="113"/>
  <c r="LJ27" i="113"/>
  <c r="LJ57" i="113"/>
  <c r="LJ61" i="113"/>
  <c r="LJ19" i="113"/>
  <c r="LJ26" i="113"/>
  <c r="LJ51" i="113"/>
  <c r="LJ73" i="113"/>
  <c r="LJ83" i="113"/>
  <c r="LJ69" i="113"/>
  <c r="LJ79" i="113"/>
  <c r="LJ59" i="113"/>
  <c r="LJ81" i="113"/>
  <c r="LJ54" i="113"/>
  <c r="LJ40" i="113"/>
  <c r="LJ13" i="113"/>
  <c r="LJ17" i="113"/>
  <c r="LJ29" i="113"/>
  <c r="LJ46" i="113"/>
  <c r="LJ20" i="113"/>
  <c r="LJ62" i="113"/>
  <c r="LJ23" i="113"/>
  <c r="LJ32" i="113"/>
  <c r="LJ53" i="113"/>
  <c r="LJ76" i="113"/>
  <c r="LJ85" i="113"/>
  <c r="LJ64" i="113"/>
  <c r="LJ39" i="113"/>
  <c r="LJ74" i="113"/>
  <c r="LJ84" i="113"/>
  <c r="LJ66" i="113"/>
  <c r="LJ44" i="113"/>
  <c r="LJ43" i="113"/>
  <c r="LJ14" i="113"/>
  <c r="LJ18" i="113"/>
  <c r="LJ30" i="113"/>
  <c r="LJ50" i="113"/>
  <c r="LJ24" i="113"/>
  <c r="LJ63" i="113"/>
  <c r="LJ56" i="113"/>
  <c r="LJ36" i="113"/>
  <c r="LJ58" i="113"/>
  <c r="LJ77" i="113"/>
  <c r="LJ52" i="113"/>
  <c r="LJ67" i="113"/>
  <c r="LJ41" i="113"/>
  <c r="LJ75" i="113"/>
  <c r="LJ86" i="113"/>
  <c r="LJ68" i="113"/>
  <c r="LJ49" i="113"/>
  <c r="LH34" i="113"/>
  <c r="LH33" i="113"/>
  <c r="KQ42" i="113"/>
  <c r="KQ35" i="113"/>
  <c r="KP34" i="113"/>
  <c r="KP33" i="113"/>
  <c r="JZ34" i="113"/>
  <c r="JZ33" i="113"/>
  <c r="KB29" i="113"/>
  <c r="KB13" i="113"/>
  <c r="KB17" i="113"/>
  <c r="KB21" i="113"/>
  <c r="KB25" i="113"/>
  <c r="KB46" i="113"/>
  <c r="KB40" i="113"/>
  <c r="KB48" i="113"/>
  <c r="KB49" i="113"/>
  <c r="KB59" i="113"/>
  <c r="KB63" i="113"/>
  <c r="KB64" i="113"/>
  <c r="KB86" i="113"/>
  <c r="KB57" i="113"/>
  <c r="KB84" i="113"/>
  <c r="KB81" i="113"/>
  <c r="KB30" i="113"/>
  <c r="KB14" i="113"/>
  <c r="KB18" i="113"/>
  <c r="KB22" i="113"/>
  <c r="KB26" i="113"/>
  <c r="KB53" i="113"/>
  <c r="KB41" i="113"/>
  <c r="KB51" i="113"/>
  <c r="KB52" i="113"/>
  <c r="KB60" i="113"/>
  <c r="KB65" i="113"/>
  <c r="KB67" i="113"/>
  <c r="KB79" i="113"/>
  <c r="KB73" i="113"/>
  <c r="KB68" i="113"/>
  <c r="KB83" i="113"/>
  <c r="KB76" i="113"/>
  <c r="KB27" i="113"/>
  <c r="KB31" i="113"/>
  <c r="KB15" i="113"/>
  <c r="KB19" i="113"/>
  <c r="KB23" i="113"/>
  <c r="KB32" i="113"/>
  <c r="KB38" i="113"/>
  <c r="KB44" i="113"/>
  <c r="KB54" i="113"/>
  <c r="KB58" i="113"/>
  <c r="KB61" i="113"/>
  <c r="KB70" i="113"/>
  <c r="KB69" i="113"/>
  <c r="KB85" i="113"/>
  <c r="KB75" i="113"/>
  <c r="KB74" i="113"/>
  <c r="KB66" i="113"/>
  <c r="KB28" i="113"/>
  <c r="KB11" i="113"/>
  <c r="KB16" i="113"/>
  <c r="KB20" i="113"/>
  <c r="KB24" i="113"/>
  <c r="KB36" i="113"/>
  <c r="KB39" i="113"/>
  <c r="KB45" i="113"/>
  <c r="KB56" i="113"/>
  <c r="KB50" i="113"/>
  <c r="KB62" i="113"/>
  <c r="KB78" i="113"/>
  <c r="KB82" i="113"/>
  <c r="KB55" i="113"/>
  <c r="KB80" i="113"/>
  <c r="KB77" i="113"/>
  <c r="KA12" i="113"/>
  <c r="KA10" i="113"/>
  <c r="KA43" i="113"/>
  <c r="KA72" i="113"/>
  <c r="KA71" i="113"/>
  <c r="KA47" i="113"/>
  <c r="KA37" i="113"/>
  <c r="JL37" i="113"/>
  <c r="JL12" i="113"/>
  <c r="KR72" i="113"/>
  <c r="KR71" i="113"/>
  <c r="KR12" i="113"/>
  <c r="KS27" i="113"/>
  <c r="KS11" i="113"/>
  <c r="KS13" i="113"/>
  <c r="KS14" i="113"/>
  <c r="KS15" i="113"/>
  <c r="KS16" i="113"/>
  <c r="KS17" i="113"/>
  <c r="KS18" i="113"/>
  <c r="KS19" i="113"/>
  <c r="KS20" i="113"/>
  <c r="KS21" i="113"/>
  <c r="KS22" i="113"/>
  <c r="KS23" i="113"/>
  <c r="KS24" i="113"/>
  <c r="KS25" i="113"/>
  <c r="KS26" i="113"/>
  <c r="KS38" i="113"/>
  <c r="KS39" i="113"/>
  <c r="KS40" i="113"/>
  <c r="KS41" i="113"/>
  <c r="KS44" i="113"/>
  <c r="KS45" i="113"/>
  <c r="KS28" i="113"/>
  <c r="KS29" i="113"/>
  <c r="KS30" i="113"/>
  <c r="KS31" i="113"/>
  <c r="KS32" i="113"/>
  <c r="KS36" i="113"/>
  <c r="KS48" i="113"/>
  <c r="KS51" i="113"/>
  <c r="KS53" i="113"/>
  <c r="KS58" i="113"/>
  <c r="KS64" i="113"/>
  <c r="KS66" i="113"/>
  <c r="KS68" i="113"/>
  <c r="KS76" i="113"/>
  <c r="KS80" i="113"/>
  <c r="KS50" i="113"/>
  <c r="KS55" i="113"/>
  <c r="KS57" i="113"/>
  <c r="KS69" i="113"/>
  <c r="KS74" i="113"/>
  <c r="KS78" i="113"/>
  <c r="KS79" i="113"/>
  <c r="KS49" i="113"/>
  <c r="KS52" i="113"/>
  <c r="KS54" i="113"/>
  <c r="KS59" i="113"/>
  <c r="KS60" i="113"/>
  <c r="KS61" i="113"/>
  <c r="KS62" i="113"/>
  <c r="KS63" i="113"/>
  <c r="KS65" i="113"/>
  <c r="KS67" i="113"/>
  <c r="KS82" i="113"/>
  <c r="KS46" i="113"/>
  <c r="KS56" i="113"/>
  <c r="KS70" i="113"/>
  <c r="KS86" i="113"/>
  <c r="KS73" i="113"/>
  <c r="KS85" i="113"/>
  <c r="KS75" i="113"/>
  <c r="KS83" i="113"/>
  <c r="KS84" i="113"/>
  <c r="KS77" i="113"/>
  <c r="KS81" i="113"/>
  <c r="KR37" i="113"/>
  <c r="KR10" i="113"/>
  <c r="KR47" i="113"/>
  <c r="JM13" i="113"/>
  <c r="JM14" i="113"/>
  <c r="JM15" i="113"/>
  <c r="JM16" i="113"/>
  <c r="JM17" i="113"/>
  <c r="JM18" i="113"/>
  <c r="JM19" i="113"/>
  <c r="JM20" i="113"/>
  <c r="JM21" i="113"/>
  <c r="JM22" i="113"/>
  <c r="JM23" i="113"/>
  <c r="JM24" i="113"/>
  <c r="JM25" i="113"/>
  <c r="JM26" i="113"/>
  <c r="JM28" i="113"/>
  <c r="JM29" i="113"/>
  <c r="JM30" i="113"/>
  <c r="JM31" i="113"/>
  <c r="JM38" i="113"/>
  <c r="JM39" i="113"/>
  <c r="JM40" i="113"/>
  <c r="JM41" i="113"/>
  <c r="JM44" i="113"/>
  <c r="JM45" i="113"/>
  <c r="JM48" i="113"/>
  <c r="JM51" i="113"/>
  <c r="JM32" i="113"/>
  <c r="JM36" i="113"/>
  <c r="JM49" i="113"/>
  <c r="JM11" i="113"/>
  <c r="JM27" i="113"/>
  <c r="JM50" i="113"/>
  <c r="JM56" i="113"/>
  <c r="JM59" i="113"/>
  <c r="JM60" i="113"/>
  <c r="JM61" i="113"/>
  <c r="JM62" i="113"/>
  <c r="JM63" i="113"/>
  <c r="JM54" i="113"/>
  <c r="JM57" i="113"/>
  <c r="JM67" i="113"/>
  <c r="JM64" i="113"/>
  <c r="JM46" i="113"/>
  <c r="JM52" i="113"/>
  <c r="JM55" i="113"/>
  <c r="JM58" i="113"/>
  <c r="JM65" i="113"/>
  <c r="JM68" i="113"/>
  <c r="JM75" i="113"/>
  <c r="JM77" i="113"/>
  <c r="JM79" i="113"/>
  <c r="JM82" i="113"/>
  <c r="JM84" i="113"/>
  <c r="JM53" i="113"/>
  <c r="JM81" i="113"/>
  <c r="JM73" i="113"/>
  <c r="JM85" i="113"/>
  <c r="JM66" i="113"/>
  <c r="JM69" i="113"/>
  <c r="JM70" i="113"/>
  <c r="JM74" i="113"/>
  <c r="JM76" i="113"/>
  <c r="JM78" i="113"/>
  <c r="JM80" i="113"/>
  <c r="JM83" i="113"/>
  <c r="JM86" i="113"/>
  <c r="JL47" i="113"/>
  <c r="JL72" i="113"/>
  <c r="JL71" i="113"/>
  <c r="JL10" i="113"/>
  <c r="JK42" i="113"/>
  <c r="JK35" i="113"/>
  <c r="JJ34" i="113"/>
  <c r="JJ33" i="113"/>
  <c r="IT11" i="113"/>
  <c r="IT13" i="113"/>
  <c r="IT14" i="113"/>
  <c r="IT15" i="113"/>
  <c r="IT16" i="113"/>
  <c r="IT17" i="113"/>
  <c r="IT18" i="113"/>
  <c r="IT19" i="113"/>
  <c r="IT20" i="113"/>
  <c r="IT21" i="113"/>
  <c r="IT22" i="113"/>
  <c r="IT23" i="113"/>
  <c r="IT24" i="113"/>
  <c r="IT28" i="113"/>
  <c r="IT29" i="113"/>
  <c r="IT30" i="113"/>
  <c r="IT31" i="113"/>
  <c r="IT25" i="113"/>
  <c r="IT49" i="113"/>
  <c r="IT52" i="113"/>
  <c r="IT32" i="113"/>
  <c r="IT36" i="113"/>
  <c r="IT50" i="113"/>
  <c r="IT26" i="113"/>
  <c r="IT27" i="113"/>
  <c r="IT38" i="113"/>
  <c r="IT39" i="113"/>
  <c r="IT40" i="113"/>
  <c r="IT41" i="113"/>
  <c r="IT44" i="113"/>
  <c r="IT45" i="113"/>
  <c r="IT48" i="113"/>
  <c r="IT51" i="113"/>
  <c r="IT54" i="113"/>
  <c r="IT53" i="113"/>
  <c r="IT66" i="113"/>
  <c r="IT69" i="113"/>
  <c r="IT70" i="113"/>
  <c r="IT46" i="113"/>
  <c r="IT57" i="113"/>
  <c r="IT67" i="113"/>
  <c r="IT58" i="113"/>
  <c r="IT64" i="113"/>
  <c r="IT55" i="113"/>
  <c r="IT56" i="113"/>
  <c r="IT59" i="113"/>
  <c r="IT60" i="113"/>
  <c r="IT61" i="113"/>
  <c r="IT62" i="113"/>
  <c r="IT63" i="113"/>
  <c r="IT65" i="113"/>
  <c r="IT74" i="113"/>
  <c r="IT76" i="113"/>
  <c r="IT78" i="113"/>
  <c r="IT80" i="113"/>
  <c r="IT83" i="113"/>
  <c r="IT86" i="113"/>
  <c r="IT68" i="113"/>
  <c r="IT81" i="113"/>
  <c r="IT73" i="113"/>
  <c r="IT75" i="113"/>
  <c r="IT77" i="113"/>
  <c r="IT79" i="113"/>
  <c r="IT82" i="113"/>
  <c r="IT84" i="113"/>
  <c r="IT85" i="113"/>
  <c r="IS72" i="113"/>
  <c r="IS71" i="113"/>
  <c r="IS47" i="113"/>
  <c r="IS12" i="113"/>
  <c r="IS10" i="113"/>
  <c r="IS43" i="113"/>
  <c r="IS37" i="113"/>
  <c r="ID72" i="113"/>
  <c r="ID71" i="113"/>
  <c r="ID43" i="113"/>
  <c r="ID37" i="113"/>
  <c r="IE11" i="113"/>
  <c r="IE13" i="113"/>
  <c r="IE14" i="113"/>
  <c r="IE15" i="113"/>
  <c r="IE16" i="113"/>
  <c r="IE17" i="113"/>
  <c r="IE18" i="113"/>
  <c r="IE19" i="113"/>
  <c r="IE20" i="113"/>
  <c r="IE21" i="113"/>
  <c r="IE22" i="113"/>
  <c r="IE23" i="113"/>
  <c r="IE24" i="113"/>
  <c r="IE25" i="113"/>
  <c r="IE26" i="113"/>
  <c r="IE27" i="113"/>
  <c r="IE49" i="113"/>
  <c r="IE52" i="113"/>
  <c r="IE55" i="113"/>
  <c r="IE32" i="113"/>
  <c r="IE36" i="113"/>
  <c r="IE50" i="113"/>
  <c r="IE56" i="113"/>
  <c r="IE46" i="113"/>
  <c r="IE53" i="113"/>
  <c r="IE66" i="113"/>
  <c r="IE28" i="113"/>
  <c r="IE30" i="113"/>
  <c r="IE38" i="113"/>
  <c r="IE39" i="113"/>
  <c r="IE40" i="113"/>
  <c r="IE41" i="113"/>
  <c r="IE44" i="113"/>
  <c r="IE45" i="113"/>
  <c r="IE48" i="113"/>
  <c r="IE51" i="113"/>
  <c r="IE54" i="113"/>
  <c r="IE57" i="113"/>
  <c r="IE59" i="113"/>
  <c r="IE60" i="113"/>
  <c r="IE61" i="113"/>
  <c r="IE62" i="113"/>
  <c r="IE63" i="113"/>
  <c r="IE65" i="113"/>
  <c r="IE69" i="113"/>
  <c r="IE70" i="113"/>
  <c r="IE75" i="113"/>
  <c r="IE77" i="113"/>
  <c r="IE67" i="113"/>
  <c r="IE73" i="113"/>
  <c r="IE29" i="113"/>
  <c r="IE31" i="113"/>
  <c r="IE58" i="113"/>
  <c r="IE64" i="113"/>
  <c r="IE74" i="113"/>
  <c r="IE76" i="113"/>
  <c r="IE81" i="113"/>
  <c r="IE79" i="113"/>
  <c r="IE82" i="113"/>
  <c r="IE84" i="113"/>
  <c r="IE78" i="113"/>
  <c r="IE80" i="113"/>
  <c r="IE83" i="113"/>
  <c r="IE86" i="113"/>
  <c r="IE85" i="113"/>
  <c r="IE68" i="113"/>
  <c r="IC42" i="113"/>
  <c r="IC35" i="113"/>
  <c r="ID47" i="113"/>
  <c r="ID12" i="113"/>
  <c r="ID10" i="113"/>
  <c r="IB34" i="113"/>
  <c r="IB33" i="113"/>
  <c r="HL72" i="113"/>
  <c r="HL71" i="113"/>
  <c r="HK34" i="113"/>
  <c r="HK33" i="113"/>
  <c r="HM13" i="113"/>
  <c r="HM14" i="113"/>
  <c r="HM15" i="113"/>
  <c r="HM16" i="113"/>
  <c r="HM17" i="113"/>
  <c r="HM18" i="113"/>
  <c r="HM19" i="113"/>
  <c r="HM20" i="113"/>
  <c r="HM21" i="113"/>
  <c r="HM22" i="113"/>
  <c r="HM23" i="113"/>
  <c r="HM24" i="113"/>
  <c r="HM25" i="113"/>
  <c r="HM26" i="113"/>
  <c r="HM27" i="113"/>
  <c r="HM54" i="113"/>
  <c r="HM58" i="113"/>
  <c r="HM11" i="113"/>
  <c r="HM28" i="113"/>
  <c r="HM29" i="113"/>
  <c r="HM30" i="113"/>
  <c r="HM31" i="113"/>
  <c r="HM38" i="113"/>
  <c r="HM39" i="113"/>
  <c r="HM40" i="113"/>
  <c r="HM41" i="113"/>
  <c r="HM44" i="113"/>
  <c r="HM45" i="113"/>
  <c r="HM51" i="113"/>
  <c r="HM32" i="113"/>
  <c r="HM36" i="113"/>
  <c r="HM52" i="113"/>
  <c r="HM56" i="113"/>
  <c r="HM67" i="113"/>
  <c r="HM75" i="113"/>
  <c r="HM64" i="113"/>
  <c r="HM68" i="113"/>
  <c r="HM73" i="113"/>
  <c r="HM76" i="113"/>
  <c r="HM80" i="113"/>
  <c r="HM84" i="113"/>
  <c r="HM55" i="113"/>
  <c r="HM60" i="113"/>
  <c r="HM62" i="113"/>
  <c r="HM66" i="113"/>
  <c r="HM79" i="113"/>
  <c r="HM83" i="113"/>
  <c r="HM57" i="113"/>
  <c r="HM77" i="113"/>
  <c r="HM81" i="113"/>
  <c r="HM85" i="113"/>
  <c r="HM46" i="113"/>
  <c r="HM48" i="113"/>
  <c r="HM49" i="113"/>
  <c r="HM50" i="113"/>
  <c r="HM53" i="113"/>
  <c r="HM65" i="113"/>
  <c r="HM69" i="113"/>
  <c r="HM70" i="113"/>
  <c r="HM74" i="113"/>
  <c r="HM78" i="113"/>
  <c r="HM82" i="113"/>
  <c r="HM86" i="113"/>
  <c r="HM59" i="113"/>
  <c r="HM61" i="113"/>
  <c r="HM63" i="113"/>
  <c r="HL47" i="113"/>
  <c r="HL42" i="113"/>
  <c r="HL35" i="113"/>
  <c r="HL12" i="113"/>
  <c r="HL10" i="113"/>
  <c r="HJ33" i="113"/>
  <c r="GV72" i="113"/>
  <c r="GV71" i="113"/>
  <c r="GV47" i="113"/>
  <c r="GV12" i="113"/>
  <c r="GW11" i="113"/>
  <c r="GW13" i="113"/>
  <c r="GW14" i="113"/>
  <c r="GW15" i="113"/>
  <c r="GW16" i="113"/>
  <c r="GW17" i="113"/>
  <c r="GW18" i="113"/>
  <c r="GW19" i="113"/>
  <c r="GW20" i="113"/>
  <c r="GW21" i="113"/>
  <c r="GW22" i="113"/>
  <c r="GW23" i="113"/>
  <c r="GW24" i="113"/>
  <c r="GW25" i="113"/>
  <c r="GW26" i="113"/>
  <c r="GW27" i="113"/>
  <c r="GW38" i="113"/>
  <c r="GW39" i="113"/>
  <c r="GW40" i="113"/>
  <c r="GW41" i="113"/>
  <c r="GW44" i="113"/>
  <c r="GW45" i="113"/>
  <c r="GW51" i="113"/>
  <c r="GW52" i="113"/>
  <c r="GW53" i="113"/>
  <c r="GW54" i="113"/>
  <c r="GW55" i="113"/>
  <c r="GW56" i="113"/>
  <c r="GW57" i="113"/>
  <c r="GW58" i="113"/>
  <c r="GW32" i="113"/>
  <c r="GW36" i="113"/>
  <c r="GW59" i="113"/>
  <c r="GW60" i="113"/>
  <c r="GW61" i="113"/>
  <c r="GW62" i="113"/>
  <c r="GW63" i="113"/>
  <c r="GW69" i="113"/>
  <c r="GW70" i="113"/>
  <c r="GW76" i="113"/>
  <c r="GW31" i="113"/>
  <c r="GW64" i="113"/>
  <c r="GW65" i="113"/>
  <c r="GW66" i="113"/>
  <c r="GW67" i="113"/>
  <c r="GW68" i="113"/>
  <c r="GW74" i="113"/>
  <c r="GW30" i="113"/>
  <c r="GW46" i="113"/>
  <c r="GW49" i="113"/>
  <c r="GW84" i="113"/>
  <c r="GW29" i="113"/>
  <c r="GW75" i="113"/>
  <c r="GW28" i="113"/>
  <c r="GW48" i="113"/>
  <c r="GW50" i="113"/>
  <c r="GW73" i="113"/>
  <c r="GW77" i="113"/>
  <c r="GW78" i="113"/>
  <c r="GW79" i="113"/>
  <c r="GW80" i="113"/>
  <c r="GW81" i="113"/>
  <c r="GW82" i="113"/>
  <c r="GW83" i="113"/>
  <c r="GW85" i="113"/>
  <c r="GW86" i="113"/>
  <c r="GV10" i="113"/>
  <c r="GT34" i="113"/>
  <c r="GT33" i="113"/>
  <c r="GD33" i="113"/>
  <c r="GE72" i="113"/>
  <c r="GE71" i="113"/>
  <c r="GE43" i="113"/>
  <c r="GE37" i="113"/>
  <c r="GF13" i="113"/>
  <c r="GF14" i="113"/>
  <c r="GF15" i="113"/>
  <c r="GF16" i="113"/>
  <c r="GF17" i="113"/>
  <c r="GF18" i="113"/>
  <c r="GF19" i="113"/>
  <c r="GF20" i="113"/>
  <c r="GF21" i="113"/>
  <c r="GF22" i="113"/>
  <c r="GF23" i="113"/>
  <c r="GF24" i="113"/>
  <c r="GF25" i="113"/>
  <c r="GF11" i="113"/>
  <c r="GF28" i="113"/>
  <c r="GF29" i="113"/>
  <c r="GF30" i="113"/>
  <c r="GF31" i="113"/>
  <c r="GF38" i="113"/>
  <c r="GF39" i="113"/>
  <c r="GF40" i="113"/>
  <c r="GF41" i="113"/>
  <c r="GF44" i="113"/>
  <c r="GF45" i="113"/>
  <c r="GF48" i="113"/>
  <c r="GF49" i="113"/>
  <c r="GF50" i="113"/>
  <c r="GF69" i="113"/>
  <c r="GF70" i="113"/>
  <c r="GF73" i="113"/>
  <c r="GF77" i="113"/>
  <c r="GF78" i="113"/>
  <c r="GF79" i="113"/>
  <c r="GF80" i="113"/>
  <c r="GF59" i="113"/>
  <c r="GF60" i="113"/>
  <c r="GF61" i="113"/>
  <c r="GF62" i="113"/>
  <c r="GF63" i="113"/>
  <c r="GF75" i="113"/>
  <c r="GF46" i="113"/>
  <c r="GF51" i="113"/>
  <c r="GF52" i="113"/>
  <c r="GF53" i="113"/>
  <c r="GF54" i="113"/>
  <c r="GF55" i="113"/>
  <c r="GF56" i="113"/>
  <c r="GF57" i="113"/>
  <c r="GF58" i="113"/>
  <c r="GF76" i="113"/>
  <c r="GF81" i="113"/>
  <c r="GF27" i="113"/>
  <c r="GF26" i="113"/>
  <c r="GF64" i="113"/>
  <c r="GF65" i="113"/>
  <c r="GF66" i="113"/>
  <c r="GF67" i="113"/>
  <c r="GF68" i="113"/>
  <c r="GF32" i="113"/>
  <c r="GF74" i="113"/>
  <c r="GF82" i="113"/>
  <c r="GF83" i="113"/>
  <c r="GF84" i="113"/>
  <c r="GF85" i="113"/>
  <c r="GF86" i="113"/>
  <c r="GF36" i="113"/>
  <c r="GE47" i="113"/>
  <c r="GE12" i="113"/>
  <c r="GE10" i="113"/>
  <c r="GC34" i="113"/>
  <c r="GC33" i="113"/>
  <c r="FL72" i="113"/>
  <c r="FL71" i="113"/>
  <c r="FL47" i="113"/>
  <c r="FL12" i="113"/>
  <c r="FK42" i="113"/>
  <c r="FK35" i="113"/>
  <c r="FK33" i="113"/>
  <c r="EX12" i="113"/>
  <c r="EX10" i="113"/>
  <c r="EY11" i="113"/>
  <c r="EY23" i="113"/>
  <c r="EY24" i="113"/>
  <c r="EY25" i="113"/>
  <c r="EY26" i="113"/>
  <c r="EY27" i="113"/>
  <c r="EY28" i="113"/>
  <c r="EY13" i="113"/>
  <c r="EY14" i="113"/>
  <c r="EY29" i="113"/>
  <c r="EY30" i="113"/>
  <c r="EY31" i="113"/>
  <c r="EY15" i="113"/>
  <c r="EY16" i="113"/>
  <c r="EY36" i="113"/>
  <c r="EY41" i="113"/>
  <c r="EY17" i="113"/>
  <c r="EY18" i="113"/>
  <c r="EY19" i="113"/>
  <c r="EY20" i="113"/>
  <c r="EY21" i="113"/>
  <c r="EY22" i="113"/>
  <c r="EY38" i="113"/>
  <c r="EY39" i="113"/>
  <c r="EY40" i="113"/>
  <c r="EY54" i="113"/>
  <c r="EY55" i="113"/>
  <c r="EY56" i="113"/>
  <c r="EY57" i="113"/>
  <c r="EY58" i="113"/>
  <c r="EY59" i="113"/>
  <c r="EY64" i="113"/>
  <c r="EY69" i="113"/>
  <c r="EY60" i="113"/>
  <c r="EY65" i="113"/>
  <c r="EY44" i="113"/>
  <c r="EY45" i="113"/>
  <c r="EY46" i="113"/>
  <c r="EY48" i="113"/>
  <c r="EY49" i="113"/>
  <c r="EY50" i="113"/>
  <c r="EY61" i="113"/>
  <c r="EY66" i="113"/>
  <c r="EY67" i="113"/>
  <c r="EY52" i="113"/>
  <c r="EY74" i="113"/>
  <c r="EY75" i="113"/>
  <c r="EY76" i="113"/>
  <c r="EY77" i="113"/>
  <c r="EY78" i="113"/>
  <c r="EY79" i="113"/>
  <c r="EY80" i="113"/>
  <c r="EY81" i="113"/>
  <c r="EY82" i="113"/>
  <c r="EY83" i="113"/>
  <c r="EY84" i="113"/>
  <c r="EY85" i="113"/>
  <c r="EY86" i="113"/>
  <c r="EY53" i="113"/>
  <c r="EY73" i="113"/>
  <c r="EY51" i="113"/>
  <c r="EY62" i="113"/>
  <c r="EY63" i="113"/>
  <c r="EY68" i="113"/>
  <c r="EY32" i="113"/>
  <c r="EY70" i="113"/>
  <c r="EX72" i="113"/>
  <c r="EX71" i="113"/>
  <c r="EX47" i="113"/>
  <c r="EX37" i="113"/>
  <c r="EW42" i="113"/>
  <c r="EW35" i="113"/>
  <c r="DN12" i="113"/>
  <c r="DN10" i="113"/>
  <c r="DN47" i="113"/>
  <c r="DN37" i="113"/>
  <c r="DM35" i="113"/>
  <c r="DM34" i="113"/>
  <c r="DM33" i="113"/>
  <c r="DN71" i="113"/>
  <c r="DO11" i="113"/>
  <c r="DO18" i="113"/>
  <c r="DO22" i="113"/>
  <c r="DO26" i="113"/>
  <c r="DO30" i="113"/>
  <c r="DO13" i="113"/>
  <c r="DO14" i="113"/>
  <c r="DO19" i="113"/>
  <c r="DO23" i="113"/>
  <c r="DO27" i="113"/>
  <c r="DO15" i="113"/>
  <c r="DO16" i="113"/>
  <c r="DO17" i="113"/>
  <c r="DO20" i="113"/>
  <c r="DO24" i="113"/>
  <c r="DO28" i="113"/>
  <c r="DO21" i="113"/>
  <c r="DO25" i="113"/>
  <c r="DO29" i="113"/>
  <c r="DO38" i="113"/>
  <c r="DO46" i="113"/>
  <c r="DO53" i="113"/>
  <c r="DO54" i="113"/>
  <c r="DO55" i="113"/>
  <c r="DO56" i="113"/>
  <c r="DO31" i="113"/>
  <c r="DO36" i="113"/>
  <c r="DO40" i="113"/>
  <c r="DO57" i="113"/>
  <c r="DO58" i="113"/>
  <c r="DO59" i="113"/>
  <c r="DO60" i="113"/>
  <c r="DO61" i="113"/>
  <c r="DO62" i="113"/>
  <c r="DO63" i="113"/>
  <c r="DO39" i="113"/>
  <c r="DO45" i="113"/>
  <c r="DO48" i="113"/>
  <c r="DO49" i="113"/>
  <c r="DO50" i="113"/>
  <c r="DO51" i="113"/>
  <c r="DO52" i="113"/>
  <c r="DO64" i="113"/>
  <c r="DO65" i="113"/>
  <c r="DO66" i="113"/>
  <c r="DO67" i="113"/>
  <c r="DO68" i="113"/>
  <c r="DO69" i="113"/>
  <c r="DO70" i="113"/>
  <c r="DO73" i="113"/>
  <c r="DO74" i="113"/>
  <c r="DO75" i="113"/>
  <c r="DO78" i="113"/>
  <c r="DO79" i="113"/>
  <c r="DO81" i="113"/>
  <c r="DO82" i="113"/>
  <c r="DO76" i="113"/>
  <c r="DO32" i="113"/>
  <c r="DO83" i="113"/>
  <c r="DO80" i="113"/>
  <c r="DO85" i="113"/>
  <c r="DO77" i="113"/>
  <c r="DO84" i="113"/>
  <c r="DO86" i="113"/>
  <c r="DO41" i="113"/>
  <c r="DO44" i="113"/>
  <c r="DL34" i="113"/>
  <c r="DL33" i="113"/>
  <c r="CE12" i="113"/>
  <c r="CE10" i="113"/>
  <c r="CF13" i="113"/>
  <c r="CF14" i="113"/>
  <c r="CF15" i="113"/>
  <c r="CF16" i="113"/>
  <c r="CF17" i="113"/>
  <c r="CF18" i="113"/>
  <c r="CF19" i="113"/>
  <c r="CF20" i="113"/>
  <c r="CF21" i="113"/>
  <c r="CF22" i="113"/>
  <c r="CF23" i="113"/>
  <c r="CF24" i="113"/>
  <c r="CF25" i="113"/>
  <c r="CF26" i="113"/>
  <c r="CF27" i="113"/>
  <c r="CF28" i="113"/>
  <c r="CF29" i="113"/>
  <c r="CF30" i="113"/>
  <c r="CF11" i="113"/>
  <c r="CF31" i="113"/>
  <c r="CF32" i="113"/>
  <c r="CF36" i="113"/>
  <c r="CF45" i="113"/>
  <c r="CF46" i="113"/>
  <c r="CF48" i="113"/>
  <c r="CF49" i="113"/>
  <c r="CF50" i="113"/>
  <c r="CF51" i="113"/>
  <c r="CF52" i="113"/>
  <c r="CF54" i="113"/>
  <c r="CF55" i="113"/>
  <c r="CF56" i="113"/>
  <c r="CF38" i="113"/>
  <c r="CF39" i="113"/>
  <c r="CF44" i="113"/>
  <c r="CF43" i="113"/>
  <c r="CF57" i="113"/>
  <c r="CF58" i="113"/>
  <c r="CF59" i="113"/>
  <c r="CF60" i="113"/>
  <c r="CF61" i="113"/>
  <c r="CF53" i="113"/>
  <c r="CF41" i="113"/>
  <c r="CF62" i="113"/>
  <c r="CF63" i="113"/>
  <c r="CF64" i="113"/>
  <c r="CF65" i="113"/>
  <c r="CF66" i="113"/>
  <c r="CF67" i="113"/>
  <c r="CF68" i="113"/>
  <c r="CF69" i="113"/>
  <c r="CF70" i="113"/>
  <c r="CF73" i="113"/>
  <c r="CF74" i="113"/>
  <c r="CF75" i="113"/>
  <c r="CF76" i="113"/>
  <c r="CF40" i="113"/>
  <c r="CF78" i="113"/>
  <c r="CF80" i="113"/>
  <c r="CF85" i="113"/>
  <c r="CF77" i="113"/>
  <c r="CF79" i="113"/>
  <c r="CF81" i="113"/>
  <c r="CF82" i="113"/>
  <c r="CF86" i="113"/>
  <c r="CF84" i="113"/>
  <c r="CF83" i="113"/>
  <c r="CC34" i="113"/>
  <c r="CC33" i="113"/>
  <c r="CE47" i="113"/>
  <c r="CE72" i="113"/>
  <c r="CE71" i="113"/>
  <c r="CE37" i="113"/>
  <c r="AY12" i="113"/>
  <c r="AY10" i="113"/>
  <c r="AY71" i="113"/>
  <c r="AZ11" i="113"/>
  <c r="AZ53" i="113"/>
  <c r="AZ15" i="113"/>
  <c r="AZ19" i="113"/>
  <c r="AZ23" i="113"/>
  <c r="AZ27" i="113"/>
  <c r="AZ31" i="113"/>
  <c r="AZ32" i="113"/>
  <c r="AZ36" i="113"/>
  <c r="AZ38" i="113"/>
  <c r="AZ39" i="113"/>
  <c r="AZ13" i="113"/>
  <c r="AZ20" i="113"/>
  <c r="AZ22" i="113"/>
  <c r="AZ29" i="113"/>
  <c r="AZ44" i="113"/>
  <c r="AZ49" i="113"/>
  <c r="AZ54" i="113"/>
  <c r="AZ55" i="113"/>
  <c r="AZ56" i="113"/>
  <c r="AZ57" i="113"/>
  <c r="AZ58" i="113"/>
  <c r="AZ17" i="113"/>
  <c r="AZ24" i="113"/>
  <c r="AZ26" i="113"/>
  <c r="AZ40" i="113"/>
  <c r="AZ45" i="113"/>
  <c r="AZ50" i="113"/>
  <c r="AZ59" i="113"/>
  <c r="AZ60" i="113"/>
  <c r="AZ61" i="113"/>
  <c r="AZ62" i="113"/>
  <c r="AZ63" i="113"/>
  <c r="AZ64" i="113"/>
  <c r="AZ16" i="113"/>
  <c r="AZ18" i="113"/>
  <c r="AZ25" i="113"/>
  <c r="AZ48" i="113"/>
  <c r="AZ52" i="113"/>
  <c r="AZ79" i="113"/>
  <c r="AZ84" i="113"/>
  <c r="AZ41" i="113"/>
  <c r="AZ51" i="113"/>
  <c r="AZ77" i="113"/>
  <c r="AZ78" i="113"/>
  <c r="AZ83" i="113"/>
  <c r="AZ85" i="113"/>
  <c r="AZ86" i="113"/>
  <c r="AZ46" i="113"/>
  <c r="AZ14" i="113"/>
  <c r="AZ21" i="113"/>
  <c r="AZ28" i="113"/>
  <c r="AZ80" i="113"/>
  <c r="AZ30" i="113"/>
  <c r="AZ65" i="113"/>
  <c r="AZ66" i="113"/>
  <c r="AZ67" i="113"/>
  <c r="AZ68" i="113"/>
  <c r="AZ69" i="113"/>
  <c r="AZ70" i="113"/>
  <c r="AZ73" i="113"/>
  <c r="AZ74" i="113"/>
  <c r="AZ75" i="113"/>
  <c r="AZ76" i="113"/>
  <c r="AZ81" i="113"/>
  <c r="AZ82" i="113"/>
  <c r="AX34" i="113"/>
  <c r="AX33" i="113"/>
  <c r="AY47" i="113"/>
  <c r="AY42" i="113"/>
  <c r="AY37" i="113"/>
  <c r="Q37" i="113"/>
  <c r="O33" i="113"/>
  <c r="R24" i="113"/>
  <c r="R28" i="113"/>
  <c r="R32" i="113"/>
  <c r="R36" i="113"/>
  <c r="R26" i="113"/>
  <c r="R30" i="113"/>
  <c r="R23" i="113"/>
  <c r="R31" i="113"/>
  <c r="R14" i="113"/>
  <c r="R18" i="113"/>
  <c r="R22" i="113"/>
  <c r="R44" i="113"/>
  <c r="R46" i="113"/>
  <c r="R11" i="113"/>
  <c r="R15" i="113"/>
  <c r="R39" i="113"/>
  <c r="R45" i="113"/>
  <c r="R49" i="113"/>
  <c r="R52" i="113"/>
  <c r="R54" i="113"/>
  <c r="R56" i="113"/>
  <c r="R58" i="113"/>
  <c r="R27" i="113"/>
  <c r="R48" i="113"/>
  <c r="R50" i="113"/>
  <c r="R55" i="113"/>
  <c r="R19" i="113"/>
  <c r="R40" i="113"/>
  <c r="R57" i="113"/>
  <c r="R59" i="113"/>
  <c r="R60" i="113"/>
  <c r="R63" i="113"/>
  <c r="R20" i="113"/>
  <c r="R61" i="113"/>
  <c r="R29" i="113"/>
  <c r="R38" i="113"/>
  <c r="R51" i="113"/>
  <c r="R53" i="113"/>
  <c r="R62" i="113"/>
  <c r="R65" i="113"/>
  <c r="R66" i="113"/>
  <c r="R68" i="113"/>
  <c r="R70" i="113"/>
  <c r="R73" i="113"/>
  <c r="R75" i="113"/>
  <c r="R77" i="113"/>
  <c r="R79" i="113"/>
  <c r="R81" i="113"/>
  <c r="R83" i="113"/>
  <c r="R85" i="113"/>
  <c r="R16" i="113"/>
  <c r="R25" i="113"/>
  <c r="R13" i="113"/>
  <c r="R17" i="113"/>
  <c r="R21" i="113"/>
  <c r="R41" i="113"/>
  <c r="R37" i="113"/>
  <c r="R64" i="113"/>
  <c r="R67" i="113"/>
  <c r="R78" i="113"/>
  <c r="R86" i="113"/>
  <c r="R69" i="113"/>
  <c r="R80" i="113"/>
  <c r="R76" i="113"/>
  <c r="R84" i="113"/>
  <c r="R74" i="113"/>
  <c r="R82" i="113"/>
  <c r="Q72" i="113"/>
  <c r="Q71" i="113"/>
  <c r="Q43" i="113"/>
  <c r="Q47" i="113"/>
  <c r="Q12" i="113"/>
  <c r="Q10" i="113"/>
  <c r="FL10" i="113"/>
  <c r="FM11" i="113"/>
  <c r="FM36" i="113"/>
  <c r="FM18" i="113"/>
  <c r="FM19" i="113"/>
  <c r="FM26" i="113"/>
  <c r="FM27" i="113"/>
  <c r="FM38" i="113"/>
  <c r="FM46" i="113"/>
  <c r="FM51" i="113"/>
  <c r="FM55" i="113"/>
  <c r="FM57" i="113"/>
  <c r="FM58" i="113"/>
  <c r="FM59" i="113"/>
  <c r="FM60" i="113"/>
  <c r="FM61" i="113"/>
  <c r="FM62" i="113"/>
  <c r="FM63" i="113"/>
  <c r="FM64" i="113"/>
  <c r="FM65" i="113"/>
  <c r="FM66" i="113"/>
  <c r="FM67" i="113"/>
  <c r="FM68" i="113"/>
  <c r="FM69" i="113"/>
  <c r="FM70" i="113"/>
  <c r="FM73" i="113"/>
  <c r="FM74" i="113"/>
  <c r="FM75" i="113"/>
  <c r="FM76" i="113"/>
  <c r="FM77" i="113"/>
  <c r="FM78" i="113"/>
  <c r="FM79" i="113"/>
  <c r="FM80" i="113"/>
  <c r="FM81" i="113"/>
  <c r="FM82" i="113"/>
  <c r="FM83" i="113"/>
  <c r="FM84" i="113"/>
  <c r="FM85" i="113"/>
  <c r="FM86" i="113"/>
  <c r="FM13" i="113"/>
  <c r="FM16" i="113"/>
  <c r="FM21" i="113"/>
  <c r="FM22" i="113"/>
  <c r="FM28" i="113"/>
  <c r="FM40" i="113"/>
  <c r="FM54" i="113"/>
  <c r="FM15" i="113"/>
  <c r="FM20" i="113"/>
  <c r="FM39" i="113"/>
  <c r="FM50" i="113"/>
  <c r="FM53" i="113"/>
  <c r="FM56" i="113"/>
  <c r="FM14" i="113"/>
  <c r="FM23" i="113"/>
  <c r="FM24" i="113"/>
  <c r="FM29" i="113"/>
  <c r="FM30" i="113"/>
  <c r="FM41" i="113"/>
  <c r="FM44" i="113"/>
  <c r="FM48" i="113"/>
  <c r="FM17" i="113"/>
  <c r="FM25" i="113"/>
  <c r="FM31" i="113"/>
  <c r="FM32" i="113"/>
  <c r="FM45" i="113"/>
  <c r="FM49" i="113"/>
  <c r="FM52" i="113"/>
  <c r="FK34" i="113"/>
  <c r="IV5" i="113"/>
  <c r="IU7" i="113"/>
  <c r="IU8" i="113"/>
  <c r="IU6" i="113"/>
  <c r="IU9" i="113"/>
  <c r="IU2" i="113"/>
  <c r="HN7" i="113"/>
  <c r="HN8" i="113"/>
  <c r="HO5" i="113"/>
  <c r="HN6" i="113"/>
  <c r="HN9" i="113"/>
  <c r="HN2" i="113"/>
  <c r="GG6" i="113"/>
  <c r="GG7" i="113"/>
  <c r="GG8" i="113"/>
  <c r="GG2" i="113"/>
  <c r="GG9" i="113"/>
  <c r="IF6" i="113"/>
  <c r="IF7" i="113"/>
  <c r="IF8" i="113"/>
  <c r="IF9" i="113"/>
  <c r="IF2" i="113"/>
  <c r="GX6" i="113"/>
  <c r="GX7" i="113"/>
  <c r="GX8" i="113"/>
  <c r="GX9" i="113"/>
  <c r="GX2" i="113"/>
  <c r="JN6" i="113"/>
  <c r="JN7" i="113"/>
  <c r="JN8" i="113"/>
  <c r="JN9" i="113"/>
  <c r="JN2" i="113"/>
  <c r="KU5" i="113"/>
  <c r="KT6" i="113"/>
  <c r="KT7" i="113"/>
  <c r="KT8" i="113"/>
  <c r="KT9" i="113"/>
  <c r="KT2" i="113"/>
  <c r="LM6" i="113"/>
  <c r="LM7" i="113"/>
  <c r="LM8" i="113"/>
  <c r="LM9" i="113"/>
  <c r="KE6" i="113"/>
  <c r="KE7" i="113"/>
  <c r="KE8" i="113"/>
  <c r="KE9" i="113"/>
  <c r="FN6" i="113"/>
  <c r="FN7" i="113"/>
  <c r="FN8" i="113"/>
  <c r="FN9" i="113"/>
  <c r="FN2" i="113"/>
  <c r="DP9" i="113"/>
  <c r="DP6" i="113"/>
  <c r="DP2" i="113"/>
  <c r="DQ5" i="113"/>
  <c r="DP8" i="113"/>
  <c r="DP7" i="113"/>
  <c r="CH5" i="113"/>
  <c r="CG9" i="113"/>
  <c r="CG8" i="113"/>
  <c r="CG7" i="113"/>
  <c r="CG6" i="113"/>
  <c r="CG2" i="113"/>
  <c r="BA9" i="113"/>
  <c r="BA8" i="113"/>
  <c r="BA7" i="113"/>
  <c r="BA6" i="113"/>
  <c r="BA2" i="113"/>
  <c r="KC2" i="113"/>
  <c r="LK2" i="113"/>
  <c r="S2" i="113"/>
  <c r="S7" i="113"/>
  <c r="S8" i="113"/>
  <c r="S9" i="113"/>
  <c r="S6" i="113"/>
  <c r="G150" i="110"/>
  <c r="G156" i="110"/>
  <c r="C150" i="110"/>
  <c r="C156" i="110"/>
  <c r="K132" i="110"/>
  <c r="L148" i="110"/>
  <c r="H150" i="110"/>
  <c r="H156" i="110"/>
  <c r="I91" i="110"/>
  <c r="K150" i="110"/>
  <c r="K156" i="110"/>
  <c r="E137" i="110"/>
  <c r="E149" i="110"/>
  <c r="E150" i="110"/>
  <c r="E156" i="110"/>
  <c r="J132" i="110"/>
  <c r="B150" i="110"/>
  <c r="J137" i="110"/>
  <c r="J141" i="110"/>
  <c r="J149" i="110"/>
  <c r="J150" i="110"/>
  <c r="J156" i="110"/>
  <c r="D150" i="110"/>
  <c r="D156" i="110"/>
  <c r="F150" i="110"/>
  <c r="F156" i="110"/>
  <c r="I150" i="110"/>
  <c r="I156" i="110"/>
  <c r="B91" i="110"/>
  <c r="B96" i="110"/>
  <c r="I97" i="110"/>
  <c r="I96" i="110"/>
  <c r="G132" i="110"/>
  <c r="C132" i="110"/>
  <c r="C141" i="110"/>
  <c r="H132" i="110"/>
  <c r="K137" i="110"/>
  <c r="K141" i="110"/>
  <c r="B137" i="110"/>
  <c r="F137" i="110"/>
  <c r="B132" i="110"/>
  <c r="E132" i="110"/>
  <c r="F132" i="110"/>
  <c r="I132" i="110"/>
  <c r="I95" i="110"/>
  <c r="I98" i="110"/>
  <c r="I137" i="110"/>
  <c r="D137" i="110"/>
  <c r="C91" i="110"/>
  <c r="C97" i="110"/>
  <c r="D132" i="110"/>
  <c r="G137" i="110"/>
  <c r="G141" i="110"/>
  <c r="H137" i="110"/>
  <c r="H141" i="110"/>
  <c r="F91" i="110"/>
  <c r="F97" i="110"/>
  <c r="E91" i="110"/>
  <c r="E97" i="110"/>
  <c r="D91" i="110"/>
  <c r="D95" i="110"/>
  <c r="K91" i="110"/>
  <c r="K97" i="110"/>
  <c r="G91" i="110"/>
  <c r="G97" i="110"/>
  <c r="J91" i="110"/>
  <c r="J97" i="110"/>
  <c r="H91" i="110"/>
  <c r="H95" i="110"/>
  <c r="IR33" i="113"/>
  <c r="JL42" i="113"/>
  <c r="JL35" i="113"/>
  <c r="DN42" i="113"/>
  <c r="IT43" i="113"/>
  <c r="CZ42" i="113"/>
  <c r="CZ35" i="113"/>
  <c r="CZ34" i="113"/>
  <c r="CZ33" i="113"/>
  <c r="CY42" i="113"/>
  <c r="CY35" i="113"/>
  <c r="AR4" i="115"/>
  <c r="AQ5" i="115"/>
  <c r="CN4" i="115"/>
  <c r="CM5" i="115"/>
  <c r="BP4" i="115"/>
  <c r="BO5" i="115"/>
  <c r="FH4" i="115"/>
  <c r="FG5" i="115"/>
  <c r="T4" i="115"/>
  <c r="S5" i="115"/>
  <c r="EJ4" i="115"/>
  <c r="EI5" i="115"/>
  <c r="DL4" i="115"/>
  <c r="DK5" i="115"/>
  <c r="AJ42" i="113"/>
  <c r="AJ35" i="113"/>
  <c r="AJ34" i="113"/>
  <c r="AJ33" i="113"/>
  <c r="CE42" i="113"/>
  <c r="GF43" i="113"/>
  <c r="EX42" i="113"/>
  <c r="EX35" i="113"/>
  <c r="EX33" i="113"/>
  <c r="CY34" i="113"/>
  <c r="CY33" i="113"/>
  <c r="Q42" i="113"/>
  <c r="Q35" i="113"/>
  <c r="Q34" i="113"/>
  <c r="Q33" i="113"/>
  <c r="R43" i="113"/>
  <c r="IT72" i="113"/>
  <c r="GE42" i="113"/>
  <c r="GE35" i="113"/>
  <c r="GV42" i="113"/>
  <c r="GV35" i="113"/>
  <c r="HL34" i="113"/>
  <c r="R72" i="113"/>
  <c r="GW12" i="113"/>
  <c r="GW10" i="113"/>
  <c r="FM47" i="113"/>
  <c r="FM37" i="113"/>
  <c r="LI42" i="113"/>
  <c r="LI35" i="113"/>
  <c r="LI34" i="113"/>
  <c r="LI33" i="113"/>
  <c r="LJ12" i="113"/>
  <c r="LJ72" i="113"/>
  <c r="LJ37" i="113"/>
  <c r="LJ47" i="113"/>
  <c r="LJ10" i="113"/>
  <c r="LJ71" i="113"/>
  <c r="LK15" i="113"/>
  <c r="LK27" i="113"/>
  <c r="LK22" i="113"/>
  <c r="LK26" i="113"/>
  <c r="LK39" i="113"/>
  <c r="LK45" i="113"/>
  <c r="LK31" i="113"/>
  <c r="LK59" i="113"/>
  <c r="LK57" i="113"/>
  <c r="LK63" i="113"/>
  <c r="LK69" i="113"/>
  <c r="LK67" i="113"/>
  <c r="LK82" i="113"/>
  <c r="LK68" i="113"/>
  <c r="LK53" i="113"/>
  <c r="LK81" i="113"/>
  <c r="LK16" i="113"/>
  <c r="LK19" i="113"/>
  <c r="LK23" i="113"/>
  <c r="LK32" i="113"/>
  <c r="LK40" i="113"/>
  <c r="LK28" i="113"/>
  <c r="LK49" i="113"/>
  <c r="LK60" i="113"/>
  <c r="LK64" i="113"/>
  <c r="LK65" i="113"/>
  <c r="LK78" i="113"/>
  <c r="LK73" i="113"/>
  <c r="LK83" i="113"/>
  <c r="LK18" i="113"/>
  <c r="LK74" i="113"/>
  <c r="LK84" i="113"/>
  <c r="LK13" i="113"/>
  <c r="LK17" i="113"/>
  <c r="LK20" i="113"/>
  <c r="LK24" i="113"/>
  <c r="LK36" i="113"/>
  <c r="LK41" i="113"/>
  <c r="LK29" i="113"/>
  <c r="LK52" i="113"/>
  <c r="LK50" i="113"/>
  <c r="LK61" i="113"/>
  <c r="LK46" i="113"/>
  <c r="LK79" i="113"/>
  <c r="LK76" i="113"/>
  <c r="LK85" i="113"/>
  <c r="LK58" i="113"/>
  <c r="LK75" i="113"/>
  <c r="LK86" i="113"/>
  <c r="LK14" i="113"/>
  <c r="LK11" i="113"/>
  <c r="LK21" i="113"/>
  <c r="LK25" i="113"/>
  <c r="LK38" i="113"/>
  <c r="LK44" i="113"/>
  <c r="LK30" i="113"/>
  <c r="LK54" i="113"/>
  <c r="LK55" i="113"/>
  <c r="LK62" i="113"/>
  <c r="LK56" i="113"/>
  <c r="LK51" i="113"/>
  <c r="LK77" i="113"/>
  <c r="LK66" i="113"/>
  <c r="LK70" i="113"/>
  <c r="LK80" i="113"/>
  <c r="LK48" i="113"/>
  <c r="KQ34" i="113"/>
  <c r="KQ33" i="113"/>
  <c r="KC14" i="113"/>
  <c r="KC18" i="113"/>
  <c r="KC22" i="113"/>
  <c r="KC26" i="113"/>
  <c r="KC30" i="113"/>
  <c r="KC36" i="113"/>
  <c r="KC39" i="113"/>
  <c r="KC45" i="113"/>
  <c r="KC56" i="113"/>
  <c r="KC64" i="113"/>
  <c r="KC79" i="113"/>
  <c r="KC62" i="113"/>
  <c r="KC46" i="113"/>
  <c r="KC63" i="113"/>
  <c r="KC86" i="113"/>
  <c r="KC84" i="113"/>
  <c r="KC15" i="113"/>
  <c r="KC19" i="113"/>
  <c r="KC23" i="113"/>
  <c r="KC27" i="113"/>
  <c r="KC31" i="113"/>
  <c r="KC55" i="113"/>
  <c r="KC40" i="113"/>
  <c r="KC48" i="113"/>
  <c r="KC49" i="113"/>
  <c r="KC67" i="113"/>
  <c r="KC59" i="113"/>
  <c r="KC66" i="113"/>
  <c r="KC68" i="113"/>
  <c r="KC65" i="113"/>
  <c r="KC73" i="113"/>
  <c r="KC77" i="113"/>
  <c r="KC11" i="113"/>
  <c r="KC16" i="113"/>
  <c r="KC20" i="113"/>
  <c r="KC24" i="113"/>
  <c r="KC28" i="113"/>
  <c r="KC50" i="113"/>
  <c r="KC57" i="113"/>
  <c r="KC41" i="113"/>
  <c r="KC51" i="113"/>
  <c r="KC52" i="113"/>
  <c r="KC69" i="113"/>
  <c r="KC60" i="113"/>
  <c r="KC78" i="113"/>
  <c r="KC74" i="113"/>
  <c r="KC70" i="113"/>
  <c r="KC75" i="113"/>
  <c r="KC81" i="113"/>
  <c r="KC13" i="113"/>
  <c r="KC17" i="113"/>
  <c r="KC21" i="113"/>
  <c r="KC25" i="113"/>
  <c r="KC29" i="113"/>
  <c r="KC32" i="113"/>
  <c r="KC38" i="113"/>
  <c r="KC44" i="113"/>
  <c r="KC54" i="113"/>
  <c r="KC58" i="113"/>
  <c r="KC76" i="113"/>
  <c r="KC61" i="113"/>
  <c r="KC85" i="113"/>
  <c r="KC53" i="113"/>
  <c r="KC82" i="113"/>
  <c r="KC80" i="113"/>
  <c r="KC83" i="113"/>
  <c r="KB72" i="113"/>
  <c r="KB71" i="113"/>
  <c r="KB12" i="113"/>
  <c r="KB10" i="113"/>
  <c r="KA42" i="113"/>
  <c r="KA35" i="113"/>
  <c r="KB43" i="113"/>
  <c r="KB37" i="113"/>
  <c r="KB47" i="113"/>
  <c r="JM43" i="113"/>
  <c r="KS47" i="113"/>
  <c r="KS43" i="113"/>
  <c r="KS37" i="113"/>
  <c r="KS72" i="113"/>
  <c r="KS71" i="113"/>
  <c r="KT28" i="113"/>
  <c r="KT29" i="113"/>
  <c r="KT30" i="113"/>
  <c r="KT31" i="113"/>
  <c r="KT11" i="113"/>
  <c r="KT13" i="113"/>
  <c r="KT14" i="113"/>
  <c r="KT15" i="113"/>
  <c r="KT16" i="113"/>
  <c r="KT17" i="113"/>
  <c r="KT18" i="113"/>
  <c r="KT19" i="113"/>
  <c r="KT20" i="113"/>
  <c r="KT21" i="113"/>
  <c r="KT22" i="113"/>
  <c r="KT23" i="113"/>
  <c r="KT24" i="113"/>
  <c r="KT25" i="113"/>
  <c r="KT26" i="113"/>
  <c r="KT46" i="113"/>
  <c r="KT56" i="113"/>
  <c r="KT70" i="113"/>
  <c r="KT77" i="113"/>
  <c r="KT81" i="113"/>
  <c r="KT27" i="113"/>
  <c r="KT38" i="113"/>
  <c r="KT39" i="113"/>
  <c r="KT40" i="113"/>
  <c r="KT41" i="113"/>
  <c r="KT44" i="113"/>
  <c r="KT45" i="113"/>
  <c r="KT49" i="113"/>
  <c r="KT52" i="113"/>
  <c r="KT54" i="113"/>
  <c r="KT59" i="113"/>
  <c r="KT60" i="113"/>
  <c r="KT61" i="113"/>
  <c r="KT62" i="113"/>
  <c r="KT63" i="113"/>
  <c r="KT65" i="113"/>
  <c r="KT67" i="113"/>
  <c r="KT73" i="113"/>
  <c r="KT75" i="113"/>
  <c r="KT74" i="113"/>
  <c r="KT78" i="113"/>
  <c r="KT79" i="113"/>
  <c r="KT83" i="113"/>
  <c r="KT84" i="113"/>
  <c r="KT32" i="113"/>
  <c r="KT36" i="113"/>
  <c r="KT48" i="113"/>
  <c r="KT76" i="113"/>
  <c r="KT80" i="113"/>
  <c r="KT85" i="113"/>
  <c r="KT51" i="113"/>
  <c r="KT53" i="113"/>
  <c r="KT58" i="113"/>
  <c r="KT64" i="113"/>
  <c r="KT66" i="113"/>
  <c r="KT68" i="113"/>
  <c r="KT55" i="113"/>
  <c r="KT57" i="113"/>
  <c r="KT69" i="113"/>
  <c r="KT50" i="113"/>
  <c r="KT86" i="113"/>
  <c r="KT82" i="113"/>
  <c r="KS12" i="113"/>
  <c r="KS10" i="113"/>
  <c r="KR42" i="113"/>
  <c r="KR35" i="113"/>
  <c r="JL34" i="113"/>
  <c r="JL33" i="113"/>
  <c r="JM47" i="113"/>
  <c r="JM72" i="113"/>
  <c r="JM71" i="113"/>
  <c r="JM42" i="113"/>
  <c r="JM12" i="113"/>
  <c r="JM10" i="113"/>
  <c r="JN11" i="113"/>
  <c r="JN13" i="113"/>
  <c r="JN14" i="113"/>
  <c r="JN15" i="113"/>
  <c r="JN16" i="113"/>
  <c r="JN17" i="113"/>
  <c r="JN18" i="113"/>
  <c r="JN19" i="113"/>
  <c r="JN20" i="113"/>
  <c r="JN21" i="113"/>
  <c r="JN22" i="113"/>
  <c r="JN23" i="113"/>
  <c r="JN24" i="113"/>
  <c r="JN25" i="113"/>
  <c r="JN26" i="113"/>
  <c r="JN28" i="113"/>
  <c r="JN29" i="113"/>
  <c r="JN30" i="113"/>
  <c r="JN31" i="113"/>
  <c r="JN46" i="113"/>
  <c r="JN38" i="113"/>
  <c r="JN39" i="113"/>
  <c r="JN40" i="113"/>
  <c r="JN41" i="113"/>
  <c r="JN44" i="113"/>
  <c r="JN45" i="113"/>
  <c r="JN48" i="113"/>
  <c r="JN51" i="113"/>
  <c r="JN32" i="113"/>
  <c r="JN36" i="113"/>
  <c r="JN49" i="113"/>
  <c r="JN52" i="113"/>
  <c r="JN55" i="113"/>
  <c r="JN58" i="113"/>
  <c r="JN53" i="113"/>
  <c r="JN66" i="113"/>
  <c r="JN69" i="113"/>
  <c r="JN70" i="113"/>
  <c r="JN27" i="113"/>
  <c r="JN50" i="113"/>
  <c r="JN54" i="113"/>
  <c r="JN57" i="113"/>
  <c r="JN67" i="113"/>
  <c r="JN64" i="113"/>
  <c r="JN81" i="113"/>
  <c r="JN56" i="113"/>
  <c r="JN60" i="113"/>
  <c r="JN61" i="113"/>
  <c r="JN74" i="113"/>
  <c r="JN76" i="113"/>
  <c r="JN86" i="113"/>
  <c r="JN59" i="113"/>
  <c r="JN63" i="113"/>
  <c r="JN65" i="113"/>
  <c r="JN68" i="113"/>
  <c r="JN75" i="113"/>
  <c r="JN77" i="113"/>
  <c r="JN79" i="113"/>
  <c r="JN82" i="113"/>
  <c r="JN84" i="113"/>
  <c r="JN80" i="113"/>
  <c r="JN62" i="113"/>
  <c r="JN73" i="113"/>
  <c r="JN85" i="113"/>
  <c r="JN78" i="113"/>
  <c r="JN83" i="113"/>
  <c r="JM37" i="113"/>
  <c r="JK34" i="113"/>
  <c r="JK33" i="113"/>
  <c r="IS42" i="113"/>
  <c r="IS35" i="113"/>
  <c r="IS34" i="113"/>
  <c r="IT71" i="113"/>
  <c r="IT37" i="113"/>
  <c r="IT12" i="113"/>
  <c r="IT10" i="113"/>
  <c r="IT47" i="113"/>
  <c r="IU11" i="113"/>
  <c r="IU13" i="113"/>
  <c r="IU14" i="113"/>
  <c r="IU15" i="113"/>
  <c r="IU16" i="113"/>
  <c r="IU17" i="113"/>
  <c r="IU18" i="113"/>
  <c r="IU19" i="113"/>
  <c r="IU20" i="113"/>
  <c r="IU21" i="113"/>
  <c r="IU22" i="113"/>
  <c r="IU23" i="113"/>
  <c r="IU24" i="113"/>
  <c r="IU25" i="113"/>
  <c r="IU26" i="113"/>
  <c r="IU27" i="113"/>
  <c r="IU28" i="113"/>
  <c r="IU29" i="113"/>
  <c r="IU30" i="113"/>
  <c r="IU31" i="113"/>
  <c r="IU38" i="113"/>
  <c r="IU39" i="113"/>
  <c r="IU40" i="113"/>
  <c r="IU41" i="113"/>
  <c r="IU44" i="113"/>
  <c r="IU45" i="113"/>
  <c r="IU48" i="113"/>
  <c r="IU51" i="113"/>
  <c r="IU49" i="113"/>
  <c r="IU52" i="113"/>
  <c r="IU32" i="113"/>
  <c r="IU36" i="113"/>
  <c r="IU46" i="113"/>
  <c r="IU53" i="113"/>
  <c r="IU50" i="113"/>
  <c r="IU55" i="113"/>
  <c r="IU56" i="113"/>
  <c r="IU59" i="113"/>
  <c r="IU60" i="113"/>
  <c r="IU61" i="113"/>
  <c r="IU62" i="113"/>
  <c r="IU63" i="113"/>
  <c r="IU65" i="113"/>
  <c r="IU68" i="113"/>
  <c r="IU73" i="113"/>
  <c r="IU54" i="113"/>
  <c r="IU66" i="113"/>
  <c r="IU69" i="113"/>
  <c r="IU70" i="113"/>
  <c r="IU57" i="113"/>
  <c r="IU67" i="113"/>
  <c r="IU58" i="113"/>
  <c r="IU64" i="113"/>
  <c r="IU85" i="113"/>
  <c r="IU74" i="113"/>
  <c r="IU76" i="113"/>
  <c r="IU78" i="113"/>
  <c r="IU80" i="113"/>
  <c r="IU83" i="113"/>
  <c r="IU86" i="113"/>
  <c r="IU81" i="113"/>
  <c r="IU75" i="113"/>
  <c r="IU77" i="113"/>
  <c r="IU79" i="113"/>
  <c r="IU82" i="113"/>
  <c r="IU84" i="113"/>
  <c r="IC34" i="113"/>
  <c r="IC33" i="113"/>
  <c r="IE72" i="113"/>
  <c r="IE71" i="113"/>
  <c r="IE12" i="113"/>
  <c r="IE10" i="113"/>
  <c r="IE43" i="113"/>
  <c r="IE37" i="113"/>
  <c r="IF13" i="113"/>
  <c r="IF14" i="113"/>
  <c r="IF15" i="113"/>
  <c r="IF16" i="113"/>
  <c r="IF17" i="113"/>
  <c r="IF18" i="113"/>
  <c r="IF19" i="113"/>
  <c r="IF20" i="113"/>
  <c r="IF21" i="113"/>
  <c r="IF22" i="113"/>
  <c r="IF23" i="113"/>
  <c r="IF24" i="113"/>
  <c r="IF25" i="113"/>
  <c r="IF26" i="113"/>
  <c r="IF27" i="113"/>
  <c r="IF11" i="113"/>
  <c r="IF28" i="113"/>
  <c r="IF29" i="113"/>
  <c r="IF30" i="113"/>
  <c r="IF31" i="113"/>
  <c r="IF38" i="113"/>
  <c r="IF39" i="113"/>
  <c r="IF40" i="113"/>
  <c r="IF41" i="113"/>
  <c r="IF44" i="113"/>
  <c r="IF45" i="113"/>
  <c r="IF48" i="113"/>
  <c r="IF51" i="113"/>
  <c r="IF54" i="113"/>
  <c r="IF57" i="113"/>
  <c r="IF49" i="113"/>
  <c r="IF52" i="113"/>
  <c r="IF55" i="113"/>
  <c r="IF32" i="113"/>
  <c r="IF36" i="113"/>
  <c r="IF50" i="113"/>
  <c r="IF56" i="113"/>
  <c r="IF59" i="113"/>
  <c r="IF60" i="113"/>
  <c r="IF61" i="113"/>
  <c r="IF62" i="113"/>
  <c r="IF63" i="113"/>
  <c r="IF65" i="113"/>
  <c r="IF68" i="113"/>
  <c r="IF66" i="113"/>
  <c r="IF69" i="113"/>
  <c r="IF70" i="113"/>
  <c r="IF75" i="113"/>
  <c r="IF77" i="113"/>
  <c r="IF67" i="113"/>
  <c r="IF73" i="113"/>
  <c r="IF78" i="113"/>
  <c r="IF80" i="113"/>
  <c r="IF83" i="113"/>
  <c r="IF86" i="113"/>
  <c r="IF53" i="113"/>
  <c r="IF81" i="113"/>
  <c r="IF74" i="113"/>
  <c r="IF58" i="113"/>
  <c r="IF79" i="113"/>
  <c r="IF82" i="113"/>
  <c r="IF84" i="113"/>
  <c r="IF64" i="113"/>
  <c r="IF46" i="113"/>
  <c r="IF85" i="113"/>
  <c r="IF76" i="113"/>
  <c r="IE47" i="113"/>
  <c r="ID42" i="113"/>
  <c r="ID35" i="113"/>
  <c r="ID34" i="113"/>
  <c r="HL33" i="113"/>
  <c r="HM72" i="113"/>
  <c r="HM71" i="113"/>
  <c r="HN11" i="113"/>
  <c r="HN28" i="113"/>
  <c r="HN29" i="113"/>
  <c r="HN30" i="113"/>
  <c r="HN31" i="113"/>
  <c r="HN13" i="113"/>
  <c r="HN14" i="113"/>
  <c r="HN15" i="113"/>
  <c r="HN16" i="113"/>
  <c r="HN17" i="113"/>
  <c r="HN18" i="113"/>
  <c r="HN19" i="113"/>
  <c r="HN20" i="113"/>
  <c r="HN21" i="113"/>
  <c r="HN22" i="113"/>
  <c r="HN23" i="113"/>
  <c r="HN24" i="113"/>
  <c r="HN25" i="113"/>
  <c r="HN26" i="113"/>
  <c r="HN27" i="113"/>
  <c r="HN46" i="113"/>
  <c r="HN48" i="113"/>
  <c r="HN49" i="113"/>
  <c r="HN50" i="113"/>
  <c r="HN53" i="113"/>
  <c r="HN57" i="113"/>
  <c r="HN54" i="113"/>
  <c r="HN38" i="113"/>
  <c r="HN39" i="113"/>
  <c r="HN40" i="113"/>
  <c r="HN41" i="113"/>
  <c r="HN44" i="113"/>
  <c r="HN45" i="113"/>
  <c r="HN51" i="113"/>
  <c r="HN55" i="113"/>
  <c r="HN59" i="113"/>
  <c r="HN60" i="113"/>
  <c r="HN61" i="113"/>
  <c r="HN62" i="113"/>
  <c r="HN63" i="113"/>
  <c r="HN66" i="113"/>
  <c r="HN67" i="113"/>
  <c r="HN75" i="113"/>
  <c r="HN79" i="113"/>
  <c r="HN83" i="113"/>
  <c r="HN69" i="113"/>
  <c r="HN70" i="113"/>
  <c r="HN32" i="113"/>
  <c r="HN36" i="113"/>
  <c r="HN52" i="113"/>
  <c r="HN56" i="113"/>
  <c r="HN64" i="113"/>
  <c r="HN68" i="113"/>
  <c r="HN73" i="113"/>
  <c r="HN76" i="113"/>
  <c r="HN80" i="113"/>
  <c r="HN84" i="113"/>
  <c r="HN74" i="113"/>
  <c r="HN86" i="113"/>
  <c r="HN77" i="113"/>
  <c r="HN81" i="113"/>
  <c r="HN85" i="113"/>
  <c r="HN58" i="113"/>
  <c r="HN65" i="113"/>
  <c r="HN78" i="113"/>
  <c r="HN82" i="113"/>
  <c r="HM47" i="113"/>
  <c r="HM12" i="113"/>
  <c r="HM10" i="113"/>
  <c r="HM43" i="113"/>
  <c r="HM37" i="113"/>
  <c r="GX11" i="113"/>
  <c r="GX28" i="113"/>
  <c r="GX29" i="113"/>
  <c r="GX30" i="113"/>
  <c r="GX31" i="113"/>
  <c r="GX32" i="113"/>
  <c r="GX36" i="113"/>
  <c r="GX46" i="113"/>
  <c r="GX48" i="113"/>
  <c r="GX49" i="113"/>
  <c r="GX50" i="113"/>
  <c r="GX13" i="113"/>
  <c r="GX14" i="113"/>
  <c r="GX15" i="113"/>
  <c r="GX16" i="113"/>
  <c r="GX17" i="113"/>
  <c r="GX18" i="113"/>
  <c r="GX19" i="113"/>
  <c r="GX20" i="113"/>
  <c r="GX21" i="113"/>
  <c r="GX22" i="113"/>
  <c r="GX23" i="113"/>
  <c r="GX25" i="113"/>
  <c r="GX27" i="113"/>
  <c r="GX51" i="113"/>
  <c r="GX52" i="113"/>
  <c r="GX53" i="113"/>
  <c r="GX54" i="113"/>
  <c r="GX55" i="113"/>
  <c r="GX56" i="113"/>
  <c r="GX57" i="113"/>
  <c r="GX58" i="113"/>
  <c r="GX24" i="113"/>
  <c r="GX26" i="113"/>
  <c r="GX64" i="113"/>
  <c r="GX65" i="113"/>
  <c r="GX66" i="113"/>
  <c r="GX67" i="113"/>
  <c r="GX68" i="113"/>
  <c r="GX75" i="113"/>
  <c r="GX73" i="113"/>
  <c r="GX77" i="113"/>
  <c r="GX78" i="113"/>
  <c r="GX79" i="113"/>
  <c r="GX80" i="113"/>
  <c r="GX81" i="113"/>
  <c r="GX82" i="113"/>
  <c r="GX83" i="113"/>
  <c r="GX74" i="113"/>
  <c r="GX84" i="113"/>
  <c r="GX85" i="113"/>
  <c r="GX86" i="113"/>
  <c r="GX38" i="113"/>
  <c r="GX39" i="113"/>
  <c r="GX40" i="113"/>
  <c r="GX41" i="113"/>
  <c r="GX44" i="113"/>
  <c r="GX45" i="113"/>
  <c r="GX59" i="113"/>
  <c r="GX60" i="113"/>
  <c r="GX61" i="113"/>
  <c r="GX62" i="113"/>
  <c r="GX63" i="113"/>
  <c r="GX76" i="113"/>
  <c r="GX69" i="113"/>
  <c r="GX70" i="113"/>
  <c r="GW72" i="113"/>
  <c r="GW71" i="113"/>
  <c r="GW43" i="113"/>
  <c r="GW37" i="113"/>
  <c r="GV34" i="113"/>
  <c r="GV33" i="113"/>
  <c r="GW47" i="113"/>
  <c r="GF47" i="113"/>
  <c r="GF12" i="113"/>
  <c r="GF10" i="113"/>
  <c r="GF37" i="113"/>
  <c r="GG11" i="113"/>
  <c r="GG28" i="113"/>
  <c r="GG29" i="113"/>
  <c r="GG30" i="113"/>
  <c r="GG31" i="113"/>
  <c r="GG26" i="113"/>
  <c r="GG27" i="113"/>
  <c r="GG46" i="113"/>
  <c r="GG64" i="113"/>
  <c r="GG65" i="113"/>
  <c r="GG66" i="113"/>
  <c r="GG67" i="113"/>
  <c r="GG68" i="113"/>
  <c r="GG76" i="113"/>
  <c r="GG13" i="113"/>
  <c r="GG14" i="113"/>
  <c r="GG15" i="113"/>
  <c r="GG16" i="113"/>
  <c r="GG17" i="113"/>
  <c r="GG18" i="113"/>
  <c r="GG19" i="113"/>
  <c r="GG20" i="113"/>
  <c r="GG21" i="113"/>
  <c r="GG22" i="113"/>
  <c r="GG23" i="113"/>
  <c r="GG24" i="113"/>
  <c r="GG25" i="113"/>
  <c r="GG32" i="113"/>
  <c r="GG36" i="113"/>
  <c r="GG51" i="113"/>
  <c r="GG52" i="113"/>
  <c r="GG53" i="113"/>
  <c r="GG54" i="113"/>
  <c r="GG55" i="113"/>
  <c r="GG56" i="113"/>
  <c r="GG57" i="113"/>
  <c r="GG58" i="113"/>
  <c r="GG74" i="113"/>
  <c r="GG59" i="113"/>
  <c r="GG60" i="113"/>
  <c r="GG61" i="113"/>
  <c r="GG62" i="113"/>
  <c r="GG63" i="113"/>
  <c r="GG73" i="113"/>
  <c r="GG77" i="113"/>
  <c r="GG78" i="113"/>
  <c r="GG79" i="113"/>
  <c r="GG80" i="113"/>
  <c r="GG40" i="113"/>
  <c r="GG75" i="113"/>
  <c r="GG82" i="113"/>
  <c r="GG83" i="113"/>
  <c r="GG84" i="113"/>
  <c r="GG85" i="113"/>
  <c r="GG86" i="113"/>
  <c r="GG41" i="113"/>
  <c r="GG49" i="113"/>
  <c r="GG69" i="113"/>
  <c r="GG70" i="113"/>
  <c r="GG48" i="113"/>
  <c r="GG50" i="113"/>
  <c r="GG81" i="113"/>
  <c r="GG38" i="113"/>
  <c r="GG44" i="113"/>
  <c r="GG39" i="113"/>
  <c r="GG45" i="113"/>
  <c r="GF72" i="113"/>
  <c r="GF71" i="113"/>
  <c r="FM43" i="113"/>
  <c r="FM72" i="113"/>
  <c r="FM71" i="113"/>
  <c r="FM12" i="113"/>
  <c r="FM10" i="113"/>
  <c r="FL42" i="113"/>
  <c r="FL35" i="113"/>
  <c r="FL33" i="113"/>
  <c r="EW33" i="113"/>
  <c r="EW34" i="113"/>
  <c r="EY72" i="113"/>
  <c r="EY71" i="113"/>
  <c r="EY43" i="113"/>
  <c r="EY12" i="113"/>
  <c r="EY10" i="113"/>
  <c r="EY47" i="113"/>
  <c r="EY37" i="113"/>
  <c r="EX34" i="113"/>
  <c r="DO37" i="113"/>
  <c r="DP21" i="113"/>
  <c r="DP25" i="113"/>
  <c r="DP29" i="113"/>
  <c r="DP11" i="113"/>
  <c r="DP18" i="113"/>
  <c r="DP22" i="113"/>
  <c r="DP26" i="113"/>
  <c r="DP30" i="113"/>
  <c r="DP13" i="113"/>
  <c r="DP14" i="113"/>
  <c r="DP19" i="113"/>
  <c r="DP23" i="113"/>
  <c r="DP27" i="113"/>
  <c r="DP15" i="113"/>
  <c r="DP16" i="113"/>
  <c r="DP17" i="113"/>
  <c r="DP20" i="113"/>
  <c r="DP24" i="113"/>
  <c r="DP28" i="113"/>
  <c r="DP32" i="113"/>
  <c r="DP41" i="113"/>
  <c r="DP44" i="113"/>
  <c r="DP38" i="113"/>
  <c r="DP46" i="113"/>
  <c r="DP53" i="113"/>
  <c r="DP54" i="113"/>
  <c r="DP55" i="113"/>
  <c r="DP56" i="113"/>
  <c r="DP31" i="113"/>
  <c r="DP36" i="113"/>
  <c r="DP40" i="113"/>
  <c r="DP57" i="113"/>
  <c r="DP58" i="113"/>
  <c r="DP59" i="113"/>
  <c r="DP60" i="113"/>
  <c r="DP61" i="113"/>
  <c r="DP62" i="113"/>
  <c r="DP63" i="113"/>
  <c r="DP81" i="113"/>
  <c r="DP82" i="113"/>
  <c r="DP77" i="113"/>
  <c r="DP80" i="113"/>
  <c r="DP64" i="113"/>
  <c r="DP65" i="113"/>
  <c r="DP66" i="113"/>
  <c r="DP67" i="113"/>
  <c r="DP68" i="113"/>
  <c r="DP69" i="113"/>
  <c r="DP70" i="113"/>
  <c r="DP73" i="113"/>
  <c r="DP74" i="113"/>
  <c r="DP75" i="113"/>
  <c r="DP78" i="113"/>
  <c r="DP79" i="113"/>
  <c r="DP39" i="113"/>
  <c r="DP45" i="113"/>
  <c r="DP48" i="113"/>
  <c r="DP49" i="113"/>
  <c r="DP50" i="113"/>
  <c r="DP51" i="113"/>
  <c r="DP52" i="113"/>
  <c r="DP76" i="113"/>
  <c r="DP84" i="113"/>
  <c r="DP86" i="113"/>
  <c r="DP85" i="113"/>
  <c r="DP83" i="113"/>
  <c r="DO43" i="113"/>
  <c r="DO72" i="113"/>
  <c r="DO71" i="113"/>
  <c r="DO47" i="113"/>
  <c r="DO12" i="113"/>
  <c r="DO10" i="113"/>
  <c r="DN35" i="113"/>
  <c r="DN34" i="113"/>
  <c r="DN33" i="113"/>
  <c r="CG11" i="113"/>
  <c r="CG13" i="113"/>
  <c r="CG14" i="113"/>
  <c r="CG15" i="113"/>
  <c r="CG16" i="113"/>
  <c r="CG17" i="113"/>
  <c r="CG40" i="113"/>
  <c r="CG41" i="113"/>
  <c r="CG44" i="113"/>
  <c r="CG20" i="113"/>
  <c r="CG24" i="113"/>
  <c r="CG28" i="113"/>
  <c r="CG31" i="113"/>
  <c r="CG32" i="113"/>
  <c r="CG36" i="113"/>
  <c r="CG53" i="113"/>
  <c r="CG19" i="113"/>
  <c r="CG23" i="113"/>
  <c r="CG27" i="113"/>
  <c r="CG54" i="113"/>
  <c r="CG55" i="113"/>
  <c r="CG56" i="113"/>
  <c r="CG21" i="113"/>
  <c r="CG25" i="113"/>
  <c r="CG29" i="113"/>
  <c r="CG78" i="113"/>
  <c r="CG80" i="113"/>
  <c r="CG30" i="113"/>
  <c r="CG48" i="113"/>
  <c r="CG52" i="113"/>
  <c r="CG77" i="113"/>
  <c r="CG81" i="113"/>
  <c r="CG82" i="113"/>
  <c r="CG26" i="113"/>
  <c r="CG39" i="113"/>
  <c r="CG46" i="113"/>
  <c r="CG51" i="113"/>
  <c r="CG57" i="113"/>
  <c r="CG58" i="113"/>
  <c r="CG59" i="113"/>
  <c r="CG60" i="113"/>
  <c r="CG61" i="113"/>
  <c r="CG62" i="113"/>
  <c r="CG63" i="113"/>
  <c r="CG64" i="113"/>
  <c r="CG65" i="113"/>
  <c r="CG66" i="113"/>
  <c r="CG67" i="113"/>
  <c r="CG68" i="113"/>
  <c r="CG69" i="113"/>
  <c r="CG70" i="113"/>
  <c r="CG73" i="113"/>
  <c r="CG74" i="113"/>
  <c r="CG75" i="113"/>
  <c r="CG76" i="113"/>
  <c r="CG84" i="113"/>
  <c r="CG22" i="113"/>
  <c r="CG38" i="113"/>
  <c r="CG45" i="113"/>
  <c r="CG50" i="113"/>
  <c r="CG18" i="113"/>
  <c r="CG49" i="113"/>
  <c r="CG83" i="113"/>
  <c r="CG85" i="113"/>
  <c r="CG79" i="113"/>
  <c r="CG86" i="113"/>
  <c r="CE35" i="113"/>
  <c r="CF37" i="113"/>
  <c r="CF47" i="113"/>
  <c r="CF12" i="113"/>
  <c r="CF10" i="113"/>
  <c r="CF72" i="113"/>
  <c r="CF71" i="113"/>
  <c r="BA13" i="113"/>
  <c r="BA14" i="113"/>
  <c r="BA15" i="113"/>
  <c r="BA16" i="113"/>
  <c r="BA17" i="113"/>
  <c r="BA18" i="113"/>
  <c r="BA19" i="113"/>
  <c r="BA20" i="113"/>
  <c r="BA21" i="113"/>
  <c r="BA22" i="113"/>
  <c r="BA23" i="113"/>
  <c r="BA24" i="113"/>
  <c r="BA25" i="113"/>
  <c r="BA26" i="113"/>
  <c r="BA27" i="113"/>
  <c r="BA28" i="113"/>
  <c r="BA29" i="113"/>
  <c r="BA30" i="113"/>
  <c r="BA31" i="113"/>
  <c r="BA32" i="113"/>
  <c r="BA36" i="113"/>
  <c r="BA44" i="113"/>
  <c r="BA45" i="113"/>
  <c r="BA46" i="113"/>
  <c r="BA48" i="113"/>
  <c r="BA49" i="113"/>
  <c r="BA50" i="113"/>
  <c r="BA51" i="113"/>
  <c r="BA52" i="113"/>
  <c r="BA11" i="113"/>
  <c r="BA39" i="113"/>
  <c r="BA53" i="113"/>
  <c r="BA54" i="113"/>
  <c r="BA55" i="113"/>
  <c r="BA56" i="113"/>
  <c r="BA57" i="113"/>
  <c r="BA58" i="113"/>
  <c r="BA38" i="113"/>
  <c r="BA41" i="113"/>
  <c r="BA77" i="113"/>
  <c r="BA78" i="113"/>
  <c r="BA83" i="113"/>
  <c r="BA59" i="113"/>
  <c r="BA60" i="113"/>
  <c r="BA61" i="113"/>
  <c r="BA62" i="113"/>
  <c r="BA63" i="113"/>
  <c r="BA64" i="113"/>
  <c r="BA84" i="113"/>
  <c r="BA79" i="113"/>
  <c r="BA65" i="113"/>
  <c r="BA66" i="113"/>
  <c r="BA67" i="113"/>
  <c r="BA68" i="113"/>
  <c r="BA69" i="113"/>
  <c r="BA70" i="113"/>
  <c r="BA73" i="113"/>
  <c r="BA74" i="113"/>
  <c r="BA75" i="113"/>
  <c r="BA76" i="113"/>
  <c r="BA40" i="113"/>
  <c r="BA80" i="113"/>
  <c r="BA85" i="113"/>
  <c r="BA86" i="113"/>
  <c r="BA81" i="113"/>
  <c r="BA82" i="113"/>
  <c r="AY35" i="113"/>
  <c r="AY34" i="113"/>
  <c r="AY33" i="113"/>
  <c r="AZ72" i="113"/>
  <c r="AZ71" i="113"/>
  <c r="AZ43" i="113"/>
  <c r="AZ12" i="113"/>
  <c r="AZ10" i="113"/>
  <c r="AZ47" i="113"/>
  <c r="AZ37" i="113"/>
  <c r="R71" i="113"/>
  <c r="S23" i="113"/>
  <c r="S27" i="113"/>
  <c r="S31" i="113"/>
  <c r="S13" i="113"/>
  <c r="S15" i="113"/>
  <c r="S17" i="113"/>
  <c r="S19" i="113"/>
  <c r="S21" i="113"/>
  <c r="S38" i="113"/>
  <c r="S25" i="113"/>
  <c r="S29" i="113"/>
  <c r="S11" i="113"/>
  <c r="S14" i="113"/>
  <c r="S16" i="113"/>
  <c r="S18" i="113"/>
  <c r="S20" i="113"/>
  <c r="S22" i="113"/>
  <c r="S30" i="113"/>
  <c r="S36" i="113"/>
  <c r="S39" i="113"/>
  <c r="S41" i="113"/>
  <c r="S48" i="113"/>
  <c r="S50" i="113"/>
  <c r="S52" i="113"/>
  <c r="S24" i="113"/>
  <c r="S44" i="113"/>
  <c r="S45" i="113"/>
  <c r="S46" i="113"/>
  <c r="S49" i="113"/>
  <c r="S51" i="113"/>
  <c r="S53" i="113"/>
  <c r="S58" i="113"/>
  <c r="S61" i="113"/>
  <c r="S63" i="113"/>
  <c r="S65" i="113"/>
  <c r="S26" i="113"/>
  <c r="S28" i="113"/>
  <c r="S67" i="113"/>
  <c r="S69" i="113"/>
  <c r="S74" i="113"/>
  <c r="S76" i="113"/>
  <c r="S78" i="113"/>
  <c r="S80" i="113"/>
  <c r="S82" i="113"/>
  <c r="S84" i="113"/>
  <c r="S86" i="113"/>
  <c r="S40" i="113"/>
  <c r="S54" i="113"/>
  <c r="S55" i="113"/>
  <c r="S56" i="113"/>
  <c r="S57" i="113"/>
  <c r="S59" i="113"/>
  <c r="S60" i="113"/>
  <c r="S32" i="113"/>
  <c r="S62" i="113"/>
  <c r="S66" i="113"/>
  <c r="S68" i="113"/>
  <c r="S70" i="113"/>
  <c r="S73" i="113"/>
  <c r="S75" i="113"/>
  <c r="S77" i="113"/>
  <c r="S79" i="113"/>
  <c r="S81" i="113"/>
  <c r="S83" i="113"/>
  <c r="S85" i="113"/>
  <c r="S64" i="113"/>
  <c r="R47" i="113"/>
  <c r="R12" i="113"/>
  <c r="R10" i="113"/>
  <c r="FN11" i="113"/>
  <c r="FN13" i="113"/>
  <c r="FN14" i="113"/>
  <c r="FN15" i="113"/>
  <c r="FN16" i="113"/>
  <c r="FN17" i="113"/>
  <c r="FN18" i="113"/>
  <c r="FN19" i="113"/>
  <c r="FN20" i="113"/>
  <c r="FN21" i="113"/>
  <c r="FN22" i="113"/>
  <c r="FN23" i="113"/>
  <c r="FN24" i="113"/>
  <c r="FN25" i="113"/>
  <c r="FN26" i="113"/>
  <c r="FN27" i="113"/>
  <c r="FN28" i="113"/>
  <c r="FN29" i="113"/>
  <c r="FN30" i="113"/>
  <c r="FN31" i="113"/>
  <c r="FN32" i="113"/>
  <c r="FN36" i="113"/>
  <c r="FN41" i="113"/>
  <c r="FN45" i="113"/>
  <c r="FN50" i="113"/>
  <c r="FN54" i="113"/>
  <c r="FN44" i="113"/>
  <c r="FN48" i="113"/>
  <c r="FN51" i="113"/>
  <c r="FN59" i="113"/>
  <c r="FN63" i="113"/>
  <c r="FN67" i="113"/>
  <c r="FN73" i="113"/>
  <c r="FN74" i="113"/>
  <c r="FN75" i="113"/>
  <c r="FN76" i="113"/>
  <c r="FN77" i="113"/>
  <c r="FN78" i="113"/>
  <c r="FN79" i="113"/>
  <c r="FN80" i="113"/>
  <c r="FN81" i="113"/>
  <c r="FN82" i="113"/>
  <c r="FN83" i="113"/>
  <c r="FN84" i="113"/>
  <c r="FN85" i="113"/>
  <c r="FN86" i="113"/>
  <c r="FN40" i="113"/>
  <c r="FN46" i="113"/>
  <c r="FN60" i="113"/>
  <c r="FN64" i="113"/>
  <c r="FN68" i="113"/>
  <c r="FN69" i="113"/>
  <c r="FN49" i="113"/>
  <c r="FN52" i="113"/>
  <c r="FN55" i="113"/>
  <c r="FN58" i="113"/>
  <c r="FN66" i="113"/>
  <c r="FN39" i="113"/>
  <c r="FN53" i="113"/>
  <c r="FN56" i="113"/>
  <c r="FN57" i="113"/>
  <c r="FN61" i="113"/>
  <c r="FN65" i="113"/>
  <c r="FN38" i="113"/>
  <c r="FN62" i="113"/>
  <c r="FN70" i="113"/>
  <c r="IV8" i="113"/>
  <c r="IV9" i="113"/>
  <c r="IW5" i="113"/>
  <c r="IV6" i="113"/>
  <c r="IV7" i="113"/>
  <c r="IV2" i="113"/>
  <c r="HO6" i="113"/>
  <c r="HO7" i="113"/>
  <c r="HO9" i="113"/>
  <c r="HO8" i="113"/>
  <c r="HO2" i="113"/>
  <c r="FO8" i="113"/>
  <c r="FO7" i="113"/>
  <c r="FO9" i="113"/>
  <c r="FO2" i="113"/>
  <c r="FO6" i="113"/>
  <c r="KV5" i="113"/>
  <c r="KU7" i="113"/>
  <c r="KU9" i="113"/>
  <c r="KU6" i="113"/>
  <c r="KU8" i="113"/>
  <c r="KU2" i="113"/>
  <c r="DQ9" i="113"/>
  <c r="DQ6" i="113"/>
  <c r="DQ7" i="113"/>
  <c r="DQ2" i="113"/>
  <c r="DQ8" i="113"/>
  <c r="CI5" i="113"/>
  <c r="CH9" i="113"/>
  <c r="CH8" i="113"/>
  <c r="CH7" i="113"/>
  <c r="CH6" i="113"/>
  <c r="CH2" i="113"/>
  <c r="LL2" i="113"/>
  <c r="KD2" i="113"/>
  <c r="E141" i="110"/>
  <c r="L150" i="110"/>
  <c r="L156" i="110"/>
  <c r="B156" i="110"/>
  <c r="I141" i="110"/>
  <c r="L149" i="110"/>
  <c r="B97" i="110"/>
  <c r="B141" i="110"/>
  <c r="K95" i="110"/>
  <c r="E96" i="110"/>
  <c r="J95" i="110"/>
  <c r="E95" i="110"/>
  <c r="C96" i="110"/>
  <c r="F95" i="110"/>
  <c r="F98" i="110"/>
  <c r="G96" i="110"/>
  <c r="B95" i="110"/>
  <c r="B98" i="110"/>
  <c r="D96" i="110"/>
  <c r="D98" i="110"/>
  <c r="H97" i="110"/>
  <c r="K96" i="110"/>
  <c r="K98" i="110"/>
  <c r="C95" i="110"/>
  <c r="C98" i="110"/>
  <c r="J96" i="110"/>
  <c r="J98" i="110"/>
  <c r="F96" i="110"/>
  <c r="D97" i="110"/>
  <c r="D141" i="110"/>
  <c r="F141" i="110"/>
  <c r="G95" i="110"/>
  <c r="G98" i="110"/>
  <c r="H96" i="110"/>
  <c r="H98" i="110"/>
  <c r="C10" i="110"/>
  <c r="D10" i="110"/>
  <c r="E10" i="110"/>
  <c r="F10" i="110"/>
  <c r="G10" i="110"/>
  <c r="H10" i="110"/>
  <c r="I10" i="110"/>
  <c r="J10" i="110"/>
  <c r="K10" i="110"/>
  <c r="B10" i="110"/>
  <c r="C14" i="110"/>
  <c r="C52" i="110"/>
  <c r="D14" i="110"/>
  <c r="D52" i="110"/>
  <c r="E14" i="110"/>
  <c r="E52" i="110"/>
  <c r="F14" i="110"/>
  <c r="F52" i="110"/>
  <c r="G14" i="110"/>
  <c r="G52" i="110"/>
  <c r="H14" i="110"/>
  <c r="H52" i="110"/>
  <c r="I14" i="110"/>
  <c r="I52" i="110"/>
  <c r="J14" i="110"/>
  <c r="J52" i="110"/>
  <c r="K14" i="110"/>
  <c r="K52" i="110"/>
  <c r="C15" i="110"/>
  <c r="D15" i="110"/>
  <c r="D53" i="110"/>
  <c r="E15" i="110"/>
  <c r="E53" i="110"/>
  <c r="F15" i="110"/>
  <c r="F53" i="110"/>
  <c r="G15" i="110"/>
  <c r="G53" i="110"/>
  <c r="H15" i="110"/>
  <c r="H53" i="110"/>
  <c r="I15" i="110"/>
  <c r="I53" i="110"/>
  <c r="J15" i="110"/>
  <c r="J53" i="110"/>
  <c r="K15" i="110"/>
  <c r="K53" i="110"/>
  <c r="C16" i="110"/>
  <c r="C57" i="110"/>
  <c r="D16" i="110"/>
  <c r="D57" i="110"/>
  <c r="E16" i="110"/>
  <c r="E57" i="110"/>
  <c r="F16" i="110"/>
  <c r="F57" i="110"/>
  <c r="G16" i="110"/>
  <c r="G57" i="110"/>
  <c r="H16" i="110"/>
  <c r="H57" i="110"/>
  <c r="I16" i="110"/>
  <c r="I57" i="110"/>
  <c r="J16" i="110"/>
  <c r="J57" i="110"/>
  <c r="K16" i="110"/>
  <c r="K57" i="110"/>
  <c r="B16" i="110"/>
  <c r="B57" i="110"/>
  <c r="B15" i="110"/>
  <c r="B53" i="110"/>
  <c r="B14" i="110"/>
  <c r="B52" i="110"/>
  <c r="B9" i="110"/>
  <c r="B51" i="110"/>
  <c r="C9" i="110"/>
  <c r="C51" i="110"/>
  <c r="D9" i="110"/>
  <c r="D51" i="110"/>
  <c r="E9" i="110"/>
  <c r="E51" i="110"/>
  <c r="F9" i="110"/>
  <c r="F51" i="110"/>
  <c r="G9" i="110"/>
  <c r="G51" i="110"/>
  <c r="H9" i="110"/>
  <c r="H51" i="110"/>
  <c r="I9" i="110"/>
  <c r="I51" i="110"/>
  <c r="J9" i="110"/>
  <c r="J51" i="110"/>
  <c r="K9" i="110"/>
  <c r="K51" i="110"/>
  <c r="KC37" i="113"/>
  <c r="FM42" i="113"/>
  <c r="FM35" i="113"/>
  <c r="FM33" i="113"/>
  <c r="IT42" i="113"/>
  <c r="KC12" i="113"/>
  <c r="KC43" i="113"/>
  <c r="DM4" i="115"/>
  <c r="DL5" i="115"/>
  <c r="U4" i="115"/>
  <c r="T5" i="115"/>
  <c r="CO4" i="115"/>
  <c r="CN5" i="115"/>
  <c r="EK4" i="115"/>
  <c r="EJ5" i="115"/>
  <c r="FI4" i="115"/>
  <c r="FH5" i="115"/>
  <c r="BQ4" i="115"/>
  <c r="BP5" i="115"/>
  <c r="AS4" i="115"/>
  <c r="AR5" i="115"/>
  <c r="R42" i="113"/>
  <c r="R35" i="113"/>
  <c r="LK43" i="113"/>
  <c r="HM42" i="113"/>
  <c r="HM35" i="113"/>
  <c r="HM34" i="113"/>
  <c r="HM33" i="113"/>
  <c r="KT43" i="113"/>
  <c r="R34" i="113"/>
  <c r="R33" i="113"/>
  <c r="BA43" i="113"/>
  <c r="FN43" i="113"/>
  <c r="GF42" i="113"/>
  <c r="GF35" i="113"/>
  <c r="IF43" i="113"/>
  <c r="GE34" i="113"/>
  <c r="GE33" i="113"/>
  <c r="LK12" i="113"/>
  <c r="FN37" i="113"/>
  <c r="S43" i="113"/>
  <c r="CF42" i="113"/>
  <c r="CF35" i="113"/>
  <c r="GX43" i="113"/>
  <c r="IU43" i="113"/>
  <c r="IU37" i="113"/>
  <c r="GG37" i="113"/>
  <c r="LK72" i="113"/>
  <c r="LK71" i="113"/>
  <c r="LJ42" i="113"/>
  <c r="LJ35" i="113"/>
  <c r="LK47" i="113"/>
  <c r="LK37" i="113"/>
  <c r="LL16" i="113"/>
  <c r="LL20" i="113"/>
  <c r="LL24" i="113"/>
  <c r="LL27" i="113"/>
  <c r="LL11" i="113"/>
  <c r="LL31" i="113"/>
  <c r="LL58" i="113"/>
  <c r="LL44" i="113"/>
  <c r="LL54" i="113"/>
  <c r="LL55" i="113"/>
  <c r="LL62" i="113"/>
  <c r="LL66" i="113"/>
  <c r="LL80" i="113"/>
  <c r="LL73" i="113"/>
  <c r="LL83" i="113"/>
  <c r="LL70" i="113"/>
  <c r="LL84" i="113"/>
  <c r="LL13" i="113"/>
  <c r="LL17" i="113"/>
  <c r="LL21" i="113"/>
  <c r="LL25" i="113"/>
  <c r="LL32" i="113"/>
  <c r="LL28" i="113"/>
  <c r="LL48" i="113"/>
  <c r="LL39" i="113"/>
  <c r="LL45" i="113"/>
  <c r="LL59" i="113"/>
  <c r="LL57" i="113"/>
  <c r="LL63" i="113"/>
  <c r="LL68" i="113"/>
  <c r="LL81" i="113"/>
  <c r="LL76" i="113"/>
  <c r="LL85" i="113"/>
  <c r="LL14" i="113"/>
  <c r="LL18" i="113"/>
  <c r="LL22" i="113"/>
  <c r="LL26" i="113"/>
  <c r="LL36" i="113"/>
  <c r="LL29" i="113"/>
  <c r="LL51" i="113"/>
  <c r="LL40" i="113"/>
  <c r="LL49" i="113"/>
  <c r="LL60" i="113"/>
  <c r="LL64" i="113"/>
  <c r="LL65" i="113"/>
  <c r="LL78" i="113"/>
  <c r="LL86" i="113"/>
  <c r="LL77" i="113"/>
  <c r="LL74" i="113"/>
  <c r="LL15" i="113"/>
  <c r="LL19" i="113"/>
  <c r="LL23" i="113"/>
  <c r="LL46" i="113"/>
  <c r="LL38" i="113"/>
  <c r="LL30" i="113"/>
  <c r="LL53" i="113"/>
  <c r="LL41" i="113"/>
  <c r="LL52" i="113"/>
  <c r="LL50" i="113"/>
  <c r="LL61" i="113"/>
  <c r="LL67" i="113"/>
  <c r="LL79" i="113"/>
  <c r="LL69" i="113"/>
  <c r="LL82" i="113"/>
  <c r="LL56" i="113"/>
  <c r="LL75" i="113"/>
  <c r="LK10" i="113"/>
  <c r="KT37" i="113"/>
  <c r="KC47" i="113"/>
  <c r="KB42" i="113"/>
  <c r="KB35" i="113"/>
  <c r="KC72" i="113"/>
  <c r="KC71" i="113"/>
  <c r="KD14" i="113"/>
  <c r="KD18" i="113"/>
  <c r="KD22" i="113"/>
  <c r="KD26" i="113"/>
  <c r="KD30" i="113"/>
  <c r="KD46" i="113"/>
  <c r="KD61" i="113"/>
  <c r="KD55" i="113"/>
  <c r="KD40" i="113"/>
  <c r="KD48" i="113"/>
  <c r="KD66" i="113"/>
  <c r="KD76" i="113"/>
  <c r="KD80" i="113"/>
  <c r="KD69" i="113"/>
  <c r="KD65" i="113"/>
  <c r="KD50" i="113"/>
  <c r="KD73" i="113"/>
  <c r="KD15" i="113"/>
  <c r="KD19" i="113"/>
  <c r="KD23" i="113"/>
  <c r="KD27" i="113"/>
  <c r="KD31" i="113"/>
  <c r="KD53" i="113"/>
  <c r="KD62" i="113"/>
  <c r="KD57" i="113"/>
  <c r="KD41" i="113"/>
  <c r="KD51" i="113"/>
  <c r="KD74" i="113"/>
  <c r="KD79" i="113"/>
  <c r="KD84" i="113"/>
  <c r="KD78" i="113"/>
  <c r="KD70" i="113"/>
  <c r="KD58" i="113"/>
  <c r="KD11" i="113"/>
  <c r="KD16" i="113"/>
  <c r="KD20" i="113"/>
  <c r="KD24" i="113"/>
  <c r="KD28" i="113"/>
  <c r="KD49" i="113"/>
  <c r="KD59" i="113"/>
  <c r="KD32" i="113"/>
  <c r="KD38" i="113"/>
  <c r="KD44" i="113"/>
  <c r="KD54" i="113"/>
  <c r="KD77" i="113"/>
  <c r="KD81" i="113"/>
  <c r="KD64" i="113"/>
  <c r="KD85" i="113"/>
  <c r="KD82" i="113"/>
  <c r="KD13" i="113"/>
  <c r="KD17" i="113"/>
  <c r="KD21" i="113"/>
  <c r="KD25" i="113"/>
  <c r="KD29" i="113"/>
  <c r="KD52" i="113"/>
  <c r="KD60" i="113"/>
  <c r="KD36" i="113"/>
  <c r="KD39" i="113"/>
  <c r="KD45" i="113"/>
  <c r="KD56" i="113"/>
  <c r="KD68" i="113"/>
  <c r="KD83" i="113"/>
  <c r="KD67" i="113"/>
  <c r="KD63" i="113"/>
  <c r="KD86" i="113"/>
  <c r="KD75" i="113"/>
  <c r="KA34" i="113"/>
  <c r="KA33" i="113"/>
  <c r="KC42" i="113"/>
  <c r="KC35" i="113"/>
  <c r="KC10" i="113"/>
  <c r="JM35" i="113"/>
  <c r="JM34" i="113"/>
  <c r="KT72" i="113"/>
  <c r="KT71" i="113"/>
  <c r="KT12" i="113"/>
  <c r="KT10" i="113"/>
  <c r="KU27" i="113"/>
  <c r="KU32" i="113"/>
  <c r="KU36" i="113"/>
  <c r="KU38" i="113"/>
  <c r="KU39" i="113"/>
  <c r="KU40" i="113"/>
  <c r="KU41" i="113"/>
  <c r="KU44" i="113"/>
  <c r="KU45" i="113"/>
  <c r="KU48" i="113"/>
  <c r="KU50" i="113"/>
  <c r="KU55" i="113"/>
  <c r="KU57" i="113"/>
  <c r="KU69" i="113"/>
  <c r="KU74" i="113"/>
  <c r="KU78" i="113"/>
  <c r="KU79" i="113"/>
  <c r="KU11" i="113"/>
  <c r="KU51" i="113"/>
  <c r="KU53" i="113"/>
  <c r="KU58" i="113"/>
  <c r="KU64" i="113"/>
  <c r="KU66" i="113"/>
  <c r="KU68" i="113"/>
  <c r="KU76" i="113"/>
  <c r="KU80" i="113"/>
  <c r="KU13" i="113"/>
  <c r="KU15" i="113"/>
  <c r="KU17" i="113"/>
  <c r="KU19" i="113"/>
  <c r="KU21" i="113"/>
  <c r="KU23" i="113"/>
  <c r="KU25" i="113"/>
  <c r="KU28" i="113"/>
  <c r="KU30" i="113"/>
  <c r="KU73" i="113"/>
  <c r="KU75" i="113"/>
  <c r="KU86" i="113"/>
  <c r="KU14" i="113"/>
  <c r="KU16" i="113"/>
  <c r="KU18" i="113"/>
  <c r="KU20" i="113"/>
  <c r="KU22" i="113"/>
  <c r="KU24" i="113"/>
  <c r="KU26" i="113"/>
  <c r="KU29" i="113"/>
  <c r="KU31" i="113"/>
  <c r="KU77" i="113"/>
  <c r="KU81" i="113"/>
  <c r="KU82" i="113"/>
  <c r="KU46" i="113"/>
  <c r="KU56" i="113"/>
  <c r="KU70" i="113"/>
  <c r="KU85" i="113"/>
  <c r="KU49" i="113"/>
  <c r="KU59" i="113"/>
  <c r="KU61" i="113"/>
  <c r="KU63" i="113"/>
  <c r="KU65" i="113"/>
  <c r="KU67" i="113"/>
  <c r="KU83" i="113"/>
  <c r="KU84" i="113"/>
  <c r="KU52" i="113"/>
  <c r="KU54" i="113"/>
  <c r="KU60" i="113"/>
  <c r="KU62" i="113"/>
  <c r="KS42" i="113"/>
  <c r="KS35" i="113"/>
  <c r="KT47" i="113"/>
  <c r="KT42" i="113"/>
  <c r="KT35" i="113"/>
  <c r="KR34" i="113"/>
  <c r="KR33" i="113"/>
  <c r="JN43" i="113"/>
  <c r="JN37" i="113"/>
  <c r="JN12" i="113"/>
  <c r="JN10" i="113"/>
  <c r="JN72" i="113"/>
  <c r="JN71" i="113"/>
  <c r="JN47" i="113"/>
  <c r="IT35" i="113"/>
  <c r="IT34" i="113"/>
  <c r="IV13" i="113"/>
  <c r="IV14" i="113"/>
  <c r="IV15" i="113"/>
  <c r="IV16" i="113"/>
  <c r="IV17" i="113"/>
  <c r="IV18" i="113"/>
  <c r="IV19" i="113"/>
  <c r="IV20" i="113"/>
  <c r="IV21" i="113"/>
  <c r="IV22" i="113"/>
  <c r="IV23" i="113"/>
  <c r="IV24" i="113"/>
  <c r="IV11" i="113"/>
  <c r="IV26" i="113"/>
  <c r="IV27" i="113"/>
  <c r="IV46" i="113"/>
  <c r="IV25" i="113"/>
  <c r="IV28" i="113"/>
  <c r="IV29" i="113"/>
  <c r="IV30" i="113"/>
  <c r="IV31" i="113"/>
  <c r="IV38" i="113"/>
  <c r="IV39" i="113"/>
  <c r="IV40" i="113"/>
  <c r="IV41" i="113"/>
  <c r="IV44" i="113"/>
  <c r="IV45" i="113"/>
  <c r="IV48" i="113"/>
  <c r="IV51" i="113"/>
  <c r="IV54" i="113"/>
  <c r="IV32" i="113"/>
  <c r="IV36" i="113"/>
  <c r="IV50" i="113"/>
  <c r="IV58" i="113"/>
  <c r="IV64" i="113"/>
  <c r="IV53" i="113"/>
  <c r="IV55" i="113"/>
  <c r="IV56" i="113"/>
  <c r="IV59" i="113"/>
  <c r="IV60" i="113"/>
  <c r="IV61" i="113"/>
  <c r="IV62" i="113"/>
  <c r="IV63" i="113"/>
  <c r="IV65" i="113"/>
  <c r="IV68" i="113"/>
  <c r="IV73" i="113"/>
  <c r="IV66" i="113"/>
  <c r="IV69" i="113"/>
  <c r="IV70" i="113"/>
  <c r="IV49" i="113"/>
  <c r="IV52" i="113"/>
  <c r="IV57" i="113"/>
  <c r="IV67" i="113"/>
  <c r="IV75" i="113"/>
  <c r="IV77" i="113"/>
  <c r="IV79" i="113"/>
  <c r="IV82" i="113"/>
  <c r="IV84" i="113"/>
  <c r="IV85" i="113"/>
  <c r="IV74" i="113"/>
  <c r="IV76" i="113"/>
  <c r="IV78" i="113"/>
  <c r="IV80" i="113"/>
  <c r="IV83" i="113"/>
  <c r="IV86" i="113"/>
  <c r="IV81" i="113"/>
  <c r="IU47" i="113"/>
  <c r="IU72" i="113"/>
  <c r="IU71" i="113"/>
  <c r="IU12" i="113"/>
  <c r="IU10" i="113"/>
  <c r="IS33" i="113"/>
  <c r="IF72" i="113"/>
  <c r="IF71" i="113"/>
  <c r="IF47" i="113"/>
  <c r="ID33" i="113"/>
  <c r="IF37" i="113"/>
  <c r="IF12" i="113"/>
  <c r="IF10" i="113"/>
  <c r="IE42" i="113"/>
  <c r="IE35" i="113"/>
  <c r="HN43" i="113"/>
  <c r="HN37" i="113"/>
  <c r="HO13" i="113"/>
  <c r="HO14" i="113"/>
  <c r="HO15" i="113"/>
  <c r="HO16" i="113"/>
  <c r="HO17" i="113"/>
  <c r="HO18" i="113"/>
  <c r="HO19" i="113"/>
  <c r="HO20" i="113"/>
  <c r="HO21" i="113"/>
  <c r="HO22" i="113"/>
  <c r="HO23" i="113"/>
  <c r="HO24" i="113"/>
  <c r="HO25" i="113"/>
  <c r="HO26" i="113"/>
  <c r="HO27" i="113"/>
  <c r="HO11" i="113"/>
  <c r="HO28" i="113"/>
  <c r="HO29" i="113"/>
  <c r="HO30" i="113"/>
  <c r="HO31" i="113"/>
  <c r="HO32" i="113"/>
  <c r="HO36" i="113"/>
  <c r="HO52" i="113"/>
  <c r="HO56" i="113"/>
  <c r="HO46" i="113"/>
  <c r="HO48" i="113"/>
  <c r="HO49" i="113"/>
  <c r="HO50" i="113"/>
  <c r="HO53" i="113"/>
  <c r="HO54" i="113"/>
  <c r="HO58" i="113"/>
  <c r="HO65" i="113"/>
  <c r="HO69" i="113"/>
  <c r="HO70" i="113"/>
  <c r="HO74" i="113"/>
  <c r="HO38" i="113"/>
  <c r="HO39" i="113"/>
  <c r="HO40" i="113"/>
  <c r="HO41" i="113"/>
  <c r="HO44" i="113"/>
  <c r="HO45" i="113"/>
  <c r="HO51" i="113"/>
  <c r="HO55" i="113"/>
  <c r="HO59" i="113"/>
  <c r="HO60" i="113"/>
  <c r="HO61" i="113"/>
  <c r="HO62" i="113"/>
  <c r="HO63" i="113"/>
  <c r="HO66" i="113"/>
  <c r="HO78" i="113"/>
  <c r="HO82" i="113"/>
  <c r="HO86" i="113"/>
  <c r="HO77" i="113"/>
  <c r="HO67" i="113"/>
  <c r="HO75" i="113"/>
  <c r="HO79" i="113"/>
  <c r="HO83" i="113"/>
  <c r="HO85" i="113"/>
  <c r="HO57" i="113"/>
  <c r="HO64" i="113"/>
  <c r="HO68" i="113"/>
  <c r="HO73" i="113"/>
  <c r="HO76" i="113"/>
  <c r="HO80" i="113"/>
  <c r="HO84" i="113"/>
  <c r="HO81" i="113"/>
  <c r="HN72" i="113"/>
  <c r="HN71" i="113"/>
  <c r="HN47" i="113"/>
  <c r="HN12" i="113"/>
  <c r="HN10" i="113"/>
  <c r="GX72" i="113"/>
  <c r="GX71" i="113"/>
  <c r="GX47" i="113"/>
  <c r="GX37" i="113"/>
  <c r="GW42" i="113"/>
  <c r="GW35" i="113"/>
  <c r="GW34" i="113"/>
  <c r="GX12" i="113"/>
  <c r="GX10" i="113"/>
  <c r="GG12" i="113"/>
  <c r="GG10" i="113"/>
  <c r="GF34" i="113"/>
  <c r="GF33" i="113"/>
  <c r="GG43" i="113"/>
  <c r="GG47" i="113"/>
  <c r="GG72" i="113"/>
  <c r="GG71" i="113"/>
  <c r="FN47" i="113"/>
  <c r="FL34" i="113"/>
  <c r="FN72" i="113"/>
  <c r="FN12" i="113"/>
  <c r="EY42" i="113"/>
  <c r="EY35" i="113"/>
  <c r="EY33" i="113"/>
  <c r="DO42" i="113"/>
  <c r="DP37" i="113"/>
  <c r="DQ15" i="113"/>
  <c r="DQ16" i="113"/>
  <c r="DQ17" i="113"/>
  <c r="DQ20" i="113"/>
  <c r="DQ24" i="113"/>
  <c r="DQ28" i="113"/>
  <c r="DQ21" i="113"/>
  <c r="DQ25" i="113"/>
  <c r="DQ29" i="113"/>
  <c r="DQ11" i="113"/>
  <c r="DQ18" i="113"/>
  <c r="DQ22" i="113"/>
  <c r="DQ26" i="113"/>
  <c r="DQ30" i="113"/>
  <c r="DQ13" i="113"/>
  <c r="DQ14" i="113"/>
  <c r="DQ19" i="113"/>
  <c r="DQ23" i="113"/>
  <c r="DQ27" i="113"/>
  <c r="DQ39" i="113"/>
  <c r="DQ45" i="113"/>
  <c r="DQ48" i="113"/>
  <c r="DQ49" i="113"/>
  <c r="DQ50" i="113"/>
  <c r="DQ51" i="113"/>
  <c r="DQ52" i="113"/>
  <c r="DQ32" i="113"/>
  <c r="DQ41" i="113"/>
  <c r="DQ44" i="113"/>
  <c r="DQ43" i="113"/>
  <c r="DQ38" i="113"/>
  <c r="DQ46" i="113"/>
  <c r="DQ53" i="113"/>
  <c r="DQ54" i="113"/>
  <c r="DQ55" i="113"/>
  <c r="DQ56" i="113"/>
  <c r="DQ77" i="113"/>
  <c r="DQ80" i="113"/>
  <c r="DQ31" i="113"/>
  <c r="DQ36" i="113"/>
  <c r="DQ40" i="113"/>
  <c r="DQ57" i="113"/>
  <c r="DQ58" i="113"/>
  <c r="DQ59" i="113"/>
  <c r="DQ60" i="113"/>
  <c r="DQ61" i="113"/>
  <c r="DQ62" i="113"/>
  <c r="DQ63" i="113"/>
  <c r="DQ81" i="113"/>
  <c r="DQ82" i="113"/>
  <c r="DQ64" i="113"/>
  <c r="DQ65" i="113"/>
  <c r="DQ66" i="113"/>
  <c r="DQ67" i="113"/>
  <c r="DQ68" i="113"/>
  <c r="DQ69" i="113"/>
  <c r="DQ70" i="113"/>
  <c r="DQ73" i="113"/>
  <c r="DQ74" i="113"/>
  <c r="DQ75" i="113"/>
  <c r="DQ78" i="113"/>
  <c r="DQ79" i="113"/>
  <c r="DQ85" i="113"/>
  <c r="DQ76" i="113"/>
  <c r="DQ83" i="113"/>
  <c r="DQ84" i="113"/>
  <c r="DQ86" i="113"/>
  <c r="DP12" i="113"/>
  <c r="DP10" i="113"/>
  <c r="DP72" i="113"/>
  <c r="DP71" i="113"/>
  <c r="DP47" i="113"/>
  <c r="DP43" i="113"/>
  <c r="DO35" i="113"/>
  <c r="CH11" i="113"/>
  <c r="CH18" i="113"/>
  <c r="CH19" i="113"/>
  <c r="CH20" i="113"/>
  <c r="CH21" i="113"/>
  <c r="CH22" i="113"/>
  <c r="CH23" i="113"/>
  <c r="CH24" i="113"/>
  <c r="CH25" i="113"/>
  <c r="CH26" i="113"/>
  <c r="CH27" i="113"/>
  <c r="CH28" i="113"/>
  <c r="CH29" i="113"/>
  <c r="CH30" i="113"/>
  <c r="CH13" i="113"/>
  <c r="CH14" i="113"/>
  <c r="CH15" i="113"/>
  <c r="CH16" i="113"/>
  <c r="CH17" i="113"/>
  <c r="CH38" i="113"/>
  <c r="CH39" i="113"/>
  <c r="CH31" i="113"/>
  <c r="CH32" i="113"/>
  <c r="CH36" i="113"/>
  <c r="CH53" i="113"/>
  <c r="CH40" i="113"/>
  <c r="CH41" i="113"/>
  <c r="CH45" i="113"/>
  <c r="CH46" i="113"/>
  <c r="CH48" i="113"/>
  <c r="CH49" i="113"/>
  <c r="CH50" i="113"/>
  <c r="CH51" i="113"/>
  <c r="CH52" i="113"/>
  <c r="CH57" i="113"/>
  <c r="CH58" i="113"/>
  <c r="CH59" i="113"/>
  <c r="CH60" i="113"/>
  <c r="CH61" i="113"/>
  <c r="CH62" i="113"/>
  <c r="CH63" i="113"/>
  <c r="CH64" i="113"/>
  <c r="CH65" i="113"/>
  <c r="CH66" i="113"/>
  <c r="CH67" i="113"/>
  <c r="CH68" i="113"/>
  <c r="CH69" i="113"/>
  <c r="CH70" i="113"/>
  <c r="CH73" i="113"/>
  <c r="CH74" i="113"/>
  <c r="CH75" i="113"/>
  <c r="CH76" i="113"/>
  <c r="CH54" i="113"/>
  <c r="CH55" i="113"/>
  <c r="CH56" i="113"/>
  <c r="CH77" i="113"/>
  <c r="CH79" i="113"/>
  <c r="CH81" i="113"/>
  <c r="CH82" i="113"/>
  <c r="CH86" i="113"/>
  <c r="CH44" i="113"/>
  <c r="CH80" i="113"/>
  <c r="CH83" i="113"/>
  <c r="CH85" i="113"/>
  <c r="CH78" i="113"/>
  <c r="CH84" i="113"/>
  <c r="CE34" i="113"/>
  <c r="CE33" i="113"/>
  <c r="CG72" i="113"/>
  <c r="CG71" i="113"/>
  <c r="CG37" i="113"/>
  <c r="CG12" i="113"/>
  <c r="CF34" i="113"/>
  <c r="CF33" i="113"/>
  <c r="CG47" i="113"/>
  <c r="CG43" i="113"/>
  <c r="CG10" i="113"/>
  <c r="BA37" i="113"/>
  <c r="AZ42" i="113"/>
  <c r="AZ35" i="113"/>
  <c r="AZ34" i="113"/>
  <c r="AZ33" i="113"/>
  <c r="BA72" i="113"/>
  <c r="BA71" i="113"/>
  <c r="BA47" i="113"/>
  <c r="BA12" i="113"/>
  <c r="BA10" i="113"/>
  <c r="S37" i="113"/>
  <c r="S12" i="113"/>
  <c r="S10" i="113"/>
  <c r="S72" i="113"/>
  <c r="S71" i="113"/>
  <c r="S47" i="113"/>
  <c r="FO13" i="113"/>
  <c r="FO14" i="113"/>
  <c r="FO15" i="113"/>
  <c r="FO16" i="113"/>
  <c r="FO17" i="113"/>
  <c r="FO18" i="113"/>
  <c r="FO19" i="113"/>
  <c r="FO20" i="113"/>
  <c r="FO21" i="113"/>
  <c r="FO22" i="113"/>
  <c r="FO23" i="113"/>
  <c r="FO24" i="113"/>
  <c r="FO25" i="113"/>
  <c r="FO26" i="113"/>
  <c r="FO27" i="113"/>
  <c r="FO28" i="113"/>
  <c r="FO29" i="113"/>
  <c r="FO30" i="113"/>
  <c r="FO31" i="113"/>
  <c r="FO32" i="113"/>
  <c r="FO38" i="113"/>
  <c r="FO39" i="113"/>
  <c r="FO40" i="113"/>
  <c r="FO41" i="113"/>
  <c r="FO44" i="113"/>
  <c r="FO49" i="113"/>
  <c r="FO53" i="113"/>
  <c r="FO52" i="113"/>
  <c r="FO55" i="113"/>
  <c r="FO58" i="113"/>
  <c r="FO62" i="113"/>
  <c r="FO66" i="113"/>
  <c r="FO70" i="113"/>
  <c r="FO11" i="113"/>
  <c r="FO48" i="113"/>
  <c r="FO51" i="113"/>
  <c r="FO54" i="113"/>
  <c r="FO59" i="113"/>
  <c r="FO63" i="113"/>
  <c r="FO67" i="113"/>
  <c r="FO73" i="113"/>
  <c r="FO74" i="113"/>
  <c r="FO75" i="113"/>
  <c r="FO76" i="113"/>
  <c r="FO77" i="113"/>
  <c r="FO78" i="113"/>
  <c r="FO79" i="113"/>
  <c r="FO80" i="113"/>
  <c r="FO81" i="113"/>
  <c r="FO82" i="113"/>
  <c r="FO83" i="113"/>
  <c r="FO84" i="113"/>
  <c r="FO85" i="113"/>
  <c r="FO86" i="113"/>
  <c r="FO68" i="113"/>
  <c r="FO45" i="113"/>
  <c r="FO56" i="113"/>
  <c r="FO57" i="113"/>
  <c r="FO65" i="113"/>
  <c r="FO46" i="113"/>
  <c r="FO50" i="113"/>
  <c r="FO60" i="113"/>
  <c r="FO64" i="113"/>
  <c r="FO36" i="113"/>
  <c r="FO61" i="113"/>
  <c r="FO69" i="113"/>
  <c r="FM34" i="113"/>
  <c r="FN71" i="113"/>
  <c r="FN42" i="113"/>
  <c r="FN35" i="113"/>
  <c r="FN33" i="113"/>
  <c r="FN10" i="113"/>
  <c r="IW7" i="113"/>
  <c r="IW2" i="113"/>
  <c r="IW8" i="113"/>
  <c r="IW9" i="113"/>
  <c r="IW6" i="113"/>
  <c r="FP6" i="113"/>
  <c r="FP7" i="113"/>
  <c r="FP8" i="113"/>
  <c r="FP9" i="113"/>
  <c r="FP2" i="113"/>
  <c r="KV6" i="113"/>
  <c r="KV7" i="113"/>
  <c r="KV8" i="113"/>
  <c r="KV9" i="113"/>
  <c r="KV2" i="113"/>
  <c r="CI9" i="113"/>
  <c r="CI8" i="113"/>
  <c r="CI7" i="113"/>
  <c r="CI6" i="113"/>
  <c r="CI2" i="113"/>
  <c r="LM2" i="113"/>
  <c r="KE2" i="113"/>
  <c r="E98" i="110"/>
  <c r="C17" i="110"/>
  <c r="D17" i="110"/>
  <c r="K17" i="110"/>
  <c r="C53" i="110"/>
  <c r="G17" i="110"/>
  <c r="H17" i="110"/>
  <c r="B17" i="110"/>
  <c r="J17" i="110"/>
  <c r="F17" i="110"/>
  <c r="I17" i="110"/>
  <c r="E17" i="110"/>
  <c r="C8" i="110"/>
  <c r="D8" i="110"/>
  <c r="E8" i="110"/>
  <c r="F8" i="110"/>
  <c r="G8" i="110"/>
  <c r="H8" i="110"/>
  <c r="I8" i="110"/>
  <c r="J8" i="110"/>
  <c r="K8" i="110"/>
  <c r="B8" i="110"/>
  <c r="LK42" i="113"/>
  <c r="HO43" i="113"/>
  <c r="CH43" i="113"/>
  <c r="IF42" i="113"/>
  <c r="IU42" i="113"/>
  <c r="IU35" i="113"/>
  <c r="IU34" i="113"/>
  <c r="IU33" i="113"/>
  <c r="CH47" i="113"/>
  <c r="DQ72" i="113"/>
  <c r="CG42" i="113"/>
  <c r="EL4" i="115"/>
  <c r="EK5" i="115"/>
  <c r="V4" i="115"/>
  <c r="U5" i="115"/>
  <c r="AT4" i="115"/>
  <c r="AS5" i="115"/>
  <c r="BR4" i="115"/>
  <c r="BQ5" i="115"/>
  <c r="FJ4" i="115"/>
  <c r="FI5" i="115"/>
  <c r="CP4" i="115"/>
  <c r="CO5" i="115"/>
  <c r="DN4" i="115"/>
  <c r="DM5" i="115"/>
  <c r="FO43" i="113"/>
  <c r="FO37" i="113"/>
  <c r="HO72" i="113"/>
  <c r="LL43" i="113"/>
  <c r="S42" i="113"/>
  <c r="S35" i="113"/>
  <c r="IF35" i="113"/>
  <c r="IF34" i="113"/>
  <c r="IF33" i="113"/>
  <c r="HO37" i="113"/>
  <c r="LK35" i="113"/>
  <c r="LK34" i="113"/>
  <c r="LL47" i="113"/>
  <c r="LL37" i="113"/>
  <c r="LL12" i="113"/>
  <c r="LL10" i="113"/>
  <c r="LL72" i="113"/>
  <c r="LJ34" i="113"/>
  <c r="LJ33" i="113"/>
  <c r="LM18" i="113"/>
  <c r="LM22" i="113"/>
  <c r="LM26" i="113"/>
  <c r="LM38" i="113"/>
  <c r="LM44" i="113"/>
  <c r="LM30" i="113"/>
  <c r="LM58" i="113"/>
  <c r="LM52" i="113"/>
  <c r="LM13" i="113"/>
  <c r="LM55" i="113"/>
  <c r="LM68" i="113"/>
  <c r="LM81" i="113"/>
  <c r="LM61" i="113"/>
  <c r="LM70" i="113"/>
  <c r="LM46" i="113"/>
  <c r="LM77" i="113"/>
  <c r="LM31" i="113"/>
  <c r="LM63" i="113"/>
  <c r="LM83" i="113"/>
  <c r="LM19" i="113"/>
  <c r="LM23" i="113"/>
  <c r="LM27" i="113"/>
  <c r="LM39" i="113"/>
  <c r="LM45" i="113"/>
  <c r="LM48" i="113"/>
  <c r="LM16" i="113"/>
  <c r="LM54" i="113"/>
  <c r="LM17" i="113"/>
  <c r="LM57" i="113"/>
  <c r="LM74" i="113"/>
  <c r="LM84" i="113"/>
  <c r="LM62" i="113"/>
  <c r="LM67" i="113"/>
  <c r="LM69" i="113"/>
  <c r="LM82" i="113"/>
  <c r="LM78" i="113"/>
  <c r="LM20" i="113"/>
  <c r="LM24" i="113"/>
  <c r="LM32" i="113"/>
  <c r="LM40" i="113"/>
  <c r="LM56" i="113"/>
  <c r="LM51" i="113"/>
  <c r="LM29" i="113"/>
  <c r="LM59" i="113"/>
  <c r="LM28" i="113"/>
  <c r="LM64" i="113"/>
  <c r="LM75" i="113"/>
  <c r="LM86" i="113"/>
  <c r="LM73" i="113"/>
  <c r="LM11" i="113"/>
  <c r="LM21" i="113"/>
  <c r="LM25" i="113"/>
  <c r="LM36" i="113"/>
  <c r="LM41" i="113"/>
  <c r="LM15" i="113"/>
  <c r="LM53" i="113"/>
  <c r="LM49" i="113"/>
  <c r="LM60" i="113"/>
  <c r="LM50" i="113"/>
  <c r="LM66" i="113"/>
  <c r="LM80" i="113"/>
  <c r="LM14" i="113"/>
  <c r="LM65" i="113"/>
  <c r="LM79" i="113"/>
  <c r="LM76" i="113"/>
  <c r="LM85" i="113"/>
  <c r="LL71" i="113"/>
  <c r="LL42" i="113"/>
  <c r="KC34" i="113"/>
  <c r="KC33" i="113"/>
  <c r="KE29" i="113"/>
  <c r="KE13" i="113"/>
  <c r="KE17" i="113"/>
  <c r="KE21" i="113"/>
  <c r="KE25" i="113"/>
  <c r="KE39" i="113"/>
  <c r="KE45" i="113"/>
  <c r="KE50" i="113"/>
  <c r="KE59" i="113"/>
  <c r="KE32" i="113"/>
  <c r="KE68" i="113"/>
  <c r="KE52" i="113"/>
  <c r="KE63" i="113"/>
  <c r="KE79" i="113"/>
  <c r="KE64" i="113"/>
  <c r="KE85" i="113"/>
  <c r="KE82" i="113"/>
  <c r="KE49" i="113"/>
  <c r="KE30" i="113"/>
  <c r="KE14" i="113"/>
  <c r="KE18" i="113"/>
  <c r="KE22" i="113"/>
  <c r="KE26" i="113"/>
  <c r="KE40" i="113"/>
  <c r="KE48" i="113"/>
  <c r="KE58" i="113"/>
  <c r="KE60" i="113"/>
  <c r="KE36" i="113"/>
  <c r="KE73" i="113"/>
  <c r="KE74" i="113"/>
  <c r="KE86" i="113"/>
  <c r="KE81" i="113"/>
  <c r="KE67" i="113"/>
  <c r="KE69" i="113"/>
  <c r="KE31" i="113"/>
  <c r="KE15" i="113"/>
  <c r="KE19" i="113"/>
  <c r="KE23" i="113"/>
  <c r="KE27" i="113"/>
  <c r="KE41" i="113"/>
  <c r="KE51" i="113"/>
  <c r="KE46" i="113"/>
  <c r="KE61" i="113"/>
  <c r="KE55" i="113"/>
  <c r="KE75" i="113"/>
  <c r="KE77" i="113"/>
  <c r="KE66" i="113"/>
  <c r="KE83" i="113"/>
  <c r="KE28" i="113"/>
  <c r="KE11" i="113"/>
  <c r="KE16" i="113"/>
  <c r="KE20" i="113"/>
  <c r="KE24" i="113"/>
  <c r="KE38" i="113"/>
  <c r="KE37" i="113"/>
  <c r="KE44" i="113"/>
  <c r="KE43" i="113"/>
  <c r="KE54" i="113"/>
  <c r="KE53" i="113"/>
  <c r="KE62" i="113"/>
  <c r="KE57" i="113"/>
  <c r="KE80" i="113"/>
  <c r="KE84" i="113"/>
  <c r="KE76" i="113"/>
  <c r="KE56" i="113"/>
  <c r="KE78" i="113"/>
  <c r="KE70" i="113"/>
  <c r="KE65" i="113"/>
  <c r="KD43" i="113"/>
  <c r="KB34" i="113"/>
  <c r="KB33" i="113"/>
  <c r="KD12" i="113"/>
  <c r="KD10" i="113"/>
  <c r="KD37" i="113"/>
  <c r="KD47" i="113"/>
  <c r="KD72" i="113"/>
  <c r="KD71" i="113"/>
  <c r="JN42" i="113"/>
  <c r="JN35" i="113"/>
  <c r="JN34" i="113"/>
  <c r="JM33" i="113"/>
  <c r="KT34" i="113"/>
  <c r="KT33" i="113"/>
  <c r="KU47" i="113"/>
  <c r="KV11" i="113"/>
  <c r="KV13" i="113"/>
  <c r="KV14" i="113"/>
  <c r="KV15" i="113"/>
  <c r="KV16" i="113"/>
  <c r="KV17" i="113"/>
  <c r="KV18" i="113"/>
  <c r="KV19" i="113"/>
  <c r="KV20" i="113"/>
  <c r="KV21" i="113"/>
  <c r="KV22" i="113"/>
  <c r="KV23" i="113"/>
  <c r="KV24" i="113"/>
  <c r="KV25" i="113"/>
  <c r="KV26" i="113"/>
  <c r="KV28" i="113"/>
  <c r="KV29" i="113"/>
  <c r="KV30" i="113"/>
  <c r="KV31" i="113"/>
  <c r="KV27" i="113"/>
  <c r="KV46" i="113"/>
  <c r="KV49" i="113"/>
  <c r="KV52" i="113"/>
  <c r="KV54" i="113"/>
  <c r="KV59" i="113"/>
  <c r="KV60" i="113"/>
  <c r="KV61" i="113"/>
  <c r="KV62" i="113"/>
  <c r="KV63" i="113"/>
  <c r="KV65" i="113"/>
  <c r="KV67" i="113"/>
  <c r="KV73" i="113"/>
  <c r="KV75" i="113"/>
  <c r="KV32" i="113"/>
  <c r="KV36" i="113"/>
  <c r="KV48" i="113"/>
  <c r="KV56" i="113"/>
  <c r="KV70" i="113"/>
  <c r="KV77" i="113"/>
  <c r="KV81" i="113"/>
  <c r="KV51" i="113"/>
  <c r="KV53" i="113"/>
  <c r="KV58" i="113"/>
  <c r="KV64" i="113"/>
  <c r="KV66" i="113"/>
  <c r="KV68" i="113"/>
  <c r="KV85" i="113"/>
  <c r="KV38" i="113"/>
  <c r="KV39" i="113"/>
  <c r="KV40" i="113"/>
  <c r="KV41" i="113"/>
  <c r="KV44" i="113"/>
  <c r="KV45" i="113"/>
  <c r="KV50" i="113"/>
  <c r="KV55" i="113"/>
  <c r="KV57" i="113"/>
  <c r="KV69" i="113"/>
  <c r="KV83" i="113"/>
  <c r="KV84" i="113"/>
  <c r="KV74" i="113"/>
  <c r="KV78" i="113"/>
  <c r="KV79" i="113"/>
  <c r="KV76" i="113"/>
  <c r="KV80" i="113"/>
  <c r="KV86" i="113"/>
  <c r="KV82" i="113"/>
  <c r="KU72" i="113"/>
  <c r="KU71" i="113"/>
  <c r="KU43" i="113"/>
  <c r="KU37" i="113"/>
  <c r="KU12" i="113"/>
  <c r="KU10" i="113"/>
  <c r="KS34" i="113"/>
  <c r="KS33" i="113"/>
  <c r="IV72" i="113"/>
  <c r="IV71" i="113"/>
  <c r="IV43" i="113"/>
  <c r="IV37" i="113"/>
  <c r="IW13" i="113"/>
  <c r="IW14" i="113"/>
  <c r="IW15" i="113"/>
  <c r="IW16" i="113"/>
  <c r="IW17" i="113"/>
  <c r="IW18" i="113"/>
  <c r="IW19" i="113"/>
  <c r="IW20" i="113"/>
  <c r="IW21" i="113"/>
  <c r="IW22" i="113"/>
  <c r="IW23" i="113"/>
  <c r="IW24" i="113"/>
  <c r="IW25" i="113"/>
  <c r="IW11" i="113"/>
  <c r="IW32" i="113"/>
  <c r="IW36" i="113"/>
  <c r="IW50" i="113"/>
  <c r="IW26" i="113"/>
  <c r="IW27" i="113"/>
  <c r="IW46" i="113"/>
  <c r="IW53" i="113"/>
  <c r="IW28" i="113"/>
  <c r="IW29" i="113"/>
  <c r="IW30" i="113"/>
  <c r="IW31" i="113"/>
  <c r="IW49" i="113"/>
  <c r="IW52" i="113"/>
  <c r="IW55" i="113"/>
  <c r="IW57" i="113"/>
  <c r="IW67" i="113"/>
  <c r="IW58" i="113"/>
  <c r="IW64" i="113"/>
  <c r="IW38" i="113"/>
  <c r="IW39" i="113"/>
  <c r="IW40" i="113"/>
  <c r="IW41" i="113"/>
  <c r="IW44" i="113"/>
  <c r="IW45" i="113"/>
  <c r="IW48" i="113"/>
  <c r="IW51" i="113"/>
  <c r="IW54" i="113"/>
  <c r="IW56" i="113"/>
  <c r="IW59" i="113"/>
  <c r="IW60" i="113"/>
  <c r="IW61" i="113"/>
  <c r="IW62" i="113"/>
  <c r="IW63" i="113"/>
  <c r="IW65" i="113"/>
  <c r="IW68" i="113"/>
  <c r="IW73" i="113"/>
  <c r="IW66" i="113"/>
  <c r="IW81" i="113"/>
  <c r="IW75" i="113"/>
  <c r="IW77" i="113"/>
  <c r="IW79" i="113"/>
  <c r="IW82" i="113"/>
  <c r="IW84" i="113"/>
  <c r="IW69" i="113"/>
  <c r="IW70" i="113"/>
  <c r="IW85" i="113"/>
  <c r="IW74" i="113"/>
  <c r="IW76" i="113"/>
  <c r="IW78" i="113"/>
  <c r="IW80" i="113"/>
  <c r="IW83" i="113"/>
  <c r="IW86" i="113"/>
  <c r="IV12" i="113"/>
  <c r="IV10" i="113"/>
  <c r="IV47" i="113"/>
  <c r="IT33" i="113"/>
  <c r="IE34" i="113"/>
  <c r="IE33" i="113"/>
  <c r="HN42" i="113"/>
  <c r="HN35" i="113"/>
  <c r="HO71" i="113"/>
  <c r="HO47" i="113"/>
  <c r="HO12" i="113"/>
  <c r="HO10" i="113"/>
  <c r="GW33" i="113"/>
  <c r="GX42" i="113"/>
  <c r="GX35" i="113"/>
  <c r="GX34" i="113"/>
  <c r="GG42" i="113"/>
  <c r="GG35" i="113"/>
  <c r="GG34" i="113"/>
  <c r="FO72" i="113"/>
  <c r="FO71" i="113"/>
  <c r="FO47" i="113"/>
  <c r="FO12" i="113"/>
  <c r="EY34" i="113"/>
  <c r="DQ71" i="113"/>
  <c r="DQ12" i="113"/>
  <c r="DQ10" i="113"/>
  <c r="DP42" i="113"/>
  <c r="DP35" i="113"/>
  <c r="DP34" i="113"/>
  <c r="DQ37" i="113"/>
  <c r="DQ47" i="113"/>
  <c r="DO34" i="113"/>
  <c r="DO33" i="113"/>
  <c r="CI18" i="113"/>
  <c r="CI19" i="113"/>
  <c r="CI20" i="113"/>
  <c r="CI21" i="113"/>
  <c r="CI22" i="113"/>
  <c r="CI23" i="113"/>
  <c r="CI24" i="113"/>
  <c r="CI25" i="113"/>
  <c r="CI26" i="113"/>
  <c r="CI27" i="113"/>
  <c r="CI28" i="113"/>
  <c r="CI29" i="113"/>
  <c r="CI30" i="113"/>
  <c r="CI13" i="113"/>
  <c r="CI14" i="113"/>
  <c r="CI15" i="113"/>
  <c r="CI16" i="113"/>
  <c r="CI17" i="113"/>
  <c r="CI11" i="113"/>
  <c r="CI53" i="113"/>
  <c r="CI40" i="113"/>
  <c r="CI41" i="113"/>
  <c r="CI45" i="113"/>
  <c r="CI46" i="113"/>
  <c r="CI48" i="113"/>
  <c r="CI49" i="113"/>
  <c r="CI50" i="113"/>
  <c r="CI51" i="113"/>
  <c r="CI52" i="113"/>
  <c r="CI57" i="113"/>
  <c r="CI58" i="113"/>
  <c r="CI59" i="113"/>
  <c r="CI38" i="113"/>
  <c r="CI39" i="113"/>
  <c r="CI44" i="113"/>
  <c r="CI43" i="113"/>
  <c r="CI54" i="113"/>
  <c r="CI55" i="113"/>
  <c r="CI56" i="113"/>
  <c r="CI77" i="113"/>
  <c r="CI79" i="113"/>
  <c r="CI81" i="113"/>
  <c r="CI36" i="113"/>
  <c r="CI60" i="113"/>
  <c r="CI61" i="113"/>
  <c r="CI62" i="113"/>
  <c r="CI63" i="113"/>
  <c r="CI64" i="113"/>
  <c r="CI65" i="113"/>
  <c r="CI66" i="113"/>
  <c r="CI67" i="113"/>
  <c r="CI68" i="113"/>
  <c r="CI69" i="113"/>
  <c r="CI70" i="113"/>
  <c r="CI73" i="113"/>
  <c r="CI74" i="113"/>
  <c r="CI75" i="113"/>
  <c r="CI76" i="113"/>
  <c r="CI82" i="113"/>
  <c r="CI32" i="113"/>
  <c r="CI83" i="113"/>
  <c r="CI85" i="113"/>
  <c r="CI31" i="113"/>
  <c r="CI86" i="113"/>
  <c r="CI78" i="113"/>
  <c r="CI80" i="113"/>
  <c r="CI84" i="113"/>
  <c r="CH12" i="113"/>
  <c r="CH10" i="113"/>
  <c r="CG35" i="113"/>
  <c r="CG34" i="113"/>
  <c r="CG33" i="113"/>
  <c r="CH72" i="113"/>
  <c r="CH71" i="113"/>
  <c r="CH42" i="113"/>
  <c r="CH37" i="113"/>
  <c r="BA42" i="113"/>
  <c r="BA35" i="113"/>
  <c r="S34" i="113"/>
  <c r="S33" i="113"/>
  <c r="FN34" i="113"/>
  <c r="FO10" i="113"/>
  <c r="FP13" i="113"/>
  <c r="FP14" i="113"/>
  <c r="FP15" i="113"/>
  <c r="FP16" i="113"/>
  <c r="FP17" i="113"/>
  <c r="FP18" i="113"/>
  <c r="FP19" i="113"/>
  <c r="FP20" i="113"/>
  <c r="FP21" i="113"/>
  <c r="FP22" i="113"/>
  <c r="FP23" i="113"/>
  <c r="FP24" i="113"/>
  <c r="FP25" i="113"/>
  <c r="FP26" i="113"/>
  <c r="FP27" i="113"/>
  <c r="FP28" i="113"/>
  <c r="FP29" i="113"/>
  <c r="FP30" i="113"/>
  <c r="FP31" i="113"/>
  <c r="FP32" i="113"/>
  <c r="FP11" i="113"/>
  <c r="FP44" i="113"/>
  <c r="FP45" i="113"/>
  <c r="FP46" i="113"/>
  <c r="FP48" i="113"/>
  <c r="FP49" i="113"/>
  <c r="FP50" i="113"/>
  <c r="FP51" i="113"/>
  <c r="FP52" i="113"/>
  <c r="FP53" i="113"/>
  <c r="FP54" i="113"/>
  <c r="FP55" i="113"/>
  <c r="FP56" i="113"/>
  <c r="FP57" i="113"/>
  <c r="FP58" i="113"/>
  <c r="FP59" i="113"/>
  <c r="FP60" i="113"/>
  <c r="FP61" i="113"/>
  <c r="FP62" i="113"/>
  <c r="FP63" i="113"/>
  <c r="FP64" i="113"/>
  <c r="FP65" i="113"/>
  <c r="FP66" i="113"/>
  <c r="FP67" i="113"/>
  <c r="FP68" i="113"/>
  <c r="FP69" i="113"/>
  <c r="FP70" i="113"/>
  <c r="FP38" i="113"/>
  <c r="FP39" i="113"/>
  <c r="FP40" i="113"/>
  <c r="FP41" i="113"/>
  <c r="FP36" i="113"/>
  <c r="FP73" i="113"/>
  <c r="FP74" i="113"/>
  <c r="FP75" i="113"/>
  <c r="FP76" i="113"/>
  <c r="FP77" i="113"/>
  <c r="FP78" i="113"/>
  <c r="FP79" i="113"/>
  <c r="FP80" i="113"/>
  <c r="FP81" i="113"/>
  <c r="FP82" i="113"/>
  <c r="FP83" i="113"/>
  <c r="FP84" i="113"/>
  <c r="FP85" i="113"/>
  <c r="FP86" i="113"/>
  <c r="I50" i="110"/>
  <c r="I54" i="110"/>
  <c r="I58" i="110"/>
  <c r="I11" i="110"/>
  <c r="I18" i="110"/>
  <c r="E50" i="110"/>
  <c r="E54" i="110"/>
  <c r="E58" i="110"/>
  <c r="E11" i="110"/>
  <c r="E18" i="110"/>
  <c r="B11" i="110"/>
  <c r="B18" i="110"/>
  <c r="B50" i="110"/>
  <c r="B54" i="110"/>
  <c r="B58" i="110"/>
  <c r="H50" i="110"/>
  <c r="H54" i="110"/>
  <c r="H58" i="110"/>
  <c r="H11" i="110"/>
  <c r="H18" i="110"/>
  <c r="D50" i="110"/>
  <c r="D54" i="110"/>
  <c r="D58" i="110"/>
  <c r="D11" i="110"/>
  <c r="D18" i="110"/>
  <c r="K50" i="110"/>
  <c r="K54" i="110"/>
  <c r="K58" i="110"/>
  <c r="K11" i="110"/>
  <c r="K18" i="110"/>
  <c r="G50" i="110"/>
  <c r="G54" i="110"/>
  <c r="G58" i="110"/>
  <c r="G11" i="110"/>
  <c r="G18" i="110"/>
  <c r="C50" i="110"/>
  <c r="C54" i="110"/>
  <c r="C58" i="110"/>
  <c r="C11" i="110"/>
  <c r="C18" i="110"/>
  <c r="J50" i="110"/>
  <c r="J54" i="110"/>
  <c r="J58" i="110"/>
  <c r="J11" i="110"/>
  <c r="J18" i="110"/>
  <c r="F11" i="110"/>
  <c r="F18" i="110"/>
  <c r="F50" i="110"/>
  <c r="F54" i="110"/>
  <c r="F58" i="110"/>
  <c r="F42" i="108"/>
  <c r="G42" i="108"/>
  <c r="H42" i="108"/>
  <c r="I42" i="108"/>
  <c r="J42" i="108"/>
  <c r="K42" i="108"/>
  <c r="L42" i="108"/>
  <c r="M42" i="108"/>
  <c r="N42" i="108"/>
  <c r="O42" i="108"/>
  <c r="P42" i="108"/>
  <c r="Q42" i="108"/>
  <c r="R42" i="108"/>
  <c r="S42" i="108"/>
  <c r="T42" i="108"/>
  <c r="U42" i="108"/>
  <c r="V42" i="108"/>
  <c r="W42" i="108"/>
  <c r="X42" i="108"/>
  <c r="D43" i="108"/>
  <c r="D44" i="108"/>
  <c r="D45" i="108"/>
  <c r="D46" i="108"/>
  <c r="D47" i="108"/>
  <c r="D48" i="108"/>
  <c r="D49" i="108"/>
  <c r="D50" i="108"/>
  <c r="E42" i="108"/>
  <c r="E39" i="108"/>
  <c r="W4" i="115"/>
  <c r="V5" i="115"/>
  <c r="CQ4" i="115"/>
  <c r="CP5" i="115"/>
  <c r="BS4" i="115"/>
  <c r="BR5" i="115"/>
  <c r="DO4" i="115"/>
  <c r="DN5" i="115"/>
  <c r="FK4" i="115"/>
  <c r="FJ5" i="115"/>
  <c r="AU4" i="115"/>
  <c r="AT5" i="115"/>
  <c r="EM4" i="115"/>
  <c r="EL5" i="115"/>
  <c r="FO42" i="113"/>
  <c r="FO35" i="113"/>
  <c r="FO33" i="113"/>
  <c r="FP43" i="113"/>
  <c r="FP37" i="113"/>
  <c r="CH35" i="113"/>
  <c r="CH34" i="113"/>
  <c r="CH33" i="113"/>
  <c r="CI72" i="113"/>
  <c r="CI71" i="113"/>
  <c r="CI12" i="113"/>
  <c r="CI10" i="113"/>
  <c r="LM37" i="113"/>
  <c r="LL35" i="113"/>
  <c r="LK33" i="113"/>
  <c r="LM72" i="113"/>
  <c r="LM71" i="113"/>
  <c r="LM47" i="113"/>
  <c r="LM12" i="113"/>
  <c r="LM10" i="113"/>
  <c r="LM43" i="113"/>
  <c r="KE12" i="113"/>
  <c r="KE10" i="113"/>
  <c r="KE72" i="113"/>
  <c r="KE71" i="113"/>
  <c r="KE47" i="113"/>
  <c r="KD42" i="113"/>
  <c r="KD35" i="113"/>
  <c r="JN33" i="113"/>
  <c r="KU42" i="113"/>
  <c r="KU35" i="113"/>
  <c r="KV43" i="113"/>
  <c r="KV37" i="113"/>
  <c r="KV47" i="113"/>
  <c r="KV72" i="113"/>
  <c r="KV71" i="113"/>
  <c r="KV12" i="113"/>
  <c r="KV10" i="113"/>
  <c r="IW47" i="113"/>
  <c r="IV42" i="113"/>
  <c r="IV35" i="113"/>
  <c r="IV34" i="113"/>
  <c r="IW72" i="113"/>
  <c r="IW71" i="113"/>
  <c r="IW43" i="113"/>
  <c r="IW37" i="113"/>
  <c r="IW12" i="113"/>
  <c r="IW10" i="113"/>
  <c r="HN34" i="113"/>
  <c r="HN33" i="113"/>
  <c r="HO42" i="113"/>
  <c r="HO35" i="113"/>
  <c r="GX33" i="113"/>
  <c r="GG33" i="113"/>
  <c r="FP72" i="113"/>
  <c r="FP71" i="113"/>
  <c r="FP47" i="113"/>
  <c r="FP12" i="113"/>
  <c r="FP10" i="113"/>
  <c r="DQ42" i="113"/>
  <c r="DQ35" i="113"/>
  <c r="DP33" i="113"/>
  <c r="CI37" i="113"/>
  <c r="CI47" i="113"/>
  <c r="BA34" i="113"/>
  <c r="BA33" i="113"/>
  <c r="B53" i="108" a="1"/>
  <c r="B55" i="108"/>
  <c r="C84" i="109"/>
  <c r="D84" i="109"/>
  <c r="E84" i="109"/>
  <c r="F84" i="109"/>
  <c r="G84" i="109"/>
  <c r="H84" i="109"/>
  <c r="I84" i="109"/>
  <c r="J84" i="109"/>
  <c r="K84" i="109"/>
  <c r="B84" i="109"/>
  <c r="C78" i="109"/>
  <c r="D78" i="109"/>
  <c r="E78" i="109"/>
  <c r="F78" i="109"/>
  <c r="G78" i="109"/>
  <c r="H78" i="109"/>
  <c r="I78" i="109"/>
  <c r="J78" i="109"/>
  <c r="K78" i="109"/>
  <c r="C80" i="109"/>
  <c r="D80" i="109"/>
  <c r="E80" i="109"/>
  <c r="F80" i="109"/>
  <c r="G80" i="109"/>
  <c r="H80" i="109"/>
  <c r="I80" i="109"/>
  <c r="J80" i="109"/>
  <c r="K80" i="109"/>
  <c r="C81" i="109"/>
  <c r="D81" i="109"/>
  <c r="E81" i="109"/>
  <c r="F81" i="109"/>
  <c r="G81" i="109"/>
  <c r="H81" i="109"/>
  <c r="I81" i="109"/>
  <c r="J81" i="109"/>
  <c r="K81" i="109"/>
  <c r="C82" i="109"/>
  <c r="D82" i="109"/>
  <c r="E82" i="109"/>
  <c r="F82" i="109"/>
  <c r="G82" i="109"/>
  <c r="H82" i="109"/>
  <c r="I82" i="109"/>
  <c r="J82" i="109"/>
  <c r="K82" i="109"/>
  <c r="C83" i="109"/>
  <c r="D83" i="109"/>
  <c r="E83" i="109"/>
  <c r="F83" i="109"/>
  <c r="G83" i="109"/>
  <c r="H83" i="109"/>
  <c r="I83" i="109"/>
  <c r="J83" i="109"/>
  <c r="K83" i="109"/>
  <c r="C85" i="109"/>
  <c r="D85" i="109"/>
  <c r="E85" i="109"/>
  <c r="F85" i="109"/>
  <c r="G85" i="109"/>
  <c r="H85" i="109"/>
  <c r="I85" i="109"/>
  <c r="J85" i="109"/>
  <c r="K85" i="109"/>
  <c r="B82" i="109"/>
  <c r="B85" i="109"/>
  <c r="B83" i="109"/>
  <c r="B81" i="109"/>
  <c r="B80" i="109"/>
  <c r="B78" i="109"/>
  <c r="C48" i="109"/>
  <c r="D48" i="109"/>
  <c r="E48" i="109"/>
  <c r="F48" i="109"/>
  <c r="G48" i="109"/>
  <c r="H48" i="109"/>
  <c r="I48" i="109"/>
  <c r="J48" i="109"/>
  <c r="K48" i="109"/>
  <c r="B48" i="109"/>
  <c r="C47" i="109"/>
  <c r="D47" i="109"/>
  <c r="E47" i="109"/>
  <c r="F47" i="109"/>
  <c r="G47" i="109"/>
  <c r="H47" i="109"/>
  <c r="I47" i="109"/>
  <c r="J47" i="109"/>
  <c r="K47" i="109"/>
  <c r="B47" i="109"/>
  <c r="C46" i="109"/>
  <c r="D46" i="109"/>
  <c r="E46" i="109"/>
  <c r="F46" i="109"/>
  <c r="G46" i="109"/>
  <c r="H46" i="109"/>
  <c r="I46" i="109"/>
  <c r="J46" i="109"/>
  <c r="K46" i="109"/>
  <c r="B46" i="109"/>
  <c r="C45" i="109"/>
  <c r="D45" i="109"/>
  <c r="E45" i="109"/>
  <c r="F45" i="109"/>
  <c r="G45" i="109"/>
  <c r="H45" i="109"/>
  <c r="I45" i="109"/>
  <c r="J45" i="109"/>
  <c r="K45" i="109"/>
  <c r="B45" i="109"/>
  <c r="C44" i="109"/>
  <c r="D44" i="109"/>
  <c r="E44" i="109"/>
  <c r="F44" i="109"/>
  <c r="G44" i="109"/>
  <c r="H44" i="109"/>
  <c r="I44" i="109"/>
  <c r="J44" i="109"/>
  <c r="K44" i="109"/>
  <c r="B44" i="109"/>
  <c r="C41" i="109"/>
  <c r="D41" i="109"/>
  <c r="E41" i="109"/>
  <c r="F41" i="109"/>
  <c r="G41" i="109"/>
  <c r="H41" i="109"/>
  <c r="I41" i="109"/>
  <c r="J41" i="109"/>
  <c r="K41" i="109"/>
  <c r="B41" i="109"/>
  <c r="FO34" i="113"/>
  <c r="KE42" i="113"/>
  <c r="KE35" i="113"/>
  <c r="KE34" i="113"/>
  <c r="KE33" i="113"/>
  <c r="DP4" i="115"/>
  <c r="DO5" i="115"/>
  <c r="AV4" i="115"/>
  <c r="AU5" i="115"/>
  <c r="CR4" i="115"/>
  <c r="CQ5" i="115"/>
  <c r="EN4" i="115"/>
  <c r="EM5" i="115"/>
  <c r="FL4" i="115"/>
  <c r="FK5" i="115"/>
  <c r="BT4" i="115"/>
  <c r="BS5" i="115"/>
  <c r="X4" i="115"/>
  <c r="W5" i="115"/>
  <c r="KV42" i="113"/>
  <c r="KV35" i="113"/>
  <c r="KV34" i="113"/>
  <c r="KV33" i="113"/>
  <c r="CI42" i="113"/>
  <c r="CI35" i="113"/>
  <c r="CI34" i="113"/>
  <c r="CI33" i="113"/>
  <c r="FP42" i="113"/>
  <c r="FP35" i="113"/>
  <c r="FP33" i="113"/>
  <c r="LM42" i="113"/>
  <c r="LM35" i="113"/>
  <c r="LL34" i="113"/>
  <c r="LL33" i="113"/>
  <c r="KD34" i="113"/>
  <c r="KD33" i="113"/>
  <c r="KU34" i="113"/>
  <c r="KU33" i="113"/>
  <c r="IW42" i="113"/>
  <c r="IW35" i="113"/>
  <c r="IW34" i="113"/>
  <c r="IV33" i="113"/>
  <c r="HO34" i="113"/>
  <c r="HO33" i="113"/>
  <c r="DQ34" i="113"/>
  <c r="DQ33" i="113"/>
  <c r="B54" i="108"/>
  <c r="B58" i="108"/>
  <c r="B56" i="108"/>
  <c r="B62" i="108"/>
  <c r="B53" i="108"/>
  <c r="B67" i="108"/>
  <c r="B66" i="108"/>
  <c r="B64" i="108"/>
  <c r="B59" i="108"/>
  <c r="B69" i="108"/>
  <c r="B68" i="108"/>
  <c r="B72" i="108"/>
  <c r="B65" i="108"/>
  <c r="B71" i="108"/>
  <c r="B70" i="108"/>
  <c r="B60" i="108"/>
  <c r="B61" i="108"/>
  <c r="B57" i="108"/>
  <c r="B63" i="108"/>
  <c r="B49" i="109"/>
  <c r="H49" i="109"/>
  <c r="D49" i="109"/>
  <c r="I79" i="109"/>
  <c r="E79" i="109"/>
  <c r="E86" i="109"/>
  <c r="G49" i="109"/>
  <c r="C49" i="109"/>
  <c r="I86" i="109"/>
  <c r="D79" i="109"/>
  <c r="D86" i="109"/>
  <c r="K49" i="109"/>
  <c r="H79" i="109"/>
  <c r="H86" i="109"/>
  <c r="J79" i="109"/>
  <c r="F79" i="109"/>
  <c r="F86" i="109"/>
  <c r="K79" i="109"/>
  <c r="G79" i="109"/>
  <c r="G86" i="109"/>
  <c r="C79" i="109"/>
  <c r="C86" i="109"/>
  <c r="J86" i="109"/>
  <c r="K86" i="109"/>
  <c r="J49" i="109"/>
  <c r="F49" i="109"/>
  <c r="B79" i="109"/>
  <c r="B86" i="109"/>
  <c r="I49" i="109"/>
  <c r="E49" i="109"/>
  <c r="B9" i="109" a="1"/>
  <c r="B9" i="109"/>
  <c r="FP34" i="113"/>
  <c r="EO4" i="115"/>
  <c r="EN5" i="115"/>
  <c r="AW4" i="115"/>
  <c r="AV5" i="115"/>
  <c r="BU4" i="115"/>
  <c r="BT5" i="115"/>
  <c r="Y4" i="115"/>
  <c r="X5" i="115"/>
  <c r="FM4" i="115"/>
  <c r="FL5" i="115"/>
  <c r="CS4" i="115"/>
  <c r="CR5" i="115"/>
  <c r="DQ4" i="115"/>
  <c r="DP5" i="115"/>
  <c r="LM34" i="113"/>
  <c r="LM33" i="113"/>
  <c r="IW33" i="113"/>
  <c r="H9" i="109"/>
  <c r="D9" i="109"/>
  <c r="I9" i="109"/>
  <c r="E9" i="109"/>
  <c r="K9" i="109"/>
  <c r="G9" i="109"/>
  <c r="C9" i="109"/>
  <c r="J9" i="109"/>
  <c r="F9" i="109"/>
  <c r="B8" i="109" a="1"/>
  <c r="B8" i="109"/>
  <c r="Z4" i="115"/>
  <c r="Z5" i="115"/>
  <c r="Y5" i="115"/>
  <c r="CT4" i="115"/>
  <c r="CT5" i="115"/>
  <c r="CS5" i="115"/>
  <c r="AX4" i="115"/>
  <c r="AX5" i="115"/>
  <c r="AW5" i="115"/>
  <c r="DR4" i="115"/>
  <c r="DR5" i="115"/>
  <c r="DQ5" i="115"/>
  <c r="FN4" i="115"/>
  <c r="FN5" i="115"/>
  <c r="FM5" i="115"/>
  <c r="BV4" i="115"/>
  <c r="BV5" i="115"/>
  <c r="BU5" i="115"/>
  <c r="EP4" i="115"/>
  <c r="EP5" i="115"/>
  <c r="EO5" i="115"/>
  <c r="I8" i="109"/>
  <c r="E8" i="109"/>
  <c r="H8" i="109"/>
  <c r="D8" i="109"/>
  <c r="K8" i="109"/>
  <c r="G8" i="109"/>
  <c r="C8" i="109"/>
  <c r="J8" i="109"/>
  <c r="F8" i="109"/>
  <c r="E63" i="116"/>
  <c r="H12" i="116"/>
  <c r="F95" i="116"/>
  <c r="H98" i="116"/>
  <c r="G55" i="116"/>
  <c r="G51" i="116"/>
  <c r="D10" i="116"/>
  <c r="E61" i="116"/>
  <c r="C6" i="116"/>
  <c r="H50" i="116"/>
  <c r="H102" i="116"/>
  <c r="C50" i="116"/>
  <c r="D96" i="116"/>
  <c r="D28" i="116"/>
  <c r="H91" i="116"/>
  <c r="D97" i="116"/>
  <c r="F96" i="116"/>
  <c r="H28" i="116"/>
  <c r="F62" i="116"/>
  <c r="D92" i="116"/>
  <c r="I93" i="116"/>
  <c r="I92" i="116"/>
  <c r="I12" i="116"/>
  <c r="G11" i="116"/>
  <c r="H7" i="116"/>
  <c r="D11" i="116"/>
  <c r="E50" i="116"/>
  <c r="G94" i="116"/>
  <c r="H56" i="116"/>
  <c r="G83" i="116"/>
  <c r="G9" i="116"/>
  <c r="H54" i="116"/>
  <c r="I57" i="116"/>
  <c r="F28" i="116"/>
  <c r="F12" i="116"/>
  <c r="G53" i="116"/>
  <c r="E53" i="116"/>
  <c r="E100" i="116"/>
  <c r="H51" i="116"/>
  <c r="G58" i="116"/>
  <c r="G33" i="116"/>
  <c r="D98" i="116"/>
  <c r="H87" i="116"/>
  <c r="H6" i="116"/>
  <c r="D9" i="116"/>
  <c r="I29" i="116"/>
  <c r="H9" i="116"/>
  <c r="F51" i="116"/>
  <c r="F58" i="116"/>
  <c r="E28" i="116"/>
  <c r="D55" i="116"/>
  <c r="H58" i="116"/>
  <c r="G90" i="116"/>
  <c r="I55" i="116"/>
  <c r="D50" i="116"/>
  <c r="E52" i="116"/>
  <c r="H86" i="116"/>
  <c r="F11" i="116"/>
  <c r="G29" i="116"/>
  <c r="I8" i="116"/>
  <c r="F6" i="116"/>
  <c r="D86" i="116"/>
  <c r="D6" i="116"/>
  <c r="H10" i="116"/>
  <c r="I91" i="116"/>
  <c r="E92" i="116"/>
  <c r="I59" i="116"/>
  <c r="E34" i="116"/>
  <c r="G8" i="116"/>
  <c r="D54" i="116"/>
  <c r="H59" i="116"/>
  <c r="F7" i="116"/>
  <c r="F61" i="116"/>
  <c r="F93" i="116"/>
  <c r="F50" i="116"/>
  <c r="I84" i="116"/>
  <c r="E91" i="116"/>
  <c r="E102" i="116"/>
  <c r="F57" i="116"/>
  <c r="F35" i="116"/>
  <c r="G84" i="116"/>
  <c r="G31" i="116"/>
  <c r="H96" i="116"/>
  <c r="E57" i="116"/>
  <c r="I88" i="116"/>
  <c r="F52" i="116"/>
  <c r="E96" i="116"/>
  <c r="D30" i="116"/>
  <c r="H95" i="116"/>
  <c r="G97" i="116"/>
  <c r="F91" i="116"/>
  <c r="D94" i="116"/>
  <c r="E95" i="116"/>
  <c r="C28" i="116"/>
  <c r="G6" i="116"/>
  <c r="D7" i="116"/>
  <c r="I96" i="116"/>
  <c r="D62" i="116"/>
  <c r="D12" i="116"/>
  <c r="I13" i="116"/>
  <c r="F86" i="116"/>
  <c r="I6" i="116"/>
  <c r="I9" i="116"/>
  <c r="D63" i="116"/>
  <c r="F84" i="116"/>
  <c r="G59" i="116"/>
  <c r="H55" i="116"/>
  <c r="G13" i="116"/>
  <c r="D59" i="116"/>
  <c r="F31" i="116"/>
  <c r="E10" i="116"/>
  <c r="G28" i="116"/>
  <c r="E58" i="116"/>
  <c r="H101" i="116"/>
  <c r="H83" i="116"/>
  <c r="G63" i="116"/>
  <c r="G98" i="116"/>
  <c r="I102" i="116"/>
  <c r="H13" i="116"/>
  <c r="D84" i="116"/>
  <c r="I83" i="116"/>
  <c r="D32" i="116"/>
  <c r="D52" i="116"/>
  <c r="E12" i="116"/>
  <c r="I99" i="116"/>
  <c r="I10" i="116"/>
  <c r="E83" i="116"/>
  <c r="I11" i="116"/>
  <c r="G102" i="116"/>
  <c r="H11" i="116"/>
  <c r="F83" i="116"/>
  <c r="I94" i="116"/>
  <c r="H62" i="116"/>
  <c r="G61" i="116"/>
  <c r="E85" i="116"/>
  <c r="D87" i="116"/>
  <c r="E62" i="116"/>
  <c r="D83" i="116"/>
  <c r="D13" i="116"/>
  <c r="H63" i="116"/>
  <c r="F10" i="116"/>
  <c r="D60" i="116"/>
  <c r="H60" i="116"/>
  <c r="I60" i="116"/>
  <c r="G92" i="116"/>
  <c r="D91" i="116"/>
  <c r="D93" i="116"/>
  <c r="D99" i="116"/>
  <c r="D29" i="116"/>
  <c r="D89" i="116"/>
  <c r="D8" i="116"/>
  <c r="E55" i="116"/>
  <c r="H99" i="116"/>
  <c r="G30" i="116"/>
  <c r="I30" i="116"/>
  <c r="G85" i="116"/>
  <c r="F101" i="116"/>
  <c r="E51" i="116"/>
  <c r="F9" i="116"/>
  <c r="I61" i="116"/>
  <c r="E8" i="116"/>
  <c r="H90" i="116"/>
  <c r="E7" i="116"/>
  <c r="D100" i="116"/>
  <c r="I98" i="116"/>
  <c r="F60" i="116"/>
  <c r="C93" i="116"/>
  <c r="F56" i="116"/>
  <c r="H94" i="116"/>
  <c r="G146" i="116"/>
  <c r="I58" i="116"/>
  <c r="D90" i="116"/>
  <c r="H93" i="116"/>
  <c r="D148" i="116"/>
  <c r="I56" i="116"/>
  <c r="I63" i="116"/>
  <c r="G50" i="116"/>
  <c r="G57" i="116"/>
  <c r="E98" i="116"/>
  <c r="E9" i="116"/>
  <c r="D56" i="116"/>
  <c r="I51" i="116"/>
  <c r="F100" i="116"/>
  <c r="D58" i="116"/>
  <c r="F97" i="116"/>
  <c r="E94" i="116"/>
  <c r="E13" i="116"/>
  <c r="E142" i="116"/>
  <c r="G188" i="116"/>
  <c r="G268" i="116"/>
  <c r="H238" i="116"/>
  <c r="G129" i="116"/>
  <c r="I133" i="116"/>
  <c r="G148" i="116"/>
  <c r="F82" i="116"/>
  <c r="D82" i="116"/>
  <c r="H193" i="116"/>
  <c r="E143" i="116"/>
  <c r="I182" i="116"/>
  <c r="D147" i="116"/>
  <c r="F140" i="116"/>
  <c r="D239" i="116"/>
  <c r="I268" i="116"/>
  <c r="F271" i="116"/>
  <c r="C62" i="116"/>
  <c r="I193" i="116"/>
  <c r="H275" i="116"/>
  <c r="F130" i="116"/>
  <c r="E135" i="116"/>
  <c r="G244" i="116"/>
  <c r="E186" i="116"/>
  <c r="H82" i="116"/>
  <c r="I187" i="116"/>
  <c r="G177" i="116"/>
  <c r="G192" i="116"/>
  <c r="I82" i="116"/>
  <c r="C190" i="116"/>
  <c r="I189" i="116"/>
  <c r="H183" i="116"/>
  <c r="G139" i="116"/>
  <c r="I246" i="116"/>
  <c r="H140" i="116"/>
  <c r="H191" i="116"/>
  <c r="F276" i="116"/>
  <c r="H179" i="116"/>
  <c r="G240" i="116"/>
  <c r="I140" i="116"/>
  <c r="C60" i="116"/>
  <c r="G137" i="116"/>
  <c r="E246" i="116"/>
  <c r="I146" i="116"/>
  <c r="H136" i="116"/>
  <c r="G180" i="116"/>
  <c r="G191" i="116"/>
  <c r="F187" i="116"/>
  <c r="G189" i="116"/>
  <c r="G193" i="116"/>
  <c r="D184" i="116"/>
  <c r="E196" i="116"/>
  <c r="C100" i="116"/>
  <c r="H148" i="116"/>
  <c r="F182" i="116"/>
  <c r="F184" i="116"/>
  <c r="D88" i="116"/>
  <c r="E270" i="116"/>
  <c r="F240" i="116"/>
  <c r="E273" i="116"/>
  <c r="H185" i="116"/>
  <c r="E192" i="116"/>
  <c r="G93" i="116"/>
  <c r="G140" i="116"/>
  <c r="I243" i="116"/>
  <c r="G82" i="116"/>
  <c r="E144" i="116"/>
  <c r="D188" i="116"/>
  <c r="D140" i="116"/>
  <c r="F268" i="116"/>
  <c r="C61" i="116"/>
  <c r="G182" i="116"/>
  <c r="F244" i="116"/>
  <c r="H244" i="116"/>
  <c r="E141" i="116"/>
  <c r="D137" i="116"/>
  <c r="D141" i="116"/>
  <c r="D272" i="116"/>
  <c r="E179" i="116"/>
  <c r="G179" i="116"/>
  <c r="H187" i="116"/>
  <c r="H240" i="116"/>
  <c r="H177" i="116"/>
  <c r="D185" i="116"/>
  <c r="F139" i="116"/>
  <c r="D238" i="116"/>
  <c r="D190" i="116"/>
  <c r="F243" i="116"/>
  <c r="C244" i="116"/>
  <c r="F143" i="116"/>
  <c r="F245" i="116"/>
  <c r="D145" i="116"/>
  <c r="C129" i="116"/>
  <c r="E134" i="116"/>
  <c r="E184" i="116"/>
  <c r="C275" i="116"/>
  <c r="D149" i="116"/>
  <c r="F131" i="116"/>
  <c r="H270" i="116"/>
  <c r="E190" i="116"/>
  <c r="F238" i="116"/>
  <c r="D275" i="116"/>
  <c r="D194" i="116"/>
  <c r="E183" i="116"/>
  <c r="I179" i="116"/>
  <c r="G239" i="116"/>
  <c r="F177" i="116"/>
  <c r="C99" i="116"/>
  <c r="G88" i="116"/>
  <c r="G272" i="116"/>
  <c r="F141" i="116"/>
  <c r="H184" i="116"/>
  <c r="D180" i="116"/>
  <c r="I180" i="116"/>
  <c r="I191" i="116"/>
  <c r="D191" i="116"/>
  <c r="G136" i="116"/>
  <c r="C191" i="116"/>
  <c r="D131" i="116"/>
  <c r="G196" i="116"/>
  <c r="D133" i="116"/>
  <c r="G238" i="116"/>
  <c r="D142" i="116"/>
  <c r="C58" i="116"/>
  <c r="D143" i="116"/>
  <c r="H134" i="116"/>
  <c r="H241" i="116"/>
  <c r="I239" i="116"/>
  <c r="I273" i="116"/>
  <c r="E148" i="116"/>
  <c r="I90" i="116"/>
  <c r="F87" i="116"/>
  <c r="C63" i="116"/>
  <c r="D192" i="116"/>
  <c r="D136" i="116"/>
  <c r="I139" i="116"/>
  <c r="E177" i="116"/>
  <c r="H139" i="116"/>
  <c r="H190" i="116"/>
  <c r="D193" i="116"/>
  <c r="C195" i="116"/>
  <c r="I132" i="116"/>
  <c r="F145" i="116"/>
  <c r="C59" i="116"/>
  <c r="I148" i="116"/>
  <c r="I185" i="116"/>
  <c r="C243" i="116"/>
  <c r="E189" i="116"/>
  <c r="I184" i="116"/>
  <c r="G141" i="116"/>
  <c r="D186" i="116"/>
  <c r="H274" i="116"/>
  <c r="H149" i="116"/>
  <c r="H133" i="116"/>
  <c r="G190" i="116"/>
  <c r="H245" i="116"/>
  <c r="E88" i="116"/>
  <c r="E93" i="116"/>
  <c r="D132" i="116"/>
  <c r="F186" i="116"/>
  <c r="G133" i="116"/>
  <c r="H239" i="116"/>
  <c r="E180" i="116"/>
  <c r="E268" i="116"/>
  <c r="H194" i="116"/>
  <c r="D240" i="116"/>
  <c r="C193" i="116"/>
  <c r="D61" i="116"/>
  <c r="C196" i="116"/>
  <c r="G138" i="116"/>
  <c r="G131" i="116"/>
  <c r="D139" i="116"/>
  <c r="G276" i="116"/>
  <c r="F147" i="116"/>
  <c r="C274" i="116"/>
  <c r="H145" i="116"/>
  <c r="E272" i="116"/>
  <c r="F269" i="116"/>
  <c r="D129" i="116"/>
  <c r="D269" i="116"/>
  <c r="I269" i="116"/>
  <c r="F191" i="116"/>
  <c r="H130" i="116"/>
  <c r="I131" i="116"/>
  <c r="E101" i="116"/>
  <c r="F246" i="116"/>
  <c r="I136" i="116"/>
  <c r="G269" i="116"/>
  <c r="G95" i="116"/>
  <c r="F272" i="116"/>
  <c r="F193" i="116"/>
  <c r="G142" i="116"/>
  <c r="H268" i="116"/>
  <c r="F270" i="116"/>
  <c r="G181" i="116"/>
  <c r="H272" i="116"/>
  <c r="I245" i="116"/>
  <c r="C245" i="116"/>
  <c r="C248" i="116"/>
  <c r="E185" i="116"/>
  <c r="E139" i="116"/>
  <c r="E243" i="116"/>
  <c r="F135" i="116"/>
  <c r="H129" i="116"/>
  <c r="F275" i="116"/>
  <c r="G194" i="116"/>
  <c r="D243" i="116"/>
  <c r="F179" i="116"/>
  <c r="G245" i="116"/>
  <c r="G241" i="116"/>
  <c r="D270" i="116"/>
  <c r="H196" i="116"/>
  <c r="E60" i="116"/>
  <c r="I129" i="116"/>
  <c r="H242" i="116"/>
  <c r="F192" i="116"/>
  <c r="H147" i="116"/>
  <c r="I274" i="116"/>
  <c r="E244" i="116"/>
  <c r="I145" i="116"/>
  <c r="G135" i="116"/>
  <c r="E191" i="116"/>
  <c r="G149" i="116"/>
  <c r="G134" i="116"/>
  <c r="E187" i="116"/>
  <c r="I181" i="116"/>
  <c r="G270" i="116"/>
  <c r="E269" i="116"/>
  <c r="I141" i="116"/>
  <c r="H246" i="116"/>
  <c r="D268" i="116"/>
  <c r="G147" i="116"/>
  <c r="H142" i="116"/>
  <c r="F185" i="116"/>
  <c r="I272" i="116"/>
  <c r="G144" i="116"/>
  <c r="E274" i="116"/>
  <c r="F274" i="116"/>
  <c r="H181" i="116"/>
  <c r="G62" i="116"/>
  <c r="E181" i="116"/>
  <c r="D144" i="116"/>
  <c r="E140" i="116"/>
  <c r="D187" i="116"/>
  <c r="H100" i="116"/>
  <c r="I190" i="116"/>
  <c r="D244" i="116"/>
  <c r="C143" i="116"/>
  <c r="I196" i="116"/>
  <c r="I242" i="116"/>
  <c r="E242" i="116"/>
  <c r="C101" i="116"/>
  <c r="D183" i="116"/>
  <c r="H141" i="116"/>
  <c r="F136" i="116"/>
  <c r="I271" i="116"/>
  <c r="F138" i="116"/>
  <c r="D130" i="116"/>
  <c r="G186" i="116"/>
  <c r="G185" i="116"/>
  <c r="I186" i="116"/>
  <c r="H186" i="116"/>
  <c r="E241" i="116"/>
  <c r="I240" i="116"/>
  <c r="G54" i="116"/>
  <c r="H271" i="116"/>
  <c r="C57" i="116"/>
  <c r="C146" i="116"/>
  <c r="I194" i="116"/>
  <c r="E178" i="116"/>
  <c r="F242" i="116"/>
  <c r="C97" i="116"/>
  <c r="C102" i="116"/>
  <c r="D181" i="116"/>
  <c r="E238" i="116"/>
  <c r="E133" i="116"/>
  <c r="I100" i="116"/>
  <c r="I144" i="116"/>
  <c r="H276" i="116"/>
  <c r="H138" i="116"/>
  <c r="H192" i="116"/>
  <c r="F181" i="116"/>
  <c r="F189" i="116"/>
  <c r="E240" i="116"/>
  <c r="E245" i="116"/>
  <c r="D246" i="116"/>
  <c r="I188" i="116"/>
  <c r="I183" i="116"/>
  <c r="C194" i="116"/>
  <c r="D273" i="116"/>
  <c r="E147" i="116"/>
  <c r="F195" i="116"/>
  <c r="E129" i="116"/>
  <c r="H146" i="116"/>
  <c r="D134" i="116"/>
  <c r="D242" i="116"/>
  <c r="I130" i="116"/>
  <c r="I244" i="116"/>
  <c r="G56" i="116"/>
  <c r="I142" i="116"/>
  <c r="I178" i="116"/>
  <c r="F137" i="116"/>
  <c r="H34" i="116"/>
  <c r="G243" i="116"/>
  <c r="C98" i="116"/>
  <c r="F30" i="116"/>
  <c r="H195" i="116"/>
  <c r="G271" i="116"/>
  <c r="D195" i="116"/>
  <c r="I137" i="116"/>
  <c r="E137" i="116"/>
  <c r="I275" i="116"/>
  <c r="E29" i="116"/>
  <c r="E193" i="116"/>
  <c r="H269" i="116"/>
  <c r="H243" i="116"/>
  <c r="F178" i="116"/>
  <c r="C148" i="116"/>
  <c r="G143" i="116"/>
  <c r="D241" i="116"/>
  <c r="H30" i="116"/>
  <c r="E195" i="116"/>
  <c r="F149" i="116"/>
  <c r="H84" i="116"/>
  <c r="H92" i="116"/>
  <c r="H189" i="116"/>
  <c r="H144" i="116"/>
  <c r="D34" i="116"/>
  <c r="E271" i="116"/>
  <c r="E145" i="116"/>
  <c r="I192" i="116"/>
  <c r="I177" i="116"/>
  <c r="H182" i="116"/>
  <c r="G273" i="116"/>
  <c r="H137" i="116"/>
  <c r="G274" i="116"/>
  <c r="D196" i="116"/>
  <c r="I143" i="116"/>
  <c r="E276" i="116"/>
  <c r="F129" i="116"/>
  <c r="H178" i="116"/>
  <c r="F148" i="116"/>
  <c r="I241" i="116"/>
  <c r="H132" i="116"/>
  <c r="D146" i="116"/>
  <c r="F134" i="116"/>
  <c r="F132" i="116"/>
  <c r="F180" i="116"/>
  <c r="G246" i="116"/>
  <c r="D138" i="116"/>
  <c r="G242" i="116"/>
  <c r="H135" i="116"/>
  <c r="I195" i="116"/>
  <c r="F133" i="116"/>
  <c r="H273" i="116"/>
  <c r="F188" i="116"/>
  <c r="I238" i="116"/>
  <c r="D135" i="116"/>
  <c r="F142" i="116"/>
  <c r="H35" i="116"/>
  <c r="I147" i="116"/>
  <c r="E87" i="116"/>
  <c r="H31" i="116"/>
  <c r="F183" i="116"/>
  <c r="G130" i="116"/>
  <c r="C96" i="116"/>
  <c r="I134" i="116"/>
  <c r="E136" i="116"/>
  <c r="H180" i="116"/>
  <c r="I149" i="116"/>
  <c r="F194" i="116"/>
  <c r="D178" i="116"/>
  <c r="F273" i="116"/>
  <c r="G145" i="116"/>
  <c r="E132" i="116"/>
  <c r="D274" i="116"/>
  <c r="G195" i="116"/>
  <c r="G187" i="116"/>
  <c r="I138" i="116"/>
  <c r="H188" i="116"/>
  <c r="E138" i="116"/>
  <c r="E239" i="116"/>
  <c r="D245" i="116"/>
  <c r="C147" i="116"/>
  <c r="I270" i="116"/>
  <c r="E188" i="116"/>
  <c r="E130" i="116"/>
  <c r="E149" i="116"/>
  <c r="E182" i="116"/>
  <c r="G132" i="116"/>
  <c r="H33" i="116"/>
  <c r="C192" i="116"/>
  <c r="H8" i="116"/>
  <c r="E131" i="116"/>
  <c r="D271" i="116"/>
  <c r="C144" i="116"/>
  <c r="G275" i="116"/>
  <c r="H85" i="116"/>
  <c r="D177" i="116"/>
  <c r="D182" i="116"/>
  <c r="F190" i="116"/>
  <c r="H143" i="116"/>
  <c r="E194" i="116"/>
  <c r="F239" i="116"/>
  <c r="F144" i="116"/>
  <c r="F146" i="116"/>
  <c r="C145" i="116"/>
  <c r="H131" i="116"/>
  <c r="E275" i="116"/>
  <c r="G183" i="116"/>
  <c r="D276" i="116"/>
  <c r="F196" i="116"/>
  <c r="C149" i="116"/>
  <c r="D189" i="116"/>
  <c r="F241" i="116"/>
  <c r="E146" i="116"/>
  <c r="I135" i="116"/>
  <c r="D179" i="116"/>
  <c r="I33" i="116"/>
  <c r="G86" i="116"/>
  <c r="F92" i="116"/>
  <c r="H89" i="116"/>
  <c r="F29" i="116"/>
  <c r="I276" i="116"/>
  <c r="G32" i="116"/>
  <c r="H32" i="116"/>
  <c r="E84" i="116"/>
  <c r="I32" i="116"/>
  <c r="E82" i="116"/>
  <c r="H88" i="116"/>
  <c r="E90" i="116"/>
  <c r="F8" i="116"/>
  <c r="E31" i="116"/>
  <c r="G100" i="116"/>
  <c r="H61" i="116"/>
  <c r="G35" i="116"/>
  <c r="F99" i="116"/>
  <c r="H29" i="116"/>
  <c r="G99" i="116"/>
  <c r="I52" i="116"/>
  <c r="I35" i="116"/>
  <c r="F33" i="116"/>
  <c r="G178" i="116"/>
  <c r="G87" i="116"/>
  <c r="H52" i="116"/>
  <c r="E86" i="116"/>
  <c r="D35" i="116"/>
  <c r="I87" i="116"/>
  <c r="F85" i="116"/>
  <c r="F32" i="116"/>
  <c r="G184" i="116"/>
  <c r="E56" i="116"/>
  <c r="H53" i="116"/>
  <c r="D31" i="116"/>
  <c r="I7" i="116"/>
  <c r="F59" i="116"/>
  <c r="G96" i="116"/>
  <c r="G101" i="116"/>
  <c r="G52" i="116"/>
  <c r="H97" i="116"/>
  <c r="D85" i="116"/>
  <c r="I54" i="116"/>
  <c r="H57" i="116"/>
  <c r="D33" i="116"/>
  <c r="E6" i="116"/>
  <c r="I62" i="116"/>
  <c r="E99" i="116"/>
  <c r="I89" i="116"/>
  <c r="F54" i="116"/>
  <c r="E54" i="116"/>
  <c r="F98" i="116"/>
  <c r="F94" i="116"/>
  <c r="E30" i="116"/>
  <c r="F13" i="116"/>
  <c r="I86" i="116"/>
  <c r="E32" i="116"/>
  <c r="F89" i="116"/>
  <c r="F63" i="116"/>
  <c r="G91" i="116"/>
  <c r="I97" i="116"/>
  <c r="F55" i="116"/>
  <c r="E97" i="116"/>
  <c r="I50" i="116"/>
  <c r="F34" i="116"/>
  <c r="F88" i="116"/>
  <c r="I53" i="116"/>
  <c r="I85" i="116"/>
  <c r="G12" i="116"/>
  <c r="I34" i="116"/>
  <c r="C82" i="116"/>
  <c r="D53" i="116"/>
  <c r="D102" i="116"/>
  <c r="F102" i="116"/>
  <c r="I101" i="116"/>
  <c r="D57" i="116"/>
  <c r="G7" i="116"/>
  <c r="I95" i="116"/>
  <c r="D51" i="116"/>
  <c r="I28" i="116"/>
  <c r="G89" i="116"/>
  <c r="G10" i="116"/>
  <c r="G60" i="116"/>
  <c r="F53" i="116"/>
  <c r="E33" i="116"/>
  <c r="E35" i="116"/>
  <c r="I31" i="116"/>
  <c r="D95" i="116"/>
  <c r="D101" i="116"/>
  <c r="F90" i="116"/>
  <c r="E11" i="116"/>
  <c r="G34" i="116"/>
  <c r="E59" i="116"/>
  <c r="E89" i="116"/>
  <c r="B6" i="109" a="1"/>
  <c r="C6" i="109"/>
  <c r="K10" i="109"/>
  <c r="J10" i="109"/>
  <c r="I10" i="109"/>
  <c r="H10" i="109"/>
  <c r="G10" i="109"/>
  <c r="F10" i="109"/>
  <c r="E10" i="109"/>
  <c r="D10" i="109"/>
  <c r="C10" i="109"/>
  <c r="B10" i="109"/>
  <c r="A104" i="104"/>
  <c r="A105" i="104"/>
  <c r="A106" i="104"/>
  <c r="A107" i="104"/>
  <c r="A108" i="104"/>
  <c r="D278" i="116"/>
  <c r="D248" i="116"/>
  <c r="H248" i="116"/>
  <c r="H278" i="116"/>
  <c r="G278" i="116"/>
  <c r="E278" i="116"/>
  <c r="C278" i="116"/>
  <c r="I278" i="116"/>
  <c r="E248" i="116"/>
  <c r="F248" i="116"/>
  <c r="G248" i="116"/>
  <c r="F278" i="116"/>
  <c r="I248" i="116"/>
  <c r="C11" i="109"/>
  <c r="J6" i="109"/>
  <c r="F6" i="109"/>
  <c r="B6" i="109"/>
  <c r="B11" i="109"/>
  <c r="I6" i="109"/>
  <c r="E6" i="109"/>
  <c r="H6" i="109"/>
  <c r="D6" i="109"/>
  <c r="K6" i="109"/>
  <c r="G6" i="109"/>
  <c r="X7" i="108"/>
  <c r="P7" i="108"/>
  <c r="Q7" i="108"/>
  <c r="R7" i="108"/>
  <c r="S7" i="108"/>
  <c r="T7" i="108"/>
  <c r="U7" i="108"/>
  <c r="V7" i="108"/>
  <c r="W7" i="108"/>
  <c r="K7" i="108"/>
  <c r="L7" i="108"/>
  <c r="M7" i="108"/>
  <c r="N7" i="108"/>
  <c r="O7" i="108"/>
  <c r="F7" i="108"/>
  <c r="G7" i="108"/>
  <c r="H7" i="108"/>
  <c r="I7" i="108"/>
  <c r="J7" i="108"/>
  <c r="E7" i="108"/>
  <c r="D13" i="108"/>
  <c r="D14" i="108"/>
  <c r="D15" i="108"/>
  <c r="D12" i="108"/>
  <c r="D11" i="108"/>
  <c r="D10" i="108"/>
  <c r="D9" i="108"/>
  <c r="D8" i="108"/>
  <c r="E4" i="108"/>
  <c r="K7" i="109"/>
  <c r="K11" i="109"/>
  <c r="I11" i="109"/>
  <c r="I7" i="109"/>
  <c r="H7" i="109"/>
  <c r="H11" i="109"/>
  <c r="F11" i="109"/>
  <c r="F7" i="109"/>
  <c r="D7" i="109"/>
  <c r="D11" i="109"/>
  <c r="G7" i="109"/>
  <c r="G11" i="109"/>
  <c r="E11" i="109"/>
  <c r="E7" i="109"/>
  <c r="J11" i="109"/>
  <c r="J7" i="109"/>
  <c r="C7" i="109"/>
  <c r="B18" i="108" a="1"/>
  <c r="B32" i="108"/>
  <c r="C104" i="104"/>
  <c r="D104" i="104"/>
  <c r="E104" i="104"/>
  <c r="F104" i="104"/>
  <c r="G104" i="104"/>
  <c r="H104" i="104"/>
  <c r="I104" i="104"/>
  <c r="J104" i="104"/>
  <c r="K104" i="104"/>
  <c r="C105" i="104"/>
  <c r="D105" i="104"/>
  <c r="E105" i="104"/>
  <c r="F105" i="104"/>
  <c r="G105" i="104"/>
  <c r="H105" i="104"/>
  <c r="I105" i="104"/>
  <c r="J105" i="104"/>
  <c r="K105" i="104"/>
  <c r="C106" i="104"/>
  <c r="D106" i="104"/>
  <c r="E106" i="104"/>
  <c r="F106" i="104"/>
  <c r="G106" i="104"/>
  <c r="H106" i="104"/>
  <c r="I106" i="104"/>
  <c r="J106" i="104"/>
  <c r="K106" i="104"/>
  <c r="C107" i="104"/>
  <c r="D107" i="104"/>
  <c r="E107" i="104"/>
  <c r="F107" i="104"/>
  <c r="G107" i="104"/>
  <c r="H107" i="104"/>
  <c r="I107" i="104"/>
  <c r="J107" i="104"/>
  <c r="K107" i="104"/>
  <c r="C108" i="104"/>
  <c r="D108" i="104"/>
  <c r="E108" i="104"/>
  <c r="F108" i="104"/>
  <c r="G108" i="104"/>
  <c r="H108" i="104"/>
  <c r="I108" i="104"/>
  <c r="J108" i="104"/>
  <c r="K108" i="104"/>
  <c r="B108" i="104"/>
  <c r="B107" i="104"/>
  <c r="B106" i="104"/>
  <c r="B105" i="104"/>
  <c r="B104" i="104"/>
  <c r="C99" i="104"/>
  <c r="D99" i="104"/>
  <c r="E99" i="104"/>
  <c r="F99" i="104"/>
  <c r="G99" i="104"/>
  <c r="H99" i="104"/>
  <c r="I99" i="104"/>
  <c r="J99" i="104"/>
  <c r="K99" i="104"/>
  <c r="B99" i="104"/>
  <c r="C98" i="104"/>
  <c r="D98" i="104"/>
  <c r="E98" i="104"/>
  <c r="F98" i="104"/>
  <c r="G98" i="104"/>
  <c r="H98" i="104"/>
  <c r="I98" i="104"/>
  <c r="J98" i="104"/>
  <c r="K98" i="104"/>
  <c r="B98" i="104"/>
  <c r="C97" i="104"/>
  <c r="D97" i="104"/>
  <c r="E97" i="104"/>
  <c r="F97" i="104"/>
  <c r="G97" i="104"/>
  <c r="H97" i="104"/>
  <c r="I97" i="104"/>
  <c r="J97" i="104"/>
  <c r="K97" i="104"/>
  <c r="B97" i="104"/>
  <c r="C96" i="104"/>
  <c r="D96" i="104"/>
  <c r="E96" i="104"/>
  <c r="F96" i="104"/>
  <c r="G96" i="104"/>
  <c r="H96" i="104"/>
  <c r="I96" i="104"/>
  <c r="J96" i="104"/>
  <c r="K96" i="104"/>
  <c r="B96" i="104"/>
  <c r="C19" i="104"/>
  <c r="D19" i="104"/>
  <c r="E19" i="104"/>
  <c r="F19" i="104"/>
  <c r="G19" i="104"/>
  <c r="H19" i="104"/>
  <c r="C20" i="104"/>
  <c r="D20" i="104"/>
  <c r="E20" i="104"/>
  <c r="F20" i="104"/>
  <c r="G20" i="104"/>
  <c r="H20" i="104"/>
  <c r="I20" i="104"/>
  <c r="J20" i="104"/>
  <c r="K20" i="104"/>
  <c r="C21" i="104"/>
  <c r="D21" i="104"/>
  <c r="E21" i="104"/>
  <c r="F21" i="104"/>
  <c r="G21" i="104"/>
  <c r="H21" i="104"/>
  <c r="I21" i="104"/>
  <c r="J21" i="104"/>
  <c r="K21" i="104"/>
  <c r="C25" i="104"/>
  <c r="D25" i="104"/>
  <c r="E25" i="104"/>
  <c r="F25" i="104"/>
  <c r="G25" i="104"/>
  <c r="H25" i="104"/>
  <c r="I25" i="104"/>
  <c r="J25" i="104"/>
  <c r="K25" i="104"/>
  <c r="C26" i="104"/>
  <c r="D26" i="104"/>
  <c r="E26" i="104"/>
  <c r="F26" i="104"/>
  <c r="G26" i="104"/>
  <c r="H26" i="104"/>
  <c r="I26" i="104"/>
  <c r="J26" i="104"/>
  <c r="K26" i="104"/>
  <c r="C27" i="104"/>
  <c r="D27" i="104"/>
  <c r="E27" i="104"/>
  <c r="F27" i="104"/>
  <c r="G27" i="104"/>
  <c r="H27" i="104"/>
  <c r="I27" i="104"/>
  <c r="I19" i="104"/>
  <c r="J27" i="104"/>
  <c r="J19" i="104"/>
  <c r="K27" i="104"/>
  <c r="K19" i="104"/>
  <c r="C28" i="104"/>
  <c r="D28" i="104"/>
  <c r="E28" i="104"/>
  <c r="F28" i="104"/>
  <c r="G28" i="104"/>
  <c r="H28" i="104"/>
  <c r="I28" i="104"/>
  <c r="J28" i="104"/>
  <c r="K28" i="104"/>
  <c r="B28" i="104"/>
  <c r="B27" i="104"/>
  <c r="B26" i="104"/>
  <c r="B25" i="104"/>
  <c r="B21" i="104"/>
  <c r="B20" i="104"/>
  <c r="B19" i="104"/>
  <c r="E109" i="104"/>
  <c r="I22" i="104"/>
  <c r="B20" i="108"/>
  <c r="B25" i="108"/>
  <c r="B26" i="108"/>
  <c r="B28" i="108"/>
  <c r="B34" i="108"/>
  <c r="B36" i="108"/>
  <c r="B24" i="108"/>
  <c r="B27" i="108"/>
  <c r="B37" i="108"/>
  <c r="B21" i="108"/>
  <c r="B35" i="108"/>
  <c r="B22" i="108"/>
  <c r="B18" i="108"/>
  <c r="B33" i="108"/>
  <c r="B29" i="108"/>
  <c r="B23" i="108"/>
  <c r="B30" i="108"/>
  <c r="B31" i="108"/>
  <c r="B19" i="108"/>
  <c r="J109" i="104"/>
  <c r="F109" i="104"/>
  <c r="K109" i="104"/>
  <c r="G109" i="104"/>
  <c r="C109" i="104"/>
  <c r="B109" i="104"/>
  <c r="I109" i="104"/>
  <c r="H109" i="104"/>
  <c r="D109" i="104"/>
  <c r="J22" i="104"/>
  <c r="J29" i="104"/>
  <c r="E22" i="104"/>
  <c r="E29" i="104"/>
  <c r="F22" i="104"/>
  <c r="F29" i="104"/>
  <c r="H22" i="104"/>
  <c r="H29" i="104"/>
  <c r="D22" i="104"/>
  <c r="D29" i="104"/>
  <c r="G22" i="104"/>
  <c r="G29" i="104"/>
  <c r="K22" i="104"/>
  <c r="K29" i="104"/>
  <c r="C22" i="104"/>
  <c r="C29" i="104"/>
  <c r="I29" i="104"/>
  <c r="B22" i="104"/>
  <c r="B29" i="104"/>
  <c r="K100" i="104"/>
  <c r="G100" i="104"/>
  <c r="C100" i="104"/>
  <c r="B100" i="104"/>
  <c r="F100" i="104"/>
  <c r="J100" i="104"/>
  <c r="H100" i="104"/>
  <c r="D100" i="104"/>
  <c r="E100" i="104"/>
  <c r="I100" i="104"/>
  <c r="AA8" i="102"/>
  <c r="AB8" i="102"/>
  <c r="AC8" i="102"/>
  <c r="AD8" i="102"/>
  <c r="AE8" i="102"/>
  <c r="AF8" i="102"/>
  <c r="AG8" i="102"/>
  <c r="AH8" i="102"/>
  <c r="AI8" i="102"/>
  <c r="AJ8" i="102"/>
  <c r="AK8" i="102"/>
  <c r="AL8" i="102"/>
  <c r="AM8" i="102"/>
  <c r="AN8" i="102"/>
  <c r="AO8" i="102"/>
  <c r="AP8" i="102"/>
  <c r="AQ8" i="102"/>
  <c r="AR8" i="102"/>
  <c r="AS8" i="102"/>
  <c r="AT8" i="102"/>
  <c r="AU8" i="102"/>
  <c r="AV8" i="102"/>
  <c r="AX8" i="102"/>
  <c r="AY8" i="102"/>
  <c r="AZ8" i="102"/>
  <c r="BA8" i="102"/>
  <c r="BB8" i="102"/>
  <c r="BC8" i="102"/>
  <c r="BD8" i="102"/>
  <c r="BE8" i="102"/>
  <c r="BF8" i="102"/>
  <c r="BG8" i="102"/>
  <c r="BH8" i="102"/>
  <c r="BI8" i="102"/>
  <c r="BJ8" i="102"/>
  <c r="BK8" i="102"/>
  <c r="BL8" i="102"/>
  <c r="BM8" i="102"/>
  <c r="BN8" i="102"/>
  <c r="BO8" i="102"/>
  <c r="BP8" i="102"/>
  <c r="BQ8" i="102"/>
  <c r="BR8" i="102"/>
  <c r="BS8" i="102"/>
  <c r="BU8" i="102"/>
  <c r="BV8" i="102"/>
  <c r="BW8" i="102"/>
  <c r="BX8" i="102"/>
  <c r="BY8" i="102"/>
  <c r="BZ8" i="102"/>
  <c r="CA8" i="102"/>
  <c r="CB8" i="102"/>
  <c r="CC8" i="102"/>
  <c r="CD8" i="102"/>
  <c r="CE8" i="102"/>
  <c r="CF8" i="102"/>
  <c r="CG8" i="102"/>
  <c r="CH8" i="102"/>
  <c r="CI8" i="102"/>
  <c r="CJ8" i="102"/>
  <c r="CK8" i="102"/>
  <c r="CL8" i="102"/>
  <c r="CM8" i="102"/>
  <c r="CN8" i="102"/>
  <c r="CO8" i="102"/>
  <c r="CP8" i="102"/>
  <c r="CR8" i="102"/>
  <c r="CS8" i="102"/>
  <c r="CT8" i="102"/>
  <c r="CU8" i="102"/>
  <c r="CV8" i="102"/>
  <c r="CW8" i="102"/>
  <c r="CX8" i="102"/>
  <c r="CY8" i="102"/>
  <c r="CZ8" i="102"/>
  <c r="DA8" i="102"/>
  <c r="DB8" i="102"/>
  <c r="DC8" i="102"/>
  <c r="DD8" i="102"/>
  <c r="DE8" i="102"/>
  <c r="DF8" i="102"/>
  <c r="DG8" i="102"/>
  <c r="DH8" i="102"/>
  <c r="DI8" i="102"/>
  <c r="DJ8" i="102"/>
  <c r="DK8" i="102"/>
  <c r="DL8" i="102"/>
  <c r="DM8" i="102"/>
  <c r="DO8" i="102"/>
  <c r="DP8" i="102"/>
  <c r="DQ8" i="102"/>
  <c r="DR8" i="102"/>
  <c r="DS8" i="102"/>
  <c r="DT8" i="102"/>
  <c r="DU8" i="102"/>
  <c r="DV8" i="102"/>
  <c r="DW8" i="102"/>
  <c r="DX8" i="102"/>
  <c r="DY8" i="102"/>
  <c r="DZ8" i="102"/>
  <c r="EA8" i="102"/>
  <c r="EB8" i="102"/>
  <c r="EC8" i="102"/>
  <c r="ED8" i="102"/>
  <c r="EE8" i="102"/>
  <c r="EF8" i="102"/>
  <c r="EG8" i="102"/>
  <c r="EH8" i="102"/>
  <c r="EI8" i="102"/>
  <c r="EJ8" i="102"/>
  <c r="EL8" i="102"/>
  <c r="EM8" i="102"/>
  <c r="EN8" i="102"/>
  <c r="EO8" i="102"/>
  <c r="EP8" i="102"/>
  <c r="EQ8" i="102"/>
  <c r="ER8" i="102"/>
  <c r="ES8" i="102"/>
  <c r="ET8" i="102"/>
  <c r="EU8" i="102"/>
  <c r="EV8" i="102"/>
  <c r="EW8" i="102"/>
  <c r="EX8" i="102"/>
  <c r="EY8" i="102"/>
  <c r="EZ8" i="102"/>
  <c r="FA8" i="102"/>
  <c r="FB8" i="102"/>
  <c r="FC8" i="102"/>
  <c r="FD8" i="102"/>
  <c r="FE8" i="102"/>
  <c r="FF8" i="102"/>
  <c r="FG8" i="102"/>
  <c r="FI8" i="102"/>
  <c r="FJ8" i="102"/>
  <c r="FK8" i="102"/>
  <c r="FL8" i="102"/>
  <c r="FM8" i="102"/>
  <c r="FN8" i="102"/>
  <c r="FO8" i="102"/>
  <c r="FP8" i="102"/>
  <c r="FQ8" i="102"/>
  <c r="FR8" i="102"/>
  <c r="FS8" i="102"/>
  <c r="FT8" i="102"/>
  <c r="FU8" i="102"/>
  <c r="FV8" i="102"/>
  <c r="FW8" i="102"/>
  <c r="FX8" i="102"/>
  <c r="FY8" i="102"/>
  <c r="FZ8" i="102"/>
  <c r="GA8" i="102"/>
  <c r="GB8" i="102"/>
  <c r="GC8" i="102"/>
  <c r="GD8" i="102"/>
  <c r="GF8" i="102"/>
  <c r="GG8" i="102"/>
  <c r="GH8" i="102"/>
  <c r="GI8" i="102"/>
  <c r="GJ8" i="102"/>
  <c r="GK8" i="102"/>
  <c r="GL8" i="102"/>
  <c r="GM8" i="102"/>
  <c r="GN8" i="102"/>
  <c r="GO8" i="102"/>
  <c r="GP8" i="102"/>
  <c r="GQ8" i="102"/>
  <c r="GR8" i="102"/>
  <c r="GS8" i="102"/>
  <c r="GT8" i="102"/>
  <c r="GU8" i="102"/>
  <c r="GV8" i="102"/>
  <c r="GW8" i="102"/>
  <c r="GX8" i="102"/>
  <c r="GY8" i="102"/>
  <c r="GZ8" i="102"/>
  <c r="HA8" i="102"/>
  <c r="HC8" i="102"/>
  <c r="HD8" i="102"/>
  <c r="HE8" i="102"/>
  <c r="HF8" i="102"/>
  <c r="HG8" i="102"/>
  <c r="HH8" i="102"/>
  <c r="HI8" i="102"/>
  <c r="HJ8" i="102"/>
  <c r="HK8" i="102"/>
  <c r="HL8" i="102"/>
  <c r="HM8" i="102"/>
  <c r="HN8" i="102"/>
  <c r="HO8" i="102"/>
  <c r="HP8" i="102"/>
  <c r="HQ8" i="102"/>
  <c r="HR8" i="102"/>
  <c r="HS8" i="102"/>
  <c r="HT8" i="102"/>
  <c r="HU8" i="102"/>
  <c r="HV8" i="102"/>
  <c r="HW8" i="102"/>
  <c r="HX8" i="102"/>
  <c r="N8" i="102"/>
  <c r="O8" i="102"/>
  <c r="P8" i="102"/>
  <c r="Q8" i="102"/>
  <c r="R8" i="102"/>
  <c r="S8" i="102"/>
  <c r="T8" i="102"/>
  <c r="U8" i="102"/>
  <c r="V8" i="102"/>
  <c r="W8" i="102"/>
  <c r="X8" i="102"/>
  <c r="Y8" i="102"/>
  <c r="F8" i="102"/>
  <c r="G8" i="102"/>
  <c r="H8" i="102"/>
  <c r="I8" i="102"/>
  <c r="J8" i="102"/>
  <c r="K8" i="102"/>
  <c r="L8" i="102"/>
  <c r="M8" i="102"/>
  <c r="D8" i="102"/>
  <c r="E8" i="102"/>
  <c r="AA9" i="102"/>
  <c r="AB9" i="102"/>
  <c r="AC9" i="102"/>
  <c r="AD9" i="102"/>
  <c r="AE9" i="102"/>
  <c r="AF9" i="102"/>
  <c r="AG9" i="102"/>
  <c r="AH9" i="102"/>
  <c r="AI9" i="102"/>
  <c r="AJ9" i="102"/>
  <c r="AK9" i="102"/>
  <c r="AL9" i="102"/>
  <c r="AM9" i="102"/>
  <c r="AN9" i="102"/>
  <c r="AO9" i="102"/>
  <c r="AP9" i="102"/>
  <c r="AQ9" i="102"/>
  <c r="AR9" i="102"/>
  <c r="AS9" i="102"/>
  <c r="AT9" i="102"/>
  <c r="AU9" i="102"/>
  <c r="AV9" i="102"/>
  <c r="AX9" i="102"/>
  <c r="AY9" i="102"/>
  <c r="AZ9" i="102"/>
  <c r="BA9" i="102"/>
  <c r="BB9" i="102"/>
  <c r="BC9" i="102"/>
  <c r="BD9" i="102"/>
  <c r="BE9" i="102"/>
  <c r="BF9" i="102"/>
  <c r="BG9" i="102"/>
  <c r="BH9" i="102"/>
  <c r="BI9" i="102"/>
  <c r="BJ9" i="102"/>
  <c r="BK9" i="102"/>
  <c r="BL9" i="102"/>
  <c r="BM9" i="102"/>
  <c r="BN9" i="102"/>
  <c r="BO9" i="102"/>
  <c r="BP9" i="102"/>
  <c r="BQ9" i="102"/>
  <c r="BR9" i="102"/>
  <c r="BS9" i="102"/>
  <c r="BU9" i="102"/>
  <c r="BV9" i="102"/>
  <c r="BW9" i="102"/>
  <c r="BX9" i="102"/>
  <c r="BY9" i="102"/>
  <c r="BZ9" i="102"/>
  <c r="CA9" i="102"/>
  <c r="CB9" i="102"/>
  <c r="CC9" i="102"/>
  <c r="CD9" i="102"/>
  <c r="CE9" i="102"/>
  <c r="CF9" i="102"/>
  <c r="CG9" i="102"/>
  <c r="CH9" i="102"/>
  <c r="CI9" i="102"/>
  <c r="CJ9" i="102"/>
  <c r="CK9" i="102"/>
  <c r="CL9" i="102"/>
  <c r="CM9" i="102"/>
  <c r="CN9" i="102"/>
  <c r="CO9" i="102"/>
  <c r="CP9" i="102"/>
  <c r="CR9" i="102"/>
  <c r="CS9" i="102"/>
  <c r="CT9" i="102"/>
  <c r="CU9" i="102"/>
  <c r="CV9" i="102"/>
  <c r="CW9" i="102"/>
  <c r="CX9" i="102"/>
  <c r="CY9" i="102"/>
  <c r="CZ9" i="102"/>
  <c r="DA9" i="102"/>
  <c r="DB9" i="102"/>
  <c r="DC9" i="102"/>
  <c r="DD9" i="102"/>
  <c r="DE9" i="102"/>
  <c r="DF9" i="102"/>
  <c r="DG9" i="102"/>
  <c r="DH9" i="102"/>
  <c r="DI9" i="102"/>
  <c r="DJ9" i="102"/>
  <c r="DK9" i="102"/>
  <c r="DL9" i="102"/>
  <c r="DM9" i="102"/>
  <c r="DO9" i="102"/>
  <c r="DP9" i="102"/>
  <c r="DQ9" i="102"/>
  <c r="DR9" i="102"/>
  <c r="DS9" i="102"/>
  <c r="DT9" i="102"/>
  <c r="DU9" i="102"/>
  <c r="DV9" i="102"/>
  <c r="DW9" i="102"/>
  <c r="DX9" i="102"/>
  <c r="DY9" i="102"/>
  <c r="DZ9" i="102"/>
  <c r="EA9" i="102"/>
  <c r="EB9" i="102"/>
  <c r="EC9" i="102"/>
  <c r="ED9" i="102"/>
  <c r="EE9" i="102"/>
  <c r="EF9" i="102"/>
  <c r="EG9" i="102"/>
  <c r="EH9" i="102"/>
  <c r="EI9" i="102"/>
  <c r="EJ9" i="102"/>
  <c r="EL9" i="102"/>
  <c r="EM9" i="102"/>
  <c r="EN9" i="102"/>
  <c r="EO9" i="102"/>
  <c r="EP9" i="102"/>
  <c r="EQ9" i="102"/>
  <c r="ER9" i="102"/>
  <c r="ES9" i="102"/>
  <c r="ET9" i="102"/>
  <c r="EU9" i="102"/>
  <c r="EV9" i="102"/>
  <c r="EW9" i="102"/>
  <c r="EX9" i="102"/>
  <c r="EY9" i="102"/>
  <c r="EZ9" i="102"/>
  <c r="FA9" i="102"/>
  <c r="FB9" i="102"/>
  <c r="FC9" i="102"/>
  <c r="FD9" i="102"/>
  <c r="FE9" i="102"/>
  <c r="FF9" i="102"/>
  <c r="FG9" i="102"/>
  <c r="FI9" i="102"/>
  <c r="FJ9" i="102"/>
  <c r="FK9" i="102"/>
  <c r="FL9" i="102"/>
  <c r="FM9" i="102"/>
  <c r="FN9" i="102"/>
  <c r="FO9" i="102"/>
  <c r="FP9" i="102"/>
  <c r="FQ9" i="102"/>
  <c r="FR9" i="102"/>
  <c r="FS9" i="102"/>
  <c r="FT9" i="102"/>
  <c r="FU9" i="102"/>
  <c r="FV9" i="102"/>
  <c r="FW9" i="102"/>
  <c r="FX9" i="102"/>
  <c r="FY9" i="102"/>
  <c r="FZ9" i="102"/>
  <c r="GA9" i="102"/>
  <c r="GB9" i="102"/>
  <c r="GC9" i="102"/>
  <c r="GD9" i="102"/>
  <c r="GF9" i="102"/>
  <c r="GG9" i="102"/>
  <c r="GH9" i="102"/>
  <c r="GI9" i="102"/>
  <c r="GJ9" i="102"/>
  <c r="GK9" i="102"/>
  <c r="GL9" i="102"/>
  <c r="GM9" i="102"/>
  <c r="GN9" i="102"/>
  <c r="GO9" i="102"/>
  <c r="GP9" i="102"/>
  <c r="GQ9" i="102"/>
  <c r="GR9" i="102"/>
  <c r="GS9" i="102"/>
  <c r="GT9" i="102"/>
  <c r="GU9" i="102"/>
  <c r="GV9" i="102"/>
  <c r="GW9" i="102"/>
  <c r="GX9" i="102"/>
  <c r="GY9" i="102"/>
  <c r="GZ9" i="102"/>
  <c r="HA9" i="102"/>
  <c r="HC9" i="102"/>
  <c r="HD9" i="102"/>
  <c r="HE9" i="102"/>
  <c r="HF9" i="102"/>
  <c r="HG9" i="102"/>
  <c r="HH9" i="102"/>
  <c r="HI9" i="102"/>
  <c r="HJ9" i="102"/>
  <c r="HK9" i="102"/>
  <c r="HL9" i="102"/>
  <c r="HM9" i="102"/>
  <c r="HN9" i="102"/>
  <c r="HO9" i="102"/>
  <c r="HP9" i="102"/>
  <c r="HQ9" i="102"/>
  <c r="HR9" i="102"/>
  <c r="HS9" i="102"/>
  <c r="HT9" i="102"/>
  <c r="HU9" i="102"/>
  <c r="HV9" i="102"/>
  <c r="HW9" i="102"/>
  <c r="HX9" i="102"/>
  <c r="N9" i="102"/>
  <c r="O9" i="102"/>
  <c r="P9" i="102"/>
  <c r="Q9" i="102"/>
  <c r="R9" i="102"/>
  <c r="S9" i="102"/>
  <c r="T9" i="102"/>
  <c r="U9" i="102"/>
  <c r="V9" i="102"/>
  <c r="W9" i="102"/>
  <c r="X9" i="102"/>
  <c r="Y9" i="102"/>
  <c r="F9" i="102"/>
  <c r="G9" i="102"/>
  <c r="H9" i="102"/>
  <c r="I9" i="102"/>
  <c r="J9" i="102"/>
  <c r="K9" i="102"/>
  <c r="L9" i="102"/>
  <c r="M9" i="102"/>
  <c r="D9" i="102"/>
  <c r="E9" i="102"/>
  <c r="HX10" i="102"/>
  <c r="HW10" i="102"/>
  <c r="HV10" i="102"/>
  <c r="HU10" i="102"/>
  <c r="HT10" i="102"/>
  <c r="HS10" i="102"/>
  <c r="HR10" i="102"/>
  <c r="HQ10" i="102"/>
  <c r="HP10" i="102"/>
  <c r="HO10" i="102"/>
  <c r="HN10" i="102"/>
  <c r="HM10" i="102"/>
  <c r="HL10" i="102"/>
  <c r="HK10" i="102"/>
  <c r="HJ10" i="102"/>
  <c r="HI10" i="102"/>
  <c r="HH10" i="102"/>
  <c r="HG10" i="102"/>
  <c r="HF10" i="102"/>
  <c r="HE10" i="102"/>
  <c r="HD10" i="102"/>
  <c r="HC10" i="102"/>
  <c r="E5" i="108"/>
  <c r="F25" i="108"/>
  <c r="HA10" i="102"/>
  <c r="GZ10" i="102"/>
  <c r="GY10" i="102"/>
  <c r="GX10" i="102"/>
  <c r="GW10" i="102"/>
  <c r="GV10" i="102"/>
  <c r="GU10" i="102"/>
  <c r="GT10" i="102"/>
  <c r="GS10" i="102"/>
  <c r="GR10" i="102"/>
  <c r="GQ10" i="102"/>
  <c r="GP10" i="102"/>
  <c r="GO10" i="102"/>
  <c r="GN10" i="102"/>
  <c r="GM10" i="102"/>
  <c r="GL10" i="102"/>
  <c r="GK10" i="102"/>
  <c r="GJ10" i="102"/>
  <c r="GI10" i="102"/>
  <c r="GH10" i="102"/>
  <c r="GG10" i="102"/>
  <c r="GF10" i="102"/>
  <c r="GD10" i="102"/>
  <c r="GC10" i="102"/>
  <c r="GB10" i="102"/>
  <c r="GA10" i="102"/>
  <c r="FZ10" i="102"/>
  <c r="FY10" i="102"/>
  <c r="FX10" i="102"/>
  <c r="FW10" i="102"/>
  <c r="FV10" i="102"/>
  <c r="FU10" i="102"/>
  <c r="FT10" i="102"/>
  <c r="FS10" i="102"/>
  <c r="FR10" i="102"/>
  <c r="FQ10" i="102"/>
  <c r="FP10" i="102"/>
  <c r="FO10" i="102"/>
  <c r="FN10" i="102"/>
  <c r="FM10" i="102"/>
  <c r="FL10" i="102"/>
  <c r="FK10" i="102"/>
  <c r="FJ10" i="102"/>
  <c r="FI10" i="102"/>
  <c r="FG10" i="102"/>
  <c r="FF10" i="102"/>
  <c r="FE10" i="102"/>
  <c r="FD10" i="102"/>
  <c r="FC10" i="102"/>
  <c r="FB10" i="102"/>
  <c r="FA10" i="102"/>
  <c r="EZ10" i="102"/>
  <c r="EY10" i="102"/>
  <c r="EX10" i="102"/>
  <c r="EW10" i="102"/>
  <c r="EV10" i="102"/>
  <c r="EU10" i="102"/>
  <c r="ET10" i="102"/>
  <c r="ES10" i="102"/>
  <c r="ER10" i="102"/>
  <c r="EQ10" i="102"/>
  <c r="EP10" i="102"/>
  <c r="EO10" i="102"/>
  <c r="EN10" i="102"/>
  <c r="EM10" i="102"/>
  <c r="EL10" i="102"/>
  <c r="E40" i="108"/>
  <c r="F60" i="108"/>
  <c r="EJ10" i="102"/>
  <c r="EI10" i="102"/>
  <c r="EH10" i="102"/>
  <c r="EG10" i="102"/>
  <c r="EF10" i="102"/>
  <c r="EE10" i="102"/>
  <c r="ED10" i="102"/>
  <c r="EC10" i="102"/>
  <c r="EB10" i="102"/>
  <c r="EA10" i="102"/>
  <c r="DZ10" i="102"/>
  <c r="DY10" i="102"/>
  <c r="DX10" i="102"/>
  <c r="DW10" i="102"/>
  <c r="DV10" i="102"/>
  <c r="DU10" i="102"/>
  <c r="DT10" i="102"/>
  <c r="DS10" i="102"/>
  <c r="DR10" i="102"/>
  <c r="DQ10" i="102"/>
  <c r="DP10" i="102"/>
  <c r="DO10" i="102"/>
  <c r="DM10" i="102"/>
  <c r="DL10" i="102"/>
  <c r="DK10" i="102"/>
  <c r="DJ10" i="102"/>
  <c r="DI10" i="102"/>
  <c r="DH10" i="102"/>
  <c r="DG10" i="102"/>
  <c r="DF10" i="102"/>
  <c r="DE10" i="102"/>
  <c r="DD10" i="102"/>
  <c r="DC10" i="102"/>
  <c r="DB10" i="102"/>
  <c r="DA10" i="102"/>
  <c r="CZ10" i="102"/>
  <c r="CY10" i="102"/>
  <c r="CX10" i="102"/>
  <c r="CW10" i="102"/>
  <c r="CV10" i="102"/>
  <c r="CU10" i="102"/>
  <c r="CT10" i="102"/>
  <c r="CS10" i="102"/>
  <c r="CR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CD10" i="102"/>
  <c r="CC10" i="102"/>
  <c r="CB10" i="102"/>
  <c r="CA10" i="102"/>
  <c r="BZ10" i="102"/>
  <c r="BY10" i="102"/>
  <c r="BX10" i="102"/>
  <c r="BW10" i="102"/>
  <c r="BV10" i="102"/>
  <c r="BU10" i="102"/>
  <c r="BS10" i="102"/>
  <c r="BR10" i="102"/>
  <c r="BQ10" i="102"/>
  <c r="BP10" i="102"/>
  <c r="BO10" i="102"/>
  <c r="BN10" i="102"/>
  <c r="BM10" i="102"/>
  <c r="BL10" i="102"/>
  <c r="BK10" i="102"/>
  <c r="BJ10" i="102"/>
  <c r="BI10" i="102"/>
  <c r="BH10" i="102"/>
  <c r="BG10" i="102"/>
  <c r="BF10" i="102"/>
  <c r="BE10" i="102"/>
  <c r="BD10" i="102"/>
  <c r="BC10" i="102"/>
  <c r="BB10" i="102"/>
  <c r="BA10" i="102"/>
  <c r="AZ10" i="102"/>
  <c r="AY10" i="102"/>
  <c r="AX10" i="102"/>
  <c r="AV10" i="102"/>
  <c r="AU10" i="102"/>
  <c r="AT10" i="102"/>
  <c r="AS10" i="102"/>
  <c r="AR10" i="102"/>
  <c r="AQ10" i="102"/>
  <c r="AP10" i="102"/>
  <c r="AO10" i="102"/>
  <c r="AN10" i="102"/>
  <c r="AM10" i="102"/>
  <c r="AL10" i="102"/>
  <c r="AK10" i="102"/>
  <c r="AJ10" i="102"/>
  <c r="AI10" i="102"/>
  <c r="AH10" i="102"/>
  <c r="AG10" i="102"/>
  <c r="AF10" i="102"/>
  <c r="AE10" i="102"/>
  <c r="AD10" i="102"/>
  <c r="AC10" i="102"/>
  <c r="AB10" i="102"/>
  <c r="AA10" i="102"/>
  <c r="Y10" i="102"/>
  <c r="X10" i="102"/>
  <c r="W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E12" i="102"/>
  <c r="B12" i="117"/>
  <c r="B4" i="102"/>
  <c r="D2" i="117"/>
  <c r="C15" i="116"/>
  <c r="BH24" i="99"/>
  <c r="BI24" i="99"/>
  <c r="BJ24" i="99"/>
  <c r="BP24" i="99"/>
  <c r="BG24" i="99"/>
  <c r="JI16" i="99"/>
  <c r="JJ16" i="99"/>
  <c r="JK16" i="99"/>
  <c r="JL16" i="99"/>
  <c r="JM16" i="99"/>
  <c r="JN16" i="99"/>
  <c r="JH16" i="99"/>
  <c r="JI38" i="99"/>
  <c r="JJ38" i="99"/>
  <c r="JK38" i="99"/>
  <c r="JL38" i="99"/>
  <c r="JM38" i="99"/>
  <c r="JN38" i="99"/>
  <c r="JH38" i="99"/>
  <c r="HX87" i="102"/>
  <c r="X15" i="108"/>
  <c r="HW87" i="102"/>
  <c r="W15" i="108"/>
  <c r="HV87" i="102"/>
  <c r="V15" i="108"/>
  <c r="HU87" i="102"/>
  <c r="U15" i="108"/>
  <c r="HT87" i="102"/>
  <c r="T15" i="108"/>
  <c r="HS87" i="102"/>
  <c r="S15" i="108"/>
  <c r="HR87" i="102"/>
  <c r="R15" i="108"/>
  <c r="HQ87" i="102"/>
  <c r="Q15" i="108"/>
  <c r="HP87" i="102"/>
  <c r="P15" i="108"/>
  <c r="HO87" i="102"/>
  <c r="O15" i="108"/>
  <c r="HN87" i="102"/>
  <c r="N15" i="108"/>
  <c r="HM87" i="102"/>
  <c r="M15" i="108"/>
  <c r="HK87" i="102"/>
  <c r="L15" i="108"/>
  <c r="HJ87" i="102"/>
  <c r="K15" i="108"/>
  <c r="HI87" i="102"/>
  <c r="J15" i="108"/>
  <c r="HH87" i="102"/>
  <c r="I15" i="108"/>
  <c r="HG87" i="102"/>
  <c r="H15" i="108"/>
  <c r="HF87" i="102"/>
  <c r="G15" i="108"/>
  <c r="HE87" i="102"/>
  <c r="F15" i="108"/>
  <c r="HD87" i="102"/>
  <c r="E15" i="108"/>
  <c r="HA87" i="102"/>
  <c r="GZ87" i="102"/>
  <c r="GY87" i="102"/>
  <c r="GX87" i="102"/>
  <c r="GW87" i="102"/>
  <c r="GV87" i="102"/>
  <c r="GU87" i="102"/>
  <c r="GT87" i="102"/>
  <c r="GS87" i="102"/>
  <c r="GR87" i="102"/>
  <c r="GQ87" i="102"/>
  <c r="GP87" i="102"/>
  <c r="GN87" i="102"/>
  <c r="GM87" i="102"/>
  <c r="GL87" i="102"/>
  <c r="GK87" i="102"/>
  <c r="GJ87" i="102"/>
  <c r="GI87" i="102"/>
  <c r="GH87" i="102"/>
  <c r="GG87" i="102"/>
  <c r="GD87" i="102"/>
  <c r="GC87" i="102"/>
  <c r="GB87" i="102"/>
  <c r="GA87" i="102"/>
  <c r="FZ87" i="102"/>
  <c r="FY87" i="102"/>
  <c r="FX87" i="102"/>
  <c r="FW87" i="102"/>
  <c r="FV87" i="102"/>
  <c r="FU87" i="102"/>
  <c r="FT87" i="102"/>
  <c r="FS87" i="102"/>
  <c r="FQ87" i="102"/>
  <c r="FP87" i="102"/>
  <c r="FO87" i="102"/>
  <c r="FN87" i="102"/>
  <c r="FM87" i="102"/>
  <c r="FL87" i="102"/>
  <c r="FK87" i="102"/>
  <c r="FJ87" i="102"/>
  <c r="FG87" i="102"/>
  <c r="X50" i="108"/>
  <c r="FF87" i="102"/>
  <c r="W50" i="108"/>
  <c r="FE87" i="102"/>
  <c r="V50" i="108"/>
  <c r="FD87" i="102"/>
  <c r="U50" i="108"/>
  <c r="FC87" i="102"/>
  <c r="T50" i="108"/>
  <c r="FB87" i="102"/>
  <c r="S50" i="108"/>
  <c r="FA87" i="102"/>
  <c r="R50" i="108"/>
  <c r="EZ87" i="102"/>
  <c r="Q50" i="108"/>
  <c r="EY87" i="102"/>
  <c r="P50" i="108"/>
  <c r="EX87" i="102"/>
  <c r="O50" i="108"/>
  <c r="EW87" i="102"/>
  <c r="N50" i="108"/>
  <c r="EV87" i="102"/>
  <c r="M50" i="108"/>
  <c r="ET87" i="102"/>
  <c r="L50" i="108"/>
  <c r="ES87" i="102"/>
  <c r="K50" i="108"/>
  <c r="ER87" i="102"/>
  <c r="J50" i="108"/>
  <c r="EQ87" i="102"/>
  <c r="I50" i="108"/>
  <c r="EP87" i="102"/>
  <c r="H50" i="108"/>
  <c r="EO87" i="102"/>
  <c r="G50" i="108"/>
  <c r="EN87" i="102"/>
  <c r="F50" i="108"/>
  <c r="EM87" i="102"/>
  <c r="E50" i="108"/>
  <c r="EJ87" i="102"/>
  <c r="EI87" i="102"/>
  <c r="EH87" i="102"/>
  <c r="EG87" i="102"/>
  <c r="EF87" i="102"/>
  <c r="EE87" i="102"/>
  <c r="ED87" i="102"/>
  <c r="EC87" i="102"/>
  <c r="EB87" i="102"/>
  <c r="EA87" i="102"/>
  <c r="DZ87" i="102"/>
  <c r="DY87" i="102"/>
  <c r="DW87" i="102"/>
  <c r="DV87" i="102"/>
  <c r="DU87" i="102"/>
  <c r="DT87" i="102"/>
  <c r="DS87" i="102"/>
  <c r="DR87" i="102"/>
  <c r="DQ87" i="102"/>
  <c r="DP87" i="102"/>
  <c r="DM87" i="102"/>
  <c r="DL87" i="102"/>
  <c r="DK87" i="102"/>
  <c r="DJ87" i="102"/>
  <c r="DI87" i="102"/>
  <c r="DH87" i="102"/>
  <c r="DG87" i="102"/>
  <c r="DF87" i="102"/>
  <c r="DE87" i="102"/>
  <c r="DD87" i="102"/>
  <c r="DC87" i="102"/>
  <c r="DB87" i="102"/>
  <c r="CZ87" i="102"/>
  <c r="CY87" i="102"/>
  <c r="CX87" i="102"/>
  <c r="CW87" i="102"/>
  <c r="CV87" i="102"/>
  <c r="CU87" i="102"/>
  <c r="CT87" i="102"/>
  <c r="CS87" i="102"/>
  <c r="CP87" i="102"/>
  <c r="CO87" i="102"/>
  <c r="CN87" i="102"/>
  <c r="CM87" i="102"/>
  <c r="CL87" i="102"/>
  <c r="CK87" i="102"/>
  <c r="CJ87" i="102"/>
  <c r="CI87" i="102"/>
  <c r="CH87" i="102"/>
  <c r="CG87" i="102"/>
  <c r="CF87" i="102"/>
  <c r="CE87" i="102"/>
  <c r="CC87" i="102"/>
  <c r="CB87" i="102"/>
  <c r="CA87" i="102"/>
  <c r="BZ87" i="102"/>
  <c r="BY87" i="102"/>
  <c r="BX87" i="102"/>
  <c r="BW87" i="102"/>
  <c r="BV87" i="102"/>
  <c r="BS87" i="102"/>
  <c r="BR87" i="102"/>
  <c r="BQ87" i="102"/>
  <c r="BP87" i="102"/>
  <c r="BO87" i="102"/>
  <c r="BN87" i="102"/>
  <c r="BM87" i="102"/>
  <c r="BL87" i="102"/>
  <c r="BK87" i="102"/>
  <c r="BJ87" i="102"/>
  <c r="BI87" i="102"/>
  <c r="BH87" i="102"/>
  <c r="BF87" i="102"/>
  <c r="BE87" i="102"/>
  <c r="BD87" i="102"/>
  <c r="BC87" i="102"/>
  <c r="BB87" i="102"/>
  <c r="BA87" i="102"/>
  <c r="AZ87" i="102"/>
  <c r="AY87" i="102"/>
  <c r="AV87" i="102"/>
  <c r="AU87" i="102"/>
  <c r="AT87" i="102"/>
  <c r="AS87" i="102"/>
  <c r="AR87" i="102"/>
  <c r="AQ87" i="102"/>
  <c r="AP87" i="102"/>
  <c r="AO87" i="102"/>
  <c r="AN87" i="102"/>
  <c r="AM87" i="102"/>
  <c r="AL87" i="102"/>
  <c r="AK87" i="102"/>
  <c r="AI87" i="102"/>
  <c r="AH87" i="102"/>
  <c r="AG87" i="102"/>
  <c r="AF87" i="102"/>
  <c r="AE87" i="102"/>
  <c r="AD87" i="102"/>
  <c r="AC87" i="102"/>
  <c r="AB87" i="102"/>
  <c r="Y87" i="102"/>
  <c r="X87" i="102"/>
  <c r="W87" i="102"/>
  <c r="V87" i="102"/>
  <c r="U87" i="102"/>
  <c r="T87" i="102"/>
  <c r="S87" i="102"/>
  <c r="R87" i="102"/>
  <c r="Q87" i="102"/>
  <c r="P87" i="102"/>
  <c r="O87" i="102"/>
  <c r="N87" i="102"/>
  <c r="L87" i="102"/>
  <c r="K87" i="102"/>
  <c r="J87" i="102"/>
  <c r="I87" i="102"/>
  <c r="H87" i="102"/>
  <c r="G87" i="102"/>
  <c r="F87" i="102"/>
  <c r="E87" i="102"/>
  <c r="HX86" i="102"/>
  <c r="X14" i="108"/>
  <c r="HW86" i="102"/>
  <c r="W14" i="108"/>
  <c r="HV86" i="102"/>
  <c r="V14" i="108"/>
  <c r="HU86" i="102"/>
  <c r="U14" i="108"/>
  <c r="HT86" i="102"/>
  <c r="T14" i="108"/>
  <c r="HS86" i="102"/>
  <c r="S14" i="108"/>
  <c r="HR86" i="102"/>
  <c r="R14" i="108"/>
  <c r="HQ86" i="102"/>
  <c r="Q14" i="108"/>
  <c r="HP86" i="102"/>
  <c r="P14" i="108"/>
  <c r="HO86" i="102"/>
  <c r="O14" i="108"/>
  <c r="HN86" i="102"/>
  <c r="N14" i="108"/>
  <c r="HM86" i="102"/>
  <c r="M14" i="108"/>
  <c r="HK86" i="102"/>
  <c r="L14" i="108"/>
  <c r="HJ86" i="102"/>
  <c r="K14" i="108"/>
  <c r="HI86" i="102"/>
  <c r="J14" i="108"/>
  <c r="HH86" i="102"/>
  <c r="I14" i="108"/>
  <c r="HG86" i="102"/>
  <c r="H14" i="108"/>
  <c r="HF86" i="102"/>
  <c r="G14" i="108"/>
  <c r="HE86" i="102"/>
  <c r="F14" i="108"/>
  <c r="HD86" i="102"/>
  <c r="E14" i="108"/>
  <c r="HA86" i="102"/>
  <c r="GZ86" i="102"/>
  <c r="GY86" i="102"/>
  <c r="GX86" i="102"/>
  <c r="GW86" i="102"/>
  <c r="GV86" i="102"/>
  <c r="GU86" i="102"/>
  <c r="GT86" i="102"/>
  <c r="GS86" i="102"/>
  <c r="GR86" i="102"/>
  <c r="GQ86" i="102"/>
  <c r="GP86" i="102"/>
  <c r="GN86" i="102"/>
  <c r="GM86" i="102"/>
  <c r="GL86" i="102"/>
  <c r="GK86" i="102"/>
  <c r="GJ86" i="102"/>
  <c r="GI86" i="102"/>
  <c r="GH86" i="102"/>
  <c r="GG86" i="102"/>
  <c r="GD86" i="102"/>
  <c r="GC86" i="102"/>
  <c r="GB86" i="102"/>
  <c r="GA86" i="102"/>
  <c r="FZ86" i="102"/>
  <c r="FY86" i="102"/>
  <c r="FX86" i="102"/>
  <c r="FW86" i="102"/>
  <c r="FV86" i="102"/>
  <c r="FU86" i="102"/>
  <c r="FT86" i="102"/>
  <c r="FS86" i="102"/>
  <c r="FQ86" i="102"/>
  <c r="FP86" i="102"/>
  <c r="FO86" i="102"/>
  <c r="FN86" i="102"/>
  <c r="FM86" i="102"/>
  <c r="FL86" i="102"/>
  <c r="FK86" i="102"/>
  <c r="FJ86" i="102"/>
  <c r="FG86" i="102"/>
  <c r="X49" i="108"/>
  <c r="FF86" i="102"/>
  <c r="W49" i="108"/>
  <c r="FE86" i="102"/>
  <c r="V49" i="108"/>
  <c r="FD86" i="102"/>
  <c r="U49" i="108"/>
  <c r="FC86" i="102"/>
  <c r="T49" i="108"/>
  <c r="FB86" i="102"/>
  <c r="S49" i="108"/>
  <c r="FA86" i="102"/>
  <c r="R49" i="108"/>
  <c r="EZ86" i="102"/>
  <c r="Q49" i="108"/>
  <c r="EY86" i="102"/>
  <c r="P49" i="108"/>
  <c r="EX86" i="102"/>
  <c r="O49" i="108"/>
  <c r="EW86" i="102"/>
  <c r="N49" i="108"/>
  <c r="EV86" i="102"/>
  <c r="M49" i="108"/>
  <c r="ET86" i="102"/>
  <c r="L49" i="108"/>
  <c r="ES86" i="102"/>
  <c r="K49" i="108"/>
  <c r="ER86" i="102"/>
  <c r="J49" i="108"/>
  <c r="EQ86" i="102"/>
  <c r="I49" i="108"/>
  <c r="EP86" i="102"/>
  <c r="H49" i="108"/>
  <c r="EO86" i="102"/>
  <c r="G49" i="108"/>
  <c r="EN86" i="102"/>
  <c r="F49" i="108"/>
  <c r="EM86" i="102"/>
  <c r="E49" i="108"/>
  <c r="EJ86" i="102"/>
  <c r="EI86" i="102"/>
  <c r="EH86" i="102"/>
  <c r="EG86" i="102"/>
  <c r="EF86" i="102"/>
  <c r="EE86" i="102"/>
  <c r="ED86" i="102"/>
  <c r="EC86" i="102"/>
  <c r="EB86" i="102"/>
  <c r="EA86" i="102"/>
  <c r="DZ86" i="102"/>
  <c r="DY86" i="102"/>
  <c r="DW86" i="102"/>
  <c r="DV86" i="102"/>
  <c r="DU86" i="102"/>
  <c r="DT86" i="102"/>
  <c r="DS86" i="102"/>
  <c r="DR86" i="102"/>
  <c r="DQ86" i="102"/>
  <c r="DP86" i="102"/>
  <c r="DM86" i="102"/>
  <c r="DL86" i="102"/>
  <c r="DK86" i="102"/>
  <c r="DJ86" i="102"/>
  <c r="DI86" i="102"/>
  <c r="DH86" i="102"/>
  <c r="DG86" i="102"/>
  <c r="DF86" i="102"/>
  <c r="DE86" i="102"/>
  <c r="DD86" i="102"/>
  <c r="DC86" i="102"/>
  <c r="DB86" i="102"/>
  <c r="CZ86" i="102"/>
  <c r="CY86" i="102"/>
  <c r="CX86" i="102"/>
  <c r="CW86" i="102"/>
  <c r="CV86" i="102"/>
  <c r="CU86" i="102"/>
  <c r="CT86" i="102"/>
  <c r="CS86" i="102"/>
  <c r="CP86" i="102"/>
  <c r="CO86" i="102"/>
  <c r="CN86" i="102"/>
  <c r="CM86" i="102"/>
  <c r="CL86" i="102"/>
  <c r="CK86" i="102"/>
  <c r="CJ86" i="102"/>
  <c r="CI86" i="102"/>
  <c r="CH86" i="102"/>
  <c r="CG86" i="102"/>
  <c r="CF86" i="102"/>
  <c r="CE86" i="102"/>
  <c r="CC86" i="102"/>
  <c r="CB86" i="102"/>
  <c r="CA86" i="102"/>
  <c r="BZ86" i="102"/>
  <c r="BY86" i="102"/>
  <c r="BX86" i="102"/>
  <c r="BW86" i="102"/>
  <c r="BV86" i="102"/>
  <c r="BS86" i="102"/>
  <c r="BR86" i="102"/>
  <c r="BQ86" i="102"/>
  <c r="BP86" i="102"/>
  <c r="BO86" i="102"/>
  <c r="BN86" i="102"/>
  <c r="BM86" i="102"/>
  <c r="BL86" i="102"/>
  <c r="BK86" i="102"/>
  <c r="BJ86" i="102"/>
  <c r="BI86" i="102"/>
  <c r="BH86" i="102"/>
  <c r="BF86" i="102"/>
  <c r="BE86" i="102"/>
  <c r="BD86" i="102"/>
  <c r="BC86" i="102"/>
  <c r="BB86" i="102"/>
  <c r="BA86" i="102"/>
  <c r="AZ86" i="102"/>
  <c r="AY86" i="102"/>
  <c r="AV86" i="102"/>
  <c r="AU86" i="102"/>
  <c r="AT86" i="102"/>
  <c r="AS86" i="102"/>
  <c r="AR86" i="102"/>
  <c r="AQ86" i="102"/>
  <c r="AP86" i="102"/>
  <c r="AO86" i="102"/>
  <c r="AN86" i="102"/>
  <c r="AM86" i="102"/>
  <c r="AL86" i="102"/>
  <c r="AK86" i="102"/>
  <c r="AI86" i="102"/>
  <c r="AH86" i="102"/>
  <c r="AG86" i="102"/>
  <c r="AF86" i="102"/>
  <c r="AE86" i="102"/>
  <c r="AD86" i="102"/>
  <c r="AC86" i="102"/>
  <c r="AB86" i="102"/>
  <c r="Y86" i="102"/>
  <c r="X86" i="102"/>
  <c r="W86" i="102"/>
  <c r="V86" i="102"/>
  <c r="U86" i="102"/>
  <c r="T86" i="102"/>
  <c r="S86" i="102"/>
  <c r="R86" i="102"/>
  <c r="Q86" i="102"/>
  <c r="P86" i="102"/>
  <c r="O86" i="102"/>
  <c r="N86" i="102"/>
  <c r="L86" i="102"/>
  <c r="K86" i="102"/>
  <c r="J86" i="102"/>
  <c r="I86" i="102"/>
  <c r="H86" i="102"/>
  <c r="G86" i="102"/>
  <c r="F86" i="102"/>
  <c r="E86" i="102"/>
  <c r="HX85" i="102"/>
  <c r="X13" i="108"/>
  <c r="HW85" i="102"/>
  <c r="W13" i="108"/>
  <c r="HV85" i="102"/>
  <c r="V13" i="108"/>
  <c r="HU85" i="102"/>
  <c r="U13" i="108"/>
  <c r="HT85" i="102"/>
  <c r="T13" i="108"/>
  <c r="HS85" i="102"/>
  <c r="S13" i="108"/>
  <c r="HR85" i="102"/>
  <c r="R13" i="108"/>
  <c r="HQ85" i="102"/>
  <c r="Q13" i="108"/>
  <c r="HP85" i="102"/>
  <c r="P13" i="108"/>
  <c r="HO85" i="102"/>
  <c r="O13" i="108"/>
  <c r="HN85" i="102"/>
  <c r="N13" i="108"/>
  <c r="HM85" i="102"/>
  <c r="M13" i="108"/>
  <c r="HK85" i="102"/>
  <c r="L13" i="108"/>
  <c r="HJ85" i="102"/>
  <c r="K13" i="108"/>
  <c r="HI85" i="102"/>
  <c r="J13" i="108"/>
  <c r="HH85" i="102"/>
  <c r="I13" i="108"/>
  <c r="HG85" i="102"/>
  <c r="H13" i="108"/>
  <c r="HF85" i="102"/>
  <c r="G13" i="108"/>
  <c r="HE85" i="102"/>
  <c r="F13" i="108"/>
  <c r="HD85" i="102"/>
  <c r="E13" i="108"/>
  <c r="HA85" i="102"/>
  <c r="GZ85" i="102"/>
  <c r="GY85" i="102"/>
  <c r="GX85" i="102"/>
  <c r="GW85" i="102"/>
  <c r="GV85" i="102"/>
  <c r="GU85" i="102"/>
  <c r="GT85" i="102"/>
  <c r="GS85" i="102"/>
  <c r="GR85" i="102"/>
  <c r="GQ85" i="102"/>
  <c r="GP85" i="102"/>
  <c r="GN85" i="102"/>
  <c r="GM85" i="102"/>
  <c r="GL85" i="102"/>
  <c r="GK85" i="102"/>
  <c r="GJ85" i="102"/>
  <c r="GI85" i="102"/>
  <c r="GH85" i="102"/>
  <c r="GG85" i="102"/>
  <c r="GD85" i="102"/>
  <c r="GC85" i="102"/>
  <c r="GB85" i="102"/>
  <c r="GA85" i="102"/>
  <c r="FZ85" i="102"/>
  <c r="FY85" i="102"/>
  <c r="FX85" i="102"/>
  <c r="FW85" i="102"/>
  <c r="FV85" i="102"/>
  <c r="FU85" i="102"/>
  <c r="FT85" i="102"/>
  <c r="FS85" i="102"/>
  <c r="FQ85" i="102"/>
  <c r="FP85" i="102"/>
  <c r="FO85" i="102"/>
  <c r="FN85" i="102"/>
  <c r="FM85" i="102"/>
  <c r="FL85" i="102"/>
  <c r="FK85" i="102"/>
  <c r="FJ85" i="102"/>
  <c r="FG85" i="102"/>
  <c r="X48" i="108"/>
  <c r="FF85" i="102"/>
  <c r="W48" i="108"/>
  <c r="FE85" i="102"/>
  <c r="V48" i="108"/>
  <c r="FD85" i="102"/>
  <c r="U48" i="108"/>
  <c r="FC85" i="102"/>
  <c r="T48" i="108"/>
  <c r="FB85" i="102"/>
  <c r="S48" i="108"/>
  <c r="FA85" i="102"/>
  <c r="R48" i="108"/>
  <c r="EZ85" i="102"/>
  <c r="Q48" i="108"/>
  <c r="EY85" i="102"/>
  <c r="P48" i="108"/>
  <c r="EX85" i="102"/>
  <c r="O48" i="108"/>
  <c r="EW85" i="102"/>
  <c r="N48" i="108"/>
  <c r="EV85" i="102"/>
  <c r="M48" i="108"/>
  <c r="ET85" i="102"/>
  <c r="L48" i="108"/>
  <c r="ES85" i="102"/>
  <c r="K48" i="108"/>
  <c r="ER85" i="102"/>
  <c r="J48" i="108"/>
  <c r="EQ85" i="102"/>
  <c r="I48" i="108"/>
  <c r="EP85" i="102"/>
  <c r="H48" i="108"/>
  <c r="EO85" i="102"/>
  <c r="G48" i="108"/>
  <c r="EN85" i="102"/>
  <c r="F48" i="108"/>
  <c r="EM85" i="102"/>
  <c r="E48" i="108"/>
  <c r="EJ85" i="102"/>
  <c r="EI85" i="102"/>
  <c r="EH85" i="102"/>
  <c r="EG85" i="102"/>
  <c r="EF85" i="102"/>
  <c r="EE85" i="102"/>
  <c r="ED85" i="102"/>
  <c r="EC85" i="102"/>
  <c r="EB85" i="102"/>
  <c r="EA85" i="102"/>
  <c r="DZ85" i="102"/>
  <c r="DY85" i="102"/>
  <c r="DW85" i="102"/>
  <c r="DV85" i="102"/>
  <c r="DU85" i="102"/>
  <c r="DT85" i="102"/>
  <c r="DS85" i="102"/>
  <c r="DR85" i="102"/>
  <c r="DQ85" i="102"/>
  <c r="DP85" i="102"/>
  <c r="DM85" i="102"/>
  <c r="DL85" i="102"/>
  <c r="DK85" i="102"/>
  <c r="DJ85" i="102"/>
  <c r="DI85" i="102"/>
  <c r="DH85" i="102"/>
  <c r="DG85" i="102"/>
  <c r="DF85" i="102"/>
  <c r="DE85" i="102"/>
  <c r="DD85" i="102"/>
  <c r="DC85" i="102"/>
  <c r="DB85" i="102"/>
  <c r="CZ85" i="102"/>
  <c r="CY85" i="102"/>
  <c r="CX85" i="102"/>
  <c r="CW85" i="102"/>
  <c r="CV85" i="102"/>
  <c r="CU85" i="102"/>
  <c r="CT85" i="102"/>
  <c r="CS85" i="102"/>
  <c r="CP85" i="102"/>
  <c r="CO85" i="102"/>
  <c r="CN85" i="102"/>
  <c r="CM85" i="102"/>
  <c r="CL85" i="102"/>
  <c r="CK85" i="102"/>
  <c r="CJ85" i="102"/>
  <c r="CI85" i="102"/>
  <c r="CH85" i="102"/>
  <c r="CG85" i="102"/>
  <c r="CF85" i="102"/>
  <c r="CE85" i="102"/>
  <c r="CC85" i="102"/>
  <c r="CB85" i="102"/>
  <c r="CA85" i="102"/>
  <c r="BZ85" i="102"/>
  <c r="BY85" i="102"/>
  <c r="BX85" i="102"/>
  <c r="BW85" i="102"/>
  <c r="BV85" i="102"/>
  <c r="BS85" i="102"/>
  <c r="BR85" i="102"/>
  <c r="BQ85" i="102"/>
  <c r="BP85" i="102"/>
  <c r="BO85" i="102"/>
  <c r="BN85" i="102"/>
  <c r="BM85" i="102"/>
  <c r="BL85" i="102"/>
  <c r="BK85" i="102"/>
  <c r="BJ85" i="102"/>
  <c r="BI85" i="102"/>
  <c r="BH85" i="102"/>
  <c r="BF85" i="102"/>
  <c r="BE85" i="102"/>
  <c r="BD85" i="102"/>
  <c r="BC85" i="102"/>
  <c r="BB85" i="102"/>
  <c r="BA85" i="102"/>
  <c r="AZ85" i="102"/>
  <c r="AY85" i="102"/>
  <c r="AV85" i="102"/>
  <c r="AU85" i="102"/>
  <c r="AT85" i="102"/>
  <c r="AS85" i="102"/>
  <c r="AR85" i="102"/>
  <c r="AQ85" i="102"/>
  <c r="AP85" i="102"/>
  <c r="AO85" i="102"/>
  <c r="AN85" i="102"/>
  <c r="AM85" i="102"/>
  <c r="AL85" i="102"/>
  <c r="AK85" i="102"/>
  <c r="AI85" i="102"/>
  <c r="AH85" i="102"/>
  <c r="AG85" i="102"/>
  <c r="AF85" i="102"/>
  <c r="AE85" i="102"/>
  <c r="AD85" i="102"/>
  <c r="AC85" i="102"/>
  <c r="AB85" i="102"/>
  <c r="Y85" i="102"/>
  <c r="X85" i="102"/>
  <c r="W85" i="102"/>
  <c r="V85" i="102"/>
  <c r="U85" i="102"/>
  <c r="T85" i="102"/>
  <c r="S85" i="102"/>
  <c r="R85" i="102"/>
  <c r="Q85" i="102"/>
  <c r="P85" i="102"/>
  <c r="O85" i="102"/>
  <c r="N85" i="102"/>
  <c r="L85" i="102"/>
  <c r="K85" i="102"/>
  <c r="J85" i="102"/>
  <c r="I85" i="102"/>
  <c r="H85" i="102"/>
  <c r="G85" i="102"/>
  <c r="F85" i="102"/>
  <c r="E85" i="102"/>
  <c r="HX84" i="102"/>
  <c r="X12" i="108"/>
  <c r="HW84" i="102"/>
  <c r="W12" i="108"/>
  <c r="HV84" i="102"/>
  <c r="V12" i="108"/>
  <c r="HU84" i="102"/>
  <c r="U12" i="108"/>
  <c r="HT84" i="102"/>
  <c r="T12" i="108"/>
  <c r="HS84" i="102"/>
  <c r="S12" i="108"/>
  <c r="HR84" i="102"/>
  <c r="R12" i="108"/>
  <c r="HQ84" i="102"/>
  <c r="Q12" i="108"/>
  <c r="HP84" i="102"/>
  <c r="P12" i="108"/>
  <c r="HO84" i="102"/>
  <c r="O12" i="108"/>
  <c r="HN84" i="102"/>
  <c r="N12" i="108"/>
  <c r="HM84" i="102"/>
  <c r="M12" i="108"/>
  <c r="HK84" i="102"/>
  <c r="L12" i="108"/>
  <c r="HJ84" i="102"/>
  <c r="K12" i="108"/>
  <c r="HI84" i="102"/>
  <c r="J12" i="108"/>
  <c r="HH84" i="102"/>
  <c r="I12" i="108"/>
  <c r="HG84" i="102"/>
  <c r="H12" i="108"/>
  <c r="HF84" i="102"/>
  <c r="G12" i="108"/>
  <c r="HE84" i="102"/>
  <c r="F12" i="108"/>
  <c r="HD84" i="102"/>
  <c r="E12" i="108"/>
  <c r="HA84" i="102"/>
  <c r="GZ84" i="102"/>
  <c r="GY84" i="102"/>
  <c r="GX84" i="102"/>
  <c r="GW84" i="102"/>
  <c r="GV84" i="102"/>
  <c r="GU84" i="102"/>
  <c r="GT84" i="102"/>
  <c r="GS84" i="102"/>
  <c r="GR84" i="102"/>
  <c r="GQ84" i="102"/>
  <c r="GP84" i="102"/>
  <c r="GN84" i="102"/>
  <c r="GM84" i="102"/>
  <c r="GL84" i="102"/>
  <c r="GK84" i="102"/>
  <c r="GJ84" i="102"/>
  <c r="GI84" i="102"/>
  <c r="GH84" i="102"/>
  <c r="GG84" i="102"/>
  <c r="GD84" i="102"/>
  <c r="GC84" i="102"/>
  <c r="GB84" i="102"/>
  <c r="GA84" i="102"/>
  <c r="FZ84" i="102"/>
  <c r="FY84" i="102"/>
  <c r="FX84" i="102"/>
  <c r="FW84" i="102"/>
  <c r="FV84" i="102"/>
  <c r="FU84" i="102"/>
  <c r="FT84" i="102"/>
  <c r="FS84" i="102"/>
  <c r="FQ84" i="102"/>
  <c r="FP84" i="102"/>
  <c r="FO84" i="102"/>
  <c r="FN84" i="102"/>
  <c r="FM84" i="102"/>
  <c r="FL84" i="102"/>
  <c r="FK84" i="102"/>
  <c r="FJ84" i="102"/>
  <c r="FG84" i="102"/>
  <c r="X47" i="108"/>
  <c r="FF84" i="102"/>
  <c r="W47" i="108"/>
  <c r="FE84" i="102"/>
  <c r="V47" i="108"/>
  <c r="FD84" i="102"/>
  <c r="U47" i="108"/>
  <c r="FC84" i="102"/>
  <c r="T47" i="108"/>
  <c r="FB84" i="102"/>
  <c r="S47" i="108"/>
  <c r="FA84" i="102"/>
  <c r="R47" i="108"/>
  <c r="EZ84" i="102"/>
  <c r="Q47" i="108"/>
  <c r="EY84" i="102"/>
  <c r="P47" i="108"/>
  <c r="EX84" i="102"/>
  <c r="O47" i="108"/>
  <c r="EW84" i="102"/>
  <c r="N47" i="108"/>
  <c r="EV84" i="102"/>
  <c r="M47" i="108"/>
  <c r="ET84" i="102"/>
  <c r="L47" i="108"/>
  <c r="ES84" i="102"/>
  <c r="K47" i="108"/>
  <c r="ER84" i="102"/>
  <c r="J47" i="108"/>
  <c r="EQ84" i="102"/>
  <c r="I47" i="108"/>
  <c r="EP84" i="102"/>
  <c r="H47" i="108"/>
  <c r="EO84" i="102"/>
  <c r="G47" i="108"/>
  <c r="EN84" i="102"/>
  <c r="F47" i="108"/>
  <c r="EM84" i="102"/>
  <c r="E47" i="108"/>
  <c r="EJ84" i="102"/>
  <c r="EI84" i="102"/>
  <c r="EH84" i="102"/>
  <c r="EG84" i="102"/>
  <c r="EF84" i="102"/>
  <c r="EE84" i="102"/>
  <c r="ED84" i="102"/>
  <c r="EC84" i="102"/>
  <c r="EB84" i="102"/>
  <c r="EA84" i="102"/>
  <c r="DZ84" i="102"/>
  <c r="DY84" i="102"/>
  <c r="DW84" i="102"/>
  <c r="DV84" i="102"/>
  <c r="DU84" i="102"/>
  <c r="DT84" i="102"/>
  <c r="DS84" i="102"/>
  <c r="DR84" i="102"/>
  <c r="DQ84" i="102"/>
  <c r="DP84" i="102"/>
  <c r="DM84" i="102"/>
  <c r="DL84" i="102"/>
  <c r="DK84" i="102"/>
  <c r="DJ84" i="102"/>
  <c r="DI84" i="102"/>
  <c r="DH84" i="102"/>
  <c r="DG84" i="102"/>
  <c r="DF84" i="102"/>
  <c r="DE84" i="102"/>
  <c r="DD84" i="102"/>
  <c r="DC84" i="102"/>
  <c r="DB84" i="102"/>
  <c r="CZ84" i="102"/>
  <c r="CY84" i="102"/>
  <c r="CX84" i="102"/>
  <c r="CW84" i="102"/>
  <c r="CV84" i="102"/>
  <c r="CU84" i="102"/>
  <c r="CT84" i="102"/>
  <c r="CS84" i="102"/>
  <c r="CP84" i="102"/>
  <c r="CO84" i="102"/>
  <c r="CN84" i="102"/>
  <c r="CM84" i="102"/>
  <c r="CL84" i="102"/>
  <c r="CK84" i="102"/>
  <c r="CJ84" i="102"/>
  <c r="CI84" i="102"/>
  <c r="CH84" i="102"/>
  <c r="CG84" i="102"/>
  <c r="CF84" i="102"/>
  <c r="CE84" i="102"/>
  <c r="CC84" i="102"/>
  <c r="CB84" i="102"/>
  <c r="CA84" i="102"/>
  <c r="BZ84" i="102"/>
  <c r="BY84" i="102"/>
  <c r="BX84" i="102"/>
  <c r="BW84" i="102"/>
  <c r="BV84" i="102"/>
  <c r="BS84" i="102"/>
  <c r="BR84" i="102"/>
  <c r="BQ84" i="102"/>
  <c r="BP84" i="102"/>
  <c r="BO84" i="102"/>
  <c r="BN84" i="102"/>
  <c r="BM84" i="102"/>
  <c r="BL84" i="102"/>
  <c r="BK84" i="102"/>
  <c r="BJ84" i="102"/>
  <c r="BI84" i="102"/>
  <c r="BH84" i="102"/>
  <c r="BF84" i="102"/>
  <c r="BE84" i="102"/>
  <c r="BD84" i="102"/>
  <c r="BC84" i="102"/>
  <c r="BB84" i="102"/>
  <c r="BA84" i="102"/>
  <c r="AZ84" i="102"/>
  <c r="AY84" i="102"/>
  <c r="AV84" i="102"/>
  <c r="AU84" i="102"/>
  <c r="AT84" i="102"/>
  <c r="AS84" i="102"/>
  <c r="AR84" i="102"/>
  <c r="AQ84" i="102"/>
  <c r="AP84" i="102"/>
  <c r="AO84" i="102"/>
  <c r="AN84" i="102"/>
  <c r="AM84" i="102"/>
  <c r="AL84" i="102"/>
  <c r="AK84" i="102"/>
  <c r="AI84" i="102"/>
  <c r="AH84" i="102"/>
  <c r="AG84" i="102"/>
  <c r="AF84" i="102"/>
  <c r="AE84" i="102"/>
  <c r="AD84" i="102"/>
  <c r="AC84" i="102"/>
  <c r="AB84" i="102"/>
  <c r="Y84" i="102"/>
  <c r="X84" i="102"/>
  <c r="W84" i="102"/>
  <c r="V84" i="102"/>
  <c r="U84" i="102"/>
  <c r="T84" i="102"/>
  <c r="S84" i="102"/>
  <c r="R84" i="102"/>
  <c r="Q84" i="102"/>
  <c r="P84" i="102"/>
  <c r="O84" i="102"/>
  <c r="N84" i="102"/>
  <c r="L84" i="102"/>
  <c r="K84" i="102"/>
  <c r="J84" i="102"/>
  <c r="I84" i="102"/>
  <c r="H84" i="102"/>
  <c r="G84" i="102"/>
  <c r="F84" i="102"/>
  <c r="E84" i="102"/>
  <c r="HX83" i="102"/>
  <c r="HW83" i="102"/>
  <c r="HV83" i="102"/>
  <c r="HU83" i="102"/>
  <c r="HT83" i="102"/>
  <c r="HS83" i="102"/>
  <c r="HR83" i="102"/>
  <c r="HQ83" i="102"/>
  <c r="HP83" i="102"/>
  <c r="HO83" i="102"/>
  <c r="HN83" i="102"/>
  <c r="HM83" i="102"/>
  <c r="HK83" i="102"/>
  <c r="HJ83" i="102"/>
  <c r="HI83" i="102"/>
  <c r="HH83" i="102"/>
  <c r="HG83" i="102"/>
  <c r="HF83" i="102"/>
  <c r="HE83" i="102"/>
  <c r="HD83" i="102"/>
  <c r="HA83" i="102"/>
  <c r="GZ83" i="102"/>
  <c r="GY83" i="102"/>
  <c r="GX83" i="102"/>
  <c r="GW83" i="102"/>
  <c r="GV83" i="102"/>
  <c r="GU83" i="102"/>
  <c r="GT83" i="102"/>
  <c r="GS83" i="102"/>
  <c r="GR83" i="102"/>
  <c r="GQ83" i="102"/>
  <c r="GP83" i="102"/>
  <c r="GN83" i="102"/>
  <c r="GM83" i="102"/>
  <c r="GL83" i="102"/>
  <c r="GK83" i="102"/>
  <c r="GJ83" i="102"/>
  <c r="GI83" i="102"/>
  <c r="GH83" i="102"/>
  <c r="GG83" i="102"/>
  <c r="GD83" i="102"/>
  <c r="GC83" i="102"/>
  <c r="GB83" i="102"/>
  <c r="GA83" i="102"/>
  <c r="FZ83" i="102"/>
  <c r="FY83" i="102"/>
  <c r="FX83" i="102"/>
  <c r="FW83" i="102"/>
  <c r="FV83" i="102"/>
  <c r="FU83" i="102"/>
  <c r="FT83" i="102"/>
  <c r="FS83" i="102"/>
  <c r="FQ83" i="102"/>
  <c r="FP83" i="102"/>
  <c r="FO83" i="102"/>
  <c r="FN83" i="102"/>
  <c r="FM83" i="102"/>
  <c r="FL83" i="102"/>
  <c r="FK83" i="102"/>
  <c r="FJ83" i="102"/>
  <c r="FG83" i="102"/>
  <c r="FF83" i="102"/>
  <c r="FE83" i="102"/>
  <c r="FD83" i="102"/>
  <c r="FC83" i="102"/>
  <c r="FB83" i="102"/>
  <c r="FA83" i="102"/>
  <c r="EZ83" i="102"/>
  <c r="EY83" i="102"/>
  <c r="EX83" i="102"/>
  <c r="EW83" i="102"/>
  <c r="EV83" i="102"/>
  <c r="ET83" i="102"/>
  <c r="ES83" i="102"/>
  <c r="ER83" i="102"/>
  <c r="EQ83" i="102"/>
  <c r="EP83" i="102"/>
  <c r="EO83" i="102"/>
  <c r="EN83" i="102"/>
  <c r="EM83" i="102"/>
  <c r="EJ83" i="102"/>
  <c r="EI83" i="102"/>
  <c r="EH83" i="102"/>
  <c r="EG83" i="102"/>
  <c r="EF83" i="102"/>
  <c r="EE83" i="102"/>
  <c r="ED83" i="102"/>
  <c r="EC83" i="102"/>
  <c r="EB83" i="102"/>
  <c r="EA83" i="102"/>
  <c r="DZ83" i="102"/>
  <c r="DY83" i="102"/>
  <c r="DW83" i="102"/>
  <c r="DV83" i="102"/>
  <c r="DU83" i="102"/>
  <c r="DT83" i="102"/>
  <c r="DS83" i="102"/>
  <c r="DR83" i="102"/>
  <c r="DQ83" i="102"/>
  <c r="DP83" i="102"/>
  <c r="DM83" i="102"/>
  <c r="DL83" i="102"/>
  <c r="DK83" i="102"/>
  <c r="DJ83" i="102"/>
  <c r="DI83" i="102"/>
  <c r="DH83" i="102"/>
  <c r="DG83" i="102"/>
  <c r="DF83" i="102"/>
  <c r="DE83" i="102"/>
  <c r="DD83" i="102"/>
  <c r="DC83" i="102"/>
  <c r="DB83" i="102"/>
  <c r="CZ83" i="102"/>
  <c r="CY83" i="102"/>
  <c r="CX83" i="102"/>
  <c r="CW83" i="102"/>
  <c r="CV83" i="102"/>
  <c r="CU83" i="102"/>
  <c r="CT83" i="102"/>
  <c r="CS83" i="102"/>
  <c r="CP83" i="102"/>
  <c r="CO83" i="102"/>
  <c r="CN83" i="102"/>
  <c r="CM83" i="102"/>
  <c r="CL83" i="102"/>
  <c r="CK83" i="102"/>
  <c r="CJ83" i="102"/>
  <c r="CI83" i="102"/>
  <c r="CH83" i="102"/>
  <c r="CG83" i="102"/>
  <c r="CF83" i="102"/>
  <c r="CE83" i="102"/>
  <c r="CC83" i="102"/>
  <c r="CB83" i="102"/>
  <c r="CA83" i="102"/>
  <c r="BZ83" i="102"/>
  <c r="BY83" i="102"/>
  <c r="BX83" i="102"/>
  <c r="BW83" i="102"/>
  <c r="BV83" i="102"/>
  <c r="BS83" i="102"/>
  <c r="BR83" i="102"/>
  <c r="BQ83" i="102"/>
  <c r="BP83" i="102"/>
  <c r="BO83" i="102"/>
  <c r="BN83" i="102"/>
  <c r="BM83" i="102"/>
  <c r="BL83" i="102"/>
  <c r="BK83" i="102"/>
  <c r="BJ83" i="102"/>
  <c r="BI83" i="102"/>
  <c r="BH83" i="102"/>
  <c r="BF83" i="102"/>
  <c r="BE83" i="102"/>
  <c r="BD83" i="102"/>
  <c r="BC83" i="102"/>
  <c r="BB83" i="102"/>
  <c r="BA83" i="102"/>
  <c r="AZ83" i="102"/>
  <c r="AY83" i="102"/>
  <c r="AV83" i="102"/>
  <c r="AU83" i="102"/>
  <c r="AT83" i="102"/>
  <c r="AS83" i="102"/>
  <c r="AR83" i="102"/>
  <c r="AQ83" i="102"/>
  <c r="AP83" i="102"/>
  <c r="AO83" i="102"/>
  <c r="AN83" i="102"/>
  <c r="AM83" i="102"/>
  <c r="AL83" i="102"/>
  <c r="AK83" i="102"/>
  <c r="AI83" i="102"/>
  <c r="AH83" i="102"/>
  <c r="AG83" i="102"/>
  <c r="AF83" i="102"/>
  <c r="AE83" i="102"/>
  <c r="AD83" i="102"/>
  <c r="AC83" i="102"/>
  <c r="AB83" i="102"/>
  <c r="Y83" i="102"/>
  <c r="X83" i="102"/>
  <c r="W83" i="102"/>
  <c r="V83" i="102"/>
  <c r="U83" i="102"/>
  <c r="T83" i="102"/>
  <c r="S83" i="102"/>
  <c r="R83" i="102"/>
  <c r="Q83" i="102"/>
  <c r="P83" i="102"/>
  <c r="O83" i="102"/>
  <c r="N83" i="102"/>
  <c r="L83" i="102"/>
  <c r="K83" i="102"/>
  <c r="J83" i="102"/>
  <c r="I83" i="102"/>
  <c r="H83" i="102"/>
  <c r="G83" i="102"/>
  <c r="F83" i="102"/>
  <c r="E83" i="102"/>
  <c r="HX82" i="102"/>
  <c r="HW82" i="102"/>
  <c r="HV82" i="102"/>
  <c r="HU82" i="102"/>
  <c r="HT82" i="102"/>
  <c r="HS82" i="102"/>
  <c r="HR82" i="102"/>
  <c r="HQ82" i="102"/>
  <c r="HP82" i="102"/>
  <c r="HO82" i="102"/>
  <c r="HN82" i="102"/>
  <c r="HM82" i="102"/>
  <c r="HK82" i="102"/>
  <c r="HJ82" i="102"/>
  <c r="HI82" i="102"/>
  <c r="HH82" i="102"/>
  <c r="HG82" i="102"/>
  <c r="HF82" i="102"/>
  <c r="HE82" i="102"/>
  <c r="HD82" i="102"/>
  <c r="HA82" i="102"/>
  <c r="GZ82" i="102"/>
  <c r="GY82" i="102"/>
  <c r="GX82" i="102"/>
  <c r="GW82" i="102"/>
  <c r="GV82" i="102"/>
  <c r="GU82" i="102"/>
  <c r="GT82" i="102"/>
  <c r="GS82" i="102"/>
  <c r="GR82" i="102"/>
  <c r="GQ82" i="102"/>
  <c r="GP82" i="102"/>
  <c r="GN82" i="102"/>
  <c r="GM82" i="102"/>
  <c r="GL82" i="102"/>
  <c r="GK82" i="102"/>
  <c r="GJ82" i="102"/>
  <c r="GI82" i="102"/>
  <c r="GH82" i="102"/>
  <c r="GG82" i="102"/>
  <c r="GD82" i="102"/>
  <c r="GC82" i="102"/>
  <c r="GB82" i="102"/>
  <c r="GA82" i="102"/>
  <c r="FZ82" i="102"/>
  <c r="FY82" i="102"/>
  <c r="FX82" i="102"/>
  <c r="FW82" i="102"/>
  <c r="FV82" i="102"/>
  <c r="FU82" i="102"/>
  <c r="FT82" i="102"/>
  <c r="FS82" i="102"/>
  <c r="FQ82" i="102"/>
  <c r="FP82" i="102"/>
  <c r="FO82" i="102"/>
  <c r="FN82" i="102"/>
  <c r="FM82" i="102"/>
  <c r="FL82" i="102"/>
  <c r="FK82" i="102"/>
  <c r="FJ82" i="102"/>
  <c r="FG82" i="102"/>
  <c r="FF82" i="102"/>
  <c r="FE82" i="102"/>
  <c r="FD82" i="102"/>
  <c r="FC82" i="102"/>
  <c r="FB82" i="102"/>
  <c r="FA82" i="102"/>
  <c r="EZ82" i="102"/>
  <c r="EY82" i="102"/>
  <c r="EX82" i="102"/>
  <c r="EW82" i="102"/>
  <c r="EV82" i="102"/>
  <c r="ET82" i="102"/>
  <c r="ES82" i="102"/>
  <c r="ER82" i="102"/>
  <c r="EQ82" i="102"/>
  <c r="EP82" i="102"/>
  <c r="EO82" i="102"/>
  <c r="EN82" i="102"/>
  <c r="EM82" i="102"/>
  <c r="EJ82" i="102"/>
  <c r="EI82" i="102"/>
  <c r="EH82" i="102"/>
  <c r="EG82" i="102"/>
  <c r="EF82" i="102"/>
  <c r="EE82" i="102"/>
  <c r="ED82" i="102"/>
  <c r="EC82" i="102"/>
  <c r="EB82" i="102"/>
  <c r="EA82" i="102"/>
  <c r="DZ82" i="102"/>
  <c r="DY82" i="102"/>
  <c r="DW82" i="102"/>
  <c r="DV82" i="102"/>
  <c r="DU82" i="102"/>
  <c r="DT82" i="102"/>
  <c r="DS82" i="102"/>
  <c r="DR82" i="102"/>
  <c r="DQ82" i="102"/>
  <c r="DP82" i="102"/>
  <c r="DM82" i="102"/>
  <c r="DL82" i="102"/>
  <c r="DK82" i="102"/>
  <c r="DJ82" i="102"/>
  <c r="DI82" i="102"/>
  <c r="DH82" i="102"/>
  <c r="DG82" i="102"/>
  <c r="DF82" i="102"/>
  <c r="DE82" i="102"/>
  <c r="DD82" i="102"/>
  <c r="DC82" i="102"/>
  <c r="DB82" i="102"/>
  <c r="CZ82" i="102"/>
  <c r="CY82" i="102"/>
  <c r="CX82" i="102"/>
  <c r="CW82" i="102"/>
  <c r="CV82" i="102"/>
  <c r="CU82" i="102"/>
  <c r="CT82" i="102"/>
  <c r="CS82" i="102"/>
  <c r="CP82" i="102"/>
  <c r="CO82" i="102"/>
  <c r="CN82" i="102"/>
  <c r="CM82" i="102"/>
  <c r="CL82" i="102"/>
  <c r="CK82" i="102"/>
  <c r="CJ82" i="102"/>
  <c r="CI82" i="102"/>
  <c r="CH82" i="102"/>
  <c r="CG82" i="102"/>
  <c r="CF82" i="102"/>
  <c r="CE82" i="102"/>
  <c r="CC82" i="102"/>
  <c r="CB82" i="102"/>
  <c r="CA82" i="102"/>
  <c r="BZ82" i="102"/>
  <c r="BY82" i="102"/>
  <c r="BX82" i="102"/>
  <c r="BW82" i="102"/>
  <c r="BV82" i="102"/>
  <c r="BS82" i="102"/>
  <c r="BR82" i="102"/>
  <c r="BQ82" i="102"/>
  <c r="BP82" i="102"/>
  <c r="BO82" i="102"/>
  <c r="BN82" i="102"/>
  <c r="BM82" i="102"/>
  <c r="BL82" i="102"/>
  <c r="BK82" i="102"/>
  <c r="BJ82" i="102"/>
  <c r="BI82" i="102"/>
  <c r="BH82" i="102"/>
  <c r="BF82" i="102"/>
  <c r="BE82" i="102"/>
  <c r="BD82" i="102"/>
  <c r="BC82" i="102"/>
  <c r="BB82" i="102"/>
  <c r="BA82" i="102"/>
  <c r="AZ82" i="102"/>
  <c r="AY82" i="102"/>
  <c r="AV82" i="102"/>
  <c r="AU82" i="102"/>
  <c r="AT82" i="102"/>
  <c r="AS82" i="102"/>
  <c r="AR82" i="102"/>
  <c r="AQ82" i="102"/>
  <c r="AP82" i="102"/>
  <c r="AO82" i="102"/>
  <c r="AN82" i="102"/>
  <c r="AM82" i="102"/>
  <c r="AL82" i="102"/>
  <c r="AK82" i="102"/>
  <c r="AI82" i="102"/>
  <c r="AH82" i="102"/>
  <c r="AG82" i="102"/>
  <c r="AF82" i="102"/>
  <c r="AE82" i="102"/>
  <c r="AD82" i="102"/>
  <c r="AC82" i="102"/>
  <c r="AB82" i="102"/>
  <c r="Y82" i="102"/>
  <c r="X82" i="102"/>
  <c r="W82" i="102"/>
  <c r="V82" i="102"/>
  <c r="U82" i="102"/>
  <c r="T82" i="102"/>
  <c r="S82" i="102"/>
  <c r="R82" i="102"/>
  <c r="Q82" i="102"/>
  <c r="P82" i="102"/>
  <c r="O82" i="102"/>
  <c r="N82" i="102"/>
  <c r="L82" i="102"/>
  <c r="K82" i="102"/>
  <c r="J82" i="102"/>
  <c r="I82" i="102"/>
  <c r="H82" i="102"/>
  <c r="G82" i="102"/>
  <c r="F82" i="102"/>
  <c r="E82" i="102"/>
  <c r="HX81" i="102"/>
  <c r="HW81" i="102"/>
  <c r="HV81" i="102"/>
  <c r="HU81" i="102"/>
  <c r="HT81" i="102"/>
  <c r="HS81" i="102"/>
  <c r="HR81" i="102"/>
  <c r="HQ81" i="102"/>
  <c r="HP81" i="102"/>
  <c r="HO81" i="102"/>
  <c r="HN81" i="102"/>
  <c r="HM81" i="102"/>
  <c r="HK81" i="102"/>
  <c r="HJ81" i="102"/>
  <c r="HI81" i="102"/>
  <c r="HH81" i="102"/>
  <c r="HG81" i="102"/>
  <c r="HF81" i="102"/>
  <c r="HE81" i="102"/>
  <c r="HD81" i="102"/>
  <c r="HA81" i="102"/>
  <c r="GZ81" i="102"/>
  <c r="GY81" i="102"/>
  <c r="GX81" i="102"/>
  <c r="GW81" i="102"/>
  <c r="GV81" i="102"/>
  <c r="GU81" i="102"/>
  <c r="GT81" i="102"/>
  <c r="GS81" i="102"/>
  <c r="GR81" i="102"/>
  <c r="GQ81" i="102"/>
  <c r="GP81" i="102"/>
  <c r="GN81" i="102"/>
  <c r="GM81" i="102"/>
  <c r="GL81" i="102"/>
  <c r="GK81" i="102"/>
  <c r="GJ81" i="102"/>
  <c r="GI81" i="102"/>
  <c r="GH81" i="102"/>
  <c r="GG81" i="102"/>
  <c r="GD81" i="102"/>
  <c r="GC81" i="102"/>
  <c r="GB81" i="102"/>
  <c r="GA81" i="102"/>
  <c r="FZ81" i="102"/>
  <c r="FY81" i="102"/>
  <c r="FX81" i="102"/>
  <c r="FW81" i="102"/>
  <c r="FV81" i="102"/>
  <c r="FU81" i="102"/>
  <c r="FT81" i="102"/>
  <c r="FS81" i="102"/>
  <c r="FQ81" i="102"/>
  <c r="FP81" i="102"/>
  <c r="FO81" i="102"/>
  <c r="FN81" i="102"/>
  <c r="FM81" i="102"/>
  <c r="FL81" i="102"/>
  <c r="FK81" i="102"/>
  <c r="FJ81" i="102"/>
  <c r="FG81" i="102"/>
  <c r="FF81" i="102"/>
  <c r="FE81" i="102"/>
  <c r="FD81" i="102"/>
  <c r="FC81" i="102"/>
  <c r="FB81" i="102"/>
  <c r="FA81" i="102"/>
  <c r="EZ81" i="102"/>
  <c r="EY81" i="102"/>
  <c r="EX81" i="102"/>
  <c r="EW81" i="102"/>
  <c r="EV81" i="102"/>
  <c r="ET81" i="102"/>
  <c r="ES81" i="102"/>
  <c r="ER81" i="102"/>
  <c r="EQ81" i="102"/>
  <c r="EP81" i="102"/>
  <c r="EO81" i="102"/>
  <c r="EN81" i="102"/>
  <c r="EM81" i="102"/>
  <c r="EJ81" i="102"/>
  <c r="EI81" i="102"/>
  <c r="EH81" i="102"/>
  <c r="EG81" i="102"/>
  <c r="EF81" i="102"/>
  <c r="EE81" i="102"/>
  <c r="ED81" i="102"/>
  <c r="EC81" i="102"/>
  <c r="EB81" i="102"/>
  <c r="EA81" i="102"/>
  <c r="DZ81" i="102"/>
  <c r="DY81" i="102"/>
  <c r="DW81" i="102"/>
  <c r="DV81" i="102"/>
  <c r="DU81" i="102"/>
  <c r="DT81" i="102"/>
  <c r="DS81" i="102"/>
  <c r="DR81" i="102"/>
  <c r="DQ81" i="102"/>
  <c r="DP81" i="102"/>
  <c r="DM81" i="102"/>
  <c r="DL81" i="102"/>
  <c r="DK81" i="102"/>
  <c r="DJ81" i="102"/>
  <c r="DI81" i="102"/>
  <c r="DH81" i="102"/>
  <c r="DG81" i="102"/>
  <c r="DF81" i="102"/>
  <c r="DE81" i="102"/>
  <c r="DD81" i="102"/>
  <c r="DC81" i="102"/>
  <c r="DB81" i="102"/>
  <c r="CZ81" i="102"/>
  <c r="CY81" i="102"/>
  <c r="CX81" i="102"/>
  <c r="CW81" i="102"/>
  <c r="CV81" i="102"/>
  <c r="CU81" i="102"/>
  <c r="CT81" i="102"/>
  <c r="CS81" i="102"/>
  <c r="CP81" i="102"/>
  <c r="CO81" i="102"/>
  <c r="CN81" i="102"/>
  <c r="CM81" i="102"/>
  <c r="CL81" i="102"/>
  <c r="CK81" i="102"/>
  <c r="CJ81" i="102"/>
  <c r="CI81" i="102"/>
  <c r="CH81" i="102"/>
  <c r="CG81" i="102"/>
  <c r="CF81" i="102"/>
  <c r="CE81" i="102"/>
  <c r="CC81" i="102"/>
  <c r="CB81" i="102"/>
  <c r="CA81" i="102"/>
  <c r="BZ81" i="102"/>
  <c r="BY81" i="102"/>
  <c r="BX81" i="102"/>
  <c r="BW81" i="102"/>
  <c r="BV81" i="102"/>
  <c r="BS81" i="102"/>
  <c r="BR81" i="102"/>
  <c r="BQ81" i="102"/>
  <c r="BP81" i="102"/>
  <c r="BO81" i="102"/>
  <c r="BN81" i="102"/>
  <c r="BM81" i="102"/>
  <c r="BL81" i="102"/>
  <c r="BK81" i="102"/>
  <c r="BJ81" i="102"/>
  <c r="BI81" i="102"/>
  <c r="BH81" i="102"/>
  <c r="BF81" i="102"/>
  <c r="BE81" i="102"/>
  <c r="BD81" i="102"/>
  <c r="BC81" i="102"/>
  <c r="BB81" i="102"/>
  <c r="BA81" i="102"/>
  <c r="AZ81" i="102"/>
  <c r="AY81" i="102"/>
  <c r="AV81" i="102"/>
  <c r="AU81" i="102"/>
  <c r="AT81" i="102"/>
  <c r="AS81" i="102"/>
  <c r="AR81" i="102"/>
  <c r="AQ81" i="102"/>
  <c r="AP81" i="102"/>
  <c r="AO81" i="102"/>
  <c r="AN81" i="102"/>
  <c r="AM81" i="102"/>
  <c r="AL81" i="102"/>
  <c r="AK81" i="102"/>
  <c r="AI81" i="102"/>
  <c r="AH81" i="102"/>
  <c r="AG81" i="102"/>
  <c r="AF81" i="102"/>
  <c r="AE81" i="102"/>
  <c r="AD81" i="102"/>
  <c r="AC81" i="102"/>
  <c r="AB81" i="102"/>
  <c r="Y81" i="102"/>
  <c r="X81" i="102"/>
  <c r="W81" i="102"/>
  <c r="V81" i="102"/>
  <c r="U81" i="102"/>
  <c r="T81" i="102"/>
  <c r="S81" i="102"/>
  <c r="R81" i="102"/>
  <c r="Q81" i="102"/>
  <c r="P81" i="102"/>
  <c r="O81" i="102"/>
  <c r="N81" i="102"/>
  <c r="L81" i="102"/>
  <c r="K81" i="102"/>
  <c r="J81" i="102"/>
  <c r="I81" i="102"/>
  <c r="H81" i="102"/>
  <c r="G81" i="102"/>
  <c r="F81" i="102"/>
  <c r="E81" i="102"/>
  <c r="HX80" i="102"/>
  <c r="HW80" i="102"/>
  <c r="HV80" i="102"/>
  <c r="HU80" i="102"/>
  <c r="HT80" i="102"/>
  <c r="HS80" i="102"/>
  <c r="HR80" i="102"/>
  <c r="HQ80" i="102"/>
  <c r="HP80" i="102"/>
  <c r="HO80" i="102"/>
  <c r="HN80" i="102"/>
  <c r="HM80" i="102"/>
  <c r="HK80" i="102"/>
  <c r="HJ80" i="102"/>
  <c r="HI80" i="102"/>
  <c r="HH80" i="102"/>
  <c r="HG80" i="102"/>
  <c r="HF80" i="102"/>
  <c r="HE80" i="102"/>
  <c r="HD80" i="102"/>
  <c r="HA80" i="102"/>
  <c r="GZ80" i="102"/>
  <c r="GY80" i="102"/>
  <c r="GX80" i="102"/>
  <c r="GW80" i="102"/>
  <c r="GV80" i="102"/>
  <c r="GU80" i="102"/>
  <c r="GT80" i="102"/>
  <c r="GS80" i="102"/>
  <c r="GR80" i="102"/>
  <c r="GQ80" i="102"/>
  <c r="GP80" i="102"/>
  <c r="GN80" i="102"/>
  <c r="GM80" i="102"/>
  <c r="GL80" i="102"/>
  <c r="GK80" i="102"/>
  <c r="GJ80" i="102"/>
  <c r="GI80" i="102"/>
  <c r="GH80" i="102"/>
  <c r="GG80" i="102"/>
  <c r="GD80" i="102"/>
  <c r="GC80" i="102"/>
  <c r="GB80" i="102"/>
  <c r="GA80" i="102"/>
  <c r="FZ80" i="102"/>
  <c r="FY80" i="102"/>
  <c r="FX80" i="102"/>
  <c r="FW80" i="102"/>
  <c r="FV80" i="102"/>
  <c r="FU80" i="102"/>
  <c r="FT80" i="102"/>
  <c r="FS80" i="102"/>
  <c r="FQ80" i="102"/>
  <c r="FP80" i="102"/>
  <c r="FO80" i="102"/>
  <c r="FN80" i="102"/>
  <c r="FM80" i="102"/>
  <c r="FL80" i="102"/>
  <c r="FK80" i="102"/>
  <c r="FJ80" i="102"/>
  <c r="FG80" i="102"/>
  <c r="FF80" i="102"/>
  <c r="FE80" i="102"/>
  <c r="FD80" i="102"/>
  <c r="FC80" i="102"/>
  <c r="FB80" i="102"/>
  <c r="FA80" i="102"/>
  <c r="EZ80" i="102"/>
  <c r="EY80" i="102"/>
  <c r="EX80" i="102"/>
  <c r="EW80" i="102"/>
  <c r="EV80" i="102"/>
  <c r="ET80" i="102"/>
  <c r="ES80" i="102"/>
  <c r="ER80" i="102"/>
  <c r="EQ80" i="102"/>
  <c r="EP80" i="102"/>
  <c r="EO80" i="102"/>
  <c r="EN80" i="102"/>
  <c r="EM80" i="102"/>
  <c r="EJ80" i="102"/>
  <c r="EI80" i="102"/>
  <c r="EH80" i="102"/>
  <c r="EG80" i="102"/>
  <c r="EF80" i="102"/>
  <c r="EE80" i="102"/>
  <c r="ED80" i="102"/>
  <c r="EC80" i="102"/>
  <c r="EB80" i="102"/>
  <c r="EA80" i="102"/>
  <c r="DZ80" i="102"/>
  <c r="DY80" i="102"/>
  <c r="DW80" i="102"/>
  <c r="DV80" i="102"/>
  <c r="DU80" i="102"/>
  <c r="DT80" i="102"/>
  <c r="DS80" i="102"/>
  <c r="DR80" i="102"/>
  <c r="DQ80" i="102"/>
  <c r="DP80" i="102"/>
  <c r="DM80" i="102"/>
  <c r="DL80" i="102"/>
  <c r="DK80" i="102"/>
  <c r="DJ80" i="102"/>
  <c r="DI80" i="102"/>
  <c r="DH80" i="102"/>
  <c r="DG80" i="102"/>
  <c r="DF80" i="102"/>
  <c r="DE80" i="102"/>
  <c r="DD80" i="102"/>
  <c r="DC80" i="102"/>
  <c r="DB80" i="102"/>
  <c r="CZ80" i="102"/>
  <c r="CY80" i="102"/>
  <c r="CX80" i="102"/>
  <c r="CW80" i="102"/>
  <c r="CV80" i="102"/>
  <c r="CU80" i="102"/>
  <c r="CT80" i="102"/>
  <c r="CS80" i="102"/>
  <c r="CP80" i="102"/>
  <c r="CO80" i="102"/>
  <c r="CN80" i="102"/>
  <c r="CM80" i="102"/>
  <c r="CL80" i="102"/>
  <c r="CK80" i="102"/>
  <c r="CJ80" i="102"/>
  <c r="CI80" i="102"/>
  <c r="CH80" i="102"/>
  <c r="CG80" i="102"/>
  <c r="CF80" i="102"/>
  <c r="CE80" i="102"/>
  <c r="CC80" i="102"/>
  <c r="CB80" i="102"/>
  <c r="CA80" i="102"/>
  <c r="BZ80" i="102"/>
  <c r="BY80" i="102"/>
  <c r="BX80" i="102"/>
  <c r="BW80" i="102"/>
  <c r="BV80" i="102"/>
  <c r="BS80" i="102"/>
  <c r="BR80" i="102"/>
  <c r="BQ80" i="102"/>
  <c r="BP80" i="102"/>
  <c r="BO80" i="102"/>
  <c r="BN80" i="102"/>
  <c r="BM80" i="102"/>
  <c r="BL80" i="102"/>
  <c r="BK80" i="102"/>
  <c r="BJ80" i="102"/>
  <c r="BI80" i="102"/>
  <c r="BH80" i="102"/>
  <c r="BF80" i="102"/>
  <c r="BE80" i="102"/>
  <c r="BD80" i="102"/>
  <c r="BC80" i="102"/>
  <c r="BB80" i="102"/>
  <c r="BA80" i="102"/>
  <c r="AZ80" i="102"/>
  <c r="AY80" i="102"/>
  <c r="AV80" i="102"/>
  <c r="AU80" i="102"/>
  <c r="AT80" i="102"/>
  <c r="AS80" i="102"/>
  <c r="AR80" i="102"/>
  <c r="AQ80" i="102"/>
  <c r="AP80" i="102"/>
  <c r="AO80" i="102"/>
  <c r="AN80" i="102"/>
  <c r="AM80" i="102"/>
  <c r="AL80" i="102"/>
  <c r="AK80" i="102"/>
  <c r="AI80" i="102"/>
  <c r="AH80" i="102"/>
  <c r="AG80" i="102"/>
  <c r="AF80" i="102"/>
  <c r="AE80" i="102"/>
  <c r="AD80" i="102"/>
  <c r="AC80" i="102"/>
  <c r="AB80" i="102"/>
  <c r="Y80" i="102"/>
  <c r="X80" i="102"/>
  <c r="W80" i="102"/>
  <c r="V80" i="102"/>
  <c r="U80" i="102"/>
  <c r="T80" i="102"/>
  <c r="S80" i="102"/>
  <c r="R80" i="102"/>
  <c r="Q80" i="102"/>
  <c r="P80" i="102"/>
  <c r="O80" i="102"/>
  <c r="N80" i="102"/>
  <c r="L80" i="102"/>
  <c r="K80" i="102"/>
  <c r="J80" i="102"/>
  <c r="I80" i="102"/>
  <c r="H80" i="102"/>
  <c r="G80" i="102"/>
  <c r="F80" i="102"/>
  <c r="E80" i="102"/>
  <c r="HX79" i="102"/>
  <c r="HW79" i="102"/>
  <c r="HV79" i="102"/>
  <c r="HU79" i="102"/>
  <c r="HT79" i="102"/>
  <c r="HS79" i="102"/>
  <c r="HR79" i="102"/>
  <c r="HQ79" i="102"/>
  <c r="HP79" i="102"/>
  <c r="HO79" i="102"/>
  <c r="HN79" i="102"/>
  <c r="HM79" i="102"/>
  <c r="HK79" i="102"/>
  <c r="HJ79" i="102"/>
  <c r="HI79" i="102"/>
  <c r="HH79" i="102"/>
  <c r="HG79" i="102"/>
  <c r="HF79" i="102"/>
  <c r="HE79" i="102"/>
  <c r="HD79" i="102"/>
  <c r="HA79" i="102"/>
  <c r="GZ79" i="102"/>
  <c r="GY79" i="102"/>
  <c r="GX79" i="102"/>
  <c r="GW79" i="102"/>
  <c r="GV79" i="102"/>
  <c r="GU79" i="102"/>
  <c r="GT79" i="102"/>
  <c r="GS79" i="102"/>
  <c r="GR79" i="102"/>
  <c r="GQ79" i="102"/>
  <c r="GP79" i="102"/>
  <c r="GN79" i="102"/>
  <c r="GM79" i="102"/>
  <c r="GL79" i="102"/>
  <c r="GK79" i="102"/>
  <c r="GJ79" i="102"/>
  <c r="GI79" i="102"/>
  <c r="GH79" i="102"/>
  <c r="GG79" i="102"/>
  <c r="GD79" i="102"/>
  <c r="GC79" i="102"/>
  <c r="GB79" i="102"/>
  <c r="GA79" i="102"/>
  <c r="FZ79" i="102"/>
  <c r="FY79" i="102"/>
  <c r="FX79" i="102"/>
  <c r="FW79" i="102"/>
  <c r="FV79" i="102"/>
  <c r="FU79" i="102"/>
  <c r="FT79" i="102"/>
  <c r="FS79" i="102"/>
  <c r="FQ79" i="102"/>
  <c r="FP79" i="102"/>
  <c r="FO79" i="102"/>
  <c r="FN79" i="102"/>
  <c r="FM79" i="102"/>
  <c r="FL79" i="102"/>
  <c r="FK79" i="102"/>
  <c r="FJ79" i="102"/>
  <c r="FG79" i="102"/>
  <c r="FF79" i="102"/>
  <c r="FE79" i="102"/>
  <c r="FD79" i="102"/>
  <c r="FC79" i="102"/>
  <c r="FB79" i="102"/>
  <c r="FA79" i="102"/>
  <c r="EZ79" i="102"/>
  <c r="EY79" i="102"/>
  <c r="EX79" i="102"/>
  <c r="EW79" i="102"/>
  <c r="EV79" i="102"/>
  <c r="ET79" i="102"/>
  <c r="ES79" i="102"/>
  <c r="ER79" i="102"/>
  <c r="EQ79" i="102"/>
  <c r="EP79" i="102"/>
  <c r="EO79" i="102"/>
  <c r="EN79" i="102"/>
  <c r="EM79" i="102"/>
  <c r="EJ79" i="102"/>
  <c r="EI79" i="102"/>
  <c r="EH79" i="102"/>
  <c r="EG79" i="102"/>
  <c r="EF79" i="102"/>
  <c r="EE79" i="102"/>
  <c r="ED79" i="102"/>
  <c r="EC79" i="102"/>
  <c r="EB79" i="102"/>
  <c r="EA79" i="102"/>
  <c r="DZ79" i="102"/>
  <c r="DY79" i="102"/>
  <c r="DW79" i="102"/>
  <c r="DV79" i="102"/>
  <c r="DU79" i="102"/>
  <c r="DT79" i="102"/>
  <c r="DS79" i="102"/>
  <c r="DR79" i="102"/>
  <c r="DQ79" i="102"/>
  <c r="DP79" i="102"/>
  <c r="DM79" i="102"/>
  <c r="DL79" i="102"/>
  <c r="DK79" i="102"/>
  <c r="DJ79" i="102"/>
  <c r="DI79" i="102"/>
  <c r="DH79" i="102"/>
  <c r="DG79" i="102"/>
  <c r="DF79" i="102"/>
  <c r="DE79" i="102"/>
  <c r="DD79" i="102"/>
  <c r="DC79" i="102"/>
  <c r="DB79" i="102"/>
  <c r="CZ79" i="102"/>
  <c r="CY79" i="102"/>
  <c r="CX79" i="102"/>
  <c r="CW79" i="102"/>
  <c r="CV79" i="102"/>
  <c r="CU79" i="102"/>
  <c r="CT79" i="102"/>
  <c r="CS79" i="102"/>
  <c r="CP79" i="102"/>
  <c r="CO79" i="102"/>
  <c r="CN79" i="102"/>
  <c r="CM79" i="102"/>
  <c r="CL79" i="102"/>
  <c r="CK79" i="102"/>
  <c r="CJ79" i="102"/>
  <c r="CI79" i="102"/>
  <c r="CH79" i="102"/>
  <c r="CG79" i="102"/>
  <c r="CF79" i="102"/>
  <c r="CE79" i="102"/>
  <c r="CC79" i="102"/>
  <c r="CB79" i="102"/>
  <c r="CA79" i="102"/>
  <c r="BZ79" i="102"/>
  <c r="BY79" i="102"/>
  <c r="BX79" i="102"/>
  <c r="BW79" i="102"/>
  <c r="BV79" i="102"/>
  <c r="BS79" i="102"/>
  <c r="BR79" i="102"/>
  <c r="BQ79" i="102"/>
  <c r="BP79" i="102"/>
  <c r="BO79" i="102"/>
  <c r="BN79" i="102"/>
  <c r="BM79" i="102"/>
  <c r="BL79" i="102"/>
  <c r="BK79" i="102"/>
  <c r="BJ79" i="102"/>
  <c r="BI79" i="102"/>
  <c r="BH79" i="102"/>
  <c r="BF79" i="102"/>
  <c r="BE79" i="102"/>
  <c r="BD79" i="102"/>
  <c r="BC79" i="102"/>
  <c r="BB79" i="102"/>
  <c r="BA79" i="102"/>
  <c r="AZ79" i="102"/>
  <c r="AY79" i="102"/>
  <c r="AV79" i="102"/>
  <c r="AU79" i="102"/>
  <c r="AT79" i="102"/>
  <c r="AS79" i="102"/>
  <c r="AR79" i="102"/>
  <c r="AQ79" i="102"/>
  <c r="AP79" i="102"/>
  <c r="AO79" i="102"/>
  <c r="AN79" i="102"/>
  <c r="AM79" i="102"/>
  <c r="AL79" i="102"/>
  <c r="AK79" i="102"/>
  <c r="AI79" i="102"/>
  <c r="AH79" i="102"/>
  <c r="AG79" i="102"/>
  <c r="AF79" i="102"/>
  <c r="AE79" i="102"/>
  <c r="AD79" i="102"/>
  <c r="AC79" i="102"/>
  <c r="AB79" i="102"/>
  <c r="Y79" i="102"/>
  <c r="X79" i="102"/>
  <c r="W79" i="102"/>
  <c r="V79" i="102"/>
  <c r="U79" i="102"/>
  <c r="T79" i="102"/>
  <c r="S79" i="102"/>
  <c r="R79" i="102"/>
  <c r="Q79" i="102"/>
  <c r="P79" i="102"/>
  <c r="O79" i="102"/>
  <c r="N79" i="102"/>
  <c r="L79" i="102"/>
  <c r="K79" i="102"/>
  <c r="J79" i="102"/>
  <c r="I79" i="102"/>
  <c r="H79" i="102"/>
  <c r="G79" i="102"/>
  <c r="F79" i="102"/>
  <c r="E79" i="102"/>
  <c r="HX78" i="102"/>
  <c r="HW78" i="102"/>
  <c r="HV78" i="102"/>
  <c r="HU78" i="102"/>
  <c r="HT78" i="102"/>
  <c r="HS78" i="102"/>
  <c r="HR78" i="102"/>
  <c r="HQ78" i="102"/>
  <c r="HP78" i="102"/>
  <c r="HO78" i="102"/>
  <c r="HN78" i="102"/>
  <c r="HM78" i="102"/>
  <c r="HK78" i="102"/>
  <c r="HJ78" i="102"/>
  <c r="HI78" i="102"/>
  <c r="HH78" i="102"/>
  <c r="HG78" i="102"/>
  <c r="HF78" i="102"/>
  <c r="HE78" i="102"/>
  <c r="HD78" i="102"/>
  <c r="HA78" i="102"/>
  <c r="GZ78" i="102"/>
  <c r="GY78" i="102"/>
  <c r="GX78" i="102"/>
  <c r="GW78" i="102"/>
  <c r="GV78" i="102"/>
  <c r="GU78" i="102"/>
  <c r="GT78" i="102"/>
  <c r="GS78" i="102"/>
  <c r="GR78" i="102"/>
  <c r="GQ78" i="102"/>
  <c r="GP78" i="102"/>
  <c r="GN78" i="102"/>
  <c r="GM78" i="102"/>
  <c r="GL78" i="102"/>
  <c r="GK78" i="102"/>
  <c r="GJ78" i="102"/>
  <c r="GI78" i="102"/>
  <c r="GH78" i="102"/>
  <c r="GG78" i="102"/>
  <c r="GD78" i="102"/>
  <c r="GC78" i="102"/>
  <c r="GB78" i="102"/>
  <c r="GA78" i="102"/>
  <c r="FZ78" i="102"/>
  <c r="FY78" i="102"/>
  <c r="FX78" i="102"/>
  <c r="FW78" i="102"/>
  <c r="FV78" i="102"/>
  <c r="FU78" i="102"/>
  <c r="FT78" i="102"/>
  <c r="FS78" i="102"/>
  <c r="FQ78" i="102"/>
  <c r="FP78" i="102"/>
  <c r="FO78" i="102"/>
  <c r="FN78" i="102"/>
  <c r="FM78" i="102"/>
  <c r="FL78" i="102"/>
  <c r="FK78" i="102"/>
  <c r="FJ78" i="102"/>
  <c r="FG78" i="102"/>
  <c r="FF78" i="102"/>
  <c r="FE78" i="102"/>
  <c r="FD78" i="102"/>
  <c r="FC78" i="102"/>
  <c r="FB78" i="102"/>
  <c r="FA78" i="102"/>
  <c r="EZ78" i="102"/>
  <c r="EY78" i="102"/>
  <c r="EX78" i="102"/>
  <c r="EW78" i="102"/>
  <c r="EV78" i="102"/>
  <c r="ET78" i="102"/>
  <c r="ES78" i="102"/>
  <c r="ER78" i="102"/>
  <c r="EQ78" i="102"/>
  <c r="EP78" i="102"/>
  <c r="EO78" i="102"/>
  <c r="EN78" i="102"/>
  <c r="EM78" i="102"/>
  <c r="EJ78" i="102"/>
  <c r="EI78" i="102"/>
  <c r="EH78" i="102"/>
  <c r="EG78" i="102"/>
  <c r="EF78" i="102"/>
  <c r="EE78" i="102"/>
  <c r="ED78" i="102"/>
  <c r="EC78" i="102"/>
  <c r="EB78" i="102"/>
  <c r="EA78" i="102"/>
  <c r="DZ78" i="102"/>
  <c r="DY78" i="102"/>
  <c r="DW78" i="102"/>
  <c r="DV78" i="102"/>
  <c r="DU78" i="102"/>
  <c r="DT78" i="102"/>
  <c r="DS78" i="102"/>
  <c r="DR78" i="102"/>
  <c r="DQ78" i="102"/>
  <c r="DP78" i="102"/>
  <c r="DM78" i="102"/>
  <c r="DL78" i="102"/>
  <c r="DK78" i="102"/>
  <c r="DJ78" i="102"/>
  <c r="DI78" i="102"/>
  <c r="DH78" i="102"/>
  <c r="DG78" i="102"/>
  <c r="DF78" i="102"/>
  <c r="DE78" i="102"/>
  <c r="DD78" i="102"/>
  <c r="DC78" i="102"/>
  <c r="DB78" i="102"/>
  <c r="CZ78" i="102"/>
  <c r="CY78" i="102"/>
  <c r="CX78" i="102"/>
  <c r="CW78" i="102"/>
  <c r="CV78" i="102"/>
  <c r="CU78" i="102"/>
  <c r="CT78" i="102"/>
  <c r="CS78" i="102"/>
  <c r="CP78" i="102"/>
  <c r="CO78" i="102"/>
  <c r="CN78" i="102"/>
  <c r="CM78" i="102"/>
  <c r="CL78" i="102"/>
  <c r="CK78" i="102"/>
  <c r="CJ78" i="102"/>
  <c r="CI78" i="102"/>
  <c r="CH78" i="102"/>
  <c r="CG78" i="102"/>
  <c r="CF78" i="102"/>
  <c r="CE78" i="102"/>
  <c r="CC78" i="102"/>
  <c r="CB78" i="102"/>
  <c r="CA78" i="102"/>
  <c r="BZ78" i="102"/>
  <c r="BY78" i="102"/>
  <c r="BX78" i="102"/>
  <c r="BW78" i="102"/>
  <c r="BV78" i="102"/>
  <c r="BS78" i="102"/>
  <c r="BR78" i="102"/>
  <c r="BQ78" i="102"/>
  <c r="BP78" i="102"/>
  <c r="BO78" i="102"/>
  <c r="BN78" i="102"/>
  <c r="BM78" i="102"/>
  <c r="BL78" i="102"/>
  <c r="BK78" i="102"/>
  <c r="BJ78" i="102"/>
  <c r="BI78" i="102"/>
  <c r="BH78" i="102"/>
  <c r="BF78" i="102"/>
  <c r="BE78" i="102"/>
  <c r="BD78" i="102"/>
  <c r="BC78" i="102"/>
  <c r="BB78" i="102"/>
  <c r="BA78" i="102"/>
  <c r="AZ78" i="102"/>
  <c r="AY78" i="102"/>
  <c r="AV78" i="102"/>
  <c r="AU78" i="102"/>
  <c r="AT78" i="102"/>
  <c r="AS78" i="102"/>
  <c r="AR78" i="102"/>
  <c r="AQ78" i="102"/>
  <c r="AP78" i="102"/>
  <c r="AO78" i="102"/>
  <c r="AN78" i="102"/>
  <c r="AM78" i="102"/>
  <c r="AL78" i="102"/>
  <c r="AK78" i="102"/>
  <c r="AI78" i="102"/>
  <c r="AH78" i="102"/>
  <c r="AG78" i="102"/>
  <c r="AF78" i="102"/>
  <c r="AE78" i="102"/>
  <c r="AD78" i="102"/>
  <c r="AC78" i="102"/>
  <c r="AB78" i="102"/>
  <c r="Y78" i="102"/>
  <c r="X78" i="102"/>
  <c r="W78" i="102"/>
  <c r="V78" i="102"/>
  <c r="U78" i="102"/>
  <c r="T78" i="102"/>
  <c r="S78" i="102"/>
  <c r="R78" i="102"/>
  <c r="Q78" i="102"/>
  <c r="P78" i="102"/>
  <c r="O78" i="102"/>
  <c r="N78" i="102"/>
  <c r="L78" i="102"/>
  <c r="K78" i="102"/>
  <c r="J78" i="102"/>
  <c r="I78" i="102"/>
  <c r="H78" i="102"/>
  <c r="G78" i="102"/>
  <c r="F78" i="102"/>
  <c r="E78" i="102"/>
  <c r="HX77" i="102"/>
  <c r="HW77" i="102"/>
  <c r="HV77" i="102"/>
  <c r="HU77" i="102"/>
  <c r="HT77" i="102"/>
  <c r="HS77" i="102"/>
  <c r="HR77" i="102"/>
  <c r="HQ77" i="102"/>
  <c r="HP77" i="102"/>
  <c r="HO77" i="102"/>
  <c r="HN77" i="102"/>
  <c r="HM77" i="102"/>
  <c r="HK77" i="102"/>
  <c r="HJ77" i="102"/>
  <c r="HI77" i="102"/>
  <c r="HH77" i="102"/>
  <c r="HG77" i="102"/>
  <c r="HF77" i="102"/>
  <c r="HE77" i="102"/>
  <c r="HD77" i="102"/>
  <c r="HA77" i="102"/>
  <c r="GZ77" i="102"/>
  <c r="GY77" i="102"/>
  <c r="GX77" i="102"/>
  <c r="GW77" i="102"/>
  <c r="GV77" i="102"/>
  <c r="GU77" i="102"/>
  <c r="GT77" i="102"/>
  <c r="GS77" i="102"/>
  <c r="GR77" i="102"/>
  <c r="GQ77" i="102"/>
  <c r="GP77" i="102"/>
  <c r="GN77" i="102"/>
  <c r="GM77" i="102"/>
  <c r="GL77" i="102"/>
  <c r="GK77" i="102"/>
  <c r="GJ77" i="102"/>
  <c r="GI77" i="102"/>
  <c r="GH77" i="102"/>
  <c r="GG77" i="102"/>
  <c r="GD77" i="102"/>
  <c r="GC77" i="102"/>
  <c r="GB77" i="102"/>
  <c r="GA77" i="102"/>
  <c r="FZ77" i="102"/>
  <c r="FY77" i="102"/>
  <c r="FX77" i="102"/>
  <c r="FW77" i="102"/>
  <c r="FV77" i="102"/>
  <c r="FU77" i="102"/>
  <c r="FT77" i="102"/>
  <c r="FS77" i="102"/>
  <c r="FQ77" i="102"/>
  <c r="FP77" i="102"/>
  <c r="FO77" i="102"/>
  <c r="FN77" i="102"/>
  <c r="FM77" i="102"/>
  <c r="FL77" i="102"/>
  <c r="FK77" i="102"/>
  <c r="FJ77" i="102"/>
  <c r="FG77" i="102"/>
  <c r="FF77" i="102"/>
  <c r="FE77" i="102"/>
  <c r="FD77" i="102"/>
  <c r="FC77" i="102"/>
  <c r="FB77" i="102"/>
  <c r="FA77" i="102"/>
  <c r="EZ77" i="102"/>
  <c r="EY77" i="102"/>
  <c r="EX77" i="102"/>
  <c r="EW77" i="102"/>
  <c r="EV77" i="102"/>
  <c r="ET77" i="102"/>
  <c r="ES77" i="102"/>
  <c r="ER77" i="102"/>
  <c r="EQ77" i="102"/>
  <c r="EP77" i="102"/>
  <c r="EO77" i="102"/>
  <c r="EN77" i="102"/>
  <c r="EM77" i="102"/>
  <c r="EJ77" i="102"/>
  <c r="EI77" i="102"/>
  <c r="EH77" i="102"/>
  <c r="EG77" i="102"/>
  <c r="EF77" i="102"/>
  <c r="EE77" i="102"/>
  <c r="ED77" i="102"/>
  <c r="EC77" i="102"/>
  <c r="EB77" i="102"/>
  <c r="EA77" i="102"/>
  <c r="DZ77" i="102"/>
  <c r="DY77" i="102"/>
  <c r="DW77" i="102"/>
  <c r="DV77" i="102"/>
  <c r="DU77" i="102"/>
  <c r="DT77" i="102"/>
  <c r="DS77" i="102"/>
  <c r="DR77" i="102"/>
  <c r="DQ77" i="102"/>
  <c r="DP77" i="102"/>
  <c r="DM77" i="102"/>
  <c r="DL77" i="102"/>
  <c r="DK77" i="102"/>
  <c r="DJ77" i="102"/>
  <c r="DI77" i="102"/>
  <c r="DH77" i="102"/>
  <c r="DG77" i="102"/>
  <c r="DF77" i="102"/>
  <c r="DE77" i="102"/>
  <c r="DD77" i="102"/>
  <c r="DC77" i="102"/>
  <c r="DB77" i="102"/>
  <c r="CZ77" i="102"/>
  <c r="CY77" i="102"/>
  <c r="CX77" i="102"/>
  <c r="CW77" i="102"/>
  <c r="CV77" i="102"/>
  <c r="CU77" i="102"/>
  <c r="CT77" i="102"/>
  <c r="CS77" i="102"/>
  <c r="CP77" i="102"/>
  <c r="CO77" i="102"/>
  <c r="CN77" i="102"/>
  <c r="CM77" i="102"/>
  <c r="CL77" i="102"/>
  <c r="CK77" i="102"/>
  <c r="CJ77" i="102"/>
  <c r="CI77" i="102"/>
  <c r="CH77" i="102"/>
  <c r="CG77" i="102"/>
  <c r="CF77" i="102"/>
  <c r="CE77" i="102"/>
  <c r="CC77" i="102"/>
  <c r="CB77" i="102"/>
  <c r="CA77" i="102"/>
  <c r="BZ77" i="102"/>
  <c r="BY77" i="102"/>
  <c r="BX77" i="102"/>
  <c r="BW77" i="102"/>
  <c r="BV77" i="102"/>
  <c r="BS77" i="102"/>
  <c r="BR77" i="102"/>
  <c r="BQ77" i="102"/>
  <c r="BP77" i="102"/>
  <c r="BO77" i="102"/>
  <c r="BN77" i="102"/>
  <c r="BM77" i="102"/>
  <c r="BL77" i="102"/>
  <c r="BK77" i="102"/>
  <c r="BJ77" i="102"/>
  <c r="BI77" i="102"/>
  <c r="BH77" i="102"/>
  <c r="BF77" i="102"/>
  <c r="BE77" i="102"/>
  <c r="BD77" i="102"/>
  <c r="BC77" i="102"/>
  <c r="BB77" i="102"/>
  <c r="BA77" i="102"/>
  <c r="AZ77" i="102"/>
  <c r="AY77" i="102"/>
  <c r="AV77" i="102"/>
  <c r="AU77" i="102"/>
  <c r="AT77" i="102"/>
  <c r="AS77" i="102"/>
  <c r="AR77" i="102"/>
  <c r="AQ77" i="102"/>
  <c r="AP77" i="102"/>
  <c r="AO77" i="102"/>
  <c r="AN77" i="102"/>
  <c r="AM77" i="102"/>
  <c r="AL77" i="102"/>
  <c r="AK77" i="102"/>
  <c r="AI77" i="102"/>
  <c r="AH77" i="102"/>
  <c r="AG77" i="102"/>
  <c r="AF77" i="102"/>
  <c r="AE77" i="102"/>
  <c r="AD77" i="102"/>
  <c r="AC77" i="102"/>
  <c r="AB77" i="102"/>
  <c r="Y77" i="102"/>
  <c r="X77" i="102"/>
  <c r="W77" i="102"/>
  <c r="V77" i="102"/>
  <c r="U77" i="102"/>
  <c r="T77" i="102"/>
  <c r="S77" i="102"/>
  <c r="R77" i="102"/>
  <c r="Q77" i="102"/>
  <c r="P77" i="102"/>
  <c r="O77" i="102"/>
  <c r="N77" i="102"/>
  <c r="L77" i="102"/>
  <c r="K77" i="102"/>
  <c r="J77" i="102"/>
  <c r="I77" i="102"/>
  <c r="H77" i="102"/>
  <c r="G77" i="102"/>
  <c r="F77" i="102"/>
  <c r="E77" i="102"/>
  <c r="HX76" i="102"/>
  <c r="HW76" i="102"/>
  <c r="HV76" i="102"/>
  <c r="HU76" i="102"/>
  <c r="HT76" i="102"/>
  <c r="HS76" i="102"/>
  <c r="HR76" i="102"/>
  <c r="HQ76" i="102"/>
  <c r="HP76" i="102"/>
  <c r="HO76" i="102"/>
  <c r="HN76" i="102"/>
  <c r="HM76" i="102"/>
  <c r="HK76" i="102"/>
  <c r="HJ76" i="102"/>
  <c r="HI76" i="102"/>
  <c r="HH76" i="102"/>
  <c r="HG76" i="102"/>
  <c r="HF76" i="102"/>
  <c r="HE76" i="102"/>
  <c r="HD76" i="102"/>
  <c r="HA76" i="102"/>
  <c r="GZ76" i="102"/>
  <c r="GY76" i="102"/>
  <c r="GX76" i="102"/>
  <c r="GW76" i="102"/>
  <c r="GV76" i="102"/>
  <c r="GU76" i="102"/>
  <c r="GT76" i="102"/>
  <c r="GS76" i="102"/>
  <c r="GR76" i="102"/>
  <c r="GQ76" i="102"/>
  <c r="GP76" i="102"/>
  <c r="GN76" i="102"/>
  <c r="GM76" i="102"/>
  <c r="GL76" i="102"/>
  <c r="GK76" i="102"/>
  <c r="GJ76" i="102"/>
  <c r="GI76" i="102"/>
  <c r="GH76" i="102"/>
  <c r="GG76" i="102"/>
  <c r="GD76" i="102"/>
  <c r="GC76" i="102"/>
  <c r="GB76" i="102"/>
  <c r="GA76" i="102"/>
  <c r="FZ76" i="102"/>
  <c r="FY76" i="102"/>
  <c r="FX76" i="102"/>
  <c r="FW76" i="102"/>
  <c r="FV76" i="102"/>
  <c r="FU76" i="102"/>
  <c r="FT76" i="102"/>
  <c r="FS76" i="102"/>
  <c r="FQ76" i="102"/>
  <c r="FP76" i="102"/>
  <c r="FO76" i="102"/>
  <c r="FN76" i="102"/>
  <c r="FM76" i="102"/>
  <c r="FL76" i="102"/>
  <c r="FK76" i="102"/>
  <c r="FJ76" i="102"/>
  <c r="FG76" i="102"/>
  <c r="FF76" i="102"/>
  <c r="FE76" i="102"/>
  <c r="FD76" i="102"/>
  <c r="FC76" i="102"/>
  <c r="FB76" i="102"/>
  <c r="FA76" i="102"/>
  <c r="EZ76" i="102"/>
  <c r="EY76" i="102"/>
  <c r="EX76" i="102"/>
  <c r="EW76" i="102"/>
  <c r="EV76" i="102"/>
  <c r="ET76" i="102"/>
  <c r="ES76" i="102"/>
  <c r="ER76" i="102"/>
  <c r="EQ76" i="102"/>
  <c r="EP76" i="102"/>
  <c r="EO76" i="102"/>
  <c r="EN76" i="102"/>
  <c r="EM76" i="102"/>
  <c r="EJ76" i="102"/>
  <c r="EI76" i="102"/>
  <c r="EH76" i="102"/>
  <c r="EG76" i="102"/>
  <c r="EF76" i="102"/>
  <c r="EE76" i="102"/>
  <c r="ED76" i="102"/>
  <c r="EC76" i="102"/>
  <c r="EB76" i="102"/>
  <c r="EA76" i="102"/>
  <c r="DZ76" i="102"/>
  <c r="DY76" i="102"/>
  <c r="DW76" i="102"/>
  <c r="DV76" i="102"/>
  <c r="DU76" i="102"/>
  <c r="DT76" i="102"/>
  <c r="DS76" i="102"/>
  <c r="DR76" i="102"/>
  <c r="DQ76" i="102"/>
  <c r="DP76" i="102"/>
  <c r="DM76" i="102"/>
  <c r="DL76" i="102"/>
  <c r="DK76" i="102"/>
  <c r="DJ76" i="102"/>
  <c r="DI76" i="102"/>
  <c r="DH76" i="102"/>
  <c r="DG76" i="102"/>
  <c r="DF76" i="102"/>
  <c r="DE76" i="102"/>
  <c r="DD76" i="102"/>
  <c r="DC76" i="102"/>
  <c r="DB76" i="102"/>
  <c r="CZ76" i="102"/>
  <c r="CY76" i="102"/>
  <c r="CX76" i="102"/>
  <c r="CW76" i="102"/>
  <c r="CV76" i="102"/>
  <c r="CU76" i="102"/>
  <c r="CT76" i="102"/>
  <c r="CS76" i="102"/>
  <c r="CP76" i="102"/>
  <c r="CO76" i="102"/>
  <c r="CN76" i="102"/>
  <c r="CM76" i="102"/>
  <c r="CL76" i="102"/>
  <c r="CK76" i="102"/>
  <c r="CJ76" i="102"/>
  <c r="CI76" i="102"/>
  <c r="CH76" i="102"/>
  <c r="CG76" i="102"/>
  <c r="CF76" i="102"/>
  <c r="CE76" i="102"/>
  <c r="CC76" i="102"/>
  <c r="CB76" i="102"/>
  <c r="CA76" i="102"/>
  <c r="BZ76" i="102"/>
  <c r="BY76" i="102"/>
  <c r="BX76" i="102"/>
  <c r="BW76" i="102"/>
  <c r="BV76" i="102"/>
  <c r="BS76" i="102"/>
  <c r="BR76" i="102"/>
  <c r="BQ76" i="102"/>
  <c r="BP76" i="102"/>
  <c r="BO76" i="102"/>
  <c r="BN76" i="102"/>
  <c r="BM76" i="102"/>
  <c r="BL76" i="102"/>
  <c r="BK76" i="102"/>
  <c r="BJ76" i="102"/>
  <c r="BI76" i="102"/>
  <c r="BH76" i="102"/>
  <c r="BF76" i="102"/>
  <c r="BE76" i="102"/>
  <c r="BD76" i="102"/>
  <c r="BC76" i="102"/>
  <c r="BB76" i="102"/>
  <c r="BA76" i="102"/>
  <c r="AZ76" i="102"/>
  <c r="AY76" i="102"/>
  <c r="AV76" i="102"/>
  <c r="AU76" i="102"/>
  <c r="AT76" i="102"/>
  <c r="AS76" i="102"/>
  <c r="AR76" i="102"/>
  <c r="AQ76" i="102"/>
  <c r="AP76" i="102"/>
  <c r="AO76" i="102"/>
  <c r="AN76" i="102"/>
  <c r="AM76" i="102"/>
  <c r="AL76" i="102"/>
  <c r="AK76" i="102"/>
  <c r="AI76" i="102"/>
  <c r="AH76" i="102"/>
  <c r="AG76" i="102"/>
  <c r="AF76" i="102"/>
  <c r="AE76" i="102"/>
  <c r="AD76" i="102"/>
  <c r="AC76" i="102"/>
  <c r="AB76" i="102"/>
  <c r="Y76" i="102"/>
  <c r="X76" i="102"/>
  <c r="W76" i="102"/>
  <c r="V76" i="102"/>
  <c r="U76" i="102"/>
  <c r="T76" i="102"/>
  <c r="S76" i="102"/>
  <c r="R76" i="102"/>
  <c r="Q76" i="102"/>
  <c r="P76" i="102"/>
  <c r="O76" i="102"/>
  <c r="N76" i="102"/>
  <c r="L76" i="102"/>
  <c r="K76" i="102"/>
  <c r="J76" i="102"/>
  <c r="I76" i="102"/>
  <c r="H76" i="102"/>
  <c r="G76" i="102"/>
  <c r="F76" i="102"/>
  <c r="E76" i="102"/>
  <c r="HX75" i="102"/>
  <c r="HW75" i="102"/>
  <c r="HV75" i="102"/>
  <c r="HU75" i="102"/>
  <c r="HT75" i="102"/>
  <c r="HS75" i="102"/>
  <c r="HR75" i="102"/>
  <c r="HQ75" i="102"/>
  <c r="HP75" i="102"/>
  <c r="HO75" i="102"/>
  <c r="HN75" i="102"/>
  <c r="HM75" i="102"/>
  <c r="HK75" i="102"/>
  <c r="HJ75" i="102"/>
  <c r="HI75" i="102"/>
  <c r="HH75" i="102"/>
  <c r="HG75" i="102"/>
  <c r="HF75" i="102"/>
  <c r="HE75" i="102"/>
  <c r="HD75" i="102"/>
  <c r="HA75" i="102"/>
  <c r="GZ75" i="102"/>
  <c r="GY75" i="102"/>
  <c r="GX75" i="102"/>
  <c r="GW75" i="102"/>
  <c r="GV75" i="102"/>
  <c r="GU75" i="102"/>
  <c r="GT75" i="102"/>
  <c r="GS75" i="102"/>
  <c r="GR75" i="102"/>
  <c r="GQ75" i="102"/>
  <c r="GP75" i="102"/>
  <c r="GN75" i="102"/>
  <c r="GM75" i="102"/>
  <c r="GL75" i="102"/>
  <c r="GK75" i="102"/>
  <c r="GJ75" i="102"/>
  <c r="GI75" i="102"/>
  <c r="GH75" i="102"/>
  <c r="GG75" i="102"/>
  <c r="GD75" i="102"/>
  <c r="GC75" i="102"/>
  <c r="GB75" i="102"/>
  <c r="GA75" i="102"/>
  <c r="FZ75" i="102"/>
  <c r="FY75" i="102"/>
  <c r="FX75" i="102"/>
  <c r="FW75" i="102"/>
  <c r="FV75" i="102"/>
  <c r="FU75" i="102"/>
  <c r="FT75" i="102"/>
  <c r="FS75" i="102"/>
  <c r="FQ75" i="102"/>
  <c r="FP75" i="102"/>
  <c r="FO75" i="102"/>
  <c r="FN75" i="102"/>
  <c r="FM75" i="102"/>
  <c r="FL75" i="102"/>
  <c r="FK75" i="102"/>
  <c r="FJ75" i="102"/>
  <c r="FG75" i="102"/>
  <c r="FF75" i="102"/>
  <c r="FE75" i="102"/>
  <c r="FD75" i="102"/>
  <c r="FC75" i="102"/>
  <c r="FB75" i="102"/>
  <c r="FA75" i="102"/>
  <c r="EZ75" i="102"/>
  <c r="EY75" i="102"/>
  <c r="EX75" i="102"/>
  <c r="EW75" i="102"/>
  <c r="EV75" i="102"/>
  <c r="ET75" i="102"/>
  <c r="ES75" i="102"/>
  <c r="ER75" i="102"/>
  <c r="EQ75" i="102"/>
  <c r="EP75" i="102"/>
  <c r="EO75" i="102"/>
  <c r="EN75" i="102"/>
  <c r="EM75" i="102"/>
  <c r="EJ75" i="102"/>
  <c r="EI75" i="102"/>
  <c r="EH75" i="102"/>
  <c r="EG75" i="102"/>
  <c r="EF75" i="102"/>
  <c r="EE75" i="102"/>
  <c r="ED75" i="102"/>
  <c r="EC75" i="102"/>
  <c r="EB75" i="102"/>
  <c r="EA75" i="102"/>
  <c r="DZ75" i="102"/>
  <c r="DY75" i="102"/>
  <c r="DW75" i="102"/>
  <c r="DV75" i="102"/>
  <c r="DU75" i="102"/>
  <c r="DT75" i="102"/>
  <c r="DS75" i="102"/>
  <c r="DR75" i="102"/>
  <c r="DQ75" i="102"/>
  <c r="DP75" i="102"/>
  <c r="DM75" i="102"/>
  <c r="DL75" i="102"/>
  <c r="DK75" i="102"/>
  <c r="DJ75" i="102"/>
  <c r="DI75" i="102"/>
  <c r="DH75" i="102"/>
  <c r="DG75" i="102"/>
  <c r="DF75" i="102"/>
  <c r="DE75" i="102"/>
  <c r="DD75" i="102"/>
  <c r="DC75" i="102"/>
  <c r="DB75" i="102"/>
  <c r="CZ75" i="102"/>
  <c r="CY75" i="102"/>
  <c r="CX75" i="102"/>
  <c r="CW75" i="102"/>
  <c r="CV75" i="102"/>
  <c r="CU75" i="102"/>
  <c r="CT75" i="102"/>
  <c r="CS75" i="102"/>
  <c r="CP75" i="102"/>
  <c r="CO75" i="102"/>
  <c r="CN75" i="102"/>
  <c r="CM75" i="102"/>
  <c r="CL75" i="102"/>
  <c r="CK75" i="102"/>
  <c r="CJ75" i="102"/>
  <c r="CI75" i="102"/>
  <c r="CH75" i="102"/>
  <c r="CG75" i="102"/>
  <c r="CF75" i="102"/>
  <c r="CE75" i="102"/>
  <c r="CC75" i="102"/>
  <c r="CB75" i="102"/>
  <c r="CA75" i="102"/>
  <c r="BZ75" i="102"/>
  <c r="BY75" i="102"/>
  <c r="BX75" i="102"/>
  <c r="BW75" i="102"/>
  <c r="BV75" i="102"/>
  <c r="BS75" i="102"/>
  <c r="BR75" i="102"/>
  <c r="BQ75" i="102"/>
  <c r="BP75" i="102"/>
  <c r="BO75" i="102"/>
  <c r="BN75" i="102"/>
  <c r="BM75" i="102"/>
  <c r="BL75" i="102"/>
  <c r="BK75" i="102"/>
  <c r="BJ75" i="102"/>
  <c r="BI75" i="102"/>
  <c r="BH75" i="102"/>
  <c r="BF75" i="102"/>
  <c r="BE75" i="102"/>
  <c r="BD75" i="102"/>
  <c r="BC75" i="102"/>
  <c r="BB75" i="102"/>
  <c r="BA75" i="102"/>
  <c r="AZ75" i="102"/>
  <c r="AY75" i="102"/>
  <c r="AV75" i="102"/>
  <c r="AU75" i="102"/>
  <c r="AT75" i="102"/>
  <c r="AS75" i="102"/>
  <c r="AR75" i="102"/>
  <c r="AQ75" i="102"/>
  <c r="AP75" i="102"/>
  <c r="AO75" i="102"/>
  <c r="AN75" i="102"/>
  <c r="AM75" i="102"/>
  <c r="AL75" i="102"/>
  <c r="AK75" i="102"/>
  <c r="AI75" i="102"/>
  <c r="AH75" i="102"/>
  <c r="AG75" i="102"/>
  <c r="AF75" i="102"/>
  <c r="AE75" i="102"/>
  <c r="AD75" i="102"/>
  <c r="AC75" i="102"/>
  <c r="AB75" i="102"/>
  <c r="Y75" i="102"/>
  <c r="X75" i="102"/>
  <c r="W75" i="102"/>
  <c r="V75" i="102"/>
  <c r="U75" i="102"/>
  <c r="T75" i="102"/>
  <c r="S75" i="102"/>
  <c r="R75" i="102"/>
  <c r="Q75" i="102"/>
  <c r="P75" i="102"/>
  <c r="O75" i="102"/>
  <c r="N75" i="102"/>
  <c r="L75" i="102"/>
  <c r="K75" i="102"/>
  <c r="J75" i="102"/>
  <c r="I75" i="102"/>
  <c r="H75" i="102"/>
  <c r="G75" i="102"/>
  <c r="F75" i="102"/>
  <c r="E75" i="102"/>
  <c r="HX74" i="102"/>
  <c r="HW74" i="102"/>
  <c r="HV74" i="102"/>
  <c r="HU74" i="102"/>
  <c r="HT74" i="102"/>
  <c r="HS74" i="102"/>
  <c r="HR74" i="102"/>
  <c r="HQ74" i="102"/>
  <c r="HP74" i="102"/>
  <c r="HO74" i="102"/>
  <c r="HN74" i="102"/>
  <c r="HM74" i="102"/>
  <c r="HK74" i="102"/>
  <c r="HJ74" i="102"/>
  <c r="HI74" i="102"/>
  <c r="HH74" i="102"/>
  <c r="HG74" i="102"/>
  <c r="HF74" i="102"/>
  <c r="HE74" i="102"/>
  <c r="HD74" i="102"/>
  <c r="HA74" i="102"/>
  <c r="GZ74" i="102"/>
  <c r="GY74" i="102"/>
  <c r="GX74" i="102"/>
  <c r="GW74" i="102"/>
  <c r="GV74" i="102"/>
  <c r="GU74" i="102"/>
  <c r="GT74" i="102"/>
  <c r="GS74" i="102"/>
  <c r="GR74" i="102"/>
  <c r="GQ74" i="102"/>
  <c r="GP74" i="102"/>
  <c r="GN74" i="102"/>
  <c r="GM74" i="102"/>
  <c r="GL74" i="102"/>
  <c r="GK74" i="102"/>
  <c r="GJ74" i="102"/>
  <c r="GI74" i="102"/>
  <c r="GH74" i="102"/>
  <c r="GG74" i="102"/>
  <c r="GD74" i="102"/>
  <c r="GC74" i="102"/>
  <c r="GB74" i="102"/>
  <c r="GA74" i="102"/>
  <c r="FZ74" i="102"/>
  <c r="FY74" i="102"/>
  <c r="FX74" i="102"/>
  <c r="FW74" i="102"/>
  <c r="FV74" i="102"/>
  <c r="FU74" i="102"/>
  <c r="FT74" i="102"/>
  <c r="FS74" i="102"/>
  <c r="FQ74" i="102"/>
  <c r="FP74" i="102"/>
  <c r="FO74" i="102"/>
  <c r="FN74" i="102"/>
  <c r="FM74" i="102"/>
  <c r="FL74" i="102"/>
  <c r="FK74" i="102"/>
  <c r="FJ74" i="102"/>
  <c r="FG74" i="102"/>
  <c r="FF74" i="102"/>
  <c r="FE74" i="102"/>
  <c r="FD74" i="102"/>
  <c r="FC74" i="102"/>
  <c r="FB74" i="102"/>
  <c r="FA74" i="102"/>
  <c r="EZ74" i="102"/>
  <c r="EY74" i="102"/>
  <c r="EX74" i="102"/>
  <c r="EW74" i="102"/>
  <c r="EV74" i="102"/>
  <c r="ET74" i="102"/>
  <c r="ES74" i="102"/>
  <c r="ER74" i="102"/>
  <c r="EQ74" i="102"/>
  <c r="EP74" i="102"/>
  <c r="EO74" i="102"/>
  <c r="EN74" i="102"/>
  <c r="EM74" i="102"/>
  <c r="EJ74" i="102"/>
  <c r="EI74" i="102"/>
  <c r="EH74" i="102"/>
  <c r="EG74" i="102"/>
  <c r="EF74" i="102"/>
  <c r="EE74" i="102"/>
  <c r="ED74" i="102"/>
  <c r="EC74" i="102"/>
  <c r="EB74" i="102"/>
  <c r="EA74" i="102"/>
  <c r="DZ74" i="102"/>
  <c r="DY74" i="102"/>
  <c r="DW74" i="102"/>
  <c r="DV74" i="102"/>
  <c r="DU74" i="102"/>
  <c r="DT74" i="102"/>
  <c r="DS74" i="102"/>
  <c r="DR74" i="102"/>
  <c r="DQ74" i="102"/>
  <c r="DP74" i="102"/>
  <c r="DM74" i="102"/>
  <c r="DL74" i="102"/>
  <c r="DK74" i="102"/>
  <c r="DJ74" i="102"/>
  <c r="DI74" i="102"/>
  <c r="DH74" i="102"/>
  <c r="DG74" i="102"/>
  <c r="DF74" i="102"/>
  <c r="DE74" i="102"/>
  <c r="DD74" i="102"/>
  <c r="DC74" i="102"/>
  <c r="DB74" i="102"/>
  <c r="CZ74" i="102"/>
  <c r="CY74" i="102"/>
  <c r="CX74" i="102"/>
  <c r="CW74" i="102"/>
  <c r="CV74" i="102"/>
  <c r="CU74" i="102"/>
  <c r="CT74" i="102"/>
  <c r="CS74" i="102"/>
  <c r="CP74" i="102"/>
  <c r="CO74" i="102"/>
  <c r="CN74" i="102"/>
  <c r="CM74" i="102"/>
  <c r="CL74" i="102"/>
  <c r="CK74" i="102"/>
  <c r="CJ74" i="102"/>
  <c r="CI74" i="102"/>
  <c r="CH74" i="102"/>
  <c r="CG74" i="102"/>
  <c r="CF74" i="102"/>
  <c r="CE74" i="102"/>
  <c r="CC74" i="102"/>
  <c r="CB74" i="102"/>
  <c r="CA74" i="102"/>
  <c r="BZ74" i="102"/>
  <c r="BY74" i="102"/>
  <c r="BX74" i="102"/>
  <c r="BW74" i="102"/>
  <c r="BV74" i="102"/>
  <c r="BS74" i="102"/>
  <c r="BR74" i="102"/>
  <c r="BQ74" i="102"/>
  <c r="BP74" i="102"/>
  <c r="BO74" i="102"/>
  <c r="BN74" i="102"/>
  <c r="BM74" i="102"/>
  <c r="BL74" i="102"/>
  <c r="BK74" i="102"/>
  <c r="BJ74" i="102"/>
  <c r="BI74" i="102"/>
  <c r="BH74" i="102"/>
  <c r="BF74" i="102"/>
  <c r="BE74" i="102"/>
  <c r="BD74" i="102"/>
  <c r="BC74" i="102"/>
  <c r="BB74" i="102"/>
  <c r="BA74" i="102"/>
  <c r="AZ74" i="102"/>
  <c r="AY74" i="102"/>
  <c r="AV74" i="102"/>
  <c r="AU74" i="102"/>
  <c r="AT74" i="102"/>
  <c r="AS74" i="102"/>
  <c r="AR74" i="102"/>
  <c r="AQ74" i="102"/>
  <c r="AP74" i="102"/>
  <c r="AO74" i="102"/>
  <c r="AN74" i="102"/>
  <c r="AM74" i="102"/>
  <c r="AL74" i="102"/>
  <c r="AK74" i="102"/>
  <c r="AI74" i="102"/>
  <c r="AH74" i="102"/>
  <c r="AG74" i="102"/>
  <c r="AF74" i="102"/>
  <c r="AE74" i="102"/>
  <c r="AD74" i="102"/>
  <c r="AC74" i="102"/>
  <c r="AB74" i="102"/>
  <c r="Y74" i="102"/>
  <c r="X74" i="102"/>
  <c r="W74" i="102"/>
  <c r="V74" i="102"/>
  <c r="U74" i="102"/>
  <c r="T74" i="102"/>
  <c r="S74" i="102"/>
  <c r="R74" i="102"/>
  <c r="Q74" i="102"/>
  <c r="P74" i="102"/>
  <c r="O74" i="102"/>
  <c r="N74" i="102"/>
  <c r="L74" i="102"/>
  <c r="K74" i="102"/>
  <c r="J74" i="102"/>
  <c r="I74" i="102"/>
  <c r="H74" i="102"/>
  <c r="G74" i="102"/>
  <c r="F74" i="102"/>
  <c r="E74" i="102"/>
  <c r="HX71" i="102"/>
  <c r="HW71" i="102"/>
  <c r="HV71" i="102"/>
  <c r="HU71" i="102"/>
  <c r="HT71" i="102"/>
  <c r="HS71" i="102"/>
  <c r="HR71" i="102"/>
  <c r="HQ71" i="102"/>
  <c r="HP71" i="102"/>
  <c r="HO71" i="102"/>
  <c r="HN71" i="102"/>
  <c r="HM71" i="102"/>
  <c r="HK71" i="102"/>
  <c r="HJ71" i="102"/>
  <c r="HI71" i="102"/>
  <c r="HH71" i="102"/>
  <c r="HG71" i="102"/>
  <c r="HF71" i="102"/>
  <c r="HE71" i="102"/>
  <c r="HD71" i="102"/>
  <c r="HA71" i="102"/>
  <c r="GZ71" i="102"/>
  <c r="GY71" i="102"/>
  <c r="GX71" i="102"/>
  <c r="GW71" i="102"/>
  <c r="GV71" i="102"/>
  <c r="GU71" i="102"/>
  <c r="GT71" i="102"/>
  <c r="GS71" i="102"/>
  <c r="GR71" i="102"/>
  <c r="GQ71" i="102"/>
  <c r="GP71" i="102"/>
  <c r="GN71" i="102"/>
  <c r="GM71" i="102"/>
  <c r="GL71" i="102"/>
  <c r="GK71" i="102"/>
  <c r="GJ71" i="102"/>
  <c r="GI71" i="102"/>
  <c r="GH71" i="102"/>
  <c r="GG71" i="102"/>
  <c r="GD71" i="102"/>
  <c r="GC71" i="102"/>
  <c r="GB71" i="102"/>
  <c r="GA71" i="102"/>
  <c r="FZ71" i="102"/>
  <c r="FY71" i="102"/>
  <c r="FX71" i="102"/>
  <c r="FW71" i="102"/>
  <c r="FV71" i="102"/>
  <c r="FU71" i="102"/>
  <c r="FT71" i="102"/>
  <c r="FS71" i="102"/>
  <c r="FQ71" i="102"/>
  <c r="FP71" i="102"/>
  <c r="FO71" i="102"/>
  <c r="FN71" i="102"/>
  <c r="FM71" i="102"/>
  <c r="FL71" i="102"/>
  <c r="FK71" i="102"/>
  <c r="FJ71" i="102"/>
  <c r="FG71" i="102"/>
  <c r="FF71" i="102"/>
  <c r="FE71" i="102"/>
  <c r="FD71" i="102"/>
  <c r="FC71" i="102"/>
  <c r="FB71" i="102"/>
  <c r="FA71" i="102"/>
  <c r="EZ71" i="102"/>
  <c r="EY71" i="102"/>
  <c r="EX71" i="102"/>
  <c r="EW71" i="102"/>
  <c r="EV71" i="102"/>
  <c r="ET71" i="102"/>
  <c r="ES71" i="102"/>
  <c r="ER71" i="102"/>
  <c r="EQ71" i="102"/>
  <c r="EP71" i="102"/>
  <c r="EO71" i="102"/>
  <c r="EN71" i="102"/>
  <c r="EM71" i="102"/>
  <c r="EJ71" i="102"/>
  <c r="EI71" i="102"/>
  <c r="EH71" i="102"/>
  <c r="EG71" i="102"/>
  <c r="EF71" i="102"/>
  <c r="EE71" i="102"/>
  <c r="ED71" i="102"/>
  <c r="EC71" i="102"/>
  <c r="EB71" i="102"/>
  <c r="EA71" i="102"/>
  <c r="DZ71" i="102"/>
  <c r="DY71" i="102"/>
  <c r="DW71" i="102"/>
  <c r="DV71" i="102"/>
  <c r="DU71" i="102"/>
  <c r="DT71" i="102"/>
  <c r="DS71" i="102"/>
  <c r="DR71" i="102"/>
  <c r="DQ71" i="102"/>
  <c r="DP71" i="102"/>
  <c r="DM71" i="102"/>
  <c r="DL71" i="102"/>
  <c r="DK71" i="102"/>
  <c r="DJ71" i="102"/>
  <c r="DI71" i="102"/>
  <c r="DH71" i="102"/>
  <c r="DG71" i="102"/>
  <c r="DF71" i="102"/>
  <c r="DE71" i="102"/>
  <c r="DD71" i="102"/>
  <c r="DC71" i="102"/>
  <c r="DB71" i="102"/>
  <c r="CZ71" i="102"/>
  <c r="CY71" i="102"/>
  <c r="CX71" i="102"/>
  <c r="CW71" i="102"/>
  <c r="CV71" i="102"/>
  <c r="CU71" i="102"/>
  <c r="CT71" i="102"/>
  <c r="CS71" i="102"/>
  <c r="CP71" i="102"/>
  <c r="CO71" i="102"/>
  <c r="CN71" i="102"/>
  <c r="CM71" i="102"/>
  <c r="CL71" i="102"/>
  <c r="CK71" i="102"/>
  <c r="CJ71" i="102"/>
  <c r="CI71" i="102"/>
  <c r="CH71" i="102"/>
  <c r="CG71" i="102"/>
  <c r="CF71" i="102"/>
  <c r="CE71" i="102"/>
  <c r="CC71" i="102"/>
  <c r="CB71" i="102"/>
  <c r="CA71" i="102"/>
  <c r="BZ71" i="102"/>
  <c r="BY71" i="102"/>
  <c r="BX71" i="102"/>
  <c r="BW71" i="102"/>
  <c r="BV71" i="102"/>
  <c r="BS71" i="102"/>
  <c r="BR71" i="102"/>
  <c r="BQ71" i="102"/>
  <c r="BP71" i="102"/>
  <c r="BO71" i="102"/>
  <c r="BN71" i="102"/>
  <c r="BM71" i="102"/>
  <c r="BL71" i="102"/>
  <c r="BK71" i="102"/>
  <c r="BJ71" i="102"/>
  <c r="BI71" i="102"/>
  <c r="BH71" i="102"/>
  <c r="BF71" i="102"/>
  <c r="BE71" i="102"/>
  <c r="BD71" i="102"/>
  <c r="BC71" i="102"/>
  <c r="BB71" i="102"/>
  <c r="BA71" i="102"/>
  <c r="AZ71" i="102"/>
  <c r="AY71" i="102"/>
  <c r="AV71" i="102"/>
  <c r="AU71" i="102"/>
  <c r="AT71" i="102"/>
  <c r="AS71" i="102"/>
  <c r="AR71" i="102"/>
  <c r="AQ71" i="102"/>
  <c r="AP71" i="102"/>
  <c r="AO71" i="102"/>
  <c r="AN71" i="102"/>
  <c r="AM71" i="102"/>
  <c r="AL71" i="102"/>
  <c r="AK71" i="102"/>
  <c r="AI71" i="102"/>
  <c r="AH71" i="102"/>
  <c r="AG71" i="102"/>
  <c r="AF71" i="102"/>
  <c r="AE71" i="102"/>
  <c r="AD71" i="102"/>
  <c r="AC71" i="102"/>
  <c r="AB71" i="102"/>
  <c r="Y71" i="102"/>
  <c r="X71" i="102"/>
  <c r="W71" i="102"/>
  <c r="V71" i="102"/>
  <c r="U71" i="102"/>
  <c r="T71" i="102"/>
  <c r="S71" i="102"/>
  <c r="R71" i="102"/>
  <c r="Q71" i="102"/>
  <c r="P71" i="102"/>
  <c r="O71" i="102"/>
  <c r="N71" i="102"/>
  <c r="L71" i="102"/>
  <c r="K71" i="102"/>
  <c r="J71" i="102"/>
  <c r="I71" i="102"/>
  <c r="H71" i="102"/>
  <c r="G71" i="102"/>
  <c r="F71" i="102"/>
  <c r="E71" i="102"/>
  <c r="HX70" i="102"/>
  <c r="HW70" i="102"/>
  <c r="HV70" i="102"/>
  <c r="HU70" i="102"/>
  <c r="HT70" i="102"/>
  <c r="HS70" i="102"/>
  <c r="HR70" i="102"/>
  <c r="HQ70" i="102"/>
  <c r="HP70" i="102"/>
  <c r="HO70" i="102"/>
  <c r="HN70" i="102"/>
  <c r="HM70" i="102"/>
  <c r="HK70" i="102"/>
  <c r="HJ70" i="102"/>
  <c r="HI70" i="102"/>
  <c r="HH70" i="102"/>
  <c r="HG70" i="102"/>
  <c r="HF70" i="102"/>
  <c r="HE70" i="102"/>
  <c r="HD70" i="102"/>
  <c r="HA70" i="102"/>
  <c r="GZ70" i="102"/>
  <c r="GY70" i="102"/>
  <c r="GX70" i="102"/>
  <c r="GW70" i="102"/>
  <c r="GV70" i="102"/>
  <c r="GU70" i="102"/>
  <c r="GT70" i="102"/>
  <c r="GS70" i="102"/>
  <c r="GR70" i="102"/>
  <c r="GQ70" i="102"/>
  <c r="GP70" i="102"/>
  <c r="GN70" i="102"/>
  <c r="GM70" i="102"/>
  <c r="GL70" i="102"/>
  <c r="GK70" i="102"/>
  <c r="GJ70" i="102"/>
  <c r="GI70" i="102"/>
  <c r="GH70" i="102"/>
  <c r="GG70" i="102"/>
  <c r="GD70" i="102"/>
  <c r="GC70" i="102"/>
  <c r="GB70" i="102"/>
  <c r="GA70" i="102"/>
  <c r="FZ70" i="102"/>
  <c r="FY70" i="102"/>
  <c r="FX70" i="102"/>
  <c r="FW70" i="102"/>
  <c r="FV70" i="102"/>
  <c r="FU70" i="102"/>
  <c r="FT70" i="102"/>
  <c r="FS70" i="102"/>
  <c r="FQ70" i="102"/>
  <c r="FP70" i="102"/>
  <c r="FO70" i="102"/>
  <c r="FN70" i="102"/>
  <c r="FM70" i="102"/>
  <c r="FL70" i="102"/>
  <c r="FK70" i="102"/>
  <c r="FJ70" i="102"/>
  <c r="FG70" i="102"/>
  <c r="FF70" i="102"/>
  <c r="FE70" i="102"/>
  <c r="FD70" i="102"/>
  <c r="FC70" i="102"/>
  <c r="FB70" i="102"/>
  <c r="FA70" i="102"/>
  <c r="EZ70" i="102"/>
  <c r="EY70" i="102"/>
  <c r="EX70" i="102"/>
  <c r="EW70" i="102"/>
  <c r="EV70" i="102"/>
  <c r="ET70" i="102"/>
  <c r="ES70" i="102"/>
  <c r="ER70" i="102"/>
  <c r="EQ70" i="102"/>
  <c r="EP70" i="102"/>
  <c r="EO70" i="102"/>
  <c r="EN70" i="102"/>
  <c r="EM70" i="102"/>
  <c r="EJ70" i="102"/>
  <c r="EI70" i="102"/>
  <c r="EH70" i="102"/>
  <c r="EG70" i="102"/>
  <c r="EF70" i="102"/>
  <c r="EE70" i="102"/>
  <c r="ED70" i="102"/>
  <c r="EC70" i="102"/>
  <c r="EB70" i="102"/>
  <c r="EA70" i="102"/>
  <c r="DZ70" i="102"/>
  <c r="DY70" i="102"/>
  <c r="DW70" i="102"/>
  <c r="DV70" i="102"/>
  <c r="DU70" i="102"/>
  <c r="DT70" i="102"/>
  <c r="DS70" i="102"/>
  <c r="DR70" i="102"/>
  <c r="DQ70" i="102"/>
  <c r="DP70" i="102"/>
  <c r="DM70" i="102"/>
  <c r="DL70" i="102"/>
  <c r="DK70" i="102"/>
  <c r="DJ70" i="102"/>
  <c r="DI70" i="102"/>
  <c r="DH70" i="102"/>
  <c r="DG70" i="102"/>
  <c r="DF70" i="102"/>
  <c r="DE70" i="102"/>
  <c r="DD70" i="102"/>
  <c r="DC70" i="102"/>
  <c r="DB70" i="102"/>
  <c r="CZ70" i="102"/>
  <c r="CY70" i="102"/>
  <c r="CX70" i="102"/>
  <c r="CW70" i="102"/>
  <c r="CV70" i="102"/>
  <c r="CU70" i="102"/>
  <c r="CT70" i="102"/>
  <c r="CS70" i="102"/>
  <c r="CP70" i="102"/>
  <c r="CO70" i="102"/>
  <c r="CN70" i="102"/>
  <c r="CM70" i="102"/>
  <c r="CL70" i="102"/>
  <c r="CK70" i="102"/>
  <c r="CJ70" i="102"/>
  <c r="CI70" i="102"/>
  <c r="CH70" i="102"/>
  <c r="CG70" i="102"/>
  <c r="CF70" i="102"/>
  <c r="CE70" i="102"/>
  <c r="CC70" i="102"/>
  <c r="CB70" i="102"/>
  <c r="CA70" i="102"/>
  <c r="BZ70" i="102"/>
  <c r="BY70" i="102"/>
  <c r="BX70" i="102"/>
  <c r="BW70" i="102"/>
  <c r="BV70" i="102"/>
  <c r="BS70" i="102"/>
  <c r="BR70" i="102"/>
  <c r="BQ70" i="102"/>
  <c r="BP70" i="102"/>
  <c r="BO70" i="102"/>
  <c r="BN70" i="102"/>
  <c r="BM70" i="102"/>
  <c r="BL70" i="102"/>
  <c r="BK70" i="102"/>
  <c r="BJ70" i="102"/>
  <c r="BI70" i="102"/>
  <c r="BH70" i="102"/>
  <c r="BF70" i="102"/>
  <c r="BE70" i="102"/>
  <c r="BD70" i="102"/>
  <c r="BC70" i="102"/>
  <c r="BB70" i="102"/>
  <c r="BA70" i="102"/>
  <c r="AZ70" i="102"/>
  <c r="AY70" i="102"/>
  <c r="AV70" i="102"/>
  <c r="AU70" i="102"/>
  <c r="AT70" i="102"/>
  <c r="AS70" i="102"/>
  <c r="AR70" i="102"/>
  <c r="AQ70" i="102"/>
  <c r="AP70" i="102"/>
  <c r="AO70" i="102"/>
  <c r="AN70" i="102"/>
  <c r="AM70" i="102"/>
  <c r="AL70" i="102"/>
  <c r="AK70" i="102"/>
  <c r="AI70" i="102"/>
  <c r="AH70" i="102"/>
  <c r="AG70" i="102"/>
  <c r="AF70" i="102"/>
  <c r="AE70" i="102"/>
  <c r="AD70" i="102"/>
  <c r="AC70" i="102"/>
  <c r="AB70" i="102"/>
  <c r="Y70" i="102"/>
  <c r="X70" i="102"/>
  <c r="W70" i="102"/>
  <c r="V70" i="102"/>
  <c r="U70" i="102"/>
  <c r="T70" i="102"/>
  <c r="S70" i="102"/>
  <c r="R70" i="102"/>
  <c r="Q70" i="102"/>
  <c r="P70" i="102"/>
  <c r="O70" i="102"/>
  <c r="N70" i="102"/>
  <c r="L70" i="102"/>
  <c r="K70" i="102"/>
  <c r="J70" i="102"/>
  <c r="I70" i="102"/>
  <c r="H70" i="102"/>
  <c r="G70" i="102"/>
  <c r="F70" i="102"/>
  <c r="E70" i="102"/>
  <c r="HX69" i="102"/>
  <c r="HW69" i="102"/>
  <c r="HV69" i="102"/>
  <c r="HU69" i="102"/>
  <c r="HT69" i="102"/>
  <c r="HS69" i="102"/>
  <c r="HR69" i="102"/>
  <c r="HQ69" i="102"/>
  <c r="HP69" i="102"/>
  <c r="HO69" i="102"/>
  <c r="HN69" i="102"/>
  <c r="HM69" i="102"/>
  <c r="HK69" i="102"/>
  <c r="HJ69" i="102"/>
  <c r="HI69" i="102"/>
  <c r="HH69" i="102"/>
  <c r="HG69" i="102"/>
  <c r="HF69" i="102"/>
  <c r="HE69" i="102"/>
  <c r="HD69" i="102"/>
  <c r="HA69" i="102"/>
  <c r="GZ69" i="102"/>
  <c r="GY69" i="102"/>
  <c r="GX69" i="102"/>
  <c r="GW69" i="102"/>
  <c r="GV69" i="102"/>
  <c r="GU69" i="102"/>
  <c r="GT69" i="102"/>
  <c r="GS69" i="102"/>
  <c r="GR69" i="102"/>
  <c r="GQ69" i="102"/>
  <c r="GP69" i="102"/>
  <c r="GN69" i="102"/>
  <c r="GM69" i="102"/>
  <c r="GL69" i="102"/>
  <c r="GK69" i="102"/>
  <c r="GJ69" i="102"/>
  <c r="GI69" i="102"/>
  <c r="GH69" i="102"/>
  <c r="GG69" i="102"/>
  <c r="GD69" i="102"/>
  <c r="GC69" i="102"/>
  <c r="GB69" i="102"/>
  <c r="GA69" i="102"/>
  <c r="FZ69" i="102"/>
  <c r="FY69" i="102"/>
  <c r="FX69" i="102"/>
  <c r="FW69" i="102"/>
  <c r="FV69" i="102"/>
  <c r="FU69" i="102"/>
  <c r="FT69" i="102"/>
  <c r="FS69" i="102"/>
  <c r="FQ69" i="102"/>
  <c r="FP69" i="102"/>
  <c r="FO69" i="102"/>
  <c r="FN69" i="102"/>
  <c r="FM69" i="102"/>
  <c r="FL69" i="102"/>
  <c r="FK69" i="102"/>
  <c r="FJ69" i="102"/>
  <c r="FG69" i="102"/>
  <c r="FF69" i="102"/>
  <c r="FE69" i="102"/>
  <c r="FD69" i="102"/>
  <c r="FC69" i="102"/>
  <c r="FB69" i="102"/>
  <c r="FA69" i="102"/>
  <c r="EZ69" i="102"/>
  <c r="EY69" i="102"/>
  <c r="EX69" i="102"/>
  <c r="EW69" i="102"/>
  <c r="EV69" i="102"/>
  <c r="ET69" i="102"/>
  <c r="ES69" i="102"/>
  <c r="ER69" i="102"/>
  <c r="EQ69" i="102"/>
  <c r="EP69" i="102"/>
  <c r="EO69" i="102"/>
  <c r="EN69" i="102"/>
  <c r="EM69" i="102"/>
  <c r="EJ69" i="102"/>
  <c r="EI69" i="102"/>
  <c r="EH69" i="102"/>
  <c r="EG69" i="102"/>
  <c r="EF69" i="102"/>
  <c r="EE69" i="102"/>
  <c r="ED69" i="102"/>
  <c r="EC69" i="102"/>
  <c r="EB69" i="102"/>
  <c r="EA69" i="102"/>
  <c r="DZ69" i="102"/>
  <c r="DY69" i="102"/>
  <c r="DW69" i="102"/>
  <c r="DV69" i="102"/>
  <c r="DU69" i="102"/>
  <c r="DT69" i="102"/>
  <c r="DS69" i="102"/>
  <c r="DR69" i="102"/>
  <c r="DQ69" i="102"/>
  <c r="DP69" i="102"/>
  <c r="DM69" i="102"/>
  <c r="DL69" i="102"/>
  <c r="DK69" i="102"/>
  <c r="DJ69" i="102"/>
  <c r="DI69" i="102"/>
  <c r="DH69" i="102"/>
  <c r="DG69" i="102"/>
  <c r="DF69" i="102"/>
  <c r="DE69" i="102"/>
  <c r="DD69" i="102"/>
  <c r="DC69" i="102"/>
  <c r="DB69" i="102"/>
  <c r="CZ69" i="102"/>
  <c r="CY69" i="102"/>
  <c r="CX69" i="102"/>
  <c r="CW69" i="102"/>
  <c r="CV69" i="102"/>
  <c r="CU69" i="102"/>
  <c r="CT69" i="102"/>
  <c r="CS69" i="102"/>
  <c r="CP69" i="102"/>
  <c r="CO69" i="102"/>
  <c r="CN69" i="102"/>
  <c r="CM69" i="102"/>
  <c r="CL69" i="102"/>
  <c r="CK69" i="102"/>
  <c r="CJ69" i="102"/>
  <c r="CI69" i="102"/>
  <c r="CH69" i="102"/>
  <c r="CG69" i="102"/>
  <c r="CF69" i="102"/>
  <c r="CE69" i="102"/>
  <c r="CC69" i="102"/>
  <c r="CB69" i="102"/>
  <c r="CA69" i="102"/>
  <c r="BZ69" i="102"/>
  <c r="BY69" i="102"/>
  <c r="BX69" i="102"/>
  <c r="BW69" i="102"/>
  <c r="BV69" i="102"/>
  <c r="BS69" i="102"/>
  <c r="BR69" i="102"/>
  <c r="BQ69" i="102"/>
  <c r="BP69" i="102"/>
  <c r="BO69" i="102"/>
  <c r="BN69" i="102"/>
  <c r="BM69" i="102"/>
  <c r="BL69" i="102"/>
  <c r="BK69" i="102"/>
  <c r="BJ69" i="102"/>
  <c r="BI69" i="102"/>
  <c r="BH69" i="102"/>
  <c r="BF69" i="102"/>
  <c r="BE69" i="102"/>
  <c r="BD69" i="102"/>
  <c r="BC69" i="102"/>
  <c r="BB69" i="102"/>
  <c r="BA69" i="102"/>
  <c r="AZ69" i="102"/>
  <c r="AY69" i="102"/>
  <c r="AV69" i="102"/>
  <c r="AU69" i="102"/>
  <c r="AT69" i="102"/>
  <c r="AS69" i="102"/>
  <c r="AR69" i="102"/>
  <c r="AQ69" i="102"/>
  <c r="AP69" i="102"/>
  <c r="AO69" i="102"/>
  <c r="AN69" i="102"/>
  <c r="AM69" i="102"/>
  <c r="AL69" i="102"/>
  <c r="AK69" i="102"/>
  <c r="AI69" i="102"/>
  <c r="AH69" i="102"/>
  <c r="AG69" i="102"/>
  <c r="AF69" i="102"/>
  <c r="AE69" i="102"/>
  <c r="AD69" i="102"/>
  <c r="AC69" i="102"/>
  <c r="AB69" i="102"/>
  <c r="Y69" i="102"/>
  <c r="X69" i="102"/>
  <c r="W69" i="102"/>
  <c r="V69" i="102"/>
  <c r="U69" i="102"/>
  <c r="T69" i="102"/>
  <c r="S69" i="102"/>
  <c r="R69" i="102"/>
  <c r="Q69" i="102"/>
  <c r="P69" i="102"/>
  <c r="O69" i="102"/>
  <c r="N69" i="102"/>
  <c r="L69" i="102"/>
  <c r="K69" i="102"/>
  <c r="J69" i="102"/>
  <c r="I69" i="102"/>
  <c r="H69" i="102"/>
  <c r="G69" i="102"/>
  <c r="F69" i="102"/>
  <c r="E69" i="102"/>
  <c r="HX68" i="102"/>
  <c r="HW68" i="102"/>
  <c r="HV68" i="102"/>
  <c r="HU68" i="102"/>
  <c r="HT68" i="102"/>
  <c r="HS68" i="102"/>
  <c r="HR68" i="102"/>
  <c r="HQ68" i="102"/>
  <c r="HP68" i="102"/>
  <c r="HO68" i="102"/>
  <c r="HN68" i="102"/>
  <c r="HM68" i="102"/>
  <c r="HK68" i="102"/>
  <c r="HJ68" i="102"/>
  <c r="HI68" i="102"/>
  <c r="HH68" i="102"/>
  <c r="HG68" i="102"/>
  <c r="HF68" i="102"/>
  <c r="HE68" i="102"/>
  <c r="HD68" i="102"/>
  <c r="HA68" i="102"/>
  <c r="GZ68" i="102"/>
  <c r="GY68" i="102"/>
  <c r="GX68" i="102"/>
  <c r="GW68" i="102"/>
  <c r="GV68" i="102"/>
  <c r="GU68" i="102"/>
  <c r="GT68" i="102"/>
  <c r="GS68" i="102"/>
  <c r="GR68" i="102"/>
  <c r="GQ68" i="102"/>
  <c r="GP68" i="102"/>
  <c r="GN68" i="102"/>
  <c r="GM68" i="102"/>
  <c r="GL68" i="102"/>
  <c r="GK68" i="102"/>
  <c r="GJ68" i="102"/>
  <c r="GI68" i="102"/>
  <c r="GH68" i="102"/>
  <c r="GG68" i="102"/>
  <c r="GD68" i="102"/>
  <c r="GC68" i="102"/>
  <c r="GB68" i="102"/>
  <c r="GA68" i="102"/>
  <c r="FZ68" i="102"/>
  <c r="FY68" i="102"/>
  <c r="FX68" i="102"/>
  <c r="FW68" i="102"/>
  <c r="FV68" i="102"/>
  <c r="FU68" i="102"/>
  <c r="FT68" i="102"/>
  <c r="FS68" i="102"/>
  <c r="FQ68" i="102"/>
  <c r="FP68" i="102"/>
  <c r="FO68" i="102"/>
  <c r="FN68" i="102"/>
  <c r="FM68" i="102"/>
  <c r="FL68" i="102"/>
  <c r="FK68" i="102"/>
  <c r="FJ68" i="102"/>
  <c r="FG68" i="102"/>
  <c r="FF68" i="102"/>
  <c r="FE68" i="102"/>
  <c r="FD68" i="102"/>
  <c r="FC68" i="102"/>
  <c r="FB68" i="102"/>
  <c r="FA68" i="102"/>
  <c r="EZ68" i="102"/>
  <c r="EY68" i="102"/>
  <c r="EX68" i="102"/>
  <c r="EW68" i="102"/>
  <c r="EV68" i="102"/>
  <c r="ET68" i="102"/>
  <c r="ES68" i="102"/>
  <c r="ER68" i="102"/>
  <c r="EQ68" i="102"/>
  <c r="EP68" i="102"/>
  <c r="EO68" i="102"/>
  <c r="EN68" i="102"/>
  <c r="EM68" i="102"/>
  <c r="EJ68" i="102"/>
  <c r="EI68" i="102"/>
  <c r="EH68" i="102"/>
  <c r="EG68" i="102"/>
  <c r="EF68" i="102"/>
  <c r="EE68" i="102"/>
  <c r="ED68" i="102"/>
  <c r="EC68" i="102"/>
  <c r="EB68" i="102"/>
  <c r="EA68" i="102"/>
  <c r="DZ68" i="102"/>
  <c r="DY68" i="102"/>
  <c r="DW68" i="102"/>
  <c r="DV68" i="102"/>
  <c r="DU68" i="102"/>
  <c r="DT68" i="102"/>
  <c r="DS68" i="102"/>
  <c r="DR68" i="102"/>
  <c r="DQ68" i="102"/>
  <c r="DP68" i="102"/>
  <c r="DM68" i="102"/>
  <c r="DL68" i="102"/>
  <c r="DK68" i="102"/>
  <c r="DJ68" i="102"/>
  <c r="DI68" i="102"/>
  <c r="DH68" i="102"/>
  <c r="DG68" i="102"/>
  <c r="DF68" i="102"/>
  <c r="DE68" i="102"/>
  <c r="DD68" i="102"/>
  <c r="DC68" i="102"/>
  <c r="DB68" i="102"/>
  <c r="CZ68" i="102"/>
  <c r="CY68" i="102"/>
  <c r="CX68" i="102"/>
  <c r="CW68" i="102"/>
  <c r="CV68" i="102"/>
  <c r="CU68" i="102"/>
  <c r="CT68" i="102"/>
  <c r="CS68" i="102"/>
  <c r="CP68" i="102"/>
  <c r="CO68" i="102"/>
  <c r="CN68" i="102"/>
  <c r="CM68" i="102"/>
  <c r="CL68" i="102"/>
  <c r="CK68" i="102"/>
  <c r="CJ68" i="102"/>
  <c r="CI68" i="102"/>
  <c r="CH68" i="102"/>
  <c r="CG68" i="102"/>
  <c r="CF68" i="102"/>
  <c r="CE68" i="102"/>
  <c r="CC68" i="102"/>
  <c r="CB68" i="102"/>
  <c r="CA68" i="102"/>
  <c r="BZ68" i="102"/>
  <c r="BY68" i="102"/>
  <c r="BX68" i="102"/>
  <c r="BW68" i="102"/>
  <c r="BV68" i="102"/>
  <c r="BS68" i="102"/>
  <c r="BR68" i="102"/>
  <c r="BQ68" i="102"/>
  <c r="BP68" i="102"/>
  <c r="BO68" i="102"/>
  <c r="BN68" i="102"/>
  <c r="BM68" i="102"/>
  <c r="BL68" i="102"/>
  <c r="BK68" i="102"/>
  <c r="BJ68" i="102"/>
  <c r="BI68" i="102"/>
  <c r="BH68" i="102"/>
  <c r="BF68" i="102"/>
  <c r="BE68" i="102"/>
  <c r="BD68" i="102"/>
  <c r="BC68" i="102"/>
  <c r="BB68" i="102"/>
  <c r="BA68" i="102"/>
  <c r="AZ68" i="102"/>
  <c r="AY68" i="102"/>
  <c r="AV68" i="102"/>
  <c r="AU68" i="102"/>
  <c r="AT68" i="102"/>
  <c r="AS68" i="102"/>
  <c r="AR68" i="102"/>
  <c r="AQ68" i="102"/>
  <c r="AP68" i="102"/>
  <c r="AO68" i="102"/>
  <c r="AN68" i="102"/>
  <c r="AM68" i="102"/>
  <c r="AL68" i="102"/>
  <c r="AK68" i="102"/>
  <c r="AI68" i="102"/>
  <c r="AH68" i="102"/>
  <c r="AG68" i="102"/>
  <c r="AF68" i="102"/>
  <c r="AE68" i="102"/>
  <c r="AD68" i="102"/>
  <c r="AC68" i="102"/>
  <c r="AB68" i="102"/>
  <c r="Y68" i="102"/>
  <c r="X68" i="102"/>
  <c r="W68" i="102"/>
  <c r="V68" i="102"/>
  <c r="U68" i="102"/>
  <c r="T68" i="102"/>
  <c r="S68" i="102"/>
  <c r="R68" i="102"/>
  <c r="Q68" i="102"/>
  <c r="P68" i="102"/>
  <c r="O68" i="102"/>
  <c r="N68" i="102"/>
  <c r="L68" i="102"/>
  <c r="K68" i="102"/>
  <c r="J68" i="102"/>
  <c r="I68" i="102"/>
  <c r="H68" i="102"/>
  <c r="G68" i="102"/>
  <c r="F68" i="102"/>
  <c r="E68" i="102"/>
  <c r="HX67" i="102"/>
  <c r="HW67" i="102"/>
  <c r="HV67" i="102"/>
  <c r="HU67" i="102"/>
  <c r="HT67" i="102"/>
  <c r="HS67" i="102"/>
  <c r="HR67" i="102"/>
  <c r="HQ67" i="102"/>
  <c r="HP67" i="102"/>
  <c r="HO67" i="102"/>
  <c r="HN67" i="102"/>
  <c r="HM67" i="102"/>
  <c r="HK67" i="102"/>
  <c r="HJ67" i="102"/>
  <c r="HI67" i="102"/>
  <c r="HH67" i="102"/>
  <c r="HG67" i="102"/>
  <c r="HF67" i="102"/>
  <c r="HE67" i="102"/>
  <c r="HD67" i="102"/>
  <c r="HA67" i="102"/>
  <c r="GZ67" i="102"/>
  <c r="GY67" i="102"/>
  <c r="GX67" i="102"/>
  <c r="GW67" i="102"/>
  <c r="GV67" i="102"/>
  <c r="GU67" i="102"/>
  <c r="GT67" i="102"/>
  <c r="GS67" i="102"/>
  <c r="GR67" i="102"/>
  <c r="GQ67" i="102"/>
  <c r="GP67" i="102"/>
  <c r="GN67" i="102"/>
  <c r="GM67" i="102"/>
  <c r="GL67" i="102"/>
  <c r="GK67" i="102"/>
  <c r="GJ67" i="102"/>
  <c r="GI67" i="102"/>
  <c r="GH67" i="102"/>
  <c r="GG67" i="102"/>
  <c r="GD67" i="102"/>
  <c r="GC67" i="102"/>
  <c r="GB67" i="102"/>
  <c r="GA67" i="102"/>
  <c r="FZ67" i="102"/>
  <c r="FY67" i="102"/>
  <c r="FX67" i="102"/>
  <c r="FW67" i="102"/>
  <c r="FV67" i="102"/>
  <c r="FU67" i="102"/>
  <c r="FT67" i="102"/>
  <c r="FS67" i="102"/>
  <c r="FQ67" i="102"/>
  <c r="FP67" i="102"/>
  <c r="FO67" i="102"/>
  <c r="FN67" i="102"/>
  <c r="FM67" i="102"/>
  <c r="FL67" i="102"/>
  <c r="FK67" i="102"/>
  <c r="FJ67" i="102"/>
  <c r="FG67" i="102"/>
  <c r="FF67" i="102"/>
  <c r="FE67" i="102"/>
  <c r="FD67" i="102"/>
  <c r="FC67" i="102"/>
  <c r="FB67" i="102"/>
  <c r="FA67" i="102"/>
  <c r="EZ67" i="102"/>
  <c r="EY67" i="102"/>
  <c r="EX67" i="102"/>
  <c r="EW67" i="102"/>
  <c r="EV67" i="102"/>
  <c r="ET67" i="102"/>
  <c r="ES67" i="102"/>
  <c r="ER67" i="102"/>
  <c r="EQ67" i="102"/>
  <c r="EP67" i="102"/>
  <c r="EO67" i="102"/>
  <c r="EN67" i="102"/>
  <c r="EM67" i="102"/>
  <c r="EJ67" i="102"/>
  <c r="EI67" i="102"/>
  <c r="EH67" i="102"/>
  <c r="EG67" i="102"/>
  <c r="EF67" i="102"/>
  <c r="EE67" i="102"/>
  <c r="ED67" i="102"/>
  <c r="EC67" i="102"/>
  <c r="EB67" i="102"/>
  <c r="EA67" i="102"/>
  <c r="DZ67" i="102"/>
  <c r="DY67" i="102"/>
  <c r="DW67" i="102"/>
  <c r="DV67" i="102"/>
  <c r="DU67" i="102"/>
  <c r="DT67" i="102"/>
  <c r="DS67" i="102"/>
  <c r="DR67" i="102"/>
  <c r="DQ67" i="102"/>
  <c r="DP67" i="102"/>
  <c r="DM67" i="102"/>
  <c r="DL67" i="102"/>
  <c r="DK67" i="102"/>
  <c r="DJ67" i="102"/>
  <c r="DI67" i="102"/>
  <c r="DH67" i="102"/>
  <c r="DG67" i="102"/>
  <c r="DF67" i="102"/>
  <c r="DE67" i="102"/>
  <c r="DD67" i="102"/>
  <c r="DC67" i="102"/>
  <c r="DB67" i="102"/>
  <c r="CZ67" i="102"/>
  <c r="CY67" i="102"/>
  <c r="CX67" i="102"/>
  <c r="CW67" i="102"/>
  <c r="CV67" i="102"/>
  <c r="CU67" i="102"/>
  <c r="CT67" i="102"/>
  <c r="CS67" i="102"/>
  <c r="CP67" i="102"/>
  <c r="CO67" i="102"/>
  <c r="CN67" i="102"/>
  <c r="CM67" i="102"/>
  <c r="CL67" i="102"/>
  <c r="CK67" i="102"/>
  <c r="CJ67" i="102"/>
  <c r="CI67" i="102"/>
  <c r="CH67" i="102"/>
  <c r="CG67" i="102"/>
  <c r="CF67" i="102"/>
  <c r="CE67" i="102"/>
  <c r="CC67" i="102"/>
  <c r="CB67" i="102"/>
  <c r="CA67" i="102"/>
  <c r="BZ67" i="102"/>
  <c r="BY67" i="102"/>
  <c r="BX67" i="102"/>
  <c r="BW67" i="102"/>
  <c r="BV67" i="102"/>
  <c r="BS67" i="102"/>
  <c r="BR67" i="102"/>
  <c r="BQ67" i="102"/>
  <c r="BP67" i="102"/>
  <c r="BO67" i="102"/>
  <c r="BN67" i="102"/>
  <c r="BM67" i="102"/>
  <c r="BL67" i="102"/>
  <c r="BK67" i="102"/>
  <c r="BJ67" i="102"/>
  <c r="BI67" i="102"/>
  <c r="BH67" i="102"/>
  <c r="BF67" i="102"/>
  <c r="BE67" i="102"/>
  <c r="BD67" i="102"/>
  <c r="BC67" i="102"/>
  <c r="BB67" i="102"/>
  <c r="BA67" i="102"/>
  <c r="AZ67" i="102"/>
  <c r="AY67" i="102"/>
  <c r="AV67" i="102"/>
  <c r="AU67" i="102"/>
  <c r="AT67" i="102"/>
  <c r="AS67" i="102"/>
  <c r="AR67" i="102"/>
  <c r="AQ67" i="102"/>
  <c r="AP67" i="102"/>
  <c r="AO67" i="102"/>
  <c r="AN67" i="102"/>
  <c r="AM67" i="102"/>
  <c r="AL67" i="102"/>
  <c r="AK67" i="102"/>
  <c r="AI67" i="102"/>
  <c r="AH67" i="102"/>
  <c r="AG67" i="102"/>
  <c r="AF67" i="102"/>
  <c r="AE67" i="102"/>
  <c r="AD67" i="102"/>
  <c r="AC67" i="102"/>
  <c r="AB67" i="102"/>
  <c r="Y67" i="102"/>
  <c r="X67" i="102"/>
  <c r="W67" i="102"/>
  <c r="V67" i="102"/>
  <c r="U67" i="102"/>
  <c r="T67" i="102"/>
  <c r="S67" i="102"/>
  <c r="R67" i="102"/>
  <c r="Q67" i="102"/>
  <c r="P67" i="102"/>
  <c r="O67" i="102"/>
  <c r="N67" i="102"/>
  <c r="L67" i="102"/>
  <c r="K67" i="102"/>
  <c r="J67" i="102"/>
  <c r="I67" i="102"/>
  <c r="H67" i="102"/>
  <c r="G67" i="102"/>
  <c r="F67" i="102"/>
  <c r="E67" i="102"/>
  <c r="HX66" i="102"/>
  <c r="HW66" i="102"/>
  <c r="HV66" i="102"/>
  <c r="HU66" i="102"/>
  <c r="HT66" i="102"/>
  <c r="HS66" i="102"/>
  <c r="HR66" i="102"/>
  <c r="HQ66" i="102"/>
  <c r="HP66" i="102"/>
  <c r="HO66" i="102"/>
  <c r="HN66" i="102"/>
  <c r="HM66" i="102"/>
  <c r="HK66" i="102"/>
  <c r="HJ66" i="102"/>
  <c r="HI66" i="102"/>
  <c r="HH66" i="102"/>
  <c r="HG66" i="102"/>
  <c r="HF66" i="102"/>
  <c r="HE66" i="102"/>
  <c r="HD66" i="102"/>
  <c r="HA66" i="102"/>
  <c r="GZ66" i="102"/>
  <c r="GY66" i="102"/>
  <c r="GX66" i="102"/>
  <c r="GW66" i="102"/>
  <c r="GV66" i="102"/>
  <c r="GU66" i="102"/>
  <c r="GT66" i="102"/>
  <c r="GS66" i="102"/>
  <c r="GR66" i="102"/>
  <c r="GQ66" i="102"/>
  <c r="GP66" i="102"/>
  <c r="GN66" i="102"/>
  <c r="GM66" i="102"/>
  <c r="GL66" i="102"/>
  <c r="GK66" i="102"/>
  <c r="GJ66" i="102"/>
  <c r="GI66" i="102"/>
  <c r="GH66" i="102"/>
  <c r="GG66" i="102"/>
  <c r="GD66" i="102"/>
  <c r="GC66" i="102"/>
  <c r="GB66" i="102"/>
  <c r="GA66" i="102"/>
  <c r="FZ66" i="102"/>
  <c r="FY66" i="102"/>
  <c r="FX66" i="102"/>
  <c r="FW66" i="102"/>
  <c r="FV66" i="102"/>
  <c r="FU66" i="102"/>
  <c r="FT66" i="102"/>
  <c r="FS66" i="102"/>
  <c r="FQ66" i="102"/>
  <c r="FP66" i="102"/>
  <c r="FO66" i="102"/>
  <c r="FN66" i="102"/>
  <c r="FM66" i="102"/>
  <c r="FL66" i="102"/>
  <c r="FK66" i="102"/>
  <c r="FJ66" i="102"/>
  <c r="FG66" i="102"/>
  <c r="FF66" i="102"/>
  <c r="FE66" i="102"/>
  <c r="FD66" i="102"/>
  <c r="FC66" i="102"/>
  <c r="FB66" i="102"/>
  <c r="FA66" i="102"/>
  <c r="EZ66" i="102"/>
  <c r="EY66" i="102"/>
  <c r="EX66" i="102"/>
  <c r="EW66" i="102"/>
  <c r="EV66" i="102"/>
  <c r="ET66" i="102"/>
  <c r="ES66" i="102"/>
  <c r="ER66" i="102"/>
  <c r="EQ66" i="102"/>
  <c r="EP66" i="102"/>
  <c r="EO66" i="102"/>
  <c r="EN66" i="102"/>
  <c r="EM66" i="102"/>
  <c r="EJ66" i="102"/>
  <c r="EI66" i="102"/>
  <c r="EH66" i="102"/>
  <c r="EG66" i="102"/>
  <c r="EF66" i="102"/>
  <c r="EE66" i="102"/>
  <c r="ED66" i="102"/>
  <c r="EC66" i="102"/>
  <c r="EB66" i="102"/>
  <c r="EA66" i="102"/>
  <c r="DZ66" i="102"/>
  <c r="DY66" i="102"/>
  <c r="DW66" i="102"/>
  <c r="DV66" i="102"/>
  <c r="DU66" i="102"/>
  <c r="DT66" i="102"/>
  <c r="DS66" i="102"/>
  <c r="DR66" i="102"/>
  <c r="DQ66" i="102"/>
  <c r="DP66" i="102"/>
  <c r="DM66" i="102"/>
  <c r="DL66" i="102"/>
  <c r="DK66" i="102"/>
  <c r="DJ66" i="102"/>
  <c r="DI66" i="102"/>
  <c r="DH66" i="102"/>
  <c r="DG66" i="102"/>
  <c r="DF66" i="102"/>
  <c r="DE66" i="102"/>
  <c r="DD66" i="102"/>
  <c r="DC66" i="102"/>
  <c r="DB66" i="102"/>
  <c r="CZ66" i="102"/>
  <c r="CY66" i="102"/>
  <c r="CX66" i="102"/>
  <c r="CW66" i="102"/>
  <c r="CV66" i="102"/>
  <c r="CU66" i="102"/>
  <c r="CT66" i="102"/>
  <c r="CS66" i="102"/>
  <c r="CP66" i="102"/>
  <c r="CO66" i="102"/>
  <c r="CN66" i="102"/>
  <c r="CM66" i="102"/>
  <c r="CL66" i="102"/>
  <c r="CK66" i="102"/>
  <c r="CJ66" i="102"/>
  <c r="CI66" i="102"/>
  <c r="CH66" i="102"/>
  <c r="CG66" i="102"/>
  <c r="CF66" i="102"/>
  <c r="CE66" i="102"/>
  <c r="CC66" i="102"/>
  <c r="CB66" i="102"/>
  <c r="CA66" i="102"/>
  <c r="BZ66" i="102"/>
  <c r="BY66" i="102"/>
  <c r="BX66" i="102"/>
  <c r="BW66" i="102"/>
  <c r="BV66" i="102"/>
  <c r="BS66" i="102"/>
  <c r="BR66" i="102"/>
  <c r="BQ66" i="102"/>
  <c r="BP66" i="102"/>
  <c r="BO66" i="102"/>
  <c r="BN66" i="102"/>
  <c r="BM66" i="102"/>
  <c r="BL66" i="102"/>
  <c r="BK66" i="102"/>
  <c r="BJ66" i="102"/>
  <c r="BI66" i="102"/>
  <c r="BH66" i="102"/>
  <c r="BF66" i="102"/>
  <c r="BE66" i="102"/>
  <c r="BD66" i="102"/>
  <c r="BC66" i="102"/>
  <c r="BB66" i="102"/>
  <c r="BA66" i="102"/>
  <c r="AZ66" i="102"/>
  <c r="AY66" i="102"/>
  <c r="AV66" i="102"/>
  <c r="AU66" i="102"/>
  <c r="AT66" i="102"/>
  <c r="AS66" i="102"/>
  <c r="AR66" i="102"/>
  <c r="AQ66" i="102"/>
  <c r="AP66" i="102"/>
  <c r="AO66" i="102"/>
  <c r="AN66" i="102"/>
  <c r="AM66" i="102"/>
  <c r="AL66" i="102"/>
  <c r="AK66" i="102"/>
  <c r="AI66" i="102"/>
  <c r="AH66" i="102"/>
  <c r="AG66" i="102"/>
  <c r="AF66" i="102"/>
  <c r="AE66" i="102"/>
  <c r="AD66" i="102"/>
  <c r="AC66" i="102"/>
  <c r="AB66" i="102"/>
  <c r="Y66" i="102"/>
  <c r="X66" i="102"/>
  <c r="W66" i="102"/>
  <c r="V66" i="102"/>
  <c r="U66" i="102"/>
  <c r="T66" i="102"/>
  <c r="S66" i="102"/>
  <c r="R66" i="102"/>
  <c r="Q66" i="102"/>
  <c r="P66" i="102"/>
  <c r="O66" i="102"/>
  <c r="N66" i="102"/>
  <c r="L66" i="102"/>
  <c r="K66" i="102"/>
  <c r="J66" i="102"/>
  <c r="I66" i="102"/>
  <c r="H66" i="102"/>
  <c r="G66" i="102"/>
  <c r="F66" i="102"/>
  <c r="E66" i="102"/>
  <c r="HX65" i="102"/>
  <c r="HW65" i="102"/>
  <c r="HV65" i="102"/>
  <c r="HU65" i="102"/>
  <c r="HT65" i="102"/>
  <c r="HS65" i="102"/>
  <c r="HR65" i="102"/>
  <c r="HQ65" i="102"/>
  <c r="HP65" i="102"/>
  <c r="HO65" i="102"/>
  <c r="HN65" i="102"/>
  <c r="HM65" i="102"/>
  <c r="HK65" i="102"/>
  <c r="HJ65" i="102"/>
  <c r="HI65" i="102"/>
  <c r="HH65" i="102"/>
  <c r="HG65" i="102"/>
  <c r="HF65" i="102"/>
  <c r="HE65" i="102"/>
  <c r="HD65" i="102"/>
  <c r="HA65" i="102"/>
  <c r="GZ65" i="102"/>
  <c r="GY65" i="102"/>
  <c r="GX65" i="102"/>
  <c r="GW65" i="102"/>
  <c r="GV65" i="102"/>
  <c r="GU65" i="102"/>
  <c r="GT65" i="102"/>
  <c r="GS65" i="102"/>
  <c r="GR65" i="102"/>
  <c r="GQ65" i="102"/>
  <c r="GP65" i="102"/>
  <c r="GN65" i="102"/>
  <c r="GM65" i="102"/>
  <c r="GL65" i="102"/>
  <c r="GK65" i="102"/>
  <c r="GJ65" i="102"/>
  <c r="GI65" i="102"/>
  <c r="GH65" i="102"/>
  <c r="GG65" i="102"/>
  <c r="GD65" i="102"/>
  <c r="GC65" i="102"/>
  <c r="GB65" i="102"/>
  <c r="GA65" i="102"/>
  <c r="FZ65" i="102"/>
  <c r="FY65" i="102"/>
  <c r="FX65" i="102"/>
  <c r="FW65" i="102"/>
  <c r="FV65" i="102"/>
  <c r="FU65" i="102"/>
  <c r="FT65" i="102"/>
  <c r="FS65" i="102"/>
  <c r="FQ65" i="102"/>
  <c r="FP65" i="102"/>
  <c r="FO65" i="102"/>
  <c r="FN65" i="102"/>
  <c r="FM65" i="102"/>
  <c r="FL65" i="102"/>
  <c r="FK65" i="102"/>
  <c r="FJ65" i="102"/>
  <c r="FG65" i="102"/>
  <c r="FF65" i="102"/>
  <c r="FE65" i="102"/>
  <c r="FD65" i="102"/>
  <c r="FC65" i="102"/>
  <c r="FB65" i="102"/>
  <c r="FA65" i="102"/>
  <c r="EZ65" i="102"/>
  <c r="EY65" i="102"/>
  <c r="EX65" i="102"/>
  <c r="EW65" i="102"/>
  <c r="EV65" i="102"/>
  <c r="ET65" i="102"/>
  <c r="ES65" i="102"/>
  <c r="ER65" i="102"/>
  <c r="EQ65" i="102"/>
  <c r="EP65" i="102"/>
  <c r="EO65" i="102"/>
  <c r="EN65" i="102"/>
  <c r="EM65" i="102"/>
  <c r="EJ65" i="102"/>
  <c r="EI65" i="102"/>
  <c r="EH65" i="102"/>
  <c r="EG65" i="102"/>
  <c r="EF65" i="102"/>
  <c r="EE65" i="102"/>
  <c r="ED65" i="102"/>
  <c r="EC65" i="102"/>
  <c r="EB65" i="102"/>
  <c r="EA65" i="102"/>
  <c r="DZ65" i="102"/>
  <c r="DY65" i="102"/>
  <c r="DW65" i="102"/>
  <c r="DV65" i="102"/>
  <c r="DU65" i="102"/>
  <c r="DT65" i="102"/>
  <c r="DS65" i="102"/>
  <c r="DR65" i="102"/>
  <c r="DQ65" i="102"/>
  <c r="DP65" i="102"/>
  <c r="DM65" i="102"/>
  <c r="DL65" i="102"/>
  <c r="DK65" i="102"/>
  <c r="DJ65" i="102"/>
  <c r="DI65" i="102"/>
  <c r="DH65" i="102"/>
  <c r="DG65" i="102"/>
  <c r="DF65" i="102"/>
  <c r="DE65" i="102"/>
  <c r="DD65" i="102"/>
  <c r="DC65" i="102"/>
  <c r="DB65" i="102"/>
  <c r="CZ65" i="102"/>
  <c r="CY65" i="102"/>
  <c r="CX65" i="102"/>
  <c r="CW65" i="102"/>
  <c r="CV65" i="102"/>
  <c r="CU65" i="102"/>
  <c r="CT65" i="102"/>
  <c r="CS65" i="102"/>
  <c r="CP65" i="102"/>
  <c r="CO65" i="102"/>
  <c r="CN65" i="102"/>
  <c r="CM65" i="102"/>
  <c r="CL65" i="102"/>
  <c r="CK65" i="102"/>
  <c r="CJ65" i="102"/>
  <c r="CI65" i="102"/>
  <c r="CH65" i="102"/>
  <c r="CG65" i="102"/>
  <c r="CF65" i="102"/>
  <c r="CE65" i="102"/>
  <c r="CC65" i="102"/>
  <c r="CB65" i="102"/>
  <c r="CA65" i="102"/>
  <c r="BZ65" i="102"/>
  <c r="BY65" i="102"/>
  <c r="BX65" i="102"/>
  <c r="BW65" i="102"/>
  <c r="BV65" i="102"/>
  <c r="BS65" i="102"/>
  <c r="BR65" i="102"/>
  <c r="BQ65" i="102"/>
  <c r="BP65" i="102"/>
  <c r="BO65" i="102"/>
  <c r="BN65" i="102"/>
  <c r="BM65" i="102"/>
  <c r="BL65" i="102"/>
  <c r="BK65" i="102"/>
  <c r="BJ65" i="102"/>
  <c r="BI65" i="102"/>
  <c r="BH65" i="102"/>
  <c r="BF65" i="102"/>
  <c r="BE65" i="102"/>
  <c r="BD65" i="102"/>
  <c r="BC65" i="102"/>
  <c r="BB65" i="102"/>
  <c r="BA65" i="102"/>
  <c r="AZ65" i="102"/>
  <c r="AY65" i="102"/>
  <c r="AV65" i="102"/>
  <c r="AU65" i="102"/>
  <c r="AT65" i="102"/>
  <c r="AS65" i="102"/>
  <c r="AR65" i="102"/>
  <c r="AQ65" i="102"/>
  <c r="AP65" i="102"/>
  <c r="AO65" i="102"/>
  <c r="AN65" i="102"/>
  <c r="AM65" i="102"/>
  <c r="AL65" i="102"/>
  <c r="AK65" i="102"/>
  <c r="AI65" i="102"/>
  <c r="AH65" i="102"/>
  <c r="AG65" i="102"/>
  <c r="AF65" i="102"/>
  <c r="AE65" i="102"/>
  <c r="AD65" i="102"/>
  <c r="AC65" i="102"/>
  <c r="AB65" i="102"/>
  <c r="Y65" i="102"/>
  <c r="X65" i="102"/>
  <c r="W65" i="102"/>
  <c r="V65" i="102"/>
  <c r="U65" i="102"/>
  <c r="T65" i="102"/>
  <c r="S65" i="102"/>
  <c r="R65" i="102"/>
  <c r="Q65" i="102"/>
  <c r="P65" i="102"/>
  <c r="O65" i="102"/>
  <c r="N65" i="102"/>
  <c r="L65" i="102"/>
  <c r="K65" i="102"/>
  <c r="J65" i="102"/>
  <c r="I65" i="102"/>
  <c r="H65" i="102"/>
  <c r="G65" i="102"/>
  <c r="F65" i="102"/>
  <c r="E65" i="102"/>
  <c r="HX64" i="102"/>
  <c r="HW64" i="102"/>
  <c r="HV64" i="102"/>
  <c r="HU64" i="102"/>
  <c r="HT64" i="102"/>
  <c r="HS64" i="102"/>
  <c r="HR64" i="102"/>
  <c r="HQ64" i="102"/>
  <c r="HP64" i="102"/>
  <c r="HO64" i="102"/>
  <c r="HN64" i="102"/>
  <c r="HM64" i="102"/>
  <c r="HK64" i="102"/>
  <c r="HJ64" i="102"/>
  <c r="HI64" i="102"/>
  <c r="HH64" i="102"/>
  <c r="HG64" i="102"/>
  <c r="HF64" i="102"/>
  <c r="HE64" i="102"/>
  <c r="HD64" i="102"/>
  <c r="HA64" i="102"/>
  <c r="GZ64" i="102"/>
  <c r="GY64" i="102"/>
  <c r="GX64" i="102"/>
  <c r="GW64" i="102"/>
  <c r="GV64" i="102"/>
  <c r="GU64" i="102"/>
  <c r="GT64" i="102"/>
  <c r="GS64" i="102"/>
  <c r="GR64" i="102"/>
  <c r="GQ64" i="102"/>
  <c r="GP64" i="102"/>
  <c r="GN64" i="102"/>
  <c r="GM64" i="102"/>
  <c r="GL64" i="102"/>
  <c r="GK64" i="102"/>
  <c r="GJ64" i="102"/>
  <c r="GI64" i="102"/>
  <c r="GH64" i="102"/>
  <c r="GG64" i="102"/>
  <c r="GD64" i="102"/>
  <c r="GC64" i="102"/>
  <c r="GB64" i="102"/>
  <c r="GA64" i="102"/>
  <c r="FZ64" i="102"/>
  <c r="FY64" i="102"/>
  <c r="FX64" i="102"/>
  <c r="FW64" i="102"/>
  <c r="FV64" i="102"/>
  <c r="FU64" i="102"/>
  <c r="FT64" i="102"/>
  <c r="FS64" i="102"/>
  <c r="FQ64" i="102"/>
  <c r="FP64" i="102"/>
  <c r="FO64" i="102"/>
  <c r="FN64" i="102"/>
  <c r="FM64" i="102"/>
  <c r="FL64" i="102"/>
  <c r="FK64" i="102"/>
  <c r="FJ64" i="102"/>
  <c r="FG64" i="102"/>
  <c r="FF64" i="102"/>
  <c r="FE64" i="102"/>
  <c r="FD64" i="102"/>
  <c r="FC64" i="102"/>
  <c r="FB64" i="102"/>
  <c r="FA64" i="102"/>
  <c r="EZ64" i="102"/>
  <c r="EY64" i="102"/>
  <c r="EX64" i="102"/>
  <c r="EW64" i="102"/>
  <c r="EV64" i="102"/>
  <c r="ET64" i="102"/>
  <c r="ES64" i="102"/>
  <c r="ER64" i="102"/>
  <c r="EQ64" i="102"/>
  <c r="EP64" i="102"/>
  <c r="EO64" i="102"/>
  <c r="EN64" i="102"/>
  <c r="EM64" i="102"/>
  <c r="EJ64" i="102"/>
  <c r="EI64" i="102"/>
  <c r="EH64" i="102"/>
  <c r="EG64" i="102"/>
  <c r="EF64" i="102"/>
  <c r="EE64" i="102"/>
  <c r="ED64" i="102"/>
  <c r="EC64" i="102"/>
  <c r="EB64" i="102"/>
  <c r="EA64" i="102"/>
  <c r="DZ64" i="102"/>
  <c r="DY64" i="102"/>
  <c r="DW64" i="102"/>
  <c r="DV64" i="102"/>
  <c r="DU64" i="102"/>
  <c r="DT64" i="102"/>
  <c r="DS64" i="102"/>
  <c r="DR64" i="102"/>
  <c r="DQ64" i="102"/>
  <c r="DP64" i="102"/>
  <c r="DM64" i="102"/>
  <c r="DL64" i="102"/>
  <c r="DK64" i="102"/>
  <c r="DJ64" i="102"/>
  <c r="DI64" i="102"/>
  <c r="DH64" i="102"/>
  <c r="DG64" i="102"/>
  <c r="DF64" i="102"/>
  <c r="DE64" i="102"/>
  <c r="DD64" i="102"/>
  <c r="DC64" i="102"/>
  <c r="DB64" i="102"/>
  <c r="CZ64" i="102"/>
  <c r="CY64" i="102"/>
  <c r="CX64" i="102"/>
  <c r="CW64" i="102"/>
  <c r="CV64" i="102"/>
  <c r="CU64" i="102"/>
  <c r="CT64" i="102"/>
  <c r="CS64" i="102"/>
  <c r="CP64" i="102"/>
  <c r="CO64" i="102"/>
  <c r="CN64" i="102"/>
  <c r="CM64" i="102"/>
  <c r="CL64" i="102"/>
  <c r="CK64" i="102"/>
  <c r="CJ64" i="102"/>
  <c r="CI64" i="102"/>
  <c r="CH64" i="102"/>
  <c r="CG64" i="102"/>
  <c r="CF64" i="102"/>
  <c r="CE64" i="102"/>
  <c r="CC64" i="102"/>
  <c r="CB64" i="102"/>
  <c r="CA64" i="102"/>
  <c r="BZ64" i="102"/>
  <c r="BY64" i="102"/>
  <c r="BX64" i="102"/>
  <c r="BW64" i="102"/>
  <c r="BV64" i="102"/>
  <c r="BS64" i="102"/>
  <c r="BR64" i="102"/>
  <c r="BQ64" i="102"/>
  <c r="BP64" i="102"/>
  <c r="BO64" i="102"/>
  <c r="BN64" i="102"/>
  <c r="BM64" i="102"/>
  <c r="BL64" i="102"/>
  <c r="BK64" i="102"/>
  <c r="BJ64" i="102"/>
  <c r="BI64" i="102"/>
  <c r="BH64" i="102"/>
  <c r="BF64" i="102"/>
  <c r="BE64" i="102"/>
  <c r="BD64" i="102"/>
  <c r="BC64" i="102"/>
  <c r="BB64" i="102"/>
  <c r="BA64" i="102"/>
  <c r="AZ64" i="102"/>
  <c r="AY64" i="102"/>
  <c r="AV64" i="102"/>
  <c r="AU64" i="102"/>
  <c r="AT64" i="102"/>
  <c r="AS64" i="102"/>
  <c r="AR64" i="102"/>
  <c r="AQ64" i="102"/>
  <c r="AP64" i="102"/>
  <c r="AO64" i="102"/>
  <c r="AN64" i="102"/>
  <c r="AM64" i="102"/>
  <c r="AL64" i="102"/>
  <c r="AK64" i="102"/>
  <c r="AI64" i="102"/>
  <c r="AH64" i="102"/>
  <c r="AG64" i="102"/>
  <c r="AF64" i="102"/>
  <c r="AE64" i="102"/>
  <c r="AD64" i="102"/>
  <c r="AC64" i="102"/>
  <c r="AB64" i="102"/>
  <c r="Y64" i="102"/>
  <c r="X64" i="102"/>
  <c r="W64" i="102"/>
  <c r="V64" i="102"/>
  <c r="U64" i="102"/>
  <c r="T64" i="102"/>
  <c r="S64" i="102"/>
  <c r="R64" i="102"/>
  <c r="Q64" i="102"/>
  <c r="P64" i="102"/>
  <c r="O64" i="102"/>
  <c r="N64" i="102"/>
  <c r="L64" i="102"/>
  <c r="K64" i="102"/>
  <c r="J64" i="102"/>
  <c r="I64" i="102"/>
  <c r="H64" i="102"/>
  <c r="G64" i="102"/>
  <c r="F64" i="102"/>
  <c r="E64" i="102"/>
  <c r="HX63" i="102"/>
  <c r="HW63" i="102"/>
  <c r="HV63" i="102"/>
  <c r="HU63" i="102"/>
  <c r="HT63" i="102"/>
  <c r="HS63" i="102"/>
  <c r="HR63" i="102"/>
  <c r="HQ63" i="102"/>
  <c r="HP63" i="102"/>
  <c r="HO63" i="102"/>
  <c r="HN63" i="102"/>
  <c r="HM63" i="102"/>
  <c r="HK63" i="102"/>
  <c r="HJ63" i="102"/>
  <c r="HI63" i="102"/>
  <c r="HH63" i="102"/>
  <c r="HG63" i="102"/>
  <c r="HF63" i="102"/>
  <c r="HE63" i="102"/>
  <c r="HD63" i="102"/>
  <c r="HA63" i="102"/>
  <c r="GZ63" i="102"/>
  <c r="GY63" i="102"/>
  <c r="GX63" i="102"/>
  <c r="GW63" i="102"/>
  <c r="GV63" i="102"/>
  <c r="GU63" i="102"/>
  <c r="GT63" i="102"/>
  <c r="GS63" i="102"/>
  <c r="GR63" i="102"/>
  <c r="GQ63" i="102"/>
  <c r="GP63" i="102"/>
  <c r="GN63" i="102"/>
  <c r="GM63" i="102"/>
  <c r="GL63" i="102"/>
  <c r="GK63" i="102"/>
  <c r="GJ63" i="102"/>
  <c r="GI63" i="102"/>
  <c r="GH63" i="102"/>
  <c r="GG63" i="102"/>
  <c r="GD63" i="102"/>
  <c r="GC63" i="102"/>
  <c r="GB63" i="102"/>
  <c r="GA63" i="102"/>
  <c r="FZ63" i="102"/>
  <c r="FY63" i="102"/>
  <c r="FX63" i="102"/>
  <c r="FW63" i="102"/>
  <c r="FV63" i="102"/>
  <c r="FU63" i="102"/>
  <c r="FT63" i="102"/>
  <c r="FS63" i="102"/>
  <c r="FQ63" i="102"/>
  <c r="FP63" i="102"/>
  <c r="FO63" i="102"/>
  <c r="FN63" i="102"/>
  <c r="FM63" i="102"/>
  <c r="FL63" i="102"/>
  <c r="FK63" i="102"/>
  <c r="FJ63" i="102"/>
  <c r="FG63" i="102"/>
  <c r="FF63" i="102"/>
  <c r="FE63" i="102"/>
  <c r="FD63" i="102"/>
  <c r="FC63" i="102"/>
  <c r="FB63" i="102"/>
  <c r="FA63" i="102"/>
  <c r="EZ63" i="102"/>
  <c r="EY63" i="102"/>
  <c r="EX63" i="102"/>
  <c r="EW63" i="102"/>
  <c r="EV63" i="102"/>
  <c r="ET63" i="102"/>
  <c r="ES63" i="102"/>
  <c r="ER63" i="102"/>
  <c r="EQ63" i="102"/>
  <c r="EP63" i="102"/>
  <c r="EO63" i="102"/>
  <c r="EN63" i="102"/>
  <c r="EM63" i="102"/>
  <c r="EJ63" i="102"/>
  <c r="EI63" i="102"/>
  <c r="EH63" i="102"/>
  <c r="EG63" i="102"/>
  <c r="EF63" i="102"/>
  <c r="EE63" i="102"/>
  <c r="ED63" i="102"/>
  <c r="EC63" i="102"/>
  <c r="EB63" i="102"/>
  <c r="EA63" i="102"/>
  <c r="DZ63" i="102"/>
  <c r="DY63" i="102"/>
  <c r="DW63" i="102"/>
  <c r="DV63" i="102"/>
  <c r="DU63" i="102"/>
  <c r="DT63" i="102"/>
  <c r="DS63" i="102"/>
  <c r="DR63" i="102"/>
  <c r="DQ63" i="102"/>
  <c r="DP63" i="102"/>
  <c r="DM63" i="102"/>
  <c r="DL63" i="102"/>
  <c r="DK63" i="102"/>
  <c r="DJ63" i="102"/>
  <c r="DI63" i="102"/>
  <c r="DH63" i="102"/>
  <c r="DG63" i="102"/>
  <c r="DF63" i="102"/>
  <c r="DE63" i="102"/>
  <c r="DD63" i="102"/>
  <c r="DC63" i="102"/>
  <c r="DB63" i="102"/>
  <c r="CZ63" i="102"/>
  <c r="CY63" i="102"/>
  <c r="CX63" i="102"/>
  <c r="CW63" i="102"/>
  <c r="CV63" i="102"/>
  <c r="CU63" i="102"/>
  <c r="CT63" i="102"/>
  <c r="CS63" i="102"/>
  <c r="CP63" i="102"/>
  <c r="CO63" i="102"/>
  <c r="CN63" i="102"/>
  <c r="CM63" i="102"/>
  <c r="CL63" i="102"/>
  <c r="CK63" i="102"/>
  <c r="CJ63" i="102"/>
  <c r="CI63" i="102"/>
  <c r="CH63" i="102"/>
  <c r="CG63" i="102"/>
  <c r="CF63" i="102"/>
  <c r="CE63" i="102"/>
  <c r="CC63" i="102"/>
  <c r="CB63" i="102"/>
  <c r="CA63" i="102"/>
  <c r="BZ63" i="102"/>
  <c r="BY63" i="102"/>
  <c r="BX63" i="102"/>
  <c r="BW63" i="102"/>
  <c r="BV63" i="102"/>
  <c r="BS63" i="102"/>
  <c r="BR63" i="102"/>
  <c r="BQ63" i="102"/>
  <c r="BP63" i="102"/>
  <c r="BO63" i="102"/>
  <c r="BN63" i="102"/>
  <c r="BM63" i="102"/>
  <c r="BL63" i="102"/>
  <c r="BK63" i="102"/>
  <c r="BJ63" i="102"/>
  <c r="BI63" i="102"/>
  <c r="BH63" i="102"/>
  <c r="BF63" i="102"/>
  <c r="BE63" i="102"/>
  <c r="BD63" i="102"/>
  <c r="BC63" i="102"/>
  <c r="BB63" i="102"/>
  <c r="BA63" i="102"/>
  <c r="AZ63" i="102"/>
  <c r="AY63" i="102"/>
  <c r="AV63" i="102"/>
  <c r="AU63" i="102"/>
  <c r="AT63" i="102"/>
  <c r="AS63" i="102"/>
  <c r="AR63" i="102"/>
  <c r="AQ63" i="102"/>
  <c r="AP63" i="102"/>
  <c r="AO63" i="102"/>
  <c r="AN63" i="102"/>
  <c r="AM63" i="102"/>
  <c r="AL63" i="102"/>
  <c r="AK63" i="102"/>
  <c r="AI63" i="102"/>
  <c r="AH63" i="102"/>
  <c r="AG63" i="102"/>
  <c r="AF63" i="102"/>
  <c r="AE63" i="102"/>
  <c r="AD63" i="102"/>
  <c r="AC63" i="102"/>
  <c r="AB63" i="102"/>
  <c r="Y63" i="102"/>
  <c r="X63" i="102"/>
  <c r="W63" i="102"/>
  <c r="V63" i="102"/>
  <c r="U63" i="102"/>
  <c r="T63" i="102"/>
  <c r="S63" i="102"/>
  <c r="R63" i="102"/>
  <c r="Q63" i="102"/>
  <c r="P63" i="102"/>
  <c r="O63" i="102"/>
  <c r="N63" i="102"/>
  <c r="L63" i="102"/>
  <c r="K63" i="102"/>
  <c r="J63" i="102"/>
  <c r="I63" i="102"/>
  <c r="H63" i="102"/>
  <c r="G63" i="102"/>
  <c r="F63" i="102"/>
  <c r="E63" i="102"/>
  <c r="HX62" i="102"/>
  <c r="HW62" i="102"/>
  <c r="HV62" i="102"/>
  <c r="HU62" i="102"/>
  <c r="HT62" i="102"/>
  <c r="HS62" i="102"/>
  <c r="HR62" i="102"/>
  <c r="HQ62" i="102"/>
  <c r="HP62" i="102"/>
  <c r="HO62" i="102"/>
  <c r="HN62" i="102"/>
  <c r="HM62" i="102"/>
  <c r="HK62" i="102"/>
  <c r="HJ62" i="102"/>
  <c r="HI62" i="102"/>
  <c r="HH62" i="102"/>
  <c r="HG62" i="102"/>
  <c r="HF62" i="102"/>
  <c r="HE62" i="102"/>
  <c r="HD62" i="102"/>
  <c r="HA62" i="102"/>
  <c r="GZ62" i="102"/>
  <c r="GY62" i="102"/>
  <c r="GX62" i="102"/>
  <c r="GW62" i="102"/>
  <c r="GV62" i="102"/>
  <c r="GU62" i="102"/>
  <c r="GT62" i="102"/>
  <c r="GS62" i="102"/>
  <c r="GR62" i="102"/>
  <c r="GQ62" i="102"/>
  <c r="GP62" i="102"/>
  <c r="GN62" i="102"/>
  <c r="GM62" i="102"/>
  <c r="GL62" i="102"/>
  <c r="GK62" i="102"/>
  <c r="GJ62" i="102"/>
  <c r="GI62" i="102"/>
  <c r="GH62" i="102"/>
  <c r="GG62" i="102"/>
  <c r="GD62" i="102"/>
  <c r="GC62" i="102"/>
  <c r="GB62" i="102"/>
  <c r="GA62" i="102"/>
  <c r="FZ62" i="102"/>
  <c r="FY62" i="102"/>
  <c r="FX62" i="102"/>
  <c r="FW62" i="102"/>
  <c r="FV62" i="102"/>
  <c r="FU62" i="102"/>
  <c r="FT62" i="102"/>
  <c r="FS62" i="102"/>
  <c r="FQ62" i="102"/>
  <c r="FP62" i="102"/>
  <c r="FO62" i="102"/>
  <c r="FN62" i="102"/>
  <c r="FM62" i="102"/>
  <c r="FL62" i="102"/>
  <c r="FK62" i="102"/>
  <c r="FJ62" i="102"/>
  <c r="FG62" i="102"/>
  <c r="FF62" i="102"/>
  <c r="FE62" i="102"/>
  <c r="FD62" i="102"/>
  <c r="FC62" i="102"/>
  <c r="FB62" i="102"/>
  <c r="FA62" i="102"/>
  <c r="EZ62" i="102"/>
  <c r="EY62" i="102"/>
  <c r="EX62" i="102"/>
  <c r="EW62" i="102"/>
  <c r="EV62" i="102"/>
  <c r="ET62" i="102"/>
  <c r="ES62" i="102"/>
  <c r="ER62" i="102"/>
  <c r="EQ62" i="102"/>
  <c r="EP62" i="102"/>
  <c r="EO62" i="102"/>
  <c r="EN62" i="102"/>
  <c r="EM62" i="102"/>
  <c r="EJ62" i="102"/>
  <c r="EI62" i="102"/>
  <c r="EH62" i="102"/>
  <c r="EG62" i="102"/>
  <c r="EF62" i="102"/>
  <c r="EE62" i="102"/>
  <c r="ED62" i="102"/>
  <c r="EC62" i="102"/>
  <c r="EB62" i="102"/>
  <c r="EA62" i="102"/>
  <c r="DZ62" i="102"/>
  <c r="DY62" i="102"/>
  <c r="DW62" i="102"/>
  <c r="DV62" i="102"/>
  <c r="DU62" i="102"/>
  <c r="DT62" i="102"/>
  <c r="DS62" i="102"/>
  <c r="DR62" i="102"/>
  <c r="DQ62" i="102"/>
  <c r="DP62" i="102"/>
  <c r="DM62" i="102"/>
  <c r="DL62" i="102"/>
  <c r="DK62" i="102"/>
  <c r="DJ62" i="102"/>
  <c r="DI62" i="102"/>
  <c r="DH62" i="102"/>
  <c r="DG62" i="102"/>
  <c r="DF62" i="102"/>
  <c r="DE62" i="102"/>
  <c r="DD62" i="102"/>
  <c r="DC62" i="102"/>
  <c r="DB62" i="102"/>
  <c r="CZ62" i="102"/>
  <c r="CY62" i="102"/>
  <c r="CX62" i="102"/>
  <c r="CW62" i="102"/>
  <c r="CV62" i="102"/>
  <c r="CU62" i="102"/>
  <c r="CT62" i="102"/>
  <c r="CS62" i="102"/>
  <c r="CP62" i="102"/>
  <c r="CO62" i="102"/>
  <c r="CN62" i="102"/>
  <c r="CM62" i="102"/>
  <c r="CL62" i="102"/>
  <c r="CK62" i="102"/>
  <c r="CJ62" i="102"/>
  <c r="CI62" i="102"/>
  <c r="CH62" i="102"/>
  <c r="CG62" i="102"/>
  <c r="CF62" i="102"/>
  <c r="CE62" i="102"/>
  <c r="CC62" i="102"/>
  <c r="CB62" i="102"/>
  <c r="CA62" i="102"/>
  <c r="BZ62" i="102"/>
  <c r="BY62" i="102"/>
  <c r="BX62" i="102"/>
  <c r="BW62" i="102"/>
  <c r="BV62" i="102"/>
  <c r="BS62" i="102"/>
  <c r="BR62" i="102"/>
  <c r="BQ62" i="102"/>
  <c r="BP62" i="102"/>
  <c r="BO62" i="102"/>
  <c r="BN62" i="102"/>
  <c r="BM62" i="102"/>
  <c r="BL62" i="102"/>
  <c r="BK62" i="102"/>
  <c r="BJ62" i="102"/>
  <c r="BI62" i="102"/>
  <c r="BH62" i="102"/>
  <c r="BF62" i="102"/>
  <c r="BE62" i="102"/>
  <c r="BD62" i="102"/>
  <c r="BC62" i="102"/>
  <c r="BB62" i="102"/>
  <c r="BA62" i="102"/>
  <c r="AZ62" i="102"/>
  <c r="AY62" i="102"/>
  <c r="AV62" i="102"/>
  <c r="AU62" i="102"/>
  <c r="AT62" i="102"/>
  <c r="AS62" i="102"/>
  <c r="AR62" i="102"/>
  <c r="AQ62" i="102"/>
  <c r="AP62" i="102"/>
  <c r="AO62" i="102"/>
  <c r="AN62" i="102"/>
  <c r="AM62" i="102"/>
  <c r="AL62" i="102"/>
  <c r="AK62" i="102"/>
  <c r="AI62" i="102"/>
  <c r="AH62" i="102"/>
  <c r="AG62" i="102"/>
  <c r="AF62" i="102"/>
  <c r="AE62" i="102"/>
  <c r="AD62" i="102"/>
  <c r="AC62" i="102"/>
  <c r="AB62" i="102"/>
  <c r="Y62" i="102"/>
  <c r="X62" i="102"/>
  <c r="W62" i="102"/>
  <c r="V62" i="102"/>
  <c r="U62" i="102"/>
  <c r="T62" i="102"/>
  <c r="S62" i="102"/>
  <c r="R62" i="102"/>
  <c r="Q62" i="102"/>
  <c r="P62" i="102"/>
  <c r="O62" i="102"/>
  <c r="N62" i="102"/>
  <c r="L62" i="102"/>
  <c r="K62" i="102"/>
  <c r="J62" i="102"/>
  <c r="I62" i="102"/>
  <c r="H62" i="102"/>
  <c r="G62" i="102"/>
  <c r="F62" i="102"/>
  <c r="E62" i="102"/>
  <c r="HX61" i="102"/>
  <c r="HW61" i="102"/>
  <c r="HV61" i="102"/>
  <c r="HU61" i="102"/>
  <c r="HT61" i="102"/>
  <c r="HS61" i="102"/>
  <c r="HR61" i="102"/>
  <c r="HQ61" i="102"/>
  <c r="HP61" i="102"/>
  <c r="HO61" i="102"/>
  <c r="HN61" i="102"/>
  <c r="HM61" i="102"/>
  <c r="HK61" i="102"/>
  <c r="HJ61" i="102"/>
  <c r="HI61" i="102"/>
  <c r="HH61" i="102"/>
  <c r="HG61" i="102"/>
  <c r="HF61" i="102"/>
  <c r="HE61" i="102"/>
  <c r="HD61" i="102"/>
  <c r="HA61" i="102"/>
  <c r="GZ61" i="102"/>
  <c r="GY61" i="102"/>
  <c r="GX61" i="102"/>
  <c r="GW61" i="102"/>
  <c r="GV61" i="102"/>
  <c r="GU61" i="102"/>
  <c r="GT61" i="102"/>
  <c r="GS61" i="102"/>
  <c r="GR61" i="102"/>
  <c r="GQ61" i="102"/>
  <c r="GP61" i="102"/>
  <c r="GN61" i="102"/>
  <c r="GM61" i="102"/>
  <c r="GL61" i="102"/>
  <c r="GK61" i="102"/>
  <c r="GJ61" i="102"/>
  <c r="GI61" i="102"/>
  <c r="GH61" i="102"/>
  <c r="GG61" i="102"/>
  <c r="GD61" i="102"/>
  <c r="GC61" i="102"/>
  <c r="GB61" i="102"/>
  <c r="GA61" i="102"/>
  <c r="FZ61" i="102"/>
  <c r="FY61" i="102"/>
  <c r="FX61" i="102"/>
  <c r="FW61" i="102"/>
  <c r="FV61" i="102"/>
  <c r="FU61" i="102"/>
  <c r="FT61" i="102"/>
  <c r="FS61" i="102"/>
  <c r="FQ61" i="102"/>
  <c r="FP61" i="102"/>
  <c r="FO61" i="102"/>
  <c r="FN61" i="102"/>
  <c r="FM61" i="102"/>
  <c r="FL61" i="102"/>
  <c r="FK61" i="102"/>
  <c r="FJ61" i="102"/>
  <c r="FG61" i="102"/>
  <c r="FF61" i="102"/>
  <c r="FE61" i="102"/>
  <c r="FD61" i="102"/>
  <c r="FC61" i="102"/>
  <c r="FB61" i="102"/>
  <c r="FA61" i="102"/>
  <c r="EZ61" i="102"/>
  <c r="EY61" i="102"/>
  <c r="EX61" i="102"/>
  <c r="EW61" i="102"/>
  <c r="EV61" i="102"/>
  <c r="ET61" i="102"/>
  <c r="ES61" i="102"/>
  <c r="ER61" i="102"/>
  <c r="EQ61" i="102"/>
  <c r="EP61" i="102"/>
  <c r="EO61" i="102"/>
  <c r="EN61" i="102"/>
  <c r="EM61" i="102"/>
  <c r="EJ61" i="102"/>
  <c r="EI61" i="102"/>
  <c r="EH61" i="102"/>
  <c r="EG61" i="102"/>
  <c r="EF61" i="102"/>
  <c r="EE61" i="102"/>
  <c r="ED61" i="102"/>
  <c r="EC61" i="102"/>
  <c r="EB61" i="102"/>
  <c r="EA61" i="102"/>
  <c r="DZ61" i="102"/>
  <c r="DY61" i="102"/>
  <c r="DW61" i="102"/>
  <c r="DV61" i="102"/>
  <c r="DU61" i="102"/>
  <c r="DT61" i="102"/>
  <c r="DS61" i="102"/>
  <c r="DR61" i="102"/>
  <c r="DQ61" i="102"/>
  <c r="DP61" i="102"/>
  <c r="DM61" i="102"/>
  <c r="DL61" i="102"/>
  <c r="DK61" i="102"/>
  <c r="DJ61" i="102"/>
  <c r="DI61" i="102"/>
  <c r="DH61" i="102"/>
  <c r="DG61" i="102"/>
  <c r="DF61" i="102"/>
  <c r="DE61" i="102"/>
  <c r="DD61" i="102"/>
  <c r="DC61" i="102"/>
  <c r="DB61" i="102"/>
  <c r="CZ61" i="102"/>
  <c r="CY61" i="102"/>
  <c r="CX61" i="102"/>
  <c r="CW61" i="102"/>
  <c r="CV61" i="102"/>
  <c r="CU61" i="102"/>
  <c r="CT61" i="102"/>
  <c r="CS61" i="102"/>
  <c r="CP61" i="102"/>
  <c r="CO61" i="102"/>
  <c r="CN61" i="102"/>
  <c r="CM61" i="102"/>
  <c r="CL61" i="102"/>
  <c r="CK61" i="102"/>
  <c r="CJ61" i="102"/>
  <c r="CI61" i="102"/>
  <c r="CH61" i="102"/>
  <c r="CG61" i="102"/>
  <c r="CF61" i="102"/>
  <c r="CE61" i="102"/>
  <c r="CC61" i="102"/>
  <c r="CB61" i="102"/>
  <c r="CA61" i="102"/>
  <c r="BZ61" i="102"/>
  <c r="BY61" i="102"/>
  <c r="BX61" i="102"/>
  <c r="BW61" i="102"/>
  <c r="BV61" i="102"/>
  <c r="BS61" i="102"/>
  <c r="BR61" i="102"/>
  <c r="BQ61" i="102"/>
  <c r="BP61" i="102"/>
  <c r="BO61" i="102"/>
  <c r="BN61" i="102"/>
  <c r="BM61" i="102"/>
  <c r="BL61" i="102"/>
  <c r="BK61" i="102"/>
  <c r="BJ61" i="102"/>
  <c r="BI61" i="102"/>
  <c r="BH61" i="102"/>
  <c r="BF61" i="102"/>
  <c r="BE61" i="102"/>
  <c r="BD61" i="102"/>
  <c r="BC61" i="102"/>
  <c r="BB61" i="102"/>
  <c r="BA61" i="102"/>
  <c r="AZ61" i="102"/>
  <c r="AY61" i="102"/>
  <c r="AV61" i="102"/>
  <c r="AU61" i="102"/>
  <c r="AT61" i="102"/>
  <c r="AS61" i="102"/>
  <c r="AR61" i="102"/>
  <c r="AQ61" i="102"/>
  <c r="AP61" i="102"/>
  <c r="AO61" i="102"/>
  <c r="AN61" i="102"/>
  <c r="AM61" i="102"/>
  <c r="AL61" i="102"/>
  <c r="AK61" i="102"/>
  <c r="AI61" i="102"/>
  <c r="AH61" i="102"/>
  <c r="AG61" i="102"/>
  <c r="AF61" i="102"/>
  <c r="AE61" i="102"/>
  <c r="AD61" i="102"/>
  <c r="AC61" i="102"/>
  <c r="AB61" i="102"/>
  <c r="Y61" i="102"/>
  <c r="X61" i="102"/>
  <c r="W61" i="102"/>
  <c r="V61" i="102"/>
  <c r="U61" i="102"/>
  <c r="T61" i="102"/>
  <c r="S61" i="102"/>
  <c r="R61" i="102"/>
  <c r="Q61" i="102"/>
  <c r="P61" i="102"/>
  <c r="O61" i="102"/>
  <c r="N61" i="102"/>
  <c r="L61" i="102"/>
  <c r="K61" i="102"/>
  <c r="J61" i="102"/>
  <c r="I61" i="102"/>
  <c r="H61" i="102"/>
  <c r="G61" i="102"/>
  <c r="F61" i="102"/>
  <c r="E61" i="102"/>
  <c r="HX60" i="102"/>
  <c r="HW60" i="102"/>
  <c r="HV60" i="102"/>
  <c r="HU60" i="102"/>
  <c r="HT60" i="102"/>
  <c r="HS60" i="102"/>
  <c r="HR60" i="102"/>
  <c r="HQ60" i="102"/>
  <c r="HP60" i="102"/>
  <c r="HO60" i="102"/>
  <c r="HN60" i="102"/>
  <c r="HM60" i="102"/>
  <c r="HK60" i="102"/>
  <c r="HJ60" i="102"/>
  <c r="HI60" i="102"/>
  <c r="HH60" i="102"/>
  <c r="HG60" i="102"/>
  <c r="HF60" i="102"/>
  <c r="HE60" i="102"/>
  <c r="HD60" i="102"/>
  <c r="HA60" i="102"/>
  <c r="GZ60" i="102"/>
  <c r="GY60" i="102"/>
  <c r="GX60" i="102"/>
  <c r="GW60" i="102"/>
  <c r="GV60" i="102"/>
  <c r="GU60" i="102"/>
  <c r="GT60" i="102"/>
  <c r="GS60" i="102"/>
  <c r="GR60" i="102"/>
  <c r="GQ60" i="102"/>
  <c r="GP60" i="102"/>
  <c r="GN60" i="102"/>
  <c r="GM60" i="102"/>
  <c r="GL60" i="102"/>
  <c r="GK60" i="102"/>
  <c r="GJ60" i="102"/>
  <c r="GI60" i="102"/>
  <c r="GH60" i="102"/>
  <c r="GG60" i="102"/>
  <c r="GD60" i="102"/>
  <c r="GC60" i="102"/>
  <c r="GB60" i="102"/>
  <c r="GA60" i="102"/>
  <c r="FZ60" i="102"/>
  <c r="FY60" i="102"/>
  <c r="FX60" i="102"/>
  <c r="FW60" i="102"/>
  <c r="FV60" i="102"/>
  <c r="FU60" i="102"/>
  <c r="FT60" i="102"/>
  <c r="FS60" i="102"/>
  <c r="FQ60" i="102"/>
  <c r="FP60" i="102"/>
  <c r="FO60" i="102"/>
  <c r="FN60" i="102"/>
  <c r="FM60" i="102"/>
  <c r="FL60" i="102"/>
  <c r="FK60" i="102"/>
  <c r="FJ60" i="102"/>
  <c r="FG60" i="102"/>
  <c r="FF60" i="102"/>
  <c r="FE60" i="102"/>
  <c r="FD60" i="102"/>
  <c r="FC60" i="102"/>
  <c r="FB60" i="102"/>
  <c r="FA60" i="102"/>
  <c r="EZ60" i="102"/>
  <c r="EY60" i="102"/>
  <c r="EX60" i="102"/>
  <c r="EW60" i="102"/>
  <c r="EV60" i="102"/>
  <c r="ET60" i="102"/>
  <c r="ES60" i="102"/>
  <c r="ER60" i="102"/>
  <c r="EQ60" i="102"/>
  <c r="EP60" i="102"/>
  <c r="EO60" i="102"/>
  <c r="EN60" i="102"/>
  <c r="EM60" i="102"/>
  <c r="EJ60" i="102"/>
  <c r="EI60" i="102"/>
  <c r="EH60" i="102"/>
  <c r="EG60" i="102"/>
  <c r="EF60" i="102"/>
  <c r="EE60" i="102"/>
  <c r="ED60" i="102"/>
  <c r="EC60" i="102"/>
  <c r="EB60" i="102"/>
  <c r="EA60" i="102"/>
  <c r="DZ60" i="102"/>
  <c r="DY60" i="102"/>
  <c r="DW60" i="102"/>
  <c r="DV60" i="102"/>
  <c r="DU60" i="102"/>
  <c r="DT60" i="102"/>
  <c r="DS60" i="102"/>
  <c r="DR60" i="102"/>
  <c r="DQ60" i="102"/>
  <c r="DP60" i="102"/>
  <c r="DM60" i="102"/>
  <c r="DL60" i="102"/>
  <c r="DK60" i="102"/>
  <c r="DJ60" i="102"/>
  <c r="DI60" i="102"/>
  <c r="DH60" i="102"/>
  <c r="DG60" i="102"/>
  <c r="DF60" i="102"/>
  <c r="DE60" i="102"/>
  <c r="DD60" i="102"/>
  <c r="DC60" i="102"/>
  <c r="DB60" i="102"/>
  <c r="CZ60" i="102"/>
  <c r="CY60" i="102"/>
  <c r="CX60" i="102"/>
  <c r="CW60" i="102"/>
  <c r="CV60" i="102"/>
  <c r="CU60" i="102"/>
  <c r="CT60" i="102"/>
  <c r="CS60" i="102"/>
  <c r="CP60" i="102"/>
  <c r="CO60" i="102"/>
  <c r="CN60" i="102"/>
  <c r="CM60" i="102"/>
  <c r="CL60" i="102"/>
  <c r="CK60" i="102"/>
  <c r="CJ60" i="102"/>
  <c r="CI60" i="102"/>
  <c r="CH60" i="102"/>
  <c r="CG60" i="102"/>
  <c r="CF60" i="102"/>
  <c r="CE60" i="102"/>
  <c r="CC60" i="102"/>
  <c r="CB60" i="102"/>
  <c r="CA60" i="102"/>
  <c r="BZ60" i="102"/>
  <c r="BY60" i="102"/>
  <c r="BX60" i="102"/>
  <c r="BW60" i="102"/>
  <c r="BV60" i="102"/>
  <c r="BS60" i="102"/>
  <c r="BR60" i="102"/>
  <c r="BQ60" i="102"/>
  <c r="BP60" i="102"/>
  <c r="BO60" i="102"/>
  <c r="BN60" i="102"/>
  <c r="BM60" i="102"/>
  <c r="BL60" i="102"/>
  <c r="BK60" i="102"/>
  <c r="BJ60" i="102"/>
  <c r="BI60" i="102"/>
  <c r="BH60" i="102"/>
  <c r="BF60" i="102"/>
  <c r="BE60" i="102"/>
  <c r="BD60" i="102"/>
  <c r="BC60" i="102"/>
  <c r="BB60" i="102"/>
  <c r="BA60" i="102"/>
  <c r="AZ60" i="102"/>
  <c r="AY60" i="102"/>
  <c r="AV60" i="102"/>
  <c r="AU60" i="102"/>
  <c r="AT60" i="102"/>
  <c r="AS60" i="102"/>
  <c r="AR60" i="102"/>
  <c r="AQ60" i="102"/>
  <c r="AP60" i="102"/>
  <c r="AO60" i="102"/>
  <c r="AN60" i="102"/>
  <c r="AM60" i="102"/>
  <c r="AL60" i="102"/>
  <c r="AK60" i="102"/>
  <c r="AI60" i="102"/>
  <c r="AH60" i="102"/>
  <c r="AG60" i="102"/>
  <c r="AF60" i="102"/>
  <c r="AE60" i="102"/>
  <c r="AD60" i="102"/>
  <c r="AC60" i="102"/>
  <c r="AB60" i="102"/>
  <c r="Y60" i="102"/>
  <c r="X60" i="102"/>
  <c r="W60" i="102"/>
  <c r="V60" i="102"/>
  <c r="U60" i="102"/>
  <c r="T60" i="102"/>
  <c r="S60" i="102"/>
  <c r="R60" i="102"/>
  <c r="Q60" i="102"/>
  <c r="P60" i="102"/>
  <c r="O60" i="102"/>
  <c r="N60" i="102"/>
  <c r="L60" i="102"/>
  <c r="K60" i="102"/>
  <c r="J60" i="102"/>
  <c r="I60" i="102"/>
  <c r="H60" i="102"/>
  <c r="G60" i="102"/>
  <c r="F60" i="102"/>
  <c r="E60" i="102"/>
  <c r="HX59" i="102"/>
  <c r="HW59" i="102"/>
  <c r="HV59" i="102"/>
  <c r="HU59" i="102"/>
  <c r="HT59" i="102"/>
  <c r="HS59" i="102"/>
  <c r="HR59" i="102"/>
  <c r="HQ59" i="102"/>
  <c r="HP59" i="102"/>
  <c r="HO59" i="102"/>
  <c r="HN59" i="102"/>
  <c r="HM59" i="102"/>
  <c r="HK59" i="102"/>
  <c r="HJ59" i="102"/>
  <c r="HI59" i="102"/>
  <c r="HH59" i="102"/>
  <c r="HG59" i="102"/>
  <c r="HF59" i="102"/>
  <c r="HE59" i="102"/>
  <c r="HD59" i="102"/>
  <c r="HA59" i="102"/>
  <c r="GZ59" i="102"/>
  <c r="GY59" i="102"/>
  <c r="GX59" i="102"/>
  <c r="GW59" i="102"/>
  <c r="GV59" i="102"/>
  <c r="GU59" i="102"/>
  <c r="GT59" i="102"/>
  <c r="GS59" i="102"/>
  <c r="GR59" i="102"/>
  <c r="GQ59" i="102"/>
  <c r="GP59" i="102"/>
  <c r="GN59" i="102"/>
  <c r="GM59" i="102"/>
  <c r="GL59" i="102"/>
  <c r="GK59" i="102"/>
  <c r="GJ59" i="102"/>
  <c r="GI59" i="102"/>
  <c r="GH59" i="102"/>
  <c r="GG59" i="102"/>
  <c r="GD59" i="102"/>
  <c r="GC59" i="102"/>
  <c r="GB59" i="102"/>
  <c r="GA59" i="102"/>
  <c r="FZ59" i="102"/>
  <c r="FY59" i="102"/>
  <c r="FX59" i="102"/>
  <c r="FW59" i="102"/>
  <c r="FV59" i="102"/>
  <c r="FU59" i="102"/>
  <c r="FT59" i="102"/>
  <c r="FS59" i="102"/>
  <c r="FQ59" i="102"/>
  <c r="FP59" i="102"/>
  <c r="FO59" i="102"/>
  <c r="FN59" i="102"/>
  <c r="FM59" i="102"/>
  <c r="FL59" i="102"/>
  <c r="FK59" i="102"/>
  <c r="FJ59" i="102"/>
  <c r="FG59" i="102"/>
  <c r="FF59" i="102"/>
  <c r="FE59" i="102"/>
  <c r="FD59" i="102"/>
  <c r="FC59" i="102"/>
  <c r="FB59" i="102"/>
  <c r="FA59" i="102"/>
  <c r="EZ59" i="102"/>
  <c r="EY59" i="102"/>
  <c r="EX59" i="102"/>
  <c r="EW59" i="102"/>
  <c r="EV59" i="102"/>
  <c r="ET59" i="102"/>
  <c r="ES59" i="102"/>
  <c r="ER59" i="102"/>
  <c r="EQ59" i="102"/>
  <c r="EP59" i="102"/>
  <c r="EO59" i="102"/>
  <c r="EN59" i="102"/>
  <c r="EM59" i="102"/>
  <c r="EJ59" i="102"/>
  <c r="EI59" i="102"/>
  <c r="EH59" i="102"/>
  <c r="EG59" i="102"/>
  <c r="EF59" i="102"/>
  <c r="EE59" i="102"/>
  <c r="ED59" i="102"/>
  <c r="EC59" i="102"/>
  <c r="EB59" i="102"/>
  <c r="EA59" i="102"/>
  <c r="DZ59" i="102"/>
  <c r="DY59" i="102"/>
  <c r="DW59" i="102"/>
  <c r="DV59" i="102"/>
  <c r="DU59" i="102"/>
  <c r="DT59" i="102"/>
  <c r="DS59" i="102"/>
  <c r="DR59" i="102"/>
  <c r="DQ59" i="102"/>
  <c r="DP59" i="102"/>
  <c r="DM59" i="102"/>
  <c r="DL59" i="102"/>
  <c r="DK59" i="102"/>
  <c r="DJ59" i="102"/>
  <c r="DI59" i="102"/>
  <c r="DH59" i="102"/>
  <c r="DG59" i="102"/>
  <c r="DF59" i="102"/>
  <c r="DE59" i="102"/>
  <c r="DD59" i="102"/>
  <c r="DC59" i="102"/>
  <c r="DB59" i="102"/>
  <c r="CZ59" i="102"/>
  <c r="CY59" i="102"/>
  <c r="CX59" i="102"/>
  <c r="CW59" i="102"/>
  <c r="CV59" i="102"/>
  <c r="CU59" i="102"/>
  <c r="CT59" i="102"/>
  <c r="CS59" i="102"/>
  <c r="CP59" i="102"/>
  <c r="CO59" i="102"/>
  <c r="CN59" i="102"/>
  <c r="CM59" i="102"/>
  <c r="CL59" i="102"/>
  <c r="CK59" i="102"/>
  <c r="CJ59" i="102"/>
  <c r="CI59" i="102"/>
  <c r="CH59" i="102"/>
  <c r="CG59" i="102"/>
  <c r="CF59" i="102"/>
  <c r="CE59" i="102"/>
  <c r="CC59" i="102"/>
  <c r="CB59" i="102"/>
  <c r="CA59" i="102"/>
  <c r="BZ59" i="102"/>
  <c r="BY59" i="102"/>
  <c r="BX59" i="102"/>
  <c r="BW59" i="102"/>
  <c r="BV59" i="102"/>
  <c r="BS59" i="102"/>
  <c r="BR59" i="102"/>
  <c r="BQ59" i="102"/>
  <c r="BP59" i="102"/>
  <c r="BO59" i="102"/>
  <c r="BN59" i="102"/>
  <c r="BM59" i="102"/>
  <c r="BL59" i="102"/>
  <c r="BK59" i="102"/>
  <c r="BJ59" i="102"/>
  <c r="BI59" i="102"/>
  <c r="BH59" i="102"/>
  <c r="BF59" i="102"/>
  <c r="BE59" i="102"/>
  <c r="BD59" i="102"/>
  <c r="BC59" i="102"/>
  <c r="BB59" i="102"/>
  <c r="BA59" i="102"/>
  <c r="AZ59" i="102"/>
  <c r="AY59" i="102"/>
  <c r="AV59" i="102"/>
  <c r="AU59" i="102"/>
  <c r="AT59" i="102"/>
  <c r="AS59" i="102"/>
  <c r="AR59" i="102"/>
  <c r="AQ59" i="102"/>
  <c r="AP59" i="102"/>
  <c r="AO59" i="102"/>
  <c r="AN59" i="102"/>
  <c r="AM59" i="102"/>
  <c r="AL59" i="102"/>
  <c r="AK59" i="102"/>
  <c r="AI59" i="102"/>
  <c r="AH59" i="102"/>
  <c r="AG59" i="102"/>
  <c r="AF59" i="102"/>
  <c r="AE59" i="102"/>
  <c r="AD59" i="102"/>
  <c r="AC59" i="102"/>
  <c r="AB59" i="102"/>
  <c r="Y59" i="102"/>
  <c r="X59" i="102"/>
  <c r="W59" i="102"/>
  <c r="V59" i="102"/>
  <c r="U59" i="102"/>
  <c r="T59" i="102"/>
  <c r="S59" i="102"/>
  <c r="R59" i="102"/>
  <c r="Q59" i="102"/>
  <c r="P59" i="102"/>
  <c r="O59" i="102"/>
  <c r="N59" i="102"/>
  <c r="L59" i="102"/>
  <c r="K59" i="102"/>
  <c r="J59" i="102"/>
  <c r="I59" i="102"/>
  <c r="H59" i="102"/>
  <c r="G59" i="102"/>
  <c r="F59" i="102"/>
  <c r="E59" i="102"/>
  <c r="HX58" i="102"/>
  <c r="HW58" i="102"/>
  <c r="HV58" i="102"/>
  <c r="HU58" i="102"/>
  <c r="HT58" i="102"/>
  <c r="HS58" i="102"/>
  <c r="HR58" i="102"/>
  <c r="HQ58" i="102"/>
  <c r="HP58" i="102"/>
  <c r="HO58" i="102"/>
  <c r="HN58" i="102"/>
  <c r="HM58" i="102"/>
  <c r="HK58" i="102"/>
  <c r="HJ58" i="102"/>
  <c r="HI58" i="102"/>
  <c r="HH58" i="102"/>
  <c r="HG58" i="102"/>
  <c r="HF58" i="102"/>
  <c r="HE58" i="102"/>
  <c r="HD58" i="102"/>
  <c r="HA58" i="102"/>
  <c r="GZ58" i="102"/>
  <c r="GY58" i="102"/>
  <c r="GX58" i="102"/>
  <c r="GW58" i="102"/>
  <c r="GV58" i="102"/>
  <c r="GU58" i="102"/>
  <c r="GT58" i="102"/>
  <c r="GS58" i="102"/>
  <c r="GR58" i="102"/>
  <c r="GQ58" i="102"/>
  <c r="GP58" i="102"/>
  <c r="GN58" i="102"/>
  <c r="GM58" i="102"/>
  <c r="GL58" i="102"/>
  <c r="GK58" i="102"/>
  <c r="GJ58" i="102"/>
  <c r="GI58" i="102"/>
  <c r="GH58" i="102"/>
  <c r="GG58" i="102"/>
  <c r="GD58" i="102"/>
  <c r="GC58" i="102"/>
  <c r="GB58" i="102"/>
  <c r="GA58" i="102"/>
  <c r="FZ58" i="102"/>
  <c r="FY58" i="102"/>
  <c r="FX58" i="102"/>
  <c r="FW58" i="102"/>
  <c r="FV58" i="102"/>
  <c r="FU58" i="102"/>
  <c r="FT58" i="102"/>
  <c r="FS58" i="102"/>
  <c r="FQ58" i="102"/>
  <c r="FP58" i="102"/>
  <c r="FO58" i="102"/>
  <c r="FN58" i="102"/>
  <c r="FM58" i="102"/>
  <c r="FL58" i="102"/>
  <c r="FK58" i="102"/>
  <c r="FJ58" i="102"/>
  <c r="FG58" i="102"/>
  <c r="FF58" i="102"/>
  <c r="FE58" i="102"/>
  <c r="FD58" i="102"/>
  <c r="FC58" i="102"/>
  <c r="FB58" i="102"/>
  <c r="FA58" i="102"/>
  <c r="EZ58" i="102"/>
  <c r="EY58" i="102"/>
  <c r="EX58" i="102"/>
  <c r="EW58" i="102"/>
  <c r="EV58" i="102"/>
  <c r="ET58" i="102"/>
  <c r="ES58" i="102"/>
  <c r="ER58" i="102"/>
  <c r="EQ58" i="102"/>
  <c r="EP58" i="102"/>
  <c r="EO58" i="102"/>
  <c r="EN58" i="102"/>
  <c r="EM58" i="102"/>
  <c r="EJ58" i="102"/>
  <c r="EI58" i="102"/>
  <c r="EH58" i="102"/>
  <c r="EG58" i="102"/>
  <c r="EF58" i="102"/>
  <c r="EE58" i="102"/>
  <c r="ED58" i="102"/>
  <c r="EC58" i="102"/>
  <c r="EB58" i="102"/>
  <c r="EA58" i="102"/>
  <c r="DZ58" i="102"/>
  <c r="DY58" i="102"/>
  <c r="DW58" i="102"/>
  <c r="DV58" i="102"/>
  <c r="DU58" i="102"/>
  <c r="DT58" i="102"/>
  <c r="DS58" i="102"/>
  <c r="DR58" i="102"/>
  <c r="DQ58" i="102"/>
  <c r="DP58" i="102"/>
  <c r="DM58" i="102"/>
  <c r="DL58" i="102"/>
  <c r="DK58" i="102"/>
  <c r="DJ58" i="102"/>
  <c r="DI58" i="102"/>
  <c r="DH58" i="102"/>
  <c r="DG58" i="102"/>
  <c r="DF58" i="102"/>
  <c r="DE58" i="102"/>
  <c r="DD58" i="102"/>
  <c r="DC58" i="102"/>
  <c r="DB58" i="102"/>
  <c r="CZ58" i="102"/>
  <c r="CY58" i="102"/>
  <c r="CX58" i="102"/>
  <c r="CW58" i="102"/>
  <c r="CV58" i="102"/>
  <c r="CU58" i="102"/>
  <c r="CT58" i="102"/>
  <c r="CS58" i="102"/>
  <c r="CP58" i="102"/>
  <c r="CO58" i="102"/>
  <c r="CN58" i="102"/>
  <c r="CM58" i="102"/>
  <c r="CL58" i="102"/>
  <c r="CK58" i="102"/>
  <c r="CJ58" i="102"/>
  <c r="CI58" i="102"/>
  <c r="CH58" i="102"/>
  <c r="CG58" i="102"/>
  <c r="CF58" i="102"/>
  <c r="CE58" i="102"/>
  <c r="CC58" i="102"/>
  <c r="CB58" i="102"/>
  <c r="CA58" i="102"/>
  <c r="BZ58" i="102"/>
  <c r="BY58" i="102"/>
  <c r="BX58" i="102"/>
  <c r="BW58" i="102"/>
  <c r="BV58" i="102"/>
  <c r="BS58" i="102"/>
  <c r="BR58" i="102"/>
  <c r="BQ58" i="102"/>
  <c r="BP58" i="102"/>
  <c r="BO58" i="102"/>
  <c r="BN58" i="102"/>
  <c r="BM58" i="102"/>
  <c r="BL58" i="102"/>
  <c r="BK58" i="102"/>
  <c r="BJ58" i="102"/>
  <c r="BI58" i="102"/>
  <c r="BH58" i="102"/>
  <c r="BF58" i="102"/>
  <c r="BE58" i="102"/>
  <c r="BD58" i="102"/>
  <c r="BC58" i="102"/>
  <c r="BB58" i="102"/>
  <c r="BA58" i="102"/>
  <c r="AZ58" i="102"/>
  <c r="AY58" i="102"/>
  <c r="AV58" i="102"/>
  <c r="AU58" i="102"/>
  <c r="AT58" i="102"/>
  <c r="AS58" i="102"/>
  <c r="AR58" i="102"/>
  <c r="AQ58" i="102"/>
  <c r="AP58" i="102"/>
  <c r="AO58" i="102"/>
  <c r="AN58" i="102"/>
  <c r="AM58" i="102"/>
  <c r="AL58" i="102"/>
  <c r="AK58" i="102"/>
  <c r="AI58" i="102"/>
  <c r="AH58" i="102"/>
  <c r="AG58" i="102"/>
  <c r="AF58" i="102"/>
  <c r="AE58" i="102"/>
  <c r="AD58" i="102"/>
  <c r="AC58" i="102"/>
  <c r="AB58" i="102"/>
  <c r="Y58" i="102"/>
  <c r="X58" i="102"/>
  <c r="W58" i="102"/>
  <c r="V58" i="102"/>
  <c r="U58" i="102"/>
  <c r="T58" i="102"/>
  <c r="S58" i="102"/>
  <c r="R58" i="102"/>
  <c r="Q58" i="102"/>
  <c r="P58" i="102"/>
  <c r="O58" i="102"/>
  <c r="N58" i="102"/>
  <c r="L58" i="102"/>
  <c r="K58" i="102"/>
  <c r="J58" i="102"/>
  <c r="I58" i="102"/>
  <c r="H58" i="102"/>
  <c r="G58" i="102"/>
  <c r="F58" i="102"/>
  <c r="E58" i="102"/>
  <c r="HX57" i="102"/>
  <c r="HW57" i="102"/>
  <c r="HV57" i="102"/>
  <c r="HU57" i="102"/>
  <c r="HT57" i="102"/>
  <c r="HS57" i="102"/>
  <c r="HR57" i="102"/>
  <c r="HQ57" i="102"/>
  <c r="HP57" i="102"/>
  <c r="HO57" i="102"/>
  <c r="HN57" i="102"/>
  <c r="HM57" i="102"/>
  <c r="HK57" i="102"/>
  <c r="HJ57" i="102"/>
  <c r="HI57" i="102"/>
  <c r="HH57" i="102"/>
  <c r="HG57" i="102"/>
  <c r="HF57" i="102"/>
  <c r="HE57" i="102"/>
  <c r="HD57" i="102"/>
  <c r="HA57" i="102"/>
  <c r="GZ57" i="102"/>
  <c r="GY57" i="102"/>
  <c r="GX57" i="102"/>
  <c r="GW57" i="102"/>
  <c r="GV57" i="102"/>
  <c r="GU57" i="102"/>
  <c r="GT57" i="102"/>
  <c r="GS57" i="102"/>
  <c r="GR57" i="102"/>
  <c r="GQ57" i="102"/>
  <c r="GP57" i="102"/>
  <c r="GN57" i="102"/>
  <c r="GM57" i="102"/>
  <c r="GL57" i="102"/>
  <c r="GK57" i="102"/>
  <c r="GJ57" i="102"/>
  <c r="GI57" i="102"/>
  <c r="GH57" i="102"/>
  <c r="GG57" i="102"/>
  <c r="GD57" i="102"/>
  <c r="GC57" i="102"/>
  <c r="GB57" i="102"/>
  <c r="GA57" i="102"/>
  <c r="FZ57" i="102"/>
  <c r="FY57" i="102"/>
  <c r="FX57" i="102"/>
  <c r="FW57" i="102"/>
  <c r="FV57" i="102"/>
  <c r="FU57" i="102"/>
  <c r="FT57" i="102"/>
  <c r="FS57" i="102"/>
  <c r="FQ57" i="102"/>
  <c r="FP57" i="102"/>
  <c r="FO57" i="102"/>
  <c r="FN57" i="102"/>
  <c r="FM57" i="102"/>
  <c r="FL57" i="102"/>
  <c r="FK57" i="102"/>
  <c r="FJ57" i="102"/>
  <c r="FG57" i="102"/>
  <c r="FF57" i="102"/>
  <c r="FE57" i="102"/>
  <c r="FD57" i="102"/>
  <c r="FC57" i="102"/>
  <c r="FB57" i="102"/>
  <c r="FA57" i="102"/>
  <c r="EZ57" i="102"/>
  <c r="EY57" i="102"/>
  <c r="EX57" i="102"/>
  <c r="EW57" i="102"/>
  <c r="EV57" i="102"/>
  <c r="ET57" i="102"/>
  <c r="ES57" i="102"/>
  <c r="ER57" i="102"/>
  <c r="EQ57" i="102"/>
  <c r="EP57" i="102"/>
  <c r="EO57" i="102"/>
  <c r="EN57" i="102"/>
  <c r="EM57" i="102"/>
  <c r="EJ57" i="102"/>
  <c r="EI57" i="102"/>
  <c r="EH57" i="102"/>
  <c r="EG57" i="102"/>
  <c r="EF57" i="102"/>
  <c r="EE57" i="102"/>
  <c r="ED57" i="102"/>
  <c r="EC57" i="102"/>
  <c r="EB57" i="102"/>
  <c r="EA57" i="102"/>
  <c r="DZ57" i="102"/>
  <c r="DY57" i="102"/>
  <c r="DW57" i="102"/>
  <c r="DV57" i="102"/>
  <c r="DU57" i="102"/>
  <c r="DT57" i="102"/>
  <c r="DS57" i="102"/>
  <c r="DR57" i="102"/>
  <c r="DQ57" i="102"/>
  <c r="DP57" i="102"/>
  <c r="DM57" i="102"/>
  <c r="DL57" i="102"/>
  <c r="DK57" i="102"/>
  <c r="DJ57" i="102"/>
  <c r="DI57" i="102"/>
  <c r="DH57" i="102"/>
  <c r="DG57" i="102"/>
  <c r="DF57" i="102"/>
  <c r="DE57" i="102"/>
  <c r="DD57" i="102"/>
  <c r="DC57" i="102"/>
  <c r="DB57" i="102"/>
  <c r="CZ57" i="102"/>
  <c r="CY57" i="102"/>
  <c r="CX57" i="102"/>
  <c r="CW57" i="102"/>
  <c r="CV57" i="102"/>
  <c r="CU57" i="102"/>
  <c r="CT57" i="102"/>
  <c r="CS57" i="102"/>
  <c r="CP57" i="102"/>
  <c r="CO57" i="102"/>
  <c r="CN57" i="102"/>
  <c r="CM57" i="102"/>
  <c r="CL57" i="102"/>
  <c r="CK57" i="102"/>
  <c r="CJ57" i="102"/>
  <c r="CI57" i="102"/>
  <c r="CH57" i="102"/>
  <c r="CG57" i="102"/>
  <c r="CF57" i="102"/>
  <c r="CE57" i="102"/>
  <c r="CC57" i="102"/>
  <c r="CB57" i="102"/>
  <c r="CA57" i="102"/>
  <c r="BZ57" i="102"/>
  <c r="BY57" i="102"/>
  <c r="BX57" i="102"/>
  <c r="BW57" i="102"/>
  <c r="BV57" i="102"/>
  <c r="BS57" i="102"/>
  <c r="BR57" i="102"/>
  <c r="BQ57" i="102"/>
  <c r="BP57" i="102"/>
  <c r="BO57" i="102"/>
  <c r="BN57" i="102"/>
  <c r="BM57" i="102"/>
  <c r="BL57" i="102"/>
  <c r="BK57" i="102"/>
  <c r="BJ57" i="102"/>
  <c r="BI57" i="102"/>
  <c r="BH57" i="102"/>
  <c r="BF57" i="102"/>
  <c r="BE57" i="102"/>
  <c r="BD57" i="102"/>
  <c r="BC57" i="102"/>
  <c r="BB57" i="102"/>
  <c r="BA57" i="102"/>
  <c r="AZ57" i="102"/>
  <c r="AY57" i="102"/>
  <c r="AV57" i="102"/>
  <c r="AU57" i="102"/>
  <c r="AT57" i="102"/>
  <c r="AS57" i="102"/>
  <c r="AR57" i="102"/>
  <c r="AQ57" i="102"/>
  <c r="AP57" i="102"/>
  <c r="AO57" i="102"/>
  <c r="AN57" i="102"/>
  <c r="AM57" i="102"/>
  <c r="AL57" i="102"/>
  <c r="AK57" i="102"/>
  <c r="AI57" i="102"/>
  <c r="AH57" i="102"/>
  <c r="AG57" i="102"/>
  <c r="AF57" i="102"/>
  <c r="AE57" i="102"/>
  <c r="AD57" i="102"/>
  <c r="AC57" i="102"/>
  <c r="AB57" i="102"/>
  <c r="Y57" i="102"/>
  <c r="X57" i="102"/>
  <c r="W57" i="102"/>
  <c r="V57" i="102"/>
  <c r="U57" i="102"/>
  <c r="T57" i="102"/>
  <c r="S57" i="102"/>
  <c r="R57" i="102"/>
  <c r="Q57" i="102"/>
  <c r="P57" i="102"/>
  <c r="O57" i="102"/>
  <c r="N57" i="102"/>
  <c r="L57" i="102"/>
  <c r="K57" i="102"/>
  <c r="J57" i="102"/>
  <c r="I57" i="102"/>
  <c r="H57" i="102"/>
  <c r="G57" i="102"/>
  <c r="F57" i="102"/>
  <c r="E57" i="102"/>
  <c r="HX56" i="102"/>
  <c r="HW56" i="102"/>
  <c r="HV56" i="102"/>
  <c r="HU56" i="102"/>
  <c r="HT56" i="102"/>
  <c r="HS56" i="102"/>
  <c r="HR56" i="102"/>
  <c r="HQ56" i="102"/>
  <c r="HP56" i="102"/>
  <c r="HO56" i="102"/>
  <c r="HN56" i="102"/>
  <c r="HM56" i="102"/>
  <c r="HK56" i="102"/>
  <c r="HJ56" i="102"/>
  <c r="HI56" i="102"/>
  <c r="HH56" i="102"/>
  <c r="HG56" i="102"/>
  <c r="HF56" i="102"/>
  <c r="HE56" i="102"/>
  <c r="HD56" i="102"/>
  <c r="HA56" i="102"/>
  <c r="GZ56" i="102"/>
  <c r="GY56" i="102"/>
  <c r="GX56" i="102"/>
  <c r="GW56" i="102"/>
  <c r="GV56" i="102"/>
  <c r="GU56" i="102"/>
  <c r="GT56" i="102"/>
  <c r="GS56" i="102"/>
  <c r="GR56" i="102"/>
  <c r="GQ56" i="102"/>
  <c r="GP56" i="102"/>
  <c r="GN56" i="102"/>
  <c r="GM56" i="102"/>
  <c r="GL56" i="102"/>
  <c r="GK56" i="102"/>
  <c r="GJ56" i="102"/>
  <c r="GI56" i="102"/>
  <c r="GH56" i="102"/>
  <c r="GG56" i="102"/>
  <c r="GD56" i="102"/>
  <c r="GC56" i="102"/>
  <c r="GB56" i="102"/>
  <c r="GA56" i="102"/>
  <c r="FZ56" i="102"/>
  <c r="FY56" i="102"/>
  <c r="FX56" i="102"/>
  <c r="FW56" i="102"/>
  <c r="FV56" i="102"/>
  <c r="FU56" i="102"/>
  <c r="FT56" i="102"/>
  <c r="FS56" i="102"/>
  <c r="FQ56" i="102"/>
  <c r="FP56" i="102"/>
  <c r="FO56" i="102"/>
  <c r="FN56" i="102"/>
  <c r="FM56" i="102"/>
  <c r="FL56" i="102"/>
  <c r="FK56" i="102"/>
  <c r="FJ56" i="102"/>
  <c r="FG56" i="102"/>
  <c r="FF56" i="102"/>
  <c r="FE56" i="102"/>
  <c r="FD56" i="102"/>
  <c r="FC56" i="102"/>
  <c r="FB56" i="102"/>
  <c r="FA56" i="102"/>
  <c r="EZ56" i="102"/>
  <c r="EY56" i="102"/>
  <c r="EX56" i="102"/>
  <c r="EW56" i="102"/>
  <c r="EV56" i="102"/>
  <c r="ET56" i="102"/>
  <c r="ES56" i="102"/>
  <c r="ER56" i="102"/>
  <c r="EQ56" i="102"/>
  <c r="EP56" i="102"/>
  <c r="EO56" i="102"/>
  <c r="EN56" i="102"/>
  <c r="EM56" i="102"/>
  <c r="EJ56" i="102"/>
  <c r="EI56" i="102"/>
  <c r="EH56" i="102"/>
  <c r="EG56" i="102"/>
  <c r="EF56" i="102"/>
  <c r="EE56" i="102"/>
  <c r="ED56" i="102"/>
  <c r="EC56" i="102"/>
  <c r="EB56" i="102"/>
  <c r="EA56" i="102"/>
  <c r="DZ56" i="102"/>
  <c r="DY56" i="102"/>
  <c r="DW56" i="102"/>
  <c r="DV56" i="102"/>
  <c r="DU56" i="102"/>
  <c r="DT56" i="102"/>
  <c r="DS56" i="102"/>
  <c r="DR56" i="102"/>
  <c r="DQ56" i="102"/>
  <c r="DP56" i="102"/>
  <c r="DM56" i="102"/>
  <c r="DL56" i="102"/>
  <c r="DK56" i="102"/>
  <c r="DJ56" i="102"/>
  <c r="DI56" i="102"/>
  <c r="DH56" i="102"/>
  <c r="DG56" i="102"/>
  <c r="DF56" i="102"/>
  <c r="DE56" i="102"/>
  <c r="DD56" i="102"/>
  <c r="DC56" i="102"/>
  <c r="DB56" i="102"/>
  <c r="CZ56" i="102"/>
  <c r="CY56" i="102"/>
  <c r="CX56" i="102"/>
  <c r="CW56" i="102"/>
  <c r="CV56" i="102"/>
  <c r="CU56" i="102"/>
  <c r="CT56" i="102"/>
  <c r="CS56" i="102"/>
  <c r="CP56" i="102"/>
  <c r="CO56" i="102"/>
  <c r="CN56" i="102"/>
  <c r="CM56" i="102"/>
  <c r="CL56" i="102"/>
  <c r="CK56" i="102"/>
  <c r="CJ56" i="102"/>
  <c r="CI56" i="102"/>
  <c r="CH56" i="102"/>
  <c r="CG56" i="102"/>
  <c r="CF56" i="102"/>
  <c r="CE56" i="102"/>
  <c r="CC56" i="102"/>
  <c r="CB56" i="102"/>
  <c r="CA56" i="102"/>
  <c r="BZ56" i="102"/>
  <c r="BY56" i="102"/>
  <c r="BX56" i="102"/>
  <c r="BW56" i="102"/>
  <c r="BV56" i="102"/>
  <c r="BS56" i="102"/>
  <c r="BR56" i="102"/>
  <c r="BQ56" i="102"/>
  <c r="BP56" i="102"/>
  <c r="BO56" i="102"/>
  <c r="BN56" i="102"/>
  <c r="BM56" i="102"/>
  <c r="BL56" i="102"/>
  <c r="BK56" i="102"/>
  <c r="BJ56" i="102"/>
  <c r="BI56" i="102"/>
  <c r="BH56" i="102"/>
  <c r="BF56" i="102"/>
  <c r="BE56" i="102"/>
  <c r="BD56" i="102"/>
  <c r="BC56" i="102"/>
  <c r="BB56" i="102"/>
  <c r="BA56" i="102"/>
  <c r="AZ56" i="102"/>
  <c r="AY56" i="102"/>
  <c r="AV56" i="102"/>
  <c r="AU56" i="102"/>
  <c r="AT56" i="102"/>
  <c r="AS56" i="102"/>
  <c r="AR56" i="102"/>
  <c r="AQ56" i="102"/>
  <c r="AP56" i="102"/>
  <c r="AO56" i="102"/>
  <c r="AN56" i="102"/>
  <c r="AM56" i="102"/>
  <c r="AL56" i="102"/>
  <c r="AK56" i="102"/>
  <c r="AI56" i="102"/>
  <c r="AH56" i="102"/>
  <c r="AG56" i="102"/>
  <c r="AF56" i="102"/>
  <c r="AE56" i="102"/>
  <c r="AD56" i="102"/>
  <c r="AC56" i="102"/>
  <c r="AB56" i="102"/>
  <c r="Y56" i="102"/>
  <c r="X56" i="102"/>
  <c r="W56" i="102"/>
  <c r="V56" i="102"/>
  <c r="U56" i="102"/>
  <c r="T56" i="102"/>
  <c r="S56" i="102"/>
  <c r="R56" i="102"/>
  <c r="Q56" i="102"/>
  <c r="P56" i="102"/>
  <c r="O56" i="102"/>
  <c r="N56" i="102"/>
  <c r="L56" i="102"/>
  <c r="K56" i="102"/>
  <c r="J56" i="102"/>
  <c r="I56" i="102"/>
  <c r="H56" i="102"/>
  <c r="G56" i="102"/>
  <c r="F56" i="102"/>
  <c r="E56" i="102"/>
  <c r="HX55" i="102"/>
  <c r="HW55" i="102"/>
  <c r="HV55" i="102"/>
  <c r="HU55" i="102"/>
  <c r="HT55" i="102"/>
  <c r="HS55" i="102"/>
  <c r="HR55" i="102"/>
  <c r="HQ55" i="102"/>
  <c r="HP55" i="102"/>
  <c r="HO55" i="102"/>
  <c r="HN55" i="102"/>
  <c r="HM55" i="102"/>
  <c r="HK55" i="102"/>
  <c r="HJ55" i="102"/>
  <c r="HI55" i="102"/>
  <c r="HH55" i="102"/>
  <c r="HG55" i="102"/>
  <c r="HF55" i="102"/>
  <c r="HE55" i="102"/>
  <c r="HD55" i="102"/>
  <c r="HA55" i="102"/>
  <c r="GZ55" i="102"/>
  <c r="GY55" i="102"/>
  <c r="GX55" i="102"/>
  <c r="GW55" i="102"/>
  <c r="GV55" i="102"/>
  <c r="GU55" i="102"/>
  <c r="GT55" i="102"/>
  <c r="GS55" i="102"/>
  <c r="GR55" i="102"/>
  <c r="GQ55" i="102"/>
  <c r="GP55" i="102"/>
  <c r="GN55" i="102"/>
  <c r="GM55" i="102"/>
  <c r="GL55" i="102"/>
  <c r="GK55" i="102"/>
  <c r="GJ55" i="102"/>
  <c r="GI55" i="102"/>
  <c r="GH55" i="102"/>
  <c r="GG55" i="102"/>
  <c r="GD55" i="102"/>
  <c r="GC55" i="102"/>
  <c r="GB55" i="102"/>
  <c r="GA55" i="102"/>
  <c r="FZ55" i="102"/>
  <c r="FY55" i="102"/>
  <c r="FX55" i="102"/>
  <c r="FW55" i="102"/>
  <c r="FV55" i="102"/>
  <c r="FU55" i="102"/>
  <c r="FT55" i="102"/>
  <c r="FS55" i="102"/>
  <c r="FQ55" i="102"/>
  <c r="FP55" i="102"/>
  <c r="FO55" i="102"/>
  <c r="FN55" i="102"/>
  <c r="FM55" i="102"/>
  <c r="FL55" i="102"/>
  <c r="FK55" i="102"/>
  <c r="FJ55" i="102"/>
  <c r="FG55" i="102"/>
  <c r="FF55" i="102"/>
  <c r="FE55" i="102"/>
  <c r="FD55" i="102"/>
  <c r="FC55" i="102"/>
  <c r="FB55" i="102"/>
  <c r="FA55" i="102"/>
  <c r="EZ55" i="102"/>
  <c r="EY55" i="102"/>
  <c r="EX55" i="102"/>
  <c r="EW55" i="102"/>
  <c r="EV55" i="102"/>
  <c r="ET55" i="102"/>
  <c r="ES55" i="102"/>
  <c r="ER55" i="102"/>
  <c r="EQ55" i="102"/>
  <c r="EP55" i="102"/>
  <c r="EO55" i="102"/>
  <c r="EN55" i="102"/>
  <c r="EM55" i="102"/>
  <c r="EJ55" i="102"/>
  <c r="EI55" i="102"/>
  <c r="EH55" i="102"/>
  <c r="EG55" i="102"/>
  <c r="EF55" i="102"/>
  <c r="EE55" i="102"/>
  <c r="ED55" i="102"/>
  <c r="EC55" i="102"/>
  <c r="EB55" i="102"/>
  <c r="EA55" i="102"/>
  <c r="DZ55" i="102"/>
  <c r="DY55" i="102"/>
  <c r="DW55" i="102"/>
  <c r="DV55" i="102"/>
  <c r="DU55" i="102"/>
  <c r="DT55" i="102"/>
  <c r="DS55" i="102"/>
  <c r="DR55" i="102"/>
  <c r="DQ55" i="102"/>
  <c r="DP55" i="102"/>
  <c r="DM55" i="102"/>
  <c r="DL55" i="102"/>
  <c r="DK55" i="102"/>
  <c r="DJ55" i="102"/>
  <c r="DI55" i="102"/>
  <c r="DH55" i="102"/>
  <c r="DG55" i="102"/>
  <c r="DF55" i="102"/>
  <c r="DE55" i="102"/>
  <c r="DD55" i="102"/>
  <c r="DC55" i="102"/>
  <c r="DB55" i="102"/>
  <c r="CZ55" i="102"/>
  <c r="CY55" i="102"/>
  <c r="CX55" i="102"/>
  <c r="CW55" i="102"/>
  <c r="CV55" i="102"/>
  <c r="CU55" i="102"/>
  <c r="CT55" i="102"/>
  <c r="CS55" i="102"/>
  <c r="CP55" i="102"/>
  <c r="CO55" i="102"/>
  <c r="CN55" i="102"/>
  <c r="CM55" i="102"/>
  <c r="CL55" i="102"/>
  <c r="CK55" i="102"/>
  <c r="CJ55" i="102"/>
  <c r="CI55" i="102"/>
  <c r="CH55" i="102"/>
  <c r="CG55" i="102"/>
  <c r="CF55" i="102"/>
  <c r="CE55" i="102"/>
  <c r="CC55" i="102"/>
  <c r="CB55" i="102"/>
  <c r="CA55" i="102"/>
  <c r="BZ55" i="102"/>
  <c r="BY55" i="102"/>
  <c r="BX55" i="102"/>
  <c r="BW55" i="102"/>
  <c r="BV55" i="102"/>
  <c r="BS55" i="102"/>
  <c r="BR55" i="102"/>
  <c r="BQ55" i="102"/>
  <c r="BP55" i="102"/>
  <c r="BO55" i="102"/>
  <c r="BN55" i="102"/>
  <c r="BM55" i="102"/>
  <c r="BL55" i="102"/>
  <c r="BK55" i="102"/>
  <c r="BJ55" i="102"/>
  <c r="BI55" i="102"/>
  <c r="BH55" i="102"/>
  <c r="BF55" i="102"/>
  <c r="BE55" i="102"/>
  <c r="BD55" i="102"/>
  <c r="BC55" i="102"/>
  <c r="BB55" i="102"/>
  <c r="BA55" i="102"/>
  <c r="AZ55" i="102"/>
  <c r="AY55" i="102"/>
  <c r="AV55" i="102"/>
  <c r="AU55" i="102"/>
  <c r="AT55" i="102"/>
  <c r="AS55" i="102"/>
  <c r="AR55" i="102"/>
  <c r="AQ55" i="102"/>
  <c r="AP55" i="102"/>
  <c r="AO55" i="102"/>
  <c r="AN55" i="102"/>
  <c r="AM55" i="102"/>
  <c r="AL55" i="102"/>
  <c r="AK55" i="102"/>
  <c r="AI55" i="102"/>
  <c r="AH55" i="102"/>
  <c r="AG55" i="102"/>
  <c r="AF55" i="102"/>
  <c r="AE55" i="102"/>
  <c r="AD55" i="102"/>
  <c r="AC55" i="102"/>
  <c r="AB55" i="102"/>
  <c r="Y55" i="102"/>
  <c r="X55" i="102"/>
  <c r="W55" i="102"/>
  <c r="V55" i="102"/>
  <c r="U55" i="102"/>
  <c r="T55" i="102"/>
  <c r="S55" i="102"/>
  <c r="R55" i="102"/>
  <c r="Q55" i="102"/>
  <c r="P55" i="102"/>
  <c r="O55" i="102"/>
  <c r="N55" i="102"/>
  <c r="L55" i="102"/>
  <c r="K55" i="102"/>
  <c r="J55" i="102"/>
  <c r="I55" i="102"/>
  <c r="H55" i="102"/>
  <c r="G55" i="102"/>
  <c r="F55" i="102"/>
  <c r="E55" i="102"/>
  <c r="HX54" i="102"/>
  <c r="HW54" i="102"/>
  <c r="HV54" i="102"/>
  <c r="HU54" i="102"/>
  <c r="HT54" i="102"/>
  <c r="HS54" i="102"/>
  <c r="HR54" i="102"/>
  <c r="HQ54" i="102"/>
  <c r="HP54" i="102"/>
  <c r="HO54" i="102"/>
  <c r="HN54" i="102"/>
  <c r="HM54" i="102"/>
  <c r="HK54" i="102"/>
  <c r="HJ54" i="102"/>
  <c r="HI54" i="102"/>
  <c r="HH54" i="102"/>
  <c r="HG54" i="102"/>
  <c r="HF54" i="102"/>
  <c r="HE54" i="102"/>
  <c r="HD54" i="102"/>
  <c r="HA54" i="102"/>
  <c r="GZ54" i="102"/>
  <c r="GY54" i="102"/>
  <c r="GX54" i="102"/>
  <c r="GW54" i="102"/>
  <c r="GV54" i="102"/>
  <c r="GU54" i="102"/>
  <c r="GT54" i="102"/>
  <c r="GS54" i="102"/>
  <c r="GR54" i="102"/>
  <c r="GQ54" i="102"/>
  <c r="GP54" i="102"/>
  <c r="GN54" i="102"/>
  <c r="GM54" i="102"/>
  <c r="GL54" i="102"/>
  <c r="GK54" i="102"/>
  <c r="GJ54" i="102"/>
  <c r="GI54" i="102"/>
  <c r="GH54" i="102"/>
  <c r="GG54" i="102"/>
  <c r="GD54" i="102"/>
  <c r="GC54" i="102"/>
  <c r="GB54" i="102"/>
  <c r="GA54" i="102"/>
  <c r="FZ54" i="102"/>
  <c r="FY54" i="102"/>
  <c r="FX54" i="102"/>
  <c r="FW54" i="102"/>
  <c r="FV54" i="102"/>
  <c r="FU54" i="102"/>
  <c r="FT54" i="102"/>
  <c r="FS54" i="102"/>
  <c r="FQ54" i="102"/>
  <c r="FP54" i="102"/>
  <c r="FO54" i="102"/>
  <c r="FN54" i="102"/>
  <c r="FM54" i="102"/>
  <c r="FL54" i="102"/>
  <c r="FK54" i="102"/>
  <c r="FJ54" i="102"/>
  <c r="FG54" i="102"/>
  <c r="FF54" i="102"/>
  <c r="FE54" i="102"/>
  <c r="FD54" i="102"/>
  <c r="FC54" i="102"/>
  <c r="FB54" i="102"/>
  <c r="FA54" i="102"/>
  <c r="EZ54" i="102"/>
  <c r="EY54" i="102"/>
  <c r="EX54" i="102"/>
  <c r="EW54" i="102"/>
  <c r="EV54" i="102"/>
  <c r="ET54" i="102"/>
  <c r="ES54" i="102"/>
  <c r="ER54" i="102"/>
  <c r="EQ54" i="102"/>
  <c r="EP54" i="102"/>
  <c r="EO54" i="102"/>
  <c r="EN54" i="102"/>
  <c r="EM54" i="102"/>
  <c r="EJ54" i="102"/>
  <c r="EI54" i="102"/>
  <c r="EH54" i="102"/>
  <c r="EG54" i="102"/>
  <c r="EF54" i="102"/>
  <c r="EE54" i="102"/>
  <c r="ED54" i="102"/>
  <c r="EC54" i="102"/>
  <c r="EB54" i="102"/>
  <c r="EA54" i="102"/>
  <c r="DZ54" i="102"/>
  <c r="DY54" i="102"/>
  <c r="DW54" i="102"/>
  <c r="DV54" i="102"/>
  <c r="DU54" i="102"/>
  <c r="DT54" i="102"/>
  <c r="DS54" i="102"/>
  <c r="DR54" i="102"/>
  <c r="DQ54" i="102"/>
  <c r="DP54" i="102"/>
  <c r="DM54" i="102"/>
  <c r="DL54" i="102"/>
  <c r="DK54" i="102"/>
  <c r="DJ54" i="102"/>
  <c r="DI54" i="102"/>
  <c r="DH54" i="102"/>
  <c r="DG54" i="102"/>
  <c r="DF54" i="102"/>
  <c r="DE54" i="102"/>
  <c r="DD54" i="102"/>
  <c r="DC54" i="102"/>
  <c r="DB54" i="102"/>
  <c r="CZ54" i="102"/>
  <c r="CY54" i="102"/>
  <c r="CX54" i="102"/>
  <c r="CW54" i="102"/>
  <c r="CV54" i="102"/>
  <c r="CU54" i="102"/>
  <c r="CT54" i="102"/>
  <c r="CS54" i="102"/>
  <c r="CP54" i="102"/>
  <c r="CO54" i="102"/>
  <c r="CN54" i="102"/>
  <c r="CM54" i="102"/>
  <c r="CL54" i="102"/>
  <c r="CK54" i="102"/>
  <c r="CJ54" i="102"/>
  <c r="CI54" i="102"/>
  <c r="CH54" i="102"/>
  <c r="CG54" i="102"/>
  <c r="CF54" i="102"/>
  <c r="CE54" i="102"/>
  <c r="CC54" i="102"/>
  <c r="CB54" i="102"/>
  <c r="CA54" i="102"/>
  <c r="BZ54" i="102"/>
  <c r="BY54" i="102"/>
  <c r="BX54" i="102"/>
  <c r="BW54" i="102"/>
  <c r="BV54" i="102"/>
  <c r="BS54" i="102"/>
  <c r="BR54" i="102"/>
  <c r="BQ54" i="102"/>
  <c r="BP54" i="102"/>
  <c r="BO54" i="102"/>
  <c r="BN54" i="102"/>
  <c r="BM54" i="102"/>
  <c r="BL54" i="102"/>
  <c r="BK54" i="102"/>
  <c r="BJ54" i="102"/>
  <c r="BI54" i="102"/>
  <c r="BH54" i="102"/>
  <c r="BF54" i="102"/>
  <c r="BE54" i="102"/>
  <c r="BD54" i="102"/>
  <c r="BC54" i="102"/>
  <c r="BB54" i="102"/>
  <c r="BA54" i="102"/>
  <c r="AZ54" i="102"/>
  <c r="AY54" i="102"/>
  <c r="AV54" i="102"/>
  <c r="AU54" i="102"/>
  <c r="AT54" i="102"/>
  <c r="AS54" i="102"/>
  <c r="AR54" i="102"/>
  <c r="AQ54" i="102"/>
  <c r="AP54" i="102"/>
  <c r="AO54" i="102"/>
  <c r="AN54" i="102"/>
  <c r="AM54" i="102"/>
  <c r="AL54" i="102"/>
  <c r="AK54" i="102"/>
  <c r="AI54" i="102"/>
  <c r="AH54" i="102"/>
  <c r="AG54" i="102"/>
  <c r="AF54" i="102"/>
  <c r="AE54" i="102"/>
  <c r="AD54" i="102"/>
  <c r="AC54" i="102"/>
  <c r="AB54" i="102"/>
  <c r="Y54" i="102"/>
  <c r="X54" i="102"/>
  <c r="W54" i="102"/>
  <c r="V54" i="102"/>
  <c r="U54" i="102"/>
  <c r="T54" i="102"/>
  <c r="S54" i="102"/>
  <c r="R54" i="102"/>
  <c r="Q54" i="102"/>
  <c r="P54" i="102"/>
  <c r="O54" i="102"/>
  <c r="N54" i="102"/>
  <c r="L54" i="102"/>
  <c r="K54" i="102"/>
  <c r="J54" i="102"/>
  <c r="I54" i="102"/>
  <c r="H54" i="102"/>
  <c r="G54" i="102"/>
  <c r="F54" i="102"/>
  <c r="E54" i="102"/>
  <c r="HX53" i="102"/>
  <c r="HW53" i="102"/>
  <c r="HV53" i="102"/>
  <c r="HU53" i="102"/>
  <c r="HT53" i="102"/>
  <c r="HS53" i="102"/>
  <c r="HR53" i="102"/>
  <c r="HQ53" i="102"/>
  <c r="HP53" i="102"/>
  <c r="HO53" i="102"/>
  <c r="HN53" i="102"/>
  <c r="HM53" i="102"/>
  <c r="HK53" i="102"/>
  <c r="HJ53" i="102"/>
  <c r="HI53" i="102"/>
  <c r="HH53" i="102"/>
  <c r="HG53" i="102"/>
  <c r="HF53" i="102"/>
  <c r="HE53" i="102"/>
  <c r="HD53" i="102"/>
  <c r="HA53" i="102"/>
  <c r="GZ53" i="102"/>
  <c r="GY53" i="102"/>
  <c r="GX53" i="102"/>
  <c r="GW53" i="102"/>
  <c r="GV53" i="102"/>
  <c r="GU53" i="102"/>
  <c r="GT53" i="102"/>
  <c r="GS53" i="102"/>
  <c r="GR53" i="102"/>
  <c r="GQ53" i="102"/>
  <c r="GP53" i="102"/>
  <c r="GN53" i="102"/>
  <c r="GM53" i="102"/>
  <c r="GL53" i="102"/>
  <c r="GK53" i="102"/>
  <c r="GJ53" i="102"/>
  <c r="GI53" i="102"/>
  <c r="GH53" i="102"/>
  <c r="GG53" i="102"/>
  <c r="GD53" i="102"/>
  <c r="GC53" i="102"/>
  <c r="GB53" i="102"/>
  <c r="GA53" i="102"/>
  <c r="FZ53" i="102"/>
  <c r="FY53" i="102"/>
  <c r="FX53" i="102"/>
  <c r="FW53" i="102"/>
  <c r="FV53" i="102"/>
  <c r="FU53" i="102"/>
  <c r="FT53" i="102"/>
  <c r="FS53" i="102"/>
  <c r="FQ53" i="102"/>
  <c r="FP53" i="102"/>
  <c r="FO53" i="102"/>
  <c r="FN53" i="102"/>
  <c r="FM53" i="102"/>
  <c r="FL53" i="102"/>
  <c r="FK53" i="102"/>
  <c r="FJ53" i="102"/>
  <c r="FG53" i="102"/>
  <c r="FF53" i="102"/>
  <c r="FE53" i="102"/>
  <c r="FD53" i="102"/>
  <c r="FC53" i="102"/>
  <c r="FB53" i="102"/>
  <c r="FA53" i="102"/>
  <c r="EZ53" i="102"/>
  <c r="EY53" i="102"/>
  <c r="EX53" i="102"/>
  <c r="EW53" i="102"/>
  <c r="EV53" i="102"/>
  <c r="ET53" i="102"/>
  <c r="ES53" i="102"/>
  <c r="ER53" i="102"/>
  <c r="EQ53" i="102"/>
  <c r="EP53" i="102"/>
  <c r="EO53" i="102"/>
  <c r="EN53" i="102"/>
  <c r="EM53" i="102"/>
  <c r="EJ53" i="102"/>
  <c r="EI53" i="102"/>
  <c r="EH53" i="102"/>
  <c r="EG53" i="102"/>
  <c r="EF53" i="102"/>
  <c r="EE53" i="102"/>
  <c r="ED53" i="102"/>
  <c r="EC53" i="102"/>
  <c r="EB53" i="102"/>
  <c r="EA53" i="102"/>
  <c r="DZ53" i="102"/>
  <c r="DY53" i="102"/>
  <c r="DW53" i="102"/>
  <c r="DV53" i="102"/>
  <c r="DU53" i="102"/>
  <c r="DT53" i="102"/>
  <c r="DS53" i="102"/>
  <c r="DR53" i="102"/>
  <c r="DQ53" i="102"/>
  <c r="DP53" i="102"/>
  <c r="DM53" i="102"/>
  <c r="DL53" i="102"/>
  <c r="DK53" i="102"/>
  <c r="DJ53" i="102"/>
  <c r="DI53" i="102"/>
  <c r="DH53" i="102"/>
  <c r="DG53" i="102"/>
  <c r="DF53" i="102"/>
  <c r="DE53" i="102"/>
  <c r="DD53" i="102"/>
  <c r="DC53" i="102"/>
  <c r="DB53" i="102"/>
  <c r="CZ53" i="102"/>
  <c r="CY53" i="102"/>
  <c r="CX53" i="102"/>
  <c r="CW53" i="102"/>
  <c r="CV53" i="102"/>
  <c r="CU53" i="102"/>
  <c r="CT53" i="102"/>
  <c r="CS53" i="102"/>
  <c r="CP53" i="102"/>
  <c r="CO53" i="102"/>
  <c r="CN53" i="102"/>
  <c r="CM53" i="102"/>
  <c r="CL53" i="102"/>
  <c r="CK53" i="102"/>
  <c r="CJ53" i="102"/>
  <c r="CI53" i="102"/>
  <c r="CH53" i="102"/>
  <c r="CG53" i="102"/>
  <c r="CF53" i="102"/>
  <c r="CE53" i="102"/>
  <c r="CC53" i="102"/>
  <c r="CB53" i="102"/>
  <c r="CA53" i="102"/>
  <c r="BZ53" i="102"/>
  <c r="BY53" i="102"/>
  <c r="BX53" i="102"/>
  <c r="BW53" i="102"/>
  <c r="BV53" i="102"/>
  <c r="BS53" i="102"/>
  <c r="BR53" i="102"/>
  <c r="BQ53" i="102"/>
  <c r="BP53" i="102"/>
  <c r="BO53" i="102"/>
  <c r="BN53" i="102"/>
  <c r="BM53" i="102"/>
  <c r="BL53" i="102"/>
  <c r="BK53" i="102"/>
  <c r="BJ53" i="102"/>
  <c r="BI53" i="102"/>
  <c r="BH53" i="102"/>
  <c r="BF53" i="102"/>
  <c r="BE53" i="102"/>
  <c r="BD53" i="102"/>
  <c r="BC53" i="102"/>
  <c r="BB53" i="102"/>
  <c r="BA53" i="102"/>
  <c r="AZ53" i="102"/>
  <c r="AY53" i="102"/>
  <c r="AV53" i="102"/>
  <c r="AU53" i="102"/>
  <c r="AT53" i="102"/>
  <c r="AS53" i="102"/>
  <c r="AR53" i="102"/>
  <c r="AQ53" i="102"/>
  <c r="AP53" i="102"/>
  <c r="AO53" i="102"/>
  <c r="AN53" i="102"/>
  <c r="AM53" i="102"/>
  <c r="AL53" i="102"/>
  <c r="AK53" i="102"/>
  <c r="AI53" i="102"/>
  <c r="AH53" i="102"/>
  <c r="AG53" i="102"/>
  <c r="AF53" i="102"/>
  <c r="AE53" i="102"/>
  <c r="AD53" i="102"/>
  <c r="AC53" i="102"/>
  <c r="AB53" i="102"/>
  <c r="Y53" i="102"/>
  <c r="X53" i="102"/>
  <c r="W53" i="102"/>
  <c r="V53" i="102"/>
  <c r="U53" i="102"/>
  <c r="T53" i="102"/>
  <c r="S53" i="102"/>
  <c r="R53" i="102"/>
  <c r="Q53" i="102"/>
  <c r="P53" i="102"/>
  <c r="O53" i="102"/>
  <c r="N53" i="102"/>
  <c r="L53" i="102"/>
  <c r="K53" i="102"/>
  <c r="J53" i="102"/>
  <c r="I53" i="102"/>
  <c r="H53" i="102"/>
  <c r="G53" i="102"/>
  <c r="F53" i="102"/>
  <c r="E53" i="102"/>
  <c r="HX52" i="102"/>
  <c r="HW52" i="102"/>
  <c r="HV52" i="102"/>
  <c r="HU52" i="102"/>
  <c r="HT52" i="102"/>
  <c r="HS52" i="102"/>
  <c r="HR52" i="102"/>
  <c r="HQ52" i="102"/>
  <c r="HP52" i="102"/>
  <c r="HO52" i="102"/>
  <c r="HN52" i="102"/>
  <c r="HM52" i="102"/>
  <c r="HK52" i="102"/>
  <c r="HJ52" i="102"/>
  <c r="HI52" i="102"/>
  <c r="HH52" i="102"/>
  <c r="HG52" i="102"/>
  <c r="HF52" i="102"/>
  <c r="HE52" i="102"/>
  <c r="HD52" i="102"/>
  <c r="HA52" i="102"/>
  <c r="GZ52" i="102"/>
  <c r="GY52" i="102"/>
  <c r="GX52" i="102"/>
  <c r="GW52" i="102"/>
  <c r="GV52" i="102"/>
  <c r="GU52" i="102"/>
  <c r="GT52" i="102"/>
  <c r="GS52" i="102"/>
  <c r="GR52" i="102"/>
  <c r="GQ52" i="102"/>
  <c r="GP52" i="102"/>
  <c r="GN52" i="102"/>
  <c r="GM52" i="102"/>
  <c r="GL52" i="102"/>
  <c r="GK52" i="102"/>
  <c r="GJ52" i="102"/>
  <c r="GI52" i="102"/>
  <c r="GH52" i="102"/>
  <c r="GG52" i="102"/>
  <c r="GD52" i="102"/>
  <c r="GC52" i="102"/>
  <c r="GB52" i="102"/>
  <c r="GA52" i="102"/>
  <c r="FZ52" i="102"/>
  <c r="FY52" i="102"/>
  <c r="FX52" i="102"/>
  <c r="FW52" i="102"/>
  <c r="FV52" i="102"/>
  <c r="FU52" i="102"/>
  <c r="FT52" i="102"/>
  <c r="FS52" i="102"/>
  <c r="FQ52" i="102"/>
  <c r="FP52" i="102"/>
  <c r="FO52" i="102"/>
  <c r="FN52" i="102"/>
  <c r="FM52" i="102"/>
  <c r="FL52" i="102"/>
  <c r="FK52" i="102"/>
  <c r="FJ52" i="102"/>
  <c r="FG52" i="102"/>
  <c r="FF52" i="102"/>
  <c r="FE52" i="102"/>
  <c r="FD52" i="102"/>
  <c r="FC52" i="102"/>
  <c r="FB52" i="102"/>
  <c r="FA52" i="102"/>
  <c r="EZ52" i="102"/>
  <c r="EY52" i="102"/>
  <c r="EX52" i="102"/>
  <c r="EW52" i="102"/>
  <c r="EV52" i="102"/>
  <c r="ET52" i="102"/>
  <c r="ES52" i="102"/>
  <c r="ER52" i="102"/>
  <c r="EQ52" i="102"/>
  <c r="EP52" i="102"/>
  <c r="EO52" i="102"/>
  <c r="EN52" i="102"/>
  <c r="EM52" i="102"/>
  <c r="EJ52" i="102"/>
  <c r="EI52" i="102"/>
  <c r="EH52" i="102"/>
  <c r="EG52" i="102"/>
  <c r="EF52" i="102"/>
  <c r="EE52" i="102"/>
  <c r="ED52" i="102"/>
  <c r="EC52" i="102"/>
  <c r="EB52" i="102"/>
  <c r="EA52" i="102"/>
  <c r="DZ52" i="102"/>
  <c r="DY52" i="102"/>
  <c r="DW52" i="102"/>
  <c r="DV52" i="102"/>
  <c r="DU52" i="102"/>
  <c r="DT52" i="102"/>
  <c r="DS52" i="102"/>
  <c r="DR52" i="102"/>
  <c r="DQ52" i="102"/>
  <c r="DP52" i="102"/>
  <c r="DM52" i="102"/>
  <c r="DL52" i="102"/>
  <c r="DK52" i="102"/>
  <c r="DJ52" i="102"/>
  <c r="DI52" i="102"/>
  <c r="DH52" i="102"/>
  <c r="DG52" i="102"/>
  <c r="DF52" i="102"/>
  <c r="DE52" i="102"/>
  <c r="DD52" i="102"/>
  <c r="DC52" i="102"/>
  <c r="DB52" i="102"/>
  <c r="CZ52" i="102"/>
  <c r="CY52" i="102"/>
  <c r="CX52" i="102"/>
  <c r="CW52" i="102"/>
  <c r="CV52" i="102"/>
  <c r="CU52" i="102"/>
  <c r="CT52" i="102"/>
  <c r="CS52" i="102"/>
  <c r="CP52" i="102"/>
  <c r="CO52" i="102"/>
  <c r="CN52" i="102"/>
  <c r="CM52" i="102"/>
  <c r="CL52" i="102"/>
  <c r="CK52" i="102"/>
  <c r="CJ52" i="102"/>
  <c r="CI52" i="102"/>
  <c r="CH52" i="102"/>
  <c r="CG52" i="102"/>
  <c r="CF52" i="102"/>
  <c r="CE52" i="102"/>
  <c r="CC52" i="102"/>
  <c r="CB52" i="102"/>
  <c r="CA52" i="102"/>
  <c r="BZ52" i="102"/>
  <c r="BY52" i="102"/>
  <c r="BX52" i="102"/>
  <c r="BW52" i="102"/>
  <c r="BV52" i="102"/>
  <c r="BS52" i="102"/>
  <c r="BR52" i="102"/>
  <c r="BQ52" i="102"/>
  <c r="BP52" i="102"/>
  <c r="BO52" i="102"/>
  <c r="BN52" i="102"/>
  <c r="BM52" i="102"/>
  <c r="BL52" i="102"/>
  <c r="BK52" i="102"/>
  <c r="BJ52" i="102"/>
  <c r="BI52" i="102"/>
  <c r="BH52" i="102"/>
  <c r="BF52" i="102"/>
  <c r="BE52" i="102"/>
  <c r="BD52" i="102"/>
  <c r="BC52" i="102"/>
  <c r="BB52" i="102"/>
  <c r="BA52" i="102"/>
  <c r="AZ52" i="102"/>
  <c r="AY52" i="102"/>
  <c r="AV52" i="102"/>
  <c r="AU52" i="102"/>
  <c r="AT52" i="102"/>
  <c r="AS52" i="102"/>
  <c r="AR52" i="102"/>
  <c r="AQ52" i="102"/>
  <c r="AP52" i="102"/>
  <c r="AO52" i="102"/>
  <c r="AN52" i="102"/>
  <c r="AM52" i="102"/>
  <c r="AL52" i="102"/>
  <c r="AK52" i="102"/>
  <c r="AI52" i="102"/>
  <c r="AH52" i="102"/>
  <c r="AG52" i="102"/>
  <c r="AF52" i="102"/>
  <c r="AE52" i="102"/>
  <c r="AD52" i="102"/>
  <c r="AC52" i="102"/>
  <c r="AB52" i="102"/>
  <c r="Y52" i="102"/>
  <c r="X52" i="102"/>
  <c r="W52" i="102"/>
  <c r="V52" i="102"/>
  <c r="U52" i="102"/>
  <c r="T52" i="102"/>
  <c r="S52" i="102"/>
  <c r="R52" i="102"/>
  <c r="Q52" i="102"/>
  <c r="P52" i="102"/>
  <c r="O52" i="102"/>
  <c r="N52" i="102"/>
  <c r="L52" i="102"/>
  <c r="K52" i="102"/>
  <c r="J52" i="102"/>
  <c r="I52" i="102"/>
  <c r="H52" i="102"/>
  <c r="G52" i="102"/>
  <c r="F52" i="102"/>
  <c r="E52" i="102"/>
  <c r="HX51" i="102"/>
  <c r="HW51" i="102"/>
  <c r="HV51" i="102"/>
  <c r="HU51" i="102"/>
  <c r="HT51" i="102"/>
  <c r="HS51" i="102"/>
  <c r="HR51" i="102"/>
  <c r="HQ51" i="102"/>
  <c r="HP51" i="102"/>
  <c r="HO51" i="102"/>
  <c r="HN51" i="102"/>
  <c r="HM51" i="102"/>
  <c r="HK51" i="102"/>
  <c r="HJ51" i="102"/>
  <c r="HI51" i="102"/>
  <c r="HH51" i="102"/>
  <c r="HG51" i="102"/>
  <c r="HF51" i="102"/>
  <c r="HE51" i="102"/>
  <c r="HD51" i="102"/>
  <c r="HA51" i="102"/>
  <c r="GZ51" i="102"/>
  <c r="GY51" i="102"/>
  <c r="GX51" i="102"/>
  <c r="GW51" i="102"/>
  <c r="GV51" i="102"/>
  <c r="GU51" i="102"/>
  <c r="GT51" i="102"/>
  <c r="GS51" i="102"/>
  <c r="GR51" i="102"/>
  <c r="GQ51" i="102"/>
  <c r="GP51" i="102"/>
  <c r="GN51" i="102"/>
  <c r="GM51" i="102"/>
  <c r="GL51" i="102"/>
  <c r="GK51" i="102"/>
  <c r="GJ51" i="102"/>
  <c r="GI51" i="102"/>
  <c r="GH51" i="102"/>
  <c r="GG51" i="102"/>
  <c r="GD51" i="102"/>
  <c r="GC51" i="102"/>
  <c r="GB51" i="102"/>
  <c r="GA51" i="102"/>
  <c r="FZ51" i="102"/>
  <c r="FY51" i="102"/>
  <c r="FX51" i="102"/>
  <c r="FW51" i="102"/>
  <c r="FV51" i="102"/>
  <c r="FU51" i="102"/>
  <c r="FT51" i="102"/>
  <c r="FS51" i="102"/>
  <c r="FQ51" i="102"/>
  <c r="FP51" i="102"/>
  <c r="FO51" i="102"/>
  <c r="FN51" i="102"/>
  <c r="FM51" i="102"/>
  <c r="FL51" i="102"/>
  <c r="FK51" i="102"/>
  <c r="FJ51" i="102"/>
  <c r="FG51" i="102"/>
  <c r="FF51" i="102"/>
  <c r="FE51" i="102"/>
  <c r="FD51" i="102"/>
  <c r="FC51" i="102"/>
  <c r="FB51" i="102"/>
  <c r="FA51" i="102"/>
  <c r="EZ51" i="102"/>
  <c r="EY51" i="102"/>
  <c r="EX51" i="102"/>
  <c r="EW51" i="102"/>
  <c r="EV51" i="102"/>
  <c r="ET51" i="102"/>
  <c r="ES51" i="102"/>
  <c r="ER51" i="102"/>
  <c r="EQ51" i="102"/>
  <c r="EP51" i="102"/>
  <c r="EO51" i="102"/>
  <c r="EN51" i="102"/>
  <c r="EM51" i="102"/>
  <c r="EJ51" i="102"/>
  <c r="EI51" i="102"/>
  <c r="EH51" i="102"/>
  <c r="EG51" i="102"/>
  <c r="EF51" i="102"/>
  <c r="EE51" i="102"/>
  <c r="ED51" i="102"/>
  <c r="EC51" i="102"/>
  <c r="EB51" i="102"/>
  <c r="EA51" i="102"/>
  <c r="DZ51" i="102"/>
  <c r="DY51" i="102"/>
  <c r="DW51" i="102"/>
  <c r="DV51" i="102"/>
  <c r="DU51" i="102"/>
  <c r="DT51" i="102"/>
  <c r="DS51" i="102"/>
  <c r="DR51" i="102"/>
  <c r="DQ51" i="102"/>
  <c r="DP51" i="102"/>
  <c r="DM51" i="102"/>
  <c r="DL51" i="102"/>
  <c r="DK51" i="102"/>
  <c r="DJ51" i="102"/>
  <c r="DI51" i="102"/>
  <c r="DH51" i="102"/>
  <c r="DG51" i="102"/>
  <c r="DF51" i="102"/>
  <c r="DE51" i="102"/>
  <c r="DD51" i="102"/>
  <c r="DC51" i="102"/>
  <c r="DB51" i="102"/>
  <c r="CZ51" i="102"/>
  <c r="CY51" i="102"/>
  <c r="CX51" i="102"/>
  <c r="CW51" i="102"/>
  <c r="CV51" i="102"/>
  <c r="CU51" i="102"/>
  <c r="CT51" i="102"/>
  <c r="CS51" i="102"/>
  <c r="CP51" i="102"/>
  <c r="CO51" i="102"/>
  <c r="CN51" i="102"/>
  <c r="CM51" i="102"/>
  <c r="CL51" i="102"/>
  <c r="CK51" i="102"/>
  <c r="CJ51" i="102"/>
  <c r="CI51" i="102"/>
  <c r="CH51" i="102"/>
  <c r="CG51" i="102"/>
  <c r="CF51" i="102"/>
  <c r="CE51" i="102"/>
  <c r="CC51" i="102"/>
  <c r="CB51" i="102"/>
  <c r="CA51" i="102"/>
  <c r="BZ51" i="102"/>
  <c r="BY51" i="102"/>
  <c r="BX51" i="102"/>
  <c r="BW51" i="102"/>
  <c r="BV51" i="102"/>
  <c r="BS51" i="102"/>
  <c r="BR51" i="102"/>
  <c r="BQ51" i="102"/>
  <c r="BP51" i="102"/>
  <c r="BO51" i="102"/>
  <c r="BN51" i="102"/>
  <c r="BM51" i="102"/>
  <c r="BL51" i="102"/>
  <c r="BK51" i="102"/>
  <c r="BJ51" i="102"/>
  <c r="BI51" i="102"/>
  <c r="BH51" i="102"/>
  <c r="BF51" i="102"/>
  <c r="BE51" i="102"/>
  <c r="BD51" i="102"/>
  <c r="BC51" i="102"/>
  <c r="BB51" i="102"/>
  <c r="BA51" i="102"/>
  <c r="AZ51" i="102"/>
  <c r="AY51" i="102"/>
  <c r="AV51" i="102"/>
  <c r="AU51" i="102"/>
  <c r="AT51" i="102"/>
  <c r="AS51" i="102"/>
  <c r="AR51" i="102"/>
  <c r="AQ51" i="102"/>
  <c r="AP51" i="102"/>
  <c r="AO51" i="102"/>
  <c r="AN51" i="102"/>
  <c r="AM51" i="102"/>
  <c r="AL51" i="102"/>
  <c r="AK51" i="102"/>
  <c r="AI51" i="102"/>
  <c r="AH51" i="102"/>
  <c r="AG51" i="102"/>
  <c r="AF51" i="102"/>
  <c r="AE51" i="102"/>
  <c r="AD51" i="102"/>
  <c r="AC51" i="102"/>
  <c r="AB51" i="102"/>
  <c r="Y51" i="102"/>
  <c r="X51" i="102"/>
  <c r="W51" i="102"/>
  <c r="V51" i="102"/>
  <c r="U51" i="102"/>
  <c r="T51" i="102"/>
  <c r="S51" i="102"/>
  <c r="R51" i="102"/>
  <c r="Q51" i="102"/>
  <c r="P51" i="102"/>
  <c r="O51" i="102"/>
  <c r="N51" i="102"/>
  <c r="L51" i="102"/>
  <c r="K51" i="102"/>
  <c r="J51" i="102"/>
  <c r="I51" i="102"/>
  <c r="H51" i="102"/>
  <c r="G51" i="102"/>
  <c r="F51" i="102"/>
  <c r="E51" i="102"/>
  <c r="HX50" i="102"/>
  <c r="HW50" i="102"/>
  <c r="HV50" i="102"/>
  <c r="HU50" i="102"/>
  <c r="HT50" i="102"/>
  <c r="HS50" i="102"/>
  <c r="HR50" i="102"/>
  <c r="HQ50" i="102"/>
  <c r="HP50" i="102"/>
  <c r="HO50" i="102"/>
  <c r="HN50" i="102"/>
  <c r="HM50" i="102"/>
  <c r="HK50" i="102"/>
  <c r="HJ50" i="102"/>
  <c r="HI50" i="102"/>
  <c r="HH50" i="102"/>
  <c r="HG50" i="102"/>
  <c r="HF50" i="102"/>
  <c r="HE50" i="102"/>
  <c r="HD50" i="102"/>
  <c r="HA50" i="102"/>
  <c r="GZ50" i="102"/>
  <c r="GY50" i="102"/>
  <c r="GX50" i="102"/>
  <c r="GW50" i="102"/>
  <c r="GV50" i="102"/>
  <c r="GU50" i="102"/>
  <c r="GT50" i="102"/>
  <c r="GS50" i="102"/>
  <c r="GR50" i="102"/>
  <c r="GQ50" i="102"/>
  <c r="GP50" i="102"/>
  <c r="GN50" i="102"/>
  <c r="GM50" i="102"/>
  <c r="GL50" i="102"/>
  <c r="GK50" i="102"/>
  <c r="GJ50" i="102"/>
  <c r="GI50" i="102"/>
  <c r="GH50" i="102"/>
  <c r="GG50" i="102"/>
  <c r="GD50" i="102"/>
  <c r="GC50" i="102"/>
  <c r="GB50" i="102"/>
  <c r="GA50" i="102"/>
  <c r="FZ50" i="102"/>
  <c r="FY50" i="102"/>
  <c r="FX50" i="102"/>
  <c r="FW50" i="102"/>
  <c r="FV50" i="102"/>
  <c r="FU50" i="102"/>
  <c r="FT50" i="102"/>
  <c r="FS50" i="102"/>
  <c r="FQ50" i="102"/>
  <c r="FP50" i="102"/>
  <c r="FO50" i="102"/>
  <c r="FN50" i="102"/>
  <c r="FM50" i="102"/>
  <c r="FL50" i="102"/>
  <c r="FK50" i="102"/>
  <c r="FJ50" i="102"/>
  <c r="FG50" i="102"/>
  <c r="FF50" i="102"/>
  <c r="FE50" i="102"/>
  <c r="FD50" i="102"/>
  <c r="FC50" i="102"/>
  <c r="FB50" i="102"/>
  <c r="FA50" i="102"/>
  <c r="EZ50" i="102"/>
  <c r="EY50" i="102"/>
  <c r="EX50" i="102"/>
  <c r="EW50" i="102"/>
  <c r="EV50" i="102"/>
  <c r="ET50" i="102"/>
  <c r="ES50" i="102"/>
  <c r="ER50" i="102"/>
  <c r="EQ50" i="102"/>
  <c r="EP50" i="102"/>
  <c r="EO50" i="102"/>
  <c r="EN50" i="102"/>
  <c r="EM50" i="102"/>
  <c r="EJ50" i="102"/>
  <c r="EI50" i="102"/>
  <c r="EH50" i="102"/>
  <c r="EG50" i="102"/>
  <c r="EF50" i="102"/>
  <c r="EE50" i="102"/>
  <c r="ED50" i="102"/>
  <c r="EC50" i="102"/>
  <c r="EB50" i="102"/>
  <c r="EA50" i="102"/>
  <c r="DZ50" i="102"/>
  <c r="DY50" i="102"/>
  <c r="DW50" i="102"/>
  <c r="DV50" i="102"/>
  <c r="DU50" i="102"/>
  <c r="DT50" i="102"/>
  <c r="DS50" i="102"/>
  <c r="DR50" i="102"/>
  <c r="DQ50" i="102"/>
  <c r="DP50" i="102"/>
  <c r="DM50" i="102"/>
  <c r="DL50" i="102"/>
  <c r="DK50" i="102"/>
  <c r="DJ50" i="102"/>
  <c r="DI50" i="102"/>
  <c r="DH50" i="102"/>
  <c r="DG50" i="102"/>
  <c r="DF50" i="102"/>
  <c r="DE50" i="102"/>
  <c r="DD50" i="102"/>
  <c r="DC50" i="102"/>
  <c r="DB50" i="102"/>
  <c r="CZ50" i="102"/>
  <c r="CY50" i="102"/>
  <c r="CX50" i="102"/>
  <c r="CW50" i="102"/>
  <c r="CV50" i="102"/>
  <c r="CU50" i="102"/>
  <c r="CT50" i="102"/>
  <c r="CS50" i="102"/>
  <c r="CP50" i="102"/>
  <c r="CO50" i="102"/>
  <c r="CN50" i="102"/>
  <c r="CM50" i="102"/>
  <c r="CL50" i="102"/>
  <c r="CK50" i="102"/>
  <c r="CJ50" i="102"/>
  <c r="CI50" i="102"/>
  <c r="CH50" i="102"/>
  <c r="CG50" i="102"/>
  <c r="CF50" i="102"/>
  <c r="CE50" i="102"/>
  <c r="CC50" i="102"/>
  <c r="CB50" i="102"/>
  <c r="CA50" i="102"/>
  <c r="BZ50" i="102"/>
  <c r="BY50" i="102"/>
  <c r="BX50" i="102"/>
  <c r="BW50" i="102"/>
  <c r="BV50" i="102"/>
  <c r="BS50" i="102"/>
  <c r="BR50" i="102"/>
  <c r="BQ50" i="102"/>
  <c r="BP50" i="102"/>
  <c r="BO50" i="102"/>
  <c r="BN50" i="102"/>
  <c r="BM50" i="102"/>
  <c r="BL50" i="102"/>
  <c r="BK50" i="102"/>
  <c r="BJ50" i="102"/>
  <c r="BI50" i="102"/>
  <c r="BH50" i="102"/>
  <c r="BF50" i="102"/>
  <c r="BE50" i="102"/>
  <c r="BD50" i="102"/>
  <c r="BC50" i="102"/>
  <c r="BB50" i="102"/>
  <c r="BA50" i="102"/>
  <c r="AZ50" i="102"/>
  <c r="AY50" i="102"/>
  <c r="AV50" i="102"/>
  <c r="AU50" i="102"/>
  <c r="AT50" i="102"/>
  <c r="AS50" i="102"/>
  <c r="AR50" i="102"/>
  <c r="AQ50" i="102"/>
  <c r="AP50" i="102"/>
  <c r="AO50" i="102"/>
  <c r="AN50" i="102"/>
  <c r="AM50" i="102"/>
  <c r="AL50" i="102"/>
  <c r="AK50" i="102"/>
  <c r="AI50" i="102"/>
  <c r="AH50" i="102"/>
  <c r="AG50" i="102"/>
  <c r="AF50" i="102"/>
  <c r="AE50" i="102"/>
  <c r="AD50" i="102"/>
  <c r="AC50" i="102"/>
  <c r="AB50" i="102"/>
  <c r="Y50" i="102"/>
  <c r="X50" i="102"/>
  <c r="W50" i="102"/>
  <c r="V50" i="102"/>
  <c r="U50" i="102"/>
  <c r="T50" i="102"/>
  <c r="S50" i="102"/>
  <c r="R50" i="102"/>
  <c r="Q50" i="102"/>
  <c r="P50" i="102"/>
  <c r="O50" i="102"/>
  <c r="N50" i="102"/>
  <c r="L50" i="102"/>
  <c r="K50" i="102"/>
  <c r="J50" i="102"/>
  <c r="I50" i="102"/>
  <c r="H50" i="102"/>
  <c r="G50" i="102"/>
  <c r="F50" i="102"/>
  <c r="E50" i="102"/>
  <c r="HX49" i="102"/>
  <c r="HW49" i="102"/>
  <c r="HV49" i="102"/>
  <c r="HU49" i="102"/>
  <c r="HT49" i="102"/>
  <c r="HS49" i="102"/>
  <c r="HR49" i="102"/>
  <c r="HQ49" i="102"/>
  <c r="HP49" i="102"/>
  <c r="HO49" i="102"/>
  <c r="HN49" i="102"/>
  <c r="HM49" i="102"/>
  <c r="HK49" i="102"/>
  <c r="HJ49" i="102"/>
  <c r="HI49" i="102"/>
  <c r="HH49" i="102"/>
  <c r="HG49" i="102"/>
  <c r="HF49" i="102"/>
  <c r="HE49" i="102"/>
  <c r="HD49" i="102"/>
  <c r="HA49" i="102"/>
  <c r="GZ49" i="102"/>
  <c r="GY49" i="102"/>
  <c r="GX49" i="102"/>
  <c r="GW49" i="102"/>
  <c r="GV49" i="102"/>
  <c r="GU49" i="102"/>
  <c r="GT49" i="102"/>
  <c r="GS49" i="102"/>
  <c r="GR49" i="102"/>
  <c r="GQ49" i="102"/>
  <c r="GP49" i="102"/>
  <c r="GN49" i="102"/>
  <c r="GM49" i="102"/>
  <c r="GL49" i="102"/>
  <c r="GK49" i="102"/>
  <c r="GJ49" i="102"/>
  <c r="GI49" i="102"/>
  <c r="GH49" i="102"/>
  <c r="GG49" i="102"/>
  <c r="GD49" i="102"/>
  <c r="GC49" i="102"/>
  <c r="GB49" i="102"/>
  <c r="GA49" i="102"/>
  <c r="FZ49" i="102"/>
  <c r="FY49" i="102"/>
  <c r="FX49" i="102"/>
  <c r="FW49" i="102"/>
  <c r="FV49" i="102"/>
  <c r="FU49" i="102"/>
  <c r="FT49" i="102"/>
  <c r="FS49" i="102"/>
  <c r="FQ49" i="102"/>
  <c r="FP49" i="102"/>
  <c r="FO49" i="102"/>
  <c r="FN49" i="102"/>
  <c r="FM49" i="102"/>
  <c r="FL49" i="102"/>
  <c r="FK49" i="102"/>
  <c r="FJ49" i="102"/>
  <c r="FG49" i="102"/>
  <c r="FF49" i="102"/>
  <c r="FE49" i="102"/>
  <c r="FD49" i="102"/>
  <c r="FC49" i="102"/>
  <c r="FB49" i="102"/>
  <c r="FA49" i="102"/>
  <c r="EZ49" i="102"/>
  <c r="EY49" i="102"/>
  <c r="EX49" i="102"/>
  <c r="EW49" i="102"/>
  <c r="EV49" i="102"/>
  <c r="ET49" i="102"/>
  <c r="ES49" i="102"/>
  <c r="ER49" i="102"/>
  <c r="EQ49" i="102"/>
  <c r="EP49" i="102"/>
  <c r="EO49" i="102"/>
  <c r="EN49" i="102"/>
  <c r="EM49" i="102"/>
  <c r="EJ49" i="102"/>
  <c r="EI49" i="102"/>
  <c r="EH49" i="102"/>
  <c r="EG49" i="102"/>
  <c r="EF49" i="102"/>
  <c r="EE49" i="102"/>
  <c r="ED49" i="102"/>
  <c r="EC49" i="102"/>
  <c r="EB49" i="102"/>
  <c r="EA49" i="102"/>
  <c r="DZ49" i="102"/>
  <c r="DY49" i="102"/>
  <c r="DW49" i="102"/>
  <c r="DV49" i="102"/>
  <c r="DU49" i="102"/>
  <c r="DT49" i="102"/>
  <c r="DS49" i="102"/>
  <c r="DR49" i="102"/>
  <c r="DQ49" i="102"/>
  <c r="DP49" i="102"/>
  <c r="DM49" i="102"/>
  <c r="DL49" i="102"/>
  <c r="DK49" i="102"/>
  <c r="DJ49" i="102"/>
  <c r="DI49" i="102"/>
  <c r="DH49" i="102"/>
  <c r="DG49" i="102"/>
  <c r="DF49" i="102"/>
  <c r="DE49" i="102"/>
  <c r="DD49" i="102"/>
  <c r="DC49" i="102"/>
  <c r="DB49" i="102"/>
  <c r="CZ49" i="102"/>
  <c r="CY49" i="102"/>
  <c r="CX49" i="102"/>
  <c r="CW49" i="102"/>
  <c r="CV49" i="102"/>
  <c r="CU49" i="102"/>
  <c r="CT49" i="102"/>
  <c r="CS49" i="102"/>
  <c r="CP49" i="102"/>
  <c r="CO49" i="102"/>
  <c r="CN49" i="102"/>
  <c r="CM49" i="102"/>
  <c r="CL49" i="102"/>
  <c r="CK49" i="102"/>
  <c r="CJ49" i="102"/>
  <c r="CI49" i="102"/>
  <c r="CH49" i="102"/>
  <c r="CG49" i="102"/>
  <c r="CF49" i="102"/>
  <c r="CE49" i="102"/>
  <c r="CC49" i="102"/>
  <c r="CB49" i="102"/>
  <c r="CA49" i="102"/>
  <c r="BZ49" i="102"/>
  <c r="BY49" i="102"/>
  <c r="BX49" i="102"/>
  <c r="BW49" i="102"/>
  <c r="BV49" i="102"/>
  <c r="BS49" i="102"/>
  <c r="BR49" i="102"/>
  <c r="BQ49" i="102"/>
  <c r="BP49" i="102"/>
  <c r="BO49" i="102"/>
  <c r="BN49" i="102"/>
  <c r="BM49" i="102"/>
  <c r="BL49" i="102"/>
  <c r="BK49" i="102"/>
  <c r="BJ49" i="102"/>
  <c r="BI49" i="102"/>
  <c r="BH49" i="102"/>
  <c r="BF49" i="102"/>
  <c r="BE49" i="102"/>
  <c r="BD49" i="102"/>
  <c r="BC49" i="102"/>
  <c r="BB49" i="102"/>
  <c r="BA49" i="102"/>
  <c r="AZ49" i="102"/>
  <c r="AY49" i="102"/>
  <c r="AV49" i="102"/>
  <c r="AU49" i="102"/>
  <c r="AT49" i="102"/>
  <c r="AS49" i="102"/>
  <c r="AR49" i="102"/>
  <c r="AQ49" i="102"/>
  <c r="AP49" i="102"/>
  <c r="AO49" i="102"/>
  <c r="AN49" i="102"/>
  <c r="AM49" i="102"/>
  <c r="AL49" i="102"/>
  <c r="AK49" i="102"/>
  <c r="AI49" i="102"/>
  <c r="AH49" i="102"/>
  <c r="AG49" i="102"/>
  <c r="AF49" i="102"/>
  <c r="AE49" i="102"/>
  <c r="AD49" i="102"/>
  <c r="AC49" i="102"/>
  <c r="AB49" i="102"/>
  <c r="Y49" i="102"/>
  <c r="X49" i="102"/>
  <c r="W49" i="102"/>
  <c r="V49" i="102"/>
  <c r="U49" i="102"/>
  <c r="T49" i="102"/>
  <c r="S49" i="102"/>
  <c r="R49" i="102"/>
  <c r="Q49" i="102"/>
  <c r="P49" i="102"/>
  <c r="O49" i="102"/>
  <c r="N49" i="102"/>
  <c r="L49" i="102"/>
  <c r="K49" i="102"/>
  <c r="J49" i="102"/>
  <c r="I49" i="102"/>
  <c r="H49" i="102"/>
  <c r="G49" i="102"/>
  <c r="F49" i="102"/>
  <c r="E49" i="102"/>
  <c r="HX47" i="102"/>
  <c r="X9" i="108"/>
  <c r="HW47" i="102"/>
  <c r="W9" i="108"/>
  <c r="HV47" i="102"/>
  <c r="V9" i="108"/>
  <c r="HU47" i="102"/>
  <c r="U9" i="108"/>
  <c r="HT47" i="102"/>
  <c r="T9" i="108"/>
  <c r="HS47" i="102"/>
  <c r="S9" i="108"/>
  <c r="HR47" i="102"/>
  <c r="R9" i="108"/>
  <c r="HQ47" i="102"/>
  <c r="Q9" i="108"/>
  <c r="HP47" i="102"/>
  <c r="P9" i="108"/>
  <c r="HO47" i="102"/>
  <c r="O9" i="108"/>
  <c r="HN47" i="102"/>
  <c r="N9" i="108"/>
  <c r="HM47" i="102"/>
  <c r="M9" i="108"/>
  <c r="HK47" i="102"/>
  <c r="L9" i="108"/>
  <c r="HJ47" i="102"/>
  <c r="K9" i="108"/>
  <c r="HI47" i="102"/>
  <c r="J9" i="108"/>
  <c r="HH47" i="102"/>
  <c r="I9" i="108"/>
  <c r="HG47" i="102"/>
  <c r="H9" i="108"/>
  <c r="HF47" i="102"/>
  <c r="G9" i="108"/>
  <c r="HE47" i="102"/>
  <c r="F9" i="108"/>
  <c r="HD47" i="102"/>
  <c r="E9" i="108"/>
  <c r="HA47" i="102"/>
  <c r="GZ47" i="102"/>
  <c r="GY47" i="102"/>
  <c r="GX47" i="102"/>
  <c r="GW47" i="102"/>
  <c r="GV47" i="102"/>
  <c r="GU47" i="102"/>
  <c r="GT47" i="102"/>
  <c r="GS47" i="102"/>
  <c r="GR47" i="102"/>
  <c r="GQ47" i="102"/>
  <c r="GP47" i="102"/>
  <c r="GN47" i="102"/>
  <c r="GM47" i="102"/>
  <c r="GL47" i="102"/>
  <c r="GK47" i="102"/>
  <c r="GJ47" i="102"/>
  <c r="GI47" i="102"/>
  <c r="GH47" i="102"/>
  <c r="GG47" i="102"/>
  <c r="GD47" i="102"/>
  <c r="GC47" i="102"/>
  <c r="GB47" i="102"/>
  <c r="GA47" i="102"/>
  <c r="FZ47" i="102"/>
  <c r="FY47" i="102"/>
  <c r="FX47" i="102"/>
  <c r="FW47" i="102"/>
  <c r="FV47" i="102"/>
  <c r="FU47" i="102"/>
  <c r="FT47" i="102"/>
  <c r="FS47" i="102"/>
  <c r="FQ47" i="102"/>
  <c r="FP47" i="102"/>
  <c r="FO47" i="102"/>
  <c r="FN47" i="102"/>
  <c r="FM47" i="102"/>
  <c r="FL47" i="102"/>
  <c r="FK47" i="102"/>
  <c r="FJ47" i="102"/>
  <c r="FG47" i="102"/>
  <c r="X44" i="108"/>
  <c r="FF47" i="102"/>
  <c r="W44" i="108"/>
  <c r="FE47" i="102"/>
  <c r="V44" i="108"/>
  <c r="FD47" i="102"/>
  <c r="U44" i="108"/>
  <c r="FC47" i="102"/>
  <c r="T44" i="108"/>
  <c r="FB47" i="102"/>
  <c r="S44" i="108"/>
  <c r="FA47" i="102"/>
  <c r="R44" i="108"/>
  <c r="EZ47" i="102"/>
  <c r="Q44" i="108"/>
  <c r="EY47" i="102"/>
  <c r="P44" i="108"/>
  <c r="EX47" i="102"/>
  <c r="O44" i="108"/>
  <c r="EW47" i="102"/>
  <c r="N44" i="108"/>
  <c r="EV47" i="102"/>
  <c r="M44" i="108"/>
  <c r="ET47" i="102"/>
  <c r="L44" i="108"/>
  <c r="ES47" i="102"/>
  <c r="K44" i="108"/>
  <c r="ER47" i="102"/>
  <c r="J44" i="108"/>
  <c r="EQ47" i="102"/>
  <c r="I44" i="108"/>
  <c r="EP47" i="102"/>
  <c r="H44" i="108"/>
  <c r="EO47" i="102"/>
  <c r="G44" i="108"/>
  <c r="EN47" i="102"/>
  <c r="F44" i="108"/>
  <c r="EM47" i="102"/>
  <c r="E44" i="108"/>
  <c r="EJ47" i="102"/>
  <c r="EI47" i="102"/>
  <c r="EH47" i="102"/>
  <c r="EG47" i="102"/>
  <c r="EF47" i="102"/>
  <c r="EE47" i="102"/>
  <c r="ED47" i="102"/>
  <c r="EC47" i="102"/>
  <c r="EB47" i="102"/>
  <c r="EA47" i="102"/>
  <c r="DZ47" i="102"/>
  <c r="DY47" i="102"/>
  <c r="DW47" i="102"/>
  <c r="DV47" i="102"/>
  <c r="DU47" i="102"/>
  <c r="DT47" i="102"/>
  <c r="DS47" i="102"/>
  <c r="DR47" i="102"/>
  <c r="DQ47" i="102"/>
  <c r="DP47" i="102"/>
  <c r="DM47" i="102"/>
  <c r="DL47" i="102"/>
  <c r="DK47" i="102"/>
  <c r="DJ47" i="102"/>
  <c r="DI47" i="102"/>
  <c r="DH47" i="102"/>
  <c r="DG47" i="102"/>
  <c r="DF47" i="102"/>
  <c r="DE47" i="102"/>
  <c r="DD47" i="102"/>
  <c r="DC47" i="102"/>
  <c r="DB47" i="102"/>
  <c r="CZ47" i="102"/>
  <c r="CY47" i="102"/>
  <c r="CX47" i="102"/>
  <c r="CW47" i="102"/>
  <c r="CV47" i="102"/>
  <c r="CU47" i="102"/>
  <c r="CT47" i="102"/>
  <c r="CS47" i="102"/>
  <c r="CP47" i="102"/>
  <c r="CO47" i="102"/>
  <c r="CN47" i="102"/>
  <c r="CM47" i="102"/>
  <c r="CL47" i="102"/>
  <c r="CK47" i="102"/>
  <c r="CJ47" i="102"/>
  <c r="CI47" i="102"/>
  <c r="CH47" i="102"/>
  <c r="CG47" i="102"/>
  <c r="CF47" i="102"/>
  <c r="CE47" i="102"/>
  <c r="CC47" i="102"/>
  <c r="CB47" i="102"/>
  <c r="CA47" i="102"/>
  <c r="BZ47" i="102"/>
  <c r="BY47" i="102"/>
  <c r="BX47" i="102"/>
  <c r="BW47" i="102"/>
  <c r="BV47" i="102"/>
  <c r="BS47" i="102"/>
  <c r="BR47" i="102"/>
  <c r="BQ47" i="102"/>
  <c r="BP47" i="102"/>
  <c r="BO47" i="102"/>
  <c r="BN47" i="102"/>
  <c r="BM47" i="102"/>
  <c r="BL47" i="102"/>
  <c r="BK47" i="102"/>
  <c r="BJ47" i="102"/>
  <c r="BI47" i="102"/>
  <c r="BH47" i="102"/>
  <c r="BF47" i="102"/>
  <c r="BE47" i="102"/>
  <c r="BD47" i="102"/>
  <c r="BC47" i="102"/>
  <c r="BB47" i="102"/>
  <c r="BA47" i="102"/>
  <c r="AZ47" i="102"/>
  <c r="AY47" i="102"/>
  <c r="AV47" i="102"/>
  <c r="AU47" i="102"/>
  <c r="AT47" i="102"/>
  <c r="AS47" i="102"/>
  <c r="AR47" i="102"/>
  <c r="AQ47" i="102"/>
  <c r="AP47" i="102"/>
  <c r="AO47" i="102"/>
  <c r="AN47" i="102"/>
  <c r="AM47" i="102"/>
  <c r="AL47" i="102"/>
  <c r="AK47" i="102"/>
  <c r="AI47" i="102"/>
  <c r="AH47" i="102"/>
  <c r="AG47" i="102"/>
  <c r="AF47" i="102"/>
  <c r="AE47" i="102"/>
  <c r="AD47" i="102"/>
  <c r="AC47" i="102"/>
  <c r="AB47" i="102"/>
  <c r="Y47" i="102"/>
  <c r="X47" i="102"/>
  <c r="W47" i="102"/>
  <c r="V47" i="102"/>
  <c r="U47" i="102"/>
  <c r="T47" i="102"/>
  <c r="S47" i="102"/>
  <c r="R47" i="102"/>
  <c r="Q47" i="102"/>
  <c r="P47" i="102"/>
  <c r="O47" i="102"/>
  <c r="N47" i="102"/>
  <c r="L47" i="102"/>
  <c r="K47" i="102"/>
  <c r="J47" i="102"/>
  <c r="I47" i="102"/>
  <c r="H47" i="102"/>
  <c r="G47" i="102"/>
  <c r="F47" i="102"/>
  <c r="E47" i="102"/>
  <c r="HX46" i="102"/>
  <c r="HW46" i="102"/>
  <c r="HV46" i="102"/>
  <c r="HU46" i="102"/>
  <c r="HT46" i="102"/>
  <c r="HS46" i="102"/>
  <c r="HR46" i="102"/>
  <c r="HQ46" i="102"/>
  <c r="HP46" i="102"/>
  <c r="HO46" i="102"/>
  <c r="HN46" i="102"/>
  <c r="HM46" i="102"/>
  <c r="HK46" i="102"/>
  <c r="HJ46" i="102"/>
  <c r="HI46" i="102"/>
  <c r="HH46" i="102"/>
  <c r="HG46" i="102"/>
  <c r="HF46" i="102"/>
  <c r="HE46" i="102"/>
  <c r="HD46" i="102"/>
  <c r="HA46" i="102"/>
  <c r="GZ46" i="102"/>
  <c r="GY46" i="102"/>
  <c r="GX46" i="102"/>
  <c r="GW46" i="102"/>
  <c r="GV46" i="102"/>
  <c r="GU46" i="102"/>
  <c r="GT46" i="102"/>
  <c r="GS46" i="102"/>
  <c r="GR46" i="102"/>
  <c r="GQ46" i="102"/>
  <c r="GP46" i="102"/>
  <c r="GN46" i="102"/>
  <c r="GM46" i="102"/>
  <c r="GL46" i="102"/>
  <c r="GK46" i="102"/>
  <c r="GJ46" i="102"/>
  <c r="GI46" i="102"/>
  <c r="GH46" i="102"/>
  <c r="GG46" i="102"/>
  <c r="GD46" i="102"/>
  <c r="GC46" i="102"/>
  <c r="GB46" i="102"/>
  <c r="GA46" i="102"/>
  <c r="FZ46" i="102"/>
  <c r="FY46" i="102"/>
  <c r="FX46" i="102"/>
  <c r="FW46" i="102"/>
  <c r="FV46" i="102"/>
  <c r="FU46" i="102"/>
  <c r="FT46" i="102"/>
  <c r="FS46" i="102"/>
  <c r="FQ46" i="102"/>
  <c r="FP46" i="102"/>
  <c r="FO46" i="102"/>
  <c r="FN46" i="102"/>
  <c r="FM46" i="102"/>
  <c r="FL46" i="102"/>
  <c r="FK46" i="102"/>
  <c r="FJ46" i="102"/>
  <c r="FG46" i="102"/>
  <c r="FF46" i="102"/>
  <c r="FE46" i="102"/>
  <c r="FD46" i="102"/>
  <c r="FC46" i="102"/>
  <c r="FB46" i="102"/>
  <c r="FA46" i="102"/>
  <c r="EZ46" i="102"/>
  <c r="EY46" i="102"/>
  <c r="EX46" i="102"/>
  <c r="EW46" i="102"/>
  <c r="EV46" i="102"/>
  <c r="ET46" i="102"/>
  <c r="ES46" i="102"/>
  <c r="ER46" i="102"/>
  <c r="EQ46" i="102"/>
  <c r="EP46" i="102"/>
  <c r="EO46" i="102"/>
  <c r="EN46" i="102"/>
  <c r="EM46" i="102"/>
  <c r="EJ46" i="102"/>
  <c r="EI46" i="102"/>
  <c r="EH46" i="102"/>
  <c r="EG46" i="102"/>
  <c r="EF46" i="102"/>
  <c r="EE46" i="102"/>
  <c r="ED46" i="102"/>
  <c r="EC46" i="102"/>
  <c r="EB46" i="102"/>
  <c r="EA46" i="102"/>
  <c r="DZ46" i="102"/>
  <c r="DY46" i="102"/>
  <c r="DW46" i="102"/>
  <c r="DV46" i="102"/>
  <c r="DU46" i="102"/>
  <c r="DT46" i="102"/>
  <c r="DS46" i="102"/>
  <c r="DR46" i="102"/>
  <c r="DQ46" i="102"/>
  <c r="DP46" i="102"/>
  <c r="DM46" i="102"/>
  <c r="DL46" i="102"/>
  <c r="DK46" i="102"/>
  <c r="DJ46" i="102"/>
  <c r="DI46" i="102"/>
  <c r="DH46" i="102"/>
  <c r="DG46" i="102"/>
  <c r="DF46" i="102"/>
  <c r="DE46" i="102"/>
  <c r="DD46" i="102"/>
  <c r="DC46" i="102"/>
  <c r="DB46" i="102"/>
  <c r="CZ46" i="102"/>
  <c r="CY46" i="102"/>
  <c r="CX46" i="102"/>
  <c r="CW46" i="102"/>
  <c r="CV46" i="102"/>
  <c r="CU46" i="102"/>
  <c r="CT46" i="102"/>
  <c r="CS46" i="102"/>
  <c r="CP46" i="102"/>
  <c r="CO46" i="102"/>
  <c r="CN46" i="102"/>
  <c r="CM46" i="102"/>
  <c r="CL46" i="102"/>
  <c r="CK46" i="102"/>
  <c r="CJ46" i="102"/>
  <c r="CI46" i="102"/>
  <c r="CH46" i="102"/>
  <c r="CG46" i="102"/>
  <c r="CF46" i="102"/>
  <c r="CE46" i="102"/>
  <c r="CC46" i="102"/>
  <c r="CB46" i="102"/>
  <c r="CA46" i="102"/>
  <c r="BZ46" i="102"/>
  <c r="BY46" i="102"/>
  <c r="BX46" i="102"/>
  <c r="BW46" i="102"/>
  <c r="BV46" i="102"/>
  <c r="BS46" i="102"/>
  <c r="BR46" i="102"/>
  <c r="BQ46" i="102"/>
  <c r="BP46" i="102"/>
  <c r="BO46" i="102"/>
  <c r="BN46" i="102"/>
  <c r="BM46" i="102"/>
  <c r="BL46" i="102"/>
  <c r="BK46" i="102"/>
  <c r="BJ46" i="102"/>
  <c r="BI46" i="102"/>
  <c r="BH46" i="102"/>
  <c r="BF46" i="102"/>
  <c r="BE46" i="102"/>
  <c r="BD46" i="102"/>
  <c r="BC46" i="102"/>
  <c r="BB46" i="102"/>
  <c r="BA46" i="102"/>
  <c r="AZ46" i="102"/>
  <c r="AY46" i="102"/>
  <c r="AV46" i="102"/>
  <c r="AU46" i="102"/>
  <c r="AT46" i="102"/>
  <c r="AS46" i="102"/>
  <c r="AR46" i="102"/>
  <c r="AQ46" i="102"/>
  <c r="AP46" i="102"/>
  <c r="AO46" i="102"/>
  <c r="AN46" i="102"/>
  <c r="AM46" i="102"/>
  <c r="AL46" i="102"/>
  <c r="AK46" i="102"/>
  <c r="AI46" i="102"/>
  <c r="AH46" i="102"/>
  <c r="AG46" i="102"/>
  <c r="AF46" i="102"/>
  <c r="AE46" i="102"/>
  <c r="AD46" i="102"/>
  <c r="AC46" i="102"/>
  <c r="AB46" i="102"/>
  <c r="Y46" i="102"/>
  <c r="X46" i="102"/>
  <c r="W46" i="102"/>
  <c r="V46" i="102"/>
  <c r="U46" i="102"/>
  <c r="T46" i="102"/>
  <c r="S46" i="102"/>
  <c r="R46" i="102"/>
  <c r="Q46" i="102"/>
  <c r="P46" i="102"/>
  <c r="O46" i="102"/>
  <c r="N46" i="102"/>
  <c r="L46" i="102"/>
  <c r="K46" i="102"/>
  <c r="J46" i="102"/>
  <c r="I46" i="102"/>
  <c r="H46" i="102"/>
  <c r="G46" i="102"/>
  <c r="F46" i="102"/>
  <c r="E46" i="102"/>
  <c r="HX45" i="102"/>
  <c r="HW45" i="102"/>
  <c r="HV45" i="102"/>
  <c r="HU45" i="102"/>
  <c r="HT45" i="102"/>
  <c r="HS45" i="102"/>
  <c r="HR45" i="102"/>
  <c r="HQ45" i="102"/>
  <c r="HP45" i="102"/>
  <c r="HO45" i="102"/>
  <c r="HN45" i="102"/>
  <c r="HM45" i="102"/>
  <c r="HK45" i="102"/>
  <c r="HJ45" i="102"/>
  <c r="HI45" i="102"/>
  <c r="HH45" i="102"/>
  <c r="HG45" i="102"/>
  <c r="HF45" i="102"/>
  <c r="HE45" i="102"/>
  <c r="HD45" i="102"/>
  <c r="HA45" i="102"/>
  <c r="GZ45" i="102"/>
  <c r="GY45" i="102"/>
  <c r="GX45" i="102"/>
  <c r="GW45" i="102"/>
  <c r="GV45" i="102"/>
  <c r="GU45" i="102"/>
  <c r="GT45" i="102"/>
  <c r="GS45" i="102"/>
  <c r="GR45" i="102"/>
  <c r="GQ45" i="102"/>
  <c r="GP45" i="102"/>
  <c r="GN45" i="102"/>
  <c r="GM45" i="102"/>
  <c r="GL45" i="102"/>
  <c r="GK45" i="102"/>
  <c r="GJ45" i="102"/>
  <c r="GI45" i="102"/>
  <c r="GH45" i="102"/>
  <c r="GG45" i="102"/>
  <c r="GD45" i="102"/>
  <c r="GC45" i="102"/>
  <c r="GB45" i="102"/>
  <c r="GA45" i="102"/>
  <c r="FZ45" i="102"/>
  <c r="FY45" i="102"/>
  <c r="FX45" i="102"/>
  <c r="FW45" i="102"/>
  <c r="FV45" i="102"/>
  <c r="FU45" i="102"/>
  <c r="FT45" i="102"/>
  <c r="FS45" i="102"/>
  <c r="FQ45" i="102"/>
  <c r="FP45" i="102"/>
  <c r="FO45" i="102"/>
  <c r="FN45" i="102"/>
  <c r="FM45" i="102"/>
  <c r="FL45" i="102"/>
  <c r="FK45" i="102"/>
  <c r="FJ45" i="102"/>
  <c r="FG45" i="102"/>
  <c r="FF45" i="102"/>
  <c r="FE45" i="102"/>
  <c r="FD45" i="102"/>
  <c r="FC45" i="102"/>
  <c r="FB45" i="102"/>
  <c r="FA45" i="102"/>
  <c r="EZ45" i="102"/>
  <c r="EY45" i="102"/>
  <c r="EX45" i="102"/>
  <c r="EW45" i="102"/>
  <c r="EV45" i="102"/>
  <c r="ET45" i="102"/>
  <c r="ES45" i="102"/>
  <c r="ER45" i="102"/>
  <c r="EQ45" i="102"/>
  <c r="EP45" i="102"/>
  <c r="EO45" i="102"/>
  <c r="EN45" i="102"/>
  <c r="EM45" i="102"/>
  <c r="EJ45" i="102"/>
  <c r="EI45" i="102"/>
  <c r="EH45" i="102"/>
  <c r="EG45" i="102"/>
  <c r="EF45" i="102"/>
  <c r="EE45" i="102"/>
  <c r="ED45" i="102"/>
  <c r="EC45" i="102"/>
  <c r="EB45" i="102"/>
  <c r="EA45" i="102"/>
  <c r="DZ45" i="102"/>
  <c r="DY45" i="102"/>
  <c r="DW45" i="102"/>
  <c r="DV45" i="102"/>
  <c r="DU45" i="102"/>
  <c r="DT45" i="102"/>
  <c r="DS45" i="102"/>
  <c r="DR45" i="102"/>
  <c r="DQ45" i="102"/>
  <c r="DP45" i="102"/>
  <c r="DM45" i="102"/>
  <c r="DL45" i="102"/>
  <c r="DK45" i="102"/>
  <c r="DJ45" i="102"/>
  <c r="DI45" i="102"/>
  <c r="DH45" i="102"/>
  <c r="DG45" i="102"/>
  <c r="DF45" i="102"/>
  <c r="DE45" i="102"/>
  <c r="DD45" i="102"/>
  <c r="DC45" i="102"/>
  <c r="DB45" i="102"/>
  <c r="CZ45" i="102"/>
  <c r="CY45" i="102"/>
  <c r="CX45" i="102"/>
  <c r="CW45" i="102"/>
  <c r="CV45" i="102"/>
  <c r="CU45" i="102"/>
  <c r="CT45" i="102"/>
  <c r="CS45" i="102"/>
  <c r="CP45" i="102"/>
  <c r="CO45" i="102"/>
  <c r="CN45" i="102"/>
  <c r="CM45" i="102"/>
  <c r="CL45" i="102"/>
  <c r="CK45" i="102"/>
  <c r="CJ45" i="102"/>
  <c r="CI45" i="102"/>
  <c r="CH45" i="102"/>
  <c r="CG45" i="102"/>
  <c r="CF45" i="102"/>
  <c r="CE45" i="102"/>
  <c r="CC45" i="102"/>
  <c r="CB45" i="102"/>
  <c r="CA45" i="102"/>
  <c r="BZ45" i="102"/>
  <c r="BY45" i="102"/>
  <c r="BX45" i="102"/>
  <c r="BW45" i="102"/>
  <c r="BV45" i="102"/>
  <c r="BS45" i="102"/>
  <c r="BR45" i="102"/>
  <c r="BQ45" i="102"/>
  <c r="BP45" i="102"/>
  <c r="BO45" i="102"/>
  <c r="BN45" i="102"/>
  <c r="BM45" i="102"/>
  <c r="BL45" i="102"/>
  <c r="BK45" i="102"/>
  <c r="BJ45" i="102"/>
  <c r="BI45" i="102"/>
  <c r="BH45" i="102"/>
  <c r="BF45" i="102"/>
  <c r="BE45" i="102"/>
  <c r="BD45" i="102"/>
  <c r="BC45" i="102"/>
  <c r="BB45" i="102"/>
  <c r="BA45" i="102"/>
  <c r="AZ45" i="102"/>
  <c r="AY45" i="102"/>
  <c r="AV45" i="102"/>
  <c r="AU45" i="102"/>
  <c r="AT45" i="102"/>
  <c r="AS45" i="102"/>
  <c r="AR45" i="102"/>
  <c r="AQ45" i="102"/>
  <c r="AP45" i="102"/>
  <c r="AO45" i="102"/>
  <c r="AN45" i="102"/>
  <c r="AM45" i="102"/>
  <c r="AL45" i="102"/>
  <c r="AK45" i="102"/>
  <c r="AI45" i="102"/>
  <c r="AH45" i="102"/>
  <c r="AG45" i="102"/>
  <c r="AF45" i="102"/>
  <c r="AE45" i="102"/>
  <c r="AD45" i="102"/>
  <c r="AC45" i="102"/>
  <c r="AB45" i="102"/>
  <c r="Y45" i="102"/>
  <c r="X45" i="102"/>
  <c r="W45" i="102"/>
  <c r="V45" i="102"/>
  <c r="U45" i="102"/>
  <c r="T45" i="102"/>
  <c r="S45" i="102"/>
  <c r="R45" i="102"/>
  <c r="Q45" i="102"/>
  <c r="P45" i="102"/>
  <c r="O45" i="102"/>
  <c r="N45" i="102"/>
  <c r="L45" i="102"/>
  <c r="K45" i="102"/>
  <c r="J45" i="102"/>
  <c r="I45" i="102"/>
  <c r="H45" i="102"/>
  <c r="G45" i="102"/>
  <c r="F45" i="102"/>
  <c r="E45" i="102"/>
  <c r="HR44" i="102"/>
  <c r="GU44" i="102"/>
  <c r="J90" i="117"/>
  <c r="FX44" i="102"/>
  <c r="I90" i="117"/>
  <c r="FA44" i="102"/>
  <c r="ED44" i="102"/>
  <c r="G90" i="117"/>
  <c r="DG44" i="102"/>
  <c r="F90" i="117"/>
  <c r="CJ44" i="102"/>
  <c r="E90" i="117"/>
  <c r="BM44" i="102"/>
  <c r="D90" i="117"/>
  <c r="AP44" i="102"/>
  <c r="C90" i="117"/>
  <c r="S44" i="102"/>
  <c r="B90" i="117"/>
  <c r="HX42" i="102"/>
  <c r="HW42" i="102"/>
  <c r="HV42" i="102"/>
  <c r="HU42" i="102"/>
  <c r="HT42" i="102"/>
  <c r="HS42" i="102"/>
  <c r="HR42" i="102"/>
  <c r="HQ42" i="102"/>
  <c r="HP42" i="102"/>
  <c r="HO42" i="102"/>
  <c r="HN42" i="102"/>
  <c r="HM42" i="102"/>
  <c r="HK42" i="102"/>
  <c r="HJ42" i="102"/>
  <c r="HI42" i="102"/>
  <c r="HH42" i="102"/>
  <c r="HG42" i="102"/>
  <c r="HF42" i="102"/>
  <c r="HE42" i="102"/>
  <c r="HD42" i="102"/>
  <c r="HA42" i="102"/>
  <c r="GZ42" i="102"/>
  <c r="GY42" i="102"/>
  <c r="GX42" i="102"/>
  <c r="GW42" i="102"/>
  <c r="GV42" i="102"/>
  <c r="GU42" i="102"/>
  <c r="GT42" i="102"/>
  <c r="GS42" i="102"/>
  <c r="GR42" i="102"/>
  <c r="GQ42" i="102"/>
  <c r="GP42" i="102"/>
  <c r="GN42" i="102"/>
  <c r="GM42" i="102"/>
  <c r="GL42" i="102"/>
  <c r="GK42" i="102"/>
  <c r="GJ42" i="102"/>
  <c r="GI42" i="102"/>
  <c r="GH42" i="102"/>
  <c r="GG42" i="102"/>
  <c r="GD42" i="102"/>
  <c r="GC42" i="102"/>
  <c r="GB42" i="102"/>
  <c r="GA42" i="102"/>
  <c r="FZ42" i="102"/>
  <c r="FY42" i="102"/>
  <c r="FX42" i="102"/>
  <c r="FW42" i="102"/>
  <c r="FV42" i="102"/>
  <c r="FU42" i="102"/>
  <c r="FT42" i="102"/>
  <c r="FS42" i="102"/>
  <c r="FQ42" i="102"/>
  <c r="FP42" i="102"/>
  <c r="FO42" i="102"/>
  <c r="FN42" i="102"/>
  <c r="FM42" i="102"/>
  <c r="FL42" i="102"/>
  <c r="FK42" i="102"/>
  <c r="FJ42" i="102"/>
  <c r="FG42" i="102"/>
  <c r="FF42" i="102"/>
  <c r="FE42" i="102"/>
  <c r="FD42" i="102"/>
  <c r="FC42" i="102"/>
  <c r="FB42" i="102"/>
  <c r="FA42" i="102"/>
  <c r="EZ42" i="102"/>
  <c r="EY42" i="102"/>
  <c r="EX42" i="102"/>
  <c r="EW42" i="102"/>
  <c r="EV42" i="102"/>
  <c r="ET42" i="102"/>
  <c r="ES42" i="102"/>
  <c r="ER42" i="102"/>
  <c r="EQ42" i="102"/>
  <c r="EP42" i="102"/>
  <c r="EO42" i="102"/>
  <c r="EN42" i="102"/>
  <c r="EM42" i="102"/>
  <c r="EJ42" i="102"/>
  <c r="EI42" i="102"/>
  <c r="EH42" i="102"/>
  <c r="EG42" i="102"/>
  <c r="EF42" i="102"/>
  <c r="EE42" i="102"/>
  <c r="ED42" i="102"/>
  <c r="EC42" i="102"/>
  <c r="EB42" i="102"/>
  <c r="EA42" i="102"/>
  <c r="DZ42" i="102"/>
  <c r="DY42" i="102"/>
  <c r="DW42" i="102"/>
  <c r="DV42" i="102"/>
  <c r="DU42" i="102"/>
  <c r="DT42" i="102"/>
  <c r="DS42" i="102"/>
  <c r="DR42" i="102"/>
  <c r="DQ42" i="102"/>
  <c r="DP42" i="102"/>
  <c r="DM42" i="102"/>
  <c r="DL42" i="102"/>
  <c r="DK42" i="102"/>
  <c r="DJ42" i="102"/>
  <c r="DI42" i="102"/>
  <c r="DH42" i="102"/>
  <c r="DG42" i="102"/>
  <c r="DF42" i="102"/>
  <c r="DE42" i="102"/>
  <c r="DD42" i="102"/>
  <c r="DC42" i="102"/>
  <c r="DB42" i="102"/>
  <c r="CZ42" i="102"/>
  <c r="CY42" i="102"/>
  <c r="CX42" i="102"/>
  <c r="CW42" i="102"/>
  <c r="CV42" i="102"/>
  <c r="CU42" i="102"/>
  <c r="CT42" i="102"/>
  <c r="CS42" i="102"/>
  <c r="CP42" i="102"/>
  <c r="CO42" i="102"/>
  <c r="CN42" i="102"/>
  <c r="CM42" i="102"/>
  <c r="CL42" i="102"/>
  <c r="CK42" i="102"/>
  <c r="CJ42" i="102"/>
  <c r="CI42" i="102"/>
  <c r="CH42" i="102"/>
  <c r="CG42" i="102"/>
  <c r="CF42" i="102"/>
  <c r="CE42" i="102"/>
  <c r="CC42" i="102"/>
  <c r="CB42" i="102"/>
  <c r="CA42" i="102"/>
  <c r="BZ42" i="102"/>
  <c r="BY42" i="102"/>
  <c r="BX42" i="102"/>
  <c r="BW42" i="102"/>
  <c r="BV42" i="102"/>
  <c r="BS42" i="102"/>
  <c r="BR42" i="102"/>
  <c r="BQ42" i="102"/>
  <c r="BP42" i="102"/>
  <c r="BO42" i="102"/>
  <c r="BN42" i="102"/>
  <c r="BM42" i="102"/>
  <c r="BL42" i="102"/>
  <c r="BK42" i="102"/>
  <c r="BJ42" i="102"/>
  <c r="BI42" i="102"/>
  <c r="BH42" i="102"/>
  <c r="BF42" i="102"/>
  <c r="BE42" i="102"/>
  <c r="BD42" i="102"/>
  <c r="BC42" i="102"/>
  <c r="BB42" i="102"/>
  <c r="BA42" i="102"/>
  <c r="AZ42" i="102"/>
  <c r="AY42" i="102"/>
  <c r="AV42" i="102"/>
  <c r="AU42" i="102"/>
  <c r="AT42" i="102"/>
  <c r="AS42" i="102"/>
  <c r="AR42" i="102"/>
  <c r="AQ42" i="102"/>
  <c r="AP42" i="102"/>
  <c r="AO42" i="102"/>
  <c r="AN42" i="102"/>
  <c r="AM42" i="102"/>
  <c r="AL42" i="102"/>
  <c r="AK42" i="102"/>
  <c r="AI42" i="102"/>
  <c r="AH42" i="102"/>
  <c r="AG42" i="102"/>
  <c r="AF42" i="102"/>
  <c r="AE42" i="102"/>
  <c r="AD42" i="102"/>
  <c r="AC42" i="102"/>
  <c r="AB42" i="102"/>
  <c r="Y42" i="102"/>
  <c r="X42" i="102"/>
  <c r="W42" i="102"/>
  <c r="V42" i="102"/>
  <c r="U42" i="102"/>
  <c r="T42" i="102"/>
  <c r="S42" i="102"/>
  <c r="R42" i="102"/>
  <c r="Q42" i="102"/>
  <c r="P42" i="102"/>
  <c r="O42" i="102"/>
  <c r="N42" i="102"/>
  <c r="L42" i="102"/>
  <c r="K42" i="102"/>
  <c r="J42" i="102"/>
  <c r="I42" i="102"/>
  <c r="H42" i="102"/>
  <c r="G42" i="102"/>
  <c r="F42" i="102"/>
  <c r="E42" i="102"/>
  <c r="HX41" i="102"/>
  <c r="HW41" i="102"/>
  <c r="HV41" i="102"/>
  <c r="HU41" i="102"/>
  <c r="HT41" i="102"/>
  <c r="HS41" i="102"/>
  <c r="HR41" i="102"/>
  <c r="HQ41" i="102"/>
  <c r="HP41" i="102"/>
  <c r="HO41" i="102"/>
  <c r="HN41" i="102"/>
  <c r="HM41" i="102"/>
  <c r="HK41" i="102"/>
  <c r="HJ41" i="102"/>
  <c r="HI41" i="102"/>
  <c r="HH41" i="102"/>
  <c r="HG41" i="102"/>
  <c r="HF41" i="102"/>
  <c r="HE41" i="102"/>
  <c r="HD41" i="102"/>
  <c r="HA41" i="102"/>
  <c r="GZ41" i="102"/>
  <c r="GY41" i="102"/>
  <c r="GX41" i="102"/>
  <c r="GW41" i="102"/>
  <c r="GV41" i="102"/>
  <c r="GU41" i="102"/>
  <c r="GT41" i="102"/>
  <c r="GS41" i="102"/>
  <c r="GR41" i="102"/>
  <c r="GQ41" i="102"/>
  <c r="GP41" i="102"/>
  <c r="GN41" i="102"/>
  <c r="GM41" i="102"/>
  <c r="GL41" i="102"/>
  <c r="GK41" i="102"/>
  <c r="GJ41" i="102"/>
  <c r="GI41" i="102"/>
  <c r="GH41" i="102"/>
  <c r="GG41" i="102"/>
  <c r="GD41" i="102"/>
  <c r="GC41" i="102"/>
  <c r="GB41" i="102"/>
  <c r="GA41" i="102"/>
  <c r="FZ41" i="102"/>
  <c r="FY41" i="102"/>
  <c r="FX41" i="102"/>
  <c r="FW41" i="102"/>
  <c r="FV41" i="102"/>
  <c r="FU41" i="102"/>
  <c r="FT41" i="102"/>
  <c r="FS41" i="102"/>
  <c r="FQ41" i="102"/>
  <c r="FP41" i="102"/>
  <c r="FO41" i="102"/>
  <c r="FN41" i="102"/>
  <c r="FM41" i="102"/>
  <c r="FL41" i="102"/>
  <c r="FK41" i="102"/>
  <c r="FJ41" i="102"/>
  <c r="FG41" i="102"/>
  <c r="FF41" i="102"/>
  <c r="FE41" i="102"/>
  <c r="FD41" i="102"/>
  <c r="FC41" i="102"/>
  <c r="FB41" i="102"/>
  <c r="FA41" i="102"/>
  <c r="EZ41" i="102"/>
  <c r="EY41" i="102"/>
  <c r="EX41" i="102"/>
  <c r="EW41" i="102"/>
  <c r="EV41" i="102"/>
  <c r="ET41" i="102"/>
  <c r="ES41" i="102"/>
  <c r="ER41" i="102"/>
  <c r="EQ41" i="102"/>
  <c r="EP41" i="102"/>
  <c r="EO41" i="102"/>
  <c r="EN41" i="102"/>
  <c r="EM41" i="102"/>
  <c r="EJ41" i="102"/>
  <c r="EI41" i="102"/>
  <c r="EH41" i="102"/>
  <c r="EG41" i="102"/>
  <c r="EF41" i="102"/>
  <c r="EE41" i="102"/>
  <c r="ED41" i="102"/>
  <c r="EC41" i="102"/>
  <c r="EB41" i="102"/>
  <c r="EA41" i="102"/>
  <c r="DZ41" i="102"/>
  <c r="DY41" i="102"/>
  <c r="DW41" i="102"/>
  <c r="DV41" i="102"/>
  <c r="DU41" i="102"/>
  <c r="DT41" i="102"/>
  <c r="DS41" i="102"/>
  <c r="DR41" i="102"/>
  <c r="DQ41" i="102"/>
  <c r="DP41" i="102"/>
  <c r="DM41" i="102"/>
  <c r="DL41" i="102"/>
  <c r="DK41" i="102"/>
  <c r="DJ41" i="102"/>
  <c r="DI41" i="102"/>
  <c r="DH41" i="102"/>
  <c r="DG41" i="102"/>
  <c r="DF41" i="102"/>
  <c r="DE41" i="102"/>
  <c r="DD41" i="102"/>
  <c r="DC41" i="102"/>
  <c r="DB41" i="102"/>
  <c r="CZ41" i="102"/>
  <c r="CY41" i="102"/>
  <c r="CX41" i="102"/>
  <c r="CW41" i="102"/>
  <c r="CV41" i="102"/>
  <c r="CU41" i="102"/>
  <c r="CT41" i="102"/>
  <c r="CS41" i="102"/>
  <c r="CP41" i="102"/>
  <c r="CO41" i="102"/>
  <c r="CN41" i="102"/>
  <c r="CM41" i="102"/>
  <c r="CL41" i="102"/>
  <c r="CK41" i="102"/>
  <c r="CJ41" i="102"/>
  <c r="CI41" i="102"/>
  <c r="CH41" i="102"/>
  <c r="CG41" i="102"/>
  <c r="CF41" i="102"/>
  <c r="CE41" i="102"/>
  <c r="CC41" i="102"/>
  <c r="CB41" i="102"/>
  <c r="CA41" i="102"/>
  <c r="BZ41" i="102"/>
  <c r="BY41" i="102"/>
  <c r="BX41" i="102"/>
  <c r="BW41" i="102"/>
  <c r="BV41" i="102"/>
  <c r="BS41" i="102"/>
  <c r="BR41" i="102"/>
  <c r="BQ41" i="102"/>
  <c r="BP41" i="102"/>
  <c r="BO41" i="102"/>
  <c r="BN41" i="102"/>
  <c r="BM41" i="102"/>
  <c r="BL41" i="102"/>
  <c r="BK41" i="102"/>
  <c r="BJ41" i="102"/>
  <c r="BI41" i="102"/>
  <c r="BH41" i="102"/>
  <c r="BF41" i="102"/>
  <c r="BE41" i="102"/>
  <c r="BD41" i="102"/>
  <c r="BC41" i="102"/>
  <c r="BB41" i="102"/>
  <c r="BA41" i="102"/>
  <c r="AZ41" i="102"/>
  <c r="AY41" i="102"/>
  <c r="AV41" i="102"/>
  <c r="AU41" i="102"/>
  <c r="AT41" i="102"/>
  <c r="AS41" i="102"/>
  <c r="AR41" i="102"/>
  <c r="AQ41" i="102"/>
  <c r="AP41" i="102"/>
  <c r="AO41" i="102"/>
  <c r="AN41" i="102"/>
  <c r="AM41" i="102"/>
  <c r="AL41" i="102"/>
  <c r="AK41" i="102"/>
  <c r="AI41" i="102"/>
  <c r="AH41" i="102"/>
  <c r="AG41" i="102"/>
  <c r="AF41" i="102"/>
  <c r="AE41" i="102"/>
  <c r="AD41" i="102"/>
  <c r="AC41" i="102"/>
  <c r="AB41" i="102"/>
  <c r="Y41" i="102"/>
  <c r="X41" i="102"/>
  <c r="W41" i="102"/>
  <c r="V41" i="102"/>
  <c r="U41" i="102"/>
  <c r="T41" i="102"/>
  <c r="S41" i="102"/>
  <c r="R41" i="102"/>
  <c r="Q41" i="102"/>
  <c r="P41" i="102"/>
  <c r="O41" i="102"/>
  <c r="N41" i="102"/>
  <c r="L41" i="102"/>
  <c r="K41" i="102"/>
  <c r="J41" i="102"/>
  <c r="I41" i="102"/>
  <c r="H41" i="102"/>
  <c r="G41" i="102"/>
  <c r="F41" i="102"/>
  <c r="E41" i="102"/>
  <c r="HX40" i="102"/>
  <c r="HW40" i="102"/>
  <c r="HV40" i="102"/>
  <c r="HU40" i="102"/>
  <c r="HT40" i="102"/>
  <c r="HS40" i="102"/>
  <c r="HR40" i="102"/>
  <c r="HQ40" i="102"/>
  <c r="HP40" i="102"/>
  <c r="HO40" i="102"/>
  <c r="HN40" i="102"/>
  <c r="HM40" i="102"/>
  <c r="HK40" i="102"/>
  <c r="HJ40" i="102"/>
  <c r="HI40" i="102"/>
  <c r="HH40" i="102"/>
  <c r="HG40" i="102"/>
  <c r="HF40" i="102"/>
  <c r="HE40" i="102"/>
  <c r="HD40" i="102"/>
  <c r="HA40" i="102"/>
  <c r="GZ40" i="102"/>
  <c r="GY40" i="102"/>
  <c r="GX40" i="102"/>
  <c r="GW40" i="102"/>
  <c r="GV40" i="102"/>
  <c r="GU40" i="102"/>
  <c r="GT40" i="102"/>
  <c r="GS40" i="102"/>
  <c r="GR40" i="102"/>
  <c r="GQ40" i="102"/>
  <c r="GP40" i="102"/>
  <c r="GN40" i="102"/>
  <c r="GM40" i="102"/>
  <c r="GL40" i="102"/>
  <c r="GK40" i="102"/>
  <c r="GJ40" i="102"/>
  <c r="GI40" i="102"/>
  <c r="GH40" i="102"/>
  <c r="GG40" i="102"/>
  <c r="GD40" i="102"/>
  <c r="GC40" i="102"/>
  <c r="GB40" i="102"/>
  <c r="GA40" i="102"/>
  <c r="FZ40" i="102"/>
  <c r="FY40" i="102"/>
  <c r="FX40" i="102"/>
  <c r="FW40" i="102"/>
  <c r="FV40" i="102"/>
  <c r="FU40" i="102"/>
  <c r="FT40" i="102"/>
  <c r="FS40" i="102"/>
  <c r="FQ40" i="102"/>
  <c r="FP40" i="102"/>
  <c r="FO40" i="102"/>
  <c r="FN40" i="102"/>
  <c r="FM40" i="102"/>
  <c r="FL40" i="102"/>
  <c r="FK40" i="102"/>
  <c r="FJ40" i="102"/>
  <c r="FG40" i="102"/>
  <c r="FF40" i="102"/>
  <c r="FE40" i="102"/>
  <c r="FD40" i="102"/>
  <c r="FC40" i="102"/>
  <c r="FB40" i="102"/>
  <c r="FA40" i="102"/>
  <c r="EZ40" i="102"/>
  <c r="EY40" i="102"/>
  <c r="EX40" i="102"/>
  <c r="EW40" i="102"/>
  <c r="EV40" i="102"/>
  <c r="ET40" i="102"/>
  <c r="ES40" i="102"/>
  <c r="ER40" i="102"/>
  <c r="EQ40" i="102"/>
  <c r="EP40" i="102"/>
  <c r="EO40" i="102"/>
  <c r="EN40" i="102"/>
  <c r="EM40" i="102"/>
  <c r="EJ40" i="102"/>
  <c r="EI40" i="102"/>
  <c r="EH40" i="102"/>
  <c r="EG40" i="102"/>
  <c r="EF40" i="102"/>
  <c r="EE40" i="102"/>
  <c r="ED40" i="102"/>
  <c r="EC40" i="102"/>
  <c r="EB40" i="102"/>
  <c r="EA40" i="102"/>
  <c r="DZ40" i="102"/>
  <c r="DY40" i="102"/>
  <c r="DW40" i="102"/>
  <c r="DV40" i="102"/>
  <c r="DU40" i="102"/>
  <c r="DT40" i="102"/>
  <c r="DS40" i="102"/>
  <c r="DR40" i="102"/>
  <c r="DQ40" i="102"/>
  <c r="DP40" i="102"/>
  <c r="DM40" i="102"/>
  <c r="DL40" i="102"/>
  <c r="DK40" i="102"/>
  <c r="DJ40" i="102"/>
  <c r="DI40" i="102"/>
  <c r="DH40" i="102"/>
  <c r="DG40" i="102"/>
  <c r="DF40" i="102"/>
  <c r="DE40" i="102"/>
  <c r="DD40" i="102"/>
  <c r="DC40" i="102"/>
  <c r="DB40" i="102"/>
  <c r="CZ40" i="102"/>
  <c r="CY40" i="102"/>
  <c r="CX40" i="102"/>
  <c r="CW40" i="102"/>
  <c r="CV40" i="102"/>
  <c r="CU40" i="102"/>
  <c r="CT40" i="102"/>
  <c r="CS40" i="102"/>
  <c r="CP40" i="102"/>
  <c r="CO40" i="102"/>
  <c r="CN40" i="102"/>
  <c r="CM40" i="102"/>
  <c r="CL40" i="102"/>
  <c r="CK40" i="102"/>
  <c r="CJ40" i="102"/>
  <c r="CI40" i="102"/>
  <c r="CH40" i="102"/>
  <c r="CG40" i="102"/>
  <c r="CF40" i="102"/>
  <c r="CE40" i="102"/>
  <c r="CC40" i="102"/>
  <c r="CB40" i="102"/>
  <c r="CA40" i="102"/>
  <c r="BZ40" i="102"/>
  <c r="BY40" i="102"/>
  <c r="BX40" i="102"/>
  <c r="BW40" i="102"/>
  <c r="BV40" i="102"/>
  <c r="BS40" i="102"/>
  <c r="BR40" i="102"/>
  <c r="BQ40" i="102"/>
  <c r="BP40" i="102"/>
  <c r="BO40" i="102"/>
  <c r="BN40" i="102"/>
  <c r="BM40" i="102"/>
  <c r="BL40" i="102"/>
  <c r="BK40" i="102"/>
  <c r="BJ40" i="102"/>
  <c r="BI40" i="102"/>
  <c r="BH40" i="102"/>
  <c r="BF40" i="102"/>
  <c r="BE40" i="102"/>
  <c r="BD40" i="102"/>
  <c r="BC40" i="102"/>
  <c r="BB40" i="102"/>
  <c r="BA40" i="102"/>
  <c r="AZ40" i="102"/>
  <c r="AY40" i="102"/>
  <c r="AV40" i="102"/>
  <c r="AU40" i="102"/>
  <c r="AT40" i="102"/>
  <c r="AS40" i="102"/>
  <c r="AR40" i="102"/>
  <c r="AQ40" i="102"/>
  <c r="AP40" i="102"/>
  <c r="AO40" i="102"/>
  <c r="AN40" i="102"/>
  <c r="AM40" i="102"/>
  <c r="AL40" i="102"/>
  <c r="AK40" i="102"/>
  <c r="AI40" i="102"/>
  <c r="AH40" i="102"/>
  <c r="AG40" i="102"/>
  <c r="AF40" i="102"/>
  <c r="AE40" i="102"/>
  <c r="AD40" i="102"/>
  <c r="AC40" i="102"/>
  <c r="AB40" i="102"/>
  <c r="Y40" i="102"/>
  <c r="X40" i="102"/>
  <c r="W40" i="102"/>
  <c r="V40" i="102"/>
  <c r="U40" i="102"/>
  <c r="T40" i="102"/>
  <c r="S40" i="102"/>
  <c r="R40" i="102"/>
  <c r="Q40" i="102"/>
  <c r="P40" i="102"/>
  <c r="O40" i="102"/>
  <c r="N40" i="102"/>
  <c r="L40" i="102"/>
  <c r="K40" i="102"/>
  <c r="J40" i="102"/>
  <c r="I40" i="102"/>
  <c r="H40" i="102"/>
  <c r="G40" i="102"/>
  <c r="F40" i="102"/>
  <c r="E40" i="102"/>
  <c r="HX39" i="102"/>
  <c r="HW39" i="102"/>
  <c r="HV39" i="102"/>
  <c r="HU39" i="102"/>
  <c r="HT39" i="102"/>
  <c r="HS39" i="102"/>
  <c r="HR39" i="102"/>
  <c r="HQ39" i="102"/>
  <c r="HP39" i="102"/>
  <c r="HO39" i="102"/>
  <c r="HN39" i="102"/>
  <c r="HM39" i="102"/>
  <c r="HK39" i="102"/>
  <c r="HJ39" i="102"/>
  <c r="HI39" i="102"/>
  <c r="HH39" i="102"/>
  <c r="HG39" i="102"/>
  <c r="HF39" i="102"/>
  <c r="HE39" i="102"/>
  <c r="HD39" i="102"/>
  <c r="HA39" i="102"/>
  <c r="GZ39" i="102"/>
  <c r="GY39" i="102"/>
  <c r="GX39" i="102"/>
  <c r="GW39" i="102"/>
  <c r="GV39" i="102"/>
  <c r="GU39" i="102"/>
  <c r="GT39" i="102"/>
  <c r="GS39" i="102"/>
  <c r="GR39" i="102"/>
  <c r="GQ39" i="102"/>
  <c r="GP39" i="102"/>
  <c r="GN39" i="102"/>
  <c r="GM39" i="102"/>
  <c r="GL39" i="102"/>
  <c r="GK39" i="102"/>
  <c r="GJ39" i="102"/>
  <c r="GI39" i="102"/>
  <c r="GH39" i="102"/>
  <c r="GG39" i="102"/>
  <c r="GD39" i="102"/>
  <c r="GC39" i="102"/>
  <c r="GB39" i="102"/>
  <c r="GA39" i="102"/>
  <c r="FZ39" i="102"/>
  <c r="FY39" i="102"/>
  <c r="FX39" i="102"/>
  <c r="FW39" i="102"/>
  <c r="FV39" i="102"/>
  <c r="FU39" i="102"/>
  <c r="FT39" i="102"/>
  <c r="FS39" i="102"/>
  <c r="FQ39" i="102"/>
  <c r="FP39" i="102"/>
  <c r="FO39" i="102"/>
  <c r="FN39" i="102"/>
  <c r="FM39" i="102"/>
  <c r="FL39" i="102"/>
  <c r="FK39" i="102"/>
  <c r="FJ39" i="102"/>
  <c r="FG39" i="102"/>
  <c r="FF39" i="102"/>
  <c r="FE39" i="102"/>
  <c r="FD39" i="102"/>
  <c r="FC39" i="102"/>
  <c r="FB39" i="102"/>
  <c r="FA39" i="102"/>
  <c r="EZ39" i="102"/>
  <c r="EY39" i="102"/>
  <c r="EX39" i="102"/>
  <c r="EW39" i="102"/>
  <c r="EV39" i="102"/>
  <c r="ET39" i="102"/>
  <c r="ES39" i="102"/>
  <c r="ER39" i="102"/>
  <c r="EQ39" i="102"/>
  <c r="EP39" i="102"/>
  <c r="EO39" i="102"/>
  <c r="EN39" i="102"/>
  <c r="EM39" i="102"/>
  <c r="EJ39" i="102"/>
  <c r="EI39" i="102"/>
  <c r="EH39" i="102"/>
  <c r="EG39" i="102"/>
  <c r="EF39" i="102"/>
  <c r="EE39" i="102"/>
  <c r="ED39" i="102"/>
  <c r="EC39" i="102"/>
  <c r="EB39" i="102"/>
  <c r="EA39" i="102"/>
  <c r="DZ39" i="102"/>
  <c r="DY39" i="102"/>
  <c r="DW39" i="102"/>
  <c r="DV39" i="102"/>
  <c r="DU39" i="102"/>
  <c r="DT39" i="102"/>
  <c r="DS39" i="102"/>
  <c r="DR39" i="102"/>
  <c r="DQ39" i="102"/>
  <c r="DP39" i="102"/>
  <c r="DM39" i="102"/>
  <c r="DL39" i="102"/>
  <c r="DK39" i="102"/>
  <c r="DJ39" i="102"/>
  <c r="DI39" i="102"/>
  <c r="DH39" i="102"/>
  <c r="DG39" i="102"/>
  <c r="DF39" i="102"/>
  <c r="DE39" i="102"/>
  <c r="DD39" i="102"/>
  <c r="DC39" i="102"/>
  <c r="DB39" i="102"/>
  <c r="CZ39" i="102"/>
  <c r="CY39" i="102"/>
  <c r="CX39" i="102"/>
  <c r="CW39" i="102"/>
  <c r="CV39" i="102"/>
  <c r="CU39" i="102"/>
  <c r="CT39" i="102"/>
  <c r="CS39" i="102"/>
  <c r="CP39" i="102"/>
  <c r="CO39" i="102"/>
  <c r="CN39" i="102"/>
  <c r="CM39" i="102"/>
  <c r="CL39" i="102"/>
  <c r="CK39" i="102"/>
  <c r="CJ39" i="102"/>
  <c r="CI39" i="102"/>
  <c r="CH39" i="102"/>
  <c r="CG39" i="102"/>
  <c r="CF39" i="102"/>
  <c r="CE39" i="102"/>
  <c r="CC39" i="102"/>
  <c r="CB39" i="102"/>
  <c r="CA39" i="102"/>
  <c r="BZ39" i="102"/>
  <c r="BY39" i="102"/>
  <c r="BX39" i="102"/>
  <c r="BW39" i="102"/>
  <c r="BV39" i="102"/>
  <c r="BS39" i="102"/>
  <c r="BR39" i="102"/>
  <c r="BQ39" i="102"/>
  <c r="BP39" i="102"/>
  <c r="BO39" i="102"/>
  <c r="BN39" i="102"/>
  <c r="BM39" i="102"/>
  <c r="BL39" i="102"/>
  <c r="BK39" i="102"/>
  <c r="BJ39" i="102"/>
  <c r="BI39" i="102"/>
  <c r="BH39" i="102"/>
  <c r="BF39" i="102"/>
  <c r="BE39" i="102"/>
  <c r="BD39" i="102"/>
  <c r="BC39" i="102"/>
  <c r="BB39" i="102"/>
  <c r="BA39" i="102"/>
  <c r="AZ39" i="102"/>
  <c r="AY39" i="102"/>
  <c r="AV39" i="102"/>
  <c r="AU39" i="102"/>
  <c r="AT39" i="102"/>
  <c r="AS39" i="102"/>
  <c r="AR39" i="102"/>
  <c r="AQ39" i="102"/>
  <c r="AP39" i="102"/>
  <c r="AO39" i="102"/>
  <c r="AN39" i="102"/>
  <c r="AM39" i="102"/>
  <c r="AL39" i="102"/>
  <c r="AK39" i="102"/>
  <c r="AI39" i="102"/>
  <c r="AH39" i="102"/>
  <c r="AG39" i="102"/>
  <c r="AF39" i="102"/>
  <c r="AE39" i="102"/>
  <c r="AD39" i="102"/>
  <c r="AC39" i="102"/>
  <c r="AB39" i="102"/>
  <c r="Y39" i="102"/>
  <c r="X39" i="102"/>
  <c r="W39" i="102"/>
  <c r="V39" i="102"/>
  <c r="U39" i="102"/>
  <c r="T39" i="102"/>
  <c r="S39" i="102"/>
  <c r="R39" i="102"/>
  <c r="Q39" i="102"/>
  <c r="P39" i="102"/>
  <c r="O39" i="102"/>
  <c r="N39" i="102"/>
  <c r="L39" i="102"/>
  <c r="K39" i="102"/>
  <c r="J39" i="102"/>
  <c r="I39" i="102"/>
  <c r="H39" i="102"/>
  <c r="G39" i="102"/>
  <c r="F39" i="102"/>
  <c r="E39" i="102"/>
  <c r="HX37" i="102"/>
  <c r="HW37" i="102"/>
  <c r="HV37" i="102"/>
  <c r="HU37" i="102"/>
  <c r="HT37" i="102"/>
  <c r="HS37" i="102"/>
  <c r="HR37" i="102"/>
  <c r="HQ37" i="102"/>
  <c r="HP37" i="102"/>
  <c r="HO37" i="102"/>
  <c r="HN37" i="102"/>
  <c r="HM37" i="102"/>
  <c r="HK37" i="102"/>
  <c r="HJ37" i="102"/>
  <c r="HI37" i="102"/>
  <c r="HH37" i="102"/>
  <c r="HG37" i="102"/>
  <c r="HF37" i="102"/>
  <c r="HE37" i="102"/>
  <c r="HD37" i="102"/>
  <c r="HA37" i="102"/>
  <c r="GZ37" i="102"/>
  <c r="GY37" i="102"/>
  <c r="GX37" i="102"/>
  <c r="GW37" i="102"/>
  <c r="GV37" i="102"/>
  <c r="GU37" i="102"/>
  <c r="GT37" i="102"/>
  <c r="GS37" i="102"/>
  <c r="GR37" i="102"/>
  <c r="GQ37" i="102"/>
  <c r="GP37" i="102"/>
  <c r="GN37" i="102"/>
  <c r="GM37" i="102"/>
  <c r="GL37" i="102"/>
  <c r="GK37" i="102"/>
  <c r="GJ37" i="102"/>
  <c r="GI37" i="102"/>
  <c r="GH37" i="102"/>
  <c r="GG37" i="102"/>
  <c r="GD37" i="102"/>
  <c r="GC37" i="102"/>
  <c r="GB37" i="102"/>
  <c r="GA37" i="102"/>
  <c r="FZ37" i="102"/>
  <c r="FY37" i="102"/>
  <c r="FX37" i="102"/>
  <c r="FW37" i="102"/>
  <c r="FV37" i="102"/>
  <c r="FU37" i="102"/>
  <c r="FT37" i="102"/>
  <c r="FS37" i="102"/>
  <c r="FQ37" i="102"/>
  <c r="FP37" i="102"/>
  <c r="FO37" i="102"/>
  <c r="FN37" i="102"/>
  <c r="FM37" i="102"/>
  <c r="FL37" i="102"/>
  <c r="FK37" i="102"/>
  <c r="FJ37" i="102"/>
  <c r="FG37" i="102"/>
  <c r="FF37" i="102"/>
  <c r="FE37" i="102"/>
  <c r="FD37" i="102"/>
  <c r="FC37" i="102"/>
  <c r="FB37" i="102"/>
  <c r="FA37" i="102"/>
  <c r="EZ37" i="102"/>
  <c r="EY37" i="102"/>
  <c r="EX37" i="102"/>
  <c r="EW37" i="102"/>
  <c r="EV37" i="102"/>
  <c r="ET37" i="102"/>
  <c r="ES37" i="102"/>
  <c r="ER37" i="102"/>
  <c r="EQ37" i="102"/>
  <c r="EP37" i="102"/>
  <c r="EO37" i="102"/>
  <c r="EN37" i="102"/>
  <c r="EM37" i="102"/>
  <c r="EJ37" i="102"/>
  <c r="EI37" i="102"/>
  <c r="EH37" i="102"/>
  <c r="EG37" i="102"/>
  <c r="EF37" i="102"/>
  <c r="EE37" i="102"/>
  <c r="ED37" i="102"/>
  <c r="EC37" i="102"/>
  <c r="EB37" i="102"/>
  <c r="EA37" i="102"/>
  <c r="DZ37" i="102"/>
  <c r="DY37" i="102"/>
  <c r="DW37" i="102"/>
  <c r="DV37" i="102"/>
  <c r="DU37" i="102"/>
  <c r="DT37" i="102"/>
  <c r="DS37" i="102"/>
  <c r="DR37" i="102"/>
  <c r="DQ37" i="102"/>
  <c r="DP37" i="102"/>
  <c r="DM37" i="102"/>
  <c r="DL37" i="102"/>
  <c r="DK37" i="102"/>
  <c r="DJ37" i="102"/>
  <c r="DI37" i="102"/>
  <c r="DH37" i="102"/>
  <c r="DG37" i="102"/>
  <c r="DF37" i="102"/>
  <c r="DE37" i="102"/>
  <c r="DD37" i="102"/>
  <c r="DC37" i="102"/>
  <c r="DB37" i="102"/>
  <c r="CZ37" i="102"/>
  <c r="CY37" i="102"/>
  <c r="CX37" i="102"/>
  <c r="CW37" i="102"/>
  <c r="CV37" i="102"/>
  <c r="CU37" i="102"/>
  <c r="CT37" i="102"/>
  <c r="CS37" i="102"/>
  <c r="CP37" i="102"/>
  <c r="CO37" i="102"/>
  <c r="CN37" i="102"/>
  <c r="CM37" i="102"/>
  <c r="CL37" i="102"/>
  <c r="CK37" i="102"/>
  <c r="CJ37" i="102"/>
  <c r="CI37" i="102"/>
  <c r="CH37" i="102"/>
  <c r="CG37" i="102"/>
  <c r="CF37" i="102"/>
  <c r="CE37" i="102"/>
  <c r="CC37" i="102"/>
  <c r="CB37" i="102"/>
  <c r="CA37" i="102"/>
  <c r="BZ37" i="102"/>
  <c r="BY37" i="102"/>
  <c r="BX37" i="102"/>
  <c r="BW37" i="102"/>
  <c r="BV37" i="102"/>
  <c r="BS37" i="102"/>
  <c r="BR37" i="102"/>
  <c r="BQ37" i="102"/>
  <c r="BP37" i="102"/>
  <c r="BO37" i="102"/>
  <c r="BN37" i="102"/>
  <c r="BM37" i="102"/>
  <c r="BL37" i="102"/>
  <c r="BK37" i="102"/>
  <c r="BJ37" i="102"/>
  <c r="BI37" i="102"/>
  <c r="BH37" i="102"/>
  <c r="BF37" i="102"/>
  <c r="BE37" i="102"/>
  <c r="BD37" i="102"/>
  <c r="BC37" i="102"/>
  <c r="BB37" i="102"/>
  <c r="BA37" i="102"/>
  <c r="AZ37" i="102"/>
  <c r="AY37" i="102"/>
  <c r="AV37" i="102"/>
  <c r="AU37" i="102"/>
  <c r="AT37" i="102"/>
  <c r="AS37" i="102"/>
  <c r="AR37" i="102"/>
  <c r="AQ37" i="102"/>
  <c r="AP37" i="102"/>
  <c r="AO37" i="102"/>
  <c r="AN37" i="102"/>
  <c r="AM37" i="102"/>
  <c r="AL37" i="102"/>
  <c r="AK37" i="102"/>
  <c r="AI37" i="102"/>
  <c r="AH37" i="102"/>
  <c r="AG37" i="102"/>
  <c r="AF37" i="102"/>
  <c r="AE37" i="102"/>
  <c r="AD37" i="102"/>
  <c r="AC37" i="102"/>
  <c r="AB37" i="102"/>
  <c r="Y37" i="102"/>
  <c r="X37" i="102"/>
  <c r="W37" i="102"/>
  <c r="V37" i="102"/>
  <c r="U37" i="102"/>
  <c r="T37" i="102"/>
  <c r="S37" i="102"/>
  <c r="R37" i="102"/>
  <c r="Q37" i="102"/>
  <c r="P37" i="102"/>
  <c r="O37" i="102"/>
  <c r="N37" i="102"/>
  <c r="L37" i="102"/>
  <c r="K37" i="102"/>
  <c r="J37" i="102"/>
  <c r="I37" i="102"/>
  <c r="H37" i="102"/>
  <c r="G37" i="102"/>
  <c r="F37" i="102"/>
  <c r="E37" i="102"/>
  <c r="HX33" i="102"/>
  <c r="HW33" i="102"/>
  <c r="HV33" i="102"/>
  <c r="HU33" i="102"/>
  <c r="HT33" i="102"/>
  <c r="HS33" i="102"/>
  <c r="HR33" i="102"/>
  <c r="HQ33" i="102"/>
  <c r="HP33" i="102"/>
  <c r="HO33" i="102"/>
  <c r="HN33" i="102"/>
  <c r="HM33" i="102"/>
  <c r="HK33" i="102"/>
  <c r="HJ33" i="102"/>
  <c r="HI33" i="102"/>
  <c r="HH33" i="102"/>
  <c r="HG33" i="102"/>
  <c r="HF33" i="102"/>
  <c r="HE33" i="102"/>
  <c r="HD33" i="102"/>
  <c r="HA33" i="102"/>
  <c r="GZ33" i="102"/>
  <c r="GY33" i="102"/>
  <c r="GX33" i="102"/>
  <c r="GW33" i="102"/>
  <c r="GV33" i="102"/>
  <c r="GU33" i="102"/>
  <c r="GT33" i="102"/>
  <c r="GS33" i="102"/>
  <c r="GR33" i="102"/>
  <c r="GQ33" i="102"/>
  <c r="GP33" i="102"/>
  <c r="GN33" i="102"/>
  <c r="GM33" i="102"/>
  <c r="GL33" i="102"/>
  <c r="GK33" i="102"/>
  <c r="GJ33" i="102"/>
  <c r="GI33" i="102"/>
  <c r="GH33" i="102"/>
  <c r="GG33" i="102"/>
  <c r="GD33" i="102"/>
  <c r="GC33" i="102"/>
  <c r="GB33" i="102"/>
  <c r="GA33" i="102"/>
  <c r="FZ33" i="102"/>
  <c r="FY33" i="102"/>
  <c r="FX33" i="102"/>
  <c r="FW33" i="102"/>
  <c r="FV33" i="102"/>
  <c r="FU33" i="102"/>
  <c r="FT33" i="102"/>
  <c r="FS33" i="102"/>
  <c r="FQ33" i="102"/>
  <c r="FP33" i="102"/>
  <c r="FO33" i="102"/>
  <c r="FN33" i="102"/>
  <c r="FM33" i="102"/>
  <c r="FL33" i="102"/>
  <c r="FK33" i="102"/>
  <c r="FJ33" i="102"/>
  <c r="FG33" i="102"/>
  <c r="FF33" i="102"/>
  <c r="FE33" i="102"/>
  <c r="FD33" i="102"/>
  <c r="FC33" i="102"/>
  <c r="FB33" i="102"/>
  <c r="FA33" i="102"/>
  <c r="EZ33" i="102"/>
  <c r="EY33" i="102"/>
  <c r="EX33" i="102"/>
  <c r="EW33" i="102"/>
  <c r="EV33" i="102"/>
  <c r="ET33" i="102"/>
  <c r="ES33" i="102"/>
  <c r="ER33" i="102"/>
  <c r="EQ33" i="102"/>
  <c r="EP33" i="102"/>
  <c r="EO33" i="102"/>
  <c r="EN33" i="102"/>
  <c r="EM33" i="102"/>
  <c r="EJ33" i="102"/>
  <c r="EI33" i="102"/>
  <c r="EH33" i="102"/>
  <c r="EG33" i="102"/>
  <c r="EF33" i="102"/>
  <c r="EE33" i="102"/>
  <c r="ED33" i="102"/>
  <c r="EC33" i="102"/>
  <c r="EB33" i="102"/>
  <c r="EA33" i="102"/>
  <c r="DZ33" i="102"/>
  <c r="DY33" i="102"/>
  <c r="DW33" i="102"/>
  <c r="DV33" i="102"/>
  <c r="DU33" i="102"/>
  <c r="DT33" i="102"/>
  <c r="DS33" i="102"/>
  <c r="DR33" i="102"/>
  <c r="DQ33" i="102"/>
  <c r="DP33" i="102"/>
  <c r="DM33" i="102"/>
  <c r="DL33" i="102"/>
  <c r="DK33" i="102"/>
  <c r="DJ33" i="102"/>
  <c r="DI33" i="102"/>
  <c r="DH33" i="102"/>
  <c r="DG33" i="102"/>
  <c r="DF33" i="102"/>
  <c r="DE33" i="102"/>
  <c r="DD33" i="102"/>
  <c r="DC33" i="102"/>
  <c r="DB33" i="102"/>
  <c r="CZ33" i="102"/>
  <c r="CY33" i="102"/>
  <c r="CX33" i="102"/>
  <c r="CW33" i="102"/>
  <c r="CV33" i="102"/>
  <c r="CU33" i="102"/>
  <c r="CT33" i="102"/>
  <c r="CS33" i="102"/>
  <c r="CP33" i="102"/>
  <c r="CO33" i="102"/>
  <c r="CN33" i="102"/>
  <c r="CM33" i="102"/>
  <c r="CL33" i="102"/>
  <c r="CK33" i="102"/>
  <c r="CJ33" i="102"/>
  <c r="CI33" i="102"/>
  <c r="CH33" i="102"/>
  <c r="CG33" i="102"/>
  <c r="CF33" i="102"/>
  <c r="CE33" i="102"/>
  <c r="CC33" i="102"/>
  <c r="CB33" i="102"/>
  <c r="CA33" i="102"/>
  <c r="BZ33" i="102"/>
  <c r="BY33" i="102"/>
  <c r="BX33" i="102"/>
  <c r="BW33" i="102"/>
  <c r="BV33" i="102"/>
  <c r="BS33" i="102"/>
  <c r="BR33" i="102"/>
  <c r="BQ33" i="102"/>
  <c r="BP33" i="102"/>
  <c r="BO33" i="102"/>
  <c r="BN33" i="102"/>
  <c r="BM33" i="102"/>
  <c r="BL33" i="102"/>
  <c r="BK33" i="102"/>
  <c r="BJ33" i="102"/>
  <c r="BI33" i="102"/>
  <c r="BH33" i="102"/>
  <c r="BF33" i="102"/>
  <c r="BE33" i="102"/>
  <c r="BD33" i="102"/>
  <c r="BC33" i="102"/>
  <c r="BB33" i="102"/>
  <c r="BA33" i="102"/>
  <c r="AZ33" i="102"/>
  <c r="AY33" i="102"/>
  <c r="AV33" i="102"/>
  <c r="AU33" i="102"/>
  <c r="AT33" i="102"/>
  <c r="AS33" i="102"/>
  <c r="AR33" i="102"/>
  <c r="AQ33" i="102"/>
  <c r="AP33" i="102"/>
  <c r="AO33" i="102"/>
  <c r="AN33" i="102"/>
  <c r="AM33" i="102"/>
  <c r="AL33" i="102"/>
  <c r="AK33" i="102"/>
  <c r="AI33" i="102"/>
  <c r="AH33" i="102"/>
  <c r="AG33" i="102"/>
  <c r="AF33" i="102"/>
  <c r="AE33" i="102"/>
  <c r="AD33" i="102"/>
  <c r="AC33" i="102"/>
  <c r="AB33" i="102"/>
  <c r="Y33" i="102"/>
  <c r="X33" i="102"/>
  <c r="W33" i="102"/>
  <c r="V33" i="102"/>
  <c r="U33" i="102"/>
  <c r="T33" i="102"/>
  <c r="S33" i="102"/>
  <c r="R33" i="102"/>
  <c r="Q33" i="102"/>
  <c r="P33" i="102"/>
  <c r="O33" i="102"/>
  <c r="N33" i="102"/>
  <c r="L33" i="102"/>
  <c r="K33" i="102"/>
  <c r="J33" i="102"/>
  <c r="I33" i="102"/>
  <c r="H33" i="102"/>
  <c r="G33" i="102"/>
  <c r="F33" i="102"/>
  <c r="E33" i="102"/>
  <c r="HX32" i="102"/>
  <c r="HW32" i="102"/>
  <c r="HV32" i="102"/>
  <c r="HU32" i="102"/>
  <c r="HT32" i="102"/>
  <c r="HS32" i="102"/>
  <c r="HR32" i="102"/>
  <c r="HQ32" i="102"/>
  <c r="HP32" i="102"/>
  <c r="HO32" i="102"/>
  <c r="HN32" i="102"/>
  <c r="HM32" i="102"/>
  <c r="HK32" i="102"/>
  <c r="HJ32" i="102"/>
  <c r="HI32" i="102"/>
  <c r="HH32" i="102"/>
  <c r="HG32" i="102"/>
  <c r="HF32" i="102"/>
  <c r="HE32" i="102"/>
  <c r="HD32" i="102"/>
  <c r="HA32" i="102"/>
  <c r="GZ32" i="102"/>
  <c r="GY32" i="102"/>
  <c r="GX32" i="102"/>
  <c r="GW32" i="102"/>
  <c r="GV32" i="102"/>
  <c r="GU32" i="102"/>
  <c r="GT32" i="102"/>
  <c r="GS32" i="102"/>
  <c r="GR32" i="102"/>
  <c r="GQ32" i="102"/>
  <c r="GP32" i="102"/>
  <c r="GN32" i="102"/>
  <c r="GM32" i="102"/>
  <c r="GL32" i="102"/>
  <c r="GK32" i="102"/>
  <c r="GJ32" i="102"/>
  <c r="GI32" i="102"/>
  <c r="GH32" i="102"/>
  <c r="GG32" i="102"/>
  <c r="GD32" i="102"/>
  <c r="GC32" i="102"/>
  <c r="GB32" i="102"/>
  <c r="GA32" i="102"/>
  <c r="FZ32" i="102"/>
  <c r="FY32" i="102"/>
  <c r="FX32" i="102"/>
  <c r="FW32" i="102"/>
  <c r="FV32" i="102"/>
  <c r="FU32" i="102"/>
  <c r="FT32" i="102"/>
  <c r="FS32" i="102"/>
  <c r="FQ32" i="102"/>
  <c r="FP32" i="102"/>
  <c r="FO32" i="102"/>
  <c r="FN32" i="102"/>
  <c r="FM32" i="102"/>
  <c r="FL32" i="102"/>
  <c r="FK32" i="102"/>
  <c r="FJ32" i="102"/>
  <c r="FG32" i="102"/>
  <c r="FF32" i="102"/>
  <c r="FE32" i="102"/>
  <c r="FD32" i="102"/>
  <c r="FC32" i="102"/>
  <c r="FB32" i="102"/>
  <c r="FA32" i="102"/>
  <c r="EZ32" i="102"/>
  <c r="EY32" i="102"/>
  <c r="EX32" i="102"/>
  <c r="EW32" i="102"/>
  <c r="EV32" i="102"/>
  <c r="ET32" i="102"/>
  <c r="ES32" i="102"/>
  <c r="ER32" i="102"/>
  <c r="EQ32" i="102"/>
  <c r="EP32" i="102"/>
  <c r="EO32" i="102"/>
  <c r="EN32" i="102"/>
  <c r="EM32" i="102"/>
  <c r="EJ32" i="102"/>
  <c r="EI32" i="102"/>
  <c r="EH32" i="102"/>
  <c r="EG32" i="102"/>
  <c r="EF32" i="102"/>
  <c r="EE32" i="102"/>
  <c r="ED32" i="102"/>
  <c r="EC32" i="102"/>
  <c r="EB32" i="102"/>
  <c r="EA32" i="102"/>
  <c r="DZ32" i="102"/>
  <c r="DY32" i="102"/>
  <c r="DW32" i="102"/>
  <c r="DV32" i="102"/>
  <c r="DU32" i="102"/>
  <c r="DT32" i="102"/>
  <c r="DS32" i="102"/>
  <c r="DR32" i="102"/>
  <c r="DQ32" i="102"/>
  <c r="DP32" i="102"/>
  <c r="DM32" i="102"/>
  <c r="DL32" i="102"/>
  <c r="DK32" i="102"/>
  <c r="DJ32" i="102"/>
  <c r="DI32" i="102"/>
  <c r="DH32" i="102"/>
  <c r="DG32" i="102"/>
  <c r="DF32" i="102"/>
  <c r="DE32" i="102"/>
  <c r="DD32" i="102"/>
  <c r="DC32" i="102"/>
  <c r="DB32" i="102"/>
  <c r="CZ32" i="102"/>
  <c r="CY32" i="102"/>
  <c r="CX32" i="102"/>
  <c r="CW32" i="102"/>
  <c r="CV32" i="102"/>
  <c r="CU32" i="102"/>
  <c r="CT32" i="102"/>
  <c r="CS32" i="102"/>
  <c r="CP32" i="102"/>
  <c r="CO32" i="102"/>
  <c r="CN32" i="102"/>
  <c r="CM32" i="102"/>
  <c r="CL32" i="102"/>
  <c r="CK32" i="102"/>
  <c r="CJ32" i="102"/>
  <c r="CI32" i="102"/>
  <c r="CH32" i="102"/>
  <c r="CG32" i="102"/>
  <c r="CF32" i="102"/>
  <c r="CE32" i="102"/>
  <c r="CC32" i="102"/>
  <c r="CB32" i="102"/>
  <c r="CA32" i="102"/>
  <c r="BZ32" i="102"/>
  <c r="BY32" i="102"/>
  <c r="BX32" i="102"/>
  <c r="BW32" i="102"/>
  <c r="BV32" i="102"/>
  <c r="BS32" i="102"/>
  <c r="BR32" i="102"/>
  <c r="BQ32" i="102"/>
  <c r="BP32" i="102"/>
  <c r="BO32" i="102"/>
  <c r="BN32" i="102"/>
  <c r="BM32" i="102"/>
  <c r="BL32" i="102"/>
  <c r="BK32" i="102"/>
  <c r="BJ32" i="102"/>
  <c r="BI32" i="102"/>
  <c r="BH32" i="102"/>
  <c r="BF32" i="102"/>
  <c r="BE32" i="102"/>
  <c r="BD32" i="102"/>
  <c r="BC32" i="102"/>
  <c r="BB32" i="102"/>
  <c r="BA32" i="102"/>
  <c r="AZ32" i="102"/>
  <c r="AY32" i="102"/>
  <c r="AV32" i="102"/>
  <c r="AU32" i="102"/>
  <c r="AT32" i="102"/>
  <c r="AS32" i="102"/>
  <c r="AR32" i="102"/>
  <c r="AQ32" i="102"/>
  <c r="AP32" i="102"/>
  <c r="AO32" i="102"/>
  <c r="AN32" i="102"/>
  <c r="AM32" i="102"/>
  <c r="AL32" i="102"/>
  <c r="AK32" i="102"/>
  <c r="AI32" i="102"/>
  <c r="AH32" i="102"/>
  <c r="AG32" i="102"/>
  <c r="AF32" i="102"/>
  <c r="AE32" i="102"/>
  <c r="AD32" i="102"/>
  <c r="AC32" i="102"/>
  <c r="AB32" i="102"/>
  <c r="Y32" i="102"/>
  <c r="X32" i="102"/>
  <c r="W32" i="102"/>
  <c r="V32" i="102"/>
  <c r="U32" i="102"/>
  <c r="T32" i="102"/>
  <c r="S32" i="102"/>
  <c r="R32" i="102"/>
  <c r="Q32" i="102"/>
  <c r="P32" i="102"/>
  <c r="O32" i="102"/>
  <c r="N32" i="102"/>
  <c r="L32" i="102"/>
  <c r="K32" i="102"/>
  <c r="J32" i="102"/>
  <c r="I32" i="102"/>
  <c r="H32" i="102"/>
  <c r="G32" i="102"/>
  <c r="F32" i="102"/>
  <c r="E32" i="102"/>
  <c r="HX31" i="102"/>
  <c r="HW31" i="102"/>
  <c r="HV31" i="102"/>
  <c r="HU31" i="102"/>
  <c r="HT31" i="102"/>
  <c r="HS31" i="102"/>
  <c r="HR31" i="102"/>
  <c r="HQ31" i="102"/>
  <c r="HP31" i="102"/>
  <c r="HO31" i="102"/>
  <c r="HN31" i="102"/>
  <c r="HM31" i="102"/>
  <c r="HK31" i="102"/>
  <c r="HJ31" i="102"/>
  <c r="HI31" i="102"/>
  <c r="HH31" i="102"/>
  <c r="HG31" i="102"/>
  <c r="HF31" i="102"/>
  <c r="HE31" i="102"/>
  <c r="HD31" i="102"/>
  <c r="HA31" i="102"/>
  <c r="GZ31" i="102"/>
  <c r="GY31" i="102"/>
  <c r="GX31" i="102"/>
  <c r="GW31" i="102"/>
  <c r="GV31" i="102"/>
  <c r="GU31" i="102"/>
  <c r="GT31" i="102"/>
  <c r="GS31" i="102"/>
  <c r="GR31" i="102"/>
  <c r="GQ31" i="102"/>
  <c r="GP31" i="102"/>
  <c r="GN31" i="102"/>
  <c r="GM31" i="102"/>
  <c r="GL31" i="102"/>
  <c r="GK31" i="102"/>
  <c r="GJ31" i="102"/>
  <c r="GI31" i="102"/>
  <c r="GH31" i="102"/>
  <c r="GG31" i="102"/>
  <c r="GD31" i="102"/>
  <c r="GC31" i="102"/>
  <c r="GB31" i="102"/>
  <c r="GA31" i="102"/>
  <c r="FZ31" i="102"/>
  <c r="FY31" i="102"/>
  <c r="FX31" i="102"/>
  <c r="FW31" i="102"/>
  <c r="FV31" i="102"/>
  <c r="FU31" i="102"/>
  <c r="FT31" i="102"/>
  <c r="FS31" i="102"/>
  <c r="FQ31" i="102"/>
  <c r="FP31" i="102"/>
  <c r="FO31" i="102"/>
  <c r="FN31" i="102"/>
  <c r="FM31" i="102"/>
  <c r="FL31" i="102"/>
  <c r="FK31" i="102"/>
  <c r="FJ31" i="102"/>
  <c r="FG31" i="102"/>
  <c r="FF31" i="102"/>
  <c r="FE31" i="102"/>
  <c r="FD31" i="102"/>
  <c r="FC31" i="102"/>
  <c r="FB31" i="102"/>
  <c r="FA31" i="102"/>
  <c r="EZ31" i="102"/>
  <c r="EY31" i="102"/>
  <c r="EX31" i="102"/>
  <c r="EW31" i="102"/>
  <c r="EV31" i="102"/>
  <c r="ET31" i="102"/>
  <c r="ES31" i="102"/>
  <c r="ER31" i="102"/>
  <c r="EQ31" i="102"/>
  <c r="EP31" i="102"/>
  <c r="EO31" i="102"/>
  <c r="EN31" i="102"/>
  <c r="EM31" i="102"/>
  <c r="EJ31" i="102"/>
  <c r="EI31" i="102"/>
  <c r="EH31" i="102"/>
  <c r="EG31" i="102"/>
  <c r="EF31" i="102"/>
  <c r="EE31" i="102"/>
  <c r="ED31" i="102"/>
  <c r="EC31" i="102"/>
  <c r="EB31" i="102"/>
  <c r="EA31" i="102"/>
  <c r="DZ31" i="102"/>
  <c r="DY31" i="102"/>
  <c r="DW31" i="102"/>
  <c r="DV31" i="102"/>
  <c r="DU31" i="102"/>
  <c r="DT31" i="102"/>
  <c r="DS31" i="102"/>
  <c r="DR31" i="102"/>
  <c r="DQ31" i="102"/>
  <c r="DP31" i="102"/>
  <c r="DM31" i="102"/>
  <c r="DL31" i="102"/>
  <c r="DK31" i="102"/>
  <c r="DJ31" i="102"/>
  <c r="DI31" i="102"/>
  <c r="DH31" i="102"/>
  <c r="DG31" i="102"/>
  <c r="DF31" i="102"/>
  <c r="DE31" i="102"/>
  <c r="DD31" i="102"/>
  <c r="DC31" i="102"/>
  <c r="DB31" i="102"/>
  <c r="CZ31" i="102"/>
  <c r="CY31" i="102"/>
  <c r="CX31" i="102"/>
  <c r="CW31" i="102"/>
  <c r="CV31" i="102"/>
  <c r="CU31" i="102"/>
  <c r="CT31" i="102"/>
  <c r="CS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CC31" i="102"/>
  <c r="CB31" i="102"/>
  <c r="CA31" i="102"/>
  <c r="BZ31" i="102"/>
  <c r="BY31" i="102"/>
  <c r="BX31" i="102"/>
  <c r="BW31" i="102"/>
  <c r="BV31" i="102"/>
  <c r="BS31" i="102"/>
  <c r="BR31" i="102"/>
  <c r="BQ31" i="102"/>
  <c r="BP31" i="102"/>
  <c r="BO31" i="102"/>
  <c r="BN31" i="102"/>
  <c r="BM31" i="102"/>
  <c r="BL31" i="102"/>
  <c r="BK31" i="102"/>
  <c r="BJ31" i="102"/>
  <c r="BI31" i="102"/>
  <c r="BH31" i="102"/>
  <c r="BF31" i="102"/>
  <c r="BE31" i="102"/>
  <c r="BD31" i="102"/>
  <c r="BC31" i="102"/>
  <c r="BB31" i="102"/>
  <c r="BA31" i="102"/>
  <c r="AZ31" i="102"/>
  <c r="AY31" i="102"/>
  <c r="AV31" i="102"/>
  <c r="AU31" i="102"/>
  <c r="AT31" i="102"/>
  <c r="AS31" i="102"/>
  <c r="AR31" i="102"/>
  <c r="AQ31" i="102"/>
  <c r="AP31" i="102"/>
  <c r="AO31" i="102"/>
  <c r="AN31" i="102"/>
  <c r="AM31" i="102"/>
  <c r="AL31" i="102"/>
  <c r="AK31" i="102"/>
  <c r="AI31" i="102"/>
  <c r="AH31" i="102"/>
  <c r="AG31" i="102"/>
  <c r="AF31" i="102"/>
  <c r="AE31" i="102"/>
  <c r="AD31" i="102"/>
  <c r="AC31" i="102"/>
  <c r="AB31" i="102"/>
  <c r="Y31" i="102"/>
  <c r="X31" i="102"/>
  <c r="W31" i="102"/>
  <c r="V31" i="102"/>
  <c r="U31" i="102"/>
  <c r="T31" i="102"/>
  <c r="S31" i="102"/>
  <c r="R31" i="102"/>
  <c r="Q31" i="102"/>
  <c r="P31" i="102"/>
  <c r="O31" i="102"/>
  <c r="N31" i="102"/>
  <c r="L31" i="102"/>
  <c r="K31" i="102"/>
  <c r="J31" i="102"/>
  <c r="I31" i="102"/>
  <c r="H31" i="102"/>
  <c r="G31" i="102"/>
  <c r="F31" i="102"/>
  <c r="E31" i="102"/>
  <c r="HX30" i="102"/>
  <c r="HW30" i="102"/>
  <c r="HV30" i="102"/>
  <c r="HU30" i="102"/>
  <c r="HT30" i="102"/>
  <c r="HS30" i="102"/>
  <c r="HR30" i="102"/>
  <c r="HQ30" i="102"/>
  <c r="HP30" i="102"/>
  <c r="HO30" i="102"/>
  <c r="HN30" i="102"/>
  <c r="HM30" i="102"/>
  <c r="HK30" i="102"/>
  <c r="HJ30" i="102"/>
  <c r="HI30" i="102"/>
  <c r="HH30" i="102"/>
  <c r="HG30" i="102"/>
  <c r="HF30" i="102"/>
  <c r="HE30" i="102"/>
  <c r="HD30" i="102"/>
  <c r="HA30" i="102"/>
  <c r="GZ30" i="102"/>
  <c r="GY30" i="102"/>
  <c r="GX30" i="102"/>
  <c r="GW30" i="102"/>
  <c r="GV30" i="102"/>
  <c r="GU30" i="102"/>
  <c r="GT30" i="102"/>
  <c r="GS30" i="102"/>
  <c r="GR30" i="102"/>
  <c r="GQ30" i="102"/>
  <c r="GP30" i="102"/>
  <c r="GN30" i="102"/>
  <c r="GM30" i="102"/>
  <c r="GL30" i="102"/>
  <c r="GK30" i="102"/>
  <c r="GJ30" i="102"/>
  <c r="GI30" i="102"/>
  <c r="GH30" i="102"/>
  <c r="GG30" i="102"/>
  <c r="GD30" i="102"/>
  <c r="GC30" i="102"/>
  <c r="GB30" i="102"/>
  <c r="GA30" i="102"/>
  <c r="FZ30" i="102"/>
  <c r="FY30" i="102"/>
  <c r="FX30" i="102"/>
  <c r="FW30" i="102"/>
  <c r="FV30" i="102"/>
  <c r="FU30" i="102"/>
  <c r="FT30" i="102"/>
  <c r="FS30" i="102"/>
  <c r="FQ30" i="102"/>
  <c r="FP30" i="102"/>
  <c r="FO30" i="102"/>
  <c r="FN30" i="102"/>
  <c r="FM30" i="102"/>
  <c r="FL30" i="102"/>
  <c r="FK30" i="102"/>
  <c r="FJ30" i="102"/>
  <c r="FG30" i="102"/>
  <c r="FF30" i="102"/>
  <c r="FE30" i="102"/>
  <c r="FD30" i="102"/>
  <c r="FC30" i="102"/>
  <c r="FB30" i="102"/>
  <c r="FA30" i="102"/>
  <c r="EZ30" i="102"/>
  <c r="EY30" i="102"/>
  <c r="EX30" i="102"/>
  <c r="EW30" i="102"/>
  <c r="EV30" i="102"/>
  <c r="ET30" i="102"/>
  <c r="ES30" i="102"/>
  <c r="ER30" i="102"/>
  <c r="EQ30" i="102"/>
  <c r="EP30" i="102"/>
  <c r="EO30" i="102"/>
  <c r="EN30" i="102"/>
  <c r="EM30" i="102"/>
  <c r="EJ30" i="102"/>
  <c r="EI30" i="102"/>
  <c r="EH30" i="102"/>
  <c r="EG30" i="102"/>
  <c r="EF30" i="102"/>
  <c r="EE30" i="102"/>
  <c r="ED30" i="102"/>
  <c r="EC30" i="102"/>
  <c r="EB30" i="102"/>
  <c r="EA30" i="102"/>
  <c r="DZ30" i="102"/>
  <c r="DY30" i="102"/>
  <c r="DW30" i="102"/>
  <c r="DV30" i="102"/>
  <c r="DU30" i="102"/>
  <c r="DT30" i="102"/>
  <c r="DS30" i="102"/>
  <c r="DR30" i="102"/>
  <c r="DQ30" i="102"/>
  <c r="DP30" i="102"/>
  <c r="DM30" i="102"/>
  <c r="DL30" i="102"/>
  <c r="DK30" i="102"/>
  <c r="DJ30" i="102"/>
  <c r="DI30" i="102"/>
  <c r="DH30" i="102"/>
  <c r="DG30" i="102"/>
  <c r="DF30" i="102"/>
  <c r="DE30" i="102"/>
  <c r="DD30" i="102"/>
  <c r="DC30" i="102"/>
  <c r="DB30" i="102"/>
  <c r="CZ30" i="102"/>
  <c r="CY30" i="102"/>
  <c r="CX30" i="102"/>
  <c r="CW30" i="102"/>
  <c r="CV30" i="102"/>
  <c r="CU30" i="102"/>
  <c r="CT30" i="102"/>
  <c r="CS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CC30" i="102"/>
  <c r="CB30" i="102"/>
  <c r="CA30" i="102"/>
  <c r="BZ30" i="102"/>
  <c r="BY30" i="102"/>
  <c r="BX30" i="102"/>
  <c r="BW30" i="102"/>
  <c r="BV30" i="102"/>
  <c r="BS30" i="102"/>
  <c r="BR30" i="102"/>
  <c r="BQ30" i="102"/>
  <c r="BP30" i="102"/>
  <c r="BO30" i="102"/>
  <c r="BN30" i="102"/>
  <c r="BM30" i="102"/>
  <c r="BL30" i="102"/>
  <c r="BK30" i="102"/>
  <c r="BJ30" i="102"/>
  <c r="BI30" i="102"/>
  <c r="BH30" i="102"/>
  <c r="BF30" i="102"/>
  <c r="BE30" i="102"/>
  <c r="BD30" i="102"/>
  <c r="BC30" i="102"/>
  <c r="BB30" i="102"/>
  <c r="BA30" i="102"/>
  <c r="AZ30" i="102"/>
  <c r="AY30" i="102"/>
  <c r="AV30" i="102"/>
  <c r="AU30" i="102"/>
  <c r="AT30" i="102"/>
  <c r="AS30" i="102"/>
  <c r="AR30" i="102"/>
  <c r="AQ30" i="102"/>
  <c r="AP30" i="102"/>
  <c r="AO30" i="102"/>
  <c r="AN30" i="102"/>
  <c r="AM30" i="102"/>
  <c r="AL30" i="102"/>
  <c r="AK30" i="102"/>
  <c r="AI30" i="102"/>
  <c r="AH30" i="102"/>
  <c r="AG30" i="102"/>
  <c r="AF30" i="102"/>
  <c r="AE30" i="102"/>
  <c r="AD30" i="102"/>
  <c r="AC30" i="102"/>
  <c r="AB30" i="102"/>
  <c r="Y30" i="102"/>
  <c r="X30" i="102"/>
  <c r="W30" i="102"/>
  <c r="V30" i="102"/>
  <c r="U30" i="102"/>
  <c r="T30" i="102"/>
  <c r="S30" i="102"/>
  <c r="R30" i="102"/>
  <c r="Q30" i="102"/>
  <c r="P30" i="102"/>
  <c r="O30" i="102"/>
  <c r="N30" i="102"/>
  <c r="L30" i="102"/>
  <c r="K30" i="102"/>
  <c r="J30" i="102"/>
  <c r="I30" i="102"/>
  <c r="H30" i="102"/>
  <c r="G30" i="102"/>
  <c r="F30" i="102"/>
  <c r="E30" i="102"/>
  <c r="HX29" i="102"/>
  <c r="HW29" i="102"/>
  <c r="HV29" i="102"/>
  <c r="HU29" i="102"/>
  <c r="HT29" i="102"/>
  <c r="HS29" i="102"/>
  <c r="HR29" i="102"/>
  <c r="HQ29" i="102"/>
  <c r="HP29" i="102"/>
  <c r="HO29" i="102"/>
  <c r="HN29" i="102"/>
  <c r="HM29" i="102"/>
  <c r="HK29" i="102"/>
  <c r="HJ29" i="102"/>
  <c r="HI29" i="102"/>
  <c r="HH29" i="102"/>
  <c r="HG29" i="102"/>
  <c r="HF29" i="102"/>
  <c r="HE29" i="102"/>
  <c r="HD29" i="102"/>
  <c r="HA29" i="102"/>
  <c r="GZ29" i="102"/>
  <c r="GY29" i="102"/>
  <c r="GX29" i="102"/>
  <c r="GW29" i="102"/>
  <c r="GV29" i="102"/>
  <c r="GU29" i="102"/>
  <c r="GT29" i="102"/>
  <c r="GS29" i="102"/>
  <c r="GR29" i="102"/>
  <c r="GQ29" i="102"/>
  <c r="GP29" i="102"/>
  <c r="GN29" i="102"/>
  <c r="GM29" i="102"/>
  <c r="GL29" i="102"/>
  <c r="GK29" i="102"/>
  <c r="GJ29" i="102"/>
  <c r="GI29" i="102"/>
  <c r="GH29" i="102"/>
  <c r="GG29" i="102"/>
  <c r="GD29" i="102"/>
  <c r="GC29" i="102"/>
  <c r="GB29" i="102"/>
  <c r="GA29" i="102"/>
  <c r="FZ29" i="102"/>
  <c r="FY29" i="102"/>
  <c r="FX29" i="102"/>
  <c r="FW29" i="102"/>
  <c r="FV29" i="102"/>
  <c r="FU29" i="102"/>
  <c r="FT29" i="102"/>
  <c r="FS29" i="102"/>
  <c r="FQ29" i="102"/>
  <c r="FP29" i="102"/>
  <c r="FO29" i="102"/>
  <c r="FN29" i="102"/>
  <c r="FM29" i="102"/>
  <c r="FL29" i="102"/>
  <c r="FK29" i="102"/>
  <c r="FJ29" i="102"/>
  <c r="FG29" i="102"/>
  <c r="FF29" i="102"/>
  <c r="FE29" i="102"/>
  <c r="FD29" i="102"/>
  <c r="FC29" i="102"/>
  <c r="FB29" i="102"/>
  <c r="FA29" i="102"/>
  <c r="EZ29" i="102"/>
  <c r="EY29" i="102"/>
  <c r="EX29" i="102"/>
  <c r="EW29" i="102"/>
  <c r="EV29" i="102"/>
  <c r="ET29" i="102"/>
  <c r="ES29" i="102"/>
  <c r="ER29" i="102"/>
  <c r="EQ29" i="102"/>
  <c r="EP29" i="102"/>
  <c r="EO29" i="102"/>
  <c r="EN29" i="102"/>
  <c r="EM29" i="102"/>
  <c r="EJ29" i="102"/>
  <c r="EI29" i="102"/>
  <c r="EH29" i="102"/>
  <c r="EG29" i="102"/>
  <c r="EF29" i="102"/>
  <c r="EE29" i="102"/>
  <c r="ED29" i="102"/>
  <c r="EC29" i="102"/>
  <c r="EB29" i="102"/>
  <c r="EA29" i="102"/>
  <c r="DZ29" i="102"/>
  <c r="DY29" i="102"/>
  <c r="DW29" i="102"/>
  <c r="DV29" i="102"/>
  <c r="DU29" i="102"/>
  <c r="DT29" i="102"/>
  <c r="DS29" i="102"/>
  <c r="DR29" i="102"/>
  <c r="DQ29" i="102"/>
  <c r="DP29" i="102"/>
  <c r="DM29" i="102"/>
  <c r="DL29" i="102"/>
  <c r="DK29" i="102"/>
  <c r="DJ29" i="102"/>
  <c r="DI29" i="102"/>
  <c r="DH29" i="102"/>
  <c r="DG29" i="102"/>
  <c r="DF29" i="102"/>
  <c r="DE29" i="102"/>
  <c r="DD29" i="102"/>
  <c r="DC29" i="102"/>
  <c r="DB29" i="102"/>
  <c r="CZ29" i="102"/>
  <c r="CY29" i="102"/>
  <c r="CX29" i="102"/>
  <c r="CW29" i="102"/>
  <c r="CV29" i="102"/>
  <c r="CU29" i="102"/>
  <c r="CT29" i="102"/>
  <c r="CS29" i="102"/>
  <c r="CP29" i="102"/>
  <c r="CO29" i="102"/>
  <c r="CN29" i="102"/>
  <c r="CM29" i="102"/>
  <c r="CL29" i="102"/>
  <c r="CK29" i="102"/>
  <c r="CJ29" i="102"/>
  <c r="CI29" i="102"/>
  <c r="CH29" i="102"/>
  <c r="CG29" i="102"/>
  <c r="CF29" i="102"/>
  <c r="CE29" i="102"/>
  <c r="CC29" i="102"/>
  <c r="CB29" i="102"/>
  <c r="CA29" i="102"/>
  <c r="BZ29" i="102"/>
  <c r="BY29" i="102"/>
  <c r="BX29" i="102"/>
  <c r="BW29" i="102"/>
  <c r="BV29" i="102"/>
  <c r="BS29" i="102"/>
  <c r="BR29" i="102"/>
  <c r="BQ29" i="102"/>
  <c r="BP29" i="102"/>
  <c r="BO29" i="102"/>
  <c r="BN29" i="102"/>
  <c r="BM29" i="102"/>
  <c r="BL29" i="102"/>
  <c r="BK29" i="102"/>
  <c r="BJ29" i="102"/>
  <c r="BI29" i="102"/>
  <c r="BH29" i="102"/>
  <c r="BF29" i="102"/>
  <c r="BE29" i="102"/>
  <c r="BD29" i="102"/>
  <c r="BC29" i="102"/>
  <c r="BB29" i="102"/>
  <c r="BA29" i="102"/>
  <c r="AZ29" i="102"/>
  <c r="AY29" i="102"/>
  <c r="AV29" i="102"/>
  <c r="AU29" i="102"/>
  <c r="AT29" i="102"/>
  <c r="AS29" i="102"/>
  <c r="AR29" i="102"/>
  <c r="AQ29" i="102"/>
  <c r="AP29" i="102"/>
  <c r="AO29" i="102"/>
  <c r="AN29" i="102"/>
  <c r="AM29" i="102"/>
  <c r="AL29" i="102"/>
  <c r="AK29" i="102"/>
  <c r="AI29" i="102"/>
  <c r="AH29" i="102"/>
  <c r="AG29" i="102"/>
  <c r="AF29" i="102"/>
  <c r="AE29" i="102"/>
  <c r="AD29" i="102"/>
  <c r="AC29" i="102"/>
  <c r="AB29" i="102"/>
  <c r="Y29" i="102"/>
  <c r="X29" i="102"/>
  <c r="W29" i="102"/>
  <c r="V29" i="102"/>
  <c r="U29" i="102"/>
  <c r="T29" i="102"/>
  <c r="S29" i="102"/>
  <c r="R29" i="102"/>
  <c r="Q29" i="102"/>
  <c r="P29" i="102"/>
  <c r="O29" i="102"/>
  <c r="N29" i="102"/>
  <c r="L29" i="102"/>
  <c r="K29" i="102"/>
  <c r="J29" i="102"/>
  <c r="I29" i="102"/>
  <c r="H29" i="102"/>
  <c r="G29" i="102"/>
  <c r="F29" i="102"/>
  <c r="E29" i="102"/>
  <c r="HX28" i="102"/>
  <c r="HW28" i="102"/>
  <c r="HV28" i="102"/>
  <c r="HU28" i="102"/>
  <c r="HT28" i="102"/>
  <c r="HS28" i="102"/>
  <c r="HR28" i="102"/>
  <c r="HQ28" i="102"/>
  <c r="HP28" i="102"/>
  <c r="HO28" i="102"/>
  <c r="HN28" i="102"/>
  <c r="HM28" i="102"/>
  <c r="HK28" i="102"/>
  <c r="HJ28" i="102"/>
  <c r="HI28" i="102"/>
  <c r="HH28" i="102"/>
  <c r="HG28" i="102"/>
  <c r="HF28" i="102"/>
  <c r="HE28" i="102"/>
  <c r="HD28" i="102"/>
  <c r="HA28" i="102"/>
  <c r="GZ28" i="102"/>
  <c r="GY28" i="102"/>
  <c r="GX28" i="102"/>
  <c r="GW28" i="102"/>
  <c r="GV28" i="102"/>
  <c r="GU28" i="102"/>
  <c r="GT28" i="102"/>
  <c r="GS28" i="102"/>
  <c r="GR28" i="102"/>
  <c r="GQ28" i="102"/>
  <c r="GP28" i="102"/>
  <c r="GN28" i="102"/>
  <c r="GM28" i="102"/>
  <c r="GL28" i="102"/>
  <c r="GK28" i="102"/>
  <c r="GJ28" i="102"/>
  <c r="GI28" i="102"/>
  <c r="GH28" i="102"/>
  <c r="GG28" i="102"/>
  <c r="GD28" i="102"/>
  <c r="GC28" i="102"/>
  <c r="GB28" i="102"/>
  <c r="GA28" i="102"/>
  <c r="FZ28" i="102"/>
  <c r="FY28" i="102"/>
  <c r="FX28" i="102"/>
  <c r="FW28" i="102"/>
  <c r="FV28" i="102"/>
  <c r="FU28" i="102"/>
  <c r="FT28" i="102"/>
  <c r="FS28" i="102"/>
  <c r="FQ28" i="102"/>
  <c r="FP28" i="102"/>
  <c r="FO28" i="102"/>
  <c r="FN28" i="102"/>
  <c r="FM28" i="102"/>
  <c r="FL28" i="102"/>
  <c r="FK28" i="102"/>
  <c r="FJ28" i="102"/>
  <c r="FG28" i="102"/>
  <c r="FF28" i="102"/>
  <c r="FE28" i="102"/>
  <c r="FD28" i="102"/>
  <c r="FC28" i="102"/>
  <c r="FB28" i="102"/>
  <c r="FA28" i="102"/>
  <c r="EZ28" i="102"/>
  <c r="EY28" i="102"/>
  <c r="EX28" i="102"/>
  <c r="EW28" i="102"/>
  <c r="EV28" i="102"/>
  <c r="ET28" i="102"/>
  <c r="ES28" i="102"/>
  <c r="ER28" i="102"/>
  <c r="EQ28" i="102"/>
  <c r="EP28" i="102"/>
  <c r="EO28" i="102"/>
  <c r="EN28" i="102"/>
  <c r="EM28" i="102"/>
  <c r="EJ28" i="102"/>
  <c r="EI28" i="102"/>
  <c r="EH28" i="102"/>
  <c r="EG28" i="102"/>
  <c r="EF28" i="102"/>
  <c r="EE28" i="102"/>
  <c r="ED28" i="102"/>
  <c r="EC28" i="102"/>
  <c r="EB28" i="102"/>
  <c r="EA28" i="102"/>
  <c r="DZ28" i="102"/>
  <c r="DY28" i="102"/>
  <c r="DW28" i="102"/>
  <c r="DV28" i="102"/>
  <c r="DU28" i="102"/>
  <c r="DT28" i="102"/>
  <c r="DS28" i="102"/>
  <c r="DR28" i="102"/>
  <c r="DQ28" i="102"/>
  <c r="DP28" i="102"/>
  <c r="DM28" i="102"/>
  <c r="DL28" i="102"/>
  <c r="DK28" i="102"/>
  <c r="DJ28" i="102"/>
  <c r="DI28" i="102"/>
  <c r="DH28" i="102"/>
  <c r="DG28" i="102"/>
  <c r="DF28" i="102"/>
  <c r="DE28" i="102"/>
  <c r="DD28" i="102"/>
  <c r="DC28" i="102"/>
  <c r="DB28" i="102"/>
  <c r="CZ28" i="102"/>
  <c r="CY28" i="102"/>
  <c r="CX28" i="102"/>
  <c r="CW28" i="102"/>
  <c r="CV28" i="102"/>
  <c r="CU28" i="102"/>
  <c r="CT28" i="102"/>
  <c r="CS28" i="102"/>
  <c r="CP28" i="102"/>
  <c r="CO28" i="102"/>
  <c r="CN28" i="102"/>
  <c r="CM28" i="102"/>
  <c r="CL28" i="102"/>
  <c r="CK28" i="102"/>
  <c r="CJ28" i="102"/>
  <c r="CI28" i="102"/>
  <c r="CH28" i="102"/>
  <c r="CG28" i="102"/>
  <c r="CF28" i="102"/>
  <c r="CE28" i="102"/>
  <c r="CC28" i="102"/>
  <c r="CB28" i="102"/>
  <c r="CA28" i="102"/>
  <c r="BZ28" i="102"/>
  <c r="BY28" i="102"/>
  <c r="BX28" i="102"/>
  <c r="BW28" i="102"/>
  <c r="BV28" i="102"/>
  <c r="BS28" i="102"/>
  <c r="BR28" i="102"/>
  <c r="BQ28" i="102"/>
  <c r="BP28" i="102"/>
  <c r="BO28" i="102"/>
  <c r="BN28" i="102"/>
  <c r="BM28" i="102"/>
  <c r="BL28" i="102"/>
  <c r="BK28" i="102"/>
  <c r="BJ28" i="102"/>
  <c r="BI28" i="102"/>
  <c r="BH28" i="102"/>
  <c r="BF28" i="102"/>
  <c r="BE28" i="102"/>
  <c r="BD28" i="102"/>
  <c r="BC28" i="102"/>
  <c r="BB28" i="102"/>
  <c r="BA28" i="102"/>
  <c r="AZ28" i="102"/>
  <c r="AY28" i="102"/>
  <c r="AV28" i="102"/>
  <c r="AU28" i="102"/>
  <c r="AT28" i="102"/>
  <c r="AS28" i="102"/>
  <c r="AR28" i="102"/>
  <c r="AQ28" i="102"/>
  <c r="AP28" i="102"/>
  <c r="AO28" i="102"/>
  <c r="AN28" i="102"/>
  <c r="AM28" i="102"/>
  <c r="AL28" i="102"/>
  <c r="AK28" i="102"/>
  <c r="AI28" i="102"/>
  <c r="AH28" i="102"/>
  <c r="AG28" i="102"/>
  <c r="AF28" i="102"/>
  <c r="AE28" i="102"/>
  <c r="AD28" i="102"/>
  <c r="AC28" i="102"/>
  <c r="AB28" i="102"/>
  <c r="Y28" i="102"/>
  <c r="X28" i="102"/>
  <c r="W28" i="102"/>
  <c r="V28" i="102"/>
  <c r="U28" i="102"/>
  <c r="T28" i="102"/>
  <c r="S28" i="102"/>
  <c r="R28" i="102"/>
  <c r="Q28" i="102"/>
  <c r="P28" i="102"/>
  <c r="O28" i="102"/>
  <c r="N28" i="102"/>
  <c r="L28" i="102"/>
  <c r="K28" i="102"/>
  <c r="J28" i="102"/>
  <c r="I28" i="102"/>
  <c r="H28" i="102"/>
  <c r="G28" i="102"/>
  <c r="F28" i="102"/>
  <c r="E28" i="102"/>
  <c r="HX27" i="102"/>
  <c r="HW27" i="102"/>
  <c r="HV27" i="102"/>
  <c r="HU27" i="102"/>
  <c r="HT27" i="102"/>
  <c r="HS27" i="102"/>
  <c r="HR27" i="102"/>
  <c r="HQ27" i="102"/>
  <c r="HP27" i="102"/>
  <c r="HO27" i="102"/>
  <c r="HN27" i="102"/>
  <c r="HM27" i="102"/>
  <c r="HK27" i="102"/>
  <c r="HJ27" i="102"/>
  <c r="HI27" i="102"/>
  <c r="HH27" i="102"/>
  <c r="HG27" i="102"/>
  <c r="HF27" i="102"/>
  <c r="HE27" i="102"/>
  <c r="HD27" i="102"/>
  <c r="HA27" i="102"/>
  <c r="GZ27" i="102"/>
  <c r="GY27" i="102"/>
  <c r="GX27" i="102"/>
  <c r="GW27" i="102"/>
  <c r="GV27" i="102"/>
  <c r="GU27" i="102"/>
  <c r="GT27" i="102"/>
  <c r="GS27" i="102"/>
  <c r="GR27" i="102"/>
  <c r="GQ27" i="102"/>
  <c r="GP27" i="102"/>
  <c r="GN27" i="102"/>
  <c r="GM27" i="102"/>
  <c r="GL27" i="102"/>
  <c r="GK27" i="102"/>
  <c r="GJ27" i="102"/>
  <c r="GI27" i="102"/>
  <c r="GH27" i="102"/>
  <c r="GG27" i="102"/>
  <c r="GD27" i="102"/>
  <c r="GC27" i="102"/>
  <c r="GB27" i="102"/>
  <c r="GA27" i="102"/>
  <c r="FZ27" i="102"/>
  <c r="FY27" i="102"/>
  <c r="FX27" i="102"/>
  <c r="FW27" i="102"/>
  <c r="FV27" i="102"/>
  <c r="FU27" i="102"/>
  <c r="FT27" i="102"/>
  <c r="FS27" i="102"/>
  <c r="FQ27" i="102"/>
  <c r="FP27" i="102"/>
  <c r="FO27" i="102"/>
  <c r="FN27" i="102"/>
  <c r="FM27" i="102"/>
  <c r="FL27" i="102"/>
  <c r="FK27" i="102"/>
  <c r="FJ27" i="102"/>
  <c r="FG27" i="102"/>
  <c r="FF27" i="102"/>
  <c r="FE27" i="102"/>
  <c r="FD27" i="102"/>
  <c r="FC27" i="102"/>
  <c r="FB27" i="102"/>
  <c r="FA27" i="102"/>
  <c r="EZ27" i="102"/>
  <c r="EY27" i="102"/>
  <c r="EX27" i="102"/>
  <c r="EW27" i="102"/>
  <c r="EV27" i="102"/>
  <c r="ET27" i="102"/>
  <c r="ES27" i="102"/>
  <c r="ER27" i="102"/>
  <c r="EQ27" i="102"/>
  <c r="EP27" i="102"/>
  <c r="EO27" i="102"/>
  <c r="EN27" i="102"/>
  <c r="EM27" i="102"/>
  <c r="EJ27" i="102"/>
  <c r="EI27" i="102"/>
  <c r="EH27" i="102"/>
  <c r="EG27" i="102"/>
  <c r="EF27" i="102"/>
  <c r="EE27" i="102"/>
  <c r="ED27" i="102"/>
  <c r="EC27" i="102"/>
  <c r="EB27" i="102"/>
  <c r="EA27" i="102"/>
  <c r="DZ27" i="102"/>
  <c r="DY27" i="102"/>
  <c r="DW27" i="102"/>
  <c r="DV27" i="102"/>
  <c r="DU27" i="102"/>
  <c r="DT27" i="102"/>
  <c r="DS27" i="102"/>
  <c r="DR27" i="102"/>
  <c r="DQ27" i="102"/>
  <c r="DP27" i="102"/>
  <c r="DM27" i="102"/>
  <c r="DL27" i="102"/>
  <c r="DK27" i="102"/>
  <c r="DJ27" i="102"/>
  <c r="DI27" i="102"/>
  <c r="DH27" i="102"/>
  <c r="DG27" i="102"/>
  <c r="DF27" i="102"/>
  <c r="DE27" i="102"/>
  <c r="DD27" i="102"/>
  <c r="DC27" i="102"/>
  <c r="DB27" i="102"/>
  <c r="CZ27" i="102"/>
  <c r="CY27" i="102"/>
  <c r="CX27" i="102"/>
  <c r="CW27" i="102"/>
  <c r="CV27" i="102"/>
  <c r="CU27" i="102"/>
  <c r="CT27" i="102"/>
  <c r="CS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CC27" i="102"/>
  <c r="CB27" i="102"/>
  <c r="CA27" i="102"/>
  <c r="BZ27" i="102"/>
  <c r="BY27" i="102"/>
  <c r="BX27" i="102"/>
  <c r="BW27" i="102"/>
  <c r="BV27" i="102"/>
  <c r="BS27" i="102"/>
  <c r="BR27" i="102"/>
  <c r="BQ27" i="102"/>
  <c r="BP27" i="102"/>
  <c r="BO27" i="102"/>
  <c r="BN27" i="102"/>
  <c r="BM27" i="102"/>
  <c r="BL27" i="102"/>
  <c r="BK27" i="102"/>
  <c r="BJ27" i="102"/>
  <c r="BI27" i="102"/>
  <c r="BH27" i="102"/>
  <c r="BF27" i="102"/>
  <c r="BE27" i="102"/>
  <c r="BD27" i="102"/>
  <c r="BC27" i="102"/>
  <c r="BB27" i="102"/>
  <c r="BA27" i="102"/>
  <c r="AZ27" i="102"/>
  <c r="AY27" i="102"/>
  <c r="AV27" i="102"/>
  <c r="AU27" i="102"/>
  <c r="AT27" i="102"/>
  <c r="AS27" i="102"/>
  <c r="AR27" i="102"/>
  <c r="AQ27" i="102"/>
  <c r="AP27" i="102"/>
  <c r="AO27" i="102"/>
  <c r="AN27" i="102"/>
  <c r="AM27" i="102"/>
  <c r="AL27" i="102"/>
  <c r="AK27" i="102"/>
  <c r="AI27" i="102"/>
  <c r="AH27" i="102"/>
  <c r="AG27" i="102"/>
  <c r="AF27" i="102"/>
  <c r="AE27" i="102"/>
  <c r="AD27" i="102"/>
  <c r="AC27" i="102"/>
  <c r="AB27" i="102"/>
  <c r="Y27" i="102"/>
  <c r="X27" i="102"/>
  <c r="W27" i="102"/>
  <c r="V27" i="102"/>
  <c r="U27" i="102"/>
  <c r="T27" i="102"/>
  <c r="S27" i="102"/>
  <c r="R27" i="102"/>
  <c r="Q27" i="102"/>
  <c r="P27" i="102"/>
  <c r="O27" i="102"/>
  <c r="N27" i="102"/>
  <c r="L27" i="102"/>
  <c r="K27" i="102"/>
  <c r="J27" i="102"/>
  <c r="I27" i="102"/>
  <c r="H27" i="102"/>
  <c r="G27" i="102"/>
  <c r="F27" i="102"/>
  <c r="E27" i="102"/>
  <c r="HX26" i="102"/>
  <c r="HW26" i="102"/>
  <c r="HV26" i="102"/>
  <c r="HU26" i="102"/>
  <c r="HT26" i="102"/>
  <c r="HS26" i="102"/>
  <c r="HR26" i="102"/>
  <c r="HQ26" i="102"/>
  <c r="HP26" i="102"/>
  <c r="HO26" i="102"/>
  <c r="HN26" i="102"/>
  <c r="HM26" i="102"/>
  <c r="HK26" i="102"/>
  <c r="HJ26" i="102"/>
  <c r="HI26" i="102"/>
  <c r="HH26" i="102"/>
  <c r="HG26" i="102"/>
  <c r="HF26" i="102"/>
  <c r="HE26" i="102"/>
  <c r="HD26" i="102"/>
  <c r="HA26" i="102"/>
  <c r="GZ26" i="102"/>
  <c r="GY26" i="102"/>
  <c r="GX26" i="102"/>
  <c r="GW26" i="102"/>
  <c r="GV26" i="102"/>
  <c r="GU26" i="102"/>
  <c r="GT26" i="102"/>
  <c r="GS26" i="102"/>
  <c r="GR26" i="102"/>
  <c r="GQ26" i="102"/>
  <c r="GP26" i="102"/>
  <c r="GN26" i="102"/>
  <c r="GM26" i="102"/>
  <c r="GL26" i="102"/>
  <c r="GK26" i="102"/>
  <c r="GJ26" i="102"/>
  <c r="GI26" i="102"/>
  <c r="GH26" i="102"/>
  <c r="GG26" i="102"/>
  <c r="GD26" i="102"/>
  <c r="GC26" i="102"/>
  <c r="GB26" i="102"/>
  <c r="GA26" i="102"/>
  <c r="FZ26" i="102"/>
  <c r="FY26" i="102"/>
  <c r="FX26" i="102"/>
  <c r="FW26" i="102"/>
  <c r="FV26" i="102"/>
  <c r="FU26" i="102"/>
  <c r="FT26" i="102"/>
  <c r="FS26" i="102"/>
  <c r="FQ26" i="102"/>
  <c r="FP26" i="102"/>
  <c r="FO26" i="102"/>
  <c r="FN26" i="102"/>
  <c r="FM26" i="102"/>
  <c r="FL26" i="102"/>
  <c r="FK26" i="102"/>
  <c r="FJ26" i="102"/>
  <c r="FG26" i="102"/>
  <c r="FF26" i="102"/>
  <c r="FE26" i="102"/>
  <c r="FD26" i="102"/>
  <c r="FC26" i="102"/>
  <c r="FB26" i="102"/>
  <c r="FA26" i="102"/>
  <c r="EZ26" i="102"/>
  <c r="EY26" i="102"/>
  <c r="EX26" i="102"/>
  <c r="EW26" i="102"/>
  <c r="EV26" i="102"/>
  <c r="ET26" i="102"/>
  <c r="ES26" i="102"/>
  <c r="ER26" i="102"/>
  <c r="EQ26" i="102"/>
  <c r="EP26" i="102"/>
  <c r="EO26" i="102"/>
  <c r="EN26" i="102"/>
  <c r="EM26" i="102"/>
  <c r="EJ26" i="102"/>
  <c r="EI26" i="102"/>
  <c r="EH26" i="102"/>
  <c r="EG26" i="102"/>
  <c r="EF26" i="102"/>
  <c r="EE26" i="102"/>
  <c r="ED26" i="102"/>
  <c r="EC26" i="102"/>
  <c r="EB26" i="102"/>
  <c r="EA26" i="102"/>
  <c r="DZ26" i="102"/>
  <c r="DY26" i="102"/>
  <c r="DW26" i="102"/>
  <c r="DV26" i="102"/>
  <c r="DU26" i="102"/>
  <c r="DT26" i="102"/>
  <c r="DS26" i="102"/>
  <c r="DR26" i="102"/>
  <c r="DQ26" i="102"/>
  <c r="DP26" i="102"/>
  <c r="DM26" i="102"/>
  <c r="DL26" i="102"/>
  <c r="DK26" i="102"/>
  <c r="DJ26" i="102"/>
  <c r="DI26" i="102"/>
  <c r="DH26" i="102"/>
  <c r="DG26" i="102"/>
  <c r="DF26" i="102"/>
  <c r="DE26" i="102"/>
  <c r="DD26" i="102"/>
  <c r="DC26" i="102"/>
  <c r="DB26" i="102"/>
  <c r="CZ26" i="102"/>
  <c r="CY26" i="102"/>
  <c r="CX26" i="102"/>
  <c r="CW26" i="102"/>
  <c r="CV26" i="102"/>
  <c r="CU26" i="102"/>
  <c r="CT26" i="102"/>
  <c r="CS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CC26" i="102"/>
  <c r="CB26" i="102"/>
  <c r="CA26" i="102"/>
  <c r="BZ26" i="102"/>
  <c r="BY26" i="102"/>
  <c r="BX26" i="102"/>
  <c r="BW26" i="102"/>
  <c r="BV26" i="102"/>
  <c r="BS26" i="102"/>
  <c r="BR26" i="102"/>
  <c r="BQ26" i="102"/>
  <c r="BP26" i="102"/>
  <c r="BO26" i="102"/>
  <c r="BN26" i="102"/>
  <c r="BM26" i="102"/>
  <c r="BL26" i="102"/>
  <c r="BK26" i="102"/>
  <c r="BJ26" i="102"/>
  <c r="BI26" i="102"/>
  <c r="BH26" i="102"/>
  <c r="BF26" i="102"/>
  <c r="BE26" i="102"/>
  <c r="BD26" i="102"/>
  <c r="BC26" i="102"/>
  <c r="BB26" i="102"/>
  <c r="BA26" i="102"/>
  <c r="AZ26" i="102"/>
  <c r="AY26" i="102"/>
  <c r="AV26" i="102"/>
  <c r="AU26" i="102"/>
  <c r="AT26" i="102"/>
  <c r="AS26" i="102"/>
  <c r="AR26" i="102"/>
  <c r="AQ26" i="102"/>
  <c r="AP26" i="102"/>
  <c r="AO26" i="102"/>
  <c r="AN26" i="102"/>
  <c r="AM26" i="102"/>
  <c r="AL26" i="102"/>
  <c r="AK26" i="102"/>
  <c r="AI26" i="102"/>
  <c r="AH26" i="102"/>
  <c r="AG26" i="102"/>
  <c r="AF26" i="102"/>
  <c r="AE26" i="102"/>
  <c r="AD26" i="102"/>
  <c r="AC26" i="102"/>
  <c r="AB26" i="102"/>
  <c r="Y26" i="102"/>
  <c r="X26" i="102"/>
  <c r="W26" i="102"/>
  <c r="V26" i="102"/>
  <c r="U26" i="102"/>
  <c r="T26" i="102"/>
  <c r="S26" i="102"/>
  <c r="R26" i="102"/>
  <c r="Q26" i="102"/>
  <c r="P26" i="102"/>
  <c r="O26" i="102"/>
  <c r="N26" i="102"/>
  <c r="L26" i="102"/>
  <c r="K26" i="102"/>
  <c r="J26" i="102"/>
  <c r="I26" i="102"/>
  <c r="H26" i="102"/>
  <c r="G26" i="102"/>
  <c r="F26" i="102"/>
  <c r="E26" i="102"/>
  <c r="HX25" i="102"/>
  <c r="HW25" i="102"/>
  <c r="HV25" i="102"/>
  <c r="HU25" i="102"/>
  <c r="HT25" i="102"/>
  <c r="HS25" i="102"/>
  <c r="HR25" i="102"/>
  <c r="HQ25" i="102"/>
  <c r="HP25" i="102"/>
  <c r="HO25" i="102"/>
  <c r="HN25" i="102"/>
  <c r="HM25" i="102"/>
  <c r="HK25" i="102"/>
  <c r="HJ25" i="102"/>
  <c r="HI25" i="102"/>
  <c r="HH25" i="102"/>
  <c r="HG25" i="102"/>
  <c r="HF25" i="102"/>
  <c r="HE25" i="102"/>
  <c r="HD25" i="102"/>
  <c r="HA25" i="102"/>
  <c r="GZ25" i="102"/>
  <c r="GY25" i="102"/>
  <c r="GX25" i="102"/>
  <c r="GW25" i="102"/>
  <c r="GV25" i="102"/>
  <c r="GU25" i="102"/>
  <c r="GT25" i="102"/>
  <c r="GS25" i="102"/>
  <c r="GR25" i="102"/>
  <c r="GQ25" i="102"/>
  <c r="GP25" i="102"/>
  <c r="GN25" i="102"/>
  <c r="GM25" i="102"/>
  <c r="GL25" i="102"/>
  <c r="GK25" i="102"/>
  <c r="GJ25" i="102"/>
  <c r="GI25" i="102"/>
  <c r="GH25" i="102"/>
  <c r="GG25" i="102"/>
  <c r="GD25" i="102"/>
  <c r="GC25" i="102"/>
  <c r="GB25" i="102"/>
  <c r="GA25" i="102"/>
  <c r="FZ25" i="102"/>
  <c r="FY25" i="102"/>
  <c r="FX25" i="102"/>
  <c r="FW25" i="102"/>
  <c r="FV25" i="102"/>
  <c r="FU25" i="102"/>
  <c r="FT25" i="102"/>
  <c r="FS25" i="102"/>
  <c r="FQ25" i="102"/>
  <c r="FP25" i="102"/>
  <c r="FO25" i="102"/>
  <c r="FN25" i="102"/>
  <c r="FM25" i="102"/>
  <c r="FL25" i="102"/>
  <c r="FK25" i="102"/>
  <c r="FJ25" i="102"/>
  <c r="FG25" i="102"/>
  <c r="FF25" i="102"/>
  <c r="FE25" i="102"/>
  <c r="FD25" i="102"/>
  <c r="FC25" i="102"/>
  <c r="FB25" i="102"/>
  <c r="FA25" i="102"/>
  <c r="EZ25" i="102"/>
  <c r="EY25" i="102"/>
  <c r="EX25" i="102"/>
  <c r="EW25" i="102"/>
  <c r="EV25" i="102"/>
  <c r="ET25" i="102"/>
  <c r="ES25" i="102"/>
  <c r="ER25" i="102"/>
  <c r="EQ25" i="102"/>
  <c r="EP25" i="102"/>
  <c r="EO25" i="102"/>
  <c r="EN25" i="102"/>
  <c r="EM25" i="102"/>
  <c r="EJ25" i="102"/>
  <c r="EI25" i="102"/>
  <c r="EH25" i="102"/>
  <c r="EG25" i="102"/>
  <c r="EF25" i="102"/>
  <c r="EE25" i="102"/>
  <c r="ED25" i="102"/>
  <c r="EC25" i="102"/>
  <c r="EB25" i="102"/>
  <c r="EA25" i="102"/>
  <c r="DZ25" i="102"/>
  <c r="DY25" i="102"/>
  <c r="DW25" i="102"/>
  <c r="DV25" i="102"/>
  <c r="DU25" i="102"/>
  <c r="DT25" i="102"/>
  <c r="DS25" i="102"/>
  <c r="DR25" i="102"/>
  <c r="DQ25" i="102"/>
  <c r="DP25" i="102"/>
  <c r="DM25" i="102"/>
  <c r="DL25" i="102"/>
  <c r="DK25" i="102"/>
  <c r="DJ25" i="102"/>
  <c r="DI25" i="102"/>
  <c r="DH25" i="102"/>
  <c r="DG25" i="102"/>
  <c r="DF25" i="102"/>
  <c r="DE25" i="102"/>
  <c r="DD25" i="102"/>
  <c r="DC25" i="102"/>
  <c r="DB25" i="102"/>
  <c r="CZ25" i="102"/>
  <c r="CY25" i="102"/>
  <c r="CX25" i="102"/>
  <c r="CW25" i="102"/>
  <c r="CV25" i="102"/>
  <c r="CU25" i="102"/>
  <c r="CT25" i="102"/>
  <c r="CS25" i="102"/>
  <c r="CP25" i="102"/>
  <c r="CO25" i="102"/>
  <c r="CN25" i="102"/>
  <c r="CM25" i="102"/>
  <c r="CL25" i="102"/>
  <c r="CK25" i="102"/>
  <c r="CJ25" i="102"/>
  <c r="CI25" i="102"/>
  <c r="CH25" i="102"/>
  <c r="CG25" i="102"/>
  <c r="CF25" i="102"/>
  <c r="CE25" i="102"/>
  <c r="CC25" i="102"/>
  <c r="CB25" i="102"/>
  <c r="CA25" i="102"/>
  <c r="BZ25" i="102"/>
  <c r="BY25" i="102"/>
  <c r="BX25" i="102"/>
  <c r="BW25" i="102"/>
  <c r="BV25" i="102"/>
  <c r="BS25" i="102"/>
  <c r="BR25" i="102"/>
  <c r="BQ25" i="102"/>
  <c r="BP25" i="102"/>
  <c r="BO25" i="102"/>
  <c r="BN25" i="102"/>
  <c r="BM25" i="102"/>
  <c r="BL25" i="102"/>
  <c r="BK25" i="102"/>
  <c r="BJ25" i="102"/>
  <c r="BI25" i="102"/>
  <c r="BH25" i="102"/>
  <c r="BF25" i="102"/>
  <c r="BE25" i="102"/>
  <c r="BD25" i="102"/>
  <c r="BC25" i="102"/>
  <c r="BB25" i="102"/>
  <c r="BA25" i="102"/>
  <c r="AZ25" i="102"/>
  <c r="AY25" i="102"/>
  <c r="AV25" i="102"/>
  <c r="AU25" i="102"/>
  <c r="AT25" i="102"/>
  <c r="AS25" i="102"/>
  <c r="AR25" i="102"/>
  <c r="AQ25" i="102"/>
  <c r="AP25" i="102"/>
  <c r="AO25" i="102"/>
  <c r="AN25" i="102"/>
  <c r="AM25" i="102"/>
  <c r="AL25" i="102"/>
  <c r="AK25" i="102"/>
  <c r="AI25" i="102"/>
  <c r="AH25" i="102"/>
  <c r="AG25" i="102"/>
  <c r="AF25" i="102"/>
  <c r="AE25" i="102"/>
  <c r="AD25" i="102"/>
  <c r="AC25" i="102"/>
  <c r="AB25" i="102"/>
  <c r="Y25" i="102"/>
  <c r="X25" i="102"/>
  <c r="W25" i="102"/>
  <c r="V25" i="102"/>
  <c r="U25" i="102"/>
  <c r="T25" i="102"/>
  <c r="S25" i="102"/>
  <c r="R25" i="102"/>
  <c r="Q25" i="102"/>
  <c r="P25" i="102"/>
  <c r="O25" i="102"/>
  <c r="N25" i="102"/>
  <c r="L25" i="102"/>
  <c r="K25" i="102"/>
  <c r="J25" i="102"/>
  <c r="I25" i="102"/>
  <c r="H25" i="102"/>
  <c r="G25" i="102"/>
  <c r="F25" i="102"/>
  <c r="E25" i="102"/>
  <c r="HX24" i="102"/>
  <c r="HW24" i="102"/>
  <c r="HV24" i="102"/>
  <c r="HU24" i="102"/>
  <c r="HT24" i="102"/>
  <c r="HS24" i="102"/>
  <c r="HR24" i="102"/>
  <c r="HQ24" i="102"/>
  <c r="HP24" i="102"/>
  <c r="HO24" i="102"/>
  <c r="HN24" i="102"/>
  <c r="HM24" i="102"/>
  <c r="HK24" i="102"/>
  <c r="HJ24" i="102"/>
  <c r="HI24" i="102"/>
  <c r="HH24" i="102"/>
  <c r="HG24" i="102"/>
  <c r="HF24" i="102"/>
  <c r="HE24" i="102"/>
  <c r="HD24" i="102"/>
  <c r="HA24" i="102"/>
  <c r="GZ24" i="102"/>
  <c r="GY24" i="102"/>
  <c r="GX24" i="102"/>
  <c r="GW24" i="102"/>
  <c r="GV24" i="102"/>
  <c r="GU24" i="102"/>
  <c r="GT24" i="102"/>
  <c r="GS24" i="102"/>
  <c r="GR24" i="102"/>
  <c r="GQ24" i="102"/>
  <c r="GP24" i="102"/>
  <c r="GN24" i="102"/>
  <c r="GM24" i="102"/>
  <c r="GL24" i="102"/>
  <c r="GK24" i="102"/>
  <c r="GJ24" i="102"/>
  <c r="GI24" i="102"/>
  <c r="GH24" i="102"/>
  <c r="GG24" i="102"/>
  <c r="GD24" i="102"/>
  <c r="GC24" i="102"/>
  <c r="GB24" i="102"/>
  <c r="GA24" i="102"/>
  <c r="FZ24" i="102"/>
  <c r="FY24" i="102"/>
  <c r="FX24" i="102"/>
  <c r="FW24" i="102"/>
  <c r="FV24" i="102"/>
  <c r="FU24" i="102"/>
  <c r="FT24" i="102"/>
  <c r="FS24" i="102"/>
  <c r="FQ24" i="102"/>
  <c r="FP24" i="102"/>
  <c r="FO24" i="102"/>
  <c r="FN24" i="102"/>
  <c r="FM24" i="102"/>
  <c r="FL24" i="102"/>
  <c r="FK24" i="102"/>
  <c r="FJ24" i="102"/>
  <c r="FG24" i="102"/>
  <c r="FF24" i="102"/>
  <c r="FE24" i="102"/>
  <c r="FD24" i="102"/>
  <c r="FC24" i="102"/>
  <c r="FB24" i="102"/>
  <c r="FA24" i="102"/>
  <c r="EZ24" i="102"/>
  <c r="EY24" i="102"/>
  <c r="EX24" i="102"/>
  <c r="EW24" i="102"/>
  <c r="EV24" i="102"/>
  <c r="ET24" i="102"/>
  <c r="ES24" i="102"/>
  <c r="ER24" i="102"/>
  <c r="EQ24" i="102"/>
  <c r="EP24" i="102"/>
  <c r="EO24" i="102"/>
  <c r="EN24" i="102"/>
  <c r="EM24" i="102"/>
  <c r="EJ24" i="102"/>
  <c r="EI24" i="102"/>
  <c r="EH24" i="102"/>
  <c r="EG24" i="102"/>
  <c r="EF24" i="102"/>
  <c r="EE24" i="102"/>
  <c r="ED24" i="102"/>
  <c r="EC24" i="102"/>
  <c r="EB24" i="102"/>
  <c r="EA24" i="102"/>
  <c r="DZ24" i="102"/>
  <c r="DY24" i="102"/>
  <c r="DW24" i="102"/>
  <c r="DV24" i="102"/>
  <c r="DU24" i="102"/>
  <c r="DT24" i="102"/>
  <c r="DS24" i="102"/>
  <c r="DR24" i="102"/>
  <c r="DQ24" i="102"/>
  <c r="DP24" i="102"/>
  <c r="DM24" i="102"/>
  <c r="DL24" i="102"/>
  <c r="DK24" i="102"/>
  <c r="DJ24" i="102"/>
  <c r="DI24" i="102"/>
  <c r="DH24" i="102"/>
  <c r="DG24" i="102"/>
  <c r="DF24" i="102"/>
  <c r="DE24" i="102"/>
  <c r="DD24" i="102"/>
  <c r="DC24" i="102"/>
  <c r="DB24" i="102"/>
  <c r="CZ24" i="102"/>
  <c r="CY24" i="102"/>
  <c r="CX24" i="102"/>
  <c r="CW24" i="102"/>
  <c r="CV24" i="102"/>
  <c r="CU24" i="102"/>
  <c r="CT24" i="102"/>
  <c r="CS24" i="102"/>
  <c r="CP24" i="102"/>
  <c r="CO24" i="102"/>
  <c r="CN24" i="102"/>
  <c r="CM24" i="102"/>
  <c r="CL24" i="102"/>
  <c r="CK24" i="102"/>
  <c r="CJ24" i="102"/>
  <c r="CI24" i="102"/>
  <c r="CH24" i="102"/>
  <c r="CG24" i="102"/>
  <c r="CF24" i="102"/>
  <c r="CE24" i="102"/>
  <c r="CC24" i="102"/>
  <c r="CB24" i="102"/>
  <c r="CA24" i="102"/>
  <c r="BZ24" i="102"/>
  <c r="BY24" i="102"/>
  <c r="BX24" i="102"/>
  <c r="BW24" i="102"/>
  <c r="BV24" i="102"/>
  <c r="BS24" i="102"/>
  <c r="BR24" i="102"/>
  <c r="BQ24" i="102"/>
  <c r="BP24" i="102"/>
  <c r="BO24" i="102"/>
  <c r="BN24" i="102"/>
  <c r="BM24" i="102"/>
  <c r="BL24" i="102"/>
  <c r="BK24" i="102"/>
  <c r="BJ24" i="102"/>
  <c r="BI24" i="102"/>
  <c r="BH24" i="102"/>
  <c r="BF24" i="102"/>
  <c r="BE24" i="102"/>
  <c r="BD24" i="102"/>
  <c r="BC24" i="102"/>
  <c r="BB24" i="102"/>
  <c r="BA24" i="102"/>
  <c r="AZ24" i="102"/>
  <c r="AY24" i="102"/>
  <c r="AV24" i="102"/>
  <c r="AU24" i="102"/>
  <c r="AT24" i="102"/>
  <c r="AS24" i="102"/>
  <c r="AR24" i="102"/>
  <c r="AQ24" i="102"/>
  <c r="AP24" i="102"/>
  <c r="AO24" i="102"/>
  <c r="AN24" i="102"/>
  <c r="AM24" i="102"/>
  <c r="AL24" i="102"/>
  <c r="AK24" i="102"/>
  <c r="AI24" i="102"/>
  <c r="AH24" i="102"/>
  <c r="AG24" i="102"/>
  <c r="AF24" i="102"/>
  <c r="AE24" i="102"/>
  <c r="AD24" i="102"/>
  <c r="AC24" i="102"/>
  <c r="AB24" i="102"/>
  <c r="Y24" i="102"/>
  <c r="X24" i="102"/>
  <c r="W24" i="102"/>
  <c r="V24" i="102"/>
  <c r="U24" i="102"/>
  <c r="T24" i="102"/>
  <c r="S24" i="102"/>
  <c r="R24" i="102"/>
  <c r="Q24" i="102"/>
  <c r="P24" i="102"/>
  <c r="O24" i="102"/>
  <c r="N24" i="102"/>
  <c r="L24" i="102"/>
  <c r="K24" i="102"/>
  <c r="J24" i="102"/>
  <c r="I24" i="102"/>
  <c r="H24" i="102"/>
  <c r="G24" i="102"/>
  <c r="F24" i="102"/>
  <c r="E24" i="102"/>
  <c r="HX23" i="102"/>
  <c r="HW23" i="102"/>
  <c r="HV23" i="102"/>
  <c r="HU23" i="102"/>
  <c r="HT23" i="102"/>
  <c r="HS23" i="102"/>
  <c r="HR23" i="102"/>
  <c r="HQ23" i="102"/>
  <c r="HP23" i="102"/>
  <c r="HO23" i="102"/>
  <c r="HN23" i="102"/>
  <c r="HM23" i="102"/>
  <c r="HK23" i="102"/>
  <c r="HJ23" i="102"/>
  <c r="HI23" i="102"/>
  <c r="HH23" i="102"/>
  <c r="HG23" i="102"/>
  <c r="HF23" i="102"/>
  <c r="HE23" i="102"/>
  <c r="HD23" i="102"/>
  <c r="HA23" i="102"/>
  <c r="GZ23" i="102"/>
  <c r="GY23" i="102"/>
  <c r="GX23" i="102"/>
  <c r="GW23" i="102"/>
  <c r="GV23" i="102"/>
  <c r="GU23" i="102"/>
  <c r="GT23" i="102"/>
  <c r="GS23" i="102"/>
  <c r="GR23" i="102"/>
  <c r="GQ23" i="102"/>
  <c r="GP23" i="102"/>
  <c r="GN23" i="102"/>
  <c r="GM23" i="102"/>
  <c r="GL23" i="102"/>
  <c r="GK23" i="102"/>
  <c r="GJ23" i="102"/>
  <c r="GI23" i="102"/>
  <c r="GH23" i="102"/>
  <c r="GG23" i="102"/>
  <c r="GD23" i="102"/>
  <c r="GC23" i="102"/>
  <c r="GB23" i="102"/>
  <c r="GA23" i="102"/>
  <c r="FZ23" i="102"/>
  <c r="FY23" i="102"/>
  <c r="FX23" i="102"/>
  <c r="FW23" i="102"/>
  <c r="FV23" i="102"/>
  <c r="FU23" i="102"/>
  <c r="FT23" i="102"/>
  <c r="FS23" i="102"/>
  <c r="FQ23" i="102"/>
  <c r="FP23" i="102"/>
  <c r="FO23" i="102"/>
  <c r="FN23" i="102"/>
  <c r="FM23" i="102"/>
  <c r="FL23" i="102"/>
  <c r="FK23" i="102"/>
  <c r="FJ23" i="102"/>
  <c r="FG23" i="102"/>
  <c r="FF23" i="102"/>
  <c r="FE23" i="102"/>
  <c r="FD23" i="102"/>
  <c r="FC23" i="102"/>
  <c r="FB23" i="102"/>
  <c r="FA23" i="102"/>
  <c r="EZ23" i="102"/>
  <c r="EY23" i="102"/>
  <c r="EX23" i="102"/>
  <c r="EW23" i="102"/>
  <c r="EV23" i="102"/>
  <c r="ET23" i="102"/>
  <c r="ES23" i="102"/>
  <c r="ER23" i="102"/>
  <c r="EQ23" i="102"/>
  <c r="EP23" i="102"/>
  <c r="EO23" i="102"/>
  <c r="EN23" i="102"/>
  <c r="EM23" i="102"/>
  <c r="EJ23" i="102"/>
  <c r="EI23" i="102"/>
  <c r="EH23" i="102"/>
  <c r="EG23" i="102"/>
  <c r="EF23" i="102"/>
  <c r="EE23" i="102"/>
  <c r="ED23" i="102"/>
  <c r="EC23" i="102"/>
  <c r="EB23" i="102"/>
  <c r="EA23" i="102"/>
  <c r="DZ23" i="102"/>
  <c r="DY23" i="102"/>
  <c r="DW23" i="102"/>
  <c r="DV23" i="102"/>
  <c r="DU23" i="102"/>
  <c r="DT23" i="102"/>
  <c r="DS23" i="102"/>
  <c r="DR23" i="102"/>
  <c r="DQ23" i="102"/>
  <c r="DP23" i="102"/>
  <c r="DM23" i="102"/>
  <c r="DL23" i="102"/>
  <c r="DK23" i="102"/>
  <c r="DJ23" i="102"/>
  <c r="DI23" i="102"/>
  <c r="DH23" i="102"/>
  <c r="DG23" i="102"/>
  <c r="DF23" i="102"/>
  <c r="DE23" i="102"/>
  <c r="DD23" i="102"/>
  <c r="DC23" i="102"/>
  <c r="DB23" i="102"/>
  <c r="CZ23" i="102"/>
  <c r="CY23" i="102"/>
  <c r="CX23" i="102"/>
  <c r="CW23" i="102"/>
  <c r="CV23" i="102"/>
  <c r="CU23" i="102"/>
  <c r="CT23" i="102"/>
  <c r="CS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CC23" i="102"/>
  <c r="CB23" i="102"/>
  <c r="CA23" i="102"/>
  <c r="BZ23" i="102"/>
  <c r="BY23" i="102"/>
  <c r="BX23" i="102"/>
  <c r="BW23" i="102"/>
  <c r="BV23" i="102"/>
  <c r="BS23" i="102"/>
  <c r="BR23" i="102"/>
  <c r="BQ23" i="102"/>
  <c r="BP23" i="102"/>
  <c r="BO23" i="102"/>
  <c r="BN23" i="102"/>
  <c r="BM23" i="102"/>
  <c r="BL23" i="102"/>
  <c r="BK23" i="102"/>
  <c r="BJ23" i="102"/>
  <c r="BI23" i="102"/>
  <c r="BH23" i="102"/>
  <c r="BF23" i="102"/>
  <c r="BE23" i="102"/>
  <c r="BD23" i="102"/>
  <c r="BC23" i="102"/>
  <c r="BB23" i="102"/>
  <c r="BA23" i="102"/>
  <c r="AZ23" i="102"/>
  <c r="AY23" i="102"/>
  <c r="AV23" i="102"/>
  <c r="AU23" i="102"/>
  <c r="AT23" i="102"/>
  <c r="AS23" i="102"/>
  <c r="AR23" i="102"/>
  <c r="AQ23" i="102"/>
  <c r="AP23" i="102"/>
  <c r="AO23" i="102"/>
  <c r="AN23" i="102"/>
  <c r="AM23" i="102"/>
  <c r="AL23" i="102"/>
  <c r="AK23" i="102"/>
  <c r="AI23" i="102"/>
  <c r="AH23" i="102"/>
  <c r="AG23" i="102"/>
  <c r="AF23" i="102"/>
  <c r="AE23" i="102"/>
  <c r="AD23" i="102"/>
  <c r="AC23" i="102"/>
  <c r="AB23" i="102"/>
  <c r="Y23" i="102"/>
  <c r="X23" i="102"/>
  <c r="W23" i="102"/>
  <c r="V23" i="102"/>
  <c r="U23" i="102"/>
  <c r="T23" i="102"/>
  <c r="S23" i="102"/>
  <c r="R23" i="102"/>
  <c r="Q23" i="102"/>
  <c r="P23" i="102"/>
  <c r="O23" i="102"/>
  <c r="N23" i="102"/>
  <c r="L23" i="102"/>
  <c r="K23" i="102"/>
  <c r="J23" i="102"/>
  <c r="I23" i="102"/>
  <c r="H23" i="102"/>
  <c r="G23" i="102"/>
  <c r="F23" i="102"/>
  <c r="E23" i="102"/>
  <c r="HX22" i="102"/>
  <c r="HW22" i="102"/>
  <c r="HV22" i="102"/>
  <c r="HU22" i="102"/>
  <c r="HT22" i="102"/>
  <c r="HS22" i="102"/>
  <c r="HR22" i="102"/>
  <c r="HQ22" i="102"/>
  <c r="HP22" i="102"/>
  <c r="HO22" i="102"/>
  <c r="HN22" i="102"/>
  <c r="HM22" i="102"/>
  <c r="HK22" i="102"/>
  <c r="HJ22" i="102"/>
  <c r="HI22" i="102"/>
  <c r="HH22" i="102"/>
  <c r="HG22" i="102"/>
  <c r="HF22" i="102"/>
  <c r="HE22" i="102"/>
  <c r="HD22" i="102"/>
  <c r="HA22" i="102"/>
  <c r="GZ22" i="102"/>
  <c r="GY22" i="102"/>
  <c r="GX22" i="102"/>
  <c r="GW22" i="102"/>
  <c r="GV22" i="102"/>
  <c r="GU22" i="102"/>
  <c r="GT22" i="102"/>
  <c r="GS22" i="102"/>
  <c r="GR22" i="102"/>
  <c r="GQ22" i="102"/>
  <c r="GP22" i="102"/>
  <c r="GN22" i="102"/>
  <c r="GM22" i="102"/>
  <c r="GL22" i="102"/>
  <c r="GK22" i="102"/>
  <c r="GJ22" i="102"/>
  <c r="GI22" i="102"/>
  <c r="GH22" i="102"/>
  <c r="GG22" i="102"/>
  <c r="GD22" i="102"/>
  <c r="GC22" i="102"/>
  <c r="GB22" i="102"/>
  <c r="GA22" i="102"/>
  <c r="FZ22" i="102"/>
  <c r="FY22" i="102"/>
  <c r="FX22" i="102"/>
  <c r="FW22" i="102"/>
  <c r="FV22" i="102"/>
  <c r="FU22" i="102"/>
  <c r="FT22" i="102"/>
  <c r="FS22" i="102"/>
  <c r="FQ22" i="102"/>
  <c r="FP22" i="102"/>
  <c r="FO22" i="102"/>
  <c r="FN22" i="102"/>
  <c r="FM22" i="102"/>
  <c r="FL22" i="102"/>
  <c r="FK22" i="102"/>
  <c r="FJ22" i="102"/>
  <c r="FG22" i="102"/>
  <c r="FF22" i="102"/>
  <c r="FE22" i="102"/>
  <c r="FD22" i="102"/>
  <c r="FC22" i="102"/>
  <c r="FB22" i="102"/>
  <c r="FA22" i="102"/>
  <c r="EZ22" i="102"/>
  <c r="EY22" i="102"/>
  <c r="EX22" i="102"/>
  <c r="EW22" i="102"/>
  <c r="EV22" i="102"/>
  <c r="ET22" i="102"/>
  <c r="ES22" i="102"/>
  <c r="ER22" i="102"/>
  <c r="EQ22" i="102"/>
  <c r="EP22" i="102"/>
  <c r="EO22" i="102"/>
  <c r="EN22" i="102"/>
  <c r="EM22" i="102"/>
  <c r="EJ22" i="102"/>
  <c r="EI22" i="102"/>
  <c r="EH22" i="102"/>
  <c r="EG22" i="102"/>
  <c r="EF22" i="102"/>
  <c r="EE22" i="102"/>
  <c r="ED22" i="102"/>
  <c r="EC22" i="102"/>
  <c r="EB22" i="102"/>
  <c r="EA22" i="102"/>
  <c r="DZ22" i="102"/>
  <c r="DY22" i="102"/>
  <c r="DW22" i="102"/>
  <c r="DV22" i="102"/>
  <c r="DU22" i="102"/>
  <c r="DT22" i="102"/>
  <c r="DS22" i="102"/>
  <c r="DR22" i="102"/>
  <c r="DQ22" i="102"/>
  <c r="DP22" i="102"/>
  <c r="DM22" i="102"/>
  <c r="DL22" i="102"/>
  <c r="DK22" i="102"/>
  <c r="DJ22" i="102"/>
  <c r="DI22" i="102"/>
  <c r="DH22" i="102"/>
  <c r="DG22" i="102"/>
  <c r="DF22" i="102"/>
  <c r="DE22" i="102"/>
  <c r="DD22" i="102"/>
  <c r="DC22" i="102"/>
  <c r="DB22" i="102"/>
  <c r="CZ22" i="102"/>
  <c r="CY22" i="102"/>
  <c r="CX22" i="102"/>
  <c r="CW22" i="102"/>
  <c r="CV22" i="102"/>
  <c r="CU22" i="102"/>
  <c r="CT22" i="102"/>
  <c r="CS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CC22" i="102"/>
  <c r="CB22" i="102"/>
  <c r="CA22" i="102"/>
  <c r="BZ22" i="102"/>
  <c r="BY22" i="102"/>
  <c r="BX22" i="102"/>
  <c r="BW22" i="102"/>
  <c r="BV22" i="102"/>
  <c r="BS22" i="102"/>
  <c r="BR22" i="102"/>
  <c r="BQ22" i="102"/>
  <c r="BP22" i="102"/>
  <c r="BO22" i="102"/>
  <c r="BN22" i="102"/>
  <c r="BM22" i="102"/>
  <c r="BL22" i="102"/>
  <c r="BK22" i="102"/>
  <c r="BJ22" i="102"/>
  <c r="BI22" i="102"/>
  <c r="BH22" i="102"/>
  <c r="BF22" i="102"/>
  <c r="BE22" i="102"/>
  <c r="BD22" i="102"/>
  <c r="BC22" i="102"/>
  <c r="BB22" i="102"/>
  <c r="BA22" i="102"/>
  <c r="AZ22" i="102"/>
  <c r="AY22" i="102"/>
  <c r="AV22" i="102"/>
  <c r="AU22" i="102"/>
  <c r="AT22" i="102"/>
  <c r="AS22" i="102"/>
  <c r="AR22" i="102"/>
  <c r="AQ22" i="102"/>
  <c r="AP22" i="102"/>
  <c r="AO22" i="102"/>
  <c r="AN22" i="102"/>
  <c r="AM22" i="102"/>
  <c r="AL22" i="102"/>
  <c r="AK22" i="102"/>
  <c r="AI22" i="102"/>
  <c r="AH22" i="102"/>
  <c r="AG22" i="102"/>
  <c r="AF22" i="102"/>
  <c r="AE22" i="102"/>
  <c r="AD22" i="102"/>
  <c r="AC22" i="102"/>
  <c r="AB22" i="102"/>
  <c r="Y22" i="102"/>
  <c r="X22" i="102"/>
  <c r="W22" i="102"/>
  <c r="V22" i="102"/>
  <c r="U22" i="102"/>
  <c r="T22" i="102"/>
  <c r="S22" i="102"/>
  <c r="R22" i="102"/>
  <c r="Q22" i="102"/>
  <c r="P22" i="102"/>
  <c r="O22" i="102"/>
  <c r="N22" i="102"/>
  <c r="L22" i="102"/>
  <c r="K22" i="102"/>
  <c r="J22" i="102"/>
  <c r="I22" i="102"/>
  <c r="H22" i="102"/>
  <c r="G22" i="102"/>
  <c r="F22" i="102"/>
  <c r="E22" i="102"/>
  <c r="HX21" i="102"/>
  <c r="HW21" i="102"/>
  <c r="HV21" i="102"/>
  <c r="HU21" i="102"/>
  <c r="HT21" i="102"/>
  <c r="HS21" i="102"/>
  <c r="HR21" i="102"/>
  <c r="HQ21" i="102"/>
  <c r="HP21" i="102"/>
  <c r="HO21" i="102"/>
  <c r="HN21" i="102"/>
  <c r="HM21" i="102"/>
  <c r="HK21" i="102"/>
  <c r="HJ21" i="102"/>
  <c r="HI21" i="102"/>
  <c r="HH21" i="102"/>
  <c r="HG21" i="102"/>
  <c r="HF21" i="102"/>
  <c r="HE21" i="102"/>
  <c r="HD21" i="102"/>
  <c r="HA21" i="102"/>
  <c r="GZ21" i="102"/>
  <c r="GY21" i="102"/>
  <c r="GX21" i="102"/>
  <c r="GW21" i="102"/>
  <c r="GV21" i="102"/>
  <c r="GU21" i="102"/>
  <c r="GT21" i="102"/>
  <c r="GS21" i="102"/>
  <c r="GR21" i="102"/>
  <c r="GQ21" i="102"/>
  <c r="GP21" i="102"/>
  <c r="GN21" i="102"/>
  <c r="GM21" i="102"/>
  <c r="GL21" i="102"/>
  <c r="GK21" i="102"/>
  <c r="GJ21" i="102"/>
  <c r="GI21" i="102"/>
  <c r="GH21" i="102"/>
  <c r="GG21" i="102"/>
  <c r="GD21" i="102"/>
  <c r="GC21" i="102"/>
  <c r="GB21" i="102"/>
  <c r="GA21" i="102"/>
  <c r="FZ21" i="102"/>
  <c r="FY21" i="102"/>
  <c r="FX21" i="102"/>
  <c r="FW21" i="102"/>
  <c r="FV21" i="102"/>
  <c r="FU21" i="102"/>
  <c r="FT21" i="102"/>
  <c r="FS21" i="102"/>
  <c r="FQ21" i="102"/>
  <c r="FP21" i="102"/>
  <c r="FO21" i="102"/>
  <c r="FN21" i="102"/>
  <c r="FM21" i="102"/>
  <c r="FL21" i="102"/>
  <c r="FK21" i="102"/>
  <c r="FJ21" i="102"/>
  <c r="FG21" i="102"/>
  <c r="FF21" i="102"/>
  <c r="FE21" i="102"/>
  <c r="FD21" i="102"/>
  <c r="FC21" i="102"/>
  <c r="FB21" i="102"/>
  <c r="FA21" i="102"/>
  <c r="EZ21" i="102"/>
  <c r="EY21" i="102"/>
  <c r="EX21" i="102"/>
  <c r="EW21" i="102"/>
  <c r="EV21" i="102"/>
  <c r="ET21" i="102"/>
  <c r="ES21" i="102"/>
  <c r="ER21" i="102"/>
  <c r="EQ21" i="102"/>
  <c r="EP21" i="102"/>
  <c r="EO21" i="102"/>
  <c r="EN21" i="102"/>
  <c r="EM21" i="102"/>
  <c r="EJ21" i="102"/>
  <c r="EI21" i="102"/>
  <c r="EH21" i="102"/>
  <c r="EG21" i="102"/>
  <c r="EF21" i="102"/>
  <c r="EE21" i="102"/>
  <c r="ED21" i="102"/>
  <c r="EC21" i="102"/>
  <c r="EB21" i="102"/>
  <c r="EA21" i="102"/>
  <c r="DZ21" i="102"/>
  <c r="DY21" i="102"/>
  <c r="DW21" i="102"/>
  <c r="DV21" i="102"/>
  <c r="DU21" i="102"/>
  <c r="DT21" i="102"/>
  <c r="DS21" i="102"/>
  <c r="DR21" i="102"/>
  <c r="DQ21" i="102"/>
  <c r="DP21" i="102"/>
  <c r="DM21" i="102"/>
  <c r="DL21" i="102"/>
  <c r="DK21" i="102"/>
  <c r="DJ21" i="102"/>
  <c r="DI21" i="102"/>
  <c r="DH21" i="102"/>
  <c r="DG21" i="102"/>
  <c r="DF21" i="102"/>
  <c r="DE21" i="102"/>
  <c r="DD21" i="102"/>
  <c r="DC21" i="102"/>
  <c r="DB21" i="102"/>
  <c r="CZ21" i="102"/>
  <c r="CY21" i="102"/>
  <c r="CX21" i="102"/>
  <c r="CW21" i="102"/>
  <c r="CV21" i="102"/>
  <c r="CU21" i="102"/>
  <c r="CT21" i="102"/>
  <c r="CS21" i="102"/>
  <c r="CP21" i="102"/>
  <c r="CO21" i="102"/>
  <c r="CN21" i="102"/>
  <c r="CM21" i="102"/>
  <c r="CL21" i="102"/>
  <c r="CK21" i="102"/>
  <c r="CJ21" i="102"/>
  <c r="CI21" i="102"/>
  <c r="CH21" i="102"/>
  <c r="CG21" i="102"/>
  <c r="CF21" i="102"/>
  <c r="CE21" i="102"/>
  <c r="CC21" i="102"/>
  <c r="CB21" i="102"/>
  <c r="CA21" i="102"/>
  <c r="BZ21" i="102"/>
  <c r="BY21" i="102"/>
  <c r="BX21" i="102"/>
  <c r="BW21" i="102"/>
  <c r="BV21" i="102"/>
  <c r="BS21" i="102"/>
  <c r="BR21" i="102"/>
  <c r="BQ21" i="102"/>
  <c r="BP21" i="102"/>
  <c r="BO21" i="102"/>
  <c r="BN21" i="102"/>
  <c r="BM21" i="102"/>
  <c r="BL21" i="102"/>
  <c r="BK21" i="102"/>
  <c r="BJ21" i="102"/>
  <c r="BI21" i="102"/>
  <c r="BH21" i="102"/>
  <c r="BF21" i="102"/>
  <c r="BE21" i="102"/>
  <c r="BD21" i="102"/>
  <c r="BC21" i="102"/>
  <c r="BB21" i="102"/>
  <c r="BA21" i="102"/>
  <c r="AZ21" i="102"/>
  <c r="AY21" i="102"/>
  <c r="AV21" i="102"/>
  <c r="AU21" i="102"/>
  <c r="AT21" i="102"/>
  <c r="AS21" i="102"/>
  <c r="AR21" i="102"/>
  <c r="AQ21" i="102"/>
  <c r="AP21" i="102"/>
  <c r="AO21" i="102"/>
  <c r="AN21" i="102"/>
  <c r="AM21" i="102"/>
  <c r="AL21" i="102"/>
  <c r="AK21" i="102"/>
  <c r="AI21" i="102"/>
  <c r="AH21" i="102"/>
  <c r="AG21" i="102"/>
  <c r="AF21" i="102"/>
  <c r="AE21" i="102"/>
  <c r="AD21" i="102"/>
  <c r="AC21" i="102"/>
  <c r="AB21" i="102"/>
  <c r="Y21" i="102"/>
  <c r="X21" i="102"/>
  <c r="W21" i="102"/>
  <c r="V21" i="102"/>
  <c r="U21" i="102"/>
  <c r="T21" i="102"/>
  <c r="S21" i="102"/>
  <c r="R21" i="102"/>
  <c r="Q21" i="102"/>
  <c r="P21" i="102"/>
  <c r="O21" i="102"/>
  <c r="N21" i="102"/>
  <c r="L21" i="102"/>
  <c r="K21" i="102"/>
  <c r="J21" i="102"/>
  <c r="I21" i="102"/>
  <c r="H21" i="102"/>
  <c r="G21" i="102"/>
  <c r="F21" i="102"/>
  <c r="E21" i="102"/>
  <c r="HX20" i="102"/>
  <c r="HW20" i="102"/>
  <c r="HV20" i="102"/>
  <c r="HU20" i="102"/>
  <c r="HT20" i="102"/>
  <c r="HS20" i="102"/>
  <c r="HR20" i="102"/>
  <c r="HQ20" i="102"/>
  <c r="HP20" i="102"/>
  <c r="HO20" i="102"/>
  <c r="HN20" i="102"/>
  <c r="HM20" i="102"/>
  <c r="HK20" i="102"/>
  <c r="HJ20" i="102"/>
  <c r="HI20" i="102"/>
  <c r="HH20" i="102"/>
  <c r="HG20" i="102"/>
  <c r="HF20" i="102"/>
  <c r="HE20" i="102"/>
  <c r="HD20" i="102"/>
  <c r="HA20" i="102"/>
  <c r="GZ20" i="102"/>
  <c r="GY20" i="102"/>
  <c r="GX20" i="102"/>
  <c r="GW20" i="102"/>
  <c r="GV20" i="102"/>
  <c r="GU20" i="102"/>
  <c r="GT20" i="102"/>
  <c r="GS20" i="102"/>
  <c r="GR20" i="102"/>
  <c r="GQ20" i="102"/>
  <c r="GP20" i="102"/>
  <c r="GN20" i="102"/>
  <c r="GM20" i="102"/>
  <c r="GL20" i="102"/>
  <c r="GK20" i="102"/>
  <c r="GJ20" i="102"/>
  <c r="GI20" i="102"/>
  <c r="GH20" i="102"/>
  <c r="GG20" i="102"/>
  <c r="GD20" i="102"/>
  <c r="GC20" i="102"/>
  <c r="GB20" i="102"/>
  <c r="GA20" i="102"/>
  <c r="FZ20" i="102"/>
  <c r="FY20" i="102"/>
  <c r="FX20" i="102"/>
  <c r="FW20" i="102"/>
  <c r="FV20" i="102"/>
  <c r="FU20" i="102"/>
  <c r="FT20" i="102"/>
  <c r="FS20" i="102"/>
  <c r="FQ20" i="102"/>
  <c r="FP20" i="102"/>
  <c r="FO20" i="102"/>
  <c r="FN20" i="102"/>
  <c r="FM20" i="102"/>
  <c r="FL20" i="102"/>
  <c r="FK20" i="102"/>
  <c r="FJ20" i="102"/>
  <c r="FG20" i="102"/>
  <c r="FF20" i="102"/>
  <c r="FE20" i="102"/>
  <c r="FD20" i="102"/>
  <c r="FC20" i="102"/>
  <c r="FB20" i="102"/>
  <c r="FA20" i="102"/>
  <c r="EZ20" i="102"/>
  <c r="EY20" i="102"/>
  <c r="EX20" i="102"/>
  <c r="EW20" i="102"/>
  <c r="EV20" i="102"/>
  <c r="ET20" i="102"/>
  <c r="ES20" i="102"/>
  <c r="ER20" i="102"/>
  <c r="EQ20" i="102"/>
  <c r="EP20" i="102"/>
  <c r="EO20" i="102"/>
  <c r="EN20" i="102"/>
  <c r="EM20" i="102"/>
  <c r="EJ20" i="102"/>
  <c r="EI20" i="102"/>
  <c r="EH20" i="102"/>
  <c r="EG20" i="102"/>
  <c r="EF20" i="102"/>
  <c r="EE20" i="102"/>
  <c r="ED20" i="102"/>
  <c r="EC20" i="102"/>
  <c r="EB20" i="102"/>
  <c r="EA20" i="102"/>
  <c r="DZ20" i="102"/>
  <c r="DY20" i="102"/>
  <c r="DW20" i="102"/>
  <c r="DV20" i="102"/>
  <c r="DU20" i="102"/>
  <c r="DT20" i="102"/>
  <c r="DS20" i="102"/>
  <c r="DR20" i="102"/>
  <c r="DQ20" i="102"/>
  <c r="DP20" i="102"/>
  <c r="DM20" i="102"/>
  <c r="DL20" i="102"/>
  <c r="DK20" i="102"/>
  <c r="DJ20" i="102"/>
  <c r="DI20" i="102"/>
  <c r="DH20" i="102"/>
  <c r="DG20" i="102"/>
  <c r="DF20" i="102"/>
  <c r="DE20" i="102"/>
  <c r="DD20" i="102"/>
  <c r="DC20" i="102"/>
  <c r="DB20" i="102"/>
  <c r="CZ20" i="102"/>
  <c r="CY20" i="102"/>
  <c r="CX20" i="102"/>
  <c r="CW20" i="102"/>
  <c r="CV20" i="102"/>
  <c r="CU20" i="102"/>
  <c r="CT20" i="102"/>
  <c r="CS20" i="102"/>
  <c r="CP20" i="102"/>
  <c r="CO20" i="102"/>
  <c r="CN20" i="102"/>
  <c r="CM20" i="102"/>
  <c r="CL20" i="102"/>
  <c r="CK20" i="102"/>
  <c r="CJ20" i="102"/>
  <c r="CI20" i="102"/>
  <c r="CH20" i="102"/>
  <c r="CG20" i="102"/>
  <c r="CF20" i="102"/>
  <c r="CE20" i="102"/>
  <c r="CC20" i="102"/>
  <c r="CB20" i="102"/>
  <c r="CA20" i="102"/>
  <c r="BZ20" i="102"/>
  <c r="BY20" i="102"/>
  <c r="BX20" i="102"/>
  <c r="BW20" i="102"/>
  <c r="BV20" i="102"/>
  <c r="BS20" i="102"/>
  <c r="BR20" i="102"/>
  <c r="BQ20" i="102"/>
  <c r="BP20" i="102"/>
  <c r="BO20" i="102"/>
  <c r="BN20" i="102"/>
  <c r="BM20" i="102"/>
  <c r="BL20" i="102"/>
  <c r="BK20" i="102"/>
  <c r="BJ20" i="102"/>
  <c r="BI20" i="102"/>
  <c r="BH20" i="102"/>
  <c r="BF20" i="102"/>
  <c r="BE20" i="102"/>
  <c r="BD20" i="102"/>
  <c r="BC20" i="102"/>
  <c r="BB20" i="102"/>
  <c r="BA20" i="102"/>
  <c r="AZ20" i="102"/>
  <c r="AY20" i="102"/>
  <c r="AV20" i="102"/>
  <c r="AU20" i="102"/>
  <c r="AT20" i="102"/>
  <c r="AS20" i="102"/>
  <c r="AR20" i="102"/>
  <c r="AQ20" i="102"/>
  <c r="AP20" i="102"/>
  <c r="AO20" i="102"/>
  <c r="AN20" i="102"/>
  <c r="AM20" i="102"/>
  <c r="AL20" i="102"/>
  <c r="AK20" i="102"/>
  <c r="AI20" i="102"/>
  <c r="AH20" i="102"/>
  <c r="AG20" i="102"/>
  <c r="AF20" i="102"/>
  <c r="AE20" i="102"/>
  <c r="AD20" i="102"/>
  <c r="AC20" i="102"/>
  <c r="AB20" i="102"/>
  <c r="Y20" i="102"/>
  <c r="X20" i="102"/>
  <c r="W20" i="102"/>
  <c r="V20" i="102"/>
  <c r="U20" i="102"/>
  <c r="T20" i="102"/>
  <c r="S20" i="102"/>
  <c r="R20" i="102"/>
  <c r="Q20" i="102"/>
  <c r="P20" i="102"/>
  <c r="O20" i="102"/>
  <c r="N20" i="102"/>
  <c r="L20" i="102"/>
  <c r="K20" i="102"/>
  <c r="J20" i="102"/>
  <c r="I20" i="102"/>
  <c r="H20" i="102"/>
  <c r="G20" i="102"/>
  <c r="F20" i="102"/>
  <c r="E20" i="102"/>
  <c r="HX19" i="102"/>
  <c r="HW19" i="102"/>
  <c r="HV19" i="102"/>
  <c r="HU19" i="102"/>
  <c r="HT19" i="102"/>
  <c r="HS19" i="102"/>
  <c r="HR19" i="102"/>
  <c r="HQ19" i="102"/>
  <c r="HP19" i="102"/>
  <c r="HO19" i="102"/>
  <c r="HN19" i="102"/>
  <c r="HM19" i="102"/>
  <c r="HK19" i="102"/>
  <c r="HJ19" i="102"/>
  <c r="HI19" i="102"/>
  <c r="HH19" i="102"/>
  <c r="HG19" i="102"/>
  <c r="HF19" i="102"/>
  <c r="HE19" i="102"/>
  <c r="HD19" i="102"/>
  <c r="HA19" i="102"/>
  <c r="GZ19" i="102"/>
  <c r="GY19" i="102"/>
  <c r="GX19" i="102"/>
  <c r="GW19" i="102"/>
  <c r="GV19" i="102"/>
  <c r="GU19" i="102"/>
  <c r="GT19" i="102"/>
  <c r="GS19" i="102"/>
  <c r="GR19" i="102"/>
  <c r="GQ19" i="102"/>
  <c r="GP19" i="102"/>
  <c r="GN19" i="102"/>
  <c r="GM19" i="102"/>
  <c r="GL19" i="102"/>
  <c r="GK19" i="102"/>
  <c r="GJ19" i="102"/>
  <c r="GI19" i="102"/>
  <c r="GH19" i="102"/>
  <c r="GG19" i="102"/>
  <c r="GD19" i="102"/>
  <c r="GC19" i="102"/>
  <c r="GB19" i="102"/>
  <c r="GA19" i="102"/>
  <c r="FZ19" i="102"/>
  <c r="FY19" i="102"/>
  <c r="FX19" i="102"/>
  <c r="FW19" i="102"/>
  <c r="FV19" i="102"/>
  <c r="FU19" i="102"/>
  <c r="FT19" i="102"/>
  <c r="FS19" i="102"/>
  <c r="FQ19" i="102"/>
  <c r="FP19" i="102"/>
  <c r="FO19" i="102"/>
  <c r="FN19" i="102"/>
  <c r="FM19" i="102"/>
  <c r="FL19" i="102"/>
  <c r="FK19" i="102"/>
  <c r="FJ19" i="102"/>
  <c r="FG19" i="102"/>
  <c r="FF19" i="102"/>
  <c r="FE19" i="102"/>
  <c r="FD19" i="102"/>
  <c r="FC19" i="102"/>
  <c r="FB19" i="102"/>
  <c r="FA19" i="102"/>
  <c r="EZ19" i="102"/>
  <c r="EY19" i="102"/>
  <c r="EX19" i="102"/>
  <c r="EW19" i="102"/>
  <c r="EV19" i="102"/>
  <c r="ET19" i="102"/>
  <c r="ES19" i="102"/>
  <c r="ER19" i="102"/>
  <c r="EQ19" i="102"/>
  <c r="EP19" i="102"/>
  <c r="EO19" i="102"/>
  <c r="EN19" i="102"/>
  <c r="EM19" i="102"/>
  <c r="EJ19" i="102"/>
  <c r="EI19" i="102"/>
  <c r="EH19" i="102"/>
  <c r="EG19" i="102"/>
  <c r="EF19" i="102"/>
  <c r="EE19" i="102"/>
  <c r="ED19" i="102"/>
  <c r="EC19" i="102"/>
  <c r="EB19" i="102"/>
  <c r="EA19" i="102"/>
  <c r="DZ19" i="102"/>
  <c r="DY19" i="102"/>
  <c r="DW19" i="102"/>
  <c r="DV19" i="102"/>
  <c r="DU19" i="102"/>
  <c r="DT19" i="102"/>
  <c r="DS19" i="102"/>
  <c r="DR19" i="102"/>
  <c r="DQ19" i="102"/>
  <c r="DP19" i="102"/>
  <c r="DM19" i="102"/>
  <c r="DL19" i="102"/>
  <c r="DK19" i="102"/>
  <c r="DJ19" i="102"/>
  <c r="DI19" i="102"/>
  <c r="DH19" i="102"/>
  <c r="DG19" i="102"/>
  <c r="DF19" i="102"/>
  <c r="DE19" i="102"/>
  <c r="DD19" i="102"/>
  <c r="DC19" i="102"/>
  <c r="DB19" i="102"/>
  <c r="CZ19" i="102"/>
  <c r="CY19" i="102"/>
  <c r="CX19" i="102"/>
  <c r="CW19" i="102"/>
  <c r="CV19" i="102"/>
  <c r="CU19" i="102"/>
  <c r="CT19" i="102"/>
  <c r="CS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CC19" i="102"/>
  <c r="CB19" i="102"/>
  <c r="CA19" i="102"/>
  <c r="BZ19" i="102"/>
  <c r="BY19" i="102"/>
  <c r="BX19" i="102"/>
  <c r="BW19" i="102"/>
  <c r="BV19" i="102"/>
  <c r="BS19" i="102"/>
  <c r="BR19" i="102"/>
  <c r="BQ19" i="102"/>
  <c r="BP19" i="102"/>
  <c r="BO19" i="102"/>
  <c r="BN19" i="102"/>
  <c r="BM19" i="102"/>
  <c r="BL19" i="102"/>
  <c r="BK19" i="102"/>
  <c r="BJ19" i="102"/>
  <c r="BI19" i="102"/>
  <c r="BH19" i="102"/>
  <c r="BF19" i="102"/>
  <c r="BE19" i="102"/>
  <c r="BD19" i="102"/>
  <c r="BC19" i="102"/>
  <c r="BB19" i="102"/>
  <c r="BA19" i="102"/>
  <c r="AZ19" i="102"/>
  <c r="AY19" i="102"/>
  <c r="AV19" i="102"/>
  <c r="AU19" i="102"/>
  <c r="AT19" i="102"/>
  <c r="AS19" i="102"/>
  <c r="AR19" i="102"/>
  <c r="AQ19" i="102"/>
  <c r="AP19" i="102"/>
  <c r="AO19" i="102"/>
  <c r="AN19" i="102"/>
  <c r="AM19" i="102"/>
  <c r="AL19" i="102"/>
  <c r="AK19" i="102"/>
  <c r="AI19" i="102"/>
  <c r="AH19" i="102"/>
  <c r="AG19" i="102"/>
  <c r="AF19" i="102"/>
  <c r="AE19" i="102"/>
  <c r="AD19" i="102"/>
  <c r="AC19" i="102"/>
  <c r="AB19" i="102"/>
  <c r="Y19" i="102"/>
  <c r="X19" i="102"/>
  <c r="W19" i="102"/>
  <c r="V19" i="102"/>
  <c r="U19" i="102"/>
  <c r="T19" i="102"/>
  <c r="S19" i="102"/>
  <c r="R19" i="102"/>
  <c r="Q19" i="102"/>
  <c r="P19" i="102"/>
  <c r="O19" i="102"/>
  <c r="N19" i="102"/>
  <c r="L19" i="102"/>
  <c r="K19" i="102"/>
  <c r="J19" i="102"/>
  <c r="I19" i="102"/>
  <c r="H19" i="102"/>
  <c r="G19" i="102"/>
  <c r="F19" i="102"/>
  <c r="E19" i="102"/>
  <c r="HX18" i="102"/>
  <c r="L259" i="116"/>
  <c r="HW18" i="102"/>
  <c r="HV18" i="102"/>
  <c r="L260" i="116"/>
  <c r="HU18" i="102"/>
  <c r="HT18" i="102"/>
  <c r="L258" i="116"/>
  <c r="HS18" i="102"/>
  <c r="HR18" i="102"/>
  <c r="HQ18" i="102"/>
  <c r="L257" i="116"/>
  <c r="HP18" i="102"/>
  <c r="HO18" i="102"/>
  <c r="HN18" i="102"/>
  <c r="HM18" i="102"/>
  <c r="HK18" i="102"/>
  <c r="L262" i="116"/>
  <c r="HJ18" i="102"/>
  <c r="HI18" i="102"/>
  <c r="L256" i="116"/>
  <c r="HH18" i="102"/>
  <c r="HG18" i="102"/>
  <c r="L253" i="116"/>
  <c r="HF18" i="102"/>
  <c r="L255" i="116"/>
  <c r="HE18" i="102"/>
  <c r="L254" i="116"/>
  <c r="HD18" i="102"/>
  <c r="L261" i="116"/>
  <c r="HA18" i="102"/>
  <c r="K259" i="116"/>
  <c r="GZ18" i="102"/>
  <c r="GY18" i="102"/>
  <c r="K260" i="116"/>
  <c r="GX18" i="102"/>
  <c r="GW18" i="102"/>
  <c r="K258" i="116"/>
  <c r="GV18" i="102"/>
  <c r="GU18" i="102"/>
  <c r="GT18" i="102"/>
  <c r="K257" i="116"/>
  <c r="GS18" i="102"/>
  <c r="GR18" i="102"/>
  <c r="GQ18" i="102"/>
  <c r="GP18" i="102"/>
  <c r="GN18" i="102"/>
  <c r="K262" i="116"/>
  <c r="GM18" i="102"/>
  <c r="GL18" i="102"/>
  <c r="K256" i="116"/>
  <c r="GK18" i="102"/>
  <c r="GJ18" i="102"/>
  <c r="K253" i="116"/>
  <c r="GI18" i="102"/>
  <c r="K255" i="116"/>
  <c r="GH18" i="102"/>
  <c r="K254" i="116"/>
  <c r="GG18" i="102"/>
  <c r="K261" i="116"/>
  <c r="GD18" i="102"/>
  <c r="J259" i="116"/>
  <c r="GC18" i="102"/>
  <c r="GB18" i="102"/>
  <c r="J260" i="116"/>
  <c r="GA18" i="102"/>
  <c r="FZ18" i="102"/>
  <c r="J258" i="116"/>
  <c r="FY18" i="102"/>
  <c r="FX18" i="102"/>
  <c r="FW18" i="102"/>
  <c r="J257" i="116"/>
  <c r="FV18" i="102"/>
  <c r="FU18" i="102"/>
  <c r="FT18" i="102"/>
  <c r="FS18" i="102"/>
  <c r="FQ18" i="102"/>
  <c r="J262" i="116"/>
  <c r="FP18" i="102"/>
  <c r="FO18" i="102"/>
  <c r="J256" i="116"/>
  <c r="FN18" i="102"/>
  <c r="FM18" i="102"/>
  <c r="J253" i="116"/>
  <c r="FL18" i="102"/>
  <c r="J255" i="116"/>
  <c r="FK18" i="102"/>
  <c r="J254" i="116"/>
  <c r="FJ18" i="102"/>
  <c r="J261" i="116"/>
  <c r="FG18" i="102"/>
  <c r="I259" i="116"/>
  <c r="FF18" i="102"/>
  <c r="FE18" i="102"/>
  <c r="I260" i="116"/>
  <c r="FD18" i="102"/>
  <c r="FC18" i="102"/>
  <c r="I258" i="116"/>
  <c r="FB18" i="102"/>
  <c r="FA18" i="102"/>
  <c r="EZ18" i="102"/>
  <c r="I257" i="116"/>
  <c r="EY18" i="102"/>
  <c r="EX18" i="102"/>
  <c r="EW18" i="102"/>
  <c r="EV18" i="102"/>
  <c r="ET18" i="102"/>
  <c r="I262" i="116"/>
  <c r="ES18" i="102"/>
  <c r="ER18" i="102"/>
  <c r="I256" i="116"/>
  <c r="EQ18" i="102"/>
  <c r="EP18" i="102"/>
  <c r="I253" i="116"/>
  <c r="EO18" i="102"/>
  <c r="I255" i="116"/>
  <c r="EN18" i="102"/>
  <c r="I254" i="116"/>
  <c r="EM18" i="102"/>
  <c r="I261" i="116"/>
  <c r="EJ18" i="102"/>
  <c r="H259" i="116"/>
  <c r="EI18" i="102"/>
  <c r="EH18" i="102"/>
  <c r="H260" i="116"/>
  <c r="EG18" i="102"/>
  <c r="EF18" i="102"/>
  <c r="H258" i="116"/>
  <c r="EE18" i="102"/>
  <c r="ED18" i="102"/>
  <c r="EC18" i="102"/>
  <c r="H257" i="116"/>
  <c r="EB18" i="102"/>
  <c r="EA18" i="102"/>
  <c r="DZ18" i="102"/>
  <c r="DY18" i="102"/>
  <c r="DW18" i="102"/>
  <c r="H262" i="116"/>
  <c r="DV18" i="102"/>
  <c r="DU18" i="102"/>
  <c r="H256" i="116"/>
  <c r="DT18" i="102"/>
  <c r="DS18" i="102"/>
  <c r="H253" i="116"/>
  <c r="DR18" i="102"/>
  <c r="H255" i="116"/>
  <c r="DQ18" i="102"/>
  <c r="H254" i="116"/>
  <c r="DP18" i="102"/>
  <c r="H261" i="116"/>
  <c r="DM18" i="102"/>
  <c r="G259" i="116"/>
  <c r="DL18" i="102"/>
  <c r="DK18" i="102"/>
  <c r="G260" i="116"/>
  <c r="DJ18" i="102"/>
  <c r="DI18" i="102"/>
  <c r="G258" i="116"/>
  <c r="DH18" i="102"/>
  <c r="DG18" i="102"/>
  <c r="DF18" i="102"/>
  <c r="G257" i="116"/>
  <c r="DE18" i="102"/>
  <c r="DD18" i="102"/>
  <c r="DC18" i="102"/>
  <c r="DB18" i="102"/>
  <c r="CZ18" i="102"/>
  <c r="G262" i="116"/>
  <c r="CY18" i="102"/>
  <c r="CX18" i="102"/>
  <c r="G256" i="116"/>
  <c r="CW18" i="102"/>
  <c r="CV18" i="102"/>
  <c r="G253" i="116"/>
  <c r="CU18" i="102"/>
  <c r="G255" i="116"/>
  <c r="CT18" i="102"/>
  <c r="G254" i="116"/>
  <c r="CS18" i="102"/>
  <c r="G261" i="116"/>
  <c r="CP18" i="102"/>
  <c r="F259" i="116"/>
  <c r="CO18" i="102"/>
  <c r="CN18" i="102"/>
  <c r="F260" i="116"/>
  <c r="CM18" i="102"/>
  <c r="CL18" i="102"/>
  <c r="F258" i="116"/>
  <c r="CK18" i="102"/>
  <c r="CJ18" i="102"/>
  <c r="CI18" i="102"/>
  <c r="F257" i="116"/>
  <c r="CH18" i="102"/>
  <c r="CG18" i="102"/>
  <c r="CF18" i="102"/>
  <c r="CE18" i="102"/>
  <c r="CC18" i="102"/>
  <c r="F262" i="116"/>
  <c r="CB18" i="102"/>
  <c r="CA18" i="102"/>
  <c r="F256" i="116"/>
  <c r="BZ18" i="102"/>
  <c r="BY18" i="102"/>
  <c r="F253" i="116"/>
  <c r="BX18" i="102"/>
  <c r="F255" i="116"/>
  <c r="BW18" i="102"/>
  <c r="F254" i="116"/>
  <c r="BV18" i="102"/>
  <c r="F261" i="116"/>
  <c r="BS18" i="102"/>
  <c r="E259" i="116"/>
  <c r="BR18" i="102"/>
  <c r="BQ18" i="102"/>
  <c r="E260" i="116"/>
  <c r="BP18" i="102"/>
  <c r="BO18" i="102"/>
  <c r="E258" i="116"/>
  <c r="BN18" i="102"/>
  <c r="BM18" i="102"/>
  <c r="BL18" i="102"/>
  <c r="E257" i="116"/>
  <c r="BK18" i="102"/>
  <c r="BJ18" i="102"/>
  <c r="BI18" i="102"/>
  <c r="BH18" i="102"/>
  <c r="BF18" i="102"/>
  <c r="E262" i="116"/>
  <c r="BE18" i="102"/>
  <c r="BD18" i="102"/>
  <c r="E256" i="116"/>
  <c r="BC18" i="102"/>
  <c r="BB18" i="102"/>
  <c r="E253" i="116"/>
  <c r="BA18" i="102"/>
  <c r="E255" i="116"/>
  <c r="AZ18" i="102"/>
  <c r="E254" i="116"/>
  <c r="AY18" i="102"/>
  <c r="E261" i="116"/>
  <c r="AV18" i="102"/>
  <c r="D259" i="116"/>
  <c r="AU18" i="102"/>
  <c r="AT18" i="102"/>
  <c r="D260" i="116"/>
  <c r="AS18" i="102"/>
  <c r="AR18" i="102"/>
  <c r="D258" i="116"/>
  <c r="AQ18" i="102"/>
  <c r="AP18" i="102"/>
  <c r="AO18" i="102"/>
  <c r="D257" i="116"/>
  <c r="AN18" i="102"/>
  <c r="AM18" i="102"/>
  <c r="AL18" i="102"/>
  <c r="AK18" i="102"/>
  <c r="AI18" i="102"/>
  <c r="D262" i="116"/>
  <c r="AH18" i="102"/>
  <c r="AG18" i="102"/>
  <c r="D256" i="116"/>
  <c r="AF18" i="102"/>
  <c r="AE18" i="102"/>
  <c r="D253" i="116"/>
  <c r="AD18" i="102"/>
  <c r="D255" i="116"/>
  <c r="AC18" i="102"/>
  <c r="D254" i="116"/>
  <c r="AB18" i="102"/>
  <c r="D261" i="116"/>
  <c r="Y18" i="102"/>
  <c r="C259" i="116"/>
  <c r="X18" i="102"/>
  <c r="W18" i="102"/>
  <c r="C260" i="116"/>
  <c r="V18" i="102"/>
  <c r="U18" i="102"/>
  <c r="C258" i="116"/>
  <c r="T18" i="102"/>
  <c r="S18" i="102"/>
  <c r="R18" i="102"/>
  <c r="C257" i="116"/>
  <c r="Q18" i="102"/>
  <c r="P18" i="102"/>
  <c r="O18" i="102"/>
  <c r="N18" i="102"/>
  <c r="L18" i="102"/>
  <c r="C262" i="116"/>
  <c r="K18" i="102"/>
  <c r="J18" i="102"/>
  <c r="C256" i="116"/>
  <c r="I18" i="102"/>
  <c r="H18" i="102"/>
  <c r="C253" i="116"/>
  <c r="G18" i="102"/>
  <c r="C255" i="116"/>
  <c r="F18" i="102"/>
  <c r="C254" i="116"/>
  <c r="E18" i="102"/>
  <c r="C261" i="116"/>
  <c r="HX17" i="102"/>
  <c r="HW17" i="102"/>
  <c r="HV17" i="102"/>
  <c r="HU17" i="102"/>
  <c r="HT17" i="102"/>
  <c r="HS17" i="102"/>
  <c r="HR17" i="102"/>
  <c r="HQ17" i="102"/>
  <c r="HP17" i="102"/>
  <c r="HO17" i="102"/>
  <c r="HN17" i="102"/>
  <c r="HM17" i="102"/>
  <c r="HK17" i="102"/>
  <c r="HJ17" i="102"/>
  <c r="HI17" i="102"/>
  <c r="HH17" i="102"/>
  <c r="HG17" i="102"/>
  <c r="HF17" i="102"/>
  <c r="HE17" i="102"/>
  <c r="HD17" i="102"/>
  <c r="HA17" i="102"/>
  <c r="GZ17" i="102"/>
  <c r="GY17" i="102"/>
  <c r="GX17" i="102"/>
  <c r="GW17" i="102"/>
  <c r="GV17" i="102"/>
  <c r="GU17" i="102"/>
  <c r="GT17" i="102"/>
  <c r="GS17" i="102"/>
  <c r="GR17" i="102"/>
  <c r="GQ17" i="102"/>
  <c r="GP17" i="102"/>
  <c r="GN17" i="102"/>
  <c r="GM17" i="102"/>
  <c r="GL17" i="102"/>
  <c r="GK17" i="102"/>
  <c r="GJ17" i="102"/>
  <c r="GI17" i="102"/>
  <c r="GH17" i="102"/>
  <c r="GG17" i="102"/>
  <c r="GD17" i="102"/>
  <c r="GC17" i="102"/>
  <c r="GB17" i="102"/>
  <c r="GA17" i="102"/>
  <c r="FZ17" i="102"/>
  <c r="FY17" i="102"/>
  <c r="FX17" i="102"/>
  <c r="FW17" i="102"/>
  <c r="FV17" i="102"/>
  <c r="FU17" i="102"/>
  <c r="FT17" i="102"/>
  <c r="FS17" i="102"/>
  <c r="FQ17" i="102"/>
  <c r="FP17" i="102"/>
  <c r="FO17" i="102"/>
  <c r="FN17" i="102"/>
  <c r="FM17" i="102"/>
  <c r="FL17" i="102"/>
  <c r="FK17" i="102"/>
  <c r="FJ17" i="102"/>
  <c r="FG17" i="102"/>
  <c r="FF17" i="102"/>
  <c r="FE17" i="102"/>
  <c r="FD17" i="102"/>
  <c r="FC17" i="102"/>
  <c r="FB17" i="102"/>
  <c r="FA17" i="102"/>
  <c r="EZ17" i="102"/>
  <c r="EY17" i="102"/>
  <c r="EX17" i="102"/>
  <c r="EW17" i="102"/>
  <c r="EV17" i="102"/>
  <c r="ET17" i="102"/>
  <c r="ES17" i="102"/>
  <c r="ER17" i="102"/>
  <c r="EQ17" i="102"/>
  <c r="EP17" i="102"/>
  <c r="EO17" i="102"/>
  <c r="EN17" i="102"/>
  <c r="EM17" i="102"/>
  <c r="EJ17" i="102"/>
  <c r="EI17" i="102"/>
  <c r="EH17" i="102"/>
  <c r="EG17" i="102"/>
  <c r="EF17" i="102"/>
  <c r="EE17" i="102"/>
  <c r="ED17" i="102"/>
  <c r="EC17" i="102"/>
  <c r="EB17" i="102"/>
  <c r="EA17" i="102"/>
  <c r="DZ17" i="102"/>
  <c r="DY17" i="102"/>
  <c r="DW17" i="102"/>
  <c r="DV17" i="102"/>
  <c r="DU17" i="102"/>
  <c r="DT17" i="102"/>
  <c r="DS17" i="102"/>
  <c r="DR17" i="102"/>
  <c r="DQ17" i="102"/>
  <c r="DP17" i="102"/>
  <c r="DM17" i="102"/>
  <c r="DL17" i="102"/>
  <c r="DK17" i="102"/>
  <c r="DJ17" i="102"/>
  <c r="DI17" i="102"/>
  <c r="DH17" i="102"/>
  <c r="DG17" i="102"/>
  <c r="DF17" i="102"/>
  <c r="DE17" i="102"/>
  <c r="DD17" i="102"/>
  <c r="DC17" i="102"/>
  <c r="DB17" i="102"/>
  <c r="CZ17" i="102"/>
  <c r="CY17" i="102"/>
  <c r="CX17" i="102"/>
  <c r="CW17" i="102"/>
  <c r="CV17" i="102"/>
  <c r="CU17" i="102"/>
  <c r="CT17" i="102"/>
  <c r="CS17" i="102"/>
  <c r="CP17" i="102"/>
  <c r="CO17" i="102"/>
  <c r="CN17" i="102"/>
  <c r="CM17" i="102"/>
  <c r="CL17" i="102"/>
  <c r="CK17" i="102"/>
  <c r="CJ17" i="102"/>
  <c r="CI17" i="102"/>
  <c r="CH17" i="102"/>
  <c r="CG17" i="102"/>
  <c r="CF17" i="102"/>
  <c r="CE17" i="102"/>
  <c r="CC17" i="102"/>
  <c r="CB17" i="102"/>
  <c r="CA17" i="102"/>
  <c r="BZ17" i="102"/>
  <c r="BY17" i="102"/>
  <c r="BX17" i="102"/>
  <c r="BW17" i="102"/>
  <c r="BV17" i="102"/>
  <c r="BS17" i="102"/>
  <c r="BR17" i="102"/>
  <c r="BQ17" i="102"/>
  <c r="BP17" i="102"/>
  <c r="BO17" i="102"/>
  <c r="BN17" i="102"/>
  <c r="BM17" i="102"/>
  <c r="BL17" i="102"/>
  <c r="BK17" i="102"/>
  <c r="BJ17" i="102"/>
  <c r="BI17" i="102"/>
  <c r="BH17" i="102"/>
  <c r="BF17" i="102"/>
  <c r="BE17" i="102"/>
  <c r="BD17" i="102"/>
  <c r="BC17" i="102"/>
  <c r="BB17" i="102"/>
  <c r="BA17" i="102"/>
  <c r="AZ17" i="102"/>
  <c r="AY17" i="102"/>
  <c r="AV17" i="102"/>
  <c r="AU17" i="102"/>
  <c r="AT17" i="102"/>
  <c r="AS17" i="102"/>
  <c r="AR17" i="102"/>
  <c r="AQ17" i="102"/>
  <c r="AP17" i="102"/>
  <c r="AO17" i="102"/>
  <c r="AN17" i="102"/>
  <c r="AM17" i="102"/>
  <c r="AL17" i="102"/>
  <c r="AK17" i="102"/>
  <c r="AI17" i="102"/>
  <c r="AH17" i="102"/>
  <c r="AG17" i="102"/>
  <c r="AF17" i="102"/>
  <c r="AE17" i="102"/>
  <c r="AD17" i="102"/>
  <c r="AC17" i="102"/>
  <c r="AB17" i="102"/>
  <c r="Y17" i="102"/>
  <c r="X17" i="102"/>
  <c r="W17" i="102"/>
  <c r="V17" i="102"/>
  <c r="U17" i="102"/>
  <c r="T17" i="102"/>
  <c r="S17" i="102"/>
  <c r="R17" i="102"/>
  <c r="Q17" i="102"/>
  <c r="P17" i="102"/>
  <c r="O17" i="102"/>
  <c r="N17" i="102"/>
  <c r="L17" i="102"/>
  <c r="K17" i="102"/>
  <c r="J17" i="102"/>
  <c r="I17" i="102"/>
  <c r="H17" i="102"/>
  <c r="G17" i="102"/>
  <c r="F17" i="102"/>
  <c r="E17" i="102"/>
  <c r="HX16" i="102"/>
  <c r="HW16" i="102"/>
  <c r="HV16" i="102"/>
  <c r="HU16" i="102"/>
  <c r="HT16" i="102"/>
  <c r="HS16" i="102"/>
  <c r="HR16" i="102"/>
  <c r="HQ16" i="102"/>
  <c r="HP16" i="102"/>
  <c r="HO16" i="102"/>
  <c r="HN16" i="102"/>
  <c r="HM16" i="102"/>
  <c r="HK16" i="102"/>
  <c r="L233" i="116"/>
  <c r="HJ16" i="102"/>
  <c r="HI16" i="102"/>
  <c r="HH16" i="102"/>
  <c r="HG16" i="102"/>
  <c r="HF16" i="102"/>
  <c r="HE16" i="102"/>
  <c r="HD16" i="102"/>
  <c r="HA16" i="102"/>
  <c r="GZ16" i="102"/>
  <c r="GY16" i="102"/>
  <c r="GX16" i="102"/>
  <c r="GW16" i="102"/>
  <c r="GV16" i="102"/>
  <c r="GU16" i="102"/>
  <c r="GT16" i="102"/>
  <c r="GS16" i="102"/>
  <c r="GR16" i="102"/>
  <c r="GQ16" i="102"/>
  <c r="GP16" i="102"/>
  <c r="GN16" i="102"/>
  <c r="K233" i="116"/>
  <c r="GM16" i="102"/>
  <c r="GL16" i="102"/>
  <c r="GK16" i="102"/>
  <c r="GJ16" i="102"/>
  <c r="GI16" i="102"/>
  <c r="GH16" i="102"/>
  <c r="GG16" i="102"/>
  <c r="GD16" i="102"/>
  <c r="GC16" i="102"/>
  <c r="GB16" i="102"/>
  <c r="GA16" i="102"/>
  <c r="FZ16" i="102"/>
  <c r="FY16" i="102"/>
  <c r="FX16" i="102"/>
  <c r="FW16" i="102"/>
  <c r="FV16" i="102"/>
  <c r="FU16" i="102"/>
  <c r="FT16" i="102"/>
  <c r="FS16" i="102"/>
  <c r="FQ16" i="102"/>
  <c r="J233" i="116"/>
  <c r="FP16" i="102"/>
  <c r="FO16" i="102"/>
  <c r="FN16" i="102"/>
  <c r="FM16" i="102"/>
  <c r="FL16" i="102"/>
  <c r="FK16" i="102"/>
  <c r="FJ16" i="102"/>
  <c r="FG16" i="102"/>
  <c r="FF16" i="102"/>
  <c r="FE16" i="102"/>
  <c r="FD16" i="102"/>
  <c r="FC16" i="102"/>
  <c r="FB16" i="102"/>
  <c r="FA16" i="102"/>
  <c r="EZ16" i="102"/>
  <c r="EY16" i="102"/>
  <c r="EX16" i="102"/>
  <c r="EW16" i="102"/>
  <c r="EV16" i="102"/>
  <c r="ET16" i="102"/>
  <c r="I233" i="116"/>
  <c r="ES16" i="102"/>
  <c r="ER16" i="102"/>
  <c r="EQ16" i="102"/>
  <c r="EP16" i="102"/>
  <c r="EO16" i="102"/>
  <c r="EN16" i="102"/>
  <c r="EM16" i="102"/>
  <c r="EJ16" i="102"/>
  <c r="EI16" i="102"/>
  <c r="EH16" i="102"/>
  <c r="EG16" i="102"/>
  <c r="EF16" i="102"/>
  <c r="EE16" i="102"/>
  <c r="ED16" i="102"/>
  <c r="EC16" i="102"/>
  <c r="EB16" i="102"/>
  <c r="EA16" i="102"/>
  <c r="DZ16" i="102"/>
  <c r="DY16" i="102"/>
  <c r="DW16" i="102"/>
  <c r="H233" i="116"/>
  <c r="DV16" i="102"/>
  <c r="DU16" i="102"/>
  <c r="DT16" i="102"/>
  <c r="DS16" i="102"/>
  <c r="DR16" i="102"/>
  <c r="DQ16" i="102"/>
  <c r="DP16" i="102"/>
  <c r="DM16" i="102"/>
  <c r="DL16" i="102"/>
  <c r="DK16" i="102"/>
  <c r="DJ16" i="102"/>
  <c r="DI16" i="102"/>
  <c r="DH16" i="102"/>
  <c r="DG16" i="102"/>
  <c r="DF16" i="102"/>
  <c r="DE16" i="102"/>
  <c r="DD16" i="102"/>
  <c r="DC16" i="102"/>
  <c r="DB16" i="102"/>
  <c r="CZ16" i="102"/>
  <c r="G233" i="116"/>
  <c r="CY16" i="102"/>
  <c r="CX16" i="102"/>
  <c r="CW16" i="102"/>
  <c r="CV16" i="102"/>
  <c r="CU16" i="102"/>
  <c r="CT16" i="102"/>
  <c r="CS16" i="102"/>
  <c r="CP16" i="102"/>
  <c r="CO16" i="102"/>
  <c r="CN16" i="102"/>
  <c r="CM16" i="102"/>
  <c r="CL16" i="102"/>
  <c r="CK16" i="102"/>
  <c r="CJ16" i="102"/>
  <c r="CI16" i="102"/>
  <c r="CH16" i="102"/>
  <c r="CG16" i="102"/>
  <c r="CF16" i="102"/>
  <c r="CE16" i="102"/>
  <c r="CC16" i="102"/>
  <c r="F233" i="116"/>
  <c r="CB16" i="102"/>
  <c r="CA16" i="102"/>
  <c r="BZ16" i="102"/>
  <c r="BY16" i="102"/>
  <c r="BX16" i="102"/>
  <c r="BW16" i="102"/>
  <c r="BV16" i="102"/>
  <c r="BS16" i="102"/>
  <c r="BR16" i="102"/>
  <c r="BQ16" i="102"/>
  <c r="BP16" i="102"/>
  <c r="BO16" i="102"/>
  <c r="BN16" i="102"/>
  <c r="BM16" i="102"/>
  <c r="BL16" i="102"/>
  <c r="BK16" i="102"/>
  <c r="BJ16" i="102"/>
  <c r="BI16" i="102"/>
  <c r="BH16" i="102"/>
  <c r="BF16" i="102"/>
  <c r="E233" i="116"/>
  <c r="BE16" i="102"/>
  <c r="BD16" i="102"/>
  <c r="BC16" i="102"/>
  <c r="BB16" i="102"/>
  <c r="BA16" i="102"/>
  <c r="AZ16" i="102"/>
  <c r="AY16" i="102"/>
  <c r="AV16" i="102"/>
  <c r="AU16" i="102"/>
  <c r="AT16" i="102"/>
  <c r="AS16" i="102"/>
  <c r="AR16" i="102"/>
  <c r="AQ16" i="102"/>
  <c r="AP16" i="102"/>
  <c r="AO16" i="102"/>
  <c r="AN16" i="102"/>
  <c r="AM16" i="102"/>
  <c r="AL16" i="102"/>
  <c r="AK16" i="102"/>
  <c r="AI16" i="102"/>
  <c r="D233" i="116"/>
  <c r="AH16" i="102"/>
  <c r="AG16" i="102"/>
  <c r="AF16" i="102"/>
  <c r="AE16" i="102"/>
  <c r="AD16" i="102"/>
  <c r="AC16" i="102"/>
  <c r="AB16" i="102"/>
  <c r="Y16" i="102"/>
  <c r="X16" i="102"/>
  <c r="W16" i="102"/>
  <c r="V16" i="102"/>
  <c r="U16" i="102"/>
  <c r="T16" i="102"/>
  <c r="S16" i="102"/>
  <c r="R16" i="102"/>
  <c r="Q16" i="102"/>
  <c r="P16" i="102"/>
  <c r="O16" i="102"/>
  <c r="N16" i="102"/>
  <c r="L16" i="102"/>
  <c r="C233" i="116"/>
  <c r="K16" i="102"/>
  <c r="J16" i="102"/>
  <c r="I16" i="102"/>
  <c r="H16" i="102"/>
  <c r="G16" i="102"/>
  <c r="F16" i="102"/>
  <c r="E16" i="102"/>
  <c r="HX15" i="102"/>
  <c r="L230" i="116"/>
  <c r="HW15" i="102"/>
  <c r="HV15" i="102"/>
  <c r="L231" i="116"/>
  <c r="HU15" i="102"/>
  <c r="HT15" i="102"/>
  <c r="L229" i="116"/>
  <c r="HS15" i="102"/>
  <c r="HR15" i="102"/>
  <c r="HQ15" i="102"/>
  <c r="L228" i="116"/>
  <c r="HP15" i="102"/>
  <c r="HO15" i="102"/>
  <c r="HN15" i="102"/>
  <c r="HM15" i="102"/>
  <c r="HK15" i="102"/>
  <c r="HJ15" i="102"/>
  <c r="HI15" i="102"/>
  <c r="L227" i="116"/>
  <c r="HH15" i="102"/>
  <c r="HG15" i="102"/>
  <c r="HF15" i="102"/>
  <c r="L226" i="116"/>
  <c r="HE15" i="102"/>
  <c r="L225" i="116"/>
  <c r="HD15" i="102"/>
  <c r="L232" i="116"/>
  <c r="HA15" i="102"/>
  <c r="K230" i="116"/>
  <c r="GZ15" i="102"/>
  <c r="GY15" i="102"/>
  <c r="K231" i="116"/>
  <c r="GX15" i="102"/>
  <c r="GW15" i="102"/>
  <c r="K229" i="116"/>
  <c r="GV15" i="102"/>
  <c r="GU15" i="102"/>
  <c r="GT15" i="102"/>
  <c r="K228" i="116"/>
  <c r="GS15" i="102"/>
  <c r="GR15" i="102"/>
  <c r="GQ15" i="102"/>
  <c r="GP15" i="102"/>
  <c r="GN15" i="102"/>
  <c r="GM15" i="102"/>
  <c r="GL15" i="102"/>
  <c r="K227" i="116"/>
  <c r="GK15" i="102"/>
  <c r="GJ15" i="102"/>
  <c r="GI15" i="102"/>
  <c r="K226" i="116"/>
  <c r="GH15" i="102"/>
  <c r="K225" i="116"/>
  <c r="GG15" i="102"/>
  <c r="K232" i="116"/>
  <c r="GD15" i="102"/>
  <c r="J230" i="116"/>
  <c r="GC15" i="102"/>
  <c r="GB15" i="102"/>
  <c r="J231" i="116"/>
  <c r="GA15" i="102"/>
  <c r="FZ15" i="102"/>
  <c r="J229" i="116"/>
  <c r="FY15" i="102"/>
  <c r="FX15" i="102"/>
  <c r="FW15" i="102"/>
  <c r="J228" i="116"/>
  <c r="FV15" i="102"/>
  <c r="FU15" i="102"/>
  <c r="FT15" i="102"/>
  <c r="FS15" i="102"/>
  <c r="FQ15" i="102"/>
  <c r="FP15" i="102"/>
  <c r="FO15" i="102"/>
  <c r="J227" i="116"/>
  <c r="FN15" i="102"/>
  <c r="FM15" i="102"/>
  <c r="FL15" i="102"/>
  <c r="J226" i="116"/>
  <c r="FK15" i="102"/>
  <c r="J225" i="116"/>
  <c r="FJ15" i="102"/>
  <c r="J232" i="116"/>
  <c r="FG15" i="102"/>
  <c r="I230" i="116"/>
  <c r="FF15" i="102"/>
  <c r="FE15" i="102"/>
  <c r="I231" i="116"/>
  <c r="FD15" i="102"/>
  <c r="FC15" i="102"/>
  <c r="I229" i="116"/>
  <c r="FB15" i="102"/>
  <c r="FA15" i="102"/>
  <c r="EZ15" i="102"/>
  <c r="I228" i="116"/>
  <c r="EY15" i="102"/>
  <c r="EX15" i="102"/>
  <c r="EW15" i="102"/>
  <c r="EV15" i="102"/>
  <c r="ET15" i="102"/>
  <c r="ES15" i="102"/>
  <c r="ER15" i="102"/>
  <c r="I227" i="116"/>
  <c r="EQ15" i="102"/>
  <c r="EP15" i="102"/>
  <c r="EO15" i="102"/>
  <c r="I226" i="116"/>
  <c r="EN15" i="102"/>
  <c r="I225" i="116"/>
  <c r="EM15" i="102"/>
  <c r="I232" i="116"/>
  <c r="EJ15" i="102"/>
  <c r="H230" i="116"/>
  <c r="EI15" i="102"/>
  <c r="EH15" i="102"/>
  <c r="H231" i="116"/>
  <c r="EG15" i="102"/>
  <c r="EF15" i="102"/>
  <c r="H229" i="116"/>
  <c r="EE15" i="102"/>
  <c r="ED15" i="102"/>
  <c r="EC15" i="102"/>
  <c r="H228" i="116"/>
  <c r="EB15" i="102"/>
  <c r="EA15" i="102"/>
  <c r="DZ15" i="102"/>
  <c r="DY15" i="102"/>
  <c r="DW15" i="102"/>
  <c r="DV15" i="102"/>
  <c r="DU15" i="102"/>
  <c r="H227" i="116"/>
  <c r="DT15" i="102"/>
  <c r="DS15" i="102"/>
  <c r="DR15" i="102"/>
  <c r="H226" i="116"/>
  <c r="DQ15" i="102"/>
  <c r="H225" i="116"/>
  <c r="DP15" i="102"/>
  <c r="H232" i="116"/>
  <c r="DM15" i="102"/>
  <c r="G230" i="116"/>
  <c r="DL15" i="102"/>
  <c r="DK15" i="102"/>
  <c r="G231" i="116"/>
  <c r="DJ15" i="102"/>
  <c r="DI15" i="102"/>
  <c r="G229" i="116"/>
  <c r="DH15" i="102"/>
  <c r="DG15" i="102"/>
  <c r="DF15" i="102"/>
  <c r="G228" i="116"/>
  <c r="DE15" i="102"/>
  <c r="DD15" i="102"/>
  <c r="DC15" i="102"/>
  <c r="DB15" i="102"/>
  <c r="CZ15" i="102"/>
  <c r="CY15" i="102"/>
  <c r="CX15" i="102"/>
  <c r="G227" i="116"/>
  <c r="CW15" i="102"/>
  <c r="CV15" i="102"/>
  <c r="CU15" i="102"/>
  <c r="G226" i="116"/>
  <c r="CT15" i="102"/>
  <c r="G225" i="116"/>
  <c r="CS15" i="102"/>
  <c r="G232" i="116"/>
  <c r="CP15" i="102"/>
  <c r="F230" i="116"/>
  <c r="CO15" i="102"/>
  <c r="CN15" i="102"/>
  <c r="F231" i="116"/>
  <c r="CM15" i="102"/>
  <c r="CL15" i="102"/>
  <c r="F229" i="116"/>
  <c r="CK15" i="102"/>
  <c r="CJ15" i="102"/>
  <c r="CI15" i="102"/>
  <c r="F228" i="116"/>
  <c r="CH15" i="102"/>
  <c r="CG15" i="102"/>
  <c r="CF15" i="102"/>
  <c r="CE15" i="102"/>
  <c r="CC15" i="102"/>
  <c r="CB15" i="102"/>
  <c r="CA15" i="102"/>
  <c r="F227" i="116"/>
  <c r="BZ15" i="102"/>
  <c r="BY15" i="102"/>
  <c r="BX15" i="102"/>
  <c r="F226" i="116"/>
  <c r="BW15" i="102"/>
  <c r="F225" i="116"/>
  <c r="BV15" i="102"/>
  <c r="F232" i="116"/>
  <c r="BS15" i="102"/>
  <c r="E230" i="116"/>
  <c r="BR15" i="102"/>
  <c r="BQ15" i="102"/>
  <c r="E231" i="116"/>
  <c r="BP15" i="102"/>
  <c r="BO15" i="102"/>
  <c r="E229" i="116"/>
  <c r="BN15" i="102"/>
  <c r="BM15" i="102"/>
  <c r="BL15" i="102"/>
  <c r="E228" i="116"/>
  <c r="BK15" i="102"/>
  <c r="BJ15" i="102"/>
  <c r="BI15" i="102"/>
  <c r="BH15" i="102"/>
  <c r="BF15" i="102"/>
  <c r="BE15" i="102"/>
  <c r="BD15" i="102"/>
  <c r="E227" i="116"/>
  <c r="BC15" i="102"/>
  <c r="BB15" i="102"/>
  <c r="BA15" i="102"/>
  <c r="E226" i="116"/>
  <c r="AZ15" i="102"/>
  <c r="E225" i="116"/>
  <c r="AY15" i="102"/>
  <c r="E232" i="116"/>
  <c r="AV15" i="102"/>
  <c r="D230" i="116"/>
  <c r="AU15" i="102"/>
  <c r="AT15" i="102"/>
  <c r="D231" i="116"/>
  <c r="AS15" i="102"/>
  <c r="AR15" i="102"/>
  <c r="D229" i="116"/>
  <c r="AQ15" i="102"/>
  <c r="AP15" i="102"/>
  <c r="AO15" i="102"/>
  <c r="D228" i="116"/>
  <c r="AN15" i="102"/>
  <c r="AM15" i="102"/>
  <c r="AL15" i="102"/>
  <c r="AK15" i="102"/>
  <c r="AI15" i="102"/>
  <c r="AH15" i="102"/>
  <c r="AG15" i="102"/>
  <c r="D227" i="116"/>
  <c r="AF15" i="102"/>
  <c r="AE15" i="102"/>
  <c r="AD15" i="102"/>
  <c r="D226" i="116"/>
  <c r="AC15" i="102"/>
  <c r="D225" i="116"/>
  <c r="AB15" i="102"/>
  <c r="D232" i="116"/>
  <c r="Y15" i="102"/>
  <c r="C230" i="116"/>
  <c r="X15" i="102"/>
  <c r="W15" i="102"/>
  <c r="C231" i="116"/>
  <c r="V15" i="102"/>
  <c r="U15" i="102"/>
  <c r="C229" i="116"/>
  <c r="T15" i="102"/>
  <c r="S15" i="102"/>
  <c r="R15" i="102"/>
  <c r="C228" i="116"/>
  <c r="Q15" i="102"/>
  <c r="P15" i="102"/>
  <c r="O15" i="102"/>
  <c r="N15" i="102"/>
  <c r="L15" i="102"/>
  <c r="K15" i="102"/>
  <c r="J15" i="102"/>
  <c r="C227" i="116"/>
  <c r="I15" i="102"/>
  <c r="H15" i="102"/>
  <c r="G15" i="102"/>
  <c r="C226" i="116"/>
  <c r="F15" i="102"/>
  <c r="E15" i="102"/>
  <c r="C232" i="116"/>
  <c r="HX14" i="102"/>
  <c r="HW14" i="102"/>
  <c r="HV14" i="102"/>
  <c r="HU14" i="102"/>
  <c r="HT14" i="102"/>
  <c r="HS14" i="102"/>
  <c r="HR14" i="102"/>
  <c r="HQ14" i="102"/>
  <c r="HP14" i="102"/>
  <c r="HO14" i="102"/>
  <c r="HN14" i="102"/>
  <c r="HM14" i="102"/>
  <c r="HK14" i="102"/>
  <c r="HJ14" i="102"/>
  <c r="HI14" i="102"/>
  <c r="HH14" i="102"/>
  <c r="HG14" i="102"/>
  <c r="L224" i="116"/>
  <c r="HF14" i="102"/>
  <c r="HE14" i="102"/>
  <c r="HD14" i="102"/>
  <c r="HA14" i="102"/>
  <c r="GZ14" i="102"/>
  <c r="GY14" i="102"/>
  <c r="GX14" i="102"/>
  <c r="GW14" i="102"/>
  <c r="GV14" i="102"/>
  <c r="GU14" i="102"/>
  <c r="GT14" i="102"/>
  <c r="GS14" i="102"/>
  <c r="GR14" i="102"/>
  <c r="GQ14" i="102"/>
  <c r="GP14" i="102"/>
  <c r="GN14" i="102"/>
  <c r="GM14" i="102"/>
  <c r="GL14" i="102"/>
  <c r="GK14" i="102"/>
  <c r="GJ14" i="102"/>
  <c r="K224" i="116"/>
  <c r="GI14" i="102"/>
  <c r="GH14" i="102"/>
  <c r="GG14" i="102"/>
  <c r="GD14" i="102"/>
  <c r="GC14" i="102"/>
  <c r="GB14" i="102"/>
  <c r="GA14" i="102"/>
  <c r="FZ14" i="102"/>
  <c r="FY14" i="102"/>
  <c r="FX14" i="102"/>
  <c r="FW14" i="102"/>
  <c r="FV14" i="102"/>
  <c r="FU14" i="102"/>
  <c r="FT14" i="102"/>
  <c r="FS14" i="102"/>
  <c r="FQ14" i="102"/>
  <c r="FP14" i="102"/>
  <c r="FO14" i="102"/>
  <c r="FN14" i="102"/>
  <c r="FM14" i="102"/>
  <c r="J224" i="116"/>
  <c r="FL14" i="102"/>
  <c r="FK14" i="102"/>
  <c r="FJ14" i="102"/>
  <c r="FG14" i="102"/>
  <c r="FF14" i="102"/>
  <c r="FE14" i="102"/>
  <c r="FD14" i="102"/>
  <c r="FC14" i="102"/>
  <c r="FB14" i="102"/>
  <c r="FA14" i="102"/>
  <c r="EZ14" i="102"/>
  <c r="EY14" i="102"/>
  <c r="EX14" i="102"/>
  <c r="EW14" i="102"/>
  <c r="EV14" i="102"/>
  <c r="ET14" i="102"/>
  <c r="ES14" i="102"/>
  <c r="ER14" i="102"/>
  <c r="EQ14" i="102"/>
  <c r="EP14" i="102"/>
  <c r="I224" i="116"/>
  <c r="EO14" i="102"/>
  <c r="EN14" i="102"/>
  <c r="EM14" i="102"/>
  <c r="EJ14" i="102"/>
  <c r="EI14" i="102"/>
  <c r="EH14" i="102"/>
  <c r="EG14" i="102"/>
  <c r="EF14" i="102"/>
  <c r="EE14" i="102"/>
  <c r="ED14" i="102"/>
  <c r="EC14" i="102"/>
  <c r="EB14" i="102"/>
  <c r="EA14" i="102"/>
  <c r="DZ14" i="102"/>
  <c r="DY14" i="102"/>
  <c r="DW14" i="102"/>
  <c r="DV14" i="102"/>
  <c r="DU14" i="102"/>
  <c r="DT14" i="102"/>
  <c r="DS14" i="102"/>
  <c r="H224" i="116"/>
  <c r="DR14" i="102"/>
  <c r="DQ14" i="102"/>
  <c r="DP14" i="102"/>
  <c r="DM14" i="102"/>
  <c r="DL14" i="102"/>
  <c r="DK14" i="102"/>
  <c r="DJ14" i="102"/>
  <c r="DI14" i="102"/>
  <c r="DH14" i="102"/>
  <c r="DG14" i="102"/>
  <c r="DF14" i="102"/>
  <c r="DE14" i="102"/>
  <c r="DD14" i="102"/>
  <c r="DC14" i="102"/>
  <c r="DB14" i="102"/>
  <c r="CZ14" i="102"/>
  <c r="CY14" i="102"/>
  <c r="CX14" i="102"/>
  <c r="CW14" i="102"/>
  <c r="CV14" i="102"/>
  <c r="G224" i="116"/>
  <c r="CU14" i="102"/>
  <c r="CT14" i="102"/>
  <c r="CS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CC14" i="102"/>
  <c r="CB14" i="102"/>
  <c r="CA14" i="102"/>
  <c r="BZ14" i="102"/>
  <c r="BY14" i="102"/>
  <c r="F224" i="116"/>
  <c r="BX14" i="102"/>
  <c r="BW14" i="102"/>
  <c r="BV14" i="102"/>
  <c r="BS14" i="102"/>
  <c r="BR14" i="102"/>
  <c r="BQ14" i="102"/>
  <c r="BP14" i="102"/>
  <c r="BO14" i="102"/>
  <c r="BN14" i="102"/>
  <c r="BM14" i="102"/>
  <c r="BL14" i="102"/>
  <c r="BK14" i="102"/>
  <c r="BJ14" i="102"/>
  <c r="BI14" i="102"/>
  <c r="BH14" i="102"/>
  <c r="BF14" i="102"/>
  <c r="BE14" i="102"/>
  <c r="BD14" i="102"/>
  <c r="BC14" i="102"/>
  <c r="BB14" i="102"/>
  <c r="E224" i="116"/>
  <c r="BA14" i="102"/>
  <c r="AZ14" i="102"/>
  <c r="AY14" i="102"/>
  <c r="AV14" i="102"/>
  <c r="AU14" i="102"/>
  <c r="AT14" i="102"/>
  <c r="AS14" i="102"/>
  <c r="AR14" i="102"/>
  <c r="AQ14" i="102"/>
  <c r="AP14" i="102"/>
  <c r="AO14" i="102"/>
  <c r="AN14" i="102"/>
  <c r="AM14" i="102"/>
  <c r="AL14" i="102"/>
  <c r="AK14" i="102"/>
  <c r="AI14" i="102"/>
  <c r="AH14" i="102"/>
  <c r="AG14" i="102"/>
  <c r="AF14" i="102"/>
  <c r="AE14" i="102"/>
  <c r="D224" i="116"/>
  <c r="AD14" i="102"/>
  <c r="AC14" i="102"/>
  <c r="AB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L14" i="102"/>
  <c r="K14" i="102"/>
  <c r="J14" i="102"/>
  <c r="I14" i="102"/>
  <c r="H14" i="102"/>
  <c r="C224" i="116"/>
  <c r="G14" i="102"/>
  <c r="F14" i="102"/>
  <c r="E14" i="102"/>
  <c r="HX12" i="102"/>
  <c r="HW12" i="102"/>
  <c r="HV12" i="102"/>
  <c r="HU12" i="102"/>
  <c r="HT12" i="102"/>
  <c r="HS12" i="102"/>
  <c r="HR12" i="102"/>
  <c r="HQ12" i="102"/>
  <c r="HP12" i="102"/>
  <c r="HO12" i="102"/>
  <c r="HN12" i="102"/>
  <c r="HM12" i="102"/>
  <c r="HK12" i="102"/>
  <c r="K14" i="117"/>
  <c r="HJ12" i="102"/>
  <c r="K15" i="117"/>
  <c r="HI12" i="102"/>
  <c r="K7" i="117"/>
  <c r="HH12" i="102"/>
  <c r="K13" i="117"/>
  <c r="HF12" i="102"/>
  <c r="K8" i="117"/>
  <c r="HE12" i="102"/>
  <c r="K6" i="117"/>
  <c r="HD12" i="102"/>
  <c r="K12" i="117"/>
  <c r="HA12" i="102"/>
  <c r="GZ12" i="102"/>
  <c r="GY12" i="102"/>
  <c r="GX12" i="102"/>
  <c r="GW12" i="102"/>
  <c r="GV12" i="102"/>
  <c r="GU12" i="102"/>
  <c r="GT12" i="102"/>
  <c r="GS12" i="102"/>
  <c r="GR12" i="102"/>
  <c r="GQ12" i="102"/>
  <c r="GP12" i="102"/>
  <c r="GN12" i="102"/>
  <c r="J14" i="117"/>
  <c r="GM12" i="102"/>
  <c r="J15" i="117"/>
  <c r="GL12" i="102"/>
  <c r="J7" i="117"/>
  <c r="GK12" i="102"/>
  <c r="J13" i="117"/>
  <c r="GI12" i="102"/>
  <c r="J8" i="117"/>
  <c r="GH12" i="102"/>
  <c r="J6" i="117"/>
  <c r="GG12" i="102"/>
  <c r="J12" i="117"/>
  <c r="GD12" i="102"/>
  <c r="GC12" i="102"/>
  <c r="GB12" i="102"/>
  <c r="GA12" i="102"/>
  <c r="FZ12" i="102"/>
  <c r="FY12" i="102"/>
  <c r="FX12" i="102"/>
  <c r="FW12" i="102"/>
  <c r="FV12" i="102"/>
  <c r="FU12" i="102"/>
  <c r="FT12" i="102"/>
  <c r="FS12" i="102"/>
  <c r="FQ12" i="102"/>
  <c r="I14" i="117"/>
  <c r="FP12" i="102"/>
  <c r="I15" i="117"/>
  <c r="FO12" i="102"/>
  <c r="I7" i="117"/>
  <c r="FN12" i="102"/>
  <c r="I13" i="117"/>
  <c r="FL12" i="102"/>
  <c r="I8" i="117"/>
  <c r="FK12" i="102"/>
  <c r="I6" i="117"/>
  <c r="FJ12" i="102"/>
  <c r="I12" i="117"/>
  <c r="FG12" i="102"/>
  <c r="FF12" i="102"/>
  <c r="FE12" i="102"/>
  <c r="FD12" i="102"/>
  <c r="FC12" i="102"/>
  <c r="FB12" i="102"/>
  <c r="FA12" i="102"/>
  <c r="EZ12" i="102"/>
  <c r="EY12" i="102"/>
  <c r="EX12" i="102"/>
  <c r="EW12" i="102"/>
  <c r="EV12" i="102"/>
  <c r="ET12" i="102"/>
  <c r="ES12" i="102"/>
  <c r="ER12" i="102"/>
  <c r="EQ12" i="102"/>
  <c r="EO12" i="102"/>
  <c r="EN12" i="102"/>
  <c r="EM12" i="102"/>
  <c r="EJ12" i="102"/>
  <c r="EI12" i="102"/>
  <c r="EH12" i="102"/>
  <c r="EG12" i="102"/>
  <c r="EF12" i="102"/>
  <c r="EE12" i="102"/>
  <c r="ED12" i="102"/>
  <c r="EC12" i="102"/>
  <c r="EB12" i="102"/>
  <c r="EA12" i="102"/>
  <c r="DZ12" i="102"/>
  <c r="DY12" i="102"/>
  <c r="DW12" i="102"/>
  <c r="DV12" i="102"/>
  <c r="DU12" i="102"/>
  <c r="DT12" i="102"/>
  <c r="DR12" i="102"/>
  <c r="DQ12" i="102"/>
  <c r="DP12" i="102"/>
  <c r="DM12" i="102"/>
  <c r="DL12" i="102"/>
  <c r="DK12" i="102"/>
  <c r="DJ12" i="102"/>
  <c r="DI12" i="102"/>
  <c r="DH12" i="102"/>
  <c r="DG12" i="102"/>
  <c r="DF12" i="102"/>
  <c r="DE12" i="102"/>
  <c r="DD12" i="102"/>
  <c r="DC12" i="102"/>
  <c r="DB12" i="102"/>
  <c r="CZ12" i="102"/>
  <c r="CY12" i="102"/>
  <c r="CX12" i="102"/>
  <c r="CW12" i="102"/>
  <c r="CU12" i="102"/>
  <c r="CT12" i="102"/>
  <c r="CS12" i="102"/>
  <c r="CP12" i="102"/>
  <c r="CO12" i="102"/>
  <c r="CN12" i="102"/>
  <c r="CM12" i="102"/>
  <c r="CL12" i="102"/>
  <c r="CK12" i="102"/>
  <c r="CJ12" i="102"/>
  <c r="CI12" i="102"/>
  <c r="CH12" i="102"/>
  <c r="CG12" i="102"/>
  <c r="CF12" i="102"/>
  <c r="CE12" i="102"/>
  <c r="CC12" i="102"/>
  <c r="CB12" i="102"/>
  <c r="CA12" i="102"/>
  <c r="BZ12" i="102"/>
  <c r="BX12" i="102"/>
  <c r="BW12" i="102"/>
  <c r="BV12" i="102"/>
  <c r="BS12" i="102"/>
  <c r="BR12" i="102"/>
  <c r="BQ12" i="102"/>
  <c r="BP12" i="102"/>
  <c r="BO12" i="102"/>
  <c r="BN12" i="102"/>
  <c r="BM12" i="102"/>
  <c r="BL12" i="102"/>
  <c r="BK12" i="102"/>
  <c r="BJ12" i="102"/>
  <c r="BI12" i="102"/>
  <c r="BH12" i="102"/>
  <c r="BF12" i="102"/>
  <c r="BE12" i="102"/>
  <c r="BD12" i="102"/>
  <c r="BC12" i="102"/>
  <c r="BA12" i="102"/>
  <c r="AZ12" i="102"/>
  <c r="AY12" i="102"/>
  <c r="AV12" i="102"/>
  <c r="AU12" i="102"/>
  <c r="AT12" i="102"/>
  <c r="AS12" i="102"/>
  <c r="AR12" i="102"/>
  <c r="AQ12" i="102"/>
  <c r="AP12" i="102"/>
  <c r="AO12" i="102"/>
  <c r="AN12" i="102"/>
  <c r="AM12" i="102"/>
  <c r="AL12" i="102"/>
  <c r="AK12" i="102"/>
  <c r="AI12" i="102"/>
  <c r="AH12" i="102"/>
  <c r="AG12" i="102"/>
  <c r="AF12" i="102"/>
  <c r="AD12" i="102"/>
  <c r="AC12" i="102"/>
  <c r="AB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L12" i="102"/>
  <c r="B14" i="117"/>
  <c r="K12" i="102"/>
  <c r="B15" i="117"/>
  <c r="J12" i="102"/>
  <c r="I12" i="102"/>
  <c r="B13" i="117"/>
  <c r="H12" i="102"/>
  <c r="B9" i="117"/>
  <c r="G12" i="102"/>
  <c r="B8" i="117"/>
  <c r="F12" i="102"/>
  <c r="B6" i="117"/>
  <c r="B6" i="107"/>
  <c r="C6" i="107"/>
  <c r="D6" i="107"/>
  <c r="E6" i="107"/>
  <c r="F6" i="107"/>
  <c r="G6" i="107"/>
  <c r="H6" i="107"/>
  <c r="I6" i="107"/>
  <c r="J6" i="107"/>
  <c r="K6" i="107"/>
  <c r="L6" i="107"/>
  <c r="B7" i="107"/>
  <c r="C10" i="107"/>
  <c r="D10" i="107"/>
  <c r="E10" i="107"/>
  <c r="F10" i="107"/>
  <c r="G10" i="107"/>
  <c r="H10" i="107"/>
  <c r="I10" i="107"/>
  <c r="J10" i="107"/>
  <c r="K10" i="107"/>
  <c r="L10" i="107"/>
  <c r="C12" i="107"/>
  <c r="D12" i="107"/>
  <c r="E12" i="107"/>
  <c r="F12" i="107"/>
  <c r="G12" i="107"/>
  <c r="H12" i="107"/>
  <c r="I12" i="107"/>
  <c r="J12" i="107"/>
  <c r="K12" i="107"/>
  <c r="L12" i="107"/>
  <c r="C13" i="107"/>
  <c r="D13" i="107"/>
  <c r="E13" i="107"/>
  <c r="F13" i="107"/>
  <c r="G13" i="107"/>
  <c r="H13" i="107"/>
  <c r="I13" i="107"/>
  <c r="J13" i="107"/>
  <c r="K13" i="107"/>
  <c r="L13" i="107"/>
  <c r="C15" i="107"/>
  <c r="D15" i="107"/>
  <c r="E15" i="107"/>
  <c r="F15" i="107"/>
  <c r="G15" i="107"/>
  <c r="H15" i="107"/>
  <c r="I15" i="107"/>
  <c r="J15" i="107"/>
  <c r="K15" i="107"/>
  <c r="L15" i="107"/>
  <c r="C16" i="107"/>
  <c r="D16" i="107"/>
  <c r="E16" i="107"/>
  <c r="F16" i="107"/>
  <c r="G16" i="107"/>
  <c r="H16" i="107"/>
  <c r="I16" i="107"/>
  <c r="J16" i="107"/>
  <c r="K16" i="107"/>
  <c r="L16" i="107"/>
  <c r="C20" i="107"/>
  <c r="D20" i="107"/>
  <c r="E20" i="107"/>
  <c r="F20" i="107"/>
  <c r="G20" i="107"/>
  <c r="H20" i="107"/>
  <c r="I20" i="107"/>
  <c r="J20" i="107"/>
  <c r="K20" i="107"/>
  <c r="L20" i="107"/>
  <c r="C21" i="107"/>
  <c r="D21" i="107"/>
  <c r="E21" i="107"/>
  <c r="F21" i="107"/>
  <c r="G21" i="107"/>
  <c r="H21" i="107"/>
  <c r="I21" i="107"/>
  <c r="J21" i="107"/>
  <c r="K21" i="107"/>
  <c r="L21" i="107"/>
  <c r="C22" i="107"/>
  <c r="D22" i="107"/>
  <c r="E22" i="107"/>
  <c r="F22" i="107"/>
  <c r="G22" i="107"/>
  <c r="H22" i="107"/>
  <c r="I22" i="107"/>
  <c r="J22" i="107"/>
  <c r="K22" i="107"/>
  <c r="L22" i="107"/>
  <c r="C26" i="107"/>
  <c r="D26" i="107"/>
  <c r="E26" i="107"/>
  <c r="F26" i="107"/>
  <c r="G26" i="107"/>
  <c r="H26" i="107"/>
  <c r="I26" i="107"/>
  <c r="J26" i="107"/>
  <c r="K26" i="107"/>
  <c r="L26" i="107"/>
  <c r="C27" i="107"/>
  <c r="D27" i="107"/>
  <c r="E27" i="107"/>
  <c r="F27" i="107"/>
  <c r="G27" i="107"/>
  <c r="H27" i="107"/>
  <c r="I27" i="107"/>
  <c r="J27" i="107"/>
  <c r="K27" i="107"/>
  <c r="L27" i="107"/>
  <c r="V6" i="106"/>
  <c r="W6" i="106"/>
  <c r="X6" i="106"/>
  <c r="Y6" i="106"/>
  <c r="Z6" i="106"/>
  <c r="AA6" i="106"/>
  <c r="AB6" i="106"/>
  <c r="AC6" i="106"/>
  <c r="AD6" i="106"/>
  <c r="V7" i="106"/>
  <c r="W7" i="106"/>
  <c r="X7" i="106"/>
  <c r="Y7" i="106"/>
  <c r="Z7" i="106"/>
  <c r="AA7" i="106"/>
  <c r="AB7" i="106"/>
  <c r="AC7" i="106"/>
  <c r="AD7" i="106"/>
  <c r="AG7" i="106"/>
  <c r="AH7" i="106"/>
  <c r="AI7" i="106"/>
  <c r="AJ7" i="106"/>
  <c r="AK7" i="106"/>
  <c r="AL7" i="106"/>
  <c r="AM7" i="106"/>
  <c r="AN7" i="106"/>
  <c r="AQ7" i="106"/>
  <c r="AR7" i="106"/>
  <c r="AS7" i="106"/>
  <c r="AT7" i="106"/>
  <c r="AU7" i="106"/>
  <c r="AV7" i="106"/>
  <c r="AW7" i="106"/>
  <c r="AX7" i="106"/>
  <c r="V8" i="106"/>
  <c r="W8" i="106"/>
  <c r="X8" i="106"/>
  <c r="Y8" i="106"/>
  <c r="Z8" i="106"/>
  <c r="AA8" i="106"/>
  <c r="AB8" i="106"/>
  <c r="AC8" i="106"/>
  <c r="AD8" i="106"/>
  <c r="V9" i="106"/>
  <c r="W9" i="106"/>
  <c r="X9" i="106"/>
  <c r="Y9" i="106"/>
  <c r="Z9" i="106"/>
  <c r="AA9" i="106"/>
  <c r="AB9" i="106"/>
  <c r="AC9" i="106"/>
  <c r="AD9" i="106"/>
  <c r="V10" i="106"/>
  <c r="W10" i="106"/>
  <c r="X10" i="106"/>
  <c r="Y10" i="106"/>
  <c r="Z10" i="106"/>
  <c r="AA10" i="106"/>
  <c r="AB10" i="106"/>
  <c r="AC10" i="106"/>
  <c r="AD10" i="106"/>
  <c r="AF10" i="106"/>
  <c r="AG10" i="106"/>
  <c r="AH10" i="106"/>
  <c r="AI10" i="106"/>
  <c r="AJ10" i="106"/>
  <c r="AK10" i="106"/>
  <c r="AL10" i="106"/>
  <c r="AM10" i="106"/>
  <c r="AN10" i="106"/>
  <c r="AP10" i="106"/>
  <c r="AQ10" i="106"/>
  <c r="AR10" i="106"/>
  <c r="AS10" i="106"/>
  <c r="AT10" i="106"/>
  <c r="AU10" i="106"/>
  <c r="AV10" i="106"/>
  <c r="AW10" i="106"/>
  <c r="AX10" i="106"/>
  <c r="B11" i="106"/>
  <c r="C11" i="106"/>
  <c r="D11" i="106"/>
  <c r="E11" i="106"/>
  <c r="F11" i="106"/>
  <c r="G11" i="106"/>
  <c r="H11" i="106"/>
  <c r="I11" i="106"/>
  <c r="J11" i="106"/>
  <c r="V11" i="106"/>
  <c r="W11" i="106"/>
  <c r="X11" i="106"/>
  <c r="Y11" i="106"/>
  <c r="Z11" i="106"/>
  <c r="AA11" i="106"/>
  <c r="AB11" i="106"/>
  <c r="AC11" i="106"/>
  <c r="AD11" i="106"/>
  <c r="AF11" i="106"/>
  <c r="AG11" i="106"/>
  <c r="AH11" i="106"/>
  <c r="AI11" i="106"/>
  <c r="AJ11" i="106"/>
  <c r="AK11" i="106"/>
  <c r="AL11" i="106"/>
  <c r="AM11" i="106"/>
  <c r="AN11" i="106"/>
  <c r="AP11" i="106"/>
  <c r="AQ11" i="106"/>
  <c r="AR11" i="106"/>
  <c r="AS11" i="106"/>
  <c r="AT11" i="106"/>
  <c r="AU11" i="106"/>
  <c r="AV11" i="106"/>
  <c r="AW11" i="106"/>
  <c r="AX11" i="106"/>
  <c r="B12" i="106"/>
  <c r="C12" i="106"/>
  <c r="D12" i="106"/>
  <c r="E12" i="106"/>
  <c r="F12" i="106"/>
  <c r="G12" i="106"/>
  <c r="H12" i="106"/>
  <c r="I12" i="106"/>
  <c r="J12" i="106"/>
  <c r="V12" i="106"/>
  <c r="W12" i="106"/>
  <c r="X12" i="106"/>
  <c r="Y12" i="106"/>
  <c r="Z12" i="106"/>
  <c r="AA12" i="106"/>
  <c r="AB12" i="106"/>
  <c r="AC12" i="106"/>
  <c r="AD12" i="106"/>
  <c r="B13" i="106"/>
  <c r="C13" i="106"/>
  <c r="D13" i="106"/>
  <c r="E13" i="106"/>
  <c r="F13" i="106"/>
  <c r="G13" i="106"/>
  <c r="H13" i="106"/>
  <c r="I13" i="106"/>
  <c r="J13" i="106"/>
  <c r="V13" i="106"/>
  <c r="W13" i="106"/>
  <c r="X13" i="106"/>
  <c r="Y13" i="106"/>
  <c r="Z13" i="106"/>
  <c r="AA13" i="106"/>
  <c r="AB13" i="106"/>
  <c r="AC13" i="106"/>
  <c r="AD13" i="106"/>
  <c r="B14" i="106"/>
  <c r="C14" i="106"/>
  <c r="C15" i="106"/>
  <c r="D14" i="106"/>
  <c r="E14" i="106"/>
  <c r="F14" i="106"/>
  <c r="G14" i="106"/>
  <c r="G15" i="106"/>
  <c r="H14" i="106"/>
  <c r="I14" i="106"/>
  <c r="J14" i="106"/>
  <c r="V14" i="106"/>
  <c r="W14" i="106"/>
  <c r="X14" i="106"/>
  <c r="Y14" i="106"/>
  <c r="Z14" i="106"/>
  <c r="AA14" i="106"/>
  <c r="AB14" i="106"/>
  <c r="AC14" i="106"/>
  <c r="AD14" i="106"/>
  <c r="B15" i="106"/>
  <c r="D15" i="106"/>
  <c r="E15" i="106"/>
  <c r="F15" i="106"/>
  <c r="H15" i="106"/>
  <c r="I15" i="106"/>
  <c r="J15" i="106"/>
  <c r="AF18" i="106"/>
  <c r="AG18" i="106"/>
  <c r="AH18" i="106"/>
  <c r="AH22" i="106"/>
  <c r="AI18" i="106"/>
  <c r="AJ18" i="106"/>
  <c r="AK18" i="106"/>
  <c r="AL18" i="106"/>
  <c r="AL22" i="106"/>
  <c r="AM18" i="106"/>
  <c r="AN18" i="106"/>
  <c r="AF19" i="106"/>
  <c r="AG19" i="106"/>
  <c r="AG22" i="106"/>
  <c r="AH19" i="106"/>
  <c r="AI19" i="106"/>
  <c r="AJ19" i="106"/>
  <c r="AK19" i="106"/>
  <c r="AK22" i="106"/>
  <c r="AL19" i="106"/>
  <c r="AM19" i="106"/>
  <c r="AN19" i="106"/>
  <c r="AF20" i="106"/>
  <c r="AG20" i="106"/>
  <c r="AH20" i="106"/>
  <c r="AI20" i="106"/>
  <c r="AJ20" i="106"/>
  <c r="AK20" i="106"/>
  <c r="AL20" i="106"/>
  <c r="AM20" i="106"/>
  <c r="AN20" i="106"/>
  <c r="B21" i="106"/>
  <c r="C21" i="106"/>
  <c r="D21" i="106"/>
  <c r="E21" i="106"/>
  <c r="F21" i="106"/>
  <c r="G21" i="106"/>
  <c r="H21" i="106"/>
  <c r="I21" i="106"/>
  <c r="J21" i="106"/>
  <c r="AF21" i="106"/>
  <c r="AG21" i="106"/>
  <c r="AH21" i="106"/>
  <c r="AI21" i="106"/>
  <c r="AJ21" i="106"/>
  <c r="AK21" i="106"/>
  <c r="AL21" i="106"/>
  <c r="AM21" i="106"/>
  <c r="AN21" i="106"/>
  <c r="B22" i="106"/>
  <c r="C22" i="106"/>
  <c r="D22" i="106"/>
  <c r="E22" i="106"/>
  <c r="F22" i="106"/>
  <c r="G22" i="106"/>
  <c r="H22" i="106"/>
  <c r="I22" i="106"/>
  <c r="J22" i="106"/>
  <c r="AF22" i="106"/>
  <c r="AI22" i="106"/>
  <c r="AJ22" i="106"/>
  <c r="AM22" i="106"/>
  <c r="AN22" i="106"/>
  <c r="B23" i="106"/>
  <c r="C23" i="106"/>
  <c r="D23" i="106"/>
  <c r="E23" i="106"/>
  <c r="F23" i="106"/>
  <c r="G23" i="106"/>
  <c r="H23" i="106"/>
  <c r="I23" i="106"/>
  <c r="J23" i="106"/>
  <c r="B24" i="106"/>
  <c r="C24" i="106"/>
  <c r="D24" i="106"/>
  <c r="E24" i="106"/>
  <c r="F24" i="106"/>
  <c r="G24" i="106"/>
  <c r="H24" i="106"/>
  <c r="I24" i="106"/>
  <c r="J24" i="106"/>
  <c r="B25" i="106"/>
  <c r="D25" i="106"/>
  <c r="E25" i="106"/>
  <c r="F25" i="106"/>
  <c r="H25" i="106"/>
  <c r="I25" i="106"/>
  <c r="J25" i="106"/>
  <c r="B31" i="106"/>
  <c r="C31" i="106"/>
  <c r="D31" i="106"/>
  <c r="E31" i="106"/>
  <c r="F31" i="106"/>
  <c r="G31" i="106"/>
  <c r="H31" i="106"/>
  <c r="I31" i="106"/>
  <c r="J31" i="106"/>
  <c r="B32" i="106"/>
  <c r="C32" i="106"/>
  <c r="D32" i="106"/>
  <c r="E32" i="106"/>
  <c r="F32" i="106"/>
  <c r="G32" i="106"/>
  <c r="H32" i="106"/>
  <c r="I32" i="106"/>
  <c r="J32" i="106"/>
  <c r="AF32" i="106"/>
  <c r="AG32" i="106"/>
  <c r="AH32" i="106"/>
  <c r="AI32" i="106"/>
  <c r="AJ32" i="106"/>
  <c r="AK32" i="106"/>
  <c r="AL32" i="106"/>
  <c r="AM32" i="106"/>
  <c r="AN32" i="106"/>
  <c r="B33" i="106"/>
  <c r="C33" i="106"/>
  <c r="D33" i="106"/>
  <c r="E33" i="106"/>
  <c r="F33" i="106"/>
  <c r="G33" i="106"/>
  <c r="H33" i="106"/>
  <c r="I33" i="106"/>
  <c r="J33" i="106"/>
  <c r="B34" i="106"/>
  <c r="C34" i="106"/>
  <c r="D34" i="106"/>
  <c r="E34" i="106"/>
  <c r="F34" i="106"/>
  <c r="G34" i="106"/>
  <c r="H34" i="106"/>
  <c r="I34" i="106"/>
  <c r="J34" i="106"/>
  <c r="B35" i="106"/>
  <c r="D35" i="106"/>
  <c r="E35" i="106"/>
  <c r="F35" i="106"/>
  <c r="H35" i="106"/>
  <c r="I35" i="106"/>
  <c r="J35" i="106"/>
  <c r="C41" i="106"/>
  <c r="D41" i="106"/>
  <c r="E41" i="106"/>
  <c r="F41" i="106"/>
  <c r="G41" i="106"/>
  <c r="H41" i="106"/>
  <c r="I41" i="106"/>
  <c r="J41" i="106"/>
  <c r="C42" i="106"/>
  <c r="D42" i="106"/>
  <c r="E42" i="106"/>
  <c r="F42" i="106"/>
  <c r="G42" i="106"/>
  <c r="H42" i="106"/>
  <c r="I42" i="106"/>
  <c r="J42" i="106"/>
  <c r="C43" i="106"/>
  <c r="D43" i="106"/>
  <c r="E43" i="106"/>
  <c r="F43" i="106"/>
  <c r="G43" i="106"/>
  <c r="H43" i="106"/>
  <c r="I43" i="106"/>
  <c r="J43" i="106"/>
  <c r="C44" i="106"/>
  <c r="D44" i="106"/>
  <c r="E44" i="106"/>
  <c r="F44" i="106"/>
  <c r="G44" i="106"/>
  <c r="H44" i="106"/>
  <c r="I44" i="106"/>
  <c r="J44" i="106"/>
  <c r="B11" i="105"/>
  <c r="C11" i="105"/>
  <c r="D11" i="105"/>
  <c r="E11" i="105"/>
  <c r="F11" i="105"/>
  <c r="G11" i="105"/>
  <c r="H11" i="105"/>
  <c r="I11" i="105"/>
  <c r="J11" i="105"/>
  <c r="K11" i="105"/>
  <c r="B43" i="105"/>
  <c r="C43" i="105"/>
  <c r="D43" i="105"/>
  <c r="E43" i="105"/>
  <c r="F43" i="105"/>
  <c r="G43" i="105"/>
  <c r="H43" i="105"/>
  <c r="I43" i="105"/>
  <c r="J43" i="105"/>
  <c r="K43" i="105"/>
  <c r="V15" i="104"/>
  <c r="X15" i="104"/>
  <c r="V16" i="104"/>
  <c r="W16" i="104"/>
  <c r="X16" i="104"/>
  <c r="K6" i="104"/>
  <c r="V17" i="104"/>
  <c r="W17" i="104"/>
  <c r="X17" i="104"/>
  <c r="C7" i="104"/>
  <c r="D7" i="104"/>
  <c r="E7" i="104"/>
  <c r="F7" i="104"/>
  <c r="G7" i="104"/>
  <c r="H7" i="104"/>
  <c r="I7" i="104"/>
  <c r="J7" i="104"/>
  <c r="K7" i="104"/>
  <c r="V19" i="104"/>
  <c r="W19" i="104"/>
  <c r="X19" i="104"/>
  <c r="V20" i="104"/>
  <c r="W20" i="104"/>
  <c r="X20" i="104"/>
  <c r="V21" i="104"/>
  <c r="W21" i="104"/>
  <c r="X21" i="104"/>
  <c r="V22" i="104"/>
  <c r="W22" i="104"/>
  <c r="X22" i="104"/>
  <c r="V25" i="104"/>
  <c r="W25" i="104"/>
  <c r="X25" i="104"/>
  <c r="V26" i="104"/>
  <c r="W26" i="104"/>
  <c r="X26" i="104"/>
  <c r="V27" i="104"/>
  <c r="W27" i="104"/>
  <c r="X27" i="104"/>
  <c r="V28" i="104"/>
  <c r="W28" i="104"/>
  <c r="X28" i="104"/>
  <c r="V29" i="104"/>
  <c r="W29" i="104"/>
  <c r="X29" i="104"/>
  <c r="V30" i="104"/>
  <c r="W30" i="104"/>
  <c r="X30" i="104"/>
  <c r="V31" i="104"/>
  <c r="W31" i="104"/>
  <c r="X31" i="104"/>
  <c r="B8" i="104"/>
  <c r="B11" i="104"/>
  <c r="C8" i="104"/>
  <c r="C11" i="104"/>
  <c r="D8" i="104"/>
  <c r="D11" i="104"/>
  <c r="E8" i="104"/>
  <c r="E11" i="104"/>
  <c r="F8" i="104"/>
  <c r="F11" i="104"/>
  <c r="G8" i="104"/>
  <c r="G11" i="104"/>
  <c r="H8" i="104"/>
  <c r="H11" i="104"/>
  <c r="I8" i="104"/>
  <c r="J8" i="104"/>
  <c r="J11" i="104"/>
  <c r="K8" i="104"/>
  <c r="V32" i="104"/>
  <c r="W32" i="104"/>
  <c r="X32" i="104"/>
  <c r="V33" i="104"/>
  <c r="W33" i="104"/>
  <c r="X33" i="104"/>
  <c r="B86" i="104"/>
  <c r="C86" i="104"/>
  <c r="D86" i="104"/>
  <c r="E86" i="104"/>
  <c r="F86" i="104"/>
  <c r="G86" i="104"/>
  <c r="H86" i="104"/>
  <c r="I86" i="104"/>
  <c r="J86" i="104"/>
  <c r="K86" i="104"/>
  <c r="B40" i="103"/>
  <c r="C40" i="103"/>
  <c r="D40" i="103"/>
  <c r="E40" i="103"/>
  <c r="F40" i="103"/>
  <c r="G40" i="103"/>
  <c r="H40" i="103"/>
  <c r="I40" i="103"/>
  <c r="J40" i="103"/>
  <c r="K40" i="103"/>
  <c r="B42" i="103"/>
  <c r="C42" i="103"/>
  <c r="D42" i="103"/>
  <c r="E42" i="103"/>
  <c r="F42" i="103"/>
  <c r="G42" i="103"/>
  <c r="H42" i="103"/>
  <c r="I42" i="103"/>
  <c r="J42" i="103"/>
  <c r="K42" i="103"/>
  <c r="B68" i="103"/>
  <c r="C68" i="103"/>
  <c r="D68" i="103"/>
  <c r="E68" i="103"/>
  <c r="F68" i="103"/>
  <c r="G68" i="103"/>
  <c r="H68" i="103"/>
  <c r="I68" i="103"/>
  <c r="J68" i="103"/>
  <c r="K68" i="103"/>
  <c r="C88" i="103"/>
  <c r="D88" i="103"/>
  <c r="E88" i="103"/>
  <c r="F88" i="103"/>
  <c r="G88" i="103"/>
  <c r="H88" i="103"/>
  <c r="I88" i="103"/>
  <c r="J88" i="103"/>
  <c r="K88" i="103"/>
  <c r="E5" i="102"/>
  <c r="D7" i="102"/>
  <c r="K10" i="117"/>
  <c r="K16" i="117"/>
  <c r="B10" i="117"/>
  <c r="B16" i="117"/>
  <c r="D16" i="116"/>
  <c r="C6" i="117"/>
  <c r="D21" i="116"/>
  <c r="C15" i="117"/>
  <c r="E17" i="116"/>
  <c r="D8" i="117"/>
  <c r="E22" i="116"/>
  <c r="D14" i="117"/>
  <c r="F19" i="116"/>
  <c r="E13" i="117"/>
  <c r="G15" i="116"/>
  <c r="F12" i="117"/>
  <c r="G20" i="116"/>
  <c r="F7" i="117"/>
  <c r="H16" i="116"/>
  <c r="G6" i="117"/>
  <c r="H21" i="116"/>
  <c r="G15" i="117"/>
  <c r="I17" i="116"/>
  <c r="H8" i="117"/>
  <c r="I22" i="116"/>
  <c r="H14" i="117"/>
  <c r="J10" i="117"/>
  <c r="J16" i="117"/>
  <c r="R43" i="108"/>
  <c r="H90" i="117"/>
  <c r="E21" i="116"/>
  <c r="D15" i="117"/>
  <c r="F22" i="116"/>
  <c r="E14" i="117"/>
  <c r="H20" i="116"/>
  <c r="G7" i="117"/>
  <c r="I16" i="116"/>
  <c r="H6" i="117"/>
  <c r="I21" i="116"/>
  <c r="H15" i="117"/>
  <c r="D22" i="116"/>
  <c r="C14" i="117"/>
  <c r="E19" i="116"/>
  <c r="D13" i="117"/>
  <c r="F15" i="116"/>
  <c r="E12" i="117"/>
  <c r="F20" i="116"/>
  <c r="E7" i="117"/>
  <c r="G16" i="116"/>
  <c r="F6" i="117"/>
  <c r="H22" i="116"/>
  <c r="G14" i="117"/>
  <c r="D15" i="116"/>
  <c r="C12" i="117"/>
  <c r="D20" i="116"/>
  <c r="C7" i="117"/>
  <c r="E16" i="116"/>
  <c r="D6" i="117"/>
  <c r="F17" i="116"/>
  <c r="E8" i="117"/>
  <c r="G19" i="116"/>
  <c r="F13" i="117"/>
  <c r="H15" i="116"/>
  <c r="G12" i="117"/>
  <c r="D17" i="116"/>
  <c r="C8" i="117"/>
  <c r="G21" i="116"/>
  <c r="F15" i="117"/>
  <c r="H17" i="116"/>
  <c r="G8" i="117"/>
  <c r="I19" i="116"/>
  <c r="H13" i="117"/>
  <c r="I10" i="117"/>
  <c r="I16" i="117"/>
  <c r="D19" i="116"/>
  <c r="C13" i="117"/>
  <c r="E15" i="116"/>
  <c r="D12" i="117"/>
  <c r="E20" i="116"/>
  <c r="D7" i="117"/>
  <c r="F16" i="116"/>
  <c r="E6" i="117"/>
  <c r="F21" i="116"/>
  <c r="E15" i="117"/>
  <c r="G17" i="116"/>
  <c r="F8" i="117"/>
  <c r="G22" i="116"/>
  <c r="F14" i="117"/>
  <c r="H19" i="116"/>
  <c r="G13" i="117"/>
  <c r="I15" i="116"/>
  <c r="H12" i="117"/>
  <c r="I20" i="116"/>
  <c r="H7" i="117"/>
  <c r="R8" i="108"/>
  <c r="K90" i="117"/>
  <c r="C16" i="116"/>
  <c r="B7" i="117"/>
  <c r="C20" i="116"/>
  <c r="C17" i="116"/>
  <c r="C21" i="116"/>
  <c r="C18" i="116"/>
  <c r="C22" i="116"/>
  <c r="C19" i="116"/>
  <c r="D234" i="116"/>
  <c r="H234" i="116"/>
  <c r="K234" i="116"/>
  <c r="E234" i="116"/>
  <c r="G234" i="116"/>
  <c r="I234" i="116"/>
  <c r="F263" i="116"/>
  <c r="C263" i="116"/>
  <c r="D263" i="116"/>
  <c r="H263" i="116"/>
  <c r="L263" i="116"/>
  <c r="L234" i="116"/>
  <c r="J263" i="116"/>
  <c r="B159" i="105"/>
  <c r="C225" i="116"/>
  <c r="C234" i="116"/>
  <c r="F234" i="116"/>
  <c r="J234" i="116"/>
  <c r="E263" i="116"/>
  <c r="G263" i="116"/>
  <c r="I263" i="116"/>
  <c r="K263" i="116"/>
  <c r="D143" i="105"/>
  <c r="D158" i="105"/>
  <c r="F143" i="105"/>
  <c r="F158" i="105"/>
  <c r="H143" i="105"/>
  <c r="H158" i="105"/>
  <c r="J143" i="105"/>
  <c r="J158" i="105"/>
  <c r="B148" i="105"/>
  <c r="B163" i="105"/>
  <c r="D148" i="105"/>
  <c r="D163" i="105"/>
  <c r="F148" i="105"/>
  <c r="F163" i="105"/>
  <c r="H148" i="105"/>
  <c r="H163" i="105"/>
  <c r="I148" i="105"/>
  <c r="I163" i="105"/>
  <c r="K148" i="105"/>
  <c r="K163" i="105"/>
  <c r="C167" i="105"/>
  <c r="C152" i="105"/>
  <c r="B146" i="105"/>
  <c r="B161" i="105"/>
  <c r="C144" i="105"/>
  <c r="C159" i="105"/>
  <c r="C146" i="105"/>
  <c r="C161" i="105"/>
  <c r="D144" i="105"/>
  <c r="D159" i="105"/>
  <c r="D150" i="105"/>
  <c r="D165" i="105"/>
  <c r="E146" i="105"/>
  <c r="E161" i="105"/>
  <c r="F144" i="105"/>
  <c r="F159" i="105"/>
  <c r="F150" i="105"/>
  <c r="F165" i="105"/>
  <c r="G150" i="105"/>
  <c r="G165" i="105"/>
  <c r="H144" i="105"/>
  <c r="H159" i="105"/>
  <c r="H146" i="105"/>
  <c r="H161" i="105"/>
  <c r="I144" i="105"/>
  <c r="I159" i="105"/>
  <c r="I150" i="105"/>
  <c r="I165" i="105"/>
  <c r="J146" i="105"/>
  <c r="J161" i="105"/>
  <c r="K144" i="105"/>
  <c r="K159" i="105"/>
  <c r="K150" i="105"/>
  <c r="K165" i="105"/>
  <c r="B145" i="105"/>
  <c r="B160" i="105"/>
  <c r="C145" i="105"/>
  <c r="C160" i="105"/>
  <c r="D145" i="105"/>
  <c r="D160" i="105"/>
  <c r="E145" i="105"/>
  <c r="E160" i="105"/>
  <c r="F145" i="105"/>
  <c r="F160" i="105"/>
  <c r="G145" i="105"/>
  <c r="G160" i="105"/>
  <c r="H145" i="105"/>
  <c r="H160" i="105"/>
  <c r="I145" i="105"/>
  <c r="I160" i="105"/>
  <c r="J145" i="105"/>
  <c r="J160" i="105"/>
  <c r="K145" i="105"/>
  <c r="K160" i="105"/>
  <c r="B143" i="105"/>
  <c r="B158" i="105"/>
  <c r="E143" i="105"/>
  <c r="E158" i="105"/>
  <c r="G143" i="105"/>
  <c r="G158" i="105"/>
  <c r="I143" i="105"/>
  <c r="I158" i="105"/>
  <c r="K143" i="105"/>
  <c r="K158" i="105"/>
  <c r="B164" i="105"/>
  <c r="B149" i="105"/>
  <c r="C164" i="105"/>
  <c r="C149" i="105"/>
  <c r="E148" i="105"/>
  <c r="E163" i="105"/>
  <c r="G148" i="105"/>
  <c r="G163" i="105"/>
  <c r="J148" i="105"/>
  <c r="J163" i="105"/>
  <c r="K164" i="105"/>
  <c r="K149" i="105"/>
  <c r="B167" i="105"/>
  <c r="B152" i="105"/>
  <c r="E167" i="105"/>
  <c r="E152" i="105"/>
  <c r="G167" i="105"/>
  <c r="G152" i="105"/>
  <c r="I167" i="105"/>
  <c r="I152" i="105"/>
  <c r="K167" i="105"/>
  <c r="K152" i="105"/>
  <c r="C143" i="105"/>
  <c r="C158" i="105"/>
  <c r="C148" i="105"/>
  <c r="C163" i="105"/>
  <c r="D164" i="105"/>
  <c r="D149" i="105"/>
  <c r="E164" i="105"/>
  <c r="E149" i="105"/>
  <c r="F164" i="105"/>
  <c r="F149" i="105"/>
  <c r="G164" i="105"/>
  <c r="G149" i="105"/>
  <c r="H164" i="105"/>
  <c r="H149" i="105"/>
  <c r="I164" i="105"/>
  <c r="I149" i="105"/>
  <c r="J164" i="105"/>
  <c r="J149" i="105"/>
  <c r="D167" i="105"/>
  <c r="D152" i="105"/>
  <c r="F167" i="105"/>
  <c r="F152" i="105"/>
  <c r="H167" i="105"/>
  <c r="H152" i="105"/>
  <c r="J167" i="105"/>
  <c r="J152" i="105"/>
  <c r="B151" i="105"/>
  <c r="B166" i="105"/>
  <c r="B147" i="105"/>
  <c r="B162" i="105"/>
  <c r="C151" i="105"/>
  <c r="C166" i="105"/>
  <c r="C147" i="105"/>
  <c r="C162" i="105"/>
  <c r="D151" i="105"/>
  <c r="D166" i="105"/>
  <c r="D147" i="105"/>
  <c r="D162" i="105"/>
  <c r="E151" i="105"/>
  <c r="E166" i="105"/>
  <c r="E147" i="105"/>
  <c r="E162" i="105"/>
  <c r="F151" i="105"/>
  <c r="F166" i="105"/>
  <c r="F147" i="105"/>
  <c r="F162" i="105"/>
  <c r="G151" i="105"/>
  <c r="G166" i="105"/>
  <c r="G147" i="105"/>
  <c r="G162" i="105"/>
  <c r="H151" i="105"/>
  <c r="H166" i="105"/>
  <c r="H147" i="105"/>
  <c r="H162" i="105"/>
  <c r="I151" i="105"/>
  <c r="I166" i="105"/>
  <c r="I147" i="105"/>
  <c r="I162" i="105"/>
  <c r="J151" i="105"/>
  <c r="J166" i="105"/>
  <c r="J147" i="105"/>
  <c r="J162" i="105"/>
  <c r="K151" i="105"/>
  <c r="K166" i="105"/>
  <c r="K147" i="105"/>
  <c r="K162" i="105"/>
  <c r="B150" i="105"/>
  <c r="B165" i="105"/>
  <c r="C150" i="105"/>
  <c r="C165" i="105"/>
  <c r="D146" i="105"/>
  <c r="D161" i="105"/>
  <c r="E144" i="105"/>
  <c r="E159" i="105"/>
  <c r="E150" i="105"/>
  <c r="E165" i="105"/>
  <c r="F146" i="105"/>
  <c r="F161" i="105"/>
  <c r="G144" i="105"/>
  <c r="G159" i="105"/>
  <c r="G146" i="105"/>
  <c r="G161" i="105"/>
  <c r="H150" i="105"/>
  <c r="H165" i="105"/>
  <c r="I146" i="105"/>
  <c r="I161" i="105"/>
  <c r="J144" i="105"/>
  <c r="J159" i="105"/>
  <c r="J150" i="105"/>
  <c r="J165" i="105"/>
  <c r="K146" i="105"/>
  <c r="K161" i="105"/>
  <c r="B144" i="105"/>
  <c r="K11" i="104"/>
  <c r="B9" i="104" a="1"/>
  <c r="B9" i="104"/>
  <c r="B10" i="104"/>
  <c r="F5" i="102"/>
  <c r="E7" i="102"/>
  <c r="M9" i="104"/>
  <c r="I11" i="104"/>
  <c r="G25" i="106"/>
  <c r="G35" i="106"/>
  <c r="C25" i="106"/>
  <c r="C35" i="106"/>
  <c r="D10" i="117"/>
  <c r="D16" i="117"/>
  <c r="H10" i="117"/>
  <c r="H16" i="117"/>
  <c r="F10" i="117"/>
  <c r="F16" i="117"/>
  <c r="G10" i="117"/>
  <c r="G16" i="117"/>
  <c r="C10" i="117"/>
  <c r="C16" i="117"/>
  <c r="E10" i="117"/>
  <c r="E16" i="117"/>
  <c r="G168" i="105"/>
  <c r="C153" i="105"/>
  <c r="K153" i="105"/>
  <c r="F168" i="105"/>
  <c r="J168" i="105"/>
  <c r="G153" i="105"/>
  <c r="J153" i="105"/>
  <c r="F153" i="105"/>
  <c r="H168" i="105"/>
  <c r="D168" i="105"/>
  <c r="I153" i="105"/>
  <c r="E153" i="105"/>
  <c r="H153" i="105"/>
  <c r="D153" i="105"/>
  <c r="E168" i="105"/>
  <c r="B168" i="105"/>
  <c r="B153" i="105"/>
  <c r="K168" i="105"/>
  <c r="C168" i="105"/>
  <c r="I168" i="105"/>
  <c r="D9" i="104"/>
  <c r="D10" i="104"/>
  <c r="F9" i="104"/>
  <c r="F10" i="104"/>
  <c r="K9" i="104"/>
  <c r="K10" i="104"/>
  <c r="I9" i="104"/>
  <c r="I10" i="104"/>
  <c r="C9" i="104"/>
  <c r="C10" i="104"/>
  <c r="E9" i="104"/>
  <c r="E10" i="104"/>
  <c r="H9" i="104"/>
  <c r="H10" i="104"/>
  <c r="J9" i="104"/>
  <c r="J10" i="104"/>
  <c r="G9" i="104"/>
  <c r="G10" i="104"/>
  <c r="F7" i="102"/>
  <c r="G5" i="102"/>
  <c r="E44" i="102"/>
  <c r="B97" i="117"/>
  <c r="E38" i="102"/>
  <c r="H5" i="102"/>
  <c r="G7" i="102"/>
  <c r="E48" i="102"/>
  <c r="B119" i="117"/>
  <c r="E13" i="102"/>
  <c r="E73" i="102"/>
  <c r="CZ26" i="99"/>
  <c r="DA26" i="99"/>
  <c r="DB26" i="99"/>
  <c r="DC26" i="99"/>
  <c r="DD26" i="99"/>
  <c r="DE26" i="99"/>
  <c r="DF26" i="99"/>
  <c r="DG26" i="99"/>
  <c r="DH26" i="99"/>
  <c r="CY26" i="99"/>
  <c r="CO26" i="99"/>
  <c r="CP26" i="99"/>
  <c r="CQ26" i="99"/>
  <c r="CR26" i="99"/>
  <c r="CS26" i="99"/>
  <c r="CT26" i="99"/>
  <c r="CU26" i="99"/>
  <c r="CV26" i="99"/>
  <c r="CW26" i="99"/>
  <c r="CN26" i="99"/>
  <c r="E11" i="102"/>
  <c r="C104" i="116"/>
  <c r="C37" i="116"/>
  <c r="I5" i="102"/>
  <c r="H7" i="102"/>
  <c r="F44" i="102"/>
  <c r="B96" i="117"/>
  <c r="F48" i="102"/>
  <c r="B118" i="117"/>
  <c r="F38" i="102"/>
  <c r="F13" i="102"/>
  <c r="E72" i="102"/>
  <c r="B152" i="117"/>
  <c r="F73" i="102"/>
  <c r="F72" i="102"/>
  <c r="B150" i="117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14" i="16"/>
  <c r="EG24" i="99"/>
  <c r="EH24" i="99"/>
  <c r="EI24" i="99"/>
  <c r="EJ24" i="99"/>
  <c r="EK24" i="99"/>
  <c r="EL24" i="99"/>
  <c r="EM24" i="99"/>
  <c r="EN24" i="99"/>
  <c r="EO24" i="99"/>
  <c r="EF24" i="99"/>
  <c r="GU24" i="99"/>
  <c r="GV24" i="99"/>
  <c r="GW24" i="99"/>
  <c r="GX24" i="99"/>
  <c r="GY24" i="99"/>
  <c r="GZ24" i="99"/>
  <c r="HA24" i="99"/>
  <c r="HB24" i="99"/>
  <c r="HC24" i="99"/>
  <c r="GT24" i="99"/>
  <c r="F11" i="102"/>
  <c r="C105" i="116"/>
  <c r="C38" i="116"/>
  <c r="F43" i="102"/>
  <c r="B66" i="117"/>
  <c r="H44" i="102"/>
  <c r="B107" i="117"/>
  <c r="E43" i="102"/>
  <c r="J5" i="102"/>
  <c r="I7" i="102"/>
  <c r="G44" i="102"/>
  <c r="B92" i="117"/>
  <c r="G48" i="102"/>
  <c r="B117" i="117"/>
  <c r="G38" i="102"/>
  <c r="G73" i="102"/>
  <c r="G13" i="102"/>
  <c r="C39" i="116"/>
  <c r="G32" i="16"/>
  <c r="C151" i="116"/>
  <c r="B68" i="117"/>
  <c r="F36" i="102"/>
  <c r="F35" i="102"/>
  <c r="F34" i="102"/>
  <c r="C199" i="116"/>
  <c r="C152" i="116"/>
  <c r="G72" i="102"/>
  <c r="G11" i="102"/>
  <c r="C106" i="116"/>
  <c r="K5" i="102"/>
  <c r="J7" i="102"/>
  <c r="H38" i="102"/>
  <c r="E36" i="102"/>
  <c r="Q101" i="108"/>
  <c r="H48" i="102"/>
  <c r="B134" i="117"/>
  <c r="H13" i="102"/>
  <c r="H73" i="102"/>
  <c r="H72" i="102"/>
  <c r="B159" i="117"/>
  <c r="Q102" i="108"/>
  <c r="G43" i="102"/>
  <c r="B64" i="117"/>
  <c r="B147" i="117"/>
  <c r="H11" i="102"/>
  <c r="C107" i="116"/>
  <c r="C40" i="116"/>
  <c r="H43" i="102"/>
  <c r="B79" i="117"/>
  <c r="L5" i="102"/>
  <c r="K7" i="102"/>
  <c r="I44" i="102"/>
  <c r="B91" i="117"/>
  <c r="I38" i="102"/>
  <c r="I48" i="102"/>
  <c r="B127" i="117"/>
  <c r="E35" i="102"/>
  <c r="E34" i="102"/>
  <c r="C198" i="116"/>
  <c r="J44" i="102"/>
  <c r="B105" i="117"/>
  <c r="B87" i="104"/>
  <c r="I73" i="102"/>
  <c r="I72" i="102"/>
  <c r="B151" i="117"/>
  <c r="I13" i="102"/>
  <c r="C153" i="116"/>
  <c r="G36" i="102"/>
  <c r="Q103" i="108"/>
  <c r="Q126" i="108"/>
  <c r="I11" i="102"/>
  <c r="C108" i="116"/>
  <c r="C41" i="116"/>
  <c r="H36" i="102"/>
  <c r="H34" i="102"/>
  <c r="C201" i="116"/>
  <c r="C154" i="116"/>
  <c r="J73" i="102"/>
  <c r="J72" i="102"/>
  <c r="B157" i="117"/>
  <c r="L7" i="102"/>
  <c r="M5" i="102"/>
  <c r="I43" i="102"/>
  <c r="J48" i="102"/>
  <c r="B129" i="117"/>
  <c r="J38" i="102"/>
  <c r="J13" i="102"/>
  <c r="G35" i="102"/>
  <c r="G34" i="102"/>
  <c r="C200" i="116"/>
  <c r="C155" i="116"/>
  <c r="B67" i="117"/>
  <c r="Q104" i="108"/>
  <c r="H35" i="102"/>
  <c r="J11" i="102"/>
  <c r="C109" i="116"/>
  <c r="C42" i="116"/>
  <c r="J43" i="102"/>
  <c r="B77" i="117"/>
  <c r="K73" i="102"/>
  <c r="I36" i="102"/>
  <c r="Q105" i="108"/>
  <c r="N5" i="102"/>
  <c r="M7" i="102"/>
  <c r="K44" i="102"/>
  <c r="B106" i="117"/>
  <c r="K13" i="102"/>
  <c r="D15" i="102"/>
  <c r="D16" i="102"/>
  <c r="D17" i="102"/>
  <c r="D19" i="102"/>
  <c r="D18" i="102"/>
  <c r="D20" i="102"/>
  <c r="D23" i="102"/>
  <c r="D22" i="102"/>
  <c r="D24" i="102"/>
  <c r="D21" i="102"/>
  <c r="D25" i="102"/>
  <c r="D26" i="102"/>
  <c r="D31" i="102"/>
  <c r="D28" i="102"/>
  <c r="D29" i="102"/>
  <c r="D32" i="102"/>
  <c r="D33" i="102"/>
  <c r="D27" i="102"/>
  <c r="D30" i="102"/>
  <c r="D40" i="102"/>
  <c r="D41" i="102"/>
  <c r="D46" i="102"/>
  <c r="D47" i="102"/>
  <c r="D50" i="102"/>
  <c r="D51" i="102"/>
  <c r="D52" i="102"/>
  <c r="D53" i="102"/>
  <c r="D54" i="102"/>
  <c r="D42" i="102"/>
  <c r="D55" i="102"/>
  <c r="D56" i="102"/>
  <c r="D57" i="102"/>
  <c r="D58" i="102"/>
  <c r="D59" i="102"/>
  <c r="D60" i="102"/>
  <c r="D61" i="102"/>
  <c r="D62" i="102"/>
  <c r="D63" i="102"/>
  <c r="D64" i="102"/>
  <c r="D65" i="102"/>
  <c r="D66" i="102"/>
  <c r="D67" i="102"/>
  <c r="D68" i="102"/>
  <c r="D69" i="102"/>
  <c r="D70" i="102"/>
  <c r="D71" i="102"/>
  <c r="D75" i="102"/>
  <c r="D76" i="102"/>
  <c r="D77" i="102"/>
  <c r="D78" i="102"/>
  <c r="D79" i="102"/>
  <c r="D80" i="102"/>
  <c r="D81" i="102"/>
  <c r="D82" i="102"/>
  <c r="D83" i="102"/>
  <c r="D84" i="102"/>
  <c r="D85" i="102"/>
  <c r="D86" i="102"/>
  <c r="D87" i="102"/>
  <c r="K48" i="102"/>
  <c r="B131" i="117"/>
  <c r="K38" i="102"/>
  <c r="CD10" i="99"/>
  <c r="CE10" i="99"/>
  <c r="CF10" i="99"/>
  <c r="CG10" i="99"/>
  <c r="CH10" i="99"/>
  <c r="CI10" i="99"/>
  <c r="CJ10" i="99"/>
  <c r="CK10" i="99"/>
  <c r="CL10" i="99"/>
  <c r="CC10" i="99"/>
  <c r="B54" i="103"/>
  <c r="B79" i="103"/>
  <c r="K11" i="102"/>
  <c r="C110" i="116"/>
  <c r="C43" i="116"/>
  <c r="J36" i="102"/>
  <c r="J35" i="102"/>
  <c r="J34" i="102"/>
  <c r="C203" i="116"/>
  <c r="C156" i="116"/>
  <c r="L44" i="102"/>
  <c r="B108" i="117"/>
  <c r="D45" i="102"/>
  <c r="L38" i="102"/>
  <c r="D38" i="102"/>
  <c r="D39" i="102"/>
  <c r="K72" i="102"/>
  <c r="L73" i="102"/>
  <c r="L72" i="102"/>
  <c r="B160" i="117"/>
  <c r="L48" i="102"/>
  <c r="D49" i="102"/>
  <c r="D37" i="102"/>
  <c r="D12" i="102"/>
  <c r="L13" i="102"/>
  <c r="D14" i="102"/>
  <c r="O5" i="102"/>
  <c r="N7" i="102"/>
  <c r="I35" i="102"/>
  <c r="I34" i="102"/>
  <c r="C202" i="116"/>
  <c r="D74" i="102"/>
  <c r="K43" i="102"/>
  <c r="K36" i="102"/>
  <c r="Q107" i="108"/>
  <c r="B158" i="117"/>
  <c r="D48" i="102"/>
  <c r="B135" i="117"/>
  <c r="B69" i="103"/>
  <c r="Q106" i="108"/>
  <c r="D13" i="102"/>
  <c r="C36" i="116"/>
  <c r="C44" i="116"/>
  <c r="B53" i="103"/>
  <c r="B55" i="103"/>
  <c r="C14" i="116"/>
  <c r="D72" i="102"/>
  <c r="L11" i="102"/>
  <c r="C111" i="116"/>
  <c r="L43" i="102"/>
  <c r="B80" i="117"/>
  <c r="D44" i="102"/>
  <c r="P5" i="102"/>
  <c r="O7" i="102"/>
  <c r="D73" i="102"/>
  <c r="AL10" i="99"/>
  <c r="AM10" i="99"/>
  <c r="AN10" i="99"/>
  <c r="AO10" i="99"/>
  <c r="AP10" i="99"/>
  <c r="AQ10" i="99"/>
  <c r="AR10" i="99"/>
  <c r="AS10" i="99"/>
  <c r="AT10" i="99"/>
  <c r="IA3" i="99"/>
  <c r="IB3" i="99"/>
  <c r="IC3" i="99"/>
  <c r="ID3" i="99"/>
  <c r="IE3" i="99"/>
  <c r="IF3" i="99"/>
  <c r="IG3" i="99"/>
  <c r="IH3" i="99"/>
  <c r="II3" i="99"/>
  <c r="IJ3" i="99"/>
  <c r="IL3" i="99"/>
  <c r="IM3" i="99"/>
  <c r="IN3" i="99"/>
  <c r="IO3" i="99"/>
  <c r="IP3" i="99"/>
  <c r="IQ3" i="99"/>
  <c r="IR3" i="99"/>
  <c r="IS3" i="99"/>
  <c r="IT3" i="99"/>
  <c r="IU3" i="99"/>
  <c r="IW3" i="99"/>
  <c r="IX3" i="99"/>
  <c r="IY3" i="99"/>
  <c r="IZ3" i="99"/>
  <c r="JA3" i="99"/>
  <c r="JB3" i="99"/>
  <c r="JC3" i="99"/>
  <c r="JD3" i="99"/>
  <c r="JE3" i="99"/>
  <c r="JF3" i="99"/>
  <c r="JH3" i="99"/>
  <c r="JI3" i="99"/>
  <c r="JJ3" i="99"/>
  <c r="JK3" i="99"/>
  <c r="JL3" i="99"/>
  <c r="JM3" i="99"/>
  <c r="JN3" i="99"/>
  <c r="JO3" i="99"/>
  <c r="JP3" i="99"/>
  <c r="JQ3" i="99"/>
  <c r="JS3" i="99"/>
  <c r="JT3" i="99"/>
  <c r="JU3" i="99"/>
  <c r="JV3" i="99"/>
  <c r="JW3" i="99"/>
  <c r="JX3" i="99"/>
  <c r="JY3" i="99"/>
  <c r="JZ3" i="99"/>
  <c r="KA3" i="99"/>
  <c r="KB3" i="99"/>
  <c r="KD3" i="99"/>
  <c r="KE3" i="99"/>
  <c r="KF3" i="99"/>
  <c r="KG3" i="99"/>
  <c r="KH3" i="99"/>
  <c r="KI3" i="99"/>
  <c r="KJ3" i="99"/>
  <c r="KK3" i="99"/>
  <c r="KL3" i="99"/>
  <c r="KM3" i="99"/>
  <c r="KO3" i="99"/>
  <c r="KP3" i="99"/>
  <c r="KQ3" i="99"/>
  <c r="KR3" i="99"/>
  <c r="KS3" i="99"/>
  <c r="KT3" i="99"/>
  <c r="KU3" i="99"/>
  <c r="KV3" i="99"/>
  <c r="KW3" i="99"/>
  <c r="KX3" i="99"/>
  <c r="KZ3" i="99"/>
  <c r="LA3" i="99"/>
  <c r="LB3" i="99"/>
  <c r="LC3" i="99"/>
  <c r="LD3" i="99"/>
  <c r="LE3" i="99"/>
  <c r="LF3" i="99"/>
  <c r="LG3" i="99"/>
  <c r="LH3" i="99"/>
  <c r="LI3" i="99"/>
  <c r="LK3" i="99"/>
  <c r="LL3" i="99"/>
  <c r="LM3" i="99"/>
  <c r="LN3" i="99"/>
  <c r="LO3" i="99"/>
  <c r="LP3" i="99"/>
  <c r="LQ3" i="99"/>
  <c r="LR3" i="99"/>
  <c r="LS3" i="99"/>
  <c r="LT3" i="99"/>
  <c r="IA4" i="99"/>
  <c r="IB4" i="99"/>
  <c r="IC4" i="99"/>
  <c r="ID4" i="99"/>
  <c r="IE4" i="99"/>
  <c r="IF4" i="99"/>
  <c r="IG4" i="99"/>
  <c r="IH4" i="99"/>
  <c r="II4" i="99"/>
  <c r="IJ4" i="99"/>
  <c r="IL4" i="99"/>
  <c r="IM4" i="99"/>
  <c r="IN4" i="99"/>
  <c r="IO4" i="99"/>
  <c r="IP4" i="99"/>
  <c r="IQ4" i="99"/>
  <c r="IR4" i="99"/>
  <c r="IS4" i="99"/>
  <c r="IT4" i="99"/>
  <c r="IU4" i="99"/>
  <c r="IW4" i="99"/>
  <c r="IX4" i="99"/>
  <c r="IY4" i="99"/>
  <c r="IZ4" i="99"/>
  <c r="JA4" i="99"/>
  <c r="JB4" i="99"/>
  <c r="JC4" i="99"/>
  <c r="JD4" i="99"/>
  <c r="JE4" i="99"/>
  <c r="JF4" i="99"/>
  <c r="JH4" i="99"/>
  <c r="JI4" i="99"/>
  <c r="JJ4" i="99"/>
  <c r="JK4" i="99"/>
  <c r="JL4" i="99"/>
  <c r="JM4" i="99"/>
  <c r="JN4" i="99"/>
  <c r="JO4" i="99"/>
  <c r="JP4" i="99"/>
  <c r="JQ4" i="99"/>
  <c r="JS4" i="99"/>
  <c r="JT4" i="99"/>
  <c r="JU4" i="99"/>
  <c r="JV4" i="99"/>
  <c r="JW4" i="99"/>
  <c r="JX4" i="99"/>
  <c r="JY4" i="99"/>
  <c r="JZ4" i="99"/>
  <c r="KA4" i="99"/>
  <c r="KB4" i="99"/>
  <c r="KD4" i="99"/>
  <c r="KE4" i="99"/>
  <c r="KF4" i="99"/>
  <c r="KG4" i="99"/>
  <c r="KH4" i="99"/>
  <c r="KI4" i="99"/>
  <c r="KJ4" i="99"/>
  <c r="KK4" i="99"/>
  <c r="KL4" i="99"/>
  <c r="KM4" i="99"/>
  <c r="KO4" i="99"/>
  <c r="KP4" i="99"/>
  <c r="KQ4" i="99"/>
  <c r="KR4" i="99"/>
  <c r="KS4" i="99"/>
  <c r="KT4" i="99"/>
  <c r="KU4" i="99"/>
  <c r="KV4" i="99"/>
  <c r="KW4" i="99"/>
  <c r="KX4" i="99"/>
  <c r="KZ4" i="99"/>
  <c r="LA4" i="99"/>
  <c r="LB4" i="99"/>
  <c r="LC4" i="99"/>
  <c r="LD4" i="99"/>
  <c r="LE4" i="99"/>
  <c r="LF4" i="99"/>
  <c r="LG4" i="99"/>
  <c r="LH4" i="99"/>
  <c r="LI4" i="99"/>
  <c r="LK4" i="99"/>
  <c r="LL4" i="99"/>
  <c r="LM4" i="99"/>
  <c r="LN4" i="99"/>
  <c r="LO4" i="99"/>
  <c r="LP4" i="99"/>
  <c r="LQ4" i="99"/>
  <c r="LR4" i="99"/>
  <c r="LS4" i="99"/>
  <c r="LT4" i="99"/>
  <c r="IA5" i="99"/>
  <c r="IB5" i="99"/>
  <c r="IC5" i="99"/>
  <c r="ID5" i="99"/>
  <c r="IE5" i="99"/>
  <c r="IF5" i="99"/>
  <c r="IG5" i="99"/>
  <c r="IH5" i="99"/>
  <c r="II5" i="99"/>
  <c r="IJ5" i="99"/>
  <c r="IL5" i="99"/>
  <c r="IM5" i="99"/>
  <c r="IN5" i="99"/>
  <c r="IO5" i="99"/>
  <c r="IP5" i="99"/>
  <c r="IQ5" i="99"/>
  <c r="IR5" i="99"/>
  <c r="IS5" i="99"/>
  <c r="IT5" i="99"/>
  <c r="IU5" i="99"/>
  <c r="IW5" i="99"/>
  <c r="IX5" i="99"/>
  <c r="IY5" i="99"/>
  <c r="IZ5" i="99"/>
  <c r="JA5" i="99"/>
  <c r="JB5" i="99"/>
  <c r="JC5" i="99"/>
  <c r="JD5" i="99"/>
  <c r="JE5" i="99"/>
  <c r="JF5" i="99"/>
  <c r="JH5" i="99"/>
  <c r="JI5" i="99"/>
  <c r="JJ5" i="99"/>
  <c r="JK5" i="99"/>
  <c r="JL5" i="99"/>
  <c r="JM5" i="99"/>
  <c r="JN5" i="99"/>
  <c r="JO5" i="99"/>
  <c r="JP5" i="99"/>
  <c r="JQ5" i="99"/>
  <c r="JS5" i="99"/>
  <c r="JT5" i="99"/>
  <c r="JU5" i="99"/>
  <c r="JV5" i="99"/>
  <c r="JW5" i="99"/>
  <c r="JX5" i="99"/>
  <c r="JY5" i="99"/>
  <c r="JZ5" i="99"/>
  <c r="KA5" i="99"/>
  <c r="KB5" i="99"/>
  <c r="KD5" i="99"/>
  <c r="KE5" i="99"/>
  <c r="KF5" i="99"/>
  <c r="KG5" i="99"/>
  <c r="KH5" i="99"/>
  <c r="KI5" i="99"/>
  <c r="KJ5" i="99"/>
  <c r="KK5" i="99"/>
  <c r="KL5" i="99"/>
  <c r="KM5" i="99"/>
  <c r="KO5" i="99"/>
  <c r="KP5" i="99"/>
  <c r="KQ5" i="99"/>
  <c r="KR5" i="99"/>
  <c r="KS5" i="99"/>
  <c r="KT5" i="99"/>
  <c r="KU5" i="99"/>
  <c r="KV5" i="99"/>
  <c r="KW5" i="99"/>
  <c r="KX5" i="99"/>
  <c r="KZ5" i="99"/>
  <c r="LA5" i="99"/>
  <c r="LB5" i="99"/>
  <c r="LC5" i="99"/>
  <c r="LD5" i="99"/>
  <c r="LE5" i="99"/>
  <c r="LF5" i="99"/>
  <c r="LG5" i="99"/>
  <c r="LH5" i="99"/>
  <c r="LI5" i="99"/>
  <c r="LK5" i="99"/>
  <c r="LL5" i="99"/>
  <c r="LM5" i="99"/>
  <c r="LN5" i="99"/>
  <c r="LO5" i="99"/>
  <c r="LP5" i="99"/>
  <c r="LQ5" i="99"/>
  <c r="LR5" i="99"/>
  <c r="LS5" i="99"/>
  <c r="LT5" i="99"/>
  <c r="HQ3" i="99"/>
  <c r="HR3" i="99"/>
  <c r="HS3" i="99"/>
  <c r="HT3" i="99"/>
  <c r="HU3" i="99"/>
  <c r="HV3" i="99"/>
  <c r="HW3" i="99"/>
  <c r="HX3" i="99"/>
  <c r="HY3" i="99"/>
  <c r="HQ4" i="99"/>
  <c r="HR4" i="99"/>
  <c r="HS4" i="99"/>
  <c r="HT4" i="99"/>
  <c r="HU4" i="99"/>
  <c r="HV4" i="99"/>
  <c r="HW4" i="99"/>
  <c r="HX4" i="99"/>
  <c r="HY4" i="99"/>
  <c r="HQ5" i="99"/>
  <c r="HR5" i="99"/>
  <c r="HS5" i="99"/>
  <c r="HT5" i="99"/>
  <c r="HU5" i="99"/>
  <c r="HV5" i="99"/>
  <c r="HW5" i="99"/>
  <c r="HX5" i="99"/>
  <c r="HY5" i="99"/>
  <c r="HP5" i="99"/>
  <c r="HP4" i="99"/>
  <c r="HP3" i="99"/>
  <c r="C157" i="116"/>
  <c r="B78" i="117"/>
  <c r="BO11" i="113"/>
  <c r="BO10" i="113"/>
  <c r="BO34" i="113"/>
  <c r="EP12" i="102"/>
  <c r="BK11" i="113"/>
  <c r="BK10" i="113"/>
  <c r="BK34" i="113"/>
  <c r="BB12" i="102"/>
  <c r="BR11" i="113"/>
  <c r="BR10" i="113"/>
  <c r="BR34" i="113"/>
  <c r="HG12" i="102"/>
  <c r="K9" i="117"/>
  <c r="BN11" i="113"/>
  <c r="BN10" i="113"/>
  <c r="BN34" i="113"/>
  <c r="DS12" i="102"/>
  <c r="BJ11" i="113"/>
  <c r="BJ10" i="113"/>
  <c r="BJ34" i="113"/>
  <c r="AE12" i="102"/>
  <c r="BQ11" i="113"/>
  <c r="BQ10" i="113"/>
  <c r="BQ34" i="113"/>
  <c r="GJ12" i="102"/>
  <c r="J9" i="117"/>
  <c r="BM11" i="113"/>
  <c r="BM10" i="113"/>
  <c r="BM34" i="113"/>
  <c r="CV12" i="102"/>
  <c r="BP11" i="113"/>
  <c r="BP10" i="113"/>
  <c r="BP34" i="113"/>
  <c r="FM12" i="102"/>
  <c r="I9" i="117"/>
  <c r="BL11" i="113"/>
  <c r="BL10" i="113"/>
  <c r="BL34" i="113"/>
  <c r="BY12" i="102"/>
  <c r="B78" i="103"/>
  <c r="L36" i="102"/>
  <c r="Q108" i="108"/>
  <c r="C158" i="116"/>
  <c r="N48" i="102"/>
  <c r="B136" i="117"/>
  <c r="N73" i="102"/>
  <c r="C7" i="107"/>
  <c r="C8" i="107"/>
  <c r="B70" i="103"/>
  <c r="B80" i="103"/>
  <c r="N13" i="102"/>
  <c r="K35" i="102"/>
  <c r="Q5" i="102"/>
  <c r="P7" i="102"/>
  <c r="D11" i="102"/>
  <c r="N44" i="102"/>
  <c r="B109" i="117"/>
  <c r="N38" i="102"/>
  <c r="D43" i="102"/>
  <c r="L31" i="16"/>
  <c r="G31" i="16"/>
  <c r="L33" i="16"/>
  <c r="G33" i="16"/>
  <c r="K31" i="16"/>
  <c r="L30" i="16"/>
  <c r="L29" i="16"/>
  <c r="K29" i="16"/>
  <c r="L28" i="16"/>
  <c r="K28" i="16"/>
  <c r="L25" i="16"/>
  <c r="L24" i="16"/>
  <c r="L23" i="16"/>
  <c r="L22" i="16"/>
  <c r="L21" i="16"/>
  <c r="L18" i="16"/>
  <c r="K18" i="16"/>
  <c r="L17" i="16"/>
  <c r="L16" i="16"/>
  <c r="K16" i="16"/>
  <c r="L14" i="16"/>
  <c r="L13" i="16"/>
  <c r="K13" i="16"/>
  <c r="L11" i="16"/>
  <c r="L10" i="16"/>
  <c r="K23" i="16"/>
  <c r="K24" i="16"/>
  <c r="K25" i="16"/>
  <c r="K26" i="16"/>
  <c r="K27" i="16"/>
  <c r="K32" i="16"/>
  <c r="K33" i="16"/>
  <c r="K22" i="16"/>
  <c r="K21" i="16"/>
  <c r="K11" i="16"/>
  <c r="K12" i="16"/>
  <c r="K14" i="16"/>
  <c r="K15" i="16"/>
  <c r="K17" i="16"/>
  <c r="K19" i="16"/>
  <c r="K10" i="16"/>
  <c r="K9" i="16"/>
  <c r="L9" i="16"/>
  <c r="H18" i="116"/>
  <c r="G9" i="117"/>
  <c r="F18" i="116"/>
  <c r="E9" i="117"/>
  <c r="D18" i="116"/>
  <c r="C9" i="117"/>
  <c r="I18" i="116"/>
  <c r="H9" i="117"/>
  <c r="E18" i="116"/>
  <c r="D9" i="117"/>
  <c r="G18" i="116"/>
  <c r="F9" i="117"/>
  <c r="L35" i="102"/>
  <c r="D35" i="102"/>
  <c r="L34" i="102"/>
  <c r="C205" i="116"/>
  <c r="D36" i="102"/>
  <c r="Q121" i="108"/>
  <c r="N11" i="102"/>
  <c r="C112" i="116"/>
  <c r="C65" i="116"/>
  <c r="Q7" i="102"/>
  <c r="R5" i="102"/>
  <c r="K34" i="102"/>
  <c r="C204" i="116"/>
  <c r="O44" i="102"/>
  <c r="B110" i="117"/>
  <c r="O38" i="102"/>
  <c r="O48" i="102"/>
  <c r="B137" i="117"/>
  <c r="O13" i="102"/>
  <c r="N72" i="102"/>
  <c r="B161" i="117"/>
  <c r="O73" i="102"/>
  <c r="O72" i="102"/>
  <c r="B162" i="117"/>
  <c r="J26" i="16"/>
  <c r="J27" i="16"/>
  <c r="J29" i="16"/>
  <c r="J12" i="16"/>
  <c r="J15" i="16"/>
  <c r="O11" i="102"/>
  <c r="C113" i="116"/>
  <c r="C66" i="116"/>
  <c r="Q44" i="102"/>
  <c r="B101" i="117"/>
  <c r="O43" i="102"/>
  <c r="B82" i="117"/>
  <c r="P38" i="102"/>
  <c r="N43" i="102"/>
  <c r="P44" i="102"/>
  <c r="B104" i="117"/>
  <c r="P73" i="102"/>
  <c r="P48" i="102"/>
  <c r="B128" i="117"/>
  <c r="P13" i="102"/>
  <c r="S5" i="102"/>
  <c r="R7" i="102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70" i="16"/>
  <c r="G111" i="16"/>
  <c r="K111" i="16"/>
  <c r="G110" i="16"/>
  <c r="J110" i="16"/>
  <c r="G109" i="16"/>
  <c r="J109" i="16"/>
  <c r="G108" i="16"/>
  <c r="J108" i="16"/>
  <c r="G107" i="16"/>
  <c r="K107" i="16"/>
  <c r="G106" i="16"/>
  <c r="J106" i="16"/>
  <c r="G105" i="16"/>
  <c r="G13" i="16"/>
  <c r="G104" i="16"/>
  <c r="J104" i="16"/>
  <c r="G103" i="16"/>
  <c r="G16" i="16"/>
  <c r="F16" i="16"/>
  <c r="G102" i="16"/>
  <c r="G17" i="16"/>
  <c r="F17" i="16"/>
  <c r="G101" i="16"/>
  <c r="J101" i="16"/>
  <c r="G100" i="16"/>
  <c r="G18" i="16"/>
  <c r="F18" i="16"/>
  <c r="G99" i="16"/>
  <c r="K99" i="16"/>
  <c r="G98" i="16"/>
  <c r="G9" i="16"/>
  <c r="F9" i="16"/>
  <c r="G97" i="16"/>
  <c r="J97" i="16"/>
  <c r="G96" i="16"/>
  <c r="J96" i="16"/>
  <c r="G95" i="16"/>
  <c r="K95" i="16"/>
  <c r="G94" i="16"/>
  <c r="J94" i="16"/>
  <c r="G93" i="16"/>
  <c r="J93" i="16"/>
  <c r="G92" i="16"/>
  <c r="J92" i="16"/>
  <c r="G91" i="16"/>
  <c r="K91" i="16"/>
  <c r="G90" i="16"/>
  <c r="J90" i="16"/>
  <c r="G89" i="16"/>
  <c r="J89" i="16"/>
  <c r="G88" i="16"/>
  <c r="J88" i="16"/>
  <c r="G87" i="16"/>
  <c r="J87" i="16"/>
  <c r="E85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E68" i="16"/>
  <c r="E67" i="16"/>
  <c r="E66" i="16"/>
  <c r="E65" i="16"/>
  <c r="E64" i="16"/>
  <c r="E63" i="16"/>
  <c r="I48" i="16"/>
  <c r="E62" i="16"/>
  <c r="E61" i="16"/>
  <c r="E60" i="16"/>
  <c r="I45" i="16"/>
  <c r="E59" i="16"/>
  <c r="E58" i="16"/>
  <c r="E57" i="16"/>
  <c r="I42" i="16"/>
  <c r="I53" i="16"/>
  <c r="E56" i="16"/>
  <c r="E55" i="16"/>
  <c r="E54" i="16"/>
  <c r="I39" i="16"/>
  <c r="G56" i="16"/>
  <c r="K56" i="16"/>
  <c r="E53" i="16"/>
  <c r="E52" i="16"/>
  <c r="C159" i="116"/>
  <c r="B81" i="117"/>
  <c r="P11" i="102"/>
  <c r="C114" i="116"/>
  <c r="C67" i="116"/>
  <c r="O36" i="102"/>
  <c r="Q110" i="108"/>
  <c r="C160" i="116"/>
  <c r="Q48" i="102"/>
  <c r="B121" i="117"/>
  <c r="Q73" i="102"/>
  <c r="Q72" i="102"/>
  <c r="B154" i="117"/>
  <c r="Q13" i="102"/>
  <c r="T5" i="102"/>
  <c r="S7" i="102"/>
  <c r="P72" i="102"/>
  <c r="N36" i="102"/>
  <c r="Q109" i="108"/>
  <c r="Q38" i="102"/>
  <c r="I73" i="16"/>
  <c r="I77" i="16"/>
  <c r="I81" i="16"/>
  <c r="I85" i="16"/>
  <c r="J85" i="16"/>
  <c r="G67" i="16"/>
  <c r="J67" i="16"/>
  <c r="G63" i="16"/>
  <c r="J63" i="16"/>
  <c r="G59" i="16"/>
  <c r="J59" i="16"/>
  <c r="G55" i="16"/>
  <c r="J55" i="16"/>
  <c r="G85" i="16"/>
  <c r="I68" i="16"/>
  <c r="I64" i="16"/>
  <c r="I60" i="16"/>
  <c r="I56" i="16"/>
  <c r="I70" i="16"/>
  <c r="I74" i="16"/>
  <c r="I78" i="16"/>
  <c r="I82" i="16"/>
  <c r="G66" i="16"/>
  <c r="K66" i="16"/>
  <c r="G62" i="16"/>
  <c r="K62" i="16"/>
  <c r="G58" i="16"/>
  <c r="K58" i="16"/>
  <c r="G54" i="16"/>
  <c r="K54" i="16"/>
  <c r="I67" i="16"/>
  <c r="I63" i="16"/>
  <c r="I59" i="16"/>
  <c r="I55" i="16"/>
  <c r="I71" i="16"/>
  <c r="I75" i="16"/>
  <c r="I79" i="16"/>
  <c r="I83" i="16"/>
  <c r="G52" i="16"/>
  <c r="K52" i="16"/>
  <c r="G65" i="16"/>
  <c r="K65" i="16"/>
  <c r="G61" i="16"/>
  <c r="K61" i="16"/>
  <c r="G57" i="16"/>
  <c r="K57" i="16"/>
  <c r="G53" i="16"/>
  <c r="K53" i="16"/>
  <c r="I66" i="16"/>
  <c r="I62" i="16"/>
  <c r="I58" i="16"/>
  <c r="I54" i="16"/>
  <c r="I72" i="16"/>
  <c r="I76" i="16"/>
  <c r="I80" i="16"/>
  <c r="I84" i="16"/>
  <c r="G68" i="16"/>
  <c r="K68" i="16"/>
  <c r="G64" i="16"/>
  <c r="K64" i="16"/>
  <c r="G60" i="16"/>
  <c r="K60" i="16"/>
  <c r="I52" i="16"/>
  <c r="I65" i="16"/>
  <c r="I61" i="16"/>
  <c r="I57" i="16"/>
  <c r="H17" i="16"/>
  <c r="J17" i="16"/>
  <c r="I17" i="16"/>
  <c r="J111" i="16"/>
  <c r="J107" i="16"/>
  <c r="J103" i="16"/>
  <c r="J99" i="16"/>
  <c r="J95" i="16"/>
  <c r="J91" i="16"/>
  <c r="K110" i="16"/>
  <c r="K106" i="16"/>
  <c r="K102" i="16"/>
  <c r="K98" i="16"/>
  <c r="K94" i="16"/>
  <c r="K90" i="16"/>
  <c r="I16" i="16"/>
  <c r="H16" i="16"/>
  <c r="J16" i="16"/>
  <c r="J102" i="16"/>
  <c r="J98" i="16"/>
  <c r="K109" i="16"/>
  <c r="K105" i="16"/>
  <c r="K101" i="16"/>
  <c r="K97" i="16"/>
  <c r="K93" i="16"/>
  <c r="K89" i="16"/>
  <c r="I18" i="16"/>
  <c r="H18" i="16"/>
  <c r="J18" i="16"/>
  <c r="J105" i="16"/>
  <c r="K108" i="16"/>
  <c r="K104" i="16"/>
  <c r="K100" i="16"/>
  <c r="K96" i="16"/>
  <c r="K92" i="16"/>
  <c r="J100" i="16"/>
  <c r="K103" i="16"/>
  <c r="K87" i="16"/>
  <c r="K88" i="16"/>
  <c r="G10" i="16"/>
  <c r="K75" i="16"/>
  <c r="J75" i="16"/>
  <c r="J74" i="16"/>
  <c r="K74" i="16"/>
  <c r="G28" i="16"/>
  <c r="J78" i="16"/>
  <c r="K78" i="16"/>
  <c r="J82" i="16"/>
  <c r="K82" i="16"/>
  <c r="K79" i="16"/>
  <c r="J79" i="16"/>
  <c r="K83" i="16"/>
  <c r="J83" i="16"/>
  <c r="G22" i="16"/>
  <c r="J76" i="16"/>
  <c r="K76" i="16"/>
  <c r="J80" i="16"/>
  <c r="K80" i="16"/>
  <c r="G25" i="16"/>
  <c r="J84" i="16"/>
  <c r="K84" i="16"/>
  <c r="K71" i="16"/>
  <c r="J71" i="16"/>
  <c r="J72" i="16"/>
  <c r="G14" i="16"/>
  <c r="K72" i="16"/>
  <c r="J73" i="16"/>
  <c r="K73" i="16"/>
  <c r="G21" i="16"/>
  <c r="J77" i="16"/>
  <c r="K77" i="16"/>
  <c r="J81" i="16"/>
  <c r="K81" i="16"/>
  <c r="G30" i="16"/>
  <c r="K30" i="16"/>
  <c r="J70" i="16"/>
  <c r="J66" i="16"/>
  <c r="J62" i="16"/>
  <c r="J58" i="16"/>
  <c r="J54" i="16"/>
  <c r="K67" i="16"/>
  <c r="K63" i="16"/>
  <c r="K59" i="16"/>
  <c r="K55" i="16"/>
  <c r="G11" i="16"/>
  <c r="J52" i="16"/>
  <c r="J65" i="16"/>
  <c r="J61" i="16"/>
  <c r="J57" i="16"/>
  <c r="J53" i="16"/>
  <c r="J68" i="16"/>
  <c r="J64" i="16"/>
  <c r="J60" i="16"/>
  <c r="J56" i="16"/>
  <c r="K70" i="16"/>
  <c r="P43" i="102"/>
  <c r="B76" i="117"/>
  <c r="B156" i="117"/>
  <c r="C161" i="116"/>
  <c r="O35" i="102"/>
  <c r="Q11" i="102"/>
  <c r="C115" i="116"/>
  <c r="C68" i="116"/>
  <c r="O34" i="102"/>
  <c r="C207" i="116"/>
  <c r="Q43" i="102"/>
  <c r="B73" i="117"/>
  <c r="N34" i="102"/>
  <c r="C206" i="116"/>
  <c r="N35" i="102"/>
  <c r="U5" i="102"/>
  <c r="T7" i="102"/>
  <c r="R44" i="102"/>
  <c r="B94" i="117"/>
  <c r="R38" i="102"/>
  <c r="R13" i="102"/>
  <c r="R73" i="102"/>
  <c r="R48" i="102"/>
  <c r="B126" i="117"/>
  <c r="K85" i="16"/>
  <c r="HN5" i="99"/>
  <c r="HM5" i="99"/>
  <c r="HL5" i="99"/>
  <c r="HK5" i="99"/>
  <c r="HJ5" i="99"/>
  <c r="HI5" i="99"/>
  <c r="HH5" i="99"/>
  <c r="HG5" i="99"/>
  <c r="HF5" i="99"/>
  <c r="HE5" i="99"/>
  <c r="HN4" i="99"/>
  <c r="HM4" i="99"/>
  <c r="HL4" i="99"/>
  <c r="HK4" i="99"/>
  <c r="HJ4" i="99"/>
  <c r="HI4" i="99"/>
  <c r="HH4" i="99"/>
  <c r="HG4" i="99"/>
  <c r="HF4" i="99"/>
  <c r="HE4" i="99"/>
  <c r="HN3" i="99"/>
  <c r="HM3" i="99"/>
  <c r="HL3" i="99"/>
  <c r="HK3" i="99"/>
  <c r="HJ3" i="99"/>
  <c r="HI3" i="99"/>
  <c r="HH3" i="99"/>
  <c r="HG3" i="99"/>
  <c r="HF3" i="99"/>
  <c r="HE3" i="99"/>
  <c r="HC5" i="99"/>
  <c r="HB5" i="99"/>
  <c r="HA5" i="99"/>
  <c r="GZ5" i="99"/>
  <c r="GY5" i="99"/>
  <c r="GX5" i="99"/>
  <c r="GW5" i="99"/>
  <c r="GV5" i="99"/>
  <c r="GU5" i="99"/>
  <c r="GT5" i="99"/>
  <c r="HC4" i="99"/>
  <c r="HB4" i="99"/>
  <c r="HA4" i="99"/>
  <c r="GZ4" i="99"/>
  <c r="GY4" i="99"/>
  <c r="GX4" i="99"/>
  <c r="GW4" i="99"/>
  <c r="GV4" i="99"/>
  <c r="GU4" i="99"/>
  <c r="GT4" i="99"/>
  <c r="HC3" i="99"/>
  <c r="HB3" i="99"/>
  <c r="HA3" i="99"/>
  <c r="GZ3" i="99"/>
  <c r="GY3" i="99"/>
  <c r="GX3" i="99"/>
  <c r="GW3" i="99"/>
  <c r="GV3" i="99"/>
  <c r="GU3" i="99"/>
  <c r="GT3" i="99"/>
  <c r="GR5" i="99"/>
  <c r="GQ5" i="99"/>
  <c r="GP5" i="99"/>
  <c r="GO5" i="99"/>
  <c r="GN5" i="99"/>
  <c r="GM5" i="99"/>
  <c r="GL5" i="99"/>
  <c r="GK5" i="99"/>
  <c r="GJ5" i="99"/>
  <c r="GI5" i="99"/>
  <c r="GR4" i="99"/>
  <c r="GQ4" i="99"/>
  <c r="GP4" i="99"/>
  <c r="GO4" i="99"/>
  <c r="GN4" i="99"/>
  <c r="GM4" i="99"/>
  <c r="GL4" i="99"/>
  <c r="GK4" i="99"/>
  <c r="GJ4" i="99"/>
  <c r="GI4" i="99"/>
  <c r="GR3" i="99"/>
  <c r="GQ3" i="99"/>
  <c r="GP3" i="99"/>
  <c r="GO3" i="99"/>
  <c r="GN3" i="99"/>
  <c r="GM3" i="99"/>
  <c r="GL3" i="99"/>
  <c r="GK3" i="99"/>
  <c r="GJ3" i="99"/>
  <c r="GI3" i="99"/>
  <c r="GG5" i="99"/>
  <c r="GF5" i="99"/>
  <c r="GE5" i="99"/>
  <c r="GD5" i="99"/>
  <c r="GC5" i="99"/>
  <c r="GB5" i="99"/>
  <c r="GA5" i="99"/>
  <c r="FZ5" i="99"/>
  <c r="FY5" i="99"/>
  <c r="FX5" i="99"/>
  <c r="GG4" i="99"/>
  <c r="GF4" i="99"/>
  <c r="GE4" i="99"/>
  <c r="GD4" i="99"/>
  <c r="GC4" i="99"/>
  <c r="GB4" i="99"/>
  <c r="GA4" i="99"/>
  <c r="FZ4" i="99"/>
  <c r="FY4" i="99"/>
  <c r="FX4" i="99"/>
  <c r="GG3" i="99"/>
  <c r="GF3" i="99"/>
  <c r="GE3" i="99"/>
  <c r="GD3" i="99"/>
  <c r="GC3" i="99"/>
  <c r="GB3" i="99"/>
  <c r="GA3" i="99"/>
  <c r="FZ3" i="99"/>
  <c r="FY3" i="99"/>
  <c r="FX3" i="99"/>
  <c r="FV5" i="99"/>
  <c r="FU5" i="99"/>
  <c r="FT5" i="99"/>
  <c r="FS5" i="99"/>
  <c r="FR5" i="99"/>
  <c r="FQ5" i="99"/>
  <c r="FP5" i="99"/>
  <c r="FO5" i="99"/>
  <c r="FN5" i="99"/>
  <c r="FM5" i="99"/>
  <c r="FV4" i="99"/>
  <c r="FU4" i="99"/>
  <c r="FT4" i="99"/>
  <c r="FS4" i="99"/>
  <c r="FR4" i="99"/>
  <c r="FQ4" i="99"/>
  <c r="FP4" i="99"/>
  <c r="FO4" i="99"/>
  <c r="FN4" i="99"/>
  <c r="FM4" i="99"/>
  <c r="FV3" i="99"/>
  <c r="FU3" i="99"/>
  <c r="FT3" i="99"/>
  <c r="FS3" i="99"/>
  <c r="FR3" i="99"/>
  <c r="FQ3" i="99"/>
  <c r="FP3" i="99"/>
  <c r="FO3" i="99"/>
  <c r="FN3" i="99"/>
  <c r="FM3" i="99"/>
  <c r="FK5" i="99"/>
  <c r="FJ5" i="99"/>
  <c r="FI5" i="99"/>
  <c r="FH5" i="99"/>
  <c r="FG5" i="99"/>
  <c r="FF5" i="99"/>
  <c r="FE5" i="99"/>
  <c r="FD5" i="99"/>
  <c r="FC5" i="99"/>
  <c r="FB5" i="99"/>
  <c r="FK4" i="99"/>
  <c r="FJ4" i="99"/>
  <c r="FI4" i="99"/>
  <c r="FH4" i="99"/>
  <c r="FG4" i="99"/>
  <c r="FF4" i="99"/>
  <c r="FE4" i="99"/>
  <c r="FD4" i="99"/>
  <c r="FC4" i="99"/>
  <c r="FB4" i="99"/>
  <c r="FK3" i="99"/>
  <c r="FJ3" i="99"/>
  <c r="FI3" i="99"/>
  <c r="FH3" i="99"/>
  <c r="FG3" i="99"/>
  <c r="FF3" i="99"/>
  <c r="FE3" i="99"/>
  <c r="FD3" i="99"/>
  <c r="FC3" i="99"/>
  <c r="FB3" i="99"/>
  <c r="EZ5" i="99"/>
  <c r="EY5" i="99"/>
  <c r="EX5" i="99"/>
  <c r="EW5" i="99"/>
  <c r="EV5" i="99"/>
  <c r="EU5" i="99"/>
  <c r="ET5" i="99"/>
  <c r="ES5" i="99"/>
  <c r="ER5" i="99"/>
  <c r="EQ5" i="99"/>
  <c r="EZ4" i="99"/>
  <c r="EY4" i="99"/>
  <c r="EX4" i="99"/>
  <c r="EW4" i="99"/>
  <c r="EV4" i="99"/>
  <c r="EU4" i="99"/>
  <c r="ET4" i="99"/>
  <c r="ES4" i="99"/>
  <c r="ER4" i="99"/>
  <c r="EQ4" i="99"/>
  <c r="EZ3" i="99"/>
  <c r="EY3" i="99"/>
  <c r="EX3" i="99"/>
  <c r="EW3" i="99"/>
  <c r="EV3" i="99"/>
  <c r="EU3" i="99"/>
  <c r="ET3" i="99"/>
  <c r="ES3" i="99"/>
  <c r="ER3" i="99"/>
  <c r="EQ3" i="99"/>
  <c r="EO5" i="99"/>
  <c r="EN5" i="99"/>
  <c r="EM5" i="99"/>
  <c r="EL5" i="99"/>
  <c r="EK5" i="99"/>
  <c r="EJ5" i="99"/>
  <c r="EI5" i="99"/>
  <c r="EH5" i="99"/>
  <c r="EG5" i="99"/>
  <c r="EF5" i="99"/>
  <c r="EO4" i="99"/>
  <c r="EN4" i="99"/>
  <c r="EM4" i="99"/>
  <c r="EL4" i="99"/>
  <c r="EK4" i="99"/>
  <c r="EJ4" i="99"/>
  <c r="EI4" i="99"/>
  <c r="EH4" i="99"/>
  <c r="EG4" i="99"/>
  <c r="EF4" i="99"/>
  <c r="EO3" i="99"/>
  <c r="EN3" i="99"/>
  <c r="EM3" i="99"/>
  <c r="EL3" i="99"/>
  <c r="EK3" i="99"/>
  <c r="EJ3" i="99"/>
  <c r="EI3" i="99"/>
  <c r="EH3" i="99"/>
  <c r="EG3" i="99"/>
  <c r="EF3" i="99"/>
  <c r="ED5" i="99"/>
  <c r="EC5" i="99"/>
  <c r="EB5" i="99"/>
  <c r="EA5" i="99"/>
  <c r="DZ5" i="99"/>
  <c r="DY5" i="99"/>
  <c r="DX5" i="99"/>
  <c r="DW5" i="99"/>
  <c r="DV5" i="99"/>
  <c r="DU5" i="99"/>
  <c r="ED4" i="99"/>
  <c r="EC4" i="99"/>
  <c r="EB4" i="99"/>
  <c r="EA4" i="99"/>
  <c r="DZ4" i="99"/>
  <c r="DY4" i="99"/>
  <c r="DX4" i="99"/>
  <c r="DW4" i="99"/>
  <c r="DV4" i="99"/>
  <c r="DU4" i="99"/>
  <c r="ED3" i="99"/>
  <c r="EC3" i="99"/>
  <c r="EB3" i="99"/>
  <c r="EA3" i="99"/>
  <c r="DZ3" i="99"/>
  <c r="DY3" i="99"/>
  <c r="DX3" i="99"/>
  <c r="DW3" i="99"/>
  <c r="DV3" i="99"/>
  <c r="DU3" i="99"/>
  <c r="DS5" i="99"/>
  <c r="DR5" i="99"/>
  <c r="DQ5" i="99"/>
  <c r="DP5" i="99"/>
  <c r="DO5" i="99"/>
  <c r="DN5" i="99"/>
  <c r="DM5" i="99"/>
  <c r="DL5" i="99"/>
  <c r="DK5" i="99"/>
  <c r="DJ5" i="99"/>
  <c r="DS4" i="99"/>
  <c r="DR4" i="99"/>
  <c r="DQ4" i="99"/>
  <c r="DP4" i="99"/>
  <c r="DO4" i="99"/>
  <c r="DN4" i="99"/>
  <c r="DM4" i="99"/>
  <c r="DL4" i="99"/>
  <c r="DK4" i="99"/>
  <c r="DJ4" i="99"/>
  <c r="DS3" i="99"/>
  <c r="DR3" i="99"/>
  <c r="DQ3" i="99"/>
  <c r="DP3" i="99"/>
  <c r="DO3" i="99"/>
  <c r="DN3" i="99"/>
  <c r="DM3" i="99"/>
  <c r="DL3" i="99"/>
  <c r="DK3" i="99"/>
  <c r="DJ3" i="99"/>
  <c r="DH5" i="99"/>
  <c r="DG5" i="99"/>
  <c r="DF5" i="99"/>
  <c r="DE5" i="99"/>
  <c r="DD5" i="99"/>
  <c r="DC5" i="99"/>
  <c r="DB5" i="99"/>
  <c r="DA5" i="99"/>
  <c r="CZ5" i="99"/>
  <c r="CY5" i="99"/>
  <c r="DH4" i="99"/>
  <c r="DG4" i="99"/>
  <c r="DF4" i="99"/>
  <c r="DE4" i="99"/>
  <c r="DD4" i="99"/>
  <c r="DC4" i="99"/>
  <c r="DB4" i="99"/>
  <c r="DA4" i="99"/>
  <c r="CZ4" i="99"/>
  <c r="CY4" i="99"/>
  <c r="DH3" i="99"/>
  <c r="DG3" i="99"/>
  <c r="DF3" i="99"/>
  <c r="DE3" i="99"/>
  <c r="DD3" i="99"/>
  <c r="DC3" i="99"/>
  <c r="DB3" i="99"/>
  <c r="DA3" i="99"/>
  <c r="CZ3" i="99"/>
  <c r="CY3" i="99"/>
  <c r="CL5" i="99"/>
  <c r="CK5" i="99"/>
  <c r="CJ5" i="99"/>
  <c r="CI5" i="99"/>
  <c r="CH5" i="99"/>
  <c r="CG5" i="99"/>
  <c r="CF5" i="99"/>
  <c r="CE5" i="99"/>
  <c r="CD5" i="99"/>
  <c r="CC5" i="99"/>
  <c r="CL4" i="99"/>
  <c r="CK4" i="99"/>
  <c r="CJ4" i="99"/>
  <c r="CI4" i="99"/>
  <c r="CH4" i="99"/>
  <c r="CG4" i="99"/>
  <c r="CF4" i="99"/>
  <c r="CE4" i="99"/>
  <c r="CD4" i="99"/>
  <c r="CC4" i="99"/>
  <c r="CL3" i="99"/>
  <c r="CK3" i="99"/>
  <c r="CJ3" i="99"/>
  <c r="CI3" i="99"/>
  <c r="CH3" i="99"/>
  <c r="CG3" i="99"/>
  <c r="CF3" i="99"/>
  <c r="CE3" i="99"/>
  <c r="CD3" i="99"/>
  <c r="CC3" i="99"/>
  <c r="CA5" i="99"/>
  <c r="BZ5" i="99"/>
  <c r="BY5" i="99"/>
  <c r="BX5" i="99"/>
  <c r="BW5" i="99"/>
  <c r="BV5" i="99"/>
  <c r="BU5" i="99"/>
  <c r="BT5" i="99"/>
  <c r="BS5" i="99"/>
  <c r="BR5" i="99"/>
  <c r="CA4" i="99"/>
  <c r="BZ4" i="99"/>
  <c r="BY4" i="99"/>
  <c r="BX4" i="99"/>
  <c r="BW4" i="99"/>
  <c r="BV4" i="99"/>
  <c r="BU4" i="99"/>
  <c r="BT4" i="99"/>
  <c r="BS4" i="99"/>
  <c r="BR4" i="99"/>
  <c r="CA3" i="99"/>
  <c r="BZ3" i="99"/>
  <c r="BY3" i="99"/>
  <c r="BX3" i="99"/>
  <c r="BW3" i="99"/>
  <c r="BV3" i="99"/>
  <c r="BU3" i="99"/>
  <c r="BT3" i="99"/>
  <c r="BS3" i="99"/>
  <c r="BR3" i="99"/>
  <c r="BP5" i="99"/>
  <c r="BO5" i="99"/>
  <c r="BN5" i="99"/>
  <c r="BM5" i="99"/>
  <c r="BL5" i="99"/>
  <c r="BK5" i="99"/>
  <c r="BJ5" i="99"/>
  <c r="BI5" i="99"/>
  <c r="BH5" i="99"/>
  <c r="BG5" i="99"/>
  <c r="BP4" i="99"/>
  <c r="BO4" i="99"/>
  <c r="BN4" i="99"/>
  <c r="BM4" i="99"/>
  <c r="BL4" i="99"/>
  <c r="BK4" i="99"/>
  <c r="BJ4" i="99"/>
  <c r="BI4" i="99"/>
  <c r="BH4" i="99"/>
  <c r="BG4" i="99"/>
  <c r="BP3" i="99"/>
  <c r="BO3" i="99"/>
  <c r="BN3" i="99"/>
  <c r="BM3" i="99"/>
  <c r="BL3" i="99"/>
  <c r="BK3" i="99"/>
  <c r="BJ3" i="99"/>
  <c r="BI3" i="99"/>
  <c r="BH3" i="99"/>
  <c r="BG3" i="99"/>
  <c r="CN3" i="99"/>
  <c r="CO3" i="99"/>
  <c r="CP3" i="99"/>
  <c r="CQ3" i="99"/>
  <c r="CR3" i="99"/>
  <c r="CS3" i="99"/>
  <c r="CT3" i="99"/>
  <c r="CU3" i="99"/>
  <c r="CV3" i="99"/>
  <c r="CW3" i="99"/>
  <c r="CN4" i="99"/>
  <c r="CO4" i="99"/>
  <c r="CP4" i="99"/>
  <c r="CQ4" i="99"/>
  <c r="CR4" i="99"/>
  <c r="CS4" i="99"/>
  <c r="CT4" i="99"/>
  <c r="CU4" i="99"/>
  <c r="CV4" i="99"/>
  <c r="CW4" i="99"/>
  <c r="CN5" i="99"/>
  <c r="CO5" i="99"/>
  <c r="CP5" i="99"/>
  <c r="CQ5" i="99"/>
  <c r="CR5" i="99"/>
  <c r="CS5" i="99"/>
  <c r="CT5" i="99"/>
  <c r="CU5" i="99"/>
  <c r="CV5" i="99"/>
  <c r="CW5" i="99"/>
  <c r="P36" i="102"/>
  <c r="Q111" i="108"/>
  <c r="Q129" i="108"/>
  <c r="Q36" i="102"/>
  <c r="Q112" i="108"/>
  <c r="Q128" i="108"/>
  <c r="C162" i="116"/>
  <c r="R11" i="102"/>
  <c r="C116" i="116"/>
  <c r="C69" i="116"/>
  <c r="Q35" i="102"/>
  <c r="Q34" i="102"/>
  <c r="C209" i="116"/>
  <c r="D76" i="108"/>
  <c r="S73" i="102"/>
  <c r="S72" i="102"/>
  <c r="B149" i="117"/>
  <c r="T44" i="102"/>
  <c r="B102" i="117"/>
  <c r="V5" i="102"/>
  <c r="U7" i="102"/>
  <c r="S48" i="102"/>
  <c r="B120" i="117"/>
  <c r="S38" i="102"/>
  <c r="S13" i="102"/>
  <c r="R72" i="102"/>
  <c r="BE5" i="99"/>
  <c r="BD5" i="99"/>
  <c r="BC5" i="99"/>
  <c r="BB5" i="99"/>
  <c r="BA5" i="99"/>
  <c r="AZ5" i="99"/>
  <c r="AY5" i="99"/>
  <c r="AX5" i="99"/>
  <c r="AW5" i="99"/>
  <c r="AV5" i="99"/>
  <c r="BE4" i="99"/>
  <c r="BD4" i="99"/>
  <c r="BC4" i="99"/>
  <c r="BB4" i="99"/>
  <c r="BA4" i="99"/>
  <c r="AZ4" i="99"/>
  <c r="AY4" i="99"/>
  <c r="AX4" i="99"/>
  <c r="AW4" i="99"/>
  <c r="AV4" i="99"/>
  <c r="BE3" i="99"/>
  <c r="BD3" i="99"/>
  <c r="BC3" i="99"/>
  <c r="BB3" i="99"/>
  <c r="BA3" i="99"/>
  <c r="AZ3" i="99"/>
  <c r="AY3" i="99"/>
  <c r="AX3" i="99"/>
  <c r="AW3" i="99"/>
  <c r="AV3" i="99"/>
  <c r="AT5" i="99"/>
  <c r="AS5" i="99"/>
  <c r="AR5" i="99"/>
  <c r="AQ5" i="99"/>
  <c r="AP5" i="99"/>
  <c r="AO5" i="99"/>
  <c r="AN5" i="99"/>
  <c r="AM5" i="99"/>
  <c r="AL5" i="99"/>
  <c r="AK5" i="99"/>
  <c r="AT4" i="99"/>
  <c r="AS4" i="99"/>
  <c r="AR4" i="99"/>
  <c r="AQ4" i="99"/>
  <c r="AP4" i="99"/>
  <c r="AO4" i="99"/>
  <c r="AN4" i="99"/>
  <c r="AM4" i="99"/>
  <c r="AL4" i="99"/>
  <c r="AK4" i="99"/>
  <c r="AT3" i="99"/>
  <c r="AS3" i="99"/>
  <c r="AR3" i="99"/>
  <c r="AQ3" i="99"/>
  <c r="AP3" i="99"/>
  <c r="AO3" i="99"/>
  <c r="AN3" i="99"/>
  <c r="AM3" i="99"/>
  <c r="AL3" i="99"/>
  <c r="AK3" i="99"/>
  <c r="AI5" i="99"/>
  <c r="AH5" i="99"/>
  <c r="AG5" i="99"/>
  <c r="AF5" i="99"/>
  <c r="AE5" i="99"/>
  <c r="AD5" i="99"/>
  <c r="AC5" i="99"/>
  <c r="AB5" i="99"/>
  <c r="AA5" i="99"/>
  <c r="Z5" i="99"/>
  <c r="AI4" i="99"/>
  <c r="AH4" i="99"/>
  <c r="AG4" i="99"/>
  <c r="AF4" i="99"/>
  <c r="AE4" i="99"/>
  <c r="AD4" i="99"/>
  <c r="AC4" i="99"/>
  <c r="AB4" i="99"/>
  <c r="AA4" i="99"/>
  <c r="Z4" i="99"/>
  <c r="AI3" i="99"/>
  <c r="AH3" i="99"/>
  <c r="AG3" i="99"/>
  <c r="AF3" i="99"/>
  <c r="AE3" i="99"/>
  <c r="AD3" i="99"/>
  <c r="AC3" i="99"/>
  <c r="AB3" i="99"/>
  <c r="AA3" i="99"/>
  <c r="Z3" i="99"/>
  <c r="X5" i="99"/>
  <c r="W5" i="99"/>
  <c r="V5" i="99"/>
  <c r="U5" i="99"/>
  <c r="T5" i="99"/>
  <c r="S5" i="99"/>
  <c r="R5" i="99"/>
  <c r="Q5" i="99"/>
  <c r="P5" i="99"/>
  <c r="O5" i="99"/>
  <c r="X4" i="99"/>
  <c r="W4" i="99"/>
  <c r="V4" i="99"/>
  <c r="U4" i="99"/>
  <c r="T4" i="99"/>
  <c r="S4" i="99"/>
  <c r="R4" i="99"/>
  <c r="Q4" i="99"/>
  <c r="P4" i="99"/>
  <c r="O4" i="99"/>
  <c r="X3" i="99"/>
  <c r="W3" i="99"/>
  <c r="V3" i="99"/>
  <c r="U3" i="99"/>
  <c r="T3" i="99"/>
  <c r="S3" i="99"/>
  <c r="R3" i="99"/>
  <c r="Q3" i="99"/>
  <c r="P3" i="99"/>
  <c r="O3" i="99"/>
  <c r="P35" i="102"/>
  <c r="P34" i="102"/>
  <c r="C208" i="116"/>
  <c r="R43" i="102"/>
  <c r="B144" i="117"/>
  <c r="S11" i="102"/>
  <c r="C117" i="116"/>
  <c r="C70" i="116"/>
  <c r="S43" i="102"/>
  <c r="B65" i="117"/>
  <c r="R36" i="102"/>
  <c r="Q113" i="108"/>
  <c r="U44" i="102"/>
  <c r="B103" i="117"/>
  <c r="W5" i="102"/>
  <c r="V7" i="102"/>
  <c r="T38" i="102"/>
  <c r="T13" i="102"/>
  <c r="T73" i="102"/>
  <c r="T48" i="102"/>
  <c r="B122" i="117"/>
  <c r="E5" i="99"/>
  <c r="F5" i="99"/>
  <c r="G5" i="99"/>
  <c r="H5" i="99"/>
  <c r="I5" i="99"/>
  <c r="J5" i="99"/>
  <c r="K5" i="99"/>
  <c r="L5" i="99"/>
  <c r="M5" i="99"/>
  <c r="D5" i="99"/>
  <c r="E4" i="99"/>
  <c r="F4" i="99"/>
  <c r="G4" i="99"/>
  <c r="H4" i="99"/>
  <c r="I4" i="99"/>
  <c r="J4" i="99"/>
  <c r="K4" i="99"/>
  <c r="L4" i="99"/>
  <c r="M4" i="99"/>
  <c r="D4" i="99"/>
  <c r="E3" i="99"/>
  <c r="F3" i="99"/>
  <c r="G3" i="99"/>
  <c r="H3" i="99"/>
  <c r="I3" i="99"/>
  <c r="J3" i="99"/>
  <c r="K3" i="99"/>
  <c r="L3" i="99"/>
  <c r="M3" i="99"/>
  <c r="D3" i="99"/>
  <c r="C163" i="116"/>
  <c r="B62" i="117"/>
  <c r="S36" i="102"/>
  <c r="Q114" i="108"/>
  <c r="C164" i="116"/>
  <c r="T11" i="102"/>
  <c r="C118" i="116"/>
  <c r="C71" i="116"/>
  <c r="U73" i="102"/>
  <c r="U72" i="102"/>
  <c r="B148" i="117"/>
  <c r="T72" i="102"/>
  <c r="R35" i="102"/>
  <c r="X5" i="102"/>
  <c r="W7" i="102"/>
  <c r="U38" i="102"/>
  <c r="U48" i="102"/>
  <c r="B133" i="117"/>
  <c r="U13" i="102"/>
  <c r="T43" i="102"/>
  <c r="B155" i="117"/>
  <c r="S35" i="102"/>
  <c r="S34" i="102"/>
  <c r="C211" i="116"/>
  <c r="U11" i="102"/>
  <c r="C119" i="116"/>
  <c r="C72" i="116"/>
  <c r="U43" i="102"/>
  <c r="B75" i="117"/>
  <c r="V73" i="102"/>
  <c r="R34" i="102"/>
  <c r="C210" i="116"/>
  <c r="V44" i="102"/>
  <c r="V13" i="102"/>
  <c r="T36" i="102"/>
  <c r="Q115" i="108"/>
  <c r="Q127" i="108"/>
  <c r="X7" i="102"/>
  <c r="Y5" i="102"/>
  <c r="V48" i="102"/>
  <c r="B138" i="117"/>
  <c r="V38" i="102"/>
  <c r="B111" i="117"/>
  <c r="B112" i="117"/>
  <c r="C165" i="116"/>
  <c r="B74" i="117"/>
  <c r="V11" i="102"/>
  <c r="C120" i="116"/>
  <c r="C73" i="116"/>
  <c r="U36" i="102"/>
  <c r="U35" i="102"/>
  <c r="U34" i="102"/>
  <c r="C213" i="116"/>
  <c r="C166" i="116"/>
  <c r="W48" i="102"/>
  <c r="B125" i="117"/>
  <c r="W38" i="102"/>
  <c r="W73" i="102"/>
  <c r="W72" i="102"/>
  <c r="B153" i="117"/>
  <c r="W13" i="102"/>
  <c r="V72" i="102"/>
  <c r="Y7" i="102"/>
  <c r="AA5" i="102"/>
  <c r="T35" i="102"/>
  <c r="W44" i="102"/>
  <c r="B93" i="117"/>
  <c r="V43" i="102"/>
  <c r="B83" i="117"/>
  <c r="B71" i="117"/>
  <c r="B163" i="117"/>
  <c r="B99" i="117"/>
  <c r="Q116" i="108"/>
  <c r="V36" i="102"/>
  <c r="Q117" i="108"/>
  <c r="C167" i="116"/>
  <c r="W11" i="102"/>
  <c r="C121" i="116"/>
  <c r="C74" i="116"/>
  <c r="W43" i="102"/>
  <c r="B70" i="117"/>
  <c r="M15" i="102"/>
  <c r="M16" i="102"/>
  <c r="M18" i="102"/>
  <c r="M20" i="102"/>
  <c r="M17" i="102"/>
  <c r="M19" i="102"/>
  <c r="M22" i="102"/>
  <c r="M21" i="102"/>
  <c r="M25" i="102"/>
  <c r="M26" i="102"/>
  <c r="M23" i="102"/>
  <c r="M27" i="102"/>
  <c r="M28" i="102"/>
  <c r="M24" i="102"/>
  <c r="M29" i="102"/>
  <c r="M30" i="102"/>
  <c r="M31" i="102"/>
  <c r="M32" i="102"/>
  <c r="M33" i="102"/>
  <c r="M40" i="102"/>
  <c r="M41" i="102"/>
  <c r="M42" i="102"/>
  <c r="M46" i="102"/>
  <c r="M47" i="102"/>
  <c r="B53" i="117"/>
  <c r="M50" i="102"/>
  <c r="M51" i="102"/>
  <c r="M52" i="102"/>
  <c r="M53" i="102"/>
  <c r="M54" i="102"/>
  <c r="M55" i="102"/>
  <c r="M56" i="102"/>
  <c r="M57" i="102"/>
  <c r="M58" i="102"/>
  <c r="M59" i="102"/>
  <c r="M60" i="102"/>
  <c r="M61" i="102"/>
  <c r="M62" i="102"/>
  <c r="M63" i="102"/>
  <c r="M64" i="102"/>
  <c r="M65" i="102"/>
  <c r="M66" i="102"/>
  <c r="M67" i="102"/>
  <c r="M68" i="102"/>
  <c r="M69" i="102"/>
  <c r="M70" i="102"/>
  <c r="M71" i="102"/>
  <c r="M75" i="102"/>
  <c r="M76" i="102"/>
  <c r="M77" i="102"/>
  <c r="M78" i="102"/>
  <c r="M79" i="102"/>
  <c r="M80" i="102"/>
  <c r="M81" i="102"/>
  <c r="M82" i="102"/>
  <c r="M83" i="102"/>
  <c r="M84" i="102"/>
  <c r="B55" i="117"/>
  <c r="M85" i="102"/>
  <c r="B54" i="117"/>
  <c r="M86" i="102"/>
  <c r="B56" i="117"/>
  <c r="M87" i="102"/>
  <c r="B52" i="117"/>
  <c r="T34" i="102"/>
  <c r="C212" i="116"/>
  <c r="X44" i="102"/>
  <c r="B95" i="117"/>
  <c r="X38" i="102"/>
  <c r="X48" i="102"/>
  <c r="B130" i="117"/>
  <c r="X13" i="102"/>
  <c r="X73" i="102"/>
  <c r="X72" i="102"/>
  <c r="B145" i="117"/>
  <c r="AB5" i="102"/>
  <c r="AA7" i="102"/>
  <c r="V35" i="102"/>
  <c r="V34" i="102"/>
  <c r="C214" i="116"/>
  <c r="X11" i="102"/>
  <c r="C122" i="116"/>
  <c r="C75" i="116"/>
  <c r="W36" i="102"/>
  <c r="W35" i="102"/>
  <c r="W34" i="102"/>
  <c r="C215" i="116"/>
  <c r="C168" i="116"/>
  <c r="B270" i="103"/>
  <c r="E96" i="108"/>
  <c r="E104" i="108"/>
  <c r="E115" i="108"/>
  <c r="B267" i="103"/>
  <c r="E93" i="108"/>
  <c r="E107" i="108"/>
  <c r="B264" i="103"/>
  <c r="E90" i="108"/>
  <c r="E105" i="108"/>
  <c r="E116" i="108"/>
  <c r="B269" i="103"/>
  <c r="E95" i="108"/>
  <c r="E108" i="108"/>
  <c r="B268" i="103"/>
  <c r="E94" i="108"/>
  <c r="E106" i="108"/>
  <c r="X43" i="102"/>
  <c r="B63" i="117"/>
  <c r="Y73" i="102"/>
  <c r="M74" i="102"/>
  <c r="AB7" i="102"/>
  <c r="AC5" i="102"/>
  <c r="Y44" i="102"/>
  <c r="B98" i="117"/>
  <c r="B113" i="117"/>
  <c r="M45" i="102"/>
  <c r="Y38" i="102"/>
  <c r="M38" i="102"/>
  <c r="M39" i="102"/>
  <c r="Y48" i="102"/>
  <c r="M49" i="102"/>
  <c r="M37" i="102"/>
  <c r="M12" i="102"/>
  <c r="Y13" i="102"/>
  <c r="M14" i="102"/>
  <c r="M48" i="102"/>
  <c r="B50" i="117"/>
  <c r="B132" i="117"/>
  <c r="B123" i="117"/>
  <c r="B139" i="117"/>
  <c r="Q118" i="108"/>
  <c r="E117" i="108"/>
  <c r="X36" i="102"/>
  <c r="X35" i="102"/>
  <c r="X34" i="102"/>
  <c r="C216" i="116"/>
  <c r="C169" i="116"/>
  <c r="M13" i="102"/>
  <c r="C76" i="116"/>
  <c r="B265" i="103"/>
  <c r="E91" i="108"/>
  <c r="E102" i="108"/>
  <c r="E113" i="108"/>
  <c r="Y11" i="102"/>
  <c r="C123" i="116"/>
  <c r="M44" i="102"/>
  <c r="B51" i="117"/>
  <c r="Y72" i="102"/>
  <c r="M73" i="102"/>
  <c r="AD5" i="102"/>
  <c r="AC7" i="102"/>
  <c r="M72" i="102"/>
  <c r="B49" i="117"/>
  <c r="B57" i="117"/>
  <c r="B146" i="117"/>
  <c r="B164" i="117"/>
  <c r="C64" i="116"/>
  <c r="Q119" i="108"/>
  <c r="B266" i="103"/>
  <c r="E92" i="108"/>
  <c r="E101" i="108"/>
  <c r="E112" i="108"/>
  <c r="B263" i="103"/>
  <c r="E89" i="108"/>
  <c r="E103" i="108"/>
  <c r="E114" i="108"/>
  <c r="AE5" i="102"/>
  <c r="AD7" i="102"/>
  <c r="AB44" i="102"/>
  <c r="C97" i="117"/>
  <c r="AB48" i="102"/>
  <c r="C119" i="117"/>
  <c r="AB38" i="102"/>
  <c r="AB13" i="102"/>
  <c r="AB73" i="102"/>
  <c r="Y43" i="102"/>
  <c r="M11" i="102"/>
  <c r="C103" i="116"/>
  <c r="B37" i="16" a="1"/>
  <c r="B41" i="16"/>
  <c r="I9" i="16"/>
  <c r="H9" i="16"/>
  <c r="J9" i="16"/>
  <c r="C170" i="116"/>
  <c r="B69" i="117"/>
  <c r="B84" i="117"/>
  <c r="E120" i="108"/>
  <c r="AB11" i="102"/>
  <c r="D104" i="116"/>
  <c r="D37" i="116"/>
  <c r="B271" i="103"/>
  <c r="B280" i="103"/>
  <c r="AF5" i="102"/>
  <c r="AE7" i="102"/>
  <c r="AC44" i="102"/>
  <c r="C96" i="117"/>
  <c r="AC38" i="102"/>
  <c r="AC73" i="102"/>
  <c r="AC72" i="102"/>
  <c r="C150" i="117"/>
  <c r="AC48" i="102"/>
  <c r="C118" i="117"/>
  <c r="AC13" i="102"/>
  <c r="D38" i="116"/>
  <c r="M43" i="102"/>
  <c r="Y36" i="102"/>
  <c r="Q120" i="108"/>
  <c r="Q125" i="108"/>
  <c r="AB72" i="102"/>
  <c r="B40" i="16"/>
  <c r="B37" i="16"/>
  <c r="B38" i="16"/>
  <c r="B42" i="16"/>
  <c r="B39" i="16"/>
  <c r="AB43" i="102"/>
  <c r="AB36" i="102"/>
  <c r="R101" i="108"/>
  <c r="C152" i="117"/>
  <c r="B277" i="103"/>
  <c r="B275" i="103"/>
  <c r="B279" i="103"/>
  <c r="B282" i="103"/>
  <c r="B278" i="103"/>
  <c r="B276" i="103"/>
  <c r="B281" i="103"/>
  <c r="E97" i="108"/>
  <c r="C150" i="116"/>
  <c r="AD48" i="102"/>
  <c r="C117" i="117"/>
  <c r="AD13" i="102"/>
  <c r="AC11" i="102"/>
  <c r="D105" i="116"/>
  <c r="AF7" i="102"/>
  <c r="AG5" i="102"/>
  <c r="AD73" i="102"/>
  <c r="AD72" i="102"/>
  <c r="C147" i="117"/>
  <c r="M36" i="102"/>
  <c r="Y35" i="102"/>
  <c r="M35" i="102"/>
  <c r="AC43" i="102"/>
  <c r="C66" i="117"/>
  <c r="AD44" i="102"/>
  <c r="C92" i="117"/>
  <c r="AD38" i="102"/>
  <c r="O4" i="21"/>
  <c r="D151" i="116"/>
  <c r="C68" i="117"/>
  <c r="Q122" i="108"/>
  <c r="Q123" i="108"/>
  <c r="Q143" i="108"/>
  <c r="AD11" i="102"/>
  <c r="D106" i="116"/>
  <c r="D39" i="116"/>
  <c r="AC36" i="102"/>
  <c r="R102" i="108"/>
  <c r="D152" i="116"/>
  <c r="AD43" i="102"/>
  <c r="C64" i="117"/>
  <c r="Y34" i="102"/>
  <c r="C217" i="116"/>
  <c r="AE73" i="102"/>
  <c r="AE72" i="102"/>
  <c r="C159" i="117"/>
  <c r="AE13" i="102"/>
  <c r="AF44" i="102"/>
  <c r="C91" i="117"/>
  <c r="AE44" i="102"/>
  <c r="C107" i="117"/>
  <c r="AE38" i="102"/>
  <c r="AE48" i="102"/>
  <c r="C134" i="117"/>
  <c r="AH5" i="102"/>
  <c r="AG7" i="102"/>
  <c r="AB35" i="102"/>
  <c r="X4" i="21"/>
  <c r="W4" i="21"/>
  <c r="V4" i="21"/>
  <c r="U4" i="21"/>
  <c r="T4" i="21"/>
  <c r="S4" i="21"/>
  <c r="R4" i="21"/>
  <c r="Q4" i="21"/>
  <c r="P4" i="21"/>
  <c r="N4" i="21"/>
  <c r="M4" i="21"/>
  <c r="L4" i="21"/>
  <c r="K4" i="21"/>
  <c r="J4" i="21"/>
  <c r="I4" i="21"/>
  <c r="H4" i="21"/>
  <c r="G4" i="21"/>
  <c r="F4" i="21"/>
  <c r="E4" i="21"/>
  <c r="D4" i="21"/>
  <c r="C4" i="21"/>
  <c r="Q136" i="108"/>
  <c r="Q141" i="108"/>
  <c r="Q135" i="108"/>
  <c r="Q142" i="108"/>
  <c r="Q132" i="108"/>
  <c r="Q138" i="108"/>
  <c r="Q133" i="108"/>
  <c r="Q140" i="108"/>
  <c r="Q134" i="108"/>
  <c r="Q139" i="108"/>
  <c r="Q130" i="108"/>
  <c r="AC35" i="102"/>
  <c r="AC34" i="102"/>
  <c r="D199" i="116"/>
  <c r="AD36" i="102"/>
  <c r="D153" i="116"/>
  <c r="AE11" i="102"/>
  <c r="D107" i="116"/>
  <c r="D40" i="116"/>
  <c r="R103" i="108"/>
  <c r="R126" i="108"/>
  <c r="AG44" i="102"/>
  <c r="C105" i="117"/>
  <c r="AF38" i="102"/>
  <c r="AF48" i="102"/>
  <c r="C127" i="117"/>
  <c r="AF13" i="102"/>
  <c r="AF73" i="102"/>
  <c r="AI5" i="102"/>
  <c r="AH7" i="102"/>
  <c r="AB34" i="102"/>
  <c r="D198" i="116"/>
  <c r="AE43" i="102"/>
  <c r="E85" i="108"/>
  <c r="E84" i="108"/>
  <c r="E83" i="108"/>
  <c r="E78" i="108"/>
  <c r="E82" i="108"/>
  <c r="E79" i="108"/>
  <c r="E80" i="108"/>
  <c r="D154" i="116"/>
  <c r="C79" i="117"/>
  <c r="Q145" i="108"/>
  <c r="AD35" i="102"/>
  <c r="AD34" i="102"/>
  <c r="D200" i="116"/>
  <c r="AF11" i="102"/>
  <c r="D108" i="116"/>
  <c r="D41" i="116"/>
  <c r="AG73" i="102"/>
  <c r="AG72" i="102"/>
  <c r="C157" i="117"/>
  <c r="AG48" i="102"/>
  <c r="C129" i="117"/>
  <c r="AG13" i="102"/>
  <c r="AF72" i="102"/>
  <c r="C151" i="117"/>
  <c r="AJ5" i="102"/>
  <c r="AI7" i="102"/>
  <c r="AE36" i="102"/>
  <c r="R104" i="108"/>
  <c r="AG38" i="102"/>
  <c r="E81" i="108"/>
  <c r="AG11" i="102"/>
  <c r="D109" i="116"/>
  <c r="D42" i="116"/>
  <c r="AG43" i="102"/>
  <c r="C77" i="117"/>
  <c r="AJ7" i="102"/>
  <c r="AK5" i="102"/>
  <c r="AE34" i="102"/>
  <c r="D201" i="116"/>
  <c r="AE35" i="102"/>
  <c r="AA16" i="102"/>
  <c r="AA18" i="102"/>
  <c r="AA19" i="102"/>
  <c r="AA20" i="102"/>
  <c r="AA17" i="102"/>
  <c r="AA15" i="102"/>
  <c r="AA21" i="102"/>
  <c r="AA23" i="102"/>
  <c r="AA24" i="102"/>
  <c r="AA25" i="102"/>
  <c r="AA22" i="102"/>
  <c r="AA26" i="102"/>
  <c r="AA27" i="102"/>
  <c r="AA28" i="102"/>
  <c r="AA29" i="102"/>
  <c r="AA30" i="102"/>
  <c r="AA31" i="102"/>
  <c r="AA32" i="102"/>
  <c r="AA33" i="102"/>
  <c r="AA40" i="102"/>
  <c r="AA41" i="102"/>
  <c r="AA46" i="102"/>
  <c r="AA47" i="102"/>
  <c r="AA50" i="102"/>
  <c r="AA51" i="102"/>
  <c r="AA52" i="102"/>
  <c r="AA53" i="102"/>
  <c r="AA54" i="102"/>
  <c r="AA42" i="102"/>
  <c r="AA55" i="102"/>
  <c r="AA56" i="102"/>
  <c r="AA57" i="102"/>
  <c r="AA58" i="102"/>
  <c r="AA59" i="102"/>
  <c r="AA60" i="102"/>
  <c r="AA61" i="102"/>
  <c r="AA62" i="102"/>
  <c r="AA63" i="102"/>
  <c r="AA64" i="102"/>
  <c r="AA65" i="102"/>
  <c r="AA66" i="102"/>
  <c r="AA67" i="102"/>
  <c r="AA68" i="102"/>
  <c r="AA69" i="102"/>
  <c r="AA70" i="102"/>
  <c r="AA71" i="102"/>
  <c r="AA75" i="102"/>
  <c r="AA76" i="102"/>
  <c r="AA77" i="102"/>
  <c r="AA78" i="102"/>
  <c r="AA79" i="102"/>
  <c r="AA80" i="102"/>
  <c r="AA81" i="102"/>
  <c r="AA82" i="102"/>
  <c r="AA83" i="102"/>
  <c r="AA84" i="102"/>
  <c r="AA85" i="102"/>
  <c r="AA86" i="102"/>
  <c r="AA87" i="102"/>
  <c r="AH44" i="102"/>
  <c r="C106" i="117"/>
  <c r="AH38" i="102"/>
  <c r="AA12" i="102"/>
  <c r="AH48" i="102"/>
  <c r="C131" i="117"/>
  <c r="AH73" i="102"/>
  <c r="AH13" i="102"/>
  <c r="AA14" i="102"/>
  <c r="AF43" i="102"/>
  <c r="D155" i="116"/>
  <c r="C67" i="117"/>
  <c r="D14" i="116"/>
  <c r="AH11" i="102"/>
  <c r="D110" i="116"/>
  <c r="D43" i="116"/>
  <c r="AG36" i="102"/>
  <c r="AG35" i="102"/>
  <c r="AG34" i="102"/>
  <c r="D203" i="116"/>
  <c r="D156" i="116"/>
  <c r="AI73" i="102"/>
  <c r="AI72" i="102"/>
  <c r="C160" i="117"/>
  <c r="AI48" i="102"/>
  <c r="AA49" i="102"/>
  <c r="AA37" i="102"/>
  <c r="AK7" i="102"/>
  <c r="AL5" i="102"/>
  <c r="AA74" i="102"/>
  <c r="AH72" i="102"/>
  <c r="AF36" i="102"/>
  <c r="R105" i="108"/>
  <c r="AI44" i="102"/>
  <c r="AA45" i="102"/>
  <c r="AI38" i="102"/>
  <c r="AA38" i="102"/>
  <c r="AA39" i="102"/>
  <c r="AI13" i="102"/>
  <c r="AH43" i="102"/>
  <c r="C78" i="117"/>
  <c r="C158" i="117"/>
  <c r="AA44" i="102"/>
  <c r="C108" i="117"/>
  <c r="AA48" i="102"/>
  <c r="C135" i="117"/>
  <c r="R106" i="108"/>
  <c r="AH36" i="102"/>
  <c r="R107" i="108"/>
  <c r="D157" i="116"/>
  <c r="AA13" i="102"/>
  <c r="D36" i="116"/>
  <c r="D44" i="116"/>
  <c r="AH35" i="102"/>
  <c r="AI43" i="102"/>
  <c r="C80" i="117"/>
  <c r="AA73" i="102"/>
  <c r="AM5" i="102"/>
  <c r="AL7" i="102"/>
  <c r="AF35" i="102"/>
  <c r="AI11" i="102"/>
  <c r="D111" i="116"/>
  <c r="AA72" i="102"/>
  <c r="AH34" i="102"/>
  <c r="D204" i="116"/>
  <c r="AA43" i="102"/>
  <c r="D158" i="116"/>
  <c r="AI36" i="102"/>
  <c r="R108" i="108"/>
  <c r="AK44" i="102"/>
  <c r="C109" i="117"/>
  <c r="AK13" i="102"/>
  <c r="AK73" i="102"/>
  <c r="AK48" i="102"/>
  <c r="C136" i="117"/>
  <c r="AF34" i="102"/>
  <c r="D202" i="116"/>
  <c r="AA11" i="102"/>
  <c r="AK38" i="102"/>
  <c r="AN5" i="102"/>
  <c r="AM7" i="102"/>
  <c r="F13" i="16"/>
  <c r="I13" i="16"/>
  <c r="F15" i="16"/>
  <c r="I15" i="16"/>
  <c r="F10" i="16"/>
  <c r="I10" i="16"/>
  <c r="F12" i="16"/>
  <c r="I12" i="16"/>
  <c r="F19" i="16"/>
  <c r="I19" i="16"/>
  <c r="F14" i="16"/>
  <c r="H14" i="16"/>
  <c r="J14" i="16"/>
  <c r="F11" i="16"/>
  <c r="I11" i="16"/>
  <c r="AK11" i="102"/>
  <c r="D112" i="116"/>
  <c r="D65" i="116"/>
  <c r="AI34" i="102"/>
  <c r="D205" i="116"/>
  <c r="AA36" i="102"/>
  <c r="R121" i="108"/>
  <c r="AI35" i="102"/>
  <c r="AA35" i="102"/>
  <c r="AN7" i="102"/>
  <c r="AO5" i="102"/>
  <c r="AL48" i="102"/>
  <c r="C137" i="117"/>
  <c r="AL13" i="102"/>
  <c r="AK72" i="102"/>
  <c r="AL73" i="102"/>
  <c r="AL72" i="102"/>
  <c r="C162" i="117"/>
  <c r="AL44" i="102"/>
  <c r="C110" i="117"/>
  <c r="AL38" i="102"/>
  <c r="H11" i="16"/>
  <c r="J11" i="16"/>
  <c r="H15" i="16"/>
  <c r="H19" i="16"/>
  <c r="J19" i="16"/>
  <c r="I14" i="16"/>
  <c r="H13" i="16"/>
  <c r="J13" i="16"/>
  <c r="H12" i="16"/>
  <c r="H10" i="16"/>
  <c r="J10" i="16"/>
  <c r="F30" i="16"/>
  <c r="I30" i="16"/>
  <c r="F32" i="16"/>
  <c r="H32" i="16"/>
  <c r="J32" i="16"/>
  <c r="I29" i="16"/>
  <c r="I31" i="16"/>
  <c r="F31" i="16"/>
  <c r="H31" i="16"/>
  <c r="J31" i="16"/>
  <c r="F26" i="16"/>
  <c r="I26" i="16"/>
  <c r="H26" i="16"/>
  <c r="F27" i="16"/>
  <c r="I27" i="16"/>
  <c r="F24" i="16"/>
  <c r="I24" i="16"/>
  <c r="F25" i="16"/>
  <c r="H25" i="16"/>
  <c r="J25" i="16"/>
  <c r="F28" i="16"/>
  <c r="I28" i="16"/>
  <c r="H28" i="16"/>
  <c r="J28" i="16"/>
  <c r="F29" i="16"/>
  <c r="H29" i="16"/>
  <c r="F22" i="16"/>
  <c r="H22" i="16"/>
  <c r="J22" i="16"/>
  <c r="F21" i="16"/>
  <c r="H21" i="16"/>
  <c r="J21" i="16"/>
  <c r="F33" i="16"/>
  <c r="I33" i="16"/>
  <c r="F23" i="16"/>
  <c r="I23" i="16"/>
  <c r="AK43" i="102"/>
  <c r="C81" i="117"/>
  <c r="C161" i="117"/>
  <c r="AL11" i="102"/>
  <c r="D113" i="116"/>
  <c r="D66" i="116"/>
  <c r="AK36" i="102"/>
  <c r="AK35" i="102"/>
  <c r="D159" i="116"/>
  <c r="AL43" i="102"/>
  <c r="C82" i="117"/>
  <c r="AM48" i="102"/>
  <c r="C128" i="117"/>
  <c r="AM38" i="102"/>
  <c r="AM13" i="102"/>
  <c r="AM73" i="102"/>
  <c r="AM72" i="102"/>
  <c r="C156" i="117"/>
  <c r="AP5" i="102"/>
  <c r="AO7" i="102"/>
  <c r="AM44" i="102"/>
  <c r="C104" i="117"/>
  <c r="H23" i="16"/>
  <c r="J23" i="16"/>
  <c r="H33" i="16"/>
  <c r="J33" i="16"/>
  <c r="H27" i="16"/>
  <c r="I22" i="16"/>
  <c r="I21" i="16"/>
  <c r="I32" i="16"/>
  <c r="H30" i="16"/>
  <c r="J30" i="16"/>
  <c r="H24" i="16"/>
  <c r="J24" i="16"/>
  <c r="I25" i="16"/>
  <c r="R109" i="108"/>
  <c r="AL36" i="102"/>
  <c r="R110" i="108"/>
  <c r="D160" i="116"/>
  <c r="AM11" i="102"/>
  <c r="D114" i="116"/>
  <c r="D67" i="116"/>
  <c r="AK34" i="102"/>
  <c r="D206" i="116"/>
  <c r="F79" i="108"/>
  <c r="G79" i="108"/>
  <c r="F84" i="108"/>
  <c r="G84" i="108"/>
  <c r="F85" i="108"/>
  <c r="G85" i="108"/>
  <c r="F83" i="108"/>
  <c r="G83" i="108"/>
  <c r="AM43" i="102"/>
  <c r="C76" i="117"/>
  <c r="AN44" i="102"/>
  <c r="C101" i="117"/>
  <c r="AQ5" i="102"/>
  <c r="AP7" i="102"/>
  <c r="AN48" i="102"/>
  <c r="C121" i="117"/>
  <c r="AN38" i="102"/>
  <c r="AN73" i="102"/>
  <c r="AN13" i="102"/>
  <c r="D68" i="116"/>
  <c r="F82" i="108"/>
  <c r="G82" i="108"/>
  <c r="AL35" i="102"/>
  <c r="AL34" i="102"/>
  <c r="D207" i="116"/>
  <c r="AM36" i="102"/>
  <c r="AM35" i="102"/>
  <c r="AM34" i="102"/>
  <c r="D208" i="116"/>
  <c r="D161" i="116"/>
  <c r="F80" i="108"/>
  <c r="G80" i="108"/>
  <c r="AO73" i="102"/>
  <c r="AO72" i="102"/>
  <c r="C144" i="117"/>
  <c r="AO13" i="102"/>
  <c r="AN11" i="102"/>
  <c r="D115" i="116"/>
  <c r="AR5" i="102"/>
  <c r="AQ7" i="102"/>
  <c r="AN72" i="102"/>
  <c r="AO44" i="102"/>
  <c r="C94" i="117"/>
  <c r="AO38" i="102"/>
  <c r="AO48" i="102"/>
  <c r="C126" i="117"/>
  <c r="R111" i="108"/>
  <c r="R129" i="108"/>
  <c r="AN43" i="102"/>
  <c r="AN36" i="102"/>
  <c r="C154" i="117"/>
  <c r="AO11" i="102"/>
  <c r="D116" i="116"/>
  <c r="D69" i="116"/>
  <c r="AP48" i="102"/>
  <c r="C120" i="117"/>
  <c r="AP38" i="102"/>
  <c r="AR7" i="102"/>
  <c r="AS5" i="102"/>
  <c r="AP73" i="102"/>
  <c r="AP72" i="102"/>
  <c r="C149" i="117"/>
  <c r="AO43" i="102"/>
  <c r="C62" i="117"/>
  <c r="AP13" i="102"/>
  <c r="F78" i="108"/>
  <c r="G78" i="108"/>
  <c r="F81" i="108"/>
  <c r="G81" i="108"/>
  <c r="D162" i="116"/>
  <c r="C73" i="117"/>
  <c r="AP11" i="102"/>
  <c r="D117" i="116"/>
  <c r="D70" i="116"/>
  <c r="AO36" i="102"/>
  <c r="R113" i="108"/>
  <c r="D163" i="116"/>
  <c r="AN35" i="102"/>
  <c r="AN34" i="102"/>
  <c r="D209" i="116"/>
  <c r="R112" i="108"/>
  <c r="R128" i="108"/>
  <c r="G86" i="108"/>
  <c r="AP43" i="102"/>
  <c r="C65" i="117"/>
  <c r="AQ73" i="102"/>
  <c r="AQ72" i="102"/>
  <c r="C155" i="117"/>
  <c r="AT5" i="102"/>
  <c r="AS7" i="102"/>
  <c r="AQ44" i="102"/>
  <c r="C102" i="117"/>
  <c r="AQ48" i="102"/>
  <c r="C122" i="117"/>
  <c r="AQ38" i="102"/>
  <c r="AQ13" i="102"/>
  <c r="AQ11" i="102"/>
  <c r="D118" i="116"/>
  <c r="D71" i="116"/>
  <c r="AO35" i="102"/>
  <c r="AO34" i="102"/>
  <c r="D210" i="116"/>
  <c r="AP36" i="102"/>
  <c r="AP35" i="102"/>
  <c r="AP34" i="102"/>
  <c r="D211" i="116"/>
  <c r="D164" i="116"/>
  <c r="AR73" i="102"/>
  <c r="AR72" i="102"/>
  <c r="C148" i="117"/>
  <c r="AQ43" i="102"/>
  <c r="C74" i="117"/>
  <c r="AR44" i="102"/>
  <c r="C103" i="117"/>
  <c r="AR13" i="102"/>
  <c r="AS44" i="102"/>
  <c r="AR48" i="102"/>
  <c r="C133" i="117"/>
  <c r="AR38" i="102"/>
  <c r="AT7" i="102"/>
  <c r="AU5" i="102"/>
  <c r="C111" i="117"/>
  <c r="C112" i="117"/>
  <c r="R114" i="108"/>
  <c r="AQ36" i="102"/>
  <c r="R115" i="108"/>
  <c r="D165" i="116"/>
  <c r="AR11" i="102"/>
  <c r="D119" i="116"/>
  <c r="D72" i="116"/>
  <c r="AS38" i="102"/>
  <c r="AS73" i="102"/>
  <c r="AS72" i="102"/>
  <c r="C163" i="117"/>
  <c r="AS48" i="102"/>
  <c r="C138" i="117"/>
  <c r="AS13" i="102"/>
  <c r="AV5" i="102"/>
  <c r="AU7" i="102"/>
  <c r="AR43" i="102"/>
  <c r="C75" i="117"/>
  <c r="C99" i="117"/>
  <c r="AQ35" i="102"/>
  <c r="AQ34" i="102"/>
  <c r="D212" i="116"/>
  <c r="R127" i="108"/>
  <c r="AS11" i="102"/>
  <c r="D120" i="116"/>
  <c r="D73" i="116"/>
  <c r="AR36" i="102"/>
  <c r="R116" i="108"/>
  <c r="D166" i="116"/>
  <c r="AS43" i="102"/>
  <c r="C83" i="117"/>
  <c r="C71" i="117"/>
  <c r="AT48" i="102"/>
  <c r="C125" i="117"/>
  <c r="AT13" i="102"/>
  <c r="AT73" i="102"/>
  <c r="AT72" i="102"/>
  <c r="C153" i="117"/>
  <c r="AT44" i="102"/>
  <c r="C93" i="117"/>
  <c r="AT38" i="102"/>
  <c r="AV7" i="102"/>
  <c r="AX5" i="102"/>
  <c r="AR35" i="102"/>
  <c r="AR34" i="102"/>
  <c r="D213" i="116"/>
  <c r="AS36" i="102"/>
  <c r="AS35" i="102"/>
  <c r="D167" i="116"/>
  <c r="AT11" i="102"/>
  <c r="D121" i="116"/>
  <c r="D74" i="116"/>
  <c r="AT43" i="102"/>
  <c r="C70" i="117"/>
  <c r="AJ16" i="102"/>
  <c r="AJ18" i="102"/>
  <c r="AJ15" i="102"/>
  <c r="AJ17" i="102"/>
  <c r="AJ20" i="102"/>
  <c r="AJ21" i="102"/>
  <c r="AJ22" i="102"/>
  <c r="AJ19" i="102"/>
  <c r="AJ23" i="102"/>
  <c r="AJ24" i="102"/>
  <c r="AJ25" i="102"/>
  <c r="AJ26" i="102"/>
  <c r="AJ27" i="102"/>
  <c r="AJ29" i="102"/>
  <c r="AJ30" i="102"/>
  <c r="AJ32" i="102"/>
  <c r="AJ33" i="102"/>
  <c r="AJ31" i="102"/>
  <c r="AJ28" i="102"/>
  <c r="AJ40" i="102"/>
  <c r="AJ41" i="102"/>
  <c r="AJ42" i="102"/>
  <c r="AJ46" i="102"/>
  <c r="AJ47" i="102"/>
  <c r="C53" i="117"/>
  <c r="AJ50" i="102"/>
  <c r="AJ51" i="102"/>
  <c r="AJ52" i="102"/>
  <c r="AJ53" i="102"/>
  <c r="AJ54" i="102"/>
  <c r="AJ55" i="102"/>
  <c r="AJ56" i="102"/>
  <c r="AJ57" i="102"/>
  <c r="AJ58" i="102"/>
  <c r="AJ59" i="102"/>
  <c r="AJ60" i="102"/>
  <c r="AJ61" i="102"/>
  <c r="AJ62" i="102"/>
  <c r="AJ63" i="102"/>
  <c r="AJ64" i="102"/>
  <c r="AJ65" i="102"/>
  <c r="AJ66" i="102"/>
  <c r="AJ67" i="102"/>
  <c r="AJ68" i="102"/>
  <c r="AJ69" i="102"/>
  <c r="AJ70" i="102"/>
  <c r="AJ71" i="102"/>
  <c r="AJ75" i="102"/>
  <c r="AJ76" i="102"/>
  <c r="AJ77" i="102"/>
  <c r="AJ78" i="102"/>
  <c r="AJ79" i="102"/>
  <c r="AJ80" i="102"/>
  <c r="AJ81" i="102"/>
  <c r="AJ82" i="102"/>
  <c r="AJ83" i="102"/>
  <c r="AJ84" i="102"/>
  <c r="C55" i="117"/>
  <c r="AJ85" i="102"/>
  <c r="C54" i="117"/>
  <c r="AJ86" i="102"/>
  <c r="C56" i="117"/>
  <c r="AJ87" i="102"/>
  <c r="C52" i="117"/>
  <c r="AU44" i="102"/>
  <c r="C95" i="117"/>
  <c r="AU38" i="102"/>
  <c r="AY5" i="102"/>
  <c r="AX7" i="102"/>
  <c r="AU48" i="102"/>
  <c r="C130" i="117"/>
  <c r="AU13" i="102"/>
  <c r="AU73" i="102"/>
  <c r="AU72" i="102"/>
  <c r="C145" i="117"/>
  <c r="AS34" i="102"/>
  <c r="D214" i="116"/>
  <c r="R117" i="108"/>
  <c r="AU11" i="102"/>
  <c r="D122" i="116"/>
  <c r="D75" i="116"/>
  <c r="AT36" i="102"/>
  <c r="AT35" i="102"/>
  <c r="AT34" i="102"/>
  <c r="D215" i="116"/>
  <c r="D168" i="116"/>
  <c r="C267" i="103"/>
  <c r="F93" i="108"/>
  <c r="F107" i="108"/>
  <c r="C264" i="103"/>
  <c r="F90" i="108"/>
  <c r="F105" i="108"/>
  <c r="F116" i="108"/>
  <c r="C269" i="103"/>
  <c r="F95" i="108"/>
  <c r="F108" i="108"/>
  <c r="C270" i="103"/>
  <c r="F96" i="108"/>
  <c r="F104" i="108"/>
  <c r="F115" i="108"/>
  <c r="C268" i="103"/>
  <c r="F94" i="108"/>
  <c r="F106" i="108"/>
  <c r="AV48" i="102"/>
  <c r="AJ49" i="102"/>
  <c r="AJ37" i="102"/>
  <c r="AV13" i="102"/>
  <c r="AJ14" i="102"/>
  <c r="AV73" i="102"/>
  <c r="AJ74" i="102"/>
  <c r="AJ12" i="102"/>
  <c r="AZ5" i="102"/>
  <c r="AY7" i="102"/>
  <c r="AU43" i="102"/>
  <c r="C63" i="117"/>
  <c r="AV44" i="102"/>
  <c r="C98" i="117"/>
  <c r="C113" i="117"/>
  <c r="AJ45" i="102"/>
  <c r="AV38" i="102"/>
  <c r="AJ38" i="102"/>
  <c r="AJ39" i="102"/>
  <c r="AJ48" i="102"/>
  <c r="C50" i="117"/>
  <c r="C132" i="117"/>
  <c r="C123" i="117"/>
  <c r="C139" i="117"/>
  <c r="R118" i="108"/>
  <c r="F117" i="108"/>
  <c r="AU36" i="102"/>
  <c r="R119" i="108"/>
  <c r="D169" i="116"/>
  <c r="AJ13" i="102"/>
  <c r="D76" i="116"/>
  <c r="C265" i="103"/>
  <c r="F91" i="108"/>
  <c r="F102" i="108"/>
  <c r="F113" i="108"/>
  <c r="AV11" i="102"/>
  <c r="BA5" i="102"/>
  <c r="AZ7" i="102"/>
  <c r="AV72" i="102"/>
  <c r="AJ73" i="102"/>
  <c r="AJ44" i="102"/>
  <c r="C51" i="117"/>
  <c r="AU35" i="102"/>
  <c r="AU34" i="102"/>
  <c r="D216" i="116"/>
  <c r="AJ72" i="102"/>
  <c r="C49" i="117"/>
  <c r="C57" i="117"/>
  <c r="C146" i="117"/>
  <c r="C164" i="117"/>
  <c r="D64" i="116"/>
  <c r="AJ11" i="102"/>
  <c r="D103" i="116"/>
  <c r="D123" i="116"/>
  <c r="C263" i="103"/>
  <c r="F89" i="108"/>
  <c r="F103" i="108"/>
  <c r="F114" i="108"/>
  <c r="C266" i="103"/>
  <c r="F92" i="108"/>
  <c r="F101" i="108"/>
  <c r="F112" i="108"/>
  <c r="AV43" i="102"/>
  <c r="C69" i="117"/>
  <c r="C84" i="117"/>
  <c r="AY48" i="102"/>
  <c r="D119" i="117"/>
  <c r="AY73" i="102"/>
  <c r="AY13" i="102"/>
  <c r="E37" i="116"/>
  <c r="AZ44" i="102"/>
  <c r="D96" i="117"/>
  <c r="AY44" i="102"/>
  <c r="D97" i="117"/>
  <c r="AY38" i="102"/>
  <c r="BA7" i="102"/>
  <c r="BB5" i="102"/>
  <c r="C271" i="103"/>
  <c r="C278" i="103"/>
  <c r="AJ43" i="102"/>
  <c r="D170" i="116"/>
  <c r="F120" i="108"/>
  <c r="C281" i="103"/>
  <c r="AV36" i="102"/>
  <c r="AZ38" i="102"/>
  <c r="AZ13" i="102"/>
  <c r="AZ48" i="102"/>
  <c r="D118" i="117"/>
  <c r="AY72" i="102"/>
  <c r="D152" i="117"/>
  <c r="AZ73" i="102"/>
  <c r="AZ72" i="102"/>
  <c r="D150" i="117"/>
  <c r="BC5" i="102"/>
  <c r="BB7" i="102"/>
  <c r="AY11" i="102"/>
  <c r="E104" i="116"/>
  <c r="C277" i="103"/>
  <c r="C275" i="103"/>
  <c r="C276" i="103"/>
  <c r="C279" i="103"/>
  <c r="C280" i="103"/>
  <c r="C282" i="103"/>
  <c r="AZ11" i="102"/>
  <c r="E105" i="116"/>
  <c r="E38" i="116"/>
  <c r="F97" i="108"/>
  <c r="D150" i="116"/>
  <c r="AJ36" i="102"/>
  <c r="R120" i="108"/>
  <c r="R125" i="108"/>
  <c r="AV35" i="102"/>
  <c r="AJ35" i="102"/>
  <c r="AZ43" i="102"/>
  <c r="D66" i="117"/>
  <c r="BA44" i="102"/>
  <c r="D92" i="117"/>
  <c r="BA38" i="102"/>
  <c r="BA48" i="102"/>
  <c r="D117" i="117"/>
  <c r="BA73" i="102"/>
  <c r="BA13" i="102"/>
  <c r="E39" i="116"/>
  <c r="BD5" i="102"/>
  <c r="BC7" i="102"/>
  <c r="AY43" i="102"/>
  <c r="E151" i="116"/>
  <c r="D68" i="117"/>
  <c r="R122" i="108"/>
  <c r="R123" i="108"/>
  <c r="R132" i="108"/>
  <c r="R138" i="108"/>
  <c r="AZ36" i="102"/>
  <c r="AZ35" i="102"/>
  <c r="AZ34" i="102"/>
  <c r="E199" i="116"/>
  <c r="E152" i="116"/>
  <c r="AV34" i="102"/>
  <c r="D217" i="116"/>
  <c r="BB38" i="102"/>
  <c r="BB44" i="102"/>
  <c r="D107" i="117"/>
  <c r="BB13" i="102"/>
  <c r="BB73" i="102"/>
  <c r="BB72" i="102"/>
  <c r="D159" i="117"/>
  <c r="BB48" i="102"/>
  <c r="D134" i="117"/>
  <c r="BE5" i="102"/>
  <c r="BD7" i="102"/>
  <c r="AY36" i="102"/>
  <c r="S101" i="108"/>
  <c r="BC44" i="102"/>
  <c r="D91" i="117"/>
  <c r="BA11" i="102"/>
  <c r="E106" i="116"/>
  <c r="BA72" i="102"/>
  <c r="BA43" i="102"/>
  <c r="D147" i="117"/>
  <c r="S102" i="108"/>
  <c r="R133" i="108"/>
  <c r="R140" i="108"/>
  <c r="R135" i="108"/>
  <c r="R142" i="108"/>
  <c r="R143" i="108"/>
  <c r="R136" i="108"/>
  <c r="R141" i="108"/>
  <c r="R134" i="108"/>
  <c r="R139" i="108"/>
  <c r="R130" i="108"/>
  <c r="BB11" i="102"/>
  <c r="E107" i="116"/>
  <c r="E40" i="116"/>
  <c r="BA36" i="102"/>
  <c r="BC38" i="102"/>
  <c r="BC48" i="102"/>
  <c r="D127" i="117"/>
  <c r="BC13" i="102"/>
  <c r="BC73" i="102"/>
  <c r="BE7" i="102"/>
  <c r="BF5" i="102"/>
  <c r="AY35" i="102"/>
  <c r="AY34" i="102"/>
  <c r="E198" i="116"/>
  <c r="BB43" i="102"/>
  <c r="D79" i="117"/>
  <c r="E153" i="116"/>
  <c r="D64" i="117"/>
  <c r="R145" i="108"/>
  <c r="BC11" i="102"/>
  <c r="E108" i="116"/>
  <c r="E41" i="116"/>
  <c r="BB36" i="102"/>
  <c r="BB34" i="102"/>
  <c r="E201" i="116"/>
  <c r="E154" i="116"/>
  <c r="BA35" i="102"/>
  <c r="S103" i="108"/>
  <c r="S126" i="108"/>
  <c r="BD73" i="102"/>
  <c r="BD72" i="102"/>
  <c r="D157" i="117"/>
  <c r="BC72" i="102"/>
  <c r="D151" i="117"/>
  <c r="BF7" i="102"/>
  <c r="BG5" i="102"/>
  <c r="BD44" i="102"/>
  <c r="D105" i="117"/>
  <c r="BD13" i="102"/>
  <c r="BA34" i="102"/>
  <c r="E200" i="116"/>
  <c r="BD48" i="102"/>
  <c r="D129" i="117"/>
  <c r="BD38" i="102"/>
  <c r="S104" i="108"/>
  <c r="BB35" i="102"/>
  <c r="BD11" i="102"/>
  <c r="E109" i="116"/>
  <c r="E42" i="116"/>
  <c r="AX15" i="102"/>
  <c r="AX16" i="102"/>
  <c r="AX17" i="102"/>
  <c r="AX18" i="102"/>
  <c r="AX21" i="102"/>
  <c r="AX19" i="102"/>
  <c r="AX22" i="102"/>
  <c r="AX23" i="102"/>
  <c r="AX25" i="102"/>
  <c r="AX26" i="102"/>
  <c r="AX20" i="102"/>
  <c r="AX24" i="102"/>
  <c r="AX30" i="102"/>
  <c r="AX31" i="102"/>
  <c r="AX27" i="102"/>
  <c r="AX28" i="102"/>
  <c r="AX32" i="102"/>
  <c r="AX33" i="102"/>
  <c r="AX29" i="102"/>
  <c r="AX40" i="102"/>
  <c r="AX41" i="102"/>
  <c r="AX42" i="102"/>
  <c r="AX46" i="102"/>
  <c r="AX47" i="102"/>
  <c r="AX50" i="102"/>
  <c r="AX51" i="102"/>
  <c r="AX52" i="102"/>
  <c r="AX53" i="102"/>
  <c r="AX54" i="102"/>
  <c r="AX55" i="102"/>
  <c r="AX56" i="102"/>
  <c r="AX57" i="102"/>
  <c r="AX58" i="102"/>
  <c r="AX59" i="102"/>
  <c r="AX60" i="102"/>
  <c r="AX61" i="102"/>
  <c r="AX62" i="102"/>
  <c r="AX63" i="102"/>
  <c r="AX64" i="102"/>
  <c r="AX65" i="102"/>
  <c r="AX66" i="102"/>
  <c r="AX67" i="102"/>
  <c r="AX68" i="102"/>
  <c r="AX69" i="102"/>
  <c r="AX70" i="102"/>
  <c r="AX71" i="102"/>
  <c r="AX75" i="102"/>
  <c r="AX76" i="102"/>
  <c r="AX77" i="102"/>
  <c r="AX78" i="102"/>
  <c r="AX79" i="102"/>
  <c r="AX80" i="102"/>
  <c r="AX81" i="102"/>
  <c r="AX82" i="102"/>
  <c r="AX83" i="102"/>
  <c r="AX84" i="102"/>
  <c r="AX85" i="102"/>
  <c r="AX86" i="102"/>
  <c r="AX87" i="102"/>
  <c r="BE73" i="102"/>
  <c r="BE13" i="102"/>
  <c r="AX14" i="102"/>
  <c r="BD43" i="102"/>
  <c r="D77" i="117"/>
  <c r="BE44" i="102"/>
  <c r="D106" i="117"/>
  <c r="BG7" i="102"/>
  <c r="BH5" i="102"/>
  <c r="BE48" i="102"/>
  <c r="D131" i="117"/>
  <c r="BE38" i="102"/>
  <c r="AX39" i="102"/>
  <c r="AX12" i="102"/>
  <c r="BC43" i="102"/>
  <c r="E155" i="116"/>
  <c r="D67" i="117"/>
  <c r="E14" i="116"/>
  <c r="BE11" i="102"/>
  <c r="E110" i="116"/>
  <c r="E43" i="116"/>
  <c r="BD36" i="102"/>
  <c r="S106" i="108"/>
  <c r="E156" i="116"/>
  <c r="BF73" i="102"/>
  <c r="BF72" i="102"/>
  <c r="D160" i="117"/>
  <c r="AX74" i="102"/>
  <c r="BC36" i="102"/>
  <c r="S105" i="108"/>
  <c r="BI5" i="102"/>
  <c r="BH7" i="102"/>
  <c r="BE72" i="102"/>
  <c r="BF44" i="102"/>
  <c r="AX45" i="102"/>
  <c r="BF38" i="102"/>
  <c r="AX38" i="102"/>
  <c r="BF48" i="102"/>
  <c r="AX49" i="102"/>
  <c r="AX37" i="102"/>
  <c r="BF13" i="102"/>
  <c r="AX44" i="102"/>
  <c r="D108" i="117"/>
  <c r="AX48" i="102"/>
  <c r="D135" i="117"/>
  <c r="BE43" i="102"/>
  <c r="D158" i="117"/>
  <c r="BD35" i="102"/>
  <c r="BD34" i="102"/>
  <c r="E203" i="116"/>
  <c r="AX13" i="102"/>
  <c r="E36" i="116"/>
  <c r="E44" i="116"/>
  <c r="AX73" i="102"/>
  <c r="BE36" i="102"/>
  <c r="S107" i="108"/>
  <c r="AX72" i="102"/>
  <c r="BF11" i="102"/>
  <c r="E111" i="116"/>
  <c r="BI7" i="102"/>
  <c r="BJ5" i="102"/>
  <c r="BC35" i="102"/>
  <c r="BC34" i="102"/>
  <c r="E202" i="116"/>
  <c r="BF43" i="102"/>
  <c r="D80" i="117"/>
  <c r="E157" i="116"/>
  <c r="D78" i="117"/>
  <c r="AX43" i="102"/>
  <c r="E158" i="116"/>
  <c r="BF36" i="102"/>
  <c r="BH48" i="102"/>
  <c r="D136" i="117"/>
  <c r="BH38" i="102"/>
  <c r="BH13" i="102"/>
  <c r="BH73" i="102"/>
  <c r="AX11" i="102"/>
  <c r="BK5" i="102"/>
  <c r="BJ7" i="102"/>
  <c r="BH44" i="102"/>
  <c r="D109" i="117"/>
  <c r="BE35" i="102"/>
  <c r="BH11" i="102"/>
  <c r="E112" i="116"/>
  <c r="E65" i="116"/>
  <c r="BF35" i="102"/>
  <c r="AX35" i="102"/>
  <c r="S108" i="108"/>
  <c r="BF34" i="102"/>
  <c r="E205" i="116"/>
  <c r="AX36" i="102"/>
  <c r="S121" i="108"/>
  <c r="BL5" i="102"/>
  <c r="BK7" i="102"/>
  <c r="BE34" i="102"/>
  <c r="E204" i="116"/>
  <c r="BI44" i="102"/>
  <c r="D110" i="117"/>
  <c r="BH72" i="102"/>
  <c r="D161" i="117"/>
  <c r="BI48" i="102"/>
  <c r="D137" i="117"/>
  <c r="BI38" i="102"/>
  <c r="BI13" i="102"/>
  <c r="E66" i="116"/>
  <c r="BI73" i="102"/>
  <c r="BI72" i="102"/>
  <c r="D162" i="117"/>
  <c r="BI43" i="102"/>
  <c r="D82" i="117"/>
  <c r="BI11" i="102"/>
  <c r="E113" i="116"/>
  <c r="BJ44" i="102"/>
  <c r="D104" i="117"/>
  <c r="BJ38" i="102"/>
  <c r="BJ73" i="102"/>
  <c r="BJ72" i="102"/>
  <c r="D156" i="117"/>
  <c r="BJ48" i="102"/>
  <c r="D128" i="117"/>
  <c r="BJ13" i="102"/>
  <c r="BH43" i="102"/>
  <c r="BM5" i="102"/>
  <c r="BL7" i="102"/>
  <c r="E159" i="116"/>
  <c r="D81" i="117"/>
  <c r="BJ11" i="102"/>
  <c r="E114" i="116"/>
  <c r="E67" i="116"/>
  <c r="BI36" i="102"/>
  <c r="BI34" i="102"/>
  <c r="E207" i="116"/>
  <c r="E160" i="116"/>
  <c r="S110" i="108"/>
  <c r="BL44" i="102"/>
  <c r="D94" i="117"/>
  <c r="BK48" i="102"/>
  <c r="D121" i="117"/>
  <c r="BK13" i="102"/>
  <c r="BM7" i="102"/>
  <c r="BN5" i="102"/>
  <c r="BK73" i="102"/>
  <c r="BK72" i="102"/>
  <c r="D154" i="117"/>
  <c r="BJ43" i="102"/>
  <c r="D76" i="117"/>
  <c r="BH36" i="102"/>
  <c r="S109" i="108"/>
  <c r="BK44" i="102"/>
  <c r="D101" i="117"/>
  <c r="BK38" i="102"/>
  <c r="BI35" i="102"/>
  <c r="BJ36" i="102"/>
  <c r="S111" i="108"/>
  <c r="S129" i="108"/>
  <c r="E161" i="116"/>
  <c r="BK11" i="102"/>
  <c r="E115" i="116"/>
  <c r="E68" i="116"/>
  <c r="BJ35" i="102"/>
  <c r="BK43" i="102"/>
  <c r="D73" i="117"/>
  <c r="BO5" i="102"/>
  <c r="BN7" i="102"/>
  <c r="BL73" i="102"/>
  <c r="BL38" i="102"/>
  <c r="BH34" i="102"/>
  <c r="E206" i="116"/>
  <c r="BH35" i="102"/>
  <c r="BL48" i="102"/>
  <c r="D126" i="117"/>
  <c r="BL13" i="102"/>
  <c r="BJ34" i="102"/>
  <c r="E208" i="116"/>
  <c r="BK36" i="102"/>
  <c r="E162" i="116"/>
  <c r="BL11" i="102"/>
  <c r="E116" i="116"/>
  <c r="E69" i="116"/>
  <c r="BK35" i="102"/>
  <c r="BK34" i="102"/>
  <c r="E209" i="116"/>
  <c r="S112" i="108"/>
  <c r="S128" i="108"/>
  <c r="BL72" i="102"/>
  <c r="BM48" i="102"/>
  <c r="D120" i="117"/>
  <c r="BM38" i="102"/>
  <c r="BM73" i="102"/>
  <c r="BM72" i="102"/>
  <c r="D149" i="117"/>
  <c r="BM13" i="102"/>
  <c r="BP5" i="102"/>
  <c r="BO7" i="102"/>
  <c r="BL43" i="102"/>
  <c r="D144" i="117"/>
  <c r="BM11" i="102"/>
  <c r="E117" i="116"/>
  <c r="E70" i="116"/>
  <c r="BM43" i="102"/>
  <c r="D65" i="117"/>
  <c r="BL36" i="102"/>
  <c r="S113" i="108"/>
  <c r="BN73" i="102"/>
  <c r="BN72" i="102"/>
  <c r="D155" i="117"/>
  <c r="BN48" i="102"/>
  <c r="D122" i="117"/>
  <c r="BN13" i="102"/>
  <c r="BN38" i="102"/>
  <c r="BO44" i="102"/>
  <c r="D103" i="117"/>
  <c r="BQ5" i="102"/>
  <c r="BP7" i="102"/>
  <c r="BN44" i="102"/>
  <c r="D102" i="117"/>
  <c r="E163" i="116"/>
  <c r="D62" i="117"/>
  <c r="BM36" i="102"/>
  <c r="S114" i="108"/>
  <c r="E164" i="116"/>
  <c r="BN11" i="102"/>
  <c r="E118" i="116"/>
  <c r="E71" i="116"/>
  <c r="BM35" i="102"/>
  <c r="BM34" i="102"/>
  <c r="E211" i="116"/>
  <c r="BO73" i="102"/>
  <c r="BO72" i="102"/>
  <c r="D148" i="117"/>
  <c r="BO13" i="102"/>
  <c r="BL35" i="102"/>
  <c r="BL34" i="102"/>
  <c r="E210" i="116"/>
  <c r="BP44" i="102"/>
  <c r="BN43" i="102"/>
  <c r="BQ7" i="102"/>
  <c r="BR5" i="102"/>
  <c r="BO38" i="102"/>
  <c r="BO48" i="102"/>
  <c r="D133" i="117"/>
  <c r="E165" i="116"/>
  <c r="D74" i="117"/>
  <c r="D112" i="117"/>
  <c r="D111" i="117"/>
  <c r="BO11" i="102"/>
  <c r="E119" i="116"/>
  <c r="E72" i="116"/>
  <c r="BO43" i="102"/>
  <c r="D75" i="117"/>
  <c r="BN36" i="102"/>
  <c r="S115" i="108"/>
  <c r="S127" i="108"/>
  <c r="BP38" i="102"/>
  <c r="BP13" i="102"/>
  <c r="BR7" i="102"/>
  <c r="BS5" i="102"/>
  <c r="BP73" i="102"/>
  <c r="BP72" i="102"/>
  <c r="D163" i="117"/>
  <c r="BP48" i="102"/>
  <c r="D138" i="117"/>
  <c r="BQ44" i="102"/>
  <c r="D93" i="117"/>
  <c r="D99" i="117"/>
  <c r="BP11" i="102"/>
  <c r="E120" i="116"/>
  <c r="E73" i="116"/>
  <c r="BO36" i="102"/>
  <c r="BO35" i="102"/>
  <c r="BO34" i="102"/>
  <c r="E213" i="116"/>
  <c r="E166" i="116"/>
  <c r="S116" i="108"/>
  <c r="BP43" i="102"/>
  <c r="D83" i="117"/>
  <c r="D71" i="117"/>
  <c r="BQ38" i="102"/>
  <c r="BQ48" i="102"/>
  <c r="D125" i="117"/>
  <c r="BN35" i="102"/>
  <c r="BQ73" i="102"/>
  <c r="BQ72" i="102"/>
  <c r="D153" i="117"/>
  <c r="BQ13" i="102"/>
  <c r="BU5" i="102"/>
  <c r="BS7" i="102"/>
  <c r="BP36" i="102"/>
  <c r="E167" i="116"/>
  <c r="BQ11" i="102"/>
  <c r="E121" i="116"/>
  <c r="E74" i="116"/>
  <c r="BP34" i="102"/>
  <c r="E214" i="116"/>
  <c r="S117" i="108"/>
  <c r="BQ43" i="102"/>
  <c r="D70" i="117"/>
  <c r="BP35" i="102"/>
  <c r="BN34" i="102"/>
  <c r="E212" i="116"/>
  <c r="BV5" i="102"/>
  <c r="BU7" i="102"/>
  <c r="BR38" i="102"/>
  <c r="BR44" i="102"/>
  <c r="D95" i="117"/>
  <c r="BR13" i="102"/>
  <c r="BR73" i="102"/>
  <c r="BR72" i="102"/>
  <c r="D145" i="117"/>
  <c r="BR48" i="102"/>
  <c r="D130" i="117"/>
  <c r="BG16" i="102"/>
  <c r="BG15" i="102"/>
  <c r="BG17" i="102"/>
  <c r="BG19" i="102"/>
  <c r="BG18" i="102"/>
  <c r="BG20" i="102"/>
  <c r="BG21" i="102"/>
  <c r="BG24" i="102"/>
  <c r="BG22" i="102"/>
  <c r="BG26" i="102"/>
  <c r="BG27" i="102"/>
  <c r="BG23" i="102"/>
  <c r="BG25" i="102"/>
  <c r="BG28" i="102"/>
  <c r="BG29" i="102"/>
  <c r="BG30" i="102"/>
  <c r="BG31" i="102"/>
  <c r="BG32" i="102"/>
  <c r="BG33" i="102"/>
  <c r="BG40" i="102"/>
  <c r="BG41" i="102"/>
  <c r="BG42" i="102"/>
  <c r="BG46" i="102"/>
  <c r="BG47" i="102"/>
  <c r="D53" i="117"/>
  <c r="BG50" i="102"/>
  <c r="BG51" i="102"/>
  <c r="BG52" i="102"/>
  <c r="BG53" i="102"/>
  <c r="BG54" i="102"/>
  <c r="BG55" i="102"/>
  <c r="BG56" i="102"/>
  <c r="BG57" i="102"/>
  <c r="BG58" i="102"/>
  <c r="BG59" i="102"/>
  <c r="BG60" i="102"/>
  <c r="BG61" i="102"/>
  <c r="BG62" i="102"/>
  <c r="BG63" i="102"/>
  <c r="BG64" i="102"/>
  <c r="BG65" i="102"/>
  <c r="BG66" i="102"/>
  <c r="BG67" i="102"/>
  <c r="BG68" i="102"/>
  <c r="BG69" i="102"/>
  <c r="BG70" i="102"/>
  <c r="BG71" i="102"/>
  <c r="BG75" i="102"/>
  <c r="BG76" i="102"/>
  <c r="BG77" i="102"/>
  <c r="BG78" i="102"/>
  <c r="BG79" i="102"/>
  <c r="BG80" i="102"/>
  <c r="BG81" i="102"/>
  <c r="BG82" i="102"/>
  <c r="BG83" i="102"/>
  <c r="BG84" i="102"/>
  <c r="D55" i="117"/>
  <c r="BG85" i="102"/>
  <c r="D54" i="117"/>
  <c r="BG86" i="102"/>
  <c r="D56" i="117"/>
  <c r="BG87" i="102"/>
  <c r="D52" i="117"/>
  <c r="BR11" i="102"/>
  <c r="E122" i="116"/>
  <c r="E75" i="116"/>
  <c r="BQ36" i="102"/>
  <c r="BQ35" i="102"/>
  <c r="BQ34" i="102"/>
  <c r="E215" i="116"/>
  <c r="E168" i="116"/>
  <c r="D269" i="103"/>
  <c r="G95" i="108"/>
  <c r="G108" i="108"/>
  <c r="D270" i="103"/>
  <c r="G96" i="108"/>
  <c r="G104" i="108"/>
  <c r="G115" i="108"/>
  <c r="D268" i="103"/>
  <c r="G94" i="108"/>
  <c r="G106" i="108"/>
  <c r="D267" i="103"/>
  <c r="G93" i="108"/>
  <c r="G107" i="108"/>
  <c r="D264" i="103"/>
  <c r="G90" i="108"/>
  <c r="G105" i="108"/>
  <c r="G116" i="108"/>
  <c r="BS48" i="102"/>
  <c r="BG49" i="102"/>
  <c r="BG37" i="102"/>
  <c r="BS13" i="102"/>
  <c r="BG14" i="102"/>
  <c r="BS73" i="102"/>
  <c r="BG74" i="102"/>
  <c r="BG12" i="102"/>
  <c r="BV7" i="102"/>
  <c r="BW5" i="102"/>
  <c r="BS44" i="102"/>
  <c r="D98" i="117"/>
  <c r="D113" i="117"/>
  <c r="BG45" i="102"/>
  <c r="BS38" i="102"/>
  <c r="BG38" i="102"/>
  <c r="BG39" i="102"/>
  <c r="BR43" i="102"/>
  <c r="D63" i="117"/>
  <c r="BG48" i="102"/>
  <c r="D50" i="117"/>
  <c r="D132" i="117"/>
  <c r="D123" i="117"/>
  <c r="D139" i="117"/>
  <c r="BR36" i="102"/>
  <c r="E169" i="116"/>
  <c r="S118" i="108"/>
  <c r="BG13" i="102"/>
  <c r="E76" i="116"/>
  <c r="S119" i="108"/>
  <c r="G117" i="108"/>
  <c r="BS11" i="102"/>
  <c r="BS72" i="102"/>
  <c r="BG73" i="102"/>
  <c r="BG44" i="102"/>
  <c r="D51" i="117"/>
  <c r="BX5" i="102"/>
  <c r="BW7" i="102"/>
  <c r="BR35" i="102"/>
  <c r="BR34" i="102"/>
  <c r="E216" i="116"/>
  <c r="D265" i="103"/>
  <c r="BG72" i="102"/>
  <c r="D49" i="117"/>
  <c r="D57" i="117"/>
  <c r="D146" i="117"/>
  <c r="D164" i="117"/>
  <c r="G91" i="108"/>
  <c r="G102" i="108"/>
  <c r="G113" i="108"/>
  <c r="E64" i="116"/>
  <c r="BG11" i="102"/>
  <c r="E103" i="116"/>
  <c r="E123" i="116"/>
  <c r="D263" i="103"/>
  <c r="G89" i="108"/>
  <c r="G103" i="108"/>
  <c r="G114" i="108"/>
  <c r="BS43" i="102"/>
  <c r="D69" i="117"/>
  <c r="D84" i="117"/>
  <c r="BV44" i="102"/>
  <c r="E97" i="117"/>
  <c r="BV48" i="102"/>
  <c r="E119" i="117"/>
  <c r="BV38" i="102"/>
  <c r="BY5" i="102"/>
  <c r="BX7" i="102"/>
  <c r="BV73" i="102"/>
  <c r="BV13" i="102"/>
  <c r="F37" i="116"/>
  <c r="D266" i="103"/>
  <c r="D271" i="103"/>
  <c r="G92" i="108"/>
  <c r="G101" i="108"/>
  <c r="G112" i="108"/>
  <c r="G120" i="108"/>
  <c r="BG43" i="102"/>
  <c r="E170" i="116"/>
  <c r="BS36" i="102"/>
  <c r="BW13" i="102"/>
  <c r="BV72" i="102"/>
  <c r="BW73" i="102"/>
  <c r="BW72" i="102"/>
  <c r="E150" i="117"/>
  <c r="BW48" i="102"/>
  <c r="E118" i="117"/>
  <c r="BZ5" i="102"/>
  <c r="BY7" i="102"/>
  <c r="BV11" i="102"/>
  <c r="F104" i="116"/>
  <c r="BW44" i="102"/>
  <c r="E96" i="117"/>
  <c r="BW38" i="102"/>
  <c r="D282" i="103"/>
  <c r="D281" i="103"/>
  <c r="BV43" i="102"/>
  <c r="E152" i="117"/>
  <c r="D275" i="103"/>
  <c r="D276" i="103"/>
  <c r="D279" i="103"/>
  <c r="D278" i="103"/>
  <c r="D280" i="103"/>
  <c r="D277" i="103"/>
  <c r="G97" i="108"/>
  <c r="E150" i="116"/>
  <c r="BW11" i="102"/>
  <c r="F105" i="116"/>
  <c r="F38" i="116"/>
  <c r="BG36" i="102"/>
  <c r="S120" i="108"/>
  <c r="S125" i="108"/>
  <c r="BS35" i="102"/>
  <c r="BG35" i="102"/>
  <c r="BX13" i="102"/>
  <c r="BV36" i="102"/>
  <c r="BW43" i="102"/>
  <c r="E66" i="117"/>
  <c r="BX44" i="102"/>
  <c r="E92" i="117"/>
  <c r="BX38" i="102"/>
  <c r="BY73" i="102"/>
  <c r="BX73" i="102"/>
  <c r="BX72" i="102"/>
  <c r="E147" i="117"/>
  <c r="BX48" i="102"/>
  <c r="E117" i="117"/>
  <c r="BZ7" i="102"/>
  <c r="CA5" i="102"/>
  <c r="F151" i="116"/>
  <c r="E68" i="117"/>
  <c r="S122" i="108"/>
  <c r="S123" i="108"/>
  <c r="S132" i="108"/>
  <c r="S138" i="108"/>
  <c r="BX11" i="102"/>
  <c r="F106" i="116"/>
  <c r="F39" i="116"/>
  <c r="BW36" i="102"/>
  <c r="BW35" i="102"/>
  <c r="F152" i="116"/>
  <c r="BV35" i="102"/>
  <c r="BV34" i="102"/>
  <c r="F198" i="116"/>
  <c r="T101" i="108"/>
  <c r="BS34" i="102"/>
  <c r="E217" i="116"/>
  <c r="BY48" i="102"/>
  <c r="E134" i="117"/>
  <c r="BY38" i="102"/>
  <c r="BY13" i="102"/>
  <c r="BY72" i="102"/>
  <c r="E159" i="117"/>
  <c r="CB5" i="102"/>
  <c r="CA7" i="102"/>
  <c r="BY44" i="102"/>
  <c r="E107" i="117"/>
  <c r="BX43" i="102"/>
  <c r="E64" i="117"/>
  <c r="S134" i="108"/>
  <c r="S139" i="108"/>
  <c r="S130" i="108"/>
  <c r="S135" i="108"/>
  <c r="S142" i="108"/>
  <c r="S143" i="108"/>
  <c r="S136" i="108"/>
  <c r="S141" i="108"/>
  <c r="S133" i="108"/>
  <c r="S140" i="108"/>
  <c r="T102" i="108"/>
  <c r="BW34" i="102"/>
  <c r="F199" i="116"/>
  <c r="BX36" i="102"/>
  <c r="T103" i="108"/>
  <c r="T126" i="108"/>
  <c r="F153" i="116"/>
  <c r="BY11" i="102"/>
  <c r="F107" i="116"/>
  <c r="F40" i="116"/>
  <c r="BX35" i="102"/>
  <c r="BY43" i="102"/>
  <c r="E79" i="117"/>
  <c r="CB7" i="102"/>
  <c r="CC5" i="102"/>
  <c r="BZ73" i="102"/>
  <c r="BZ44" i="102"/>
  <c r="E91" i="117"/>
  <c r="BZ13" i="102"/>
  <c r="BZ48" i="102"/>
  <c r="E127" i="117"/>
  <c r="BZ38" i="102"/>
  <c r="S145" i="108"/>
  <c r="BZ11" i="102"/>
  <c r="F108" i="116"/>
  <c r="F41" i="116"/>
  <c r="BY36" i="102"/>
  <c r="BY34" i="102"/>
  <c r="F201" i="116"/>
  <c r="F154" i="116"/>
  <c r="CA73" i="102"/>
  <c r="CA72" i="102"/>
  <c r="E157" i="117"/>
  <c r="CA48" i="102"/>
  <c r="E129" i="117"/>
  <c r="CA13" i="102"/>
  <c r="BZ72" i="102"/>
  <c r="CD5" i="102"/>
  <c r="CC7" i="102"/>
  <c r="CA44" i="102"/>
  <c r="E105" i="117"/>
  <c r="CA38" i="102"/>
  <c r="BX34" i="102"/>
  <c r="F200" i="116"/>
  <c r="BZ43" i="102"/>
  <c r="E151" i="117"/>
  <c r="T104" i="108"/>
  <c r="BY35" i="102"/>
  <c r="CA11" i="102"/>
  <c r="F109" i="116"/>
  <c r="F42" i="116"/>
  <c r="CA43" i="102"/>
  <c r="E77" i="117"/>
  <c r="CB73" i="102"/>
  <c r="BU15" i="102"/>
  <c r="BU18" i="102"/>
  <c r="BU19" i="102"/>
  <c r="BU20" i="102"/>
  <c r="BU17" i="102"/>
  <c r="BU16" i="102"/>
  <c r="BU22" i="102"/>
  <c r="BU23" i="102"/>
  <c r="BU24" i="102"/>
  <c r="BU25" i="102"/>
  <c r="BU21" i="102"/>
  <c r="BU26" i="102"/>
  <c r="BU27" i="102"/>
  <c r="BU28" i="102"/>
  <c r="BU29" i="102"/>
  <c r="BU30" i="102"/>
  <c r="BU31" i="102"/>
  <c r="BU32" i="102"/>
  <c r="BU33" i="102"/>
  <c r="BU40" i="102"/>
  <c r="BU41" i="102"/>
  <c r="BU42" i="102"/>
  <c r="BU46" i="102"/>
  <c r="BU47" i="102"/>
  <c r="BU50" i="102"/>
  <c r="BU51" i="102"/>
  <c r="BU52" i="102"/>
  <c r="BU53" i="102"/>
  <c r="BU54" i="102"/>
  <c r="BU55" i="102"/>
  <c r="BU56" i="102"/>
  <c r="BU57" i="102"/>
  <c r="BU58" i="102"/>
  <c r="BU59" i="102"/>
  <c r="BU60" i="102"/>
  <c r="BU61" i="102"/>
  <c r="BU62" i="102"/>
  <c r="BU63" i="102"/>
  <c r="BU64" i="102"/>
  <c r="BU65" i="102"/>
  <c r="BU66" i="102"/>
  <c r="BU67" i="102"/>
  <c r="BU68" i="102"/>
  <c r="BU69" i="102"/>
  <c r="BU70" i="102"/>
  <c r="BU71" i="102"/>
  <c r="BU75" i="102"/>
  <c r="BU76" i="102"/>
  <c r="BU77" i="102"/>
  <c r="BU78" i="102"/>
  <c r="BU80" i="102"/>
  <c r="BU81" i="102"/>
  <c r="BU82" i="102"/>
  <c r="BU83" i="102"/>
  <c r="BU84" i="102"/>
  <c r="BU85" i="102"/>
  <c r="BU86" i="102"/>
  <c r="BU87" i="102"/>
  <c r="BU79" i="102"/>
  <c r="CD7" i="102"/>
  <c r="CE5" i="102"/>
  <c r="BU74" i="102"/>
  <c r="CB44" i="102"/>
  <c r="E106" i="117"/>
  <c r="CB38" i="102"/>
  <c r="CB48" i="102"/>
  <c r="E131" i="117"/>
  <c r="CB13" i="102"/>
  <c r="BU39" i="102"/>
  <c r="BZ36" i="102"/>
  <c r="T105" i="108"/>
  <c r="F155" i="116"/>
  <c r="E67" i="117"/>
  <c r="CB11" i="102"/>
  <c r="F110" i="116"/>
  <c r="F43" i="116"/>
  <c r="CA36" i="102"/>
  <c r="CA35" i="102"/>
  <c r="CA34" i="102"/>
  <c r="F203" i="116"/>
  <c r="F156" i="116"/>
  <c r="T106" i="108"/>
  <c r="BZ35" i="102"/>
  <c r="BZ34" i="102"/>
  <c r="F202" i="116"/>
  <c r="CF5" i="102"/>
  <c r="CE7" i="102"/>
  <c r="CC44" i="102"/>
  <c r="E108" i="117"/>
  <c r="BU45" i="102"/>
  <c r="CC38" i="102"/>
  <c r="BU38" i="102"/>
  <c r="CB72" i="102"/>
  <c r="CC48" i="102"/>
  <c r="BU49" i="102"/>
  <c r="CC13" i="102"/>
  <c r="BU14" i="102"/>
  <c r="CC73" i="102"/>
  <c r="CC72" i="102"/>
  <c r="E160" i="117"/>
  <c r="BU12" i="102"/>
  <c r="BU37" i="102"/>
  <c r="BU48" i="102"/>
  <c r="E135" i="117"/>
  <c r="CB43" i="102"/>
  <c r="E78" i="117"/>
  <c r="E158" i="117"/>
  <c r="F14" i="116"/>
  <c r="F157" i="116"/>
  <c r="BU13" i="102"/>
  <c r="F36" i="116"/>
  <c r="F44" i="116"/>
  <c r="BU72" i="102"/>
  <c r="BU73" i="102"/>
  <c r="CC43" i="102"/>
  <c r="E80" i="117"/>
  <c r="CG5" i="102"/>
  <c r="CF7" i="102"/>
  <c r="BU44" i="102"/>
  <c r="CC11" i="102"/>
  <c r="F111" i="116"/>
  <c r="CB36" i="102"/>
  <c r="T107" i="108"/>
  <c r="BU43" i="102"/>
  <c r="F158" i="116"/>
  <c r="CC36" i="102"/>
  <c r="CE73" i="102"/>
  <c r="CE48" i="102"/>
  <c r="E136" i="117"/>
  <c r="CE13" i="102"/>
  <c r="CF44" i="102"/>
  <c r="E110" i="117"/>
  <c r="CE38" i="102"/>
  <c r="BU11" i="102"/>
  <c r="CH5" i="102"/>
  <c r="CG7" i="102"/>
  <c r="CE44" i="102"/>
  <c r="E109" i="117"/>
  <c r="CB35" i="102"/>
  <c r="CB34" i="102"/>
  <c r="F204" i="116"/>
  <c r="CE11" i="102"/>
  <c r="F112" i="116"/>
  <c r="F65" i="116"/>
  <c r="CC34" i="102"/>
  <c r="F205" i="116"/>
  <c r="T108" i="108"/>
  <c r="BU36" i="102"/>
  <c r="T121" i="108"/>
  <c r="CC35" i="102"/>
  <c r="BU35" i="102"/>
  <c r="CH7" i="102"/>
  <c r="CI5" i="102"/>
  <c r="CF38" i="102"/>
  <c r="CF48" i="102"/>
  <c r="E137" i="117"/>
  <c r="CF73" i="102"/>
  <c r="CF72" i="102"/>
  <c r="E162" i="117"/>
  <c r="CF13" i="102"/>
  <c r="F66" i="116"/>
  <c r="CE72" i="102"/>
  <c r="E161" i="117"/>
  <c r="CF43" i="102"/>
  <c r="E82" i="117"/>
  <c r="CE43" i="102"/>
  <c r="CF11" i="102"/>
  <c r="F113" i="116"/>
  <c r="CJ5" i="102"/>
  <c r="CI7" i="102"/>
  <c r="CH44" i="102"/>
  <c r="E101" i="117"/>
  <c r="CG44" i="102"/>
  <c r="E104" i="117"/>
  <c r="CG38" i="102"/>
  <c r="CG13" i="102"/>
  <c r="CG73" i="102"/>
  <c r="CG72" i="102"/>
  <c r="E156" i="117"/>
  <c r="CG48" i="102"/>
  <c r="E128" i="117"/>
  <c r="F159" i="116"/>
  <c r="E81" i="117"/>
  <c r="CG11" i="102"/>
  <c r="F114" i="116"/>
  <c r="F67" i="116"/>
  <c r="CF36" i="102"/>
  <c r="CF34" i="102"/>
  <c r="F207" i="116"/>
  <c r="F160" i="116"/>
  <c r="T110" i="108"/>
  <c r="CH13" i="102"/>
  <c r="CE36" i="102"/>
  <c r="T109" i="108"/>
  <c r="CG43" i="102"/>
  <c r="E76" i="117"/>
  <c r="CH38" i="102"/>
  <c r="CH48" i="102"/>
  <c r="E121" i="117"/>
  <c r="CK5" i="102"/>
  <c r="CJ7" i="102"/>
  <c r="CH73" i="102"/>
  <c r="CH72" i="102"/>
  <c r="E154" i="117"/>
  <c r="CF35" i="102"/>
  <c r="CH11" i="102"/>
  <c r="F115" i="116"/>
  <c r="F68" i="116"/>
  <c r="CG36" i="102"/>
  <c r="T111" i="108"/>
  <c r="T129" i="108"/>
  <c r="F161" i="116"/>
  <c r="CH43" i="102"/>
  <c r="E73" i="117"/>
  <c r="CI44" i="102"/>
  <c r="E94" i="117"/>
  <c r="CI13" i="102"/>
  <c r="CI73" i="102"/>
  <c r="CI72" i="102"/>
  <c r="E144" i="117"/>
  <c r="CI48" i="102"/>
  <c r="E126" i="117"/>
  <c r="CL5" i="102"/>
  <c r="CK7" i="102"/>
  <c r="CI38" i="102"/>
  <c r="CE34" i="102"/>
  <c r="F206" i="116"/>
  <c r="CE35" i="102"/>
  <c r="CG35" i="102"/>
  <c r="CG34" i="102"/>
  <c r="F208" i="116"/>
  <c r="CH36" i="102"/>
  <c r="F162" i="116"/>
  <c r="CI11" i="102"/>
  <c r="F116" i="116"/>
  <c r="F69" i="116"/>
  <c r="CH35" i="102"/>
  <c r="CH34" i="102"/>
  <c r="F209" i="116"/>
  <c r="T112" i="108"/>
  <c r="T128" i="108"/>
  <c r="CJ48" i="102"/>
  <c r="E120" i="117"/>
  <c r="CJ38" i="102"/>
  <c r="CL7" i="102"/>
  <c r="CM5" i="102"/>
  <c r="CJ73" i="102"/>
  <c r="CJ13" i="102"/>
  <c r="CI43" i="102"/>
  <c r="F163" i="116"/>
  <c r="E62" i="117"/>
  <c r="CJ11" i="102"/>
  <c r="F117" i="116"/>
  <c r="F70" i="116"/>
  <c r="CL13" i="102"/>
  <c r="F72" i="116"/>
  <c r="CL44" i="102"/>
  <c r="E103" i="117"/>
  <c r="CK73" i="102"/>
  <c r="CK72" i="102"/>
  <c r="E155" i="117"/>
  <c r="CJ72" i="102"/>
  <c r="CK44" i="102"/>
  <c r="E102" i="117"/>
  <c r="CI36" i="102"/>
  <c r="T113" i="108"/>
  <c r="CM7" i="102"/>
  <c r="CN5" i="102"/>
  <c r="CK48" i="102"/>
  <c r="E122" i="117"/>
  <c r="CK38" i="102"/>
  <c r="CK13" i="102"/>
  <c r="CJ43" i="102"/>
  <c r="E65" i="117"/>
  <c r="E149" i="117"/>
  <c r="F164" i="116"/>
  <c r="CK11" i="102"/>
  <c r="F118" i="116"/>
  <c r="F71" i="116"/>
  <c r="CJ36" i="102"/>
  <c r="T114" i="108"/>
  <c r="CL48" i="102"/>
  <c r="E133" i="117"/>
  <c r="CL38" i="102"/>
  <c r="CL73" i="102"/>
  <c r="CL72" i="102"/>
  <c r="E148" i="117"/>
  <c r="CM44" i="102"/>
  <c r="CI35" i="102"/>
  <c r="CL11" i="102"/>
  <c r="F119" i="116"/>
  <c r="CN7" i="102"/>
  <c r="CO5" i="102"/>
  <c r="CK43" i="102"/>
  <c r="E74" i="117"/>
  <c r="E111" i="117"/>
  <c r="E112" i="117"/>
  <c r="CK36" i="102"/>
  <c r="T115" i="108"/>
  <c r="T127" i="108"/>
  <c r="F165" i="116"/>
  <c r="CL43" i="102"/>
  <c r="E75" i="117"/>
  <c r="CI34" i="102"/>
  <c r="F210" i="116"/>
  <c r="CM38" i="102"/>
  <c r="CJ35" i="102"/>
  <c r="CM48" i="102"/>
  <c r="E138" i="117"/>
  <c r="CP5" i="102"/>
  <c r="CO7" i="102"/>
  <c r="CM73" i="102"/>
  <c r="CM72" i="102"/>
  <c r="E163" i="117"/>
  <c r="CM13" i="102"/>
  <c r="CN44" i="102"/>
  <c r="E93" i="117"/>
  <c r="E99" i="117"/>
  <c r="CK35" i="102"/>
  <c r="CK34" i="102"/>
  <c r="F212" i="116"/>
  <c r="CM11" i="102"/>
  <c r="F120" i="116"/>
  <c r="F73" i="116"/>
  <c r="CL36" i="102"/>
  <c r="CL35" i="102"/>
  <c r="CL34" i="102"/>
  <c r="F213" i="116"/>
  <c r="F166" i="116"/>
  <c r="T116" i="108"/>
  <c r="CM43" i="102"/>
  <c r="E83" i="117"/>
  <c r="E71" i="117"/>
  <c r="CN73" i="102"/>
  <c r="CN72" i="102"/>
  <c r="E153" i="117"/>
  <c r="CN13" i="102"/>
  <c r="CP7" i="102"/>
  <c r="CR5" i="102"/>
  <c r="CN38" i="102"/>
  <c r="CJ34" i="102"/>
  <c r="F211" i="116"/>
  <c r="CN48" i="102"/>
  <c r="E125" i="117"/>
  <c r="CM36" i="102"/>
  <c r="T117" i="108"/>
  <c r="F167" i="116"/>
  <c r="CN11" i="102"/>
  <c r="F121" i="116"/>
  <c r="F74" i="116"/>
  <c r="CM35" i="102"/>
  <c r="CN43" i="102"/>
  <c r="E70" i="117"/>
  <c r="CS5" i="102"/>
  <c r="CR7" i="102"/>
  <c r="CO44" i="102"/>
  <c r="E95" i="117"/>
  <c r="CO48" i="102"/>
  <c r="E130" i="117"/>
  <c r="CO38" i="102"/>
  <c r="CO13" i="102"/>
  <c r="CO73" i="102"/>
  <c r="CO72" i="102"/>
  <c r="E145" i="117"/>
  <c r="CD15" i="102"/>
  <c r="CD17" i="102"/>
  <c r="CD16" i="102"/>
  <c r="CD19" i="102"/>
  <c r="CD21" i="102"/>
  <c r="CD22" i="102"/>
  <c r="CD18" i="102"/>
  <c r="CD20" i="102"/>
  <c r="CD23" i="102"/>
  <c r="CD24" i="102"/>
  <c r="CD25" i="102"/>
  <c r="CD26" i="102"/>
  <c r="CD27" i="102"/>
  <c r="CD28" i="102"/>
  <c r="CD29" i="102"/>
  <c r="CD32" i="102"/>
  <c r="CD33" i="102"/>
  <c r="CD30" i="102"/>
  <c r="CD31" i="102"/>
  <c r="CD40" i="102"/>
  <c r="CD41" i="102"/>
  <c r="CD42" i="102"/>
  <c r="CD46" i="102"/>
  <c r="CD47" i="102"/>
  <c r="E53" i="117"/>
  <c r="CD50" i="102"/>
  <c r="CD51" i="102"/>
  <c r="CD52" i="102"/>
  <c r="CD53" i="102"/>
  <c r="CD54" i="102"/>
  <c r="CD55" i="102"/>
  <c r="CD56" i="102"/>
  <c r="CD57" i="102"/>
  <c r="CD58" i="102"/>
  <c r="CD59" i="102"/>
  <c r="CD60" i="102"/>
  <c r="CD61" i="102"/>
  <c r="CD62" i="102"/>
  <c r="CD63" i="102"/>
  <c r="CD64" i="102"/>
  <c r="CD65" i="102"/>
  <c r="CD66" i="102"/>
  <c r="CD67" i="102"/>
  <c r="CD68" i="102"/>
  <c r="CD69" i="102"/>
  <c r="CD70" i="102"/>
  <c r="CD71" i="102"/>
  <c r="CD75" i="102"/>
  <c r="CD76" i="102"/>
  <c r="CD77" i="102"/>
  <c r="CD78" i="102"/>
  <c r="CD79" i="102"/>
  <c r="CD80" i="102"/>
  <c r="CD81" i="102"/>
  <c r="CD82" i="102"/>
  <c r="CD83" i="102"/>
  <c r="CD84" i="102"/>
  <c r="E55" i="117"/>
  <c r="CD85" i="102"/>
  <c r="E54" i="117"/>
  <c r="CD86" i="102"/>
  <c r="E56" i="117"/>
  <c r="CD87" i="102"/>
  <c r="E52" i="117"/>
  <c r="CM34" i="102"/>
  <c r="F214" i="116"/>
  <c r="CO11" i="102"/>
  <c r="F122" i="116"/>
  <c r="F75" i="116"/>
  <c r="CN36" i="102"/>
  <c r="CN35" i="102"/>
  <c r="F168" i="116"/>
  <c r="E264" i="103"/>
  <c r="H90" i="108"/>
  <c r="H105" i="108"/>
  <c r="H116" i="108"/>
  <c r="E268" i="103"/>
  <c r="H94" i="108"/>
  <c r="H106" i="108"/>
  <c r="E267" i="103"/>
  <c r="H93" i="108"/>
  <c r="H107" i="108"/>
  <c r="E270" i="103"/>
  <c r="H96" i="108"/>
  <c r="H104" i="108"/>
  <c r="H115" i="108"/>
  <c r="E269" i="103"/>
  <c r="H95" i="108"/>
  <c r="H108" i="108"/>
  <c r="CP73" i="102"/>
  <c r="CD74" i="102"/>
  <c r="CD37" i="102"/>
  <c r="CP13" i="102"/>
  <c r="CD14" i="102"/>
  <c r="CD12" i="102"/>
  <c r="CO43" i="102"/>
  <c r="E63" i="117"/>
  <c r="CP44" i="102"/>
  <c r="E98" i="117"/>
  <c r="E113" i="117"/>
  <c r="CD45" i="102"/>
  <c r="CT5" i="102"/>
  <c r="CS7" i="102"/>
  <c r="CP48" i="102"/>
  <c r="CD49" i="102"/>
  <c r="CP38" i="102"/>
  <c r="CD38" i="102"/>
  <c r="CD39" i="102"/>
  <c r="CD48" i="102"/>
  <c r="E50" i="117"/>
  <c r="E132" i="117"/>
  <c r="E123" i="117"/>
  <c r="E139" i="117"/>
  <c r="CN34" i="102"/>
  <c r="F215" i="116"/>
  <c r="T118" i="108"/>
  <c r="CO36" i="102"/>
  <c r="T119" i="108"/>
  <c r="F169" i="116"/>
  <c r="CD13" i="102"/>
  <c r="F76" i="116"/>
  <c r="E265" i="103"/>
  <c r="H91" i="108"/>
  <c r="H102" i="108"/>
  <c r="H113" i="108"/>
  <c r="H117" i="108"/>
  <c r="CD44" i="102"/>
  <c r="E51" i="117"/>
  <c r="CP72" i="102"/>
  <c r="CD73" i="102"/>
  <c r="CU5" i="102"/>
  <c r="CT7" i="102"/>
  <c r="CP11" i="102"/>
  <c r="F123" i="116"/>
  <c r="CD72" i="102"/>
  <c r="E49" i="117"/>
  <c r="E57" i="117"/>
  <c r="E146" i="117"/>
  <c r="E164" i="117"/>
  <c r="F64" i="116"/>
  <c r="CO35" i="102"/>
  <c r="CO34" i="102"/>
  <c r="F216" i="116"/>
  <c r="E266" i="103"/>
  <c r="E263" i="103"/>
  <c r="H89" i="108"/>
  <c r="H103" i="108"/>
  <c r="H114" i="108"/>
  <c r="CU7" i="102"/>
  <c r="CV5" i="102"/>
  <c r="CD11" i="102"/>
  <c r="F103" i="116"/>
  <c r="CS44" i="102"/>
  <c r="F97" i="117"/>
  <c r="CS38" i="102"/>
  <c r="CP43" i="102"/>
  <c r="CT44" i="102"/>
  <c r="F96" i="117"/>
  <c r="CS48" i="102"/>
  <c r="F119" i="117"/>
  <c r="CS13" i="102"/>
  <c r="G37" i="116"/>
  <c r="CS73" i="102"/>
  <c r="H92" i="108"/>
  <c r="H101" i="108"/>
  <c r="H112" i="108"/>
  <c r="H120" i="108"/>
  <c r="F170" i="116"/>
  <c r="E69" i="117"/>
  <c r="E84" i="117"/>
  <c r="E271" i="103"/>
  <c r="E282" i="103"/>
  <c r="CT73" i="102"/>
  <c r="CT72" i="102"/>
  <c r="F150" i="117"/>
  <c r="CS11" i="102"/>
  <c r="G104" i="116"/>
  <c r="CD43" i="102"/>
  <c r="CP36" i="102"/>
  <c r="T120" i="108"/>
  <c r="T125" i="108"/>
  <c r="CS72" i="102"/>
  <c r="CT38" i="102"/>
  <c r="CW5" i="102"/>
  <c r="CV7" i="102"/>
  <c r="CT48" i="102"/>
  <c r="CT13" i="102"/>
  <c r="E278" i="103"/>
  <c r="E275" i="103"/>
  <c r="E276" i="103"/>
  <c r="CT43" i="102"/>
  <c r="F118" i="117"/>
  <c r="CS43" i="102"/>
  <c r="CS36" i="102"/>
  <c r="U101" i="108"/>
  <c r="F152" i="117"/>
  <c r="E279" i="103"/>
  <c r="E280" i="103"/>
  <c r="E281" i="103"/>
  <c r="E277" i="103"/>
  <c r="H97" i="108"/>
  <c r="F150" i="116"/>
  <c r="CT11" i="102"/>
  <c r="G105" i="116"/>
  <c r="G38" i="116"/>
  <c r="CT36" i="102"/>
  <c r="CU48" i="102"/>
  <c r="F117" i="117"/>
  <c r="CU13" i="102"/>
  <c r="CU73" i="102"/>
  <c r="CV44" i="102"/>
  <c r="F107" i="117"/>
  <c r="CU44" i="102"/>
  <c r="F92" i="117"/>
  <c r="CU38" i="102"/>
  <c r="CX5" i="102"/>
  <c r="CW7" i="102"/>
  <c r="CD36" i="102"/>
  <c r="CP35" i="102"/>
  <c r="CD35" i="102"/>
  <c r="G151" i="116"/>
  <c r="F68" i="117"/>
  <c r="G152" i="116"/>
  <c r="F66" i="117"/>
  <c r="T122" i="108"/>
  <c r="T123" i="108"/>
  <c r="T130" i="108"/>
  <c r="CU11" i="102"/>
  <c r="G106" i="116"/>
  <c r="G39" i="116"/>
  <c r="CT35" i="102"/>
  <c r="CT34" i="102"/>
  <c r="G199" i="116"/>
  <c r="U102" i="108"/>
  <c r="CV73" i="102"/>
  <c r="CV72" i="102"/>
  <c r="F159" i="117"/>
  <c r="CV48" i="102"/>
  <c r="F134" i="117"/>
  <c r="CV13" i="102"/>
  <c r="G40" i="116"/>
  <c r="CU72" i="102"/>
  <c r="CP34" i="102"/>
  <c r="F217" i="116"/>
  <c r="CS35" i="102"/>
  <c r="CW44" i="102"/>
  <c r="F91" i="117"/>
  <c r="CY5" i="102"/>
  <c r="CX7" i="102"/>
  <c r="CV38" i="102"/>
  <c r="CU43" i="102"/>
  <c r="F64" i="117"/>
  <c r="F147" i="117"/>
  <c r="T143" i="108"/>
  <c r="T132" i="108"/>
  <c r="T138" i="108"/>
  <c r="T136" i="108"/>
  <c r="T141" i="108"/>
  <c r="T135" i="108"/>
  <c r="T142" i="108"/>
  <c r="T133" i="108"/>
  <c r="T140" i="108"/>
  <c r="T134" i="108"/>
  <c r="T139" i="108"/>
  <c r="CU36" i="102"/>
  <c r="U103" i="108"/>
  <c r="U126" i="108"/>
  <c r="G153" i="116"/>
  <c r="CY7" i="102"/>
  <c r="CZ5" i="102"/>
  <c r="CW38" i="102"/>
  <c r="CW48" i="102"/>
  <c r="F127" i="117"/>
  <c r="CS34" i="102"/>
  <c r="G198" i="116"/>
  <c r="CW73" i="102"/>
  <c r="CW13" i="102"/>
  <c r="CX44" i="102"/>
  <c r="F105" i="117"/>
  <c r="CV11" i="102"/>
  <c r="G107" i="116"/>
  <c r="CV43" i="102"/>
  <c r="CU35" i="102"/>
  <c r="CU34" i="102"/>
  <c r="G200" i="116"/>
  <c r="G154" i="116"/>
  <c r="F79" i="117"/>
  <c r="T145" i="108"/>
  <c r="CW11" i="102"/>
  <c r="G108" i="116"/>
  <c r="G41" i="116"/>
  <c r="CX13" i="102"/>
  <c r="CW72" i="102"/>
  <c r="F151" i="117"/>
  <c r="CY44" i="102"/>
  <c r="F106" i="117"/>
  <c r="CV36" i="102"/>
  <c r="U104" i="108"/>
  <c r="CX73" i="102"/>
  <c r="CX72" i="102"/>
  <c r="F157" i="117"/>
  <c r="CX48" i="102"/>
  <c r="F129" i="117"/>
  <c r="CX38" i="102"/>
  <c r="CZ7" i="102"/>
  <c r="DA5" i="102"/>
  <c r="CX11" i="102"/>
  <c r="G109" i="116"/>
  <c r="G42" i="116"/>
  <c r="CX43" i="102"/>
  <c r="F77" i="117"/>
  <c r="CV34" i="102"/>
  <c r="G201" i="116"/>
  <c r="CY38" i="102"/>
  <c r="CY48" i="102"/>
  <c r="F131" i="117"/>
  <c r="CY13" i="102"/>
  <c r="CW43" i="102"/>
  <c r="F67" i="117"/>
  <c r="CY73" i="102"/>
  <c r="CY72" i="102"/>
  <c r="F158" i="117"/>
  <c r="DB5" i="102"/>
  <c r="DA7" i="102"/>
  <c r="CR15" i="102"/>
  <c r="CR16" i="102"/>
  <c r="CR17" i="102"/>
  <c r="CR18" i="102"/>
  <c r="CR20" i="102"/>
  <c r="CR22" i="102"/>
  <c r="CR19" i="102"/>
  <c r="CR21" i="102"/>
  <c r="CR24" i="102"/>
  <c r="CR26" i="102"/>
  <c r="CR23" i="102"/>
  <c r="CR25" i="102"/>
  <c r="CR29" i="102"/>
  <c r="CR27" i="102"/>
  <c r="CR30" i="102"/>
  <c r="CR31" i="102"/>
  <c r="CR32" i="102"/>
  <c r="CR33" i="102"/>
  <c r="CR28" i="102"/>
  <c r="CR40" i="102"/>
  <c r="CR41" i="102"/>
  <c r="CR46" i="102"/>
  <c r="CR47" i="102"/>
  <c r="CR50" i="102"/>
  <c r="CR51" i="102"/>
  <c r="CR52" i="102"/>
  <c r="CR53" i="102"/>
  <c r="CR54" i="102"/>
  <c r="CR42" i="102"/>
  <c r="CR55" i="102"/>
  <c r="CR56" i="102"/>
  <c r="CR57" i="102"/>
  <c r="CR58" i="102"/>
  <c r="CR59" i="102"/>
  <c r="CR60" i="102"/>
  <c r="CR61" i="102"/>
  <c r="CR62" i="102"/>
  <c r="CR63" i="102"/>
  <c r="CR64" i="102"/>
  <c r="CR65" i="102"/>
  <c r="CR66" i="102"/>
  <c r="CR67" i="102"/>
  <c r="CR68" i="102"/>
  <c r="CR69" i="102"/>
  <c r="CR70" i="102"/>
  <c r="CR71" i="102"/>
  <c r="CR75" i="102"/>
  <c r="CR76" i="102"/>
  <c r="CR77" i="102"/>
  <c r="CR78" i="102"/>
  <c r="CR79" i="102"/>
  <c r="CR80" i="102"/>
  <c r="CR81" i="102"/>
  <c r="CR82" i="102"/>
  <c r="CR83" i="102"/>
  <c r="CR84" i="102"/>
  <c r="CR85" i="102"/>
  <c r="CR86" i="102"/>
  <c r="CR87" i="102"/>
  <c r="CV35" i="102"/>
  <c r="CY11" i="102"/>
  <c r="G110" i="116"/>
  <c r="G43" i="116"/>
  <c r="CW36" i="102"/>
  <c r="U105" i="108"/>
  <c r="G155" i="116"/>
  <c r="CX36" i="102"/>
  <c r="CX35" i="102"/>
  <c r="CX34" i="102"/>
  <c r="G203" i="116"/>
  <c r="G156" i="116"/>
  <c r="CY43" i="102"/>
  <c r="F78" i="117"/>
  <c r="CZ38" i="102"/>
  <c r="CR38" i="102"/>
  <c r="CR39" i="102"/>
  <c r="CZ44" i="102"/>
  <c r="F108" i="117"/>
  <c r="CR45" i="102"/>
  <c r="CZ13" i="102"/>
  <c r="CR14" i="102"/>
  <c r="DC5" i="102"/>
  <c r="DB7" i="102"/>
  <c r="CZ73" i="102"/>
  <c r="CR74" i="102"/>
  <c r="CZ48" i="102"/>
  <c r="CR49" i="102"/>
  <c r="CR12" i="102"/>
  <c r="CR37" i="102"/>
  <c r="CW35" i="102"/>
  <c r="CW34" i="102"/>
  <c r="G202" i="116"/>
  <c r="CR48" i="102"/>
  <c r="F135" i="117"/>
  <c r="U106" i="108"/>
  <c r="G14" i="116"/>
  <c r="CY36" i="102"/>
  <c r="G157" i="116"/>
  <c r="CR13" i="102"/>
  <c r="G36" i="116"/>
  <c r="G44" i="116"/>
  <c r="CY35" i="102"/>
  <c r="CY34" i="102"/>
  <c r="G204" i="116"/>
  <c r="U107" i="108"/>
  <c r="CZ11" i="102"/>
  <c r="CZ72" i="102"/>
  <c r="CR73" i="102"/>
  <c r="DC7" i="102"/>
  <c r="DD5" i="102"/>
  <c r="CR44" i="102"/>
  <c r="CR72" i="102"/>
  <c r="F160" i="117"/>
  <c r="CR11" i="102"/>
  <c r="G111" i="116"/>
  <c r="CZ43" i="102"/>
  <c r="F80" i="117"/>
  <c r="DB73" i="102"/>
  <c r="DB13" i="102"/>
  <c r="G65" i="116"/>
  <c r="DE5" i="102"/>
  <c r="DD7" i="102"/>
  <c r="DC44" i="102"/>
  <c r="F110" i="117"/>
  <c r="DB44" i="102"/>
  <c r="F109" i="117"/>
  <c r="DB38" i="102"/>
  <c r="DB48" i="102"/>
  <c r="F136" i="117"/>
  <c r="CR43" i="102"/>
  <c r="G158" i="116"/>
  <c r="CZ36" i="102"/>
  <c r="DC48" i="102"/>
  <c r="F137" i="117"/>
  <c r="DC13" i="102"/>
  <c r="DB72" i="102"/>
  <c r="DC73" i="102"/>
  <c r="DC72" i="102"/>
  <c r="F162" i="117"/>
  <c r="DB11" i="102"/>
  <c r="G112" i="116"/>
  <c r="DC38" i="102"/>
  <c r="DF5" i="102"/>
  <c r="DE7" i="102"/>
  <c r="DB43" i="102"/>
  <c r="DB36" i="102"/>
  <c r="F161" i="117"/>
  <c r="DC11" i="102"/>
  <c r="G113" i="116"/>
  <c r="G66" i="116"/>
  <c r="CZ34" i="102"/>
  <c r="G205" i="116"/>
  <c r="U108" i="108"/>
  <c r="CR36" i="102"/>
  <c r="U121" i="108"/>
  <c r="CZ35" i="102"/>
  <c r="CR35" i="102"/>
  <c r="DC43" i="102"/>
  <c r="F82" i="117"/>
  <c r="DG5" i="102"/>
  <c r="DF7" i="102"/>
  <c r="DE44" i="102"/>
  <c r="F101" i="117"/>
  <c r="DD44" i="102"/>
  <c r="F104" i="117"/>
  <c r="DD38" i="102"/>
  <c r="DD48" i="102"/>
  <c r="F128" i="117"/>
  <c r="DD13" i="102"/>
  <c r="G67" i="116"/>
  <c r="DD73" i="102"/>
  <c r="DD72" i="102"/>
  <c r="F156" i="117"/>
  <c r="G159" i="116"/>
  <c r="F81" i="117"/>
  <c r="DC36" i="102"/>
  <c r="DC35" i="102"/>
  <c r="G160" i="116"/>
  <c r="DB35" i="102"/>
  <c r="U109" i="108"/>
  <c r="DC34" i="102"/>
  <c r="G207" i="116"/>
  <c r="DE48" i="102"/>
  <c r="F121" i="117"/>
  <c r="DE73" i="102"/>
  <c r="DE13" i="102"/>
  <c r="DG7" i="102"/>
  <c r="DH5" i="102"/>
  <c r="DD11" i="102"/>
  <c r="G114" i="116"/>
  <c r="DD43" i="102"/>
  <c r="F76" i="117"/>
  <c r="DE38" i="102"/>
  <c r="DB34" i="102"/>
  <c r="G206" i="116"/>
  <c r="U110" i="108"/>
  <c r="DD36" i="102"/>
  <c r="U111" i="108"/>
  <c r="U129" i="108"/>
  <c r="G161" i="116"/>
  <c r="DE11" i="102"/>
  <c r="G115" i="116"/>
  <c r="G68" i="116"/>
  <c r="DF48" i="102"/>
  <c r="F126" i="117"/>
  <c r="DF13" i="102"/>
  <c r="DF73" i="102"/>
  <c r="DF72" i="102"/>
  <c r="F144" i="117"/>
  <c r="DI5" i="102"/>
  <c r="DH7" i="102"/>
  <c r="DD35" i="102"/>
  <c r="DD34" i="102"/>
  <c r="G208" i="116"/>
  <c r="DE72" i="102"/>
  <c r="F154" i="117"/>
  <c r="DF44" i="102"/>
  <c r="F94" i="117"/>
  <c r="DF38" i="102"/>
  <c r="DF11" i="102"/>
  <c r="G116" i="116"/>
  <c r="G69" i="116"/>
  <c r="DE43" i="102"/>
  <c r="DF43" i="102"/>
  <c r="F62" i="117"/>
  <c r="DG48" i="102"/>
  <c r="F120" i="117"/>
  <c r="DG38" i="102"/>
  <c r="DI7" i="102"/>
  <c r="DJ5" i="102"/>
  <c r="DG73" i="102"/>
  <c r="DG13" i="102"/>
  <c r="G162" i="116"/>
  <c r="F73" i="117"/>
  <c r="DG11" i="102"/>
  <c r="G117" i="116"/>
  <c r="G70" i="116"/>
  <c r="DF36" i="102"/>
  <c r="U113" i="108"/>
  <c r="G163" i="116"/>
  <c r="DH38" i="102"/>
  <c r="DH44" i="102"/>
  <c r="F102" i="117"/>
  <c r="DH73" i="102"/>
  <c r="DH72" i="102"/>
  <c r="F155" i="117"/>
  <c r="DH48" i="102"/>
  <c r="F122" i="117"/>
  <c r="DG72" i="102"/>
  <c r="DK5" i="102"/>
  <c r="DJ7" i="102"/>
  <c r="DE36" i="102"/>
  <c r="U112" i="108"/>
  <c r="U128" i="108"/>
  <c r="DH13" i="102"/>
  <c r="DG43" i="102"/>
  <c r="F65" i="117"/>
  <c r="F149" i="117"/>
  <c r="DH11" i="102"/>
  <c r="G118" i="116"/>
  <c r="G71" i="116"/>
  <c r="DG36" i="102"/>
  <c r="U114" i="108"/>
  <c r="G164" i="116"/>
  <c r="DF35" i="102"/>
  <c r="DF34" i="102"/>
  <c r="G210" i="116"/>
  <c r="DH43" i="102"/>
  <c r="DE35" i="102"/>
  <c r="DI44" i="102"/>
  <c r="F103" i="117"/>
  <c r="DI38" i="102"/>
  <c r="DI48" i="102"/>
  <c r="F133" i="117"/>
  <c r="DI13" i="102"/>
  <c r="DI73" i="102"/>
  <c r="DK7" i="102"/>
  <c r="DL5" i="102"/>
  <c r="G165" i="116"/>
  <c r="F74" i="117"/>
  <c r="DG35" i="102"/>
  <c r="DG34" i="102"/>
  <c r="G211" i="116"/>
  <c r="DI11" i="102"/>
  <c r="G119" i="116"/>
  <c r="G72" i="116"/>
  <c r="DJ48" i="102"/>
  <c r="F138" i="117"/>
  <c r="DJ13" i="102"/>
  <c r="DI72" i="102"/>
  <c r="DH36" i="102"/>
  <c r="U115" i="108"/>
  <c r="U127" i="108"/>
  <c r="DJ73" i="102"/>
  <c r="DJ72" i="102"/>
  <c r="F163" i="117"/>
  <c r="DM5" i="102"/>
  <c r="DL7" i="102"/>
  <c r="DE34" i="102"/>
  <c r="G209" i="116"/>
  <c r="DK44" i="102"/>
  <c r="F93" i="117"/>
  <c r="DJ44" i="102"/>
  <c r="DJ38" i="102"/>
  <c r="F111" i="117"/>
  <c r="F112" i="117"/>
  <c r="DI43" i="102"/>
  <c r="F75" i="117"/>
  <c r="F148" i="117"/>
  <c r="DJ11" i="102"/>
  <c r="G120" i="116"/>
  <c r="G73" i="116"/>
  <c r="DI36" i="102"/>
  <c r="U116" i="108"/>
  <c r="DJ43" i="102"/>
  <c r="F83" i="117"/>
  <c r="DK48" i="102"/>
  <c r="F125" i="117"/>
  <c r="DK13" i="102"/>
  <c r="DL44" i="102"/>
  <c r="F95" i="117"/>
  <c r="DK73" i="102"/>
  <c r="DK72" i="102"/>
  <c r="F153" i="117"/>
  <c r="DO5" i="102"/>
  <c r="DM7" i="102"/>
  <c r="DH35" i="102"/>
  <c r="DH34" i="102"/>
  <c r="G212" i="116"/>
  <c r="DK38" i="102"/>
  <c r="F71" i="117"/>
  <c r="F99" i="117"/>
  <c r="G166" i="116"/>
  <c r="DI35" i="102"/>
  <c r="DI34" i="102"/>
  <c r="G213" i="116"/>
  <c r="DJ36" i="102"/>
  <c r="U117" i="108"/>
  <c r="G167" i="116"/>
  <c r="DK11" i="102"/>
  <c r="G121" i="116"/>
  <c r="G74" i="116"/>
  <c r="DK43" i="102"/>
  <c r="F70" i="117"/>
  <c r="DL73" i="102"/>
  <c r="DL72" i="102"/>
  <c r="F145" i="117"/>
  <c r="DL48" i="102"/>
  <c r="F130" i="117"/>
  <c r="DL13" i="102"/>
  <c r="DP5" i="102"/>
  <c r="DO7" i="102"/>
  <c r="DA15" i="102"/>
  <c r="DA17" i="102"/>
  <c r="DA16" i="102"/>
  <c r="DA18" i="102"/>
  <c r="DA22" i="102"/>
  <c r="DA21" i="102"/>
  <c r="DA23" i="102"/>
  <c r="DA25" i="102"/>
  <c r="DA20" i="102"/>
  <c r="DA26" i="102"/>
  <c r="DA27" i="102"/>
  <c r="DA19" i="102"/>
  <c r="DA24" i="102"/>
  <c r="DA31" i="102"/>
  <c r="DA28" i="102"/>
  <c r="DA29" i="102"/>
  <c r="DA30" i="102"/>
  <c r="DA32" i="102"/>
  <c r="DA33" i="102"/>
  <c r="DA40" i="102"/>
  <c r="DA41" i="102"/>
  <c r="DA42" i="102"/>
  <c r="DA46" i="102"/>
  <c r="DA47" i="102"/>
  <c r="F53" i="117"/>
  <c r="DA50" i="102"/>
  <c r="DA51" i="102"/>
  <c r="DA52" i="102"/>
  <c r="DA53" i="102"/>
  <c r="DA54" i="102"/>
  <c r="DA55" i="102"/>
  <c r="DA56" i="102"/>
  <c r="DA57" i="102"/>
  <c r="DA58" i="102"/>
  <c r="DA59" i="102"/>
  <c r="DA60" i="102"/>
  <c r="DA61" i="102"/>
  <c r="DA62" i="102"/>
  <c r="DA63" i="102"/>
  <c r="DA64" i="102"/>
  <c r="DA65" i="102"/>
  <c r="DA66" i="102"/>
  <c r="DA67" i="102"/>
  <c r="DA68" i="102"/>
  <c r="DA69" i="102"/>
  <c r="DA70" i="102"/>
  <c r="DA71" i="102"/>
  <c r="DA75" i="102"/>
  <c r="DA76" i="102"/>
  <c r="DA77" i="102"/>
  <c r="DA78" i="102"/>
  <c r="DA79" i="102"/>
  <c r="DA80" i="102"/>
  <c r="DA81" i="102"/>
  <c r="DA82" i="102"/>
  <c r="DA83" i="102"/>
  <c r="DA84" i="102"/>
  <c r="F55" i="117"/>
  <c r="DA85" i="102"/>
  <c r="F54" i="117"/>
  <c r="DA86" i="102"/>
  <c r="F56" i="117"/>
  <c r="DA87" i="102"/>
  <c r="F52" i="117"/>
  <c r="DL38" i="102"/>
  <c r="DJ35" i="102"/>
  <c r="DJ34" i="102"/>
  <c r="G214" i="116"/>
  <c r="DL11" i="102"/>
  <c r="G122" i="116"/>
  <c r="G75" i="116"/>
  <c r="DK36" i="102"/>
  <c r="U118" i="108"/>
  <c r="G168" i="116"/>
  <c r="F269" i="103"/>
  <c r="I95" i="108"/>
  <c r="I108" i="108"/>
  <c r="F267" i="103"/>
  <c r="I93" i="108"/>
  <c r="I107" i="108"/>
  <c r="F264" i="103"/>
  <c r="I90" i="108"/>
  <c r="I105" i="108"/>
  <c r="I116" i="108"/>
  <c r="F270" i="103"/>
  <c r="I96" i="108"/>
  <c r="I104" i="108"/>
  <c r="I115" i="108"/>
  <c r="F268" i="103"/>
  <c r="I94" i="108"/>
  <c r="I106" i="108"/>
  <c r="DK35" i="102"/>
  <c r="DK34" i="102"/>
  <c r="G215" i="116"/>
  <c r="DL43" i="102"/>
  <c r="F63" i="117"/>
  <c r="DM44" i="102"/>
  <c r="F98" i="117"/>
  <c r="F113" i="117"/>
  <c r="DA45" i="102"/>
  <c r="DM38" i="102"/>
  <c r="DA38" i="102"/>
  <c r="DA39" i="102"/>
  <c r="DM48" i="102"/>
  <c r="DA49" i="102"/>
  <c r="DA37" i="102"/>
  <c r="DA12" i="102"/>
  <c r="DP7" i="102"/>
  <c r="DQ5" i="102"/>
  <c r="DM73" i="102"/>
  <c r="DA74" i="102"/>
  <c r="DM13" i="102"/>
  <c r="DA14" i="102"/>
  <c r="DA48" i="102"/>
  <c r="F50" i="117"/>
  <c r="F132" i="117"/>
  <c r="F123" i="117"/>
  <c r="F139" i="117"/>
  <c r="DL36" i="102"/>
  <c r="DL35" i="102"/>
  <c r="DL34" i="102"/>
  <c r="G216" i="116"/>
  <c r="G169" i="116"/>
  <c r="DA13" i="102"/>
  <c r="G76" i="116"/>
  <c r="F265" i="103"/>
  <c r="I91" i="108"/>
  <c r="I102" i="108"/>
  <c r="I113" i="108"/>
  <c r="I117" i="108"/>
  <c r="U119" i="108"/>
  <c r="DM72" i="102"/>
  <c r="DA73" i="102"/>
  <c r="DM11" i="102"/>
  <c r="G123" i="116"/>
  <c r="DA44" i="102"/>
  <c r="F51" i="117"/>
  <c r="DR5" i="102"/>
  <c r="DQ7" i="102"/>
  <c r="DA72" i="102"/>
  <c r="F49" i="117"/>
  <c r="F57" i="117"/>
  <c r="F146" i="117"/>
  <c r="F164" i="117"/>
  <c r="G64" i="116"/>
  <c r="F266" i="103"/>
  <c r="I92" i="108"/>
  <c r="I101" i="108"/>
  <c r="I112" i="108"/>
  <c r="F263" i="103"/>
  <c r="I89" i="108"/>
  <c r="I103" i="108"/>
  <c r="I114" i="108"/>
  <c r="DQ38" i="102"/>
  <c r="DA11" i="102"/>
  <c r="G103" i="116"/>
  <c r="DP48" i="102"/>
  <c r="G119" i="117"/>
  <c r="DP13" i="102"/>
  <c r="DM43" i="102"/>
  <c r="DP44" i="102"/>
  <c r="G97" i="117"/>
  <c r="DP38" i="102"/>
  <c r="DS5" i="102"/>
  <c r="DR7" i="102"/>
  <c r="DP73" i="102"/>
  <c r="G170" i="116"/>
  <c r="F69" i="117"/>
  <c r="F84" i="117"/>
  <c r="I120" i="108"/>
  <c r="F271" i="103"/>
  <c r="F279" i="103"/>
  <c r="DP11" i="102"/>
  <c r="H104" i="116"/>
  <c r="H37" i="116"/>
  <c r="DP72" i="102"/>
  <c r="DT5" i="102"/>
  <c r="DS7" i="102"/>
  <c r="DA43" i="102"/>
  <c r="DM36" i="102"/>
  <c r="U120" i="108"/>
  <c r="U125" i="108"/>
  <c r="DQ44" i="102"/>
  <c r="G96" i="117"/>
  <c r="DQ13" i="102"/>
  <c r="DQ73" i="102"/>
  <c r="DQ72" i="102"/>
  <c r="G150" i="117"/>
  <c r="DQ48" i="102"/>
  <c r="G118" i="117"/>
  <c r="F275" i="103"/>
  <c r="F281" i="103"/>
  <c r="F282" i="103"/>
  <c r="DP43" i="102"/>
  <c r="G152" i="117"/>
  <c r="F278" i="103"/>
  <c r="F276" i="103"/>
  <c r="F277" i="103"/>
  <c r="F280" i="103"/>
  <c r="I97" i="108"/>
  <c r="G150" i="116"/>
  <c r="DQ11" i="102"/>
  <c r="H105" i="116"/>
  <c r="H38" i="116"/>
  <c r="DQ43" i="102"/>
  <c r="G66" i="117"/>
  <c r="DR44" i="102"/>
  <c r="G92" i="117"/>
  <c r="DR38" i="102"/>
  <c r="DA36" i="102"/>
  <c r="DM35" i="102"/>
  <c r="DA35" i="102"/>
  <c r="DR48" i="102"/>
  <c r="G117" i="117"/>
  <c r="DR13" i="102"/>
  <c r="DT7" i="102"/>
  <c r="DU5" i="102"/>
  <c r="DR73" i="102"/>
  <c r="DR72" i="102"/>
  <c r="G147" i="117"/>
  <c r="DP36" i="102"/>
  <c r="V101" i="108"/>
  <c r="H151" i="116"/>
  <c r="G68" i="117"/>
  <c r="U122" i="108"/>
  <c r="U123" i="108"/>
  <c r="U143" i="108"/>
  <c r="DR11" i="102"/>
  <c r="H106" i="116"/>
  <c r="H39" i="116"/>
  <c r="DQ36" i="102"/>
  <c r="V102" i="108"/>
  <c r="H152" i="116"/>
  <c r="DM34" i="102"/>
  <c r="G217" i="116"/>
  <c r="DS73" i="102"/>
  <c r="DR43" i="102"/>
  <c r="G64" i="117"/>
  <c r="DS48" i="102"/>
  <c r="G134" i="117"/>
  <c r="DQ35" i="102"/>
  <c r="DQ34" i="102"/>
  <c r="H199" i="116"/>
  <c r="DP35" i="102"/>
  <c r="DP34" i="102"/>
  <c r="H198" i="116"/>
  <c r="DU7" i="102"/>
  <c r="DV5" i="102"/>
  <c r="DS44" i="102"/>
  <c r="G107" i="117"/>
  <c r="DS38" i="102"/>
  <c r="DS13" i="102"/>
  <c r="U136" i="108"/>
  <c r="U141" i="108"/>
  <c r="U132" i="108"/>
  <c r="U138" i="108"/>
  <c r="U134" i="108"/>
  <c r="U139" i="108"/>
  <c r="U130" i="108"/>
  <c r="U133" i="108"/>
  <c r="U140" i="108"/>
  <c r="U135" i="108"/>
  <c r="U142" i="108"/>
  <c r="DS11" i="102"/>
  <c r="H107" i="116"/>
  <c r="H40" i="116"/>
  <c r="DR36" i="102"/>
  <c r="DR35" i="102"/>
  <c r="H153" i="116"/>
  <c r="V103" i="108"/>
  <c r="V126" i="108"/>
  <c r="DS72" i="102"/>
  <c r="DT44" i="102"/>
  <c r="G91" i="117"/>
  <c r="DT38" i="102"/>
  <c r="DV7" i="102"/>
  <c r="DW5" i="102"/>
  <c r="DT48" i="102"/>
  <c r="G127" i="117"/>
  <c r="DU44" i="102"/>
  <c r="G105" i="117"/>
  <c r="DT73" i="102"/>
  <c r="DT72" i="102"/>
  <c r="G151" i="117"/>
  <c r="DT13" i="102"/>
  <c r="DS43" i="102"/>
  <c r="G159" i="117"/>
  <c r="U145" i="108"/>
  <c r="DR34" i="102"/>
  <c r="H200" i="116"/>
  <c r="DT11" i="102"/>
  <c r="H108" i="116"/>
  <c r="H41" i="116"/>
  <c r="DU48" i="102"/>
  <c r="G129" i="117"/>
  <c r="DU13" i="102"/>
  <c r="DT43" i="102"/>
  <c r="G67" i="117"/>
  <c r="DU73" i="102"/>
  <c r="DU72" i="102"/>
  <c r="G157" i="117"/>
  <c r="DX5" i="102"/>
  <c r="DW7" i="102"/>
  <c r="DS36" i="102"/>
  <c r="V104" i="108"/>
  <c r="DU38" i="102"/>
  <c r="H154" i="116"/>
  <c r="G79" i="117"/>
  <c r="DT36" i="102"/>
  <c r="V105" i="108"/>
  <c r="H155" i="116"/>
  <c r="DU11" i="102"/>
  <c r="H109" i="116"/>
  <c r="H42" i="116"/>
  <c r="DT35" i="102"/>
  <c r="DU43" i="102"/>
  <c r="G77" i="117"/>
  <c r="DV73" i="102"/>
  <c r="DS34" i="102"/>
  <c r="H201" i="116"/>
  <c r="DS35" i="102"/>
  <c r="DV44" i="102"/>
  <c r="G106" i="117"/>
  <c r="DV38" i="102"/>
  <c r="DV13" i="102"/>
  <c r="DO18" i="102"/>
  <c r="DO19" i="102"/>
  <c r="DO20" i="102"/>
  <c r="DO16" i="102"/>
  <c r="DO17" i="102"/>
  <c r="DO15" i="102"/>
  <c r="DO21" i="102"/>
  <c r="DO23" i="102"/>
  <c r="DO24" i="102"/>
  <c r="DO25" i="102"/>
  <c r="DO22" i="102"/>
  <c r="DO26" i="102"/>
  <c r="DO27" i="102"/>
  <c r="DO28" i="102"/>
  <c r="DO29" i="102"/>
  <c r="DO30" i="102"/>
  <c r="DO31" i="102"/>
  <c r="DO32" i="102"/>
  <c r="DO33" i="102"/>
  <c r="DO40" i="102"/>
  <c r="DO41" i="102"/>
  <c r="DO42" i="102"/>
  <c r="DO46" i="102"/>
  <c r="DO47" i="102"/>
  <c r="DO50" i="102"/>
  <c r="DO51" i="102"/>
  <c r="DO52" i="102"/>
  <c r="DO53" i="102"/>
  <c r="DO54" i="102"/>
  <c r="DO55" i="102"/>
  <c r="DO56" i="102"/>
  <c r="DO57" i="102"/>
  <c r="DO58" i="102"/>
  <c r="DO59" i="102"/>
  <c r="DO60" i="102"/>
  <c r="DO61" i="102"/>
  <c r="DO62" i="102"/>
  <c r="DO63" i="102"/>
  <c r="DO64" i="102"/>
  <c r="DO65" i="102"/>
  <c r="DO66" i="102"/>
  <c r="DO67" i="102"/>
  <c r="DO68" i="102"/>
  <c r="DO69" i="102"/>
  <c r="DO70" i="102"/>
  <c r="DO71" i="102"/>
  <c r="DO74" i="102"/>
  <c r="DO75" i="102"/>
  <c r="DO76" i="102"/>
  <c r="DO77" i="102"/>
  <c r="DO78" i="102"/>
  <c r="DO79" i="102"/>
  <c r="DO80" i="102"/>
  <c r="DO81" i="102"/>
  <c r="DO82" i="102"/>
  <c r="DO83" i="102"/>
  <c r="DO84" i="102"/>
  <c r="DO85" i="102"/>
  <c r="DO86" i="102"/>
  <c r="DO87" i="102"/>
  <c r="DV48" i="102"/>
  <c r="G131" i="117"/>
  <c r="DX7" i="102"/>
  <c r="DY5" i="102"/>
  <c r="DT34" i="102"/>
  <c r="H202" i="116"/>
  <c r="DV11" i="102"/>
  <c r="H110" i="116"/>
  <c r="H43" i="116"/>
  <c r="DU36" i="102"/>
  <c r="DU35" i="102"/>
  <c r="DU34" i="102"/>
  <c r="H203" i="116"/>
  <c r="H156" i="116"/>
  <c r="DW44" i="102"/>
  <c r="G108" i="117"/>
  <c r="DO45" i="102"/>
  <c r="DW38" i="102"/>
  <c r="DO38" i="102"/>
  <c r="DO39" i="102"/>
  <c r="DW48" i="102"/>
  <c r="DO49" i="102"/>
  <c r="DW13" i="102"/>
  <c r="DV72" i="102"/>
  <c r="DW73" i="102"/>
  <c r="DW72" i="102"/>
  <c r="G160" i="117"/>
  <c r="DO12" i="102"/>
  <c r="DO37" i="102"/>
  <c r="DZ5" i="102"/>
  <c r="DY7" i="102"/>
  <c r="DO14" i="102"/>
  <c r="V106" i="108"/>
  <c r="DO48" i="102"/>
  <c r="G135" i="117"/>
  <c r="DV43" i="102"/>
  <c r="G78" i="117"/>
  <c r="G158" i="117"/>
  <c r="H14" i="116"/>
  <c r="DO13" i="102"/>
  <c r="H36" i="116"/>
  <c r="H44" i="116"/>
  <c r="DO73" i="102"/>
  <c r="DO72" i="102"/>
  <c r="DW11" i="102"/>
  <c r="DW43" i="102"/>
  <c r="DO44" i="102"/>
  <c r="EA5" i="102"/>
  <c r="DZ7" i="102"/>
  <c r="H157" i="116"/>
  <c r="DV36" i="102"/>
  <c r="V107" i="108"/>
  <c r="H158" i="116"/>
  <c r="G80" i="117"/>
  <c r="DO11" i="102"/>
  <c r="H111" i="116"/>
  <c r="DY44" i="102"/>
  <c r="G109" i="117"/>
  <c r="DY73" i="102"/>
  <c r="DY48" i="102"/>
  <c r="G136" i="117"/>
  <c r="DY13" i="102"/>
  <c r="DZ44" i="102"/>
  <c r="G110" i="117"/>
  <c r="EB5" i="102"/>
  <c r="EA7" i="102"/>
  <c r="DO43" i="102"/>
  <c r="DW36" i="102"/>
  <c r="V108" i="108"/>
  <c r="DY38" i="102"/>
  <c r="DV35" i="102"/>
  <c r="DV34" i="102"/>
  <c r="H204" i="116"/>
  <c r="DY11" i="102"/>
  <c r="H112" i="116"/>
  <c r="H65" i="116"/>
  <c r="DW34" i="102"/>
  <c r="H205" i="116"/>
  <c r="DW35" i="102"/>
  <c r="DO35" i="102"/>
  <c r="DO36" i="102"/>
  <c r="V121" i="108"/>
  <c r="DZ73" i="102"/>
  <c r="DZ72" i="102"/>
  <c r="G162" i="117"/>
  <c r="EB7" i="102"/>
  <c r="EC5" i="102"/>
  <c r="DY72" i="102"/>
  <c r="DZ38" i="102"/>
  <c r="DZ48" i="102"/>
  <c r="G137" i="117"/>
  <c r="DZ13" i="102"/>
  <c r="DY43" i="102"/>
  <c r="G81" i="117"/>
  <c r="G161" i="117"/>
  <c r="H159" i="116"/>
  <c r="DZ11" i="102"/>
  <c r="H113" i="116"/>
  <c r="H66" i="116"/>
  <c r="DZ43" i="102"/>
  <c r="G82" i="117"/>
  <c r="EA48" i="102"/>
  <c r="G128" i="117"/>
  <c r="EA73" i="102"/>
  <c r="ED5" i="102"/>
  <c r="EC7" i="102"/>
  <c r="EA13" i="102"/>
  <c r="EA44" i="102"/>
  <c r="G104" i="117"/>
  <c r="EA38" i="102"/>
  <c r="DY36" i="102"/>
  <c r="EA11" i="102"/>
  <c r="H114" i="116"/>
  <c r="H67" i="116"/>
  <c r="DZ36" i="102"/>
  <c r="DZ34" i="102"/>
  <c r="H207" i="116"/>
  <c r="H160" i="116"/>
  <c r="EB73" i="102"/>
  <c r="EB72" i="102"/>
  <c r="G154" i="117"/>
  <c r="EC44" i="102"/>
  <c r="G94" i="117"/>
  <c r="EB44" i="102"/>
  <c r="G101" i="117"/>
  <c r="EB38" i="102"/>
  <c r="EE5" i="102"/>
  <c r="ED7" i="102"/>
  <c r="EA72" i="102"/>
  <c r="G156" i="117"/>
  <c r="EB48" i="102"/>
  <c r="G121" i="117"/>
  <c r="EB13" i="102"/>
  <c r="V110" i="108"/>
  <c r="V109" i="108"/>
  <c r="DY35" i="102"/>
  <c r="DY34" i="102"/>
  <c r="H206" i="116"/>
  <c r="DZ35" i="102"/>
  <c r="EB11" i="102"/>
  <c r="H115" i="116"/>
  <c r="H68" i="116"/>
  <c r="EC13" i="102"/>
  <c r="EC73" i="102"/>
  <c r="EC48" i="102"/>
  <c r="G126" i="117"/>
  <c r="EF5" i="102"/>
  <c r="EE7" i="102"/>
  <c r="ED38" i="102"/>
  <c r="EB43" i="102"/>
  <c r="G73" i="117"/>
  <c r="EC38" i="102"/>
  <c r="EA43" i="102"/>
  <c r="H161" i="116"/>
  <c r="G76" i="117"/>
  <c r="EB36" i="102"/>
  <c r="V112" i="108"/>
  <c r="V128" i="108"/>
  <c r="H162" i="116"/>
  <c r="EC11" i="102"/>
  <c r="H116" i="116"/>
  <c r="H69" i="116"/>
  <c r="EB35" i="102"/>
  <c r="EB34" i="102"/>
  <c r="H209" i="116"/>
  <c r="EA36" i="102"/>
  <c r="V111" i="108"/>
  <c r="V129" i="108"/>
  <c r="ED48" i="102"/>
  <c r="G120" i="117"/>
  <c r="EF7" i="102"/>
  <c r="EG5" i="102"/>
  <c r="ED73" i="102"/>
  <c r="ED72" i="102"/>
  <c r="G149" i="117"/>
  <c r="EC72" i="102"/>
  <c r="G144" i="117"/>
  <c r="ED13" i="102"/>
  <c r="ED11" i="102"/>
  <c r="H117" i="116"/>
  <c r="H70" i="116"/>
  <c r="ED43" i="102"/>
  <c r="G65" i="117"/>
  <c r="EC43" i="102"/>
  <c r="EE38" i="102"/>
  <c r="EG7" i="102"/>
  <c r="EH5" i="102"/>
  <c r="EE44" i="102"/>
  <c r="G102" i="117"/>
  <c r="EE13" i="102"/>
  <c r="EA35" i="102"/>
  <c r="EA34" i="102"/>
  <c r="H208" i="116"/>
  <c r="EE73" i="102"/>
  <c r="EE48" i="102"/>
  <c r="G122" i="117"/>
  <c r="H163" i="116"/>
  <c r="G62" i="117"/>
  <c r="ED36" i="102"/>
  <c r="H164" i="116"/>
  <c r="EE11" i="102"/>
  <c r="H118" i="116"/>
  <c r="H71" i="116"/>
  <c r="V114" i="108"/>
  <c r="EF73" i="102"/>
  <c r="EF72" i="102"/>
  <c r="G148" i="117"/>
  <c r="EG44" i="102"/>
  <c r="EC36" i="102"/>
  <c r="V113" i="108"/>
  <c r="EH7" i="102"/>
  <c r="EI5" i="102"/>
  <c r="EE72" i="102"/>
  <c r="EF44" i="102"/>
  <c r="G103" i="117"/>
  <c r="EF38" i="102"/>
  <c r="EF13" i="102"/>
  <c r="EF48" i="102"/>
  <c r="G133" i="117"/>
  <c r="EE43" i="102"/>
  <c r="G74" i="117"/>
  <c r="G155" i="117"/>
  <c r="G111" i="117"/>
  <c r="G112" i="117"/>
  <c r="ED35" i="102"/>
  <c r="ED34" i="102"/>
  <c r="H211" i="116"/>
  <c r="EE36" i="102"/>
  <c r="V115" i="108"/>
  <c r="V127" i="108"/>
  <c r="H165" i="116"/>
  <c r="EF11" i="102"/>
  <c r="H119" i="116"/>
  <c r="H72" i="116"/>
  <c r="EG73" i="102"/>
  <c r="EG48" i="102"/>
  <c r="G138" i="117"/>
  <c r="EJ5" i="102"/>
  <c r="EI7" i="102"/>
  <c r="EH44" i="102"/>
  <c r="G93" i="117"/>
  <c r="EF43" i="102"/>
  <c r="G75" i="117"/>
  <c r="EC35" i="102"/>
  <c r="EG38" i="102"/>
  <c r="EG13" i="102"/>
  <c r="G99" i="117"/>
  <c r="EE35" i="102"/>
  <c r="EE34" i="102"/>
  <c r="H212" i="116"/>
  <c r="EG11" i="102"/>
  <c r="H120" i="116"/>
  <c r="H73" i="116"/>
  <c r="EF36" i="102"/>
  <c r="V116" i="108"/>
  <c r="H166" i="116"/>
  <c r="EC34" i="102"/>
  <c r="H210" i="116"/>
  <c r="EH38" i="102"/>
  <c r="EG72" i="102"/>
  <c r="EH48" i="102"/>
  <c r="G125" i="117"/>
  <c r="EH13" i="102"/>
  <c r="EL5" i="102"/>
  <c r="EJ7" i="102"/>
  <c r="EH73" i="102"/>
  <c r="EH72" i="102"/>
  <c r="G153" i="117"/>
  <c r="EG43" i="102"/>
  <c r="G83" i="117"/>
  <c r="G71" i="117"/>
  <c r="G163" i="117"/>
  <c r="H167" i="116"/>
  <c r="EF35" i="102"/>
  <c r="EF34" i="102"/>
  <c r="H213" i="116"/>
  <c r="EH11" i="102"/>
  <c r="H121" i="116"/>
  <c r="H74" i="116"/>
  <c r="EH43" i="102"/>
  <c r="G70" i="117"/>
  <c r="DX16" i="102"/>
  <c r="DX15" i="102"/>
  <c r="DX17" i="102"/>
  <c r="DX18" i="102"/>
  <c r="DX21" i="102"/>
  <c r="DX22" i="102"/>
  <c r="DX23" i="102"/>
  <c r="DX24" i="102"/>
  <c r="DX25" i="102"/>
  <c r="DX26" i="102"/>
  <c r="DX27" i="102"/>
  <c r="DX20" i="102"/>
  <c r="DX19" i="102"/>
  <c r="DX31" i="102"/>
  <c r="DX28" i="102"/>
  <c r="DX32" i="102"/>
  <c r="DX33" i="102"/>
  <c r="DX29" i="102"/>
  <c r="DX30" i="102"/>
  <c r="DX40" i="102"/>
  <c r="DX41" i="102"/>
  <c r="DX42" i="102"/>
  <c r="DX46" i="102"/>
  <c r="DX47" i="102"/>
  <c r="G53" i="117"/>
  <c r="DX50" i="102"/>
  <c r="DX51" i="102"/>
  <c r="DX52" i="102"/>
  <c r="DX53" i="102"/>
  <c r="DX54" i="102"/>
  <c r="DX55" i="102"/>
  <c r="DX56" i="102"/>
  <c r="DX57" i="102"/>
  <c r="DX58" i="102"/>
  <c r="DX59" i="102"/>
  <c r="DX60" i="102"/>
  <c r="DX61" i="102"/>
  <c r="DX62" i="102"/>
  <c r="DX63" i="102"/>
  <c r="DX64" i="102"/>
  <c r="DX65" i="102"/>
  <c r="DX66" i="102"/>
  <c r="DX67" i="102"/>
  <c r="DX68" i="102"/>
  <c r="DX69" i="102"/>
  <c r="DX70" i="102"/>
  <c r="DX71" i="102"/>
  <c r="DX75" i="102"/>
  <c r="DX76" i="102"/>
  <c r="DX77" i="102"/>
  <c r="DX78" i="102"/>
  <c r="DX79" i="102"/>
  <c r="DX80" i="102"/>
  <c r="DX81" i="102"/>
  <c r="DX82" i="102"/>
  <c r="DX83" i="102"/>
  <c r="DX84" i="102"/>
  <c r="G55" i="117"/>
  <c r="DX85" i="102"/>
  <c r="G54" i="117"/>
  <c r="DX86" i="102"/>
  <c r="G56" i="117"/>
  <c r="DX87" i="102"/>
  <c r="G52" i="117"/>
  <c r="EL7" i="102"/>
  <c r="EM5" i="102"/>
  <c r="EI13" i="102"/>
  <c r="EI44" i="102"/>
  <c r="G95" i="117"/>
  <c r="EI38" i="102"/>
  <c r="EI48" i="102"/>
  <c r="G130" i="117"/>
  <c r="EI73" i="102"/>
  <c r="EI72" i="102"/>
  <c r="G145" i="117"/>
  <c r="EG36" i="102"/>
  <c r="EG34" i="102"/>
  <c r="H214" i="116"/>
  <c r="V117" i="108"/>
  <c r="EI11" i="102"/>
  <c r="H122" i="116"/>
  <c r="H75" i="116"/>
  <c r="EH36" i="102"/>
  <c r="H168" i="116"/>
  <c r="G267" i="103"/>
  <c r="J93" i="108"/>
  <c r="J107" i="108"/>
  <c r="G270" i="103"/>
  <c r="J96" i="108"/>
  <c r="J104" i="108"/>
  <c r="J115" i="108"/>
  <c r="G268" i="103"/>
  <c r="J94" i="108"/>
  <c r="J106" i="108"/>
  <c r="G264" i="103"/>
  <c r="J90" i="108"/>
  <c r="J105" i="108"/>
  <c r="J116" i="108"/>
  <c r="G269" i="103"/>
  <c r="J95" i="108"/>
  <c r="J108" i="108"/>
  <c r="EJ44" i="102"/>
  <c r="G98" i="117"/>
  <c r="G113" i="117"/>
  <c r="DX45" i="102"/>
  <c r="EJ38" i="102"/>
  <c r="DX38" i="102"/>
  <c r="DX39" i="102"/>
  <c r="EJ48" i="102"/>
  <c r="DX49" i="102"/>
  <c r="DX37" i="102"/>
  <c r="EJ13" i="102"/>
  <c r="DX14" i="102"/>
  <c r="EJ73" i="102"/>
  <c r="DX74" i="102"/>
  <c r="DX12" i="102"/>
  <c r="EI43" i="102"/>
  <c r="G63" i="117"/>
  <c r="EM7" i="102"/>
  <c r="EN5" i="102"/>
  <c r="EG35" i="102"/>
  <c r="DX48" i="102"/>
  <c r="G50" i="117"/>
  <c r="G132" i="117"/>
  <c r="G123" i="117"/>
  <c r="G139" i="117"/>
  <c r="EI36" i="102"/>
  <c r="V119" i="108"/>
  <c r="H169" i="116"/>
  <c r="DX13" i="102"/>
  <c r="H76" i="116"/>
  <c r="V118" i="108"/>
  <c r="EH35" i="102"/>
  <c r="EH34" i="102"/>
  <c r="H215" i="116"/>
  <c r="G265" i="103"/>
  <c r="J91" i="108"/>
  <c r="J102" i="108"/>
  <c r="J113" i="108"/>
  <c r="J117" i="108"/>
  <c r="DX44" i="102"/>
  <c r="G51" i="117"/>
  <c r="EO5" i="102"/>
  <c r="EN7" i="102"/>
  <c r="EJ11" i="102"/>
  <c r="H123" i="116"/>
  <c r="EJ72" i="102"/>
  <c r="DX73" i="102"/>
  <c r="DX72" i="102"/>
  <c r="G49" i="117"/>
  <c r="G57" i="117"/>
  <c r="G146" i="117"/>
  <c r="G164" i="117"/>
  <c r="EI35" i="102"/>
  <c r="EI34" i="102"/>
  <c r="H216" i="116"/>
  <c r="H64" i="116"/>
  <c r="G266" i="103"/>
  <c r="J92" i="108"/>
  <c r="J101" i="108"/>
  <c r="J112" i="108"/>
  <c r="G263" i="103"/>
  <c r="J89" i="108"/>
  <c r="J103" i="108"/>
  <c r="J114" i="108"/>
  <c r="DX11" i="102"/>
  <c r="H103" i="116"/>
  <c r="EM13" i="102"/>
  <c r="EP5" i="102"/>
  <c r="EO7" i="102"/>
  <c r="EM44" i="102"/>
  <c r="EM38" i="102"/>
  <c r="EJ43" i="102"/>
  <c r="EM48" i="102"/>
  <c r="EM73" i="102"/>
  <c r="H170" i="116"/>
  <c r="G69" i="117"/>
  <c r="G84" i="117"/>
  <c r="E45" i="108"/>
  <c r="H119" i="117"/>
  <c r="E43" i="108"/>
  <c r="H97" i="117"/>
  <c r="J120" i="108"/>
  <c r="G271" i="103"/>
  <c r="G275" i="103"/>
  <c r="EM11" i="102"/>
  <c r="I104" i="116"/>
  <c r="I37" i="116"/>
  <c r="EN48" i="102"/>
  <c r="EN13" i="102"/>
  <c r="EN73" i="102"/>
  <c r="EN72" i="102"/>
  <c r="EM72" i="102"/>
  <c r="H152" i="117"/>
  <c r="DX43" i="102"/>
  <c r="EJ36" i="102"/>
  <c r="V120" i="108"/>
  <c r="V125" i="108"/>
  <c r="EQ5" i="102"/>
  <c r="EP7" i="102"/>
  <c r="EN44" i="102"/>
  <c r="EN38" i="102"/>
  <c r="F43" i="108"/>
  <c r="H96" i="117"/>
  <c r="F45" i="108"/>
  <c r="H118" i="117"/>
  <c r="F46" i="108"/>
  <c r="H150" i="117"/>
  <c r="G277" i="103"/>
  <c r="G280" i="103"/>
  <c r="G281" i="103"/>
  <c r="G276" i="103"/>
  <c r="G279" i="103"/>
  <c r="G282" i="103"/>
  <c r="G278" i="103"/>
  <c r="J97" i="108"/>
  <c r="H150" i="116"/>
  <c r="EN11" i="102"/>
  <c r="I105" i="116"/>
  <c r="I38" i="116"/>
  <c r="EM43" i="102"/>
  <c r="H68" i="117"/>
  <c r="E46" i="108"/>
  <c r="EN43" i="102"/>
  <c r="H66" i="117"/>
  <c r="EO73" i="102"/>
  <c r="EP44" i="102"/>
  <c r="DX36" i="102"/>
  <c r="EJ35" i="102"/>
  <c r="DX35" i="102"/>
  <c r="EQ7" i="102"/>
  <c r="ER5" i="102"/>
  <c r="EO13" i="102"/>
  <c r="EO44" i="102"/>
  <c r="EO38" i="102"/>
  <c r="EO48" i="102"/>
  <c r="G45" i="108"/>
  <c r="H117" i="117"/>
  <c r="H43" i="108"/>
  <c r="H107" i="117"/>
  <c r="G43" i="108"/>
  <c r="H92" i="117"/>
  <c r="V122" i="108"/>
  <c r="V123" i="108"/>
  <c r="V130" i="108"/>
  <c r="EN36" i="102"/>
  <c r="EN35" i="102"/>
  <c r="EN34" i="102"/>
  <c r="I199" i="116"/>
  <c r="I152" i="116"/>
  <c r="EO11" i="102"/>
  <c r="I106" i="116"/>
  <c r="I39" i="116"/>
  <c r="EM36" i="102"/>
  <c r="W101" i="108"/>
  <c r="I151" i="116"/>
  <c r="ES5" i="102"/>
  <c r="ER7" i="102"/>
  <c r="EJ34" i="102"/>
  <c r="H217" i="116"/>
  <c r="EP38" i="102"/>
  <c r="EP73" i="102"/>
  <c r="EP72" i="102"/>
  <c r="EP48" i="102"/>
  <c r="EP13" i="102"/>
  <c r="EO72" i="102"/>
  <c r="H147" i="117"/>
  <c r="EM35" i="102"/>
  <c r="EM34" i="102"/>
  <c r="I198" i="116"/>
  <c r="W102" i="108"/>
  <c r="H45" i="108"/>
  <c r="H134" i="117"/>
  <c r="H46" i="108"/>
  <c r="H159" i="117"/>
  <c r="V132" i="108"/>
  <c r="V138" i="108"/>
  <c r="V133" i="108"/>
  <c r="V140" i="108"/>
  <c r="V136" i="108"/>
  <c r="V141" i="108"/>
  <c r="V143" i="108"/>
  <c r="V135" i="108"/>
  <c r="V142" i="108"/>
  <c r="V134" i="108"/>
  <c r="V139" i="108"/>
  <c r="EP11" i="102"/>
  <c r="I107" i="116"/>
  <c r="I40" i="116"/>
  <c r="EO43" i="102"/>
  <c r="H64" i="117"/>
  <c r="G46" i="108"/>
  <c r="EP43" i="102"/>
  <c r="H79" i="117"/>
  <c r="EQ48" i="102"/>
  <c r="EQ13" i="102"/>
  <c r="ER44" i="102"/>
  <c r="EQ73" i="102"/>
  <c r="ET5" i="102"/>
  <c r="ES7" i="102"/>
  <c r="EQ44" i="102"/>
  <c r="EQ38" i="102"/>
  <c r="V145" i="108"/>
  <c r="I43" i="108"/>
  <c r="H91" i="117"/>
  <c r="J43" i="108"/>
  <c r="H105" i="117"/>
  <c r="I45" i="108"/>
  <c r="H127" i="117"/>
  <c r="EQ11" i="102"/>
  <c r="I108" i="116"/>
  <c r="I41" i="116"/>
  <c r="EP36" i="102"/>
  <c r="EP35" i="102"/>
  <c r="I154" i="116"/>
  <c r="EO36" i="102"/>
  <c r="W103" i="108"/>
  <c r="W126" i="108"/>
  <c r="I153" i="116"/>
  <c r="ER48" i="102"/>
  <c r="ER13" i="102"/>
  <c r="EU5" i="102"/>
  <c r="ET7" i="102"/>
  <c r="ER73" i="102"/>
  <c r="ER72" i="102"/>
  <c r="EQ72" i="102"/>
  <c r="ER38" i="102"/>
  <c r="I46" i="108"/>
  <c r="H151" i="117"/>
  <c r="J46" i="108"/>
  <c r="H157" i="117"/>
  <c r="J45" i="108"/>
  <c r="H129" i="117"/>
  <c r="EO35" i="102"/>
  <c r="EO34" i="102"/>
  <c r="I200" i="116"/>
  <c r="W104" i="108"/>
  <c r="EP34" i="102"/>
  <c r="I201" i="116"/>
  <c r="ER11" i="102"/>
  <c r="I109" i="116"/>
  <c r="I42" i="116"/>
  <c r="ER43" i="102"/>
  <c r="H77" i="117"/>
  <c r="EV5" i="102"/>
  <c r="EU7" i="102"/>
  <c r="ES73" i="102"/>
  <c r="EQ43" i="102"/>
  <c r="ES44" i="102"/>
  <c r="ES38" i="102"/>
  <c r="EL14" i="102"/>
  <c r="EL15" i="102"/>
  <c r="EL16" i="102"/>
  <c r="EL17" i="102"/>
  <c r="EL19" i="102"/>
  <c r="EL21" i="102"/>
  <c r="EL18" i="102"/>
  <c r="EL20" i="102"/>
  <c r="EL22" i="102"/>
  <c r="EL23" i="102"/>
  <c r="EL25" i="102"/>
  <c r="EL26" i="102"/>
  <c r="EL24" i="102"/>
  <c r="EL27" i="102"/>
  <c r="EL28" i="102"/>
  <c r="EL29" i="102"/>
  <c r="EL30" i="102"/>
  <c r="EL32" i="102"/>
  <c r="EL33" i="102"/>
  <c r="EL31" i="102"/>
  <c r="EL39" i="102"/>
  <c r="EL40" i="102"/>
  <c r="EL41" i="102"/>
  <c r="EL46" i="102"/>
  <c r="EL47" i="102"/>
  <c r="EL50" i="102"/>
  <c r="EL51" i="102"/>
  <c r="EL52" i="102"/>
  <c r="EL53" i="102"/>
  <c r="EL42" i="102"/>
  <c r="EL54" i="102"/>
  <c r="EL55" i="102"/>
  <c r="EL56" i="102"/>
  <c r="EL57" i="102"/>
  <c r="EL58" i="102"/>
  <c r="EL59" i="102"/>
  <c r="EL60" i="102"/>
  <c r="EL61" i="102"/>
  <c r="EL62" i="102"/>
  <c r="EL63" i="102"/>
  <c r="EL64" i="102"/>
  <c r="EL65" i="102"/>
  <c r="EL66" i="102"/>
  <c r="EL67" i="102"/>
  <c r="EL68" i="102"/>
  <c r="EL69" i="102"/>
  <c r="EL70" i="102"/>
  <c r="EL71" i="102"/>
  <c r="EL75" i="102"/>
  <c r="EL76" i="102"/>
  <c r="EL77" i="102"/>
  <c r="EL78" i="102"/>
  <c r="EL79" i="102"/>
  <c r="EL80" i="102"/>
  <c r="EL81" i="102"/>
  <c r="EL82" i="102"/>
  <c r="EL83" i="102"/>
  <c r="EL84" i="102"/>
  <c r="EL85" i="102"/>
  <c r="EL86" i="102"/>
  <c r="EL87" i="102"/>
  <c r="ES48" i="102"/>
  <c r="ES13" i="102"/>
  <c r="K45" i="108"/>
  <c r="H131" i="117"/>
  <c r="I155" i="116"/>
  <c r="H67" i="117"/>
  <c r="K43" i="108"/>
  <c r="H106" i="117"/>
  <c r="ES11" i="102"/>
  <c r="I110" i="116"/>
  <c r="I43" i="116"/>
  <c r="ER36" i="102"/>
  <c r="ER35" i="102"/>
  <c r="ER34" i="102"/>
  <c r="I203" i="116"/>
  <c r="I156" i="116"/>
  <c r="W106" i="108"/>
  <c r="ET73" i="102"/>
  <c r="ET72" i="102"/>
  <c r="EL74" i="102"/>
  <c r="ET48" i="102"/>
  <c r="H135" i="117"/>
  <c r="EL12" i="102"/>
  <c r="EQ36" i="102"/>
  <c r="W105" i="108"/>
  <c r="ES72" i="102"/>
  <c r="H158" i="117"/>
  <c r="ET38" i="102"/>
  <c r="EL38" i="102"/>
  <c r="ET44" i="102"/>
  <c r="EL37" i="102"/>
  <c r="ET13" i="102"/>
  <c r="EL45" i="102"/>
  <c r="EW5" i="102"/>
  <c r="EV7" i="102"/>
  <c r="EL49" i="102"/>
  <c r="L43" i="108"/>
  <c r="H108" i="117"/>
  <c r="L46" i="108"/>
  <c r="H160" i="117"/>
  <c r="I14" i="116"/>
  <c r="EL13" i="102"/>
  <c r="I36" i="116"/>
  <c r="I44" i="116"/>
  <c r="EL48" i="102"/>
  <c r="L45" i="108"/>
  <c r="ES43" i="102"/>
  <c r="H78" i="117"/>
  <c r="K46" i="108"/>
  <c r="EL73" i="102"/>
  <c r="ET43" i="102"/>
  <c r="H80" i="117"/>
  <c r="EL44" i="102"/>
  <c r="EQ35" i="102"/>
  <c r="EL72" i="102"/>
  <c r="EX5" i="102"/>
  <c r="EW7" i="102"/>
  <c r="ET11" i="102"/>
  <c r="I111" i="116"/>
  <c r="ES36" i="102"/>
  <c r="W107" i="108"/>
  <c r="I157" i="116"/>
  <c r="ET36" i="102"/>
  <c r="W108" i="108"/>
  <c r="I158" i="116"/>
  <c r="EL43" i="102"/>
  <c r="EV44" i="102"/>
  <c r="EV13" i="102"/>
  <c r="EL11" i="102"/>
  <c r="EV73" i="102"/>
  <c r="EV48" i="102"/>
  <c r="EX7" i="102"/>
  <c r="EY5" i="102"/>
  <c r="EQ34" i="102"/>
  <c r="I202" i="116"/>
  <c r="EV38" i="102"/>
  <c r="M45" i="108"/>
  <c r="H136" i="117"/>
  <c r="M43" i="108"/>
  <c r="H109" i="117"/>
  <c r="ES35" i="102"/>
  <c r="ES34" i="102"/>
  <c r="I204" i="116"/>
  <c r="EL36" i="102"/>
  <c r="W121" i="108"/>
  <c r="ET35" i="102"/>
  <c r="EL35" i="102"/>
  <c r="ET34" i="102"/>
  <c r="I205" i="116"/>
  <c r="EV11" i="102"/>
  <c r="I112" i="116"/>
  <c r="I65" i="116"/>
  <c r="EW73" i="102"/>
  <c r="EW72" i="102"/>
  <c r="EX44" i="102"/>
  <c r="EV72" i="102"/>
  <c r="EY7" i="102"/>
  <c r="EZ5" i="102"/>
  <c r="EW44" i="102"/>
  <c r="EW38" i="102"/>
  <c r="EW48" i="102"/>
  <c r="EW13" i="102"/>
  <c r="I66" i="116"/>
  <c r="M46" i="108"/>
  <c r="H161" i="117"/>
  <c r="N43" i="108"/>
  <c r="H110" i="117"/>
  <c r="O43" i="108"/>
  <c r="H104" i="117"/>
  <c r="N46" i="108"/>
  <c r="H162" i="117"/>
  <c r="N45" i="108"/>
  <c r="H137" i="117"/>
  <c r="EX13" i="102"/>
  <c r="EW11" i="102"/>
  <c r="I113" i="116"/>
  <c r="EX73" i="102"/>
  <c r="EX48" i="102"/>
  <c r="FA5" i="102"/>
  <c r="EZ7" i="102"/>
  <c r="EY44" i="102"/>
  <c r="EV43" i="102"/>
  <c r="EW43" i="102"/>
  <c r="H82" i="117"/>
  <c r="EX38" i="102"/>
  <c r="I159" i="116"/>
  <c r="H81" i="117"/>
  <c r="O45" i="108"/>
  <c r="H128" i="117"/>
  <c r="P43" i="108"/>
  <c r="H101" i="117"/>
  <c r="EW36" i="102"/>
  <c r="W110" i="108"/>
  <c r="I160" i="116"/>
  <c r="EX11" i="102"/>
  <c r="I114" i="116"/>
  <c r="I67" i="116"/>
  <c r="EW34" i="102"/>
  <c r="I207" i="116"/>
  <c r="EV36" i="102"/>
  <c r="W109" i="108"/>
  <c r="EY38" i="102"/>
  <c r="FB5" i="102"/>
  <c r="FA7" i="102"/>
  <c r="EX72" i="102"/>
  <c r="EY48" i="102"/>
  <c r="EY13" i="102"/>
  <c r="EY73" i="102"/>
  <c r="EY72" i="102"/>
  <c r="EW35" i="102"/>
  <c r="P45" i="108"/>
  <c r="H121" i="117"/>
  <c r="P46" i="108"/>
  <c r="H154" i="117"/>
  <c r="O46" i="108"/>
  <c r="H156" i="117"/>
  <c r="EY11" i="102"/>
  <c r="I115" i="116"/>
  <c r="I68" i="116"/>
  <c r="EY43" i="102"/>
  <c r="H73" i="117"/>
  <c r="EZ73" i="102"/>
  <c r="EZ72" i="102"/>
  <c r="FB7" i="102"/>
  <c r="FC5" i="102"/>
  <c r="EZ13" i="102"/>
  <c r="EV34" i="102"/>
  <c r="I206" i="116"/>
  <c r="EV35" i="102"/>
  <c r="EX43" i="102"/>
  <c r="EZ44" i="102"/>
  <c r="EZ38" i="102"/>
  <c r="EZ48" i="102"/>
  <c r="Q45" i="108"/>
  <c r="H126" i="117"/>
  <c r="Q46" i="108"/>
  <c r="H144" i="117"/>
  <c r="Q43" i="108"/>
  <c r="H94" i="117"/>
  <c r="I161" i="116"/>
  <c r="H76" i="117"/>
  <c r="EY36" i="102"/>
  <c r="I162" i="116"/>
  <c r="EZ11" i="102"/>
  <c r="I116" i="116"/>
  <c r="I69" i="116"/>
  <c r="EY35" i="102"/>
  <c r="EY34" i="102"/>
  <c r="I209" i="116"/>
  <c r="W112" i="108"/>
  <c r="W128" i="108"/>
  <c r="FA73" i="102"/>
  <c r="FA13" i="102"/>
  <c r="EX36" i="102"/>
  <c r="W111" i="108"/>
  <c r="W129" i="108"/>
  <c r="FC7" i="102"/>
  <c r="FD5" i="102"/>
  <c r="FB44" i="102"/>
  <c r="EZ43" i="102"/>
  <c r="H62" i="117"/>
  <c r="FA48" i="102"/>
  <c r="FA38" i="102"/>
  <c r="R45" i="108"/>
  <c r="H120" i="117"/>
  <c r="S43" i="108"/>
  <c r="H102" i="117"/>
  <c r="FA11" i="102"/>
  <c r="I117" i="116"/>
  <c r="I70" i="116"/>
  <c r="EZ36" i="102"/>
  <c r="W113" i="108"/>
  <c r="I163" i="116"/>
  <c r="FB48" i="102"/>
  <c r="FB13" i="102"/>
  <c r="FA72" i="102"/>
  <c r="EX35" i="102"/>
  <c r="FE5" i="102"/>
  <c r="FD7" i="102"/>
  <c r="FB73" i="102"/>
  <c r="FB72" i="102"/>
  <c r="FB38" i="102"/>
  <c r="FC44" i="102"/>
  <c r="S46" i="108"/>
  <c r="H155" i="117"/>
  <c r="R46" i="108"/>
  <c r="H149" i="117"/>
  <c r="T43" i="108"/>
  <c r="H103" i="117"/>
  <c r="S45" i="108"/>
  <c r="H122" i="117"/>
  <c r="EZ35" i="102"/>
  <c r="EZ34" i="102"/>
  <c r="I210" i="116"/>
  <c r="FB11" i="102"/>
  <c r="I118" i="116"/>
  <c r="I71" i="116"/>
  <c r="FB43" i="102"/>
  <c r="H74" i="117"/>
  <c r="FC38" i="102"/>
  <c r="FC13" i="102"/>
  <c r="FC48" i="102"/>
  <c r="FC73" i="102"/>
  <c r="FC72" i="102"/>
  <c r="FF5" i="102"/>
  <c r="FE7" i="102"/>
  <c r="EX34" i="102"/>
  <c r="I208" i="116"/>
  <c r="FA43" i="102"/>
  <c r="H65" i="117"/>
  <c r="T46" i="108"/>
  <c r="H148" i="117"/>
  <c r="T45" i="108"/>
  <c r="H133" i="117"/>
  <c r="I164" i="116"/>
  <c r="FB36" i="102"/>
  <c r="W115" i="108"/>
  <c r="I165" i="116"/>
  <c r="FC11" i="102"/>
  <c r="I119" i="116"/>
  <c r="I72" i="116"/>
  <c r="FB35" i="102"/>
  <c r="FB34" i="102"/>
  <c r="I212" i="116"/>
  <c r="FC43" i="102"/>
  <c r="H75" i="117"/>
  <c r="FA36" i="102"/>
  <c r="W114" i="108"/>
  <c r="FE44" i="102"/>
  <c r="FG5" i="102"/>
  <c r="FF7" i="102"/>
  <c r="FD44" i="102"/>
  <c r="FD38" i="102"/>
  <c r="FD48" i="102"/>
  <c r="FD13" i="102"/>
  <c r="FD73" i="102"/>
  <c r="FD72" i="102"/>
  <c r="U45" i="108"/>
  <c r="H138" i="117"/>
  <c r="V43" i="108"/>
  <c r="H93" i="117"/>
  <c r="U46" i="108"/>
  <c r="H163" i="117"/>
  <c r="U43" i="108"/>
  <c r="H112" i="117"/>
  <c r="H111" i="117"/>
  <c r="W127" i="108"/>
  <c r="FD11" i="102"/>
  <c r="I120" i="116"/>
  <c r="I73" i="116"/>
  <c r="FC36" i="102"/>
  <c r="FC35" i="102"/>
  <c r="FC34" i="102"/>
  <c r="I213" i="116"/>
  <c r="I166" i="116"/>
  <c r="W116" i="108"/>
  <c r="FG7" i="102"/>
  <c r="FI5" i="102"/>
  <c r="FE38" i="102"/>
  <c r="FA35" i="102"/>
  <c r="FE48" i="102"/>
  <c r="FE73" i="102"/>
  <c r="FE72" i="102"/>
  <c r="FE13" i="102"/>
  <c r="FD43" i="102"/>
  <c r="V45" i="108"/>
  <c r="H125" i="117"/>
  <c r="I167" i="116"/>
  <c r="H83" i="117"/>
  <c r="H71" i="117"/>
  <c r="V46" i="108"/>
  <c r="H153" i="117"/>
  <c r="H99" i="117"/>
  <c r="FE11" i="102"/>
  <c r="I121" i="116"/>
  <c r="I74" i="116"/>
  <c r="FE43" i="102"/>
  <c r="H70" i="117"/>
  <c r="FF38" i="102"/>
  <c r="FJ5" i="102"/>
  <c r="FI7" i="102"/>
  <c r="FF44" i="102"/>
  <c r="FA34" i="102"/>
  <c r="I211" i="116"/>
  <c r="EU16" i="102"/>
  <c r="EU15" i="102"/>
  <c r="EU17" i="102"/>
  <c r="EU18" i="102"/>
  <c r="EU19" i="102"/>
  <c r="EU20" i="102"/>
  <c r="EU21" i="102"/>
  <c r="EU22" i="102"/>
  <c r="EU24" i="102"/>
  <c r="EU26" i="102"/>
  <c r="EU27" i="102"/>
  <c r="EU23" i="102"/>
  <c r="EU25" i="102"/>
  <c r="EU30" i="102"/>
  <c r="EU31" i="102"/>
  <c r="EU28" i="102"/>
  <c r="EU29" i="102"/>
  <c r="EU32" i="102"/>
  <c r="EU33" i="102"/>
  <c r="EU40" i="102"/>
  <c r="EU41" i="102"/>
  <c r="EU42" i="102"/>
  <c r="EU46" i="102"/>
  <c r="EU47" i="102"/>
  <c r="H53" i="117"/>
  <c r="EU50" i="102"/>
  <c r="EU51" i="102"/>
  <c r="EU52" i="102"/>
  <c r="EU53" i="102"/>
  <c r="EU54" i="102"/>
  <c r="EU55" i="102"/>
  <c r="EU56" i="102"/>
  <c r="EU57" i="102"/>
  <c r="EU58" i="102"/>
  <c r="EU59" i="102"/>
  <c r="EU60" i="102"/>
  <c r="EU61" i="102"/>
  <c r="EU62" i="102"/>
  <c r="EU63" i="102"/>
  <c r="EU64" i="102"/>
  <c r="EU65" i="102"/>
  <c r="EU66" i="102"/>
  <c r="EU67" i="102"/>
  <c r="EU68" i="102"/>
  <c r="EU69" i="102"/>
  <c r="EU70" i="102"/>
  <c r="EU71" i="102"/>
  <c r="EU75" i="102"/>
  <c r="EU76" i="102"/>
  <c r="EU77" i="102"/>
  <c r="EU78" i="102"/>
  <c r="EU79" i="102"/>
  <c r="EU80" i="102"/>
  <c r="EU81" i="102"/>
  <c r="EU82" i="102"/>
  <c r="EU83" i="102"/>
  <c r="EU84" i="102"/>
  <c r="H55" i="117"/>
  <c r="EU85" i="102"/>
  <c r="H54" i="117"/>
  <c r="EU86" i="102"/>
  <c r="H56" i="117"/>
  <c r="EU87" i="102"/>
  <c r="H52" i="117"/>
  <c r="FF73" i="102"/>
  <c r="FF72" i="102"/>
  <c r="FF48" i="102"/>
  <c r="FF13" i="102"/>
  <c r="FD36" i="102"/>
  <c r="W117" i="108"/>
  <c r="W46" i="108"/>
  <c r="H145" i="117"/>
  <c r="W43" i="108"/>
  <c r="H95" i="117"/>
  <c r="W45" i="108"/>
  <c r="H130" i="117"/>
  <c r="FF11" i="102"/>
  <c r="I122" i="116"/>
  <c r="I75" i="116"/>
  <c r="FE36" i="102"/>
  <c r="FE35" i="102"/>
  <c r="FE34" i="102"/>
  <c r="I215" i="116"/>
  <c r="I168" i="116"/>
  <c r="H268" i="103"/>
  <c r="K94" i="108"/>
  <c r="K106" i="108"/>
  <c r="H267" i="103"/>
  <c r="K93" i="108"/>
  <c r="K107" i="108"/>
  <c r="H264" i="103"/>
  <c r="K90" i="108"/>
  <c r="K105" i="108"/>
  <c r="K116" i="108"/>
  <c r="H270" i="103"/>
  <c r="K96" i="108"/>
  <c r="K104" i="108"/>
  <c r="K115" i="108"/>
  <c r="W118" i="108"/>
  <c r="H269" i="103"/>
  <c r="K95" i="108"/>
  <c r="K108" i="108"/>
  <c r="FG44" i="102"/>
  <c r="EU45" i="102"/>
  <c r="FG38" i="102"/>
  <c r="EU38" i="102"/>
  <c r="EU39" i="102"/>
  <c r="FD34" i="102"/>
  <c r="I214" i="116"/>
  <c r="FD35" i="102"/>
  <c r="FG48" i="102"/>
  <c r="H132" i="117"/>
  <c r="EU49" i="102"/>
  <c r="EU37" i="102"/>
  <c r="FG13" i="102"/>
  <c r="EU14" i="102"/>
  <c r="FF43" i="102"/>
  <c r="H63" i="117"/>
  <c r="FG73" i="102"/>
  <c r="EU74" i="102"/>
  <c r="EU12" i="102"/>
  <c r="FK5" i="102"/>
  <c r="FJ7" i="102"/>
  <c r="H123" i="117"/>
  <c r="H139" i="117"/>
  <c r="X43" i="108"/>
  <c r="H98" i="117"/>
  <c r="H113" i="117"/>
  <c r="FF36" i="102"/>
  <c r="FF35" i="102"/>
  <c r="FF34" i="102"/>
  <c r="I216" i="116"/>
  <c r="I169" i="116"/>
  <c r="EU13" i="102"/>
  <c r="I76" i="116"/>
  <c r="K117" i="108"/>
  <c r="EU48" i="102"/>
  <c r="H50" i="117"/>
  <c r="X45" i="108"/>
  <c r="FG11" i="102"/>
  <c r="EU44" i="102"/>
  <c r="H51" i="117"/>
  <c r="FL5" i="102"/>
  <c r="FK7" i="102"/>
  <c r="FG72" i="102"/>
  <c r="H146" i="117"/>
  <c r="H164" i="117"/>
  <c r="EU73" i="102"/>
  <c r="W119" i="108"/>
  <c r="I64" i="116"/>
  <c r="EU11" i="102"/>
  <c r="I103" i="116"/>
  <c r="I123" i="116"/>
  <c r="H263" i="103"/>
  <c r="K89" i="108"/>
  <c r="K103" i="108"/>
  <c r="K114" i="108"/>
  <c r="H265" i="103"/>
  <c r="K91" i="108"/>
  <c r="K102" i="108"/>
  <c r="K113" i="108"/>
  <c r="EU72" i="102"/>
  <c r="H49" i="117"/>
  <c r="H57" i="117"/>
  <c r="X46" i="108"/>
  <c r="C52" i="108" a="1"/>
  <c r="FM5" i="102"/>
  <c r="FL7" i="102"/>
  <c r="FJ73" i="102"/>
  <c r="FJ48" i="102"/>
  <c r="I119" i="117"/>
  <c r="FJ13" i="102"/>
  <c r="FG43" i="102"/>
  <c r="FJ44" i="102"/>
  <c r="I97" i="117"/>
  <c r="FJ38" i="102"/>
  <c r="I170" i="116"/>
  <c r="H69" i="117"/>
  <c r="H84" i="117"/>
  <c r="H266" i="103"/>
  <c r="H271" i="103"/>
  <c r="H278" i="103"/>
  <c r="K92" i="108"/>
  <c r="K101" i="108"/>
  <c r="K112" i="108"/>
  <c r="K120" i="108"/>
  <c r="C67" i="108"/>
  <c r="C52" i="108"/>
  <c r="C68" i="108"/>
  <c r="E58" i="108"/>
  <c r="C70" i="108"/>
  <c r="C63" i="108"/>
  <c r="C66" i="108"/>
  <c r="E59" i="108"/>
  <c r="C59" i="108"/>
  <c r="C65" i="108"/>
  <c r="E54" i="108"/>
  <c r="C56" i="108"/>
  <c r="C58" i="108"/>
  <c r="C53" i="108"/>
  <c r="C57" i="108"/>
  <c r="C60" i="108"/>
  <c r="C61" i="108"/>
  <c r="C62" i="108"/>
  <c r="C55" i="108"/>
  <c r="E57" i="108"/>
  <c r="C69" i="108"/>
  <c r="C72" i="108"/>
  <c r="E56" i="108"/>
  <c r="C71" i="108"/>
  <c r="E55" i="108"/>
  <c r="C54" i="108"/>
  <c r="C64" i="108"/>
  <c r="EU43" i="102"/>
  <c r="FG36" i="102"/>
  <c r="W120" i="108"/>
  <c r="W125" i="108"/>
  <c r="FK73" i="102"/>
  <c r="FK72" i="102"/>
  <c r="I150" i="117"/>
  <c r="FK48" i="102"/>
  <c r="I118" i="117"/>
  <c r="FK38" i="102"/>
  <c r="FK44" i="102"/>
  <c r="I96" i="117"/>
  <c r="FK13" i="102"/>
  <c r="FJ11" i="102"/>
  <c r="FJ72" i="102"/>
  <c r="FN5" i="102"/>
  <c r="FM7" i="102"/>
  <c r="FJ43" i="102"/>
  <c r="I68" i="117"/>
  <c r="I152" i="117"/>
  <c r="K97" i="108"/>
  <c r="I150" i="116"/>
  <c r="H276" i="103"/>
  <c r="H281" i="103"/>
  <c r="H277" i="103"/>
  <c r="H282" i="103"/>
  <c r="H279" i="103"/>
  <c r="H275" i="103"/>
  <c r="H280" i="103"/>
  <c r="E60" i="108"/>
  <c r="FJ36" i="102"/>
  <c r="FK43" i="102"/>
  <c r="I66" i="117"/>
  <c r="FM44" i="102"/>
  <c r="I107" i="117"/>
  <c r="FK11" i="102"/>
  <c r="FL44" i="102"/>
  <c r="I92" i="117"/>
  <c r="FL38" i="102"/>
  <c r="FL13" i="102"/>
  <c r="FL48" i="102"/>
  <c r="I117" i="117"/>
  <c r="FN7" i="102"/>
  <c r="FO5" i="102"/>
  <c r="FL73" i="102"/>
  <c r="FL72" i="102"/>
  <c r="I147" i="117"/>
  <c r="EU36" i="102"/>
  <c r="FG35" i="102"/>
  <c r="EU35" i="102"/>
  <c r="W122" i="108"/>
  <c r="W123" i="108"/>
  <c r="W143" i="108"/>
  <c r="FJ35" i="102"/>
  <c r="FJ34" i="102"/>
  <c r="X101" i="108"/>
  <c r="FG34" i="102"/>
  <c r="I217" i="116"/>
  <c r="FO7" i="102"/>
  <c r="FP5" i="102"/>
  <c r="FL11" i="102"/>
  <c r="FM73" i="102"/>
  <c r="FM72" i="102"/>
  <c r="I159" i="117"/>
  <c r="FM48" i="102"/>
  <c r="I134" i="117"/>
  <c r="FL43" i="102"/>
  <c r="FM38" i="102"/>
  <c r="FK36" i="102"/>
  <c r="FM13" i="102"/>
  <c r="FM11" i="102"/>
  <c r="FL36" i="102"/>
  <c r="X103" i="108"/>
  <c r="X126" i="108"/>
  <c r="I64" i="117"/>
  <c r="W135" i="108"/>
  <c r="W142" i="108"/>
  <c r="W134" i="108"/>
  <c r="W139" i="108"/>
  <c r="W130" i="108"/>
  <c r="W133" i="108"/>
  <c r="W140" i="108"/>
  <c r="W132" i="108"/>
  <c r="W138" i="108"/>
  <c r="W136" i="108"/>
  <c r="W141" i="108"/>
  <c r="FK35" i="102"/>
  <c r="X102" i="108"/>
  <c r="FM43" i="102"/>
  <c r="FN73" i="102"/>
  <c r="FN72" i="102"/>
  <c r="I151" i="117"/>
  <c r="FN48" i="102"/>
  <c r="I127" i="117"/>
  <c r="FK34" i="102"/>
  <c r="FO38" i="102"/>
  <c r="FL35" i="102"/>
  <c r="FN44" i="102"/>
  <c r="I91" i="117"/>
  <c r="FN38" i="102"/>
  <c r="FN13" i="102"/>
  <c r="FN11" i="102"/>
  <c r="FP7" i="102"/>
  <c r="FQ5" i="102"/>
  <c r="FM36" i="102"/>
  <c r="FM34" i="102"/>
  <c r="I79" i="117"/>
  <c r="W145" i="108"/>
  <c r="X104" i="108"/>
  <c r="FM35" i="102"/>
  <c r="FO44" i="102"/>
  <c r="I105" i="117"/>
  <c r="FO13" i="102"/>
  <c r="FO11" i="102"/>
  <c r="FO73" i="102"/>
  <c r="FO48" i="102"/>
  <c r="I129" i="117"/>
  <c r="FP38" i="102"/>
  <c r="FN43" i="102"/>
  <c r="FR5" i="102"/>
  <c r="FQ7" i="102"/>
  <c r="FL34" i="102"/>
  <c r="FN36" i="102"/>
  <c r="X105" i="108"/>
  <c r="I67" i="117"/>
  <c r="FI12" i="102"/>
  <c r="FP44" i="102"/>
  <c r="I106" i="117"/>
  <c r="FI15" i="102"/>
  <c r="FI17" i="102"/>
  <c r="FI18" i="102"/>
  <c r="FI19" i="102"/>
  <c r="FI20" i="102"/>
  <c r="FI22" i="102"/>
  <c r="FI23" i="102"/>
  <c r="FI24" i="102"/>
  <c r="FI25" i="102"/>
  <c r="FI16" i="102"/>
  <c r="FI21" i="102"/>
  <c r="FI26" i="102"/>
  <c r="FI27" i="102"/>
  <c r="FI28" i="102"/>
  <c r="FI29" i="102"/>
  <c r="FI30" i="102"/>
  <c r="FI31" i="102"/>
  <c r="FI32" i="102"/>
  <c r="FI33" i="102"/>
  <c r="FI40" i="102"/>
  <c r="FI41" i="102"/>
  <c r="FI42" i="102"/>
  <c r="FI46" i="102"/>
  <c r="FI47" i="102"/>
  <c r="FI50" i="102"/>
  <c r="FI51" i="102"/>
  <c r="FI52" i="102"/>
  <c r="FI53" i="102"/>
  <c r="FI54" i="102"/>
  <c r="FI55" i="102"/>
  <c r="FI56" i="102"/>
  <c r="FI57" i="102"/>
  <c r="FI58" i="102"/>
  <c r="FI59" i="102"/>
  <c r="FI60" i="102"/>
  <c r="FI61" i="102"/>
  <c r="FI62" i="102"/>
  <c r="FI63" i="102"/>
  <c r="FI64" i="102"/>
  <c r="FI65" i="102"/>
  <c r="FI66" i="102"/>
  <c r="FI67" i="102"/>
  <c r="FI68" i="102"/>
  <c r="FI69" i="102"/>
  <c r="FI70" i="102"/>
  <c r="FI71" i="102"/>
  <c r="FI75" i="102"/>
  <c r="FI76" i="102"/>
  <c r="FI77" i="102"/>
  <c r="FI78" i="102"/>
  <c r="FI79" i="102"/>
  <c r="FI80" i="102"/>
  <c r="FI81" i="102"/>
  <c r="FI82" i="102"/>
  <c r="FI83" i="102"/>
  <c r="FI84" i="102"/>
  <c r="FI85" i="102"/>
  <c r="FI86" i="102"/>
  <c r="FI87" i="102"/>
  <c r="FS5" i="102"/>
  <c r="FR7" i="102"/>
  <c r="FO72" i="102"/>
  <c r="FP48" i="102"/>
  <c r="I131" i="117"/>
  <c r="FI37" i="102"/>
  <c r="FP13" i="102"/>
  <c r="FP11" i="102"/>
  <c r="FI14" i="102"/>
  <c r="FP73" i="102"/>
  <c r="FP72" i="102"/>
  <c r="I158" i="117"/>
  <c r="FI74" i="102"/>
  <c r="FN35" i="102"/>
  <c r="FN34" i="102"/>
  <c r="FO43" i="102"/>
  <c r="I157" i="117"/>
  <c r="FS7" i="102"/>
  <c r="FT5" i="102"/>
  <c r="FQ44" i="102"/>
  <c r="FQ38" i="102"/>
  <c r="FI38" i="102"/>
  <c r="FI39" i="102"/>
  <c r="FQ48" i="102"/>
  <c r="FI49" i="102"/>
  <c r="FQ13" i="102"/>
  <c r="FI13" i="102"/>
  <c r="FI45" i="102"/>
  <c r="FQ73" i="102"/>
  <c r="FP43" i="102"/>
  <c r="FI48" i="102"/>
  <c r="I135" i="117"/>
  <c r="FI44" i="102"/>
  <c r="I108" i="117"/>
  <c r="FO36" i="102"/>
  <c r="I77" i="117"/>
  <c r="FP36" i="102"/>
  <c r="FP35" i="102"/>
  <c r="FP34" i="102"/>
  <c r="I78" i="117"/>
  <c r="FQ11" i="102"/>
  <c r="FI11" i="102"/>
  <c r="FQ72" i="102"/>
  <c r="FI73" i="102"/>
  <c r="FT7" i="102"/>
  <c r="FU5" i="102"/>
  <c r="FI72" i="102"/>
  <c r="I160" i="117"/>
  <c r="X107" i="108"/>
  <c r="X106" i="108"/>
  <c r="FO35" i="102"/>
  <c r="FO34" i="102"/>
  <c r="FV5" i="102"/>
  <c r="FU7" i="102"/>
  <c r="FQ43" i="102"/>
  <c r="I80" i="117"/>
  <c r="FS73" i="102"/>
  <c r="FS44" i="102"/>
  <c r="I109" i="117"/>
  <c r="FS38" i="102"/>
  <c r="FT44" i="102"/>
  <c r="I110" i="117"/>
  <c r="FS48" i="102"/>
  <c r="I136" i="117"/>
  <c r="FS13" i="102"/>
  <c r="FW5" i="102"/>
  <c r="FV7" i="102"/>
  <c r="FS11" i="102"/>
  <c r="FT73" i="102"/>
  <c r="FT72" i="102"/>
  <c r="I162" i="117"/>
  <c r="FT38" i="102"/>
  <c r="FI43" i="102"/>
  <c r="FQ36" i="102"/>
  <c r="X108" i="108"/>
  <c r="FT48" i="102"/>
  <c r="I137" i="117"/>
  <c r="FT13" i="102"/>
  <c r="FT11" i="102"/>
  <c r="FS72" i="102"/>
  <c r="I161" i="117"/>
  <c r="FT43" i="102"/>
  <c r="FU48" i="102"/>
  <c r="I128" i="117"/>
  <c r="FU73" i="102"/>
  <c r="FQ34" i="102"/>
  <c r="FI36" i="102"/>
  <c r="X121" i="108"/>
  <c r="FQ35" i="102"/>
  <c r="FI35" i="102"/>
  <c r="FX5" i="102"/>
  <c r="FW7" i="102"/>
  <c r="FU13" i="102"/>
  <c r="FS43" i="102"/>
  <c r="I81" i="117"/>
  <c r="FU44" i="102"/>
  <c r="I104" i="117"/>
  <c r="FU38" i="102"/>
  <c r="FT36" i="102"/>
  <c r="FT34" i="102"/>
  <c r="I82" i="117"/>
  <c r="X110" i="108"/>
  <c r="FV73" i="102"/>
  <c r="FV72" i="102"/>
  <c r="I154" i="117"/>
  <c r="FV13" i="102"/>
  <c r="FV11" i="102"/>
  <c r="FV48" i="102"/>
  <c r="I121" i="117"/>
  <c r="FS36" i="102"/>
  <c r="X109" i="108"/>
  <c r="FV44" i="102"/>
  <c r="I101" i="117"/>
  <c r="FV38" i="102"/>
  <c r="FX7" i="102"/>
  <c r="FY5" i="102"/>
  <c r="FU11" i="102"/>
  <c r="FU72" i="102"/>
  <c r="FT35" i="102"/>
  <c r="FU43" i="102"/>
  <c r="I76" i="117"/>
  <c r="I156" i="117"/>
  <c r="FV43" i="102"/>
  <c r="FZ5" i="102"/>
  <c r="FY7" i="102"/>
  <c r="FW73" i="102"/>
  <c r="FW48" i="102"/>
  <c r="I126" i="117"/>
  <c r="FW13" i="102"/>
  <c r="FW38" i="102"/>
  <c r="FS34" i="102"/>
  <c r="FS35" i="102"/>
  <c r="FW44" i="102"/>
  <c r="I94" i="117"/>
  <c r="FU36" i="102"/>
  <c r="FU35" i="102"/>
  <c r="FU34" i="102"/>
  <c r="FV36" i="102"/>
  <c r="FV35" i="102"/>
  <c r="FV34" i="102"/>
  <c r="I73" i="117"/>
  <c r="X111" i="108"/>
  <c r="X129" i="108"/>
  <c r="X112" i="108"/>
  <c r="X128" i="108"/>
  <c r="GA5" i="102"/>
  <c r="FZ7" i="102"/>
  <c r="FX48" i="102"/>
  <c r="I120" i="117"/>
  <c r="FX38" i="102"/>
  <c r="FX73" i="102"/>
  <c r="FX72" i="102"/>
  <c r="I149" i="117"/>
  <c r="FX13" i="102"/>
  <c r="FX11" i="102"/>
  <c r="FW11" i="102"/>
  <c r="FW72" i="102"/>
  <c r="FW43" i="102"/>
  <c r="I62" i="117"/>
  <c r="I144" i="117"/>
  <c r="FX43" i="102"/>
  <c r="I65" i="117"/>
  <c r="FY73" i="102"/>
  <c r="FY13" i="102"/>
  <c r="FY11" i="102"/>
  <c r="FW36" i="102"/>
  <c r="GB5" i="102"/>
  <c r="GA7" i="102"/>
  <c r="FY44" i="102"/>
  <c r="I102" i="117"/>
  <c r="FY38" i="102"/>
  <c r="FY48" i="102"/>
  <c r="I122" i="117"/>
  <c r="FX36" i="102"/>
  <c r="FX35" i="102"/>
  <c r="FX34" i="102"/>
  <c r="X114" i="108"/>
  <c r="FW35" i="102"/>
  <c r="X113" i="108"/>
  <c r="GC5" i="102"/>
  <c r="GB7" i="102"/>
  <c r="FZ44" i="102"/>
  <c r="I103" i="117"/>
  <c r="FZ38" i="102"/>
  <c r="FZ48" i="102"/>
  <c r="I133" i="117"/>
  <c r="FZ13" i="102"/>
  <c r="FZ11" i="102"/>
  <c r="FW34" i="102"/>
  <c r="FZ73" i="102"/>
  <c r="FZ72" i="102"/>
  <c r="I148" i="117"/>
  <c r="GA44" i="102"/>
  <c r="FY72" i="102"/>
  <c r="FY43" i="102"/>
  <c r="I74" i="117"/>
  <c r="I155" i="117"/>
  <c r="I111" i="117"/>
  <c r="I112" i="117"/>
  <c r="FY36" i="102"/>
  <c r="X115" i="108"/>
  <c r="X127" i="108"/>
  <c r="GA73" i="102"/>
  <c r="GA72" i="102"/>
  <c r="I163" i="117"/>
  <c r="GA48" i="102"/>
  <c r="I138" i="117"/>
  <c r="FZ43" i="102"/>
  <c r="GA13" i="102"/>
  <c r="GA11" i="102"/>
  <c r="GD5" i="102"/>
  <c r="GC7" i="102"/>
  <c r="GA38" i="102"/>
  <c r="GB38" i="102"/>
  <c r="GB44" i="102"/>
  <c r="I93" i="117"/>
  <c r="I99" i="117"/>
  <c r="FZ36" i="102"/>
  <c r="X116" i="108"/>
  <c r="I75" i="117"/>
  <c r="GA43" i="102"/>
  <c r="GB48" i="102"/>
  <c r="I125" i="117"/>
  <c r="GC38" i="102"/>
  <c r="FY35" i="102"/>
  <c r="FY34" i="102"/>
  <c r="GB73" i="102"/>
  <c r="GB72" i="102"/>
  <c r="I153" i="117"/>
  <c r="GB13" i="102"/>
  <c r="GB11" i="102"/>
  <c r="GF5" i="102"/>
  <c r="GD7" i="102"/>
  <c r="FZ35" i="102"/>
  <c r="FZ34" i="102"/>
  <c r="GA36" i="102"/>
  <c r="GA34" i="102"/>
  <c r="I83" i="117"/>
  <c r="I71" i="117"/>
  <c r="X117" i="108"/>
  <c r="GB43" i="102"/>
  <c r="GA35" i="102"/>
  <c r="GC44" i="102"/>
  <c r="I95" i="117"/>
  <c r="GC13" i="102"/>
  <c r="GC11" i="102"/>
  <c r="GC73" i="102"/>
  <c r="GC72" i="102"/>
  <c r="I145" i="117"/>
  <c r="GC48" i="102"/>
  <c r="I130" i="117"/>
  <c r="FR15" i="102"/>
  <c r="FR18" i="102"/>
  <c r="FR16" i="102"/>
  <c r="FR17" i="102"/>
  <c r="FR20" i="102"/>
  <c r="FR21" i="102"/>
  <c r="FR22" i="102"/>
  <c r="FR19" i="102"/>
  <c r="FR23" i="102"/>
  <c r="FR24" i="102"/>
  <c r="FR25" i="102"/>
  <c r="FR26" i="102"/>
  <c r="FR27" i="102"/>
  <c r="FR30" i="102"/>
  <c r="FR31" i="102"/>
  <c r="FR32" i="102"/>
  <c r="FR33" i="102"/>
  <c r="FR28" i="102"/>
  <c r="FR29" i="102"/>
  <c r="FR40" i="102"/>
  <c r="FR41" i="102"/>
  <c r="FR42" i="102"/>
  <c r="FR46" i="102"/>
  <c r="FR47" i="102"/>
  <c r="I53" i="117"/>
  <c r="FR50" i="102"/>
  <c r="FR51" i="102"/>
  <c r="FR52" i="102"/>
  <c r="FR53" i="102"/>
  <c r="FR54" i="102"/>
  <c r="FR55" i="102"/>
  <c r="FR56" i="102"/>
  <c r="FR57" i="102"/>
  <c r="FR58" i="102"/>
  <c r="FR59" i="102"/>
  <c r="FR60" i="102"/>
  <c r="FR61" i="102"/>
  <c r="FR62" i="102"/>
  <c r="FR63" i="102"/>
  <c r="FR64" i="102"/>
  <c r="FR65" i="102"/>
  <c r="FR66" i="102"/>
  <c r="FR67" i="102"/>
  <c r="FR68" i="102"/>
  <c r="FR69" i="102"/>
  <c r="FR70" i="102"/>
  <c r="FR71" i="102"/>
  <c r="FR75" i="102"/>
  <c r="FR76" i="102"/>
  <c r="FR77" i="102"/>
  <c r="FR78" i="102"/>
  <c r="FR79" i="102"/>
  <c r="FR80" i="102"/>
  <c r="FR81" i="102"/>
  <c r="FR82" i="102"/>
  <c r="FR83" i="102"/>
  <c r="FR84" i="102"/>
  <c r="I55" i="117"/>
  <c r="FR85" i="102"/>
  <c r="I54" i="117"/>
  <c r="FR86" i="102"/>
  <c r="I56" i="117"/>
  <c r="FR87" i="102"/>
  <c r="I52" i="117"/>
  <c r="GF7" i="102"/>
  <c r="GG5" i="102"/>
  <c r="GB36" i="102"/>
  <c r="I70" i="117"/>
  <c r="I267" i="103"/>
  <c r="L93" i="108"/>
  <c r="L107" i="108"/>
  <c r="I264" i="103"/>
  <c r="L90" i="108"/>
  <c r="L105" i="108"/>
  <c r="L116" i="108"/>
  <c r="I269" i="103"/>
  <c r="L95" i="108"/>
  <c r="L108" i="108"/>
  <c r="I270" i="103"/>
  <c r="L96" i="108"/>
  <c r="L104" i="108"/>
  <c r="L115" i="108"/>
  <c r="GB35" i="102"/>
  <c r="GB34" i="102"/>
  <c r="X118" i="108"/>
  <c r="I268" i="103"/>
  <c r="L94" i="108"/>
  <c r="L106" i="108"/>
  <c r="GD38" i="102"/>
  <c r="FR38" i="102"/>
  <c r="FR39" i="102"/>
  <c r="GD48" i="102"/>
  <c r="FR49" i="102"/>
  <c r="FR37" i="102"/>
  <c r="GD73" i="102"/>
  <c r="FR74" i="102"/>
  <c r="FR12" i="102"/>
  <c r="GD44" i="102"/>
  <c r="I98" i="117"/>
  <c r="I113" i="117"/>
  <c r="FR45" i="102"/>
  <c r="GD13" i="102"/>
  <c r="FR13" i="102"/>
  <c r="FR14" i="102"/>
  <c r="GC43" i="102"/>
  <c r="GG7" i="102"/>
  <c r="GH5" i="102"/>
  <c r="GC36" i="102"/>
  <c r="X119" i="108"/>
  <c r="I63" i="117"/>
  <c r="FR48" i="102"/>
  <c r="I50" i="117"/>
  <c r="I132" i="117"/>
  <c r="I123" i="117"/>
  <c r="I139" i="117"/>
  <c r="L117" i="108"/>
  <c r="I265" i="103"/>
  <c r="L91" i="108"/>
  <c r="L102" i="108"/>
  <c r="L113" i="108"/>
  <c r="FR44" i="102"/>
  <c r="I51" i="117"/>
  <c r="GD72" i="102"/>
  <c r="FR73" i="102"/>
  <c r="GC35" i="102"/>
  <c r="GC34" i="102"/>
  <c r="GI5" i="102"/>
  <c r="GH7" i="102"/>
  <c r="GD11" i="102"/>
  <c r="FR72" i="102"/>
  <c r="I49" i="117"/>
  <c r="I57" i="117"/>
  <c r="I146" i="117"/>
  <c r="I164" i="117"/>
  <c r="I263" i="103"/>
  <c r="L89" i="108"/>
  <c r="L103" i="108"/>
  <c r="L114" i="108"/>
  <c r="I266" i="103"/>
  <c r="L92" i="108"/>
  <c r="L101" i="108"/>
  <c r="L112" i="108"/>
  <c r="FR11" i="102"/>
  <c r="GH38" i="102"/>
  <c r="GH44" i="102"/>
  <c r="J96" i="117"/>
  <c r="GD43" i="102"/>
  <c r="I69" i="117"/>
  <c r="I84" i="117"/>
  <c r="GG38" i="102"/>
  <c r="GG48" i="102"/>
  <c r="J119" i="117"/>
  <c r="GG13" i="102"/>
  <c r="GG44" i="102"/>
  <c r="J97" i="117"/>
  <c r="GJ5" i="102"/>
  <c r="GI7" i="102"/>
  <c r="GG73" i="102"/>
  <c r="L120" i="108"/>
  <c r="I271" i="103"/>
  <c r="I281" i="103"/>
  <c r="GG11" i="102"/>
  <c r="GJ7" i="102"/>
  <c r="GK5" i="102"/>
  <c r="GH48" i="102"/>
  <c r="J118" i="117"/>
  <c r="GH13" i="102"/>
  <c r="GH11" i="102"/>
  <c r="FR43" i="102"/>
  <c r="L97" i="108"/>
  <c r="GD36" i="102"/>
  <c r="X120" i="108"/>
  <c r="X125" i="108"/>
  <c r="GG72" i="102"/>
  <c r="GH73" i="102"/>
  <c r="GH72" i="102"/>
  <c r="J150" i="117"/>
  <c r="GG43" i="102"/>
  <c r="J68" i="117"/>
  <c r="J152" i="117"/>
  <c r="I278" i="103"/>
  <c r="I279" i="103"/>
  <c r="I275" i="103"/>
  <c r="I280" i="103"/>
  <c r="I277" i="103"/>
  <c r="I282" i="103"/>
  <c r="I276" i="103"/>
  <c r="GH43" i="102"/>
  <c r="GI48" i="102"/>
  <c r="J117" i="117"/>
  <c r="GG36" i="102"/>
  <c r="GK7" i="102"/>
  <c r="GL5" i="102"/>
  <c r="GI44" i="102"/>
  <c r="J92" i="117"/>
  <c r="GI38" i="102"/>
  <c r="GI73" i="102"/>
  <c r="GI13" i="102"/>
  <c r="GI11" i="102"/>
  <c r="FR36" i="102"/>
  <c r="GD35" i="102"/>
  <c r="FR35" i="102"/>
  <c r="GH36" i="102"/>
  <c r="J66" i="117"/>
  <c r="X122" i="108"/>
  <c r="X123" i="108"/>
  <c r="X133" i="108"/>
  <c r="X140" i="108"/>
  <c r="GG35" i="102"/>
  <c r="GG34" i="102"/>
  <c r="Y101" i="108"/>
  <c r="GH35" i="102"/>
  <c r="GH34" i="102"/>
  <c r="Y102" i="108"/>
  <c r="GD34" i="102"/>
  <c r="GJ44" i="102"/>
  <c r="J107" i="117"/>
  <c r="GJ38" i="102"/>
  <c r="GJ48" i="102"/>
  <c r="J134" i="117"/>
  <c r="GJ73" i="102"/>
  <c r="GJ72" i="102"/>
  <c r="J159" i="117"/>
  <c r="GK44" i="102"/>
  <c r="J91" i="117"/>
  <c r="GJ13" i="102"/>
  <c r="GJ11" i="102"/>
  <c r="GI72" i="102"/>
  <c r="J147" i="117"/>
  <c r="GM5" i="102"/>
  <c r="GL7" i="102"/>
  <c r="X130" i="108"/>
  <c r="X143" i="108"/>
  <c r="X134" i="108"/>
  <c r="X139" i="108"/>
  <c r="X132" i="108"/>
  <c r="X138" i="108"/>
  <c r="X136" i="108"/>
  <c r="X141" i="108"/>
  <c r="X135" i="108"/>
  <c r="X142" i="108"/>
  <c r="GJ43" i="102"/>
  <c r="GN5" i="102"/>
  <c r="GM7" i="102"/>
  <c r="GK38" i="102"/>
  <c r="GK48" i="102"/>
  <c r="J127" i="117"/>
  <c r="GK13" i="102"/>
  <c r="GK11" i="102"/>
  <c r="GK73" i="102"/>
  <c r="GI43" i="102"/>
  <c r="J64" i="117"/>
  <c r="GJ36" i="102"/>
  <c r="Y104" i="108"/>
  <c r="J79" i="117"/>
  <c r="X145" i="108"/>
  <c r="GL44" i="102"/>
  <c r="J105" i="117"/>
  <c r="GL38" i="102"/>
  <c r="GO5" i="102"/>
  <c r="GN7" i="102"/>
  <c r="GL48" i="102"/>
  <c r="J129" i="117"/>
  <c r="GL13" i="102"/>
  <c r="GL11" i="102"/>
  <c r="GI36" i="102"/>
  <c r="Y103" i="108"/>
  <c r="Y126" i="108"/>
  <c r="GK72" i="102"/>
  <c r="GL73" i="102"/>
  <c r="GL72" i="102"/>
  <c r="J157" i="117"/>
  <c r="GJ35" i="102"/>
  <c r="GK43" i="102"/>
  <c r="J67" i="117"/>
  <c r="J151" i="117"/>
  <c r="GJ34" i="102"/>
  <c r="GM73" i="102"/>
  <c r="GM72" i="102"/>
  <c r="J158" i="117"/>
  <c r="GI35" i="102"/>
  <c r="GI34" i="102"/>
  <c r="GF15" i="102"/>
  <c r="GF16" i="102"/>
  <c r="GF17" i="102"/>
  <c r="GF18" i="102"/>
  <c r="GF20" i="102"/>
  <c r="GF22" i="102"/>
  <c r="GF19" i="102"/>
  <c r="GF24" i="102"/>
  <c r="GF23" i="102"/>
  <c r="GF25" i="102"/>
  <c r="GF21" i="102"/>
  <c r="GF26" i="102"/>
  <c r="GF28" i="102"/>
  <c r="GF29" i="102"/>
  <c r="GF31" i="102"/>
  <c r="GF32" i="102"/>
  <c r="GF33" i="102"/>
  <c r="GF27" i="102"/>
  <c r="GF30" i="102"/>
  <c r="GF40" i="102"/>
  <c r="GF46" i="102"/>
  <c r="GF47" i="102"/>
  <c r="GF50" i="102"/>
  <c r="GF51" i="102"/>
  <c r="GF52" i="102"/>
  <c r="GF53" i="102"/>
  <c r="GF41" i="102"/>
  <c r="GF42" i="102"/>
  <c r="GF54" i="102"/>
  <c r="GF55" i="102"/>
  <c r="GF56" i="102"/>
  <c r="GF57" i="102"/>
  <c r="GF58" i="102"/>
  <c r="GF59" i="102"/>
  <c r="GF60" i="102"/>
  <c r="GF61" i="102"/>
  <c r="GF62" i="102"/>
  <c r="GF63" i="102"/>
  <c r="GF64" i="102"/>
  <c r="GF65" i="102"/>
  <c r="GF66" i="102"/>
  <c r="GF67" i="102"/>
  <c r="GF68" i="102"/>
  <c r="GF69" i="102"/>
  <c r="GF70" i="102"/>
  <c r="GF71" i="102"/>
  <c r="GF75" i="102"/>
  <c r="GF76" i="102"/>
  <c r="GF77" i="102"/>
  <c r="GF78" i="102"/>
  <c r="GF79" i="102"/>
  <c r="GF80" i="102"/>
  <c r="GF81" i="102"/>
  <c r="GF82" i="102"/>
  <c r="GF83" i="102"/>
  <c r="GF84" i="102"/>
  <c r="GF85" i="102"/>
  <c r="GF87" i="102"/>
  <c r="GF86" i="102"/>
  <c r="GL43" i="102"/>
  <c r="GM13" i="102"/>
  <c r="GM11" i="102"/>
  <c r="GO7" i="102"/>
  <c r="GP5" i="102"/>
  <c r="GM44" i="102"/>
  <c r="J106" i="117"/>
  <c r="GM38" i="102"/>
  <c r="GF39" i="102"/>
  <c r="GM48" i="102"/>
  <c r="J131" i="117"/>
  <c r="GF37" i="102"/>
  <c r="GK36" i="102"/>
  <c r="Y105" i="108"/>
  <c r="GL36" i="102"/>
  <c r="Y106" i="108"/>
  <c r="J77" i="117"/>
  <c r="GN44" i="102"/>
  <c r="J108" i="117"/>
  <c r="GF45" i="102"/>
  <c r="GN13" i="102"/>
  <c r="GF13" i="102"/>
  <c r="GF14" i="102"/>
  <c r="GN48" i="102"/>
  <c r="GF49" i="102"/>
  <c r="GN73" i="102"/>
  <c r="GN72" i="102"/>
  <c r="GF74" i="102"/>
  <c r="GF12" i="102"/>
  <c r="GM43" i="102"/>
  <c r="GN38" i="102"/>
  <c r="GF38" i="102"/>
  <c r="GK35" i="102"/>
  <c r="GK34" i="102"/>
  <c r="GQ5" i="102"/>
  <c r="GP7" i="102"/>
  <c r="GL35" i="102"/>
  <c r="GL34" i="102"/>
  <c r="GF72" i="102"/>
  <c r="J160" i="117"/>
  <c r="GM36" i="102"/>
  <c r="Y107" i="108"/>
  <c r="J78" i="117"/>
  <c r="GF48" i="102"/>
  <c r="J135" i="117"/>
  <c r="GF73" i="102"/>
  <c r="GN11" i="102"/>
  <c r="GF11" i="102"/>
  <c r="GR5" i="102"/>
  <c r="GQ7" i="102"/>
  <c r="GN43" i="102"/>
  <c r="GF44" i="102"/>
  <c r="GM35" i="102"/>
  <c r="GM34" i="102"/>
  <c r="GN36" i="102"/>
  <c r="Y108" i="108"/>
  <c r="J80" i="117"/>
  <c r="GF43" i="102"/>
  <c r="GP38" i="102"/>
  <c r="GP44" i="102"/>
  <c r="J109" i="117"/>
  <c r="GP13" i="102"/>
  <c r="GS5" i="102"/>
  <c r="GR7" i="102"/>
  <c r="GN34" i="102"/>
  <c r="GF36" i="102"/>
  <c r="Y121" i="108"/>
  <c r="GP73" i="102"/>
  <c r="GP48" i="102"/>
  <c r="J136" i="117"/>
  <c r="GN35" i="102"/>
  <c r="GF35" i="102"/>
  <c r="GQ73" i="102"/>
  <c r="GQ72" i="102"/>
  <c r="J162" i="117"/>
  <c r="GP72" i="102"/>
  <c r="GP11" i="102"/>
  <c r="GT5" i="102"/>
  <c r="GS7" i="102"/>
  <c r="GQ44" i="102"/>
  <c r="J110" i="117"/>
  <c r="GQ38" i="102"/>
  <c r="GQ48" i="102"/>
  <c r="J137" i="117"/>
  <c r="GQ13" i="102"/>
  <c r="GP43" i="102"/>
  <c r="J81" i="117"/>
  <c r="J161" i="117"/>
  <c r="GQ43" i="102"/>
  <c r="GR73" i="102"/>
  <c r="GR44" i="102"/>
  <c r="J104" i="117"/>
  <c r="GS44" i="102"/>
  <c r="J101" i="117"/>
  <c r="GR48" i="102"/>
  <c r="J128" i="117"/>
  <c r="GU5" i="102"/>
  <c r="GT7" i="102"/>
  <c r="GQ11" i="102"/>
  <c r="GR13" i="102"/>
  <c r="GR11" i="102"/>
  <c r="GR38" i="102"/>
  <c r="GP36" i="102"/>
  <c r="GQ36" i="102"/>
  <c r="GQ35" i="102"/>
  <c r="J82" i="117"/>
  <c r="GP35" i="102"/>
  <c r="Y109" i="108"/>
  <c r="GQ34" i="102"/>
  <c r="Y110" i="108"/>
  <c r="GS73" i="102"/>
  <c r="GS72" i="102"/>
  <c r="J154" i="117"/>
  <c r="GS13" i="102"/>
  <c r="GS11" i="102"/>
  <c r="GP34" i="102"/>
  <c r="GS48" i="102"/>
  <c r="J121" i="117"/>
  <c r="GU7" i="102"/>
  <c r="GV5" i="102"/>
  <c r="GS38" i="102"/>
  <c r="GR72" i="102"/>
  <c r="J156" i="117"/>
  <c r="GS43" i="102"/>
  <c r="GT44" i="102"/>
  <c r="J94" i="117"/>
  <c r="GT13" i="102"/>
  <c r="GT11" i="102"/>
  <c r="GV7" i="102"/>
  <c r="GW5" i="102"/>
  <c r="GT73" i="102"/>
  <c r="GT48" i="102"/>
  <c r="J126" i="117"/>
  <c r="GT38" i="102"/>
  <c r="GR43" i="102"/>
  <c r="J76" i="117"/>
  <c r="GS36" i="102"/>
  <c r="J73" i="117"/>
  <c r="GS35" i="102"/>
  <c r="GS34" i="102"/>
  <c r="Y112" i="108"/>
  <c r="Y128" i="108"/>
  <c r="GU48" i="102"/>
  <c r="J120" i="117"/>
  <c r="GU38" i="102"/>
  <c r="GU13" i="102"/>
  <c r="GU11" i="102"/>
  <c r="GW7" i="102"/>
  <c r="GX5" i="102"/>
  <c r="GU73" i="102"/>
  <c r="GU72" i="102"/>
  <c r="J149" i="117"/>
  <c r="GV44" i="102"/>
  <c r="J102" i="117"/>
  <c r="GR36" i="102"/>
  <c r="Y111" i="108"/>
  <c r="Y129" i="108"/>
  <c r="GT72" i="102"/>
  <c r="GT43" i="102"/>
  <c r="J144" i="117"/>
  <c r="GU43" i="102"/>
  <c r="J65" i="117"/>
  <c r="GV13" i="102"/>
  <c r="GV11" i="102"/>
  <c r="GR35" i="102"/>
  <c r="GR34" i="102"/>
  <c r="GV73" i="102"/>
  <c r="GV48" i="102"/>
  <c r="J122" i="117"/>
  <c r="GY5" i="102"/>
  <c r="GX7" i="102"/>
  <c r="GV38" i="102"/>
  <c r="GT36" i="102"/>
  <c r="J62" i="117"/>
  <c r="GU36" i="102"/>
  <c r="GU35" i="102"/>
  <c r="GU34" i="102"/>
  <c r="GW48" i="102"/>
  <c r="J133" i="117"/>
  <c r="GW13" i="102"/>
  <c r="GW11" i="102"/>
  <c r="GZ5" i="102"/>
  <c r="GY7" i="102"/>
  <c r="GW73" i="102"/>
  <c r="GW72" i="102"/>
  <c r="J148" i="117"/>
  <c r="GV72" i="102"/>
  <c r="GW44" i="102"/>
  <c r="J103" i="117"/>
  <c r="GW38" i="102"/>
  <c r="GX13" i="102"/>
  <c r="GX44" i="102"/>
  <c r="Y114" i="108"/>
  <c r="GV43" i="102"/>
  <c r="J74" i="117"/>
  <c r="J155" i="117"/>
  <c r="J111" i="117"/>
  <c r="J112" i="117"/>
  <c r="J99" i="117"/>
  <c r="Y113" i="108"/>
  <c r="GT35" i="102"/>
  <c r="GT34" i="102"/>
  <c r="GX48" i="102"/>
  <c r="J138" i="117"/>
  <c r="GW43" i="102"/>
  <c r="GX73" i="102"/>
  <c r="GX11" i="102"/>
  <c r="GY38" i="102"/>
  <c r="GY44" i="102"/>
  <c r="J93" i="117"/>
  <c r="GX38" i="102"/>
  <c r="GZ7" i="102"/>
  <c r="HA5" i="102"/>
  <c r="GV36" i="102"/>
  <c r="Y115" i="108"/>
  <c r="Y127" i="108"/>
  <c r="GW36" i="102"/>
  <c r="Y116" i="108"/>
  <c r="J75" i="117"/>
  <c r="HA7" i="102"/>
  <c r="HC5" i="102"/>
  <c r="GY48" i="102"/>
  <c r="J125" i="117"/>
  <c r="GY13" i="102"/>
  <c r="GY11" i="102"/>
  <c r="GX72" i="102"/>
  <c r="GY73" i="102"/>
  <c r="GY72" i="102"/>
  <c r="J153" i="117"/>
  <c r="GV35" i="102"/>
  <c r="GV34" i="102"/>
  <c r="GX43" i="102"/>
  <c r="J163" i="117"/>
  <c r="GW35" i="102"/>
  <c r="GW34" i="102"/>
  <c r="GY43" i="102"/>
  <c r="GO15" i="102"/>
  <c r="GO16" i="102"/>
  <c r="GO17" i="102"/>
  <c r="GO20" i="102"/>
  <c r="GO18" i="102"/>
  <c r="GO19" i="102"/>
  <c r="GO21" i="102"/>
  <c r="GO25" i="102"/>
  <c r="GO23" i="102"/>
  <c r="GO26" i="102"/>
  <c r="GO27" i="102"/>
  <c r="GO22" i="102"/>
  <c r="GO24" i="102"/>
  <c r="GO29" i="102"/>
  <c r="GO30" i="102"/>
  <c r="GO28" i="102"/>
  <c r="GO31" i="102"/>
  <c r="GO32" i="102"/>
  <c r="GO33" i="102"/>
  <c r="GO40" i="102"/>
  <c r="GO41" i="102"/>
  <c r="GO42" i="102"/>
  <c r="GO46" i="102"/>
  <c r="GO47" i="102"/>
  <c r="J53" i="117"/>
  <c r="GO50" i="102"/>
  <c r="GO51" i="102"/>
  <c r="GO52" i="102"/>
  <c r="GO53" i="102"/>
  <c r="GO54" i="102"/>
  <c r="GO55" i="102"/>
  <c r="GO56" i="102"/>
  <c r="GO57" i="102"/>
  <c r="GO58" i="102"/>
  <c r="GO59" i="102"/>
  <c r="GO60" i="102"/>
  <c r="GO61" i="102"/>
  <c r="GO62" i="102"/>
  <c r="GO63" i="102"/>
  <c r="GO64" i="102"/>
  <c r="GO65" i="102"/>
  <c r="GO66" i="102"/>
  <c r="GO67" i="102"/>
  <c r="GO68" i="102"/>
  <c r="GO69" i="102"/>
  <c r="GO70" i="102"/>
  <c r="GO71" i="102"/>
  <c r="GO75" i="102"/>
  <c r="GO76" i="102"/>
  <c r="GO77" i="102"/>
  <c r="GO78" i="102"/>
  <c r="GO79" i="102"/>
  <c r="GO80" i="102"/>
  <c r="GO81" i="102"/>
  <c r="GO82" i="102"/>
  <c r="GO83" i="102"/>
  <c r="GO84" i="102"/>
  <c r="J55" i="117"/>
  <c r="GO85" i="102"/>
  <c r="J54" i="117"/>
  <c r="GO86" i="102"/>
  <c r="J56" i="117"/>
  <c r="GO87" i="102"/>
  <c r="J52" i="117"/>
  <c r="GZ73" i="102"/>
  <c r="GZ72" i="102"/>
  <c r="J145" i="117"/>
  <c r="GZ48" i="102"/>
  <c r="J130" i="117"/>
  <c r="GZ38" i="102"/>
  <c r="GZ44" i="102"/>
  <c r="J95" i="117"/>
  <c r="GZ13" i="102"/>
  <c r="GZ11" i="102"/>
  <c r="HD5" i="102"/>
  <c r="HC7" i="102"/>
  <c r="GX36" i="102"/>
  <c r="J83" i="117"/>
  <c r="J71" i="117"/>
  <c r="GY36" i="102"/>
  <c r="J70" i="117"/>
  <c r="J268" i="103"/>
  <c r="M94" i="108"/>
  <c r="M106" i="108"/>
  <c r="J267" i="103"/>
  <c r="M93" i="108"/>
  <c r="M107" i="108"/>
  <c r="J264" i="103"/>
  <c r="M90" i="108"/>
  <c r="M105" i="108"/>
  <c r="M116" i="108"/>
  <c r="J270" i="103"/>
  <c r="M96" i="108"/>
  <c r="M104" i="108"/>
  <c r="M115" i="108"/>
  <c r="J269" i="103"/>
  <c r="M95" i="108"/>
  <c r="M108" i="108"/>
  <c r="GY35" i="102"/>
  <c r="GY34" i="102"/>
  <c r="Y118" i="108"/>
  <c r="GZ43" i="102"/>
  <c r="HA48" i="102"/>
  <c r="GO49" i="102"/>
  <c r="GO37" i="102"/>
  <c r="HA13" i="102"/>
  <c r="GO13" i="102"/>
  <c r="GO14" i="102"/>
  <c r="HA44" i="102"/>
  <c r="J98" i="117"/>
  <c r="J113" i="117"/>
  <c r="GO45" i="102"/>
  <c r="HE5" i="102"/>
  <c r="HD7" i="102"/>
  <c r="HA73" i="102"/>
  <c r="GO74" i="102"/>
  <c r="GO12" i="102"/>
  <c r="HA38" i="102"/>
  <c r="GO38" i="102"/>
  <c r="GO39" i="102"/>
  <c r="GZ36" i="102"/>
  <c r="GZ35" i="102"/>
  <c r="GZ34" i="102"/>
  <c r="J63" i="117"/>
  <c r="Y117" i="108"/>
  <c r="GX35" i="102"/>
  <c r="GX34" i="102"/>
  <c r="GO48" i="102"/>
  <c r="J50" i="117"/>
  <c r="J132" i="117"/>
  <c r="J123" i="117"/>
  <c r="J139" i="117"/>
  <c r="Y119" i="108"/>
  <c r="J265" i="103"/>
  <c r="M91" i="108"/>
  <c r="M102" i="108"/>
  <c r="M113" i="108"/>
  <c r="M117" i="108"/>
  <c r="HA11" i="102"/>
  <c r="GO11" i="102"/>
  <c r="HF5" i="102"/>
  <c r="HE7" i="102"/>
  <c r="HA72" i="102"/>
  <c r="GO73" i="102"/>
  <c r="GO44" i="102"/>
  <c r="J51" i="117"/>
  <c r="GO72" i="102"/>
  <c r="J49" i="117"/>
  <c r="J57" i="117"/>
  <c r="J146" i="117"/>
  <c r="J164" i="117"/>
  <c r="J263" i="103"/>
  <c r="M89" i="108"/>
  <c r="M103" i="108"/>
  <c r="M114" i="108"/>
  <c r="J266" i="103"/>
  <c r="M92" i="108"/>
  <c r="M101" i="108"/>
  <c r="M112" i="108"/>
  <c r="HA43" i="102"/>
  <c r="HD13" i="102"/>
  <c r="HD11" i="102"/>
  <c r="HD44" i="102"/>
  <c r="HD38" i="102"/>
  <c r="HE38" i="102"/>
  <c r="HE44" i="102"/>
  <c r="HD48" i="102"/>
  <c r="HF7" i="102"/>
  <c r="HG5" i="102"/>
  <c r="HD73" i="102"/>
  <c r="E10" i="108"/>
  <c r="K119" i="117"/>
  <c r="E8" i="108"/>
  <c r="K97" i="117"/>
  <c r="F8" i="108"/>
  <c r="K96" i="117"/>
  <c r="GO43" i="102"/>
  <c r="M97" i="108"/>
  <c r="J69" i="117"/>
  <c r="J84" i="117"/>
  <c r="M120" i="108"/>
  <c r="J271" i="103"/>
  <c r="J278" i="103"/>
  <c r="HA36" i="102"/>
  <c r="HD72" i="102"/>
  <c r="HH5" i="102"/>
  <c r="HG7" i="102"/>
  <c r="HF38" i="102"/>
  <c r="HE73" i="102"/>
  <c r="HE72" i="102"/>
  <c r="K150" i="117"/>
  <c r="HE13" i="102"/>
  <c r="HE48" i="102"/>
  <c r="AA101" i="108"/>
  <c r="K152" i="117"/>
  <c r="F10" i="108"/>
  <c r="K118" i="117"/>
  <c r="J277" i="103"/>
  <c r="J276" i="103"/>
  <c r="J275" i="103"/>
  <c r="J282" i="103"/>
  <c r="J281" i="103"/>
  <c r="J279" i="103"/>
  <c r="J280" i="103"/>
  <c r="F11" i="108"/>
  <c r="AA102" i="108"/>
  <c r="GO36" i="102"/>
  <c r="Y120" i="108"/>
  <c r="Y125" i="108"/>
  <c r="HD43" i="102"/>
  <c r="E11" i="108"/>
  <c r="HE43" i="102"/>
  <c r="HA35" i="102"/>
  <c r="GO35" i="102"/>
  <c r="HF44" i="102"/>
  <c r="HF48" i="102"/>
  <c r="HF13" i="102"/>
  <c r="HF11" i="102"/>
  <c r="HI5" i="102"/>
  <c r="HH7" i="102"/>
  <c r="HF73" i="102"/>
  <c r="HE11" i="102"/>
  <c r="G10" i="108"/>
  <c r="K117" i="117"/>
  <c r="G8" i="108"/>
  <c r="K92" i="117"/>
  <c r="HD36" i="102"/>
  <c r="Z101" i="108"/>
  <c r="K68" i="117"/>
  <c r="HE36" i="102"/>
  <c r="Z102" i="108"/>
  <c r="K66" i="117"/>
  <c r="Y122" i="108"/>
  <c r="Y123" i="108"/>
  <c r="Y143" i="108"/>
  <c r="HA34" i="102"/>
  <c r="HF72" i="102"/>
  <c r="HG44" i="102"/>
  <c r="HJ5" i="102"/>
  <c r="HI7" i="102"/>
  <c r="HG38" i="102"/>
  <c r="HG73" i="102"/>
  <c r="HG72" i="102"/>
  <c r="K159" i="117"/>
  <c r="HG48" i="102"/>
  <c r="HG13" i="102"/>
  <c r="HD35" i="102"/>
  <c r="HD34" i="102"/>
  <c r="H8" i="108"/>
  <c r="K107" i="117"/>
  <c r="AA103" i="108"/>
  <c r="AA126" i="108"/>
  <c r="K147" i="117"/>
  <c r="H10" i="108"/>
  <c r="K134" i="117"/>
  <c r="HE35" i="102"/>
  <c r="HE34" i="102"/>
  <c r="Y136" i="108"/>
  <c r="Y141" i="108"/>
  <c r="Y132" i="108"/>
  <c r="Y138" i="108"/>
  <c r="Y133" i="108"/>
  <c r="Y140" i="108"/>
  <c r="Y134" i="108"/>
  <c r="Y139" i="108"/>
  <c r="Y130" i="108"/>
  <c r="Y135" i="108"/>
  <c r="Y142" i="108"/>
  <c r="H11" i="108"/>
  <c r="AA104" i="108"/>
  <c r="HF43" i="102"/>
  <c r="G11" i="108"/>
  <c r="HK5" i="102"/>
  <c r="HJ7" i="102"/>
  <c r="HI44" i="102"/>
  <c r="HH44" i="102"/>
  <c r="HH38" i="102"/>
  <c r="HH73" i="102"/>
  <c r="HH72" i="102"/>
  <c r="K151" i="117"/>
  <c r="HG11" i="102"/>
  <c r="HG43" i="102"/>
  <c r="K79" i="117"/>
  <c r="HH48" i="102"/>
  <c r="HH13" i="102"/>
  <c r="HH11" i="102"/>
  <c r="J8" i="108"/>
  <c r="K105" i="117"/>
  <c r="HF36" i="102"/>
  <c r="Z103" i="108"/>
  <c r="Z126" i="108"/>
  <c r="AA133" i="108"/>
  <c r="AA140" i="108"/>
  <c r="K64" i="117"/>
  <c r="I10" i="108"/>
  <c r="K127" i="117"/>
  <c r="I8" i="108"/>
  <c r="K91" i="117"/>
  <c r="Y145" i="108"/>
  <c r="I11" i="108"/>
  <c r="AA105" i="108"/>
  <c r="HH43" i="102"/>
  <c r="HI13" i="102"/>
  <c r="HI11" i="102"/>
  <c r="HG36" i="102"/>
  <c r="HI38" i="102"/>
  <c r="HI73" i="102"/>
  <c r="HJ38" i="102"/>
  <c r="HI48" i="102"/>
  <c r="HL5" i="102"/>
  <c r="HK7" i="102"/>
  <c r="HF35" i="102"/>
  <c r="HF34" i="102"/>
  <c r="J10" i="108"/>
  <c r="K129" i="117"/>
  <c r="HH36" i="102"/>
  <c r="K67" i="117"/>
  <c r="HG34" i="102"/>
  <c r="Z104" i="108"/>
  <c r="HH35" i="102"/>
  <c r="HH34" i="102"/>
  <c r="Z105" i="108"/>
  <c r="HC14" i="102"/>
  <c r="HC16" i="102"/>
  <c r="HC18" i="102"/>
  <c r="HC19" i="102"/>
  <c r="HC15" i="102"/>
  <c r="HC17" i="102"/>
  <c r="HC21" i="102"/>
  <c r="HC22" i="102"/>
  <c r="HC23" i="102"/>
  <c r="HC24" i="102"/>
  <c r="HC20" i="102"/>
  <c r="HC25" i="102"/>
  <c r="HC26" i="102"/>
  <c r="HC27" i="102"/>
  <c r="HC28" i="102"/>
  <c r="HC29" i="102"/>
  <c r="HC30" i="102"/>
  <c r="HC31" i="102"/>
  <c r="HC32" i="102"/>
  <c r="HC33" i="102"/>
  <c r="HC40" i="102"/>
  <c r="HC41" i="102"/>
  <c r="HK44" i="102"/>
  <c r="HC46" i="102"/>
  <c r="HC47" i="102"/>
  <c r="HC50" i="102"/>
  <c r="HC51" i="102"/>
  <c r="HC52" i="102"/>
  <c r="HC53" i="102"/>
  <c r="HC42" i="102"/>
  <c r="HC54" i="102"/>
  <c r="HC55" i="102"/>
  <c r="HC56" i="102"/>
  <c r="HC57" i="102"/>
  <c r="HC58" i="102"/>
  <c r="HC59" i="102"/>
  <c r="HC60" i="102"/>
  <c r="HC61" i="102"/>
  <c r="HC62" i="102"/>
  <c r="HC63" i="102"/>
  <c r="HC64" i="102"/>
  <c r="HC65" i="102"/>
  <c r="HC67" i="102"/>
  <c r="HC68" i="102"/>
  <c r="HC69" i="102"/>
  <c r="HC70" i="102"/>
  <c r="HC71" i="102"/>
  <c r="HC75" i="102"/>
  <c r="HC76" i="102"/>
  <c r="HC77" i="102"/>
  <c r="HC78" i="102"/>
  <c r="HC66" i="102"/>
  <c r="HC87" i="102"/>
  <c r="HC79" i="102"/>
  <c r="HC80" i="102"/>
  <c r="HC81" i="102"/>
  <c r="HC82" i="102"/>
  <c r="HC83" i="102"/>
  <c r="HC84" i="102"/>
  <c r="HC85" i="102"/>
  <c r="HC86" i="102"/>
  <c r="HG35" i="102"/>
  <c r="HJ48" i="102"/>
  <c r="HC49" i="102"/>
  <c r="HI72" i="102"/>
  <c r="HM5" i="102"/>
  <c r="HL7" i="102"/>
  <c r="HJ73" i="102"/>
  <c r="HJ72" i="102"/>
  <c r="K158" i="117"/>
  <c r="HC39" i="102"/>
  <c r="HJ44" i="102"/>
  <c r="HC45" i="102"/>
  <c r="HJ13" i="102"/>
  <c r="HJ11" i="102"/>
  <c r="HC37" i="102"/>
  <c r="K10" i="108"/>
  <c r="K131" i="117"/>
  <c r="L8" i="108"/>
  <c r="K108" i="117"/>
  <c r="K8" i="108"/>
  <c r="K106" i="117"/>
  <c r="AA106" i="108"/>
  <c r="K157" i="117"/>
  <c r="K11" i="108"/>
  <c r="AA107" i="108"/>
  <c r="HI43" i="102"/>
  <c r="J11" i="108"/>
  <c r="HK38" i="102"/>
  <c r="HC38" i="102"/>
  <c r="HK73" i="102"/>
  <c r="HK72" i="102"/>
  <c r="HC74" i="102"/>
  <c r="HC44" i="102"/>
  <c r="HK13" i="102"/>
  <c r="HC13" i="102"/>
  <c r="HJ43" i="102"/>
  <c r="HM7" i="102"/>
  <c r="HN5" i="102"/>
  <c r="HK48" i="102"/>
  <c r="K135" i="117"/>
  <c r="HC12" i="102"/>
  <c r="HI36" i="102"/>
  <c r="Z106" i="108"/>
  <c r="K77" i="117"/>
  <c r="HJ36" i="102"/>
  <c r="HJ35" i="102"/>
  <c r="K78" i="117"/>
  <c r="AA108" i="108"/>
  <c r="K160" i="117"/>
  <c r="Z107" i="108"/>
  <c r="HC48" i="102"/>
  <c r="L10" i="108"/>
  <c r="HC72" i="102"/>
  <c r="L11" i="108"/>
  <c r="HC73" i="102"/>
  <c r="HK11" i="102"/>
  <c r="HC11" i="102"/>
  <c r="HK43" i="102"/>
  <c r="HO5" i="102"/>
  <c r="HN7" i="102"/>
  <c r="HI35" i="102"/>
  <c r="HJ34" i="102"/>
  <c r="HC43" i="102"/>
  <c r="K80" i="117"/>
  <c r="AA121" i="108"/>
  <c r="HK36" i="102"/>
  <c r="HM48" i="102"/>
  <c r="HM38" i="102"/>
  <c r="HN44" i="102"/>
  <c r="HM44" i="102"/>
  <c r="HM13" i="102"/>
  <c r="HM11" i="102"/>
  <c r="HP5" i="102"/>
  <c r="HO7" i="102"/>
  <c r="HI34" i="102"/>
  <c r="HM73" i="102"/>
  <c r="N8" i="108"/>
  <c r="K110" i="117"/>
  <c r="M8" i="108"/>
  <c r="K109" i="117"/>
  <c r="M10" i="108"/>
  <c r="K136" i="117"/>
  <c r="HK35" i="102"/>
  <c r="HC35" i="102"/>
  <c r="Z108" i="108"/>
  <c r="HK34" i="102"/>
  <c r="HC36" i="102"/>
  <c r="Z121" i="108"/>
  <c r="HN48" i="102"/>
  <c r="HN13" i="102"/>
  <c r="HN11" i="102"/>
  <c r="HQ5" i="102"/>
  <c r="HP7" i="102"/>
  <c r="HM72" i="102"/>
  <c r="HN38" i="102"/>
  <c r="HN73" i="102"/>
  <c r="HN72" i="102"/>
  <c r="K162" i="117"/>
  <c r="AA109" i="108"/>
  <c r="K161" i="117"/>
  <c r="N10" i="108"/>
  <c r="K137" i="117"/>
  <c r="N11" i="108"/>
  <c r="AA110" i="108"/>
  <c r="HM43" i="102"/>
  <c r="M11" i="108"/>
  <c r="HN43" i="102"/>
  <c r="HQ7" i="102"/>
  <c r="HR5" i="102"/>
  <c r="HO73" i="102"/>
  <c r="HO44" i="102"/>
  <c r="HO38" i="102"/>
  <c r="HO13" i="102"/>
  <c r="HO48" i="102"/>
  <c r="O8" i="108"/>
  <c r="K104" i="117"/>
  <c r="HN36" i="102"/>
  <c r="HN34" i="102"/>
  <c r="K82" i="117"/>
  <c r="O10" i="108"/>
  <c r="K128" i="117"/>
  <c r="HM36" i="102"/>
  <c r="Z109" i="108"/>
  <c r="K81" i="117"/>
  <c r="HO11" i="102"/>
  <c r="HP44" i="102"/>
  <c r="HP38" i="102"/>
  <c r="HO72" i="102"/>
  <c r="HR7" i="102"/>
  <c r="HS5" i="102"/>
  <c r="HP48" i="102"/>
  <c r="HP73" i="102"/>
  <c r="HP72" i="102"/>
  <c r="K154" i="117"/>
  <c r="HP13" i="102"/>
  <c r="HP11" i="102"/>
  <c r="HN35" i="102"/>
  <c r="Z110" i="108"/>
  <c r="AA111" i="108"/>
  <c r="AA129" i="108"/>
  <c r="K156" i="117"/>
  <c r="HM35" i="102"/>
  <c r="P10" i="108"/>
  <c r="K121" i="117"/>
  <c r="HM34" i="102"/>
  <c r="P8" i="108"/>
  <c r="K101" i="117"/>
  <c r="P11" i="108"/>
  <c r="AA112" i="108"/>
  <c r="AA128" i="108"/>
  <c r="HO43" i="102"/>
  <c r="O11" i="108"/>
  <c r="HQ73" i="102"/>
  <c r="HQ72" i="102"/>
  <c r="K144" i="117"/>
  <c r="HQ48" i="102"/>
  <c r="HQ38" i="102"/>
  <c r="HQ44" i="102"/>
  <c r="HQ13" i="102"/>
  <c r="HQ11" i="102"/>
  <c r="HT5" i="102"/>
  <c r="HS7" i="102"/>
  <c r="HP43" i="102"/>
  <c r="HP36" i="102"/>
  <c r="Z112" i="108"/>
  <c r="Z128" i="108"/>
  <c r="AA135" i="108"/>
  <c r="AA142" i="108"/>
  <c r="K73" i="117"/>
  <c r="Q8" i="108"/>
  <c r="K94" i="117"/>
  <c r="HO36" i="102"/>
  <c r="K76" i="117"/>
  <c r="Q10" i="108"/>
  <c r="K126" i="117"/>
  <c r="HO35" i="102"/>
  <c r="Z111" i="108"/>
  <c r="Z129" i="108"/>
  <c r="Q11" i="108"/>
  <c r="AA113" i="108"/>
  <c r="HQ43" i="102"/>
  <c r="HR48" i="102"/>
  <c r="HR38" i="102"/>
  <c r="HR13" i="102"/>
  <c r="HR11" i="102"/>
  <c r="HP35" i="102"/>
  <c r="HP34" i="102"/>
  <c r="HS38" i="102"/>
  <c r="HU5" i="102"/>
  <c r="HT7" i="102"/>
  <c r="HO34" i="102"/>
  <c r="HR73" i="102"/>
  <c r="HR72" i="102"/>
  <c r="K149" i="117"/>
  <c r="R10" i="108"/>
  <c r="K120" i="117"/>
  <c r="HQ36" i="102"/>
  <c r="Z113" i="108"/>
  <c r="K62" i="117"/>
  <c r="R11" i="108"/>
  <c r="AA114" i="108"/>
  <c r="AA136" i="108"/>
  <c r="AA141" i="108"/>
  <c r="HR43" i="102"/>
  <c r="K65" i="117"/>
  <c r="HV5" i="102"/>
  <c r="HU7" i="102"/>
  <c r="HS48" i="102"/>
  <c r="HS13" i="102"/>
  <c r="HS11" i="102"/>
  <c r="HS44" i="102"/>
  <c r="HS73" i="102"/>
  <c r="HS72" i="102"/>
  <c r="K155" i="117"/>
  <c r="HQ35" i="102"/>
  <c r="HQ34" i="102"/>
  <c r="S10" i="108"/>
  <c r="K122" i="117"/>
  <c r="S8" i="108"/>
  <c r="K102" i="117"/>
  <c r="HR36" i="102"/>
  <c r="HR35" i="102"/>
  <c r="HR34" i="102"/>
  <c r="Z114" i="108"/>
  <c r="S11" i="108"/>
  <c r="AA115" i="108"/>
  <c r="AA127" i="108"/>
  <c r="HW5" i="102"/>
  <c r="HV7" i="102"/>
  <c r="HT73" i="102"/>
  <c r="HT72" i="102"/>
  <c r="K148" i="117"/>
  <c r="HT13" i="102"/>
  <c r="HT11" i="102"/>
  <c r="HS43" i="102"/>
  <c r="HT48" i="102"/>
  <c r="HT44" i="102"/>
  <c r="HT38" i="102"/>
  <c r="T8" i="108"/>
  <c r="K103" i="117"/>
  <c r="T10" i="108"/>
  <c r="K133" i="117"/>
  <c r="HS36" i="102"/>
  <c r="Z115" i="108"/>
  <c r="Z127" i="108"/>
  <c r="AA134" i="108"/>
  <c r="AA139" i="108"/>
  <c r="K74" i="117"/>
  <c r="T11" i="108"/>
  <c r="AA116" i="108"/>
  <c r="HU44" i="102"/>
  <c r="HU13" i="102"/>
  <c r="HU11" i="102"/>
  <c r="HU48" i="102"/>
  <c r="HU73" i="102"/>
  <c r="HU72" i="102"/>
  <c r="K163" i="117"/>
  <c r="HU38" i="102"/>
  <c r="HX5" i="102"/>
  <c r="HX7" i="102"/>
  <c r="HW7" i="102"/>
  <c r="HT43" i="102"/>
  <c r="U10" i="108"/>
  <c r="K138" i="117"/>
  <c r="HS35" i="102"/>
  <c r="HS34" i="102"/>
  <c r="U8" i="108"/>
  <c r="K111" i="117"/>
  <c r="K112" i="117"/>
  <c r="HT36" i="102"/>
  <c r="Z116" i="108"/>
  <c r="K75" i="117"/>
  <c r="U11" i="108"/>
  <c r="AA117" i="108"/>
  <c r="HV13" i="102"/>
  <c r="HV11" i="102"/>
  <c r="HV73" i="102"/>
  <c r="HV72" i="102"/>
  <c r="K153" i="117"/>
  <c r="HV48" i="102"/>
  <c r="HW13" i="102"/>
  <c r="HW44" i="102"/>
  <c r="HL15" i="102"/>
  <c r="HL20" i="102"/>
  <c r="HL21" i="102"/>
  <c r="HL17" i="102"/>
  <c r="HL18" i="102"/>
  <c r="HL22" i="102"/>
  <c r="HL23" i="102"/>
  <c r="HL24" i="102"/>
  <c r="HL25" i="102"/>
  <c r="HL16" i="102"/>
  <c r="HL26" i="102"/>
  <c r="HL27" i="102"/>
  <c r="HL29" i="102"/>
  <c r="HL30" i="102"/>
  <c r="HL31" i="102"/>
  <c r="HL33" i="102"/>
  <c r="HL28" i="102"/>
  <c r="HL41" i="102"/>
  <c r="HL42" i="102"/>
  <c r="HL46" i="102"/>
  <c r="HL47" i="102"/>
  <c r="K53" i="117"/>
  <c r="HL50" i="102"/>
  <c r="HL51" i="102"/>
  <c r="HL52" i="102"/>
  <c r="HL53" i="102"/>
  <c r="HL54" i="102"/>
  <c r="HL56" i="102"/>
  <c r="HL57" i="102"/>
  <c r="HL58" i="102"/>
  <c r="HL60" i="102"/>
  <c r="HL61" i="102"/>
  <c r="HL62" i="102"/>
  <c r="HL64" i="102"/>
  <c r="HL65" i="102"/>
  <c r="HL66" i="102"/>
  <c r="HL68" i="102"/>
  <c r="HL69" i="102"/>
  <c r="HL70" i="102"/>
  <c r="HL75" i="102"/>
  <c r="HL76" i="102"/>
  <c r="HL78" i="102"/>
  <c r="HL79" i="102"/>
  <c r="HL80" i="102"/>
  <c r="HL82" i="102"/>
  <c r="HL83" i="102"/>
  <c r="HL84" i="102"/>
  <c r="K55" i="117"/>
  <c r="HL86" i="102"/>
  <c r="K56" i="117"/>
  <c r="HV44" i="102"/>
  <c r="HV38" i="102"/>
  <c r="HU43" i="102"/>
  <c r="HT35" i="102"/>
  <c r="HT34" i="102"/>
  <c r="K99" i="117"/>
  <c r="V8" i="108"/>
  <c r="K93" i="117"/>
  <c r="W8" i="108"/>
  <c r="K95" i="117"/>
  <c r="HU36" i="102"/>
  <c r="Z117" i="108"/>
  <c r="K83" i="117"/>
  <c r="K71" i="117"/>
  <c r="V10" i="108"/>
  <c r="K125" i="117"/>
  <c r="HU34" i="102"/>
  <c r="K267" i="103"/>
  <c r="N93" i="108"/>
  <c r="N107" i="108"/>
  <c r="E155" i="108"/>
  <c r="G155" i="108"/>
  <c r="K264" i="103"/>
  <c r="N90" i="108"/>
  <c r="N105" i="108"/>
  <c r="V11" i="108"/>
  <c r="AA118" i="108"/>
  <c r="K269" i="103"/>
  <c r="N95" i="108"/>
  <c r="N108" i="108"/>
  <c r="E156" i="108"/>
  <c r="G156" i="108"/>
  <c r="HV43" i="102"/>
  <c r="HL85" i="102"/>
  <c r="K54" i="117"/>
  <c r="HL81" i="102"/>
  <c r="HL77" i="102"/>
  <c r="HL71" i="102"/>
  <c r="HL67" i="102"/>
  <c r="HL63" i="102"/>
  <c r="HL59" i="102"/>
  <c r="HL55" i="102"/>
  <c r="HL40" i="102"/>
  <c r="HL19" i="102"/>
  <c r="HW38" i="102"/>
  <c r="HL12" i="102"/>
  <c r="HX44" i="102"/>
  <c r="HL45" i="102"/>
  <c r="HX38" i="102"/>
  <c r="HL39" i="102"/>
  <c r="HL32" i="102"/>
  <c r="HX73" i="102"/>
  <c r="HL74" i="102"/>
  <c r="D60" i="103"/>
  <c r="J53" i="103"/>
  <c r="E53" i="103"/>
  <c r="E59" i="103"/>
  <c r="H87" i="104"/>
  <c r="I56" i="103"/>
  <c r="D56" i="103"/>
  <c r="F60" i="103"/>
  <c r="I59" i="103"/>
  <c r="G58" i="103"/>
  <c r="D54" i="103"/>
  <c r="K54" i="103"/>
  <c r="B60" i="103"/>
  <c r="K88" i="104"/>
  <c r="G59" i="103"/>
  <c r="E58" i="103"/>
  <c r="I54" i="103"/>
  <c r="H60" i="103"/>
  <c r="D53" i="103"/>
  <c r="E88" i="104"/>
  <c r="E60" i="103"/>
  <c r="J60" i="103"/>
  <c r="F58" i="103"/>
  <c r="I53" i="103"/>
  <c r="H58" i="103"/>
  <c r="G60" i="103"/>
  <c r="E87" i="104"/>
  <c r="H53" i="103"/>
  <c r="C60" i="103"/>
  <c r="C54" i="103"/>
  <c r="K87" i="104"/>
  <c r="K58" i="103"/>
  <c r="J59" i="103"/>
  <c r="C56" i="103"/>
  <c r="I87" i="104"/>
  <c r="B88" i="104"/>
  <c r="B89" i="104"/>
  <c r="F88" i="104"/>
  <c r="J54" i="103"/>
  <c r="J56" i="103"/>
  <c r="J88" i="104"/>
  <c r="F59" i="103"/>
  <c r="D58" i="103"/>
  <c r="H54" i="103"/>
  <c r="C87" i="104"/>
  <c r="G53" i="103"/>
  <c r="K60" i="103"/>
  <c r="B59" i="103"/>
  <c r="G56" i="103"/>
  <c r="H88" i="104"/>
  <c r="H89" i="104"/>
  <c r="B58" i="103"/>
  <c r="F53" i="103"/>
  <c r="B56" i="103"/>
  <c r="I60" i="103"/>
  <c r="H59" i="103"/>
  <c r="G54" i="103"/>
  <c r="J58" i="103"/>
  <c r="D88" i="104"/>
  <c r="K53" i="103"/>
  <c r="G87" i="104"/>
  <c r="C53" i="103"/>
  <c r="G88" i="104"/>
  <c r="E56" i="103"/>
  <c r="F87" i="104"/>
  <c r="C59" i="103"/>
  <c r="C58" i="103"/>
  <c r="J87" i="104"/>
  <c r="F56" i="103"/>
  <c r="F54" i="103"/>
  <c r="D87" i="104"/>
  <c r="H56" i="103"/>
  <c r="D59" i="103"/>
  <c r="I88" i="104"/>
  <c r="E54" i="103"/>
  <c r="I58" i="103"/>
  <c r="C88" i="104"/>
  <c r="HL87" i="102"/>
  <c r="K52" i="117"/>
  <c r="HX48" i="102"/>
  <c r="HL49" i="102"/>
  <c r="HL37" i="102"/>
  <c r="HX13" i="102"/>
  <c r="HL13" i="102"/>
  <c r="HL14" i="102"/>
  <c r="HW73" i="102"/>
  <c r="HW72" i="102"/>
  <c r="K145" i="117"/>
  <c r="HW48" i="102"/>
  <c r="HW11" i="102"/>
  <c r="HU35" i="102"/>
  <c r="X10" i="108"/>
  <c r="K132" i="117"/>
  <c r="HV36" i="102"/>
  <c r="Z118" i="108"/>
  <c r="K70" i="117"/>
  <c r="X8" i="108"/>
  <c r="K98" i="117"/>
  <c r="K113" i="117"/>
  <c r="W10" i="108"/>
  <c r="K130" i="117"/>
  <c r="K123" i="117"/>
  <c r="K139" i="117"/>
  <c r="K56" i="103"/>
  <c r="K61" i="103"/>
  <c r="K72" i="103"/>
  <c r="K268" i="103"/>
  <c r="N94" i="108"/>
  <c r="N106" i="108"/>
  <c r="W11" i="108"/>
  <c r="AA119" i="108"/>
  <c r="K270" i="103"/>
  <c r="N96" i="108"/>
  <c r="N104" i="108"/>
  <c r="E153" i="108"/>
  <c r="G153" i="108"/>
  <c r="N116" i="108"/>
  <c r="C89" i="104"/>
  <c r="I89" i="104"/>
  <c r="HW43" i="102"/>
  <c r="HL48" i="102"/>
  <c r="K50" i="117"/>
  <c r="G89" i="104"/>
  <c r="K89" i="104"/>
  <c r="K71" i="103"/>
  <c r="G55" i="103"/>
  <c r="G57" i="103"/>
  <c r="G78" i="103"/>
  <c r="C61" i="103"/>
  <c r="C72" i="103"/>
  <c r="C71" i="103"/>
  <c r="C91" i="103"/>
  <c r="C81" i="103"/>
  <c r="HX72" i="102"/>
  <c r="HL73" i="102"/>
  <c r="F79" i="103"/>
  <c r="F69" i="103"/>
  <c r="F89" i="103"/>
  <c r="C55" i="103"/>
  <c r="C57" i="103"/>
  <c r="C78" i="103"/>
  <c r="B81" i="103"/>
  <c r="B57" i="103"/>
  <c r="B61" i="103"/>
  <c r="B72" i="103"/>
  <c r="B71" i="103"/>
  <c r="G61" i="103"/>
  <c r="G72" i="103"/>
  <c r="G71" i="103"/>
  <c r="G91" i="103"/>
  <c r="G81" i="103"/>
  <c r="F89" i="104"/>
  <c r="I79" i="103"/>
  <c r="I69" i="103"/>
  <c r="I89" i="103"/>
  <c r="J55" i="103"/>
  <c r="J57" i="103"/>
  <c r="J78" i="103"/>
  <c r="HL38" i="102"/>
  <c r="HX11" i="102"/>
  <c r="D89" i="104"/>
  <c r="J79" i="103"/>
  <c r="J69" i="103"/>
  <c r="J89" i="103"/>
  <c r="C69" i="103"/>
  <c r="C89" i="103"/>
  <c r="C79" i="103"/>
  <c r="I81" i="103"/>
  <c r="I61" i="103"/>
  <c r="I72" i="103"/>
  <c r="I71" i="103"/>
  <c r="I91" i="103"/>
  <c r="F91" i="103"/>
  <c r="F81" i="103"/>
  <c r="F61" i="103"/>
  <c r="F72" i="103"/>
  <c r="F71" i="103"/>
  <c r="G69" i="103"/>
  <c r="G89" i="103"/>
  <c r="G79" i="103"/>
  <c r="F55" i="103"/>
  <c r="F57" i="103"/>
  <c r="F78" i="103"/>
  <c r="J89" i="104"/>
  <c r="H55" i="103"/>
  <c r="H57" i="103"/>
  <c r="H78" i="103"/>
  <c r="I55" i="103"/>
  <c r="I57" i="103"/>
  <c r="I78" i="103"/>
  <c r="E89" i="104"/>
  <c r="K69" i="103"/>
  <c r="K89" i="103"/>
  <c r="K79" i="103"/>
  <c r="E79" i="103"/>
  <c r="E69" i="103"/>
  <c r="E89" i="103"/>
  <c r="H61" i="103"/>
  <c r="H72" i="103"/>
  <c r="H71" i="103"/>
  <c r="H91" i="103"/>
  <c r="H81" i="103"/>
  <c r="E81" i="103"/>
  <c r="E61" i="103"/>
  <c r="E72" i="103"/>
  <c r="E71" i="103"/>
  <c r="E91" i="103"/>
  <c r="K55" i="103"/>
  <c r="K78" i="103"/>
  <c r="H69" i="103"/>
  <c r="H89" i="103"/>
  <c r="H79" i="103"/>
  <c r="J91" i="103"/>
  <c r="J81" i="103"/>
  <c r="J61" i="103"/>
  <c r="J72" i="103"/>
  <c r="J71" i="103"/>
  <c r="D55" i="103"/>
  <c r="D78" i="103"/>
  <c r="D69" i="103"/>
  <c r="D89" i="103"/>
  <c r="D79" i="103"/>
  <c r="D61" i="103"/>
  <c r="D72" i="103"/>
  <c r="D71" i="103"/>
  <c r="D91" i="103"/>
  <c r="D81" i="103"/>
  <c r="E55" i="103"/>
  <c r="E57" i="103"/>
  <c r="E78" i="103"/>
  <c r="HL44" i="102"/>
  <c r="K51" i="117"/>
  <c r="HV35" i="102"/>
  <c r="HV34" i="102"/>
  <c r="AA120" i="108"/>
  <c r="AA125" i="108"/>
  <c r="K146" i="117"/>
  <c r="K164" i="117"/>
  <c r="HW36" i="102"/>
  <c r="HW35" i="102"/>
  <c r="HW34" i="102"/>
  <c r="K63" i="117"/>
  <c r="K81" i="103"/>
  <c r="K265" i="103"/>
  <c r="N91" i="108"/>
  <c r="N102" i="108"/>
  <c r="K263" i="103"/>
  <c r="N89" i="108"/>
  <c r="N103" i="108"/>
  <c r="Z119" i="108"/>
  <c r="E152" i="108"/>
  <c r="G152" i="108"/>
  <c r="N115" i="108"/>
  <c r="E154" i="108"/>
  <c r="G154" i="108"/>
  <c r="N117" i="108"/>
  <c r="HL72" i="102"/>
  <c r="X11" i="108"/>
  <c r="C17" i="108" a="1"/>
  <c r="HX43" i="102"/>
  <c r="D80" i="103"/>
  <c r="E7" i="107"/>
  <c r="E8" i="107"/>
  <c r="D90" i="103"/>
  <c r="D70" i="103"/>
  <c r="HL11" i="102"/>
  <c r="I70" i="103"/>
  <c r="I80" i="103"/>
  <c r="J7" i="107"/>
  <c r="J8" i="107"/>
  <c r="I90" i="103"/>
  <c r="G7" i="107"/>
  <c r="G8" i="107"/>
  <c r="F90" i="103"/>
  <c r="F70" i="103"/>
  <c r="F80" i="103"/>
  <c r="C80" i="103"/>
  <c r="D7" i="107"/>
  <c r="D8" i="107"/>
  <c r="C90" i="103"/>
  <c r="C70" i="103"/>
  <c r="G80" i="103"/>
  <c r="H7" i="107"/>
  <c r="H8" i="107"/>
  <c r="G90" i="103"/>
  <c r="G70" i="103"/>
  <c r="E70" i="103"/>
  <c r="E80" i="103"/>
  <c r="F7" i="107"/>
  <c r="F8" i="107"/>
  <c r="E90" i="103"/>
  <c r="K80" i="103"/>
  <c r="L7" i="107"/>
  <c r="L8" i="107"/>
  <c r="K70" i="103"/>
  <c r="D57" i="103"/>
  <c r="H80" i="103"/>
  <c r="I7" i="107"/>
  <c r="I8" i="107"/>
  <c r="H90" i="103"/>
  <c r="H70" i="103"/>
  <c r="K7" i="107"/>
  <c r="K8" i="107"/>
  <c r="J90" i="103"/>
  <c r="J70" i="103"/>
  <c r="J80" i="103"/>
  <c r="K57" i="103"/>
  <c r="HX36" i="102"/>
  <c r="K69" i="117"/>
  <c r="K84" i="117"/>
  <c r="AA122" i="108"/>
  <c r="K49" i="117"/>
  <c r="K57" i="117"/>
  <c r="AA144" i="108"/>
  <c r="N113" i="108"/>
  <c r="E150" i="108"/>
  <c r="G150" i="108"/>
  <c r="HX35" i="102"/>
  <c r="HL35" i="102"/>
  <c r="Z120" i="108"/>
  <c r="Z125" i="108"/>
  <c r="K266" i="103"/>
  <c r="K271" i="103"/>
  <c r="K278" i="103"/>
  <c r="AA123" i="108"/>
  <c r="N92" i="108"/>
  <c r="N101" i="108"/>
  <c r="N114" i="108"/>
  <c r="E151" i="108"/>
  <c r="G151" i="108"/>
  <c r="C18" i="108"/>
  <c r="C25" i="108"/>
  <c r="C23" i="108"/>
  <c r="C37" i="108"/>
  <c r="E21" i="108"/>
  <c r="C36" i="108"/>
  <c r="E20" i="108"/>
  <c r="C27" i="108"/>
  <c r="C17" i="108"/>
  <c r="C30" i="108"/>
  <c r="E19" i="108"/>
  <c r="C29" i="108"/>
  <c r="C28" i="108"/>
  <c r="C19" i="108"/>
  <c r="C32" i="108"/>
  <c r="C22" i="108"/>
  <c r="C21" i="108"/>
  <c r="C20" i="108"/>
  <c r="E22" i="108"/>
  <c r="C34" i="108"/>
  <c r="C24" i="108"/>
  <c r="C31" i="108"/>
  <c r="E24" i="108"/>
  <c r="C33" i="108"/>
  <c r="E23" i="108"/>
  <c r="C35" i="108"/>
  <c r="C26" i="108"/>
  <c r="HL43" i="102"/>
  <c r="N97" i="108"/>
  <c r="HX34" i="102"/>
  <c r="HL36" i="102"/>
  <c r="AA132" i="108"/>
  <c r="AA138" i="108"/>
  <c r="K282" i="103"/>
  <c r="AA130" i="108"/>
  <c r="N112" i="108"/>
  <c r="N120" i="108"/>
  <c r="E149" i="108"/>
  <c r="G149" i="108"/>
  <c r="K277" i="103"/>
  <c r="K281" i="103"/>
  <c r="K59" i="103"/>
  <c r="Z122" i="108"/>
  <c r="Z123" i="108"/>
  <c r="K275" i="103"/>
  <c r="K276" i="103"/>
  <c r="K280" i="103"/>
  <c r="K279" i="103"/>
  <c r="E25" i="108"/>
  <c r="G157" i="108"/>
  <c r="F157" i="108"/>
  <c r="Z143" i="108"/>
  <c r="Z130" i="108"/>
  <c r="Z133" i="108"/>
  <c r="Z140" i="108"/>
  <c r="Z135" i="108"/>
  <c r="Z142" i="108"/>
  <c r="Z136" i="108"/>
  <c r="Z141" i="108"/>
  <c r="Z134" i="108"/>
  <c r="Z139" i="108"/>
  <c r="Z132" i="108"/>
  <c r="Z138" i="108"/>
  <c r="Z145" i="108"/>
  <c r="H156" i="108"/>
  <c r="H155" i="108"/>
  <c r="H153" i="108"/>
  <c r="H154" i="108"/>
  <c r="H152" i="108"/>
  <c r="H150" i="108"/>
  <c r="H151" i="108"/>
  <c r="H149" i="108"/>
  <c r="H157" i="108"/>
</calcChain>
</file>

<file path=xl/comments1.xml><?xml version="1.0" encoding="utf-8"?>
<comments xmlns="http://schemas.openxmlformats.org/spreadsheetml/2006/main">
  <authors>
    <author>Juan Andres de Avila</author>
  </authors>
  <commentList>
    <comment ref="C23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leña.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no caracterizado en FECOC. Se asumen valores de carbón mineral.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No existen datos disponibles de consumo y demanda de este energético.</t>
        </r>
      </text>
    </comment>
    <comment ref="C30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Energético caracterizado en FECOC, pero se asume densidad teórica de fase liíquida de 2,1kg/gal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</rPr>
          <t>SubDemanda-UPME:</t>
        </r>
        <r>
          <rPr>
            <sz val="9"/>
            <color indexed="81"/>
            <rFont val="Tahoma"/>
            <family val="2"/>
          </rPr>
          <t xml:space="preserve">
De acuerdo con las refinerias este gas es el mismo GLP, en una proxima versión se verá su consumo.</t>
        </r>
      </text>
    </comment>
  </commentList>
</comments>
</file>

<file path=xl/sharedStrings.xml><?xml version="1.0" encoding="utf-8"?>
<sst xmlns="http://schemas.openxmlformats.org/spreadsheetml/2006/main" count="5003" uniqueCount="854">
  <si>
    <t>Producción / Extracción</t>
  </si>
  <si>
    <t>OFERTA INTERNA</t>
  </si>
  <si>
    <t>Importaciones</t>
  </si>
  <si>
    <t>Exportaciones</t>
  </si>
  <si>
    <t>Transformación</t>
  </si>
  <si>
    <t>CT Centrales Hidroeléctricas</t>
  </si>
  <si>
    <t>CT Centrales Térmicas</t>
  </si>
  <si>
    <t>CT Centros Tratamiento de Gas</t>
  </si>
  <si>
    <t>CT Refinerías</t>
  </si>
  <si>
    <t>CT Coquerías</t>
  </si>
  <si>
    <t>CT Altos Hornos</t>
  </si>
  <si>
    <t>CT Carboneras</t>
  </si>
  <si>
    <t>CT Plantas de Destilación</t>
  </si>
  <si>
    <t>CT Plantas de Biodiesel</t>
  </si>
  <si>
    <t>AJUSTE</t>
  </si>
  <si>
    <t>DEMANDA INTERNA</t>
  </si>
  <si>
    <t>Autoconsumo</t>
  </si>
  <si>
    <t>Consumo Final</t>
  </si>
  <si>
    <t>CF Residencial</t>
  </si>
  <si>
    <t>CF Comercial y Público</t>
  </si>
  <si>
    <t>CF Industrial</t>
  </si>
  <si>
    <t>CF Transporte</t>
  </si>
  <si>
    <t>CF Construcciones</t>
  </si>
  <si>
    <t>CF No Identificado</t>
  </si>
  <si>
    <t>CT Central Solar</t>
  </si>
  <si>
    <t>CT Central Eólica</t>
  </si>
  <si>
    <t>BZ</t>
  </si>
  <si>
    <t>CM</t>
  </si>
  <si>
    <t>GN</t>
  </si>
  <si>
    <t>HE</t>
  </si>
  <si>
    <t>LE</t>
  </si>
  <si>
    <t>PT</t>
  </si>
  <si>
    <t>RC</t>
  </si>
  <si>
    <t>AC</t>
  </si>
  <si>
    <t>BI</t>
  </si>
  <si>
    <t>CL</t>
  </si>
  <si>
    <t>CQ</t>
  </si>
  <si>
    <t>DO</t>
  </si>
  <si>
    <t>EE SIN</t>
  </si>
  <si>
    <t>FO</t>
  </si>
  <si>
    <t>GI</t>
  </si>
  <si>
    <t>GL</t>
  </si>
  <si>
    <t>GM</t>
  </si>
  <si>
    <t>GR</t>
  </si>
  <si>
    <t>KJ</t>
  </si>
  <si>
    <t>NE</t>
  </si>
  <si>
    <t>ENERGÉTICOS PRIMARIOS</t>
  </si>
  <si>
    <t>ENERGÉTICOS SECUNDARIOS</t>
  </si>
  <si>
    <t>TOTAL</t>
  </si>
  <si>
    <t>Pérdidas</t>
  </si>
  <si>
    <t>Variación de Inventarios</t>
  </si>
  <si>
    <t>No Aprovechado</t>
  </si>
  <si>
    <t>kBL</t>
  </si>
  <si>
    <t>MPC</t>
  </si>
  <si>
    <t>Energético</t>
  </si>
  <si>
    <t>TCal</t>
  </si>
  <si>
    <t>TJ</t>
  </si>
  <si>
    <t>HIDROENERGÍA</t>
  </si>
  <si>
    <t>GWh</t>
  </si>
  <si>
    <t>GAS NATURAL</t>
  </si>
  <si>
    <t>PETROLEO</t>
  </si>
  <si>
    <t>CARBÓN MINERAL</t>
  </si>
  <si>
    <t>kTon</t>
  </si>
  <si>
    <t>LEÑA</t>
  </si>
  <si>
    <t>BAGAZO</t>
  </si>
  <si>
    <t>GAS DE REFINERÍA</t>
  </si>
  <si>
    <t>GAS LICUADO DE PETRÓLEO</t>
  </si>
  <si>
    <t>ALCOHOL CARBURANTE</t>
  </si>
  <si>
    <t>BIODIESEL</t>
  </si>
  <si>
    <t>KEROSENE Y JET FUEL</t>
  </si>
  <si>
    <t>DIESEL OIL</t>
  </si>
  <si>
    <t>FUEL OIL</t>
  </si>
  <si>
    <t>NO ENERGÉTICOS</t>
  </si>
  <si>
    <t>COQUE</t>
  </si>
  <si>
    <t>CARBÓN LEÑA</t>
  </si>
  <si>
    <t>GAS INDUSTRIAL DE ALTO HORNO</t>
  </si>
  <si>
    <t>Tcal</t>
  </si>
  <si>
    <t>Bases de cálculo</t>
  </si>
  <si>
    <t>PRIMARIOS</t>
  </si>
  <si>
    <t>Sigla</t>
  </si>
  <si>
    <t>UO</t>
  </si>
  <si>
    <t>Poderes caloríficos</t>
  </si>
  <si>
    <t>KTEP</t>
  </si>
  <si>
    <t>ENERGÍA ELECTRICA SIN</t>
  </si>
  <si>
    <t>GASOLINA MOTOR</t>
  </si>
  <si>
    <t>Año de consulta</t>
  </si>
  <si>
    <t xml:space="preserve">Unidades </t>
  </si>
  <si>
    <t>Tabla 1. Energéticos y poderes caloríficos (BEN &amp; EAM)</t>
  </si>
  <si>
    <t>10 Productos alimenticios</t>
  </si>
  <si>
    <t>11 Elaboración de bebidas</t>
  </si>
  <si>
    <t>12 Productos de tabaco</t>
  </si>
  <si>
    <t>13 Productos textiles</t>
  </si>
  <si>
    <t>14 Prendas de vestir</t>
  </si>
  <si>
    <t>15 Marroquinerías</t>
  </si>
  <si>
    <t>16 Maderas</t>
  </si>
  <si>
    <t>17 Papel y cartón</t>
  </si>
  <si>
    <t>18 Impresión</t>
  </si>
  <si>
    <t>19 Coquización y Refinerías</t>
  </si>
  <si>
    <t>20 Sustancias y productos químicos</t>
  </si>
  <si>
    <t>21 Productos farmacéuticos</t>
  </si>
  <si>
    <t>22 Productos de caucho y de plástico</t>
  </si>
  <si>
    <t>23 Productos minerales no metálicos</t>
  </si>
  <si>
    <t>24 Productos metalúrgicos básicos</t>
  </si>
  <si>
    <t>25 Productos elaborados de metal (No maquinaria y equipo)</t>
  </si>
  <si>
    <t>26 Productos informáticos, electrónicos y ópticos</t>
  </si>
  <si>
    <t>27 Aparatos y equipo eléctrico</t>
  </si>
  <si>
    <t>28 Maquinaria y equipo n.c.p.</t>
  </si>
  <si>
    <t>29 Vehículos automotores, remolques y semirremolques</t>
  </si>
  <si>
    <t>30 Otros tipos de equipo de transporte</t>
  </si>
  <si>
    <t>31 Muebles, colchones y somieres</t>
  </si>
  <si>
    <t>32 Otras industrias manufactureras</t>
  </si>
  <si>
    <t>GBTU</t>
  </si>
  <si>
    <t>CF Minero</t>
  </si>
  <si>
    <t>CF Agropecuario</t>
  </si>
  <si>
    <t>Consumo propio de otros sectores</t>
  </si>
  <si>
    <t>Consumo propio del sector eléctrico</t>
  </si>
  <si>
    <t>Reinyección</t>
  </si>
  <si>
    <t>Bunker</t>
  </si>
  <si>
    <t>OR</t>
  </si>
  <si>
    <t>Transferencias</t>
  </si>
  <si>
    <t>Consumo propio del sector hidrocarburos (en mercado)</t>
  </si>
  <si>
    <t>Consumo no energético</t>
  </si>
  <si>
    <t>Consumo propio del sector hidrocarburos(Extr-Transf)</t>
  </si>
  <si>
    <t>CT Auto &amp; Cogeneración</t>
  </si>
  <si>
    <t>AUT COG</t>
  </si>
  <si>
    <t>Fuentes 2014</t>
  </si>
  <si>
    <t>Año</t>
  </si>
  <si>
    <t>* Definición de Unidades Originales:</t>
  </si>
  <si>
    <t>GWh: Gigavatios-hora</t>
  </si>
  <si>
    <t>kBL: Miles de barriles</t>
  </si>
  <si>
    <t>kTon: Miles de toneladas</t>
  </si>
  <si>
    <t>MBTU: Mega Unidades Térmicas Británicas</t>
  </si>
  <si>
    <t>MPC: Millón de pies cúbicos</t>
  </si>
  <si>
    <t>Tcal: Teracalorias</t>
  </si>
  <si>
    <t>Unidades Originales *</t>
  </si>
  <si>
    <t>Teracalorias</t>
  </si>
  <si>
    <t>Terajulios</t>
  </si>
  <si>
    <t>Gigavatios-hora</t>
  </si>
  <si>
    <t>Miles de toneladas equivalentes de petróleo</t>
  </si>
  <si>
    <t>Giga Unidades Térmicas Británicas</t>
  </si>
  <si>
    <t>Canales Informales</t>
  </si>
  <si>
    <t>Urbano</t>
  </si>
  <si>
    <t>Rural</t>
  </si>
  <si>
    <t>Total Carretero</t>
  </si>
  <si>
    <t>Pasajeros Privado Interurbano</t>
  </si>
  <si>
    <t>Pasajeros Privado Urbano</t>
  </si>
  <si>
    <t>Pasajeros Público Interurbano</t>
  </si>
  <si>
    <t>Pasajeros Público Urbano</t>
  </si>
  <si>
    <t>Carga Urbana</t>
  </si>
  <si>
    <t>Carga Interurbana</t>
  </si>
  <si>
    <t>Aéreo</t>
  </si>
  <si>
    <t>Fluvial</t>
  </si>
  <si>
    <t>Marítimo</t>
  </si>
  <si>
    <t>Ferroviario</t>
  </si>
  <si>
    <t>AJUSTE(%)</t>
  </si>
  <si>
    <t>Desnidad</t>
  </si>
  <si>
    <t>PCI Masa</t>
  </si>
  <si>
    <t>FE</t>
  </si>
  <si>
    <t>Gaseosos</t>
  </si>
  <si>
    <t>MJ/kg</t>
  </si>
  <si>
    <t>TJ/MPC</t>
  </si>
  <si>
    <t>MJ/m3</t>
  </si>
  <si>
    <t>TJ/kBl</t>
  </si>
  <si>
    <t>kg/TJ</t>
  </si>
  <si>
    <t>Biogas Genérico</t>
  </si>
  <si>
    <t>Coke Gas Genérico</t>
  </si>
  <si>
    <t>Gas Natural Cusiana</t>
  </si>
  <si>
    <t>Gas Natural Guajira</t>
  </si>
  <si>
    <t>Gas Natural Guepaje</t>
  </si>
  <si>
    <t>Gas Natural Neiva - Huila</t>
  </si>
  <si>
    <t>Gas Opon Payoa</t>
  </si>
  <si>
    <t>Gas Cupiagua</t>
  </si>
  <si>
    <t>Gas La Creciente</t>
  </si>
  <si>
    <t>Gas natural Generico</t>
  </si>
  <si>
    <t>LPG Propano</t>
  </si>
  <si>
    <t>Gas de Pozo cupiagua</t>
  </si>
  <si>
    <t>Mezcla Cusiana/Guajira - Nodo SEBASTOPOL. Antioquia</t>
  </si>
  <si>
    <t>Mezcla Apiay/Cusiana - Nodo USME. Boyaca-Bogota</t>
  </si>
  <si>
    <t>Mezcla Cusiana/Cupiagua - Nodo MARIQUITA. Occidente</t>
  </si>
  <si>
    <t>Mezclas Teóricas Guajira Cusiana</t>
  </si>
  <si>
    <t>Líquidos</t>
  </si>
  <si>
    <t>kg/lt</t>
  </si>
  <si>
    <t>kJ/kg</t>
  </si>
  <si>
    <t>kg/Gal</t>
  </si>
  <si>
    <t>kJ/lt</t>
  </si>
  <si>
    <t>Kerosene</t>
  </si>
  <si>
    <t>Combustoleo</t>
  </si>
  <si>
    <t>Crudo de Castilla</t>
  </si>
  <si>
    <t>Avigas</t>
  </si>
  <si>
    <t>Jet A1</t>
  </si>
  <si>
    <t>Diesel B10 (Mezcla Comercial)</t>
  </si>
  <si>
    <t>Biodiesel palma</t>
  </si>
  <si>
    <t>Etanol Anhidro</t>
  </si>
  <si>
    <t>Fuel Oil # 4 - Ecopetrol</t>
  </si>
  <si>
    <t>Gasolina Motor</t>
  </si>
  <si>
    <t>Diesel Marino</t>
  </si>
  <si>
    <t>Diesel B2 </t>
  </si>
  <si>
    <t>Gasolina E10 (Mezcla Comercial)</t>
  </si>
  <si>
    <t>Mezcla Teórica Gasolina- Etanol</t>
  </si>
  <si>
    <t>Mezcla Teórica Diesel- Biodiesel</t>
  </si>
  <si>
    <t>Sólidos</t>
  </si>
  <si>
    <t>TJ/Kton</t>
  </si>
  <si>
    <t>Carbón Genérico</t>
  </si>
  <si>
    <t>Carbón Guajira - Cesar</t>
  </si>
  <si>
    <t>Carbón Guajira</t>
  </si>
  <si>
    <t>Carbón Cundinamarca</t>
  </si>
  <si>
    <t>Carbón Cauca - Valle del Cauca</t>
  </si>
  <si>
    <t>Carbón Norte de Santander</t>
  </si>
  <si>
    <t>Carbón Córdoba-Norte de Antioquia</t>
  </si>
  <si>
    <t>Carbón Santander</t>
  </si>
  <si>
    <t>Carbón Santander Sogamoso</t>
  </si>
  <si>
    <t>Carbón Boyacá</t>
  </si>
  <si>
    <t>Carbón Antioquia</t>
  </si>
  <si>
    <t>Bagazo</t>
  </si>
  <si>
    <t>Fibra de palma</t>
  </si>
  <si>
    <t>Cuesco de palma</t>
  </si>
  <si>
    <t>Raquis de palma</t>
  </si>
  <si>
    <t>Cascarilla de Arroz</t>
  </si>
  <si>
    <t>Borra de Café</t>
  </si>
  <si>
    <t>Cisco de Café</t>
  </si>
  <si>
    <t>Leña</t>
  </si>
  <si>
    <t>Madera Genérico</t>
  </si>
  <si>
    <t>Madera Eucalipto</t>
  </si>
  <si>
    <t>Madera Pino</t>
  </si>
  <si>
    <t>Madera Acacia</t>
  </si>
  <si>
    <t>Madera Melina</t>
  </si>
  <si>
    <t>Residuos de llantas</t>
  </si>
  <si>
    <t>m3</t>
  </si>
  <si>
    <t>BTU</t>
  </si>
  <si>
    <t>Unidad original</t>
  </si>
  <si>
    <t>Control</t>
  </si>
  <si>
    <t>Fuente Primaria o Secundaria</t>
  </si>
  <si>
    <t>Fuente Renovable o no Renovable</t>
  </si>
  <si>
    <t>Renovable</t>
  </si>
  <si>
    <t>Primario</t>
  </si>
  <si>
    <t>Secundario</t>
  </si>
  <si>
    <t>No Renovable</t>
  </si>
  <si>
    <t>PCI Volumen</t>
  </si>
  <si>
    <t>Factores de conversión usados</t>
  </si>
  <si>
    <t>MBTU/MPC</t>
  </si>
  <si>
    <t>Original</t>
  </si>
  <si>
    <t>Objetivo</t>
  </si>
  <si>
    <t>Factor</t>
  </si>
  <si>
    <t>PC</t>
  </si>
  <si>
    <t>Gal</t>
  </si>
  <si>
    <t>lt</t>
  </si>
  <si>
    <t>Bl</t>
  </si>
  <si>
    <t>kBl</t>
  </si>
  <si>
    <t>Joule</t>
  </si>
  <si>
    <t>Wh</t>
  </si>
  <si>
    <t>MBTU/kBl</t>
  </si>
  <si>
    <t>GWh/MPC</t>
  </si>
  <si>
    <t>GWh/kBl</t>
  </si>
  <si>
    <t>GWh/kTon</t>
  </si>
  <si>
    <t>Cascarilla de café</t>
  </si>
  <si>
    <t>Cascarilla de arroz</t>
  </si>
  <si>
    <t>Residuos de palma</t>
  </si>
  <si>
    <t>OTROS RENOVABLES</t>
  </si>
  <si>
    <r>
      <t>Ton/CO</t>
    </r>
    <r>
      <rPr>
        <vertAlign val="subscript"/>
        <sz val="8"/>
        <color theme="1"/>
        <rFont val="Calibri"/>
        <family val="2"/>
        <scheme val="minor"/>
      </rPr>
      <t>2</t>
    </r>
  </si>
  <si>
    <r>
      <t>Toneladas equivalentes de CO</t>
    </r>
    <r>
      <rPr>
        <vertAlign val="subscript"/>
        <sz val="8"/>
        <color theme="1"/>
        <rFont val="Calibri"/>
        <family val="2"/>
        <scheme val="minor"/>
      </rPr>
      <t>2</t>
    </r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</si>
  <si>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/TJ</t>
    </r>
  </si>
  <si>
    <r>
      <t>kTon CO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/UO</t>
    </r>
  </si>
  <si>
    <t>Factores de emisión</t>
  </si>
  <si>
    <t>GLP Genérico NO USADO</t>
  </si>
  <si>
    <t>GLP Genérico USADO</t>
  </si>
  <si>
    <t>KBL</t>
  </si>
  <si>
    <t>ENERGÉTICOS PARA GENERACIÓN</t>
  </si>
  <si>
    <t>SECUNDARIOS</t>
  </si>
  <si>
    <t>TOTALS</t>
  </si>
  <si>
    <t>TOTALP</t>
  </si>
  <si>
    <t>Figura 4.  Crecimiento anual del PIB, Suministro de energía primaria, Consumo de energía final, Consumo energía eléctrica</t>
  </si>
  <si>
    <t>Figura 4. Intensidades energéticas</t>
  </si>
  <si>
    <t>Figura 3. PIB, Energéticos (Per Capita)</t>
  </si>
  <si>
    <t>Figura 2. PIB, Suministro de energía primaria, Consumo de energía final y Consumo energía eléctica</t>
  </si>
  <si>
    <t>Figura 1. Tendencias en PIB, Suministro de energía primaria y Consumo de energía final</t>
  </si>
  <si>
    <t>Fuentes: Construcción propia; UPME</t>
  </si>
  <si>
    <t xml:space="preserve">Consumo energía eléctrica </t>
  </si>
  <si>
    <t xml:space="preserve">Consumo energía final </t>
  </si>
  <si>
    <t xml:space="preserve">Suministro energía primaria </t>
  </si>
  <si>
    <t>PIB (Base 2005)</t>
  </si>
  <si>
    <t>Tasas de crecimiento anual</t>
  </si>
  <si>
    <r>
      <t>(Giga Julio - GJ - 10</t>
    </r>
    <r>
      <rPr>
        <vertAlign val="superscript"/>
        <sz val="7"/>
        <color theme="1"/>
        <rFont val="Calibri"/>
        <family val="2"/>
        <scheme val="minor"/>
      </rPr>
      <t>9</t>
    </r>
    <r>
      <rPr>
        <sz val="7"/>
        <color theme="1"/>
        <rFont val="Calibri"/>
        <family val="2"/>
        <scheme val="minor"/>
      </rPr>
      <t xml:space="preserve"> Julios)</t>
    </r>
  </si>
  <si>
    <t>Fuentes: UPME</t>
  </si>
  <si>
    <t>Consumo energía eléctrica (GJ/MCOP 2005)</t>
  </si>
  <si>
    <t>Consumo energía final (GJ/MCOP 2005)</t>
  </si>
  <si>
    <t>Suministro energía primaria (GJ/MCOP 2005)</t>
  </si>
  <si>
    <t>Producción energía primaria (GJ/MCOP 2005)</t>
  </si>
  <si>
    <t>Intensidad energética</t>
  </si>
  <si>
    <t>Consumo energía eléctrica (MWh)</t>
  </si>
  <si>
    <r>
      <t>Consumo energía eléctrica (GJ</t>
    </r>
    <r>
      <rPr>
        <sz val="8"/>
        <color theme="1"/>
        <rFont val="Calibri"/>
        <family val="2"/>
        <scheme val="minor"/>
      </rPr>
      <t>)</t>
    </r>
  </si>
  <si>
    <r>
      <t>Consumo energía final (GJ</t>
    </r>
    <r>
      <rPr>
        <sz val="8"/>
        <color theme="1"/>
        <rFont val="Calibri"/>
        <family val="2"/>
        <scheme val="minor"/>
      </rPr>
      <t>)</t>
    </r>
  </si>
  <si>
    <r>
      <t>Suministro energía primaria (GJ</t>
    </r>
    <r>
      <rPr>
        <sz val="8"/>
        <color theme="1"/>
        <rFont val="Calibri"/>
        <family val="2"/>
        <scheme val="minor"/>
      </rPr>
      <t>)</t>
    </r>
  </si>
  <si>
    <t>PIB (MCOP 2005)</t>
  </si>
  <si>
    <t>Per cápita</t>
  </si>
  <si>
    <r>
      <t>(Peta Julio - PJ - 10</t>
    </r>
    <r>
      <rPr>
        <vertAlign val="superscript"/>
        <sz val="7"/>
        <color theme="1"/>
        <rFont val="Calibri"/>
        <family val="2"/>
        <scheme val="minor"/>
      </rPr>
      <t>5</t>
    </r>
    <r>
      <rPr>
        <sz val="7"/>
        <color theme="1"/>
        <rFont val="Calibri"/>
        <family val="2"/>
        <scheme val="minor"/>
      </rPr>
      <t xml:space="preserve"> Julios)</t>
    </r>
  </si>
  <si>
    <t>Fuentes: DANE - UPME</t>
  </si>
  <si>
    <t>Consumo energía eléctrica (TWh)</t>
  </si>
  <si>
    <t>Consumo energía eléctrica (PJ)</t>
  </si>
  <si>
    <t>Consumo de energía secundaria (PJ)</t>
  </si>
  <si>
    <t>Exportaciones de energía secundaria (PJ)</t>
  </si>
  <si>
    <t>Eficiencia de procesos de transformación</t>
  </si>
  <si>
    <t>Producción de energía secundaria en transformación (PJ)</t>
  </si>
  <si>
    <t>Oferta bruta de energía primaria (PJ)</t>
  </si>
  <si>
    <t>Exportaciones de energía primaria (PJ)</t>
  </si>
  <si>
    <r>
      <t>Producción energía primaria (PJ</t>
    </r>
    <r>
      <rPr>
        <sz val="8"/>
        <color theme="1"/>
        <rFont val="Calibri"/>
        <family val="2"/>
        <scheme val="minor"/>
      </rPr>
      <t>)</t>
    </r>
  </si>
  <si>
    <t>Datos energéticos</t>
  </si>
  <si>
    <r>
      <t>(Millones - MM</t>
    </r>
    <r>
      <rPr>
        <sz val="7"/>
        <color theme="1"/>
        <rFont val="Calibri"/>
        <family val="2"/>
        <scheme val="minor"/>
      </rPr>
      <t>)</t>
    </r>
  </si>
  <si>
    <t>Fuentes: DANE (Gran encuesta integrada de hogares)  - UPME</t>
  </si>
  <si>
    <t>Número de hogares (miles de hogares)</t>
  </si>
  <si>
    <t>Participación de población ocupada</t>
  </si>
  <si>
    <t>Ocupados (MM Habitantes)</t>
  </si>
  <si>
    <t>Participación de población económicamente activa</t>
  </si>
  <si>
    <t>Población económicamente activa (MM Habitantes)</t>
  </si>
  <si>
    <t>Población total (MM Habitantes)</t>
  </si>
  <si>
    <t>Datos poblacionales</t>
  </si>
  <si>
    <t>Total Impuestos</t>
  </si>
  <si>
    <t>Subtotal Valor Agregado</t>
  </si>
  <si>
    <t>Actividades de servicios sociales, comunales y personales</t>
  </si>
  <si>
    <t>Establecimientos financieros, seguros, actividades inmobiliarias y servicios a las empresa</t>
  </si>
  <si>
    <t>Transporte, almacenamiento y comunicaciones</t>
  </si>
  <si>
    <t>Comercio, reparación, restaurantes y hoteles</t>
  </si>
  <si>
    <t>Construcción</t>
  </si>
  <si>
    <t>Suministro de electricidad, gas y agua</t>
  </si>
  <si>
    <t>Industrias manufactureras</t>
  </si>
  <si>
    <t>Explotación de minas y canteras</t>
  </si>
  <si>
    <t>Agricultura, ganadería, caza, silvicultura y pesca</t>
  </si>
  <si>
    <t>PIB precios constantes  (BB COP 2005)</t>
  </si>
  <si>
    <t>PIB precios corrientes (Mil MUSD)</t>
  </si>
  <si>
    <t>PIB precios corrientes (BB COP)</t>
  </si>
  <si>
    <t xml:space="preserve"> </t>
  </si>
  <si>
    <t>Cifras económicas  nacionales</t>
  </si>
  <si>
    <t>Fuente: SICOM</t>
  </si>
  <si>
    <t>Eficiencia promedio en refinación (%)</t>
  </si>
  <si>
    <t>Combustibles producidos en refineria (TJ)</t>
  </si>
  <si>
    <t>Carga de crudo a refinerias (TJ)</t>
  </si>
  <si>
    <t>Carga de crudo a refinerias (kBl)</t>
  </si>
  <si>
    <t>Transformación de crudo</t>
  </si>
  <si>
    <t>Fuente: Ecopetrol S.A., ANH &amp; DANE</t>
  </si>
  <si>
    <t>Oferta interna</t>
  </si>
  <si>
    <t>Fuente: Ecopetrol S.A. &amp; ANH</t>
  </si>
  <si>
    <t>Relación R/P (años)</t>
  </si>
  <si>
    <t>Reemplazo de reservas</t>
  </si>
  <si>
    <t>Incorporación anual (MM Bl)</t>
  </si>
  <si>
    <t>Producción anual (MM Bl)</t>
  </si>
  <si>
    <t>Crecimiento (%)</t>
  </si>
  <si>
    <t>Reservas probadas (MM Bl)</t>
  </si>
  <si>
    <t>Reservas</t>
  </si>
  <si>
    <t>R/P</t>
  </si>
  <si>
    <t>Nuevas incorporaciones</t>
  </si>
  <si>
    <t>Revaluaciones</t>
  </si>
  <si>
    <t>Prodcción anual</t>
  </si>
  <si>
    <t>Variación</t>
  </si>
  <si>
    <t>Reservas probadas</t>
  </si>
  <si>
    <t>Promedio Contrato</t>
  </si>
  <si>
    <t>Escasez</t>
  </si>
  <si>
    <t>Bolsa TIE</t>
  </si>
  <si>
    <t>Bolsa Nacional</t>
  </si>
  <si>
    <t>Bolsa Internacional</t>
  </si>
  <si>
    <t>Variación en los precios promedio de energía eléctrica</t>
  </si>
  <si>
    <t>Precios promedio de energía eléctrica</t>
  </si>
  <si>
    <t>Público</t>
  </si>
  <si>
    <t>Privado</t>
  </si>
  <si>
    <t>Mixto</t>
  </si>
  <si>
    <t>Capacidad Efectiva Neta por tecnología</t>
  </si>
  <si>
    <t>Eólica (MW)</t>
  </si>
  <si>
    <t>Cogenerador (MW)</t>
  </si>
  <si>
    <t>Hidráulica (MW)</t>
  </si>
  <si>
    <t>Térmica (MW)</t>
  </si>
  <si>
    <t>Figura 3. PIB, Consumo de energía eléctrica (Per Capita)</t>
  </si>
  <si>
    <t>Indicadores energéticos y económicos</t>
  </si>
  <si>
    <t>Figura 2. PIB, Suministro de energía primaria, Consumo de energía final y Consumo energía eléctica (Per Capita)</t>
  </si>
  <si>
    <t>Tabla 4. Tasas de crecimiento anual</t>
  </si>
  <si>
    <t>Consumo energía eléctrica (TEP/MCOP 2005)</t>
  </si>
  <si>
    <t>Consumo energía final (TEP/MCOP 2005)</t>
  </si>
  <si>
    <t>Suministro energía primaria (TEP/MCOP 2005)</t>
  </si>
  <si>
    <t>Producción energía primaria (TEP/MCOP 2005)</t>
  </si>
  <si>
    <t>Tabla 3. Intensidad energética</t>
  </si>
  <si>
    <t>Tabla 3. Demanda de crudo</t>
  </si>
  <si>
    <t>Consumo energía eléctrica (TEP)</t>
  </si>
  <si>
    <t>Fuente: ANH</t>
  </si>
  <si>
    <t>Consumo energía final (TEP)</t>
  </si>
  <si>
    <t>Suministro energía primaria (TEP)</t>
  </si>
  <si>
    <t>Tabla 2. Per Capita</t>
  </si>
  <si>
    <t>Producción (MBl)</t>
  </si>
  <si>
    <t>Fuentes:</t>
  </si>
  <si>
    <t>Tabla 2. Oferta de crudo</t>
  </si>
  <si>
    <t>Fuente:</t>
  </si>
  <si>
    <t>Total (KTEP)</t>
  </si>
  <si>
    <t>Consumo energía eléctrica (MTEP)</t>
  </si>
  <si>
    <t>Otros primarios (KTEP)</t>
  </si>
  <si>
    <t>Consumo energía final (MTEP)</t>
  </si>
  <si>
    <t>Residuos sólidos (KTEP)</t>
  </si>
  <si>
    <t>Suministro energía primaria (MTEP)</t>
  </si>
  <si>
    <t>Petróleo (KTEP)</t>
  </si>
  <si>
    <t>Producción energía primaria (MTEP)</t>
  </si>
  <si>
    <t>Leña (KTEP)</t>
  </si>
  <si>
    <t>Población (MM Habitantes)</t>
  </si>
  <si>
    <t>Incorporación anual (Gpc)</t>
  </si>
  <si>
    <t>Incorporación anual (MBl)</t>
  </si>
  <si>
    <t>Hidroenergía (KTEP)</t>
  </si>
  <si>
    <t>PIB precios constantes (Mil MUSD 2005)</t>
  </si>
  <si>
    <t>Producción anual (Gpc)</t>
  </si>
  <si>
    <t>Producción anual (MBl)</t>
  </si>
  <si>
    <t>Gas natural (KTEP)</t>
  </si>
  <si>
    <t>Carbón mineral (KTEP)</t>
  </si>
  <si>
    <t>Reservas probadas (Gpc)</t>
  </si>
  <si>
    <t>Reservas probadas (MBl)</t>
  </si>
  <si>
    <t>Bagazo (KTEP)</t>
  </si>
  <si>
    <t>Tabla 1.</t>
  </si>
  <si>
    <t>Tabla 1. Reservas</t>
  </si>
  <si>
    <t>Tabla 1. Suministro de energía primaria</t>
  </si>
  <si>
    <t xml:space="preserve">Tabla </t>
  </si>
  <si>
    <t>Tabla 1. Cifras económicas y energéticas</t>
  </si>
  <si>
    <t>Carbón mineral</t>
  </si>
  <si>
    <t>Gas Natural</t>
  </si>
  <si>
    <t>Petróleo y derivados</t>
  </si>
  <si>
    <t>Estadísticas energéticas</t>
  </si>
  <si>
    <t>Energía eléctrica</t>
  </si>
  <si>
    <t>S</t>
  </si>
  <si>
    <t>•             Consumo de energía secundaria (220) (MTEP)</t>
  </si>
  <si>
    <t>P</t>
  </si>
  <si>
    <t>•             Consumo de energía primaria (216), y (MTEP)</t>
  </si>
  <si>
    <t>•             Energía eléctrica? generada por fuentes secundarias (215), (GWh) - Solo para SIN</t>
  </si>
  <si>
    <t>•             Energía eléctrica? generada por fuentes primarias (108), (GWh) - Solo para SIN</t>
  </si>
  <si>
    <t>Sistema interconectado nacional -SIN- (GWh)</t>
  </si>
  <si>
    <t>Auto y cogeneración (GWh)</t>
  </si>
  <si>
    <t>•             Energía eléctrica generada (106), (GWh)</t>
  </si>
  <si>
    <t>•             Producción de energía a partir de fuentes renovables (105),</t>
  </si>
  <si>
    <t>Oferta interna de petróleo (KBL)</t>
  </si>
  <si>
    <t>•             Petróleo extraído (104), (KBL)</t>
  </si>
  <si>
    <t>Oferta interna de gas natural (MPC)</t>
  </si>
  <si>
    <t>•             Gas natural extraído (103), (MPC)</t>
  </si>
  <si>
    <t>R</t>
  </si>
  <si>
    <t xml:space="preserve">•             Proporción de la oferta energética que es suministrada por fuentes renovables (39, 286), (MTEP) </t>
  </si>
  <si>
    <t>•             Relación entre el consumo final de energía y el PIB PPA (indicador 37, 109), (TEP/M COP)</t>
  </si>
  <si>
    <t>Indicador</t>
  </si>
  <si>
    <t>Hoja 1. Reporte de Indicadores DANE</t>
  </si>
  <si>
    <t>Cargas a refinería</t>
  </si>
  <si>
    <t>Balance de crudo</t>
  </si>
  <si>
    <t>Total crudo mezclado</t>
  </si>
  <si>
    <t>Oferta de Queroseno y Jet Fuel</t>
  </si>
  <si>
    <t>Consumo final de Queroseno y Jet Fuel</t>
  </si>
  <si>
    <t>Consumo final</t>
  </si>
  <si>
    <t>Figura 5.  Distribución del conumo interno</t>
  </si>
  <si>
    <t>Distribución del conumo interno</t>
  </si>
  <si>
    <t>Distribución del conumo interno (TJ)</t>
  </si>
  <si>
    <t>Consumo final por sector</t>
  </si>
  <si>
    <t>Unidad</t>
  </si>
  <si>
    <t>ACPM</t>
  </si>
  <si>
    <t>Electricidad</t>
  </si>
  <si>
    <t>Fuel Oil</t>
  </si>
  <si>
    <t>Queroseno y Jet Fuel</t>
  </si>
  <si>
    <t>Total</t>
  </si>
  <si>
    <t>Kton</t>
  </si>
  <si>
    <t>Miles de toneladas</t>
  </si>
  <si>
    <t>Millones de pies cúbicos</t>
  </si>
  <si>
    <t>Miles de barriles</t>
  </si>
  <si>
    <t>Producción</t>
  </si>
  <si>
    <t>Pérdidas, transferencias, autoconsumos y otro</t>
  </si>
  <si>
    <t>Capítulo 2: Indicadores económicos y energéticos</t>
  </si>
  <si>
    <t>Capítulo 3: Crudo &amp; Derivados</t>
  </si>
  <si>
    <t>Capítulo 4: Gas Natural</t>
  </si>
  <si>
    <t xml:space="preserve">Reservas probadas (R) </t>
  </si>
  <si>
    <t>Reservas 3P (R')</t>
  </si>
  <si>
    <t>Producción anual (P)</t>
  </si>
  <si>
    <t>Incorporación anual (I)</t>
  </si>
  <si>
    <t>Reemplazo de reservas ((I/P)</t>
  </si>
  <si>
    <t>R/P (años)</t>
  </si>
  <si>
    <t>R'/P (años)</t>
  </si>
  <si>
    <t>Mpc</t>
  </si>
  <si>
    <t>Fuente: 2000 - 2007: Ecopetrol S.A.; 2008-2015: ANH - IRR</t>
  </si>
  <si>
    <t>Tabla 2. Balance de gas natural</t>
  </si>
  <si>
    <t>Pérdidas, transferencias, autoconsumos y otros</t>
  </si>
  <si>
    <t>Entradas</t>
  </si>
  <si>
    <t>Salidas</t>
  </si>
  <si>
    <t>Balance de gas natural</t>
  </si>
  <si>
    <t>CF Otros</t>
  </si>
  <si>
    <t>Demanda interna</t>
  </si>
  <si>
    <t>Tabla 3. Demanda interna de gas natural</t>
  </si>
  <si>
    <t>Capítulo 5: Carbón mineral</t>
  </si>
  <si>
    <t>Tabla 1. Balance de carbón mineral</t>
  </si>
  <si>
    <t>Importación</t>
  </si>
  <si>
    <t>Variaciones de inventario</t>
  </si>
  <si>
    <t>Balance de carbón mineral</t>
  </si>
  <si>
    <t>Tabla 2. Oferta &amp; Demanda originales</t>
  </si>
  <si>
    <t>Total oferta carbón</t>
  </si>
  <si>
    <t>Total demanda carbón</t>
  </si>
  <si>
    <t>Tabla 3. Producción de carbón mineral</t>
  </si>
  <si>
    <t>PRODUCCIÓN POR TIPO DE CARBÓN</t>
  </si>
  <si>
    <t>Antracita</t>
  </si>
  <si>
    <t>Metalúrgico</t>
  </si>
  <si>
    <t>Térmico</t>
  </si>
  <si>
    <t> 2006</t>
  </si>
  <si>
    <t> 2007</t>
  </si>
  <si>
    <t> 2008</t>
  </si>
  <si>
    <t> 2009</t>
  </si>
  <si>
    <t> 2010</t>
  </si>
  <si>
    <t> 2011</t>
  </si>
  <si>
    <t> 2012</t>
  </si>
  <si>
    <t> 2013</t>
  </si>
  <si>
    <t> 2014</t>
  </si>
  <si>
    <t> 2015</t>
  </si>
  <si>
    <t>Producción total de carbón mineral</t>
  </si>
  <si>
    <t>EXPORTACIÓN POR TIPO DE CARBÓN</t>
  </si>
  <si>
    <t>Coque</t>
  </si>
  <si>
    <t>Tabla 4. Comercio exterior carbón mineral</t>
  </si>
  <si>
    <t>IMPORTACIÓN POR TIPO DE CARBÓN</t>
  </si>
  <si>
    <t>Balanza comercial carbón mineral</t>
  </si>
  <si>
    <t>INTERIOR</t>
  </si>
  <si>
    <t>USO</t>
  </si>
  <si>
    <t>1.</t>
  </si>
  <si>
    <t>LA</t>
  </si>
  <si>
    <t>GUAJIRA</t>
  </si>
  <si>
    <t>2.</t>
  </si>
  <si>
    <t>CESAR</t>
  </si>
  <si>
    <t>3.</t>
  </si>
  <si>
    <t>CORDOBA</t>
  </si>
  <si>
    <t>NORTE</t>
  </si>
  <si>
    <t>DE</t>
  </si>
  <si>
    <t>ANTIOQUIA</t>
  </si>
  <si>
    <t>4.</t>
  </si>
  <si>
    <t>ANTIGUO</t>
  </si>
  <si>
    <t>CALDAS</t>
  </si>
  <si>
    <t>5.</t>
  </si>
  <si>
    <t>VALLE</t>
  </si>
  <si>
    <t>DEL</t>
  </si>
  <si>
    <t>CAUCA</t>
  </si>
  <si>
    <t>6.</t>
  </si>
  <si>
    <t>HUILA</t>
  </si>
  <si>
    <t>TOLIMA</t>
  </si>
  <si>
    <t>-</t>
  </si>
  <si>
    <t>D</t>
  </si>
  <si>
    <t>11.</t>
  </si>
  <si>
    <t>BORDE</t>
  </si>
  <si>
    <t>LLANERO</t>
  </si>
  <si>
    <t>12.</t>
  </si>
  <si>
    <t>LLANURA</t>
  </si>
  <si>
    <t>AMAZONICA</t>
  </si>
  <si>
    <t>POTENCIAL</t>
  </si>
  <si>
    <t>COSTA</t>
  </si>
  <si>
    <t>ATLANTICA</t>
  </si>
  <si>
    <t>EN</t>
  </si>
  <si>
    <t>EL</t>
  </si>
  <si>
    <t>PAIS</t>
  </si>
  <si>
    <t>POR</t>
  </si>
  <si>
    <t>7.</t>
  </si>
  <si>
    <t>CUNDINAMARCA</t>
  </si>
  <si>
    <t>8.</t>
  </si>
  <si>
    <t>BOYACA</t>
  </si>
  <si>
    <t>9.</t>
  </si>
  <si>
    <t>SANTANDER</t>
  </si>
  <si>
    <t>10.</t>
  </si>
  <si>
    <t>Térmico &amp; Metalúrgico</t>
  </si>
  <si>
    <t>Medidas</t>
  </si>
  <si>
    <t>Indicadas</t>
  </si>
  <si>
    <t>Inferidas</t>
  </si>
  <si>
    <t>Potencial</t>
  </si>
  <si>
    <t>Uso</t>
  </si>
  <si>
    <t>Zona Carbonífera</t>
  </si>
  <si>
    <t>Tipo de reserva</t>
  </si>
  <si>
    <t>Carbón metalúrgico</t>
  </si>
  <si>
    <t>Exportación</t>
  </si>
  <si>
    <t>Oferta Interna</t>
  </si>
  <si>
    <t>Rendimiento estimado de transformación</t>
  </si>
  <si>
    <t>Oferta Interna carbón metalúrgico</t>
  </si>
  <si>
    <t>Producción coque</t>
  </si>
  <si>
    <t>Tabla 5. Transformación carbón mineral en coque</t>
  </si>
  <si>
    <t>Productos minerales no metálicos</t>
  </si>
  <si>
    <t>Papel y cartón</t>
  </si>
  <si>
    <t>Productos alimenticios</t>
  </si>
  <si>
    <t>Productos textiles</t>
  </si>
  <si>
    <t>Sustancias y productos químicos</t>
  </si>
  <si>
    <t>Productos metalúrgicos básicos</t>
  </si>
  <si>
    <t xml:space="preserve">Otros subsectores industriales </t>
  </si>
  <si>
    <t>Participación</t>
  </si>
  <si>
    <t>CHEVRON - TEXACO</t>
  </si>
  <si>
    <t>EQUION ENERGIA LIMITED</t>
  </si>
  <si>
    <t>ECOPETROL</t>
  </si>
  <si>
    <t>PACIFIC STRATUS ENERGY</t>
  </si>
  <si>
    <t>GEOPRODUCTION OIL &amp; GAS COMPANY</t>
  </si>
  <si>
    <t>PETROSANTANDER (COLOMBIA) INC.</t>
  </si>
  <si>
    <t>OTROS</t>
  </si>
  <si>
    <t>Tabla 4. Participación de producción por empresa</t>
  </si>
  <si>
    <t>Primaria</t>
  </si>
  <si>
    <t>Secundaria</t>
  </si>
  <si>
    <t>Otros</t>
  </si>
  <si>
    <t>organizado</t>
  </si>
  <si>
    <t>Datos gráficas</t>
  </si>
  <si>
    <t>Petroleo y derivados</t>
  </si>
  <si>
    <t>Gas natural</t>
  </si>
  <si>
    <t>Carbón</t>
  </si>
  <si>
    <t>Bioenergías y otros</t>
  </si>
  <si>
    <t>Consumo</t>
  </si>
  <si>
    <t>Participación en pérdidas</t>
  </si>
  <si>
    <t>Transporte</t>
  </si>
  <si>
    <t>2015 Transporte</t>
  </si>
  <si>
    <t>No aplica</t>
  </si>
  <si>
    <t>ANH</t>
  </si>
  <si>
    <t>ANM</t>
  </si>
  <si>
    <t>Conser</t>
  </si>
  <si>
    <t>XM</t>
  </si>
  <si>
    <t>Sin Fuente</t>
  </si>
  <si>
    <t>Ecopetrol SAP</t>
  </si>
  <si>
    <t>SUI</t>
  </si>
  <si>
    <t>Calculo SICOM &amp; ANDI</t>
  </si>
  <si>
    <t>Fedebiocombustibles</t>
  </si>
  <si>
    <t>SIMCO DIAN</t>
  </si>
  <si>
    <t>Concentra</t>
  </si>
  <si>
    <t>DIAN</t>
  </si>
  <si>
    <t>XW vs SUI</t>
  </si>
  <si>
    <t>Asocaña</t>
  </si>
  <si>
    <t>Modelo</t>
  </si>
  <si>
    <t>DANE</t>
  </si>
  <si>
    <t>DANE, ECP</t>
  </si>
  <si>
    <t>ECP, UPME, MinHacienda, ZF, SAP, Estudio EDS Wayuu, DANE</t>
  </si>
  <si>
    <t>Conser, ANH</t>
  </si>
  <si>
    <t>ECP, DANE</t>
  </si>
  <si>
    <t>Cálculos</t>
  </si>
  <si>
    <t>SICOM, ANH</t>
  </si>
  <si>
    <t>ECV/DANE</t>
  </si>
  <si>
    <t>EAM/DANE</t>
  </si>
  <si>
    <t>XM/EAM/DANE</t>
  </si>
  <si>
    <t>EAM/DANE/Modelo</t>
  </si>
  <si>
    <t>ECP, SICOM/MME</t>
  </si>
  <si>
    <t>XM, SUI</t>
  </si>
  <si>
    <t>Metro Medellín</t>
  </si>
  <si>
    <r>
      <t>1.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Agencia Nacional de Hidrcarburos (ANH)</t>
    </r>
  </si>
  <si>
    <r>
      <t>2.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Agencia Nacional de Minería (ANM)</t>
    </r>
  </si>
  <si>
    <r>
      <t>3.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Asociación Nacional de Industriales (ANDI)</t>
    </r>
  </si>
  <si>
    <r>
      <t>4.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Gremio Asocaña</t>
    </r>
  </si>
  <si>
    <r>
      <t>5.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Concentra</t>
    </r>
  </si>
  <si>
    <r>
      <t>6.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Sistema de Información de Petróleo y Gas (SIPG/CONSER)</t>
    </r>
  </si>
  <si>
    <r>
      <t>8.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Departamento de Impuestos y Aduanas Nacionales (DIAN)</t>
    </r>
  </si>
  <si>
    <r>
      <t>9.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Encuesta Anual Manufacturera (EAM/DANE)</t>
    </r>
  </si>
  <si>
    <r>
      <t>10.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Ecopetrol (ECP)</t>
    </r>
  </si>
  <si>
    <r>
      <t>11.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Encuesta de Calidad de Vida (ECV/DANE)</t>
    </r>
  </si>
  <si>
    <r>
      <t>12.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Fedebiocombustibles</t>
    </r>
  </si>
  <si>
    <r>
      <t>13.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Metro Medellín</t>
    </r>
  </si>
  <si>
    <r>
      <t>14.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Cálculos realizados a partir de información secundaria (Modelo)</t>
    </r>
  </si>
  <si>
    <r>
      <t>15.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Sistema Único de Información (SUI)</t>
    </r>
  </si>
  <si>
    <r>
      <t>16.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XM</t>
    </r>
  </si>
  <si>
    <r>
      <t>17.</t>
    </r>
    <r>
      <rPr>
        <sz val="7"/>
        <color rgb="FF000000"/>
        <rFont val="Times New Roman"/>
        <family val="1"/>
      </rPr>
      <t xml:space="preserve">    </t>
    </r>
    <r>
      <rPr>
        <sz val="10"/>
        <color rgb="FF000000"/>
        <rFont val="Calibri"/>
        <family val="2"/>
        <scheme val="minor"/>
      </rPr>
      <t>Sistema de Información de Combustibles de Ministerio de Minas y Energía (SICOM/MME)</t>
    </r>
  </si>
  <si>
    <t>Formato</t>
  </si>
  <si>
    <t>Calidad</t>
  </si>
  <si>
    <t>Relevancia</t>
  </si>
  <si>
    <t>Características</t>
  </si>
  <si>
    <t>Volumen</t>
  </si>
  <si>
    <t>Variedad</t>
  </si>
  <si>
    <t>Velocidad</t>
  </si>
  <si>
    <t>Veracidad</t>
  </si>
  <si>
    <t>Alta</t>
  </si>
  <si>
    <t>Buena</t>
  </si>
  <si>
    <t>Mala</t>
  </si>
  <si>
    <t>Regular</t>
  </si>
  <si>
    <t>Excelente</t>
  </si>
  <si>
    <t>Media</t>
  </si>
  <si>
    <t>Baja</t>
  </si>
  <si>
    <t>WEB &amp; XLSX</t>
  </si>
  <si>
    <t>WEB, Físico &amp; XLSX</t>
  </si>
  <si>
    <t>Físico</t>
  </si>
  <si>
    <t>XLSX</t>
  </si>
  <si>
    <t>Software &amp; XLSX</t>
  </si>
  <si>
    <t>Alto</t>
  </si>
  <si>
    <t>Medio</t>
  </si>
  <si>
    <t>Bajo</t>
  </si>
  <si>
    <r>
      <t>7.</t>
    </r>
    <r>
      <rPr>
        <sz val="7"/>
        <color rgb="FF000000"/>
        <rFont val="Times New Roman"/>
        <family val="1"/>
      </rPr>
      <t xml:space="preserve">       </t>
    </r>
    <r>
      <rPr>
        <sz val="10"/>
        <color rgb="FF000000"/>
        <rFont val="Calibri"/>
        <family val="2"/>
        <scheme val="minor"/>
      </rPr>
      <t>Departamento Administrativo Nacional de Estadísticas (DANE)</t>
    </r>
  </si>
  <si>
    <t>FUENTE</t>
  </si>
  <si>
    <t>Balance energético Colombiano
Fuentes de información</t>
  </si>
  <si>
    <t>RECUPERACIÓN / RESIDUOS</t>
  </si>
  <si>
    <t>AUTO &amp; COGENERACIÓN</t>
  </si>
  <si>
    <t>CHUCHUPA</t>
  </si>
  <si>
    <t>CUSIANA</t>
  </si>
  <si>
    <t>PAUTO SUR</t>
  </si>
  <si>
    <t>CUPIAGUA</t>
  </si>
  <si>
    <t>BALLENA</t>
  </si>
  <si>
    <t>LA CRECIENTE</t>
  </si>
  <si>
    <t>GIBRALTAR</t>
  </si>
  <si>
    <t>PROVINCIA</t>
  </si>
  <si>
    <t>NELSON</t>
  </si>
  <si>
    <t>PAYOA</t>
  </si>
  <si>
    <t>EL DIFICIL</t>
  </si>
  <si>
    <t>Producción Gravable (MPC)</t>
  </si>
  <si>
    <t>Producción gravable 2015 (MPC)</t>
  </si>
  <si>
    <t>Tabla 5. Participación de producción por campo</t>
  </si>
  <si>
    <t>Guajira (USD/MBTU)</t>
  </si>
  <si>
    <t>Cusiana (USD/MBTU)</t>
  </si>
  <si>
    <t>Tabla 6. Consumo final</t>
  </si>
  <si>
    <t>Total consumo final de carbón mineral</t>
  </si>
  <si>
    <t>Producción fiscalizada</t>
  </si>
  <si>
    <t>Centros de tratamiento de gas</t>
  </si>
  <si>
    <t>Tabla 6. Precios de gas natural</t>
  </si>
  <si>
    <t>Tabla 7. Producción gravable de gas natural</t>
  </si>
  <si>
    <t>Pérdidas y no aprovechado</t>
  </si>
  <si>
    <t>Autoconsumos</t>
  </si>
  <si>
    <t xml:space="preserve">Tabla 7. Usos de gas natural en transformación </t>
  </si>
  <si>
    <t>Centrales térmicas</t>
  </si>
  <si>
    <t>Auto y cogeneración</t>
  </si>
  <si>
    <t>Gas natural en transformación</t>
  </si>
  <si>
    <t>Producción gravable o comercializado</t>
  </si>
  <si>
    <t>CENTROS DE TRANSFORMACIÓN</t>
  </si>
  <si>
    <t>CT Central Eolica</t>
  </si>
  <si>
    <t>CT Autoproducción</t>
  </si>
  <si>
    <t>CT Cogeneración</t>
  </si>
  <si>
    <t>Consumo Propio</t>
  </si>
  <si>
    <t>Transf/Reciclo/Perd.Transf</t>
  </si>
  <si>
    <t>Centrales Hidroeléctricas</t>
  </si>
  <si>
    <t>Centrales Térmicas</t>
  </si>
  <si>
    <t>Central Eolica</t>
  </si>
  <si>
    <t>Autoproductores</t>
  </si>
  <si>
    <t>Cogeneración</t>
  </si>
  <si>
    <t>Centros Tratamiento de gas</t>
  </si>
  <si>
    <t>Refinerías</t>
  </si>
  <si>
    <t>Coquerías</t>
  </si>
  <si>
    <t>Altos Hornos</t>
  </si>
  <si>
    <t>Carboneras</t>
  </si>
  <si>
    <t>Plantas de Destilación</t>
  </si>
  <si>
    <t>Plantas de Biodiesel</t>
  </si>
  <si>
    <t>CF Agropecuario y Minero</t>
  </si>
  <si>
    <t>Consumo útil</t>
  </si>
  <si>
    <t>CU Residencial</t>
  </si>
  <si>
    <t>CU Comercial y Público</t>
  </si>
  <si>
    <t>CU Industrial</t>
  </si>
  <si>
    <t>CU Transporte</t>
  </si>
  <si>
    <t>CU Agropecuario y Minero</t>
  </si>
  <si>
    <t>CU Construcciones</t>
  </si>
  <si>
    <t>CU No Identificado</t>
  </si>
  <si>
    <t>Pérdidas Consumo</t>
  </si>
  <si>
    <t>CONSUMO FINAL DESAGREGADO</t>
  </si>
  <si>
    <t>CONSUMO INDUSTRIAL</t>
  </si>
  <si>
    <t>CI  Alimentos Bebidas y Tabaco</t>
  </si>
  <si>
    <t>CI  Textil y Confecciones</t>
  </si>
  <si>
    <t>CI  Calzado y Cueros</t>
  </si>
  <si>
    <t>CI  Maderas y Muebles</t>
  </si>
  <si>
    <t>CI  Papel e Imprenta</t>
  </si>
  <si>
    <t>CI  Químicos</t>
  </si>
  <si>
    <t>CI  Cemento</t>
  </si>
  <si>
    <t>CI  Piedras Vidrio y Ceramicas</t>
  </si>
  <si>
    <t>CI  Hierro Acero y No Ferrosos</t>
  </si>
  <si>
    <t>CI  Maquinaria y Equipos</t>
  </si>
  <si>
    <t>CI  Otros Consumos Industriales</t>
  </si>
  <si>
    <t>CONSUMO TRANSPORTE</t>
  </si>
  <si>
    <t>CONSUMO AGRICOLA Y MINERO</t>
  </si>
  <si>
    <t>Total Agrícola</t>
  </si>
  <si>
    <t>Tractores</t>
  </si>
  <si>
    <t>Secado de Granos</t>
  </si>
  <si>
    <t>Procesamiento Agrícola</t>
  </si>
  <si>
    <t>Riego</t>
  </si>
  <si>
    <t>Fumigación</t>
  </si>
  <si>
    <t>Otros Usos Agricolas</t>
  </si>
  <si>
    <t>Total Minero</t>
  </si>
  <si>
    <t>TM  Iluminación</t>
  </si>
  <si>
    <t>TM  Fuerza Motriz</t>
  </si>
  <si>
    <t>TM  Otros Usos Mineros</t>
  </si>
  <si>
    <t>CONSUMO RESIDENCIAL</t>
  </si>
  <si>
    <t>Total Urbano</t>
  </si>
  <si>
    <t>TU  Cocción</t>
  </si>
  <si>
    <t>TU  Iluminación</t>
  </si>
  <si>
    <t>TU  Calentamiento de Agua</t>
  </si>
  <si>
    <t>TU  Refrigeración</t>
  </si>
  <si>
    <t>TU  Acondicionamiento de Aire</t>
  </si>
  <si>
    <t>TU  Otros Usos Urbanos</t>
  </si>
  <si>
    <t>Total Rural</t>
  </si>
  <si>
    <t>EE</t>
  </si>
  <si>
    <t>TOTAL PRIMARIA</t>
  </si>
  <si>
    <t>TOTAL SECUNDARIA</t>
  </si>
  <si>
    <t>TOTAL EFECTIVA</t>
  </si>
  <si>
    <t>Balance Energético Nacional
BEN 
(TJ/año)</t>
  </si>
  <si>
    <t>BEN</t>
  </si>
  <si>
    <t>BECO</t>
  </si>
  <si>
    <t>Tabla 1. Extracción de energía primaria (TJ)</t>
  </si>
  <si>
    <t>Tabla 2. Energía entrando a centros de transformación (TJ)</t>
  </si>
  <si>
    <t>Tabla 3. Energía saliendo de centros de transformación (TJ)</t>
  </si>
  <si>
    <t>Tabla 4. Oferta final de energía (TJ)</t>
  </si>
  <si>
    <t>Tabla 5. Consumo final de energía (TJ)</t>
  </si>
  <si>
    <t>Tabla 6. Ajuste del balance (%)</t>
  </si>
  <si>
    <t>Hidroenergía</t>
  </si>
  <si>
    <t>Diésel oil</t>
  </si>
  <si>
    <t>Fuel oil</t>
  </si>
  <si>
    <t>Petróleo</t>
  </si>
  <si>
    <t>Gas licuado de petróleo</t>
  </si>
  <si>
    <t>Otros renovables</t>
  </si>
  <si>
    <t>Fuentes de generación eléctrica</t>
  </si>
  <si>
    <t>Kerosene Jet Fuel</t>
  </si>
  <si>
    <t>Fuentes de generación eléctrica SIN</t>
  </si>
  <si>
    <t>Fuentes de generación eléctrica SIN BECO (TJ)</t>
  </si>
  <si>
    <t>Fuentes de generación eléctrica SIN BEN (TJ)</t>
  </si>
  <si>
    <t>Fuentes de generación eléctrica AUTO &amp; COGENERACIÓN BEN (TJ)</t>
  </si>
  <si>
    <t>Fuentes de generación eléctrica AUTO &amp; COGENERACIÓN BEN (Miles de Ton CO2)</t>
  </si>
  <si>
    <t>Fuentes de generación eléctrica AUTO &amp; COGENERACIÓN BECO (Miles de toneladas de CO2)</t>
  </si>
  <si>
    <t>Indicadores tablero "corcheau"</t>
  </si>
  <si>
    <t>Producción energía primaria</t>
  </si>
  <si>
    <t>Distribución consumo final de energía</t>
  </si>
  <si>
    <t>Distribución consumo final de energía residencial</t>
  </si>
  <si>
    <t>Distribución consumo final de energía industrial</t>
  </si>
  <si>
    <t>Distribución consumo final de energía transporte</t>
  </si>
  <si>
    <t>BEN-FÍSICAS</t>
  </si>
  <si>
    <t xml:space="preserve">Gas natural </t>
  </si>
  <si>
    <t>Geotermia</t>
  </si>
  <si>
    <t>Nuclear</t>
  </si>
  <si>
    <t>Caña de azúcar y derivados</t>
  </si>
  <si>
    <t>Otros primarias</t>
  </si>
  <si>
    <t>Gas licuado</t>
  </si>
  <si>
    <t>Gasolina/Alcohol</t>
  </si>
  <si>
    <t>Kerosene/Jet fuel</t>
  </si>
  <si>
    <t>Diesel oil</t>
  </si>
  <si>
    <t>Carbón vegetal</t>
  </si>
  <si>
    <t>Gases</t>
  </si>
  <si>
    <t>Otras secundarias</t>
  </si>
  <si>
    <t>No energético</t>
  </si>
  <si>
    <t>kbbl</t>
  </si>
  <si>
    <t>Mm3</t>
  </si>
  <si>
    <t>kt</t>
  </si>
  <si>
    <t>t</t>
  </si>
  <si>
    <t>kbep</t>
  </si>
  <si>
    <t>PRODUCCION</t>
  </si>
  <si>
    <t>IMPORTACION</t>
  </si>
  <si>
    <t>EXPORTACION</t>
  </si>
  <si>
    <t>VARIACION DE INVENTARIO</t>
  </si>
  <si>
    <t>NO APROVECHADO</t>
  </si>
  <si>
    <t>OFERTA TOTAL</t>
  </si>
  <si>
    <t>REFINERIA</t>
  </si>
  <si>
    <t>CENTRALES ELECTRICAS</t>
  </si>
  <si>
    <t>AUTOPRODUCTORES</t>
  </si>
  <si>
    <t>CENTRO DE GAS</t>
  </si>
  <si>
    <t>CARBONERA</t>
  </si>
  <si>
    <t>COQUERIA/A. HORNO</t>
  </si>
  <si>
    <t>DESTILERIA</t>
  </si>
  <si>
    <t>OTROS CENTROS</t>
  </si>
  <si>
    <t>TRANSFORMACION TOTAL</t>
  </si>
  <si>
    <t>CONSUMO PROPIO</t>
  </si>
  <si>
    <t>PERDIDAS</t>
  </si>
  <si>
    <t>TRANSPORTE</t>
  </si>
  <si>
    <t>INDUSTRIA</t>
  </si>
  <si>
    <t>RESIDENCIAL</t>
  </si>
  <si>
    <t>COMERCIAL,SER,PUB</t>
  </si>
  <si>
    <t>AGRO,PESCA,MINER.</t>
  </si>
  <si>
    <t>CONSTRUCCION,OTR.</t>
  </si>
  <si>
    <t>CONSUMO ENÉRGETICO</t>
  </si>
  <si>
    <t>CONSUMO NO ENERGÉTICO</t>
  </si>
  <si>
    <t>CONSUMO FINAL</t>
  </si>
  <si>
    <t>Notas:</t>
  </si>
  <si>
    <t>Oferta Total = Producción + Importación - Exportación +/- Variación de inventarios - No aprovechado</t>
  </si>
  <si>
    <t>Ajuste = Oferta Total -Total Transformación - Consumo propio - Pérdidas - Consumo Final</t>
  </si>
  <si>
    <t>l</t>
  </si>
  <si>
    <t>Unidades Olade</t>
  </si>
  <si>
    <t>Unidades UPME</t>
  </si>
  <si>
    <t>Demanda interna (TJ)</t>
  </si>
  <si>
    <t>Consumo Final TJ</t>
  </si>
  <si>
    <t>Petróleo / Diluyentes</t>
  </si>
  <si>
    <t>CONSUMO INTERNO BRUTO</t>
  </si>
  <si>
    <t>Producción o extracción primaria</t>
  </si>
  <si>
    <t>Reporte Colombia</t>
  </si>
  <si>
    <t>Unidades</t>
  </si>
  <si>
    <t>INSUMOS Y PRODUCTOS DE TRANSFORMACIÓN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</si>
</sst>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General_)"/>
    <numFmt numFmtId="168" formatCode="0.0%"/>
    <numFmt numFmtId="169" formatCode="_-* #,##0.000_-;\-* #,##0.000_-;_-* &quot;-&quot;??_-;_-@_-"/>
    <numFmt numFmtId="170" formatCode="_-* #,##0.0_-;\-* #,##0.0_-;_-* &quot;-&quot;??_-;_-@_-"/>
    <numFmt numFmtId="171" formatCode="0.0"/>
    <numFmt numFmtId="172" formatCode="#,##0_ ;\-#,##0\ "/>
    <numFmt numFmtId="173" formatCode="#,##0.0"/>
    <numFmt numFmtId="174" formatCode="0.000"/>
    <numFmt numFmtId="175" formatCode="#,##0.00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b/>
      <i/>
      <sz val="8"/>
      <color theme="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8"/>
      <color rgb="FFC00000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C0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color indexed="9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19A4A7"/>
      <name val="Calibri"/>
      <family val="2"/>
      <scheme val="minor"/>
    </font>
    <font>
      <sz val="7"/>
      <color theme="1"/>
      <name val="Calibri"/>
      <family val="2"/>
      <scheme val="minor"/>
    </font>
    <font>
      <vertAlign val="superscript"/>
      <sz val="7"/>
      <color theme="1"/>
      <name val="Calibri"/>
      <family val="2"/>
      <scheme val="minor"/>
    </font>
    <font>
      <sz val="3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7" tint="-0.499984740745262"/>
      <name val="Calibri"/>
      <family val="2"/>
      <scheme val="minor"/>
    </font>
    <font>
      <b/>
      <sz val="9"/>
      <color theme="2" tint="-0.89999084444715716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0"/>
      <color rgb="FF1F497D"/>
      <name val="Arial"/>
      <family val="2"/>
    </font>
    <font>
      <b/>
      <sz val="9"/>
      <color rgb="FF1F497D"/>
      <name val="Arial"/>
      <family val="2"/>
    </font>
    <font>
      <b/>
      <sz val="11"/>
      <color theme="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8"/>
      <color rgb="FF020431"/>
      <name val="Calibri"/>
      <family val="2"/>
      <scheme val="minor"/>
    </font>
    <font>
      <b/>
      <sz val="8"/>
      <color theme="7" tint="-0.249977111117893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5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7"/>
      <color rgb="FF000000"/>
      <name val="Times New Roman"/>
      <family val="1"/>
    </font>
    <font>
      <b/>
      <sz val="10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5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8"/>
      <color theme="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DEFBFA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</fills>
  <borders count="90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rgb="FF19A4A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19A4A7"/>
      </bottom>
      <diagonal/>
    </border>
    <border>
      <left/>
      <right/>
      <top style="thin">
        <color theme="0"/>
      </top>
      <bottom style="thin">
        <color rgb="FF19A4A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19A4A7"/>
      </top>
      <bottom style="thin">
        <color rgb="FF19A4A7"/>
      </bottom>
      <diagonal/>
    </border>
    <border>
      <left style="thin">
        <color theme="0"/>
      </left>
      <right style="thin">
        <color theme="0"/>
      </right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/>
      <bottom style="thin">
        <color rgb="FF19A4A7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 style="medium">
        <color rgb="FF19A4A7"/>
      </bottom>
      <diagonal/>
    </border>
    <border>
      <left style="thin">
        <color theme="0"/>
      </left>
      <right style="thin">
        <color theme="0"/>
      </right>
      <top style="thin">
        <color rgb="FF7030A0"/>
      </top>
      <bottom style="medium">
        <color rgb="FF7030A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7030A0"/>
      </bottom>
      <diagonal/>
    </border>
    <border>
      <left style="thin">
        <color theme="0"/>
      </left>
      <right style="thin">
        <color theme="0"/>
      </right>
      <top style="thin">
        <color theme="2" tint="-0.89999084444715716"/>
      </top>
      <bottom style="medium">
        <color theme="2" tint="-0.89999084444715716"/>
      </bottom>
      <diagonal/>
    </border>
    <border>
      <left style="thin">
        <color theme="0"/>
      </left>
      <right style="thin">
        <color theme="0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8999908444471571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0"/>
      </left>
      <right style="thin">
        <color theme="0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rgb="FF7030A0"/>
      </top>
      <bottom style="thin">
        <color rgb="FF7030A0"/>
      </bottom>
      <diagonal/>
    </border>
    <border>
      <left style="thin">
        <color theme="7" tint="0.39994506668294322"/>
      </left>
      <right/>
      <top style="thin">
        <color theme="7" tint="0.39994506668294322"/>
      </top>
      <bottom/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/>
      <diagonal/>
    </border>
    <border>
      <left/>
      <right style="thin">
        <color theme="7" tint="0.39994506668294322"/>
      </right>
      <top style="thin">
        <color theme="7" tint="0.39994506668294322"/>
      </top>
      <bottom/>
      <diagonal/>
    </border>
    <border>
      <left style="thin">
        <color theme="7" tint="0.39994506668294322"/>
      </left>
      <right/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/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/>
      <top/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/>
      <bottom style="thin">
        <color theme="7" tint="0.39994506668294322"/>
      </bottom>
      <diagonal/>
    </border>
    <border>
      <left/>
      <right style="thin">
        <color theme="7" tint="0.39994506668294322"/>
      </right>
      <top/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2" tint="-0.89999084444715716"/>
      </top>
      <bottom style="thin">
        <color theme="2" tint="-0.89999084444715716"/>
      </bottom>
      <diagonal/>
    </border>
    <border>
      <left/>
      <right/>
      <top style="thin">
        <color theme="2" tint="-0.89999084444715716"/>
      </top>
      <bottom style="thin">
        <color theme="2" tint="-0.89999084444715716"/>
      </bottom>
      <diagonal/>
    </border>
    <border>
      <left/>
      <right style="thin">
        <color theme="0"/>
      </right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0"/>
      </left>
      <right style="thin">
        <color indexed="64"/>
      </right>
      <top style="thin">
        <color theme="2" tint="-0.89999084444715716"/>
      </top>
      <bottom style="thin">
        <color theme="2" tint="-0.89999084444715716"/>
      </bottom>
      <diagonal/>
    </border>
    <border>
      <left style="thin">
        <color theme="0"/>
      </left>
      <right style="thin">
        <color theme="0"/>
      </right>
      <top/>
      <bottom style="thin">
        <color theme="2" tint="-0.89999084444715716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2" tint="-0.89999084444715716"/>
      </bottom>
      <diagonal/>
    </border>
    <border>
      <left/>
      <right/>
      <top style="thin">
        <color theme="0"/>
      </top>
      <bottom style="thin">
        <color theme="2" tint="-0.89999084444715716"/>
      </bottom>
      <diagonal/>
    </border>
    <border>
      <left/>
      <right style="thin">
        <color theme="0"/>
      </right>
      <top style="thin">
        <color theme="0"/>
      </top>
      <bottom style="thin">
        <color theme="2" tint="-0.89999084444715716"/>
      </bottom>
      <diagonal/>
    </border>
    <border>
      <left style="thin">
        <color theme="0"/>
      </left>
      <right/>
      <top style="thin">
        <color theme="2" tint="-0.89999084444715716"/>
      </top>
      <bottom style="medium">
        <color theme="2" tint="-0.89999084444715716"/>
      </bottom>
      <diagonal/>
    </border>
    <border>
      <left/>
      <right/>
      <top style="thin">
        <color theme="2" tint="-0.89999084444715716"/>
      </top>
      <bottom style="medium">
        <color theme="2" tint="-0.89999084444715716"/>
      </bottom>
      <diagonal/>
    </border>
    <border>
      <left/>
      <right style="thin">
        <color theme="0"/>
      </right>
      <top style="thin">
        <color theme="2" tint="-0.89999084444715716"/>
      </top>
      <bottom style="medium">
        <color theme="2" tint="-0.89999084444715716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2" tint="-0.249977111117893"/>
      </top>
      <bottom/>
      <diagonal/>
    </border>
    <border>
      <left/>
      <right/>
      <top/>
      <bottom style="thin">
        <color theme="2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theme="0"/>
      </right>
      <top style="thin">
        <color theme="0"/>
      </top>
      <bottom style="thin">
        <color rgb="FF0070C0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9" fillId="0" borderId="0"/>
    <xf numFmtId="165" fontId="1" fillId="0" borderId="0" applyFont="0" applyFill="0" applyBorder="0" applyAlignment="0" applyProtection="0"/>
    <xf numFmtId="0" fontId="34" fillId="0" borderId="20" applyNumberFormat="0" applyFill="0" applyAlignment="0" applyProtection="0"/>
    <xf numFmtId="164" fontId="1" fillId="0" borderId="0" applyFont="0" applyFill="0" applyBorder="0" applyAlignment="0" applyProtection="0"/>
    <xf numFmtId="0" fontId="71" fillId="0" borderId="0" applyNumberFormat="0" applyFill="0" applyBorder="0" applyAlignment="0" applyProtection="0"/>
  </cellStyleXfs>
  <cellXfs count="746">
    <xf numFmtId="0" fontId="0" fillId="0" borderId="0" xfId="0"/>
    <xf numFmtId="0" fontId="2" fillId="0" borderId="0" xfId="0" applyFont="1"/>
    <xf numFmtId="0" fontId="10" fillId="0" borderId="0" xfId="0" applyFont="1"/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0" borderId="0" xfId="0" applyFont="1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quotePrefix="1" applyFont="1" applyAlignment="1">
      <alignment vertical="center"/>
    </xf>
    <xf numFmtId="3" fontId="6" fillId="4" borderId="7" xfId="1" applyNumberFormat="1" applyFont="1" applyFill="1" applyBorder="1" applyAlignment="1">
      <alignment horizontal="right"/>
    </xf>
    <xf numFmtId="0" fontId="8" fillId="14" borderId="7" xfId="0" applyFont="1" applyFill="1" applyBorder="1" applyAlignment="1">
      <alignment horizontal="center" vertical="center"/>
    </xf>
    <xf numFmtId="0" fontId="8" fillId="14" borderId="7" xfId="0" applyFont="1" applyFill="1" applyBorder="1" applyAlignment="1">
      <alignment horizontal="center" wrapText="1"/>
    </xf>
    <xf numFmtId="0" fontId="8" fillId="14" borderId="7" xfId="0" applyFont="1" applyFill="1" applyBorder="1" applyAlignment="1">
      <alignment horizontal="center" vertical="center" wrapText="1"/>
    </xf>
    <xf numFmtId="0" fontId="8" fillId="20" borderId="7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166" fontId="6" fillId="0" borderId="0" xfId="3" applyNumberFormat="1" applyFont="1" applyAlignment="1">
      <alignment horizontal="center" vertical="center" wrapText="1"/>
    </xf>
    <xf numFmtId="0" fontId="7" fillId="0" borderId="0" xfId="0" applyFont="1" applyAlignment="1"/>
    <xf numFmtId="0" fontId="2" fillId="0" borderId="0" xfId="0" applyFont="1" applyAlignment="1"/>
    <xf numFmtId="0" fontId="8" fillId="0" borderId="0" xfId="0" applyFont="1" applyAlignment="1"/>
    <xf numFmtId="0" fontId="4" fillId="0" borderId="0" xfId="0" applyFont="1" applyAlignment="1"/>
    <xf numFmtId="0" fontId="8" fillId="14" borderId="7" xfId="0" applyFont="1" applyFill="1" applyBorder="1" applyAlignment="1">
      <alignment vertical="top"/>
    </xf>
    <xf numFmtId="3" fontId="5" fillId="4" borderId="7" xfId="1" applyNumberFormat="1" applyFont="1" applyFill="1" applyBorder="1" applyAlignment="1">
      <alignment horizontal="left" vertical="top" indent="1"/>
    </xf>
    <xf numFmtId="3" fontId="5" fillId="18" borderId="7" xfId="1" applyNumberFormat="1" applyFont="1" applyFill="1" applyBorder="1" applyAlignment="1">
      <alignment horizontal="left" vertical="top" indent="2"/>
    </xf>
    <xf numFmtId="3" fontId="5" fillId="4" borderId="7" xfId="1" applyNumberFormat="1" applyFont="1" applyFill="1" applyBorder="1" applyAlignment="1">
      <alignment horizontal="left" vertical="top" indent="2"/>
    </xf>
    <xf numFmtId="3" fontId="8" fillId="15" borderId="7" xfId="1" applyNumberFormat="1" applyFont="1" applyFill="1" applyBorder="1" applyAlignment="1">
      <alignment vertical="top"/>
    </xf>
    <xf numFmtId="3" fontId="22" fillId="4" borderId="7" xfId="1" applyNumberFormat="1" applyFont="1" applyFill="1" applyBorder="1" applyAlignment="1">
      <alignment horizontal="left" vertical="top"/>
    </xf>
    <xf numFmtId="3" fontId="7" fillId="16" borderId="7" xfId="1" applyNumberFormat="1" applyFont="1" applyFill="1" applyBorder="1" applyAlignment="1">
      <alignment horizontal="left" vertical="top" indent="1"/>
    </xf>
    <xf numFmtId="3" fontId="2" fillId="4" borderId="7" xfId="1" applyNumberFormat="1" applyFont="1" applyFill="1" applyBorder="1" applyAlignment="1">
      <alignment horizontal="left" vertical="top" indent="1"/>
    </xf>
    <xf numFmtId="9" fontId="17" fillId="19" borderId="7" xfId="2" applyFont="1" applyFill="1" applyBorder="1" applyAlignment="1">
      <alignment vertical="top"/>
    </xf>
    <xf numFmtId="3" fontId="4" fillId="19" borderId="7" xfId="1" applyNumberFormat="1" applyFont="1" applyFill="1" applyBorder="1" applyAlignment="1">
      <alignment vertical="top"/>
    </xf>
    <xf numFmtId="3" fontId="4" fillId="17" borderId="7" xfId="1" applyNumberFormat="1" applyFont="1" applyFill="1" applyBorder="1" applyAlignment="1">
      <alignment vertical="top"/>
    </xf>
    <xf numFmtId="3" fontId="13" fillId="4" borderId="7" xfId="1" applyNumberFormat="1" applyFont="1" applyFill="1" applyBorder="1" applyAlignment="1">
      <alignment horizontal="left" vertical="top" indent="1"/>
    </xf>
    <xf numFmtId="3" fontId="4" fillId="17" borderId="7" xfId="1" applyNumberFormat="1" applyFont="1" applyFill="1" applyBorder="1" applyAlignment="1">
      <alignment horizontal="left" vertical="top" indent="1"/>
    </xf>
    <xf numFmtId="3" fontId="5" fillId="7" borderId="7" xfId="1" applyNumberFormat="1" applyFont="1" applyFill="1" applyBorder="1" applyAlignment="1">
      <alignment horizontal="left" vertical="top" indent="1"/>
    </xf>
    <xf numFmtId="3" fontId="4" fillId="17" borderId="7" xfId="1" applyNumberFormat="1" applyFont="1" applyFill="1" applyBorder="1" applyAlignment="1">
      <alignment horizontal="left" vertical="top"/>
    </xf>
    <xf numFmtId="3" fontId="6" fillId="4" borderId="7" xfId="1" applyNumberFormat="1" applyFont="1" applyFill="1" applyBorder="1" applyAlignment="1">
      <alignment horizontal="left" vertical="top" indent="2"/>
    </xf>
    <xf numFmtId="3" fontId="6" fillId="7" borderId="7" xfId="1" applyNumberFormat="1" applyFont="1" applyFill="1" applyBorder="1" applyAlignment="1">
      <alignment horizontal="left" vertical="top" indent="2"/>
    </xf>
    <xf numFmtId="165" fontId="18" fillId="16" borderId="7" xfId="1" applyFont="1" applyFill="1" applyBorder="1" applyAlignment="1">
      <alignment horizontal="left" wrapText="1"/>
    </xf>
    <xf numFmtId="165" fontId="9" fillId="18" borderId="7" xfId="1" applyFont="1" applyFill="1" applyBorder="1" applyAlignment="1">
      <alignment horizontal="left" wrapText="1"/>
    </xf>
    <xf numFmtId="165" fontId="9" fillId="4" borderId="7" xfId="1" applyFont="1" applyFill="1" applyBorder="1" applyAlignment="1">
      <alignment horizontal="left" wrapText="1"/>
    </xf>
    <xf numFmtId="165" fontId="6" fillId="4" borderId="7" xfId="1" applyFont="1" applyFill="1" applyBorder="1" applyAlignment="1">
      <alignment horizontal="left" wrapText="1"/>
    </xf>
    <xf numFmtId="165" fontId="6" fillId="7" borderId="7" xfId="1" applyFont="1" applyFill="1" applyBorder="1" applyAlignment="1">
      <alignment horizontal="left" wrapText="1"/>
    </xf>
    <xf numFmtId="165" fontId="11" fillId="15" borderId="7" xfId="1" applyFont="1" applyFill="1" applyBorder="1" applyAlignment="1">
      <alignment horizontal="left" wrapText="1"/>
    </xf>
    <xf numFmtId="165" fontId="23" fillId="4" borderId="7" xfId="1" applyFont="1" applyFill="1" applyBorder="1" applyAlignment="1">
      <alignment horizontal="left" wrapText="1"/>
    </xf>
    <xf numFmtId="165" fontId="20" fillId="19" borderId="7" xfId="1" applyFont="1" applyFill="1" applyBorder="1" applyAlignment="1">
      <alignment horizontal="left" wrapText="1"/>
    </xf>
    <xf numFmtId="165" fontId="12" fillId="19" borderId="7" xfId="1" applyFont="1" applyFill="1" applyBorder="1" applyAlignment="1">
      <alignment horizontal="left" wrapText="1"/>
    </xf>
    <xf numFmtId="165" fontId="12" fillId="17" borderId="7" xfId="1" applyFont="1" applyFill="1" applyBorder="1" applyAlignment="1">
      <alignment horizontal="left" wrapText="1"/>
    </xf>
    <xf numFmtId="165" fontId="21" fillId="4" borderId="7" xfId="1" applyFont="1" applyFill="1" applyBorder="1" applyAlignment="1">
      <alignment horizontal="left" wrapText="1"/>
    </xf>
    <xf numFmtId="165" fontId="9" fillId="7" borderId="7" xfId="1" applyFont="1" applyFill="1" applyBorder="1" applyAlignment="1">
      <alignment horizontal="left" wrapText="1"/>
    </xf>
    <xf numFmtId="0" fontId="24" fillId="0" borderId="0" xfId="0" applyFont="1" applyAlignment="1"/>
    <xf numFmtId="0" fontId="17" fillId="9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 indent="2"/>
    </xf>
    <xf numFmtId="0" fontId="5" fillId="8" borderId="1" xfId="0" applyFont="1" applyFill="1" applyBorder="1" applyAlignment="1">
      <alignment horizontal="left" vertical="center" wrapText="1" indent="2"/>
    </xf>
    <xf numFmtId="0" fontId="6" fillId="4" borderId="7" xfId="0" applyFont="1" applyFill="1" applyBorder="1" applyAlignment="1">
      <alignment horizontal="left" vertical="top" wrapText="1" indent="3"/>
    </xf>
    <xf numFmtId="0" fontId="6" fillId="27" borderId="7" xfId="0" applyFont="1" applyFill="1" applyBorder="1" applyAlignment="1">
      <alignment horizontal="left" vertical="top" wrapText="1" indent="3"/>
    </xf>
    <xf numFmtId="0" fontId="12" fillId="22" borderId="7" xfId="0" applyFont="1" applyFill="1" applyBorder="1"/>
    <xf numFmtId="0" fontId="6" fillId="4" borderId="7" xfId="0" applyFont="1" applyFill="1" applyBorder="1" applyAlignment="1">
      <alignment horizontal="left" indent="1"/>
    </xf>
    <xf numFmtId="0" fontId="6" fillId="23" borderId="7" xfId="0" applyFont="1" applyFill="1" applyBorder="1" applyAlignment="1">
      <alignment horizontal="left" indent="1"/>
    </xf>
    <xf numFmtId="0" fontId="6" fillId="24" borderId="7" xfId="0" applyFont="1" applyFill="1" applyBorder="1" applyAlignment="1">
      <alignment horizontal="left" indent="2"/>
    </xf>
    <xf numFmtId="0" fontId="6" fillId="4" borderId="7" xfId="0" applyFont="1" applyFill="1" applyBorder="1" applyAlignment="1">
      <alignment horizontal="left" indent="2"/>
    </xf>
    <xf numFmtId="0" fontId="20" fillId="21" borderId="7" xfId="0" applyFont="1" applyFill="1" applyBorder="1" applyAlignment="1">
      <alignment horizontal="left"/>
    </xf>
    <xf numFmtId="0" fontId="12" fillId="21" borderId="7" xfId="0" applyFont="1" applyFill="1" applyBorder="1"/>
    <xf numFmtId="0" fontId="12" fillId="25" borderId="7" xfId="0" applyFont="1" applyFill="1" applyBorder="1"/>
    <xf numFmtId="0" fontId="12" fillId="4" borderId="7" xfId="0" applyFont="1" applyFill="1" applyBorder="1" applyAlignment="1">
      <alignment horizontal="left" indent="1"/>
    </xf>
    <xf numFmtId="0" fontId="12" fillId="26" borderId="7" xfId="0" applyFont="1" applyFill="1" applyBorder="1" applyAlignment="1">
      <alignment horizontal="left" indent="1"/>
    </xf>
    <xf numFmtId="0" fontId="6" fillId="27" borderId="7" xfId="0" applyFont="1" applyFill="1" applyBorder="1" applyAlignment="1">
      <alignment horizontal="left" indent="2"/>
    </xf>
    <xf numFmtId="0" fontId="9" fillId="27" borderId="7" xfId="0" applyFont="1" applyFill="1" applyBorder="1" applyAlignment="1">
      <alignment horizontal="left" vertical="top" wrapText="1" indent="4"/>
    </xf>
    <xf numFmtId="0" fontId="9" fillId="4" borderId="7" xfId="0" applyFont="1" applyFill="1" applyBorder="1" applyAlignment="1">
      <alignment horizontal="left" vertical="top" wrapText="1" indent="4"/>
    </xf>
    <xf numFmtId="3" fontId="6" fillId="22" borderId="7" xfId="1" applyNumberFormat="1" applyFont="1" applyFill="1" applyBorder="1" applyAlignment="1">
      <alignment horizontal="right"/>
    </xf>
    <xf numFmtId="3" fontId="6" fillId="23" borderId="7" xfId="1" applyNumberFormat="1" applyFont="1" applyFill="1" applyBorder="1" applyAlignment="1">
      <alignment horizontal="right"/>
    </xf>
    <xf numFmtId="3" fontId="6" fillId="24" borderId="7" xfId="1" applyNumberFormat="1" applyFont="1" applyFill="1" applyBorder="1" applyAlignment="1">
      <alignment horizontal="right"/>
    </xf>
    <xf numFmtId="3" fontId="6" fillId="21" borderId="7" xfId="1" applyNumberFormat="1" applyFont="1" applyFill="1" applyBorder="1" applyAlignment="1">
      <alignment horizontal="right"/>
    </xf>
    <xf numFmtId="3" fontId="6" fillId="25" borderId="7" xfId="1" applyNumberFormat="1" applyFont="1" applyFill="1" applyBorder="1" applyAlignment="1">
      <alignment horizontal="right"/>
    </xf>
    <xf numFmtId="3" fontId="6" fillId="26" borderId="7" xfId="1" applyNumberFormat="1" applyFont="1" applyFill="1" applyBorder="1" applyAlignment="1">
      <alignment horizontal="right"/>
    </xf>
    <xf numFmtId="3" fontId="6" fillId="27" borderId="7" xfId="1" applyNumberFormat="1" applyFont="1" applyFill="1" applyBorder="1" applyAlignment="1">
      <alignment horizontal="right"/>
    </xf>
    <xf numFmtId="3" fontId="6" fillId="4" borderId="7" xfId="1" applyNumberFormat="1" applyFont="1" applyFill="1" applyBorder="1" applyAlignment="1">
      <alignment horizontal="right" vertical="top" wrapText="1"/>
    </xf>
    <xf numFmtId="3" fontId="6" fillId="27" borderId="7" xfId="1" applyNumberFormat="1" applyFont="1" applyFill="1" applyBorder="1" applyAlignment="1">
      <alignment horizontal="right" vertical="top" wrapText="1"/>
    </xf>
    <xf numFmtId="3" fontId="6" fillId="4" borderId="7" xfId="1" applyNumberFormat="1" applyFont="1" applyFill="1" applyBorder="1" applyAlignment="1">
      <alignment horizontal="right" vertical="center"/>
    </xf>
    <xf numFmtId="3" fontId="6" fillId="3" borderId="7" xfId="1" applyNumberFormat="1" applyFont="1" applyFill="1" applyBorder="1" applyAlignment="1">
      <alignment horizontal="right" vertical="center"/>
    </xf>
    <xf numFmtId="3" fontId="6" fillId="6" borderId="7" xfId="1" applyNumberFormat="1" applyFont="1" applyFill="1" applyBorder="1" applyAlignment="1">
      <alignment horizontal="right" vertical="center"/>
    </xf>
    <xf numFmtId="3" fontId="6" fillId="5" borderId="7" xfId="1" applyNumberFormat="1" applyFont="1" applyFill="1" applyBorder="1" applyAlignment="1">
      <alignment horizontal="right" vertical="center"/>
    </xf>
    <xf numFmtId="168" fontId="6" fillId="21" borderId="7" xfId="2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26" fillId="14" borderId="7" xfId="0" applyFont="1" applyFill="1" applyBorder="1" applyAlignment="1">
      <alignment horizontal="center" vertical="center"/>
    </xf>
    <xf numFmtId="0" fontId="11" fillId="10" borderId="0" xfId="0" applyFont="1" applyFill="1" applyBorder="1" applyAlignment="1">
      <alignment horizontal="center" vertical="center"/>
    </xf>
    <xf numFmtId="0" fontId="6" fillId="0" borderId="0" xfId="0" applyFont="1"/>
    <xf numFmtId="0" fontId="12" fillId="12" borderId="15" xfId="0" applyFont="1" applyFill="1" applyBorder="1" applyAlignment="1">
      <alignment horizontal="center"/>
    </xf>
    <xf numFmtId="0" fontId="12" fillId="12" borderId="15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top"/>
    </xf>
    <xf numFmtId="0" fontId="6" fillId="0" borderId="15" xfId="0" applyFont="1" applyBorder="1" applyAlignment="1">
      <alignment vertical="center" wrapText="1"/>
    </xf>
    <xf numFmtId="0" fontId="6" fillId="0" borderId="15" xfId="0" applyFont="1" applyBorder="1"/>
    <xf numFmtId="165" fontId="6" fillId="0" borderId="15" xfId="1" applyFont="1" applyBorder="1"/>
    <xf numFmtId="0" fontId="6" fillId="11" borderId="15" xfId="0" applyFont="1" applyFill="1" applyBorder="1" applyAlignment="1">
      <alignment horizontal="left" vertical="top"/>
    </xf>
    <xf numFmtId="0" fontId="6" fillId="11" borderId="15" xfId="0" applyFont="1" applyFill="1" applyBorder="1" applyAlignment="1">
      <alignment vertical="center" wrapText="1"/>
    </xf>
    <xf numFmtId="0" fontId="6" fillId="11" borderId="15" xfId="0" applyFont="1" applyFill="1" applyBorder="1"/>
    <xf numFmtId="165" fontId="6" fillId="11" borderId="15" xfId="1" applyFont="1" applyFill="1" applyBorder="1"/>
    <xf numFmtId="0" fontId="6" fillId="11" borderId="15" xfId="0" applyFont="1" applyFill="1" applyBorder="1" applyAlignment="1">
      <alignment horizontal="left" vertical="center" wrapText="1" indent="1"/>
    </xf>
    <xf numFmtId="0" fontId="6" fillId="0" borderId="15" xfId="0" applyFont="1" applyBorder="1" applyAlignment="1">
      <alignment horizontal="left" vertical="center" wrapText="1" indent="1"/>
    </xf>
    <xf numFmtId="170" fontId="6" fillId="0" borderId="15" xfId="1" applyNumberFormat="1" applyFont="1" applyBorder="1"/>
    <xf numFmtId="170" fontId="6" fillId="11" borderId="15" xfId="1" applyNumberFormat="1" applyFont="1" applyFill="1" applyBorder="1"/>
    <xf numFmtId="166" fontId="6" fillId="0" borderId="15" xfId="1" applyNumberFormat="1" applyFont="1" applyBorder="1"/>
    <xf numFmtId="166" fontId="6" fillId="11" borderId="15" xfId="1" applyNumberFormat="1" applyFont="1" applyFill="1" applyBorder="1"/>
    <xf numFmtId="0" fontId="12" fillId="12" borderId="17" xfId="0" applyFont="1" applyFill="1" applyBorder="1" applyAlignment="1">
      <alignment horizontal="center" vertical="center" wrapText="1"/>
    </xf>
    <xf numFmtId="166" fontId="6" fillId="11" borderId="17" xfId="1" applyNumberFormat="1" applyFont="1" applyFill="1" applyBorder="1"/>
    <xf numFmtId="0" fontId="12" fillId="12" borderId="16" xfId="0" applyFont="1" applyFill="1" applyBorder="1" applyAlignment="1">
      <alignment horizontal="center" vertical="center" wrapText="1"/>
    </xf>
    <xf numFmtId="166" fontId="6" fillId="11" borderId="16" xfId="1" applyNumberFormat="1" applyFont="1" applyFill="1" applyBorder="1"/>
    <xf numFmtId="166" fontId="6" fillId="4" borderId="16" xfId="1" applyNumberFormat="1" applyFont="1" applyFill="1" applyBorder="1"/>
    <xf numFmtId="166" fontId="6" fillId="4" borderId="17" xfId="1" applyNumberFormat="1" applyFont="1" applyFill="1" applyBorder="1"/>
    <xf numFmtId="170" fontId="6" fillId="4" borderId="15" xfId="1" applyNumberFormat="1" applyFont="1" applyFill="1" applyBorder="1"/>
    <xf numFmtId="0" fontId="29" fillId="4" borderId="0" xfId="0" applyFont="1" applyFill="1" applyAlignment="1">
      <alignment vertical="center"/>
    </xf>
    <xf numFmtId="169" fontId="6" fillId="0" borderId="15" xfId="1" applyNumberFormat="1" applyFont="1" applyBorder="1"/>
    <xf numFmtId="169" fontId="6" fillId="11" borderId="15" xfId="1" applyNumberFormat="1" applyFont="1" applyFill="1" applyBorder="1"/>
    <xf numFmtId="166" fontId="6" fillId="4" borderId="15" xfId="1" applyNumberFormat="1" applyFont="1" applyFill="1" applyBorder="1"/>
    <xf numFmtId="166" fontId="12" fillId="12" borderId="15" xfId="0" applyNumberFormat="1" applyFont="1" applyFill="1" applyBorder="1" applyAlignment="1">
      <alignment horizontal="center" vertical="center" wrapText="1"/>
    </xf>
    <xf numFmtId="165" fontId="27" fillId="11" borderId="15" xfId="1" applyFont="1" applyFill="1" applyBorder="1"/>
    <xf numFmtId="165" fontId="27" fillId="0" borderId="15" xfId="1" applyFont="1" applyBorder="1"/>
    <xf numFmtId="166" fontId="33" fillId="11" borderId="16" xfId="1" applyNumberFormat="1" applyFont="1" applyFill="1" applyBorder="1"/>
    <xf numFmtId="166" fontId="33" fillId="11" borderId="17" xfId="1" applyNumberFormat="1" applyFont="1" applyFill="1" applyBorder="1"/>
    <xf numFmtId="170" fontId="33" fillId="11" borderId="15" xfId="1" applyNumberFormat="1" applyFont="1" applyFill="1" applyBorder="1"/>
    <xf numFmtId="166" fontId="33" fillId="11" borderId="15" xfId="1" applyNumberFormat="1" applyFont="1" applyFill="1" applyBorder="1"/>
    <xf numFmtId="166" fontId="33" fillId="4" borderId="16" xfId="1" applyNumberFormat="1" applyFont="1" applyFill="1" applyBorder="1"/>
    <xf numFmtId="166" fontId="33" fillId="4" borderId="17" xfId="1" applyNumberFormat="1" applyFont="1" applyFill="1" applyBorder="1"/>
    <xf numFmtId="170" fontId="33" fillId="4" borderId="15" xfId="1" applyNumberFormat="1" applyFont="1" applyFill="1" applyBorder="1"/>
    <xf numFmtId="166" fontId="33" fillId="4" borderId="15" xfId="1" applyNumberFormat="1" applyFont="1" applyFill="1" applyBorder="1"/>
    <xf numFmtId="0" fontId="0" fillId="0" borderId="0" xfId="0" applyAlignment="1"/>
    <xf numFmtId="3" fontId="6" fillId="4" borderId="7" xfId="5" applyNumberFormat="1" applyFont="1" applyFill="1" applyBorder="1" applyAlignment="1">
      <alignment horizontal="right"/>
    </xf>
    <xf numFmtId="0" fontId="7" fillId="28" borderId="7" xfId="0" applyFont="1" applyFill="1" applyBorder="1" applyAlignment="1">
      <alignment horizontal="center" vertical="center"/>
    </xf>
    <xf numFmtId="0" fontId="26" fillId="28" borderId="7" xfId="0" applyFont="1" applyFill="1" applyBorder="1" applyAlignment="1">
      <alignment horizontal="center" vertical="center"/>
    </xf>
    <xf numFmtId="0" fontId="8" fillId="29" borderId="7" xfId="0" applyFont="1" applyFill="1" applyBorder="1" applyAlignment="1">
      <alignment horizontal="center"/>
    </xf>
    <xf numFmtId="0" fontId="7" fillId="29" borderId="7" xfId="0" applyFont="1" applyFill="1" applyBorder="1" applyAlignment="1">
      <alignment horizontal="center"/>
    </xf>
    <xf numFmtId="3" fontId="6" fillId="30" borderId="7" xfId="5" applyNumberFormat="1" applyFont="1" applyFill="1" applyBorder="1" applyAlignment="1">
      <alignment horizontal="right"/>
    </xf>
    <xf numFmtId="3" fontId="6" fillId="17" borderId="7" xfId="5" applyNumberFormat="1" applyFont="1" applyFill="1" applyBorder="1" applyAlignment="1">
      <alignment horizontal="right"/>
    </xf>
    <xf numFmtId="3" fontId="6" fillId="31" borderId="7" xfId="5" applyNumberFormat="1" applyFont="1" applyFill="1" applyBorder="1" applyAlignment="1">
      <alignment horizontal="right"/>
    </xf>
    <xf numFmtId="3" fontId="6" fillId="32" borderId="7" xfId="5" applyNumberFormat="1" applyFont="1" applyFill="1" applyBorder="1" applyAlignment="1">
      <alignment horizontal="right"/>
    </xf>
    <xf numFmtId="3" fontId="6" fillId="21" borderId="7" xfId="5" applyNumberFormat="1" applyFont="1" applyFill="1" applyBorder="1" applyAlignment="1">
      <alignment horizontal="right"/>
    </xf>
    <xf numFmtId="3" fontId="6" fillId="33" borderId="7" xfId="5" applyNumberFormat="1" applyFont="1" applyFill="1" applyBorder="1" applyAlignment="1">
      <alignment horizontal="right"/>
    </xf>
    <xf numFmtId="168" fontId="6" fillId="30" borderId="7" xfId="2" applyNumberFormat="1" applyFont="1" applyFill="1" applyBorder="1" applyAlignment="1">
      <alignment horizontal="right"/>
    </xf>
    <xf numFmtId="3" fontId="6" fillId="34" borderId="7" xfId="5" applyNumberFormat="1" applyFont="1" applyFill="1" applyBorder="1" applyAlignment="1">
      <alignment horizontal="right"/>
    </xf>
    <xf numFmtId="0" fontId="8" fillId="0" borderId="0" xfId="0" applyFont="1" applyAlignment="1">
      <alignment vertical="center"/>
    </xf>
    <xf numFmtId="0" fontId="12" fillId="12" borderId="15" xfId="0" applyFont="1" applyFill="1" applyBorder="1" applyAlignment="1">
      <alignment horizontal="center" vertical="center" wrapText="1"/>
    </xf>
    <xf numFmtId="0" fontId="11" fillId="10" borderId="15" xfId="0" applyFont="1" applyFill="1" applyBorder="1" applyAlignment="1">
      <alignment vertical="center"/>
    </xf>
    <xf numFmtId="0" fontId="12" fillId="12" borderId="15" xfId="0" applyFont="1" applyFill="1" applyBorder="1" applyAlignment="1">
      <alignment vertical="center"/>
    </xf>
    <xf numFmtId="0" fontId="12" fillId="12" borderId="16" xfId="0" applyFont="1" applyFill="1" applyBorder="1" applyAlignment="1"/>
    <xf numFmtId="0" fontId="12" fillId="12" borderId="17" xfId="0" applyFont="1" applyFill="1" applyBorder="1" applyAlignment="1"/>
    <xf numFmtId="0" fontId="14" fillId="0" borderId="12" xfId="0" applyFont="1" applyBorder="1" applyAlignment="1">
      <alignment vertical="center"/>
    </xf>
    <xf numFmtId="165" fontId="14" fillId="4" borderId="0" xfId="1" applyFont="1" applyFill="1" applyAlignment="1">
      <alignment vertical="center"/>
    </xf>
    <xf numFmtId="0" fontId="8" fillId="2" borderId="7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36" fillId="13" borderId="7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right" vertical="center"/>
    </xf>
    <xf numFmtId="165" fontId="37" fillId="0" borderId="0" xfId="1" applyFont="1" applyAlignment="1">
      <alignment vertical="center"/>
    </xf>
    <xf numFmtId="0" fontId="37" fillId="0" borderId="0" xfId="0" quotePrefix="1" applyFont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38" fillId="0" borderId="12" xfId="0" applyFont="1" applyBorder="1" applyAlignment="1">
      <alignment vertical="center" wrapText="1"/>
    </xf>
    <xf numFmtId="0" fontId="0" fillId="0" borderId="12" xfId="0" applyFont="1" applyBorder="1" applyAlignment="1">
      <alignment horizontal="right" vertical="center" wrapText="1"/>
    </xf>
    <xf numFmtId="0" fontId="38" fillId="0" borderId="12" xfId="0" applyFont="1" applyBorder="1" applyAlignment="1">
      <alignment vertical="center"/>
    </xf>
    <xf numFmtId="0" fontId="38" fillId="0" borderId="12" xfId="0" applyFont="1" applyBorder="1" applyAlignment="1">
      <alignment horizontal="left" vertical="center"/>
    </xf>
    <xf numFmtId="0" fontId="6" fillId="0" borderId="21" xfId="0" applyFont="1" applyBorder="1" applyAlignment="1">
      <alignment vertical="center" wrapText="1"/>
    </xf>
    <xf numFmtId="0" fontId="39" fillId="0" borderId="21" xfId="0" applyFont="1" applyBorder="1" applyAlignment="1">
      <alignment vertical="center" wrapText="1"/>
    </xf>
    <xf numFmtId="166" fontId="12" fillId="0" borderId="22" xfId="1" applyNumberFormat="1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168" fontId="6" fillId="35" borderId="23" xfId="2" applyNumberFormat="1" applyFont="1" applyFill="1" applyBorder="1" applyAlignment="1">
      <alignment vertical="center" wrapText="1"/>
    </xf>
    <xf numFmtId="0" fontId="6" fillId="35" borderId="24" xfId="0" applyFont="1" applyFill="1" applyBorder="1" applyAlignment="1">
      <alignment vertical="center" wrapText="1"/>
    </xf>
    <xf numFmtId="0" fontId="6" fillId="35" borderId="23" xfId="0" applyFont="1" applyFill="1" applyBorder="1" applyAlignment="1">
      <alignment vertical="center" wrapText="1"/>
    </xf>
    <xf numFmtId="168" fontId="6" fillId="0" borderId="12" xfId="2" applyNumberFormat="1" applyFont="1" applyBorder="1" applyAlignment="1">
      <alignment vertical="center" wrapText="1"/>
    </xf>
    <xf numFmtId="0" fontId="6" fillId="0" borderId="25" xfId="0" applyFont="1" applyBorder="1" applyAlignment="1">
      <alignment vertical="center" wrapText="1"/>
    </xf>
    <xf numFmtId="168" fontId="6" fillId="35" borderId="12" xfId="2" applyNumberFormat="1" applyFont="1" applyFill="1" applyBorder="1" applyAlignment="1">
      <alignment vertical="center" wrapText="1"/>
    </xf>
    <xf numFmtId="0" fontId="6" fillId="35" borderId="25" xfId="0" applyFont="1" applyFill="1" applyBorder="1" applyAlignment="1">
      <alignment vertical="center" wrapText="1"/>
    </xf>
    <xf numFmtId="168" fontId="6" fillId="0" borderId="21" xfId="2" applyNumberFormat="1" applyFont="1" applyBorder="1" applyAlignment="1">
      <alignment vertical="center" wrapText="1"/>
    </xf>
    <xf numFmtId="0" fontId="6" fillId="0" borderId="26" xfId="0" applyFont="1" applyBorder="1" applyAlignment="1">
      <alignment vertical="center" wrapText="1"/>
    </xf>
    <xf numFmtId="0" fontId="12" fillId="0" borderId="27" xfId="0" applyFont="1" applyBorder="1" applyAlignment="1">
      <alignment horizontal="right" vertical="center" wrapText="1"/>
    </xf>
    <xf numFmtId="0" fontId="12" fillId="0" borderId="27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0" fontId="38" fillId="0" borderId="23" xfId="0" applyFont="1" applyBorder="1" applyAlignment="1">
      <alignment vertical="center" wrapText="1"/>
    </xf>
    <xf numFmtId="0" fontId="39" fillId="0" borderId="26" xfId="0" applyFont="1" applyBorder="1" applyAlignment="1">
      <alignment vertical="center" wrapText="1"/>
    </xf>
    <xf numFmtId="0" fontId="39" fillId="0" borderId="25" xfId="0" applyFont="1" applyBorder="1" applyAlignment="1">
      <alignment vertical="center" wrapText="1"/>
    </xf>
    <xf numFmtId="0" fontId="39" fillId="0" borderId="12" xfId="0" applyFont="1" applyBorder="1" applyAlignment="1">
      <alignment vertical="center" wrapText="1"/>
    </xf>
    <xf numFmtId="2" fontId="6" fillId="0" borderId="23" xfId="0" applyNumberFormat="1" applyFont="1" applyBorder="1" applyAlignment="1">
      <alignment vertical="center" wrapText="1"/>
    </xf>
    <xf numFmtId="2" fontId="6" fillId="35" borderId="25" xfId="0" applyNumberFormat="1" applyFont="1" applyFill="1" applyBorder="1" applyAlignment="1">
      <alignment vertical="center" wrapText="1"/>
    </xf>
    <xf numFmtId="2" fontId="6" fillId="0" borderId="25" xfId="0" applyNumberFormat="1" applyFont="1" applyBorder="1" applyAlignment="1">
      <alignment vertical="center" wrapText="1"/>
    </xf>
    <xf numFmtId="171" fontId="6" fillId="35" borderId="23" xfId="1" applyNumberFormat="1" applyFont="1" applyFill="1" applyBorder="1" applyAlignment="1">
      <alignment horizontal="right" vertical="center" wrapText="1"/>
    </xf>
    <xf numFmtId="171" fontId="6" fillId="0" borderId="12" xfId="1" applyNumberFormat="1" applyFont="1" applyBorder="1" applyAlignment="1">
      <alignment horizontal="right" vertical="center" wrapText="1"/>
    </xf>
    <xf numFmtId="171" fontId="6" fillId="35" borderId="12" xfId="1" applyNumberFormat="1" applyFont="1" applyFill="1" applyBorder="1" applyAlignment="1">
      <alignment horizontal="right" vertical="center" wrapText="1"/>
    </xf>
    <xf numFmtId="0" fontId="6" fillId="35" borderId="21" xfId="0" applyFont="1" applyFill="1" applyBorder="1" applyAlignment="1">
      <alignment vertical="center" wrapText="1"/>
    </xf>
    <xf numFmtId="3" fontId="6" fillId="35" borderId="23" xfId="1" applyNumberFormat="1" applyFont="1" applyFill="1" applyBorder="1" applyAlignment="1">
      <alignment horizontal="right" vertical="center" wrapText="1"/>
    </xf>
    <xf numFmtId="3" fontId="6" fillId="0" borderId="12" xfId="1" applyNumberFormat="1" applyFont="1" applyBorder="1" applyAlignment="1">
      <alignment horizontal="right" vertical="center" wrapText="1"/>
    </xf>
    <xf numFmtId="3" fontId="6" fillId="35" borderId="12" xfId="1" applyNumberFormat="1" applyFont="1" applyFill="1" applyBorder="1" applyAlignment="1">
      <alignment horizontal="right" vertical="center" wrapText="1"/>
    </xf>
    <xf numFmtId="0" fontId="6" fillId="35" borderId="12" xfId="0" applyFont="1" applyFill="1" applyBorder="1" applyAlignment="1">
      <alignment vertical="center" wrapText="1"/>
    </xf>
    <xf numFmtId="168" fontId="9" fillId="35" borderId="12" xfId="2" applyNumberFormat="1" applyFont="1" applyFill="1" applyBorder="1" applyAlignment="1">
      <alignment horizontal="right" vertical="center" wrapText="1"/>
    </xf>
    <xf numFmtId="0" fontId="9" fillId="35" borderId="12" xfId="0" applyFont="1" applyFill="1" applyBorder="1" applyAlignment="1">
      <alignment horizontal="left" vertical="center" wrapText="1" indent="1"/>
    </xf>
    <xf numFmtId="0" fontId="6" fillId="0" borderId="12" xfId="0" applyFont="1" applyBorder="1" applyAlignment="1">
      <alignment vertical="center"/>
    </xf>
    <xf numFmtId="0" fontId="12" fillId="0" borderId="27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/>
    </xf>
    <xf numFmtId="0" fontId="39" fillId="0" borderId="21" xfId="0" applyFont="1" applyBorder="1" applyAlignment="1">
      <alignment vertical="center"/>
    </xf>
    <xf numFmtId="0" fontId="41" fillId="0" borderId="21" xfId="0" applyFont="1" applyBorder="1" applyAlignment="1">
      <alignment vertical="center"/>
    </xf>
    <xf numFmtId="171" fontId="9" fillId="35" borderId="23" xfId="1" applyNumberFormat="1" applyFont="1" applyFill="1" applyBorder="1" applyAlignment="1">
      <alignment horizontal="left" vertical="center" wrapText="1" indent="1"/>
    </xf>
    <xf numFmtId="9" fontId="6" fillId="0" borderId="12" xfId="2" applyFont="1" applyBorder="1" applyAlignment="1">
      <alignment horizontal="right" vertical="center" wrapText="1"/>
    </xf>
    <xf numFmtId="0" fontId="9" fillId="0" borderId="21" xfId="0" applyFont="1" applyBorder="1" applyAlignment="1">
      <alignment horizontal="left" vertical="center" indent="2"/>
    </xf>
    <xf numFmtId="0" fontId="9" fillId="35" borderId="12" xfId="0" applyFont="1" applyFill="1" applyBorder="1" applyAlignment="1">
      <alignment horizontal="left" vertical="center" indent="1"/>
    </xf>
    <xf numFmtId="168" fontId="6" fillId="0" borderId="12" xfId="2" applyNumberFormat="1" applyFont="1" applyBorder="1" applyAlignment="1">
      <alignment horizontal="right" vertical="center" wrapText="1"/>
    </xf>
    <xf numFmtId="171" fontId="12" fillId="0" borderId="22" xfId="1" applyNumberFormat="1" applyFont="1" applyBorder="1" applyAlignment="1">
      <alignment vertical="center" wrapText="1"/>
    </xf>
    <xf numFmtId="171" fontId="12" fillId="0" borderId="22" xfId="0" applyNumberFormat="1" applyFont="1" applyBorder="1" applyAlignment="1">
      <alignment vertical="center" wrapText="1"/>
    </xf>
    <xf numFmtId="171" fontId="20" fillId="35" borderId="12" xfId="1" applyNumberFormat="1" applyFont="1" applyFill="1" applyBorder="1" applyAlignment="1">
      <alignment horizontal="right" vertical="center" wrapText="1"/>
    </xf>
    <xf numFmtId="0" fontId="20" fillId="35" borderId="12" xfId="0" applyFont="1" applyFill="1" applyBorder="1" applyAlignment="1">
      <alignment horizontal="left" vertical="center" wrapText="1"/>
    </xf>
    <xf numFmtId="171" fontId="20" fillId="0" borderId="12" xfId="1" applyNumberFormat="1" applyFont="1" applyBorder="1" applyAlignment="1">
      <alignment horizontal="right" vertical="center" wrapText="1"/>
    </xf>
    <xf numFmtId="0" fontId="20" fillId="0" borderId="21" xfId="0" applyFont="1" applyBorder="1" applyAlignment="1">
      <alignment horizontal="left" vertical="center" wrapText="1"/>
    </xf>
    <xf numFmtId="0" fontId="9" fillId="35" borderId="12" xfId="0" applyFont="1" applyFill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6" xfId="0" applyFont="1" applyBorder="1" applyAlignment="1">
      <alignment vertical="center" wrapText="1"/>
    </xf>
    <xf numFmtId="0" fontId="42" fillId="0" borderId="12" xfId="0" applyFont="1" applyBorder="1" applyAlignment="1">
      <alignment horizontal="right" vertical="center"/>
    </xf>
    <xf numFmtId="0" fontId="42" fillId="0" borderId="12" xfId="0" applyFont="1" applyBorder="1" applyAlignment="1">
      <alignment vertical="center" wrapText="1"/>
    </xf>
    <xf numFmtId="172" fontId="43" fillId="0" borderId="28" xfId="1" applyNumberFormat="1" applyFont="1" applyBorder="1" applyAlignment="1">
      <alignment vertical="center"/>
    </xf>
    <xf numFmtId="0" fontId="12" fillId="0" borderId="28" xfId="0" applyFont="1" applyBorder="1" applyAlignment="1">
      <alignment vertical="center"/>
    </xf>
    <xf numFmtId="9" fontId="39" fillId="36" borderId="29" xfId="2" applyFont="1" applyFill="1" applyBorder="1" applyAlignment="1">
      <alignment horizontal="right" vertical="center"/>
    </xf>
    <xf numFmtId="0" fontId="6" fillId="36" borderId="29" xfId="0" applyFont="1" applyFill="1" applyBorder="1" applyAlignment="1">
      <alignment vertical="center"/>
    </xf>
    <xf numFmtId="3" fontId="39" fillId="4" borderId="21" xfId="1" applyNumberFormat="1" applyFont="1" applyFill="1" applyBorder="1" applyAlignment="1">
      <alignment horizontal="right" vertical="center"/>
    </xf>
    <xf numFmtId="0" fontId="6" fillId="4" borderId="12" xfId="0" applyFont="1" applyFill="1" applyBorder="1" applyAlignment="1">
      <alignment vertical="center"/>
    </xf>
    <xf numFmtId="3" fontId="39" fillId="36" borderId="21" xfId="1" applyNumberFormat="1" applyFont="1" applyFill="1" applyBorder="1" applyAlignment="1">
      <alignment horizontal="right" vertical="center"/>
    </xf>
    <xf numFmtId="0" fontId="6" fillId="36" borderId="12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12" fillId="0" borderId="30" xfId="0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3" fontId="6" fillId="0" borderId="12" xfId="0" applyNumberFormat="1" applyFont="1" applyBorder="1" applyAlignment="1">
      <alignment vertical="center"/>
    </xf>
    <xf numFmtId="3" fontId="39" fillId="36" borderId="29" xfId="1" applyNumberFormat="1" applyFont="1" applyFill="1" applyBorder="1" applyAlignment="1">
      <alignment horizontal="right" vertical="center"/>
    </xf>
    <xf numFmtId="0" fontId="45" fillId="0" borderId="0" xfId="0" applyFont="1" applyAlignment="1">
      <alignment vertical="center" wrapText="1"/>
    </xf>
    <xf numFmtId="2" fontId="45" fillId="0" borderId="0" xfId="0" applyNumberFormat="1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171" fontId="45" fillId="0" borderId="0" xfId="0" applyNumberFormat="1" applyFont="1" applyAlignment="1">
      <alignment vertical="center" wrapText="1"/>
    </xf>
    <xf numFmtId="10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vertical="center" wrapText="1"/>
    </xf>
    <xf numFmtId="171" fontId="6" fillId="0" borderId="12" xfId="0" applyNumberFormat="1" applyFont="1" applyBorder="1" applyAlignment="1">
      <alignment vertical="center"/>
    </xf>
    <xf numFmtId="166" fontId="12" fillId="0" borderId="28" xfId="1" applyNumberFormat="1" applyFont="1" applyBorder="1" applyAlignment="1">
      <alignment vertical="center"/>
    </xf>
    <xf numFmtId="173" fontId="9" fillId="36" borderId="29" xfId="1" applyNumberFormat="1" applyFont="1" applyFill="1" applyBorder="1" applyAlignment="1">
      <alignment horizontal="right" vertical="center"/>
    </xf>
    <xf numFmtId="0" fontId="9" fillId="36" borderId="29" xfId="0" applyFont="1" applyFill="1" applyBorder="1" applyAlignment="1">
      <alignment vertical="center"/>
    </xf>
    <xf numFmtId="173" fontId="9" fillId="4" borderId="12" xfId="1" applyNumberFormat="1" applyFont="1" applyFill="1" applyBorder="1" applyAlignment="1">
      <alignment horizontal="right" vertical="center"/>
    </xf>
    <xf numFmtId="0" fontId="9" fillId="4" borderId="12" xfId="0" applyFont="1" applyFill="1" applyBorder="1" applyAlignment="1">
      <alignment vertical="center"/>
    </xf>
    <xf numFmtId="3" fontId="6" fillId="0" borderId="0" xfId="0" applyNumberFormat="1" applyFont="1" applyAlignment="1">
      <alignment vertical="center" wrapText="1"/>
    </xf>
    <xf numFmtId="3" fontId="9" fillId="36" borderId="12" xfId="1" applyNumberFormat="1" applyFont="1" applyFill="1" applyBorder="1" applyAlignment="1">
      <alignment horizontal="right" vertical="center"/>
    </xf>
    <xf numFmtId="0" fontId="9" fillId="36" borderId="12" xfId="0" applyFont="1" applyFill="1" applyBorder="1" applyAlignment="1">
      <alignment vertical="center"/>
    </xf>
    <xf numFmtId="3" fontId="6" fillId="4" borderId="12" xfId="1" applyNumberFormat="1" applyFont="1" applyFill="1" applyBorder="1" applyAlignment="1">
      <alignment horizontal="right" vertical="center"/>
    </xf>
    <xf numFmtId="168" fontId="6" fillId="36" borderId="12" xfId="2" applyNumberFormat="1" applyFont="1" applyFill="1" applyBorder="1" applyAlignment="1">
      <alignment horizontal="right" vertical="center"/>
    </xf>
    <xf numFmtId="3" fontId="6" fillId="4" borderId="21" xfId="1" applyNumberFormat="1" applyFont="1" applyFill="1" applyBorder="1" applyAlignment="1">
      <alignment horizontal="right" vertical="center"/>
    </xf>
    <xf numFmtId="0" fontId="12" fillId="0" borderId="0" xfId="0" applyFont="1" applyAlignment="1">
      <alignment vertical="center" wrapText="1"/>
    </xf>
    <xf numFmtId="1" fontId="12" fillId="0" borderId="31" xfId="1" applyNumberFormat="1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168" fontId="6" fillId="0" borderId="12" xfId="2" applyNumberFormat="1" applyFont="1" applyBorder="1" applyAlignment="1">
      <alignment horizontal="right" vertical="center"/>
    </xf>
    <xf numFmtId="168" fontId="6" fillId="37" borderId="12" xfId="2" applyNumberFormat="1" applyFont="1" applyFill="1" applyBorder="1" applyAlignment="1">
      <alignment horizontal="right" vertical="center"/>
    </xf>
    <xf numFmtId="0" fontId="6" fillId="37" borderId="12" xfId="0" applyFont="1" applyFill="1" applyBorder="1" applyAlignment="1">
      <alignment vertical="center"/>
    </xf>
    <xf numFmtId="0" fontId="12" fillId="0" borderId="32" xfId="0" applyFont="1" applyBorder="1" applyAlignment="1">
      <alignment horizontal="center" vertical="center"/>
    </xf>
    <xf numFmtId="0" fontId="12" fillId="0" borderId="32" xfId="0" applyFont="1" applyBorder="1" applyAlignment="1">
      <alignment vertical="center"/>
    </xf>
    <xf numFmtId="0" fontId="47" fillId="0" borderId="12" xfId="0" applyFont="1" applyBorder="1" applyAlignment="1">
      <alignment vertical="center" wrapText="1"/>
    </xf>
    <xf numFmtId="1" fontId="6" fillId="0" borderId="12" xfId="1" applyNumberFormat="1" applyFont="1" applyBorder="1" applyAlignment="1">
      <alignment horizontal="right" vertical="center"/>
    </xf>
    <xf numFmtId="1" fontId="6" fillId="37" borderId="12" xfId="1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0" fillId="0" borderId="12" xfId="0" applyFont="1" applyBorder="1" applyAlignment="1">
      <alignment horizontal="right" vertical="center"/>
    </xf>
    <xf numFmtId="166" fontId="12" fillId="0" borderId="22" xfId="1" applyNumberFormat="1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168" fontId="6" fillId="35" borderId="23" xfId="2" applyNumberFormat="1" applyFont="1" applyFill="1" applyBorder="1" applyAlignment="1">
      <alignment vertical="center"/>
    </xf>
    <xf numFmtId="0" fontId="6" fillId="35" borderId="24" xfId="0" applyFont="1" applyFill="1" applyBorder="1" applyAlignment="1">
      <alignment vertical="center"/>
    </xf>
    <xf numFmtId="0" fontId="6" fillId="35" borderId="23" xfId="0" applyFont="1" applyFill="1" applyBorder="1" applyAlignment="1">
      <alignment vertical="center"/>
    </xf>
    <xf numFmtId="168" fontId="6" fillId="0" borderId="12" xfId="2" applyNumberFormat="1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168" fontId="6" fillId="35" borderId="12" xfId="2" applyNumberFormat="1" applyFont="1" applyFill="1" applyBorder="1" applyAlignment="1">
      <alignment vertical="center"/>
    </xf>
    <xf numFmtId="0" fontId="6" fillId="35" borderId="12" xfId="0" applyFont="1" applyFill="1" applyBorder="1" applyAlignment="1">
      <alignment vertical="center"/>
    </xf>
    <xf numFmtId="0" fontId="6" fillId="35" borderId="25" xfId="0" applyFont="1" applyFill="1" applyBorder="1" applyAlignment="1">
      <alignment vertical="center"/>
    </xf>
    <xf numFmtId="168" fontId="6" fillId="0" borderId="21" xfId="2" applyNumberFormat="1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12" fillId="0" borderId="33" xfId="0" applyFont="1" applyBorder="1" applyAlignment="1">
      <alignment horizontal="right" vertical="center"/>
    </xf>
    <xf numFmtId="0" fontId="12" fillId="0" borderId="33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38" fillId="0" borderId="23" xfId="0" applyFont="1" applyBorder="1" applyAlignment="1">
      <alignment vertical="center"/>
    </xf>
    <xf numFmtId="166" fontId="12" fillId="0" borderId="34" xfId="1" applyNumberFormat="1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174" fontId="6" fillId="0" borderId="12" xfId="1" applyNumberFormat="1" applyFont="1" applyBorder="1" applyAlignment="1">
      <alignment vertical="center"/>
    </xf>
    <xf numFmtId="174" fontId="6" fillId="35" borderId="12" xfId="1" applyNumberFormat="1" applyFont="1" applyFill="1" applyBorder="1" applyAlignment="1">
      <alignment vertical="center"/>
    </xf>
    <xf numFmtId="3" fontId="6" fillId="36" borderId="29" xfId="1" applyNumberFormat="1" applyFont="1" applyFill="1" applyBorder="1" applyAlignment="1">
      <alignment horizontal="right" vertical="center"/>
    </xf>
    <xf numFmtId="174" fontId="6" fillId="0" borderId="21" xfId="1" applyNumberFormat="1" applyFont="1" applyBorder="1" applyAlignment="1">
      <alignment vertical="center"/>
    </xf>
    <xf numFmtId="0" fontId="12" fillId="0" borderId="27" xfId="0" applyFont="1" applyBorder="1" applyAlignment="1">
      <alignment horizontal="right" vertical="center"/>
    </xf>
    <xf numFmtId="0" fontId="12" fillId="0" borderId="27" xfId="0" applyFont="1" applyBorder="1" applyAlignment="1">
      <alignment vertical="center"/>
    </xf>
    <xf numFmtId="3" fontId="6" fillId="36" borderId="21" xfId="1" applyNumberFormat="1" applyFont="1" applyFill="1" applyBorder="1" applyAlignment="1">
      <alignment horizontal="right" vertical="center"/>
    </xf>
    <xf numFmtId="171" fontId="6" fillId="0" borderId="23" xfId="1" applyNumberFormat="1" applyFont="1" applyBorder="1" applyAlignment="1">
      <alignment vertical="center"/>
    </xf>
    <xf numFmtId="171" fontId="6" fillId="35" borderId="12" xfId="1" applyNumberFormat="1" applyFont="1" applyFill="1" applyBorder="1" applyAlignment="1">
      <alignment vertical="center"/>
    </xf>
    <xf numFmtId="0" fontId="6" fillId="35" borderId="21" xfId="0" applyFont="1" applyFill="1" applyBorder="1" applyAlignment="1">
      <alignment vertical="center"/>
    </xf>
    <xf numFmtId="171" fontId="6" fillId="0" borderId="12" xfId="1" applyNumberFormat="1" applyFont="1" applyBorder="1" applyAlignment="1">
      <alignment vertical="center"/>
    </xf>
    <xf numFmtId="171" fontId="6" fillId="0" borderId="21" xfId="1" applyNumberFormat="1" applyFont="1" applyBorder="1" applyAlignment="1">
      <alignment vertical="center"/>
    </xf>
    <xf numFmtId="166" fontId="12" fillId="0" borderId="31" xfId="1" applyNumberFormat="1" applyFont="1" applyBorder="1" applyAlignment="1">
      <alignment vertical="center"/>
    </xf>
    <xf numFmtId="171" fontId="6" fillId="37" borderId="12" xfId="1" applyNumberFormat="1" applyFont="1" applyFill="1" applyBorder="1" applyAlignment="1">
      <alignment horizontal="right" vertical="center"/>
    </xf>
    <xf numFmtId="171" fontId="6" fillId="35" borderId="23" xfId="1" applyNumberFormat="1" applyFont="1" applyFill="1" applyBorder="1" applyAlignment="1">
      <alignment horizontal="right" vertical="center"/>
    </xf>
    <xf numFmtId="166" fontId="12" fillId="0" borderId="35" xfId="1" applyNumberFormat="1" applyFont="1" applyBorder="1" applyAlignment="1">
      <alignment vertical="center"/>
    </xf>
    <xf numFmtId="0" fontId="12" fillId="0" borderId="35" xfId="0" applyFont="1" applyBorder="1" applyAlignment="1">
      <alignment vertical="center"/>
    </xf>
    <xf numFmtId="171" fontId="6" fillId="0" borderId="12" xfId="1" applyNumberFormat="1" applyFont="1" applyBorder="1" applyAlignment="1">
      <alignment horizontal="right" vertical="center"/>
    </xf>
    <xf numFmtId="3" fontId="6" fillId="38" borderId="36" xfId="1" applyNumberFormat="1" applyFont="1" applyFill="1" applyBorder="1" applyAlignment="1">
      <alignment horizontal="right" vertical="center"/>
    </xf>
    <xf numFmtId="0" fontId="6" fillId="38" borderId="36" xfId="0" applyFont="1" applyFill="1" applyBorder="1" applyAlignment="1">
      <alignment vertical="center"/>
    </xf>
    <xf numFmtId="171" fontId="6" fillId="35" borderId="12" xfId="1" applyNumberFormat="1" applyFont="1" applyFill="1" applyBorder="1" applyAlignment="1">
      <alignment horizontal="right" vertical="center"/>
    </xf>
    <xf numFmtId="166" fontId="12" fillId="0" borderId="37" xfId="1" applyNumberFormat="1" applyFont="1" applyBorder="1" applyAlignment="1">
      <alignment vertical="center"/>
    </xf>
    <xf numFmtId="0" fontId="12" fillId="0" borderId="37" xfId="0" applyFont="1" applyBorder="1" applyAlignment="1">
      <alignment vertical="center"/>
    </xf>
    <xf numFmtId="166" fontId="12" fillId="0" borderId="38" xfId="1" applyNumberFormat="1" applyFont="1" applyBorder="1" applyAlignment="1">
      <alignment vertical="center"/>
    </xf>
    <xf numFmtId="0" fontId="12" fillId="0" borderId="38" xfId="0" applyFont="1" applyBorder="1" applyAlignment="1">
      <alignment vertical="center"/>
    </xf>
    <xf numFmtId="3" fontId="6" fillId="0" borderId="12" xfId="1" applyNumberFormat="1" applyFont="1" applyBorder="1" applyAlignment="1">
      <alignment horizontal="right" vertical="center"/>
    </xf>
    <xf numFmtId="173" fontId="9" fillId="39" borderId="39" xfId="1" applyNumberFormat="1" applyFont="1" applyFill="1" applyBorder="1" applyAlignment="1">
      <alignment horizontal="right" vertical="center"/>
    </xf>
    <xf numFmtId="0" fontId="9" fillId="39" borderId="39" xfId="0" applyFont="1" applyFill="1" applyBorder="1" applyAlignment="1">
      <alignment vertical="center"/>
    </xf>
    <xf numFmtId="173" fontId="9" fillId="40" borderId="40" xfId="1" applyNumberFormat="1" applyFont="1" applyFill="1" applyBorder="1" applyAlignment="1">
      <alignment horizontal="right" vertical="center"/>
    </xf>
    <xf numFmtId="0" fontId="9" fillId="40" borderId="40" xfId="0" applyFont="1" applyFill="1" applyBorder="1" applyAlignment="1">
      <alignment vertical="center"/>
    </xf>
    <xf numFmtId="3" fontId="6" fillId="38" borderId="12" xfId="1" applyNumberFormat="1" applyFont="1" applyFill="1" applyBorder="1" applyAlignment="1">
      <alignment horizontal="right" vertical="center"/>
    </xf>
    <xf numFmtId="0" fontId="6" fillId="38" borderId="12" xfId="0" applyFont="1" applyFill="1" applyBorder="1" applyAlignment="1">
      <alignment vertical="center"/>
    </xf>
    <xf numFmtId="3" fontId="6" fillId="39" borderId="12" xfId="1" applyNumberFormat="1" applyFont="1" applyFill="1" applyBorder="1" applyAlignment="1">
      <alignment horizontal="right" vertical="center"/>
    </xf>
    <xf numFmtId="0" fontId="6" fillId="39" borderId="12" xfId="0" applyFont="1" applyFill="1" applyBorder="1" applyAlignment="1">
      <alignment vertical="center"/>
    </xf>
    <xf numFmtId="3" fontId="6" fillId="40" borderId="12" xfId="1" applyNumberFormat="1" applyFont="1" applyFill="1" applyBorder="1" applyAlignment="1">
      <alignment horizontal="right" vertical="center"/>
    </xf>
    <xf numFmtId="0" fontId="6" fillId="40" borderId="12" xfId="0" applyFont="1" applyFill="1" applyBorder="1" applyAlignment="1">
      <alignment vertical="center"/>
    </xf>
    <xf numFmtId="3" fontId="6" fillId="36" borderId="12" xfId="1" applyNumberFormat="1" applyFont="1" applyFill="1" applyBorder="1" applyAlignment="1">
      <alignment horizontal="right" vertical="center"/>
    </xf>
    <xf numFmtId="168" fontId="6" fillId="39" borderId="12" xfId="2" applyNumberFormat="1" applyFont="1" applyFill="1" applyBorder="1" applyAlignment="1">
      <alignment horizontal="right" vertical="center"/>
    </xf>
    <xf numFmtId="168" fontId="6" fillId="40" borderId="12" xfId="2" applyNumberFormat="1" applyFont="1" applyFill="1" applyBorder="1" applyAlignment="1">
      <alignment horizontal="right" vertical="center"/>
    </xf>
    <xf numFmtId="3" fontId="6" fillId="0" borderId="21" xfId="1" applyNumberFormat="1" applyFont="1" applyBorder="1" applyAlignment="1">
      <alignment horizontal="right" vertical="center"/>
    </xf>
    <xf numFmtId="171" fontId="6" fillId="0" borderId="21" xfId="1" applyNumberFormat="1" applyFont="1" applyBorder="1" applyAlignment="1">
      <alignment horizontal="right" vertical="center"/>
    </xf>
    <xf numFmtId="0" fontId="12" fillId="0" borderId="41" xfId="0" applyFont="1" applyBorder="1" applyAlignment="1">
      <alignment horizontal="center" vertical="center"/>
    </xf>
    <xf numFmtId="0" fontId="12" fillId="0" borderId="41" xfId="0" applyFont="1" applyBorder="1" applyAlignment="1">
      <alignment vertical="center"/>
    </xf>
    <xf numFmtId="0" fontId="12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vertical="center"/>
    </xf>
    <xf numFmtId="0" fontId="12" fillId="0" borderId="43" xfId="0" applyFont="1" applyBorder="1" applyAlignment="1">
      <alignment horizontal="center" vertical="center"/>
    </xf>
    <xf numFmtId="0" fontId="12" fillId="0" borderId="43" xfId="0" applyFont="1" applyBorder="1" applyAlignment="1">
      <alignment vertical="center"/>
    </xf>
    <xf numFmtId="0" fontId="12" fillId="0" borderId="27" xfId="0" applyFont="1" applyBorder="1" applyAlignment="1">
      <alignment horizontal="center" vertical="center"/>
    </xf>
    <xf numFmtId="0" fontId="6" fillId="0" borderId="39" xfId="0" applyFont="1" applyBorder="1" applyAlignment="1">
      <alignment vertical="center"/>
    </xf>
    <xf numFmtId="0" fontId="48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49" fillId="0" borderId="40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50" fillId="0" borderId="36" xfId="0" applyFont="1" applyBorder="1" applyAlignment="1">
      <alignment vertical="center"/>
    </xf>
    <xf numFmtId="0" fontId="51" fillId="0" borderId="12" xfId="0" applyFont="1" applyBorder="1" applyAlignment="1">
      <alignment vertical="center"/>
    </xf>
    <xf numFmtId="0" fontId="42" fillId="0" borderId="12" xfId="0" applyFont="1" applyBorder="1" applyAlignment="1">
      <alignment vertical="center"/>
    </xf>
    <xf numFmtId="4" fontId="0" fillId="0" borderId="0" xfId="0" applyNumberFormat="1"/>
    <xf numFmtId="3" fontId="52" fillId="0" borderId="44" xfId="0" applyNumberFormat="1" applyFont="1" applyBorder="1" applyAlignment="1">
      <alignment vertical="center" wrapText="1"/>
    </xf>
    <xf numFmtId="3" fontId="52" fillId="0" borderId="45" xfId="0" applyNumberFormat="1" applyFont="1" applyBorder="1" applyAlignment="1">
      <alignment vertical="center" wrapText="1"/>
    </xf>
    <xf numFmtId="0" fontId="53" fillId="0" borderId="46" xfId="0" applyFont="1" applyBorder="1" applyAlignment="1">
      <alignment vertical="center" wrapText="1"/>
    </xf>
    <xf numFmtId="3" fontId="52" fillId="0" borderId="47" xfId="0" applyNumberFormat="1" applyFont="1" applyBorder="1" applyAlignment="1">
      <alignment vertical="center" wrapText="1"/>
    </xf>
    <xf numFmtId="3" fontId="52" fillId="0" borderId="48" xfId="0" applyNumberFormat="1" applyFont="1" applyBorder="1" applyAlignment="1">
      <alignment vertical="center" wrapText="1"/>
    </xf>
    <xf numFmtId="0" fontId="53" fillId="0" borderId="49" xfId="0" applyFont="1" applyBorder="1" applyAlignment="1">
      <alignment vertical="center" wrapText="1"/>
    </xf>
    <xf numFmtId="0" fontId="0" fillId="0" borderId="49" xfId="0" applyBorder="1"/>
    <xf numFmtId="0" fontId="52" fillId="0" borderId="49" xfId="0" applyFont="1" applyBorder="1" applyAlignment="1">
      <alignment horizontal="left" vertical="center" wrapText="1" indent="12"/>
    </xf>
    <xf numFmtId="168" fontId="52" fillId="0" borderId="48" xfId="2" applyNumberFormat="1" applyFont="1" applyBorder="1" applyAlignment="1">
      <alignment vertical="center" wrapText="1"/>
    </xf>
    <xf numFmtId="0" fontId="52" fillId="0" borderId="49" xfId="0" applyFont="1" applyBorder="1" applyAlignment="1">
      <alignment vertical="center" wrapText="1"/>
    </xf>
    <xf numFmtId="175" fontId="52" fillId="0" borderId="47" xfId="0" applyNumberFormat="1" applyFont="1" applyBorder="1" applyAlignment="1">
      <alignment vertical="center" wrapText="1"/>
    </xf>
    <xf numFmtId="175" fontId="52" fillId="0" borderId="48" xfId="0" applyNumberFormat="1" applyFont="1" applyBorder="1" applyAlignment="1">
      <alignment vertical="center" wrapText="1"/>
    </xf>
    <xf numFmtId="3" fontId="52" fillId="0" borderId="50" xfId="0" applyNumberFormat="1" applyFont="1" applyBorder="1" applyAlignment="1">
      <alignment vertical="center" wrapText="1"/>
    </xf>
    <xf numFmtId="3" fontId="52" fillId="0" borderId="51" xfId="0" applyNumberFormat="1" applyFont="1" applyBorder="1" applyAlignment="1">
      <alignment vertical="center" wrapText="1"/>
    </xf>
    <xf numFmtId="0" fontId="52" fillId="0" borderId="52" xfId="0" applyFont="1" applyBorder="1" applyAlignment="1">
      <alignment horizontal="left" vertical="center" wrapText="1" indent="12"/>
    </xf>
    <xf numFmtId="0" fontId="54" fillId="17" borderId="0" xfId="0" applyFont="1" applyFill="1" applyAlignment="1">
      <alignment horizontal="center" vertical="center" wrapText="1"/>
    </xf>
    <xf numFmtId="0" fontId="34" fillId="0" borderId="20" xfId="6"/>
    <xf numFmtId="3" fontId="55" fillId="4" borderId="7" xfId="5" applyNumberFormat="1" applyFont="1" applyFill="1" applyBorder="1" applyAlignment="1">
      <alignment horizontal="right"/>
    </xf>
    <xf numFmtId="3" fontId="55" fillId="4" borderId="7" xfId="1" applyNumberFormat="1" applyFont="1" applyFill="1" applyBorder="1" applyAlignment="1">
      <alignment horizontal="right"/>
    </xf>
    <xf numFmtId="171" fontId="6" fillId="0" borderId="21" xfId="0" applyNumberFormat="1" applyFont="1" applyBorder="1" applyAlignment="1">
      <alignment vertical="center"/>
    </xf>
    <xf numFmtId="3" fontId="43" fillId="0" borderId="28" xfId="1" applyNumberFormat="1" applyFont="1" applyBorder="1" applyAlignment="1">
      <alignment vertical="center"/>
    </xf>
    <xf numFmtId="0" fontId="6" fillId="4" borderId="53" xfId="0" applyFont="1" applyFill="1" applyBorder="1" applyAlignment="1">
      <alignment vertical="center"/>
    </xf>
    <xf numFmtId="3" fontId="39" fillId="4" borderId="53" xfId="1" applyNumberFormat="1" applyFont="1" applyFill="1" applyBorder="1" applyAlignment="1">
      <alignment horizontal="right" vertical="center"/>
    </xf>
    <xf numFmtId="3" fontId="6" fillId="0" borderId="23" xfId="0" applyNumberFormat="1" applyFont="1" applyBorder="1" applyAlignment="1">
      <alignment vertical="center" wrapText="1"/>
    </xf>
    <xf numFmtId="3" fontId="12" fillId="0" borderId="22" xfId="0" applyNumberFormat="1" applyFont="1" applyBorder="1" applyAlignment="1">
      <alignment vertical="center" wrapText="1"/>
    </xf>
    <xf numFmtId="9" fontId="6" fillId="35" borderId="12" xfId="2" applyFont="1" applyFill="1" applyBorder="1" applyAlignment="1">
      <alignment horizontal="right" vertical="center" wrapText="1"/>
    </xf>
    <xf numFmtId="164" fontId="12" fillId="0" borderId="22" xfId="7" applyFont="1" applyBorder="1" applyAlignment="1">
      <alignment vertical="center" wrapText="1"/>
    </xf>
    <xf numFmtId="0" fontId="6" fillId="0" borderId="54" xfId="0" applyFont="1" applyBorder="1" applyAlignment="1">
      <alignment vertical="center" wrapText="1"/>
    </xf>
    <xf numFmtId="9" fontId="6" fillId="0" borderId="54" xfId="2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3" fontId="0" fillId="0" borderId="0" xfId="0" applyNumberFormat="1"/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center"/>
    </xf>
    <xf numFmtId="0" fontId="56" fillId="0" borderId="0" xfId="0" applyFont="1" applyAlignment="1">
      <alignment horizontal="center"/>
    </xf>
    <xf numFmtId="0" fontId="56" fillId="0" borderId="0" xfId="0" applyFont="1"/>
    <xf numFmtId="0" fontId="56" fillId="0" borderId="0" xfId="0" applyFont="1" applyAlignment="1">
      <alignment horizontal="left"/>
    </xf>
    <xf numFmtId="3" fontId="57" fillId="4" borderId="7" xfId="1" applyNumberFormat="1" applyFont="1" applyFill="1" applyBorder="1" applyAlignment="1">
      <alignment horizontal="right"/>
    </xf>
    <xf numFmtId="0" fontId="58" fillId="0" borderId="0" xfId="0" applyFont="1" applyAlignment="1">
      <alignment horizontal="left" vertical="center"/>
    </xf>
    <xf numFmtId="0" fontId="6" fillId="4" borderId="21" xfId="0" applyFont="1" applyFill="1" applyBorder="1" applyAlignment="1">
      <alignment horizontal="left" vertical="center" indent="1"/>
    </xf>
    <xf numFmtId="0" fontId="6" fillId="36" borderId="12" xfId="0" applyFont="1" applyFill="1" applyBorder="1" applyAlignment="1">
      <alignment horizontal="left" vertical="center" indent="1"/>
    </xf>
    <xf numFmtId="0" fontId="12" fillId="4" borderId="21" xfId="0" applyFont="1" applyFill="1" applyBorder="1" applyAlignment="1">
      <alignment vertical="center"/>
    </xf>
    <xf numFmtId="0" fontId="20" fillId="4" borderId="21" xfId="0" applyFont="1" applyFill="1" applyBorder="1" applyAlignment="1">
      <alignment horizontal="left" vertical="center" indent="2"/>
    </xf>
    <xf numFmtId="0" fontId="12" fillId="4" borderId="21" xfId="0" applyFont="1" applyFill="1" applyBorder="1" applyAlignment="1">
      <alignment horizontal="left" vertical="center"/>
    </xf>
    <xf numFmtId="0" fontId="6" fillId="4" borderId="53" xfId="0" applyFont="1" applyFill="1" applyBorder="1" applyAlignment="1">
      <alignment horizontal="left" vertical="center" indent="1"/>
    </xf>
    <xf numFmtId="0" fontId="12" fillId="4" borderId="12" xfId="0" applyFont="1" applyFill="1" applyBorder="1" applyAlignment="1">
      <alignment vertical="center"/>
    </xf>
    <xf numFmtId="0" fontId="6" fillId="40" borderId="12" xfId="0" applyFont="1" applyFill="1" applyBorder="1" applyAlignment="1">
      <alignment horizontal="left" vertical="center" indent="1"/>
    </xf>
    <xf numFmtId="0" fontId="6" fillId="4" borderId="12" xfId="0" applyFont="1" applyFill="1" applyBorder="1" applyAlignment="1">
      <alignment horizontal="left" vertical="center" indent="1"/>
    </xf>
    <xf numFmtId="0" fontId="12" fillId="40" borderId="12" xfId="0" applyFont="1" applyFill="1" applyBorder="1" applyAlignment="1">
      <alignment horizontal="left" vertical="center"/>
    </xf>
    <xf numFmtId="1" fontId="6" fillId="0" borderId="12" xfId="0" applyNumberFormat="1" applyFont="1" applyBorder="1" applyAlignment="1">
      <alignment vertical="center"/>
    </xf>
    <xf numFmtId="3" fontId="12" fillId="0" borderId="38" xfId="1" applyNumberFormat="1" applyFont="1" applyBorder="1" applyAlignment="1">
      <alignment vertical="center"/>
    </xf>
    <xf numFmtId="0" fontId="6" fillId="4" borderId="12" xfId="0" applyFont="1" applyFill="1" applyBorder="1" applyAlignment="1">
      <alignment horizontal="left" vertical="center"/>
    </xf>
    <xf numFmtId="3" fontId="12" fillId="40" borderId="12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/>
    </xf>
    <xf numFmtId="0" fontId="12" fillId="0" borderId="12" xfId="0" applyFont="1" applyBorder="1" applyAlignment="1">
      <alignment horizontal="right" vertical="center"/>
    </xf>
    <xf numFmtId="0" fontId="59" fillId="0" borderId="40" xfId="0" applyFont="1" applyBorder="1" applyAlignment="1">
      <alignment vertical="center"/>
    </xf>
    <xf numFmtId="3" fontId="6" fillId="0" borderId="0" xfId="0" applyNumberFormat="1" applyFont="1" applyAlignment="1">
      <alignment vertical="center"/>
    </xf>
    <xf numFmtId="0" fontId="9" fillId="0" borderId="0" xfId="0" applyFont="1" applyAlignment="1">
      <alignment vertical="center" wrapText="1"/>
    </xf>
    <xf numFmtId="0" fontId="60" fillId="0" borderId="0" xfId="0" applyFont="1" applyAlignment="1">
      <alignment vertical="center" wrapText="1"/>
    </xf>
    <xf numFmtId="3" fontId="61" fillId="0" borderId="0" xfId="0" applyNumberFormat="1" applyFont="1" applyAlignment="1">
      <alignment vertical="center" wrapText="1"/>
    </xf>
    <xf numFmtId="0" fontId="61" fillId="0" borderId="0" xfId="0" applyFont="1" applyAlignment="1">
      <alignment vertical="center" wrapText="1"/>
    </xf>
    <xf numFmtId="168" fontId="61" fillId="0" borderId="0" xfId="0" applyNumberFormat="1" applyFont="1" applyAlignment="1">
      <alignment vertical="center" wrapText="1"/>
    </xf>
    <xf numFmtId="3" fontId="55" fillId="0" borderId="12" xfId="0" quotePrefix="1" applyNumberFormat="1" applyFont="1" applyBorder="1" applyAlignment="1">
      <alignment vertical="center"/>
    </xf>
    <xf numFmtId="10" fontId="61" fillId="0" borderId="0" xfId="0" applyNumberFormat="1" applyFont="1" applyAlignment="1">
      <alignment vertical="center" wrapText="1"/>
    </xf>
    <xf numFmtId="10" fontId="6" fillId="0" borderId="0" xfId="0" applyNumberFormat="1" applyFont="1" applyAlignment="1">
      <alignment vertical="center"/>
    </xf>
    <xf numFmtId="3" fontId="6" fillId="39" borderId="12" xfId="2" applyNumberFormat="1" applyFont="1" applyFill="1" applyBorder="1" applyAlignment="1">
      <alignment horizontal="right" vertical="center"/>
    </xf>
    <xf numFmtId="3" fontId="12" fillId="0" borderId="37" xfId="1" applyNumberFormat="1" applyFont="1" applyBorder="1" applyAlignment="1">
      <alignment vertical="center"/>
    </xf>
    <xf numFmtId="0" fontId="6" fillId="39" borderId="12" xfId="0" applyFont="1" applyFill="1" applyBorder="1" applyAlignment="1">
      <alignment horizontal="left" vertical="center" indent="1"/>
    </xf>
    <xf numFmtId="173" fontId="6" fillId="4" borderId="21" xfId="1" applyNumberFormat="1" applyFont="1" applyFill="1" applyBorder="1" applyAlignment="1">
      <alignment horizontal="right" vertical="center"/>
    </xf>
    <xf numFmtId="0" fontId="9" fillId="39" borderId="12" xfId="0" applyFont="1" applyFill="1" applyBorder="1" applyAlignment="1">
      <alignment horizontal="left" vertical="center" indent="1"/>
    </xf>
    <xf numFmtId="3" fontId="9" fillId="39" borderId="12" xfId="2" applyNumberFormat="1" applyFont="1" applyFill="1" applyBorder="1" applyAlignment="1">
      <alignment horizontal="right" vertical="center"/>
    </xf>
    <xf numFmtId="0" fontId="6" fillId="4" borderId="21" xfId="0" applyFont="1" applyFill="1" applyBorder="1" applyAlignment="1">
      <alignment horizontal="left" vertical="center"/>
    </xf>
    <xf numFmtId="3" fontId="20" fillId="4" borderId="21" xfId="1" applyNumberFormat="1" applyFont="1" applyFill="1" applyBorder="1" applyAlignment="1">
      <alignment horizontal="right" vertical="center"/>
    </xf>
    <xf numFmtId="0" fontId="12" fillId="39" borderId="12" xfId="0" applyFont="1" applyFill="1" applyBorder="1" applyAlignment="1">
      <alignment horizontal="left" vertical="center"/>
    </xf>
    <xf numFmtId="1" fontId="12" fillId="0" borderId="41" xfId="0" applyNumberFormat="1" applyFont="1" applyBorder="1" applyAlignment="1">
      <alignment horizontal="center" vertical="center"/>
    </xf>
    <xf numFmtId="3" fontId="20" fillId="39" borderId="12" xfId="2" applyNumberFormat="1" applyFont="1" applyFill="1" applyBorder="1" applyAlignment="1">
      <alignment horizontal="right" vertical="center"/>
    </xf>
    <xf numFmtId="0" fontId="20" fillId="39" borderId="12" xfId="0" applyFont="1" applyFill="1" applyBorder="1" applyAlignment="1">
      <alignment horizontal="left" vertical="center" indent="2"/>
    </xf>
    <xf numFmtId="0" fontId="6" fillId="39" borderId="12" xfId="0" applyFont="1" applyFill="1" applyBorder="1" applyAlignment="1">
      <alignment horizontal="left" vertical="center"/>
    </xf>
    <xf numFmtId="0" fontId="62" fillId="41" borderId="0" xfId="0" applyFont="1" applyFill="1" applyAlignment="1">
      <alignment horizontal="center" wrapText="1"/>
    </xf>
    <xf numFmtId="0" fontId="63" fillId="0" borderId="0" xfId="0" applyFont="1" applyAlignment="1">
      <alignment vertical="center" wrapText="1"/>
    </xf>
    <xf numFmtId="3" fontId="6" fillId="4" borderId="21" xfId="0" applyNumberFormat="1" applyFont="1" applyFill="1" applyBorder="1" applyAlignment="1">
      <alignment horizontal="right" vertical="center"/>
    </xf>
    <xf numFmtId="3" fontId="6" fillId="39" borderId="12" xfId="0" applyNumberFormat="1" applyFont="1" applyFill="1" applyBorder="1" applyAlignment="1">
      <alignment horizontal="right" vertical="center"/>
    </xf>
    <xf numFmtId="0" fontId="0" fillId="0" borderId="0" xfId="0" applyAlignment="1">
      <alignment wrapText="1"/>
    </xf>
    <xf numFmtId="173" fontId="6" fillId="39" borderId="12" xfId="0" applyNumberFormat="1" applyFont="1" applyFill="1" applyBorder="1" applyAlignment="1">
      <alignment horizontal="right" vertical="center"/>
    </xf>
    <xf numFmtId="173" fontId="6" fillId="4" borderId="21" xfId="0" applyNumberFormat="1" applyFont="1" applyFill="1" applyBorder="1" applyAlignment="1">
      <alignment horizontal="right" vertical="center"/>
    </xf>
    <xf numFmtId="3" fontId="20" fillId="4" borderId="21" xfId="0" applyNumberFormat="1" applyFont="1" applyFill="1" applyBorder="1" applyAlignment="1">
      <alignment horizontal="right" vertical="center"/>
    </xf>
    <xf numFmtId="173" fontId="20" fillId="39" borderId="12" xfId="0" applyNumberFormat="1" applyFont="1" applyFill="1" applyBorder="1" applyAlignment="1">
      <alignment horizontal="right" vertical="center"/>
    </xf>
    <xf numFmtId="9" fontId="6" fillId="4" borderId="21" xfId="2" applyNumberFormat="1" applyFont="1" applyFill="1" applyBorder="1" applyAlignment="1">
      <alignment horizontal="right" vertical="center"/>
    </xf>
    <xf numFmtId="9" fontId="6" fillId="39" borderId="12" xfId="2" applyNumberFormat="1" applyFont="1" applyFill="1" applyBorder="1" applyAlignment="1">
      <alignment horizontal="right" vertical="center"/>
    </xf>
    <xf numFmtId="0" fontId="62" fillId="0" borderId="0" xfId="0" applyFont="1" applyAlignment="1">
      <alignment vertical="center" wrapText="1"/>
    </xf>
    <xf numFmtId="173" fontId="63" fillId="0" borderId="0" xfId="0" applyNumberFormat="1" applyFont="1" applyAlignment="1">
      <alignment vertical="center" wrapText="1"/>
    </xf>
    <xf numFmtId="173" fontId="62" fillId="0" borderId="0" xfId="0" applyNumberFormat="1" applyFont="1" applyAlignment="1">
      <alignment vertical="center" wrapText="1"/>
    </xf>
    <xf numFmtId="1" fontId="12" fillId="0" borderId="57" xfId="0" applyNumberFormat="1" applyFont="1" applyBorder="1" applyAlignment="1">
      <alignment horizontal="center" vertical="center"/>
    </xf>
    <xf numFmtId="0" fontId="12" fillId="0" borderId="58" xfId="0" applyFont="1" applyBorder="1" applyAlignment="1">
      <alignment vertical="center"/>
    </xf>
    <xf numFmtId="1" fontId="12" fillId="0" borderId="58" xfId="0" applyNumberFormat="1" applyFont="1" applyBorder="1" applyAlignment="1">
      <alignment horizontal="center" vertical="center"/>
    </xf>
    <xf numFmtId="3" fontId="6" fillId="4" borderId="21" xfId="0" applyNumberFormat="1" applyFont="1" applyFill="1" applyBorder="1" applyAlignment="1">
      <alignment horizontal="right" vertical="center" wrapText="1"/>
    </xf>
    <xf numFmtId="3" fontId="6" fillId="39" borderId="12" xfId="0" applyNumberFormat="1" applyFont="1" applyFill="1" applyBorder="1" applyAlignment="1">
      <alignment horizontal="right" vertical="center" wrapText="1"/>
    </xf>
    <xf numFmtId="3" fontId="20" fillId="4" borderId="21" xfId="0" applyNumberFormat="1" applyFont="1" applyFill="1" applyBorder="1" applyAlignment="1">
      <alignment horizontal="right" vertical="center" wrapText="1"/>
    </xf>
    <xf numFmtId="3" fontId="20" fillId="39" borderId="12" xfId="0" applyNumberFormat="1" applyFont="1" applyFill="1" applyBorder="1" applyAlignment="1">
      <alignment horizontal="right" vertical="center"/>
    </xf>
    <xf numFmtId="3" fontId="20" fillId="39" borderId="12" xfId="0" applyNumberFormat="1" applyFont="1" applyFill="1" applyBorder="1" applyAlignment="1">
      <alignment horizontal="right" vertical="center" wrapText="1"/>
    </xf>
    <xf numFmtId="0" fontId="20" fillId="4" borderId="21" xfId="0" applyFont="1" applyFill="1" applyBorder="1" applyAlignment="1">
      <alignment horizontal="left" vertical="center" indent="1"/>
    </xf>
    <xf numFmtId="0" fontId="20" fillId="39" borderId="12" xfId="0" applyFont="1" applyFill="1" applyBorder="1" applyAlignment="1">
      <alignment horizontal="left" vertical="center" indent="1"/>
    </xf>
    <xf numFmtId="4" fontId="12" fillId="0" borderId="37" xfId="1" applyNumberFormat="1" applyFont="1" applyBorder="1" applyAlignment="1">
      <alignment vertical="center"/>
    </xf>
    <xf numFmtId="3" fontId="6" fillId="5" borderId="12" xfId="0" applyNumberFormat="1" applyFont="1" applyFill="1" applyBorder="1" applyAlignment="1">
      <alignment horizontal="right" vertical="center"/>
    </xf>
    <xf numFmtId="3" fontId="20" fillId="5" borderId="12" xfId="0" applyNumberFormat="1" applyFont="1" applyFill="1" applyBorder="1" applyAlignment="1">
      <alignment horizontal="right" vertical="center"/>
    </xf>
    <xf numFmtId="0" fontId="6" fillId="4" borderId="21" xfId="0" applyFont="1" applyFill="1" applyBorder="1" applyAlignment="1">
      <alignment horizontal="left" vertical="center"/>
    </xf>
    <xf numFmtId="171" fontId="6" fillId="0" borderId="0" xfId="0" applyNumberFormat="1" applyFont="1" applyAlignment="1">
      <alignment vertical="center" wrapText="1"/>
    </xf>
    <xf numFmtId="0" fontId="9" fillId="0" borderId="12" xfId="0" applyFont="1" applyBorder="1" applyAlignment="1">
      <alignment horizontal="left" vertical="center" wrapText="1"/>
    </xf>
    <xf numFmtId="9" fontId="6" fillId="4" borderId="12" xfId="2" applyFont="1" applyFill="1" applyBorder="1" applyAlignment="1">
      <alignment horizontal="right" vertical="center"/>
    </xf>
    <xf numFmtId="9" fontId="6" fillId="40" borderId="12" xfId="2" applyFont="1" applyFill="1" applyBorder="1" applyAlignment="1">
      <alignment horizontal="right" vertical="center"/>
    </xf>
    <xf numFmtId="0" fontId="64" fillId="0" borderId="69" xfId="0" applyFont="1" applyBorder="1"/>
    <xf numFmtId="0" fontId="64" fillId="11" borderId="69" xfId="0" applyFont="1" applyFill="1" applyBorder="1"/>
    <xf numFmtId="0" fontId="64" fillId="11" borderId="71" xfId="0" applyFont="1" applyFill="1" applyBorder="1"/>
    <xf numFmtId="0" fontId="0" fillId="0" borderId="74" xfId="0" applyBorder="1"/>
    <xf numFmtId="0" fontId="64" fillId="0" borderId="75" xfId="0" applyFont="1" applyBorder="1" applyAlignment="1">
      <alignment horizontal="center"/>
    </xf>
    <xf numFmtId="0" fontId="64" fillId="0" borderId="76" xfId="0" applyFont="1" applyBorder="1" applyAlignment="1">
      <alignment horizontal="center"/>
    </xf>
    <xf numFmtId="0" fontId="65" fillId="0" borderId="12" xfId="0" applyFont="1" applyBorder="1" applyAlignment="1">
      <alignment horizontal="left" vertical="center"/>
    </xf>
    <xf numFmtId="0" fontId="14" fillId="0" borderId="12" xfId="0" quotePrefix="1" applyFont="1" applyBorder="1" applyAlignment="1">
      <alignment vertical="center"/>
    </xf>
    <xf numFmtId="0" fontId="14" fillId="0" borderId="12" xfId="0" applyFont="1" applyBorder="1" applyAlignment="1">
      <alignment horizontal="right" vertical="center"/>
    </xf>
    <xf numFmtId="3" fontId="0" fillId="0" borderId="0" xfId="0" applyNumberFormat="1" applyBorder="1"/>
    <xf numFmtId="3" fontId="0" fillId="11" borderId="0" xfId="0" applyNumberFormat="1" applyFill="1" applyBorder="1"/>
    <xf numFmtId="3" fontId="0" fillId="11" borderId="72" xfId="0" applyNumberFormat="1" applyFill="1" applyBorder="1"/>
    <xf numFmtId="3" fontId="64" fillId="11" borderId="71" xfId="0" applyNumberFormat="1" applyFont="1" applyFill="1" applyBorder="1"/>
    <xf numFmtId="3" fontId="0" fillId="11" borderId="70" xfId="0" applyNumberFormat="1" applyFill="1" applyBorder="1"/>
    <xf numFmtId="3" fontId="0" fillId="0" borderId="70" xfId="0" applyNumberFormat="1" applyBorder="1"/>
    <xf numFmtId="3" fontId="0" fillId="11" borderId="73" xfId="0" applyNumberFormat="1" applyFill="1" applyBorder="1"/>
    <xf numFmtId="3" fontId="64" fillId="11" borderId="78" xfId="0" applyNumberFormat="1" applyFont="1" applyFill="1" applyBorder="1"/>
    <xf numFmtId="0" fontId="66" fillId="0" borderId="74" xfId="0" applyFont="1" applyBorder="1" applyAlignment="1">
      <alignment horizontal="center"/>
    </xf>
    <xf numFmtId="0" fontId="64" fillId="11" borderId="74" xfId="0" applyFont="1" applyFill="1" applyBorder="1"/>
    <xf numFmtId="3" fontId="64" fillId="11" borderId="74" xfId="0" applyNumberFormat="1" applyFont="1" applyFill="1" applyBorder="1"/>
    <xf numFmtId="3" fontId="64" fillId="11" borderId="77" xfId="0" applyNumberFormat="1" applyFont="1" applyFill="1" applyBorder="1"/>
    <xf numFmtId="9" fontId="0" fillId="0" borderId="0" xfId="2" applyFont="1" applyBorder="1"/>
    <xf numFmtId="9" fontId="0" fillId="0" borderId="70" xfId="2" applyFont="1" applyBorder="1"/>
    <xf numFmtId="9" fontId="0" fillId="11" borderId="0" xfId="2" applyFont="1" applyFill="1" applyBorder="1"/>
    <xf numFmtId="9" fontId="0" fillId="11" borderId="70" xfId="2" applyFont="1" applyFill="1" applyBorder="1"/>
    <xf numFmtId="9" fontId="0" fillId="0" borderId="0" xfId="0" applyNumberFormat="1"/>
    <xf numFmtId="0" fontId="64" fillId="0" borderId="79" xfId="0" applyFont="1" applyBorder="1"/>
    <xf numFmtId="3" fontId="0" fillId="0" borderId="80" xfId="0" applyNumberFormat="1" applyBorder="1"/>
    <xf numFmtId="0" fontId="64" fillId="0" borderId="77" xfId="0" applyFont="1" applyBorder="1" applyAlignment="1">
      <alignment horizontal="center"/>
    </xf>
    <xf numFmtId="0" fontId="16" fillId="13" borderId="0" xfId="0" applyFont="1" applyFill="1" applyBorder="1" applyAlignment="1">
      <alignment horizontal="center" vertical="center"/>
    </xf>
    <xf numFmtId="0" fontId="0" fillId="0" borderId="77" xfId="0" applyBorder="1"/>
    <xf numFmtId="0" fontId="8" fillId="2" borderId="81" xfId="0" applyFont="1" applyFill="1" applyBorder="1" applyAlignment="1">
      <alignment horizontal="center"/>
    </xf>
    <xf numFmtId="0" fontId="16" fillId="13" borderId="81" xfId="0" applyFont="1" applyFill="1" applyBorder="1" applyAlignment="1">
      <alignment horizontal="center" vertical="center"/>
    </xf>
    <xf numFmtId="0" fontId="16" fillId="13" borderId="78" xfId="0" applyFont="1" applyFill="1" applyBorder="1" applyAlignment="1">
      <alignment horizontal="center" vertical="center"/>
    </xf>
    <xf numFmtId="3" fontId="0" fillId="11" borderId="74" xfId="0" applyNumberFormat="1" applyFill="1" applyBorder="1"/>
    <xf numFmtId="3" fontId="0" fillId="11" borderId="75" xfId="0" applyNumberFormat="1" applyFill="1" applyBorder="1"/>
    <xf numFmtId="3" fontId="0" fillId="11" borderId="76" xfId="0" applyNumberFormat="1" applyFill="1" applyBorder="1"/>
    <xf numFmtId="3" fontId="0" fillId="11" borderId="71" xfId="0" applyNumberFormat="1" applyFill="1" applyBorder="1"/>
    <xf numFmtId="3" fontId="0" fillId="0" borderId="79" xfId="0" applyNumberFormat="1" applyBorder="1"/>
    <xf numFmtId="3" fontId="0" fillId="0" borderId="82" xfId="0" applyNumberFormat="1" applyBorder="1"/>
    <xf numFmtId="3" fontId="0" fillId="11" borderId="69" xfId="0" applyNumberFormat="1" applyFill="1" applyBorder="1"/>
    <xf numFmtId="3" fontId="0" fillId="0" borderId="69" xfId="0" applyNumberFormat="1" applyBorder="1"/>
    <xf numFmtId="9" fontId="0" fillId="0" borderId="0" xfId="2" applyFont="1"/>
    <xf numFmtId="166" fontId="0" fillId="0" borderId="0" xfId="1" applyNumberFormat="1" applyFont="1"/>
    <xf numFmtId="0" fontId="16" fillId="13" borderId="83" xfId="0" applyFont="1" applyFill="1" applyBorder="1" applyAlignment="1">
      <alignment horizontal="center" vertical="center"/>
    </xf>
    <xf numFmtId="3" fontId="0" fillId="0" borderId="72" xfId="0" applyNumberFormat="1" applyBorder="1"/>
    <xf numFmtId="3" fontId="0" fillId="0" borderId="73" xfId="0" applyNumberFormat="1" applyBorder="1"/>
    <xf numFmtId="9" fontId="0" fillId="0" borderId="79" xfId="2" applyFont="1" applyBorder="1"/>
    <xf numFmtId="9" fontId="0" fillId="0" borderId="82" xfId="2" applyFont="1" applyBorder="1"/>
    <xf numFmtId="9" fontId="0" fillId="0" borderId="80" xfId="2" applyFont="1" applyBorder="1"/>
    <xf numFmtId="9" fontId="0" fillId="11" borderId="69" xfId="2" applyFont="1" applyFill="1" applyBorder="1"/>
    <xf numFmtId="9" fontId="0" fillId="0" borderId="69" xfId="2" applyFont="1" applyBorder="1"/>
    <xf numFmtId="9" fontId="0" fillId="0" borderId="71" xfId="2" applyFont="1" applyBorder="1"/>
    <xf numFmtId="9" fontId="0" fillId="0" borderId="72" xfId="2" applyFont="1" applyBorder="1"/>
    <xf numFmtId="9" fontId="0" fillId="0" borderId="73" xfId="2" applyFont="1" applyBorder="1"/>
    <xf numFmtId="3" fontId="0" fillId="0" borderId="81" xfId="0" applyNumberFormat="1" applyBorder="1"/>
    <xf numFmtId="3" fontId="0" fillId="11" borderId="81" xfId="0" applyNumberFormat="1" applyFill="1" applyBorder="1"/>
    <xf numFmtId="3" fontId="0" fillId="11" borderId="78" xfId="0" applyNumberFormat="1" applyFill="1" applyBorder="1"/>
    <xf numFmtId="9" fontId="0" fillId="0" borderId="81" xfId="2" applyFont="1" applyBorder="1"/>
    <xf numFmtId="9" fontId="0" fillId="11" borderId="81" xfId="2" applyFont="1" applyFill="1" applyBorder="1"/>
    <xf numFmtId="9" fontId="0" fillId="11" borderId="78" xfId="2" applyFont="1" applyFill="1" applyBorder="1"/>
    <xf numFmtId="9" fontId="64" fillId="11" borderId="78" xfId="2" applyFont="1" applyFill="1" applyBorder="1"/>
    <xf numFmtId="3" fontId="0" fillId="0" borderId="83" xfId="0" applyNumberFormat="1" applyBorder="1"/>
    <xf numFmtId="3" fontId="0" fillId="0" borderId="78" xfId="0" applyNumberFormat="1" applyBorder="1"/>
    <xf numFmtId="10" fontId="0" fillId="11" borderId="70" xfId="2" applyNumberFormat="1" applyFont="1" applyFill="1" applyBorder="1"/>
    <xf numFmtId="0" fontId="8" fillId="2" borderId="7" xfId="0" applyFont="1" applyFill="1" applyBorder="1" applyAlignment="1">
      <alignment horizontal="center"/>
    </xf>
    <xf numFmtId="0" fontId="2" fillId="0" borderId="0" xfId="0" applyFont="1" applyAlignment="1">
      <alignment horizontal="right" vertical="center"/>
    </xf>
    <xf numFmtId="3" fontId="6" fillId="22" borderId="7" xfId="1" applyNumberFormat="1" applyFont="1" applyFill="1" applyBorder="1" applyAlignment="1">
      <alignment horizontal="right" vertical="center"/>
    </xf>
    <xf numFmtId="3" fontId="6" fillId="23" borderId="7" xfId="1" applyNumberFormat="1" applyFont="1" applyFill="1" applyBorder="1" applyAlignment="1">
      <alignment horizontal="right" vertical="center"/>
    </xf>
    <xf numFmtId="3" fontId="6" fillId="24" borderId="7" xfId="1" applyNumberFormat="1" applyFont="1" applyFill="1" applyBorder="1" applyAlignment="1">
      <alignment horizontal="right" vertical="center"/>
    </xf>
    <xf numFmtId="168" fontId="6" fillId="21" borderId="7" xfId="2" applyNumberFormat="1" applyFont="1" applyFill="1" applyBorder="1" applyAlignment="1">
      <alignment horizontal="right" vertical="center"/>
    </xf>
    <xf numFmtId="3" fontId="6" fillId="21" borderId="7" xfId="1" applyNumberFormat="1" applyFont="1" applyFill="1" applyBorder="1" applyAlignment="1">
      <alignment horizontal="right" vertical="center"/>
    </xf>
    <xf numFmtId="3" fontId="6" fillId="25" borderId="7" xfId="1" applyNumberFormat="1" applyFont="1" applyFill="1" applyBorder="1" applyAlignment="1">
      <alignment horizontal="right" vertical="center"/>
    </xf>
    <xf numFmtId="3" fontId="6" fillId="26" borderId="7" xfId="1" applyNumberFormat="1" applyFont="1" applyFill="1" applyBorder="1" applyAlignment="1">
      <alignment horizontal="right" vertical="center"/>
    </xf>
    <xf numFmtId="3" fontId="6" fillId="27" borderId="7" xfId="1" applyNumberFormat="1" applyFont="1" applyFill="1" applyBorder="1" applyAlignment="1">
      <alignment horizontal="right" vertical="center"/>
    </xf>
    <xf numFmtId="3" fontId="6" fillId="4" borderId="7" xfId="1" applyNumberFormat="1" applyFont="1" applyFill="1" applyBorder="1" applyAlignment="1">
      <alignment horizontal="right" vertical="center" wrapText="1"/>
    </xf>
    <xf numFmtId="3" fontId="6" fillId="27" borderId="7" xfId="1" applyNumberFormat="1" applyFont="1" applyFill="1" applyBorder="1" applyAlignment="1">
      <alignment horizontal="right" vertical="center" wrapText="1"/>
    </xf>
    <xf numFmtId="0" fontId="6" fillId="4" borderId="7" xfId="0" applyFont="1" applyFill="1" applyBorder="1" applyAlignment="1">
      <alignment horizontal="left" vertical="center" wrapText="1" indent="3"/>
    </xf>
    <xf numFmtId="0" fontId="6" fillId="27" borderId="7" xfId="0" applyFont="1" applyFill="1" applyBorder="1" applyAlignment="1">
      <alignment horizontal="left" vertical="center" wrapText="1" indent="3"/>
    </xf>
    <xf numFmtId="0" fontId="0" fillId="0" borderId="0" xfId="0" applyAlignment="1">
      <alignment horizontal="left" wrapText="1"/>
    </xf>
    <xf numFmtId="0" fontId="67" fillId="0" borderId="0" xfId="0" applyFont="1" applyAlignment="1">
      <alignment horizontal="center" vertical="center"/>
    </xf>
    <xf numFmtId="0" fontId="67" fillId="0" borderId="69" xfId="0" applyFont="1" applyBorder="1" applyAlignment="1">
      <alignment horizontal="left" vertical="center" wrapText="1"/>
    </xf>
    <xf numFmtId="0" fontId="67" fillId="0" borderId="0" xfId="0" applyFont="1" applyBorder="1" applyAlignment="1">
      <alignment horizontal="center" vertical="center"/>
    </xf>
    <xf numFmtId="0" fontId="67" fillId="0" borderId="70" xfId="0" applyFont="1" applyBorder="1" applyAlignment="1">
      <alignment horizontal="center" vertical="center"/>
    </xf>
    <xf numFmtId="0" fontId="67" fillId="5" borderId="69" xfId="0" applyFont="1" applyFill="1" applyBorder="1" applyAlignment="1">
      <alignment horizontal="left" vertical="center" wrapText="1"/>
    </xf>
    <xf numFmtId="0" fontId="67" fillId="5" borderId="0" xfId="0" applyFont="1" applyFill="1" applyBorder="1" applyAlignment="1">
      <alignment horizontal="center" vertical="center"/>
    </xf>
    <xf numFmtId="0" fontId="67" fillId="5" borderId="70" xfId="0" applyFont="1" applyFill="1" applyBorder="1" applyAlignment="1">
      <alignment horizontal="center" vertical="center"/>
    </xf>
    <xf numFmtId="0" fontId="67" fillId="0" borderId="71" xfId="0" applyFont="1" applyBorder="1" applyAlignment="1">
      <alignment horizontal="left" vertical="center" wrapText="1"/>
    </xf>
    <xf numFmtId="0" fontId="67" fillId="0" borderId="72" xfId="0" applyFont="1" applyBorder="1" applyAlignment="1">
      <alignment horizontal="center" vertical="center"/>
    </xf>
    <xf numFmtId="0" fontId="67" fillId="0" borderId="73" xfId="0" applyFont="1" applyBorder="1" applyAlignment="1">
      <alignment horizontal="center" vertical="center"/>
    </xf>
    <xf numFmtId="0" fontId="69" fillId="0" borderId="77" xfId="0" applyFont="1" applyBorder="1" applyAlignment="1">
      <alignment horizontal="center" vertical="center"/>
    </xf>
    <xf numFmtId="9" fontId="12" fillId="0" borderId="38" xfId="2" applyFont="1" applyBorder="1" applyAlignment="1">
      <alignment vertical="center"/>
    </xf>
    <xf numFmtId="0" fontId="12" fillId="0" borderId="42" xfId="0" applyFont="1" applyBorder="1" applyAlignment="1">
      <alignment horizontal="right" vertical="center"/>
    </xf>
    <xf numFmtId="0" fontId="12" fillId="0" borderId="42" xfId="0" applyFont="1" applyBorder="1" applyAlignment="1">
      <alignment horizontal="left" vertical="center"/>
    </xf>
    <xf numFmtId="0" fontId="8" fillId="2" borderId="7" xfId="0" applyFont="1" applyFill="1" applyBorder="1" applyAlignment="1">
      <alignment horizontal="center"/>
    </xf>
    <xf numFmtId="14" fontId="6" fillId="4" borderId="12" xfId="1" applyNumberFormat="1" applyFont="1" applyFill="1" applyBorder="1" applyAlignment="1">
      <alignment horizontal="right" vertical="center"/>
    </xf>
    <xf numFmtId="14" fontId="6" fillId="40" borderId="12" xfId="1" applyNumberFormat="1" applyFont="1" applyFill="1" applyBorder="1" applyAlignment="1">
      <alignment horizontal="right" vertical="center"/>
    </xf>
    <xf numFmtId="4" fontId="6" fillId="4" borderId="12" xfId="1" applyNumberFormat="1" applyFont="1" applyFill="1" applyBorder="1" applyAlignment="1">
      <alignment horizontal="right" vertical="center"/>
    </xf>
    <xf numFmtId="4" fontId="6" fillId="40" borderId="12" xfId="1" applyNumberFormat="1" applyFont="1" applyFill="1" applyBorder="1" applyAlignment="1">
      <alignment horizontal="right" vertical="center"/>
    </xf>
    <xf numFmtId="0" fontId="6" fillId="40" borderId="12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/>
    </xf>
    <xf numFmtId="0" fontId="26" fillId="20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3" fontId="12" fillId="4" borderId="7" xfId="1" applyNumberFormat="1" applyFont="1" applyFill="1" applyBorder="1" applyAlignment="1">
      <alignment horizontal="center"/>
    </xf>
    <xf numFmtId="3" fontId="12" fillId="4" borderId="7" xfId="1" applyNumberFormat="1" applyFont="1" applyFill="1" applyBorder="1" applyAlignment="1">
      <alignment horizontal="right"/>
    </xf>
    <xf numFmtId="3" fontId="12" fillId="23" borderId="7" xfId="1" applyNumberFormat="1" applyFont="1" applyFill="1" applyBorder="1" applyAlignment="1">
      <alignment horizontal="right"/>
    </xf>
    <xf numFmtId="3" fontId="12" fillId="23" borderId="7" xfId="1" applyNumberFormat="1" applyFont="1" applyFill="1" applyBorder="1" applyAlignment="1">
      <alignment horizontal="center"/>
    </xf>
    <xf numFmtId="3" fontId="12" fillId="24" borderId="7" xfId="1" applyNumberFormat="1" applyFont="1" applyFill="1" applyBorder="1" applyAlignment="1">
      <alignment horizontal="right"/>
    </xf>
    <xf numFmtId="3" fontId="12" fillId="22" borderId="7" xfId="1" applyNumberFormat="1" applyFont="1" applyFill="1" applyBorder="1" applyAlignment="1">
      <alignment horizontal="right"/>
    </xf>
    <xf numFmtId="3" fontId="12" fillId="21" borderId="7" xfId="1" applyNumberFormat="1" applyFont="1" applyFill="1" applyBorder="1" applyAlignment="1">
      <alignment horizontal="right"/>
    </xf>
    <xf numFmtId="3" fontId="12" fillId="25" borderId="7" xfId="1" applyNumberFormat="1" applyFont="1" applyFill="1" applyBorder="1" applyAlignment="1">
      <alignment horizontal="right"/>
    </xf>
    <xf numFmtId="3" fontId="12" fillId="26" borderId="7" xfId="1" applyNumberFormat="1" applyFont="1" applyFill="1" applyBorder="1" applyAlignment="1">
      <alignment horizontal="right"/>
    </xf>
    <xf numFmtId="3" fontId="12" fillId="27" borderId="7" xfId="1" applyNumberFormat="1" applyFont="1" applyFill="1" applyBorder="1" applyAlignment="1">
      <alignment horizontal="right"/>
    </xf>
    <xf numFmtId="3" fontId="12" fillId="4" borderId="7" xfId="1" applyNumberFormat="1" applyFont="1" applyFill="1" applyBorder="1" applyAlignment="1">
      <alignment horizontal="right" vertical="top" wrapText="1"/>
    </xf>
    <xf numFmtId="3" fontId="12" fillId="27" borderId="7" xfId="1" applyNumberFormat="1" applyFont="1" applyFill="1" applyBorder="1" applyAlignment="1">
      <alignment horizontal="right" vertical="top" wrapText="1"/>
    </xf>
    <xf numFmtId="168" fontId="12" fillId="21" borderId="7" xfId="2" applyNumberFormat="1" applyFont="1" applyFill="1" applyBorder="1" applyAlignment="1">
      <alignment horizontal="right"/>
    </xf>
    <xf numFmtId="168" fontId="6" fillId="4" borderId="7" xfId="2" applyNumberFormat="1" applyFont="1" applyFill="1" applyBorder="1" applyAlignment="1">
      <alignment horizontal="right"/>
    </xf>
    <xf numFmtId="168" fontId="12" fillId="4" borderId="7" xfId="2" applyNumberFormat="1" applyFont="1" applyFill="1" applyBorder="1" applyAlignment="1">
      <alignment horizontal="right"/>
    </xf>
    <xf numFmtId="168" fontId="6" fillId="23" borderId="7" xfId="2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/>
    </xf>
    <xf numFmtId="0" fontId="6" fillId="27" borderId="7" xfId="0" applyFont="1" applyFill="1" applyBorder="1" applyAlignment="1">
      <alignment horizontal="left" vertical="center" indent="2"/>
    </xf>
    <xf numFmtId="0" fontId="9" fillId="27" borderId="7" xfId="0" applyFont="1" applyFill="1" applyBorder="1" applyAlignment="1">
      <alignment horizontal="left" vertical="center" wrapText="1" indent="4"/>
    </xf>
    <xf numFmtId="0" fontId="9" fillId="4" borderId="7" xfId="0" applyFont="1" applyFill="1" applyBorder="1" applyAlignment="1">
      <alignment horizontal="left" vertical="center" wrapText="1" indent="4"/>
    </xf>
    <xf numFmtId="0" fontId="6" fillId="4" borderId="7" xfId="0" applyFont="1" applyFill="1" applyBorder="1" applyAlignment="1">
      <alignment horizontal="left" vertical="center" indent="2"/>
    </xf>
    <xf numFmtId="0" fontId="12" fillId="4" borderId="7" xfId="0" applyFont="1" applyFill="1" applyBorder="1" applyAlignment="1">
      <alignment horizontal="left" vertical="center" indent="1"/>
    </xf>
    <xf numFmtId="0" fontId="12" fillId="26" borderId="7" xfId="0" applyFont="1" applyFill="1" applyBorder="1" applyAlignment="1">
      <alignment horizontal="left" vertical="center" indent="1"/>
    </xf>
    <xf numFmtId="0" fontId="6" fillId="23" borderId="7" xfId="0" applyFont="1" applyFill="1" applyBorder="1" applyAlignment="1">
      <alignment horizontal="left" vertical="center" indent="1"/>
    </xf>
    <xf numFmtId="0" fontId="6" fillId="4" borderId="7" xfId="0" applyFont="1" applyFill="1" applyBorder="1" applyAlignment="1">
      <alignment horizontal="left" vertical="center" indent="1"/>
    </xf>
    <xf numFmtId="0" fontId="20" fillId="21" borderId="7" xfId="0" applyFont="1" applyFill="1" applyBorder="1" applyAlignment="1">
      <alignment horizontal="left" vertical="center"/>
    </xf>
    <xf numFmtId="0" fontId="12" fillId="21" borderId="7" xfId="0" applyFont="1" applyFill="1" applyBorder="1" applyAlignment="1">
      <alignment vertical="center"/>
    </xf>
    <xf numFmtId="0" fontId="6" fillId="24" borderId="7" xfId="0" applyFont="1" applyFill="1" applyBorder="1" applyAlignment="1">
      <alignment horizontal="left" vertical="center" indent="2"/>
    </xf>
    <xf numFmtId="0" fontId="12" fillId="22" borderId="7" xfId="0" applyFont="1" applyFill="1" applyBorder="1" applyAlignment="1">
      <alignment vertical="center"/>
    </xf>
    <xf numFmtId="0" fontId="6" fillId="0" borderId="0" xfId="0" applyFont="1" applyAlignment="1">
      <alignment horizontal="center"/>
    </xf>
    <xf numFmtId="3" fontId="6" fillId="4" borderId="7" xfId="1" applyNumberFormat="1" applyFont="1" applyFill="1" applyBorder="1" applyAlignment="1">
      <alignment horizontal="center"/>
    </xf>
    <xf numFmtId="3" fontId="6" fillId="23" borderId="7" xfId="1" applyNumberFormat="1" applyFont="1" applyFill="1" applyBorder="1" applyAlignment="1">
      <alignment horizontal="center"/>
    </xf>
    <xf numFmtId="3" fontId="6" fillId="37" borderId="12" xfId="1" applyNumberFormat="1" applyFont="1" applyFill="1" applyBorder="1" applyAlignment="1">
      <alignment horizontal="right" vertical="center"/>
    </xf>
    <xf numFmtId="3" fontId="12" fillId="0" borderId="31" xfId="1" applyNumberFormat="1" applyFont="1" applyBorder="1" applyAlignment="1">
      <alignment vertical="center"/>
    </xf>
    <xf numFmtId="9" fontId="6" fillId="0" borderId="12" xfId="2" applyFont="1" applyBorder="1" applyAlignment="1">
      <alignment vertical="center" wrapText="1"/>
    </xf>
    <xf numFmtId="0" fontId="47" fillId="0" borderId="86" xfId="0" applyFont="1" applyBorder="1" applyAlignment="1">
      <alignment vertical="center"/>
    </xf>
    <xf numFmtId="0" fontId="47" fillId="0" borderId="87" xfId="0" applyFont="1" applyBorder="1" applyAlignment="1">
      <alignment vertical="center"/>
    </xf>
    <xf numFmtId="0" fontId="47" fillId="0" borderId="88" xfId="0" applyFont="1" applyBorder="1" applyAlignment="1">
      <alignment vertical="center"/>
    </xf>
    <xf numFmtId="0" fontId="6" fillId="4" borderId="12" xfId="0" applyFont="1" applyFill="1" applyBorder="1" applyAlignment="1">
      <alignment vertical="center" wrapText="1"/>
    </xf>
    <xf numFmtId="0" fontId="58" fillId="4" borderId="0" xfId="0" applyFont="1" applyFill="1" applyAlignment="1">
      <alignment horizontal="left" vertical="center"/>
    </xf>
    <xf numFmtId="0" fontId="42" fillId="4" borderId="12" xfId="0" applyFont="1" applyFill="1" applyBorder="1" applyAlignment="1">
      <alignment vertical="center" wrapText="1"/>
    </xf>
    <xf numFmtId="0" fontId="42" fillId="4" borderId="12" xfId="0" applyFont="1" applyFill="1" applyBorder="1" applyAlignment="1">
      <alignment horizontal="right" vertical="center"/>
    </xf>
    <xf numFmtId="0" fontId="38" fillId="4" borderId="23" xfId="0" applyFont="1" applyFill="1" applyBorder="1" applyAlignment="1">
      <alignment vertical="center" wrapText="1"/>
    </xf>
    <xf numFmtId="0" fontId="6" fillId="4" borderId="23" xfId="0" applyFont="1" applyFill="1" applyBorder="1" applyAlignment="1">
      <alignment vertical="center" wrapText="1"/>
    </xf>
    <xf numFmtId="0" fontId="12" fillId="4" borderId="27" xfId="0" applyFont="1" applyFill="1" applyBorder="1" applyAlignment="1">
      <alignment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left" vertical="center" wrapText="1"/>
    </xf>
    <xf numFmtId="3" fontId="6" fillId="4" borderId="12" xfId="1" applyNumberFormat="1" applyFont="1" applyFill="1" applyBorder="1" applyAlignment="1">
      <alignment horizontal="right" vertical="center" wrapText="1"/>
    </xf>
    <xf numFmtId="3" fontId="12" fillId="4" borderId="27" xfId="0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0" fontId="6" fillId="35" borderId="2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4" borderId="26" xfId="0" applyFont="1" applyFill="1" applyBorder="1" applyAlignment="1">
      <alignment vertical="center" wrapText="1"/>
    </xf>
    <xf numFmtId="3" fontId="12" fillId="4" borderId="26" xfId="0" applyNumberFormat="1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vertical="center" wrapText="1"/>
    </xf>
    <xf numFmtId="0" fontId="72" fillId="4" borderId="12" xfId="0" applyFont="1" applyFill="1" applyBorder="1" applyAlignment="1">
      <alignment horizontal="left" vertical="center" wrapText="1"/>
    </xf>
    <xf numFmtId="3" fontId="72" fillId="4" borderId="12" xfId="1" applyNumberFormat="1" applyFont="1" applyFill="1" applyBorder="1" applyAlignment="1">
      <alignment horizontal="right" vertical="center" wrapText="1"/>
    </xf>
    <xf numFmtId="3" fontId="12" fillId="4" borderId="27" xfId="0" applyNumberFormat="1" applyFont="1" applyFill="1" applyBorder="1" applyAlignment="1">
      <alignment vertical="center" wrapText="1"/>
    </xf>
    <xf numFmtId="0" fontId="72" fillId="35" borderId="21" xfId="0" applyFont="1" applyFill="1" applyBorder="1" applyAlignment="1">
      <alignment horizontal="left" vertical="center" wrapText="1"/>
    </xf>
    <xf numFmtId="3" fontId="72" fillId="35" borderId="12" xfId="1" applyNumberFormat="1" applyFont="1" applyFill="1" applyBorder="1" applyAlignment="1">
      <alignment horizontal="right" vertical="center" wrapText="1"/>
    </xf>
    <xf numFmtId="3" fontId="56" fillId="0" borderId="0" xfId="0" applyNumberFormat="1" applyFont="1" applyAlignment="1">
      <alignment horizontal="center"/>
    </xf>
    <xf numFmtId="3" fontId="56" fillId="0" borderId="0" xfId="0" applyNumberFormat="1" applyFont="1"/>
    <xf numFmtId="3" fontId="0" fillId="0" borderId="0" xfId="0" applyNumberFormat="1" applyFont="1" applyAlignment="1">
      <alignment horizontal="center"/>
    </xf>
    <xf numFmtId="3" fontId="0" fillId="0" borderId="0" xfId="0" applyNumberFormat="1" applyFont="1"/>
    <xf numFmtId="3" fontId="0" fillId="0" borderId="72" xfId="0" applyNumberFormat="1" applyFont="1" applyBorder="1"/>
    <xf numFmtId="3" fontId="73" fillId="42" borderId="77" xfId="0" applyNumberFormat="1" applyFont="1" applyFill="1" applyBorder="1" applyAlignment="1">
      <alignment horizontal="center" vertical="center" wrapText="1"/>
    </xf>
    <xf numFmtId="3" fontId="73" fillId="42" borderId="77" xfId="0" applyNumberFormat="1" applyFont="1" applyFill="1" applyBorder="1" applyAlignment="1">
      <alignment horizontal="right" vertical="center" wrapText="1"/>
    </xf>
    <xf numFmtId="3" fontId="73" fillId="42" borderId="77" xfId="0" applyNumberFormat="1" applyFont="1" applyFill="1" applyBorder="1" applyAlignment="1">
      <alignment horizontal="center" wrapText="1"/>
    </xf>
    <xf numFmtId="3" fontId="74" fillId="42" borderId="77" xfId="0" applyNumberFormat="1" applyFont="1" applyFill="1" applyBorder="1" applyAlignment="1">
      <alignment horizontal="left" wrapText="1"/>
    </xf>
    <xf numFmtId="3" fontId="74" fillId="0" borderId="77" xfId="0" applyNumberFormat="1" applyFont="1" applyBorder="1" applyAlignment="1">
      <alignment horizontal="right" vertical="center" wrapText="1"/>
    </xf>
    <xf numFmtId="3" fontId="74" fillId="11" borderId="77" xfId="0" applyNumberFormat="1" applyFont="1" applyFill="1" applyBorder="1" applyAlignment="1">
      <alignment horizontal="right" vertical="center" wrapText="1"/>
    </xf>
    <xf numFmtId="3" fontId="73" fillId="43" borderId="77" xfId="0" applyNumberFormat="1" applyFont="1" applyFill="1" applyBorder="1" applyAlignment="1">
      <alignment horizontal="left" wrapText="1"/>
    </xf>
    <xf numFmtId="3" fontId="73" fillId="43" borderId="77" xfId="0" applyNumberFormat="1" applyFont="1" applyFill="1" applyBorder="1" applyAlignment="1">
      <alignment horizontal="right" vertical="center" wrapText="1"/>
    </xf>
    <xf numFmtId="3" fontId="56" fillId="0" borderId="72" xfId="0" applyNumberFormat="1" applyFont="1" applyBorder="1"/>
    <xf numFmtId="3" fontId="56" fillId="0" borderId="0" xfId="0" applyNumberFormat="1" applyFont="1" applyAlignment="1">
      <alignment vertical="center"/>
    </xf>
    <xf numFmtId="3" fontId="75" fillId="44" borderId="77" xfId="0" applyNumberFormat="1" applyFont="1" applyFill="1" applyBorder="1" applyAlignment="1">
      <alignment horizontal="left" wrapText="1"/>
    </xf>
    <xf numFmtId="3" fontId="75" fillId="44" borderId="77" xfId="0" applyNumberFormat="1" applyFont="1" applyFill="1" applyBorder="1" applyAlignment="1">
      <alignment horizontal="right" vertical="center" wrapText="1"/>
    </xf>
    <xf numFmtId="0" fontId="76" fillId="0" borderId="12" xfId="0" applyFont="1" applyBorder="1" applyAlignment="1">
      <alignment horizontal="left" vertical="center"/>
    </xf>
    <xf numFmtId="3" fontId="12" fillId="4" borderId="7" xfId="1" applyNumberFormat="1" applyFont="1" applyFill="1" applyBorder="1" applyAlignment="1">
      <alignment horizontal="right" vertical="center"/>
    </xf>
    <xf numFmtId="3" fontId="12" fillId="20" borderId="7" xfId="1" applyNumberFormat="1" applyFont="1" applyFill="1" applyBorder="1" applyAlignment="1">
      <alignment horizontal="right" vertical="center"/>
    </xf>
    <xf numFmtId="3" fontId="6" fillId="4" borderId="7" xfId="3" applyNumberFormat="1" applyFont="1" applyFill="1" applyBorder="1" applyAlignment="1">
      <alignment horizontal="right"/>
    </xf>
    <xf numFmtId="3" fontId="77" fillId="4" borderId="7" xfId="5" applyNumberFormat="1" applyFont="1" applyFill="1" applyBorder="1" applyAlignment="1">
      <alignment horizontal="right"/>
    </xf>
    <xf numFmtId="3" fontId="78" fillId="0" borderId="0" xfId="0" applyNumberFormat="1" applyFont="1" applyAlignment="1">
      <alignment horizontal="center"/>
    </xf>
    <xf numFmtId="3" fontId="79" fillId="0" borderId="0" xfId="0" applyNumberFormat="1" applyFont="1" applyAlignment="1">
      <alignment horizontal="center" vertical="center"/>
    </xf>
    <xf numFmtId="3" fontId="78" fillId="0" borderId="0" xfId="0" applyNumberFormat="1" applyFont="1"/>
    <xf numFmtId="3" fontId="0" fillId="4" borderId="0" xfId="0" applyNumberFormat="1" applyFont="1" applyFill="1" applyAlignment="1">
      <alignment horizontal="center"/>
    </xf>
    <xf numFmtId="3" fontId="0" fillId="4" borderId="0" xfId="0" applyNumberFormat="1" applyFont="1" applyFill="1"/>
    <xf numFmtId="3" fontId="78" fillId="4" borderId="0" xfId="0" applyNumberFormat="1" applyFont="1" applyFill="1" applyAlignment="1">
      <alignment horizontal="center"/>
    </xf>
    <xf numFmtId="0" fontId="76" fillId="4" borderId="12" xfId="0" applyFont="1" applyFill="1" applyBorder="1" applyAlignment="1">
      <alignment horizontal="left" vertical="center"/>
    </xf>
    <xf numFmtId="3" fontId="78" fillId="4" borderId="0" xfId="0" applyNumberFormat="1" applyFont="1" applyFill="1"/>
    <xf numFmtId="3" fontId="80" fillId="4" borderId="0" xfId="0" applyNumberFormat="1" applyFont="1" applyFill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37" fillId="0" borderId="12" xfId="0" applyFont="1" applyBorder="1" applyAlignment="1">
      <alignment vertical="center"/>
    </xf>
    <xf numFmtId="0" fontId="37" fillId="4" borderId="0" xfId="0" applyFont="1" applyFill="1" applyAlignment="1">
      <alignment vertical="center"/>
    </xf>
    <xf numFmtId="0" fontId="37" fillId="0" borderId="12" xfId="0" quotePrefix="1" applyFont="1" applyBorder="1" applyAlignment="1" applyProtection="1">
      <alignment vertical="center"/>
      <protection locked="0"/>
    </xf>
    <xf numFmtId="165" fontId="37" fillId="4" borderId="0" xfId="1" applyFont="1" applyFill="1" applyAlignment="1">
      <alignment vertical="center"/>
    </xf>
    <xf numFmtId="0" fontId="37" fillId="0" borderId="12" xfId="0" applyFont="1" applyBorder="1" applyAlignment="1">
      <alignment horizontal="right" vertical="center"/>
    </xf>
    <xf numFmtId="9" fontId="6" fillId="6" borderId="7" xfId="2" applyFont="1" applyFill="1" applyBorder="1" applyAlignment="1">
      <alignment horizontal="right" vertical="center"/>
    </xf>
    <xf numFmtId="168" fontId="6" fillId="6" borderId="7" xfId="2" applyNumberFormat="1" applyFont="1" applyFill="1" applyBorder="1" applyAlignment="1">
      <alignment horizontal="right" vertical="center"/>
    </xf>
    <xf numFmtId="0" fontId="12" fillId="21" borderId="7" xfId="0" applyFont="1" applyFill="1" applyBorder="1" applyAlignment="1">
      <alignment horizontal="left" vertical="center" indent="1"/>
    </xf>
    <xf numFmtId="0" fontId="6" fillId="45" borderId="7" xfId="0" applyFont="1" applyFill="1" applyBorder="1" applyAlignment="1">
      <alignment horizontal="left" vertical="center" indent="2"/>
    </xf>
    <xf numFmtId="0" fontId="8" fillId="13" borderId="7" xfId="0" applyFont="1" applyFill="1" applyBorder="1" applyAlignment="1">
      <alignment horizontal="center" vertical="center"/>
    </xf>
    <xf numFmtId="3" fontId="6" fillId="45" borderId="7" xfId="1" applyNumberFormat="1" applyFont="1" applyFill="1" applyBorder="1" applyAlignment="1">
      <alignment horizontal="right" vertical="center"/>
    </xf>
    <xf numFmtId="0" fontId="81" fillId="46" borderId="7" xfId="0" applyFont="1" applyFill="1" applyBorder="1" applyAlignment="1">
      <alignment horizontal="left" vertical="center"/>
    </xf>
    <xf numFmtId="168" fontId="18" fillId="46" borderId="7" xfId="2" applyNumberFormat="1" applyFont="1" applyFill="1" applyBorder="1" applyAlignment="1">
      <alignment horizontal="right" vertical="center"/>
    </xf>
    <xf numFmtId="0" fontId="11" fillId="46" borderId="7" xfId="0" applyFont="1" applyFill="1" applyBorder="1" applyAlignment="1">
      <alignment vertical="center"/>
    </xf>
    <xf numFmtId="3" fontId="18" fillId="46" borderId="7" xfId="1" applyNumberFormat="1" applyFont="1" applyFill="1" applyBorder="1" applyAlignment="1">
      <alignment horizontal="right" vertical="center"/>
    </xf>
    <xf numFmtId="0" fontId="12" fillId="25" borderId="7" xfId="0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center" wrapText="1"/>
    </xf>
    <xf numFmtId="0" fontId="6" fillId="23" borderId="7" xfId="0" applyFont="1" applyFill="1" applyBorder="1" applyAlignment="1">
      <alignment horizontal="left" vertical="center" indent="2"/>
    </xf>
    <xf numFmtId="0" fontId="6" fillId="4" borderId="7" xfId="0" applyFont="1" applyFill="1" applyBorder="1" applyAlignment="1">
      <alignment horizontal="left" vertical="center" wrapText="1" indent="2"/>
    </xf>
    <xf numFmtId="0" fontId="6" fillId="27" borderId="7" xfId="0" applyFont="1" applyFill="1" applyBorder="1" applyAlignment="1">
      <alignment horizontal="left" vertical="center" wrapText="1" indent="2"/>
    </xf>
    <xf numFmtId="0" fontId="6" fillId="4" borderId="7" xfId="0" applyFont="1" applyFill="1" applyBorder="1" applyAlignment="1">
      <alignment horizontal="left" vertical="center" indent="3"/>
    </xf>
    <xf numFmtId="0" fontId="6" fillId="24" borderId="7" xfId="0" applyFont="1" applyFill="1" applyBorder="1" applyAlignment="1">
      <alignment horizontal="left" vertical="center" indent="3"/>
    </xf>
    <xf numFmtId="0" fontId="8" fillId="20" borderId="8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/>
    </xf>
    <xf numFmtId="0" fontId="8" fillId="2" borderId="85" xfId="0" applyFont="1" applyFill="1" applyBorder="1" applyAlignment="1">
      <alignment horizontal="center"/>
    </xf>
    <xf numFmtId="0" fontId="8" fillId="20" borderId="8" xfId="0" applyFont="1" applyFill="1" applyBorder="1" applyAlignment="1">
      <alignment horizontal="center" vertical="center"/>
    </xf>
    <xf numFmtId="0" fontId="8" fillId="20" borderId="10" xfId="0" applyFont="1" applyFill="1" applyBorder="1" applyAlignment="1">
      <alignment horizontal="center" vertical="center"/>
    </xf>
    <xf numFmtId="0" fontId="8" fillId="20" borderId="9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11" fillId="10" borderId="18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19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11" fillId="10" borderId="16" xfId="0" applyFont="1" applyFill="1" applyBorder="1" applyAlignment="1">
      <alignment horizontal="center" vertical="center"/>
    </xf>
    <xf numFmtId="0" fontId="11" fillId="10" borderId="19" xfId="0" applyFont="1" applyFill="1" applyBorder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 wrapText="1"/>
    </xf>
    <xf numFmtId="0" fontId="11" fillId="13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56" fillId="0" borderId="74" xfId="0" applyFont="1" applyBorder="1" applyAlignment="1">
      <alignment horizontal="center"/>
    </xf>
    <xf numFmtId="0" fontId="56" fillId="0" borderId="75" xfId="0" applyFont="1" applyBorder="1" applyAlignment="1">
      <alignment horizontal="center"/>
    </xf>
    <xf numFmtId="0" fontId="56" fillId="0" borderId="76" xfId="0" applyFont="1" applyBorder="1" applyAlignment="1">
      <alignment horizontal="center"/>
    </xf>
    <xf numFmtId="0" fontId="62" fillId="41" borderId="0" xfId="0" applyFont="1" applyFill="1" applyAlignment="1">
      <alignment horizontal="center" wrapText="1"/>
    </xf>
    <xf numFmtId="1" fontId="12" fillId="0" borderId="55" xfId="0" applyNumberFormat="1" applyFont="1" applyBorder="1" applyAlignment="1">
      <alignment horizontal="center" vertical="center"/>
    </xf>
    <xf numFmtId="1" fontId="12" fillId="0" borderId="56" xfId="0" applyNumberFormat="1" applyFont="1" applyBorder="1" applyAlignment="1">
      <alignment horizontal="center" vertical="center"/>
    </xf>
    <xf numFmtId="1" fontId="12" fillId="0" borderId="57" xfId="0" applyNumberFormat="1" applyFont="1" applyBorder="1" applyAlignment="1">
      <alignment horizontal="center" vertical="center"/>
    </xf>
    <xf numFmtId="3" fontId="6" fillId="4" borderId="60" xfId="0" applyNumberFormat="1" applyFont="1" applyFill="1" applyBorder="1" applyAlignment="1">
      <alignment horizontal="center" vertical="center"/>
    </xf>
    <xf numFmtId="3" fontId="6" fillId="4" borderId="61" xfId="0" applyNumberFormat="1" applyFont="1" applyFill="1" applyBorder="1" applyAlignment="1">
      <alignment horizontal="center" vertical="center"/>
    </xf>
    <xf numFmtId="3" fontId="6" fillId="4" borderId="62" xfId="0" applyNumberFormat="1" applyFont="1" applyFill="1" applyBorder="1" applyAlignment="1">
      <alignment horizontal="center" vertical="center"/>
    </xf>
    <xf numFmtId="3" fontId="6" fillId="39" borderId="60" xfId="0" applyNumberFormat="1" applyFont="1" applyFill="1" applyBorder="1" applyAlignment="1">
      <alignment horizontal="center" vertical="center"/>
    </xf>
    <xf numFmtId="3" fontId="6" fillId="39" borderId="61" xfId="0" applyNumberFormat="1" applyFont="1" applyFill="1" applyBorder="1" applyAlignment="1">
      <alignment horizontal="center" vertical="center"/>
    </xf>
    <xf numFmtId="3" fontId="6" fillId="39" borderId="62" xfId="0" applyNumberFormat="1" applyFont="1" applyFill="1" applyBorder="1" applyAlignment="1">
      <alignment horizontal="center" vertical="center"/>
    </xf>
    <xf numFmtId="3" fontId="6" fillId="39" borderId="63" xfId="0" applyNumberFormat="1" applyFont="1" applyFill="1" applyBorder="1" applyAlignment="1">
      <alignment horizontal="center" vertical="center"/>
    </xf>
    <xf numFmtId="3" fontId="6" fillId="39" borderId="64" xfId="0" applyNumberFormat="1" applyFont="1" applyFill="1" applyBorder="1" applyAlignment="1">
      <alignment horizontal="center" vertical="center"/>
    </xf>
    <xf numFmtId="3" fontId="6" fillId="39" borderId="65" xfId="0" applyNumberFormat="1" applyFont="1" applyFill="1" applyBorder="1" applyAlignment="1">
      <alignment horizontal="center" vertical="center"/>
    </xf>
    <xf numFmtId="3" fontId="12" fillId="0" borderId="66" xfId="1" applyNumberFormat="1" applyFont="1" applyBorder="1" applyAlignment="1">
      <alignment horizontal="center" vertical="center"/>
    </xf>
    <xf numFmtId="3" fontId="12" fillId="0" borderId="67" xfId="1" applyNumberFormat="1" applyFont="1" applyBorder="1" applyAlignment="1">
      <alignment horizontal="center" vertical="center"/>
    </xf>
    <xf numFmtId="3" fontId="12" fillId="0" borderId="68" xfId="1" applyNumberFormat="1" applyFont="1" applyBorder="1" applyAlignment="1">
      <alignment horizontal="center" vertical="center"/>
    </xf>
    <xf numFmtId="0" fontId="6" fillId="4" borderId="25" xfId="0" applyFont="1" applyFill="1" applyBorder="1" applyAlignment="1">
      <alignment horizontal="left" vertical="center"/>
    </xf>
    <xf numFmtId="0" fontId="6" fillId="4" borderId="26" xfId="0" applyFont="1" applyFill="1" applyBorder="1" applyAlignment="1">
      <alignment horizontal="left" vertical="center"/>
    </xf>
    <xf numFmtId="0" fontId="6" fillId="4" borderId="21" xfId="0" applyFont="1" applyFill="1" applyBorder="1" applyAlignment="1">
      <alignment horizontal="left" vertical="center"/>
    </xf>
    <xf numFmtId="0" fontId="6" fillId="39" borderId="25" xfId="0" applyFont="1" applyFill="1" applyBorder="1" applyAlignment="1">
      <alignment horizontal="left" vertical="center"/>
    </xf>
    <xf numFmtId="0" fontId="6" fillId="39" borderId="26" xfId="0" applyFont="1" applyFill="1" applyBorder="1" applyAlignment="1">
      <alignment horizontal="left" vertical="center"/>
    </xf>
    <xf numFmtId="0" fontId="6" fillId="39" borderId="21" xfId="0" applyFont="1" applyFill="1" applyBorder="1" applyAlignment="1">
      <alignment horizontal="left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59" xfId="0" applyFont="1" applyFill="1" applyBorder="1" applyAlignment="1">
      <alignment horizontal="center" vertical="center"/>
    </xf>
    <xf numFmtId="0" fontId="70" fillId="2" borderId="84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center" wrapText="1"/>
    </xf>
    <xf numFmtId="0" fontId="70" fillId="2" borderId="85" xfId="0" applyFont="1" applyFill="1" applyBorder="1" applyAlignment="1">
      <alignment horizontal="center" vertical="center" wrapText="1"/>
    </xf>
    <xf numFmtId="0" fontId="69" fillId="0" borderId="82" xfId="0" applyFont="1" applyBorder="1" applyAlignment="1">
      <alignment horizontal="center" vertical="center"/>
    </xf>
    <xf numFmtId="0" fontId="69" fillId="0" borderId="80" xfId="0" applyFont="1" applyBorder="1" applyAlignment="1">
      <alignment horizontal="center" vertical="center"/>
    </xf>
    <xf numFmtId="0" fontId="69" fillId="0" borderId="83" xfId="0" applyFont="1" applyBorder="1" applyAlignment="1">
      <alignment horizontal="center" vertical="center"/>
    </xf>
    <xf numFmtId="0" fontId="69" fillId="0" borderId="78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71" fillId="0" borderId="0" xfId="8" applyAlignment="1">
      <alignment horizontal="center"/>
    </xf>
  </cellXfs>
  <cellStyles count="9">
    <cellStyle name="=C:\WINNT\SYSTEM32\COMMAND.COM 2" xfId="4"/>
    <cellStyle name="Encabezado 1" xfId="6" builtinId="16"/>
    <cellStyle name="Encabezado 4" xfId="8" builtinId="19"/>
    <cellStyle name="Millares" xfId="1" builtinId="3"/>
    <cellStyle name="Millares 2" xfId="3"/>
    <cellStyle name="Millares 2 2" xfId="5"/>
    <cellStyle name="Moneda" xfId="7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DDEBF7"/>
      <color rgb="FFDEFBFA"/>
      <color rgb="FFF1FDFD"/>
      <color rgb="FFE2EFDA"/>
      <color rgb="FFA9D08E"/>
      <color rgb="FF70AD47"/>
      <color rgb="FF9BC2E6"/>
      <color rgb="FF5B9BD5"/>
      <color rgb="FF19A4A7"/>
      <color rgb="FFFF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6.xml"/><Relationship Id="rId18" Type="http://schemas.openxmlformats.org/officeDocument/2006/relationships/worksheet" Target="worksheets/sheet11.xml"/><Relationship Id="rId26" Type="http://schemas.openxmlformats.org/officeDocument/2006/relationships/worksheet" Target="worksheets/sheet19.xml"/><Relationship Id="rId21" Type="http://schemas.openxmlformats.org/officeDocument/2006/relationships/worksheet" Target="worksheets/sheet14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worksheet" Target="worksheets/sheet5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8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9.xml"/><Relationship Id="rId20" Type="http://schemas.openxmlformats.org/officeDocument/2006/relationships/worksheet" Target="worksheets/sheet13.xml"/><Relationship Id="rId29" Type="http://schemas.openxmlformats.org/officeDocument/2006/relationships/worksheet" Target="worksheets/sheet2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worksheet" Target="worksheets/sheet4.xml"/><Relationship Id="rId24" Type="http://schemas.openxmlformats.org/officeDocument/2006/relationships/worksheet" Target="worksheets/sheet17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8.xml"/><Relationship Id="rId23" Type="http://schemas.openxmlformats.org/officeDocument/2006/relationships/worksheet" Target="worksheets/sheet16.xml"/><Relationship Id="rId28" Type="http://schemas.openxmlformats.org/officeDocument/2006/relationships/worksheet" Target="worksheets/sheet21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3.xml"/><Relationship Id="rId19" Type="http://schemas.openxmlformats.org/officeDocument/2006/relationships/worksheet" Target="worksheets/sheet12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2.xml"/><Relationship Id="rId14" Type="http://schemas.openxmlformats.org/officeDocument/2006/relationships/worksheet" Target="worksheets/sheet7.xml"/><Relationship Id="rId22" Type="http://schemas.openxmlformats.org/officeDocument/2006/relationships/worksheet" Target="worksheets/sheet15.xml"/><Relationship Id="rId27" Type="http://schemas.openxmlformats.org/officeDocument/2006/relationships/worksheet" Target="worksheets/sheet20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1.xml"/><Relationship Id="rId3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200"/>
              <a:t>Producción energía primaria </a:t>
            </a:r>
          </a:p>
          <a:p>
            <a:pPr>
              <a:defRPr sz="3200"/>
            </a:pPr>
            <a:r>
              <a:rPr lang="en-US" sz="3200"/>
              <a:t>2015 (KTEP)</a:t>
            </a:r>
          </a:p>
        </c:rich>
      </c:tx>
      <c:layout>
        <c:manualLayout>
          <c:xMode val="edge"/>
          <c:yMode val="edge"/>
          <c:x val="0.17904134650567144"/>
          <c:y val="3.1372549019607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061666825126552"/>
          <c:y val="0.22252171419748998"/>
          <c:w val="0.40403536824636765"/>
          <c:h val="0.61861549659233772"/>
        </c:manualLayout>
      </c:layout>
      <c:pieChart>
        <c:varyColors val="1"/>
        <c:ser>
          <c:idx val="0"/>
          <c:order val="0"/>
          <c:tx>
            <c:strRef>
              <c:f>'Indicadores Corcheau'!$A$4</c:f>
              <c:strCache>
                <c:ptCount val="1"/>
                <c:pt idx="0">
                  <c:v>Producción energía primaria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1.0976948408342485E-2"/>
                  <c:y val="-3.92156862745098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826192554690268"/>
                      <c:h val="0.2436302521008403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7709476765459203"/>
                  <c:y val="0.199439775910364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907793633369926E-2"/>
                  <c:y val="-4.70588235294117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67843879558962"/>
                      <c:h val="0.313098039215686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4.3907793633369925E-3"/>
                  <c:y val="-3.3613445378151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8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01939260885476"/>
                      <c:h val="0.2615574229691876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8.7815587266740925E-3"/>
                  <c:y val="2.01680672268908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8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Corcheau'!$A$6:$A$10</c:f>
              <c:strCache>
                <c:ptCount val="5"/>
                <c:pt idx="0">
                  <c:v>CARBÓN MINERAL</c:v>
                </c:pt>
                <c:pt idx="1">
                  <c:v>PETROLEO</c:v>
                </c:pt>
                <c:pt idx="2">
                  <c:v>GAS NATURAL</c:v>
                </c:pt>
                <c:pt idx="3">
                  <c:v>HIDROENERGÍA</c:v>
                </c:pt>
                <c:pt idx="4">
                  <c:v>Otros</c:v>
                </c:pt>
              </c:strCache>
            </c:strRef>
          </c:cat>
          <c:val>
            <c:numRef>
              <c:f>'Indicadores Corcheau'!$K$6:$K$10</c:f>
              <c:numCache>
                <c:formatCode>#,##0</c:formatCode>
                <c:ptCount val="5"/>
                <c:pt idx="0">
                  <c:v>2460366.7196832686</c:v>
                </c:pt>
                <c:pt idx="1">
                  <c:v>2244313.569129854</c:v>
                </c:pt>
                <c:pt idx="2">
                  <c:v>884170.82902210427</c:v>
                </c:pt>
                <c:pt idx="3">
                  <c:v>223775.45449234659</c:v>
                </c:pt>
                <c:pt idx="4">
                  <c:v>155923.92272709773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133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Hoja1!$D$76</c:f>
          <c:strCache>
            <c:ptCount val="1"/>
            <c:pt idx="0">
              <c:v>#¡REF!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4"/>
              <c:layout>
                <c:manualLayout>
                  <c:x val="-3.4023465567569258E-2"/>
                  <c:y val="7.798165200206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053760891751625E-2"/>
                  <c:y val="3.156916393667942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78675407270029E-2"/>
                  <c:y val="-5.02548424013327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Hoja1!$D$78:$D$85</c:f>
              <c:strCache>
                <c:ptCount val="8"/>
                <c:pt idx="0">
                  <c:v>CF Residencial</c:v>
                </c:pt>
                <c:pt idx="1">
                  <c:v>CF Comercial y Público</c:v>
                </c:pt>
                <c:pt idx="2">
                  <c:v>CF Industrial</c:v>
                </c:pt>
                <c:pt idx="3">
                  <c:v>CF Transporte</c:v>
                </c:pt>
                <c:pt idx="4">
                  <c:v>CF Agropecuario</c:v>
                </c:pt>
                <c:pt idx="5">
                  <c:v>CF Minero</c:v>
                </c:pt>
                <c:pt idx="6">
                  <c:v>CF Construcciones</c:v>
                </c:pt>
                <c:pt idx="7">
                  <c:v>CF No Identificado</c:v>
                </c:pt>
              </c:strCache>
            </c:strRef>
          </c:cat>
          <c:val>
            <c:numRef>
              <c:f>Hoja1!$G$78:$G$85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Hoja1!$D$112</c:f>
              <c:strCache>
                <c:ptCount val="1"/>
                <c:pt idx="0">
                  <c:v>CF Transporte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Hoja1!$E$112:$N$112</c:f>
              <c:numCache>
                <c:formatCode>0%</c:formatCode>
                <c:ptCount val="10"/>
                <c:pt idx="0">
                  <c:v>0.33749573021596013</c:v>
                </c:pt>
                <c:pt idx="1">
                  <c:v>0.3617164117255729</c:v>
                </c:pt>
                <c:pt idx="2">
                  <c:v>0.3126564946245099</c:v>
                </c:pt>
                <c:pt idx="3">
                  <c:v>0.34450486248388412</c:v>
                </c:pt>
                <c:pt idx="4">
                  <c:v>0.35706348298104718</c:v>
                </c:pt>
                <c:pt idx="5">
                  <c:v>0.35899633416840759</c:v>
                </c:pt>
                <c:pt idx="6">
                  <c:v>0.36078438727755496</c:v>
                </c:pt>
                <c:pt idx="7">
                  <c:v>0.36534429695531956</c:v>
                </c:pt>
                <c:pt idx="8">
                  <c:v>0.37981330410644798</c:v>
                </c:pt>
                <c:pt idx="9">
                  <c:v>0.40897310805391751</c:v>
                </c:pt>
              </c:numCache>
            </c:numRef>
          </c:val>
        </c:ser>
        <c:ser>
          <c:idx val="1"/>
          <c:order val="1"/>
          <c:tx>
            <c:strRef>
              <c:f>Hoja1!$D$113</c:f>
              <c:strCache>
                <c:ptCount val="1"/>
                <c:pt idx="0">
                  <c:v>CF Industrial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Hoja1!$E$113:$N$113</c:f>
              <c:numCache>
                <c:formatCode>0%</c:formatCode>
                <c:ptCount val="10"/>
                <c:pt idx="0">
                  <c:v>0.28676857747802537</c:v>
                </c:pt>
                <c:pt idx="1">
                  <c:v>0.21541639198044729</c:v>
                </c:pt>
                <c:pt idx="2">
                  <c:v>0.29716402902266481</c:v>
                </c:pt>
                <c:pt idx="3">
                  <c:v>0.29255091764301761</c:v>
                </c:pt>
                <c:pt idx="4">
                  <c:v>0.26494762100154445</c:v>
                </c:pt>
                <c:pt idx="5">
                  <c:v>0.26413658577187676</c:v>
                </c:pt>
                <c:pt idx="6">
                  <c:v>0.25970591216436401</c:v>
                </c:pt>
                <c:pt idx="7">
                  <c:v>0.25903768311285535</c:v>
                </c:pt>
                <c:pt idx="8">
                  <c:v>0.26276205094176702</c:v>
                </c:pt>
                <c:pt idx="9">
                  <c:v>0.29360359364045879</c:v>
                </c:pt>
              </c:numCache>
            </c:numRef>
          </c:val>
        </c:ser>
        <c:ser>
          <c:idx val="2"/>
          <c:order val="2"/>
          <c:tx>
            <c:strRef>
              <c:f>Hoja1!$D$114</c:f>
              <c:strCache>
                <c:ptCount val="1"/>
                <c:pt idx="0">
                  <c:v>CF Residencial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Hoja1!$E$114:$N$114</c:f>
              <c:numCache>
                <c:formatCode>0%</c:formatCode>
                <c:ptCount val="10"/>
                <c:pt idx="0">
                  <c:v>0.21701618718295415</c:v>
                </c:pt>
                <c:pt idx="1">
                  <c:v>0.22442024132121763</c:v>
                </c:pt>
                <c:pt idx="2">
                  <c:v>0.19010278864891841</c:v>
                </c:pt>
                <c:pt idx="3">
                  <c:v>0.18805392692308504</c:v>
                </c:pt>
                <c:pt idx="4">
                  <c:v>0.19178260522434409</c:v>
                </c:pt>
                <c:pt idx="5">
                  <c:v>0.18218018355121887</c:v>
                </c:pt>
                <c:pt idx="6">
                  <c:v>0.17636462650279444</c:v>
                </c:pt>
                <c:pt idx="7">
                  <c:v>0.1735008176903928</c:v>
                </c:pt>
                <c:pt idx="8">
                  <c:v>0.17052914775400013</c:v>
                </c:pt>
                <c:pt idx="9">
                  <c:v>0.16718750939443983</c:v>
                </c:pt>
              </c:numCache>
            </c:numRef>
          </c:val>
        </c:ser>
        <c:ser>
          <c:idx val="3"/>
          <c:order val="3"/>
          <c:tx>
            <c:strRef>
              <c:f>Hoja1!$D$115</c:f>
              <c:strCache>
                <c:ptCount val="1"/>
                <c:pt idx="0">
                  <c:v>CF No Identificado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Hoja1!$E$115:$N$115</c:f>
              <c:numCache>
                <c:formatCode>0%</c:formatCode>
                <c:ptCount val="10"/>
                <c:pt idx="0">
                  <c:v>0.11833870566394722</c:v>
                </c:pt>
                <c:pt idx="1">
                  <c:v>0.15480417369954758</c:v>
                </c:pt>
                <c:pt idx="2">
                  <c:v>0.15907246873996861</c:v>
                </c:pt>
                <c:pt idx="3">
                  <c:v>0.11778863392776939</c:v>
                </c:pt>
                <c:pt idx="4">
                  <c:v>0.12589726211218724</c:v>
                </c:pt>
                <c:pt idx="5">
                  <c:v>0.13754909169963503</c:v>
                </c:pt>
                <c:pt idx="6">
                  <c:v>0.14586884943132161</c:v>
                </c:pt>
                <c:pt idx="7">
                  <c:v>0.14309642423281776</c:v>
                </c:pt>
                <c:pt idx="8">
                  <c:v>0.12081348283631987</c:v>
                </c:pt>
                <c:pt idx="9">
                  <c:v>7.1976895246574954E-2</c:v>
                </c:pt>
              </c:numCache>
            </c:numRef>
          </c:val>
        </c:ser>
        <c:ser>
          <c:idx val="4"/>
          <c:order val="4"/>
          <c:tx>
            <c:strRef>
              <c:f>Hoja1!$D$116</c:f>
              <c:strCache>
                <c:ptCount val="1"/>
                <c:pt idx="0">
                  <c:v>CF Comercial y Público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Hoja1!$E$116:$N$116</c:f>
              <c:numCache>
                <c:formatCode>0%</c:formatCode>
                <c:ptCount val="10"/>
                <c:pt idx="0">
                  <c:v>3.3327411204875007E-2</c:v>
                </c:pt>
                <c:pt idx="1">
                  <c:v>3.5080992115104834E-2</c:v>
                </c:pt>
                <c:pt idx="2">
                  <c:v>3.3692914253311043E-2</c:v>
                </c:pt>
                <c:pt idx="3">
                  <c:v>4.8863204468815154E-2</c:v>
                </c:pt>
                <c:pt idx="4">
                  <c:v>5.1124236146863782E-2</c:v>
                </c:pt>
                <c:pt idx="5">
                  <c:v>5.0165797865307442E-2</c:v>
                </c:pt>
                <c:pt idx="6">
                  <c:v>5.1448840761053459E-2</c:v>
                </c:pt>
                <c:pt idx="7">
                  <c:v>5.3661894141053497E-2</c:v>
                </c:pt>
                <c:pt idx="8">
                  <c:v>5.6536785235363131E-2</c:v>
                </c:pt>
                <c:pt idx="9">
                  <c:v>5.3164197771727303E-2</c:v>
                </c:pt>
              </c:numCache>
            </c:numRef>
          </c:val>
        </c:ser>
        <c:ser>
          <c:idx val="5"/>
          <c:order val="5"/>
          <c:tx>
            <c:strRef>
              <c:f>Hoja1!$D$117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Hoja1!$E$117:$N$117</c:f>
              <c:numCache>
                <c:formatCode>0%</c:formatCode>
                <c:ptCount val="10"/>
                <c:pt idx="0">
                  <c:v>1.0094224193377341E-2</c:v>
                </c:pt>
                <c:pt idx="1">
                  <c:v>1.0490418300134604E-2</c:v>
                </c:pt>
                <c:pt idx="2">
                  <c:v>9.9023632331033933E-3</c:v>
                </c:pt>
                <c:pt idx="3">
                  <c:v>1.159141057397404E-2</c:v>
                </c:pt>
                <c:pt idx="4">
                  <c:v>1.2543482975190048E-2</c:v>
                </c:pt>
                <c:pt idx="5">
                  <c:v>1.1398501339630473E-2</c:v>
                </c:pt>
                <c:pt idx="6">
                  <c:v>1.3199440068933628E-2</c:v>
                </c:pt>
                <c:pt idx="7">
                  <c:v>1.3439036480475834E-2</c:v>
                </c:pt>
                <c:pt idx="8">
                  <c:v>1.8848253558308475E-2</c:v>
                </c:pt>
                <c:pt idx="9">
                  <c:v>1.3861835826917713E-2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13064"/>
        <c:axId val="409509144"/>
      </c:barChart>
      <c:lineChart>
        <c:grouping val="standard"/>
        <c:varyColors val="0"/>
        <c:ser>
          <c:idx val="6"/>
          <c:order val="6"/>
          <c:tx>
            <c:strRef>
              <c:f>Hoja1!$D$118</c:f>
              <c:strCache>
                <c:ptCount val="1"/>
                <c:pt idx="0">
                  <c:v>Consumo Final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Hoja1!$E$111:$N$111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Hoja1!$E$118:$N$118</c:f>
              <c:numCache>
                <c:formatCode>#,##0</c:formatCode>
                <c:ptCount val="10"/>
                <c:pt idx="0">
                  <c:v>1007651.2420044921</c:v>
                </c:pt>
                <c:pt idx="1">
                  <c:v>976255.49814142799</c:v>
                </c:pt>
                <c:pt idx="2">
                  <c:v>1148059.6772077433</c:v>
                </c:pt>
                <c:pt idx="3">
                  <c:v>1054321.0127357906</c:v>
                </c:pt>
                <c:pt idx="4">
                  <c:v>1040568.7180253319</c:v>
                </c:pt>
                <c:pt idx="5">
                  <c:v>1101350.2983651049</c:v>
                </c:pt>
                <c:pt idx="6">
                  <c:v>1131585.7059946032</c:v>
                </c:pt>
                <c:pt idx="7">
                  <c:v>1157883.5892803851</c:v>
                </c:pt>
                <c:pt idx="8">
                  <c:v>1197652.7982263353</c:v>
                </c:pt>
                <c:pt idx="9">
                  <c:v>1209225.5792282198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03656"/>
        <c:axId val="409503264"/>
      </c:lineChart>
      <c:catAx>
        <c:axId val="40951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9144"/>
        <c:crosses val="autoZero"/>
        <c:auto val="1"/>
        <c:lblAlgn val="ctr"/>
        <c:lblOffset val="100"/>
        <c:noMultiLvlLbl val="0"/>
      </c:catAx>
      <c:valAx>
        <c:axId val="40950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3064"/>
        <c:crosses val="autoZero"/>
        <c:crossBetween val="between"/>
      </c:valAx>
      <c:valAx>
        <c:axId val="4095032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3656"/>
        <c:crosses val="max"/>
        <c:crossBetween val="between"/>
      </c:valAx>
      <c:catAx>
        <c:axId val="409503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0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Hoja1!$P$138</c:f>
              <c:strCache>
                <c:ptCount val="1"/>
                <c:pt idx="0">
                  <c:v>Petroleo y derivados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Hoja1!$Q$100:$AA$100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2015 Transporte</c:v>
                </c:pt>
              </c:strCache>
            </c:strRef>
          </c:cat>
          <c:val>
            <c:numRef>
              <c:f>Hoja1!$Q$138:$AA$138</c:f>
              <c:numCache>
                <c:formatCode>0%</c:formatCode>
                <c:ptCount val="11"/>
                <c:pt idx="0">
                  <c:v>0.4149403349426446</c:v>
                </c:pt>
                <c:pt idx="1">
                  <c:v>0.44710342905904765</c:v>
                </c:pt>
                <c:pt idx="2">
                  <c:v>0.38507993073399033</c:v>
                </c:pt>
                <c:pt idx="3">
                  <c:v>0.38832010425162267</c:v>
                </c:pt>
                <c:pt idx="4">
                  <c:v>0.42878527453581172</c:v>
                </c:pt>
                <c:pt idx="5">
                  <c:v>0.43104010899512812</c:v>
                </c:pt>
                <c:pt idx="6">
                  <c:v>0.437281613347343</c:v>
                </c:pt>
                <c:pt idx="7">
                  <c:v>0.43986457866134016</c:v>
                </c:pt>
                <c:pt idx="8">
                  <c:v>0.44891847211349828</c:v>
                </c:pt>
                <c:pt idx="9">
                  <c:v>0.43927539622857992</c:v>
                </c:pt>
                <c:pt idx="10">
                  <c:v>0.8156964950355281</c:v>
                </c:pt>
              </c:numCache>
            </c:numRef>
          </c:val>
        </c:ser>
        <c:ser>
          <c:idx val="1"/>
          <c:order val="1"/>
          <c:tx>
            <c:strRef>
              <c:f>Hoja1!$P$139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Hoja1!$Q$100:$AA$100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2015 Transporte</c:v>
                </c:pt>
              </c:strCache>
            </c:strRef>
          </c:cat>
          <c:val>
            <c:numRef>
              <c:f>Hoja1!$Q$139:$AA$139</c:f>
              <c:numCache>
                <c:formatCode>0%</c:formatCode>
                <c:ptCount val="11"/>
                <c:pt idx="0">
                  <c:v>0.16110334541903201</c:v>
                </c:pt>
                <c:pt idx="1">
                  <c:v>0.17275242524186096</c:v>
                </c:pt>
                <c:pt idx="2">
                  <c:v>0.15519868987539095</c:v>
                </c:pt>
                <c:pt idx="3">
                  <c:v>0.16302413468745466</c:v>
                </c:pt>
                <c:pt idx="4">
                  <c:v>0.17937780583086374</c:v>
                </c:pt>
                <c:pt idx="5">
                  <c:v>0.17329417406645525</c:v>
                </c:pt>
                <c:pt idx="6">
                  <c:v>0.17335248368256448</c:v>
                </c:pt>
                <c:pt idx="7">
                  <c:v>0.17731600769265177</c:v>
                </c:pt>
                <c:pt idx="8">
                  <c:v>0.17722195174648486</c:v>
                </c:pt>
                <c:pt idx="9">
                  <c:v>0.18171127944989635</c:v>
                </c:pt>
                <c:pt idx="10" formatCode="0.00%">
                  <c:v>1.2330723200795286E-3</c:v>
                </c:pt>
              </c:numCache>
            </c:numRef>
          </c:val>
        </c:ser>
        <c:ser>
          <c:idx val="2"/>
          <c:order val="2"/>
          <c:tx>
            <c:strRef>
              <c:f>Hoja1!$P$140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Hoja1!$Q$100:$AA$100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2015 Transporte</c:v>
                </c:pt>
              </c:strCache>
            </c:strRef>
          </c:cat>
          <c:val>
            <c:numRef>
              <c:f>Hoja1!$Q$140:$AA$140</c:f>
              <c:numCache>
                <c:formatCode>0%</c:formatCode>
                <c:ptCount val="11"/>
                <c:pt idx="0">
                  <c:v>0.19513826209204263</c:v>
                </c:pt>
                <c:pt idx="1">
                  <c:v>0.22364227839550135</c:v>
                </c:pt>
                <c:pt idx="2">
                  <c:v>0.22962996152974305</c:v>
                </c:pt>
                <c:pt idx="3">
                  <c:v>0.21445091076703821</c:v>
                </c:pt>
                <c:pt idx="4">
                  <c:v>0.1933203320168109</c:v>
                </c:pt>
                <c:pt idx="5">
                  <c:v>0.19737265634960632</c:v>
                </c:pt>
                <c:pt idx="6">
                  <c:v>0.19530787070960104</c:v>
                </c:pt>
                <c:pt idx="7">
                  <c:v>0.19793993222115336</c:v>
                </c:pt>
                <c:pt idx="8">
                  <c:v>0.19071832656650053</c:v>
                </c:pt>
                <c:pt idx="9">
                  <c:v>0.18938720051688762</c:v>
                </c:pt>
                <c:pt idx="10">
                  <c:v>0.11994933093937352</c:v>
                </c:pt>
              </c:numCache>
            </c:numRef>
          </c:val>
        </c:ser>
        <c:ser>
          <c:idx val="3"/>
          <c:order val="3"/>
          <c:tx>
            <c:strRef>
              <c:f>Hoja1!$P$141</c:f>
              <c:strCache>
                <c:ptCount val="1"/>
                <c:pt idx="0">
                  <c:v>Bioenergías y otros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Hoja1!$Q$100:$AA$100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2015 Transporte</c:v>
                </c:pt>
              </c:strCache>
            </c:strRef>
          </c:cat>
          <c:val>
            <c:numRef>
              <c:f>Hoja1!$Q$141:$AA$141</c:f>
              <c:numCache>
                <c:formatCode>0%</c:formatCode>
                <c:ptCount val="11"/>
                <c:pt idx="0">
                  <c:v>0.14543389000997892</c:v>
                </c:pt>
                <c:pt idx="1">
                  <c:v>0.10734647798033418</c:v>
                </c:pt>
                <c:pt idx="2">
                  <c:v>0.14899631794262244</c:v>
                </c:pt>
                <c:pt idx="3">
                  <c:v>0.14071394793965047</c:v>
                </c:pt>
                <c:pt idx="4">
                  <c:v>0.11072329820925704</c:v>
                </c:pt>
                <c:pt idx="5">
                  <c:v>0.12027680627214883</c:v>
                </c:pt>
                <c:pt idx="6">
                  <c:v>0.10695014559142639</c:v>
                </c:pt>
                <c:pt idx="7">
                  <c:v>0.10468299513406862</c:v>
                </c:pt>
                <c:pt idx="8">
                  <c:v>0.10457203293463108</c:v>
                </c:pt>
                <c:pt idx="9">
                  <c:v>0.10218091205617817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Hoja1!$P$142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Hoja1!$Q$100:$AA$100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2015 Transporte</c:v>
                </c:pt>
              </c:strCache>
            </c:strRef>
          </c:cat>
          <c:val>
            <c:numRef>
              <c:f>Hoja1!$Q$142:$AA$142</c:f>
              <c:numCache>
                <c:formatCode>0%</c:formatCode>
                <c:ptCount val="11"/>
                <c:pt idx="0">
                  <c:v>8.3384167536302026E-2</c:v>
                </c:pt>
                <c:pt idx="1">
                  <c:v>4.9155389323255909E-2</c:v>
                </c:pt>
                <c:pt idx="2">
                  <c:v>8.1095099918253227E-2</c:v>
                </c:pt>
                <c:pt idx="3">
                  <c:v>9.3490902354233962E-2</c:v>
                </c:pt>
                <c:pt idx="4">
                  <c:v>8.7793289407256614E-2</c:v>
                </c:pt>
                <c:pt idx="5">
                  <c:v>7.8016254316661482E-2</c:v>
                </c:pt>
                <c:pt idx="6">
                  <c:v>8.7107886669065049E-2</c:v>
                </c:pt>
                <c:pt idx="7">
                  <c:v>8.0196486290786198E-2</c:v>
                </c:pt>
                <c:pt idx="8">
                  <c:v>7.8569216638885206E-2</c:v>
                </c:pt>
                <c:pt idx="9">
                  <c:v>8.7445211748458027E-2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04832"/>
        <c:axId val="409502872"/>
      </c:barChart>
      <c:lineChart>
        <c:grouping val="standard"/>
        <c:varyColors val="0"/>
        <c:ser>
          <c:idx val="5"/>
          <c:order val="5"/>
          <c:tx>
            <c:strRef>
              <c:f>Hoja1!$P$143</c:f>
              <c:strCache>
                <c:ptCount val="1"/>
                <c:pt idx="0">
                  <c:v>Consumo Final TJ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Hoja1!$Q$100:$Z$100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Hoja1!$Q$143:$Z$143</c:f>
              <c:numCache>
                <c:formatCode>#,##0</c:formatCode>
                <c:ptCount val="10"/>
                <c:pt idx="0">
                  <c:v>1085303.0456164731</c:v>
                </c:pt>
                <c:pt idx="1">
                  <c:v>1040545.2226021521</c:v>
                </c:pt>
                <c:pt idx="2">
                  <c:v>1221527.4800874712</c:v>
                </c:pt>
                <c:pt idx="3">
                  <c:v>1197900.7022522909</c:v>
                </c:pt>
                <c:pt idx="4">
                  <c:v>1127701.4913920357</c:v>
                </c:pt>
                <c:pt idx="5">
                  <c:v>1189762.0803366008</c:v>
                </c:pt>
                <c:pt idx="6">
                  <c:v>1228520.318357053</c:v>
                </c:pt>
                <c:pt idx="7">
                  <c:v>1249914.979375212</c:v>
                </c:pt>
                <c:pt idx="8">
                  <c:v>1306221.7226772392</c:v>
                </c:pt>
                <c:pt idx="9">
                  <c:v>1297134.5042943323</c:v>
                </c:pt>
              </c:numCache>
            </c:numRef>
          </c:val>
          <c:smooth val="0"/>
        </c:ser>
        <c:ser>
          <c:idx val="6"/>
          <c:order val="6"/>
          <c:tx>
            <c:v>Consumo Transporte TJ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10"/>
              <c:layout>
                <c:manualLayout>
                  <c:x val="-3.272286227379493E-2"/>
                  <c:y val="3.3686708196972219E-2"/>
                </c:manualLayout>
              </c:layout>
              <c:spPr>
                <a:solidFill>
                  <a:schemeClr val="accent6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Hoja1!$Q$100:$Z$100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Hoja1!$Q$144:$AA$144</c:f>
              <c:numCache>
                <c:formatCode>#,##0</c:formatCode>
                <c:ptCount val="11"/>
                <c:pt idx="10">
                  <c:v>494540.74347526376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05616"/>
        <c:axId val="409509536"/>
      </c:lineChart>
      <c:catAx>
        <c:axId val="4095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2872"/>
        <c:crosses val="autoZero"/>
        <c:auto val="1"/>
        <c:lblAlgn val="ctr"/>
        <c:lblOffset val="100"/>
        <c:noMultiLvlLbl val="0"/>
      </c:catAx>
      <c:valAx>
        <c:axId val="40950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4832"/>
        <c:crosses val="autoZero"/>
        <c:crossBetween val="between"/>
      </c:valAx>
      <c:valAx>
        <c:axId val="4095095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5616"/>
        <c:crosses val="max"/>
        <c:crossBetween val="between"/>
      </c:valAx>
      <c:catAx>
        <c:axId val="40950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09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Hoja1!$E$148</c:f>
              <c:strCache>
                <c:ptCount val="1"/>
                <c:pt idx="0">
                  <c:v>Consumo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Hoja1!$D$149:$D$156</c:f>
              <c:strCache>
                <c:ptCount val="8"/>
                <c:pt idx="0">
                  <c:v>CF Transporte</c:v>
                </c:pt>
                <c:pt idx="1">
                  <c:v>CF Industrial</c:v>
                </c:pt>
                <c:pt idx="2">
                  <c:v>CF Residencial</c:v>
                </c:pt>
                <c:pt idx="3">
                  <c:v>CF No Identificado</c:v>
                </c:pt>
                <c:pt idx="4">
                  <c:v>CF Comercial y Público</c:v>
                </c:pt>
                <c:pt idx="5">
                  <c:v>CF Minero</c:v>
                </c:pt>
                <c:pt idx="6">
                  <c:v>CF Agropecuario</c:v>
                </c:pt>
                <c:pt idx="7">
                  <c:v>CF Construcciones</c:v>
                </c:pt>
              </c:strCache>
            </c:strRef>
          </c:cat>
          <c:val>
            <c:numRef>
              <c:f>Hoja1!$E$149:$E$156</c:f>
              <c:numCache>
                <c:formatCode>#,##0</c:formatCode>
                <c:ptCount val="8"/>
                <c:pt idx="0">
                  <c:v>494540.74347526376</c:v>
                </c:pt>
                <c:pt idx="1">
                  <c:v>355032.97558337066</c:v>
                </c:pt>
                <c:pt idx="2">
                  <c:v>202167.41288721494</c:v>
                </c:pt>
                <c:pt idx="3">
                  <c:v>87036.302845588492</c:v>
                </c:pt>
                <c:pt idx="4">
                  <c:v>64287.507844720581</c:v>
                </c:pt>
                <c:pt idx="5">
                  <c:v>14397.745249846426</c:v>
                </c:pt>
                <c:pt idx="6">
                  <c:v>2040.9765635814495</c:v>
                </c:pt>
                <c:pt idx="7">
                  <c:v>323.3646435431844</c:v>
                </c:pt>
              </c:numCache>
            </c:numRef>
          </c:val>
        </c:ser>
        <c:ser>
          <c:idx val="1"/>
          <c:order val="1"/>
          <c:tx>
            <c:strRef>
              <c:f>Hoja1!$G$148</c:f>
              <c:strCache>
                <c:ptCount val="1"/>
                <c:pt idx="0">
                  <c:v>Pérdidas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AB0FB9-D359-45E1-9872-BB979B15A43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6A822F-2AC2-404B-B471-9D695F17413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5AE1A50-0D38-4D50-AFB5-D62312EC12C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8EC6121-167C-4A10-961E-F141921CBD1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FCF6E81-906F-40C3-9E9E-10A1D372536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Hoja1!$G$149:$G$156</c:f>
              <c:numCache>
                <c:formatCode>#,##0</c:formatCode>
                <c:ptCount val="8"/>
                <c:pt idx="0">
                  <c:v>405523.40964971628</c:v>
                </c:pt>
                <c:pt idx="1">
                  <c:v>99409.233163343801</c:v>
                </c:pt>
                <c:pt idx="2">
                  <c:v>92997.009928118874</c:v>
                </c:pt>
                <c:pt idx="3">
                  <c:v>0</c:v>
                </c:pt>
                <c:pt idx="4">
                  <c:v>17357.627118074557</c:v>
                </c:pt>
                <c:pt idx="5">
                  <c:v>10942.286389883284</c:v>
                </c:pt>
                <c:pt idx="6">
                  <c:v>1551.1421883219016</c:v>
                </c:pt>
                <c:pt idx="7">
                  <c:v>90.542100192091638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Hoja1!$F$149:$F$156</c15:f>
                <c15:dlblRangeCache>
                  <c:ptCount val="8"/>
                  <c:pt idx="0">
                    <c:v>82%</c:v>
                  </c:pt>
                  <c:pt idx="1">
                    <c:v>28%</c:v>
                  </c:pt>
                  <c:pt idx="2">
                    <c:v>46%</c:v>
                  </c:pt>
                  <c:pt idx="4">
                    <c:v>27%</c:v>
                  </c:pt>
                  <c:pt idx="5">
                    <c:v>76%</c:v>
                  </c:pt>
                  <c:pt idx="6">
                    <c:v>76%</c:v>
                  </c:pt>
                  <c:pt idx="7">
                    <c:v>28%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04048"/>
        <c:axId val="409504440"/>
      </c:barChart>
      <c:lineChart>
        <c:grouping val="standard"/>
        <c:varyColors val="0"/>
        <c:ser>
          <c:idx val="2"/>
          <c:order val="2"/>
          <c:tx>
            <c:strRef>
              <c:f>Hoja1!$H$148</c:f>
              <c:strCache>
                <c:ptCount val="1"/>
                <c:pt idx="0">
                  <c:v>Participación en pérdidas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Hoja1!$H$149:$H$156</c:f>
              <c:numCache>
                <c:formatCode>0%</c:formatCode>
                <c:ptCount val="8"/>
                <c:pt idx="0">
                  <c:v>0.64587032660352517</c:v>
                </c:pt>
                <c:pt idx="1">
                  <c:v>0.15832741677249745</c:v>
                </c:pt>
                <c:pt idx="2">
                  <c:v>0.14811477647445212</c:v>
                </c:pt>
                <c:pt idx="3">
                  <c:v>0</c:v>
                </c:pt>
                <c:pt idx="4">
                  <c:v>2.7645201310318147E-2</c:v>
                </c:pt>
                <c:pt idx="5">
                  <c:v>1.7427595833561935E-2</c:v>
                </c:pt>
                <c:pt idx="6">
                  <c:v>2.4704781226941785E-3</c:v>
                </c:pt>
                <c:pt idx="7">
                  <c:v>1.4420488295101866E-4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10712"/>
        <c:axId val="409506008"/>
      </c:lineChart>
      <c:catAx>
        <c:axId val="40950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4440"/>
        <c:crosses val="autoZero"/>
        <c:auto val="1"/>
        <c:lblAlgn val="ctr"/>
        <c:lblOffset val="100"/>
        <c:noMultiLvlLbl val="0"/>
      </c:catAx>
      <c:valAx>
        <c:axId val="40950444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4048"/>
        <c:crosses val="autoZero"/>
        <c:crossBetween val="between"/>
      </c:valAx>
      <c:valAx>
        <c:axId val="409506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0712"/>
        <c:crosses val="max"/>
        <c:crossBetween val="between"/>
      </c:valAx>
      <c:catAx>
        <c:axId val="409510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06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Hoja1!$D$159</c:f>
              <c:strCache>
                <c:ptCount val="1"/>
                <c:pt idx="0">
                  <c:v>CF Transporte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Hoja1!$F$159</c:f>
              <c:numCache>
                <c:formatCode>0%</c:formatCode>
                <c:ptCount val="1"/>
                <c:pt idx="0">
                  <c:v>0.64277815142047612</c:v>
                </c:pt>
              </c:numCache>
            </c:numRef>
          </c:val>
          <c:extLst/>
        </c:ser>
        <c:ser>
          <c:idx val="0"/>
          <c:order val="1"/>
          <c:tx>
            <c:strRef>
              <c:f>Hoja1!$D$160</c:f>
              <c:strCache>
                <c:ptCount val="1"/>
                <c:pt idx="0">
                  <c:v>CF Industrial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Hoja1!$F$160</c:f>
              <c:numCache>
                <c:formatCode>0%</c:formatCode>
                <c:ptCount val="1"/>
                <c:pt idx="0">
                  <c:v>0.16235701678182962</c:v>
                </c:pt>
              </c:numCache>
            </c:numRef>
          </c:val>
        </c:ser>
        <c:ser>
          <c:idx val="2"/>
          <c:order val="2"/>
          <c:tx>
            <c:strRef>
              <c:f>Hoja1!$D$161</c:f>
              <c:strCache>
                <c:ptCount val="1"/>
                <c:pt idx="0">
                  <c:v>CF Residencial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Hoja1!$F$161</c:f>
              <c:numCache>
                <c:formatCode>0%</c:formatCode>
                <c:ptCount val="1"/>
                <c:pt idx="0">
                  <c:v>0.14740566070121996</c:v>
                </c:pt>
              </c:numCache>
            </c:numRef>
          </c:val>
        </c:ser>
        <c:ser>
          <c:idx val="3"/>
          <c:order val="3"/>
          <c:tx>
            <c:strRef>
              <c:f>Hoja1!$D$162</c:f>
              <c:strCache>
                <c:ptCount val="1"/>
                <c:pt idx="0">
                  <c:v>CF Comercial y Público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Hoja1!$F$162</c:f>
              <c:numCache>
                <c:formatCode>0%</c:formatCode>
                <c:ptCount val="1"/>
                <c:pt idx="0">
                  <c:v>2.7512846870268701E-2</c:v>
                </c:pt>
              </c:numCache>
            </c:numRef>
          </c:val>
        </c:ser>
        <c:ser>
          <c:idx val="4"/>
          <c:order val="4"/>
          <c:tx>
            <c:strRef>
              <c:f>Hoja1!$D$163</c:f>
              <c:strCache>
                <c:ptCount val="1"/>
                <c:pt idx="0">
                  <c:v>CF Minero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Hoja1!$F$163</c:f>
              <c:numCache>
                <c:formatCode>0%</c:formatCode>
                <c:ptCount val="1"/>
                <c:pt idx="0">
                  <c:v>1.734415930285748E-2</c:v>
                </c:pt>
              </c:numCache>
            </c:numRef>
          </c:val>
        </c:ser>
        <c:ser>
          <c:idx val="5"/>
          <c:order val="5"/>
          <c:tx>
            <c:strRef>
              <c:f>Hoja1!$D$164</c:f>
              <c:strCache>
                <c:ptCount val="1"/>
                <c:pt idx="0">
                  <c:v>CF Agropecuario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Hoja1!$F$164</c:f>
              <c:numCache>
                <c:formatCode>0%</c:formatCode>
                <c:ptCount val="1"/>
                <c:pt idx="0">
                  <c:v>2.4586504371254154E-3</c:v>
                </c:pt>
              </c:numCache>
            </c:numRef>
          </c:val>
        </c:ser>
        <c:ser>
          <c:idx val="6"/>
          <c:order val="6"/>
          <c:tx>
            <c:strRef>
              <c:f>Hoja1!$D$165</c:f>
              <c:strCache>
                <c:ptCount val="1"/>
                <c:pt idx="0">
                  <c:v>CF Construcciones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Hoja1!$F$165</c:f>
              <c:numCache>
                <c:formatCode>0%</c:formatCode>
                <c:ptCount val="1"/>
                <c:pt idx="0">
                  <c:v>1.4351448622280767E-4</c:v>
                </c:pt>
              </c:numCache>
            </c:numRef>
          </c:val>
        </c:ser>
        <c:ser>
          <c:idx val="7"/>
          <c:order val="7"/>
          <c:tx>
            <c:strRef>
              <c:f>Hoja1!$D$166</c:f>
              <c:strCache>
                <c:ptCount val="1"/>
                <c:pt idx="0">
                  <c:v>CF No Identificado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Hoja1!$F$158</c:f>
              <c:numCache>
                <c:formatCode>General</c:formatCode>
                <c:ptCount val="1"/>
              </c:numCache>
            </c:numRef>
          </c:cat>
          <c:val>
            <c:numRef>
              <c:f>Hoja1!$F$166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9506792"/>
        <c:axId val="409520904"/>
      </c:barChart>
      <c:catAx>
        <c:axId val="40950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20904"/>
        <c:crossesAt val="0"/>
        <c:auto val="1"/>
        <c:lblAlgn val="ctr"/>
        <c:lblOffset val="100"/>
        <c:noMultiLvlLbl val="0"/>
      </c:catAx>
      <c:valAx>
        <c:axId val="409520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Cap_02!$A$53</c:f>
              <c:strCache>
                <c:ptCount val="1"/>
                <c:pt idx="0">
                  <c:v>Producción energía primaria (PJ)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Cap_02!$B$53:$K$53</c:f>
              <c:numCache>
                <c:formatCode>#,##0</c:formatCode>
                <c:ptCount val="10"/>
                <c:pt idx="0">
                  <c:v>4820.8872135042193</c:v>
                </c:pt>
                <c:pt idx="1">
                  <c:v>4770.7137508682172</c:v>
                </c:pt>
                <c:pt idx="2">
                  <c:v>5187.5814725620785</c:v>
                </c:pt>
                <c:pt idx="3">
                  <c:v>5858.0492208628375</c:v>
                </c:pt>
                <c:pt idx="4">
                  <c:v>5389.2206129045844</c:v>
                </c:pt>
                <c:pt idx="5">
                  <c:v>6047.1065785977307</c:v>
                </c:pt>
                <c:pt idx="6">
                  <c:v>6117.6217358967397</c:v>
                </c:pt>
                <c:pt idx="7">
                  <c:v>6099.6614321070992</c:v>
                </c:pt>
                <c:pt idx="8">
                  <c:v>6067.4012564014547</c:v>
                </c:pt>
                <c:pt idx="9">
                  <c:v>5968.550495054671</c:v>
                </c:pt>
              </c:numCache>
            </c:numRef>
          </c:val>
        </c:ser>
        <c:ser>
          <c:idx val="2"/>
          <c:order val="2"/>
          <c:tx>
            <c:strRef>
              <c:f>Cap_02!$A$54</c:f>
              <c:strCache>
                <c:ptCount val="1"/>
                <c:pt idx="0">
                  <c:v>Exportaciones de energía primaria (PJ)</c:v>
                </c:pt>
              </c:strCache>
            </c:strRef>
          </c:tx>
          <c:spPr>
            <a:pattFill prst="narHorz">
              <a:fgClr>
                <a:schemeClr val="accent1">
                  <a:tint val="65000"/>
                </a:schemeClr>
              </a:fgClr>
              <a:bgClr>
                <a:schemeClr val="accent1">
                  <a:tint val="6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65000"/>
                </a:schemeClr>
              </a:innerShdw>
            </a:effectLst>
          </c:spPr>
          <c:invertIfNegative val="0"/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Cap_02!$B$54:$K$54</c:f>
              <c:numCache>
                <c:formatCode>#,##0</c:formatCode>
                <c:ptCount val="10"/>
                <c:pt idx="0">
                  <c:v>2198.4096719112308</c:v>
                </c:pt>
                <c:pt idx="1">
                  <c:v>2257.9514484194815</c:v>
                </c:pt>
                <c:pt idx="2">
                  <c:v>2449.5976640070112</c:v>
                </c:pt>
                <c:pt idx="3">
                  <c:v>2860.5825353276477</c:v>
                </c:pt>
                <c:pt idx="4">
                  <c:v>3195.6405732741227</c:v>
                </c:pt>
                <c:pt idx="5">
                  <c:v>3770.5456036580408</c:v>
                </c:pt>
                <c:pt idx="6">
                  <c:v>3783.1295680055914</c:v>
                </c:pt>
                <c:pt idx="7">
                  <c:v>3916.9753930263309</c:v>
                </c:pt>
                <c:pt idx="8">
                  <c:v>4316.0338155507206</c:v>
                </c:pt>
                <c:pt idx="9">
                  <c:v>3862.7865004314872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409522080"/>
        <c:axId val="409515808"/>
      </c:barChart>
      <c:lineChart>
        <c:grouping val="stacked"/>
        <c:varyColors val="0"/>
        <c:ser>
          <c:idx val="0"/>
          <c:order val="0"/>
          <c:tx>
            <c:strRef>
              <c:f>Cap_02!$A$21</c:f>
              <c:strCache>
                <c:ptCount val="1"/>
                <c:pt idx="0">
                  <c:v>PIB precios constantes  (BB COP 2005)</c:v>
                </c:pt>
              </c:strCache>
            </c:strRef>
          </c:tx>
          <c:spPr>
            <a:ln w="28575" cap="rnd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Cap_02!$B$21:$K$21</c:f>
              <c:numCache>
                <c:formatCode>0.0</c:formatCode>
                <c:ptCount val="10"/>
                <c:pt idx="0">
                  <c:v>362.93799999999999</c:v>
                </c:pt>
                <c:pt idx="1">
                  <c:v>387.983</c:v>
                </c:pt>
                <c:pt idx="2">
                  <c:v>401.74400000000003</c:v>
                </c:pt>
                <c:pt idx="3">
                  <c:v>408.37900000000002</c:v>
                </c:pt>
                <c:pt idx="4">
                  <c:v>424.59899999999999</c:v>
                </c:pt>
                <c:pt idx="5">
                  <c:v>452.57799999999997</c:v>
                </c:pt>
                <c:pt idx="6">
                  <c:v>470.88</c:v>
                </c:pt>
                <c:pt idx="7">
                  <c:v>493.83100000000002</c:v>
                </c:pt>
                <c:pt idx="8">
                  <c:v>515.48900000000003</c:v>
                </c:pt>
                <c:pt idx="9">
                  <c:v>531.37599999999998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17768"/>
        <c:axId val="409517376"/>
      </c:lineChart>
      <c:catAx>
        <c:axId val="4095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5808"/>
        <c:crosses val="autoZero"/>
        <c:auto val="1"/>
        <c:lblAlgn val="ctr"/>
        <c:lblOffset val="100"/>
        <c:noMultiLvlLbl val="0"/>
      </c:catAx>
      <c:valAx>
        <c:axId val="40951580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22080"/>
        <c:crosses val="autoZero"/>
        <c:crossBetween val="between"/>
      </c:valAx>
      <c:valAx>
        <c:axId val="4095173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(BB</a:t>
                </a:r>
                <a:r>
                  <a:rPr lang="es-CO" baseline="0"/>
                  <a:t> COP 2005)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7768"/>
        <c:crosses val="max"/>
        <c:crossBetween val="between"/>
      </c:valAx>
      <c:catAx>
        <c:axId val="409517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Cap_02!$A$54</c:f>
              <c:strCache>
                <c:ptCount val="1"/>
                <c:pt idx="0">
                  <c:v>Exportaciones de energía primaria (PJ)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Cap_02!$B$54:$K$54</c:f>
              <c:numCache>
                <c:formatCode>#,##0</c:formatCode>
                <c:ptCount val="10"/>
                <c:pt idx="0">
                  <c:v>2198.4096719112308</c:v>
                </c:pt>
                <c:pt idx="1">
                  <c:v>2257.9514484194815</c:v>
                </c:pt>
                <c:pt idx="2">
                  <c:v>2449.5976640070112</c:v>
                </c:pt>
                <c:pt idx="3">
                  <c:v>2860.5825353276477</c:v>
                </c:pt>
                <c:pt idx="4">
                  <c:v>3195.6405732741227</c:v>
                </c:pt>
                <c:pt idx="5">
                  <c:v>3770.5456036580408</c:v>
                </c:pt>
                <c:pt idx="6">
                  <c:v>3783.1295680055914</c:v>
                </c:pt>
                <c:pt idx="7">
                  <c:v>3916.9753930263309</c:v>
                </c:pt>
                <c:pt idx="8">
                  <c:v>4316.0338155507206</c:v>
                </c:pt>
                <c:pt idx="9">
                  <c:v>3862.7865004314872</c:v>
                </c:pt>
              </c:numCache>
            </c:numRef>
          </c:val>
        </c:ser>
        <c:ser>
          <c:idx val="2"/>
          <c:order val="2"/>
          <c:tx>
            <c:strRef>
              <c:f>Cap_02!$A$55</c:f>
              <c:strCache>
                <c:ptCount val="1"/>
                <c:pt idx="0">
                  <c:v>Oferta bruta de energía primaria (PJ)</c:v>
                </c:pt>
              </c:strCache>
            </c:strRef>
          </c:tx>
          <c:spPr>
            <a:pattFill prst="narHorz">
              <a:fgClr>
                <a:schemeClr val="accent1">
                  <a:tint val="65000"/>
                </a:schemeClr>
              </a:fgClr>
              <a:bgClr>
                <a:schemeClr val="accent1">
                  <a:tint val="6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65000"/>
                </a:schemeClr>
              </a:innerShdw>
            </a:effectLst>
          </c:spPr>
          <c:invertIfNegative val="0"/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Cap_02!$B$55:$K$55</c:f>
              <c:numCache>
                <c:formatCode>#,##0</c:formatCode>
                <c:ptCount val="10"/>
                <c:pt idx="0">
                  <c:v>2622.4775415929885</c:v>
                </c:pt>
                <c:pt idx="1">
                  <c:v>2512.7623024487357</c:v>
                </c:pt>
                <c:pt idx="2">
                  <c:v>2737.9838085550673</c:v>
                </c:pt>
                <c:pt idx="3">
                  <c:v>2997.4666855351898</c:v>
                </c:pt>
                <c:pt idx="4">
                  <c:v>2193.5800396304617</c:v>
                </c:pt>
                <c:pt idx="5">
                  <c:v>2276.5609749396899</c:v>
                </c:pt>
                <c:pt idx="6">
                  <c:v>2334.4921678911483</c:v>
                </c:pt>
                <c:pt idx="7">
                  <c:v>2182.6860390807683</c:v>
                </c:pt>
                <c:pt idx="8">
                  <c:v>1751.3674408507341</c:v>
                </c:pt>
                <c:pt idx="9">
                  <c:v>2105.7639946231839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409516984"/>
        <c:axId val="409521296"/>
      </c:barChart>
      <c:lineChart>
        <c:grouping val="stacked"/>
        <c:varyColors val="0"/>
        <c:ser>
          <c:idx val="0"/>
          <c:order val="0"/>
          <c:tx>
            <c:strRef>
              <c:f>Cap_02!$A$61</c:f>
              <c:strCache>
                <c:ptCount val="1"/>
                <c:pt idx="0">
                  <c:v>Consumo energía eléctrica (TWh)</c:v>
                </c:pt>
              </c:strCache>
            </c:strRef>
          </c:tx>
          <c:spPr>
            <a:ln w="28575" cap="rnd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Cap_02!$B$61:$K$61</c:f>
              <c:numCache>
                <c:formatCode>#,##0</c:formatCode>
                <c:ptCount val="10"/>
                <c:pt idx="0">
                  <c:v>220.22340007987196</c:v>
                </c:pt>
                <c:pt idx="1">
                  <c:v>219.34061604302124</c:v>
                </c:pt>
                <c:pt idx="2">
                  <c:v>216.96815380771815</c:v>
                </c:pt>
                <c:pt idx="3">
                  <c:v>210.42603641961193</c:v>
                </c:pt>
                <c:pt idx="4">
                  <c:v>214.05153481623267</c:v>
                </c:pt>
                <c:pt idx="5">
                  <c:v>230.33176934885034</c:v>
                </c:pt>
                <c:pt idx="6">
                  <c:v>224.56178447128093</c:v>
                </c:pt>
                <c:pt idx="7">
                  <c:v>242.02233125619549</c:v>
                </c:pt>
                <c:pt idx="8">
                  <c:v>209.91973926261397</c:v>
                </c:pt>
                <c:pt idx="9">
                  <c:v>200.89817364966441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18160"/>
        <c:axId val="409520120"/>
      </c:lineChart>
      <c:catAx>
        <c:axId val="40951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21296"/>
        <c:crosses val="autoZero"/>
        <c:auto val="1"/>
        <c:lblAlgn val="ctr"/>
        <c:lblOffset val="100"/>
        <c:noMultiLvlLbl val="0"/>
      </c:catAx>
      <c:valAx>
        <c:axId val="40952129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6984"/>
        <c:crosses val="autoZero"/>
        <c:crossBetween val="between"/>
      </c:valAx>
      <c:valAx>
        <c:axId val="4095201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8160"/>
        <c:crosses val="max"/>
        <c:crossBetween val="between"/>
      </c:valAx>
      <c:catAx>
        <c:axId val="40951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20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Cap_02!$A$78</c:f>
              <c:strCache>
                <c:ptCount val="1"/>
                <c:pt idx="0">
                  <c:v>Producción energía primaria (GJ/MCOP 2005)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Cap_02!$B$78:$K$78</c:f>
              <c:numCache>
                <c:formatCode>0.00</c:formatCode>
                <c:ptCount val="10"/>
                <c:pt idx="0">
                  <c:v>13.282949742116338</c:v>
                </c:pt>
                <c:pt idx="1">
                  <c:v>12.29619274779621</c:v>
                </c:pt>
                <c:pt idx="2">
                  <c:v>12.9126545077514</c:v>
                </c:pt>
                <c:pt idx="3">
                  <c:v>14.344638732311987</c:v>
                </c:pt>
                <c:pt idx="4">
                  <c:v>12.692494831369327</c:v>
                </c:pt>
                <c:pt idx="5">
                  <c:v>13.361468252097387</c:v>
                </c:pt>
                <c:pt idx="6">
                  <c:v>12.991891216226511</c:v>
                </c:pt>
                <c:pt idx="7">
                  <c:v>12.351718365406585</c:v>
                </c:pt>
                <c:pt idx="8">
                  <c:v>11.770185700182651</c:v>
                </c:pt>
                <c:pt idx="9">
                  <c:v>11.232254552434945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Cap_02!$A$79</c:f>
              <c:strCache>
                <c:ptCount val="1"/>
                <c:pt idx="0">
                  <c:v>Suministro energía primaria (GJ/MCOP 2005)</c:v>
                </c:pt>
              </c:strCache>
            </c:strRef>
          </c:tx>
          <c:spPr>
            <a:ln w="28575" cap="rnd">
              <a:solidFill>
                <a:schemeClr val="accent1">
                  <a:shade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</c:marker>
          <c:val>
            <c:numRef>
              <c:f>Cap_02!$B$79:$K$79</c:f>
              <c:numCache>
                <c:formatCode>0.00</c:formatCode>
                <c:ptCount val="10"/>
                <c:pt idx="0">
                  <c:v>6.0572595647499874</c:v>
                </c:pt>
                <c:pt idx="1">
                  <c:v>5.8197174835482004</c:v>
                </c:pt>
                <c:pt idx="2">
                  <c:v>6.0974094547946232</c:v>
                </c:pt>
                <c:pt idx="3">
                  <c:v>7.00472486422575</c:v>
                </c:pt>
                <c:pt idx="4">
                  <c:v>7.5262555335130861</c:v>
                </c:pt>
                <c:pt idx="5">
                  <c:v>8.3312613597170895</c:v>
                </c:pt>
                <c:pt idx="6">
                  <c:v>8.0341691471406538</c:v>
                </c:pt>
                <c:pt idx="7">
                  <c:v>7.9318135010283495</c:v>
                </c:pt>
                <c:pt idx="8">
                  <c:v>8.3726981866746346</c:v>
                </c:pt>
                <c:pt idx="9">
                  <c:v>7.269403398782571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Cap_02!$A$80</c:f>
              <c:strCache>
                <c:ptCount val="1"/>
                <c:pt idx="0">
                  <c:v>Consumo energía final (GJ/MCOP 2005)</c:v>
                </c:pt>
              </c:strCache>
            </c:strRef>
          </c:tx>
          <c:spPr>
            <a:ln w="28575" cap="rnd">
              <a:solidFill>
                <a:schemeClr val="accent1">
                  <a:tint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Cap_02!$B$80:$K$80</c:f>
              <c:numCache>
                <c:formatCode>0.00</c:formatCode>
                <c:ptCount val="10"/>
                <c:pt idx="0">
                  <c:v>7.2256901773663502</c:v>
                </c:pt>
                <c:pt idx="1">
                  <c:v>6.4764752642480099</c:v>
                </c:pt>
                <c:pt idx="2">
                  <c:v>6.8152450529567759</c:v>
                </c:pt>
                <c:pt idx="3">
                  <c:v>7.3399138680862377</c:v>
                </c:pt>
                <c:pt idx="4">
                  <c:v>5.1662392978562401</c:v>
                </c:pt>
                <c:pt idx="5">
                  <c:v>5.0302068923802974</c:v>
                </c:pt>
                <c:pt idx="6">
                  <c:v>4.9577220690858566</c:v>
                </c:pt>
                <c:pt idx="7">
                  <c:v>4.4199048643782355</c:v>
                </c:pt>
                <c:pt idx="8">
                  <c:v>3.3974875135080165</c:v>
                </c:pt>
                <c:pt idx="9">
                  <c:v>3.9628511536523741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Cap_02!$A$81</c:f>
              <c:strCache>
                <c:ptCount val="1"/>
                <c:pt idx="0">
                  <c:v>Consumo energía eléctrica (GJ/MCOP 2005)</c:v>
                </c:pt>
              </c:strCache>
            </c:strRef>
          </c:tx>
          <c:spPr>
            <a:ln w="28575" cap="rnd">
              <a:solidFill>
                <a:schemeClr val="accent1">
                  <a:tint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Cap_02!$B$81:$K$81</c:f>
              <c:numCache>
                <c:formatCode>0.00</c:formatCode>
                <c:ptCount val="10"/>
                <c:pt idx="0">
                  <c:v>2.1844068140771675</c:v>
                </c:pt>
                <c:pt idx="1">
                  <c:v>2.0352082894221564</c:v>
                </c:pt>
                <c:pt idx="2">
                  <c:v>1.9442365130724673</c:v>
                </c:pt>
                <c:pt idx="3">
                  <c:v>1.8549771930256034</c:v>
                </c:pt>
                <c:pt idx="4">
                  <c:v>1.8148547814253864</c:v>
                </c:pt>
                <c:pt idx="5">
                  <c:v>1.8321579256080969</c:v>
                </c:pt>
                <c:pt idx="6">
                  <c:v>1.7168332146122394</c:v>
                </c:pt>
                <c:pt idx="7">
                  <c:v>1.7643290771990898</c:v>
                </c:pt>
                <c:pt idx="8">
                  <c:v>1.4660081230548279</c:v>
                </c:pt>
                <c:pt idx="9">
                  <c:v>1.3610577540927553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16592"/>
        <c:axId val="409518944"/>
      </c:lineChart>
      <c:catAx>
        <c:axId val="40951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8944"/>
        <c:crosses val="autoZero"/>
        <c:auto val="1"/>
        <c:lblAlgn val="ctr"/>
        <c:lblOffset val="100"/>
        <c:noMultiLvlLbl val="0"/>
      </c:catAx>
      <c:valAx>
        <c:axId val="40951894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Cap_02!$A$69</c:f>
              <c:strCache>
                <c:ptCount val="1"/>
                <c:pt idx="0">
                  <c:v>Suministro energía primaria (GJ)</c:v>
                </c:pt>
              </c:strCache>
            </c:strRef>
          </c:tx>
          <c:spPr>
            <a:pattFill prst="narHorz">
              <a:fgClr>
                <a:schemeClr val="accent1">
                  <a:shade val="86000"/>
                </a:schemeClr>
              </a:fgClr>
              <a:bgClr>
                <a:schemeClr val="accent1">
                  <a:shade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shade val="86000"/>
                </a:schemeClr>
              </a:innerShdw>
            </a:effectLst>
          </c:spPr>
          <c:invertIfNegative val="0"/>
          <c:val>
            <c:numRef>
              <c:f>Cap_02!$B$69:$K$69</c:f>
              <c:numCache>
                <c:formatCode>0.0</c:formatCode>
                <c:ptCount val="10"/>
                <c:pt idx="0">
                  <c:v>52.111998012035365</c:v>
                </c:pt>
                <c:pt idx="1">
                  <c:v>52.89217488467375</c:v>
                </c:pt>
                <c:pt idx="2">
                  <c:v>56.708756043241195</c:v>
                </c:pt>
                <c:pt idx="3">
                  <c:v>65.451029475237391</c:v>
                </c:pt>
                <c:pt idx="4">
                  <c:v>72.269550632167878</c:v>
                </c:pt>
                <c:pt idx="5">
                  <c:v>84.286379044574886</c:v>
                </c:pt>
                <c:pt idx="6">
                  <c:v>83.598224737822932</c:v>
                </c:pt>
                <c:pt idx="7">
                  <c:v>85.571531040647045</c:v>
                </c:pt>
                <c:pt idx="8">
                  <c:v>93.226822355191757</c:v>
                </c:pt>
                <c:pt idx="9">
                  <c:v>82.505222122324753</c:v>
                </c:pt>
              </c:numCache>
            </c:numRef>
          </c:val>
        </c:ser>
        <c:ser>
          <c:idx val="2"/>
          <c:order val="2"/>
          <c:tx>
            <c:strRef>
              <c:f>Cap_02!$A$70</c:f>
              <c:strCache>
                <c:ptCount val="1"/>
                <c:pt idx="0">
                  <c:v>Consumo energía final (GJ)</c:v>
                </c:pt>
              </c:strCache>
            </c:strRef>
          </c:tx>
          <c:spPr>
            <a:pattFill prst="narHorz">
              <a:fgClr>
                <a:schemeClr val="accent1">
                  <a:tint val="86000"/>
                </a:schemeClr>
              </a:fgClr>
              <a:bgClr>
                <a:schemeClr val="accent1">
                  <a:tint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86000"/>
                </a:schemeClr>
              </a:innerShdw>
            </a:effectLst>
          </c:spPr>
          <c:invertIfNegative val="0"/>
          <c:cat>
            <c:numRef>
              <c:f>Cap_02!$B$67:$K$67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Cap_02!$B$70:$K$70</c:f>
              <c:numCache>
                <c:formatCode>0.0</c:formatCode>
                <c:ptCount val="10"/>
                <c:pt idx="0">
                  <c:v>62.16427546704292</c:v>
                </c:pt>
                <c:pt idx="1">
                  <c:v>58.861081020039215</c:v>
                </c:pt>
                <c:pt idx="2">
                  <c:v>63.38496240876939</c:v>
                </c:pt>
                <c:pt idx="3">
                  <c:v>68.582981949700951</c:v>
                </c:pt>
                <c:pt idx="4">
                  <c:v>49.607908056244284</c:v>
                </c:pt>
                <c:pt idx="5">
                  <c:v>50.890004105956429</c:v>
                </c:pt>
                <c:pt idx="6">
                  <c:v>51.586761011449248</c:v>
                </c:pt>
                <c:pt idx="7">
                  <c:v>47.683676154238057</c:v>
                </c:pt>
                <c:pt idx="8">
                  <c:v>37.829736342328587</c:v>
                </c:pt>
                <c:pt idx="9">
                  <c:v>44.976994222738604</c:v>
                </c:pt>
              </c:numCache>
            </c:numRef>
          </c:val>
        </c:ser>
        <c:ser>
          <c:idx val="3"/>
          <c:order val="3"/>
          <c:tx>
            <c:strRef>
              <c:f>Cap_02!$A$71</c:f>
              <c:strCache>
                <c:ptCount val="1"/>
                <c:pt idx="0">
                  <c:v>Consumo energía eléctrica (GJ)</c:v>
                </c:pt>
              </c:strCache>
            </c:strRef>
          </c:tx>
          <c:spPr>
            <a:pattFill prst="narHorz">
              <a:fgClr>
                <a:schemeClr val="accent1">
                  <a:tint val="58000"/>
                </a:schemeClr>
              </a:fgClr>
              <a:bgClr>
                <a:schemeClr val="accent1">
                  <a:tint val="5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58000"/>
                </a:schemeClr>
              </a:innerShdw>
            </a:effectLst>
          </c:spPr>
          <c:invertIfNegative val="0"/>
          <c:cat>
            <c:numRef>
              <c:f>Cap_02!$B$67:$K$67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Cap_02!$B$71:$K$71</c:f>
              <c:numCache>
                <c:formatCode>0.0</c:formatCode>
                <c:ptCount val="10"/>
                <c:pt idx="0">
                  <c:v>18.792954526023244</c:v>
                </c:pt>
                <c:pt idx="1">
                  <c:v>18.496876021071692</c:v>
                </c:pt>
                <c:pt idx="2">
                  <c:v>18.082307728815984</c:v>
                </c:pt>
                <c:pt idx="3">
                  <c:v>17.332610386551089</c:v>
                </c:pt>
                <c:pt idx="4">
                  <c:v>17.426825189794211</c:v>
                </c:pt>
                <c:pt idx="5">
                  <c:v>18.535723550097586</c:v>
                </c:pt>
                <c:pt idx="6">
                  <c:v>17.864225445588605</c:v>
                </c:pt>
                <c:pt idx="7">
                  <c:v>19.034277643553288</c:v>
                </c:pt>
                <c:pt idx="8">
                  <c:v>16.323445060615757</c:v>
                </c:pt>
                <c:pt idx="9">
                  <c:v>15.447536223060824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409519728"/>
        <c:axId val="409519336"/>
      </c:barChart>
      <c:lineChart>
        <c:grouping val="standard"/>
        <c:varyColors val="0"/>
        <c:ser>
          <c:idx val="0"/>
          <c:order val="0"/>
          <c:tx>
            <c:strRef>
              <c:f>Cap_02!$A$68</c:f>
              <c:strCache>
                <c:ptCount val="1"/>
                <c:pt idx="0">
                  <c:v>PIB (MCOP 2005)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Cap_02!$B$67:$K$67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Cap_02!$B$68:$K$68</c:f>
              <c:numCache>
                <c:formatCode>0.0</c:formatCode>
                <c:ptCount val="10"/>
                <c:pt idx="0">
                  <c:v>8.6032301331941152</c:v>
                </c:pt>
                <c:pt idx="1">
                  <c:v>9.0884437318813163</c:v>
                </c:pt>
                <c:pt idx="2">
                  <c:v>9.3004671022460137</c:v>
                </c:pt>
                <c:pt idx="3">
                  <c:v>9.3438401570211944</c:v>
                </c:pt>
                <c:pt idx="4">
                  <c:v>9.60232486265771</c:v>
                </c:pt>
                <c:pt idx="5">
                  <c:v>10.11688091458903</c:v>
                </c:pt>
                <c:pt idx="6">
                  <c:v>10.405335412632603</c:v>
                </c:pt>
                <c:pt idx="7">
                  <c:v>10.788394234124743</c:v>
                </c:pt>
                <c:pt idx="8">
                  <c:v>11.134621155168912</c:v>
                </c:pt>
                <c:pt idx="9">
                  <c:v>11.349655205012033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92288"/>
        <c:axId val="409515416"/>
      </c:lineChart>
      <c:valAx>
        <c:axId val="4095193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19728"/>
        <c:crosses val="max"/>
        <c:crossBetween val="between"/>
      </c:valAx>
      <c:catAx>
        <c:axId val="40951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19336"/>
        <c:crosses val="autoZero"/>
        <c:auto val="1"/>
        <c:lblAlgn val="ctr"/>
        <c:lblOffset val="100"/>
        <c:noMultiLvlLbl val="0"/>
      </c:catAx>
      <c:valAx>
        <c:axId val="40951541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2288"/>
        <c:crosses val="autoZero"/>
        <c:crossBetween val="between"/>
      </c:valAx>
      <c:catAx>
        <c:axId val="40949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15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Cap_02!$A$88</c:f>
              <c:strCache>
                <c:ptCount val="1"/>
                <c:pt idx="0">
                  <c:v>PIB (Base 2005)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Cap_02!$C$88:$K$88</c:f>
              <c:numCache>
                <c:formatCode>0.0%</c:formatCode>
                <c:ptCount val="9"/>
                <c:pt idx="0">
                  <c:v>0.12288159875800342</c:v>
                </c:pt>
                <c:pt idx="1">
                  <c:v>0.11370490312523196</c:v>
                </c:pt>
                <c:pt idx="2">
                  <c:v>5.115739438893363E-2</c:v>
                </c:pt>
                <c:pt idx="3">
                  <c:v>7.9812225179184626E-2</c:v>
                </c:pt>
                <c:pt idx="4">
                  <c:v>0.13757881833062968</c:v>
                </c:pt>
                <c:pt idx="5">
                  <c:v>7.1538037148286548E-2</c:v>
                </c:pt>
                <c:pt idx="6">
                  <c:v>6.9638985908707651E-2</c:v>
                </c:pt>
                <c:pt idx="7">
                  <c:v>6.6163544673658148E-2</c:v>
                </c:pt>
                <c:pt idx="8">
                  <c:v>5.7218028636076834E-2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Cap_02!$A$89</c:f>
              <c:strCache>
                <c:ptCount val="1"/>
                <c:pt idx="0">
                  <c:v>Suministro energía primaria </c:v>
                </c:pt>
              </c:strCache>
            </c:strRef>
          </c:tx>
          <c:spPr>
            <a:ln w="28575" cap="rnd">
              <a:solidFill>
                <a:schemeClr val="accent1">
                  <a:shade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Cap_02!$C$89:$K$89</c:f>
              <c:numCache>
                <c:formatCode>0.0%</c:formatCode>
                <c:ptCount val="9"/>
                <c:pt idx="0">
                  <c:v>2.7084022268009322E-2</c:v>
                </c:pt>
                <c:pt idx="1">
                  <c:v>8.4876145464366726E-2</c:v>
                </c:pt>
                <c:pt idx="2">
                  <c:v>0.16777647911712745</c:v>
                </c:pt>
                <c:pt idx="3">
                  <c:v>0.11712930279359957</c:v>
                </c:pt>
                <c:pt idx="4">
                  <c:v>0.17990290747713655</c:v>
                </c:pt>
                <c:pt idx="5">
                  <c:v>3.3374385752931168E-3</c:v>
                </c:pt>
                <c:pt idx="6">
                  <c:v>3.5379656608298893E-2</c:v>
                </c:pt>
                <c:pt idx="7">
                  <c:v>0.10187922631192969</c:v>
                </c:pt>
                <c:pt idx="8">
                  <c:v>-0.10501477386163616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Cap_02!$A$90</c:f>
              <c:strCache>
                <c:ptCount val="1"/>
                <c:pt idx="0">
                  <c:v>Consumo energía final </c:v>
                </c:pt>
              </c:strCache>
            </c:strRef>
          </c:tx>
          <c:spPr>
            <a:ln w="28575" cap="rnd">
              <a:solidFill>
                <a:schemeClr val="accent1">
                  <a:tint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Cap_02!$C$90:$K$90</c:f>
              <c:numCache>
                <c:formatCode>0.0%</c:formatCode>
                <c:ptCount val="9"/>
                <c:pt idx="0">
                  <c:v>-4.18364837845695E-2</c:v>
                </c:pt>
                <c:pt idx="1">
                  <c:v>8.9631043050450554E-2</c:v>
                </c:pt>
                <c:pt idx="2">
                  <c:v>9.4771516241018539E-2</c:v>
                </c:pt>
                <c:pt idx="3">
                  <c:v>-0.26818868405911778</c:v>
                </c:pt>
                <c:pt idx="4">
                  <c:v>3.7828998171959727E-2</c:v>
                </c:pt>
                <c:pt idx="5">
                  <c:v>2.5446800498279298E-2</c:v>
                </c:pt>
                <c:pt idx="6">
                  <c:v>-6.5027474025544985E-2</c:v>
                </c:pt>
                <c:pt idx="7">
                  <c:v>-0.19760908830098289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Cap_02!$A$91</c:f>
              <c:strCache>
                <c:ptCount val="1"/>
                <c:pt idx="0">
                  <c:v>Consumo energía eléctrica </c:v>
                </c:pt>
              </c:strCache>
            </c:strRef>
          </c:tx>
          <c:spPr>
            <a:ln w="28575" cap="rnd">
              <a:solidFill>
                <a:schemeClr val="accent1">
                  <a:tint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Cap_02!$C$91:$K$91</c:f>
              <c:numCache>
                <c:formatCode>0.0%</c:formatCode>
                <c:ptCount val="9"/>
                <c:pt idx="0">
                  <c:v>-4.0085841764796459E-3</c:v>
                </c:pt>
                <c:pt idx="1">
                  <c:v>-1.0816337977448631E-2</c:v>
                </c:pt>
                <c:pt idx="2">
                  <c:v>-3.0152431466527463E-2</c:v>
                </c:pt>
                <c:pt idx="3">
                  <c:v>1.7229324176363248E-2</c:v>
                </c:pt>
                <c:pt idx="4">
                  <c:v>7.6057546359546313E-2</c:v>
                </c:pt>
                <c:pt idx="5">
                  <c:v>-2.5050755672485936E-2</c:v>
                </c:pt>
                <c:pt idx="6">
                  <c:v>7.7753865494186947E-2</c:v>
                </c:pt>
                <c:pt idx="7">
                  <c:v>-0.13264309878743774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97384"/>
        <c:axId val="409490720"/>
      </c:lineChart>
      <c:catAx>
        <c:axId val="40949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0720"/>
        <c:crosses val="autoZero"/>
        <c:auto val="1"/>
        <c:lblAlgn val="ctr"/>
        <c:lblOffset val="100"/>
        <c:noMultiLvlLbl val="0"/>
      </c:catAx>
      <c:valAx>
        <c:axId val="409490720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distribución sectorial consumo</a:t>
            </a:r>
            <a:r>
              <a:rPr lang="en-US" sz="1800" baseline="0"/>
              <a:t> final de energía 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Corcheau'!$A$47</c:f>
              <c:strCache>
                <c:ptCount val="1"/>
                <c:pt idx="0">
                  <c:v>Distribución consumo final de energía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0983125559031042E-2"/>
                  <c:y val="-8.08080808080808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89994173961506"/>
                  <c:y val="4.646464646464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spc="0" baseline="0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Corcheau'!$A$49:$A$56</c:f>
              <c:strCache>
                <c:ptCount val="8"/>
                <c:pt idx="0">
                  <c:v>CF Transporte</c:v>
                </c:pt>
                <c:pt idx="1">
                  <c:v>CF Industrial</c:v>
                </c:pt>
                <c:pt idx="2">
                  <c:v>CF Residencial</c:v>
                </c:pt>
                <c:pt idx="3">
                  <c:v>CF No Identificado</c:v>
                </c:pt>
                <c:pt idx="4">
                  <c:v>CF Comercial y Público</c:v>
                </c:pt>
                <c:pt idx="5">
                  <c:v>CF Minero</c:v>
                </c:pt>
                <c:pt idx="6">
                  <c:v>CF Agropecuario</c:v>
                </c:pt>
                <c:pt idx="7">
                  <c:v>CF Construcciones</c:v>
                </c:pt>
              </c:strCache>
            </c:strRef>
          </c:cat>
          <c:val>
            <c:numRef>
              <c:f>'Indicadores Corcheau'!$K$49:$K$56</c:f>
              <c:numCache>
                <c:formatCode>#,##0</c:formatCode>
                <c:ptCount val="8"/>
                <c:pt idx="0">
                  <c:v>494540.74347526376</c:v>
                </c:pt>
                <c:pt idx="1">
                  <c:v>355032.97558337066</c:v>
                </c:pt>
                <c:pt idx="2">
                  <c:v>202167.41288721494</c:v>
                </c:pt>
                <c:pt idx="3">
                  <c:v>87036.302845588492</c:v>
                </c:pt>
                <c:pt idx="4">
                  <c:v>64287.507844720581</c:v>
                </c:pt>
                <c:pt idx="5">
                  <c:v>14397.745249846426</c:v>
                </c:pt>
                <c:pt idx="6">
                  <c:v>2040.9765635814495</c:v>
                </c:pt>
                <c:pt idx="7">
                  <c:v>323.3646435431844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Cap_02!$A$88</c:f>
              <c:strCache>
                <c:ptCount val="1"/>
                <c:pt idx="0">
                  <c:v>PIB (Base 2005)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Cap_02!$C$88:$K$88</c:f>
              <c:numCache>
                <c:formatCode>0.0%</c:formatCode>
                <c:ptCount val="9"/>
                <c:pt idx="0">
                  <c:v>0.12288159875800342</c:v>
                </c:pt>
                <c:pt idx="1">
                  <c:v>0.11370490312523196</c:v>
                </c:pt>
                <c:pt idx="2">
                  <c:v>5.115739438893363E-2</c:v>
                </c:pt>
                <c:pt idx="3">
                  <c:v>7.9812225179184626E-2</c:v>
                </c:pt>
                <c:pt idx="4">
                  <c:v>0.13757881833062968</c:v>
                </c:pt>
                <c:pt idx="5">
                  <c:v>7.1538037148286548E-2</c:v>
                </c:pt>
                <c:pt idx="6">
                  <c:v>6.9638985908707651E-2</c:v>
                </c:pt>
                <c:pt idx="7">
                  <c:v>6.6163544673658148E-2</c:v>
                </c:pt>
                <c:pt idx="8">
                  <c:v>5.7218028636076834E-2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Cap_02!$A$89</c:f>
              <c:strCache>
                <c:ptCount val="1"/>
                <c:pt idx="0">
                  <c:v>Suministro energía primaria </c:v>
                </c:pt>
              </c:strCache>
            </c:strRef>
          </c:tx>
          <c:spPr>
            <a:ln w="28575" cap="rnd">
              <a:solidFill>
                <a:schemeClr val="accent1">
                  <a:shade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Cap_02!$C$89:$K$89</c:f>
              <c:numCache>
                <c:formatCode>0.0%</c:formatCode>
                <c:ptCount val="9"/>
                <c:pt idx="0">
                  <c:v>2.7084022268009322E-2</c:v>
                </c:pt>
                <c:pt idx="1">
                  <c:v>8.4876145464366726E-2</c:v>
                </c:pt>
                <c:pt idx="2">
                  <c:v>0.16777647911712745</c:v>
                </c:pt>
                <c:pt idx="3">
                  <c:v>0.11712930279359957</c:v>
                </c:pt>
                <c:pt idx="4">
                  <c:v>0.17990290747713655</c:v>
                </c:pt>
                <c:pt idx="5">
                  <c:v>3.3374385752931168E-3</c:v>
                </c:pt>
                <c:pt idx="6">
                  <c:v>3.5379656608298893E-2</c:v>
                </c:pt>
                <c:pt idx="7">
                  <c:v>0.10187922631192969</c:v>
                </c:pt>
                <c:pt idx="8">
                  <c:v>-0.10501477386163616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Cap_02!$A$90</c:f>
              <c:strCache>
                <c:ptCount val="1"/>
                <c:pt idx="0">
                  <c:v>Consumo energía final </c:v>
                </c:pt>
              </c:strCache>
            </c:strRef>
          </c:tx>
          <c:spPr>
            <a:ln w="28575" cap="rnd">
              <a:solidFill>
                <a:schemeClr val="accent1">
                  <a:tint val="86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Cap_02!$C$90:$K$90</c:f>
              <c:numCache>
                <c:formatCode>0.0%</c:formatCode>
                <c:ptCount val="9"/>
                <c:pt idx="0">
                  <c:v>-4.18364837845695E-2</c:v>
                </c:pt>
                <c:pt idx="1">
                  <c:v>8.9631043050450554E-2</c:v>
                </c:pt>
                <c:pt idx="2">
                  <c:v>9.4771516241018539E-2</c:v>
                </c:pt>
                <c:pt idx="3">
                  <c:v>-0.26818868405911778</c:v>
                </c:pt>
                <c:pt idx="4">
                  <c:v>3.7828998171959727E-2</c:v>
                </c:pt>
                <c:pt idx="5">
                  <c:v>2.5446800498279298E-2</c:v>
                </c:pt>
                <c:pt idx="6">
                  <c:v>-6.5027474025544985E-2</c:v>
                </c:pt>
                <c:pt idx="7">
                  <c:v>-0.19760908830098289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Cap_02!$A$91</c:f>
              <c:strCache>
                <c:ptCount val="1"/>
                <c:pt idx="0">
                  <c:v>Consumo energía eléctrica </c:v>
                </c:pt>
              </c:strCache>
            </c:strRef>
          </c:tx>
          <c:spPr>
            <a:ln w="28575" cap="rnd">
              <a:solidFill>
                <a:schemeClr val="accent1">
                  <a:tint val="58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</c:marker>
          <c:cat>
            <c:numRef>
              <c:f>Cap_02!$C$87:$K$87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Cap_02!$C$91:$K$91</c:f>
              <c:numCache>
                <c:formatCode>0.0%</c:formatCode>
                <c:ptCount val="9"/>
                <c:pt idx="0">
                  <c:v>-4.0085841764796459E-3</c:v>
                </c:pt>
                <c:pt idx="1">
                  <c:v>-1.0816337977448631E-2</c:v>
                </c:pt>
                <c:pt idx="2">
                  <c:v>-3.0152431466527463E-2</c:v>
                </c:pt>
                <c:pt idx="3">
                  <c:v>1.7229324176363248E-2</c:v>
                </c:pt>
                <c:pt idx="4">
                  <c:v>7.6057546359546313E-2</c:v>
                </c:pt>
                <c:pt idx="5">
                  <c:v>-2.5050755672485936E-2</c:v>
                </c:pt>
                <c:pt idx="6">
                  <c:v>7.7753865494186947E-2</c:v>
                </c:pt>
                <c:pt idx="7">
                  <c:v>-0.13264309878743774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95424"/>
        <c:axId val="409498168"/>
      </c:lineChart>
      <c:catAx>
        <c:axId val="4094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8168"/>
        <c:crosses val="autoZero"/>
        <c:auto val="1"/>
        <c:lblAlgn val="ctr"/>
        <c:lblOffset val="100"/>
        <c:noMultiLvlLbl val="0"/>
      </c:catAx>
      <c:valAx>
        <c:axId val="4094981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Cap_03!$A$6</c:f>
              <c:strCache>
                <c:ptCount val="1"/>
                <c:pt idx="0">
                  <c:v>Reservas probadas (MM Bl)</c:v>
                </c:pt>
              </c:strCache>
            </c:strRef>
          </c:tx>
          <c:spPr>
            <a:pattFill prst="narHorz">
              <a:fgClr>
                <a:schemeClr val="accent2">
                  <a:shade val="50000"/>
                </a:schemeClr>
              </a:fgClr>
              <a:bgClr>
                <a:schemeClr val="accent2">
                  <a:shade val="5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>
                  <a:shade val="50000"/>
                </a:schemeClr>
              </a:innerShdw>
            </a:effectLst>
          </c:spPr>
          <c:invertIfNegative val="0"/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Cap_03!$B$6:$K$6</c:f>
              <c:numCache>
                <c:formatCode>#,##0</c:formatCode>
                <c:ptCount val="10"/>
                <c:pt idx="0">
                  <c:v>1510</c:v>
                </c:pt>
                <c:pt idx="1">
                  <c:v>1358</c:v>
                </c:pt>
                <c:pt idx="2">
                  <c:v>1668</c:v>
                </c:pt>
                <c:pt idx="3">
                  <c:v>1988</c:v>
                </c:pt>
                <c:pt idx="4">
                  <c:v>2058</c:v>
                </c:pt>
                <c:pt idx="5">
                  <c:v>2259</c:v>
                </c:pt>
                <c:pt idx="6">
                  <c:v>2377</c:v>
                </c:pt>
                <c:pt idx="7">
                  <c:v>2445</c:v>
                </c:pt>
                <c:pt idx="8">
                  <c:v>2308</c:v>
                </c:pt>
                <c:pt idx="9">
                  <c:v>2001.604957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409496208"/>
        <c:axId val="409490328"/>
      </c:barChart>
      <c:lineChart>
        <c:grouping val="standard"/>
        <c:varyColors val="0"/>
        <c:ser>
          <c:idx val="5"/>
          <c:order val="1"/>
          <c:tx>
            <c:strRef>
              <c:f>Cap_03!$A$11</c:f>
              <c:strCache>
                <c:ptCount val="1"/>
                <c:pt idx="0">
                  <c:v>Relación R/P (años)</c:v>
                </c:pt>
              </c:strCache>
            </c:strRef>
          </c:tx>
          <c:spPr>
            <a:ln w="28575" cap="rnd">
              <a:solidFill>
                <a:schemeClr val="accent2">
                  <a:tint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/>
            </c:spPr>
          </c:marker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Cap_03!$B$11:$K$11</c:f>
              <c:numCache>
                <c:formatCode>#,##0.0</c:formatCode>
                <c:ptCount val="10"/>
                <c:pt idx="0">
                  <c:v>7.8439853138777219E-3</c:v>
                </c:pt>
                <c:pt idx="1">
                  <c:v>7.0054425066170736E-3</c:v>
                </c:pt>
                <c:pt idx="2">
                  <c:v>7.7551483200709835E-3</c:v>
                </c:pt>
                <c:pt idx="3">
                  <c:v>8.1219043589300603E-3</c:v>
                </c:pt>
                <c:pt idx="4">
                  <c:v>7.1747170751597176E-3</c:v>
                </c:pt>
                <c:pt idx="5">
                  <c:v>6.7620230453517031E-3</c:v>
                </c:pt>
                <c:pt idx="6">
                  <c:v>6.8789357688474077E-3</c:v>
                </c:pt>
                <c:pt idx="7">
                  <c:v>6.6044819809751628E-3</c:v>
                </c:pt>
                <c:pt idx="8">
                  <c:v>6.3559466195098587E-3</c:v>
                </c:pt>
                <c:pt idx="9">
                  <c:v>5.428883982880126E-3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91896"/>
        <c:axId val="409491112"/>
      </c:lineChart>
      <c:catAx>
        <c:axId val="40949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0328"/>
        <c:crosses val="autoZero"/>
        <c:auto val="1"/>
        <c:lblAlgn val="ctr"/>
        <c:lblOffset val="100"/>
        <c:noMultiLvlLbl val="0"/>
      </c:catAx>
      <c:valAx>
        <c:axId val="40949032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MM 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6208"/>
        <c:crosses val="autoZero"/>
        <c:crossBetween val="between"/>
      </c:valAx>
      <c:valAx>
        <c:axId val="4094911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R/P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1896"/>
        <c:crosses val="max"/>
        <c:crossBetween val="between"/>
      </c:valAx>
      <c:catAx>
        <c:axId val="409491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49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Cap_03!$A$25</c:f>
              <c:strCache>
                <c:ptCount val="1"/>
                <c:pt idx="0">
                  <c:v>Exportaciones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Cap_03!$B$25:$K$25</c:f>
              <c:numCache>
                <c:formatCode>#,##0</c:formatCode>
                <c:ptCount val="10"/>
                <c:pt idx="0">
                  <c:v>77970.534049687383</c:v>
                </c:pt>
                <c:pt idx="1">
                  <c:v>68164.052898211303</c:v>
                </c:pt>
                <c:pt idx="2">
                  <c:v>105213.48924817292</c:v>
                </c:pt>
                <c:pt idx="3">
                  <c:v>139434.45804955595</c:v>
                </c:pt>
                <c:pt idx="4">
                  <c:v>182858.87897061271</c:v>
                </c:pt>
                <c:pt idx="5">
                  <c:v>230687.10241164925</c:v>
                </c:pt>
                <c:pt idx="6">
                  <c:v>252916.42375418873</c:v>
                </c:pt>
                <c:pt idx="7">
                  <c:v>278008.02893041074</c:v>
                </c:pt>
                <c:pt idx="8">
                  <c:v>291545.2567835229</c:v>
                </c:pt>
                <c:pt idx="9">
                  <c:v>288486.77426469221</c:v>
                </c:pt>
              </c:numCache>
            </c:numRef>
          </c:val>
        </c:ser>
        <c:ser>
          <c:idx val="3"/>
          <c:order val="2"/>
          <c:tx>
            <c:strRef>
              <c:f>Cap_03!$A$28</c:f>
              <c:strCache>
                <c:ptCount val="1"/>
                <c:pt idx="0">
                  <c:v>Consumo final</c:v>
                </c:pt>
              </c:strCache>
            </c:strRef>
          </c:tx>
          <c:spPr>
            <a:pattFill prst="narHorz">
              <a:fgClr>
                <a:schemeClr val="accent2">
                  <a:tint val="77000"/>
                </a:schemeClr>
              </a:fgClr>
              <a:bgClr>
                <a:schemeClr val="accent2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>
                  <a:tint val="77000"/>
                </a:schemeClr>
              </a:innerShdw>
            </a:effectLst>
          </c:spPr>
          <c:invertIfNegative val="0"/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Cap_03!$B$28:$K$28</c:f>
              <c:numCache>
                <c:formatCode>#,##0</c:formatCode>
                <c:ptCount val="10"/>
                <c:pt idx="0">
                  <c:v>584.71602380952379</c:v>
                </c:pt>
                <c:pt idx="1">
                  <c:v>294.11921428571435</c:v>
                </c:pt>
                <c:pt idx="2">
                  <c:v>287.05928571428575</c:v>
                </c:pt>
                <c:pt idx="3">
                  <c:v>249.4614285714286</c:v>
                </c:pt>
                <c:pt idx="4">
                  <c:v>293.13809523809516</c:v>
                </c:pt>
                <c:pt idx="5">
                  <c:v>289.81054761904767</c:v>
                </c:pt>
                <c:pt idx="6">
                  <c:v>190.10714285714283</c:v>
                </c:pt>
                <c:pt idx="7">
                  <c:v>102.91626190476191</c:v>
                </c:pt>
                <c:pt idx="8">
                  <c:v>81.54549999999999</c:v>
                </c:pt>
                <c:pt idx="9">
                  <c:v>70.264101475387889</c:v>
                </c:pt>
              </c:numCache>
            </c:numRef>
          </c:val>
        </c:ser>
        <c:ser>
          <c:idx val="4"/>
          <c:order val="3"/>
          <c:tx>
            <c:strRef>
              <c:f>Cap_03!$A$26</c:f>
              <c:strCache>
                <c:ptCount val="1"/>
                <c:pt idx="0">
                  <c:v>Cargas a refinería</c:v>
                </c:pt>
              </c:strCache>
            </c:strRef>
          </c:tx>
          <c:spPr>
            <a:pattFill prst="narHorz">
              <a:fgClr>
                <a:schemeClr val="accent2">
                  <a:tint val="54000"/>
                </a:schemeClr>
              </a:fgClr>
              <a:bgClr>
                <a:schemeClr val="accent2">
                  <a:tint val="5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>
                  <a:tint val="54000"/>
                </a:schemeClr>
              </a:innerShdw>
            </a:effectLst>
          </c:spPr>
          <c:invertIfNegative val="0"/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Cap_03!$B$26:$K$26</c:f>
              <c:numCache>
                <c:formatCode>#,##0</c:formatCode>
                <c:ptCount val="10"/>
                <c:pt idx="0">
                  <c:v>114928.07415999999</c:v>
                </c:pt>
                <c:pt idx="1">
                  <c:v>114288.70037999999</c:v>
                </c:pt>
                <c:pt idx="2">
                  <c:v>123752.15128000001</c:v>
                </c:pt>
                <c:pt idx="3">
                  <c:v>110163.21303</c:v>
                </c:pt>
                <c:pt idx="4">
                  <c:v>109373.15268</c:v>
                </c:pt>
                <c:pt idx="5">
                  <c:v>111661.70876000001</c:v>
                </c:pt>
                <c:pt idx="6">
                  <c:v>111387.88632000001</c:v>
                </c:pt>
                <c:pt idx="7">
                  <c:v>103673.91918</c:v>
                </c:pt>
                <c:pt idx="8">
                  <c:v>90026.101729999995</c:v>
                </c:pt>
                <c:pt idx="9">
                  <c:v>89053.699160000004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409492680"/>
        <c:axId val="409496992"/>
      </c:barChart>
      <c:lineChart>
        <c:grouping val="standard"/>
        <c:varyColors val="0"/>
        <c:ser>
          <c:idx val="0"/>
          <c:order val="0"/>
          <c:tx>
            <c:strRef>
              <c:f>Cap_03!$A$22</c:f>
              <c:strCache>
                <c:ptCount val="1"/>
                <c:pt idx="0">
                  <c:v>Total crudo mezclado</c:v>
                </c:pt>
              </c:strCache>
            </c:strRef>
          </c:tx>
          <c:spPr>
            <a:ln w="28575" cap="rnd">
              <a:solidFill>
                <a:schemeClr val="accent2">
                  <a:shade val="53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shade val="53000"/>
                </a:schemeClr>
              </a:solidFill>
              <a:ln>
                <a:noFill/>
              </a:ln>
              <a:effectLst/>
            </c:spPr>
          </c:marker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Cap_03!$B$22:$K$22</c:f>
              <c:numCache>
                <c:formatCode>#,##0</c:formatCode>
                <c:ptCount val="10"/>
                <c:pt idx="0">
                  <c:v>195196.31223349689</c:v>
                </c:pt>
                <c:pt idx="1">
                  <c:v>184050.00449249701</c:v>
                </c:pt>
                <c:pt idx="2">
                  <c:v>230544.24381388721</c:v>
                </c:pt>
                <c:pt idx="3">
                  <c:v>251584.97850812739</c:v>
                </c:pt>
                <c:pt idx="4">
                  <c:v>298695.11413864605</c:v>
                </c:pt>
                <c:pt idx="5">
                  <c:v>352044.94847253669</c:v>
                </c:pt>
                <c:pt idx="6">
                  <c:v>369056.24492745881</c:v>
                </c:pt>
                <c:pt idx="7">
                  <c:v>397888.56109239248</c:v>
                </c:pt>
                <c:pt idx="8">
                  <c:v>391056.75363692333</c:v>
                </c:pt>
                <c:pt idx="9">
                  <c:v>379271.54319684021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98952"/>
        <c:axId val="409493464"/>
      </c:lineChart>
      <c:valAx>
        <c:axId val="40949346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409498952"/>
        <c:crosses val="max"/>
        <c:crossBetween val="between"/>
      </c:valAx>
      <c:catAx>
        <c:axId val="409498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493464"/>
        <c:crosses val="autoZero"/>
        <c:auto val="1"/>
        <c:lblAlgn val="ctr"/>
        <c:lblOffset val="100"/>
        <c:noMultiLvlLbl val="0"/>
      </c:catAx>
      <c:valAx>
        <c:axId val="40949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2680"/>
        <c:crosses val="autoZero"/>
        <c:crossBetween val="between"/>
      </c:valAx>
      <c:catAx>
        <c:axId val="409492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496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4"/>
          <c:order val="2"/>
          <c:tx>
            <c:strRef>
              <c:f>Cap_03!$A$106</c:f>
              <c:strCache>
                <c:ptCount val="1"/>
                <c:pt idx="0">
                  <c:v>CF Industrial</c:v>
                </c:pt>
              </c:strCache>
            </c:strRef>
          </c:tx>
          <c:spPr>
            <a:pattFill prst="narHorz">
              <a:fgClr>
                <a:schemeClr val="accent2">
                  <a:tint val="54000"/>
                </a:schemeClr>
              </a:fgClr>
              <a:bgClr>
                <a:schemeClr val="accent2">
                  <a:tint val="5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>
                  <a:tint val="54000"/>
                </a:schemeClr>
              </a:innerShdw>
            </a:effectLst>
          </c:spPr>
          <c:invertIfNegative val="0"/>
          <c:cat>
            <c:numRef>
              <c:f>Cap_03!$B$103:$K$103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Cap_03!$B$106:$K$106</c:f>
              <c:numCache>
                <c:formatCode>#,##0</c:formatCode>
                <c:ptCount val="10"/>
                <c:pt idx="0">
                  <c:v>4.8261666666666665</c:v>
                </c:pt>
                <c:pt idx="1">
                  <c:v>2.0321904761904763</c:v>
                </c:pt>
                <c:pt idx="2">
                  <c:v>2.6768809523809525</c:v>
                </c:pt>
                <c:pt idx="3">
                  <c:v>1.2777619047619049</c:v>
                </c:pt>
                <c:pt idx="4">
                  <c:v>5.1642142857142863</c:v>
                </c:pt>
                <c:pt idx="5">
                  <c:v>3.8665714285714285</c:v>
                </c:pt>
                <c:pt idx="6">
                  <c:v>2.055738095238095</c:v>
                </c:pt>
                <c:pt idx="7">
                  <c:v>4.6112380952380958</c:v>
                </c:pt>
                <c:pt idx="8">
                  <c:v>5.845071428571428</c:v>
                </c:pt>
                <c:pt idx="9">
                  <c:v>6.6344589305654775</c:v>
                </c:pt>
              </c:numCache>
            </c:numRef>
          </c:val>
        </c:ser>
        <c:ser>
          <c:idx val="0"/>
          <c:order val="3"/>
          <c:tx>
            <c:strRef>
              <c:f>Cap_03!$A$107</c:f>
              <c:strCache>
                <c:ptCount val="1"/>
                <c:pt idx="0">
                  <c:v>CF Transporte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innerShdw blurRad="114300">
                <a:schemeClr val="accent2">
                  <a:shade val="53000"/>
                </a:schemeClr>
              </a:innerShdw>
            </a:effectLst>
          </c:spPr>
          <c:invertIfNegative val="0"/>
          <c:cat>
            <c:numRef>
              <c:f>Cap_03!$B$103:$K$103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Cap_03!$B$107:$K$107</c:f>
              <c:numCache>
                <c:formatCode>#,##0</c:formatCode>
                <c:ptCount val="10"/>
                <c:pt idx="0">
                  <c:v>5947.31</c:v>
                </c:pt>
                <c:pt idx="1">
                  <c:v>6040.2735714285718</c:v>
                </c:pt>
                <c:pt idx="2">
                  <c:v>6230.6671904285704</c:v>
                </c:pt>
                <c:pt idx="3">
                  <c:v>6269.5445</c:v>
                </c:pt>
                <c:pt idx="4">
                  <c:v>6274.1038700000008</c:v>
                </c:pt>
                <c:pt idx="5">
                  <c:v>6609.7340780952372</c:v>
                </c:pt>
                <c:pt idx="6">
                  <c:v>7071.0270276190467</c:v>
                </c:pt>
                <c:pt idx="7">
                  <c:v>7372.2801902380988</c:v>
                </c:pt>
                <c:pt idx="8">
                  <c:v>9349.9544290476188</c:v>
                </c:pt>
                <c:pt idx="9">
                  <c:v>10129.949079523811</c:v>
                </c:pt>
              </c:numCache>
            </c:numRef>
          </c:val>
        </c:ser>
        <c:ser>
          <c:idx val="1"/>
          <c:order val="4"/>
          <c:tx>
            <c:strRef>
              <c:f>Cap_03!$A$108</c:f>
              <c:strCache>
                <c:ptCount val="1"/>
                <c:pt idx="0">
                  <c:v>CF No Identificado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innerShdw blurRad="114300">
                <a:schemeClr val="accent2">
                  <a:shade val="76000"/>
                </a:schemeClr>
              </a:innerShdw>
            </a:effectLst>
          </c:spPr>
          <c:invertIfNegative val="0"/>
          <c:cat>
            <c:numRef>
              <c:f>Cap_03!$B$103:$K$103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Cap_03!$B$108:$K$108</c:f>
              <c:numCache>
                <c:formatCode>#,##0</c:formatCode>
                <c:ptCount val="10"/>
                <c:pt idx="0">
                  <c:v>63.428833333332477</c:v>
                </c:pt>
                <c:pt idx="1">
                  <c:v>37.93961904761909</c:v>
                </c:pt>
                <c:pt idx="2">
                  <c:v>38.427119047619271</c:v>
                </c:pt>
                <c:pt idx="3">
                  <c:v>69.03688095238067</c:v>
                </c:pt>
                <c:pt idx="4">
                  <c:v>340.13398357142796</c:v>
                </c:pt>
                <c:pt idx="5">
                  <c:v>394.91111928571536</c:v>
                </c:pt>
                <c:pt idx="6">
                  <c:v>441.81859523809544</c:v>
                </c:pt>
                <c:pt idx="7">
                  <c:v>452.89618238095227</c:v>
                </c:pt>
                <c:pt idx="8">
                  <c:v>431.59759166666481</c:v>
                </c:pt>
                <c:pt idx="9">
                  <c:v>465.55298154562661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409499344"/>
        <c:axId val="409494248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Cap_03!$A$104</c15:sqref>
                        </c15:formulaRef>
                      </c:ext>
                    </c:extLst>
                    <c:strCache>
                      <c:ptCount val="1"/>
                      <c:pt idx="0">
                        <c:v>CF Residencial</c:v>
                      </c:pt>
                    </c:strCache>
                  </c:strRef>
                </c:tx>
                <c:spPr>
                  <a:pattFill prst="narHorz">
                    <a:fgClr>
                      <a:schemeClr val="accent2"/>
                    </a:fgClr>
                    <a:bgClr>
                      <a:schemeClr val="accent2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2"/>
                    </a:inn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Cap_03!$B$103:$K$103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  <c:pt idx="9">
                        <c:v>2015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Cap_03!$B$104:$K$104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Cap_03!$A$105</c15:sqref>
                        </c15:formulaRef>
                      </c:ext>
                    </c:extLst>
                    <c:strCache>
                      <c:ptCount val="1"/>
                      <c:pt idx="0">
                        <c:v>CF Comercial y Público</c:v>
                      </c:pt>
                    </c:strCache>
                  </c:strRef>
                </c:tx>
                <c:spPr>
                  <a:pattFill prst="narHorz">
                    <a:fgClr>
                      <a:schemeClr val="accent2">
                        <a:tint val="77000"/>
                      </a:schemeClr>
                    </a:fgClr>
                    <a:bgClr>
                      <a:schemeClr val="accent2">
                        <a:tint val="77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2">
                        <a:tint val="77000"/>
                      </a:schemeClr>
                    </a:innerShdw>
                  </a:effectLst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Cap_03!$B$103:$K$103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  <c:pt idx="9">
                        <c:v>2015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Cap_03!$B$105:$K$105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valAx>
        <c:axId val="4094942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9344"/>
        <c:crosses val="autoZero"/>
        <c:crossBetween val="between"/>
      </c:valAx>
      <c:catAx>
        <c:axId val="4094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494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Cap_04!$A$6</c:f>
              <c:strCache>
                <c:ptCount val="1"/>
                <c:pt idx="0">
                  <c:v>Reservas probadas (Gpc)</c:v>
                </c:pt>
              </c:strCache>
            </c:strRef>
          </c:tx>
          <c:spPr>
            <a:pattFill prst="narHorz">
              <a:fgClr>
                <a:schemeClr val="accent4">
                  <a:shade val="50000"/>
                </a:schemeClr>
              </a:fgClr>
              <a:bgClr>
                <a:schemeClr val="accent4">
                  <a:shade val="5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50000"/>
                </a:schemeClr>
              </a:innerShdw>
            </a:effectLst>
          </c:spPr>
          <c:invertIfNegative val="0"/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Cap_04!$B$6:$K$6</c:f>
              <c:numCache>
                <c:formatCode>#,##0</c:formatCode>
                <c:ptCount val="10"/>
                <c:pt idx="0">
                  <c:v>4342</c:v>
                </c:pt>
                <c:pt idx="1">
                  <c:v>3746</c:v>
                </c:pt>
                <c:pt idx="2">
                  <c:v>4384</c:v>
                </c:pt>
                <c:pt idx="3">
                  <c:v>4737</c:v>
                </c:pt>
                <c:pt idx="4">
                  <c:v>5405</c:v>
                </c:pt>
                <c:pt idx="5">
                  <c:v>5463</c:v>
                </c:pt>
                <c:pt idx="6">
                  <c:v>5727</c:v>
                </c:pt>
                <c:pt idx="7">
                  <c:v>5508</c:v>
                </c:pt>
                <c:pt idx="8">
                  <c:v>4759</c:v>
                </c:pt>
                <c:pt idx="9">
                  <c:v>4361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409499736"/>
        <c:axId val="409500128"/>
      </c:barChart>
      <c:lineChart>
        <c:grouping val="standard"/>
        <c:varyColors val="0"/>
        <c:ser>
          <c:idx val="5"/>
          <c:order val="1"/>
          <c:tx>
            <c:strRef>
              <c:f>Cap_04!$A$11</c:f>
              <c:strCache>
                <c:ptCount val="1"/>
                <c:pt idx="0">
                  <c:v>Relación R/P (años)</c:v>
                </c:pt>
              </c:strCache>
            </c:strRef>
          </c:tx>
          <c:spPr>
            <a:ln w="28575" cap="rnd">
              <a:solidFill>
                <a:schemeClr val="accent4">
                  <a:tint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tint val="50000"/>
                </a:schemeClr>
              </a:solidFill>
              <a:ln>
                <a:noFill/>
              </a:ln>
              <a:effectLst/>
            </c:spPr>
          </c:marker>
          <c:cat>
            <c:numRef>
              <c:f>Cap_03!$B$5:$K$5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Cap_04!$B$11:$K$11</c:f>
              <c:numCache>
                <c:formatCode>#,##0.0</c:formatCode>
                <c:ptCount val="10"/>
                <c:pt idx="0">
                  <c:v>17.508064516129032</c:v>
                </c:pt>
                <c:pt idx="1">
                  <c:v>14.082706766917294</c:v>
                </c:pt>
                <c:pt idx="2">
                  <c:v>13.742946708463951</c:v>
                </c:pt>
                <c:pt idx="3">
                  <c:v>12.768194070080863</c:v>
                </c:pt>
                <c:pt idx="4">
                  <c:v>13.580402010050252</c:v>
                </c:pt>
                <c:pt idx="5">
                  <c:v>14.116279069767442</c:v>
                </c:pt>
                <c:pt idx="6">
                  <c:v>13.539007092198581</c:v>
                </c:pt>
                <c:pt idx="7">
                  <c:v>12.026200873362445</c:v>
                </c:pt>
                <c:pt idx="8">
                  <c:v>10.505518763796909</c:v>
                </c:pt>
                <c:pt idx="9">
                  <c:v>10.408114558472553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00912"/>
        <c:axId val="409500520"/>
      </c:lineChart>
      <c:catAx>
        <c:axId val="40949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0128"/>
        <c:crosses val="autoZero"/>
        <c:auto val="1"/>
        <c:lblAlgn val="ctr"/>
        <c:lblOffset val="100"/>
        <c:noMultiLvlLbl val="0"/>
      </c:catAx>
      <c:valAx>
        <c:axId val="40950012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499736"/>
        <c:crosses val="autoZero"/>
        <c:crossBetween val="between"/>
      </c:valAx>
      <c:valAx>
        <c:axId val="40950052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09500912"/>
        <c:crosses val="max"/>
        <c:crossBetween val="between"/>
      </c:valAx>
      <c:catAx>
        <c:axId val="40950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00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60008439170039E-3"/>
          <c:y val="2.8759011913747759E-2"/>
          <c:w val="0.98576799831216599"/>
          <c:h val="0.93873300824566308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shade val="4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4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4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1"/>
            <c:bubble3D val="0"/>
            <c:explosion val="3"/>
            <c:spPr>
              <a:gradFill rotWithShape="1">
                <a:gsLst>
                  <a:gs pos="0">
                    <a:schemeClr val="accent4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hade val="8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8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8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tint val="8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8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8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4">
                      <a:tint val="4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4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4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tint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Lbls>
            <c:dLbl>
              <c:idx val="1"/>
              <c:layout>
                <c:manualLayout>
                  <c:x val="1.5278326445805625E-2"/>
                  <c:y val="-0.19869524146888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Cap_04!$A$114:$A$120</c:f>
              <c:strCache>
                <c:ptCount val="7"/>
                <c:pt idx="0">
                  <c:v>CHEVRON - TEXACO</c:v>
                </c:pt>
                <c:pt idx="1">
                  <c:v>EQUION ENERGIA LIMITED</c:v>
                </c:pt>
                <c:pt idx="2">
                  <c:v>ECOPETROL</c:v>
                </c:pt>
                <c:pt idx="3">
                  <c:v>PACIFIC STRATUS ENERGY</c:v>
                </c:pt>
                <c:pt idx="4">
                  <c:v>GEOPRODUCTION OIL &amp; GAS COMPANY</c:v>
                </c:pt>
                <c:pt idx="5">
                  <c:v>PETROSANTANDER (COLOMBIA) INC.</c:v>
                </c:pt>
                <c:pt idx="6">
                  <c:v>OTROS</c:v>
                </c:pt>
              </c:strCache>
            </c:strRef>
          </c:cat>
          <c:val>
            <c:numRef>
              <c:f>Cap_04!$B$114:$B$120</c:f>
              <c:numCache>
                <c:formatCode>#,##0</c:formatCode>
                <c:ptCount val="7"/>
                <c:pt idx="0">
                  <c:v>155887.81499999997</c:v>
                </c:pt>
                <c:pt idx="1">
                  <c:v>141215.29201849998</c:v>
                </c:pt>
                <c:pt idx="2">
                  <c:v>75158.037991345002</c:v>
                </c:pt>
                <c:pt idx="3">
                  <c:v>18957.623</c:v>
                </c:pt>
                <c:pt idx="4">
                  <c:v>7368.3839999370002</c:v>
                </c:pt>
                <c:pt idx="5">
                  <c:v>4643.2302832229998</c:v>
                </c:pt>
                <c:pt idx="6">
                  <c:v>10058.968567900005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300"/>
        <c:secondPieSize val="75"/>
        <c:serLines>
          <c:spPr>
            <a:ln w="9525"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Cap_04!$A$44</c:f>
              <c:strCache>
                <c:ptCount val="1"/>
                <c:pt idx="0">
                  <c:v>Exportaciones</c:v>
                </c:pt>
              </c:strCache>
            </c:strRef>
          </c:tx>
          <c:spPr>
            <a:pattFill prst="narHorz">
              <a:fgClr>
                <a:schemeClr val="accent4">
                  <a:shade val="90000"/>
                </a:schemeClr>
              </a:fgClr>
              <a:bgClr>
                <a:schemeClr val="accent4">
                  <a:shade val="9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90000"/>
                </a:schemeClr>
              </a:innerShdw>
            </a:effectLst>
          </c:spPr>
          <c:invertIfNegative val="0"/>
          <c:cat>
            <c:numRef>
              <c:f>Cap_04!$B$39:$K$39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Cap_04!$B$44:$K$44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53.71214775</c:v>
                </c:pt>
                <c:pt idx="3">
                  <c:v>65.355317809999988</c:v>
                </c:pt>
                <c:pt idx="4">
                  <c:v>56.545846099999991</c:v>
                </c:pt>
                <c:pt idx="5">
                  <c:v>74.533967709999999</c:v>
                </c:pt>
                <c:pt idx="6">
                  <c:v>68.208846409999992</c:v>
                </c:pt>
                <c:pt idx="7">
                  <c:v>73.936448040000002</c:v>
                </c:pt>
                <c:pt idx="8">
                  <c:v>35.470611999999953</c:v>
                </c:pt>
                <c:pt idx="9">
                  <c:v>13.1284397069</c:v>
                </c:pt>
              </c:numCache>
            </c:numRef>
          </c:val>
        </c:ser>
        <c:ser>
          <c:idx val="4"/>
          <c:order val="2"/>
          <c:tx>
            <c:strRef>
              <c:f>Cap_04!$A$45</c:f>
              <c:strCache>
                <c:ptCount val="1"/>
                <c:pt idx="0">
                  <c:v>Reinyección</c:v>
                </c:pt>
              </c:strCache>
            </c:strRef>
          </c:tx>
          <c:spPr>
            <a:pattFill prst="narHorz">
              <a:fgClr>
                <a:schemeClr val="accent4">
                  <a:tint val="70000"/>
                </a:schemeClr>
              </a:fgClr>
              <a:bgClr>
                <a:schemeClr val="accent4">
                  <a:tint val="7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0000"/>
                </a:schemeClr>
              </a:innerShdw>
            </a:effectLst>
          </c:spPr>
          <c:invertIfNegative val="0"/>
          <c:cat>
            <c:numRef>
              <c:f>Cap_04!$B$39:$K$39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Cap_04!$B$45:$K$45</c:f>
              <c:numCache>
                <c:formatCode>#,##0</c:formatCode>
                <c:ptCount val="10"/>
                <c:pt idx="0">
                  <c:v>938.210691</c:v>
                </c:pt>
                <c:pt idx="1">
                  <c:v>851.70568000000003</c:v>
                </c:pt>
                <c:pt idx="2">
                  <c:v>790.20558299999993</c:v>
                </c:pt>
                <c:pt idx="3">
                  <c:v>1085.1973189999999</c:v>
                </c:pt>
                <c:pt idx="4">
                  <c:v>669.04349799999989</c:v>
                </c:pt>
                <c:pt idx="5">
                  <c:v>631.78319299999998</c:v>
                </c:pt>
                <c:pt idx="6">
                  <c:v>577.59010000000012</c:v>
                </c:pt>
                <c:pt idx="7">
                  <c:v>509.02725292003322</c:v>
                </c:pt>
                <c:pt idx="8">
                  <c:v>440.53261250883872</c:v>
                </c:pt>
                <c:pt idx="9">
                  <c:v>401.10088329071732</c:v>
                </c:pt>
              </c:numCache>
            </c:numRef>
          </c:val>
        </c:ser>
        <c:ser>
          <c:idx val="3"/>
          <c:order val="3"/>
          <c:tx>
            <c:strRef>
              <c:f>Cap_04!$A$46</c:f>
              <c:strCache>
                <c:ptCount val="1"/>
                <c:pt idx="0">
                  <c:v>Transformación</c:v>
                </c:pt>
              </c:strCache>
            </c:strRef>
          </c:tx>
          <c:spPr>
            <a:pattFill prst="narHorz">
              <a:fgClr>
                <a:schemeClr val="accent4">
                  <a:tint val="90000"/>
                </a:schemeClr>
              </a:fgClr>
              <a:bgClr>
                <a:schemeClr val="accent4">
                  <a:tint val="9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90000"/>
                </a:schemeClr>
              </a:innerShdw>
            </a:effectLst>
          </c:spPr>
          <c:invertIfNegative val="0"/>
          <c:cat>
            <c:numRef>
              <c:f>Cap_04!$B$39:$K$39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Cap_04!$B$46:$K$46</c:f>
              <c:numCache>
                <c:formatCode>#,##0</c:formatCode>
                <c:ptCount val="10"/>
                <c:pt idx="0">
                  <c:v>105.92932962952933</c:v>
                </c:pt>
                <c:pt idx="1">
                  <c:v>93.60685930535638</c:v>
                </c:pt>
                <c:pt idx="2">
                  <c:v>85.871679703820789</c:v>
                </c:pt>
                <c:pt idx="3">
                  <c:v>134.19649984055269</c:v>
                </c:pt>
                <c:pt idx="4">
                  <c:v>148.50963969750504</c:v>
                </c:pt>
                <c:pt idx="5">
                  <c:v>115.33729044352067</c:v>
                </c:pt>
                <c:pt idx="6">
                  <c:v>119.43053913304863</c:v>
                </c:pt>
                <c:pt idx="7">
                  <c:v>139.14941992996091</c:v>
                </c:pt>
                <c:pt idx="8">
                  <c:v>155.14981842280764</c:v>
                </c:pt>
                <c:pt idx="9">
                  <c:v>152.19196617578402</c:v>
                </c:pt>
              </c:numCache>
            </c:numRef>
          </c:val>
        </c:ser>
        <c:ser>
          <c:idx val="1"/>
          <c:order val="4"/>
          <c:tx>
            <c:strRef>
              <c:f>Cap_04!$A$47</c:f>
              <c:strCache>
                <c:ptCount val="1"/>
                <c:pt idx="0">
                  <c:v>Pérdidas, transferencias, autoconsumos y otros</c:v>
                </c:pt>
              </c:strCache>
            </c:strRef>
          </c:tx>
          <c:spPr>
            <a:pattFill prst="narHorz">
              <a:fgClr>
                <a:schemeClr val="accent4">
                  <a:shade val="70000"/>
                </a:schemeClr>
              </a:fgClr>
              <a:bgClr>
                <a:schemeClr val="accent4">
                  <a:shade val="7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0000"/>
                </a:schemeClr>
              </a:innerShdw>
            </a:effectLst>
          </c:spPr>
          <c:invertIfNegative val="0"/>
          <c:val>
            <c:numRef>
              <c:f>Cap_04!$B$47:$K$47</c:f>
              <c:numCache>
                <c:formatCode>#,##0</c:formatCode>
                <c:ptCount val="10"/>
                <c:pt idx="0">
                  <c:v>124.67424700000001</c:v>
                </c:pt>
                <c:pt idx="1">
                  <c:v>49.000815000000003</c:v>
                </c:pt>
                <c:pt idx="2">
                  <c:v>88.548643999999996</c:v>
                </c:pt>
                <c:pt idx="3">
                  <c:v>249.24031100000002</c:v>
                </c:pt>
                <c:pt idx="4">
                  <c:v>22.362973</c:v>
                </c:pt>
                <c:pt idx="5">
                  <c:v>27.731984000000001</c:v>
                </c:pt>
                <c:pt idx="6">
                  <c:v>27.405677000000001</c:v>
                </c:pt>
                <c:pt idx="7">
                  <c:v>19.823985320844066</c:v>
                </c:pt>
                <c:pt idx="8">
                  <c:v>16.016126978864278</c:v>
                </c:pt>
                <c:pt idx="9">
                  <c:v>13.711935421592266</c:v>
                </c:pt>
              </c:numCache>
            </c:numRef>
          </c:val>
        </c:ser>
        <c:ser>
          <c:idx val="5"/>
          <c:order val="5"/>
          <c:tx>
            <c:strRef>
              <c:f>Cap_04!$A$48</c:f>
              <c:strCache>
                <c:ptCount val="1"/>
                <c:pt idx="0">
                  <c:v>Demanda interna</c:v>
                </c:pt>
              </c:strCache>
            </c:strRef>
          </c:tx>
          <c:spPr>
            <a:pattFill prst="narHorz">
              <a:fgClr>
                <a:schemeClr val="accent4">
                  <a:tint val="50000"/>
                </a:schemeClr>
              </a:fgClr>
              <a:bgClr>
                <a:schemeClr val="accent4">
                  <a:tint val="5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50000"/>
                </a:schemeClr>
              </a:innerShdw>
            </a:effectLst>
          </c:spPr>
          <c:invertIfNegative val="0"/>
          <c:val>
            <c:numRef>
              <c:f>Cap_04!$B$48:$K$48</c:f>
              <c:numCache>
                <c:formatCode>#,##0</c:formatCode>
                <c:ptCount val="10"/>
                <c:pt idx="0">
                  <c:v>209.77921797207472</c:v>
                </c:pt>
                <c:pt idx="1">
                  <c:v>230.50687085050222</c:v>
                </c:pt>
                <c:pt idx="2">
                  <c:v>277.84385886622908</c:v>
                </c:pt>
                <c:pt idx="3">
                  <c:v>254.45894488476804</c:v>
                </c:pt>
                <c:pt idx="4">
                  <c:v>215.94377771967075</c:v>
                </c:pt>
                <c:pt idx="5">
                  <c:v>232.60343116569743</c:v>
                </c:pt>
                <c:pt idx="6">
                  <c:v>237.66821060699493</c:v>
                </c:pt>
                <c:pt idx="7">
                  <c:v>195.10273375936495</c:v>
                </c:pt>
                <c:pt idx="8">
                  <c:v>200.83033549541992</c:v>
                </c:pt>
                <c:pt idx="9">
                  <c:v>199.10323691264128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341845624"/>
        <c:axId val="341844056"/>
      </c:barChart>
      <c:lineChart>
        <c:grouping val="standard"/>
        <c:varyColors val="0"/>
        <c:ser>
          <c:idx val="0"/>
          <c:order val="0"/>
          <c:tx>
            <c:strRef>
              <c:f>Cap_04!$A$41</c:f>
              <c:strCache>
                <c:ptCount val="1"/>
                <c:pt idx="0">
                  <c:v>Producción</c:v>
                </c:pt>
              </c:strCache>
            </c:strRef>
          </c:tx>
          <c:spPr>
            <a:ln w="28575" cap="rnd">
              <a:solidFill>
                <a:schemeClr val="accent4">
                  <a:shade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shade val="53000"/>
                </a:schemeClr>
              </a:solidFill>
              <a:ln>
                <a:noFill/>
              </a:ln>
              <a:effectLst/>
            </c:spPr>
          </c:marker>
          <c:cat>
            <c:numRef>
              <c:f>Cap_04!$B$39:$K$39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Cap_04!$B$41:$K$41</c:f>
              <c:numCache>
                <c:formatCode>#,##0</c:formatCode>
                <c:ptCount val="10"/>
                <c:pt idx="0">
                  <c:v>1378.3516829999999</c:v>
                </c:pt>
                <c:pt idx="1">
                  <c:v>1223.972655</c:v>
                </c:pt>
                <c:pt idx="2">
                  <c:v>1382.6173919999999</c:v>
                </c:pt>
                <c:pt idx="3">
                  <c:v>1919.3756899999998</c:v>
                </c:pt>
                <c:pt idx="4">
                  <c:v>1143.015128</c:v>
                </c:pt>
                <c:pt idx="5">
                  <c:v>1102.3112329999999</c:v>
                </c:pt>
                <c:pt idx="6">
                  <c:v>1086.464459</c:v>
                </c:pt>
                <c:pt idx="7">
                  <c:v>1043.8468342199997</c:v>
                </c:pt>
                <c:pt idx="8">
                  <c:v>957.38658711999949</c:v>
                </c:pt>
                <c:pt idx="9">
                  <c:v>875.80050216999985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845232"/>
        <c:axId val="341844840"/>
      </c:lineChart>
      <c:valAx>
        <c:axId val="341844840"/>
        <c:scaling>
          <c:orientation val="minMax"/>
        </c:scaling>
        <c:delete val="1"/>
        <c:axPos val="r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#,##0" sourceLinked="1"/>
        <c:majorTickMark val="out"/>
        <c:minorTickMark val="none"/>
        <c:tickLblPos val="nextTo"/>
        <c:crossAx val="341845232"/>
        <c:crosses val="max"/>
        <c:crossBetween val="between"/>
      </c:valAx>
      <c:catAx>
        <c:axId val="34184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844840"/>
        <c:crosses val="autoZero"/>
        <c:auto val="1"/>
        <c:lblAlgn val="ctr"/>
        <c:lblOffset val="100"/>
        <c:noMultiLvlLbl val="0"/>
      </c:catAx>
      <c:valAx>
        <c:axId val="341844056"/>
        <c:scaling>
          <c:orientation val="minMax"/>
          <c:max val="2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845624"/>
        <c:crosses val="autoZero"/>
        <c:crossBetween val="between"/>
      </c:valAx>
      <c:catAx>
        <c:axId val="341845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844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Cap_04!$A$78</c:f>
              <c:strCache>
                <c:ptCount val="1"/>
                <c:pt idx="0">
                  <c:v>Autoconsumo</c:v>
                </c:pt>
              </c:strCache>
            </c:strRef>
          </c:tx>
          <c:spPr>
            <a:pattFill prst="narHorz">
              <a:fgClr>
                <a:schemeClr val="accent4">
                  <a:shade val="44000"/>
                </a:schemeClr>
              </a:fgClr>
              <a:bgClr>
                <a:schemeClr val="accent4">
                  <a:shade val="4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44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Cap_04!$B$78:$K$78</c:f>
              <c:numCache>
                <c:formatCode>#,##0</c:formatCode>
                <c:ptCount val="10"/>
                <c:pt idx="0">
                  <c:v>37.346770196850869</c:v>
                </c:pt>
                <c:pt idx="1">
                  <c:v>36.33315311461029</c:v>
                </c:pt>
                <c:pt idx="2">
                  <c:v>37.073652094844697</c:v>
                </c:pt>
                <c:pt idx="3">
                  <c:v>86.999002979737028</c:v>
                </c:pt>
                <c:pt idx="4">
                  <c:v>50.906362274347515</c:v>
                </c:pt>
                <c:pt idx="5">
                  <c:v>48.90168384418633</c:v>
                </c:pt>
                <c:pt idx="6">
                  <c:v>51.877147436503115</c:v>
                </c:pt>
                <c:pt idx="7">
                  <c:v>-4.7382333200009414</c:v>
                </c:pt>
                <c:pt idx="8">
                  <c:v>13.964269837783773</c:v>
                </c:pt>
                <c:pt idx="9">
                  <c:v>-4.8792022982101573</c:v>
                </c:pt>
              </c:numCache>
            </c:numRef>
          </c:val>
        </c:ser>
        <c:ser>
          <c:idx val="5"/>
          <c:order val="1"/>
          <c:tx>
            <c:strRef>
              <c:f>Cap_04!$A$79</c:f>
              <c:strCache>
                <c:ptCount val="1"/>
                <c:pt idx="0">
                  <c:v>Consumo final</c:v>
                </c:pt>
              </c:strCache>
            </c:strRef>
          </c:tx>
          <c:spPr>
            <a:pattFill prst="narHorz">
              <a:fgClr>
                <a:schemeClr val="accent4">
                  <a:tint val="86000"/>
                </a:schemeClr>
              </a:fgClr>
              <a:bgClr>
                <a:schemeClr val="accent4">
                  <a:tint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86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Cap_04!$B$79:$K$79</c:f>
              <c:numCache>
                <c:formatCode>#,##0</c:formatCode>
                <c:ptCount val="10"/>
                <c:pt idx="0">
                  <c:v>172.38025939622383</c:v>
                </c:pt>
                <c:pt idx="1">
                  <c:v>194.13415888289191</c:v>
                </c:pt>
                <c:pt idx="2">
                  <c:v>240.49112532538442</c:v>
                </c:pt>
                <c:pt idx="3">
                  <c:v>167.23236331903104</c:v>
                </c:pt>
                <c:pt idx="4">
                  <c:v>164.88391254832322</c:v>
                </c:pt>
                <c:pt idx="5">
                  <c:v>183.56424497451113</c:v>
                </c:pt>
                <c:pt idx="6">
                  <c:v>185.66537365049183</c:v>
                </c:pt>
                <c:pt idx="7">
                  <c:v>199.80234082436593</c:v>
                </c:pt>
                <c:pt idx="8">
                  <c:v>186.86606565763617</c:v>
                </c:pt>
                <c:pt idx="9">
                  <c:v>203.98243921085142</c:v>
                </c:pt>
              </c:numCache>
            </c:numRef>
          </c:val>
        </c:ser>
        <c:ser>
          <c:idx val="1"/>
          <c:order val="2"/>
          <c:tx>
            <c:strRef>
              <c:f>Cap_04!$A$80</c:f>
              <c:strCache>
                <c:ptCount val="1"/>
                <c:pt idx="0">
                  <c:v>CF Residencial</c:v>
                </c:pt>
              </c:strCache>
            </c:strRef>
          </c:tx>
          <c:spPr>
            <a:pattFill prst="narHorz">
              <a:fgClr>
                <a:schemeClr val="accent4">
                  <a:shade val="58000"/>
                </a:schemeClr>
              </a:fgClr>
              <a:bgClr>
                <a:schemeClr val="accent4">
                  <a:shade val="5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58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Cap_04!$B$80:$K$80</c:f>
              <c:numCache>
                <c:formatCode>#,##0</c:formatCode>
                <c:ptCount val="10"/>
                <c:pt idx="0">
                  <c:v>57.816928152810519</c:v>
                </c:pt>
                <c:pt idx="1">
                  <c:v>57.532333490136786</c:v>
                </c:pt>
                <c:pt idx="2">
                  <c:v>55.682637884932376</c:v>
                </c:pt>
                <c:pt idx="3">
                  <c:v>36.289485118814952</c:v>
                </c:pt>
                <c:pt idx="4">
                  <c:v>38.076051101605692</c:v>
                </c:pt>
                <c:pt idx="5">
                  <c:v>40.51706227113629</c:v>
                </c:pt>
                <c:pt idx="6">
                  <c:v>41.743479696397316</c:v>
                </c:pt>
                <c:pt idx="7">
                  <c:v>43.257374091698175</c:v>
                </c:pt>
                <c:pt idx="8">
                  <c:v>44.467887104582594</c:v>
                </c:pt>
                <c:pt idx="9">
                  <c:v>43.666118319865973</c:v>
                </c:pt>
              </c:numCache>
            </c:numRef>
          </c:val>
        </c:ser>
        <c:ser>
          <c:idx val="2"/>
          <c:order val="3"/>
          <c:tx>
            <c:strRef>
              <c:f>Cap_04!$A$81</c:f>
              <c:strCache>
                <c:ptCount val="1"/>
                <c:pt idx="0">
                  <c:v>CF Comercial y Público</c:v>
                </c:pt>
              </c:strCache>
            </c:strRef>
          </c:tx>
          <c:spPr>
            <a:pattFill prst="narHorz">
              <a:fgClr>
                <a:schemeClr val="accent4">
                  <a:shade val="72000"/>
                </a:schemeClr>
              </a:fgClr>
              <a:bgClr>
                <a:schemeClr val="accent4">
                  <a:shade val="72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2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Cap_04!$B$81:$K$81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10.758599143853436</c:v>
                </c:pt>
                <c:pt idx="4">
                  <c:v>11.608696013749174</c:v>
                </c:pt>
                <c:pt idx="5">
                  <c:v>12.648499337664708</c:v>
                </c:pt>
                <c:pt idx="6">
                  <c:v>15.604429344274893</c:v>
                </c:pt>
                <c:pt idx="7">
                  <c:v>16.45215637530384</c:v>
                </c:pt>
                <c:pt idx="8">
                  <c:v>19.809725528573445</c:v>
                </c:pt>
                <c:pt idx="9">
                  <c:v>15.298224143145081</c:v>
                </c:pt>
              </c:numCache>
            </c:numRef>
          </c:val>
        </c:ser>
        <c:ser>
          <c:idx val="3"/>
          <c:order val="4"/>
          <c:tx>
            <c:strRef>
              <c:f>Cap_04!$A$82</c:f>
              <c:strCache>
                <c:ptCount val="1"/>
                <c:pt idx="0">
                  <c:v>CF Industrial</c:v>
                </c:pt>
              </c:strCache>
            </c:strRef>
          </c:tx>
          <c:spPr>
            <a:pattFill prst="narHorz">
              <a:fgClr>
                <a:schemeClr val="accent4">
                  <a:shade val="86000"/>
                </a:schemeClr>
              </a:fgClr>
              <a:bgClr>
                <a:schemeClr val="accent4">
                  <a:shade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86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Cap_04!$B$82:$K$82</c:f>
              <c:numCache>
                <c:formatCode>#,##0</c:formatCode>
                <c:ptCount val="10"/>
                <c:pt idx="0">
                  <c:v>62.474316679032235</c:v>
                </c:pt>
                <c:pt idx="1">
                  <c:v>51.561109957517814</c:v>
                </c:pt>
                <c:pt idx="2">
                  <c:v>64.511468911692774</c:v>
                </c:pt>
                <c:pt idx="3">
                  <c:v>65.24542620274903</c:v>
                </c:pt>
                <c:pt idx="4">
                  <c:v>65.594200449410238</c:v>
                </c:pt>
                <c:pt idx="5">
                  <c:v>68.518409334203511</c:v>
                </c:pt>
                <c:pt idx="6">
                  <c:v>73.262641310445119</c:v>
                </c:pt>
                <c:pt idx="7">
                  <c:v>83.668541514573477</c:v>
                </c:pt>
                <c:pt idx="8">
                  <c:v>85.627240467055046</c:v>
                </c:pt>
                <c:pt idx="9">
                  <c:v>115.83022201326969</c:v>
                </c:pt>
              </c:numCache>
            </c:numRef>
          </c:val>
        </c:ser>
        <c:ser>
          <c:idx val="4"/>
          <c:order val="5"/>
          <c:tx>
            <c:strRef>
              <c:f>Cap_04!$A$83</c:f>
              <c:strCache>
                <c:ptCount val="1"/>
                <c:pt idx="0">
                  <c:v>CF Transporte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Cap_04!$B$83:$K$83</c:f>
              <c:numCache>
                <c:formatCode>#,##0</c:formatCode>
                <c:ptCount val="10"/>
                <c:pt idx="0">
                  <c:v>18.171861690158291</c:v>
                </c:pt>
                <c:pt idx="1">
                  <c:v>25.651288357830989</c:v>
                </c:pt>
                <c:pt idx="2">
                  <c:v>31.096840046708543</c:v>
                </c:pt>
                <c:pt idx="3">
                  <c:v>27.013544586272307</c:v>
                </c:pt>
                <c:pt idx="4">
                  <c:v>25.406815147237584</c:v>
                </c:pt>
                <c:pt idx="5">
                  <c:v>25.451408837239477</c:v>
                </c:pt>
                <c:pt idx="6">
                  <c:v>25.552104260741338</c:v>
                </c:pt>
                <c:pt idx="7">
                  <c:v>28.294570413095009</c:v>
                </c:pt>
                <c:pt idx="8">
                  <c:v>29.499837979745564</c:v>
                </c:pt>
                <c:pt idx="9">
                  <c:v>29.187874734570666</c:v>
                </c:pt>
              </c:numCache>
            </c:numRef>
          </c:val>
        </c:ser>
        <c:ser>
          <c:idx val="6"/>
          <c:order val="6"/>
          <c:tx>
            <c:strRef>
              <c:f>Cap_04!$A$84</c:f>
              <c:strCache>
                <c:ptCount val="1"/>
                <c:pt idx="0">
                  <c:v>CF Otros</c:v>
                </c:pt>
              </c:strCache>
            </c:strRef>
          </c:tx>
          <c:spPr>
            <a:pattFill prst="narHorz">
              <a:fgClr>
                <a:schemeClr val="accent4">
                  <a:tint val="72000"/>
                </a:schemeClr>
              </a:fgClr>
              <a:bgClr>
                <a:schemeClr val="accent4">
                  <a:tint val="72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2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Cap_04!$B$84:$K$84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6.4617172328994616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Cap_04!$A$85</c:f>
              <c:strCache>
                <c:ptCount val="1"/>
                <c:pt idx="0">
                  <c:v>CF No Identificado</c:v>
                </c:pt>
              </c:strCache>
            </c:strRef>
          </c:tx>
          <c:spPr>
            <a:pattFill prst="narHorz">
              <a:fgClr>
                <a:schemeClr val="accent4">
                  <a:tint val="58000"/>
                </a:schemeClr>
              </a:fgClr>
              <a:bgClr>
                <a:schemeClr val="accent4">
                  <a:tint val="5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58000"/>
                </a:schemeClr>
              </a:innerShdw>
            </a:effectLst>
          </c:spPr>
          <c:invertIfNegative val="0"/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Cap_04!$B$85:$K$85</c:f>
              <c:numCache>
                <c:formatCode>#,##0</c:formatCode>
                <c:ptCount val="10"/>
                <c:pt idx="0">
                  <c:v>33.917152874222793</c:v>
                </c:pt>
                <c:pt idx="1">
                  <c:v>59.389427077406303</c:v>
                </c:pt>
                <c:pt idx="2">
                  <c:v>89.200178482050717</c:v>
                </c:pt>
                <c:pt idx="3">
                  <c:v>27.925308267341315</c:v>
                </c:pt>
                <c:pt idx="4">
                  <c:v>24.198149836320546</c:v>
                </c:pt>
                <c:pt idx="5">
                  <c:v>36.428865194267139</c:v>
                </c:pt>
                <c:pt idx="6">
                  <c:v>29.502719038633163</c:v>
                </c:pt>
                <c:pt idx="7">
                  <c:v>28.129698429695416</c:v>
                </c:pt>
                <c:pt idx="8">
                  <c:v>0.99965734478005153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341843272"/>
        <c:axId val="341843664"/>
      </c:barChart>
      <c:lineChart>
        <c:grouping val="standard"/>
        <c:varyColors val="0"/>
        <c:ser>
          <c:idx val="8"/>
          <c:order val="8"/>
          <c:tx>
            <c:strRef>
              <c:f>Cap_04!$A$86</c:f>
              <c:strCache>
                <c:ptCount val="1"/>
                <c:pt idx="0">
                  <c:v>Demanda interna (TJ)</c:v>
                </c:pt>
              </c:strCache>
            </c:strRef>
          </c:tx>
          <c:spPr>
            <a:ln w="28575" cap="rnd">
              <a:solidFill>
                <a:schemeClr val="accent4">
                  <a:tint val="44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tint val="44000"/>
                </a:schemeClr>
              </a:solidFill>
              <a:ln>
                <a:noFill/>
              </a:ln>
              <a:effectLst/>
            </c:spPr>
          </c:marker>
          <c:cat>
            <c:numRef>
              <c:f>Cap_04!$B$77:$K$77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Cap_04!$B$86:$K$86</c:f>
              <c:numCache>
                <c:formatCode>#,##0</c:formatCode>
                <c:ptCount val="10"/>
                <c:pt idx="0">
                  <c:v>209.72702959307469</c:v>
                </c:pt>
                <c:pt idx="1">
                  <c:v>230.46731199750221</c:v>
                </c:pt>
                <c:pt idx="2">
                  <c:v>277.56477742022912</c:v>
                </c:pt>
                <c:pt idx="3">
                  <c:v>254.23136629876808</c:v>
                </c:pt>
                <c:pt idx="4">
                  <c:v>215.79027482267074</c:v>
                </c:pt>
                <c:pt idx="5">
                  <c:v>232.46592881869745</c:v>
                </c:pt>
                <c:pt idx="6">
                  <c:v>237.54252108699495</c:v>
                </c:pt>
                <c:pt idx="7">
                  <c:v>195.06410750436498</c:v>
                </c:pt>
                <c:pt idx="8">
                  <c:v>200.83033549541994</c:v>
                </c:pt>
                <c:pt idx="9">
                  <c:v>199.10323691264128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43592"/>
        <c:axId val="242943984"/>
      </c:lineChart>
      <c:catAx>
        <c:axId val="34184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843664"/>
        <c:crosses val="autoZero"/>
        <c:auto val="1"/>
        <c:lblAlgn val="ctr"/>
        <c:lblOffset val="100"/>
        <c:noMultiLvlLbl val="0"/>
      </c:catAx>
      <c:valAx>
        <c:axId val="34184366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843272"/>
        <c:crosses val="autoZero"/>
        <c:crossBetween val="between"/>
      </c:valAx>
      <c:valAx>
        <c:axId val="2429439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2943592"/>
        <c:crosses val="max"/>
        <c:crossBetween val="between"/>
      </c:valAx>
      <c:catAx>
        <c:axId val="242943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2943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60008439170039E-3"/>
          <c:y val="2.8759011913747759E-2"/>
          <c:w val="0.98576799831216599"/>
          <c:h val="0.93873300824566308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5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5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hade val="6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6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6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7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7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7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shade val="8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8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8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4">
                      <a:shade val="9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hade val="9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shade val="9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4">
                      <a:tint val="9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9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9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tint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4">
                      <a:tint val="7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7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7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tint val="6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6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6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tint val="5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5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5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4">
                      <a:tint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4">
                      <a:tint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tint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tint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</c:dPt>
          <c:dLbls>
            <c:dLbl>
              <c:idx val="1"/>
              <c:layout>
                <c:manualLayout>
                  <c:x val="1.9097908057257031E-3"/>
                  <c:y val="0.217440075569724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9097908057257031E-3"/>
                  <c:y val="-0.12746487188570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012426971760454E-17"/>
                  <c:y val="3.748966820167635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-0.131213838705868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3.8195816114513365E-3"/>
                  <c:y val="6.3732435942850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Cap_04!$A$151:$A$162</c:f>
              <c:strCache>
                <c:ptCount val="12"/>
                <c:pt idx="0">
                  <c:v>CHUCHUPA</c:v>
                </c:pt>
                <c:pt idx="1">
                  <c:v>CUSIANA</c:v>
                </c:pt>
                <c:pt idx="2">
                  <c:v>PAUTO SUR</c:v>
                </c:pt>
                <c:pt idx="3">
                  <c:v>CUPIAGUA</c:v>
                </c:pt>
                <c:pt idx="4">
                  <c:v>BALLENA</c:v>
                </c:pt>
                <c:pt idx="5">
                  <c:v>OTROS</c:v>
                </c:pt>
                <c:pt idx="6">
                  <c:v>LA CRECIENTE</c:v>
                </c:pt>
                <c:pt idx="7">
                  <c:v>GIBRALTAR</c:v>
                </c:pt>
                <c:pt idx="8">
                  <c:v>PROVINCIA</c:v>
                </c:pt>
                <c:pt idx="9">
                  <c:v>NELSON</c:v>
                </c:pt>
                <c:pt idx="10">
                  <c:v>PAYOA</c:v>
                </c:pt>
                <c:pt idx="11">
                  <c:v>EL DIFICIL</c:v>
                </c:pt>
              </c:strCache>
            </c:strRef>
          </c:cat>
          <c:val>
            <c:numRef>
              <c:f>Cap_04!$B$151:$B$162</c:f>
              <c:numCache>
                <c:formatCode>#,##0</c:formatCode>
                <c:ptCount val="12"/>
                <c:pt idx="0">
                  <c:v>136249.39299999998</c:v>
                </c:pt>
                <c:pt idx="1">
                  <c:v>80303.856018499995</c:v>
                </c:pt>
                <c:pt idx="2">
                  <c:v>60911.435999999987</c:v>
                </c:pt>
                <c:pt idx="3">
                  <c:v>50105.605000000003</c:v>
                </c:pt>
                <c:pt idx="4">
                  <c:v>19011.52</c:v>
                </c:pt>
                <c:pt idx="5">
                  <c:v>18881.913109353001</c:v>
                </c:pt>
                <c:pt idx="6">
                  <c:v>18593.603999999999</c:v>
                </c:pt>
                <c:pt idx="7">
                  <c:v>11421.349</c:v>
                </c:pt>
                <c:pt idx="8">
                  <c:v>6207.5120000000006</c:v>
                </c:pt>
                <c:pt idx="9">
                  <c:v>5186.2180000199996</c:v>
                </c:pt>
                <c:pt idx="10">
                  <c:v>3522.1447330320002</c:v>
                </c:pt>
                <c:pt idx="11">
                  <c:v>2894.8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300"/>
        <c:secondPieSize val="75"/>
        <c:serLines>
          <c:spPr>
            <a:ln w="9525"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0"/>
          <c:tx>
            <c:strRef>
              <c:f>Cap_04!$C$191</c:f>
              <c:strCache>
                <c:ptCount val="1"/>
                <c:pt idx="0">
                  <c:v>Guajira (USD/MBTU)</c:v>
                </c:pt>
              </c:strCache>
            </c:strRef>
          </c:tx>
          <c:spPr>
            <a:pattFill prst="narHorz">
              <a:fgClr>
                <a:schemeClr val="accent4">
                  <a:tint val="48000"/>
                </a:schemeClr>
              </a:fgClr>
              <a:bgClr>
                <a:schemeClr val="accent4">
                  <a:tint val="4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48000"/>
                </a:schemeClr>
              </a:innerShdw>
            </a:effectLst>
          </c:spPr>
          <c:invertIfNegative val="0"/>
          <c:cat>
            <c:numRef>
              <c:f>Cap_04!$B$192:$B$201</c:f>
              <c:numCache>
                <c:formatCode>#,##0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Cap_04!$C$192:$C$201</c:f>
              <c:numCache>
                <c:formatCode>#,##0.00</c:formatCode>
                <c:ptCount val="10"/>
                <c:pt idx="0">
                  <c:v>2.7248000000000001</c:v>
                </c:pt>
                <c:pt idx="1">
                  <c:v>2.7706859799793659</c:v>
                </c:pt>
                <c:pt idx="2">
                  <c:v>4.9749937540083087</c:v>
                </c:pt>
                <c:pt idx="3">
                  <c:v>2.7665974123748711</c:v>
                </c:pt>
                <c:pt idx="4">
                  <c:v>4.0009839333017316</c:v>
                </c:pt>
                <c:pt idx="5">
                  <c:v>5.8033340995356424</c:v>
                </c:pt>
                <c:pt idx="6">
                  <c:v>6.0397716410179196</c:v>
                </c:pt>
                <c:pt idx="7">
                  <c:v>5.6536999999999997</c:v>
                </c:pt>
                <c:pt idx="8">
                  <c:v>3.8</c:v>
                </c:pt>
                <c:pt idx="9">
                  <c:v>4.3566000000000003</c:v>
                </c:pt>
              </c:numCache>
            </c:numRef>
          </c:val>
        </c:ser>
        <c:ser>
          <c:idx val="0"/>
          <c:order val="1"/>
          <c:tx>
            <c:strRef>
              <c:f>Cap_04!$D$191</c:f>
              <c:strCache>
                <c:ptCount val="1"/>
                <c:pt idx="0">
                  <c:v>Cusiana (USD/MBTU)</c:v>
                </c:pt>
              </c:strCache>
            </c:strRef>
          </c:tx>
          <c:spPr>
            <a:pattFill prst="narHorz">
              <a:fgClr>
                <a:schemeClr val="accent4">
                  <a:shade val="47000"/>
                </a:schemeClr>
              </a:fgClr>
              <a:bgClr>
                <a:schemeClr val="accent4">
                  <a:shade val="4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47000"/>
                </a:schemeClr>
              </a:innerShdw>
            </a:effectLst>
          </c:spPr>
          <c:invertIfNegative val="0"/>
          <c:cat>
            <c:numRef>
              <c:f>Cap_04!$B$192:$B$201</c:f>
              <c:numCache>
                <c:formatCode>#,##0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Cap_04!$D$192:$D$201</c:f>
              <c:numCache>
                <c:formatCode>#,##0.00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2.9399999999999995</c:v>
                </c:pt>
                <c:pt idx="7">
                  <c:v>2.9399999999999995</c:v>
                </c:pt>
                <c:pt idx="8">
                  <c:v>2.9399999999999995</c:v>
                </c:pt>
                <c:pt idx="9">
                  <c:v>3.5581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42024"/>
        <c:axId val="242942808"/>
      </c:barChart>
      <c:catAx>
        <c:axId val="24294202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2942808"/>
        <c:crosses val="autoZero"/>
        <c:auto val="1"/>
        <c:lblAlgn val="ctr"/>
        <c:lblOffset val="100"/>
        <c:noMultiLvlLbl val="0"/>
      </c:catAx>
      <c:valAx>
        <c:axId val="24294280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2942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distribución sectorial consumo final de energía 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Corcheau'!$A$60</c:f>
              <c:strCache>
                <c:ptCount val="1"/>
                <c:pt idx="0">
                  <c:v>Distribución consumo final de energía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6759742811479719E-3"/>
                  <c:y val="-1.0101010101010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8941241293865178E-2"/>
                  <c:y val="-1.21212121212121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225130559099524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Corcheau'!$A$62:$A$71</c:f>
              <c:strCache>
                <c:ptCount val="10"/>
                <c:pt idx="0">
                  <c:v>DIESEL OIL</c:v>
                </c:pt>
                <c:pt idx="1">
                  <c:v>GASOLINA MOTOR</c:v>
                </c:pt>
                <c:pt idx="2">
                  <c:v>GAS NATURAL</c:v>
                </c:pt>
                <c:pt idx="3">
                  <c:v>ENERGÍA ELECTRICA SIN</c:v>
                </c:pt>
                <c:pt idx="4">
                  <c:v>CARBÓN MINERAL</c:v>
                </c:pt>
                <c:pt idx="5">
                  <c:v>LEÑA</c:v>
                </c:pt>
                <c:pt idx="6">
                  <c:v>BAGAZO</c:v>
                </c:pt>
                <c:pt idx="7">
                  <c:v>KEROSENE Y JET FUEL</c:v>
                </c:pt>
                <c:pt idx="8">
                  <c:v>GAS LICUADO DE PETRÓLEO</c:v>
                </c:pt>
                <c:pt idx="9">
                  <c:v>Otros</c:v>
                </c:pt>
              </c:strCache>
            </c:strRef>
          </c:cat>
          <c:val>
            <c:numRef>
              <c:f>'Indicadores Corcheau'!$K$62:$K$71</c:f>
              <c:numCache>
                <c:formatCode>#,##0</c:formatCode>
                <c:ptCount val="10"/>
                <c:pt idx="0">
                  <c:v>277377.70184471412</c:v>
                </c:pt>
                <c:pt idx="1">
                  <c:v>207378.64773602312</c:v>
                </c:pt>
                <c:pt idx="2">
                  <c:v>205931.96959368841</c:v>
                </c:pt>
                <c:pt idx="3">
                  <c:v>197440.78049250756</c:v>
                </c:pt>
                <c:pt idx="4">
                  <c:v>94657.838035429842</c:v>
                </c:pt>
                <c:pt idx="5">
                  <c:v>62452.281596375855</c:v>
                </c:pt>
                <c:pt idx="6">
                  <c:v>55990.836555184527</c:v>
                </c:pt>
                <c:pt idx="7">
                  <c:v>49549.165513620712</c:v>
                </c:pt>
                <c:pt idx="8">
                  <c:v>27803.325546146098</c:v>
                </c:pt>
                <c:pt idx="9">
                  <c:v>41244.482179439299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Cap_04!$A$234</c:f>
              <c:strCache>
                <c:ptCount val="1"/>
                <c:pt idx="0">
                  <c:v>Reinyección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Cap_04!$B$232:$K$232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Cap_04!$B$234:$K$234</c:f>
              <c:numCache>
                <c:formatCode>#,##0</c:formatCode>
                <c:ptCount val="10"/>
                <c:pt idx="0">
                  <c:v>938.210691</c:v>
                </c:pt>
                <c:pt idx="1">
                  <c:v>851.70568000000003</c:v>
                </c:pt>
                <c:pt idx="2">
                  <c:v>790.20558299999993</c:v>
                </c:pt>
                <c:pt idx="3">
                  <c:v>1085.1973189999999</c:v>
                </c:pt>
                <c:pt idx="4">
                  <c:v>669.04349799999989</c:v>
                </c:pt>
                <c:pt idx="5">
                  <c:v>631.78319299999998</c:v>
                </c:pt>
                <c:pt idx="6">
                  <c:v>577.59010000000012</c:v>
                </c:pt>
                <c:pt idx="7">
                  <c:v>509.02725292003322</c:v>
                </c:pt>
                <c:pt idx="8">
                  <c:v>440.53261250883872</c:v>
                </c:pt>
                <c:pt idx="9">
                  <c:v>401.10088329071732</c:v>
                </c:pt>
              </c:numCache>
            </c:numRef>
          </c:val>
        </c:ser>
        <c:ser>
          <c:idx val="4"/>
          <c:order val="2"/>
          <c:tx>
            <c:strRef>
              <c:f>Cap_04!$A$235</c:f>
              <c:strCache>
                <c:ptCount val="1"/>
                <c:pt idx="0">
                  <c:v>Pérdidas y no aprovechado</c:v>
                </c:pt>
              </c:strCache>
            </c:strRef>
          </c:tx>
          <c:spPr>
            <a:pattFill prst="narHorz">
              <a:fgClr>
                <a:schemeClr val="accent4">
                  <a:tint val="54000"/>
                </a:schemeClr>
              </a:fgClr>
              <a:bgClr>
                <a:schemeClr val="accent4">
                  <a:tint val="5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54000"/>
                </a:schemeClr>
              </a:innerShdw>
            </a:effectLst>
          </c:spPr>
          <c:invertIfNegative val="0"/>
          <c:cat>
            <c:numRef>
              <c:f>Cap_04!$B$232:$K$232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Cap_04!$B$235:$K$235</c:f>
              <c:numCache>
                <c:formatCode>#,##0</c:formatCode>
                <c:ptCount val="10"/>
                <c:pt idx="0">
                  <c:v>124.67424700000001</c:v>
                </c:pt>
                <c:pt idx="1">
                  <c:v>49.000815000000003</c:v>
                </c:pt>
                <c:pt idx="2">
                  <c:v>88.548643999999996</c:v>
                </c:pt>
                <c:pt idx="3">
                  <c:v>249.24031100000002</c:v>
                </c:pt>
                <c:pt idx="4">
                  <c:v>22.362973</c:v>
                </c:pt>
                <c:pt idx="5">
                  <c:v>27.731984000000001</c:v>
                </c:pt>
                <c:pt idx="6">
                  <c:v>27.405677000000001</c:v>
                </c:pt>
                <c:pt idx="7">
                  <c:v>19.823985320844066</c:v>
                </c:pt>
                <c:pt idx="8">
                  <c:v>16.016126978864278</c:v>
                </c:pt>
                <c:pt idx="9">
                  <c:v>13.711935421592266</c:v>
                </c:pt>
              </c:numCache>
            </c:numRef>
          </c:val>
        </c:ser>
        <c:ser>
          <c:idx val="3"/>
          <c:order val="3"/>
          <c:tx>
            <c:strRef>
              <c:f>Cap_04!$A$236</c:f>
              <c:strCache>
                <c:ptCount val="1"/>
                <c:pt idx="0">
                  <c:v>Autoconsumos</c:v>
                </c:pt>
              </c:strCache>
            </c:strRef>
          </c:tx>
          <c:spPr>
            <a:pattFill prst="narHorz">
              <a:fgClr>
                <a:schemeClr val="accent4">
                  <a:tint val="77000"/>
                </a:schemeClr>
              </a:fgClr>
              <a:bgClr>
                <a:schemeClr val="accent4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7000"/>
                </a:schemeClr>
              </a:innerShdw>
            </a:effectLst>
          </c:spPr>
          <c:invertIfNegative val="0"/>
          <c:cat>
            <c:numRef>
              <c:f>Cap_04!$B$232:$K$232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Cap_04!$B$236:$K$236</c:f>
              <c:numCache>
                <c:formatCode>#,##0</c:formatCode>
                <c:ptCount val="10"/>
                <c:pt idx="0">
                  <c:v>77.840502999999998</c:v>
                </c:pt>
                <c:pt idx="1">
                  <c:v>85.135242000000005</c:v>
                </c:pt>
                <c:pt idx="2">
                  <c:v>74.392062999999993</c:v>
                </c:pt>
                <c:pt idx="3">
                  <c:v>98.331187999999983</c:v>
                </c:pt>
                <c:pt idx="4">
                  <c:v>61.255512000000003</c:v>
                </c:pt>
                <c:pt idx="5">
                  <c:v>61.037273999999996</c:v>
                </c:pt>
                <c:pt idx="6">
                  <c:v>67.007409999999993</c:v>
                </c:pt>
                <c:pt idx="7">
                  <c:v>58.723626279122335</c:v>
                </c:pt>
                <c:pt idx="8">
                  <c:v>53.397160702296489</c:v>
                </c:pt>
                <c:pt idx="9">
                  <c:v>47.698332596785164</c:v>
                </c:pt>
              </c:numCache>
            </c:numRef>
          </c:val>
        </c:ser>
        <c:ser>
          <c:idx val="1"/>
          <c:order val="4"/>
          <c:tx>
            <c:strRef>
              <c:f>Cap_04!$A$237</c:f>
              <c:strCache>
                <c:ptCount val="1"/>
                <c:pt idx="0">
                  <c:v>Producción gravable o comercializado</c:v>
                </c:pt>
              </c:strCache>
            </c:strRef>
          </c:tx>
          <c:spPr>
            <a:pattFill prst="narHorz">
              <a:fgClr>
                <a:schemeClr val="accent4">
                  <a:shade val="76000"/>
                </a:schemeClr>
              </a:fgClr>
              <a:bgClr>
                <a:schemeClr val="accent4">
                  <a:shade val="7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6000"/>
                </a:schemeClr>
              </a:innerShdw>
            </a:effectLst>
          </c:spPr>
          <c:invertIfNegative val="0"/>
          <c:cat>
            <c:numRef>
              <c:f>Cap_04!$B$232:$K$232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Cap_04!$B$237:$K$237</c:f>
              <c:numCache>
                <c:formatCode>#,##0</c:formatCode>
                <c:ptCount val="10"/>
                <c:pt idx="0">
                  <c:v>237.62624200000005</c:v>
                </c:pt>
                <c:pt idx="1">
                  <c:v>238.13091800000007</c:v>
                </c:pt>
                <c:pt idx="2">
                  <c:v>429.47110199999997</c:v>
                </c:pt>
                <c:pt idx="3">
                  <c:v>486.60687200000007</c:v>
                </c:pt>
                <c:pt idx="4">
                  <c:v>390.35314500000015</c:v>
                </c:pt>
                <c:pt idx="5">
                  <c:v>381.75878199999988</c:v>
                </c:pt>
                <c:pt idx="6">
                  <c:v>414.46127200000001</c:v>
                </c:pt>
                <c:pt idx="7">
                  <c:v>456.27196970000011</c:v>
                </c:pt>
                <c:pt idx="8">
                  <c:v>447.44068692999997</c:v>
                </c:pt>
                <c:pt idx="9">
                  <c:v>413.28935086090507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341493360"/>
        <c:axId val="341498456"/>
      </c:barChart>
      <c:lineChart>
        <c:grouping val="standard"/>
        <c:varyColors val="0"/>
        <c:ser>
          <c:idx val="0"/>
          <c:order val="0"/>
          <c:tx>
            <c:strRef>
              <c:f>Cap_04!$A$233</c:f>
              <c:strCache>
                <c:ptCount val="1"/>
                <c:pt idx="0">
                  <c:v>Producción fiscalizada</c:v>
                </c:pt>
              </c:strCache>
            </c:strRef>
          </c:tx>
          <c:spPr>
            <a:ln w="28575" cap="rnd">
              <a:solidFill>
                <a:schemeClr val="accent4">
                  <a:shade val="53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shade val="53000"/>
                </a:schemeClr>
              </a:solidFill>
              <a:ln>
                <a:noFill/>
              </a:ln>
              <a:effectLst/>
            </c:spPr>
          </c:marker>
          <c:cat>
            <c:numRef>
              <c:f>Cap_04!$B$232:$K$232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Cap_04!$B$233:$K$233</c:f>
              <c:numCache>
                <c:formatCode>#,##0</c:formatCode>
                <c:ptCount val="10"/>
                <c:pt idx="0">
                  <c:v>1378.3516829999999</c:v>
                </c:pt>
                <c:pt idx="1">
                  <c:v>1223.972655</c:v>
                </c:pt>
                <c:pt idx="2">
                  <c:v>1382.6173919999999</c:v>
                </c:pt>
                <c:pt idx="3">
                  <c:v>1919.3756899999998</c:v>
                </c:pt>
                <c:pt idx="4">
                  <c:v>1143.015128</c:v>
                </c:pt>
                <c:pt idx="5">
                  <c:v>1102.3112329999999</c:v>
                </c:pt>
                <c:pt idx="6">
                  <c:v>1086.464459</c:v>
                </c:pt>
                <c:pt idx="7">
                  <c:v>1043.8468342199997</c:v>
                </c:pt>
                <c:pt idx="8">
                  <c:v>957.38658711999949</c:v>
                </c:pt>
                <c:pt idx="9">
                  <c:v>875.80050216999985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38856"/>
        <c:axId val="243337288"/>
      </c:lineChart>
      <c:valAx>
        <c:axId val="243337288"/>
        <c:scaling>
          <c:orientation val="minMax"/>
        </c:scaling>
        <c:delete val="1"/>
        <c:axPos val="r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#,##0" sourceLinked="1"/>
        <c:majorTickMark val="out"/>
        <c:minorTickMark val="none"/>
        <c:tickLblPos val="nextTo"/>
        <c:crossAx val="243338856"/>
        <c:crosses val="max"/>
        <c:crossBetween val="between"/>
      </c:valAx>
      <c:catAx>
        <c:axId val="24333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3337288"/>
        <c:crosses val="autoZero"/>
        <c:auto val="1"/>
        <c:lblAlgn val="ctr"/>
        <c:lblOffset val="100"/>
        <c:noMultiLvlLbl val="0"/>
      </c:catAx>
      <c:valAx>
        <c:axId val="341498456"/>
        <c:scaling>
          <c:orientation val="minMax"/>
          <c:max val="2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493360"/>
        <c:crosses val="autoZero"/>
        <c:crossBetween val="between"/>
      </c:valAx>
      <c:catAx>
        <c:axId val="34149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498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1"/>
          <c:tx>
            <c:strRef>
              <c:f>Cap_04!$A$268</c:f>
              <c:strCache>
                <c:ptCount val="1"/>
                <c:pt idx="0">
                  <c:v>Centros de tratamiento de gas</c:v>
                </c:pt>
              </c:strCache>
            </c:strRef>
          </c:tx>
          <c:spPr>
            <a:pattFill prst="narHorz">
              <a:fgClr>
                <a:schemeClr val="accent4">
                  <a:tint val="54000"/>
                </a:schemeClr>
              </a:fgClr>
              <a:bgClr>
                <a:schemeClr val="accent4">
                  <a:tint val="5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54000"/>
                </a:schemeClr>
              </a:innerShdw>
            </a:effectLst>
          </c:spPr>
          <c:invertIfNegative val="0"/>
          <c:cat>
            <c:numRef>
              <c:f>Cap_04!$B$267:$K$267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Cap_04!$B$268:$K$268</c:f>
              <c:numCache>
                <c:formatCode>#,##0</c:formatCode>
                <c:ptCount val="10"/>
                <c:pt idx="0">
                  <c:v>21.392414999999996</c:v>
                </c:pt>
                <c:pt idx="1">
                  <c:v>30.635152999999999</c:v>
                </c:pt>
                <c:pt idx="2">
                  <c:v>19.349799999999998</c:v>
                </c:pt>
                <c:pt idx="3">
                  <c:v>3.4716230000000001</c:v>
                </c:pt>
                <c:pt idx="4">
                  <c:v>3.5583960000000001</c:v>
                </c:pt>
                <c:pt idx="5">
                  <c:v>5.4695420000000006</c:v>
                </c:pt>
                <c:pt idx="6">
                  <c:v>10.081912000000001</c:v>
                </c:pt>
                <c:pt idx="7">
                  <c:v>8.7604529649928953</c:v>
                </c:pt>
                <c:pt idx="8">
                  <c:v>7.4654647941740393</c:v>
                </c:pt>
                <c:pt idx="9">
                  <c:v>3.466533740671526</c:v>
                </c:pt>
              </c:numCache>
            </c:numRef>
          </c:val>
        </c:ser>
        <c:ser>
          <c:idx val="3"/>
          <c:order val="2"/>
          <c:tx>
            <c:strRef>
              <c:f>Cap_04!$A$269</c:f>
              <c:strCache>
                <c:ptCount val="1"/>
                <c:pt idx="0">
                  <c:v>Centrales térmicas</c:v>
                </c:pt>
              </c:strCache>
            </c:strRef>
          </c:tx>
          <c:spPr>
            <a:pattFill prst="narHorz">
              <a:fgClr>
                <a:schemeClr val="accent4">
                  <a:tint val="77000"/>
                </a:schemeClr>
              </a:fgClr>
              <a:bgClr>
                <a:schemeClr val="accent4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7000"/>
                </a:schemeClr>
              </a:innerShdw>
            </a:effectLst>
          </c:spPr>
          <c:invertIfNegative val="0"/>
          <c:cat>
            <c:numRef>
              <c:f>Cap_04!$B$267:$K$267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Cap_04!$B$269:$K$269</c:f>
              <c:numCache>
                <c:formatCode>#,##0</c:formatCode>
                <c:ptCount val="10"/>
                <c:pt idx="0">
                  <c:v>71.044417155237966</c:v>
                </c:pt>
                <c:pt idx="1">
                  <c:v>59.32452193391434</c:v>
                </c:pt>
                <c:pt idx="2">
                  <c:v>51.352343589105367</c:v>
                </c:pt>
                <c:pt idx="3">
                  <c:v>96.871964679146572</c:v>
                </c:pt>
                <c:pt idx="4">
                  <c:v>106.78387915982715</c:v>
                </c:pt>
                <c:pt idx="5">
                  <c:v>74.575380034526987</c:v>
                </c:pt>
                <c:pt idx="6">
                  <c:v>79.180989705394111</c:v>
                </c:pt>
                <c:pt idx="7">
                  <c:v>102.65133164751641</c:v>
                </c:pt>
                <c:pt idx="8">
                  <c:v>115.26775179634274</c:v>
                </c:pt>
                <c:pt idx="9">
                  <c:v>113.44617425847923</c:v>
                </c:pt>
              </c:numCache>
            </c:numRef>
          </c:val>
        </c:ser>
        <c:ser>
          <c:idx val="1"/>
          <c:order val="3"/>
          <c:tx>
            <c:strRef>
              <c:f>Cap_04!$A$270</c:f>
              <c:strCache>
                <c:ptCount val="1"/>
                <c:pt idx="0">
                  <c:v>Auto y cogeneración</c:v>
                </c:pt>
              </c:strCache>
            </c:strRef>
          </c:tx>
          <c:spPr>
            <a:pattFill prst="narHorz">
              <a:fgClr>
                <a:schemeClr val="accent4">
                  <a:shade val="76000"/>
                </a:schemeClr>
              </a:fgClr>
              <a:bgClr>
                <a:schemeClr val="accent4">
                  <a:shade val="7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6000"/>
                </a:schemeClr>
              </a:innerShdw>
            </a:effectLst>
          </c:spPr>
          <c:invertIfNegative val="0"/>
          <c:cat>
            <c:numRef>
              <c:f>Cap_04!$B$267:$K$267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Cap_04!$B$270:$K$270</c:f>
              <c:numCache>
                <c:formatCode>#,##0</c:formatCode>
                <c:ptCount val="10"/>
                <c:pt idx="0">
                  <c:v>34.884912474291369</c:v>
                </c:pt>
                <c:pt idx="1">
                  <c:v>34.282337371442047</c:v>
                </c:pt>
                <c:pt idx="2">
                  <c:v>34.519336114715422</c:v>
                </c:pt>
                <c:pt idx="3">
                  <c:v>37.324535161406089</c:v>
                </c:pt>
                <c:pt idx="4">
                  <c:v>41.725760537677878</c:v>
                </c:pt>
                <c:pt idx="5">
                  <c:v>40.761910408993685</c:v>
                </c:pt>
                <c:pt idx="6">
                  <c:v>40.249549427654522</c:v>
                </c:pt>
                <c:pt idx="7">
                  <c:v>36.498088282444485</c:v>
                </c:pt>
                <c:pt idx="8">
                  <c:v>39.882066626464898</c:v>
                </c:pt>
                <c:pt idx="9">
                  <c:v>38.745791917304786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507153848"/>
        <c:axId val="507162472"/>
      </c:barChart>
      <c:lineChart>
        <c:grouping val="standard"/>
        <c:varyColors val="0"/>
        <c:ser>
          <c:idx val="0"/>
          <c:order val="0"/>
          <c:tx>
            <c:strRef>
              <c:f>Cap_04!$A$271</c:f>
              <c:strCache>
                <c:ptCount val="1"/>
                <c:pt idx="0">
                  <c:v>Gas natural en transformación</c:v>
                </c:pt>
              </c:strCache>
            </c:strRef>
          </c:tx>
          <c:spPr>
            <a:ln w="28575" cap="rnd">
              <a:solidFill>
                <a:schemeClr val="accent4">
                  <a:shade val="53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shade val="53000"/>
                </a:schemeClr>
              </a:solidFill>
              <a:ln>
                <a:noFill/>
              </a:ln>
              <a:effectLst/>
            </c:spPr>
          </c:marker>
          <c:cat>
            <c:numRef>
              <c:f>Cap_04!$B$267:$K$267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Cap_04!$B$271:$K$271</c:f>
              <c:numCache>
                <c:formatCode>#,##0</c:formatCode>
                <c:ptCount val="10"/>
                <c:pt idx="0">
                  <c:v>127.32174462952933</c:v>
                </c:pt>
                <c:pt idx="1">
                  <c:v>124.24201230535638</c:v>
                </c:pt>
                <c:pt idx="2">
                  <c:v>105.22147970382079</c:v>
                </c:pt>
                <c:pt idx="3">
                  <c:v>137.66812284055266</c:v>
                </c:pt>
                <c:pt idx="4">
                  <c:v>152.06803569750502</c:v>
                </c:pt>
                <c:pt idx="5">
                  <c:v>120.80683244352068</c:v>
                </c:pt>
                <c:pt idx="6">
                  <c:v>129.51245113304864</c:v>
                </c:pt>
                <c:pt idx="7">
                  <c:v>147.90987289495379</c:v>
                </c:pt>
                <c:pt idx="8">
                  <c:v>162.61528321698168</c:v>
                </c:pt>
                <c:pt idx="9">
                  <c:v>155.65849991645553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156592"/>
        <c:axId val="507154632"/>
      </c:lineChart>
      <c:valAx>
        <c:axId val="507154632"/>
        <c:scaling>
          <c:orientation val="minMax"/>
        </c:scaling>
        <c:delete val="1"/>
        <c:axPos val="r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#,##0" sourceLinked="1"/>
        <c:majorTickMark val="out"/>
        <c:minorTickMark val="none"/>
        <c:tickLblPos val="nextTo"/>
        <c:crossAx val="507156592"/>
        <c:crosses val="max"/>
        <c:crossBetween val="between"/>
      </c:valAx>
      <c:catAx>
        <c:axId val="5071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4632"/>
        <c:crosses val="autoZero"/>
        <c:auto val="1"/>
        <c:lblAlgn val="ctr"/>
        <c:lblOffset val="100"/>
        <c:noMultiLvlLbl val="0"/>
      </c:catAx>
      <c:valAx>
        <c:axId val="507162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3848"/>
        <c:crosses val="autoZero"/>
        <c:crossBetween val="between"/>
      </c:valAx>
      <c:catAx>
        <c:axId val="507153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7162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1"/>
          <c:tx>
            <c:strRef>
              <c:f>Cap_05!$A$8</c:f>
              <c:strCache>
                <c:ptCount val="1"/>
                <c:pt idx="0">
                  <c:v>Hidráulica (MW)</c:v>
                </c:pt>
              </c:strCache>
            </c:strRef>
          </c:tx>
          <c:spPr>
            <a:solidFill>
              <a:schemeClr val="accent4">
                <a:shade val="86000"/>
              </a:schemeClr>
            </a:solidFill>
            <a:ln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Cap_05!$B$8:$K$8</c:f>
              <c:numCache>
                <c:formatCode>0</c:formatCode>
                <c:ptCount val="10"/>
                <c:pt idx="0">
                  <c:v>8947.39</c:v>
                </c:pt>
                <c:pt idx="1">
                  <c:v>8991.1299999999992</c:v>
                </c:pt>
                <c:pt idx="2">
                  <c:v>8996.56</c:v>
                </c:pt>
                <c:pt idx="3">
                  <c:v>8997.11</c:v>
                </c:pt>
                <c:pt idx="4">
                  <c:v>9257.43</c:v>
                </c:pt>
                <c:pt idx="5">
                  <c:v>9718.31</c:v>
                </c:pt>
                <c:pt idx="6">
                  <c:v>9778.0679999999993</c:v>
                </c:pt>
                <c:pt idx="7">
                  <c:v>9875.4779999999992</c:v>
                </c:pt>
                <c:pt idx="8">
                  <c:v>10919.778</c:v>
                </c:pt>
                <c:pt idx="9">
                  <c:v>11500.548000000001</c:v>
                </c:pt>
              </c:numCache>
            </c:numRef>
          </c:val>
        </c:ser>
        <c:ser>
          <c:idx val="2"/>
          <c:order val="2"/>
          <c:tx>
            <c:strRef>
              <c:f>Cap_05!$A$9</c:f>
              <c:strCache>
                <c:ptCount val="1"/>
                <c:pt idx="0">
                  <c:v>Cogenerador (MW)</c:v>
                </c:pt>
              </c:strCache>
            </c:strRef>
          </c:tx>
          <c:spPr>
            <a:solidFill>
              <a:schemeClr val="accent4">
                <a:tint val="86000"/>
              </a:schemeClr>
            </a:solidFill>
            <a:ln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Cap_05!$B$9:$K$9</c:f>
              <c:numCache>
                <c:formatCode>0</c:formatCode>
                <c:ptCount val="10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35</c:v>
                </c:pt>
                <c:pt idx="4">
                  <c:v>54.9</c:v>
                </c:pt>
                <c:pt idx="5">
                  <c:v>56.4</c:v>
                </c:pt>
                <c:pt idx="6">
                  <c:v>57.3</c:v>
                </c:pt>
                <c:pt idx="7">
                  <c:v>66.3</c:v>
                </c:pt>
                <c:pt idx="8">
                  <c:v>77.3</c:v>
                </c:pt>
                <c:pt idx="9">
                  <c:v>102.6</c:v>
                </c:pt>
              </c:numCache>
            </c:numRef>
          </c:val>
        </c:ser>
        <c:ser>
          <c:idx val="0"/>
          <c:order val="0"/>
          <c:tx>
            <c:strRef>
              <c:f>Cap_05!$A$7</c:f>
              <c:strCache>
                <c:ptCount val="1"/>
                <c:pt idx="0">
                  <c:v>Térmica (MW)</c:v>
                </c:pt>
              </c:strCache>
            </c:strRef>
          </c:tx>
          <c:spPr>
            <a:solidFill>
              <a:schemeClr val="accent4">
                <a:shade val="58000"/>
              </a:schemeClr>
            </a:solidFill>
            <a:ln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Cap_05!$B$7:$K$7</c:f>
              <c:numCache>
                <c:formatCode>0</c:formatCode>
                <c:ptCount val="10"/>
                <c:pt idx="0">
                  <c:v>4288.6499999999996</c:v>
                </c:pt>
                <c:pt idx="1">
                  <c:v>4378.55</c:v>
                </c:pt>
                <c:pt idx="2">
                  <c:v>4438.55</c:v>
                </c:pt>
                <c:pt idx="3">
                  <c:v>4458.3500000000004</c:v>
                </c:pt>
                <c:pt idx="4">
                  <c:v>4916.3500000000004</c:v>
                </c:pt>
                <c:pt idx="5">
                  <c:v>4634.3500000000004</c:v>
                </c:pt>
                <c:pt idx="6">
                  <c:v>4560.3500000000004</c:v>
                </c:pt>
                <c:pt idx="7">
                  <c:v>4598.3500000000004</c:v>
                </c:pt>
                <c:pt idx="8">
                  <c:v>4657.3500000000004</c:v>
                </c:pt>
                <c:pt idx="9">
                  <c:v>4862.45</c:v>
                </c:pt>
              </c:numCache>
            </c:numRef>
          </c:val>
        </c:ser>
        <c:ser>
          <c:idx val="3"/>
          <c:order val="3"/>
          <c:tx>
            <c:strRef>
              <c:f>Cap_05!$A$10</c:f>
              <c:strCache>
                <c:ptCount val="1"/>
                <c:pt idx="0">
                  <c:v>Eólica (MW)</c:v>
                </c:pt>
              </c:strCache>
            </c:strRef>
          </c:tx>
          <c:spPr>
            <a:solidFill>
              <a:schemeClr val="accent4">
                <a:tint val="58000"/>
              </a:schemeClr>
            </a:solidFill>
            <a:ln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Cap_05!$B$10:$K$10</c:f>
              <c:numCache>
                <c:formatCode>0</c:formatCode>
                <c:ptCount val="10"/>
                <c:pt idx="0">
                  <c:v>18.420000000000002</c:v>
                </c:pt>
                <c:pt idx="1">
                  <c:v>18.420000000000002</c:v>
                </c:pt>
                <c:pt idx="2">
                  <c:v>18.420000000000002</c:v>
                </c:pt>
                <c:pt idx="3">
                  <c:v>18.420000000000002</c:v>
                </c:pt>
                <c:pt idx="4">
                  <c:v>18.420000000000002</c:v>
                </c:pt>
                <c:pt idx="5">
                  <c:v>18.420000000000002</c:v>
                </c:pt>
                <c:pt idx="6">
                  <c:v>18.420000000000002</c:v>
                </c:pt>
                <c:pt idx="7">
                  <c:v>18.420000000000002</c:v>
                </c:pt>
                <c:pt idx="8">
                  <c:v>18.420000000000002</c:v>
                </c:pt>
                <c:pt idx="9">
                  <c:v>18.420000000000002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153456"/>
        <c:axId val="507154240"/>
      </c:areaChart>
      <c:catAx>
        <c:axId val="50715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4240"/>
        <c:crosses val="autoZero"/>
        <c:auto val="1"/>
        <c:lblAlgn val="ctr"/>
        <c:lblOffset val="100"/>
        <c:noMultiLvlLbl val="0"/>
      </c:catAx>
      <c:valAx>
        <c:axId val="50715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3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1"/>
          <c:tx>
            <c:strRef>
              <c:f>Cap_05!$A$41</c:f>
              <c:strCache>
                <c:ptCount val="1"/>
                <c:pt idx="0">
                  <c:v>Privado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Cap_05!$B$41:$K$41</c:f>
              <c:numCache>
                <c:formatCode>0</c:formatCode>
                <c:ptCount val="10"/>
                <c:pt idx="0">
                  <c:v>4332.1000000000004</c:v>
                </c:pt>
                <c:pt idx="1">
                  <c:v>4438.8500000000004</c:v>
                </c:pt>
                <c:pt idx="2">
                  <c:v>4529.87</c:v>
                </c:pt>
                <c:pt idx="3">
                  <c:v>4556.32</c:v>
                </c:pt>
                <c:pt idx="4">
                  <c:v>4792.47</c:v>
                </c:pt>
                <c:pt idx="5">
                  <c:v>4793.47</c:v>
                </c:pt>
                <c:pt idx="6">
                  <c:v>5647.7280000000001</c:v>
                </c:pt>
                <c:pt idx="7">
                  <c:v>5400.4279999999999</c:v>
                </c:pt>
                <c:pt idx="8">
                  <c:v>5570.8279999999995</c:v>
                </c:pt>
                <c:pt idx="9">
                  <c:v>6602.3279999999995</c:v>
                </c:pt>
              </c:numCache>
            </c:numRef>
          </c:val>
        </c:ser>
        <c:ser>
          <c:idx val="2"/>
          <c:order val="2"/>
          <c:tx>
            <c:strRef>
              <c:f>Cap_05!$A$42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 w="25400"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Cap_05!$B$42:$K$42</c:f>
              <c:numCache>
                <c:formatCode>0</c:formatCode>
                <c:ptCount val="10"/>
                <c:pt idx="0">
                  <c:v>5371.57</c:v>
                </c:pt>
                <c:pt idx="1">
                  <c:v>4100.46</c:v>
                </c:pt>
                <c:pt idx="2">
                  <c:v>4100.53</c:v>
                </c:pt>
                <c:pt idx="3">
                  <c:v>4090.43</c:v>
                </c:pt>
                <c:pt idx="4">
                  <c:v>4323.08</c:v>
                </c:pt>
                <c:pt idx="5">
                  <c:v>4785.38</c:v>
                </c:pt>
                <c:pt idx="6">
                  <c:v>4504.43</c:v>
                </c:pt>
                <c:pt idx="7">
                  <c:v>4869.12</c:v>
                </c:pt>
                <c:pt idx="8">
                  <c:v>4839.0200000000004</c:v>
                </c:pt>
                <c:pt idx="9">
                  <c:v>5185.91</c:v>
                </c:pt>
              </c:numCache>
            </c:numRef>
          </c:val>
        </c:ser>
        <c:ser>
          <c:idx val="0"/>
          <c:order val="0"/>
          <c:tx>
            <c:strRef>
              <c:f>Cap_05!$A$40</c:f>
              <c:strCache>
                <c:ptCount val="1"/>
                <c:pt idx="0">
                  <c:v>Mixto</c:v>
                </c:pt>
              </c:strCache>
            </c:strRef>
          </c:tx>
          <c:spPr>
            <a:solidFill>
              <a:schemeClr val="accent4">
                <a:shade val="65000"/>
              </a:schemeClr>
            </a:solidFill>
            <a:ln w="25400">
              <a:noFill/>
            </a:ln>
            <a:effectLst/>
          </c:spP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Cap_05!$B$40:$K$40</c:f>
              <c:numCache>
                <c:formatCode>0</c:formatCode>
                <c:ptCount val="10"/>
                <c:pt idx="0">
                  <c:v>3576.79</c:v>
                </c:pt>
                <c:pt idx="1">
                  <c:v>4874.79</c:v>
                </c:pt>
                <c:pt idx="2">
                  <c:v>4848.13</c:v>
                </c:pt>
                <c:pt idx="3">
                  <c:v>4862.13</c:v>
                </c:pt>
                <c:pt idx="4">
                  <c:v>5131.55</c:v>
                </c:pt>
                <c:pt idx="5">
                  <c:v>4848.63</c:v>
                </c:pt>
                <c:pt idx="6">
                  <c:v>4261.9799999999996</c:v>
                </c:pt>
                <c:pt idx="7">
                  <c:v>4289</c:v>
                </c:pt>
                <c:pt idx="8">
                  <c:v>5263</c:v>
                </c:pt>
                <c:pt idx="9">
                  <c:v>4695.78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156200"/>
        <c:axId val="507161688"/>
      </c:areaChart>
      <c:catAx>
        <c:axId val="507156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1688"/>
        <c:crosses val="autoZero"/>
        <c:auto val="1"/>
        <c:lblAlgn val="ctr"/>
        <c:lblOffset val="100"/>
        <c:noMultiLvlLbl val="0"/>
      </c:catAx>
      <c:valAx>
        <c:axId val="50716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6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Cap_05!$A$75</c:f>
              <c:strCache>
                <c:ptCount val="1"/>
                <c:pt idx="0">
                  <c:v>Bolsa Nacional</c:v>
                </c:pt>
              </c:strCache>
            </c:strRef>
          </c:tx>
          <c:spPr>
            <a:pattFill prst="narHorz">
              <a:fgClr>
                <a:schemeClr val="accent4">
                  <a:shade val="76000"/>
                </a:schemeClr>
              </a:fgClr>
              <a:bgClr>
                <a:schemeClr val="accent4">
                  <a:shade val="7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76000"/>
                </a:schemeClr>
              </a:innerShdw>
            </a:effectLst>
          </c:spPr>
          <c:invertIfNegative val="0"/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Cap_05!$B$75:$K$75</c:f>
              <c:numCache>
                <c:formatCode>0</c:formatCode>
                <c:ptCount val="10"/>
                <c:pt idx="0">
                  <c:v>73.793733175301711</c:v>
                </c:pt>
                <c:pt idx="1">
                  <c:v>83.774609321416406</c:v>
                </c:pt>
                <c:pt idx="2">
                  <c:v>87.875339793459787</c:v>
                </c:pt>
                <c:pt idx="3">
                  <c:v>139.27832039084228</c:v>
                </c:pt>
                <c:pt idx="4">
                  <c:v>128.72220476708756</c:v>
                </c:pt>
                <c:pt idx="5">
                  <c:v>75.013184491281891</c:v>
                </c:pt>
                <c:pt idx="6">
                  <c:v>115.87069551101418</c:v>
                </c:pt>
                <c:pt idx="7">
                  <c:v>177.35098277074505</c:v>
                </c:pt>
                <c:pt idx="8">
                  <c:v>225.11246842279903</c:v>
                </c:pt>
                <c:pt idx="9">
                  <c:v>378.22063980909491</c:v>
                </c:pt>
              </c:numCache>
            </c:numRef>
          </c:val>
        </c:ser>
        <c:ser>
          <c:idx val="2"/>
          <c:order val="2"/>
          <c:tx>
            <c:strRef>
              <c:f>Cap_05!$A$76</c:f>
              <c:strCache>
                <c:ptCount val="1"/>
                <c:pt idx="0">
                  <c:v>Bolsa TIE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Cap_05!$B$76:$K$76</c:f>
              <c:numCache>
                <c:formatCode>0</c:formatCode>
                <c:ptCount val="10"/>
                <c:pt idx="3">
                  <c:v>196.90261014284823</c:v>
                </c:pt>
                <c:pt idx="4">
                  <c:v>129.7903979689101</c:v>
                </c:pt>
                <c:pt idx="5">
                  <c:v>79.280729198130373</c:v>
                </c:pt>
                <c:pt idx="6">
                  <c:v>114.97936177620757</c:v>
                </c:pt>
                <c:pt idx="7">
                  <c:v>177.14020749951459</c:v>
                </c:pt>
                <c:pt idx="8">
                  <c:v>226.86630967759086</c:v>
                </c:pt>
                <c:pt idx="9">
                  <c:v>379.965967395397</c:v>
                </c:pt>
              </c:numCache>
            </c:numRef>
          </c:val>
        </c:ser>
        <c:ser>
          <c:idx val="0"/>
          <c:order val="0"/>
          <c:tx>
            <c:strRef>
              <c:f>Cap_05!$A$74</c:f>
              <c:strCache>
                <c:ptCount val="1"/>
                <c:pt idx="0">
                  <c:v>Bolsa Internacional</c:v>
                </c:pt>
              </c:strCache>
            </c:strRef>
          </c:tx>
          <c:spPr>
            <a:pattFill prst="narHorz">
              <a:fgClr>
                <a:schemeClr val="accent4">
                  <a:shade val="53000"/>
                </a:schemeClr>
              </a:fgClr>
              <a:bgClr>
                <a:schemeClr val="accent4">
                  <a:shade val="53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shade val="53000"/>
                </a:schemeClr>
              </a:innerShdw>
            </a:effectLst>
          </c:spPr>
          <c:invertIfNegative val="0"/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Cap_05!$B$74:$K$74</c:f>
              <c:numCache>
                <c:formatCode>0</c:formatCode>
                <c:ptCount val="10"/>
                <c:pt idx="0">
                  <c:v>73.793733175301711</c:v>
                </c:pt>
                <c:pt idx="1">
                  <c:v>83.774609321416406</c:v>
                </c:pt>
                <c:pt idx="2">
                  <c:v>88.007999927111896</c:v>
                </c:pt>
                <c:pt idx="3">
                  <c:v>140.0868426410706</c:v>
                </c:pt>
                <c:pt idx="4">
                  <c:v>129.7903979689101</c:v>
                </c:pt>
                <c:pt idx="5">
                  <c:v>83.025255796304165</c:v>
                </c:pt>
                <c:pt idx="6">
                  <c:v>117.70267542722068</c:v>
                </c:pt>
                <c:pt idx="7">
                  <c:v>181.0774432301082</c:v>
                </c:pt>
                <c:pt idx="8">
                  <c:v>227.14302406115254</c:v>
                </c:pt>
                <c:pt idx="9">
                  <c:v>380.01853143649288</c:v>
                </c:pt>
              </c:numCache>
            </c:numRef>
          </c:val>
        </c:ser>
        <c:ser>
          <c:idx val="3"/>
          <c:order val="3"/>
          <c:tx>
            <c:strRef>
              <c:f>Cap_05!$A$77</c:f>
              <c:strCache>
                <c:ptCount val="1"/>
                <c:pt idx="0">
                  <c:v>Escasez</c:v>
                </c:pt>
              </c:strCache>
            </c:strRef>
          </c:tx>
          <c:spPr>
            <a:pattFill prst="narHorz">
              <a:fgClr>
                <a:schemeClr val="accent4">
                  <a:tint val="77000"/>
                </a:schemeClr>
              </a:fgClr>
              <a:bgClr>
                <a:schemeClr val="accent4">
                  <a:tint val="77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77000"/>
                </a:schemeClr>
              </a:innerShdw>
            </a:effectLst>
          </c:spPr>
          <c:invertIfNegative val="0"/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Cap_05!$B$77:$K$77</c:f>
              <c:numCache>
                <c:formatCode>0</c:formatCode>
                <c:ptCount val="10"/>
                <c:pt idx="0">
                  <c:v>224.66726796771943</c:v>
                </c:pt>
                <c:pt idx="1">
                  <c:v>252.2390477150324</c:v>
                </c:pt>
                <c:pt idx="2">
                  <c:v>371.87409863657734</c:v>
                </c:pt>
                <c:pt idx="3">
                  <c:v>272.68693961364585</c:v>
                </c:pt>
                <c:pt idx="4">
                  <c:v>326.11635986019735</c:v>
                </c:pt>
                <c:pt idx="5">
                  <c:v>418.77477764928176</c:v>
                </c:pt>
                <c:pt idx="6">
                  <c:v>448.73235538396932</c:v>
                </c:pt>
                <c:pt idx="7">
                  <c:v>447.03325931774026</c:v>
                </c:pt>
                <c:pt idx="8">
                  <c:v>449.61551575066767</c:v>
                </c:pt>
                <c:pt idx="9">
                  <c:v>330.46107159446973</c:v>
                </c:pt>
              </c:numCache>
            </c:numRef>
          </c:val>
        </c:ser>
        <c:ser>
          <c:idx val="4"/>
          <c:order val="4"/>
          <c:tx>
            <c:strRef>
              <c:f>Cap_05!$A$78</c:f>
              <c:strCache>
                <c:ptCount val="1"/>
                <c:pt idx="0">
                  <c:v>Promedio Contrato</c:v>
                </c:pt>
              </c:strCache>
            </c:strRef>
          </c:tx>
          <c:spPr>
            <a:pattFill prst="narHorz">
              <a:fgClr>
                <a:schemeClr val="accent4">
                  <a:tint val="54000"/>
                </a:schemeClr>
              </a:fgClr>
              <a:bgClr>
                <a:schemeClr val="accent4">
                  <a:tint val="5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>
                  <a:tint val="54000"/>
                </a:schemeClr>
              </a:innerShdw>
            </a:effectLst>
          </c:spPr>
          <c:invertIfNegative val="0"/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Cap_05!$B$78:$K$78</c:f>
              <c:numCache>
                <c:formatCode>0</c:formatCode>
                <c:ptCount val="10"/>
                <c:pt idx="0">
                  <c:v>71.790176370066817</c:v>
                </c:pt>
                <c:pt idx="1">
                  <c:v>77.283990651383874</c:v>
                </c:pt>
                <c:pt idx="2">
                  <c:v>88.810049829932964</c:v>
                </c:pt>
                <c:pt idx="3">
                  <c:v>104.74073049349914</c:v>
                </c:pt>
                <c:pt idx="4">
                  <c:v>109.9327095712259</c:v>
                </c:pt>
                <c:pt idx="5">
                  <c:v>118.05239643460609</c:v>
                </c:pt>
                <c:pt idx="6">
                  <c:v>119.45361545953573</c:v>
                </c:pt>
                <c:pt idx="7">
                  <c:v>125.9558714314412</c:v>
                </c:pt>
                <c:pt idx="8">
                  <c:v>131.6911412584634</c:v>
                </c:pt>
                <c:pt idx="9">
                  <c:v>134.25771868385453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50"/>
        <c:axId val="507163648"/>
        <c:axId val="507155024"/>
      </c:barChart>
      <c:catAx>
        <c:axId val="507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5024"/>
        <c:crosses val="autoZero"/>
        <c:auto val="1"/>
        <c:lblAlgn val="ctr"/>
        <c:lblOffset val="100"/>
        <c:noMultiLvlLbl val="0"/>
      </c:catAx>
      <c:valAx>
        <c:axId val="507155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Cap_05!$A$84</c:f>
              <c:strCache>
                <c:ptCount val="1"/>
                <c:pt idx="0">
                  <c:v>Bolsa Nacional</c:v>
                </c:pt>
              </c:strCache>
            </c:strRef>
          </c:tx>
          <c:spPr>
            <a:ln w="28575" cap="rnd">
              <a:solidFill>
                <a:schemeClr val="accent4">
                  <a:shade val="76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4">
                  <a:shade val="76000"/>
                </a:schemeClr>
              </a:solidFill>
              <a:ln>
                <a:noFill/>
              </a:ln>
              <a:effectLst/>
            </c:spPr>
          </c:marke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Cap_05!$B$84:$K$84</c:f>
              <c:numCache>
                <c:formatCode>0.0%</c:formatCode>
                <c:ptCount val="10"/>
                <c:pt idx="0">
                  <c:v>-7.6058110701779924E-3</c:v>
                </c:pt>
                <c:pt idx="1">
                  <c:v>0.13525370944988624</c:v>
                </c:pt>
                <c:pt idx="2">
                  <c:v>4.8949562465999463E-2</c:v>
                </c:pt>
                <c:pt idx="3">
                  <c:v>0.58495342058646838</c:v>
                </c:pt>
                <c:pt idx="4">
                  <c:v>-7.5791520131289536E-2</c:v>
                </c:pt>
                <c:pt idx="5">
                  <c:v>-0.41724751664243021</c:v>
                </c:pt>
                <c:pt idx="6">
                  <c:v>0.5446710641178123</c:v>
                </c:pt>
                <c:pt idx="7">
                  <c:v>0.53059392617425694</c:v>
                </c:pt>
                <c:pt idx="8">
                  <c:v>0.26930488292694421</c:v>
                </c:pt>
                <c:pt idx="9">
                  <c:v>0.6801407867765592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Cap_05!$A$85</c:f>
              <c:strCache>
                <c:ptCount val="1"/>
                <c:pt idx="0">
                  <c:v>Bolsa TIE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tar"/>
            <c:size val="6"/>
            <c:spPr>
              <a:noFill/>
              <a:ln>
                <a:noFill/>
              </a:ln>
              <a:effectLst/>
            </c:spPr>
          </c:marke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Cap_05!$B$85:$K$85</c:f>
              <c:numCache>
                <c:formatCode>0.0%</c:formatCode>
                <c:ptCount val="10"/>
                <c:pt idx="4">
                  <c:v>-0.34083962688584879</c:v>
                </c:pt>
                <c:pt idx="5">
                  <c:v>-0.38916337079788277</c:v>
                </c:pt>
                <c:pt idx="6">
                  <c:v>0.45028133493654909</c:v>
                </c:pt>
                <c:pt idx="7">
                  <c:v>0.5406261155310208</c:v>
                </c:pt>
                <c:pt idx="8">
                  <c:v>0.28071606599090471</c:v>
                </c:pt>
                <c:pt idx="9">
                  <c:v>0.67484527753540147</c:v>
                </c:pt>
              </c:numCache>
            </c:numRef>
          </c:val>
          <c:smooth val="0"/>
        </c:ser>
        <c:ser>
          <c:idx val="0"/>
          <c:order val="0"/>
          <c:tx>
            <c:strRef>
              <c:f>Cap_05!$A$83</c:f>
              <c:strCache>
                <c:ptCount val="1"/>
                <c:pt idx="0">
                  <c:v>Bolsa Internacional</c:v>
                </c:pt>
              </c:strCache>
            </c:strRef>
          </c:tx>
          <c:spPr>
            <a:ln w="28575" cap="rnd">
              <a:solidFill>
                <a:schemeClr val="accent4">
                  <a:shade val="53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shade val="53000"/>
                </a:schemeClr>
              </a:solidFill>
              <a:ln>
                <a:noFill/>
              </a:ln>
              <a:effectLst/>
            </c:spPr>
          </c:marke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Cap_05!$B$83:$K$83</c:f>
              <c:numCache>
                <c:formatCode>0.0%</c:formatCode>
                <c:ptCount val="10"/>
                <c:pt idx="0">
                  <c:v>-7.6058110701779924E-3</c:v>
                </c:pt>
                <c:pt idx="1">
                  <c:v>0.13525370944988624</c:v>
                </c:pt>
                <c:pt idx="2">
                  <c:v>5.0533098751357031E-2</c:v>
                </c:pt>
                <c:pt idx="3">
                  <c:v>0.59175123576368427</c:v>
                </c:pt>
                <c:pt idx="4">
                  <c:v>-7.350044071263695E-2</c:v>
                </c:pt>
                <c:pt idx="5">
                  <c:v>-0.36031280360052542</c:v>
                </c:pt>
                <c:pt idx="6">
                  <c:v>0.41767314413333212</c:v>
                </c:pt>
                <c:pt idx="7">
                  <c:v>0.53843098785017984</c:v>
                </c:pt>
                <c:pt idx="8">
                  <c:v>0.25439712428734418</c:v>
                </c:pt>
                <c:pt idx="9">
                  <c:v>0.67303633033512167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Cap_05!$A$86</c:f>
              <c:strCache>
                <c:ptCount val="1"/>
                <c:pt idx="0">
                  <c:v>Escasez</c:v>
                </c:pt>
              </c:strCache>
            </c:strRef>
          </c:tx>
          <c:spPr>
            <a:ln w="28575" cap="rnd">
              <a:solidFill>
                <a:schemeClr val="accent4">
                  <a:tint val="77000"/>
                </a:schemeClr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4">
                  <a:tint val="77000"/>
                </a:schemeClr>
              </a:solidFill>
              <a:ln>
                <a:noFill/>
              </a:ln>
              <a:effectLst/>
            </c:spPr>
          </c:marke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Cap_05!$B$86:$K$86</c:f>
              <c:numCache>
                <c:formatCode>0.0%</c:formatCode>
                <c:ptCount val="10"/>
                <c:pt idx="1">
                  <c:v>0.1227227267982558</c:v>
                </c:pt>
                <c:pt idx="2">
                  <c:v>0.47429235086830368</c:v>
                </c:pt>
                <c:pt idx="3">
                  <c:v>-0.26672241865348212</c:v>
                </c:pt>
                <c:pt idx="4">
                  <c:v>0.19593685096269198</c:v>
                </c:pt>
                <c:pt idx="5">
                  <c:v>0.28412686143315868</c:v>
                </c:pt>
                <c:pt idx="6">
                  <c:v>7.1536251306368426E-2</c:v>
                </c:pt>
                <c:pt idx="7">
                  <c:v>-3.7864353792255168E-3</c:v>
                </c:pt>
                <c:pt idx="8">
                  <c:v>5.7764302299754267E-3</c:v>
                </c:pt>
                <c:pt idx="9">
                  <c:v>-0.26501408421651207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Cap_05!$A$87</c:f>
              <c:strCache>
                <c:ptCount val="1"/>
                <c:pt idx="0">
                  <c:v>Promedio Contrato</c:v>
                </c:pt>
              </c:strCache>
            </c:strRef>
          </c:tx>
          <c:spPr>
            <a:ln w="28575" cap="rnd">
              <a:solidFill>
                <a:schemeClr val="accent4">
                  <a:tint val="54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tint val="54000"/>
                </a:schemeClr>
              </a:solidFill>
              <a:ln>
                <a:noFill/>
              </a:ln>
              <a:effectLst/>
            </c:spPr>
          </c:marker>
          <c:cat>
            <c:numRef>
              <c:f>Cap_05!$B$6:$K$6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Cap_05!$B$87:$K$87</c:f>
              <c:numCache>
                <c:formatCode>0.0%</c:formatCode>
                <c:ptCount val="10"/>
                <c:pt idx="0">
                  <c:v>1.7099926924952324E-2</c:v>
                </c:pt>
                <c:pt idx="1">
                  <c:v>7.6525989475180189E-2</c:v>
                </c:pt>
                <c:pt idx="2">
                  <c:v>0.14913902713100513</c:v>
                </c:pt>
                <c:pt idx="3">
                  <c:v>0.17937925599718363</c:v>
                </c:pt>
                <c:pt idx="4">
                  <c:v>4.956981924093995E-2</c:v>
                </c:pt>
                <c:pt idx="5">
                  <c:v>7.3860517902721412E-2</c:v>
                </c:pt>
                <c:pt idx="6">
                  <c:v>1.1869467009979928E-2</c:v>
                </c:pt>
                <c:pt idx="7">
                  <c:v>5.4433312435889114E-2</c:v>
                </c:pt>
                <c:pt idx="8">
                  <c:v>4.5533961710899407E-2</c:v>
                </c:pt>
                <c:pt idx="9">
                  <c:v>1.9489370362079539E-2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164824"/>
        <c:axId val="507155416"/>
      </c:lineChart>
      <c:catAx>
        <c:axId val="50716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5416"/>
        <c:crosses val="autoZero"/>
        <c:auto val="1"/>
        <c:lblAlgn val="ctr"/>
        <c:lblOffset val="100"/>
        <c:noMultiLvlLbl val="0"/>
      </c:catAx>
      <c:valAx>
        <c:axId val="5071554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Cap_06!$A$14</c:f>
              <c:strCache>
                <c:ptCount val="1"/>
                <c:pt idx="0">
                  <c:v>Exportaciones</c:v>
                </c:pt>
              </c:strCache>
            </c:strRef>
          </c:tx>
          <c:spPr>
            <a:pattFill prst="narHorz">
              <a:fgClr>
                <a:schemeClr val="dk1">
                  <a:tint val="75000"/>
                </a:schemeClr>
              </a:fgClr>
              <a:bgClr>
                <a:schemeClr val="dk1">
                  <a:tint val="7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75000"/>
                </a:schemeClr>
              </a:innerShdw>
            </a:effectLst>
          </c:spPr>
          <c:invertIfNegative val="0"/>
          <c:cat>
            <c:numRef>
              <c:f>Cap_06!$B$6:$K$6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Cap_06!$B$14:$K$14</c:f>
              <c:numCache>
                <c:formatCode>#,##0</c:formatCode>
                <c:ptCount val="10"/>
                <c:pt idx="0">
                  <c:v>59935.756101999999</c:v>
                </c:pt>
                <c:pt idx="1">
                  <c:v>64082.104923350002</c:v>
                </c:pt>
                <c:pt idx="2">
                  <c:v>61018.929481130006</c:v>
                </c:pt>
                <c:pt idx="3">
                  <c:v>67657.325421000001</c:v>
                </c:pt>
                <c:pt idx="4">
                  <c:v>70425.711874319997</c:v>
                </c:pt>
                <c:pt idx="5">
                  <c:v>79660.871820419998</c:v>
                </c:pt>
                <c:pt idx="6">
                  <c:v>75615.562511240001</c:v>
                </c:pt>
                <c:pt idx="7">
                  <c:v>74757.657751499995</c:v>
                </c:pt>
                <c:pt idx="8">
                  <c:v>87118.038662999999</c:v>
                </c:pt>
                <c:pt idx="9">
                  <c:v>72790.176268359995</c:v>
                </c:pt>
              </c:numCache>
            </c:numRef>
          </c:val>
        </c:ser>
        <c:ser>
          <c:idx val="4"/>
          <c:order val="2"/>
          <c:tx>
            <c:strRef>
              <c:f>Cap_06!$A$15</c:f>
              <c:strCache>
                <c:ptCount val="1"/>
                <c:pt idx="0">
                  <c:v>Transformación</c:v>
                </c:pt>
              </c:strCache>
            </c:strRef>
          </c:tx>
          <c:spPr>
            <a:pattFill prst="narHorz">
              <a:fgClr>
                <a:schemeClr val="dk1">
                  <a:tint val="30000"/>
                </a:schemeClr>
              </a:fgClr>
              <a:bgClr>
                <a:schemeClr val="dk1">
                  <a:tint val="3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30000"/>
                </a:schemeClr>
              </a:innerShdw>
            </a:effectLst>
          </c:spPr>
          <c:invertIfNegative val="0"/>
          <c:cat>
            <c:numRef>
              <c:f>Cap_06!$B$6:$K$6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Cap_06!$B$15:$K$15</c:f>
              <c:numCache>
                <c:formatCode>#,##0</c:formatCode>
                <c:ptCount val="10"/>
                <c:pt idx="0">
                  <c:v>3080.9325477723387</c:v>
                </c:pt>
                <c:pt idx="1">
                  <c:v>3775.4455751109253</c:v>
                </c:pt>
                <c:pt idx="2">
                  <c:v>5575.9073215948019</c:v>
                </c:pt>
                <c:pt idx="3">
                  <c:v>3405.1797440516307</c:v>
                </c:pt>
                <c:pt idx="4">
                  <c:v>5128.3684042603672</c:v>
                </c:pt>
                <c:pt idx="5">
                  <c:v>3846.794893256485</c:v>
                </c:pt>
                <c:pt idx="6">
                  <c:v>4627.512214711759</c:v>
                </c:pt>
                <c:pt idx="7">
                  <c:v>5590.6513682021023</c:v>
                </c:pt>
                <c:pt idx="8">
                  <c:v>5889.7484649930439</c:v>
                </c:pt>
                <c:pt idx="9">
                  <c:v>5785.3557273334454</c:v>
                </c:pt>
              </c:numCache>
            </c:numRef>
          </c:val>
        </c:ser>
        <c:ser>
          <c:idx val="3"/>
          <c:order val="3"/>
          <c:tx>
            <c:strRef>
              <c:f>Cap_06!$A$16</c:f>
              <c:strCache>
                <c:ptCount val="1"/>
                <c:pt idx="0">
                  <c:v>Demanda interna</c:v>
                </c:pt>
              </c:strCache>
            </c:strRef>
          </c:tx>
          <c:spPr>
            <a:pattFill prst="narHorz">
              <a:fgClr>
                <a:schemeClr val="dk1">
                  <a:tint val="98500"/>
                </a:schemeClr>
              </a:fgClr>
              <a:bgClr>
                <a:schemeClr val="dk1">
                  <a:tint val="9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98500"/>
                </a:schemeClr>
              </a:innerShdw>
            </a:effectLst>
          </c:spPr>
          <c:invertIfNegative val="0"/>
          <c:cat>
            <c:numRef>
              <c:f>Cap_06!$B$6:$K$6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Cap_06!$B$16:$K$16</c:f>
              <c:numCache>
                <c:formatCode>#,##0</c:formatCode>
                <c:ptCount val="10"/>
                <c:pt idx="0">
                  <c:v>2901.5087510964968</c:v>
                </c:pt>
                <c:pt idx="1">
                  <c:v>1730.6186164535241</c:v>
                </c:pt>
                <c:pt idx="2">
                  <c:v>3215.8678141528262</c:v>
                </c:pt>
                <c:pt idx="3">
                  <c:v>2990.1221356668875</c:v>
                </c:pt>
                <c:pt idx="4">
                  <c:v>2888.4671452214111</c:v>
                </c:pt>
                <c:pt idx="5">
                  <c:v>2644.5904310100732</c:v>
                </c:pt>
                <c:pt idx="6">
                  <c:v>3326.1542571193418</c:v>
                </c:pt>
                <c:pt idx="7">
                  <c:v>2981.2921051526091</c:v>
                </c:pt>
                <c:pt idx="8">
                  <c:v>3119.2673070565206</c:v>
                </c:pt>
                <c:pt idx="9">
                  <c:v>3291.274540958173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overlap val="100"/>
        <c:axId val="507158160"/>
        <c:axId val="507157376"/>
      </c:barChart>
      <c:lineChart>
        <c:grouping val="standard"/>
        <c:varyColors val="0"/>
        <c:ser>
          <c:idx val="0"/>
          <c:order val="0"/>
          <c:tx>
            <c:strRef>
              <c:f>Cap_06!$A$11</c:f>
              <c:strCache>
                <c:ptCount val="1"/>
                <c:pt idx="0">
                  <c:v>Total oferta carbón</c:v>
                </c:pt>
              </c:strCache>
            </c:strRef>
          </c:tx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88500"/>
                </a:schemeClr>
              </a:solidFill>
              <a:ln>
                <a:noFill/>
              </a:ln>
              <a:effectLst/>
            </c:spPr>
          </c:marker>
          <c:cat>
            <c:numRef>
              <c:f>Cap_06!$B$6:$K$6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Cap_06!$B$11:$K$11</c:f>
              <c:numCache>
                <c:formatCode>#,##0</c:formatCode>
                <c:ptCount val="10"/>
                <c:pt idx="0">
                  <c:v>65926.411355643286</c:v>
                </c:pt>
                <c:pt idx="1">
                  <c:v>69597.592142420413</c:v>
                </c:pt>
                <c:pt idx="2">
                  <c:v>69921.447610283605</c:v>
                </c:pt>
                <c:pt idx="3">
                  <c:v>74015.272670626262</c:v>
                </c:pt>
                <c:pt idx="4">
                  <c:v>78319.776118347028</c:v>
                </c:pt>
                <c:pt idx="5">
                  <c:v>86141.788046364862</c:v>
                </c:pt>
                <c:pt idx="6">
                  <c:v>83732.882770478973</c:v>
                </c:pt>
                <c:pt idx="7">
                  <c:v>83394.59646260216</c:v>
                </c:pt>
                <c:pt idx="8">
                  <c:v>95900.583871559575</c:v>
                </c:pt>
                <c:pt idx="9">
                  <c:v>81977.236081940064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162080"/>
        <c:axId val="507155808"/>
      </c:lineChart>
      <c:valAx>
        <c:axId val="507155808"/>
        <c:scaling>
          <c:orientation val="minMax"/>
        </c:scaling>
        <c:delete val="1"/>
        <c:axPos val="r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507162080"/>
        <c:crosses val="max"/>
        <c:crossBetween val="between"/>
      </c:valAx>
      <c:catAx>
        <c:axId val="507162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5808"/>
        <c:crosses val="autoZero"/>
        <c:auto val="1"/>
        <c:lblAlgn val="ctr"/>
        <c:lblOffset val="100"/>
        <c:noMultiLvlLbl val="0"/>
      </c:catAx>
      <c:valAx>
        <c:axId val="507157376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8160"/>
        <c:crosses val="autoZero"/>
        <c:crossBetween val="between"/>
      </c:valAx>
      <c:catAx>
        <c:axId val="507158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0715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Cap_06!$A$10</c:f>
              <c:strCache>
                <c:ptCount val="1"/>
                <c:pt idx="0">
                  <c:v>Variaciones de inventario</c:v>
                </c:pt>
              </c:strCache>
            </c:strRef>
          </c:tx>
          <c:spPr>
            <a:pattFill prst="narHorz">
              <a:fgClr>
                <a:schemeClr val="dk1">
                  <a:tint val="75000"/>
                </a:schemeClr>
              </a:fgClr>
              <a:bgClr>
                <a:schemeClr val="dk1">
                  <a:tint val="7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75000"/>
                </a:schemeClr>
              </a:innerShdw>
            </a:effectLst>
          </c:spPr>
          <c:invertIfNegative val="0"/>
          <c:cat>
            <c:numRef>
              <c:f>Cap_06!$B$48:$K$48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Cap_06!$B$10:$K$10</c:f>
              <c:numCache>
                <c:formatCode>#,##0</c:formatCode>
                <c:ptCount val="10"/>
                <c:pt idx="0">
                  <c:v>265.58453770672332</c:v>
                </c:pt>
                <c:pt idx="1">
                  <c:v>304.67788935957674</c:v>
                </c:pt>
                <c:pt idx="2">
                  <c:v>3580.6901201263986</c:v>
                </c:pt>
                <c:pt idx="3">
                  <c:v>-1207.7997063162829</c:v>
                </c:pt>
                <c:pt idx="4">
                  <c:v>-3969.605543037017</c:v>
                </c:pt>
                <c:pt idx="5">
                  <c:v>-338.50084573486106</c:v>
                </c:pt>
                <c:pt idx="6">
                  <c:v>5291.47245952103</c:v>
                </c:pt>
                <c:pt idx="7">
                  <c:v>2101.5126871678349</c:v>
                </c:pt>
                <c:pt idx="8">
                  <c:v>-7322.5482195095665</c:v>
                </c:pt>
                <c:pt idx="9">
                  <c:v>3570.5552976599261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65216"/>
        <c:axId val="507159728"/>
      </c:barChart>
      <c:lineChart>
        <c:grouping val="standard"/>
        <c:varyColors val="0"/>
        <c:ser>
          <c:idx val="0"/>
          <c:order val="0"/>
          <c:tx>
            <c:strRef>
              <c:f>Cap_06!$A$54</c:f>
              <c:strCache>
                <c:ptCount val="1"/>
                <c:pt idx="0">
                  <c:v>Oferta interna</c:v>
                </c:pt>
              </c:strCache>
            </c:strRef>
          </c:tx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88500"/>
                </a:schemeClr>
              </a:solidFill>
              <a:ln>
                <a:noFill/>
              </a:ln>
              <a:effectLst/>
            </c:spPr>
          </c:marker>
          <c:cat>
            <c:numRef>
              <c:f>Cap_06!$B$48:$K$48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Cap_06!$B$54:$K$54</c:f>
              <c:numCache>
                <c:formatCode>#,##0</c:formatCode>
                <c:ptCount val="10"/>
                <c:pt idx="0">
                  <c:v>3175.3072435776639</c:v>
                </c:pt>
                <c:pt idx="1">
                  <c:v>2044.719533319063</c:v>
                </c:pt>
                <c:pt idx="2">
                  <c:v>6907.3009276851944</c:v>
                </c:pt>
                <c:pt idx="3">
                  <c:v>1744.9677992583534</c:v>
                </c:pt>
                <c:pt idx="4">
                  <c:v>-1203.9097032703539</c:v>
                </c:pt>
                <c:pt idx="5">
                  <c:v>2295.6204869535195</c:v>
                </c:pt>
                <c:pt idx="6">
                  <c:v>8781.2805040482417</c:v>
                </c:pt>
                <c:pt idx="7">
                  <c:v>5147.8000300678987</c:v>
                </c:pt>
                <c:pt idx="8">
                  <c:v>-4429.7514759430369</c:v>
                </c:pt>
                <c:pt idx="9">
                  <c:v>6972.2593839065512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Cap_06!$A$57</c:f>
              <c:strCache>
                <c:ptCount val="1"/>
                <c:pt idx="0">
                  <c:v>Demanda interna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55000"/>
                </a:schemeClr>
              </a:solidFill>
              <a:ln>
                <a:noFill/>
              </a:ln>
              <a:effectLst/>
            </c:spPr>
          </c:marker>
          <c:cat>
            <c:numRef>
              <c:f>Cap_06!$B$48:$K$48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Cap_06!$B$57:$K$57</c:f>
              <c:numCache>
                <c:formatCode>#,##0</c:formatCode>
                <c:ptCount val="10"/>
                <c:pt idx="0">
                  <c:v>2901.5087510964968</c:v>
                </c:pt>
                <c:pt idx="1">
                  <c:v>1730.6186164535241</c:v>
                </c:pt>
                <c:pt idx="2">
                  <c:v>3215.8678141528262</c:v>
                </c:pt>
                <c:pt idx="3">
                  <c:v>2990.1221356668875</c:v>
                </c:pt>
                <c:pt idx="4">
                  <c:v>2888.4671452214111</c:v>
                </c:pt>
                <c:pt idx="5">
                  <c:v>2644.5904310100732</c:v>
                </c:pt>
                <c:pt idx="6">
                  <c:v>3326.1542571193418</c:v>
                </c:pt>
                <c:pt idx="7">
                  <c:v>2981.2921051526091</c:v>
                </c:pt>
                <c:pt idx="8">
                  <c:v>3119.2673070565206</c:v>
                </c:pt>
                <c:pt idx="9">
                  <c:v>3291.274540958173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158552"/>
        <c:axId val="507164432"/>
      </c:lineChart>
      <c:valAx>
        <c:axId val="507164432"/>
        <c:scaling>
          <c:orientation val="minMax"/>
          <c:max val="10000"/>
          <c:min val="-10000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8552"/>
        <c:crosses val="autoZero"/>
        <c:crossBetween val="between"/>
      </c:valAx>
      <c:catAx>
        <c:axId val="5071585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4432"/>
        <c:crosses val="autoZero"/>
        <c:auto val="1"/>
        <c:lblAlgn val="ctr"/>
        <c:lblOffset val="100"/>
        <c:noMultiLvlLbl val="0"/>
      </c:catAx>
      <c:valAx>
        <c:axId val="507159728"/>
        <c:scaling>
          <c:orientation val="minMax"/>
          <c:max val="10000"/>
        </c:scaling>
        <c:delete val="1"/>
        <c:axPos val="r"/>
        <c:numFmt formatCode="#,##0" sourceLinked="1"/>
        <c:majorTickMark val="out"/>
        <c:minorTickMark val="none"/>
        <c:tickLblPos val="nextTo"/>
        <c:crossAx val="507165216"/>
        <c:crosses val="max"/>
        <c:crossBetween val="between"/>
      </c:valAx>
      <c:catAx>
        <c:axId val="507165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0715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Cap_06!$A$95</c:f>
              <c:strCache>
                <c:ptCount val="1"/>
                <c:pt idx="0">
                  <c:v>Antracita</c:v>
                </c:pt>
              </c:strCache>
            </c:strRef>
          </c:tx>
          <c:spPr>
            <a:pattFill prst="narHorz">
              <a:fgClr>
                <a:schemeClr val="dk1">
                  <a:tint val="75000"/>
                </a:schemeClr>
              </a:fgClr>
              <a:bgClr>
                <a:schemeClr val="dk1">
                  <a:tint val="7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75000"/>
                </a:schemeClr>
              </a:innerShdw>
            </a:effectLst>
          </c:spPr>
          <c:invertIfNegative val="0"/>
          <c:dLbls>
            <c:delete val="1"/>
          </c:dLbls>
          <c:cat>
            <c:numRef>
              <c:f>Cap_06!$B$87:$K$87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Cap_06!$B$95:$K$95</c:f>
              <c:numCache>
                <c:formatCode>0%</c:formatCode>
                <c:ptCount val="10"/>
                <c:pt idx="0">
                  <c:v>7.2516458592271235E-5</c:v>
                </c:pt>
                <c:pt idx="1">
                  <c:v>7.8538289418889624E-5</c:v>
                </c:pt>
                <c:pt idx="2">
                  <c:v>8.0677978000353459E-5</c:v>
                </c:pt>
                <c:pt idx="3">
                  <c:v>2.0614659963869067E-3</c:v>
                </c:pt>
                <c:pt idx="4">
                  <c:v>2.7303247485915621E-5</c:v>
                </c:pt>
                <c:pt idx="5">
                  <c:v>1.7365313636794325E-5</c:v>
                </c:pt>
                <c:pt idx="6">
                  <c:v>6.6274017451184408E-6</c:v>
                </c:pt>
                <c:pt idx="7">
                  <c:v>3.742862536589406E-5</c:v>
                </c:pt>
                <c:pt idx="8">
                  <c:v>6.3446927040662594E-5</c:v>
                </c:pt>
                <c:pt idx="9">
                  <c:v>8.3345500061895439E-5</c:v>
                </c:pt>
              </c:numCache>
            </c:numRef>
          </c:val>
        </c:ser>
        <c:ser>
          <c:idx val="0"/>
          <c:order val="1"/>
          <c:tx>
            <c:strRef>
              <c:f>Cap_06!$A$96</c:f>
              <c:strCache>
                <c:ptCount val="1"/>
                <c:pt idx="0">
                  <c:v>Metalúrgico</c:v>
                </c:pt>
              </c:strCache>
            </c:strRef>
          </c:tx>
          <c:spPr>
            <a:pattFill prst="narHorz">
              <a:fgClr>
                <a:schemeClr val="dk1">
                  <a:tint val="88500"/>
                </a:schemeClr>
              </a:fgClr>
              <a:bgClr>
                <a:schemeClr val="dk1">
                  <a:tint val="8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88500"/>
                </a:schemeClr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Cap_06!$B$87:$K$87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Cap_06!$B$96:$K$96</c:f>
              <c:numCache>
                <c:formatCode>0%</c:formatCode>
                <c:ptCount val="10"/>
                <c:pt idx="0">
                  <c:v>4.1811026036883386E-2</c:v>
                </c:pt>
                <c:pt idx="1">
                  <c:v>4.7295214271480118E-2</c:v>
                </c:pt>
                <c:pt idx="2">
                  <c:v>7.2176314986417398E-2</c:v>
                </c:pt>
                <c:pt idx="3">
                  <c:v>3.4838898952730228E-2</c:v>
                </c:pt>
                <c:pt idx="4">
                  <c:v>6.1482205881818901E-2</c:v>
                </c:pt>
                <c:pt idx="5">
                  <c:v>5.150132460048415E-2</c:v>
                </c:pt>
                <c:pt idx="6">
                  <c:v>5.511010304711083E-2</c:v>
                </c:pt>
                <c:pt idx="7">
                  <c:v>5.72298887223575E-2</c:v>
                </c:pt>
                <c:pt idx="8">
                  <c:v>5.7622905559926468E-2</c:v>
                </c:pt>
                <c:pt idx="9">
                  <c:v>5.6388198791525318E-2</c:v>
                </c:pt>
              </c:numCache>
            </c:numRef>
          </c:val>
        </c:ser>
        <c:ser>
          <c:idx val="1"/>
          <c:order val="2"/>
          <c:tx>
            <c:strRef>
              <c:f>Cap_06!$A$97</c:f>
              <c:strCache>
                <c:ptCount val="1"/>
                <c:pt idx="0">
                  <c:v>Térmico</c:v>
                </c:pt>
              </c:strCache>
            </c:strRef>
          </c:tx>
          <c:spPr>
            <a:pattFill prst="narHorz">
              <a:fgClr>
                <a:schemeClr val="dk1">
                  <a:tint val="55000"/>
                </a:schemeClr>
              </a:fgClr>
              <a:bgClr>
                <a:schemeClr val="dk1">
                  <a:tint val="5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55000"/>
                </a:schemeClr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Cap_06!$B$87:$K$87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Cap_06!$B$97:$K$97</c:f>
              <c:numCache>
                <c:formatCode>0%</c:formatCode>
                <c:ptCount val="10"/>
                <c:pt idx="0">
                  <c:v>0.95811645750452434</c:v>
                </c:pt>
                <c:pt idx="1">
                  <c:v>0.95262624743910096</c:v>
                </c:pt>
                <c:pt idx="2">
                  <c:v>0.92774300703558232</c:v>
                </c:pt>
                <c:pt idx="3">
                  <c:v>0.96309963505088292</c:v>
                </c:pt>
                <c:pt idx="4">
                  <c:v>0.93849049087069514</c:v>
                </c:pt>
                <c:pt idx="5">
                  <c:v>0.94848131008587899</c:v>
                </c:pt>
                <c:pt idx="6">
                  <c:v>0.9448832695511441</c:v>
                </c:pt>
                <c:pt idx="7">
                  <c:v>0.9427326826522765</c:v>
                </c:pt>
                <c:pt idx="8">
                  <c:v>0.94231364751303281</c:v>
                </c:pt>
                <c:pt idx="9">
                  <c:v>0.94352845570841282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7160120"/>
        <c:axId val="507159336"/>
      </c:barChart>
      <c:lineChart>
        <c:grouping val="stacked"/>
        <c:varyColors val="0"/>
        <c:ser>
          <c:idx val="3"/>
          <c:order val="3"/>
          <c:tx>
            <c:strRef>
              <c:f>Cap_06!$A$91</c:f>
              <c:strCache>
                <c:ptCount val="1"/>
                <c:pt idx="0">
                  <c:v>Producción total de carbón mineral</c:v>
                </c:pt>
              </c:strCache>
            </c:strRef>
          </c:tx>
          <c:spPr>
            <a:ln w="28575" cap="rnd">
              <a:solidFill>
                <a:schemeClr val="dk1">
                  <a:tint val="985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98500"/>
                </a:schemeClr>
              </a:solidFill>
              <a:ln>
                <a:noFill/>
              </a:ln>
              <a:effectLst/>
            </c:spPr>
          </c:marker>
          <c:dLbls>
            <c:delete val="1"/>
          </c:dLbls>
          <c:cat>
            <c:numRef>
              <c:f>Cap_06!$B$87:$K$87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Cap_06!$B$91:$K$91</c:f>
              <c:numCache>
                <c:formatCode>#,##0</c:formatCode>
                <c:ptCount val="10"/>
                <c:pt idx="0">
                  <c:v>66191.87</c:v>
                </c:pt>
                <c:pt idx="1">
                  <c:v>69902.209999999992</c:v>
                </c:pt>
                <c:pt idx="2">
                  <c:v>73502.09</c:v>
                </c:pt>
                <c:pt idx="3">
                  <c:v>72807.409999999989</c:v>
                </c:pt>
                <c:pt idx="4">
                  <c:v>74350.13</c:v>
                </c:pt>
                <c:pt idx="5">
                  <c:v>85803.23</c:v>
                </c:pt>
                <c:pt idx="6">
                  <c:v>89024.33</c:v>
                </c:pt>
                <c:pt idx="7">
                  <c:v>85496.06</c:v>
                </c:pt>
                <c:pt idx="8">
                  <c:v>88577.97</c:v>
                </c:pt>
                <c:pt idx="9">
                  <c:v>85547.51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7160904"/>
        <c:axId val="507160512"/>
      </c:lineChart>
      <c:valAx>
        <c:axId val="50715933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0120"/>
        <c:crosses val="autoZero"/>
        <c:crossBetween val="between"/>
      </c:valAx>
      <c:catAx>
        <c:axId val="507160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59336"/>
        <c:crosses val="autoZero"/>
        <c:auto val="1"/>
        <c:lblAlgn val="ctr"/>
        <c:lblOffset val="100"/>
        <c:noMultiLvlLbl val="0"/>
      </c:catAx>
      <c:valAx>
        <c:axId val="50716051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0904"/>
        <c:crosses val="max"/>
        <c:crossBetween val="between"/>
      </c:valAx>
      <c:catAx>
        <c:axId val="5071609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07160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1"/>
          <c:tx>
            <c:strRef>
              <c:f>Cap_06!$A$150</c:f>
              <c:strCache>
                <c:ptCount val="1"/>
                <c:pt idx="0">
                  <c:v>Oferta Interna carbón metalúrgico</c:v>
                </c:pt>
              </c:strCache>
            </c:strRef>
          </c:tx>
          <c:spPr>
            <a:pattFill prst="narHorz">
              <a:fgClr>
                <a:schemeClr val="dk1">
                  <a:tint val="88500"/>
                </a:schemeClr>
              </a:fgClr>
              <a:bgClr>
                <a:schemeClr val="dk1">
                  <a:tint val="8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88500"/>
                </a:schemeClr>
              </a:innerShdw>
            </a:effectLst>
          </c:spPr>
          <c:invertIfNegative val="0"/>
          <c:cat>
            <c:numRef>
              <c:f>Cap_06!$B$145:$K$145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Cap_06!$B$150:$K$150</c:f>
              <c:numCache>
                <c:formatCode>#,##0</c:formatCode>
                <c:ptCount val="10"/>
                <c:pt idx="0">
                  <c:v>2038.1468910000001</c:v>
                </c:pt>
                <c:pt idx="1">
                  <c:v>2617.6136094799999</c:v>
                </c:pt>
                <c:pt idx="2">
                  <c:v>4542.7247259999995</c:v>
                </c:pt>
                <c:pt idx="3">
                  <c:v>1772.6212328500003</c:v>
                </c:pt>
                <c:pt idx="4">
                  <c:v>3355.1269394999999</c:v>
                </c:pt>
                <c:pt idx="5">
                  <c:v>2958.1827008499999</c:v>
                </c:pt>
                <c:pt idx="6">
                  <c:v>3351.2270480000007</c:v>
                </c:pt>
                <c:pt idx="7">
                  <c:v>3545.7152273500001</c:v>
                </c:pt>
                <c:pt idx="8">
                  <c:v>3665.968394</c:v>
                </c:pt>
                <c:pt idx="9">
                  <c:v>3406.0655109600002</c:v>
                </c:pt>
              </c:numCache>
            </c:numRef>
          </c:val>
        </c:ser>
        <c:ser>
          <c:idx val="2"/>
          <c:order val="2"/>
          <c:tx>
            <c:strRef>
              <c:f>Cap_06!$A$152</c:f>
              <c:strCache>
                <c:ptCount val="1"/>
                <c:pt idx="0">
                  <c:v>Producción coque</c:v>
                </c:pt>
              </c:strCache>
            </c:strRef>
          </c:tx>
          <c:spPr>
            <a:pattFill prst="narHorz">
              <a:fgClr>
                <a:schemeClr val="dk1">
                  <a:tint val="75000"/>
                </a:schemeClr>
              </a:fgClr>
              <a:bgClr>
                <a:schemeClr val="dk1">
                  <a:tint val="7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75000"/>
                </a:schemeClr>
              </a:innerShdw>
            </a:effectLst>
          </c:spPr>
          <c:invertIfNegative val="0"/>
          <c:cat>
            <c:numRef>
              <c:f>Cap_06!$B$145:$K$145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Cap_06!$B$152:$K$152</c:f>
              <c:numCache>
                <c:formatCode>#,##0</c:formatCode>
                <c:ptCount val="10"/>
                <c:pt idx="0">
                  <c:v>1170.1571146299998</c:v>
                </c:pt>
                <c:pt idx="1">
                  <c:v>1216.1808435600001</c:v>
                </c:pt>
                <c:pt idx="2">
                  <c:v>2673.48424419</c:v>
                </c:pt>
                <c:pt idx="3">
                  <c:v>2111.2057199999999</c:v>
                </c:pt>
                <c:pt idx="4">
                  <c:v>2487.6695821900003</c:v>
                </c:pt>
                <c:pt idx="5">
                  <c:v>2345.35729528</c:v>
                </c:pt>
                <c:pt idx="6">
                  <c:v>2348.6681429999999</c:v>
                </c:pt>
                <c:pt idx="7">
                  <c:v>2614.1255097100002</c:v>
                </c:pt>
                <c:pt idx="8">
                  <c:v>2614.8467626099996</c:v>
                </c:pt>
                <c:pt idx="9">
                  <c:v>2850.7172703743377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67960"/>
        <c:axId val="507168352"/>
      </c:barChart>
      <c:lineChart>
        <c:grouping val="standard"/>
        <c:varyColors val="0"/>
        <c:ser>
          <c:idx val="1"/>
          <c:order val="0"/>
          <c:tx>
            <c:strRef>
              <c:f>Cap_06!$A$156</c:f>
              <c:strCache>
                <c:ptCount val="1"/>
                <c:pt idx="0">
                  <c:v>Rendimiento estimado de transformación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55000"/>
                </a:schemeClr>
              </a:solidFill>
              <a:ln>
                <a:noFill/>
              </a:ln>
              <a:effectLst/>
            </c:spPr>
          </c:marker>
          <c:cat>
            <c:strRef>
              <c:f>Cap_06!$B$145:$L$145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Cap_06!$B$156:$L$156</c:f>
              <c:numCache>
                <c:formatCode>#,##0.00</c:formatCode>
                <c:ptCount val="11"/>
                <c:pt idx="0">
                  <c:v>1.7417719941346987</c:v>
                </c:pt>
                <c:pt idx="1">
                  <c:v>2.1523226774545559</c:v>
                </c:pt>
                <c:pt idx="2">
                  <c:v>1.6991776689435225</c:v>
                </c:pt>
                <c:pt idx="3">
                  <c:v>0.83962506166855233</c:v>
                </c:pt>
                <c:pt idx="4">
                  <c:v>1.3487028034271096</c:v>
                </c:pt>
                <c:pt idx="5">
                  <c:v>1.261292983718644</c:v>
                </c:pt>
                <c:pt idx="6">
                  <c:v>1.4268627340938054</c:v>
                </c:pt>
                <c:pt idx="7">
                  <c:v>1.356367631997649</c:v>
                </c:pt>
                <c:pt idx="8">
                  <c:v>1.4019821147533813</c:v>
                </c:pt>
                <c:pt idx="9">
                  <c:v>1.194810003207627</c:v>
                </c:pt>
                <c:pt idx="10">
                  <c:v>1.393224750130196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167568"/>
        <c:axId val="507167176"/>
      </c:lineChart>
      <c:valAx>
        <c:axId val="50716717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7568"/>
        <c:crosses val="autoZero"/>
        <c:crossBetween val="between"/>
      </c:valAx>
      <c:catAx>
        <c:axId val="5071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7176"/>
        <c:crosses val="autoZero"/>
        <c:auto val="1"/>
        <c:lblAlgn val="ctr"/>
        <c:lblOffset val="100"/>
        <c:noMultiLvlLbl val="0"/>
      </c:catAx>
      <c:valAx>
        <c:axId val="50716835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7960"/>
        <c:crosses val="max"/>
        <c:crossBetween val="between"/>
      </c:valAx>
      <c:catAx>
        <c:axId val="5071679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0716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distribución por energético del consumo final de energía</a:t>
            </a:r>
            <a:r>
              <a:rPr lang="en-US" baseline="0"/>
              <a:t> </a:t>
            </a:r>
            <a:r>
              <a:rPr lang="en-US"/>
              <a:t>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Corcheau'!$A$60</c:f>
              <c:strCache>
                <c:ptCount val="1"/>
                <c:pt idx="0">
                  <c:v>Distribución consumo final de energía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6759742811479719E-3"/>
                  <c:y val="-1.0101010101010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8941241293865178E-2"/>
                  <c:y val="-1.21212121212121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7.225130559099524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Corcheau'!$A$62:$A$71</c:f>
              <c:strCache>
                <c:ptCount val="10"/>
                <c:pt idx="0">
                  <c:v>DIESEL OIL</c:v>
                </c:pt>
                <c:pt idx="1">
                  <c:v>GASOLINA MOTOR</c:v>
                </c:pt>
                <c:pt idx="2">
                  <c:v>GAS NATURAL</c:v>
                </c:pt>
                <c:pt idx="3">
                  <c:v>ENERGÍA ELECTRICA SIN</c:v>
                </c:pt>
                <c:pt idx="4">
                  <c:v>CARBÓN MINERAL</c:v>
                </c:pt>
                <c:pt idx="5">
                  <c:v>LEÑA</c:v>
                </c:pt>
                <c:pt idx="6">
                  <c:v>BAGAZO</c:v>
                </c:pt>
                <c:pt idx="7">
                  <c:v>KEROSENE Y JET FUEL</c:v>
                </c:pt>
                <c:pt idx="8">
                  <c:v>GAS LICUADO DE PETRÓLEO</c:v>
                </c:pt>
                <c:pt idx="9">
                  <c:v>Otros</c:v>
                </c:pt>
              </c:strCache>
            </c:strRef>
          </c:cat>
          <c:val>
            <c:numRef>
              <c:f>'Indicadores Corcheau'!$K$62:$K$71</c:f>
              <c:numCache>
                <c:formatCode>#,##0</c:formatCode>
                <c:ptCount val="10"/>
                <c:pt idx="0">
                  <c:v>277377.70184471412</c:v>
                </c:pt>
                <c:pt idx="1">
                  <c:v>207378.64773602312</c:v>
                </c:pt>
                <c:pt idx="2">
                  <c:v>205931.96959368841</c:v>
                </c:pt>
                <c:pt idx="3">
                  <c:v>197440.78049250756</c:v>
                </c:pt>
                <c:pt idx="4">
                  <c:v>94657.838035429842</c:v>
                </c:pt>
                <c:pt idx="5">
                  <c:v>62452.281596375855</c:v>
                </c:pt>
                <c:pt idx="6">
                  <c:v>55990.836555184527</c:v>
                </c:pt>
                <c:pt idx="7">
                  <c:v>49549.165513620712</c:v>
                </c:pt>
                <c:pt idx="8">
                  <c:v>27803.325546146098</c:v>
                </c:pt>
                <c:pt idx="9">
                  <c:v>41244.482179439299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34105534105535E-2"/>
          <c:y val="4.0847953216374272E-2"/>
          <c:w val="0.86316326530612242"/>
          <c:h val="0.69475906432748535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Cap_06!$A$184</c:f>
              <c:strCache>
                <c:ptCount val="1"/>
                <c:pt idx="0">
                  <c:v>Productos minerales no metálicos</c:v>
                </c:pt>
              </c:strCache>
            </c:strRef>
          </c:tx>
          <c:spPr>
            <a:pattFill prst="narHorz">
              <a:fgClr>
                <a:schemeClr val="dk1">
                  <a:tint val="75000"/>
                </a:schemeClr>
              </a:fgClr>
              <a:bgClr>
                <a:schemeClr val="dk1">
                  <a:tint val="7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750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Cap_06!$B$184:$K$184</c:f>
              <c:numCache>
                <c:formatCode>#,##0</c:formatCode>
                <c:ptCount val="10"/>
                <c:pt idx="0">
                  <c:v>1680.7710000000002</c:v>
                </c:pt>
                <c:pt idx="1">
                  <c:v>839.61099999999999</c:v>
                </c:pt>
                <c:pt idx="2">
                  <c:v>1876.4690000000001</c:v>
                </c:pt>
                <c:pt idx="3">
                  <c:v>1803.337</c:v>
                </c:pt>
                <c:pt idx="4">
                  <c:v>1417.49</c:v>
                </c:pt>
                <c:pt idx="5">
                  <c:v>1204.271</c:v>
                </c:pt>
                <c:pt idx="6">
                  <c:v>1538.1570000000002</c:v>
                </c:pt>
                <c:pt idx="7">
                  <c:v>1525.9649999999999</c:v>
                </c:pt>
                <c:pt idx="8">
                  <c:v>1591.24</c:v>
                </c:pt>
                <c:pt idx="9">
                  <c:v>1580.3892978374868</c:v>
                </c:pt>
              </c:numCache>
            </c:numRef>
          </c:val>
        </c:ser>
        <c:ser>
          <c:idx val="0"/>
          <c:order val="1"/>
          <c:tx>
            <c:strRef>
              <c:f>Cap_06!$A$185</c:f>
              <c:strCache>
                <c:ptCount val="1"/>
                <c:pt idx="0">
                  <c:v>Papel y cartón</c:v>
                </c:pt>
              </c:strCache>
            </c:strRef>
          </c:tx>
          <c:spPr>
            <a:pattFill prst="narHorz">
              <a:fgClr>
                <a:schemeClr val="dk1">
                  <a:tint val="88500"/>
                </a:schemeClr>
              </a:fgClr>
              <a:bgClr>
                <a:schemeClr val="dk1">
                  <a:tint val="8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885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Cap_06!$B$185:$K$185</c:f>
              <c:numCache>
                <c:formatCode>#,##0</c:formatCode>
                <c:ptCount val="10"/>
                <c:pt idx="0">
                  <c:v>104.1726</c:v>
                </c:pt>
                <c:pt idx="1">
                  <c:v>127.764</c:v>
                </c:pt>
                <c:pt idx="2">
                  <c:v>609.95000000000005</c:v>
                </c:pt>
                <c:pt idx="3">
                  <c:v>548.601</c:v>
                </c:pt>
                <c:pt idx="4">
                  <c:v>521.30499999999995</c:v>
                </c:pt>
                <c:pt idx="5">
                  <c:v>513.14</c:v>
                </c:pt>
                <c:pt idx="6">
                  <c:v>489.41500000000002</c:v>
                </c:pt>
                <c:pt idx="7">
                  <c:v>443.62299999999999</c:v>
                </c:pt>
                <c:pt idx="8">
                  <c:v>450.733</c:v>
                </c:pt>
                <c:pt idx="9">
                  <c:v>541.30256771433142</c:v>
                </c:pt>
              </c:numCache>
            </c:numRef>
          </c:val>
        </c:ser>
        <c:ser>
          <c:idx val="1"/>
          <c:order val="2"/>
          <c:tx>
            <c:strRef>
              <c:f>Cap_06!$A$186</c:f>
              <c:strCache>
                <c:ptCount val="1"/>
                <c:pt idx="0">
                  <c:v>Productos alimenticios</c:v>
                </c:pt>
              </c:strCache>
            </c:strRef>
          </c:tx>
          <c:spPr>
            <a:pattFill prst="narHorz">
              <a:fgClr>
                <a:schemeClr val="dk1">
                  <a:tint val="55000"/>
                </a:schemeClr>
              </a:fgClr>
              <a:bgClr>
                <a:schemeClr val="dk1">
                  <a:tint val="55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550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Cap_06!$B$186:$K$186</c:f>
              <c:numCache>
                <c:formatCode>#,##0</c:formatCode>
                <c:ptCount val="10"/>
                <c:pt idx="0">
                  <c:v>640.64954999999998</c:v>
                </c:pt>
                <c:pt idx="1">
                  <c:v>324.66999999999996</c:v>
                </c:pt>
                <c:pt idx="2">
                  <c:v>427.24599999999998</c:v>
                </c:pt>
                <c:pt idx="3">
                  <c:v>341.29599999999999</c:v>
                </c:pt>
                <c:pt idx="4">
                  <c:v>692.90599999999995</c:v>
                </c:pt>
                <c:pt idx="5">
                  <c:v>622.28199999999993</c:v>
                </c:pt>
                <c:pt idx="6">
                  <c:v>856.6</c:v>
                </c:pt>
                <c:pt idx="7">
                  <c:v>550.33699999999999</c:v>
                </c:pt>
                <c:pt idx="8">
                  <c:v>517.88900000000001</c:v>
                </c:pt>
                <c:pt idx="9">
                  <c:v>504.29969654005237</c:v>
                </c:pt>
              </c:numCache>
            </c:numRef>
          </c:val>
        </c:ser>
        <c:ser>
          <c:idx val="3"/>
          <c:order val="3"/>
          <c:tx>
            <c:strRef>
              <c:f>Cap_06!$A$187</c:f>
              <c:strCache>
                <c:ptCount val="1"/>
                <c:pt idx="0">
                  <c:v>Productos textiles</c:v>
                </c:pt>
              </c:strCache>
            </c:strRef>
          </c:tx>
          <c:spPr>
            <a:pattFill prst="narHorz">
              <a:fgClr>
                <a:schemeClr val="dk1">
                  <a:tint val="98500"/>
                </a:schemeClr>
              </a:fgClr>
              <a:bgClr>
                <a:schemeClr val="dk1">
                  <a:tint val="9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985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Cap_06!$B$187:$K$187</c:f>
              <c:numCache>
                <c:formatCode>#,##0</c:formatCode>
                <c:ptCount val="10"/>
                <c:pt idx="0">
                  <c:v>295.62499999999994</c:v>
                </c:pt>
                <c:pt idx="1">
                  <c:v>249.45700000000002</c:v>
                </c:pt>
                <c:pt idx="2">
                  <c:v>260.24200000000002</c:v>
                </c:pt>
                <c:pt idx="3">
                  <c:v>325.75900000000001</c:v>
                </c:pt>
                <c:pt idx="4">
                  <c:v>292.495</c:v>
                </c:pt>
                <c:pt idx="5">
                  <c:v>253.38299999999998</c:v>
                </c:pt>
                <c:pt idx="6">
                  <c:v>326.387</c:v>
                </c:pt>
                <c:pt idx="7">
                  <c:v>285.79300000000001</c:v>
                </c:pt>
                <c:pt idx="8">
                  <c:v>326.11700000000002</c:v>
                </c:pt>
                <c:pt idx="9">
                  <c:v>330.14328901796648</c:v>
                </c:pt>
              </c:numCache>
            </c:numRef>
          </c:val>
        </c:ser>
        <c:ser>
          <c:idx val="4"/>
          <c:order val="4"/>
          <c:tx>
            <c:strRef>
              <c:f>Cap_06!$A$188</c:f>
              <c:strCache>
                <c:ptCount val="1"/>
                <c:pt idx="0">
                  <c:v>Sustancias y productos químicos</c:v>
                </c:pt>
              </c:strCache>
            </c:strRef>
          </c:tx>
          <c:spPr>
            <a:pattFill prst="narHorz">
              <a:fgClr>
                <a:schemeClr val="dk1">
                  <a:tint val="30000"/>
                </a:schemeClr>
              </a:fgClr>
              <a:bgClr>
                <a:schemeClr val="dk1">
                  <a:tint val="3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300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Cap_06!$B$188:$K$188</c:f>
              <c:numCache>
                <c:formatCode>#,##0</c:formatCode>
                <c:ptCount val="10"/>
                <c:pt idx="0">
                  <c:v>25.102999999999998</c:v>
                </c:pt>
                <c:pt idx="1">
                  <c:v>19.521000000000001</c:v>
                </c:pt>
                <c:pt idx="2">
                  <c:v>102.54300000000001</c:v>
                </c:pt>
                <c:pt idx="3">
                  <c:v>140.65600000000001</c:v>
                </c:pt>
                <c:pt idx="4">
                  <c:v>180.40700000000001</c:v>
                </c:pt>
                <c:pt idx="5">
                  <c:v>150.679</c:v>
                </c:pt>
                <c:pt idx="6">
                  <c:v>167.68899999999999</c:v>
                </c:pt>
                <c:pt idx="7">
                  <c:v>154.001</c:v>
                </c:pt>
                <c:pt idx="8">
                  <c:v>236.76799999999997</c:v>
                </c:pt>
                <c:pt idx="9">
                  <c:v>313.4351352221201</c:v>
                </c:pt>
              </c:numCache>
            </c:numRef>
          </c:val>
        </c:ser>
        <c:ser>
          <c:idx val="5"/>
          <c:order val="5"/>
          <c:tx>
            <c:strRef>
              <c:f>Cap_06!$A$189</c:f>
              <c:strCache>
                <c:ptCount val="1"/>
                <c:pt idx="0">
                  <c:v>Productos metalúrgicos básicos</c:v>
                </c:pt>
              </c:strCache>
            </c:strRef>
          </c:tx>
          <c:spPr>
            <a:pattFill prst="narHorz">
              <a:fgClr>
                <a:schemeClr val="dk1">
                  <a:tint val="60000"/>
                </a:schemeClr>
              </a:fgClr>
              <a:bgClr>
                <a:schemeClr val="dk1">
                  <a:tint val="6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600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Cap_06!$B$189:$K$189</c:f>
              <c:numCache>
                <c:formatCode>#,##0</c:formatCode>
                <c:ptCount val="10"/>
                <c:pt idx="0">
                  <c:v>241.994</c:v>
                </c:pt>
                <c:pt idx="1">
                  <c:v>268.04599999999999</c:v>
                </c:pt>
                <c:pt idx="2">
                  <c:v>0.95899999999999996</c:v>
                </c:pt>
                <c:pt idx="3">
                  <c:v>1.0589999999999999</c:v>
                </c:pt>
                <c:pt idx="4">
                  <c:v>2.0819999999999999</c:v>
                </c:pt>
                <c:pt idx="5">
                  <c:v>93.144000000000005</c:v>
                </c:pt>
                <c:pt idx="6">
                  <c:v>169.5</c:v>
                </c:pt>
                <c:pt idx="7">
                  <c:v>190.63500000000002</c:v>
                </c:pt>
                <c:pt idx="8">
                  <c:v>219.42000000000002</c:v>
                </c:pt>
                <c:pt idx="9">
                  <c:v>216.75052710299045</c:v>
                </c:pt>
              </c:numCache>
            </c:numRef>
          </c:val>
        </c:ser>
        <c:ser>
          <c:idx val="6"/>
          <c:order val="6"/>
          <c:tx>
            <c:strRef>
              <c:f>Cap_06!$A$190</c:f>
              <c:strCache>
                <c:ptCount val="1"/>
                <c:pt idx="0">
                  <c:v>Otros subsectores industriales </c:v>
                </c:pt>
              </c:strCache>
            </c:strRef>
          </c:tx>
          <c:spPr>
            <a:pattFill prst="narHorz">
              <a:fgClr>
                <a:schemeClr val="dk1">
                  <a:tint val="80000"/>
                </a:schemeClr>
              </a:fgClr>
              <a:bgClr>
                <a:schemeClr val="dk1">
                  <a:tint val="8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80000"/>
                </a:schemeClr>
              </a:innerShdw>
            </a:effectLst>
          </c:spPr>
          <c:invertIfNegative val="0"/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Cap_06!$B$190:$K$190</c:f>
              <c:numCache>
                <c:formatCode>#,##0</c:formatCode>
                <c:ptCount val="10"/>
                <c:pt idx="0">
                  <c:v>147.65599999999998</c:v>
                </c:pt>
                <c:pt idx="1">
                  <c:v>128.679</c:v>
                </c:pt>
                <c:pt idx="2">
                  <c:v>162.80200000000002</c:v>
                </c:pt>
                <c:pt idx="3">
                  <c:v>100.67800000000003</c:v>
                </c:pt>
                <c:pt idx="4">
                  <c:v>111.03000000000002</c:v>
                </c:pt>
                <c:pt idx="5">
                  <c:v>81.878</c:v>
                </c:pt>
                <c:pt idx="6">
                  <c:v>68.063999999999993</c:v>
                </c:pt>
                <c:pt idx="7">
                  <c:v>41.01400000000001</c:v>
                </c:pt>
                <c:pt idx="8">
                  <c:v>46.883000000000003</c:v>
                </c:pt>
                <c:pt idx="9">
                  <c:v>39.920492581585329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7169136"/>
        <c:axId val="507166392"/>
      </c:barChart>
      <c:lineChart>
        <c:grouping val="stacked"/>
        <c:varyColors val="0"/>
        <c:ser>
          <c:idx val="7"/>
          <c:order val="7"/>
          <c:tx>
            <c:strRef>
              <c:f>Cap_06!$A$191</c:f>
              <c:strCache>
                <c:ptCount val="1"/>
                <c:pt idx="0">
                  <c:v>Total consumo final de carbón mineral</c:v>
                </c:pt>
              </c:strCache>
            </c:strRef>
          </c:tx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dk1">
                  <a:tint val="88500"/>
                </a:schemeClr>
              </a:solidFill>
              <a:ln>
                <a:noFill/>
              </a:ln>
              <a:effectLst/>
            </c:spPr>
          </c:marker>
          <c:cat>
            <c:numRef>
              <c:f>Cap_06!$B$183:$K$183</c:f>
              <c:numCache>
                <c:formatCode>0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Cap_06!$B$191:$K$191</c:f>
              <c:numCache>
                <c:formatCode>#,##0</c:formatCode>
                <c:ptCount val="10"/>
                <c:pt idx="0">
                  <c:v>3135.9711500000003</c:v>
                </c:pt>
                <c:pt idx="1">
                  <c:v>1957.7480000000003</c:v>
                </c:pt>
                <c:pt idx="2">
                  <c:v>3440.2110000000002</c:v>
                </c:pt>
                <c:pt idx="3">
                  <c:v>3261.386</c:v>
                </c:pt>
                <c:pt idx="4">
                  <c:v>3217.7150000000001</c:v>
                </c:pt>
                <c:pt idx="5">
                  <c:v>2918.7770000000005</c:v>
                </c:pt>
                <c:pt idx="6">
                  <c:v>3615.8119999999999</c:v>
                </c:pt>
                <c:pt idx="7">
                  <c:v>3191.3680000000008</c:v>
                </c:pt>
                <c:pt idx="8">
                  <c:v>3389.05</c:v>
                </c:pt>
                <c:pt idx="9">
                  <c:v>3526.2410060165334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57224"/>
        <c:axId val="507166000"/>
      </c:lineChart>
      <c:valAx>
        <c:axId val="50716639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9136"/>
        <c:crosses val="autoZero"/>
        <c:crossBetween val="between"/>
      </c:valAx>
      <c:catAx>
        <c:axId val="507169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7166392"/>
        <c:crosses val="autoZero"/>
        <c:auto val="1"/>
        <c:lblAlgn val="ctr"/>
        <c:lblOffset val="100"/>
        <c:noMultiLvlLbl val="0"/>
      </c:catAx>
      <c:valAx>
        <c:axId val="5071660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7224"/>
        <c:crosses val="max"/>
        <c:crossBetween val="between"/>
      </c:valAx>
      <c:catAx>
        <c:axId val="5052572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07166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23166023166033E-2"/>
          <c:y val="0.8106122807017544"/>
          <c:w val="0.97600784457927314"/>
          <c:h val="0.16710701754385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'Indicadores Corcheau'!$A$6</c:f>
              <c:strCache>
                <c:ptCount val="1"/>
                <c:pt idx="0">
                  <c:v>CARBÓN MINERAL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elete val="1"/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Corcheau'!$B$6:$K$6</c:f>
              <c:numCache>
                <c:formatCode>#,##0</c:formatCode>
                <c:ptCount val="10"/>
                <c:pt idx="0">
                  <c:v>1903693.9130268239</c:v>
                </c:pt>
                <c:pt idx="1">
                  <c:v>2010404.1732636164</c:v>
                </c:pt>
                <c:pt idx="2">
                  <c:v>2113937.5776473721</c:v>
                </c:pt>
                <c:pt idx="3">
                  <c:v>2093958.4157427233</c:v>
                </c:pt>
                <c:pt idx="4">
                  <c:v>2138327.4096011044</c:v>
                </c:pt>
                <c:pt idx="5">
                  <c:v>2467721.2876602602</c:v>
                </c:pt>
                <c:pt idx="6">
                  <c:v>2560360.8892193451</c:v>
                </c:pt>
                <c:pt idx="7">
                  <c:v>2458887.0054551428</c:v>
                </c:pt>
                <c:pt idx="8">
                  <c:v>2547523.4695329294</c:v>
                </c:pt>
                <c:pt idx="9">
                  <c:v>2460366.7196832686</c:v>
                </c:pt>
              </c:numCache>
            </c:numRef>
          </c:val>
        </c:ser>
        <c:ser>
          <c:idx val="1"/>
          <c:order val="1"/>
          <c:tx>
            <c:strRef>
              <c:f>'Indicadores Corcheau'!$A$7</c:f>
              <c:strCache>
                <c:ptCount val="1"/>
                <c:pt idx="0">
                  <c:v>PETROLEO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delete val="1"/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Corcheau'!$B$7:$K$7</c:f>
              <c:numCache>
                <c:formatCode>#,##0</c:formatCode>
                <c:ptCount val="10"/>
                <c:pt idx="0">
                  <c:v>1171806.5020887267</c:v>
                </c:pt>
                <c:pt idx="1">
                  <c:v>1179994.3418000557</c:v>
                </c:pt>
                <c:pt idx="2">
                  <c:v>1309247.237128247</c:v>
                </c:pt>
                <c:pt idx="3">
                  <c:v>1489958.7227843099</c:v>
                </c:pt>
                <c:pt idx="4">
                  <c:v>1746048.5627109618</c:v>
                </c:pt>
                <c:pt idx="5">
                  <c:v>2033552.1414826424</c:v>
                </c:pt>
                <c:pt idx="6">
                  <c:v>2103408.6496249163</c:v>
                </c:pt>
                <c:pt idx="7">
                  <c:v>2253491.0205944399</c:v>
                </c:pt>
                <c:pt idx="8">
                  <c:v>2210402.1351781292</c:v>
                </c:pt>
                <c:pt idx="9">
                  <c:v>2244313.569129854</c:v>
                </c:pt>
              </c:numCache>
            </c:numRef>
          </c:val>
        </c:ser>
        <c:ser>
          <c:idx val="2"/>
          <c:order val="2"/>
          <c:tx>
            <c:strRef>
              <c:f>'Indicadores Corcheau'!$A$8</c:f>
              <c:strCache>
                <c:ptCount val="1"/>
                <c:pt idx="0">
                  <c:v>GAS NATURAL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delete val="1"/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Corcheau'!$B$8:$K$8</c:f>
              <c:numCache>
                <c:formatCode>#,##0</c:formatCode>
                <c:ptCount val="10"/>
                <c:pt idx="0">
                  <c:v>1391525.0644667519</c:v>
                </c:pt>
                <c:pt idx="1">
                  <c:v>1235670.5829584831</c:v>
                </c:pt>
                <c:pt idx="2">
                  <c:v>1395831.5423159332</c:v>
                </c:pt>
                <c:pt idx="3">
                  <c:v>1937719.8241235551</c:v>
                </c:pt>
                <c:pt idx="4">
                  <c:v>1153939.3170071477</c:v>
                </c:pt>
                <c:pt idx="5">
                  <c:v>1112846.4008722436</c:v>
                </c:pt>
                <c:pt idx="6">
                  <c:v>1096848.173798624</c:v>
                </c:pt>
                <c:pt idx="7">
                  <c:v>1053823.2377095011</c:v>
                </c:pt>
                <c:pt idx="8">
                  <c:v>966536.66026811884</c:v>
                </c:pt>
                <c:pt idx="9">
                  <c:v>884170.82902210427</c:v>
                </c:pt>
              </c:numCache>
            </c:numRef>
          </c:val>
        </c:ser>
        <c:ser>
          <c:idx val="3"/>
          <c:order val="3"/>
          <c:tx>
            <c:strRef>
              <c:f>'Indicadores Corcheau'!$A$9</c:f>
              <c:strCache>
                <c:ptCount val="1"/>
                <c:pt idx="0">
                  <c:v>HIDROENERGÍA</c:v>
                </c:pt>
              </c:strCache>
            </c:strRef>
          </c:tx>
          <c:spPr>
            <a:pattFill prst="narHorz">
              <a:fgClr>
                <a:schemeClr val="accent1">
                  <a:lumMod val="60000"/>
                </a:schemeClr>
              </a:fgClr>
              <a:bgClr>
                <a:schemeClr val="accent1">
                  <a:lumMod val="6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lumMod val="60000"/>
                </a:schemeClr>
              </a:innerShdw>
            </a:effectLst>
          </c:spPr>
          <c:invertIfNegative val="0"/>
          <c:dLbls>
            <c:delete val="1"/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Corcheau'!$B$9:$K$9</c:f>
              <c:numCache>
                <c:formatCode>#,##0</c:formatCode>
                <c:ptCount val="10"/>
                <c:pt idx="0">
                  <c:v>184837.88110589853</c:v>
                </c:pt>
                <c:pt idx="1">
                  <c:v>177623.76870381369</c:v>
                </c:pt>
                <c:pt idx="2">
                  <c:v>207289.69877224791</c:v>
                </c:pt>
                <c:pt idx="3">
                  <c:v>155866.997311732</c:v>
                </c:pt>
                <c:pt idx="4">
                  <c:v>188968.33062738794</c:v>
                </c:pt>
                <c:pt idx="5">
                  <c:v>265196.81170269882</c:v>
                </c:pt>
                <c:pt idx="6">
                  <c:v>203243.71216948464</c:v>
                </c:pt>
                <c:pt idx="7">
                  <c:v>178459.49356471671</c:v>
                </c:pt>
                <c:pt idx="8">
                  <c:v>180884.4777836565</c:v>
                </c:pt>
                <c:pt idx="9">
                  <c:v>223775.45449234659</c:v>
                </c:pt>
              </c:numCache>
            </c:numRef>
          </c:val>
        </c:ser>
        <c:ser>
          <c:idx val="4"/>
          <c:order val="4"/>
          <c:tx>
            <c:strRef>
              <c:f>'Indicadores Corcheau'!$A$10</c:f>
              <c:strCache>
                <c:ptCount val="1"/>
                <c:pt idx="0">
                  <c:v>Otros</c:v>
                </c:pt>
              </c:strCache>
            </c:strRef>
          </c:tx>
          <c:spPr>
            <a:pattFill prst="narHorz">
              <a:fgClr>
                <a:schemeClr val="accent3">
                  <a:lumMod val="60000"/>
                </a:schemeClr>
              </a:fgClr>
              <a:bgClr>
                <a:schemeClr val="accent3">
                  <a:lumMod val="6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>
                  <a:lumMod val="60000"/>
                </a:schemeClr>
              </a:innerShdw>
            </a:effectLst>
          </c:spPr>
          <c:invertIfNegative val="0"/>
          <c:dLbls>
            <c:delete val="1"/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Corcheau'!$B$10:$K$10</c:f>
              <c:numCache>
                <c:formatCode>#,##0</c:formatCode>
                <c:ptCount val="10"/>
                <c:pt idx="0">
                  <c:v>169023.85281601842</c:v>
                </c:pt>
                <c:pt idx="1">
                  <c:v>167020.88414224886</c:v>
                </c:pt>
                <c:pt idx="2">
                  <c:v>161275.4166982786</c:v>
                </c:pt>
                <c:pt idx="3">
                  <c:v>180545.26090051851</c:v>
                </c:pt>
                <c:pt idx="4">
                  <c:v>161936.99295798267</c:v>
                </c:pt>
                <c:pt idx="5">
                  <c:v>167789.93687988567</c:v>
                </c:pt>
                <c:pt idx="6">
                  <c:v>153760.31108437062</c:v>
                </c:pt>
                <c:pt idx="7">
                  <c:v>155000.67478330032</c:v>
                </c:pt>
                <c:pt idx="8">
                  <c:v>162054.51363862009</c:v>
                </c:pt>
                <c:pt idx="9">
                  <c:v>155923.92272709773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05245072"/>
        <c:axId val="505245856"/>
      </c:barChart>
      <c:lineChart>
        <c:grouping val="standard"/>
        <c:varyColors val="0"/>
        <c:ser>
          <c:idx val="5"/>
          <c:order val="5"/>
          <c:tx>
            <c:strRef>
              <c:f>'Indicadores Corcheau'!$A$16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'Indicadores Corcheau'!$B$5:$K$5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'Indicadores Corcheau'!$B$16:$K$16</c:f>
              <c:numCache>
                <c:formatCode>#,##0</c:formatCode>
                <c:ptCount val="10"/>
                <c:pt idx="0">
                  <c:v>338047.70563203684</c:v>
                </c:pt>
                <c:pt idx="1">
                  <c:v>334041.76828449772</c:v>
                </c:pt>
                <c:pt idx="2">
                  <c:v>322550.83339655719</c:v>
                </c:pt>
                <c:pt idx="3">
                  <c:v>361090.52180103702</c:v>
                </c:pt>
                <c:pt idx="4">
                  <c:v>323873.98591596534</c:v>
                </c:pt>
                <c:pt idx="5">
                  <c:v>335579.87375977135</c:v>
                </c:pt>
                <c:pt idx="6">
                  <c:v>307520.62216874125</c:v>
                </c:pt>
                <c:pt idx="7">
                  <c:v>310001.34956660063</c:v>
                </c:pt>
                <c:pt idx="8">
                  <c:v>324109.02727724018</c:v>
                </c:pt>
                <c:pt idx="9">
                  <c:v>311847.84545419546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5248208"/>
        <c:axId val="505247816"/>
      </c:lineChart>
      <c:valAx>
        <c:axId val="505245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45072"/>
        <c:crosses val="max"/>
        <c:crossBetween val="between"/>
      </c:valAx>
      <c:catAx>
        <c:axId val="50524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245856"/>
        <c:crosses val="autoZero"/>
        <c:auto val="1"/>
        <c:lblAlgn val="ctr"/>
        <c:lblOffset val="100"/>
        <c:noMultiLvlLbl val="0"/>
      </c:catAx>
      <c:valAx>
        <c:axId val="505247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KTEP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48208"/>
        <c:crosses val="autoZero"/>
        <c:crossBetween val="between"/>
      </c:valAx>
      <c:catAx>
        <c:axId val="50524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247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Documento!$A$12</c:f>
              <c:strCache>
                <c:ptCount val="1"/>
                <c:pt idx="0">
                  <c:v>Suministro energía primaria (MTEP)</c:v>
                </c:pt>
              </c:strCache>
            </c:strRef>
          </c:tx>
          <c:spPr>
            <a:pattFill prst="narHorz">
              <a:fgClr>
                <a:schemeClr val="accent6">
                  <a:lumMod val="80000"/>
                  <a:lumOff val="20000"/>
                </a:schemeClr>
              </a:fgClr>
              <a:bgClr>
                <a:schemeClr val="accent6">
                  <a:lumMod val="80000"/>
                  <a:lumOff val="2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>
                  <a:lumMod val="80000"/>
                  <a:lumOff val="20000"/>
                </a:schemeClr>
              </a:innerShdw>
            </a:effectLst>
          </c:spPr>
          <c:invertIfNegative val="0"/>
          <c:cat>
            <c:numRef>
              <c:f>Documento!$B$5:$J$5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Documento!$B$12:$J$12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Documento!$A$13</c:f>
              <c:strCache>
                <c:ptCount val="1"/>
                <c:pt idx="0">
                  <c:v>Consumo energía final (MTEP)</c:v>
                </c:pt>
              </c:strCache>
            </c:strRef>
          </c:tx>
          <c:spPr>
            <a:pattFill prst="narHorz">
              <a:fgClr>
                <a:schemeClr val="accent5">
                  <a:lumMod val="80000"/>
                  <a:lumOff val="20000"/>
                </a:schemeClr>
              </a:fgClr>
              <a:bgClr>
                <a:schemeClr val="accent5">
                  <a:lumMod val="80000"/>
                  <a:lumOff val="20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>
                  <a:lumMod val="80000"/>
                  <a:lumOff val="20000"/>
                </a:schemeClr>
              </a:innerShdw>
            </a:effectLst>
          </c:spPr>
          <c:invertIfNegative val="0"/>
          <c:cat>
            <c:numRef>
              <c:f>Documento!$B$5:$J$5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Documento!$B$13:$J$13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505254088"/>
        <c:axId val="505256440"/>
        <c:extLst>
          <c:ext xmlns:c15="http://schemas.microsoft.com/office/drawing/2012/chart" uri="{02D57815-91ED-43cb-92C2-25804820EDAC}">
            <c15:filteredBa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Documento!$A$14</c15:sqref>
                        </c15:formulaRef>
                      </c:ext>
                    </c:extLst>
                    <c:strCache>
                      <c:ptCount val="1"/>
                      <c:pt idx="0">
                        <c:v>Consumo energía eléctrica (MTEP)</c:v>
                      </c:pt>
                    </c:strCache>
                  </c:strRef>
                </c:tx>
                <c:spPr>
                  <a:pattFill prst="narHorz">
                    <a:fgClr>
                      <a:schemeClr val="accent4">
                        <a:lumMod val="80000"/>
                        <a:lumOff val="20000"/>
                      </a:schemeClr>
                    </a:fgClr>
                    <a:bgClr>
                      <a:schemeClr val="accent4">
                        <a:lumMod val="80000"/>
                        <a:lumOff val="2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4">
                        <a:lumMod val="80000"/>
                        <a:lumOff val="20000"/>
                      </a:schemeClr>
                    </a:inn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Documento!$B$14:$J$14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Documento!$A$8</c:f>
              <c:strCache>
                <c:ptCount val="1"/>
                <c:pt idx="0">
                  <c:v>PIB precios constantes  (BB COP 2005)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cat>
            <c:numRef>
              <c:f>Documento!$B$5:$J$5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Documento!$B$8:$J$8</c:f>
              <c:numCache>
                <c:formatCode>0.0</c:formatCode>
                <c:ptCount val="9"/>
                <c:pt idx="0">
                  <c:v>362.93799999999999</c:v>
                </c:pt>
                <c:pt idx="1">
                  <c:v>387.983</c:v>
                </c:pt>
                <c:pt idx="2">
                  <c:v>401.74400000000003</c:v>
                </c:pt>
                <c:pt idx="3">
                  <c:v>408.37900000000002</c:v>
                </c:pt>
                <c:pt idx="4">
                  <c:v>424.59899999999999</c:v>
                </c:pt>
                <c:pt idx="5">
                  <c:v>452.57799999999997</c:v>
                </c:pt>
                <c:pt idx="6">
                  <c:v>470.88</c:v>
                </c:pt>
                <c:pt idx="7">
                  <c:v>494.12400000000002</c:v>
                </c:pt>
                <c:pt idx="8">
                  <c:v>516.61900000000003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55264"/>
        <c:axId val="5052501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Documento!$A$6</c15:sqref>
                        </c15:formulaRef>
                      </c:ext>
                    </c:extLst>
                    <c:strCache>
                      <c:ptCount val="1"/>
                      <c:pt idx="0">
                        <c:v>PIB precios corrientes (BB COP)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6"/>
                    </a:solidFill>
                    <a:ln>
                      <a:noFill/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Documento!$B$6:$J$6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383.89800000000002</c:v>
                      </c:pt>
                      <c:pt idx="1">
                        <c:v>431.072</c:v>
                      </c:pt>
                      <c:pt idx="2">
                        <c:v>480.08699999999999</c:v>
                      </c:pt>
                      <c:pt idx="3">
                        <c:v>504.64699999999999</c:v>
                      </c:pt>
                      <c:pt idx="4">
                        <c:v>544.92399999999998</c:v>
                      </c:pt>
                      <c:pt idx="5">
                        <c:v>619.89400000000001</c:v>
                      </c:pt>
                      <c:pt idx="6">
                        <c:v>664.24</c:v>
                      </c:pt>
                      <c:pt idx="7">
                        <c:v>710.25699999999995</c:v>
                      </c:pt>
                      <c:pt idx="8">
                        <c:v>756.15200000000004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Documento!$A$7</c15:sqref>
                        </c15:formulaRef>
                      </c:ext>
                    </c:extLst>
                    <c:strCache>
                      <c:ptCount val="1"/>
                      <c:pt idx="0">
                        <c:v>PIB precios corrientes (Mil MUSD)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Documento!$B$7:$J$7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162.80799667512022</c:v>
                      </c:pt>
                      <c:pt idx="1">
                        <c:v>207.41068636177738</c:v>
                      </c:pt>
                      <c:pt idx="2">
                        <c:v>244.16252174178388</c:v>
                      </c:pt>
                      <c:pt idx="3">
                        <c:v>234.03484688979685</c:v>
                      </c:pt>
                      <c:pt idx="4">
                        <c:v>287.1209606457698</c:v>
                      </c:pt>
                      <c:pt idx="5">
                        <c:v>335.40962140928593</c:v>
                      </c:pt>
                      <c:pt idx="6">
                        <c:v>369.38545124928402</c:v>
                      </c:pt>
                      <c:pt idx="7">
                        <c:v>380.04013055808224</c:v>
                      </c:pt>
                      <c:pt idx="8">
                        <c:v>377.94749785073071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Documento!$A$9</c15:sqref>
                        </c15:formulaRef>
                      </c:ext>
                    </c:extLst>
                    <c:strCache>
                      <c:ptCount val="1"/>
                      <c:pt idx="0">
                        <c:v>PIB precios constantes (Mil MUSD 2005)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Documento!$B$9:$J$9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156.3868888343093</c:v>
                      </c:pt>
                      <c:pt idx="1">
                        <c:v>167.1785657346484</c:v>
                      </c:pt>
                      <c:pt idx="2">
                        <c:v>173.10806327210366</c:v>
                      </c:pt>
                      <c:pt idx="3">
                        <c:v>175.96702818461114</c:v>
                      </c:pt>
                      <c:pt idx="4">
                        <c:v>182.95608785015318</c:v>
                      </c:pt>
                      <c:pt idx="5">
                        <c:v>195.01200032747752</c:v>
                      </c:pt>
                      <c:pt idx="6">
                        <c:v>202.89817603640171</c:v>
                      </c:pt>
                      <c:pt idx="7">
                        <c:v>212.91381739681225</c:v>
                      </c:pt>
                      <c:pt idx="8">
                        <c:v>222.60672104517036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Documento!$A$10</c15:sqref>
                        </c15:formulaRef>
                      </c:ext>
                    </c:extLst>
                    <c:strCache>
                      <c:ptCount val="1"/>
                      <c:pt idx="0">
                        <c:v>Población (MM Habitantes)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6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Documento!$B$10:$J$10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43.835743999999998</c:v>
                      </c:pt>
                      <c:pt idx="1">
                        <c:v>44.374646999999996</c:v>
                      </c:pt>
                      <c:pt idx="2">
                        <c:v>44.901660000000007</c:v>
                      </c:pt>
                      <c:pt idx="3">
                        <c:v>45.416275999999996</c:v>
                      </c:pt>
                      <c:pt idx="4">
                        <c:v>45.918101</c:v>
                      </c:pt>
                      <c:pt idx="5">
                        <c:v>46.406446000000003</c:v>
                      </c:pt>
                      <c:pt idx="6">
                        <c:v>46.881017999999997</c:v>
                      </c:pt>
                      <c:pt idx="7">
                        <c:v>47.342362999999999</c:v>
                      </c:pt>
                      <c:pt idx="8">
                        <c:v>47.791392999999999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Documento!$A$11</c15:sqref>
                        </c15:formulaRef>
                      </c:ext>
                    </c:extLst>
                    <c:strCache>
                      <c:ptCount val="1"/>
                      <c:pt idx="0">
                        <c:v>Producción energía primaria (MTEP)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Documento!$B$11:$J$11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Documento!$A$15</c15:sqref>
                        </c15:formulaRef>
                      </c:ext>
                    </c:extLst>
                    <c:strCache>
                      <c:ptCount val="1"/>
                      <c:pt idx="0">
                        <c:v>Consumo energía eléctrica (TWh)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Documento!$B$15:$J$15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052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0168"/>
        <c:crosses val="autoZero"/>
        <c:auto val="1"/>
        <c:lblAlgn val="ctr"/>
        <c:lblOffset val="100"/>
        <c:noMultiLvlLbl val="0"/>
      </c:catAx>
      <c:valAx>
        <c:axId val="5052501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5264"/>
        <c:crosses val="autoZero"/>
        <c:crossBetween val="between"/>
      </c:valAx>
      <c:valAx>
        <c:axId val="505256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 BB </a:t>
                </a:r>
                <a:r>
                  <a:rPr lang="es-CO"/>
                  <a:t>COP 2005)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4088"/>
        <c:crosses val="max"/>
        <c:crossBetween val="between"/>
      </c:valAx>
      <c:catAx>
        <c:axId val="505254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5256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Documento!$A$41:$B$41</c:f>
              <c:strCache>
                <c:ptCount val="2"/>
                <c:pt idx="0">
                  <c:v>PIB (Base 2005)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cat>
            <c:numRef>
              <c:f>Documento!$C$40:$J$40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Documento!$C$41:$J$41</c:f>
              <c:numCache>
                <c:formatCode>0.0%</c:formatCode>
                <c:ptCount val="8"/>
                <c:pt idx="0">
                  <c:v>6.900627655412217E-2</c:v>
                </c:pt>
                <c:pt idx="1">
                  <c:v>3.5468048857810741E-2</c:v>
                </c:pt>
                <c:pt idx="2">
                  <c:v>1.65154924529054E-2</c:v>
                </c:pt>
                <c:pt idx="3">
                  <c:v>3.9718007047375048E-2</c:v>
                </c:pt>
                <c:pt idx="4">
                  <c:v>6.589511515571167E-2</c:v>
                </c:pt>
                <c:pt idx="5">
                  <c:v>4.0439438063714972E-2</c:v>
                </c:pt>
                <c:pt idx="6">
                  <c:v>4.936289500509683E-2</c:v>
                </c:pt>
                <c:pt idx="7">
                  <c:v>4.5525009916539183E-2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Documento!$A$42:$B$42</c:f>
              <c:strCache>
                <c:ptCount val="2"/>
                <c:pt idx="0">
                  <c:v>Suministro energía primaria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cat>
            <c:numRef>
              <c:f>Documento!$C$40:$J$40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Documento!$C$42:$J$42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Documento!$A$43:$B$43</c:f>
              <c:strCache>
                <c:ptCount val="2"/>
                <c:pt idx="0">
                  <c:v>Consumo energía final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cat>
            <c:numRef>
              <c:f>Documento!$C$40:$J$40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Documento!$C$43:$J$43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Documento!$A$44:$B$44</c:f>
              <c:strCache>
                <c:ptCount val="2"/>
                <c:pt idx="0">
                  <c:v>Consumo energía eléctrica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cat>
            <c:numRef>
              <c:f>Documento!$C$40:$J$40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Documento!$C$44:$J$44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48992"/>
        <c:axId val="505252520"/>
      </c:lineChart>
      <c:catAx>
        <c:axId val="5052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2520"/>
        <c:crosses val="autoZero"/>
        <c:auto val="1"/>
        <c:lblAlgn val="ctr"/>
        <c:lblOffset val="100"/>
        <c:noMultiLvlLbl val="0"/>
      </c:catAx>
      <c:valAx>
        <c:axId val="505252520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4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Documento!$A$22</c:f>
              <c:strCache>
                <c:ptCount val="1"/>
                <c:pt idx="0">
                  <c:v>Suministro energía primaria (TEP)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cat>
            <c:numRef>
              <c:f>Documento!$B$20:$J$20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Documento!$B$22:$J$22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Documento!$A$23</c:f>
              <c:strCache>
                <c:ptCount val="1"/>
                <c:pt idx="0">
                  <c:v>Consumo energía final (TEP)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numRef>
              <c:f>Documento!$B$20:$J$20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Documento!$B$23:$J$23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505254480"/>
        <c:axId val="505246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Documento!$A$21</c15:sqref>
                        </c15:formulaRef>
                      </c:ext>
                    </c:extLst>
                    <c:strCache>
                      <c:ptCount val="1"/>
                      <c:pt idx="0">
                        <c:v>PIB (MCOP 2005)</c:v>
                      </c:pt>
                    </c:strCache>
                  </c:strRef>
                </c:tx>
                <c:spPr>
                  <a:pattFill prst="narHorz">
                    <a:fgClr>
                      <a:schemeClr val="accent6"/>
                    </a:fgClr>
                    <a:bgClr>
                      <a:schemeClr val="accent6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/>
                    </a:inn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Documento!$B$20:$J$20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Documento!$B$21:$J$21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8.2794990316578172</c:v>
                      </c:pt>
                      <c:pt idx="1">
                        <c:v>8.7433484259604377</c:v>
                      </c:pt>
                      <c:pt idx="2">
                        <c:v>8.9471970524029611</c:v>
                      </c:pt>
                      <c:pt idx="3">
                        <c:v>8.9919085395729059</c:v>
                      </c:pt>
                      <c:pt idx="4">
                        <c:v>9.2468763026589453</c:v>
                      </c:pt>
                      <c:pt idx="5">
                        <c:v>9.7524813686443466</c:v>
                      </c:pt>
                      <c:pt idx="6">
                        <c:v>10.044150491783263</c:v>
                      </c:pt>
                      <c:pt idx="7">
                        <c:v>10.437248347743015</c:v>
                      </c:pt>
                      <c:pt idx="8">
                        <c:v>10.809875326295678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Documento!$A$24</c15:sqref>
                        </c15:formulaRef>
                      </c:ext>
                    </c:extLst>
                    <c:strCache>
                      <c:ptCount val="1"/>
                      <c:pt idx="0">
                        <c:v>Consumo energía eléctrica (TEP)</c:v>
                      </c:pt>
                    </c:strCache>
                  </c:strRef>
                </c:tx>
                <c:spPr>
                  <a:pattFill prst="narHorz">
                    <a:fgClr>
                      <a:schemeClr val="accent6">
                        <a:lumMod val="60000"/>
                      </a:schemeClr>
                    </a:fgClr>
                    <a:bgClr>
                      <a:schemeClr val="accent6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>
                        <a:lumMod val="60000"/>
                      </a:schemeClr>
                    </a:innerShdw>
                  </a:effectLst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Documento!$B$20:$J$20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Documento!$B$24:$J$24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cked"/>
        <c:varyColors val="0"/>
        <c:ser>
          <c:idx val="4"/>
          <c:order val="4"/>
          <c:tx>
            <c:strRef>
              <c:f>Documento!$A$25</c:f>
              <c:strCache>
                <c:ptCount val="1"/>
                <c:pt idx="0">
                  <c:v>Consumo energía eléctrica (MWh)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cat>
            <c:numRef>
              <c:f>Documento!$B$20:$J$20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Documento!$B$25:$J$25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50560"/>
        <c:axId val="505254872"/>
      </c:lineChart>
      <c:catAx>
        <c:axId val="50525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46248"/>
        <c:crosses val="autoZero"/>
        <c:auto val="1"/>
        <c:lblAlgn val="ctr"/>
        <c:lblOffset val="100"/>
        <c:noMultiLvlLbl val="0"/>
      </c:catAx>
      <c:valAx>
        <c:axId val="50524624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4480"/>
        <c:crosses val="autoZero"/>
        <c:crossBetween val="between"/>
      </c:valAx>
      <c:valAx>
        <c:axId val="5052548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0560"/>
        <c:crosses val="max"/>
        <c:crossBetween val="between"/>
      </c:valAx>
      <c:catAx>
        <c:axId val="50525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254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Documento!$A$21</c:f>
              <c:strCache>
                <c:ptCount val="1"/>
                <c:pt idx="0">
                  <c:v>PIB (MCOP 2005)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numRef>
              <c:f>Documento!$B$20:$J$20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Documento!$B$21:$J$21</c:f>
              <c:numCache>
                <c:formatCode>0.0</c:formatCode>
                <c:ptCount val="9"/>
                <c:pt idx="0">
                  <c:v>8.2794990316578172</c:v>
                </c:pt>
                <c:pt idx="1">
                  <c:v>8.7433484259604377</c:v>
                </c:pt>
                <c:pt idx="2">
                  <c:v>8.9471970524029611</c:v>
                </c:pt>
                <c:pt idx="3">
                  <c:v>8.9919085395729059</c:v>
                </c:pt>
                <c:pt idx="4">
                  <c:v>9.2468763026589453</c:v>
                </c:pt>
                <c:pt idx="5">
                  <c:v>9.7524813686443466</c:v>
                </c:pt>
                <c:pt idx="6">
                  <c:v>10.044150491783263</c:v>
                </c:pt>
                <c:pt idx="7">
                  <c:v>10.437248347743015</c:v>
                </c:pt>
                <c:pt idx="8">
                  <c:v>10.809875326295678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505249776"/>
        <c:axId val="5052513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Documento!$A$22</c15:sqref>
                        </c15:formulaRef>
                      </c:ext>
                    </c:extLst>
                    <c:strCache>
                      <c:ptCount val="1"/>
                      <c:pt idx="0">
                        <c:v>Suministro energía primaria (TEP)</c:v>
                      </c:pt>
                    </c:strCache>
                  </c:strRef>
                </c:tx>
                <c:spPr>
                  <a:pattFill prst="narHorz">
                    <a:fgClr>
                      <a:schemeClr val="accent5"/>
                    </a:fgClr>
                    <a:bgClr>
                      <a:schemeClr val="accent5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5"/>
                    </a:inn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Documento!$B$20:$J$20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Documento!$B$22:$J$22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Documento!$A$23</c15:sqref>
                        </c15:formulaRef>
                      </c:ext>
                    </c:extLst>
                    <c:strCache>
                      <c:ptCount val="1"/>
                      <c:pt idx="0">
                        <c:v>Consumo energía final (TEP)</c:v>
                      </c:pt>
                    </c:strCache>
                  </c:strRef>
                </c:tx>
                <c:spPr>
                  <a:pattFill prst="narHorz">
                    <a:fgClr>
                      <a:schemeClr val="accent4"/>
                    </a:fgClr>
                    <a:bgClr>
                      <a:schemeClr val="accent4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4"/>
                    </a:innerShdw>
                  </a:effectLst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Documento!$B$20:$J$20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Documento!$B$23:$J$23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Documento!$A$24</c15:sqref>
                        </c15:formulaRef>
                      </c:ext>
                    </c:extLst>
                    <c:strCache>
                      <c:ptCount val="1"/>
                      <c:pt idx="0">
                        <c:v>Consumo energía eléctrica (TEP)</c:v>
                      </c:pt>
                    </c:strCache>
                  </c:strRef>
                </c:tx>
                <c:spPr>
                  <a:pattFill prst="narHorz">
                    <a:fgClr>
                      <a:schemeClr val="accent6">
                        <a:lumMod val="60000"/>
                      </a:schemeClr>
                    </a:fgClr>
                    <a:bgClr>
                      <a:schemeClr val="accent6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>
                        <a:lumMod val="60000"/>
                      </a:schemeClr>
                    </a:innerShdw>
                  </a:effectLst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Documento!$B$20:$J$20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Documento!$B$24:$J$24</c15:sqref>
                        </c15:formulaRef>
                      </c:ext>
                    </c:extLst>
                    <c:numCache>
                      <c:formatCode>0.0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cked"/>
        <c:varyColors val="0"/>
        <c:ser>
          <c:idx val="4"/>
          <c:order val="4"/>
          <c:tx>
            <c:strRef>
              <c:f>Documento!$A$25</c:f>
              <c:strCache>
                <c:ptCount val="1"/>
                <c:pt idx="0">
                  <c:v>Consumo energía eléctrica (MWh)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cat>
            <c:numRef>
              <c:f>Documento!$B$20:$J$20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Documento!$B$25:$J$25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251736"/>
        <c:axId val="505253304"/>
      </c:lineChart>
      <c:catAx>
        <c:axId val="50524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1344"/>
        <c:crosses val="autoZero"/>
        <c:auto val="1"/>
        <c:lblAlgn val="ctr"/>
        <c:lblOffset val="100"/>
        <c:noMultiLvlLbl val="0"/>
      </c:catAx>
      <c:valAx>
        <c:axId val="50525134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(MCOP)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49776"/>
        <c:crosses val="autoZero"/>
        <c:crossBetween val="between"/>
      </c:valAx>
      <c:valAx>
        <c:axId val="505253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1736"/>
        <c:crosses val="max"/>
        <c:crossBetween val="between"/>
      </c:valAx>
      <c:catAx>
        <c:axId val="505251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253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Documento!$U$6</c:f>
              <c:strCache>
                <c:ptCount val="1"/>
                <c:pt idx="0">
                  <c:v>Bagazo (KTEP)</c:v>
                </c:pt>
              </c:strCache>
            </c:strRef>
          </c:tx>
          <c:spPr>
            <a:pattFill prst="narHorz">
              <a:fgClr>
                <a:schemeClr val="accent1">
                  <a:shade val="44000"/>
                </a:schemeClr>
              </a:fgClr>
              <a:bgClr>
                <a:schemeClr val="accent1">
                  <a:shade val="4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shade val="44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Documento!$V$6:$AD$6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Documento!$U$7</c:f>
              <c:strCache>
                <c:ptCount val="1"/>
                <c:pt idx="0">
                  <c:v>Carbón mineral (KTEP)</c:v>
                </c:pt>
              </c:strCache>
            </c:strRef>
          </c:tx>
          <c:spPr>
            <a:pattFill prst="narHorz">
              <a:fgClr>
                <a:schemeClr val="accent1">
                  <a:shade val="58000"/>
                </a:schemeClr>
              </a:fgClr>
              <a:bgClr>
                <a:schemeClr val="accent1">
                  <a:shade val="5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shade val="58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Documento!$V$7:$AD$7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2"/>
          <c:tx>
            <c:strRef>
              <c:f>Documento!$U$8</c:f>
              <c:strCache>
                <c:ptCount val="1"/>
                <c:pt idx="0">
                  <c:v>Gas natural (KTEP)</c:v>
                </c:pt>
              </c:strCache>
            </c:strRef>
          </c:tx>
          <c:spPr>
            <a:pattFill prst="narHorz">
              <a:fgClr>
                <a:schemeClr val="accent1">
                  <a:shade val="86000"/>
                </a:schemeClr>
              </a:fgClr>
              <a:bgClr>
                <a:schemeClr val="accent1">
                  <a:shade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shade val="86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Documento!$V$8:$AD$8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3"/>
          <c:tx>
            <c:strRef>
              <c:f>Documento!$U$9</c:f>
              <c:strCache>
                <c:ptCount val="1"/>
                <c:pt idx="0">
                  <c:v>Hidroenergía (KTEP)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Documento!$V$9:$AD$9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4"/>
          <c:tx>
            <c:strRef>
              <c:f>Documento!$U$10</c:f>
              <c:strCache>
                <c:ptCount val="1"/>
                <c:pt idx="0">
                  <c:v>Leña (KTEP)</c:v>
                </c:pt>
              </c:strCache>
            </c:strRef>
          </c:tx>
          <c:spPr>
            <a:pattFill prst="narHorz">
              <a:fgClr>
                <a:schemeClr val="accent1">
                  <a:tint val="86000"/>
                </a:schemeClr>
              </a:fgClr>
              <a:bgClr>
                <a:schemeClr val="accent1">
                  <a:tint val="86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86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Documento!$V$10:$AD$10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5"/>
          <c:tx>
            <c:strRef>
              <c:f>Documento!$U$11</c:f>
              <c:strCache>
                <c:ptCount val="1"/>
                <c:pt idx="0">
                  <c:v>Petróleo (KTEP)</c:v>
                </c:pt>
              </c:strCache>
            </c:strRef>
          </c:tx>
          <c:spPr>
            <a:pattFill prst="narHorz">
              <a:fgClr>
                <a:schemeClr val="accent1">
                  <a:tint val="72000"/>
                </a:schemeClr>
              </a:fgClr>
              <a:bgClr>
                <a:schemeClr val="accent1">
                  <a:tint val="72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72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Documento!$V$11:$AD$11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6"/>
          <c:tx>
            <c:strRef>
              <c:f>Documento!$U$12</c:f>
              <c:strCache>
                <c:ptCount val="1"/>
                <c:pt idx="0">
                  <c:v>Residuos sólidos (KTEP)</c:v>
                </c:pt>
              </c:strCache>
            </c:strRef>
          </c:tx>
          <c:spPr>
            <a:pattFill prst="narHorz">
              <a:fgClr>
                <a:schemeClr val="accent1">
                  <a:tint val="58000"/>
                </a:schemeClr>
              </a:fgClr>
              <a:bgClr>
                <a:schemeClr val="accent1">
                  <a:tint val="58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58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Documento!$V$12:$AD$12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7"/>
          <c:tx>
            <c:strRef>
              <c:f>Documento!$U$13</c:f>
              <c:strCache>
                <c:ptCount val="1"/>
                <c:pt idx="0">
                  <c:v>Otros primarios (KTEP)</c:v>
                </c:pt>
              </c:strCache>
            </c:strRef>
          </c:tx>
          <c:spPr>
            <a:pattFill prst="narHorz">
              <a:fgClr>
                <a:schemeClr val="accent1">
                  <a:tint val="44000"/>
                </a:schemeClr>
              </a:fgClr>
              <a:bgClr>
                <a:schemeClr val="accent1">
                  <a:tint val="440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>
                  <a:tint val="44000"/>
                </a:schemeClr>
              </a:innerShdw>
            </a:effectLst>
          </c:spPr>
          <c:invertIfNegative val="0"/>
          <c:cat>
            <c:numRef>
              <c:f>Documento!$V$5:$AD$5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Documento!$V$13:$AD$13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253696"/>
        <c:axId val="505252912"/>
      </c:barChart>
      <c:catAx>
        <c:axId val="5052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2912"/>
        <c:crosses val="autoZero"/>
        <c:auto val="1"/>
        <c:lblAlgn val="ctr"/>
        <c:lblOffset val="100"/>
        <c:noMultiLvlLbl val="0"/>
      </c:catAx>
      <c:valAx>
        <c:axId val="50525291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(KTEP)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525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consumo final de energía en sector residencial 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Corcheau'!$A$88</c:f>
              <c:strCache>
                <c:ptCount val="1"/>
                <c:pt idx="0">
                  <c:v>Distribución consumo final de energía residencial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Corcheau'!$A$90:$A$93</c:f>
              <c:strCache>
                <c:ptCount val="4"/>
                <c:pt idx="0">
                  <c:v>ENERGÍA ELECTRICA SIN</c:v>
                </c:pt>
                <c:pt idx="1">
                  <c:v>LEÑA</c:v>
                </c:pt>
                <c:pt idx="2">
                  <c:v>GAS NATURAL</c:v>
                </c:pt>
                <c:pt idx="3">
                  <c:v>GAS LICUADO DE PETRÓLEO</c:v>
                </c:pt>
              </c:strCache>
            </c:strRef>
          </c:cat>
          <c:val>
            <c:numRef>
              <c:f>'Indicadores Corcheau'!$K$90:$K$93</c:f>
              <c:numCache>
                <c:formatCode>#,##0</c:formatCode>
                <c:ptCount val="4"/>
                <c:pt idx="0">
                  <c:v>79781.95539599999</c:v>
                </c:pt>
                <c:pt idx="1">
                  <c:v>61764.779773128612</c:v>
                </c:pt>
                <c:pt idx="2">
                  <c:v>44083.450442643174</c:v>
                </c:pt>
                <c:pt idx="3">
                  <c:v>16537.227275443154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consumo final de energía en sector industrial 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Corcheau'!$A$115</c:f>
              <c:strCache>
                <c:ptCount val="1"/>
                <c:pt idx="0">
                  <c:v>Distribución consumo final de energía industrial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22338274755128E-2"/>
                  <c:y val="-1.81818181818181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7533447044681399E-2"/>
                  <c:y val="-2.02020202020202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Corcheau'!$A$117:$A$123</c:f>
              <c:strCache>
                <c:ptCount val="7"/>
                <c:pt idx="0">
                  <c:v>GAS NATURAL</c:v>
                </c:pt>
                <c:pt idx="1">
                  <c:v>CARBÓN MINERAL</c:v>
                </c:pt>
                <c:pt idx="2">
                  <c:v>BAGAZO</c:v>
                </c:pt>
                <c:pt idx="3">
                  <c:v>ENERGÍA ELECTRICA SIN</c:v>
                </c:pt>
                <c:pt idx="4">
                  <c:v>COQUE</c:v>
                </c:pt>
                <c:pt idx="5">
                  <c:v>AUTO &amp; COGENERACIÓN</c:v>
                </c:pt>
                <c:pt idx="6">
                  <c:v>Otros</c:v>
                </c:pt>
              </c:strCache>
            </c:strRef>
          </c:cat>
          <c:val>
            <c:numRef>
              <c:f>'Indicadores Corcheau'!$K$117:$K$123</c:f>
              <c:numCache>
                <c:formatCode>#,##0</c:formatCode>
                <c:ptCount val="7"/>
                <c:pt idx="0">
                  <c:v>116937.25131412141</c:v>
                </c:pt>
                <c:pt idx="1">
                  <c:v>94657.838035429842</c:v>
                </c:pt>
                <c:pt idx="2">
                  <c:v>55990.836555184527</c:v>
                </c:pt>
                <c:pt idx="3">
                  <c:v>43923.450912487795</c:v>
                </c:pt>
                <c:pt idx="4">
                  <c:v>18770.363358819188</c:v>
                </c:pt>
                <c:pt idx="5">
                  <c:v>14054.492623676148</c:v>
                </c:pt>
                <c:pt idx="6">
                  <c:v>10698.742783651758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consumo final de energía en sector transporte - 2015 (KTEP)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599003007543664"/>
          <c:y val="0.19563103236132617"/>
          <c:w val="0.54987837968164333"/>
          <c:h val="0.71945583785426359"/>
        </c:manualLayout>
      </c:layout>
      <c:pieChart>
        <c:varyColors val="1"/>
        <c:ser>
          <c:idx val="0"/>
          <c:order val="0"/>
          <c:tx>
            <c:strRef>
              <c:f>'Indicadores Corcheau'!$A$142</c:f>
              <c:strCache>
                <c:ptCount val="1"/>
                <c:pt idx="0">
                  <c:v>Distribución consumo final de energía transporte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1239091980821482"/>
                  <c:y val="2.02020202020202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'Indicadores Corcheau'!$A$144:$A$149</c:f>
              <c:strCache>
                <c:ptCount val="6"/>
                <c:pt idx="0">
                  <c:v>DIESEL OIL</c:v>
                </c:pt>
                <c:pt idx="1">
                  <c:v>GASOLINA MOTOR</c:v>
                </c:pt>
                <c:pt idx="2">
                  <c:v>KEROSENE Y JET FUEL</c:v>
                </c:pt>
                <c:pt idx="3">
                  <c:v>GAS NATURAL</c:v>
                </c:pt>
                <c:pt idx="4">
                  <c:v>FUEL OIL</c:v>
                </c:pt>
                <c:pt idx="5">
                  <c:v>ENERGÍA ELECTRICA SIN</c:v>
                </c:pt>
              </c:strCache>
            </c:strRef>
          </c:cat>
          <c:val>
            <c:numRef>
              <c:f>'Indicadores Corcheau'!$K$144:$K$149</c:f>
              <c:numCache>
                <c:formatCode>#,##0</c:formatCode>
                <c:ptCount val="6"/>
                <c:pt idx="0">
                  <c:v>205207.87251454071</c:v>
                </c:pt>
                <c:pt idx="1">
                  <c:v>205066.97923412159</c:v>
                </c:pt>
                <c:pt idx="2">
                  <c:v>47730.241364259171</c:v>
                </c:pt>
                <c:pt idx="3">
                  <c:v>29466.833299953192</c:v>
                </c:pt>
                <c:pt idx="4">
                  <c:v>6778.1770207635163</c:v>
                </c:pt>
                <c:pt idx="5">
                  <c:v>290.64004162560002</c:v>
                </c:pt>
              </c:numCache>
            </c:numRef>
          </c:val>
          <c:extLst/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Consumo de energía en el sector transporte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855239482437436"/>
          <c:y val="0.34216532536020072"/>
          <c:w val="0.37249972916391338"/>
          <c:h val="0.619301988369092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5.28248534696419E-2"/>
                  <c:y val="-0.1916167062358098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2005743048493177E-2"/>
                  <c:y val="7.98402942649207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35873350428616"/>
                      <c:h val="0.1581438200311754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1.4406778218993282E-2"/>
                  <c:y val="2.39520882794761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3446326337727021"/>
                  <c:y val="3.9920147132460389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Hoja1!$D$19:$D$24</c:f>
              <c:strCache>
                <c:ptCount val="6"/>
                <c:pt idx="0">
                  <c:v>ACPM</c:v>
                </c:pt>
                <c:pt idx="1">
                  <c:v>Gasolina Motor</c:v>
                </c:pt>
                <c:pt idx="2">
                  <c:v>Queroseno y Jet Fuel</c:v>
                </c:pt>
                <c:pt idx="3">
                  <c:v>Gas Natural</c:v>
                </c:pt>
                <c:pt idx="4">
                  <c:v>Fuel Oil</c:v>
                </c:pt>
                <c:pt idx="5">
                  <c:v>Electricidad</c:v>
                </c:pt>
              </c:strCache>
            </c:strRef>
          </c:cat>
          <c:val>
            <c:numRef>
              <c:f>Hoja1!$E$19:$E$24</c:f>
              <c:numCache>
                <c:formatCode>_-* #,##0.00_-;\-* #,##0.00_-;_-* "-"??_-;_-@_-</c:formatCode>
                <c:ptCount val="6"/>
                <c:pt idx="0">
                  <c:v>205207.87251454071</c:v>
                </c:pt>
                <c:pt idx="1">
                  <c:v>205066.97923412159</c:v>
                </c:pt>
                <c:pt idx="2">
                  <c:v>47730.241364259171</c:v>
                </c:pt>
                <c:pt idx="3">
                  <c:v>29466.833299953192</c:v>
                </c:pt>
                <c:pt idx="4">
                  <c:v>6778.1770207635163</c:v>
                </c:pt>
                <c:pt idx="5">
                  <c:v>290.64004162560002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Consumo de energía en el sector transporte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855239482437436"/>
          <c:y val="0.34216532536020072"/>
          <c:w val="0.37249972916391338"/>
          <c:h val="0.6193019883690922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8602748203629567E-2"/>
                  <c:y val="5.98802206986906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36100592641170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271558189516407E-2"/>
                  <c:y val="-4.7904176558952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1208711386089145E-2"/>
                  <c:y val="0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Hoja1!$D$54:$D$59</c:f>
              <c:strCache>
                <c:ptCount val="6"/>
                <c:pt idx="0">
                  <c:v>ACPM</c:v>
                </c:pt>
                <c:pt idx="1">
                  <c:v>Gasolina Motor</c:v>
                </c:pt>
                <c:pt idx="2">
                  <c:v>Queroseno y Jet Fuel</c:v>
                </c:pt>
                <c:pt idx="3">
                  <c:v>Gas Natural</c:v>
                </c:pt>
                <c:pt idx="4">
                  <c:v>Fuel Oil</c:v>
                </c:pt>
                <c:pt idx="5">
                  <c:v>Electricidad</c:v>
                </c:pt>
              </c:strCache>
            </c:strRef>
          </c:cat>
          <c:val>
            <c:numRef>
              <c:f>Hoja1!$E$54:$E$59</c:f>
              <c:numCache>
                <c:formatCode>_-* #,##0.00_-;\-* #,##0.00_-;_-* "-"??_-;_-@_-</c:formatCode>
                <c:ptCount val="6"/>
                <c:pt idx="0">
                  <c:v>186766.43130585953</c:v>
                </c:pt>
                <c:pt idx="1">
                  <c:v>162107.97854960788</c:v>
                </c:pt>
                <c:pt idx="2">
                  <c:v>33317.228356425505</c:v>
                </c:pt>
                <c:pt idx="3">
                  <c:v>25796.314516263588</c:v>
                </c:pt>
                <c:pt idx="4">
                  <c:v>15.827148401870309</c:v>
                </c:pt>
                <c:pt idx="5">
                  <c:v>254.67571274400004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9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3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3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25" right="0.25" top="0.75" bottom="0.75" header="0.3" footer="0.3"/>
  <pageSetup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16" fmlaLink="'BECO_Consulta Ver.02'!$C$5" fmlaRange="'Bases de Cálculo'!$C$37:$C$43" sel="1" val="0"/>
</file>

<file path=xl/ctrlProps/ctrlProp2.xml><?xml version="1.0" encoding="utf-8"?>
<formControlPr xmlns="http://schemas.microsoft.com/office/spreadsheetml/2009/9/main" objectType="Drop" dropStyle="combo" dx="16" fmlaLink="$B$5" fmlaRange="'Bases de Cálculo'!$E$37:$E$46" sel="10" val="2"/>
</file>

<file path=xl/ctrlProps/ctrlProp3.xml><?xml version="1.0" encoding="utf-8"?>
<formControlPr xmlns="http://schemas.microsoft.com/office/spreadsheetml/2009/9/main" objectType="Drop" dropStyle="combo" dx="16" fmlaLink="'BECO_Consulta Ver.02'!$C$5" fmlaRange="'Bases de Cálculo'!$C$37:$C$43" sel="1" val="0"/>
</file>

<file path=xl/ctrlProps/ctrlProp4.xml><?xml version="1.0" encoding="utf-8"?>
<formControlPr xmlns="http://schemas.microsoft.com/office/spreadsheetml/2009/9/main" objectType="Drop" dropStyle="combo" dx="16" fmlaLink="$B$5" fmlaRange="'Bases de Cálculo'!$C$114:$C$133" sel="18" val="12"/>
</file>

<file path=xl/ctrlProps/ctrlProp5.xml><?xml version="1.0" encoding="utf-8"?>
<formControlPr xmlns="http://schemas.microsoft.com/office/spreadsheetml/2009/9/main" objectType="Drop" dropStyle="combo" dx="16" fmlaLink="$D$2" fmlaRange="'Bases de Cálculo'!$C$37:$C$43" sel="3" val="0"/>
</file>

<file path=xl/ctrlProps/ctrlProp6.xml><?xml version="1.0" encoding="utf-8"?>
<formControlPr xmlns="http://schemas.microsoft.com/office/spreadsheetml/2009/9/main" objectType="Drop" dropStyle="combo" dx="16" fmlaLink="#REF!" fmlaRange="'Bases de Cálculo'!$E$37:$E$46" sel="10" val="2"/>
</file>

<file path=xl/ctrlProps/ctrlProp7.xml><?xml version="1.0" encoding="utf-8"?>
<formControlPr xmlns="http://schemas.microsoft.com/office/spreadsheetml/2009/9/main" objectType="Drop" dropStyle="combo" dx="16" fmlaLink="'Base OLADE'!$B$4" fmlaRange="'Bases de Cálculo'!$C$37:$C$43" sel="3" val="0"/>
</file>

<file path=xl/ctrlProps/ctrlProp8.xml><?xml version="1.0" encoding="utf-8"?>
<formControlPr xmlns="http://schemas.microsoft.com/office/spreadsheetml/2009/9/main" objectType="Drop" dropStyle="combo" dx="16" fmlaLink="'Base OLADE'!$B$2" fmlaRange="'Bases de Cálculo'!$E$37:$E$46" sel="9" val="2"/>
</file>

<file path=xl/ctrlProps/ctrlProp9.xml><?xml version="1.0" encoding="utf-8"?>
<formControlPr xmlns="http://schemas.microsoft.com/office/spreadsheetml/2009/9/main" objectType="Drop" dropStyle="combo" dx="16" fmlaLink="$C$2" fmlaRange="'Bases de Cálculo'!$C$37:$C$42" sel="5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10.xml"/><Relationship Id="rId7" Type="http://schemas.openxmlformats.org/officeDocument/2006/relationships/chart" Target="../charts/chart13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96425" cy="6296025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278</xdr:col>
      <xdr:colOff>448235</xdr:colOff>
      <xdr:row>46</xdr:row>
      <xdr:rowOff>89647</xdr:rowOff>
    </xdr:from>
    <xdr:to>
      <xdr:col>287</xdr:col>
      <xdr:colOff>381000</xdr:colOff>
      <xdr:row>68</xdr:row>
      <xdr:rowOff>100853</xdr:rowOff>
    </xdr:to>
    <xdr:sp macro="" textlink="">
      <xdr:nvSpPr>
        <xdr:cNvPr id="2" name="Rectangle 1"/>
        <xdr:cNvSpPr/>
      </xdr:nvSpPr>
      <xdr:spPr>
        <a:xfrm>
          <a:off x="181277559" y="8886265"/>
          <a:ext cx="6790765" cy="42022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OTROS RENOVABLES COMO SOLAR EN INDUSTRIA, NO HAY CÓMO RESTAR ESE CONSUMO , SE DEJA EN CEROS ASUMIENDO QUE TODOS LOS OTROS RENOVABLES SE USA PARA GENERACIÓN</a:t>
          </a:r>
          <a:endParaRPr lang="es-MX" sz="1600" b="1"/>
        </a:p>
      </xdr:txBody>
    </xdr:sp>
    <xdr:clientData/>
  </xdr:twoCellAnchor>
  <xdr:twoCellAnchor>
    <xdr:from>
      <xdr:col>256</xdr:col>
      <xdr:colOff>425823</xdr:colOff>
      <xdr:row>46</xdr:row>
      <xdr:rowOff>100852</xdr:rowOff>
    </xdr:from>
    <xdr:to>
      <xdr:col>265</xdr:col>
      <xdr:colOff>358588</xdr:colOff>
      <xdr:row>68</xdr:row>
      <xdr:rowOff>112058</xdr:rowOff>
    </xdr:to>
    <xdr:sp macro="" textlink="">
      <xdr:nvSpPr>
        <xdr:cNvPr id="4" name="Rectangle 3"/>
        <xdr:cNvSpPr/>
      </xdr:nvSpPr>
      <xdr:spPr>
        <a:xfrm>
          <a:off x="165678970" y="8897470"/>
          <a:ext cx="6790765" cy="42022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600" b="1"/>
            <a:t>NO</a:t>
          </a:r>
          <a:r>
            <a:rPr lang="es-MX" sz="1600" b="1" baseline="0"/>
            <a:t> HAY CONSUMO DE HIDROENERGÍA EN INDUSTRIA, NO HAY CÓMO RESTAR ESE CONSUMO , SE DEJA EN CEROS ASUMIENDO QUE TODA LA HIDROENERGÍA SE USA PARA GENERACIÓN</a:t>
          </a:r>
          <a:endParaRPr lang="es-MX" sz="1600" b="1"/>
        </a:p>
      </xdr:txBody>
    </xdr:sp>
    <xdr:clientData/>
  </xdr:twoCellAnchor>
  <xdr:twoCellAnchor>
    <xdr:from>
      <xdr:col>274</xdr:col>
      <xdr:colOff>44823</xdr:colOff>
      <xdr:row>38</xdr:row>
      <xdr:rowOff>100852</xdr:rowOff>
    </xdr:from>
    <xdr:to>
      <xdr:col>276</xdr:col>
      <xdr:colOff>560294</xdr:colOff>
      <xdr:row>43</xdr:row>
      <xdr:rowOff>11205</xdr:rowOff>
    </xdr:to>
    <xdr:sp macro="" textlink="">
      <xdr:nvSpPr>
        <xdr:cNvPr id="6" name="Rectangle 5"/>
        <xdr:cNvSpPr/>
      </xdr:nvSpPr>
      <xdr:spPr>
        <a:xfrm>
          <a:off x="171046588" y="7182970"/>
          <a:ext cx="1725706" cy="862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PT para estos años. Se asume</a:t>
          </a:r>
          <a:r>
            <a:rPr lang="es-MX" sz="1050" b="1" baseline="0"/>
            <a:t> que todo el PT va a generación</a:t>
          </a:r>
          <a:endParaRPr lang="es-MX" sz="1050" b="1"/>
        </a:p>
      </xdr:txBody>
    </xdr:sp>
    <xdr:clientData/>
  </xdr:twoCellAnchor>
  <xdr:twoCellAnchor>
    <xdr:from>
      <xdr:col>252</xdr:col>
      <xdr:colOff>89646</xdr:colOff>
      <xdr:row>38</xdr:row>
      <xdr:rowOff>66115</xdr:rowOff>
    </xdr:from>
    <xdr:to>
      <xdr:col>254</xdr:col>
      <xdr:colOff>605116</xdr:colOff>
      <xdr:row>43</xdr:row>
      <xdr:rowOff>110939</xdr:rowOff>
    </xdr:to>
    <xdr:sp macro="" textlink="">
      <xdr:nvSpPr>
        <xdr:cNvPr id="7" name="Rectangle 6"/>
        <xdr:cNvSpPr/>
      </xdr:nvSpPr>
      <xdr:spPr>
        <a:xfrm>
          <a:off x="157699821" y="7171765"/>
          <a:ext cx="1734670" cy="997324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No hay Autoconsumo de GN para estos años. Se asume</a:t>
          </a:r>
          <a:r>
            <a:rPr lang="es-MX" sz="1050" b="1" baseline="0"/>
            <a:t> que todo el GN va a generación; Se necesitan datos de ANH</a:t>
          </a:r>
        </a:p>
      </xdr:txBody>
    </xdr:sp>
    <xdr:clientData/>
  </xdr:twoCellAnchor>
  <xdr:twoCellAnchor>
    <xdr:from>
      <xdr:col>267</xdr:col>
      <xdr:colOff>29134</xdr:colOff>
      <xdr:row>38</xdr:row>
      <xdr:rowOff>186018</xdr:rowOff>
    </xdr:from>
    <xdr:to>
      <xdr:col>273</xdr:col>
      <xdr:colOff>582705</xdr:colOff>
      <xdr:row>41</xdr:row>
      <xdr:rowOff>56029</xdr:rowOff>
    </xdr:to>
    <xdr:sp macro="" textlink="">
      <xdr:nvSpPr>
        <xdr:cNvPr id="8" name="Rectangle 5"/>
        <xdr:cNvSpPr/>
      </xdr:nvSpPr>
      <xdr:spPr>
        <a:xfrm>
          <a:off x="166795075" y="7268136"/>
          <a:ext cx="4184277" cy="441511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Autoconsumo</a:t>
          </a:r>
          <a:r>
            <a:rPr lang="es-MX" sz="1050" b="1" baseline="0"/>
            <a:t> de Crudo en campo tomado de SIPG, se asume como 100% para generación eléctrica.</a:t>
          </a:r>
          <a:endParaRPr lang="es-MX" sz="1050" b="1"/>
        </a:p>
      </xdr:txBody>
    </xdr:sp>
    <xdr:clientData/>
  </xdr:twoCellAnchor>
  <xdr:twoCellAnchor>
    <xdr:from>
      <xdr:col>57</xdr:col>
      <xdr:colOff>156882</xdr:colOff>
      <xdr:row>20</xdr:row>
      <xdr:rowOff>67235</xdr:rowOff>
    </xdr:from>
    <xdr:to>
      <xdr:col>67</xdr:col>
      <xdr:colOff>649941</xdr:colOff>
      <xdr:row>23</xdr:row>
      <xdr:rowOff>22412</xdr:rowOff>
    </xdr:to>
    <xdr:sp macro="" textlink="">
      <xdr:nvSpPr>
        <xdr:cNvPr id="10" name="Rectangle 5"/>
        <xdr:cNvSpPr/>
      </xdr:nvSpPr>
      <xdr:spPr>
        <a:xfrm>
          <a:off x="37898294" y="3720353"/>
          <a:ext cx="6723529" cy="526677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Dato</a:t>
          </a:r>
          <a:r>
            <a:rPr lang="es-MX" sz="1050" b="1" baseline="0"/>
            <a:t> calculado, sin soporte, solo para efectos prácticos de indicadores de PROURE. Por confirmar con  CENIT</a:t>
          </a:r>
        </a:p>
        <a:p>
          <a:pPr algn="ctr"/>
          <a:r>
            <a:rPr lang="es-MX" sz="1050" b="1" baseline="0"/>
            <a:t>Datos en negro  de balanc de crudos de ECOPETROL</a:t>
          </a:r>
          <a:endParaRPr lang="es-MX" sz="1050" b="1"/>
        </a:p>
      </xdr:txBody>
    </xdr:sp>
    <xdr:clientData/>
  </xdr:twoCellAnchor>
  <xdr:twoCellAnchor>
    <xdr:from>
      <xdr:col>65</xdr:col>
      <xdr:colOff>44824</xdr:colOff>
      <xdr:row>38</xdr:row>
      <xdr:rowOff>40341</xdr:rowOff>
    </xdr:from>
    <xdr:to>
      <xdr:col>67</xdr:col>
      <xdr:colOff>661147</xdr:colOff>
      <xdr:row>39</xdr:row>
      <xdr:rowOff>179295</xdr:rowOff>
    </xdr:to>
    <xdr:sp macro="" textlink="">
      <xdr:nvSpPr>
        <xdr:cNvPr id="9" name="Rectangle 5"/>
        <xdr:cNvSpPr/>
      </xdr:nvSpPr>
      <xdr:spPr>
        <a:xfrm>
          <a:off x="42672000" y="7122459"/>
          <a:ext cx="1961029" cy="329454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50" b="1"/>
            <a:t>Tomado</a:t>
          </a:r>
          <a:r>
            <a:rPr lang="es-MX" sz="1050" b="1" baseline="0"/>
            <a:t> de  Autogeneración</a:t>
          </a:r>
          <a:endParaRPr lang="es-MX" sz="105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1104900</xdr:colOff>
          <xdr:row>1</xdr:row>
          <xdr:rowOff>0</xdr:rowOff>
        </xdr:from>
        <xdr:to>
          <xdr:col>1</xdr:col>
          <xdr:colOff>3095625</xdr:colOff>
          <xdr:row>1</xdr:row>
          <xdr:rowOff>276225</xdr:rowOff>
        </xdr:to>
        <xdr:sp macro="" textlink="">
          <xdr:nvSpPr>
            <xdr:cNvPr id="56321" name="Drop Down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25774</xdr:colOff>
      <xdr:row>16</xdr:row>
      <xdr:rowOff>28574</xdr:rowOff>
    </xdr:from>
    <xdr:to>
      <xdr:col>12</xdr:col>
      <xdr:colOff>384362</xdr:colOff>
      <xdr:row>32</xdr:row>
      <xdr:rowOff>161925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51</xdr:row>
      <xdr:rowOff>28575</xdr:rowOff>
    </xdr:from>
    <xdr:to>
      <xdr:col>12</xdr:col>
      <xdr:colOff>368113</xdr:colOff>
      <xdr:row>67</xdr:row>
      <xdr:rowOff>161926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168087</xdr:colOff>
      <xdr:row>63</xdr:row>
      <xdr:rowOff>179294</xdr:rowOff>
    </xdr:from>
    <xdr:to>
      <xdr:col>21</xdr:col>
      <xdr:colOff>67235</xdr:colOff>
      <xdr:row>85</xdr:row>
      <xdr:rowOff>11207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75</xdr:row>
          <xdr:rowOff>0</xdr:rowOff>
        </xdr:from>
        <xdr:to>
          <xdr:col>9</xdr:col>
          <xdr:colOff>447675</xdr:colOff>
          <xdr:row>76</xdr:row>
          <xdr:rowOff>28575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-1</xdr:colOff>
      <xdr:row>122</xdr:row>
      <xdr:rowOff>23530</xdr:rowOff>
    </xdr:from>
    <xdr:to>
      <xdr:col>13</xdr:col>
      <xdr:colOff>717177</xdr:colOff>
      <xdr:row>145</xdr:row>
      <xdr:rowOff>123263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481853</xdr:colOff>
      <xdr:row>145</xdr:row>
      <xdr:rowOff>156882</xdr:rowOff>
    </xdr:from>
    <xdr:to>
      <xdr:col>26</xdr:col>
      <xdr:colOff>481853</xdr:colOff>
      <xdr:row>168</xdr:row>
      <xdr:rowOff>66115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180975</xdr:colOff>
      <xdr:row>146</xdr:row>
      <xdr:rowOff>161925</xdr:rowOff>
    </xdr:from>
    <xdr:to>
      <xdr:col>13</xdr:col>
      <xdr:colOff>350861</xdr:colOff>
      <xdr:row>160</xdr:row>
      <xdr:rowOff>26132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72300" y="27879675"/>
          <a:ext cx="3932261" cy="25788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56029</xdr:rowOff>
    </xdr:from>
    <xdr:to>
      <xdr:col>9</xdr:col>
      <xdr:colOff>447675</xdr:colOff>
      <xdr:row>200</xdr:row>
      <xdr:rowOff>155762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44824</xdr:colOff>
      <xdr:row>178</xdr:row>
      <xdr:rowOff>56028</xdr:rowOff>
    </xdr:from>
    <xdr:to>
      <xdr:col>15</xdr:col>
      <xdr:colOff>381001</xdr:colOff>
      <xdr:row>201</xdr:row>
      <xdr:rowOff>22411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96</xdr:row>
      <xdr:rowOff>0</xdr:rowOff>
    </xdr:from>
    <xdr:to>
      <xdr:col>11</xdr:col>
      <xdr:colOff>1493</xdr:colOff>
      <xdr:row>118</xdr:row>
      <xdr:rowOff>139200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11</xdr:col>
      <xdr:colOff>1493</xdr:colOff>
      <xdr:row>144</xdr:row>
      <xdr:rowOff>139200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173</xdr:row>
      <xdr:rowOff>149086</xdr:rowOff>
    </xdr:from>
    <xdr:to>
      <xdr:col>11</xdr:col>
      <xdr:colOff>1493</xdr:colOff>
      <xdr:row>197</xdr:row>
      <xdr:rowOff>62999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149</xdr:row>
      <xdr:rowOff>0</xdr:rowOff>
    </xdr:from>
    <xdr:to>
      <xdr:col>11</xdr:col>
      <xdr:colOff>1493</xdr:colOff>
      <xdr:row>172</xdr:row>
      <xdr:rowOff>63000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200</xdr:row>
      <xdr:rowOff>0</xdr:rowOff>
    </xdr:from>
    <xdr:to>
      <xdr:col>11</xdr:col>
      <xdr:colOff>1493</xdr:colOff>
      <xdr:row>223</xdr:row>
      <xdr:rowOff>63000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235</xdr:row>
      <xdr:rowOff>0</xdr:rowOff>
    </xdr:from>
    <xdr:to>
      <xdr:col>11</xdr:col>
      <xdr:colOff>1493</xdr:colOff>
      <xdr:row>258</xdr:row>
      <xdr:rowOff>63000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11</xdr:col>
      <xdr:colOff>1493</xdr:colOff>
      <xdr:row>56</xdr:row>
      <xdr:rowOff>63000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57</xdr:row>
      <xdr:rowOff>153865</xdr:rowOff>
    </xdr:from>
    <xdr:to>
      <xdr:col>11</xdr:col>
      <xdr:colOff>1493</xdr:colOff>
      <xdr:row>81</xdr:row>
      <xdr:rowOff>63000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1493</xdr:colOff>
      <xdr:row>133</xdr:row>
      <xdr:rowOff>61535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454268</xdr:rowOff>
    </xdr:from>
    <xdr:to>
      <xdr:col>10</xdr:col>
      <xdr:colOff>407405</xdr:colOff>
      <xdr:row>35</xdr:row>
      <xdr:rowOff>46521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10</xdr:col>
      <xdr:colOff>407405</xdr:colOff>
      <xdr:row>145</xdr:row>
      <xdr:rowOff>17215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0</xdr:rowOff>
    </xdr:from>
    <xdr:to>
      <xdr:col>10</xdr:col>
      <xdr:colOff>284262</xdr:colOff>
      <xdr:row>73</xdr:row>
      <xdr:rowOff>49615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407405</xdr:colOff>
      <xdr:row>110</xdr:row>
      <xdr:rowOff>17214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10</xdr:col>
      <xdr:colOff>407405</xdr:colOff>
      <xdr:row>187</xdr:row>
      <xdr:rowOff>17215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204</xdr:row>
      <xdr:rowOff>0</xdr:rowOff>
    </xdr:from>
    <xdr:to>
      <xdr:col>10</xdr:col>
      <xdr:colOff>407405</xdr:colOff>
      <xdr:row>227</xdr:row>
      <xdr:rowOff>17215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239</xdr:row>
      <xdr:rowOff>0</xdr:rowOff>
    </xdr:from>
    <xdr:to>
      <xdr:col>10</xdr:col>
      <xdr:colOff>284262</xdr:colOff>
      <xdr:row>262</xdr:row>
      <xdr:rowOff>49616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272</xdr:row>
      <xdr:rowOff>146538</xdr:rowOff>
    </xdr:from>
    <xdr:to>
      <xdr:col>10</xdr:col>
      <xdr:colOff>284262</xdr:colOff>
      <xdr:row>296</xdr:row>
      <xdr:rowOff>49615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11</xdr:col>
      <xdr:colOff>1493</xdr:colOff>
      <xdr:row>36</xdr:row>
      <xdr:rowOff>39809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11</xdr:col>
      <xdr:colOff>1493</xdr:colOff>
      <xdr:row>69</xdr:row>
      <xdr:rowOff>39809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11</xdr:col>
      <xdr:colOff>1493</xdr:colOff>
      <xdr:row>113</xdr:row>
      <xdr:rowOff>139200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11</xdr:col>
      <xdr:colOff>1493</xdr:colOff>
      <xdr:row>137</xdr:row>
      <xdr:rowOff>139200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10</xdr:col>
      <xdr:colOff>350204</xdr:colOff>
      <xdr:row>43</xdr:row>
      <xdr:rowOff>49615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10</xdr:col>
      <xdr:colOff>350204</xdr:colOff>
      <xdr:row>82</xdr:row>
      <xdr:rowOff>49615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104</xdr:row>
      <xdr:rowOff>153865</xdr:rowOff>
    </xdr:from>
    <xdr:to>
      <xdr:col>10</xdr:col>
      <xdr:colOff>350204</xdr:colOff>
      <xdr:row>127</xdr:row>
      <xdr:rowOff>34961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156</xdr:row>
      <xdr:rowOff>153865</xdr:rowOff>
    </xdr:from>
    <xdr:to>
      <xdr:col>10</xdr:col>
      <xdr:colOff>350204</xdr:colOff>
      <xdr:row>179</xdr:row>
      <xdr:rowOff>34961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192</xdr:row>
      <xdr:rowOff>0</xdr:rowOff>
    </xdr:from>
    <xdr:to>
      <xdr:col>10</xdr:col>
      <xdr:colOff>350204</xdr:colOff>
      <xdr:row>214</xdr:row>
      <xdr:rowOff>34962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11</xdr:col>
      <xdr:colOff>44817</xdr:colOff>
      <xdr:row>43</xdr:row>
      <xdr:rowOff>81795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1</xdr:col>
          <xdr:colOff>3105150</xdr:colOff>
          <xdr:row>3</xdr:row>
          <xdr:rowOff>47625</xdr:rowOff>
        </xdr:to>
        <xdr:sp macro="" textlink="">
          <xdr:nvSpPr>
            <xdr:cNvPr id="114690" name="Drop Down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1</xdr:col>
          <xdr:colOff>3105150</xdr:colOff>
          <xdr:row>2</xdr:row>
          <xdr:rowOff>19050</xdr:rowOff>
        </xdr:to>
        <xdr:sp macro="" textlink="">
          <xdr:nvSpPr>
            <xdr:cNvPr id="114691" name="Drop Down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28575</xdr:rowOff>
        </xdr:from>
        <xdr:to>
          <xdr:col>1</xdr:col>
          <xdr:colOff>2400300</xdr:colOff>
          <xdr:row>1</xdr:row>
          <xdr:rowOff>266700</xdr:rowOff>
        </xdr:to>
        <xdr:sp macro="" textlink="">
          <xdr:nvSpPr>
            <xdr:cNvPr id="67585" name="Drop Dow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0</xdr:rowOff>
    </xdr:from>
    <xdr:to>
      <xdr:col>9</xdr:col>
      <xdr:colOff>425025</xdr:colOff>
      <xdr:row>67</xdr:row>
      <xdr:rowOff>171000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9</xdr:col>
      <xdr:colOff>425025</xdr:colOff>
      <xdr:row>133</xdr:row>
      <xdr:rowOff>171000</xdr:rowOff>
    </xdr:to>
    <xdr:graphicFrame macro="">
      <xdr:nvGraphicFramePr>
        <xdr:cNvPr id="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9</xdr:col>
      <xdr:colOff>425025</xdr:colOff>
      <xdr:row>88</xdr:row>
      <xdr:rowOff>171000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94</xdr:row>
      <xdr:rowOff>0</xdr:rowOff>
    </xdr:from>
    <xdr:to>
      <xdr:col>9</xdr:col>
      <xdr:colOff>425025</xdr:colOff>
      <xdr:row>112</xdr:row>
      <xdr:rowOff>171000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absoluteAnchor>
    <xdr:pos x="13529641" y="3429000"/>
    <xdr:ext cx="6707384" cy="3600000"/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91870" cy="62865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13665" name="Drop Down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13666" name="Drop Down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2</xdr:row>
          <xdr:rowOff>19050</xdr:rowOff>
        </xdr:from>
        <xdr:to>
          <xdr:col>2</xdr:col>
          <xdr:colOff>9525</xdr:colOff>
          <xdr:row>3</xdr:row>
          <xdr:rowOff>47625</xdr:rowOff>
        </xdr:to>
        <xdr:sp macro="" textlink="">
          <xdr:nvSpPr>
            <xdr:cNvPr id="137217" name="Drop Down 1" hidden="1">
              <a:extLst>
                <a:ext uri="{63B3BB69-23CF-44E3-9099-C40C66FF867C}">
                  <a14:compatExt spid="_x0000_s13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1323975</xdr:colOff>
          <xdr:row>1</xdr:row>
          <xdr:rowOff>0</xdr:rowOff>
        </xdr:from>
        <xdr:to>
          <xdr:col>2</xdr:col>
          <xdr:colOff>9525</xdr:colOff>
          <xdr:row>2</xdr:row>
          <xdr:rowOff>19050</xdr:rowOff>
        </xdr:to>
        <xdr:sp macro="" textlink="">
          <xdr:nvSpPr>
            <xdr:cNvPr id="137218" name="Drop Down 2" hidden="1">
              <a:extLst>
                <a:ext uri="{63B3BB69-23CF-44E3-9099-C40C66FF867C}">
                  <a14:compatExt spid="_x0000_s13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ellez\AppData\Roaming\Microsoft\Excel\BECO_Ver.10305226080370134681\BECO_Ver.10((Autosaved-305225700300537039)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CO_Consulta"/>
      <sheetName val="BECO_Energéticos"/>
      <sheetName val="Fuentes información2006-2015"/>
      <sheetName val="BECO_Datos"/>
      <sheetName val="Bases de Cálculo"/>
    </sheetNames>
    <sheetDataSet>
      <sheetData sheetId="0" refreshError="1"/>
      <sheetData sheetId="1" refreshError="1"/>
      <sheetData sheetId="2" refreshError="1"/>
      <sheetData sheetId="3" refreshError="1">
        <row r="3">
          <cell r="D3" t="str">
            <v>2006BZ</v>
          </cell>
        </row>
        <row r="18">
          <cell r="BG18">
            <v>-114928.07415999999</v>
          </cell>
          <cell r="BH18">
            <v>-114288.70037999999</v>
          </cell>
          <cell r="BI18">
            <v>-123752.15128000001</v>
          </cell>
          <cell r="BJ18">
            <v>-110163.21303</v>
          </cell>
          <cell r="BK18">
            <v>-109373.15268</v>
          </cell>
          <cell r="BL18">
            <v>-111661.70876000001</v>
          </cell>
          <cell r="BM18">
            <v>-111387.88632000001</v>
          </cell>
          <cell r="BN18">
            <v>-103673.91918</v>
          </cell>
          <cell r="BO18">
            <v>-90026.101729999995</v>
          </cell>
          <cell r="BP18">
            <v>-89053.699160000004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Empresarial 1">
      <a:dk1>
        <a:sysClr val="windowText" lastClr="000000"/>
      </a:dk1>
      <a:lt1>
        <a:sysClr val="window" lastClr="FFFFFF"/>
      </a:lt1>
      <a:dk2>
        <a:srgbClr val="352F25"/>
      </a:dk2>
      <a:lt2>
        <a:srgbClr val="EDECEB"/>
      </a:lt2>
      <a:accent1>
        <a:srgbClr val="03A996"/>
      </a:accent1>
      <a:accent2>
        <a:srgbClr val="B33536"/>
      </a:accent2>
      <a:accent3>
        <a:srgbClr val="E8C94B"/>
      </a:accent3>
      <a:accent4>
        <a:srgbClr val="2682A6"/>
      </a:accent4>
      <a:accent5>
        <a:srgbClr val="F08A42"/>
      </a:accent5>
      <a:accent6>
        <a:srgbClr val="6A5178"/>
      </a:accent6>
      <a:hlink>
        <a:srgbClr val="4D4436"/>
      </a:hlink>
      <a:folHlink>
        <a:srgbClr val="027E7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9.xml"/><Relationship Id="rId4" Type="http://schemas.openxmlformats.org/officeDocument/2006/relationships/vmlDrawing" Target="../drawings/vmlDrawing21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1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X82"/>
  <sheetViews>
    <sheetView workbookViewId="0"/>
  </sheetViews>
  <sheetFormatPr baseColWidth="10" defaultColWidth="9.140625" defaultRowHeight="12.75" customHeight="1" x14ac:dyDescent="0.2"/>
  <cols>
    <col min="1" max="1" width="2.85546875" style="25" bestFit="1" customWidth="1"/>
    <col min="2" max="2" width="46.5703125" style="26" bestFit="1" customWidth="1"/>
    <col min="3" max="24" width="7.85546875" style="23" customWidth="1"/>
    <col min="25" max="16384" width="9.140625" style="26"/>
  </cols>
  <sheetData>
    <row r="1" spans="1:24" ht="18.75" x14ac:dyDescent="0.3">
      <c r="B1" s="58"/>
      <c r="E1" s="24"/>
    </row>
    <row r="2" spans="1:24" s="28" customFormat="1" ht="12.75" customHeight="1" x14ac:dyDescent="0.2">
      <c r="A2" s="27"/>
      <c r="B2" s="22" t="s">
        <v>125</v>
      </c>
      <c r="C2" s="681" t="s">
        <v>46</v>
      </c>
      <c r="D2" s="682"/>
      <c r="E2" s="682"/>
      <c r="F2" s="682"/>
      <c r="G2" s="682"/>
      <c r="H2" s="682"/>
      <c r="I2" s="682"/>
      <c r="J2" s="683"/>
      <c r="K2" s="681" t="s">
        <v>47</v>
      </c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3"/>
    </row>
    <row r="3" spans="1:24" s="28" customFormat="1" ht="12.75" customHeight="1" x14ac:dyDescent="0.2">
      <c r="A3" s="27"/>
      <c r="B3" s="29"/>
      <c r="C3" s="20" t="s">
        <v>26</v>
      </c>
      <c r="D3" s="20" t="s">
        <v>27</v>
      </c>
      <c r="E3" s="20" t="s">
        <v>28</v>
      </c>
      <c r="F3" s="20" t="s">
        <v>29</v>
      </c>
      <c r="G3" s="20" t="s">
        <v>30</v>
      </c>
      <c r="H3" s="20" t="s">
        <v>31</v>
      </c>
      <c r="I3" s="20" t="s">
        <v>32</v>
      </c>
      <c r="J3" s="20" t="s">
        <v>118</v>
      </c>
      <c r="K3" s="20" t="s">
        <v>33</v>
      </c>
      <c r="L3" s="20" t="s">
        <v>34</v>
      </c>
      <c r="M3" s="20" t="s">
        <v>35</v>
      </c>
      <c r="N3" s="20" t="s">
        <v>36</v>
      </c>
      <c r="O3" s="20" t="s">
        <v>37</v>
      </c>
      <c r="P3" s="20" t="s">
        <v>38</v>
      </c>
      <c r="Q3" s="20" t="s">
        <v>124</v>
      </c>
      <c r="R3" s="20" t="s">
        <v>39</v>
      </c>
      <c r="S3" s="20" t="s">
        <v>40</v>
      </c>
      <c r="T3" s="20" t="s">
        <v>41</v>
      </c>
      <c r="U3" s="20" t="s">
        <v>42</v>
      </c>
      <c r="V3" s="20" t="s">
        <v>43</v>
      </c>
      <c r="W3" s="20" t="s">
        <v>44</v>
      </c>
      <c r="X3" s="20" t="s">
        <v>45</v>
      </c>
    </row>
    <row r="4" spans="1:24" s="28" customFormat="1" ht="12.75" customHeight="1" x14ac:dyDescent="0.2">
      <c r="A4" s="27"/>
      <c r="B4" s="29"/>
      <c r="C4" s="21" t="str">
        <f>VLOOKUP(C3,'Bases de Cálculo'!$B$9:$I$34,3,FALSE)</f>
        <v>kTon</v>
      </c>
      <c r="D4" s="21" t="str">
        <f>VLOOKUP(D3,'Bases de Cálculo'!$B$9:$I$34,3,FALSE)</f>
        <v>kTon</v>
      </c>
      <c r="E4" s="21" t="str">
        <f>VLOOKUP(E3,'Bases de Cálculo'!$B$9:$I$34,3,FALSE)</f>
        <v>Mpc</v>
      </c>
      <c r="F4" s="21" t="str">
        <f>VLOOKUP(F3,'Bases de Cálculo'!$B$9:$I$34,3,FALSE)</f>
        <v>GWh</v>
      </c>
      <c r="G4" s="21" t="str">
        <f>VLOOKUP(G3,'Bases de Cálculo'!$B$9:$I$34,3,FALSE)</f>
        <v>kTon</v>
      </c>
      <c r="H4" s="21" t="str">
        <f>VLOOKUP(H3,'Bases de Cálculo'!$B$9:$I$34,3,FALSE)</f>
        <v>kBL</v>
      </c>
      <c r="I4" s="21" t="str">
        <f>VLOOKUP(I3,'Bases de Cálculo'!$B$9:$I$34,3,FALSE)</f>
        <v>TJ</v>
      </c>
      <c r="J4" s="21" t="str">
        <f>VLOOKUP(J3,'Bases de Cálculo'!$B$9:$I$34,3,FALSE)</f>
        <v>GWh</v>
      </c>
      <c r="K4" s="21" t="str">
        <f>VLOOKUP(K3,'Bases de Cálculo'!$B$9:$I$34,3,FALSE)</f>
        <v>kBL</v>
      </c>
      <c r="L4" s="21" t="str">
        <f>VLOOKUP(L3,'Bases de Cálculo'!$B$9:$I$34,3,FALSE)</f>
        <v>kBL</v>
      </c>
      <c r="M4" s="21" t="str">
        <f>VLOOKUP(M3,'Bases de Cálculo'!$B$9:$I$34,3,FALSE)</f>
        <v>kTon</v>
      </c>
      <c r="N4" s="21" t="str">
        <f>VLOOKUP(N3,'Bases de Cálculo'!$B$9:$I$34,3,FALSE)</f>
        <v>kTon</v>
      </c>
      <c r="O4" s="21" t="str">
        <f>VLOOKUP(O3,'Bases de Cálculo'!$B$9:$I$34,3,FALSE)</f>
        <v>kBL</v>
      </c>
      <c r="P4" s="21" t="str">
        <f>VLOOKUP(P3,'Bases de Cálculo'!$B$9:$I$34,3,FALSE)</f>
        <v>GWh</v>
      </c>
      <c r="Q4" s="21" t="str">
        <f>VLOOKUP(Q3,'Bases de Cálculo'!$B$9:$I$34,3,FALSE)</f>
        <v>GWh</v>
      </c>
      <c r="R4" s="21" t="str">
        <f>VLOOKUP(R3,'Bases de Cálculo'!$B$9:$I$34,3,FALSE)</f>
        <v>kBL</v>
      </c>
      <c r="S4" s="21" t="str">
        <f>VLOOKUP(S3,'Bases de Cálculo'!$B$9:$I$34,3,FALSE)</f>
        <v>Tcal</v>
      </c>
      <c r="T4" s="21" t="str">
        <f>VLOOKUP(T3,'Bases de Cálculo'!$B$9:$I$34,3,FALSE)</f>
        <v>kBL</v>
      </c>
      <c r="U4" s="21" t="str">
        <f>VLOOKUP(U3,'Bases de Cálculo'!$B$9:$I$34,3,FALSE)</f>
        <v>kBL</v>
      </c>
      <c r="V4" s="21" t="str">
        <f>VLOOKUP(V3,'Bases de Cálculo'!$B$9:$I$34,3,FALSE)</f>
        <v>Mpc</v>
      </c>
      <c r="W4" s="21" t="str">
        <f>VLOOKUP(W3,'Bases de Cálculo'!$B$9:$I$34,3,FALSE)</f>
        <v>kBL</v>
      </c>
      <c r="X4" s="21">
        <f>VLOOKUP(X3,'Bases de Cálculo'!$B$9:$I$34,3,FALSE)</f>
        <v>0</v>
      </c>
    </row>
    <row r="5" spans="1:24" ht="12.75" customHeight="1" x14ac:dyDescent="0.2">
      <c r="A5" s="25">
        <v>5</v>
      </c>
      <c r="B5" s="33" t="s">
        <v>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</row>
    <row r="6" spans="1:24" ht="12.75" customHeight="1" x14ac:dyDescent="0.2">
      <c r="A6" s="25">
        <v>6</v>
      </c>
      <c r="B6" s="34" t="s">
        <v>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12.75" customHeight="1" x14ac:dyDescent="0.2">
      <c r="A7" s="25">
        <v>7</v>
      </c>
      <c r="B7" s="35" t="s">
        <v>4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</row>
    <row r="8" spans="1:24" ht="12.75" customHeight="1" x14ac:dyDescent="0.2">
      <c r="A8" s="25">
        <v>8</v>
      </c>
      <c r="B8" s="31" t="s">
        <v>5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4" ht="12.75" customHeight="1" x14ac:dyDescent="0.2">
      <c r="A9" s="25">
        <v>9</v>
      </c>
      <c r="B9" s="32" t="s">
        <v>6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</row>
    <row r="10" spans="1:24" ht="12.75" customHeight="1" x14ac:dyDescent="0.2">
      <c r="A10" s="25">
        <v>10</v>
      </c>
      <c r="B10" s="31" t="s">
        <v>25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4" ht="12.75" customHeight="1" x14ac:dyDescent="0.2">
      <c r="A11" s="25">
        <v>11</v>
      </c>
      <c r="B11" s="32" t="s">
        <v>24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</row>
    <row r="12" spans="1:24" ht="12.75" customHeight="1" x14ac:dyDescent="0.2">
      <c r="A12" s="25">
        <v>12</v>
      </c>
      <c r="B12" s="31" t="s">
        <v>123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4" ht="12.75" customHeight="1" x14ac:dyDescent="0.2">
      <c r="A13" s="25">
        <v>13</v>
      </c>
      <c r="B13" s="32" t="s">
        <v>7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</row>
    <row r="14" spans="1:24" ht="12.75" customHeight="1" x14ac:dyDescent="0.2">
      <c r="A14" s="25">
        <v>14</v>
      </c>
      <c r="B14" s="31" t="s">
        <v>8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4" ht="12.75" customHeight="1" x14ac:dyDescent="0.2">
      <c r="A15" s="25">
        <v>15</v>
      </c>
      <c r="B15" s="32" t="s">
        <v>9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</row>
    <row r="16" spans="1:24" ht="12.75" customHeight="1" x14ac:dyDescent="0.2">
      <c r="A16" s="25">
        <v>16</v>
      </c>
      <c r="B16" s="31" t="s">
        <v>10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4" ht="12.75" customHeight="1" x14ac:dyDescent="0.2">
      <c r="A17" s="25">
        <v>17</v>
      </c>
      <c r="B17" s="32" t="s">
        <v>11</v>
      </c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</row>
    <row r="18" spans="1:24" ht="12.75" customHeight="1" x14ac:dyDescent="0.2">
      <c r="A18" s="25">
        <v>18</v>
      </c>
      <c r="B18" s="31" t="s">
        <v>12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4" ht="12.75" customHeight="1" x14ac:dyDescent="0.2">
      <c r="A19" s="25">
        <v>19</v>
      </c>
      <c r="B19" s="32" t="s">
        <v>13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 spans="1:24" ht="12.75" customHeight="1" x14ac:dyDescent="0.2">
      <c r="A20" s="25">
        <v>20</v>
      </c>
      <c r="B20" s="35" t="s">
        <v>2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</row>
    <row r="21" spans="1:24" ht="12.75" customHeight="1" x14ac:dyDescent="0.2">
      <c r="A21" s="25">
        <v>21</v>
      </c>
      <c r="B21" s="36" t="s">
        <v>119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</row>
    <row r="22" spans="1:24" ht="12.75" customHeight="1" x14ac:dyDescent="0.2">
      <c r="A22" s="25">
        <v>22</v>
      </c>
      <c r="B22" s="35" t="s">
        <v>3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</row>
    <row r="23" spans="1:24" ht="12.75" customHeight="1" x14ac:dyDescent="0.2">
      <c r="A23" s="25">
        <v>23</v>
      </c>
      <c r="B23" s="36" t="s">
        <v>50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</row>
    <row r="24" spans="1:24" ht="12.75" customHeight="1" x14ac:dyDescent="0.2">
      <c r="A24" s="25">
        <v>24</v>
      </c>
      <c r="B24" s="35" t="s">
        <v>51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</row>
    <row r="25" spans="1:24" ht="12.75" customHeight="1" x14ac:dyDescent="0.2">
      <c r="A25" s="25">
        <v>25</v>
      </c>
      <c r="B25" s="36" t="s">
        <v>49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</row>
    <row r="26" spans="1:24" ht="12.75" customHeight="1" x14ac:dyDescent="0.2">
      <c r="B26" s="35" t="s">
        <v>140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</row>
    <row r="27" spans="1:24" ht="12.75" customHeight="1" x14ac:dyDescent="0.2">
      <c r="A27" s="25">
        <v>26</v>
      </c>
      <c r="B27" s="36" t="s">
        <v>116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</row>
    <row r="28" spans="1:24" ht="12.75" customHeight="1" x14ac:dyDescent="0.2">
      <c r="A28" s="25">
        <v>27</v>
      </c>
      <c r="B28" s="35" t="s">
        <v>117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</row>
    <row r="29" spans="1:24" ht="12.75" customHeight="1" x14ac:dyDescent="0.2">
      <c r="B29" s="37" t="s">
        <v>14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</row>
    <row r="30" spans="1:24" ht="12.75" customHeight="1" x14ac:dyDescent="0.2">
      <c r="B30" s="38" t="s">
        <v>14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</row>
    <row r="31" spans="1:24" ht="12.75" customHeight="1" x14ac:dyDescent="0.2">
      <c r="B31" s="39" t="s">
        <v>15</v>
      </c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1:24" ht="12.75" customHeight="1" x14ac:dyDescent="0.2">
      <c r="A32" s="25">
        <v>31</v>
      </c>
      <c r="B32" s="40" t="s">
        <v>121</v>
      </c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1:24" ht="12.75" customHeight="1" x14ac:dyDescent="0.2">
      <c r="B33" s="41" t="s">
        <v>16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</row>
    <row r="34" spans="1:24" ht="12.75" customHeight="1" x14ac:dyDescent="0.2">
      <c r="A34" s="25">
        <v>33</v>
      </c>
      <c r="B34" s="42" t="s">
        <v>115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  <row r="35" spans="1:24" ht="12.75" customHeight="1" x14ac:dyDescent="0.2">
      <c r="A35" s="25">
        <v>34</v>
      </c>
      <c r="B35" s="30" t="s">
        <v>122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</row>
    <row r="36" spans="1:24" ht="12.75" customHeight="1" x14ac:dyDescent="0.2">
      <c r="A36" s="25">
        <v>35</v>
      </c>
      <c r="B36" s="42" t="s">
        <v>120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1:24" ht="12.75" customHeight="1" x14ac:dyDescent="0.2">
      <c r="A37" s="25">
        <v>36</v>
      </c>
      <c r="B37" s="30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</row>
    <row r="38" spans="1:24" ht="12.75" customHeight="1" x14ac:dyDescent="0.2">
      <c r="B38" s="43" t="s">
        <v>4</v>
      </c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</row>
    <row r="39" spans="1:24" ht="12.75" customHeight="1" x14ac:dyDescent="0.2">
      <c r="A39" s="25">
        <v>38</v>
      </c>
      <c r="B39" s="42" t="s">
        <v>5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</row>
    <row r="40" spans="1:24" ht="12.75" customHeight="1" x14ac:dyDescent="0.2">
      <c r="A40" s="25">
        <v>39</v>
      </c>
      <c r="B40" s="30" t="s">
        <v>6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</row>
    <row r="41" spans="1:24" ht="12.75" customHeight="1" x14ac:dyDescent="0.2">
      <c r="A41" s="25">
        <v>40</v>
      </c>
      <c r="B41" s="42" t="s">
        <v>25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</row>
    <row r="42" spans="1:24" ht="12.75" customHeight="1" x14ac:dyDescent="0.2">
      <c r="A42" s="25">
        <v>41</v>
      </c>
      <c r="B42" s="30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</row>
    <row r="43" spans="1:24" ht="12.75" customHeight="1" x14ac:dyDescent="0.2">
      <c r="A43" s="25">
        <v>42</v>
      </c>
      <c r="B43" s="42" t="s">
        <v>123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1:24" ht="12.75" customHeight="1" x14ac:dyDescent="0.2">
      <c r="A44" s="25">
        <v>43</v>
      </c>
      <c r="B44" s="30" t="s">
        <v>7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</row>
    <row r="45" spans="1:24" ht="12.75" customHeight="1" x14ac:dyDescent="0.2">
      <c r="A45" s="25">
        <v>44</v>
      </c>
      <c r="B45" s="42" t="s">
        <v>8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</row>
    <row r="46" spans="1:24" ht="12.75" customHeight="1" x14ac:dyDescent="0.2">
      <c r="A46" s="25">
        <v>45</v>
      </c>
      <c r="B46" s="30" t="s">
        <v>9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</row>
    <row r="47" spans="1:24" ht="12.75" customHeight="1" x14ac:dyDescent="0.2">
      <c r="A47" s="25">
        <v>46</v>
      </c>
      <c r="B47" s="42" t="s">
        <v>10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ht="12.75" customHeight="1" x14ac:dyDescent="0.2">
      <c r="A48" s="25">
        <v>47</v>
      </c>
      <c r="B48" s="30" t="s">
        <v>11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1:24" ht="12.75" customHeight="1" x14ac:dyDescent="0.2">
      <c r="A49" s="25">
        <v>48</v>
      </c>
      <c r="B49" s="42" t="s">
        <v>12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</row>
    <row r="50" spans="1:24" ht="12.75" customHeight="1" x14ac:dyDescent="0.2">
      <c r="A50" s="25">
        <v>49</v>
      </c>
      <c r="B50" s="30" t="s">
        <v>13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1:24" ht="12.75" customHeight="1" x14ac:dyDescent="0.2">
      <c r="B51" s="43" t="s">
        <v>17</v>
      </c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</row>
    <row r="52" spans="1:24" ht="12.75" customHeight="1" x14ac:dyDescent="0.2">
      <c r="A52" s="25">
        <v>51</v>
      </c>
      <c r="B52" s="42" t="s">
        <v>18</v>
      </c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</row>
    <row r="53" spans="1:24" ht="12.75" customHeight="1" x14ac:dyDescent="0.2">
      <c r="A53" s="25">
        <v>52</v>
      </c>
      <c r="B53" s="30" t="s">
        <v>19</v>
      </c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12.75" customHeight="1" x14ac:dyDescent="0.2">
      <c r="A54" s="25">
        <v>53</v>
      </c>
      <c r="B54" s="42" t="s">
        <v>20</v>
      </c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</row>
    <row r="55" spans="1:24" ht="12.75" customHeight="1" x14ac:dyDescent="0.2">
      <c r="A55" s="25">
        <v>54</v>
      </c>
      <c r="B55" s="44" t="s">
        <v>88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1:24" ht="12.75" customHeight="1" x14ac:dyDescent="0.2">
      <c r="A56" s="25">
        <v>55</v>
      </c>
      <c r="B56" s="45" t="s">
        <v>89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1:24" ht="12.75" customHeight="1" x14ac:dyDescent="0.2">
      <c r="A57" s="25">
        <v>56</v>
      </c>
      <c r="B57" s="44" t="s">
        <v>90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1:24" ht="12.75" customHeight="1" x14ac:dyDescent="0.2">
      <c r="A58" s="25">
        <v>57</v>
      </c>
      <c r="B58" s="45" t="s">
        <v>91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ht="12.75" customHeight="1" x14ac:dyDescent="0.2">
      <c r="A59" s="25">
        <v>58</v>
      </c>
      <c r="B59" s="44" t="s">
        <v>92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1:24" ht="12.75" customHeight="1" x14ac:dyDescent="0.2">
      <c r="A60" s="25">
        <v>59</v>
      </c>
      <c r="B60" s="45" t="s">
        <v>93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</row>
    <row r="61" spans="1:24" ht="12.75" customHeight="1" x14ac:dyDescent="0.2">
      <c r="A61" s="25">
        <v>60</v>
      </c>
      <c r="B61" s="44" t="s">
        <v>94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1:24" ht="12.75" customHeight="1" x14ac:dyDescent="0.2">
      <c r="A62" s="25">
        <v>61</v>
      </c>
      <c r="B62" s="45" t="s">
        <v>95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ht="12.75" customHeight="1" x14ac:dyDescent="0.2">
      <c r="A63" s="25">
        <v>62</v>
      </c>
      <c r="B63" s="44" t="s">
        <v>96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1:24" ht="12.75" customHeight="1" x14ac:dyDescent="0.2">
      <c r="A64" s="25">
        <v>63</v>
      </c>
      <c r="B64" s="45" t="s">
        <v>97</v>
      </c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</row>
    <row r="65" spans="1:24" ht="12.75" customHeight="1" x14ac:dyDescent="0.2">
      <c r="A65" s="25">
        <v>64</v>
      </c>
      <c r="B65" s="44" t="s">
        <v>98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1:24" ht="12.75" customHeight="1" x14ac:dyDescent="0.2">
      <c r="A66" s="25">
        <v>65</v>
      </c>
      <c r="B66" s="45" t="s">
        <v>99</v>
      </c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</row>
    <row r="67" spans="1:24" ht="12.75" customHeight="1" x14ac:dyDescent="0.2">
      <c r="A67" s="25">
        <v>66</v>
      </c>
      <c r="B67" s="44" t="s">
        <v>100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1:24" ht="12.75" customHeight="1" x14ac:dyDescent="0.2">
      <c r="A68" s="25">
        <v>67</v>
      </c>
      <c r="B68" s="45" t="s">
        <v>101</v>
      </c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</row>
    <row r="69" spans="1:24" ht="12.75" customHeight="1" x14ac:dyDescent="0.2">
      <c r="A69" s="25">
        <v>68</v>
      </c>
      <c r="B69" s="44" t="s">
        <v>102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1:24" ht="12.75" customHeight="1" x14ac:dyDescent="0.2">
      <c r="A70" s="25">
        <v>69</v>
      </c>
      <c r="B70" s="45" t="s">
        <v>103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</row>
    <row r="71" spans="1:24" ht="12.75" customHeight="1" x14ac:dyDescent="0.2">
      <c r="A71" s="25">
        <v>70</v>
      </c>
      <c r="B71" s="44" t="s">
        <v>104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1:24" ht="12.75" customHeight="1" x14ac:dyDescent="0.2">
      <c r="A72" s="25">
        <v>71</v>
      </c>
      <c r="B72" s="45" t="s">
        <v>105</v>
      </c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</row>
    <row r="73" spans="1:24" ht="12.75" customHeight="1" x14ac:dyDescent="0.2">
      <c r="A73" s="25">
        <v>72</v>
      </c>
      <c r="B73" s="44" t="s">
        <v>106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1:24" ht="12.75" customHeight="1" x14ac:dyDescent="0.2">
      <c r="A74" s="25">
        <v>73</v>
      </c>
      <c r="B74" s="45" t="s">
        <v>107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</row>
    <row r="75" spans="1:24" ht="12.75" customHeight="1" x14ac:dyDescent="0.2">
      <c r="A75" s="25">
        <v>74</v>
      </c>
      <c r="B75" s="44" t="s">
        <v>108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1:24" ht="12.75" customHeight="1" x14ac:dyDescent="0.2">
      <c r="A76" s="25">
        <v>75</v>
      </c>
      <c r="B76" s="45" t="s">
        <v>109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</row>
    <row r="77" spans="1:24" ht="12.75" customHeight="1" x14ac:dyDescent="0.2">
      <c r="A77" s="25">
        <v>76</v>
      </c>
      <c r="B77" s="44" t="s">
        <v>110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1:24" ht="12.75" customHeight="1" x14ac:dyDescent="0.2">
      <c r="A78" s="25">
        <v>77</v>
      </c>
      <c r="B78" s="42" t="s">
        <v>21</v>
      </c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</row>
    <row r="79" spans="1:24" ht="12.75" customHeight="1" x14ac:dyDescent="0.2">
      <c r="A79" s="25">
        <v>78</v>
      </c>
      <c r="B79" s="30" t="s">
        <v>113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</row>
    <row r="80" spans="1:24" ht="12.75" customHeight="1" x14ac:dyDescent="0.2">
      <c r="A80" s="25">
        <v>79</v>
      </c>
      <c r="B80" s="42" t="s">
        <v>112</v>
      </c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</row>
    <row r="81" spans="1:24" ht="12.75" customHeight="1" x14ac:dyDescent="0.2">
      <c r="A81" s="25">
        <v>80</v>
      </c>
      <c r="B81" s="30" t="s">
        <v>22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1:24" ht="12.75" customHeight="1" x14ac:dyDescent="0.2">
      <c r="A82" s="25">
        <v>81</v>
      </c>
      <c r="B82" s="42" t="s">
        <v>23</v>
      </c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</row>
  </sheetData>
  <mergeCells count="2">
    <mergeCell ref="C2:J2"/>
    <mergeCell ref="K2:X2"/>
  </mergeCells>
  <pageMargins left="0.7" right="0.7" top="1.1229166666666666" bottom="0.75" header="0.3" footer="0.3"/>
  <pageSetup paperSize="5" scale="70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9"/>
  <sheetViews>
    <sheetView workbookViewId="0">
      <selection activeCell="E2" sqref="E2"/>
    </sheetView>
  </sheetViews>
  <sheetFormatPr baseColWidth="10" defaultColWidth="6.7109375" defaultRowHeight="11.25" x14ac:dyDescent="0.25"/>
  <cols>
    <col min="1" max="1" width="38.28515625" style="166" customWidth="1"/>
    <col min="2" max="11" width="6.140625" style="166" customWidth="1"/>
    <col min="12" max="13" width="6.7109375" style="166"/>
    <col min="14" max="14" width="6.85546875" style="166" bestFit="1" customWidth="1"/>
    <col min="15" max="15" width="10.140625" style="166" customWidth="1"/>
    <col min="16" max="16" width="7.7109375" style="166" bestFit="1" customWidth="1"/>
    <col min="17" max="17" width="8" style="166" bestFit="1" customWidth="1"/>
    <col min="18" max="18" width="8.28515625" style="166" bestFit="1" customWidth="1"/>
    <col min="19" max="19" width="9.85546875" style="166" bestFit="1" customWidth="1"/>
    <col min="20" max="20" width="10.42578125" style="166" bestFit="1" customWidth="1"/>
    <col min="21" max="21" width="8.42578125" style="166" bestFit="1" customWidth="1"/>
    <col min="22" max="23" width="8.28515625" style="166" bestFit="1" customWidth="1"/>
    <col min="24" max="24" width="8" style="166" bestFit="1" customWidth="1"/>
    <col min="25" max="25" width="8.28515625" style="166" bestFit="1" customWidth="1"/>
    <col min="26" max="31" width="6.85546875" style="166" bestFit="1" customWidth="1"/>
    <col min="32" max="16384" width="6.7109375" style="166"/>
  </cols>
  <sheetData>
    <row r="1" spans="1:31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31" ht="23.25" x14ac:dyDescent="0.25">
      <c r="A2" s="386" t="s">
        <v>460</v>
      </c>
      <c r="B2" s="205"/>
      <c r="C2" s="205"/>
      <c r="D2" s="205"/>
      <c r="E2" s="205"/>
      <c r="F2" s="205"/>
      <c r="G2" s="205"/>
      <c r="H2" s="205"/>
      <c r="I2" s="205"/>
      <c r="J2" s="205"/>
      <c r="K2" s="225"/>
      <c r="U2" s="260"/>
    </row>
    <row r="3" spans="1:31" x14ac:dyDescent="0.25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167"/>
    </row>
    <row r="4" spans="1:31" ht="12" x14ac:dyDescent="0.25">
      <c r="A4" s="239" t="s">
        <v>346</v>
      </c>
      <c r="B4" s="238"/>
      <c r="C4" s="238"/>
      <c r="D4" s="238"/>
      <c r="E4" s="238"/>
      <c r="F4" s="238"/>
      <c r="G4" s="238"/>
      <c r="H4" s="238"/>
      <c r="I4" s="238"/>
      <c r="J4" s="238"/>
      <c r="K4" s="167"/>
      <c r="AA4" s="242"/>
      <c r="AB4" s="242"/>
      <c r="AD4" s="242"/>
      <c r="AE4" s="242"/>
    </row>
    <row r="5" spans="1:31" x14ac:dyDescent="0.25">
      <c r="A5" s="237"/>
      <c r="B5" s="236">
        <v>2006</v>
      </c>
      <c r="C5" s="236">
        <v>2007</v>
      </c>
      <c r="D5" s="236">
        <v>2008</v>
      </c>
      <c r="E5" s="236">
        <v>2009</v>
      </c>
      <c r="F5" s="236">
        <v>2010</v>
      </c>
      <c r="G5" s="236">
        <v>2011</v>
      </c>
      <c r="H5" s="236">
        <v>2012</v>
      </c>
      <c r="I5" s="236">
        <v>2013</v>
      </c>
      <c r="J5" s="236">
        <v>2014</v>
      </c>
      <c r="K5" s="236">
        <v>2015</v>
      </c>
      <c r="Z5" s="242"/>
      <c r="AB5" s="242"/>
      <c r="AC5" s="242"/>
      <c r="AE5" s="242"/>
    </row>
    <row r="6" spans="1:31" x14ac:dyDescent="0.25">
      <c r="A6" s="235" t="s">
        <v>345</v>
      </c>
      <c r="B6" s="259">
        <v>1510</v>
      </c>
      <c r="C6" s="259">
        <v>1358</v>
      </c>
      <c r="D6" s="259">
        <v>1668</v>
      </c>
      <c r="E6" s="259">
        <v>1988</v>
      </c>
      <c r="F6" s="259">
        <v>2058</v>
      </c>
      <c r="G6" s="259">
        <v>2259</v>
      </c>
      <c r="H6" s="259">
        <v>2377</v>
      </c>
      <c r="I6" s="259">
        <v>2445</v>
      </c>
      <c r="J6" s="259">
        <v>2308</v>
      </c>
      <c r="K6" s="259">
        <f>2001604957/1000000</f>
        <v>2001.604957</v>
      </c>
      <c r="Z6" s="242"/>
      <c r="AB6" s="242"/>
      <c r="AC6" s="242"/>
      <c r="AE6" s="242"/>
    </row>
    <row r="7" spans="1:31" x14ac:dyDescent="0.25">
      <c r="A7" s="234" t="s">
        <v>344</v>
      </c>
      <c r="B7" s="258">
        <v>3.9E-2</v>
      </c>
      <c r="C7" s="258">
        <f t="shared" ref="C7:K7" si="0">(C6-B6)/B6</f>
        <v>-0.10066225165562914</v>
      </c>
      <c r="D7" s="258">
        <f t="shared" si="0"/>
        <v>0.22827687776141384</v>
      </c>
      <c r="E7" s="258">
        <f t="shared" si="0"/>
        <v>0.19184652278177458</v>
      </c>
      <c r="F7" s="258">
        <f t="shared" si="0"/>
        <v>3.5211267605633804E-2</v>
      </c>
      <c r="G7" s="258">
        <f t="shared" si="0"/>
        <v>9.7667638483965008E-2</v>
      </c>
      <c r="H7" s="258">
        <f t="shared" si="0"/>
        <v>5.2235502434705622E-2</v>
      </c>
      <c r="I7" s="258">
        <f t="shared" si="0"/>
        <v>2.8607488430795119E-2</v>
      </c>
      <c r="J7" s="258">
        <f t="shared" si="0"/>
        <v>-5.6032719836400818E-2</v>
      </c>
      <c r="K7" s="258">
        <f t="shared" si="0"/>
        <v>-0.13275348483535529</v>
      </c>
      <c r="Z7" s="242"/>
      <c r="AB7" s="242"/>
      <c r="AC7" s="242"/>
      <c r="AE7" s="242"/>
    </row>
    <row r="8" spans="1:31" x14ac:dyDescent="0.25">
      <c r="A8" s="232" t="s">
        <v>343</v>
      </c>
      <c r="B8" s="257">
        <f t="shared" ref="B8:K8" si="1">B19</f>
        <v>192504.185</v>
      </c>
      <c r="C8" s="257">
        <f t="shared" si="1"/>
        <v>193849.28200000001</v>
      </c>
      <c r="D8" s="257">
        <f t="shared" si="1"/>
        <v>215082.927</v>
      </c>
      <c r="E8" s="257">
        <f t="shared" si="1"/>
        <v>244770.18100000001</v>
      </c>
      <c r="F8" s="257">
        <f t="shared" si="1"/>
        <v>286840.57900000003</v>
      </c>
      <c r="G8" s="257">
        <f t="shared" si="1"/>
        <v>334071.62099999998</v>
      </c>
      <c r="H8" s="257">
        <f t="shared" si="1"/>
        <v>345547.63699999999</v>
      </c>
      <c r="I8" s="257">
        <f t="shared" si="1"/>
        <v>370203.14493143512</v>
      </c>
      <c r="J8" s="257">
        <f t="shared" si="1"/>
        <v>363124.50971748127</v>
      </c>
      <c r="K8" s="257">
        <f t="shared" si="1"/>
        <v>368695.47467067267</v>
      </c>
      <c r="Z8" s="242"/>
      <c r="AB8" s="242"/>
      <c r="AC8" s="242"/>
      <c r="AE8" s="242"/>
    </row>
    <row r="9" spans="1:31" x14ac:dyDescent="0.25">
      <c r="A9" s="256" t="s">
        <v>342</v>
      </c>
      <c r="B9" s="255">
        <f t="array" ref="B9:K9">TRANSPOSE(W22:W33)</f>
        <v>250</v>
      </c>
      <c r="C9" s="255">
        <v>0</v>
      </c>
      <c r="D9" s="255">
        <v>0</v>
      </c>
      <c r="E9" s="255">
        <v>42</v>
      </c>
      <c r="F9" s="255">
        <v>525</v>
      </c>
      <c r="G9" s="255">
        <v>565</v>
      </c>
      <c r="H9" s="255">
        <v>357</v>
      </c>
      <c r="I9" s="255">
        <v>535</v>
      </c>
      <c r="J9" s="255">
        <v>464</v>
      </c>
      <c r="K9" s="255">
        <v>436</v>
      </c>
      <c r="M9" s="254">
        <f>J6-I6+I8</f>
        <v>370066.14493143512</v>
      </c>
      <c r="Z9" s="242"/>
      <c r="AB9" s="242"/>
      <c r="AC9" s="242"/>
      <c r="AE9" s="242"/>
    </row>
    <row r="10" spans="1:31" x14ac:dyDescent="0.25">
      <c r="A10" s="253" t="s">
        <v>341</v>
      </c>
      <c r="B10" s="252">
        <f t="shared" ref="B10:K10" si="2">B9/B8</f>
        <v>1.2986730652115434E-3</v>
      </c>
      <c r="C10" s="252">
        <f t="shared" si="2"/>
        <v>0</v>
      </c>
      <c r="D10" s="252">
        <f t="shared" si="2"/>
        <v>0</v>
      </c>
      <c r="E10" s="252">
        <f t="shared" si="2"/>
        <v>1.7158952870979002E-4</v>
      </c>
      <c r="F10" s="252">
        <f t="shared" si="2"/>
        <v>1.8302849681529891E-3</v>
      </c>
      <c r="G10" s="252">
        <f t="shared" si="2"/>
        <v>1.6912541038617585E-3</v>
      </c>
      <c r="H10" s="252">
        <f t="shared" si="2"/>
        <v>1.033142645973296E-3</v>
      </c>
      <c r="I10" s="252">
        <f t="shared" si="2"/>
        <v>1.4451524989045857E-3</v>
      </c>
      <c r="J10" s="252">
        <f t="shared" si="2"/>
        <v>1.2777986271458295E-3</v>
      </c>
      <c r="K10" s="252">
        <f t="shared" si="2"/>
        <v>1.1825477391319904E-3</v>
      </c>
      <c r="Z10" s="242"/>
      <c r="AB10" s="242"/>
      <c r="AC10" s="242"/>
      <c r="AE10" s="242"/>
    </row>
    <row r="11" spans="1:31" x14ac:dyDescent="0.25">
      <c r="A11" s="251" t="s">
        <v>340</v>
      </c>
      <c r="B11" s="250">
        <f t="shared" ref="B11:K11" si="3">B6/B8</f>
        <v>7.8439853138777219E-3</v>
      </c>
      <c r="C11" s="250">
        <f t="shared" si="3"/>
        <v>7.0054425066170736E-3</v>
      </c>
      <c r="D11" s="250">
        <f t="shared" si="3"/>
        <v>7.7551483200709835E-3</v>
      </c>
      <c r="E11" s="250">
        <f t="shared" si="3"/>
        <v>8.1219043589300603E-3</v>
      </c>
      <c r="F11" s="250">
        <f t="shared" si="3"/>
        <v>7.1747170751597176E-3</v>
      </c>
      <c r="G11" s="250">
        <f t="shared" si="3"/>
        <v>6.7620230453517031E-3</v>
      </c>
      <c r="H11" s="250">
        <f t="shared" si="3"/>
        <v>6.8789357688474077E-3</v>
      </c>
      <c r="I11" s="250">
        <f t="shared" si="3"/>
        <v>6.6044819809751628E-3</v>
      </c>
      <c r="J11" s="250">
        <f t="shared" si="3"/>
        <v>6.3559466195098587E-3</v>
      </c>
      <c r="K11" s="250">
        <f t="shared" si="3"/>
        <v>5.428883982880126E-3</v>
      </c>
      <c r="Z11" s="242"/>
      <c r="AB11" s="242"/>
      <c r="AC11" s="242"/>
      <c r="AE11" s="242"/>
    </row>
    <row r="12" spans="1:31" ht="12" thickBot="1" x14ac:dyDescent="0.3">
      <c r="A12" s="228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Z12" s="242"/>
      <c r="AB12" s="242"/>
      <c r="AC12" s="242"/>
      <c r="AE12" s="242"/>
    </row>
    <row r="13" spans="1:31" x14ac:dyDescent="0.25">
      <c r="A13" s="208" t="s">
        <v>339</v>
      </c>
      <c r="B13" s="207"/>
      <c r="C13" s="207"/>
      <c r="D13" s="207"/>
      <c r="E13" s="207"/>
      <c r="F13" s="207"/>
      <c r="G13" s="207"/>
      <c r="H13" s="207"/>
      <c r="I13" s="207"/>
      <c r="J13" s="207"/>
      <c r="K13" s="167"/>
      <c r="Z13" s="242"/>
      <c r="AB13" s="242"/>
      <c r="AC13" s="242"/>
      <c r="AE13" s="242"/>
    </row>
    <row r="14" spans="1:31" ht="33.75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O14" s="260" t="s">
        <v>126</v>
      </c>
      <c r="P14" s="260" t="s">
        <v>352</v>
      </c>
      <c r="Q14" s="260" t="s">
        <v>351</v>
      </c>
      <c r="R14" s="260" t="s">
        <v>350</v>
      </c>
      <c r="S14" s="260" t="s">
        <v>349</v>
      </c>
      <c r="T14" s="260" t="s">
        <v>348</v>
      </c>
      <c r="U14" s="260" t="s">
        <v>341</v>
      </c>
      <c r="V14" s="260" t="s">
        <v>347</v>
      </c>
      <c r="Z14" s="242"/>
      <c r="AB14" s="242"/>
      <c r="AC14" s="242"/>
      <c r="AE14" s="242"/>
    </row>
    <row r="15" spans="1:31" x14ac:dyDescent="0.25">
      <c r="A15" s="207"/>
      <c r="B15" s="367"/>
      <c r="C15" s="367"/>
      <c r="D15" s="367"/>
      <c r="E15" s="248"/>
      <c r="F15" s="248"/>
      <c r="G15" s="248"/>
      <c r="H15" s="248"/>
      <c r="I15" s="248"/>
      <c r="J15" s="248"/>
      <c r="K15" s="248"/>
      <c r="O15" s="247">
        <v>2000</v>
      </c>
      <c r="P15" s="244">
        <v>1972</v>
      </c>
      <c r="R15" s="242">
        <v>251</v>
      </c>
      <c r="S15" s="242">
        <v>-68</v>
      </c>
      <c r="U15" s="242">
        <v>-0.27</v>
      </c>
      <c r="V15" s="245">
        <f t="shared" ref="V15:V33" si="4">P15/R15</f>
        <v>7.856573705179283</v>
      </c>
      <c r="X15" s="243">
        <f t="shared" ref="X15:X33" si="5">(S15+T15)/R15</f>
        <v>-0.27091633466135456</v>
      </c>
      <c r="Y15" s="242"/>
      <c r="Z15" s="242"/>
      <c r="AB15" s="242"/>
      <c r="AC15" s="242"/>
      <c r="AE15" s="242"/>
    </row>
    <row r="16" spans="1:31" ht="12" x14ac:dyDescent="0.25">
      <c r="A16" s="239" t="s">
        <v>438</v>
      </c>
      <c r="B16" s="238"/>
      <c r="C16" s="238"/>
      <c r="D16" s="238"/>
      <c r="E16" s="238"/>
      <c r="F16" s="238"/>
      <c r="G16" s="238"/>
      <c r="H16" s="238"/>
      <c r="I16" s="238"/>
      <c r="J16" s="238"/>
      <c r="K16" s="167"/>
      <c r="O16" s="247">
        <v>2001</v>
      </c>
      <c r="P16" s="244">
        <v>1842</v>
      </c>
      <c r="Q16" s="246">
        <v>-6.6000000000000003E-2</v>
      </c>
      <c r="R16" s="242">
        <v>221</v>
      </c>
      <c r="S16" s="242">
        <v>91</v>
      </c>
      <c r="U16" s="242">
        <v>0.41</v>
      </c>
      <c r="V16" s="245">
        <f t="shared" si="4"/>
        <v>8.3348416289592766</v>
      </c>
      <c r="W16" s="244">
        <f t="shared" ref="W16:W33" si="6">P16+R16-P15</f>
        <v>91</v>
      </c>
      <c r="X16" s="243">
        <f t="shared" si="5"/>
        <v>0.41176470588235292</v>
      </c>
      <c r="Y16" s="242"/>
      <c r="Z16" s="242"/>
      <c r="AB16" s="242"/>
      <c r="AC16" s="242"/>
      <c r="AE16" s="242"/>
    </row>
    <row r="17" spans="1:30" x14ac:dyDescent="0.25">
      <c r="A17" s="237"/>
      <c r="B17" s="236">
        <v>2006</v>
      </c>
      <c r="C17" s="236">
        <v>2007</v>
      </c>
      <c r="D17" s="236">
        <v>2008</v>
      </c>
      <c r="E17" s="236">
        <v>2009</v>
      </c>
      <c r="F17" s="236">
        <v>2010</v>
      </c>
      <c r="G17" s="236">
        <v>2011</v>
      </c>
      <c r="H17" s="236">
        <v>2012</v>
      </c>
      <c r="I17" s="236">
        <v>2013</v>
      </c>
      <c r="J17" s="236">
        <v>2014</v>
      </c>
      <c r="K17" s="236">
        <v>2015</v>
      </c>
      <c r="O17" s="247">
        <v>2002</v>
      </c>
      <c r="P17" s="244">
        <v>1632</v>
      </c>
      <c r="Q17" s="246">
        <v>-0.114</v>
      </c>
      <c r="R17" s="242">
        <v>211</v>
      </c>
      <c r="S17" s="242">
        <v>1</v>
      </c>
      <c r="U17" s="242">
        <v>0</v>
      </c>
      <c r="V17" s="245">
        <f t="shared" si="4"/>
        <v>7.7345971563981042</v>
      </c>
      <c r="W17" s="244">
        <f t="shared" si="6"/>
        <v>1</v>
      </c>
      <c r="X17" s="243">
        <f t="shared" si="5"/>
        <v>4.7393364928909956E-3</v>
      </c>
      <c r="Y17" s="242"/>
      <c r="Z17" s="242"/>
      <c r="AA17" s="242"/>
      <c r="AC17" s="242"/>
      <c r="AD17" s="242"/>
    </row>
    <row r="18" spans="1:30" x14ac:dyDescent="0.25">
      <c r="A18" s="389" t="s">
        <v>473</v>
      </c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O18" s="247"/>
      <c r="P18" s="244"/>
      <c r="Q18" s="246"/>
      <c r="R18" s="242"/>
      <c r="S18" s="242"/>
      <c r="U18" s="242"/>
      <c r="V18" s="245"/>
      <c r="W18" s="244"/>
      <c r="X18" s="243"/>
      <c r="Y18" s="242"/>
      <c r="Z18" s="242"/>
      <c r="AA18" s="242"/>
      <c r="AC18" s="242"/>
      <c r="AD18" s="242"/>
    </row>
    <row r="19" spans="1:30" x14ac:dyDescent="0.25">
      <c r="A19" s="388" t="s">
        <v>457</v>
      </c>
      <c r="B19" s="233">
        <f>BECO_Datos!BG10</f>
        <v>192504.185</v>
      </c>
      <c r="C19" s="233">
        <f>BECO_Datos!BH10</f>
        <v>193849.28200000001</v>
      </c>
      <c r="D19" s="233">
        <f>BECO_Datos!BI10</f>
        <v>215082.927</v>
      </c>
      <c r="E19" s="233">
        <f>BECO_Datos!BJ10</f>
        <v>244770.18100000001</v>
      </c>
      <c r="F19" s="233">
        <f>BECO_Datos!BK10</f>
        <v>286840.57900000003</v>
      </c>
      <c r="G19" s="233">
        <f>BECO_Datos!BL10</f>
        <v>334071.62099999998</v>
      </c>
      <c r="H19" s="233">
        <f>BECO_Datos!BM10</f>
        <v>345547.63699999999</v>
      </c>
      <c r="I19" s="233">
        <f>BECO_Datos!BN10-I27</f>
        <v>370203.14493143512</v>
      </c>
      <c r="J19" s="233">
        <f>BECO_Datos!BO10-J27</f>
        <v>363124.50971748127</v>
      </c>
      <c r="K19" s="233">
        <f>BECO_Datos!BP10-K27</f>
        <v>368695.47467067267</v>
      </c>
      <c r="O19" s="247">
        <v>2003</v>
      </c>
      <c r="P19" s="244">
        <v>1542</v>
      </c>
      <c r="Q19" s="246">
        <v>-5.5E-2</v>
      </c>
      <c r="R19" s="242">
        <v>198</v>
      </c>
      <c r="S19" s="242">
        <v>108</v>
      </c>
      <c r="U19" s="242">
        <v>0.54</v>
      </c>
      <c r="V19" s="245">
        <f t="shared" si="4"/>
        <v>7.7878787878787881</v>
      </c>
      <c r="W19" s="244">
        <f>P19+R19-P17</f>
        <v>108</v>
      </c>
      <c r="X19" s="243">
        <f t="shared" si="5"/>
        <v>0.54545454545454541</v>
      </c>
      <c r="Y19" s="242"/>
      <c r="Z19" s="242"/>
      <c r="AA19" s="242"/>
      <c r="AC19" s="242"/>
      <c r="AD19" s="242"/>
    </row>
    <row r="20" spans="1:30" x14ac:dyDescent="0.25">
      <c r="A20" s="387" t="s">
        <v>2</v>
      </c>
      <c r="B20" s="231">
        <f>BECO_Datos!BG23</f>
        <v>0</v>
      </c>
      <c r="C20" s="231">
        <f>BECO_Datos!BH23</f>
        <v>5028.5678786024328</v>
      </c>
      <c r="D20" s="231">
        <f>BECO_Datos!BI23</f>
        <v>1471.7580216342308</v>
      </c>
      <c r="E20" s="231">
        <f>BECO_Datos!BJ23</f>
        <v>4.0443480946126362E-2</v>
      </c>
      <c r="F20" s="231">
        <f>BECO_Datos!BK23</f>
        <v>5.283440745683694E-3</v>
      </c>
      <c r="G20" s="231">
        <f>BECO_Datos!BL23</f>
        <v>9.3089194090617451E-3</v>
      </c>
      <c r="H20" s="231">
        <f>BECO_Datos!BM23</f>
        <v>57.936827458876856</v>
      </c>
      <c r="I20" s="231">
        <f>BECO_Datos!BN23</f>
        <v>8.0509573267561058E-3</v>
      </c>
      <c r="J20" s="231">
        <f>BECO_Datos!BO23</f>
        <v>5.426219442025384</v>
      </c>
      <c r="K20" s="231">
        <f>BECO_Datos!BP23</f>
        <v>0.120198276964304</v>
      </c>
      <c r="O20" s="247">
        <v>2004</v>
      </c>
      <c r="P20" s="244">
        <v>1478</v>
      </c>
      <c r="Q20" s="246">
        <v>-4.2000000000000003E-2</v>
      </c>
      <c r="R20" s="242">
        <v>193</v>
      </c>
      <c r="S20" s="242">
        <v>128</v>
      </c>
      <c r="U20" s="242">
        <v>0.67</v>
      </c>
      <c r="V20" s="245">
        <f t="shared" si="4"/>
        <v>7.6580310880829012</v>
      </c>
      <c r="W20" s="244">
        <f t="shared" si="6"/>
        <v>129</v>
      </c>
      <c r="X20" s="243">
        <f t="shared" si="5"/>
        <v>0.66321243523316065</v>
      </c>
      <c r="Y20" s="242"/>
      <c r="Z20" s="242"/>
      <c r="AA20" s="242"/>
      <c r="AC20" s="242"/>
      <c r="AD20" s="242"/>
    </row>
    <row r="21" spans="1:30" x14ac:dyDescent="0.25">
      <c r="A21" s="388" t="s">
        <v>119</v>
      </c>
      <c r="B21" s="233">
        <f>BECO_Datos!BG24</f>
        <v>2692.1272334968926</v>
      </c>
      <c r="C21" s="233">
        <f>BECO_Datos!BH24</f>
        <v>-14827.845386105426</v>
      </c>
      <c r="D21" s="233">
        <f>BECO_Datos!BI24</f>
        <v>13989.558792252987</v>
      </c>
      <c r="E21" s="233">
        <f>BECO_Datos!BJ24</f>
        <v>6814.7570646464164</v>
      </c>
      <c r="F21" s="233">
        <f>BECO_Datos!BK24</f>
        <v>11854.529855205261</v>
      </c>
      <c r="G21" s="233">
        <f>BECO_Datos!BL24</f>
        <v>17973.318163617289</v>
      </c>
      <c r="H21" s="233">
        <f>BECO_Datos!BM24</f>
        <v>23450.671099999996</v>
      </c>
      <c r="I21" s="233">
        <f>BECO_Datos!BN24</f>
        <v>27685.408109999997</v>
      </c>
      <c r="J21" s="233">
        <f>BECO_Datos!BO24</f>
        <v>27926.8177</v>
      </c>
      <c r="K21" s="233">
        <f>BECO_Datos!BP24</f>
        <v>10575.948327890625</v>
      </c>
      <c r="O21" s="247">
        <v>2005</v>
      </c>
      <c r="P21" s="244">
        <v>1453</v>
      </c>
      <c r="Q21" s="246">
        <v>-1.7000000000000001E-2</v>
      </c>
      <c r="R21" s="242">
        <v>192</v>
      </c>
      <c r="S21" s="242">
        <v>167</v>
      </c>
      <c r="U21" s="242">
        <v>0.87</v>
      </c>
      <c r="V21" s="245">
        <f t="shared" si="4"/>
        <v>7.567708333333333</v>
      </c>
      <c r="W21" s="244">
        <f t="shared" si="6"/>
        <v>167</v>
      </c>
      <c r="X21" s="243">
        <f t="shared" si="5"/>
        <v>0.86979166666666663</v>
      </c>
      <c r="Y21" s="242"/>
      <c r="Z21" s="242"/>
      <c r="AA21" s="242"/>
      <c r="AC21" s="242"/>
      <c r="AD21" s="242"/>
    </row>
    <row r="22" spans="1:30" x14ac:dyDescent="0.25">
      <c r="A22" s="390" t="s">
        <v>439</v>
      </c>
      <c r="B22" s="231">
        <f>SUM(B19:B21)</f>
        <v>195196.31223349689</v>
      </c>
      <c r="C22" s="231">
        <f t="shared" ref="C22:K22" si="7">SUM(C19:C21)</f>
        <v>184050.00449249701</v>
      </c>
      <c r="D22" s="231">
        <f t="shared" si="7"/>
        <v>230544.24381388721</v>
      </c>
      <c r="E22" s="231">
        <f t="shared" si="7"/>
        <v>251584.97850812739</v>
      </c>
      <c r="F22" s="231">
        <f t="shared" si="7"/>
        <v>298695.11413864605</v>
      </c>
      <c r="G22" s="231">
        <f t="shared" si="7"/>
        <v>352044.94847253669</v>
      </c>
      <c r="H22" s="231">
        <f t="shared" si="7"/>
        <v>369056.24492745881</v>
      </c>
      <c r="I22" s="231">
        <f t="shared" si="7"/>
        <v>397888.56109239248</v>
      </c>
      <c r="J22" s="231">
        <f t="shared" si="7"/>
        <v>391056.75363692333</v>
      </c>
      <c r="K22" s="231">
        <f t="shared" si="7"/>
        <v>379271.54319684021</v>
      </c>
      <c r="O22" s="247">
        <v>2006</v>
      </c>
      <c r="P22" s="244">
        <v>1510</v>
      </c>
      <c r="Q22" s="246">
        <v>3.9E-2</v>
      </c>
      <c r="R22" s="242">
        <v>193</v>
      </c>
      <c r="S22" s="242">
        <v>250</v>
      </c>
      <c r="U22" s="242">
        <v>1.29</v>
      </c>
      <c r="V22" s="245">
        <f t="shared" si="4"/>
        <v>7.823834196891192</v>
      </c>
      <c r="W22" s="244">
        <f t="shared" si="6"/>
        <v>250</v>
      </c>
      <c r="X22" s="243">
        <f t="shared" si="5"/>
        <v>1.2953367875647668</v>
      </c>
      <c r="Y22" s="242"/>
      <c r="Z22" s="242"/>
      <c r="AA22" s="242"/>
      <c r="AC22" s="242"/>
      <c r="AD22" s="242"/>
    </row>
    <row r="23" spans="1:30" x14ac:dyDescent="0.25">
      <c r="A23" s="23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O23" s="247"/>
      <c r="P23" s="244"/>
      <c r="Q23" s="246"/>
      <c r="R23" s="242"/>
      <c r="S23" s="242"/>
      <c r="U23" s="242"/>
      <c r="V23" s="245"/>
      <c r="W23" s="244"/>
      <c r="X23" s="243"/>
      <c r="Y23" s="242"/>
      <c r="Z23" s="242"/>
      <c r="AA23" s="242"/>
      <c r="AC23" s="242"/>
      <c r="AD23" s="242"/>
    </row>
    <row r="24" spans="1:30" x14ac:dyDescent="0.25">
      <c r="A24" s="391" t="s">
        <v>474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O24" s="247"/>
      <c r="P24" s="244"/>
      <c r="Q24" s="246"/>
      <c r="R24" s="242"/>
      <c r="S24" s="242"/>
      <c r="U24" s="242"/>
      <c r="V24" s="245"/>
      <c r="W24" s="244"/>
      <c r="X24" s="243"/>
      <c r="Y24" s="242"/>
      <c r="Z24" s="242"/>
      <c r="AA24" s="242"/>
      <c r="AC24" s="242"/>
      <c r="AD24" s="242"/>
    </row>
    <row r="25" spans="1:30" x14ac:dyDescent="0.25">
      <c r="A25" s="388" t="s">
        <v>3</v>
      </c>
      <c r="B25" s="233">
        <f>BECO_Datos!BG25</f>
        <v>77970.534049687383</v>
      </c>
      <c r="C25" s="233">
        <f>BECO_Datos!BH25</f>
        <v>68164.052898211303</v>
      </c>
      <c r="D25" s="233">
        <f>BECO_Datos!BI25</f>
        <v>105213.48924817292</v>
      </c>
      <c r="E25" s="233">
        <f>BECO_Datos!BJ25</f>
        <v>139434.45804955595</v>
      </c>
      <c r="F25" s="233">
        <f>BECO_Datos!BK25</f>
        <v>182858.87897061271</v>
      </c>
      <c r="G25" s="233">
        <f>BECO_Datos!BL25</f>
        <v>230687.10241164925</v>
      </c>
      <c r="H25" s="233">
        <f>BECO_Datos!BM25</f>
        <v>252916.42375418873</v>
      </c>
      <c r="I25" s="233">
        <f>BECO_Datos!BN25</f>
        <v>278008.02893041074</v>
      </c>
      <c r="J25" s="233">
        <f>BECO_Datos!BO25</f>
        <v>291545.2567835229</v>
      </c>
      <c r="K25" s="233">
        <f>BECO_Datos!BP25</f>
        <v>288486.77426469221</v>
      </c>
      <c r="O25" s="247">
        <v>2007</v>
      </c>
      <c r="P25" s="244">
        <v>1358</v>
      </c>
      <c r="Q25" s="246">
        <v>-0.1</v>
      </c>
      <c r="R25" s="242">
        <v>194</v>
      </c>
      <c r="S25" s="242">
        <v>42</v>
      </c>
      <c r="U25" s="242">
        <v>0.22</v>
      </c>
      <c r="V25" s="245">
        <f t="shared" si="4"/>
        <v>7</v>
      </c>
      <c r="W25" s="244">
        <f>P25+R25-P22</f>
        <v>42</v>
      </c>
      <c r="X25" s="243">
        <f t="shared" si="5"/>
        <v>0.21649484536082475</v>
      </c>
      <c r="Y25" s="242"/>
    </row>
    <row r="26" spans="1:30" x14ac:dyDescent="0.25">
      <c r="A26" s="387" t="s">
        <v>437</v>
      </c>
      <c r="B26" s="231">
        <f>-BECO_Datos!BG18</f>
        <v>114928.07415999999</v>
      </c>
      <c r="C26" s="231">
        <f>-BECO_Datos!BH18</f>
        <v>114288.70037999999</v>
      </c>
      <c r="D26" s="231">
        <f>-BECO_Datos!BI18</f>
        <v>123752.15128000001</v>
      </c>
      <c r="E26" s="231">
        <f>-BECO_Datos!BJ18</f>
        <v>110163.21303</v>
      </c>
      <c r="F26" s="231">
        <f>-BECO_Datos!BK18</f>
        <v>109373.15268</v>
      </c>
      <c r="G26" s="231">
        <f>-BECO_Datos!BL18</f>
        <v>111661.70876000001</v>
      </c>
      <c r="H26" s="231">
        <f>-BECO_Datos!BM18</f>
        <v>111387.88632000001</v>
      </c>
      <c r="I26" s="231">
        <f>-BECO_Datos!BN18</f>
        <v>103673.91918</v>
      </c>
      <c r="J26" s="231">
        <f>-BECO_Datos!BO18</f>
        <v>90026.101729999995</v>
      </c>
      <c r="K26" s="231">
        <f>-BECO_Datos!BP18</f>
        <v>89053.699160000004</v>
      </c>
      <c r="O26" s="247">
        <v>2008</v>
      </c>
      <c r="P26" s="244">
        <v>1668</v>
      </c>
      <c r="Q26" s="246">
        <v>0.22800000000000001</v>
      </c>
      <c r="R26" s="242">
        <v>215</v>
      </c>
      <c r="S26" s="242">
        <v>524</v>
      </c>
      <c r="U26" s="242">
        <v>2.44</v>
      </c>
      <c r="V26" s="245">
        <f t="shared" si="4"/>
        <v>7.7581395348837212</v>
      </c>
      <c r="W26" s="244">
        <f t="shared" si="6"/>
        <v>525</v>
      </c>
      <c r="X26" s="243">
        <f t="shared" si="5"/>
        <v>2.4372093023255812</v>
      </c>
      <c r="Y26" s="242"/>
    </row>
    <row r="27" spans="1:30" x14ac:dyDescent="0.25">
      <c r="A27" s="388" t="s">
        <v>472</v>
      </c>
      <c r="B27" s="233">
        <f>(-BECO_Datos!BG28+BECO_Datos!JH16)</f>
        <v>-1712.9880000000001</v>
      </c>
      <c r="C27" s="233">
        <f>(-BECO_Datos!BH28+BECO_Datos!JI16)</f>
        <v>-1303.1320000000001</v>
      </c>
      <c r="D27" s="233">
        <f>(-BECO_Datos!BI28+BECO_Datos!JJ16)</f>
        <v>-1291.5440000000001</v>
      </c>
      <c r="E27" s="233">
        <f>(-BECO_Datos!BJ28+BECO_Datos!JK16)</f>
        <v>-1737.846</v>
      </c>
      <c r="F27" s="233">
        <f>(-BECO_Datos!BK28+BECO_Datos!JL16)</f>
        <v>-2215.8229999999999</v>
      </c>
      <c r="G27" s="233">
        <f>(-BECO_Datos!BL28+BECO_Datos!JM16)</f>
        <v>-2195.931</v>
      </c>
      <c r="H27" s="233">
        <f>(-BECO_Datos!BM28+BECO_Datos!JN16)</f>
        <v>-2214.6190000000001</v>
      </c>
      <c r="I27" s="233">
        <f>(-BECO_Datos!BN28+BECO_Datos!JO16)</f>
        <v>-1599.9759620351108</v>
      </c>
      <c r="J27" s="233">
        <f>(-BECO_Datos!BO28+BECO_Datos!JP16)</f>
        <v>-1636.1560537940923</v>
      </c>
      <c r="K27" s="233">
        <f>(-BECO_Datos!BP28+BECO_Datos!JQ16)</f>
        <v>-1660.8056706726181</v>
      </c>
      <c r="O27" s="247">
        <v>2009</v>
      </c>
      <c r="P27" s="244">
        <v>1988</v>
      </c>
      <c r="Q27" s="246">
        <v>0.192</v>
      </c>
      <c r="R27" s="242">
        <v>245</v>
      </c>
      <c r="S27" s="242">
        <v>565</v>
      </c>
      <c r="U27" s="242">
        <v>2.31</v>
      </c>
      <c r="V27" s="245">
        <f t="shared" si="4"/>
        <v>8.1142857142857139</v>
      </c>
      <c r="W27" s="244">
        <f t="shared" si="6"/>
        <v>565</v>
      </c>
      <c r="X27" s="243">
        <f t="shared" si="5"/>
        <v>2.306122448979592</v>
      </c>
      <c r="Y27" s="242"/>
    </row>
    <row r="28" spans="1:30" x14ac:dyDescent="0.25">
      <c r="A28" s="392" t="s">
        <v>442</v>
      </c>
      <c r="B28" s="370">
        <f>BECO_Datos!BG34</f>
        <v>584.71602380952379</v>
      </c>
      <c r="C28" s="370">
        <f>BECO_Datos!BH34</f>
        <v>294.11921428571435</v>
      </c>
      <c r="D28" s="370">
        <f>BECO_Datos!BI34</f>
        <v>287.05928571428575</v>
      </c>
      <c r="E28" s="370">
        <f>BECO_Datos!BJ34</f>
        <v>249.4614285714286</v>
      </c>
      <c r="F28" s="370">
        <f>BECO_Datos!BK34</f>
        <v>293.13809523809516</v>
      </c>
      <c r="G28" s="370">
        <f>BECO_Datos!BL34</f>
        <v>289.81054761904767</v>
      </c>
      <c r="H28" s="370">
        <f>BECO_Datos!BM34</f>
        <v>190.10714285714283</v>
      </c>
      <c r="I28" s="370">
        <f>BECO_Datos!BN34</f>
        <v>102.91626190476191</v>
      </c>
      <c r="J28" s="370">
        <f>BECO_Datos!BO34</f>
        <v>81.54549999999999</v>
      </c>
      <c r="K28" s="370">
        <f>BECO_Datos!BP34</f>
        <v>70.264101475387889</v>
      </c>
      <c r="O28" s="247">
        <v>2010</v>
      </c>
      <c r="P28" s="244">
        <v>2058</v>
      </c>
      <c r="Q28" s="246">
        <v>3.5000000000000003E-2</v>
      </c>
      <c r="R28" s="242">
        <v>287</v>
      </c>
      <c r="S28" s="242">
        <v>357</v>
      </c>
      <c r="U28" s="242">
        <v>1.24</v>
      </c>
      <c r="V28" s="245">
        <f t="shared" si="4"/>
        <v>7.1707317073170733</v>
      </c>
      <c r="W28" s="244">
        <f t="shared" si="6"/>
        <v>357</v>
      </c>
      <c r="X28" s="243">
        <f t="shared" si="5"/>
        <v>1.2439024390243902</v>
      </c>
      <c r="Y28" s="242"/>
    </row>
    <row r="29" spans="1:30" ht="12" thickBot="1" x14ac:dyDescent="0.3">
      <c r="A29" s="228" t="s">
        <v>438</v>
      </c>
      <c r="B29" s="368">
        <f>B22-B25-B26+B27-B28</f>
        <v>-2.3874235921539366E-12</v>
      </c>
      <c r="C29" s="368">
        <f t="shared" ref="C29:K29" si="8">C22-C25-C26+C27-C28</f>
        <v>1.4210854715202004E-12</v>
      </c>
      <c r="D29" s="368">
        <f t="shared" si="8"/>
        <v>0</v>
      </c>
      <c r="E29" s="368">
        <f t="shared" si="8"/>
        <v>1.0629719326971099E-11</v>
      </c>
      <c r="F29" s="368">
        <f t="shared" si="8"/>
        <v>3954.1213927952431</v>
      </c>
      <c r="G29" s="368">
        <f t="shared" si="8"/>
        <v>7210.395753268388</v>
      </c>
      <c r="H29" s="368">
        <f t="shared" si="8"/>
        <v>2347.2087104129396</v>
      </c>
      <c r="I29" s="368">
        <f t="shared" si="8"/>
        <v>14503.720758041871</v>
      </c>
      <c r="J29" s="368">
        <f t="shared" si="8"/>
        <v>7767.693569606342</v>
      </c>
      <c r="K29" s="368">
        <f t="shared" si="8"/>
        <v>-1.0487610779819079E-11</v>
      </c>
      <c r="O29" s="247">
        <v>2011</v>
      </c>
      <c r="P29" s="244">
        <v>2259</v>
      </c>
      <c r="Q29" s="246">
        <v>9.8000000000000004E-2</v>
      </c>
      <c r="R29" s="242">
        <v>334</v>
      </c>
      <c r="S29" s="242">
        <v>535</v>
      </c>
      <c r="U29" s="242">
        <v>1.6</v>
      </c>
      <c r="V29" s="245">
        <f t="shared" si="4"/>
        <v>6.7634730538922154</v>
      </c>
      <c r="W29" s="244">
        <f t="shared" si="6"/>
        <v>535</v>
      </c>
      <c r="X29" s="243">
        <f t="shared" si="5"/>
        <v>1.6017964071856288</v>
      </c>
      <c r="Y29" s="242"/>
    </row>
    <row r="30" spans="1:30" x14ac:dyDescent="0.25">
      <c r="A30" s="208" t="s">
        <v>337</v>
      </c>
      <c r="B30" s="207"/>
      <c r="C30" s="207"/>
      <c r="D30" s="207"/>
      <c r="E30" s="207"/>
      <c r="F30" s="207"/>
      <c r="G30" s="207"/>
      <c r="H30" s="207"/>
      <c r="I30" s="207"/>
      <c r="J30" s="207"/>
      <c r="O30" s="247">
        <v>2012</v>
      </c>
      <c r="P30" s="244">
        <v>2377</v>
      </c>
      <c r="Q30" s="246">
        <v>5.1999999999999998E-2</v>
      </c>
      <c r="R30" s="242">
        <v>346</v>
      </c>
      <c r="S30" s="242">
        <v>464</v>
      </c>
      <c r="U30" s="242">
        <v>1.34</v>
      </c>
      <c r="V30" s="245">
        <f t="shared" si="4"/>
        <v>6.8699421965317917</v>
      </c>
      <c r="W30" s="244">
        <f t="shared" si="6"/>
        <v>464</v>
      </c>
      <c r="X30" s="243">
        <f t="shared" si="5"/>
        <v>1.3410404624277457</v>
      </c>
      <c r="Y30" s="242"/>
    </row>
    <row r="31" spans="1:30" x14ac:dyDescent="0.25">
      <c r="A31" s="205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O31" s="247">
        <v>2013</v>
      </c>
      <c r="P31" s="244">
        <v>2445</v>
      </c>
      <c r="Q31" s="246">
        <v>2.8000000000000001E-2</v>
      </c>
      <c r="R31" s="242">
        <v>368</v>
      </c>
      <c r="S31" s="242">
        <v>268</v>
      </c>
      <c r="T31" s="242">
        <v>168</v>
      </c>
      <c r="U31" s="242">
        <v>1.18</v>
      </c>
      <c r="V31" s="245">
        <f t="shared" si="4"/>
        <v>6.6440217391304346</v>
      </c>
      <c r="W31" s="244">
        <f t="shared" si="6"/>
        <v>436</v>
      </c>
      <c r="X31" s="243">
        <f t="shared" si="5"/>
        <v>1.1847826086956521</v>
      </c>
    </row>
    <row r="32" spans="1:30" x14ac:dyDescent="0.25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167"/>
      <c r="O32" s="247">
        <v>2014</v>
      </c>
      <c r="P32" s="244">
        <v>2308</v>
      </c>
      <c r="Q32" s="246">
        <v>-5.6000000000000001E-2</v>
      </c>
      <c r="R32" s="242">
        <v>361</v>
      </c>
      <c r="S32" s="242">
        <v>192</v>
      </c>
      <c r="T32" s="242">
        <v>14</v>
      </c>
      <c r="U32" s="242">
        <v>0.56999999999999995</v>
      </c>
      <c r="V32" s="245">
        <f t="shared" si="4"/>
        <v>6.3933518005540169</v>
      </c>
      <c r="W32" s="244">
        <f t="shared" si="6"/>
        <v>224</v>
      </c>
      <c r="X32" s="243">
        <f t="shared" si="5"/>
        <v>0.5706371191135734</v>
      </c>
    </row>
    <row r="33" spans="1:24" x14ac:dyDescent="0.25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167"/>
      <c r="O33" s="247">
        <v>2015</v>
      </c>
      <c r="P33" s="244">
        <v>2002</v>
      </c>
      <c r="Q33" s="246">
        <v>-0.13300000000000001</v>
      </c>
      <c r="R33" s="242">
        <v>367</v>
      </c>
      <c r="S33" s="242">
        <v>-39</v>
      </c>
      <c r="T33" s="242">
        <v>87</v>
      </c>
      <c r="U33" s="242">
        <v>0.13</v>
      </c>
      <c r="V33" s="245">
        <f t="shared" si="4"/>
        <v>5.4550408719346049</v>
      </c>
      <c r="W33" s="244">
        <f t="shared" si="6"/>
        <v>61</v>
      </c>
      <c r="X33" s="243">
        <f t="shared" si="5"/>
        <v>0.13079019073569481</v>
      </c>
    </row>
    <row r="34" spans="1:24" x14ac:dyDescent="0.25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167"/>
    </row>
    <row r="35" spans="1:24" x14ac:dyDescent="0.25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167"/>
    </row>
    <row r="36" spans="1:24" x14ac:dyDescent="0.25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167"/>
    </row>
    <row r="37" spans="1:24" x14ac:dyDescent="0.25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167"/>
    </row>
    <row r="38" spans="1:24" x14ac:dyDescent="0.25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167"/>
    </row>
    <row r="39" spans="1:24" x14ac:dyDescent="0.25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167"/>
    </row>
    <row r="40" spans="1:24" x14ac:dyDescent="0.25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167"/>
    </row>
    <row r="41" spans="1:24" x14ac:dyDescent="0.25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167"/>
    </row>
    <row r="42" spans="1:24" x14ac:dyDescent="0.25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167"/>
    </row>
    <row r="43" spans="1:24" x14ac:dyDescent="0.25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167"/>
    </row>
    <row r="44" spans="1:24" x14ac:dyDescent="0.25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167"/>
    </row>
    <row r="45" spans="1:24" x14ac:dyDescent="0.25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167"/>
    </row>
    <row r="46" spans="1:24" x14ac:dyDescent="0.25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167"/>
    </row>
    <row r="47" spans="1:24" x14ac:dyDescent="0.25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167"/>
    </row>
    <row r="48" spans="1:24" x14ac:dyDescent="0.25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167"/>
    </row>
    <row r="49" spans="1:11" x14ac:dyDescent="0.25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167"/>
    </row>
    <row r="50" spans="1:11" x14ac:dyDescent="0.25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167"/>
    </row>
    <row r="51" spans="1:11" x14ac:dyDescent="0.25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167"/>
    </row>
    <row r="52" spans="1:11" x14ac:dyDescent="0.25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167"/>
    </row>
    <row r="53" spans="1:11" x14ac:dyDescent="0.25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167"/>
    </row>
    <row r="54" spans="1:11" x14ac:dyDescent="0.25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167"/>
    </row>
    <row r="55" spans="1:11" x14ac:dyDescent="0.25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167"/>
    </row>
    <row r="56" spans="1:11" x14ac:dyDescent="0.25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167"/>
    </row>
    <row r="57" spans="1:11" x14ac:dyDescent="0.25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167"/>
    </row>
    <row r="58" spans="1:11" x14ac:dyDescent="0.25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167"/>
    </row>
    <row r="59" spans="1:11" x14ac:dyDescent="0.25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167"/>
    </row>
    <row r="60" spans="1:11" x14ac:dyDescent="0.25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167"/>
    </row>
    <row r="61" spans="1:11" x14ac:dyDescent="0.25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167"/>
    </row>
    <row r="62" spans="1:11" x14ac:dyDescent="0.25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167"/>
    </row>
    <row r="63" spans="1:11" x14ac:dyDescent="0.25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167"/>
    </row>
    <row r="64" spans="1:11" x14ac:dyDescent="0.25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167"/>
    </row>
    <row r="65" spans="1:11" x14ac:dyDescent="0.25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167"/>
    </row>
    <row r="66" spans="1:11" x14ac:dyDescent="0.25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167"/>
    </row>
    <row r="67" spans="1:11" x14ac:dyDescent="0.25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167"/>
    </row>
    <row r="68" spans="1:11" x14ac:dyDescent="0.25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167"/>
    </row>
    <row r="69" spans="1:11" x14ac:dyDescent="0.25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167"/>
    </row>
    <row r="70" spans="1:11" x14ac:dyDescent="0.25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167"/>
    </row>
    <row r="71" spans="1:11" x14ac:dyDescent="0.25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167"/>
    </row>
    <row r="72" spans="1:11" x14ac:dyDescent="0.25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167"/>
    </row>
    <row r="73" spans="1:11" x14ac:dyDescent="0.25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167"/>
    </row>
    <row r="74" spans="1:11" x14ac:dyDescent="0.25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167"/>
    </row>
    <row r="75" spans="1:11" x14ac:dyDescent="0.25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167"/>
    </row>
    <row r="76" spans="1:11" x14ac:dyDescent="0.25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167"/>
    </row>
    <row r="77" spans="1:11" x14ac:dyDescent="0.25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167"/>
    </row>
    <row r="78" spans="1:11" x14ac:dyDescent="0.25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167"/>
    </row>
    <row r="79" spans="1:11" x14ac:dyDescent="0.25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167"/>
    </row>
    <row r="80" spans="1:11" x14ac:dyDescent="0.25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167"/>
    </row>
    <row r="81" spans="1:11" x14ac:dyDescent="0.25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167"/>
    </row>
    <row r="82" spans="1:11" x14ac:dyDescent="0.25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167"/>
    </row>
    <row r="83" spans="1:11" x14ac:dyDescent="0.25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167"/>
    </row>
    <row r="84" spans="1:11" ht="12" x14ac:dyDescent="0.25">
      <c r="A84" s="239" t="s">
        <v>336</v>
      </c>
      <c r="B84" s="238"/>
      <c r="C84" s="238"/>
      <c r="D84" s="238"/>
      <c r="E84" s="238"/>
      <c r="F84" s="238"/>
      <c r="G84" s="238"/>
      <c r="H84" s="238"/>
      <c r="I84" s="238"/>
      <c r="J84" s="238"/>
      <c r="K84" s="167"/>
    </row>
    <row r="85" spans="1:11" x14ac:dyDescent="0.25">
      <c r="A85" s="237"/>
      <c r="B85" s="236">
        <v>2006</v>
      </c>
      <c r="C85" s="236">
        <v>2007</v>
      </c>
      <c r="D85" s="236">
        <v>2008</v>
      </c>
      <c r="E85" s="236">
        <v>2009</v>
      </c>
      <c r="F85" s="236">
        <v>2010</v>
      </c>
      <c r="G85" s="236">
        <v>2011</v>
      </c>
      <c r="H85" s="236">
        <v>2012</v>
      </c>
      <c r="I85" s="236">
        <v>2013</v>
      </c>
      <c r="J85" s="236">
        <v>2014</v>
      </c>
      <c r="K85" s="236">
        <v>2015</v>
      </c>
    </row>
    <row r="86" spans="1:11" x14ac:dyDescent="0.25">
      <c r="A86" s="235" t="s">
        <v>335</v>
      </c>
      <c r="B86" s="231">
        <f>-[1]BECO_Datos!BG18</f>
        <v>114928.07415999999</v>
      </c>
      <c r="C86" s="231">
        <f>-[1]BECO_Datos!BH18</f>
        <v>114288.70037999999</v>
      </c>
      <c r="D86" s="231">
        <f>-[1]BECO_Datos!BI18</f>
        <v>123752.15128000001</v>
      </c>
      <c r="E86" s="231">
        <f>-[1]BECO_Datos!BJ18</f>
        <v>110163.21303</v>
      </c>
      <c r="F86" s="231">
        <f>-[1]BECO_Datos!BK18</f>
        <v>109373.15268</v>
      </c>
      <c r="G86" s="231">
        <f>-[1]BECO_Datos!BL18</f>
        <v>111661.70876000001</v>
      </c>
      <c r="H86" s="231">
        <f>-[1]BECO_Datos!BM18</f>
        <v>111387.88632000001</v>
      </c>
      <c r="I86" s="231">
        <f>-[1]BECO_Datos!BN18</f>
        <v>103673.91918</v>
      </c>
      <c r="J86" s="231">
        <f>-[1]BECO_Datos!BO18</f>
        <v>90026.101729999995</v>
      </c>
      <c r="K86" s="231">
        <f>-[1]BECO_Datos!BP18</f>
        <v>89053.699160000004</v>
      </c>
    </row>
    <row r="87" spans="1:11" x14ac:dyDescent="0.25">
      <c r="A87" s="234" t="s">
        <v>334</v>
      </c>
      <c r="B87" s="233">
        <f>-HLOOKUP(CONCATENATE(B85,"PT"),BECO_Resultados!$D$7:$HX$87,BECO_Resultados!$A$20,FALSE)</f>
        <v>699587.20415986469</v>
      </c>
      <c r="C87" s="233">
        <f>-HLOOKUP(CONCATENATE(C85,"PT"),BECO_Resultados!$D$7:$HX$87,BECO_Resultados!$A$20,FALSE)</f>
        <v>695695.22460280184</v>
      </c>
      <c r="D87" s="233">
        <f>-HLOOKUP(CONCATENATE(D85,"PT"),BECO_Resultados!$D$7:$HX$87,BECO_Resultados!$A$20,FALSE)</f>
        <v>753300.89845772309</v>
      </c>
      <c r="E87" s="233">
        <f>-HLOOKUP(CONCATENATE(E85,"PT"),BECO_Resultados!$D$7:$HX$87,BECO_Resultados!$A$20,FALSE)</f>
        <v>670582.66457708192</v>
      </c>
      <c r="F87" s="233">
        <f>-HLOOKUP(CONCATENATE(F85,"PT"),BECO_Resultados!$D$7:$HX$87,BECO_Resultados!$A$20,FALSE)</f>
        <v>665773.42962370941</v>
      </c>
      <c r="G87" s="233">
        <f>-HLOOKUP(CONCATENATE(G85,"PT"),BECO_Resultados!$D$7:$HX$87,BECO_Resultados!$A$20,FALSE)</f>
        <v>679704.26907501125</v>
      </c>
      <c r="H87" s="233">
        <f>-HLOOKUP(CONCATENATE(H85,"PT"),BECO_Resultados!$D$7:$HX$87,BECO_Resultados!$A$20,FALSE)</f>
        <v>678037.46419173141</v>
      </c>
      <c r="I87" s="233">
        <f>-HLOOKUP(CONCATENATE(I85,"PT"),BECO_Resultados!$D$7:$HX$87,BECO_Resultados!$A$20,FALSE)</f>
        <v>631081.2026873345</v>
      </c>
      <c r="J87" s="233">
        <f>-HLOOKUP(CONCATENATE(J85,"PT"),BECO_Resultados!$D$7:$HX$87,BECO_Resultados!$A$20,FALSE)</f>
        <v>548004.56086144387</v>
      </c>
      <c r="K87" s="233">
        <f>-HLOOKUP(CONCATENATE(K85,"PT"),BECO_Resultados!$D$7:$HX$87,BECO_Resultados!$A$20,FALSE)</f>
        <v>542085.37705682288</v>
      </c>
    </row>
    <row r="88" spans="1:11" x14ac:dyDescent="0.25">
      <c r="A88" s="232" t="s">
        <v>333</v>
      </c>
      <c r="B88" s="231">
        <f>HLOOKUP(CONCATENATE(B85,"TOTALS"),BECO_Resultados!$D$7:$HX$87,BECO_Resultados!$A$20,FALSE)</f>
        <v>559277.25065437471</v>
      </c>
      <c r="C88" s="231">
        <f>HLOOKUP(CONCATENATE(C85,"TOTALS"),BECO_Resultados!$D$7:$HX$87,BECO_Resultados!$A$20,FALSE)</f>
        <v>552577.21279287734</v>
      </c>
      <c r="D88" s="231">
        <f>HLOOKUP(CONCATENATE(D85,"TOTALS"),BECO_Resultados!$D$7:$HX$87,BECO_Resultados!$A$20,FALSE)</f>
        <v>509745.20600256801</v>
      </c>
      <c r="E88" s="231">
        <f>HLOOKUP(CONCATENATE(E85,"TOTALS"),BECO_Resultados!$D$7:$HX$87,BECO_Resultados!$A$20,FALSE)</f>
        <v>487951.04929082404</v>
      </c>
      <c r="F88" s="231">
        <f>HLOOKUP(CONCATENATE(F85,"TOTALS"),BECO_Resultados!$D$7:$HX$87,BECO_Resultados!$A$20,FALSE)</f>
        <v>486270.03829241416</v>
      </c>
      <c r="G88" s="231">
        <f>HLOOKUP(CONCATENATE(G85,"TOTALS"),BECO_Resultados!$D$7:$HX$87,BECO_Resultados!$A$20,FALSE)</f>
        <v>532967.93825970602</v>
      </c>
      <c r="H88" s="231">
        <f>HLOOKUP(CONCATENATE(H85,"TOTALS"),BECO_Resultados!$D$7:$HX$87,BECO_Resultados!$A$20,FALSE)</f>
        <v>507038.42096035124</v>
      </c>
      <c r="I88" s="231">
        <f>HLOOKUP(CONCATENATE(I85,"TOTALS"),BECO_Resultados!$D$7:$HX$87,BECO_Resultados!$A$20,FALSE)</f>
        <v>554920.66673264559</v>
      </c>
      <c r="J88" s="231">
        <f>HLOOKUP(CONCATENATE(J85,"TOTALS"),BECO_Resultados!$D$7:$HX$87,BECO_Resultados!$A$20,FALSE)</f>
        <v>427889.21072523762</v>
      </c>
      <c r="K88" s="231">
        <f>HLOOKUP(CONCATENATE(K85,"TOTALS"),BECO_Resultados!$D$7:$HX$87,BECO_Resultados!$A$20,FALSE)</f>
        <v>398525.69525558123</v>
      </c>
    </row>
    <row r="89" spans="1:11" x14ac:dyDescent="0.25">
      <c r="A89" s="230" t="s">
        <v>332</v>
      </c>
      <c r="B89" s="229">
        <f t="shared" ref="B89:K89" si="9">B88/B87</f>
        <v>0.79943893674557931</v>
      </c>
      <c r="C89" s="229">
        <f t="shared" si="9"/>
        <v>0.79428058904438237</v>
      </c>
      <c r="D89" s="229">
        <f t="shared" si="9"/>
        <v>0.67668206296607258</v>
      </c>
      <c r="E89" s="229">
        <f t="shared" si="9"/>
        <v>0.72765234633460352</v>
      </c>
      <c r="F89" s="229">
        <f t="shared" si="9"/>
        <v>0.73038366605776184</v>
      </c>
      <c r="G89" s="229">
        <f t="shared" si="9"/>
        <v>0.78411739120751112</v>
      </c>
      <c r="H89" s="229">
        <f t="shared" si="9"/>
        <v>0.74780295741442082</v>
      </c>
      <c r="I89" s="229">
        <f t="shared" si="9"/>
        <v>0.8793173752753618</v>
      </c>
      <c r="J89" s="229">
        <f t="shared" si="9"/>
        <v>0.78081322909541273</v>
      </c>
      <c r="K89" s="229">
        <f t="shared" si="9"/>
        <v>0.73517145476109513</v>
      </c>
    </row>
    <row r="90" spans="1:11" ht="12" thickBot="1" x14ac:dyDescent="0.3">
      <c r="A90" s="228"/>
      <c r="B90" s="227"/>
      <c r="C90" s="227"/>
      <c r="D90" s="227"/>
      <c r="E90" s="227"/>
      <c r="F90" s="227"/>
      <c r="G90" s="227"/>
      <c r="H90" s="227"/>
      <c r="I90" s="227"/>
      <c r="J90" s="227"/>
      <c r="K90" s="227"/>
    </row>
    <row r="91" spans="1:11" x14ac:dyDescent="0.25">
      <c r="A91" s="208" t="s">
        <v>331</v>
      </c>
      <c r="B91" s="207"/>
      <c r="C91" s="207"/>
      <c r="D91" s="207"/>
      <c r="E91" s="207"/>
      <c r="F91" s="207"/>
      <c r="G91" s="207"/>
      <c r="H91" s="207"/>
      <c r="I91" s="207"/>
      <c r="J91" s="207"/>
    </row>
    <row r="94" spans="1:11" ht="12" x14ac:dyDescent="0.25">
      <c r="A94" s="239" t="s">
        <v>440</v>
      </c>
      <c r="B94" s="238"/>
      <c r="C94" s="238"/>
      <c r="D94" s="238"/>
      <c r="E94" s="238"/>
      <c r="F94" s="238"/>
      <c r="G94" s="238"/>
      <c r="H94" s="238"/>
      <c r="I94" s="238"/>
      <c r="J94" s="238"/>
      <c r="K94" s="167"/>
    </row>
    <row r="95" spans="1:11" x14ac:dyDescent="0.25">
      <c r="A95" s="237"/>
      <c r="B95" s="236">
        <v>2006</v>
      </c>
      <c r="C95" s="236">
        <v>2007</v>
      </c>
      <c r="D95" s="236">
        <v>2008</v>
      </c>
      <c r="E95" s="236">
        <v>2009</v>
      </c>
      <c r="F95" s="236">
        <v>2010</v>
      </c>
      <c r="G95" s="236">
        <v>2011</v>
      </c>
      <c r="H95" s="236">
        <v>2012</v>
      </c>
      <c r="I95" s="236">
        <v>2013</v>
      </c>
      <c r="J95" s="236">
        <v>2014</v>
      </c>
      <c r="K95" s="236">
        <v>2015</v>
      </c>
    </row>
    <row r="96" spans="1:11" x14ac:dyDescent="0.25">
      <c r="A96" s="235" t="s">
        <v>457</v>
      </c>
      <c r="B96" s="231">
        <f>BECO_Datos!HE18</f>
        <v>6533.1350000000002</v>
      </c>
      <c r="C96" s="231">
        <f>BECO_Datos!HF18</f>
        <v>5953.6788100000003</v>
      </c>
      <c r="D96" s="231">
        <f>BECO_Datos!HG18</f>
        <v>7895.4570800000001</v>
      </c>
      <c r="E96" s="231">
        <f>BECO_Datos!HH18</f>
        <v>8527.4522199999992</v>
      </c>
      <c r="F96" s="231">
        <f>BECO_Datos!HI18</f>
        <v>8695.0478495238094</v>
      </c>
      <c r="G96" s="231">
        <f>BECO_Datos!HJ18</f>
        <v>9043.2574000000004</v>
      </c>
      <c r="H96" s="231">
        <f>BECO_Datos!HK18</f>
        <v>9221.82998047619</v>
      </c>
      <c r="I96" s="231">
        <f>BECO_Datos!HL18</f>
        <v>9833.8405000000002</v>
      </c>
      <c r="J96" s="231">
        <f>BECO_Datos!HM18</f>
        <v>8979.3649999999998</v>
      </c>
      <c r="K96" s="231">
        <f>BECO_Datos!HN18</f>
        <v>7290.51</v>
      </c>
    </row>
    <row r="97" spans="1:11" x14ac:dyDescent="0.25">
      <c r="A97" s="234" t="s">
        <v>2</v>
      </c>
      <c r="B97" s="233">
        <f>BECO_Datos!HE23</f>
        <v>30.66</v>
      </c>
      <c r="C97" s="233">
        <f>BECO_Datos!HF23</f>
        <v>42.34</v>
      </c>
      <c r="D97" s="233">
        <f>BECO_Datos!HG23</f>
        <v>20.861999999999998</v>
      </c>
      <c r="E97" s="233">
        <f>BECO_Datos!HH23</f>
        <v>19.71</v>
      </c>
      <c r="F97" s="233">
        <f>BECO_Datos!HI23</f>
        <v>17.885000000000002</v>
      </c>
      <c r="G97" s="233">
        <f>BECO_Datos!HJ23</f>
        <v>225.57</v>
      </c>
      <c r="H97" s="233">
        <f>BECO_Datos!HK23</f>
        <v>246.31800000000001</v>
      </c>
      <c r="I97" s="233">
        <f>BECO_Datos!HL23</f>
        <v>0</v>
      </c>
      <c r="J97" s="233">
        <f>BECO_Datos!HM23</f>
        <v>390.185</v>
      </c>
      <c r="K97" s="233">
        <f>BECO_Datos!HN23</f>
        <v>694.59500000000003</v>
      </c>
    </row>
    <row r="98" spans="1:11" x14ac:dyDescent="0.25">
      <c r="A98" s="232" t="s">
        <v>3</v>
      </c>
      <c r="B98" s="231">
        <f>BECO_Datos!HE25</f>
        <v>0</v>
      </c>
      <c r="C98" s="231">
        <f>BECO_Datos!HF25</f>
        <v>0</v>
      </c>
      <c r="D98" s="231">
        <f>BECO_Datos!HG25</f>
        <v>0</v>
      </c>
      <c r="E98" s="231">
        <f>BECO_Datos!HH25</f>
        <v>0</v>
      </c>
      <c r="F98" s="231">
        <f>BECO_Datos!HI25</f>
        <v>0</v>
      </c>
      <c r="G98" s="231">
        <f>BECO_Datos!HJ25</f>
        <v>0</v>
      </c>
      <c r="H98" s="231">
        <f>BECO_Datos!HK25</f>
        <v>0</v>
      </c>
      <c r="I98" s="231">
        <f>BECO_Datos!HL25</f>
        <v>0</v>
      </c>
      <c r="J98" s="231">
        <f>BECO_Datos!HM25</f>
        <v>0</v>
      </c>
      <c r="K98" s="231">
        <f>BECO_Datos!HN25</f>
        <v>0</v>
      </c>
    </row>
    <row r="99" spans="1:11" x14ac:dyDescent="0.25">
      <c r="A99" s="230" t="s">
        <v>458</v>
      </c>
      <c r="B99" s="241">
        <f>BECO_Datos!HE28</f>
        <v>0</v>
      </c>
      <c r="C99" s="241">
        <f>BECO_Datos!HF28</f>
        <v>0</v>
      </c>
      <c r="D99" s="241">
        <f>BECO_Datos!HG28</f>
        <v>0</v>
      </c>
      <c r="E99" s="241">
        <f>BECO_Datos!HH28</f>
        <v>0</v>
      </c>
      <c r="F99" s="241">
        <f>BECO_Datos!HI28</f>
        <v>0</v>
      </c>
      <c r="G99" s="241">
        <f>BECO_Datos!HJ28</f>
        <v>0</v>
      </c>
      <c r="H99" s="241">
        <f>BECO_Datos!HK28</f>
        <v>0</v>
      </c>
      <c r="I99" s="241">
        <f>BECO_Datos!HL28</f>
        <v>0</v>
      </c>
      <c r="J99" s="241">
        <f>BECO_Datos!HM28</f>
        <v>0</v>
      </c>
      <c r="K99" s="241">
        <f>BECO_Datos!HN28</f>
        <v>0</v>
      </c>
    </row>
    <row r="100" spans="1:11" ht="12" thickBot="1" x14ac:dyDescent="0.3">
      <c r="A100" s="228" t="s">
        <v>338</v>
      </c>
      <c r="B100" s="227">
        <f t="shared" ref="B100:K100" si="10">B96+B97-B98-B99</f>
        <v>6563.7950000000001</v>
      </c>
      <c r="C100" s="227">
        <f t="shared" si="10"/>
        <v>5996.0188100000005</v>
      </c>
      <c r="D100" s="227">
        <f t="shared" si="10"/>
        <v>7916.3190800000002</v>
      </c>
      <c r="E100" s="227">
        <f t="shared" si="10"/>
        <v>8547.1622199999983</v>
      </c>
      <c r="F100" s="227">
        <f t="shared" si="10"/>
        <v>8712.9328495238096</v>
      </c>
      <c r="G100" s="227">
        <f t="shared" si="10"/>
        <v>9268.8274000000001</v>
      </c>
      <c r="H100" s="227">
        <f t="shared" si="10"/>
        <v>9468.1479804761893</v>
      </c>
      <c r="I100" s="227">
        <f t="shared" si="10"/>
        <v>9833.8405000000002</v>
      </c>
      <c r="J100" s="227">
        <f t="shared" si="10"/>
        <v>9369.5499999999993</v>
      </c>
      <c r="K100" s="227">
        <f t="shared" si="10"/>
        <v>7985.1050000000005</v>
      </c>
    </row>
    <row r="102" spans="1:11" ht="12" x14ac:dyDescent="0.25">
      <c r="A102" s="239" t="s">
        <v>441</v>
      </c>
      <c r="B102" s="238"/>
      <c r="C102" s="238"/>
      <c r="D102" s="238"/>
      <c r="E102" s="238"/>
      <c r="F102" s="238"/>
      <c r="G102" s="238"/>
      <c r="H102" s="238"/>
      <c r="I102" s="238"/>
      <c r="J102" s="238"/>
      <c r="K102" s="167"/>
    </row>
    <row r="103" spans="1:11" x14ac:dyDescent="0.25">
      <c r="A103" s="237"/>
      <c r="B103" s="236">
        <v>2006</v>
      </c>
      <c r="C103" s="236">
        <v>2007</v>
      </c>
      <c r="D103" s="236">
        <v>2008</v>
      </c>
      <c r="E103" s="236">
        <v>2009</v>
      </c>
      <c r="F103" s="236">
        <v>2010</v>
      </c>
      <c r="G103" s="236">
        <v>2011</v>
      </c>
      <c r="H103" s="236">
        <v>2012</v>
      </c>
      <c r="I103" s="236">
        <v>2013</v>
      </c>
      <c r="J103" s="236">
        <v>2014</v>
      </c>
      <c r="K103" s="236">
        <v>2015</v>
      </c>
    </row>
    <row r="104" spans="1:11" x14ac:dyDescent="0.25">
      <c r="A104" s="235" t="str">
        <f>BECO_Datos!B42</f>
        <v>CF Residencial</v>
      </c>
      <c r="B104" s="231">
        <f>BECO_Datos!HE42</f>
        <v>0</v>
      </c>
      <c r="C104" s="231">
        <f>BECO_Datos!HF42</f>
        <v>0</v>
      </c>
      <c r="D104" s="231">
        <f>BECO_Datos!HG42</f>
        <v>0</v>
      </c>
      <c r="E104" s="231">
        <f>BECO_Datos!HH42</f>
        <v>0</v>
      </c>
      <c r="F104" s="231">
        <f>BECO_Datos!HI42</f>
        <v>0</v>
      </c>
      <c r="G104" s="231">
        <f>BECO_Datos!HJ42</f>
        <v>0</v>
      </c>
      <c r="H104" s="231">
        <f>BECO_Datos!HK42</f>
        <v>0</v>
      </c>
      <c r="I104" s="231">
        <f>BECO_Datos!HL42</f>
        <v>0</v>
      </c>
      <c r="J104" s="231">
        <f>BECO_Datos!HM42</f>
        <v>0</v>
      </c>
      <c r="K104" s="231">
        <f>BECO_Datos!HN42</f>
        <v>0</v>
      </c>
    </row>
    <row r="105" spans="1:11" x14ac:dyDescent="0.25">
      <c r="A105" s="234" t="str">
        <f>BECO_Datos!B45</f>
        <v>CF Comercial y Público</v>
      </c>
      <c r="B105" s="233">
        <f>BECO_Datos!HE45</f>
        <v>0</v>
      </c>
      <c r="C105" s="233">
        <f>BECO_Datos!HF45</f>
        <v>0</v>
      </c>
      <c r="D105" s="233">
        <f>BECO_Datos!HG45</f>
        <v>0</v>
      </c>
      <c r="E105" s="233">
        <f>BECO_Datos!HH45</f>
        <v>0</v>
      </c>
      <c r="F105" s="233">
        <f>BECO_Datos!HI45</f>
        <v>0</v>
      </c>
      <c r="G105" s="233">
        <f>BECO_Datos!HJ45</f>
        <v>0</v>
      </c>
      <c r="H105" s="233">
        <f>BECO_Datos!HK45</f>
        <v>0</v>
      </c>
      <c r="I105" s="233">
        <f>BECO_Datos!HL45</f>
        <v>0</v>
      </c>
      <c r="J105" s="233">
        <f>BECO_Datos!HM45</f>
        <v>0</v>
      </c>
      <c r="K105" s="233">
        <f>BECO_Datos!HN45</f>
        <v>0</v>
      </c>
    </row>
    <row r="106" spans="1:11" x14ac:dyDescent="0.25">
      <c r="A106" s="235" t="str">
        <f>BECO_Datos!B46</f>
        <v>CF Industrial</v>
      </c>
      <c r="B106" s="231">
        <f>BECO_Datos!HE46</f>
        <v>4.8261666666666665</v>
      </c>
      <c r="C106" s="231">
        <f>BECO_Datos!HF46</f>
        <v>2.0321904761904763</v>
      </c>
      <c r="D106" s="231">
        <f>BECO_Datos!HG46</f>
        <v>2.6768809523809525</v>
      </c>
      <c r="E106" s="231">
        <f>BECO_Datos!HH46</f>
        <v>1.2777619047619049</v>
      </c>
      <c r="F106" s="231">
        <f>BECO_Datos!HI46</f>
        <v>5.1642142857142863</v>
      </c>
      <c r="G106" s="231">
        <f>BECO_Datos!HJ46</f>
        <v>3.8665714285714285</v>
      </c>
      <c r="H106" s="231">
        <f>BECO_Datos!HK46</f>
        <v>2.055738095238095</v>
      </c>
      <c r="I106" s="231">
        <f>BECO_Datos!HL46</f>
        <v>4.6112380952380958</v>
      </c>
      <c r="J106" s="231">
        <f>BECO_Datos!HM46</f>
        <v>5.845071428571428</v>
      </c>
      <c r="K106" s="231">
        <f>BECO_Datos!HN46</f>
        <v>6.6344589305654775</v>
      </c>
    </row>
    <row r="107" spans="1:11" x14ac:dyDescent="0.25">
      <c r="A107" s="234" t="str">
        <f>BECO_Datos!B70</f>
        <v>CF Transporte</v>
      </c>
      <c r="B107" s="233">
        <f>BECO_Datos!HE70</f>
        <v>5947.31</v>
      </c>
      <c r="C107" s="233">
        <f>BECO_Datos!HF70</f>
        <v>6040.2735714285718</v>
      </c>
      <c r="D107" s="233">
        <f>BECO_Datos!HG70</f>
        <v>6230.6671904285704</v>
      </c>
      <c r="E107" s="233">
        <f>BECO_Datos!HH70</f>
        <v>6269.5445</v>
      </c>
      <c r="F107" s="233">
        <f>BECO_Datos!HI70</f>
        <v>6274.1038700000008</v>
      </c>
      <c r="G107" s="233">
        <f>BECO_Datos!HJ70</f>
        <v>6609.7340780952372</v>
      </c>
      <c r="H107" s="233">
        <f>BECO_Datos!HK70</f>
        <v>7071.0270276190467</v>
      </c>
      <c r="I107" s="233">
        <f>BECO_Datos!HL70</f>
        <v>7372.2801902380988</v>
      </c>
      <c r="J107" s="233">
        <f>BECO_Datos!HM70</f>
        <v>9349.9544290476188</v>
      </c>
      <c r="K107" s="233">
        <f>BECO_Datos!HN70</f>
        <v>10129.949079523811</v>
      </c>
    </row>
    <row r="108" spans="1:11" x14ac:dyDescent="0.25">
      <c r="A108" s="369" t="str">
        <f>BECO_Datos!B85</f>
        <v>CF No Identificado</v>
      </c>
      <c r="B108" s="370">
        <f>BECO_Datos!HE85</f>
        <v>63.428833333332477</v>
      </c>
      <c r="C108" s="370">
        <f>BECO_Datos!HF85</f>
        <v>37.93961904761909</v>
      </c>
      <c r="D108" s="370">
        <f>BECO_Datos!HG85</f>
        <v>38.427119047619271</v>
      </c>
      <c r="E108" s="370">
        <f>BECO_Datos!HH85</f>
        <v>69.03688095238067</v>
      </c>
      <c r="F108" s="370">
        <f>BECO_Datos!HI85</f>
        <v>340.13398357142796</v>
      </c>
      <c r="G108" s="370">
        <f>BECO_Datos!HJ85</f>
        <v>394.91111928571536</v>
      </c>
      <c r="H108" s="370">
        <f>BECO_Datos!HK85</f>
        <v>441.81859523809544</v>
      </c>
      <c r="I108" s="370">
        <f>BECO_Datos!HL85</f>
        <v>452.89618238095227</v>
      </c>
      <c r="J108" s="370">
        <f>BECO_Datos!HM85</f>
        <v>431.59759166666481</v>
      </c>
      <c r="K108" s="370">
        <f>BECO_Datos!HN85</f>
        <v>465.55298154562661</v>
      </c>
    </row>
    <row r="109" spans="1:11" ht="12" thickBot="1" x14ac:dyDescent="0.3">
      <c r="A109" s="228" t="s">
        <v>442</v>
      </c>
      <c r="B109" s="227">
        <f t="shared" ref="B109:K109" si="11">SUM(B104:B108)</f>
        <v>6015.5649999999996</v>
      </c>
      <c r="C109" s="227">
        <f t="shared" si="11"/>
        <v>6080.2453809523813</v>
      </c>
      <c r="D109" s="227">
        <f t="shared" si="11"/>
        <v>6271.7711904285707</v>
      </c>
      <c r="E109" s="227">
        <f t="shared" si="11"/>
        <v>6339.8591428571426</v>
      </c>
      <c r="F109" s="227">
        <f t="shared" si="11"/>
        <v>6619.4020678571433</v>
      </c>
      <c r="G109" s="227">
        <f t="shared" si="11"/>
        <v>7008.5117688095243</v>
      </c>
      <c r="H109" s="227">
        <f t="shared" si="11"/>
        <v>7514.9013609523799</v>
      </c>
      <c r="I109" s="227">
        <f t="shared" si="11"/>
        <v>7829.7876107142893</v>
      </c>
      <c r="J109" s="227">
        <f t="shared" si="11"/>
        <v>9787.3970921428554</v>
      </c>
      <c r="K109" s="227">
        <f t="shared" si="11"/>
        <v>10602.136520000004</v>
      </c>
    </row>
  </sheetData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&amp;"-,Negrita"&amp;K04-042Balance Energético Colombiano&amp;"-,Normal" &amp;14 2015&amp;11               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1"/>
  <sheetViews>
    <sheetView workbookViewId="0">
      <selection activeCell="E2" sqref="E2"/>
    </sheetView>
  </sheetViews>
  <sheetFormatPr baseColWidth="10" defaultColWidth="6.7109375" defaultRowHeight="11.25" x14ac:dyDescent="0.25"/>
  <cols>
    <col min="1" max="1" width="38.28515625" style="271" customWidth="1"/>
    <col min="2" max="10" width="6.140625" style="271" customWidth="1"/>
    <col min="11" max="12" width="6.7109375" style="271"/>
    <col min="13" max="13" width="6.85546875" style="271" bestFit="1" customWidth="1"/>
    <col min="14" max="15" width="7" style="271" bestFit="1" customWidth="1"/>
    <col min="16" max="18" width="6.7109375" style="271"/>
    <col min="19" max="19" width="6.85546875" style="271" bestFit="1" customWidth="1"/>
    <col min="20" max="20" width="7" style="271" bestFit="1" customWidth="1"/>
    <col min="21" max="21" width="7.7109375" style="271" bestFit="1" customWidth="1"/>
    <col min="22" max="23" width="6.85546875" style="271" bestFit="1" customWidth="1"/>
    <col min="24" max="16384" width="6.7109375" style="271"/>
  </cols>
  <sheetData>
    <row r="1" spans="1:23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2" spans="1:23" ht="23.25" x14ac:dyDescent="0.25">
      <c r="A2" s="386" t="s">
        <v>461</v>
      </c>
      <c r="B2" s="205"/>
      <c r="C2" s="205"/>
      <c r="D2" s="205"/>
      <c r="E2" s="205"/>
      <c r="F2" s="205"/>
      <c r="G2" s="205"/>
      <c r="H2" s="205"/>
      <c r="I2" s="401"/>
      <c r="J2" s="402"/>
      <c r="K2" s="205"/>
    </row>
    <row r="3" spans="1:23" x14ac:dyDescent="0.25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205"/>
    </row>
    <row r="4" spans="1:23" x14ac:dyDescent="0.25">
      <c r="A4" s="403" t="s">
        <v>409</v>
      </c>
      <c r="B4" s="341"/>
      <c r="C4" s="341"/>
      <c r="D4" s="341"/>
      <c r="E4" s="341"/>
      <c r="F4" s="341"/>
      <c r="G4" s="341"/>
      <c r="H4" s="341"/>
      <c r="I4" s="341"/>
      <c r="J4" s="341"/>
      <c r="K4" s="205"/>
    </row>
    <row r="5" spans="1:23" x14ac:dyDescent="0.25">
      <c r="A5" s="335"/>
      <c r="B5" s="334">
        <v>2006</v>
      </c>
      <c r="C5" s="334">
        <v>2007</v>
      </c>
      <c r="D5" s="334">
        <v>2008</v>
      </c>
      <c r="E5" s="334">
        <v>2009</v>
      </c>
      <c r="F5" s="334">
        <v>2010</v>
      </c>
      <c r="G5" s="334">
        <v>2011</v>
      </c>
      <c r="H5" s="334">
        <v>2012</v>
      </c>
      <c r="I5" s="334">
        <v>2013</v>
      </c>
      <c r="J5" s="334">
        <v>2014</v>
      </c>
      <c r="K5" s="334">
        <v>2015</v>
      </c>
    </row>
    <row r="6" spans="1:23" x14ac:dyDescent="0.25">
      <c r="A6" s="232" t="s">
        <v>405</v>
      </c>
      <c r="B6" s="257">
        <f t="array" ref="B6:K6">TRANSPOSE(N20:N29)</f>
        <v>4342</v>
      </c>
      <c r="C6" s="257">
        <v>3746</v>
      </c>
      <c r="D6" s="257">
        <v>4384</v>
      </c>
      <c r="E6" s="257">
        <v>4737</v>
      </c>
      <c r="F6" s="257">
        <v>5405</v>
      </c>
      <c r="G6" s="257">
        <v>5463</v>
      </c>
      <c r="H6" s="257">
        <v>5727</v>
      </c>
      <c r="I6" s="257">
        <v>5508</v>
      </c>
      <c r="J6" s="257">
        <v>4759</v>
      </c>
      <c r="K6" s="257">
        <v>4361</v>
      </c>
    </row>
    <row r="7" spans="1:23" x14ac:dyDescent="0.25">
      <c r="A7" s="326" t="s">
        <v>344</v>
      </c>
      <c r="B7" s="329">
        <v>-2.4E-2</v>
      </c>
      <c r="C7" s="329">
        <f t="shared" ref="C7:K7" si="0">(C6-B6)/B6</f>
        <v>-0.1372639336711193</v>
      </c>
      <c r="D7" s="329">
        <f t="shared" si="0"/>
        <v>0.17031500266951416</v>
      </c>
      <c r="E7" s="329">
        <f t="shared" si="0"/>
        <v>8.0520072992700725E-2</v>
      </c>
      <c r="F7" s="329">
        <f t="shared" si="0"/>
        <v>0.14101752163816761</v>
      </c>
      <c r="G7" s="329">
        <f t="shared" si="0"/>
        <v>1.0730804810360777E-2</v>
      </c>
      <c r="H7" s="329">
        <f t="shared" si="0"/>
        <v>4.832509610104338E-2</v>
      </c>
      <c r="I7" s="329">
        <f t="shared" si="0"/>
        <v>-3.8239916186485069E-2</v>
      </c>
      <c r="J7" s="329">
        <f t="shared" si="0"/>
        <v>-0.13598402323892519</v>
      </c>
      <c r="K7" s="329">
        <f t="shared" si="0"/>
        <v>-8.3631014919100646E-2</v>
      </c>
    </row>
    <row r="8" spans="1:23" x14ac:dyDescent="0.25">
      <c r="A8" s="232" t="s">
        <v>401</v>
      </c>
      <c r="B8" s="257">
        <f t="array" ref="B8:K8">TRANSPOSE(Q20:Q29)</f>
        <v>248</v>
      </c>
      <c r="C8" s="257">
        <v>266</v>
      </c>
      <c r="D8" s="257">
        <v>319</v>
      </c>
      <c r="E8" s="257">
        <v>371</v>
      </c>
      <c r="F8" s="257">
        <v>398</v>
      </c>
      <c r="G8" s="257">
        <v>387</v>
      </c>
      <c r="H8" s="257">
        <v>423</v>
      </c>
      <c r="I8" s="257">
        <v>458</v>
      </c>
      <c r="J8" s="257">
        <v>453</v>
      </c>
      <c r="K8" s="257">
        <v>419</v>
      </c>
      <c r="M8" s="404"/>
    </row>
    <row r="9" spans="1:23" x14ac:dyDescent="0.25">
      <c r="A9" s="326" t="s">
        <v>397</v>
      </c>
      <c r="B9" s="325">
        <f t="array" ref="B9:K9">TRANSPOSE(R20:R29)</f>
        <v>70</v>
      </c>
      <c r="C9" s="325">
        <v>2</v>
      </c>
      <c r="D9" s="325">
        <v>512</v>
      </c>
      <c r="E9" s="325">
        <v>1554</v>
      </c>
      <c r="F9" s="325">
        <v>-1004</v>
      </c>
      <c r="G9" s="325">
        <v>-41</v>
      </c>
      <c r="H9" s="325">
        <v>801</v>
      </c>
      <c r="I9" s="325">
        <v>239</v>
      </c>
      <c r="J9" s="325">
        <v>-296</v>
      </c>
      <c r="K9" s="325">
        <v>15</v>
      </c>
    </row>
    <row r="10" spans="1:23" x14ac:dyDescent="0.25">
      <c r="A10" s="253" t="s">
        <v>341</v>
      </c>
      <c r="B10" s="252">
        <f t="shared" ref="B10:J10" si="1">B9/B8</f>
        <v>0.28225806451612906</v>
      </c>
      <c r="C10" s="252">
        <f t="shared" si="1"/>
        <v>7.5187969924812026E-3</v>
      </c>
      <c r="D10" s="252">
        <f t="shared" si="1"/>
        <v>1.6050156739811912</v>
      </c>
      <c r="E10" s="252">
        <f t="shared" si="1"/>
        <v>4.1886792452830193</v>
      </c>
      <c r="F10" s="252">
        <f t="shared" si="1"/>
        <v>-2.5226130653266332</v>
      </c>
      <c r="G10" s="252">
        <f t="shared" si="1"/>
        <v>-0.10594315245478036</v>
      </c>
      <c r="H10" s="252">
        <f t="shared" si="1"/>
        <v>1.8936170212765957</v>
      </c>
      <c r="I10" s="252">
        <f t="shared" si="1"/>
        <v>0.52183406113537123</v>
      </c>
      <c r="J10" s="252">
        <f t="shared" si="1"/>
        <v>-0.65342163355408389</v>
      </c>
      <c r="K10" s="252">
        <f t="shared" ref="K10" si="2">K9/K8</f>
        <v>3.5799522673031027E-2</v>
      </c>
    </row>
    <row r="11" spans="1:23" x14ac:dyDescent="0.25">
      <c r="A11" s="320" t="s">
        <v>340</v>
      </c>
      <c r="B11" s="319">
        <f t="shared" ref="B11:J11" si="3">B6/B8</f>
        <v>17.508064516129032</v>
      </c>
      <c r="C11" s="319">
        <f t="shared" si="3"/>
        <v>14.082706766917294</v>
      </c>
      <c r="D11" s="319">
        <f t="shared" si="3"/>
        <v>13.742946708463951</v>
      </c>
      <c r="E11" s="319">
        <f t="shared" si="3"/>
        <v>12.768194070080863</v>
      </c>
      <c r="F11" s="319">
        <f t="shared" si="3"/>
        <v>13.580402010050252</v>
      </c>
      <c r="G11" s="319">
        <f t="shared" si="3"/>
        <v>14.116279069767442</v>
      </c>
      <c r="H11" s="319">
        <f t="shared" si="3"/>
        <v>13.539007092198581</v>
      </c>
      <c r="I11" s="319">
        <f t="shared" si="3"/>
        <v>12.026200873362445</v>
      </c>
      <c r="J11" s="319">
        <f t="shared" si="3"/>
        <v>10.505518763796909</v>
      </c>
      <c r="K11" s="319">
        <f t="shared" ref="K11" si="4">K6/K8</f>
        <v>10.408114558472553</v>
      </c>
    </row>
    <row r="12" spans="1:23" ht="12" thickBot="1" x14ac:dyDescent="0.3">
      <c r="A12" s="315"/>
      <c r="B12" s="314"/>
      <c r="C12" s="314"/>
      <c r="D12" s="314"/>
      <c r="E12" s="314"/>
      <c r="F12" s="314"/>
      <c r="G12" s="314"/>
      <c r="H12" s="314"/>
      <c r="I12" s="314"/>
      <c r="J12" s="314"/>
      <c r="K12" s="314"/>
    </row>
    <row r="13" spans="1:23" ht="45" x14ac:dyDescent="0.25">
      <c r="A13" s="207" t="s">
        <v>470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M13" s="405" t="s">
        <v>126</v>
      </c>
      <c r="N13" s="405" t="s">
        <v>462</v>
      </c>
      <c r="O13" s="405" t="s">
        <v>463</v>
      </c>
      <c r="P13" s="405" t="s">
        <v>351</v>
      </c>
      <c r="Q13" s="405" t="s">
        <v>464</v>
      </c>
      <c r="R13" s="405" t="s">
        <v>465</v>
      </c>
      <c r="S13" s="405" t="s">
        <v>466</v>
      </c>
      <c r="T13" s="405" t="s">
        <v>467</v>
      </c>
      <c r="U13" s="405" t="s">
        <v>468</v>
      </c>
    </row>
    <row r="14" spans="1:23" x14ac:dyDescent="0.25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M14" s="406">
        <v>2000</v>
      </c>
      <c r="N14" s="406"/>
      <c r="O14" s="407">
        <v>6188</v>
      </c>
      <c r="P14" s="406"/>
      <c r="Q14" s="408">
        <v>210</v>
      </c>
      <c r="R14" s="408">
        <v>-243</v>
      </c>
      <c r="S14" s="408">
        <v>-1.1599999999999999</v>
      </c>
      <c r="T14" s="408"/>
      <c r="U14" s="408">
        <v>29.5</v>
      </c>
      <c r="V14" s="408"/>
      <c r="W14" s="408"/>
    </row>
    <row r="15" spans="1:23" x14ac:dyDescent="0.25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M15" s="406">
        <v>2001</v>
      </c>
      <c r="N15" s="406"/>
      <c r="O15" s="407">
        <v>7489</v>
      </c>
      <c r="P15" s="409">
        <v>0.21</v>
      </c>
      <c r="Q15" s="408">
        <v>218</v>
      </c>
      <c r="R15" s="407">
        <v>1519</v>
      </c>
      <c r="S15" s="408">
        <v>6.97</v>
      </c>
      <c r="U15" s="408">
        <v>34.4</v>
      </c>
      <c r="V15" s="408"/>
      <c r="W15" s="408"/>
    </row>
    <row r="16" spans="1:23" x14ac:dyDescent="0.25">
      <c r="A16" s="205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M16" s="406">
        <v>2002</v>
      </c>
      <c r="N16" s="406"/>
      <c r="O16" s="407">
        <v>7187</v>
      </c>
      <c r="P16" s="409">
        <v>-0.04</v>
      </c>
      <c r="Q16" s="408">
        <v>220</v>
      </c>
      <c r="R16" s="408">
        <v>-82</v>
      </c>
      <c r="S16" s="408">
        <v>-0.37</v>
      </c>
      <c r="U16" s="408">
        <v>32.700000000000003</v>
      </c>
      <c r="V16" s="408"/>
      <c r="W16" s="408"/>
    </row>
    <row r="17" spans="1:23" x14ac:dyDescent="0.25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M17" s="406">
        <v>2003</v>
      </c>
      <c r="N17" s="406"/>
      <c r="O17" s="407">
        <v>6688</v>
      </c>
      <c r="P17" s="409">
        <v>-6.9000000000000006E-2</v>
      </c>
      <c r="Q17" s="408">
        <v>211</v>
      </c>
      <c r="R17" s="408">
        <v>-288</v>
      </c>
      <c r="S17" s="408">
        <v>-1.36</v>
      </c>
      <c r="U17" s="408">
        <v>31.7</v>
      </c>
      <c r="V17" s="408"/>
      <c r="W17" s="408"/>
    </row>
    <row r="18" spans="1:23" x14ac:dyDescent="0.25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M18" s="406">
        <v>2004</v>
      </c>
      <c r="N18" s="406"/>
      <c r="O18" s="407">
        <v>7212</v>
      </c>
      <c r="P18" s="409">
        <v>7.8E-2</v>
      </c>
      <c r="Q18" s="408">
        <v>224</v>
      </c>
      <c r="R18" s="408">
        <v>748</v>
      </c>
      <c r="S18" s="408">
        <v>3.34</v>
      </c>
      <c r="U18" s="408">
        <v>32.1</v>
      </c>
      <c r="V18" s="408"/>
      <c r="W18" s="408"/>
    </row>
    <row r="19" spans="1:23" x14ac:dyDescent="0.25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M19" s="406">
        <v>2005</v>
      </c>
      <c r="N19" s="406"/>
      <c r="O19" s="407">
        <v>7527</v>
      </c>
      <c r="P19" s="409">
        <v>4.3999999999999997E-2</v>
      </c>
      <c r="Q19" s="408">
        <v>236</v>
      </c>
      <c r="R19" s="408">
        <v>552</v>
      </c>
      <c r="S19" s="408">
        <v>2.33</v>
      </c>
      <c r="U19" s="408">
        <v>31.8</v>
      </c>
      <c r="V19" s="408"/>
      <c r="W19" s="408"/>
    </row>
    <row r="20" spans="1:23" x14ac:dyDescent="0.25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M20" s="406">
        <v>2006</v>
      </c>
      <c r="N20" s="407">
        <v>4342</v>
      </c>
      <c r="O20" s="407">
        <v>7349</v>
      </c>
      <c r="P20" s="411">
        <v>-2.4E-2</v>
      </c>
      <c r="Q20" s="408">
        <v>248</v>
      </c>
      <c r="R20" s="408">
        <v>70</v>
      </c>
      <c r="S20" s="408">
        <v>0.28000000000000003</v>
      </c>
      <c r="T20" s="408"/>
      <c r="U20" s="408">
        <v>29.6</v>
      </c>
      <c r="W20" s="408"/>
    </row>
    <row r="21" spans="1:23" x14ac:dyDescent="0.25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M21" s="406">
        <v>2007</v>
      </c>
      <c r="N21" s="407">
        <v>3746</v>
      </c>
      <c r="O21" s="407">
        <v>7084</v>
      </c>
      <c r="P21" s="411">
        <v>-3.5999999999999997E-2</v>
      </c>
      <c r="Q21" s="408">
        <v>266</v>
      </c>
      <c r="R21" s="408">
        <v>2</v>
      </c>
      <c r="S21" s="408">
        <v>0.01</v>
      </c>
      <c r="T21" s="408"/>
      <c r="U21" s="408">
        <v>26.6</v>
      </c>
      <c r="W21" s="408"/>
    </row>
    <row r="22" spans="1:23" x14ac:dyDescent="0.25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M22" s="406">
        <v>2008</v>
      </c>
      <c r="N22" s="407">
        <v>4384</v>
      </c>
      <c r="O22" s="407">
        <v>7277</v>
      </c>
      <c r="P22" s="411">
        <v>2.7E-2</v>
      </c>
      <c r="Q22" s="408">
        <v>319</v>
      </c>
      <c r="R22" s="408">
        <v>512</v>
      </c>
      <c r="S22" s="408">
        <v>1.6</v>
      </c>
      <c r="T22" s="408"/>
      <c r="U22" s="408">
        <v>22.8</v>
      </c>
      <c r="W22" s="408"/>
    </row>
    <row r="23" spans="1:23" x14ac:dyDescent="0.25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M23" s="406">
        <v>2009</v>
      </c>
      <c r="N23" s="407">
        <v>4737</v>
      </c>
      <c r="O23" s="407">
        <v>8460</v>
      </c>
      <c r="P23" s="411">
        <v>0.16300000000000001</v>
      </c>
      <c r="Q23" s="408">
        <v>371</v>
      </c>
      <c r="R23" s="407">
        <v>1554</v>
      </c>
      <c r="S23" s="408">
        <v>4.1900000000000004</v>
      </c>
      <c r="T23" s="408"/>
      <c r="U23" s="408">
        <v>22.8</v>
      </c>
      <c r="W23" s="408"/>
    </row>
    <row r="24" spans="1:23" x14ac:dyDescent="0.25">
      <c r="A24" s="205"/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M24" s="406">
        <v>2010</v>
      </c>
      <c r="N24" s="407">
        <v>5405</v>
      </c>
      <c r="O24" s="407">
        <v>7058</v>
      </c>
      <c r="P24" s="411">
        <v>-0.16600000000000001</v>
      </c>
      <c r="Q24" s="408">
        <v>398</v>
      </c>
      <c r="R24" s="407">
        <v>-1004</v>
      </c>
      <c r="S24" s="408">
        <v>-2.52</v>
      </c>
      <c r="T24" s="408"/>
      <c r="U24" s="408">
        <v>17.7</v>
      </c>
      <c r="W24" s="408"/>
    </row>
    <row r="25" spans="1:23" x14ac:dyDescent="0.25">
      <c r="A25" s="205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M25" s="406">
        <v>2011</v>
      </c>
      <c r="N25" s="407">
        <v>5463</v>
      </c>
      <c r="O25" s="407">
        <v>6630</v>
      </c>
      <c r="P25" s="411">
        <v>-6.0999999999999999E-2</v>
      </c>
      <c r="Q25" s="408">
        <v>387</v>
      </c>
      <c r="R25" s="408">
        <v>-41</v>
      </c>
      <c r="S25" s="408">
        <v>-0.11</v>
      </c>
      <c r="T25" s="408"/>
      <c r="U25" s="408">
        <v>17.100000000000001</v>
      </c>
      <c r="W25" s="408"/>
    </row>
    <row r="26" spans="1:23" x14ac:dyDescent="0.25">
      <c r="A26" s="205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M26" s="406">
        <v>2012</v>
      </c>
      <c r="N26" s="407">
        <v>5727</v>
      </c>
      <c r="O26" s="407">
        <v>7008</v>
      </c>
      <c r="P26" s="411">
        <v>5.7000000000000002E-2</v>
      </c>
      <c r="Q26" s="408">
        <v>423</v>
      </c>
      <c r="R26" s="408">
        <v>801</v>
      </c>
      <c r="S26" s="408">
        <v>1.89</v>
      </c>
      <c r="T26" s="408"/>
      <c r="U26" s="408">
        <v>16.600000000000001</v>
      </c>
      <c r="W26" s="408"/>
    </row>
    <row r="27" spans="1:23" x14ac:dyDescent="0.25">
      <c r="A27" s="205"/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M27" s="406">
        <v>2013</v>
      </c>
      <c r="N27" s="407">
        <v>5508</v>
      </c>
      <c r="O27" s="407">
        <v>6409</v>
      </c>
      <c r="P27" s="411">
        <v>-8.5000000000000006E-2</v>
      </c>
      <c r="Q27" s="408">
        <v>458</v>
      </c>
      <c r="R27" s="408">
        <v>239</v>
      </c>
      <c r="S27" s="408">
        <v>0.52</v>
      </c>
      <c r="T27" s="408">
        <v>12</v>
      </c>
      <c r="U27" s="408">
        <v>14</v>
      </c>
      <c r="V27" s="408"/>
    </row>
    <row r="28" spans="1:23" x14ac:dyDescent="0.25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M28" s="406">
        <v>2014</v>
      </c>
      <c r="N28" s="407">
        <v>4759</v>
      </c>
      <c r="O28" s="407">
        <v>5915</v>
      </c>
      <c r="P28" s="411">
        <v>-7.6999999999999999E-2</v>
      </c>
      <c r="Q28" s="408">
        <v>453</v>
      </c>
      <c r="R28" s="408">
        <v>-296</v>
      </c>
      <c r="S28" s="408">
        <v>-0.65</v>
      </c>
      <c r="T28" s="408">
        <v>10.5</v>
      </c>
      <c r="U28" s="408">
        <v>13.1</v>
      </c>
      <c r="V28" s="408"/>
    </row>
    <row r="29" spans="1:23" x14ac:dyDescent="0.25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M29" s="406">
        <v>2015</v>
      </c>
      <c r="N29" s="407">
        <v>4361</v>
      </c>
      <c r="O29" s="407">
        <v>5443</v>
      </c>
      <c r="P29" s="411">
        <v>-0.08</v>
      </c>
      <c r="Q29" s="408">
        <v>419</v>
      </c>
      <c r="R29" s="408">
        <v>15</v>
      </c>
      <c r="S29" s="408">
        <v>0.04</v>
      </c>
      <c r="T29" s="408">
        <v>10.4</v>
      </c>
      <c r="U29" s="408">
        <v>13</v>
      </c>
      <c r="V29" s="408"/>
    </row>
    <row r="30" spans="1:23" x14ac:dyDescent="0.25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M30" s="406"/>
      <c r="N30" s="407"/>
      <c r="O30" s="407"/>
      <c r="P30" s="411"/>
      <c r="Q30" s="408"/>
      <c r="R30" s="408"/>
      <c r="S30" s="408"/>
      <c r="T30" s="408"/>
      <c r="U30" s="408"/>
      <c r="V30" s="408"/>
    </row>
    <row r="31" spans="1:23" x14ac:dyDescent="0.25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M31" s="406"/>
      <c r="N31" s="407"/>
      <c r="O31" s="407"/>
      <c r="P31" s="411"/>
      <c r="Q31" s="408"/>
      <c r="R31" s="408"/>
      <c r="S31" s="408"/>
      <c r="T31" s="408"/>
      <c r="U31" s="408"/>
      <c r="V31" s="408"/>
    </row>
    <row r="32" spans="1:23" x14ac:dyDescent="0.25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M32" s="406"/>
      <c r="N32" s="407"/>
      <c r="O32" s="407"/>
      <c r="P32" s="411"/>
      <c r="Q32" s="408"/>
      <c r="R32" s="408"/>
      <c r="S32" s="408"/>
      <c r="T32" s="408"/>
      <c r="U32" s="408"/>
      <c r="V32" s="408"/>
    </row>
    <row r="33" spans="1:22" x14ac:dyDescent="0.25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M33" s="406"/>
      <c r="N33" s="407"/>
      <c r="O33" s="407"/>
      <c r="P33" s="411"/>
      <c r="Q33" s="408"/>
      <c r="R33" s="408"/>
      <c r="S33" s="408"/>
      <c r="T33" s="408"/>
      <c r="U33" s="408"/>
      <c r="V33" s="408"/>
    </row>
    <row r="34" spans="1:22" x14ac:dyDescent="0.25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M34" s="406"/>
      <c r="N34" s="407"/>
      <c r="O34" s="407"/>
      <c r="P34" s="411"/>
      <c r="Q34" s="408"/>
      <c r="R34" s="408"/>
      <c r="S34" s="408"/>
      <c r="T34" s="408"/>
      <c r="U34" s="408"/>
      <c r="V34" s="408"/>
    </row>
    <row r="35" spans="1:22" x14ac:dyDescent="0.25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M35" s="406"/>
      <c r="N35" s="407"/>
      <c r="O35" s="407"/>
      <c r="P35" s="411"/>
      <c r="Q35" s="408"/>
      <c r="R35" s="408"/>
      <c r="S35" s="408"/>
      <c r="T35" s="408"/>
      <c r="U35" s="408"/>
      <c r="V35" s="408"/>
    </row>
    <row r="36" spans="1:22" x14ac:dyDescent="0.25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M36" s="406"/>
      <c r="N36" s="407"/>
      <c r="O36" s="407"/>
      <c r="P36" s="411"/>
      <c r="Q36" s="408"/>
      <c r="R36" s="408"/>
      <c r="S36" s="408"/>
      <c r="T36" s="408"/>
      <c r="U36" s="408"/>
      <c r="V36" s="408"/>
    </row>
    <row r="37" spans="1:22" x14ac:dyDescent="0.25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</row>
    <row r="38" spans="1:22" x14ac:dyDescent="0.25">
      <c r="A38" s="403" t="s">
        <v>471</v>
      </c>
      <c r="B38" s="341"/>
      <c r="C38" s="341"/>
      <c r="D38" s="341"/>
      <c r="E38" s="341"/>
      <c r="F38" s="341"/>
      <c r="G38" s="341"/>
      <c r="H38" s="341"/>
      <c r="I38" s="341"/>
      <c r="J38" s="341"/>
      <c r="K38" s="205"/>
    </row>
    <row r="39" spans="1:22" x14ac:dyDescent="0.25">
      <c r="A39" s="335"/>
      <c r="B39" s="334">
        <v>2006</v>
      </c>
      <c r="C39" s="334">
        <v>2007</v>
      </c>
      <c r="D39" s="334">
        <v>2008</v>
      </c>
      <c r="E39" s="334">
        <v>2009</v>
      </c>
      <c r="F39" s="334">
        <v>2010</v>
      </c>
      <c r="G39" s="334">
        <v>2011</v>
      </c>
      <c r="H39" s="334">
        <v>2012</v>
      </c>
      <c r="I39" s="334">
        <v>2013</v>
      </c>
      <c r="J39" s="334">
        <v>2014</v>
      </c>
      <c r="K39" s="334">
        <v>2015</v>
      </c>
    </row>
    <row r="40" spans="1:22" x14ac:dyDescent="0.25">
      <c r="A40" s="393" t="s">
        <v>473</v>
      </c>
      <c r="B40" s="257"/>
      <c r="C40" s="257"/>
      <c r="D40" s="257"/>
      <c r="E40" s="257"/>
      <c r="F40" s="257"/>
      <c r="G40" s="257"/>
      <c r="H40" s="257"/>
      <c r="I40" s="257"/>
      <c r="J40" s="257"/>
      <c r="K40" s="257"/>
    </row>
    <row r="41" spans="1:22" x14ac:dyDescent="0.25">
      <c r="A41" s="394" t="s">
        <v>457</v>
      </c>
      <c r="B41" s="325">
        <f>BECO_Datos!Z10/1000</f>
        <v>1378.3516829999999</v>
      </c>
      <c r="C41" s="325">
        <f>BECO_Datos!AA10/1000</f>
        <v>1223.972655</v>
      </c>
      <c r="D41" s="325">
        <f>BECO_Datos!AB10/1000</f>
        <v>1382.6173919999999</v>
      </c>
      <c r="E41" s="325">
        <f>BECO_Datos!AC10/1000</f>
        <v>1919.3756899999998</v>
      </c>
      <c r="F41" s="325">
        <f>BECO_Datos!AD10/1000</f>
        <v>1143.015128</v>
      </c>
      <c r="G41" s="325">
        <f>BECO_Datos!AE10/1000</f>
        <v>1102.3112329999999</v>
      </c>
      <c r="H41" s="325">
        <f>BECO_Datos!AF10/1000</f>
        <v>1086.464459</v>
      </c>
      <c r="I41" s="325">
        <f>BECO_Datos!AG10/1000</f>
        <v>1043.8468342199997</v>
      </c>
      <c r="J41" s="325">
        <f>BECO_Datos!AH10/1000</f>
        <v>957.38658711999949</v>
      </c>
      <c r="K41" s="325">
        <f>BECO_Datos!AI10/1000</f>
        <v>875.80050216999985</v>
      </c>
    </row>
    <row r="42" spans="1:22" x14ac:dyDescent="0.25">
      <c r="A42" s="395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M42" s="404"/>
    </row>
    <row r="43" spans="1:22" x14ac:dyDescent="0.25">
      <c r="A43" s="396" t="s">
        <v>474</v>
      </c>
      <c r="B43" s="325"/>
      <c r="C43" s="325"/>
      <c r="D43" s="325"/>
      <c r="E43" s="325"/>
      <c r="F43" s="325"/>
      <c r="G43" s="325"/>
      <c r="H43" s="325"/>
      <c r="I43" s="325"/>
      <c r="J43" s="325"/>
      <c r="K43" s="325"/>
      <c r="M43" s="412"/>
    </row>
    <row r="44" spans="1:22" x14ac:dyDescent="0.25">
      <c r="A44" s="395" t="s">
        <v>3</v>
      </c>
      <c r="B44" s="257">
        <f>BECO_Datos!Z25/1000</f>
        <v>0</v>
      </c>
      <c r="C44" s="257">
        <f>BECO_Datos!AA25/1000</f>
        <v>0</v>
      </c>
      <c r="D44" s="257">
        <f>BECO_Datos!AB25/1000</f>
        <v>53.71214775</v>
      </c>
      <c r="E44" s="257">
        <f>BECO_Datos!AC25/1000</f>
        <v>65.355317809999988</v>
      </c>
      <c r="F44" s="257">
        <f>BECO_Datos!AD25/1000</f>
        <v>56.545846099999991</v>
      </c>
      <c r="G44" s="257">
        <f>BECO_Datos!AE25/1000</f>
        <v>74.533967709999999</v>
      </c>
      <c r="H44" s="257">
        <f>BECO_Datos!AF25/1000</f>
        <v>68.208846409999992</v>
      </c>
      <c r="I44" s="257">
        <f>BECO_Datos!AG25/1000</f>
        <v>73.936448040000002</v>
      </c>
      <c r="J44" s="257">
        <f>BECO_Datos!AH25/1000</f>
        <v>35.470611999999953</v>
      </c>
      <c r="K44" s="257">
        <f>BECO_Datos!AI25/1000</f>
        <v>13.1284397069</v>
      </c>
    </row>
    <row r="45" spans="1:22" x14ac:dyDescent="0.25">
      <c r="A45" s="394" t="s">
        <v>116</v>
      </c>
      <c r="B45" s="325">
        <f>BECO_Datos!Z30/1000</f>
        <v>938.210691</v>
      </c>
      <c r="C45" s="325">
        <f>BECO_Datos!AA30/1000</f>
        <v>851.70568000000003</v>
      </c>
      <c r="D45" s="325">
        <f>BECO_Datos!AB30/1000</f>
        <v>790.20558299999993</v>
      </c>
      <c r="E45" s="325">
        <f>BECO_Datos!AC30/1000</f>
        <v>1085.1973189999999</v>
      </c>
      <c r="F45" s="325">
        <f>BECO_Datos!AD30/1000</f>
        <v>669.04349799999989</v>
      </c>
      <c r="G45" s="325">
        <f>BECO_Datos!AE30/1000</f>
        <v>631.78319299999998</v>
      </c>
      <c r="H45" s="325">
        <f>BECO_Datos!AF30/1000</f>
        <v>577.59010000000012</v>
      </c>
      <c r="I45" s="325">
        <f>BECO_Datos!AG30/1000</f>
        <v>509.02725292003322</v>
      </c>
      <c r="J45" s="325">
        <f>BECO_Datos!AH30/1000</f>
        <v>440.53261250883872</v>
      </c>
      <c r="K45" s="325">
        <f>BECO_Datos!AI30/1000</f>
        <v>401.10088329071732</v>
      </c>
    </row>
    <row r="46" spans="1:22" x14ac:dyDescent="0.25">
      <c r="A46" s="395" t="s">
        <v>4</v>
      </c>
      <c r="B46" s="257">
        <f>-(BECO_Datos!Z11+BECO_Datos!IL13+BECO_Datos!IL16)/1000</f>
        <v>105.92932962952933</v>
      </c>
      <c r="C46" s="257">
        <f>-(BECO_Datos!AA11+BECO_Datos!IM13+BECO_Datos!IM16)/1000</f>
        <v>93.60685930535638</v>
      </c>
      <c r="D46" s="257">
        <f>-(BECO_Datos!AB11+BECO_Datos!IN13+BECO_Datos!IN16)/1000</f>
        <v>85.871679703820789</v>
      </c>
      <c r="E46" s="257">
        <f>-(BECO_Datos!AC11+BECO_Datos!IO13+BECO_Datos!IO16)/1000</f>
        <v>134.19649984055269</v>
      </c>
      <c r="F46" s="257">
        <f>-(BECO_Datos!AD11+BECO_Datos!IP13+BECO_Datos!IP16)/1000</f>
        <v>148.50963969750504</v>
      </c>
      <c r="G46" s="257">
        <f>-(BECO_Datos!AE11+BECO_Datos!IQ13+BECO_Datos!IQ16)/1000</f>
        <v>115.33729044352067</v>
      </c>
      <c r="H46" s="257">
        <f>-(BECO_Datos!AF11+BECO_Datos!IR13+BECO_Datos!IR16)/1000</f>
        <v>119.43053913304863</v>
      </c>
      <c r="I46" s="257">
        <f>-(BECO_Datos!AG11+BECO_Datos!IS13+BECO_Datos!IS16)/1000</f>
        <v>139.14941992996091</v>
      </c>
      <c r="J46" s="257">
        <f>-(BECO_Datos!AH11+BECO_Datos!IT13+BECO_Datos!IT16)/1000</f>
        <v>155.14981842280764</v>
      </c>
      <c r="K46" s="257">
        <f>-(BECO_Datos!AI11+BECO_Datos!IU13+BECO_Datos!IU16)/1000</f>
        <v>152.19196617578402</v>
      </c>
    </row>
    <row r="47" spans="1:22" x14ac:dyDescent="0.25">
      <c r="A47" s="394" t="s">
        <v>472</v>
      </c>
      <c r="B47" s="325">
        <f>(BECO_Datos!Z27+BECO_Datos!Z28+BECO_Datos!Z29)/1000</f>
        <v>124.67424700000001</v>
      </c>
      <c r="C47" s="325">
        <f>(BECO_Datos!AA27+BECO_Datos!AA28+BECO_Datos!AA29)/1000</f>
        <v>49.000815000000003</v>
      </c>
      <c r="D47" s="325">
        <f>(BECO_Datos!AB27+BECO_Datos!AB28+BECO_Datos!AB29)/1000</f>
        <v>88.548643999999996</v>
      </c>
      <c r="E47" s="325">
        <f>(BECO_Datos!AC27+BECO_Datos!AC28+BECO_Datos!AC29)/1000</f>
        <v>249.24031100000002</v>
      </c>
      <c r="F47" s="325">
        <f>(BECO_Datos!AD27+BECO_Datos!AD28+BECO_Datos!AD29)/1000</f>
        <v>22.362973</v>
      </c>
      <c r="G47" s="325">
        <f>(BECO_Datos!AE27+BECO_Datos!AE28+BECO_Datos!AE29)/1000</f>
        <v>27.731984000000001</v>
      </c>
      <c r="H47" s="325">
        <f>(BECO_Datos!AF27+BECO_Datos!AF28+BECO_Datos!AF29)/1000</f>
        <v>27.405677000000001</v>
      </c>
      <c r="I47" s="325">
        <f>(BECO_Datos!AG27+BECO_Datos!AG28+BECO_Datos!AG29)/1000</f>
        <v>19.823985320844066</v>
      </c>
      <c r="J47" s="325">
        <f>(BECO_Datos!AH27+BECO_Datos!AH28+BECO_Datos!AH29)/1000</f>
        <v>16.016126978864278</v>
      </c>
      <c r="K47" s="325">
        <f>(BECO_Datos!AI27+BECO_Datos!AI28+BECO_Datos!AI29)/1000</f>
        <v>13.711935421592266</v>
      </c>
    </row>
    <row r="48" spans="1:22" x14ac:dyDescent="0.25">
      <c r="A48" s="395" t="s">
        <v>477</v>
      </c>
      <c r="B48" s="257">
        <f>(BECO_Datos!Z34+BECO_Datos!IL38+BECO_Datos!IL46)/1000</f>
        <v>209.77921797207472</v>
      </c>
      <c r="C48" s="257">
        <f>(BECO_Datos!AA34+BECO_Datos!IM38+BECO_Datos!IM46)/1000</f>
        <v>230.50687085050222</v>
      </c>
      <c r="D48" s="257">
        <f>(BECO_Datos!AB34+BECO_Datos!IN38+BECO_Datos!IN46)/1000</f>
        <v>277.84385886622908</v>
      </c>
      <c r="E48" s="257">
        <f>(BECO_Datos!AC34+BECO_Datos!IO38+BECO_Datos!IO46)/1000</f>
        <v>254.45894488476804</v>
      </c>
      <c r="F48" s="257">
        <f>(BECO_Datos!AD34+BECO_Datos!IP38+BECO_Datos!IP46)/1000</f>
        <v>215.94377771967075</v>
      </c>
      <c r="G48" s="257">
        <f>(BECO_Datos!AE34+BECO_Datos!IQ38+BECO_Datos!IQ46)/1000</f>
        <v>232.60343116569743</v>
      </c>
      <c r="H48" s="257">
        <f>(BECO_Datos!AF34+BECO_Datos!IR38+BECO_Datos!IR46)/1000</f>
        <v>237.66821060699493</v>
      </c>
      <c r="I48" s="257">
        <f>(BECO_Datos!AG34+BECO_Datos!IS38+BECO_Datos!IS46)/1000</f>
        <v>195.10273375936495</v>
      </c>
      <c r="J48" s="257">
        <f>(BECO_Datos!AH34+BECO_Datos!IT38+BECO_Datos!IT46)/1000</f>
        <v>200.83033549541992</v>
      </c>
      <c r="K48" s="257">
        <f>(BECO_Datos!AI34+BECO_Datos!IU38+BECO_Datos!IU46)/1000</f>
        <v>199.10323691264128</v>
      </c>
    </row>
    <row r="49" spans="1:13" ht="12" thickBot="1" x14ac:dyDescent="0.3">
      <c r="A49" s="315" t="s">
        <v>475</v>
      </c>
      <c r="B49" s="398">
        <f>B41-SUM(B44:B48)</f>
        <v>-0.24180260160414946</v>
      </c>
      <c r="C49" s="398">
        <f t="shared" ref="C49:K49" si="5">C41-SUM(C44:C48)</f>
        <v>-0.84757015585864792</v>
      </c>
      <c r="D49" s="398">
        <f t="shared" si="5"/>
        <v>86.435478679950165</v>
      </c>
      <c r="E49" s="398">
        <f t="shared" si="5"/>
        <v>130.92729746467921</v>
      </c>
      <c r="F49" s="398">
        <f t="shared" si="5"/>
        <v>30.609393482824316</v>
      </c>
      <c r="G49" s="398">
        <f t="shared" si="5"/>
        <v>20.321366680781921</v>
      </c>
      <c r="H49" s="398">
        <f t="shared" si="5"/>
        <v>56.161085849956407</v>
      </c>
      <c r="I49" s="398">
        <f t="shared" si="5"/>
        <v>106.80699424979662</v>
      </c>
      <c r="J49" s="398">
        <f t="shared" si="5"/>
        <v>109.38708171406904</v>
      </c>
      <c r="K49" s="398">
        <f t="shared" si="5"/>
        <v>96.564040662365073</v>
      </c>
    </row>
    <row r="50" spans="1:13" x14ac:dyDescent="0.25">
      <c r="A50" s="205"/>
      <c r="B50" s="397"/>
      <c r="C50" s="397"/>
      <c r="D50" s="397"/>
      <c r="E50" s="397"/>
      <c r="F50" s="397"/>
      <c r="G50" s="397"/>
      <c r="H50" s="397"/>
      <c r="I50" s="397"/>
      <c r="J50" s="397"/>
      <c r="K50" s="397"/>
    </row>
    <row r="51" spans="1:13" x14ac:dyDescent="0.25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</row>
    <row r="52" spans="1:13" x14ac:dyDescent="0.25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M52" s="404"/>
    </row>
    <row r="53" spans="1:13" x14ac:dyDescent="0.25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M53" s="412"/>
    </row>
    <row r="54" spans="1:13" x14ac:dyDescent="0.25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</row>
    <row r="55" spans="1:13" x14ac:dyDescent="0.25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</row>
    <row r="56" spans="1:13" x14ac:dyDescent="0.25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</row>
    <row r="57" spans="1:13" x14ac:dyDescent="0.25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</row>
    <row r="58" spans="1:13" x14ac:dyDescent="0.25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</row>
    <row r="59" spans="1:13" x14ac:dyDescent="0.25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M59" s="404"/>
    </row>
    <row r="60" spans="1:13" x14ac:dyDescent="0.25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M60" s="404"/>
    </row>
    <row r="61" spans="1:13" x14ac:dyDescent="0.25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</row>
    <row r="62" spans="1:13" x14ac:dyDescent="0.25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</row>
    <row r="63" spans="1:13" x14ac:dyDescent="0.25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</row>
    <row r="64" spans="1:13" x14ac:dyDescent="0.25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</row>
    <row r="65" spans="1:13" x14ac:dyDescent="0.25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</row>
    <row r="66" spans="1:13" x14ac:dyDescent="0.25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M66" s="404"/>
    </row>
    <row r="67" spans="1:13" x14ac:dyDescent="0.25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M67" s="404"/>
    </row>
    <row r="68" spans="1:13" x14ac:dyDescent="0.25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M68" s="412"/>
    </row>
    <row r="69" spans="1:13" x14ac:dyDescent="0.25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</row>
    <row r="70" spans="1:13" x14ac:dyDescent="0.25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</row>
    <row r="71" spans="1:13" x14ac:dyDescent="0.25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</row>
    <row r="72" spans="1:13" x14ac:dyDescent="0.25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</row>
    <row r="73" spans="1:13" x14ac:dyDescent="0.25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</row>
    <row r="74" spans="1:13" x14ac:dyDescent="0.25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M74" s="404"/>
    </row>
    <row r="75" spans="1:13" x14ac:dyDescent="0.25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M75" s="404"/>
    </row>
    <row r="76" spans="1:13" x14ac:dyDescent="0.25">
      <c r="A76" s="403" t="s">
        <v>478</v>
      </c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M76" s="412"/>
    </row>
    <row r="77" spans="1:13" x14ac:dyDescent="0.25">
      <c r="A77" s="335"/>
      <c r="B77" s="334">
        <v>2006</v>
      </c>
      <c r="C77" s="334">
        <v>2007</v>
      </c>
      <c r="D77" s="334">
        <v>2008</v>
      </c>
      <c r="E77" s="334">
        <v>2009</v>
      </c>
      <c r="F77" s="334">
        <v>2010</v>
      </c>
      <c r="G77" s="334">
        <v>2011</v>
      </c>
      <c r="H77" s="334">
        <v>2012</v>
      </c>
      <c r="I77" s="334">
        <v>2013</v>
      </c>
      <c r="J77" s="334">
        <v>2014</v>
      </c>
      <c r="K77" s="334">
        <v>2015</v>
      </c>
    </row>
    <row r="78" spans="1:13" x14ac:dyDescent="0.25">
      <c r="A78" s="399" t="s">
        <v>16</v>
      </c>
      <c r="B78" s="257">
        <f>(BECO_Datos!Z36+BECO_Datos!IL38)/1000</f>
        <v>37.346770196850869</v>
      </c>
      <c r="C78" s="257">
        <f>(BECO_Datos!AA36+BECO_Datos!IM38)/1000</f>
        <v>36.33315311461029</v>
      </c>
      <c r="D78" s="257">
        <f>(BECO_Datos!AB36+BECO_Datos!IN38)/1000</f>
        <v>37.073652094844697</v>
      </c>
      <c r="E78" s="257">
        <f>(BECO_Datos!AC36+BECO_Datos!IO38)/1000</f>
        <v>86.999002979737028</v>
      </c>
      <c r="F78" s="257">
        <f>(BECO_Datos!AD36+BECO_Datos!IP38)/1000</f>
        <v>50.906362274347515</v>
      </c>
      <c r="G78" s="257">
        <f>(BECO_Datos!AE36+BECO_Datos!IQ38)/1000</f>
        <v>48.90168384418633</v>
      </c>
      <c r="H78" s="257">
        <f>(BECO_Datos!AF36+BECO_Datos!IR38)/1000</f>
        <v>51.877147436503115</v>
      </c>
      <c r="I78" s="257">
        <f>(BECO_Datos!AG36+BECO_Datos!IS38)/1000</f>
        <v>-4.7382333200009414</v>
      </c>
      <c r="J78" s="257">
        <f>(BECO_Datos!AH36+BECO_Datos!IT38)/1000</f>
        <v>13.964269837783773</v>
      </c>
      <c r="K78" s="257">
        <f>(BECO_Datos!AI36+BECO_Datos!IU38)/1000</f>
        <v>-4.8792022982101573</v>
      </c>
    </row>
    <row r="79" spans="1:13" x14ac:dyDescent="0.25">
      <c r="A79" s="396" t="s">
        <v>442</v>
      </c>
      <c r="B79" s="400">
        <f>SUM(B80:B85)</f>
        <v>172.38025939622383</v>
      </c>
      <c r="C79" s="400">
        <f t="shared" ref="C79:K79" si="6">SUM(C80:C85)</f>
        <v>194.13415888289191</v>
      </c>
      <c r="D79" s="400">
        <f t="shared" si="6"/>
        <v>240.49112532538442</v>
      </c>
      <c r="E79" s="400">
        <f t="shared" si="6"/>
        <v>167.23236331903104</v>
      </c>
      <c r="F79" s="400">
        <f t="shared" si="6"/>
        <v>164.88391254832322</v>
      </c>
      <c r="G79" s="400">
        <f t="shared" si="6"/>
        <v>183.56424497451113</v>
      </c>
      <c r="H79" s="400">
        <f t="shared" si="6"/>
        <v>185.66537365049183</v>
      </c>
      <c r="I79" s="400">
        <f t="shared" si="6"/>
        <v>199.80234082436593</v>
      </c>
      <c r="J79" s="400">
        <f t="shared" si="6"/>
        <v>186.86606565763617</v>
      </c>
      <c r="K79" s="400">
        <f t="shared" si="6"/>
        <v>203.98243921085142</v>
      </c>
    </row>
    <row r="80" spans="1:13" x14ac:dyDescent="0.25">
      <c r="A80" s="395" t="s">
        <v>18</v>
      </c>
      <c r="B80" s="257">
        <f>BECO_Datos!Z42/1000</f>
        <v>57.816928152810519</v>
      </c>
      <c r="C80" s="257">
        <f>BECO_Datos!AA42/1000</f>
        <v>57.532333490136786</v>
      </c>
      <c r="D80" s="257">
        <f>BECO_Datos!AB42/1000</f>
        <v>55.682637884932376</v>
      </c>
      <c r="E80" s="257">
        <f>BECO_Datos!AC42/1000</f>
        <v>36.289485118814952</v>
      </c>
      <c r="F80" s="257">
        <f>BECO_Datos!AD42/1000</f>
        <v>38.076051101605692</v>
      </c>
      <c r="G80" s="257">
        <f>BECO_Datos!AE42/1000</f>
        <v>40.51706227113629</v>
      </c>
      <c r="H80" s="257">
        <f>BECO_Datos!AF42/1000</f>
        <v>41.743479696397316</v>
      </c>
      <c r="I80" s="257">
        <f>BECO_Datos!AG42/1000</f>
        <v>43.257374091698175</v>
      </c>
      <c r="J80" s="257">
        <f>BECO_Datos!AH42/1000</f>
        <v>44.467887104582594</v>
      </c>
      <c r="K80" s="257">
        <f>BECO_Datos!AI42/1000</f>
        <v>43.666118319865973</v>
      </c>
    </row>
    <row r="81" spans="1:13" x14ac:dyDescent="0.25">
      <c r="A81" s="394" t="s">
        <v>19</v>
      </c>
      <c r="B81" s="325">
        <f>BECO_Datos!Z45/1000</f>
        <v>0</v>
      </c>
      <c r="C81" s="325">
        <f>BECO_Datos!AA45/1000</f>
        <v>0</v>
      </c>
      <c r="D81" s="325">
        <f>BECO_Datos!AB45/1000</f>
        <v>0</v>
      </c>
      <c r="E81" s="325">
        <f>BECO_Datos!AC45/1000</f>
        <v>10.758599143853436</v>
      </c>
      <c r="F81" s="325">
        <f>BECO_Datos!AD45/1000</f>
        <v>11.608696013749174</v>
      </c>
      <c r="G81" s="325">
        <f>BECO_Datos!AE45/1000</f>
        <v>12.648499337664708</v>
      </c>
      <c r="H81" s="325">
        <f>BECO_Datos!AF45/1000</f>
        <v>15.604429344274893</v>
      </c>
      <c r="I81" s="325">
        <f>BECO_Datos!AG45/1000</f>
        <v>16.45215637530384</v>
      </c>
      <c r="J81" s="325">
        <f>BECO_Datos!AH45/1000</f>
        <v>19.809725528573445</v>
      </c>
      <c r="K81" s="325">
        <f>BECO_Datos!AI45/1000</f>
        <v>15.298224143145081</v>
      </c>
    </row>
    <row r="82" spans="1:13" x14ac:dyDescent="0.25">
      <c r="A82" s="395" t="s">
        <v>20</v>
      </c>
      <c r="B82" s="257">
        <f>(BECO_Datos!Z46+BECO_Datos!IL46)/1000</f>
        <v>62.474316679032235</v>
      </c>
      <c r="C82" s="257">
        <f>(BECO_Datos!AA46+BECO_Datos!IM46)/1000</f>
        <v>51.561109957517814</v>
      </c>
      <c r="D82" s="257">
        <f>(BECO_Datos!AB46+BECO_Datos!IN46)/1000</f>
        <v>64.511468911692774</v>
      </c>
      <c r="E82" s="257">
        <f>(BECO_Datos!AC46+BECO_Datos!IO46)/1000</f>
        <v>65.24542620274903</v>
      </c>
      <c r="F82" s="257">
        <f>(BECO_Datos!AD46+BECO_Datos!IP46)/1000</f>
        <v>65.594200449410238</v>
      </c>
      <c r="G82" s="257">
        <f>(BECO_Datos!AE46+BECO_Datos!IQ46)/1000</f>
        <v>68.518409334203511</v>
      </c>
      <c r="H82" s="257">
        <f>(BECO_Datos!AF46+BECO_Datos!IR46)/1000</f>
        <v>73.262641310445119</v>
      </c>
      <c r="I82" s="257">
        <f>(BECO_Datos!AG46+BECO_Datos!IS46)/1000</f>
        <v>83.668541514573477</v>
      </c>
      <c r="J82" s="257">
        <f>(BECO_Datos!AH46+BECO_Datos!IT46)/1000</f>
        <v>85.627240467055046</v>
      </c>
      <c r="K82" s="257">
        <f>(BECO_Datos!AI46+BECO_Datos!IU46)/1000</f>
        <v>115.83022201326969</v>
      </c>
      <c r="M82" s="404"/>
    </row>
    <row r="83" spans="1:13" x14ac:dyDescent="0.25">
      <c r="A83" s="394" t="s">
        <v>21</v>
      </c>
      <c r="B83" s="325">
        <f>BECO_Datos!Z70/1000</f>
        <v>18.171861690158291</v>
      </c>
      <c r="C83" s="325">
        <f>BECO_Datos!AA70/1000</f>
        <v>25.651288357830989</v>
      </c>
      <c r="D83" s="325">
        <f>BECO_Datos!AB70/1000</f>
        <v>31.096840046708543</v>
      </c>
      <c r="E83" s="325">
        <f>BECO_Datos!AC70/1000</f>
        <v>27.013544586272307</v>
      </c>
      <c r="F83" s="325">
        <f>BECO_Datos!AD70/1000</f>
        <v>25.406815147237584</v>
      </c>
      <c r="G83" s="325">
        <f>BECO_Datos!AE70/1000</f>
        <v>25.451408837239477</v>
      </c>
      <c r="H83" s="325">
        <f>BECO_Datos!AF70/1000</f>
        <v>25.552104260741338</v>
      </c>
      <c r="I83" s="325">
        <f>BECO_Datos!AG70/1000</f>
        <v>28.294570413095009</v>
      </c>
      <c r="J83" s="325">
        <f>BECO_Datos!AH70/1000</f>
        <v>29.499837979745564</v>
      </c>
      <c r="K83" s="325">
        <f>BECO_Datos!AI70/1000</f>
        <v>29.187874734570666</v>
      </c>
      <c r="M83" s="404"/>
    </row>
    <row r="84" spans="1:13" x14ac:dyDescent="0.25">
      <c r="A84" s="395" t="s">
        <v>476</v>
      </c>
      <c r="B84" s="257">
        <f>(BECO_Datos!Z82+BECO_Datos!Z83+BECO_Datos!Z84)/1000</f>
        <v>0</v>
      </c>
      <c r="C84" s="257">
        <f>(BECO_Datos!AA82+BECO_Datos!AA83+BECO_Datos!AA84)/1000</f>
        <v>0</v>
      </c>
      <c r="D84" s="257">
        <f>(BECO_Datos!AB82+BECO_Datos!AB83+BECO_Datos!AB84)/1000</f>
        <v>0</v>
      </c>
      <c r="E84" s="257">
        <f>(BECO_Datos!AC82+BECO_Datos!AC83+BECO_Datos!AC84)/1000</f>
        <v>0</v>
      </c>
      <c r="F84" s="257">
        <f>(BECO_Datos!AD82+BECO_Datos!AD83+BECO_Datos!AD84)/1000</f>
        <v>0</v>
      </c>
      <c r="G84" s="257">
        <f>(BECO_Datos!AE82+BECO_Datos!AE83+BECO_Datos!AE84)/1000</f>
        <v>0</v>
      </c>
      <c r="H84" s="257">
        <f>(BECO_Datos!AF82+BECO_Datos!AF83+BECO_Datos!AF84)/1000</f>
        <v>0</v>
      </c>
      <c r="I84" s="257">
        <f>(BECO_Datos!AG82+BECO_Datos!AG83+BECO_Datos!AG84)/1000</f>
        <v>0</v>
      </c>
      <c r="J84" s="257">
        <f>(BECO_Datos!AH82+BECO_Datos!AH83+BECO_Datos!AH84)/1000</f>
        <v>6.4617172328994616</v>
      </c>
      <c r="K84" s="257">
        <f>(BECO_Datos!AI82+BECO_Datos!AI83+BECO_Datos!AI84)/1000</f>
        <v>0</v>
      </c>
      <c r="M84" s="412"/>
    </row>
    <row r="85" spans="1:13" x14ac:dyDescent="0.25">
      <c r="A85" s="394" t="s">
        <v>23</v>
      </c>
      <c r="B85" s="325">
        <f>BECO_Datos!Z85/1000</f>
        <v>33.917152874222793</v>
      </c>
      <c r="C85" s="325">
        <f>BECO_Datos!AA85/1000</f>
        <v>59.389427077406303</v>
      </c>
      <c r="D85" s="325">
        <f>BECO_Datos!AB85/1000</f>
        <v>89.200178482050717</v>
      </c>
      <c r="E85" s="325">
        <f>BECO_Datos!AC85/1000</f>
        <v>27.925308267341315</v>
      </c>
      <c r="F85" s="325">
        <f>BECO_Datos!AD85/1000</f>
        <v>24.198149836320546</v>
      </c>
      <c r="G85" s="325">
        <f>BECO_Datos!AE85/1000</f>
        <v>36.428865194267139</v>
      </c>
      <c r="H85" s="325">
        <f>BECO_Datos!AF85/1000</f>
        <v>29.502719038633163</v>
      </c>
      <c r="I85" s="325">
        <f>BECO_Datos!AG85/1000</f>
        <v>28.129698429695416</v>
      </c>
      <c r="J85" s="325">
        <f>BECO_Datos!AH85/1000</f>
        <v>0.99965734478005153</v>
      </c>
      <c r="K85" s="325">
        <f>BECO_Datos!AI85/1000</f>
        <v>0</v>
      </c>
    </row>
    <row r="86" spans="1:13" ht="12" thickBot="1" x14ac:dyDescent="0.3">
      <c r="A86" s="315" t="s">
        <v>846</v>
      </c>
      <c r="B86" s="398">
        <f>B78+B79</f>
        <v>209.72702959307469</v>
      </c>
      <c r="C86" s="398">
        <f t="shared" ref="C86:K86" si="7">C78+C79</f>
        <v>230.46731199750221</v>
      </c>
      <c r="D86" s="398">
        <f t="shared" si="7"/>
        <v>277.56477742022912</v>
      </c>
      <c r="E86" s="398">
        <f t="shared" si="7"/>
        <v>254.23136629876808</v>
      </c>
      <c r="F86" s="398">
        <f t="shared" si="7"/>
        <v>215.79027482267074</v>
      </c>
      <c r="G86" s="398">
        <f t="shared" si="7"/>
        <v>232.46592881869745</v>
      </c>
      <c r="H86" s="398">
        <f t="shared" si="7"/>
        <v>237.54252108699495</v>
      </c>
      <c r="I86" s="398">
        <f t="shared" si="7"/>
        <v>195.06410750436498</v>
      </c>
      <c r="J86" s="398">
        <f t="shared" si="7"/>
        <v>200.83033549541994</v>
      </c>
      <c r="K86" s="398">
        <f t="shared" si="7"/>
        <v>199.10323691264128</v>
      </c>
      <c r="M86" s="404"/>
    </row>
    <row r="87" spans="1:13" x14ac:dyDescent="0.25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</row>
    <row r="88" spans="1:13" x14ac:dyDescent="0.25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</row>
    <row r="89" spans="1:13" x14ac:dyDescent="0.25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</row>
    <row r="90" spans="1:13" x14ac:dyDescent="0.25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M90" s="404"/>
    </row>
    <row r="91" spans="1:13" x14ac:dyDescent="0.25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M91" s="404"/>
    </row>
    <row r="92" spans="1:13" x14ac:dyDescent="0.25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M92" s="412"/>
    </row>
    <row r="93" spans="1:13" x14ac:dyDescent="0.25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</row>
    <row r="94" spans="1:13" x14ac:dyDescent="0.25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M94" s="404"/>
    </row>
    <row r="95" spans="1:13" x14ac:dyDescent="0.25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</row>
    <row r="96" spans="1:13" x14ac:dyDescent="0.25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</row>
    <row r="97" spans="1:13" x14ac:dyDescent="0.25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</row>
    <row r="98" spans="1:13" x14ac:dyDescent="0.25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M98" s="404"/>
    </row>
    <row r="99" spans="1:13" x14ac:dyDescent="0.25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M99" s="404"/>
    </row>
    <row r="100" spans="1:13" x14ac:dyDescent="0.25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M100" s="412"/>
    </row>
    <row r="101" spans="1:13" x14ac:dyDescent="0.25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</row>
    <row r="102" spans="1:13" x14ac:dyDescent="0.25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</row>
    <row r="103" spans="1:13" x14ac:dyDescent="0.25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</row>
    <row r="104" spans="1:13" x14ac:dyDescent="0.25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</row>
    <row r="105" spans="1:13" x14ac:dyDescent="0.25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</row>
    <row r="106" spans="1:13" x14ac:dyDescent="0.25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M106" s="404"/>
    </row>
    <row r="107" spans="1:13" x14ac:dyDescent="0.25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M107" s="404"/>
    </row>
    <row r="108" spans="1:13" x14ac:dyDescent="0.25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M108" s="412"/>
    </row>
    <row r="109" spans="1:13" x14ac:dyDescent="0.25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</row>
    <row r="110" spans="1:13" x14ac:dyDescent="0.25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</row>
    <row r="111" spans="1:13" x14ac:dyDescent="0.25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3" x14ac:dyDescent="0.25">
      <c r="A112" s="403" t="s">
        <v>582</v>
      </c>
      <c r="D112" s="205"/>
      <c r="E112" s="205"/>
      <c r="F112" s="205"/>
      <c r="G112" s="205"/>
      <c r="H112" s="205"/>
      <c r="I112" s="205"/>
      <c r="J112" s="205"/>
      <c r="K112" s="205"/>
    </row>
    <row r="113" spans="1:13" x14ac:dyDescent="0.25">
      <c r="A113" s="335"/>
      <c r="B113" s="550" t="s">
        <v>682</v>
      </c>
      <c r="C113" s="551" t="s">
        <v>574</v>
      </c>
      <c r="D113" s="205"/>
      <c r="E113" s="205"/>
      <c r="F113" s="205"/>
      <c r="G113" s="205"/>
      <c r="H113" s="205"/>
      <c r="I113" s="205"/>
      <c r="J113" s="205"/>
      <c r="K113" s="205"/>
    </row>
    <row r="114" spans="1:13" x14ac:dyDescent="0.25">
      <c r="A114" s="395" t="s">
        <v>575</v>
      </c>
      <c r="B114" s="257">
        <v>155887.81499999997</v>
      </c>
      <c r="C114" s="456">
        <v>0.3771880758003488</v>
      </c>
      <c r="D114" s="205"/>
      <c r="E114" s="205"/>
      <c r="F114" s="205"/>
      <c r="G114" s="205"/>
      <c r="H114" s="205"/>
      <c r="I114" s="205"/>
      <c r="J114" s="205"/>
      <c r="K114" s="205"/>
      <c r="M114" s="404"/>
    </row>
    <row r="115" spans="1:13" x14ac:dyDescent="0.25">
      <c r="A115" s="394" t="s">
        <v>576</v>
      </c>
      <c r="B115" s="325">
        <v>141215.29201849998</v>
      </c>
      <c r="C115" s="457">
        <v>0.34168625860874613</v>
      </c>
      <c r="D115" s="205"/>
      <c r="E115" s="205"/>
      <c r="F115" s="205"/>
      <c r="G115" s="205"/>
      <c r="H115" s="205"/>
      <c r="I115" s="205"/>
      <c r="J115" s="205"/>
      <c r="K115" s="205"/>
      <c r="M115" s="404"/>
    </row>
    <row r="116" spans="1:13" x14ac:dyDescent="0.25">
      <c r="A116" s="395" t="s">
        <v>577</v>
      </c>
      <c r="B116" s="257">
        <v>75158.037991345002</v>
      </c>
      <c r="C116" s="456">
        <v>0.18185331374928143</v>
      </c>
      <c r="D116" s="205"/>
      <c r="E116" s="205"/>
      <c r="F116" s="205"/>
      <c r="G116" s="205"/>
      <c r="H116" s="205"/>
      <c r="I116" s="205"/>
      <c r="J116" s="205"/>
      <c r="K116" s="205"/>
      <c r="M116" s="412"/>
    </row>
    <row r="117" spans="1:13" x14ac:dyDescent="0.25">
      <c r="A117" s="394" t="s">
        <v>578</v>
      </c>
      <c r="B117" s="325">
        <v>18957.623</v>
      </c>
      <c r="C117" s="457">
        <v>4.5870097936252664E-2</v>
      </c>
      <c r="D117" s="205"/>
      <c r="E117" s="205"/>
      <c r="F117" s="205"/>
      <c r="G117" s="205"/>
      <c r="H117" s="205"/>
      <c r="I117" s="205"/>
      <c r="J117" s="205"/>
      <c r="K117" s="205"/>
    </row>
    <row r="118" spans="1:13" x14ac:dyDescent="0.25">
      <c r="A118" s="395" t="s">
        <v>579</v>
      </c>
      <c r="B118" s="257">
        <v>7368.3839999370002</v>
      </c>
      <c r="C118" s="456">
        <v>1.782863261438564E-2</v>
      </c>
      <c r="D118" s="205"/>
      <c r="E118" s="205"/>
      <c r="F118" s="205"/>
      <c r="G118" s="205"/>
      <c r="H118" s="205"/>
      <c r="I118" s="205"/>
      <c r="J118" s="205"/>
      <c r="K118" s="205"/>
    </row>
    <row r="119" spans="1:13" x14ac:dyDescent="0.25">
      <c r="A119" s="394" t="s">
        <v>580</v>
      </c>
      <c r="B119" s="325">
        <v>4643.2302832229998</v>
      </c>
      <c r="C119" s="457">
        <v>1.1234817140947111E-2</v>
      </c>
      <c r="D119" s="205"/>
      <c r="E119" s="205"/>
      <c r="F119" s="205"/>
      <c r="G119" s="205"/>
      <c r="H119" s="205"/>
      <c r="I119" s="205"/>
      <c r="J119" s="205"/>
      <c r="K119" s="205"/>
    </row>
    <row r="120" spans="1:13" x14ac:dyDescent="0.25">
      <c r="A120" s="395" t="s">
        <v>581</v>
      </c>
      <c r="B120" s="257">
        <v>10058.968567900005</v>
      </c>
      <c r="C120" s="456">
        <v>2.4338804150038241E-2</v>
      </c>
      <c r="D120" s="205"/>
      <c r="E120" s="205"/>
      <c r="F120" s="205"/>
      <c r="G120" s="205"/>
      <c r="H120" s="205"/>
      <c r="I120" s="205"/>
      <c r="J120" s="205"/>
      <c r="K120" s="205"/>
    </row>
    <row r="121" spans="1:13" ht="12" thickBot="1" x14ac:dyDescent="0.3">
      <c r="A121" s="315"/>
      <c r="B121" s="398">
        <v>413289.35086090496</v>
      </c>
      <c r="C121" s="398"/>
      <c r="D121" s="205"/>
      <c r="E121" s="205"/>
      <c r="F121" s="205"/>
      <c r="G121" s="205"/>
      <c r="H121" s="205"/>
      <c r="I121" s="205"/>
      <c r="J121" s="205"/>
      <c r="K121" s="205"/>
    </row>
    <row r="122" spans="1:13" x14ac:dyDescent="0.25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</row>
    <row r="123" spans="1:13" x14ac:dyDescent="0.25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M123" s="404"/>
    </row>
    <row r="124" spans="1:13" x14ac:dyDescent="0.25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M124" s="404"/>
    </row>
    <row r="125" spans="1:13" x14ac:dyDescent="0.25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M125" s="412"/>
    </row>
    <row r="126" spans="1:13" x14ac:dyDescent="0.25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</row>
    <row r="127" spans="1:13" x14ac:dyDescent="0.25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</row>
    <row r="128" spans="1:13" x14ac:dyDescent="0.25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</row>
    <row r="129" spans="1:13" x14ac:dyDescent="0.25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</row>
    <row r="130" spans="1:13" x14ac:dyDescent="0.25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</row>
    <row r="131" spans="1:13" x14ac:dyDescent="0.25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</row>
    <row r="132" spans="1:13" x14ac:dyDescent="0.25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M132" s="404"/>
    </row>
    <row r="133" spans="1:13" x14ac:dyDescent="0.25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M133" s="404"/>
    </row>
    <row r="134" spans="1:13" x14ac:dyDescent="0.25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M134" s="412"/>
    </row>
    <row r="135" spans="1:13" x14ac:dyDescent="0.25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</row>
    <row r="136" spans="1:13" x14ac:dyDescent="0.25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</row>
    <row r="137" spans="1:13" x14ac:dyDescent="0.25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</row>
    <row r="138" spans="1:13" x14ac:dyDescent="0.25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</row>
    <row r="139" spans="1:13" x14ac:dyDescent="0.25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</row>
    <row r="140" spans="1:13" x14ac:dyDescent="0.25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</row>
    <row r="141" spans="1:13" x14ac:dyDescent="0.25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</row>
    <row r="142" spans="1:13" x14ac:dyDescent="0.25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</row>
    <row r="143" spans="1:13" x14ac:dyDescent="0.25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</row>
    <row r="144" spans="1:13" x14ac:dyDescent="0.25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</row>
    <row r="145" spans="1:11" x14ac:dyDescent="0.25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</row>
    <row r="146" spans="1:11" x14ac:dyDescent="0.25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</row>
    <row r="147" spans="1:11" x14ac:dyDescent="0.25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</row>
    <row r="148" spans="1:11" x14ac:dyDescent="0.25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</row>
    <row r="149" spans="1:11" x14ac:dyDescent="0.25">
      <c r="A149" s="403" t="s">
        <v>683</v>
      </c>
      <c r="D149" s="205"/>
      <c r="E149" s="205"/>
      <c r="F149" s="205"/>
      <c r="G149" s="205"/>
      <c r="H149" s="205"/>
      <c r="I149" s="205"/>
      <c r="J149" s="205"/>
      <c r="K149" s="205"/>
    </row>
    <row r="150" spans="1:11" x14ac:dyDescent="0.25">
      <c r="A150" s="335"/>
      <c r="B150" s="550" t="s">
        <v>681</v>
      </c>
      <c r="C150" s="551" t="s">
        <v>574</v>
      </c>
      <c r="D150" s="205"/>
      <c r="E150" s="205"/>
      <c r="F150" s="205"/>
      <c r="G150" s="205"/>
      <c r="H150" s="205"/>
      <c r="I150" s="205"/>
      <c r="J150" s="205"/>
      <c r="K150" s="205"/>
    </row>
    <row r="151" spans="1:11" x14ac:dyDescent="0.25">
      <c r="A151" s="395" t="s">
        <v>670</v>
      </c>
      <c r="B151" s="257">
        <v>136249.39299999998</v>
      </c>
      <c r="C151" s="456">
        <f>B151/$B$163</f>
        <v>0.32967070822460065</v>
      </c>
      <c r="D151" s="205"/>
      <c r="E151" s="205"/>
      <c r="F151" s="205"/>
      <c r="G151" s="205"/>
      <c r="H151" s="205"/>
      <c r="I151" s="205"/>
      <c r="J151" s="205"/>
      <c r="K151" s="205"/>
    </row>
    <row r="152" spans="1:11" x14ac:dyDescent="0.25">
      <c r="A152" s="394" t="s">
        <v>671</v>
      </c>
      <c r="B152" s="325">
        <v>80303.856018499995</v>
      </c>
      <c r="C152" s="457">
        <f t="shared" ref="C152:C163" si="8">B152/$B$163</f>
        <v>0.19430419838116458</v>
      </c>
      <c r="D152" s="205"/>
      <c r="E152" s="205"/>
      <c r="F152" s="205"/>
      <c r="G152" s="205"/>
      <c r="H152" s="205"/>
      <c r="I152" s="205"/>
      <c r="J152" s="205"/>
      <c r="K152" s="205"/>
    </row>
    <row r="153" spans="1:11" x14ac:dyDescent="0.25">
      <c r="A153" s="395" t="s">
        <v>672</v>
      </c>
      <c r="B153" s="257">
        <v>60911.435999999987</v>
      </c>
      <c r="C153" s="456">
        <f t="shared" si="8"/>
        <v>0.1473820602275816</v>
      </c>
      <c r="D153" s="205"/>
      <c r="E153" s="205"/>
      <c r="F153" s="205"/>
      <c r="G153" s="205"/>
      <c r="H153" s="205"/>
      <c r="I153" s="205"/>
      <c r="J153" s="205"/>
      <c r="K153" s="205"/>
    </row>
    <row r="154" spans="1:11" x14ac:dyDescent="0.25">
      <c r="A154" s="394" t="s">
        <v>673</v>
      </c>
      <c r="B154" s="325">
        <v>50105.605000000003</v>
      </c>
      <c r="C154" s="457">
        <f t="shared" si="8"/>
        <v>0.12123613854464728</v>
      </c>
      <c r="D154" s="205"/>
      <c r="E154" s="205"/>
      <c r="F154" s="205"/>
      <c r="G154" s="205"/>
      <c r="H154" s="205"/>
      <c r="I154" s="205"/>
      <c r="J154" s="205"/>
      <c r="K154" s="205"/>
    </row>
    <row r="155" spans="1:11" x14ac:dyDescent="0.25">
      <c r="A155" s="395" t="s">
        <v>674</v>
      </c>
      <c r="B155" s="257">
        <v>19011.52</v>
      </c>
      <c r="C155" s="456">
        <f t="shared" si="8"/>
        <v>4.6000507780802814E-2</v>
      </c>
      <c r="D155" s="205"/>
      <c r="E155" s="205"/>
      <c r="F155" s="205"/>
      <c r="G155" s="205"/>
      <c r="H155" s="205"/>
      <c r="I155" s="205"/>
      <c r="J155" s="205"/>
      <c r="K155" s="205"/>
    </row>
    <row r="156" spans="1:11" x14ac:dyDescent="0.25">
      <c r="A156" s="394" t="s">
        <v>581</v>
      </c>
      <c r="B156" s="325">
        <v>18881.913109353001</v>
      </c>
      <c r="C156" s="457">
        <f t="shared" si="8"/>
        <v>4.5686909353025711E-2</v>
      </c>
      <c r="D156" s="205"/>
      <c r="E156" s="205"/>
      <c r="F156" s="205"/>
      <c r="G156" s="205"/>
      <c r="H156" s="205"/>
      <c r="I156" s="205"/>
      <c r="J156" s="205"/>
      <c r="K156" s="205"/>
    </row>
    <row r="157" spans="1:11" x14ac:dyDescent="0.25">
      <c r="A157" s="395" t="s">
        <v>675</v>
      </c>
      <c r="B157" s="257">
        <v>18593.603999999999</v>
      </c>
      <c r="C157" s="456">
        <f t="shared" si="8"/>
        <v>4.4989313083602274E-2</v>
      </c>
      <c r="D157" s="205"/>
      <c r="E157" s="205"/>
      <c r="F157" s="205"/>
      <c r="G157" s="205"/>
      <c r="H157" s="205"/>
      <c r="I157" s="205"/>
      <c r="J157" s="205"/>
      <c r="K157" s="205"/>
    </row>
    <row r="158" spans="1:11" x14ac:dyDescent="0.25">
      <c r="A158" s="394" t="s">
        <v>676</v>
      </c>
      <c r="B158" s="325">
        <v>11421.349</v>
      </c>
      <c r="C158" s="457">
        <f t="shared" si="8"/>
        <v>2.7635236611368498E-2</v>
      </c>
      <c r="D158" s="205"/>
      <c r="E158" s="205"/>
      <c r="F158" s="205"/>
      <c r="G158" s="205"/>
      <c r="H158" s="205"/>
      <c r="I158" s="205"/>
      <c r="J158" s="205"/>
      <c r="K158" s="205"/>
    </row>
    <row r="159" spans="1:11" x14ac:dyDescent="0.25">
      <c r="A159" s="395" t="s">
        <v>677</v>
      </c>
      <c r="B159" s="257">
        <v>6207.5120000000006</v>
      </c>
      <c r="C159" s="456">
        <f t="shared" si="8"/>
        <v>1.5019772435629916E-2</v>
      </c>
      <c r="D159" s="205"/>
      <c r="E159" s="205"/>
      <c r="F159" s="205"/>
      <c r="G159" s="205"/>
      <c r="H159" s="205"/>
      <c r="I159" s="205"/>
      <c r="J159" s="205"/>
      <c r="K159" s="205"/>
    </row>
    <row r="160" spans="1:11" x14ac:dyDescent="0.25">
      <c r="A160" s="394" t="s">
        <v>678</v>
      </c>
      <c r="B160" s="325">
        <v>5186.2180000199996</v>
      </c>
      <c r="C160" s="457">
        <f t="shared" si="8"/>
        <v>1.2548636903459566E-2</v>
      </c>
      <c r="D160" s="205"/>
      <c r="E160" s="205"/>
      <c r="F160" s="205"/>
      <c r="G160" s="205"/>
      <c r="H160" s="205"/>
      <c r="I160" s="205"/>
      <c r="J160" s="205"/>
      <c r="K160" s="205"/>
    </row>
    <row r="161" spans="1:11" x14ac:dyDescent="0.25">
      <c r="A161" s="395" t="s">
        <v>679</v>
      </c>
      <c r="B161" s="257">
        <v>3522.1447330320002</v>
      </c>
      <c r="C161" s="456">
        <f t="shared" si="8"/>
        <v>8.5222247456779986E-3</v>
      </c>
      <c r="D161" s="205"/>
      <c r="E161" s="205"/>
      <c r="F161" s="205"/>
      <c r="G161" s="205"/>
      <c r="H161" s="205"/>
      <c r="I161" s="205"/>
      <c r="J161" s="205"/>
      <c r="K161" s="205"/>
    </row>
    <row r="162" spans="1:11" x14ac:dyDescent="0.25">
      <c r="A162" s="394" t="s">
        <v>680</v>
      </c>
      <c r="B162" s="325">
        <v>2894.8</v>
      </c>
      <c r="C162" s="457">
        <f t="shared" si="8"/>
        <v>7.0042937084393037E-3</v>
      </c>
      <c r="D162" s="205"/>
      <c r="E162" s="205"/>
      <c r="F162" s="205"/>
      <c r="G162" s="205"/>
      <c r="H162" s="205"/>
      <c r="I162" s="205"/>
      <c r="J162" s="205"/>
      <c r="K162" s="205"/>
    </row>
    <row r="163" spans="1:11" ht="12" thickBot="1" x14ac:dyDescent="0.3">
      <c r="A163" s="315"/>
      <c r="B163" s="398">
        <v>413289.3508609049</v>
      </c>
      <c r="C163" s="549">
        <f t="shared" si="8"/>
        <v>1</v>
      </c>
      <c r="D163" s="205"/>
      <c r="E163" s="205"/>
      <c r="F163" s="205"/>
      <c r="G163" s="205"/>
      <c r="H163" s="205"/>
      <c r="I163" s="205"/>
      <c r="J163" s="205"/>
      <c r="K163" s="205"/>
    </row>
    <row r="164" spans="1:11" x14ac:dyDescent="0.25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</row>
    <row r="165" spans="1:11" x14ac:dyDescent="0.25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</row>
    <row r="166" spans="1:11" x14ac:dyDescent="0.25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</row>
    <row r="167" spans="1:11" x14ac:dyDescent="0.25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</row>
    <row r="168" spans="1:11" x14ac:dyDescent="0.25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</row>
    <row r="169" spans="1:11" x14ac:dyDescent="0.25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</row>
    <row r="170" spans="1:11" x14ac:dyDescent="0.25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</row>
    <row r="171" spans="1:11" x14ac:dyDescent="0.25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</row>
    <row r="172" spans="1:11" x14ac:dyDescent="0.25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</row>
    <row r="173" spans="1:11" x14ac:dyDescent="0.25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</row>
    <row r="174" spans="1:11" x14ac:dyDescent="0.25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</row>
    <row r="175" spans="1:11" x14ac:dyDescent="0.25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</row>
    <row r="176" spans="1:11" x14ac:dyDescent="0.25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</row>
    <row r="177" spans="1:11" x14ac:dyDescent="0.25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</row>
    <row r="178" spans="1:11" x14ac:dyDescent="0.25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</row>
    <row r="179" spans="1:11" x14ac:dyDescent="0.25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</row>
    <row r="180" spans="1:11" x14ac:dyDescent="0.25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</row>
    <row r="181" spans="1:11" x14ac:dyDescent="0.25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</row>
    <row r="182" spans="1:11" x14ac:dyDescent="0.25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</row>
    <row r="183" spans="1:11" x14ac:dyDescent="0.25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</row>
    <row r="184" spans="1:11" x14ac:dyDescent="0.25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</row>
    <row r="185" spans="1:11" x14ac:dyDescent="0.25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</row>
    <row r="186" spans="1:11" x14ac:dyDescent="0.25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</row>
    <row r="187" spans="1:11" x14ac:dyDescent="0.25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</row>
    <row r="188" spans="1:11" x14ac:dyDescent="0.25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</row>
    <row r="189" spans="1:11" x14ac:dyDescent="0.25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</row>
    <row r="190" spans="1:11" x14ac:dyDescent="0.25">
      <c r="A190" s="403" t="s">
        <v>690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</row>
    <row r="191" spans="1:11" x14ac:dyDescent="0.25">
      <c r="A191" s="550"/>
      <c r="B191" s="550"/>
      <c r="C191" s="550" t="s">
        <v>684</v>
      </c>
      <c r="D191" s="550" t="s">
        <v>685</v>
      </c>
      <c r="E191" s="205"/>
      <c r="F191" s="205"/>
      <c r="G191" s="205"/>
      <c r="H191" s="205"/>
      <c r="I191" s="205"/>
      <c r="J191" s="205"/>
      <c r="K191" s="205"/>
    </row>
    <row r="192" spans="1:11" x14ac:dyDescent="0.25">
      <c r="A192" s="553">
        <v>38869</v>
      </c>
      <c r="B192" s="257">
        <v>2006</v>
      </c>
      <c r="C192" s="555">
        <v>2.7248000000000001</v>
      </c>
      <c r="D192" s="555">
        <v>0</v>
      </c>
      <c r="E192" s="205"/>
      <c r="F192" s="205"/>
      <c r="G192" s="205"/>
      <c r="H192" s="205"/>
      <c r="I192" s="205"/>
      <c r="J192" s="205"/>
      <c r="K192" s="205"/>
    </row>
    <row r="193" spans="1:11" x14ac:dyDescent="0.25">
      <c r="A193" s="554">
        <v>39417</v>
      </c>
      <c r="B193" s="325">
        <v>2007</v>
      </c>
      <c r="C193" s="556">
        <v>2.7706859799793659</v>
      </c>
      <c r="D193" s="556">
        <v>0</v>
      </c>
      <c r="E193" s="205"/>
      <c r="F193" s="205"/>
      <c r="G193" s="205"/>
      <c r="H193" s="205"/>
      <c r="I193" s="205"/>
      <c r="J193" s="205"/>
      <c r="K193" s="205"/>
    </row>
    <row r="194" spans="1:11" x14ac:dyDescent="0.25">
      <c r="A194" s="553">
        <v>39783</v>
      </c>
      <c r="B194" s="257">
        <v>2008</v>
      </c>
      <c r="C194" s="555">
        <v>4.9749937540083087</v>
      </c>
      <c r="D194" s="555">
        <v>0</v>
      </c>
      <c r="E194" s="205"/>
      <c r="F194" s="205"/>
      <c r="G194" s="205"/>
      <c r="H194" s="205"/>
      <c r="I194" s="205"/>
      <c r="J194" s="205"/>
      <c r="K194" s="205"/>
    </row>
    <row r="195" spans="1:11" x14ac:dyDescent="0.25">
      <c r="A195" s="554">
        <v>40148</v>
      </c>
      <c r="B195" s="325">
        <v>2009</v>
      </c>
      <c r="C195" s="556">
        <v>2.7665974123748711</v>
      </c>
      <c r="D195" s="556">
        <v>0</v>
      </c>
      <c r="E195" s="205"/>
      <c r="F195" s="205"/>
      <c r="G195" s="205"/>
      <c r="H195" s="205"/>
      <c r="I195" s="205"/>
      <c r="J195" s="205"/>
      <c r="K195" s="205"/>
    </row>
    <row r="196" spans="1:11" x14ac:dyDescent="0.25">
      <c r="A196" s="553">
        <v>40513</v>
      </c>
      <c r="B196" s="257">
        <v>2010</v>
      </c>
      <c r="C196" s="555">
        <v>4.0009839333017316</v>
      </c>
      <c r="D196" s="555">
        <v>0</v>
      </c>
      <c r="E196" s="205"/>
      <c r="F196" s="205"/>
      <c r="G196" s="205"/>
      <c r="H196" s="205"/>
      <c r="I196" s="205"/>
      <c r="J196" s="205"/>
      <c r="K196" s="205"/>
    </row>
    <row r="197" spans="1:11" x14ac:dyDescent="0.25">
      <c r="A197" s="554">
        <v>40878</v>
      </c>
      <c r="B197" s="325">
        <v>2011</v>
      </c>
      <c r="C197" s="556">
        <v>5.8033340995356424</v>
      </c>
      <c r="D197" s="556">
        <v>0</v>
      </c>
      <c r="E197" s="205"/>
      <c r="F197" s="205"/>
      <c r="G197" s="205"/>
      <c r="H197" s="205"/>
      <c r="I197" s="205"/>
      <c r="J197" s="205"/>
      <c r="K197" s="205"/>
    </row>
    <row r="198" spans="1:11" x14ac:dyDescent="0.25">
      <c r="A198" s="553">
        <v>41244</v>
      </c>
      <c r="B198" s="257">
        <v>2012</v>
      </c>
      <c r="C198" s="555">
        <v>6.0397716410179196</v>
      </c>
      <c r="D198" s="555">
        <v>2.9399999999999995</v>
      </c>
      <c r="E198" s="205"/>
      <c r="F198" s="205"/>
      <c r="G198" s="205"/>
      <c r="H198" s="205"/>
      <c r="I198" s="205"/>
      <c r="J198" s="205"/>
      <c r="K198" s="205"/>
    </row>
    <row r="199" spans="1:11" x14ac:dyDescent="0.25">
      <c r="A199" s="554">
        <v>41548</v>
      </c>
      <c r="B199" s="325">
        <v>2013</v>
      </c>
      <c r="C199" s="556">
        <v>5.6536999999999997</v>
      </c>
      <c r="D199" s="556">
        <v>2.9399999999999995</v>
      </c>
      <c r="E199" s="205"/>
      <c r="F199" s="205"/>
      <c r="G199" s="205"/>
      <c r="H199" s="205"/>
      <c r="I199" s="205"/>
      <c r="J199" s="205"/>
      <c r="K199" s="205"/>
    </row>
    <row r="200" spans="1:11" x14ac:dyDescent="0.25">
      <c r="A200" s="553">
        <v>41974</v>
      </c>
      <c r="B200" s="257">
        <v>2014</v>
      </c>
      <c r="C200" s="555">
        <v>3.8</v>
      </c>
      <c r="D200" s="555">
        <v>2.9399999999999995</v>
      </c>
      <c r="E200" s="205"/>
      <c r="F200" s="205"/>
      <c r="G200" s="205"/>
      <c r="H200" s="205"/>
      <c r="I200" s="205"/>
      <c r="J200" s="205"/>
      <c r="K200" s="205"/>
    </row>
    <row r="201" spans="1:11" x14ac:dyDescent="0.25">
      <c r="A201" s="554">
        <v>42339</v>
      </c>
      <c r="B201" s="325">
        <v>2015</v>
      </c>
      <c r="C201" s="556">
        <v>4.3566000000000003</v>
      </c>
      <c r="D201" s="556">
        <v>3.5581</v>
      </c>
      <c r="E201" s="205"/>
      <c r="F201" s="205"/>
      <c r="G201" s="205"/>
      <c r="H201" s="205"/>
      <c r="I201" s="205"/>
      <c r="J201" s="205"/>
      <c r="K201" s="205"/>
    </row>
    <row r="202" spans="1:11" x14ac:dyDescent="0.25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</row>
    <row r="203" spans="1:11" x14ac:dyDescent="0.25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</row>
    <row r="204" spans="1:11" x14ac:dyDescent="0.25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</row>
    <row r="205" spans="1:11" x14ac:dyDescent="0.25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</row>
    <row r="206" spans="1:11" x14ac:dyDescent="0.25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</row>
    <row r="207" spans="1:11" x14ac:dyDescent="0.25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</row>
    <row r="208" spans="1:11" x14ac:dyDescent="0.25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</row>
    <row r="209" spans="1:11" x14ac:dyDescent="0.25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</row>
    <row r="210" spans="1:11" x14ac:dyDescent="0.25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</row>
    <row r="211" spans="1:11" x14ac:dyDescent="0.25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</row>
    <row r="212" spans="1:11" x14ac:dyDescent="0.25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</row>
    <row r="213" spans="1:11" x14ac:dyDescent="0.25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</row>
    <row r="214" spans="1:11" x14ac:dyDescent="0.25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</row>
    <row r="215" spans="1:11" x14ac:dyDescent="0.25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</row>
    <row r="216" spans="1:11" x14ac:dyDescent="0.25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</row>
    <row r="217" spans="1:11" x14ac:dyDescent="0.25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</row>
    <row r="218" spans="1:11" x14ac:dyDescent="0.25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</row>
    <row r="219" spans="1:11" x14ac:dyDescent="0.25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</row>
    <row r="220" spans="1:11" x14ac:dyDescent="0.25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</row>
    <row r="221" spans="1:11" x14ac:dyDescent="0.25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</row>
    <row r="222" spans="1:11" x14ac:dyDescent="0.25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</row>
    <row r="223" spans="1:11" x14ac:dyDescent="0.25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</row>
    <row r="224" spans="1:11" x14ac:dyDescent="0.25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</row>
    <row r="225" spans="1:11" x14ac:dyDescent="0.25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</row>
    <row r="226" spans="1:11" x14ac:dyDescent="0.25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</row>
    <row r="227" spans="1:11" x14ac:dyDescent="0.25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</row>
    <row r="228" spans="1:11" x14ac:dyDescent="0.25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</row>
    <row r="229" spans="1:11" x14ac:dyDescent="0.25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</row>
    <row r="230" spans="1:11" x14ac:dyDescent="0.25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</row>
    <row r="231" spans="1:11" x14ac:dyDescent="0.25">
      <c r="A231" s="403" t="s">
        <v>691</v>
      </c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</row>
    <row r="232" spans="1:11" x14ac:dyDescent="0.25">
      <c r="A232" s="335"/>
      <c r="B232" s="334">
        <v>2006</v>
      </c>
      <c r="C232" s="334">
        <v>2007</v>
      </c>
      <c r="D232" s="334">
        <v>2008</v>
      </c>
      <c r="E232" s="334">
        <v>2009</v>
      </c>
      <c r="F232" s="334">
        <v>2010</v>
      </c>
      <c r="G232" s="334">
        <v>2011</v>
      </c>
      <c r="H232" s="334">
        <v>2012</v>
      </c>
      <c r="I232" s="334">
        <v>2013</v>
      </c>
      <c r="J232" s="334">
        <v>2014</v>
      </c>
      <c r="K232" s="334">
        <v>2015</v>
      </c>
    </row>
    <row r="233" spans="1:11" x14ac:dyDescent="0.25">
      <c r="A233" s="399" t="s">
        <v>688</v>
      </c>
      <c r="B233" s="257">
        <f>BECO_Datos!Z10/1000</f>
        <v>1378.3516829999999</v>
      </c>
      <c r="C233" s="257">
        <f>BECO_Datos!AA10/1000</f>
        <v>1223.972655</v>
      </c>
      <c r="D233" s="257">
        <f>BECO_Datos!AB10/1000</f>
        <v>1382.6173919999999</v>
      </c>
      <c r="E233" s="257">
        <f>BECO_Datos!AC10/1000</f>
        <v>1919.3756899999998</v>
      </c>
      <c r="F233" s="257">
        <f>BECO_Datos!AD10/1000</f>
        <v>1143.015128</v>
      </c>
      <c r="G233" s="257">
        <f>BECO_Datos!AE10/1000</f>
        <v>1102.3112329999999</v>
      </c>
      <c r="H233" s="257">
        <f>BECO_Datos!AF10/1000</f>
        <v>1086.464459</v>
      </c>
      <c r="I233" s="257">
        <f>BECO_Datos!AG10/1000</f>
        <v>1043.8468342199997</v>
      </c>
      <c r="J233" s="257">
        <f>BECO_Datos!AH10/1000</f>
        <v>957.38658711999949</v>
      </c>
      <c r="K233" s="257">
        <f>BECO_Datos!AI10/1000</f>
        <v>875.80050216999985</v>
      </c>
    </row>
    <row r="234" spans="1:11" x14ac:dyDescent="0.25">
      <c r="A234" s="557" t="s">
        <v>116</v>
      </c>
      <c r="B234" s="325">
        <f>BECO_Datos!Z30/1000</f>
        <v>938.210691</v>
      </c>
      <c r="C234" s="325">
        <f>BECO_Datos!AA30/1000</f>
        <v>851.70568000000003</v>
      </c>
      <c r="D234" s="325">
        <f>BECO_Datos!AB30/1000</f>
        <v>790.20558299999993</v>
      </c>
      <c r="E234" s="325">
        <f>BECO_Datos!AC30/1000</f>
        <v>1085.1973189999999</v>
      </c>
      <c r="F234" s="325">
        <f>BECO_Datos!AD30/1000</f>
        <v>669.04349799999989</v>
      </c>
      <c r="G234" s="325">
        <f>BECO_Datos!AE30/1000</f>
        <v>631.78319299999998</v>
      </c>
      <c r="H234" s="325">
        <f>BECO_Datos!AF30/1000</f>
        <v>577.59010000000012</v>
      </c>
      <c r="I234" s="325">
        <f>BECO_Datos!AG30/1000</f>
        <v>509.02725292003322</v>
      </c>
      <c r="J234" s="325">
        <f>BECO_Datos!AH30/1000</f>
        <v>440.53261250883872</v>
      </c>
      <c r="K234" s="325">
        <f>BECO_Datos!AI30/1000</f>
        <v>401.10088329071732</v>
      </c>
    </row>
    <row r="235" spans="1:11" x14ac:dyDescent="0.25">
      <c r="A235" s="399" t="s">
        <v>692</v>
      </c>
      <c r="B235" s="257">
        <f>BECO_Datos!Z28/1000+BECO_Datos!Z27/1000</f>
        <v>124.67424700000001</v>
      </c>
      <c r="C235" s="257">
        <f>BECO_Datos!AA28/1000+BECO_Datos!AA27/1000</f>
        <v>49.000815000000003</v>
      </c>
      <c r="D235" s="257">
        <f>BECO_Datos!AB28/1000+BECO_Datos!AB27/1000</f>
        <v>88.548643999999996</v>
      </c>
      <c r="E235" s="257">
        <f>BECO_Datos!AC28/1000+BECO_Datos!AC27/1000</f>
        <v>249.24031100000002</v>
      </c>
      <c r="F235" s="257">
        <f>BECO_Datos!AD28/1000+BECO_Datos!AD27/1000</f>
        <v>22.362973</v>
      </c>
      <c r="G235" s="257">
        <f>BECO_Datos!AE28/1000+BECO_Datos!AE27/1000</f>
        <v>27.731984000000001</v>
      </c>
      <c r="H235" s="257">
        <f>BECO_Datos!AF28/1000+BECO_Datos!AF27/1000</f>
        <v>27.405677000000001</v>
      </c>
      <c r="I235" s="257">
        <f>BECO_Datos!AG28/1000+BECO_Datos!AG27/1000</f>
        <v>19.823985320844066</v>
      </c>
      <c r="J235" s="257">
        <f>BECO_Datos!AH28/1000+BECO_Datos!AH27/1000</f>
        <v>16.016126978864278</v>
      </c>
      <c r="K235" s="257">
        <f>BECO_Datos!AI28/1000+BECO_Datos!AI27/1000</f>
        <v>13.711935421592266</v>
      </c>
    </row>
    <row r="236" spans="1:11" x14ac:dyDescent="0.25">
      <c r="A236" s="557" t="s">
        <v>693</v>
      </c>
      <c r="B236" s="325">
        <f>BECO_Datos!Z38/1000-BECO_Datos!Z17/1000</f>
        <v>77.840502999999998</v>
      </c>
      <c r="C236" s="325">
        <f>BECO_Datos!AA38/1000-BECO_Datos!AA17/1000</f>
        <v>85.135242000000005</v>
      </c>
      <c r="D236" s="325">
        <f>BECO_Datos!AB38/1000-BECO_Datos!AB17/1000</f>
        <v>74.392062999999993</v>
      </c>
      <c r="E236" s="325">
        <f>BECO_Datos!AC38/1000-BECO_Datos!AC17/1000</f>
        <v>98.331187999999983</v>
      </c>
      <c r="F236" s="325">
        <f>BECO_Datos!AD38/1000-BECO_Datos!AD17/1000</f>
        <v>61.255512000000003</v>
      </c>
      <c r="G236" s="325">
        <f>BECO_Datos!AE38/1000-BECO_Datos!AE17/1000</f>
        <v>61.037273999999996</v>
      </c>
      <c r="H236" s="325">
        <f>BECO_Datos!AF38/1000-BECO_Datos!AF17/1000</f>
        <v>67.007409999999993</v>
      </c>
      <c r="I236" s="325">
        <f>BECO_Datos!AG38/1000-BECO_Datos!AG17/1000</f>
        <v>58.723626279122335</v>
      </c>
      <c r="J236" s="325">
        <f>BECO_Datos!AH38/1000-BECO_Datos!AH17/1000</f>
        <v>53.397160702296489</v>
      </c>
      <c r="K236" s="325">
        <f>BECO_Datos!AI38/1000-BECO_Datos!AI17/1000</f>
        <v>47.698332596785164</v>
      </c>
    </row>
    <row r="237" spans="1:11" ht="12" thickBot="1" x14ac:dyDescent="0.3">
      <c r="A237" s="315" t="s">
        <v>698</v>
      </c>
      <c r="B237" s="398">
        <f>B233-SUM(B234:B236)</f>
        <v>237.62624200000005</v>
      </c>
      <c r="C237" s="398">
        <f t="shared" ref="C237:K237" si="9">C233-SUM(C234:C236)</f>
        <v>238.13091800000007</v>
      </c>
      <c r="D237" s="398">
        <f t="shared" si="9"/>
        <v>429.47110199999997</v>
      </c>
      <c r="E237" s="398">
        <f t="shared" si="9"/>
        <v>486.60687200000007</v>
      </c>
      <c r="F237" s="398">
        <f t="shared" si="9"/>
        <v>390.35314500000015</v>
      </c>
      <c r="G237" s="398">
        <f t="shared" si="9"/>
        <v>381.75878199999988</v>
      </c>
      <c r="H237" s="398">
        <f t="shared" si="9"/>
        <v>414.46127200000001</v>
      </c>
      <c r="I237" s="398">
        <f t="shared" si="9"/>
        <v>456.27196970000011</v>
      </c>
      <c r="J237" s="398">
        <f t="shared" si="9"/>
        <v>447.44068692999997</v>
      </c>
      <c r="K237" s="398">
        <f t="shared" si="9"/>
        <v>413.28935086090507</v>
      </c>
    </row>
    <row r="238" spans="1:11" x14ac:dyDescent="0.25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</row>
    <row r="239" spans="1:11" x14ac:dyDescent="0.25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</row>
    <row r="240" spans="1:11" x14ac:dyDescent="0.25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</row>
    <row r="241" spans="1:11" x14ac:dyDescent="0.25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</row>
    <row r="242" spans="1:11" x14ac:dyDescent="0.25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</row>
    <row r="243" spans="1:11" x14ac:dyDescent="0.25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</row>
    <row r="244" spans="1:11" x14ac:dyDescent="0.25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</row>
    <row r="245" spans="1:11" x14ac:dyDescent="0.25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</row>
    <row r="246" spans="1:11" x14ac:dyDescent="0.25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</row>
    <row r="247" spans="1:11" x14ac:dyDescent="0.25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</row>
    <row r="248" spans="1:11" x14ac:dyDescent="0.25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</row>
    <row r="249" spans="1:11" x14ac:dyDescent="0.25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</row>
    <row r="250" spans="1:11" x14ac:dyDescent="0.25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</row>
    <row r="251" spans="1:11" x14ac:dyDescent="0.25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</row>
    <row r="252" spans="1:11" x14ac:dyDescent="0.25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</row>
    <row r="253" spans="1:11" x14ac:dyDescent="0.25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</row>
    <row r="254" spans="1:11" x14ac:dyDescent="0.25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</row>
    <row r="255" spans="1:11" x14ac:dyDescent="0.25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</row>
    <row r="256" spans="1:11" x14ac:dyDescent="0.25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</row>
    <row r="257" spans="1:11" x14ac:dyDescent="0.25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</row>
    <row r="258" spans="1:11" x14ac:dyDescent="0.25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</row>
    <row r="259" spans="1:11" x14ac:dyDescent="0.25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</row>
    <row r="260" spans="1:11" x14ac:dyDescent="0.25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</row>
    <row r="261" spans="1:11" x14ac:dyDescent="0.25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</row>
    <row r="262" spans="1:11" x14ac:dyDescent="0.25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</row>
    <row r="263" spans="1:11" x14ac:dyDescent="0.25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</row>
    <row r="264" spans="1:11" x14ac:dyDescent="0.25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</row>
    <row r="265" spans="1:11" x14ac:dyDescent="0.25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</row>
    <row r="266" spans="1:11" x14ac:dyDescent="0.25">
      <c r="A266" s="403" t="s">
        <v>694</v>
      </c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</row>
    <row r="267" spans="1:11" x14ac:dyDescent="0.25">
      <c r="A267" s="335"/>
      <c r="B267" s="334">
        <v>2006</v>
      </c>
      <c r="C267" s="334">
        <v>2007</v>
      </c>
      <c r="D267" s="334">
        <v>2008</v>
      </c>
      <c r="E267" s="334">
        <v>2009</v>
      </c>
      <c r="F267" s="334">
        <v>2010</v>
      </c>
      <c r="G267" s="334">
        <v>2011</v>
      </c>
      <c r="H267" s="334">
        <v>2012</v>
      </c>
      <c r="I267" s="334">
        <v>2013</v>
      </c>
      <c r="J267" s="334">
        <v>2014</v>
      </c>
      <c r="K267" s="334">
        <v>2015</v>
      </c>
    </row>
    <row r="268" spans="1:11" x14ac:dyDescent="0.25">
      <c r="A268" s="399" t="s">
        <v>689</v>
      </c>
      <c r="B268" s="257">
        <f>-BECO_Datos!Z17/1000</f>
        <v>21.392414999999996</v>
      </c>
      <c r="C268" s="257">
        <f>-BECO_Datos!AA17/1000</f>
        <v>30.635152999999999</v>
      </c>
      <c r="D268" s="257">
        <f>-BECO_Datos!AB17/1000</f>
        <v>19.349799999999998</v>
      </c>
      <c r="E268" s="257">
        <f>-BECO_Datos!AC17/1000</f>
        <v>3.4716230000000001</v>
      </c>
      <c r="F268" s="257">
        <f>-BECO_Datos!AD17/1000</f>
        <v>3.5583960000000001</v>
      </c>
      <c r="G268" s="257">
        <f>-BECO_Datos!AE17/1000</f>
        <v>5.4695420000000006</v>
      </c>
      <c r="H268" s="257">
        <f>-BECO_Datos!AF17/1000</f>
        <v>10.081912000000001</v>
      </c>
      <c r="I268" s="257">
        <f>-BECO_Datos!AG17/1000</f>
        <v>8.7604529649928953</v>
      </c>
      <c r="J268" s="257">
        <f>-BECO_Datos!AH17/1000</f>
        <v>7.4654647941740393</v>
      </c>
      <c r="K268" s="257">
        <f>-BECO_Datos!AI17/1000</f>
        <v>3.466533740671526</v>
      </c>
    </row>
    <row r="269" spans="1:11" x14ac:dyDescent="0.25">
      <c r="A269" s="557" t="s">
        <v>695</v>
      </c>
      <c r="B269" s="325">
        <f>-BECO_Datos!IL13/1000</f>
        <v>71.044417155237966</v>
      </c>
      <c r="C269" s="325">
        <f>-BECO_Datos!IM13/1000</f>
        <v>59.32452193391434</v>
      </c>
      <c r="D269" s="325">
        <f>-BECO_Datos!IN13/1000</f>
        <v>51.352343589105367</v>
      </c>
      <c r="E269" s="325">
        <f>-BECO_Datos!IO13/1000</f>
        <v>96.871964679146572</v>
      </c>
      <c r="F269" s="325">
        <f>-BECO_Datos!IP13/1000</f>
        <v>106.78387915982715</v>
      </c>
      <c r="G269" s="325">
        <f>-BECO_Datos!IQ13/1000</f>
        <v>74.575380034526987</v>
      </c>
      <c r="H269" s="325">
        <f>-BECO_Datos!IR13/1000</f>
        <v>79.180989705394111</v>
      </c>
      <c r="I269" s="325">
        <f>-BECO_Datos!IS13/1000</f>
        <v>102.65133164751641</v>
      </c>
      <c r="J269" s="325">
        <f>-BECO_Datos!IT13/1000</f>
        <v>115.26775179634274</v>
      </c>
      <c r="K269" s="325">
        <f>-BECO_Datos!IU13/1000</f>
        <v>113.44617425847923</v>
      </c>
    </row>
    <row r="270" spans="1:11" x14ac:dyDescent="0.25">
      <c r="A270" s="399" t="s">
        <v>696</v>
      </c>
      <c r="B270" s="257">
        <f>-BECO_Datos!IL16/1000</f>
        <v>34.884912474291369</v>
      </c>
      <c r="C270" s="257">
        <f>-BECO_Datos!IM16/1000</f>
        <v>34.282337371442047</v>
      </c>
      <c r="D270" s="257">
        <f>-BECO_Datos!IN16/1000</f>
        <v>34.519336114715422</v>
      </c>
      <c r="E270" s="257">
        <f>-BECO_Datos!IO16/1000</f>
        <v>37.324535161406089</v>
      </c>
      <c r="F270" s="257">
        <f>-BECO_Datos!IP16/1000</f>
        <v>41.725760537677878</v>
      </c>
      <c r="G270" s="257">
        <f>-BECO_Datos!IQ16/1000</f>
        <v>40.761910408993685</v>
      </c>
      <c r="H270" s="257">
        <f>-BECO_Datos!IR16/1000</f>
        <v>40.249549427654522</v>
      </c>
      <c r="I270" s="257">
        <f>-BECO_Datos!IS16/1000</f>
        <v>36.498088282444485</v>
      </c>
      <c r="J270" s="257">
        <f>-BECO_Datos!IT16/1000</f>
        <v>39.882066626464898</v>
      </c>
      <c r="K270" s="257">
        <f>-BECO_Datos!IU16/1000</f>
        <v>38.745791917304786</v>
      </c>
    </row>
    <row r="271" spans="1:11" ht="12" thickBot="1" x14ac:dyDescent="0.3">
      <c r="A271" s="315" t="s">
        <v>697</v>
      </c>
      <c r="B271" s="398">
        <f>SUM(B268:B270)</f>
        <v>127.32174462952933</v>
      </c>
      <c r="C271" s="398">
        <f t="shared" ref="C271:K271" si="10">SUM(C268:C270)</f>
        <v>124.24201230535638</v>
      </c>
      <c r="D271" s="398">
        <f t="shared" si="10"/>
        <v>105.22147970382079</v>
      </c>
      <c r="E271" s="398">
        <f t="shared" si="10"/>
        <v>137.66812284055266</v>
      </c>
      <c r="F271" s="398">
        <f t="shared" si="10"/>
        <v>152.06803569750502</v>
      </c>
      <c r="G271" s="398">
        <f t="shared" si="10"/>
        <v>120.80683244352068</v>
      </c>
      <c r="H271" s="398">
        <f t="shared" si="10"/>
        <v>129.51245113304864</v>
      </c>
      <c r="I271" s="398">
        <f t="shared" si="10"/>
        <v>147.90987289495379</v>
      </c>
      <c r="J271" s="398">
        <f t="shared" si="10"/>
        <v>162.61528321698168</v>
      </c>
      <c r="K271" s="398">
        <f t="shared" si="10"/>
        <v>155.65849991645553</v>
      </c>
    </row>
    <row r="272" spans="1:11" x14ac:dyDescent="0.25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</row>
    <row r="273" spans="1:11" x14ac:dyDescent="0.25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</row>
    <row r="274" spans="1:11" x14ac:dyDescent="0.25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</row>
    <row r="275" spans="1:11" x14ac:dyDescent="0.25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</row>
    <row r="276" spans="1:11" x14ac:dyDescent="0.25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</row>
    <row r="277" spans="1:11" x14ac:dyDescent="0.25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</row>
    <row r="278" spans="1:11" x14ac:dyDescent="0.25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</row>
    <row r="279" spans="1:11" x14ac:dyDescent="0.25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</row>
    <row r="280" spans="1:11" x14ac:dyDescent="0.25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</row>
    <row r="281" spans="1:11" x14ac:dyDescent="0.25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</row>
    <row r="282" spans="1:11" x14ac:dyDescent="0.25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</row>
    <row r="283" spans="1:11" x14ac:dyDescent="0.25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</row>
    <row r="284" spans="1:11" x14ac:dyDescent="0.25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</row>
    <row r="285" spans="1:11" x14ac:dyDescent="0.25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</row>
    <row r="286" spans="1:11" x14ac:dyDescent="0.25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</row>
    <row r="287" spans="1:11" x14ac:dyDescent="0.25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</row>
    <row r="288" spans="1:11" x14ac:dyDescent="0.25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</row>
    <row r="289" spans="1:11" x14ac:dyDescent="0.25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</row>
    <row r="290" spans="1:11" x14ac:dyDescent="0.25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</row>
    <row r="291" spans="1:11" x14ac:dyDescent="0.25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</row>
    <row r="292" spans="1:11" x14ac:dyDescent="0.25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</row>
    <row r="293" spans="1:11" x14ac:dyDescent="0.25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</row>
    <row r="294" spans="1:11" x14ac:dyDescent="0.25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</row>
    <row r="295" spans="1:11" x14ac:dyDescent="0.25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</row>
    <row r="296" spans="1:11" x14ac:dyDescent="0.25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</row>
    <row r="297" spans="1:11" x14ac:dyDescent="0.25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</row>
    <row r="298" spans="1:11" x14ac:dyDescent="0.25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</row>
    <row r="299" spans="1:11" x14ac:dyDescent="0.25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</row>
    <row r="300" spans="1:11" x14ac:dyDescent="0.25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</row>
    <row r="301" spans="1:11" x14ac:dyDescent="0.25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</row>
    <row r="302" spans="1:11" x14ac:dyDescent="0.25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</row>
    <row r="303" spans="1:11" x14ac:dyDescent="0.25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</row>
    <row r="304" spans="1:11" x14ac:dyDescent="0.25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</row>
    <row r="305" spans="1:11" x14ac:dyDescent="0.25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</row>
    <row r="306" spans="1:11" x14ac:dyDescent="0.25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</row>
    <row r="307" spans="1:11" x14ac:dyDescent="0.25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</row>
    <row r="308" spans="1:11" x14ac:dyDescent="0.25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</row>
    <row r="309" spans="1:11" x14ac:dyDescent="0.25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</row>
    <row r="310" spans="1:11" x14ac:dyDescent="0.25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</row>
    <row r="311" spans="1:11" x14ac:dyDescent="0.25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</row>
  </sheetData>
  <pageMargins left="0.51181102362204722" right="0.51181102362204722" top="1.1397058823529411" bottom="0.72303921568627449" header="0.31496062992125984" footer="0.31496062992125984"/>
  <pageSetup scale="94" fitToWidth="0" fitToHeight="0" orientation="portrait" r:id="rId1"/>
  <headerFooter>
    <oddHeader>&amp;R&amp;G</oddHeader>
    <oddFooter>&amp;R
&amp;"-,Negrita"&amp;K04-043Balance Energético Colombiano&amp;"-,Normal" &amp;14 2014&amp;11               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6"/>
  <sheetViews>
    <sheetView workbookViewId="0">
      <selection activeCell="E2" sqref="E2"/>
    </sheetView>
  </sheetViews>
  <sheetFormatPr baseColWidth="10" defaultColWidth="6.7109375" defaultRowHeight="12" customHeight="1" x14ac:dyDescent="0.25"/>
  <cols>
    <col min="1" max="1" width="38.28515625" style="166" customWidth="1"/>
    <col min="2" max="11" width="6" style="166" customWidth="1"/>
    <col min="12" max="16384" width="6.7109375" style="166"/>
  </cols>
  <sheetData>
    <row r="1" spans="1:11" ht="12" customHeight="1" x14ac:dyDescent="0.25">
      <c r="A1" s="222"/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ht="12" customHeight="1" x14ac:dyDescent="0.25">
      <c r="A2" s="222"/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12" customHeight="1" x14ac:dyDescent="0.25">
      <c r="A3" s="222"/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1" ht="12" customHeight="1" x14ac:dyDescent="0.25">
      <c r="A4" s="222"/>
      <c r="B4" s="196"/>
      <c r="C4" s="196"/>
      <c r="D4" s="196"/>
      <c r="E4" s="196"/>
      <c r="F4" s="196"/>
      <c r="G4" s="196"/>
      <c r="H4" s="196"/>
      <c r="I4" s="196"/>
      <c r="J4" s="196"/>
      <c r="K4" s="196"/>
    </row>
    <row r="5" spans="1:11" ht="12" customHeight="1" x14ac:dyDescent="0.25">
      <c r="A5" s="268" t="s">
        <v>363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</row>
    <row r="6" spans="1:11" ht="11.25" x14ac:dyDescent="0.25">
      <c r="A6" s="267"/>
      <c r="B6" s="266">
        <v>2006</v>
      </c>
      <c r="C6" s="266">
        <v>2007</v>
      </c>
      <c r="D6" s="266">
        <v>2008</v>
      </c>
      <c r="E6" s="266">
        <v>2009</v>
      </c>
      <c r="F6" s="266">
        <v>2010</v>
      </c>
      <c r="G6" s="266">
        <v>2011</v>
      </c>
      <c r="H6" s="266">
        <v>2012</v>
      </c>
      <c r="I6" s="266">
        <v>2013</v>
      </c>
      <c r="J6" s="266">
        <v>2014</v>
      </c>
      <c r="K6" s="266">
        <v>2015</v>
      </c>
    </row>
    <row r="7" spans="1:11" ht="12" customHeight="1" x14ac:dyDescent="0.25">
      <c r="A7" s="205" t="s">
        <v>367</v>
      </c>
      <c r="B7" s="269">
        <v>4288.6499999999996</v>
      </c>
      <c r="C7" s="269">
        <v>4378.55</v>
      </c>
      <c r="D7" s="269">
        <v>4438.55</v>
      </c>
      <c r="E7" s="269">
        <v>4458.3500000000004</v>
      </c>
      <c r="F7" s="269">
        <v>4916.3500000000004</v>
      </c>
      <c r="G7" s="269">
        <v>4634.3500000000004</v>
      </c>
      <c r="H7" s="269">
        <v>4560.3500000000004</v>
      </c>
      <c r="I7" s="269">
        <v>4598.3500000000004</v>
      </c>
      <c r="J7" s="269">
        <v>4657.3500000000004</v>
      </c>
      <c r="K7" s="269">
        <v>4862.45</v>
      </c>
    </row>
    <row r="8" spans="1:11" ht="12" customHeight="1" x14ac:dyDescent="0.25">
      <c r="A8" s="265" t="s">
        <v>366</v>
      </c>
      <c r="B8" s="270">
        <v>8947.39</v>
      </c>
      <c r="C8" s="270">
        <v>8991.1299999999992</v>
      </c>
      <c r="D8" s="270">
        <v>8996.56</v>
      </c>
      <c r="E8" s="270">
        <v>8997.11</v>
      </c>
      <c r="F8" s="270">
        <v>9257.43</v>
      </c>
      <c r="G8" s="270">
        <v>9718.31</v>
      </c>
      <c r="H8" s="270">
        <v>9778.0679999999993</v>
      </c>
      <c r="I8" s="270">
        <v>9875.4779999999992</v>
      </c>
      <c r="J8" s="270">
        <v>10919.778</v>
      </c>
      <c r="K8" s="270">
        <v>11500.548000000001</v>
      </c>
    </row>
    <row r="9" spans="1:11" ht="11.25" x14ac:dyDescent="0.25">
      <c r="A9" s="205" t="s">
        <v>365</v>
      </c>
      <c r="B9" s="269">
        <v>26</v>
      </c>
      <c r="C9" s="269">
        <v>26</v>
      </c>
      <c r="D9" s="269">
        <v>25</v>
      </c>
      <c r="E9" s="269">
        <v>35</v>
      </c>
      <c r="F9" s="269">
        <v>54.9</v>
      </c>
      <c r="G9" s="269">
        <v>56.4</v>
      </c>
      <c r="H9" s="269">
        <v>57.3</v>
      </c>
      <c r="I9" s="269">
        <v>66.3</v>
      </c>
      <c r="J9" s="269">
        <v>77.3</v>
      </c>
      <c r="K9" s="269">
        <v>102.6</v>
      </c>
    </row>
    <row r="10" spans="1:11" ht="11.25" x14ac:dyDescent="0.25">
      <c r="A10" s="265" t="s">
        <v>364</v>
      </c>
      <c r="B10" s="270">
        <v>18.420000000000002</v>
      </c>
      <c r="C10" s="270">
        <v>18.420000000000002</v>
      </c>
      <c r="D10" s="270">
        <v>18.420000000000002</v>
      </c>
      <c r="E10" s="270">
        <v>18.420000000000002</v>
      </c>
      <c r="F10" s="270">
        <v>18.420000000000002</v>
      </c>
      <c r="G10" s="270">
        <v>18.420000000000002</v>
      </c>
      <c r="H10" s="270">
        <v>18.420000000000002</v>
      </c>
      <c r="I10" s="270">
        <v>18.420000000000002</v>
      </c>
      <c r="J10" s="270">
        <v>18.420000000000002</v>
      </c>
      <c r="K10" s="270">
        <v>18.420000000000002</v>
      </c>
    </row>
    <row r="11" spans="1:11" thickBot="1" x14ac:dyDescent="0.3">
      <c r="A11" s="262"/>
      <c r="B11" s="261">
        <f t="shared" ref="B11:K11" si="0">SUM(B7:B8)</f>
        <v>13236.039999999999</v>
      </c>
      <c r="C11" s="261">
        <f t="shared" si="0"/>
        <v>13369.68</v>
      </c>
      <c r="D11" s="261">
        <f t="shared" si="0"/>
        <v>13435.11</v>
      </c>
      <c r="E11" s="261">
        <f t="shared" si="0"/>
        <v>13455.460000000001</v>
      </c>
      <c r="F11" s="261">
        <f t="shared" si="0"/>
        <v>14173.78</v>
      </c>
      <c r="G11" s="261">
        <f t="shared" si="0"/>
        <v>14352.66</v>
      </c>
      <c r="H11" s="261">
        <f t="shared" si="0"/>
        <v>14338.418</v>
      </c>
      <c r="I11" s="261">
        <f t="shared" si="0"/>
        <v>14473.828</v>
      </c>
      <c r="J11" s="261">
        <f t="shared" si="0"/>
        <v>15577.128000000001</v>
      </c>
      <c r="K11" s="261">
        <f t="shared" si="0"/>
        <v>16362.998</v>
      </c>
    </row>
    <row r="12" spans="1:11" ht="11.25" x14ac:dyDescent="0.25">
      <c r="A12" s="222"/>
      <c r="B12" s="196"/>
      <c r="C12" s="196"/>
      <c r="D12" s="196"/>
      <c r="E12" s="196"/>
      <c r="F12" s="196"/>
      <c r="G12" s="196"/>
      <c r="H12" s="196"/>
      <c r="I12" s="196"/>
      <c r="J12" s="196"/>
      <c r="K12" s="196"/>
    </row>
    <row r="13" spans="1:11" ht="11.25" x14ac:dyDescent="0.25">
      <c r="A13" s="222"/>
      <c r="B13" s="196"/>
      <c r="C13" s="196"/>
      <c r="D13" s="196"/>
      <c r="E13" s="196"/>
      <c r="F13" s="196"/>
      <c r="G13" s="196"/>
      <c r="H13" s="196"/>
      <c r="I13" s="196"/>
      <c r="J13" s="196"/>
      <c r="K13" s="196"/>
    </row>
    <row r="14" spans="1:11" ht="11.25" x14ac:dyDescent="0.25">
      <c r="A14" s="222"/>
      <c r="B14" s="196"/>
      <c r="C14" s="196"/>
      <c r="D14" s="196"/>
      <c r="E14" s="196"/>
      <c r="F14" s="196"/>
      <c r="G14" s="196"/>
      <c r="H14" s="196"/>
      <c r="I14" s="196"/>
      <c r="J14" s="196"/>
      <c r="K14" s="196"/>
    </row>
    <row r="15" spans="1:11" ht="11.25" x14ac:dyDescent="0.25">
      <c r="A15" s="222"/>
      <c r="B15" s="196"/>
      <c r="C15" s="196"/>
      <c r="D15" s="196"/>
      <c r="E15" s="196"/>
      <c r="F15" s="196"/>
      <c r="G15" s="196"/>
      <c r="H15" s="196"/>
      <c r="I15" s="196"/>
      <c r="J15" s="196"/>
      <c r="K15" s="196"/>
    </row>
    <row r="16" spans="1:11" ht="11.25" x14ac:dyDescent="0.25">
      <c r="A16" s="222"/>
      <c r="B16" s="196"/>
      <c r="C16" s="196"/>
      <c r="D16" s="196"/>
      <c r="E16" s="196"/>
      <c r="F16" s="196"/>
      <c r="G16" s="196"/>
      <c r="H16" s="196"/>
      <c r="I16" s="196"/>
      <c r="J16" s="196"/>
      <c r="K16" s="196"/>
    </row>
    <row r="17" spans="1:11" ht="11.25" x14ac:dyDescent="0.25">
      <c r="A17" s="222"/>
      <c r="B17" s="196"/>
      <c r="C17" s="196"/>
      <c r="D17" s="196"/>
      <c r="E17" s="196"/>
      <c r="F17" s="196"/>
      <c r="G17" s="196"/>
      <c r="H17" s="196"/>
      <c r="I17" s="196"/>
      <c r="J17" s="196"/>
      <c r="K17" s="196"/>
    </row>
    <row r="18" spans="1:11" ht="11.25" x14ac:dyDescent="0.25">
      <c r="A18" s="222"/>
      <c r="B18" s="196"/>
      <c r="C18" s="196"/>
      <c r="D18" s="196"/>
      <c r="E18" s="196"/>
      <c r="F18" s="196"/>
      <c r="G18" s="196"/>
      <c r="H18" s="196"/>
      <c r="I18" s="196"/>
      <c r="J18" s="196"/>
      <c r="K18" s="196"/>
    </row>
    <row r="19" spans="1:11" ht="11.25" x14ac:dyDescent="0.25">
      <c r="A19" s="222"/>
      <c r="B19" s="196"/>
      <c r="C19" s="196"/>
      <c r="D19" s="196"/>
      <c r="E19" s="196"/>
      <c r="F19" s="196"/>
      <c r="G19" s="196"/>
      <c r="H19" s="196"/>
      <c r="I19" s="196"/>
      <c r="J19" s="196"/>
      <c r="K19" s="196"/>
    </row>
    <row r="20" spans="1:11" ht="11.25" x14ac:dyDescent="0.25">
      <c r="A20" s="222"/>
      <c r="B20" s="196"/>
      <c r="C20" s="196"/>
      <c r="D20" s="196"/>
      <c r="E20" s="196"/>
      <c r="F20" s="196"/>
      <c r="G20" s="196"/>
      <c r="H20" s="196"/>
      <c r="I20" s="196"/>
      <c r="J20" s="196"/>
      <c r="K20" s="196"/>
    </row>
    <row r="21" spans="1:11" ht="11.25" x14ac:dyDescent="0.25">
      <c r="A21" s="222"/>
      <c r="B21" s="196"/>
      <c r="C21" s="196"/>
      <c r="D21" s="196"/>
      <c r="E21" s="196"/>
      <c r="F21" s="196"/>
      <c r="G21" s="196"/>
      <c r="H21" s="196"/>
      <c r="I21" s="196"/>
      <c r="J21" s="196"/>
      <c r="K21" s="196"/>
    </row>
    <row r="22" spans="1:11" ht="11.25" x14ac:dyDescent="0.25">
      <c r="A22" s="222"/>
      <c r="B22" s="196"/>
      <c r="C22" s="196"/>
      <c r="D22" s="196"/>
      <c r="E22" s="196"/>
      <c r="F22" s="196"/>
      <c r="G22" s="196"/>
      <c r="H22" s="196"/>
      <c r="I22" s="196"/>
      <c r="J22" s="196"/>
      <c r="K22" s="196"/>
    </row>
    <row r="23" spans="1:11" ht="11.25" x14ac:dyDescent="0.25">
      <c r="A23" s="222"/>
      <c r="B23" s="196"/>
      <c r="C23" s="196"/>
      <c r="D23" s="196"/>
      <c r="E23" s="196"/>
      <c r="F23" s="196"/>
      <c r="G23" s="196"/>
      <c r="H23" s="196"/>
      <c r="I23" s="196"/>
      <c r="J23" s="196"/>
      <c r="K23" s="196"/>
    </row>
    <row r="24" spans="1:11" ht="11.25" x14ac:dyDescent="0.25">
      <c r="A24" s="222"/>
      <c r="B24" s="196"/>
      <c r="C24" s="196"/>
      <c r="D24" s="196"/>
      <c r="E24" s="196"/>
      <c r="F24" s="196"/>
      <c r="G24" s="196"/>
      <c r="H24" s="196"/>
      <c r="I24" s="196"/>
      <c r="J24" s="196"/>
      <c r="K24" s="196"/>
    </row>
    <row r="25" spans="1:11" ht="11.25" x14ac:dyDescent="0.25">
      <c r="A25" s="222"/>
      <c r="B25" s="196"/>
      <c r="C25" s="196"/>
      <c r="D25" s="196"/>
      <c r="E25" s="196"/>
      <c r="F25" s="196"/>
      <c r="G25" s="196"/>
      <c r="H25" s="196"/>
      <c r="I25" s="196"/>
      <c r="J25" s="196"/>
      <c r="K25" s="196"/>
    </row>
    <row r="26" spans="1:11" ht="11.25" x14ac:dyDescent="0.25">
      <c r="A26" s="222"/>
      <c r="B26" s="196"/>
      <c r="C26" s="196"/>
      <c r="D26" s="196"/>
      <c r="E26" s="196"/>
      <c r="F26" s="196"/>
      <c r="G26" s="196"/>
      <c r="H26" s="196"/>
      <c r="I26" s="196"/>
      <c r="J26" s="196"/>
      <c r="K26" s="196"/>
    </row>
    <row r="27" spans="1:11" ht="11.25" x14ac:dyDescent="0.25">
      <c r="A27" s="222"/>
      <c r="B27" s="196"/>
      <c r="C27" s="196"/>
      <c r="D27" s="196"/>
      <c r="E27" s="196"/>
      <c r="F27" s="196"/>
      <c r="G27" s="196"/>
      <c r="H27" s="196"/>
      <c r="I27" s="196"/>
      <c r="J27" s="196"/>
      <c r="K27" s="196"/>
    </row>
    <row r="28" spans="1:11" ht="11.25" x14ac:dyDescent="0.25">
      <c r="A28" s="222"/>
      <c r="B28" s="196"/>
      <c r="C28" s="196"/>
      <c r="D28" s="196"/>
      <c r="E28" s="196"/>
      <c r="F28" s="196"/>
      <c r="G28" s="196"/>
      <c r="H28" s="196"/>
      <c r="I28" s="196"/>
      <c r="J28" s="196"/>
      <c r="K28" s="196"/>
    </row>
    <row r="29" spans="1:11" ht="11.25" x14ac:dyDescent="0.25">
      <c r="A29" s="222"/>
      <c r="B29" s="196"/>
      <c r="C29" s="196"/>
      <c r="D29" s="196"/>
      <c r="E29" s="196"/>
      <c r="F29" s="196"/>
      <c r="G29" s="196"/>
      <c r="H29" s="196"/>
      <c r="I29" s="196"/>
      <c r="J29" s="196"/>
      <c r="K29" s="196"/>
    </row>
    <row r="30" spans="1:11" ht="11.25" x14ac:dyDescent="0.25">
      <c r="A30" s="222"/>
      <c r="B30" s="196"/>
      <c r="C30" s="196"/>
      <c r="D30" s="196"/>
      <c r="E30" s="196"/>
      <c r="F30" s="196"/>
      <c r="G30" s="196"/>
      <c r="H30" s="196"/>
      <c r="I30" s="196"/>
      <c r="J30" s="196"/>
      <c r="K30" s="196"/>
    </row>
    <row r="31" spans="1:11" ht="11.25" x14ac:dyDescent="0.25">
      <c r="A31" s="222"/>
      <c r="B31" s="196"/>
      <c r="C31" s="196"/>
      <c r="D31" s="196"/>
      <c r="E31" s="196"/>
      <c r="F31" s="196"/>
      <c r="G31" s="196"/>
      <c r="H31" s="196"/>
      <c r="I31" s="196"/>
      <c r="J31" s="196"/>
      <c r="K31" s="196"/>
    </row>
    <row r="32" spans="1:11" ht="11.25" x14ac:dyDescent="0.25">
      <c r="A32" s="222"/>
      <c r="B32" s="196"/>
      <c r="C32" s="196"/>
      <c r="D32" s="196"/>
      <c r="E32" s="196"/>
      <c r="F32" s="196"/>
      <c r="G32" s="196"/>
      <c r="H32" s="196"/>
      <c r="I32" s="196"/>
      <c r="J32" s="196"/>
      <c r="K32" s="196"/>
    </row>
    <row r="33" spans="1:11" ht="11.25" x14ac:dyDescent="0.25">
      <c r="A33" s="222"/>
      <c r="B33" s="196"/>
      <c r="C33" s="196"/>
      <c r="D33" s="196"/>
      <c r="E33" s="196"/>
      <c r="F33" s="196"/>
      <c r="G33" s="196"/>
      <c r="H33" s="196"/>
      <c r="I33" s="196"/>
      <c r="J33" s="196"/>
      <c r="K33" s="196"/>
    </row>
    <row r="34" spans="1:11" ht="11.25" x14ac:dyDescent="0.25">
      <c r="A34" s="222"/>
      <c r="B34" s="196"/>
      <c r="C34" s="196"/>
      <c r="D34" s="196"/>
      <c r="E34" s="196"/>
      <c r="F34" s="196"/>
      <c r="G34" s="196"/>
      <c r="H34" s="196"/>
      <c r="I34" s="196"/>
      <c r="J34" s="196"/>
      <c r="K34" s="196"/>
    </row>
    <row r="35" spans="1:11" ht="11.25" x14ac:dyDescent="0.25">
      <c r="A35" s="222"/>
      <c r="B35" s="196"/>
      <c r="C35" s="196"/>
      <c r="D35" s="196"/>
      <c r="E35" s="196"/>
      <c r="F35" s="196"/>
      <c r="G35" s="196"/>
      <c r="H35" s="196"/>
      <c r="I35" s="196"/>
      <c r="J35" s="196"/>
      <c r="K35" s="196"/>
    </row>
    <row r="36" spans="1:11" ht="11.25" x14ac:dyDescent="0.25">
      <c r="A36" s="222"/>
      <c r="B36" s="196"/>
      <c r="C36" s="196"/>
      <c r="D36" s="196"/>
      <c r="E36" s="196"/>
      <c r="F36" s="196"/>
      <c r="G36" s="196"/>
      <c r="H36" s="196"/>
      <c r="I36" s="196"/>
      <c r="J36" s="196"/>
      <c r="K36" s="196"/>
    </row>
    <row r="37" spans="1:11" ht="11.25" x14ac:dyDescent="0.25">
      <c r="A37" s="222"/>
      <c r="B37" s="196"/>
      <c r="C37" s="196"/>
      <c r="D37" s="196"/>
      <c r="E37" s="196"/>
      <c r="F37" s="196"/>
      <c r="G37" s="196"/>
      <c r="H37" s="196"/>
      <c r="I37" s="196"/>
      <c r="J37" s="196"/>
      <c r="K37" s="196"/>
    </row>
    <row r="38" spans="1:11" ht="12.75" x14ac:dyDescent="0.25">
      <c r="A38" s="268" t="s">
        <v>363</v>
      </c>
      <c r="B38" s="196"/>
      <c r="C38" s="196"/>
      <c r="D38" s="196"/>
      <c r="E38" s="196"/>
      <c r="F38" s="196"/>
      <c r="G38" s="196"/>
      <c r="H38" s="196"/>
      <c r="I38" s="196"/>
      <c r="J38" s="196"/>
      <c r="K38" s="196"/>
    </row>
    <row r="39" spans="1:11" ht="11.25" x14ac:dyDescent="0.25">
      <c r="A39" s="267"/>
      <c r="B39" s="266">
        <v>2006</v>
      </c>
      <c r="C39" s="266">
        <v>2007</v>
      </c>
      <c r="D39" s="266">
        <v>2008</v>
      </c>
      <c r="E39" s="266">
        <v>2009</v>
      </c>
      <c r="F39" s="266">
        <v>2010</v>
      </c>
      <c r="G39" s="266">
        <v>2011</v>
      </c>
      <c r="H39" s="266">
        <v>2012</v>
      </c>
      <c r="I39" s="266">
        <v>2013</v>
      </c>
      <c r="J39" s="266">
        <v>2014</v>
      </c>
      <c r="K39" s="266">
        <v>2015</v>
      </c>
    </row>
    <row r="40" spans="1:11" ht="11.25" x14ac:dyDescent="0.25">
      <c r="A40" s="205" t="s">
        <v>362</v>
      </c>
      <c r="B40" s="269">
        <v>3576.79</v>
      </c>
      <c r="C40" s="269">
        <v>4874.79</v>
      </c>
      <c r="D40" s="269">
        <v>4848.13</v>
      </c>
      <c r="E40" s="269">
        <v>4862.13</v>
      </c>
      <c r="F40" s="269">
        <v>5131.55</v>
      </c>
      <c r="G40" s="269">
        <v>4848.63</v>
      </c>
      <c r="H40" s="269">
        <v>4261.9799999999996</v>
      </c>
      <c r="I40" s="269">
        <v>4289</v>
      </c>
      <c r="J40" s="269">
        <v>5263</v>
      </c>
      <c r="K40" s="269">
        <v>4695.78</v>
      </c>
    </row>
    <row r="41" spans="1:11" ht="11.25" x14ac:dyDescent="0.25">
      <c r="A41" s="265" t="s">
        <v>361</v>
      </c>
      <c r="B41" s="270">
        <v>4332.1000000000004</v>
      </c>
      <c r="C41" s="270">
        <v>4438.8500000000004</v>
      </c>
      <c r="D41" s="270">
        <v>4529.87</v>
      </c>
      <c r="E41" s="270">
        <v>4556.32</v>
      </c>
      <c r="F41" s="270">
        <v>4792.47</v>
      </c>
      <c r="G41" s="270">
        <v>4793.47</v>
      </c>
      <c r="H41" s="270">
        <v>5647.7280000000001</v>
      </c>
      <c r="I41" s="270">
        <v>5400.4279999999999</v>
      </c>
      <c r="J41" s="270">
        <v>5570.8279999999995</v>
      </c>
      <c r="K41" s="270">
        <v>6602.3279999999995</v>
      </c>
    </row>
    <row r="42" spans="1:11" ht="11.25" x14ac:dyDescent="0.25">
      <c r="A42" s="205" t="s">
        <v>360</v>
      </c>
      <c r="B42" s="269">
        <v>5371.57</v>
      </c>
      <c r="C42" s="269">
        <v>4100.46</v>
      </c>
      <c r="D42" s="269">
        <v>4100.53</v>
      </c>
      <c r="E42" s="269">
        <v>4090.43</v>
      </c>
      <c r="F42" s="269">
        <v>4323.08</v>
      </c>
      <c r="G42" s="269">
        <v>4785.38</v>
      </c>
      <c r="H42" s="269">
        <v>4504.43</v>
      </c>
      <c r="I42" s="269">
        <v>4869.12</v>
      </c>
      <c r="J42" s="269">
        <v>4839.0200000000004</v>
      </c>
      <c r="K42" s="269">
        <v>5185.91</v>
      </c>
    </row>
    <row r="43" spans="1:11" thickBot="1" x14ac:dyDescent="0.3">
      <c r="A43" s="262"/>
      <c r="B43" s="261">
        <f t="shared" ref="B43:K43" si="1">SUM(B40:B41)</f>
        <v>7908.89</v>
      </c>
      <c r="C43" s="261">
        <f t="shared" si="1"/>
        <v>9313.64</v>
      </c>
      <c r="D43" s="261">
        <f t="shared" si="1"/>
        <v>9378</v>
      </c>
      <c r="E43" s="261">
        <f t="shared" si="1"/>
        <v>9418.4500000000007</v>
      </c>
      <c r="F43" s="261">
        <f t="shared" si="1"/>
        <v>9924.02</v>
      </c>
      <c r="G43" s="261">
        <f t="shared" si="1"/>
        <v>9642.1</v>
      </c>
      <c r="H43" s="261">
        <f t="shared" si="1"/>
        <v>9909.7079999999987</v>
      </c>
      <c r="I43" s="261">
        <f t="shared" si="1"/>
        <v>9689.4279999999999</v>
      </c>
      <c r="J43" s="261">
        <f t="shared" si="1"/>
        <v>10833.828</v>
      </c>
      <c r="K43" s="261">
        <f t="shared" si="1"/>
        <v>11298.108</v>
      </c>
    </row>
    <row r="44" spans="1:11" ht="11.25" x14ac:dyDescent="0.25"/>
    <row r="45" spans="1:11" ht="11.25" x14ac:dyDescent="0.25">
      <c r="A45" s="222"/>
      <c r="B45" s="196"/>
      <c r="C45" s="196"/>
      <c r="D45" s="196"/>
      <c r="E45" s="196"/>
      <c r="F45" s="196"/>
      <c r="G45" s="196"/>
      <c r="H45" s="196"/>
      <c r="I45" s="196"/>
      <c r="J45" s="196"/>
      <c r="K45" s="196"/>
    </row>
    <row r="46" spans="1:11" ht="11.25" x14ac:dyDescent="0.25">
      <c r="A46" s="222"/>
      <c r="B46" s="196"/>
      <c r="C46" s="196"/>
      <c r="D46" s="196"/>
      <c r="E46" s="196"/>
      <c r="F46" s="196"/>
      <c r="G46" s="196"/>
      <c r="H46" s="196"/>
      <c r="I46" s="196"/>
      <c r="J46" s="196"/>
      <c r="K46" s="196"/>
    </row>
    <row r="47" spans="1:11" ht="11.25" x14ac:dyDescent="0.25">
      <c r="A47" s="222"/>
      <c r="B47" s="196"/>
      <c r="C47" s="196"/>
      <c r="D47" s="196"/>
      <c r="E47" s="196"/>
      <c r="F47" s="196"/>
      <c r="G47" s="196"/>
      <c r="H47" s="196"/>
      <c r="I47" s="196"/>
      <c r="J47" s="196"/>
      <c r="K47" s="196"/>
    </row>
    <row r="48" spans="1:11" ht="11.25" x14ac:dyDescent="0.25">
      <c r="A48" s="222"/>
      <c r="B48" s="196"/>
      <c r="C48" s="196"/>
      <c r="D48" s="196"/>
      <c r="E48" s="196"/>
      <c r="F48" s="196"/>
      <c r="G48" s="196"/>
      <c r="H48" s="196"/>
      <c r="I48" s="196"/>
      <c r="J48" s="196"/>
      <c r="K48" s="196"/>
    </row>
    <row r="49" spans="1:11" ht="11.25" x14ac:dyDescent="0.25">
      <c r="A49" s="222"/>
      <c r="B49" s="196"/>
      <c r="C49" s="196"/>
      <c r="D49" s="196"/>
      <c r="E49" s="196"/>
      <c r="F49" s="196"/>
      <c r="G49" s="196"/>
      <c r="H49" s="196"/>
      <c r="I49" s="196"/>
      <c r="J49" s="196"/>
      <c r="K49" s="196"/>
    </row>
    <row r="50" spans="1:11" ht="11.25" x14ac:dyDescent="0.25">
      <c r="A50" s="222"/>
      <c r="B50" s="196"/>
      <c r="C50" s="196"/>
      <c r="D50" s="196"/>
      <c r="E50" s="196"/>
      <c r="F50" s="196"/>
      <c r="G50" s="196"/>
      <c r="H50" s="196"/>
      <c r="I50" s="196"/>
      <c r="J50" s="196"/>
      <c r="K50" s="196"/>
    </row>
    <row r="51" spans="1:11" ht="11.25" x14ac:dyDescent="0.25">
      <c r="A51" s="222"/>
      <c r="B51" s="196"/>
      <c r="C51" s="196"/>
      <c r="D51" s="196"/>
      <c r="E51" s="196"/>
      <c r="F51" s="196"/>
      <c r="G51" s="196"/>
      <c r="H51" s="196"/>
      <c r="I51" s="196"/>
      <c r="J51" s="196"/>
      <c r="K51" s="196"/>
    </row>
    <row r="52" spans="1:11" ht="11.25" x14ac:dyDescent="0.25">
      <c r="A52" s="222"/>
      <c r="B52" s="196"/>
      <c r="C52" s="196"/>
      <c r="D52" s="196"/>
      <c r="E52" s="196"/>
      <c r="F52" s="196"/>
      <c r="G52" s="196"/>
      <c r="H52" s="196"/>
      <c r="I52" s="196"/>
      <c r="J52" s="196"/>
      <c r="K52" s="196"/>
    </row>
    <row r="53" spans="1:11" ht="11.25" x14ac:dyDescent="0.25">
      <c r="A53" s="222"/>
      <c r="B53" s="196"/>
      <c r="C53" s="196"/>
      <c r="D53" s="196"/>
      <c r="E53" s="196"/>
      <c r="F53" s="196"/>
      <c r="G53" s="196"/>
      <c r="H53" s="196"/>
      <c r="I53" s="196"/>
      <c r="J53" s="196"/>
      <c r="K53" s="196"/>
    </row>
    <row r="54" spans="1:11" ht="11.25" x14ac:dyDescent="0.25">
      <c r="A54" s="222"/>
      <c r="B54" s="196"/>
      <c r="C54" s="196"/>
      <c r="D54" s="196"/>
      <c r="E54" s="196"/>
      <c r="F54" s="196"/>
      <c r="G54" s="196"/>
      <c r="H54" s="196"/>
      <c r="I54" s="196"/>
      <c r="J54" s="196"/>
      <c r="K54" s="196"/>
    </row>
    <row r="55" spans="1:11" ht="11.25" x14ac:dyDescent="0.25">
      <c r="A55" s="222"/>
      <c r="B55" s="196"/>
      <c r="C55" s="196"/>
      <c r="D55" s="196"/>
      <c r="E55" s="196"/>
      <c r="F55" s="196"/>
      <c r="G55" s="196"/>
      <c r="H55" s="196"/>
      <c r="I55" s="196"/>
      <c r="J55" s="196"/>
      <c r="K55" s="196"/>
    </row>
    <row r="56" spans="1:11" ht="11.25" x14ac:dyDescent="0.25">
      <c r="A56" s="222"/>
      <c r="B56" s="196"/>
      <c r="C56" s="196"/>
      <c r="D56" s="196"/>
      <c r="E56" s="196"/>
      <c r="F56" s="196"/>
      <c r="G56" s="196"/>
      <c r="H56" s="196"/>
      <c r="I56" s="196"/>
      <c r="J56" s="196"/>
      <c r="K56" s="196"/>
    </row>
    <row r="57" spans="1:11" ht="11.25" x14ac:dyDescent="0.25">
      <c r="A57" s="222"/>
      <c r="B57" s="196"/>
      <c r="C57" s="196"/>
      <c r="D57" s="196"/>
      <c r="E57" s="196"/>
      <c r="F57" s="196"/>
      <c r="G57" s="196"/>
      <c r="H57" s="196"/>
      <c r="I57" s="196"/>
      <c r="J57" s="196"/>
      <c r="K57" s="196"/>
    </row>
    <row r="58" spans="1:11" ht="11.25" x14ac:dyDescent="0.25">
      <c r="A58" s="222"/>
      <c r="B58" s="196"/>
      <c r="C58" s="196"/>
      <c r="D58" s="196"/>
      <c r="E58" s="196"/>
      <c r="F58" s="196"/>
      <c r="G58" s="196"/>
      <c r="H58" s="196"/>
      <c r="I58" s="196"/>
      <c r="J58" s="196"/>
      <c r="K58" s="196"/>
    </row>
    <row r="59" spans="1:11" ht="11.25" x14ac:dyDescent="0.25">
      <c r="A59" s="222"/>
      <c r="B59" s="196"/>
      <c r="C59" s="196"/>
      <c r="D59" s="196"/>
      <c r="E59" s="196"/>
      <c r="F59" s="196"/>
      <c r="G59" s="196"/>
      <c r="H59" s="196"/>
      <c r="I59" s="196"/>
      <c r="J59" s="196"/>
      <c r="K59" s="196"/>
    </row>
    <row r="60" spans="1:11" ht="11.25" x14ac:dyDescent="0.25">
      <c r="A60" s="222"/>
      <c r="B60" s="196"/>
      <c r="C60" s="196"/>
      <c r="D60" s="196"/>
      <c r="E60" s="196"/>
      <c r="F60" s="196"/>
      <c r="G60" s="196"/>
      <c r="H60" s="196"/>
      <c r="I60" s="196"/>
      <c r="J60" s="196"/>
      <c r="K60" s="196"/>
    </row>
    <row r="61" spans="1:11" ht="11.25" x14ac:dyDescent="0.25">
      <c r="A61" s="222"/>
      <c r="B61" s="196"/>
      <c r="C61" s="196"/>
      <c r="D61" s="196"/>
      <c r="E61" s="196"/>
      <c r="F61" s="196"/>
      <c r="G61" s="196"/>
      <c r="H61" s="196"/>
      <c r="I61" s="196"/>
      <c r="J61" s="196"/>
      <c r="K61" s="196"/>
    </row>
    <row r="62" spans="1:11" ht="11.25" x14ac:dyDescent="0.25">
      <c r="A62" s="222"/>
      <c r="B62" s="196"/>
      <c r="C62" s="196"/>
      <c r="D62" s="196"/>
      <c r="E62" s="196"/>
      <c r="F62" s="196"/>
      <c r="G62" s="196"/>
      <c r="H62" s="196"/>
      <c r="I62" s="196"/>
      <c r="J62" s="196"/>
      <c r="K62" s="196"/>
    </row>
    <row r="63" spans="1:11" ht="11.25" x14ac:dyDescent="0.25">
      <c r="A63" s="222"/>
      <c r="B63" s="196"/>
      <c r="C63" s="196"/>
      <c r="D63" s="196"/>
      <c r="E63" s="196"/>
      <c r="F63" s="196"/>
      <c r="G63" s="196"/>
      <c r="H63" s="196"/>
      <c r="I63" s="196"/>
      <c r="J63" s="196"/>
      <c r="K63" s="196"/>
    </row>
    <row r="64" spans="1:11" ht="11.25" x14ac:dyDescent="0.25"/>
    <row r="65" spans="1:11" ht="11.25" x14ac:dyDescent="0.25"/>
    <row r="66" spans="1:11" ht="11.25" x14ac:dyDescent="0.25"/>
    <row r="67" spans="1:11" ht="11.25" x14ac:dyDescent="0.25"/>
    <row r="68" spans="1:11" ht="11.25" x14ac:dyDescent="0.25"/>
    <row r="69" spans="1:11" ht="11.25" x14ac:dyDescent="0.25"/>
    <row r="70" spans="1:11" ht="11.25" x14ac:dyDescent="0.25">
      <c r="A70" s="222"/>
      <c r="B70" s="196"/>
      <c r="C70" s="196"/>
      <c r="D70" s="196"/>
      <c r="E70" s="196"/>
      <c r="F70" s="196"/>
      <c r="G70" s="196"/>
      <c r="H70" s="196"/>
      <c r="I70" s="196"/>
      <c r="J70" s="196"/>
      <c r="K70" s="196"/>
    </row>
    <row r="71" spans="1:11" ht="11.25" x14ac:dyDescent="0.25">
      <c r="A71" s="222"/>
      <c r="B71" s="196"/>
      <c r="C71" s="196"/>
      <c r="D71" s="196"/>
      <c r="E71" s="196"/>
      <c r="F71" s="196"/>
      <c r="G71" s="196"/>
      <c r="H71" s="196"/>
      <c r="I71" s="196"/>
      <c r="J71" s="196"/>
      <c r="K71" s="196"/>
    </row>
    <row r="72" spans="1:11" ht="12.75" x14ac:dyDescent="0.25">
      <c r="A72" s="268" t="s">
        <v>359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</row>
    <row r="73" spans="1:11" ht="11.25" x14ac:dyDescent="0.25">
      <c r="A73" s="267"/>
      <c r="B73" s="266">
        <v>2006</v>
      </c>
      <c r="C73" s="266">
        <v>2007</v>
      </c>
      <c r="D73" s="266">
        <v>2008</v>
      </c>
      <c r="E73" s="266">
        <v>2009</v>
      </c>
      <c r="F73" s="266">
        <v>2010</v>
      </c>
      <c r="G73" s="266">
        <v>2011</v>
      </c>
      <c r="H73" s="266">
        <v>2012</v>
      </c>
      <c r="I73" s="266">
        <v>2013</v>
      </c>
      <c r="J73" s="266">
        <v>2014</v>
      </c>
      <c r="K73" s="266">
        <v>2015</v>
      </c>
    </row>
    <row r="74" spans="1:11" ht="11.25" x14ac:dyDescent="0.25">
      <c r="A74" s="205" t="s">
        <v>357</v>
      </c>
      <c r="B74" s="269">
        <v>73.793733175301711</v>
      </c>
      <c r="C74" s="269">
        <v>83.774609321416406</v>
      </c>
      <c r="D74" s="269">
        <v>88.007999927111896</v>
      </c>
      <c r="E74" s="269">
        <v>140.0868426410706</v>
      </c>
      <c r="F74" s="269">
        <v>129.7903979689101</v>
      </c>
      <c r="G74" s="269">
        <v>83.025255796304165</v>
      </c>
      <c r="H74" s="269">
        <v>117.70267542722068</v>
      </c>
      <c r="I74" s="269">
        <v>181.0774432301082</v>
      </c>
      <c r="J74" s="269">
        <v>227.14302406115254</v>
      </c>
      <c r="K74" s="269">
        <v>380.01853143649288</v>
      </c>
    </row>
    <row r="75" spans="1:11" ht="11.25" x14ac:dyDescent="0.25">
      <c r="A75" s="265" t="s">
        <v>356</v>
      </c>
      <c r="B75" s="270">
        <v>73.793733175301711</v>
      </c>
      <c r="C75" s="270">
        <v>83.774609321416406</v>
      </c>
      <c r="D75" s="270">
        <v>87.875339793459787</v>
      </c>
      <c r="E75" s="270">
        <v>139.27832039084228</v>
      </c>
      <c r="F75" s="270">
        <v>128.72220476708756</v>
      </c>
      <c r="G75" s="270">
        <v>75.013184491281891</v>
      </c>
      <c r="H75" s="270">
        <v>115.87069551101418</v>
      </c>
      <c r="I75" s="270">
        <v>177.35098277074505</v>
      </c>
      <c r="J75" s="270">
        <v>225.11246842279903</v>
      </c>
      <c r="K75" s="270">
        <v>378.22063980909491</v>
      </c>
    </row>
    <row r="76" spans="1:11" ht="11.25" x14ac:dyDescent="0.25">
      <c r="A76" s="205" t="s">
        <v>355</v>
      </c>
      <c r="B76" s="269"/>
      <c r="C76" s="269"/>
      <c r="D76" s="269"/>
      <c r="E76" s="269">
        <v>196.90261014284823</v>
      </c>
      <c r="F76" s="269">
        <v>129.7903979689101</v>
      </c>
      <c r="G76" s="269">
        <v>79.280729198130373</v>
      </c>
      <c r="H76" s="269">
        <v>114.97936177620757</v>
      </c>
      <c r="I76" s="269">
        <v>177.14020749951459</v>
      </c>
      <c r="J76" s="269">
        <v>226.86630967759086</v>
      </c>
      <c r="K76" s="269">
        <v>379.965967395397</v>
      </c>
    </row>
    <row r="77" spans="1:11" ht="12" customHeight="1" x14ac:dyDescent="0.25">
      <c r="A77" s="265" t="s">
        <v>354</v>
      </c>
      <c r="B77" s="270">
        <v>224.66726796771943</v>
      </c>
      <c r="C77" s="270">
        <v>252.2390477150324</v>
      </c>
      <c r="D77" s="270">
        <v>371.87409863657734</v>
      </c>
      <c r="E77" s="270">
        <v>272.68693961364585</v>
      </c>
      <c r="F77" s="270">
        <v>326.11635986019735</v>
      </c>
      <c r="G77" s="270">
        <v>418.77477764928176</v>
      </c>
      <c r="H77" s="270">
        <v>448.73235538396932</v>
      </c>
      <c r="I77" s="270">
        <v>447.03325931774026</v>
      </c>
      <c r="J77" s="270">
        <v>449.61551575066767</v>
      </c>
      <c r="K77" s="270">
        <v>330.46107159446973</v>
      </c>
    </row>
    <row r="78" spans="1:11" ht="12" customHeight="1" x14ac:dyDescent="0.25">
      <c r="A78" s="205" t="s">
        <v>353</v>
      </c>
      <c r="B78" s="269">
        <v>71.790176370066817</v>
      </c>
      <c r="C78" s="269">
        <v>77.283990651383874</v>
      </c>
      <c r="D78" s="269">
        <v>88.810049829932964</v>
      </c>
      <c r="E78" s="269">
        <v>104.74073049349914</v>
      </c>
      <c r="F78" s="269">
        <v>109.9327095712259</v>
      </c>
      <c r="G78" s="269">
        <v>118.05239643460609</v>
      </c>
      <c r="H78" s="269">
        <v>119.45361545953573</v>
      </c>
      <c r="I78" s="269">
        <v>125.9558714314412</v>
      </c>
      <c r="J78" s="269">
        <v>131.6911412584634</v>
      </c>
      <c r="K78" s="269">
        <v>134.25771868385453</v>
      </c>
    </row>
    <row r="79" spans="1:11" ht="12" customHeight="1" thickBot="1" x14ac:dyDescent="0.3">
      <c r="A79" s="262"/>
      <c r="B79" s="261"/>
      <c r="C79" s="261"/>
      <c r="D79" s="261"/>
      <c r="E79" s="261"/>
      <c r="F79" s="261"/>
      <c r="G79" s="261"/>
      <c r="H79" s="261"/>
      <c r="I79" s="261"/>
      <c r="J79" s="261"/>
      <c r="K79" s="261"/>
    </row>
    <row r="80" spans="1:11" ht="12" customHeight="1" x14ac:dyDescent="0.25">
      <c r="A80" s="222"/>
      <c r="B80" s="196"/>
      <c r="C80" s="196"/>
      <c r="D80" s="196"/>
      <c r="E80" s="196"/>
      <c r="F80" s="196"/>
      <c r="G80" s="196"/>
      <c r="H80" s="196"/>
      <c r="I80" s="196"/>
      <c r="J80" s="196"/>
      <c r="K80" s="196"/>
    </row>
    <row r="81" spans="1:11" ht="12" customHeight="1" x14ac:dyDescent="0.25">
      <c r="A81" s="268" t="s">
        <v>358</v>
      </c>
      <c r="B81" s="196"/>
      <c r="C81" s="196"/>
      <c r="D81" s="196"/>
      <c r="E81" s="196"/>
      <c r="F81" s="196"/>
      <c r="G81" s="196"/>
      <c r="H81" s="196"/>
      <c r="I81" s="196"/>
      <c r="J81" s="196"/>
      <c r="K81" s="196"/>
    </row>
    <row r="82" spans="1:11" ht="12" customHeight="1" x14ac:dyDescent="0.25">
      <c r="A82" s="267"/>
      <c r="B82" s="266">
        <v>2006</v>
      </c>
      <c r="C82" s="266">
        <v>2007</v>
      </c>
      <c r="D82" s="266">
        <v>2008</v>
      </c>
      <c r="E82" s="266">
        <v>2009</v>
      </c>
      <c r="F82" s="266">
        <v>2010</v>
      </c>
      <c r="G82" s="266">
        <v>2011</v>
      </c>
      <c r="H82" s="266">
        <v>2012</v>
      </c>
      <c r="I82" s="266">
        <v>2013</v>
      </c>
      <c r="J82" s="266">
        <v>2014</v>
      </c>
      <c r="K82" s="266">
        <v>2015</v>
      </c>
    </row>
    <row r="83" spans="1:11" ht="12" customHeight="1" x14ac:dyDescent="0.25">
      <c r="A83" s="205" t="s">
        <v>357</v>
      </c>
      <c r="B83" s="263">
        <v>-7.6058110701779924E-3</v>
      </c>
      <c r="C83" s="263">
        <v>0.13525370944988624</v>
      </c>
      <c r="D83" s="263">
        <v>5.0533098751357031E-2</v>
      </c>
      <c r="E83" s="263">
        <v>0.59175123576368427</v>
      </c>
      <c r="F83" s="263">
        <v>-7.350044071263695E-2</v>
      </c>
      <c r="G83" s="263">
        <v>-0.36031280360052542</v>
      </c>
      <c r="H83" s="263">
        <v>0.41767314413333212</v>
      </c>
      <c r="I83" s="263">
        <v>0.53843098785017984</v>
      </c>
      <c r="J83" s="263">
        <v>0.25439712428734418</v>
      </c>
      <c r="K83" s="263">
        <v>0.67303633033512167</v>
      </c>
    </row>
    <row r="84" spans="1:11" ht="12" customHeight="1" x14ac:dyDescent="0.25">
      <c r="A84" s="265" t="s">
        <v>356</v>
      </c>
      <c r="B84" s="264">
        <v>-7.6058110701779924E-3</v>
      </c>
      <c r="C84" s="264">
        <v>0.13525370944988624</v>
      </c>
      <c r="D84" s="264">
        <v>4.8949562465999463E-2</v>
      </c>
      <c r="E84" s="264">
        <v>0.58495342058646838</v>
      </c>
      <c r="F84" s="264">
        <v>-7.5791520131289536E-2</v>
      </c>
      <c r="G84" s="264">
        <v>-0.41724751664243021</v>
      </c>
      <c r="H84" s="264">
        <v>0.5446710641178123</v>
      </c>
      <c r="I84" s="264">
        <v>0.53059392617425694</v>
      </c>
      <c r="J84" s="264">
        <v>0.26930488292694421</v>
      </c>
      <c r="K84" s="264">
        <v>0.6801407867765592</v>
      </c>
    </row>
    <row r="85" spans="1:11" ht="12" customHeight="1" x14ac:dyDescent="0.25">
      <c r="A85" s="205" t="s">
        <v>355</v>
      </c>
      <c r="B85" s="263"/>
      <c r="C85" s="263"/>
      <c r="D85" s="263"/>
      <c r="E85" s="263"/>
      <c r="F85" s="263">
        <v>-0.34083962688584879</v>
      </c>
      <c r="G85" s="263">
        <v>-0.38916337079788277</v>
      </c>
      <c r="H85" s="263">
        <v>0.45028133493654909</v>
      </c>
      <c r="I85" s="263">
        <v>0.5406261155310208</v>
      </c>
      <c r="J85" s="263">
        <v>0.28071606599090471</v>
      </c>
      <c r="K85" s="263">
        <v>0.67484527753540147</v>
      </c>
    </row>
    <row r="86" spans="1:11" ht="12" customHeight="1" x14ac:dyDescent="0.25">
      <c r="A86" s="265" t="s">
        <v>354</v>
      </c>
      <c r="B86" s="264"/>
      <c r="C86" s="264">
        <v>0.1227227267982558</v>
      </c>
      <c r="D86" s="264">
        <v>0.47429235086830368</v>
      </c>
      <c r="E86" s="264">
        <v>-0.26672241865348212</v>
      </c>
      <c r="F86" s="264">
        <v>0.19593685096269198</v>
      </c>
      <c r="G86" s="264">
        <v>0.28412686143315868</v>
      </c>
      <c r="H86" s="264">
        <v>7.1536251306368426E-2</v>
      </c>
      <c r="I86" s="264">
        <v>-3.7864353792255168E-3</v>
      </c>
      <c r="J86" s="264">
        <v>5.7764302299754267E-3</v>
      </c>
      <c r="K86" s="264">
        <v>-0.26501408421651207</v>
      </c>
    </row>
    <row r="87" spans="1:11" ht="12" customHeight="1" x14ac:dyDescent="0.25">
      <c r="A87" s="205" t="s">
        <v>353</v>
      </c>
      <c r="B87" s="263">
        <v>1.7099926924952324E-2</v>
      </c>
      <c r="C87" s="263">
        <v>7.6525989475180189E-2</v>
      </c>
      <c r="D87" s="263">
        <v>0.14913902713100513</v>
      </c>
      <c r="E87" s="263">
        <v>0.17937925599718363</v>
      </c>
      <c r="F87" s="263">
        <v>4.956981924093995E-2</v>
      </c>
      <c r="G87" s="263">
        <v>7.3860517902721412E-2</v>
      </c>
      <c r="H87" s="263">
        <v>1.1869467009979928E-2</v>
      </c>
      <c r="I87" s="263">
        <v>5.4433312435889114E-2</v>
      </c>
      <c r="J87" s="263">
        <v>4.5533961710899407E-2</v>
      </c>
      <c r="K87" s="263">
        <v>1.9489370362079539E-2</v>
      </c>
    </row>
    <row r="88" spans="1:11" ht="12" customHeight="1" thickBot="1" x14ac:dyDescent="0.3">
      <c r="A88" s="262"/>
      <c r="B88" s="261"/>
      <c r="C88" s="261"/>
      <c r="D88" s="261"/>
      <c r="E88" s="261"/>
      <c r="F88" s="261"/>
      <c r="G88" s="261"/>
      <c r="H88" s="261"/>
      <c r="I88" s="261"/>
      <c r="J88" s="261"/>
      <c r="K88" s="261"/>
    </row>
    <row r="89" spans="1:11" ht="12" customHeight="1" x14ac:dyDescent="0.25">
      <c r="A89" s="222"/>
      <c r="B89" s="196"/>
      <c r="C89" s="196"/>
      <c r="D89" s="196"/>
      <c r="E89" s="196"/>
      <c r="F89" s="196"/>
      <c r="G89" s="196"/>
      <c r="H89" s="196"/>
      <c r="I89" s="196"/>
      <c r="J89" s="196"/>
      <c r="K89" s="196"/>
    </row>
    <row r="90" spans="1:11" ht="12" customHeight="1" x14ac:dyDescent="0.25">
      <c r="A90" s="222"/>
      <c r="B90" s="196"/>
      <c r="C90" s="196"/>
      <c r="D90" s="196"/>
      <c r="E90" s="196"/>
      <c r="F90" s="196"/>
      <c r="G90" s="196"/>
      <c r="H90" s="196"/>
      <c r="I90" s="196"/>
      <c r="J90" s="196"/>
      <c r="K90" s="196"/>
    </row>
    <row r="91" spans="1:11" ht="12" customHeight="1" x14ac:dyDescent="0.25">
      <c r="A91" s="222"/>
      <c r="B91" s="196"/>
      <c r="C91" s="196"/>
      <c r="D91" s="196"/>
      <c r="E91" s="196"/>
      <c r="F91" s="196"/>
      <c r="G91" s="196"/>
      <c r="H91" s="196"/>
      <c r="I91" s="196"/>
      <c r="J91" s="196"/>
      <c r="K91" s="196"/>
    </row>
    <row r="92" spans="1:11" ht="12" customHeight="1" x14ac:dyDescent="0.25">
      <c r="A92" s="222"/>
      <c r="B92" s="196"/>
      <c r="C92" s="196"/>
      <c r="D92" s="196"/>
      <c r="E92" s="196"/>
      <c r="F92" s="196"/>
      <c r="G92" s="196"/>
      <c r="H92" s="196"/>
      <c r="I92" s="196"/>
      <c r="J92" s="196"/>
      <c r="K92" s="196"/>
    </row>
    <row r="93" spans="1:11" ht="12" customHeight="1" x14ac:dyDescent="0.25">
      <c r="A93" s="222"/>
      <c r="B93" s="196"/>
      <c r="C93" s="196"/>
      <c r="D93" s="196"/>
      <c r="E93" s="196"/>
      <c r="F93" s="196"/>
      <c r="G93" s="196"/>
      <c r="H93" s="196"/>
      <c r="I93" s="196"/>
      <c r="J93" s="196"/>
      <c r="K93" s="196"/>
    </row>
    <row r="94" spans="1:11" ht="12" customHeight="1" x14ac:dyDescent="0.25">
      <c r="A94" s="222"/>
      <c r="B94" s="196"/>
      <c r="C94" s="196"/>
      <c r="D94" s="196"/>
      <c r="E94" s="196"/>
      <c r="F94" s="196"/>
      <c r="G94" s="196"/>
      <c r="H94" s="196"/>
      <c r="I94" s="196"/>
      <c r="J94" s="196"/>
      <c r="K94" s="196"/>
    </row>
    <row r="95" spans="1:11" ht="12" customHeight="1" x14ac:dyDescent="0.25">
      <c r="A95" s="222"/>
      <c r="B95" s="196"/>
      <c r="C95" s="196"/>
      <c r="D95" s="196"/>
      <c r="E95" s="196"/>
      <c r="F95" s="196"/>
      <c r="G95" s="196"/>
      <c r="H95" s="196"/>
      <c r="I95" s="196"/>
      <c r="J95" s="196"/>
      <c r="K95" s="196"/>
    </row>
    <row r="96" spans="1:11" ht="12" customHeight="1" x14ac:dyDescent="0.25">
      <c r="A96" s="222"/>
      <c r="B96" s="196"/>
      <c r="C96" s="196"/>
      <c r="D96" s="196"/>
      <c r="E96" s="196"/>
      <c r="F96" s="196"/>
      <c r="G96" s="196"/>
      <c r="H96" s="196"/>
      <c r="I96" s="196"/>
      <c r="J96" s="196"/>
      <c r="K96" s="196"/>
    </row>
    <row r="97" spans="1:11" ht="12" customHeight="1" x14ac:dyDescent="0.25">
      <c r="A97" s="222"/>
      <c r="B97" s="196"/>
      <c r="C97" s="196"/>
      <c r="D97" s="196"/>
      <c r="E97" s="196"/>
      <c r="F97" s="196"/>
      <c r="G97" s="196"/>
      <c r="H97" s="196"/>
      <c r="I97" s="196"/>
      <c r="J97" s="196"/>
      <c r="K97" s="196"/>
    </row>
    <row r="98" spans="1:11" ht="12" customHeight="1" x14ac:dyDescent="0.25">
      <c r="A98" s="222"/>
      <c r="B98" s="196"/>
      <c r="C98" s="196"/>
      <c r="D98" s="196"/>
      <c r="E98" s="196"/>
      <c r="F98" s="196"/>
      <c r="G98" s="196"/>
      <c r="H98" s="196"/>
      <c r="I98" s="196"/>
      <c r="J98" s="196"/>
      <c r="K98" s="196"/>
    </row>
    <row r="99" spans="1:11" ht="12" customHeight="1" x14ac:dyDescent="0.25">
      <c r="A99" s="222"/>
      <c r="B99" s="196"/>
      <c r="C99" s="196"/>
      <c r="D99" s="196"/>
      <c r="E99" s="196"/>
      <c r="F99" s="196"/>
      <c r="G99" s="196"/>
      <c r="H99" s="196"/>
      <c r="I99" s="196"/>
      <c r="J99" s="196"/>
      <c r="K99" s="196"/>
    </row>
    <row r="100" spans="1:11" ht="12" customHeight="1" x14ac:dyDescent="0.25">
      <c r="A100" s="222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</row>
    <row r="101" spans="1:11" ht="12" customHeight="1" x14ac:dyDescent="0.25">
      <c r="A101" s="222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</row>
    <row r="102" spans="1:11" ht="12" customHeight="1" x14ac:dyDescent="0.25">
      <c r="A102" s="222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</row>
    <row r="103" spans="1:11" ht="12" customHeight="1" x14ac:dyDescent="0.25">
      <c r="A103" s="222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</row>
    <row r="104" spans="1:11" ht="12" customHeight="1" x14ac:dyDescent="0.25">
      <c r="A104" s="222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</row>
    <row r="105" spans="1:11" ht="12" customHeight="1" x14ac:dyDescent="0.25">
      <c r="A105" s="222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</row>
    <row r="106" spans="1:11" ht="12" customHeight="1" x14ac:dyDescent="0.25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</row>
    <row r="107" spans="1:11" ht="12" customHeight="1" x14ac:dyDescent="0.25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</row>
    <row r="108" spans="1:11" ht="12" customHeight="1" x14ac:dyDescent="0.25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</row>
    <row r="109" spans="1:11" ht="12" customHeight="1" x14ac:dyDescent="0.25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</row>
    <row r="110" spans="1:11" ht="12" customHeight="1" x14ac:dyDescent="0.25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</row>
    <row r="111" spans="1:11" ht="12" customHeight="1" x14ac:dyDescent="0.25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</row>
    <row r="112" spans="1:11" ht="12" customHeight="1" x14ac:dyDescent="0.25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</row>
    <row r="113" spans="1:11" ht="12" customHeight="1" x14ac:dyDescent="0.25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</row>
    <row r="114" spans="1:11" ht="12" customHeight="1" x14ac:dyDescent="0.25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</row>
    <row r="115" spans="1:11" ht="12" customHeight="1" x14ac:dyDescent="0.25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</row>
    <row r="116" spans="1:11" ht="12" customHeight="1" x14ac:dyDescent="0.2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</row>
    <row r="117" spans="1:11" ht="12" customHeight="1" x14ac:dyDescent="0.25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</row>
    <row r="118" spans="1:11" ht="12" customHeight="1" x14ac:dyDescent="0.25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</row>
    <row r="119" spans="1:11" ht="12" customHeight="1" x14ac:dyDescent="0.25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</row>
    <row r="120" spans="1:11" ht="12" customHeight="1" x14ac:dyDescent="0.25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</row>
    <row r="121" spans="1:11" ht="12" customHeight="1" x14ac:dyDescent="0.25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</row>
    <row r="122" spans="1:11" ht="12" customHeight="1" x14ac:dyDescent="0.25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</row>
    <row r="123" spans="1:11" ht="12" customHeight="1" x14ac:dyDescent="0.25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</row>
    <row r="124" spans="1:11" ht="12" customHeight="1" x14ac:dyDescent="0.25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</row>
    <row r="125" spans="1:11" ht="12" customHeight="1" x14ac:dyDescent="0.25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</row>
    <row r="126" spans="1:11" ht="12" customHeight="1" x14ac:dyDescent="0.25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</row>
    <row r="127" spans="1:11" ht="12" customHeight="1" x14ac:dyDescent="0.25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</row>
    <row r="128" spans="1:11" ht="12" customHeight="1" x14ac:dyDescent="0.25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</row>
    <row r="129" spans="1:11" ht="12" customHeight="1" x14ac:dyDescent="0.25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</row>
    <row r="130" spans="1:11" ht="12" customHeight="1" x14ac:dyDescent="0.25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</row>
    <row r="131" spans="1:11" ht="12" customHeight="1" x14ac:dyDescent="0.25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</row>
    <row r="132" spans="1:11" ht="12" customHeight="1" x14ac:dyDescent="0.25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</row>
    <row r="133" spans="1:11" ht="12" customHeight="1" x14ac:dyDescent="0.25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</row>
    <row r="134" spans="1:11" ht="12" customHeight="1" x14ac:dyDescent="0.25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</row>
    <row r="135" spans="1:11" ht="12" customHeight="1" x14ac:dyDescent="0.25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</row>
    <row r="136" spans="1:11" ht="12" customHeight="1" x14ac:dyDescent="0.25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</row>
    <row r="137" spans="1:11" ht="12" customHeight="1" x14ac:dyDescent="0.25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</row>
    <row r="138" spans="1:11" ht="12" customHeight="1" x14ac:dyDescent="0.25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</row>
    <row r="139" spans="1:11" ht="12" customHeight="1" x14ac:dyDescent="0.25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</row>
    <row r="140" spans="1:11" ht="12" customHeight="1" x14ac:dyDescent="0.25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</row>
    <row r="141" spans="1:11" ht="12" customHeight="1" x14ac:dyDescent="0.25">
      <c r="A141" s="268" t="s">
        <v>781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</row>
    <row r="142" spans="1:11" ht="12" customHeight="1" x14ac:dyDescent="0.25">
      <c r="A142" s="267"/>
      <c r="B142" s="266">
        <v>2006</v>
      </c>
      <c r="C142" s="266">
        <v>2007</v>
      </c>
      <c r="D142" s="266">
        <v>2008</v>
      </c>
      <c r="E142" s="266">
        <v>2009</v>
      </c>
      <c r="F142" s="266">
        <v>2010</v>
      </c>
      <c r="G142" s="266">
        <v>2011</v>
      </c>
      <c r="H142" s="266">
        <v>2012</v>
      </c>
      <c r="I142" s="266">
        <v>2013</v>
      </c>
      <c r="J142" s="266">
        <v>2014</v>
      </c>
      <c r="K142" s="266">
        <v>2015</v>
      </c>
    </row>
    <row r="143" spans="1:11" ht="12" customHeight="1" x14ac:dyDescent="0.25">
      <c r="A143" s="205" t="s">
        <v>775</v>
      </c>
      <c r="B143" s="316">
        <f>-HLOOKUP(B$142 &amp; "HE",BECO_Resultados!$D$7:$HX$87,8,FALSE)-HLOOKUP(B$142 &amp; "HE",BECO_Resultados!$D$7:$HX$87,12,FALSE)</f>
        <v>184837.8811058985</v>
      </c>
      <c r="C143" s="316">
        <f>-HLOOKUP(C$142 &amp; "HE",BECO_Resultados!$D$7:$HX$87,8,FALSE)-HLOOKUP(C$142 &amp; "HE",BECO_Resultados!$D$7:$HX$87,12,FALSE)</f>
        <v>177623.76870381372</v>
      </c>
      <c r="D143" s="316">
        <f>-HLOOKUP(D$142 &amp; "HE",BECO_Resultados!$D$7:$HX$87,8,FALSE)-HLOOKUP(D$142 &amp; "HE",BECO_Resultados!$D$7:$HX$87,12,FALSE)</f>
        <v>207289.69877224794</v>
      </c>
      <c r="E143" s="316">
        <f>-HLOOKUP(E$142 &amp; "HE",BECO_Resultados!$D$7:$HX$87,8,FALSE)-HLOOKUP(E$142 &amp; "HE",BECO_Resultados!$D$7:$HX$87,12,FALSE)</f>
        <v>155866.997311732</v>
      </c>
      <c r="F143" s="316">
        <f>-HLOOKUP(F$142 &amp; "HE",BECO_Resultados!$D$7:$HX$87,8,FALSE)-HLOOKUP(F$142 &amp; "HE",BECO_Resultados!$D$7:$HX$87,12,FALSE)</f>
        <v>188968.33062738794</v>
      </c>
      <c r="G143" s="316">
        <f>-HLOOKUP(G$142 &amp; "HE",BECO_Resultados!$D$7:$HX$87,8,FALSE)-HLOOKUP(G$142 &amp; "HE",BECO_Resultados!$D$7:$HX$87,12,FALSE)</f>
        <v>265196.81170269882</v>
      </c>
      <c r="H143" s="316">
        <f>-HLOOKUP(H$142 &amp; "HE",BECO_Resultados!$D$7:$HX$87,8,FALSE)-HLOOKUP(H$142 &amp; "HE",BECO_Resultados!$D$7:$HX$87,12,FALSE)</f>
        <v>203243.71216948464</v>
      </c>
      <c r="I143" s="316">
        <f>-HLOOKUP(I$142 &amp; "HE",BECO_Resultados!$D$7:$HX$87,8,FALSE)-HLOOKUP(I$142 &amp; "HE",BECO_Resultados!$D$7:$HX$87,12,FALSE)</f>
        <v>178459.49356471671</v>
      </c>
      <c r="J143" s="316">
        <f>-HLOOKUP(J$142 &amp; "HE",BECO_Resultados!$D$7:$HX$87,8,FALSE)-HLOOKUP(J$142 &amp; "HE",BECO_Resultados!$D$7:$HX$87,12,FALSE)</f>
        <v>180884.4777836565</v>
      </c>
      <c r="K143" s="316">
        <f>-HLOOKUP(K$142 &amp; "HE",BECO_Resultados!$D$7:$HX$87,8,FALSE)-HLOOKUP(K$142 &amp; "HE",BECO_Resultados!$D$7:$HX$87,12,FALSE)</f>
        <v>223775.45449234659</v>
      </c>
    </row>
    <row r="144" spans="1:11" ht="12" customHeight="1" x14ac:dyDescent="0.25">
      <c r="A144" s="265" t="s">
        <v>413</v>
      </c>
      <c r="B144" s="598">
        <f>-HLOOKUP(B$142 &amp; "CM",BECO_Resultados!$D$7:$HX$87,9,FALSE)-HLOOKUP(B$142 &amp; "CM",BECO_Resultados!$D$7:$HX$87,12,FALSE)</f>
        <v>29991.151447126889</v>
      </c>
      <c r="C144" s="598">
        <f>-HLOOKUP(C$142 &amp; "CM",BECO_Resultados!$D$7:$HX$87,9,FALSE)-HLOOKUP(C$142 &amp; "CM",BECO_Resultados!$D$7:$HX$87,12,FALSE)</f>
        <v>33299.620355886109</v>
      </c>
      <c r="D144" s="598">
        <f>-HLOOKUP(D$142 &amp; "CM",BECO_Resultados!$D$7:$HX$87,9,FALSE)-HLOOKUP(D$142 &amp; "CM",BECO_Resultados!$D$7:$HX$87,12,FALSE)</f>
        <v>29714.785690177854</v>
      </c>
      <c r="E144" s="598">
        <f>-HLOOKUP(E$142 &amp; "CM",BECO_Resultados!$D$7:$HX$87,9,FALSE)-HLOOKUP(E$142 &amp; "CM",BECO_Resultados!$D$7:$HX$87,12,FALSE)</f>
        <v>46952.770911820553</v>
      </c>
      <c r="F144" s="598">
        <f>-HLOOKUP(F$142 &amp; "CM",BECO_Resultados!$D$7:$HX$87,9,FALSE)-HLOOKUP(F$142 &amp; "CM",BECO_Resultados!$D$7:$HX$87,12,FALSE)</f>
        <v>50998.845972943192</v>
      </c>
      <c r="G144" s="598">
        <f>-HLOOKUP(G$142 &amp; "CM",BECO_Resultados!$D$7:$HX$87,9,FALSE)-HLOOKUP(G$142 &amp; "CM",BECO_Resultados!$D$7:$HX$87,12,FALSE)</f>
        <v>25556.699312596582</v>
      </c>
      <c r="H144" s="598">
        <f>-HLOOKUP(H$142 &amp; "CM",BECO_Resultados!$D$7:$HX$87,9,FALSE)-HLOOKUP(H$142 &amp; "CM",BECO_Resultados!$D$7:$HX$87,12,FALSE)</f>
        <v>36706.264729423703</v>
      </c>
      <c r="I144" s="598">
        <f>-HLOOKUP(I$142 &amp; "CM",BECO_Resultados!$D$7:$HX$87,9,FALSE)-HLOOKUP(I$142 &amp; "CM",BECO_Resultados!$D$7:$HX$87,12,FALSE)</f>
        <v>58812.920191286772</v>
      </c>
      <c r="J144" s="598">
        <f>-HLOOKUP(J$142 &amp; "CM",BECO_Resultados!$D$7:$HX$87,9,FALSE)-HLOOKUP(J$142 &amp; "CM",BECO_Resultados!$D$7:$HX$87,12,FALSE)</f>
        <v>63956.495538811272</v>
      </c>
      <c r="K144" s="598">
        <f>-HLOOKUP(K$142 &amp; "CM",BECO_Resultados!$D$7:$HX$87,9,FALSE)-HLOOKUP(K$142 &amp; "CM",BECO_Resultados!$D$7:$HX$87,12,FALSE)</f>
        <v>68428.952108988655</v>
      </c>
    </row>
    <row r="145" spans="1:11" ht="12" customHeight="1" x14ac:dyDescent="0.25">
      <c r="A145" s="205" t="s">
        <v>589</v>
      </c>
      <c r="B145" s="316">
        <f>-HLOOKUP(B$142 &amp; "GN",BECO_Resultados!$D$7:$HX$87,9,FALSE)-HLOOKUP(B$142 &amp; "GN",BECO_Resultados!$D$7:$HX$87,12,FALSE)</f>
        <v>106941.73269395618</v>
      </c>
      <c r="C145" s="316">
        <f>-HLOOKUP(C$142 &amp; "GN",BECO_Resultados!$D$7:$HX$87,9,FALSE)-HLOOKUP(C$142 &amp; "GN",BECO_Resultados!$D$7:$HX$87,12,FALSE)</f>
        <v>94501.492279467988</v>
      </c>
      <c r="D145" s="316">
        <f>-HLOOKUP(D$142 &amp; "GN",BECO_Resultados!$D$7:$HX$87,9,FALSE)-HLOOKUP(D$142 &amp; "GN",BECO_Resultados!$D$7:$HX$87,12,FALSE)</f>
        <v>86692.384904011094</v>
      </c>
      <c r="E145" s="316">
        <f>-HLOOKUP(E$142 &amp; "GN",BECO_Resultados!$D$7:$HX$87,9,FALSE)-HLOOKUP(E$142 &amp; "GN",BECO_Resultados!$D$7:$HX$87,12,FALSE)</f>
        <v>135479.06198032154</v>
      </c>
      <c r="F145" s="316">
        <f>-HLOOKUP(F$142 &amp; "GN",BECO_Resultados!$D$7:$HX$87,9,FALSE)-HLOOKUP(F$142 &amp; "GN",BECO_Resultados!$D$7:$HX$87,12,FALSE)</f>
        <v>149928.99744150767</v>
      </c>
      <c r="G145" s="316">
        <f>-HLOOKUP(G$142 &amp; "GN",BECO_Resultados!$D$7:$HX$87,9,FALSE)-HLOOKUP(G$142 &amp; "GN",BECO_Resultados!$D$7:$HX$87,12,FALSE)</f>
        <v>116439.60862769201</v>
      </c>
      <c r="H145" s="316">
        <f>-HLOOKUP(H$142 &amp; "GN",BECO_Resultados!$D$7:$HX$87,9,FALSE)-HLOOKUP(H$142 &amp; "GN",BECO_Resultados!$D$7:$HX$87,12,FALSE)</f>
        <v>120571.97790385288</v>
      </c>
      <c r="I145" s="316">
        <f>-HLOOKUP(I$142 &amp; "GN",BECO_Resultados!$D$7:$HX$87,9,FALSE)-HLOOKUP(I$142 &amp; "GN",BECO_Resultados!$D$7:$HX$87,12,FALSE)</f>
        <v>140479.31883183256</v>
      </c>
      <c r="J145" s="316">
        <f>-HLOOKUP(J$142 &amp; "GN",BECO_Resultados!$D$7:$HX$87,9,FALSE)-HLOOKUP(J$142 &amp; "GN",BECO_Resultados!$D$7:$HX$87,12,FALSE)</f>
        <v>156632.6386404552</v>
      </c>
      <c r="K145" s="316">
        <f>-HLOOKUP(K$142 &amp; "GN",BECO_Resultados!$D$7:$HX$87,9,FALSE)-HLOOKUP(K$142 &amp; "GN",BECO_Resultados!$D$7:$HX$87,12,FALSE)</f>
        <v>153646.51718140615</v>
      </c>
    </row>
    <row r="146" spans="1:11" ht="12" customHeight="1" x14ac:dyDescent="0.25">
      <c r="A146" s="265" t="s">
        <v>778</v>
      </c>
      <c r="B146" s="598">
        <f>-HLOOKUP(B$142 &amp; "PT",BECO_Resultados!$D$7:$HX$87,9,FALSE)-HLOOKUP(B$142 &amp; "PT",BECO_Resultados!$D$7:$HX$87,12,FALSE)</f>
        <v>10369.975994107914</v>
      </c>
      <c r="C146" s="598">
        <f>-HLOOKUP(C$142 &amp; "PT",BECO_Resultados!$D$7:$HX$87,9,FALSE)-HLOOKUP(C$142 &amp; "PT",BECO_Resultados!$D$7:$HX$87,12,FALSE)</f>
        <v>7698.2300315057428</v>
      </c>
      <c r="D146" s="598">
        <f>-HLOOKUP(D$142 &amp; "PT",BECO_Resultados!$D$7:$HX$87,9,FALSE)-HLOOKUP(D$142 &amp; "PT",BECO_Resultados!$D$7:$HX$87,12,FALSE)</f>
        <v>7340.8398617770517</v>
      </c>
      <c r="E146" s="598">
        <f>-HLOOKUP(E$142 &amp; "PT",BECO_Resultados!$D$7:$HX$87,9,FALSE)-HLOOKUP(E$142 &amp; "PT",BECO_Resultados!$D$7:$HX$87,12,FALSE)</f>
        <v>10473.439693434773</v>
      </c>
      <c r="F146" s="598">
        <f>-HLOOKUP(F$142 &amp; "PT",BECO_Resultados!$D$7:$HX$87,9,FALSE)-HLOOKUP(F$142 &amp; "PT",BECO_Resultados!$D$7:$HX$87,12,FALSE)</f>
        <v>13427.965331993244</v>
      </c>
      <c r="G146" s="598">
        <f>-HLOOKUP(G$142 &amp; "PT",BECO_Resultados!$D$7:$HX$87,9,FALSE)-HLOOKUP(G$142 &amp; "PT",BECO_Resultados!$D$7:$HX$87,12,FALSE)</f>
        <v>13179.614713128944</v>
      </c>
      <c r="H146" s="598">
        <f>-HLOOKUP(H$142 &amp; "PT",BECO_Resultados!$D$7:$HX$87,9,FALSE)-HLOOKUP(H$142 &amp; "PT",BECO_Resultados!$D$7:$HX$87,12,FALSE)</f>
        <v>13392.872772916977</v>
      </c>
      <c r="I146" s="598">
        <f>-HLOOKUP(I$142 &amp; "PT",BECO_Resultados!$D$7:$HX$87,9,FALSE)-HLOOKUP(I$142 &amp; "PT",BECO_Resultados!$D$7:$HX$87,12,FALSE)</f>
        <v>9739.3323448963383</v>
      </c>
      <c r="J146" s="598">
        <f>-HLOOKUP(J$142 &amp; "PT",BECO_Resultados!$D$7:$HX$87,9,FALSE)-HLOOKUP(J$142 &amp; "PT",BECO_Resultados!$D$7:$HX$87,12,FALSE)</f>
        <v>9959.5668648333522</v>
      </c>
      <c r="K146" s="598">
        <f>-HLOOKUP(K$142 &amp; "PT",BECO_Resultados!$D$7:$HX$87,9,FALSE)-HLOOKUP(K$142 &amp; "PT",BECO_Resultados!$D$7:$HX$87,12,FALSE)</f>
        <v>10109.613375937788</v>
      </c>
    </row>
    <row r="147" spans="1:11" ht="12" customHeight="1" x14ac:dyDescent="0.25">
      <c r="A147" s="205" t="s">
        <v>776</v>
      </c>
      <c r="B147" s="316">
        <f>-HLOOKUP(B$142 &amp; "DO",BECO_Resultados!$D$7:$HX$87,9,FALSE)-HLOOKUP(B$142 &amp; "DO",BECO_Resultados!$D$7:$HX$87,12,FALSE)</f>
        <v>10008.233894809078</v>
      </c>
      <c r="C147" s="316">
        <f>-HLOOKUP(C$142 &amp; "DO",BECO_Resultados!$D$7:$HX$87,9,FALSE)-HLOOKUP(C$142 &amp; "DO",BECO_Resultados!$D$7:$HX$87,12,FALSE)</f>
        <v>9729.1954003787268</v>
      </c>
      <c r="D147" s="316">
        <f>-HLOOKUP(D$142 &amp; "DO",BECO_Resultados!$D$7:$HX$87,9,FALSE)-HLOOKUP(D$142 &amp; "DO",BECO_Resultados!$D$7:$HX$87,12,FALSE)</f>
        <v>9707.2181220344828</v>
      </c>
      <c r="E147" s="316">
        <f>-HLOOKUP(E$142 &amp; "DO",BECO_Resultados!$D$7:$HX$87,9,FALSE)-HLOOKUP(E$142 &amp; "DO",BECO_Resultados!$D$7:$HX$87,12,FALSE)</f>
        <v>12380.692813147911</v>
      </c>
      <c r="F147" s="316">
        <f>-HLOOKUP(F$142 &amp; "DO",BECO_Resultados!$D$7:$HX$87,9,FALSE)-HLOOKUP(F$142 &amp; "DO",BECO_Resultados!$D$7:$HX$87,12,FALSE)</f>
        <v>14531.282541424076</v>
      </c>
      <c r="G147" s="316">
        <f>-HLOOKUP(G$142 &amp; "DO",BECO_Resultados!$D$7:$HX$87,9,FALSE)-HLOOKUP(G$142 &amp; "DO",BECO_Resultados!$D$7:$HX$87,12,FALSE)</f>
        <v>10903.796300163534</v>
      </c>
      <c r="H147" s="316">
        <f>-HLOOKUP(H$142 &amp; "DO",BECO_Resultados!$D$7:$HX$87,9,FALSE)-HLOOKUP(H$142 &amp; "DO",BECO_Resultados!$D$7:$HX$87,12,FALSE)</f>
        <v>12551.102510649003</v>
      </c>
      <c r="I147" s="316">
        <f>-HLOOKUP(I$142 &amp; "DO",BECO_Resultados!$D$7:$HX$87,9,FALSE)-HLOOKUP(I$142 &amp; "DO",BECO_Resultados!$D$7:$HX$87,12,FALSE)</f>
        <v>12622.876768486169</v>
      </c>
      <c r="J147" s="316">
        <f>-HLOOKUP(J$142 &amp; "DO",BECO_Resultados!$D$7:$HX$87,9,FALSE)-HLOOKUP(J$142 &amp; "DO",BECO_Resultados!$D$7:$HX$87,12,FALSE)</f>
        <v>12547.465011327762</v>
      </c>
      <c r="K147" s="316">
        <f>-HLOOKUP(K$142 &amp; "DO",BECO_Resultados!$D$7:$HX$87,9,FALSE)-HLOOKUP(K$142 &amp; "DO",BECO_Resultados!$D$7:$HX$87,12,FALSE)</f>
        <v>23779.283278768522</v>
      </c>
    </row>
    <row r="148" spans="1:11" ht="12" customHeight="1" x14ac:dyDescent="0.25">
      <c r="A148" s="265" t="s">
        <v>777</v>
      </c>
      <c r="B148" s="598">
        <f>-HLOOKUP(B$142 &amp; "FO",BECO_Resultados!$D$7:$HX$87,9,FALSE)-HLOOKUP(B$142 &amp; "FO",BECO_Resultados!$D$7:$HX$87,12,FALSE)</f>
        <v>602.31030384721851</v>
      </c>
      <c r="C148" s="598">
        <f>-HLOOKUP(C$142 &amp; "FO",BECO_Resultados!$D$7:$HX$87,9,FALSE)-HLOOKUP(C$142 &amp; "FO",BECO_Resultados!$D$7:$HX$87,12,FALSE)</f>
        <v>426.58455648393959</v>
      </c>
      <c r="D148" s="598">
        <f>-HLOOKUP(D$142 &amp; "FO",BECO_Resultados!$D$7:$HX$87,9,FALSE)-HLOOKUP(D$142 &amp; "FO",BECO_Resultados!$D$7:$HX$87,12,FALSE)</f>
        <v>234.9732106936444</v>
      </c>
      <c r="E148" s="598">
        <f>-HLOOKUP(E$142 &amp; "FO",BECO_Resultados!$D$7:$HX$87,9,FALSE)-HLOOKUP(E$142 &amp; "FO",BECO_Resultados!$D$7:$HX$87,12,FALSE)</f>
        <v>1156.3283150286716</v>
      </c>
      <c r="F148" s="598">
        <f>-HLOOKUP(F$142 &amp; "FO",BECO_Resultados!$D$7:$HX$87,9,FALSE)-HLOOKUP(F$142 &amp; "FO",BECO_Resultados!$D$7:$HX$87,12,FALSE)</f>
        <v>2123.2284974446834</v>
      </c>
      <c r="G148" s="598">
        <f>-HLOOKUP(G$142 &amp; "FO",BECO_Resultados!$D$7:$HX$87,9,FALSE)-HLOOKUP(G$142 &amp; "FO",BECO_Resultados!$D$7:$HX$87,12,FALSE)</f>
        <v>1676.5298850553229</v>
      </c>
      <c r="H148" s="598">
        <f>-HLOOKUP(H$142 &amp; "FO",BECO_Resultados!$D$7:$HX$87,9,FALSE)-HLOOKUP(H$142 &amp; "FO",BECO_Resultados!$D$7:$HX$87,12,FALSE)</f>
        <v>2459.0904939687175</v>
      </c>
      <c r="I148" s="598">
        <f>-HLOOKUP(I$142 &amp; "FO",BECO_Resultados!$D$7:$HX$87,9,FALSE)-HLOOKUP(I$142 &amp; "FO",BECO_Resultados!$D$7:$HX$87,12,FALSE)</f>
        <v>1669.0489701865833</v>
      </c>
      <c r="J148" s="598">
        <f>-HLOOKUP(J$142 &amp; "FO",BECO_Resultados!$D$7:$HX$87,9,FALSE)-HLOOKUP(J$142 &amp; "FO",BECO_Resultados!$D$7:$HX$87,12,FALSE)</f>
        <v>1405.501321969173</v>
      </c>
      <c r="K148" s="598">
        <f>-HLOOKUP(K$142 &amp; "FO",BECO_Resultados!$D$7:$HX$87,9,FALSE)-HLOOKUP(K$142 &amp; "FO",BECO_Resultados!$D$7:$HX$87,12,FALSE)</f>
        <v>6650.098513302145</v>
      </c>
    </row>
    <row r="149" spans="1:11" ht="12" customHeight="1" x14ac:dyDescent="0.25">
      <c r="A149" s="205" t="s">
        <v>782</v>
      </c>
      <c r="B149" s="316">
        <f>-HLOOKUP(B$142 &amp; "KJ",BECO_Resultados!$D$7:$HX$87,9,FALSE)-HLOOKUP(B$142 &amp; "KJ",BECO_Resultados!$D$7:$HX$87,12,FALSE)</f>
        <v>1.7174705504449557</v>
      </c>
      <c r="C149" s="316">
        <f>-HLOOKUP(C$142 &amp; "KJ",BECO_Resultados!$D$7:$HX$87,9,FALSE)-HLOOKUP(C$142 &amp; "KJ",BECO_Resultados!$D$7:$HX$87,12,FALSE)</f>
        <v>0</v>
      </c>
      <c r="D149" s="316">
        <f>-HLOOKUP(D$142 &amp; "KJ",BECO_Resultados!$D$7:$HX$87,9,FALSE)-HLOOKUP(D$142 &amp; "KJ",BECO_Resultados!$D$7:$HX$87,12,FALSE)</f>
        <v>0</v>
      </c>
      <c r="E149" s="316">
        <f>-HLOOKUP(E$142 &amp; "KJ",BECO_Resultados!$D$7:$HX$87,9,FALSE)-HLOOKUP(E$142 &amp; "KJ",BECO_Resultados!$D$7:$HX$87,12,FALSE)</f>
        <v>56.316242038550143</v>
      </c>
      <c r="F149" s="316">
        <f>-HLOOKUP(F$142 &amp; "KJ",BECO_Resultados!$D$7:$HX$87,9,FALSE)-HLOOKUP(F$142 &amp; "KJ",BECO_Resultados!$D$7:$HX$87,12,FALSE)</f>
        <v>11.622045349855359</v>
      </c>
      <c r="G149" s="316">
        <f>-HLOOKUP(G$142 &amp; "KJ",BECO_Resultados!$D$7:$HX$87,9,FALSE)-HLOOKUP(G$142 &amp; "KJ",BECO_Resultados!$D$7:$HX$87,12,FALSE)</f>
        <v>0</v>
      </c>
      <c r="H149" s="316">
        <f>-HLOOKUP(H$142 &amp; "KJ",BECO_Resultados!$D$7:$HX$87,9,FALSE)-HLOOKUP(H$142 &amp; "KJ",BECO_Resultados!$D$7:$HX$87,12,FALSE)</f>
        <v>71.69997626205631</v>
      </c>
      <c r="I149" s="316">
        <f>-HLOOKUP(I$142 &amp; "KJ",BECO_Resultados!$D$7:$HX$87,9,FALSE)-HLOOKUP(I$142 &amp; "KJ",BECO_Resultados!$D$7:$HX$87,12,FALSE)</f>
        <v>82.874298311322676</v>
      </c>
      <c r="J149" s="316">
        <f>-HLOOKUP(J$142 &amp; "KJ",BECO_Resultados!$D$7:$HX$87,9,FALSE)-HLOOKUP(J$142 &amp; "KJ",BECO_Resultados!$D$7:$HX$87,12,FALSE)</f>
        <v>25.736329660807964</v>
      </c>
      <c r="K149" s="316">
        <f>-HLOOKUP(K$142 &amp; "KJ",BECO_Resultados!$D$7:$HX$87,9,FALSE)-HLOOKUP(K$142 &amp; "KJ",BECO_Resultados!$D$7:$HX$87,12,FALSE)</f>
        <v>405.92617576564254</v>
      </c>
    </row>
    <row r="150" spans="1:11" ht="12" customHeight="1" x14ac:dyDescent="0.25">
      <c r="A150" s="265" t="s">
        <v>779</v>
      </c>
      <c r="B150" s="598">
        <f>-HLOOKUP(B$142 &amp; "GL",BECO_Resultados!$D$7:$HX$87,9,FALSE)-HLOOKUP(B$142 &amp; "GL",BECO_Resultados!$D$7:$HX$87,12,FALSE)</f>
        <v>1019.619671697073</v>
      </c>
      <c r="C150" s="598">
        <f>-HLOOKUP(C$142 &amp; "GL",BECO_Resultados!$D$7:$HX$87,9,FALSE)-HLOOKUP(C$142 &amp; "GL",BECO_Resultados!$D$7:$HX$87,12,FALSE)</f>
        <v>969.74278916761341</v>
      </c>
      <c r="D150" s="598">
        <f>-HLOOKUP(D$142 &amp; "GL",BECO_Resultados!$D$7:$HX$87,9,FALSE)-HLOOKUP(D$142 &amp; "GL",BECO_Resultados!$D$7:$HX$87,12,FALSE)</f>
        <v>959.15629176885307</v>
      </c>
      <c r="E150" s="598">
        <f>-HLOOKUP(E$142 &amp; "GL",BECO_Resultados!$D$7:$HX$87,9,FALSE)-HLOOKUP(E$142 &amp; "GL",BECO_Resultados!$D$7:$HX$87,12,FALSE)</f>
        <v>963.66354499130478</v>
      </c>
      <c r="F150" s="598">
        <f>-HLOOKUP(F$142 &amp; "GL",BECO_Resultados!$D$7:$HX$87,9,FALSE)-HLOOKUP(F$142 &amp; "GL",BECO_Resultados!$D$7:$HX$87,12,FALSE)</f>
        <v>973.51217271113114</v>
      </c>
      <c r="G150" s="598">
        <f>-HLOOKUP(G$142 &amp; "GL",BECO_Resultados!$D$7:$HX$87,9,FALSE)-HLOOKUP(G$142 &amp; "GL",BECO_Resultados!$D$7:$HX$87,12,FALSE)</f>
        <v>1039.1732972963487</v>
      </c>
      <c r="H150" s="598">
        <f>-HLOOKUP(H$142 &amp; "GL",BECO_Resultados!$D$7:$HX$87,9,FALSE)-HLOOKUP(H$142 &amp; "GL",BECO_Resultados!$D$7:$HX$87,12,FALSE)</f>
        <v>993.67118378176679</v>
      </c>
      <c r="I150" s="598">
        <f>-HLOOKUP(I$142 &amp; "GL",BECO_Resultados!$D$7:$HX$87,9,FALSE)-HLOOKUP(I$142 &amp; "GL",BECO_Resultados!$D$7:$HX$87,12,FALSE)</f>
        <v>1065.7874360079916</v>
      </c>
      <c r="J150" s="598">
        <f>-HLOOKUP(J$142 &amp; "GL",BECO_Resultados!$D$7:$HX$87,9,FALSE)-HLOOKUP(J$142 &amp; "GL",BECO_Resultados!$D$7:$HX$87,12,FALSE)</f>
        <v>1082.2854666154622</v>
      </c>
      <c r="K150" s="598">
        <f>-HLOOKUP(K$142 &amp; "GL",BECO_Resultados!$D$7:$HX$87,9,FALSE)-HLOOKUP(K$142 &amp; "GL",BECO_Resultados!$D$7:$HX$87,12,FALSE)</f>
        <v>1043.30380516675</v>
      </c>
    </row>
    <row r="151" spans="1:11" ht="12" customHeight="1" x14ac:dyDescent="0.25">
      <c r="A151" s="205" t="s">
        <v>213</v>
      </c>
      <c r="B151" s="316">
        <f>-HLOOKUP(B$142 &amp; "BZ",BECO_Resultados!$D$7:$HX$87,9,FALSE)-HLOOKUP(B$142 &amp; "BZ",BECO_Resultados!$D$7:$HX$87,12,FALSE)</f>
        <v>5668.1770211313851</v>
      </c>
      <c r="C151" s="316">
        <f>-HLOOKUP(C$142 &amp; "BZ",BECO_Resultados!$D$7:$HX$87,9,FALSE)-HLOOKUP(C$142 &amp; "BZ",BECO_Resultados!$D$7:$HX$87,12,FALSE)</f>
        <v>5448.1895973140936</v>
      </c>
      <c r="D151" s="316">
        <f>-HLOOKUP(D$142 &amp; "BZ",BECO_Resultados!$D$7:$HX$87,9,FALSE)-HLOOKUP(D$142 &amp; "BZ",BECO_Resultados!$D$7:$HX$87,12,FALSE)</f>
        <v>5445.6095251955721</v>
      </c>
      <c r="E151" s="316">
        <f>-HLOOKUP(E$142 &amp; "BZ",BECO_Resultados!$D$7:$HX$87,9,FALSE)-HLOOKUP(E$142 &amp; "BZ",BECO_Resultados!$D$7:$HX$87,12,FALSE)</f>
        <v>8183.7100123781083</v>
      </c>
      <c r="F151" s="316">
        <f>-HLOOKUP(F$142 &amp; "BZ",BECO_Resultados!$D$7:$HX$87,9,FALSE)-HLOOKUP(F$142 &amp; "BZ",BECO_Resultados!$D$7:$HX$87,12,FALSE)</f>
        <v>9708.5616305945223</v>
      </c>
      <c r="G151" s="316">
        <f>-HLOOKUP(G$142 &amp; "BZ",BECO_Resultados!$D$7:$HX$87,9,FALSE)-HLOOKUP(G$142 &amp; "BZ",BECO_Resultados!$D$7:$HX$87,12,FALSE)</f>
        <v>11577.484383357751</v>
      </c>
      <c r="H151" s="316">
        <f>-HLOOKUP(H$142 &amp; "BZ",BECO_Resultados!$D$7:$HX$87,9,FALSE)-HLOOKUP(H$142 &amp; "BZ",BECO_Resultados!$D$7:$HX$87,12,FALSE)</f>
        <v>12122.289905405041</v>
      </c>
      <c r="I151" s="316">
        <f>-HLOOKUP(I$142 &amp; "BZ",BECO_Resultados!$D$7:$HX$87,9,FALSE)-HLOOKUP(I$142 &amp; "BZ",BECO_Resultados!$D$7:$HX$87,12,FALSE)</f>
        <v>10787.743037246266</v>
      </c>
      <c r="J151" s="316">
        <f>-HLOOKUP(J$142 &amp; "BZ",BECO_Resultados!$D$7:$HX$87,9,FALSE)-HLOOKUP(J$142 &amp; "BZ",BECO_Resultados!$D$7:$HX$87,12,FALSE)</f>
        <v>13805.382195320983</v>
      </c>
      <c r="K151" s="316">
        <f>-HLOOKUP(K$142 &amp; "BZ",BECO_Resultados!$D$7:$HX$87,9,FALSE)-HLOOKUP(K$142 &amp; "BZ",BECO_Resultados!$D$7:$HX$87,12,FALSE)</f>
        <v>16302.323367689241</v>
      </c>
    </row>
    <row r="152" spans="1:11" ht="12" customHeight="1" x14ac:dyDescent="0.25">
      <c r="A152" s="265" t="s">
        <v>780</v>
      </c>
      <c r="B152" s="598">
        <f>-HLOOKUP(B$142 &amp; "OR",BECO_Resultados!$D$7:$HX$87,10,FALSE)-HLOOKUP(B$142 &amp; "OR",BECO_Resultados!$D$7:$HX$87,12,FALSE)</f>
        <v>266.49081083821801</v>
      </c>
      <c r="C152" s="598">
        <f>-HLOOKUP(C$142 &amp; "OR",BECO_Resultados!$D$7:$HX$87,10,FALSE)-HLOOKUP(C$142 &amp; "OR",BECO_Resultados!$D$7:$HX$87,12,FALSE)</f>
        <v>214.18730087624328</v>
      </c>
      <c r="D152" s="598">
        <f>-HLOOKUP(D$142 &amp; "OR",BECO_Resultados!$D$7:$HX$87,10,FALSE)-HLOOKUP(D$142 &amp; "OR",BECO_Resultados!$D$7:$HX$87,12,FALSE)</f>
        <v>226.25862489015654</v>
      </c>
      <c r="E152" s="598">
        <f>-HLOOKUP(E$142 &amp; "OR",BECO_Resultados!$D$7:$HX$87,10,FALSE)-HLOOKUP(E$142 &amp; "OR",BECO_Resultados!$D$7:$HX$87,12,FALSE)</f>
        <v>235.78622329921293</v>
      </c>
      <c r="F152" s="598">
        <f>-HLOOKUP(F$142 &amp; "OR",BECO_Resultados!$D$7:$HX$87,10,FALSE)-HLOOKUP(F$142 &amp; "OR",BECO_Resultados!$D$7:$HX$87,12,FALSE)</f>
        <v>167.86750349995111</v>
      </c>
      <c r="G152" s="598">
        <f>-HLOOKUP(G$142 &amp; "OR",BECO_Resultados!$D$7:$HX$87,10,FALSE)-HLOOKUP(G$142 &amp; "OR",BECO_Resultados!$D$7:$HX$87,12,FALSE)</f>
        <v>178.53202877017185</v>
      </c>
      <c r="H152" s="598">
        <f>-HLOOKUP(H$142 &amp; "OR",BECO_Resultados!$D$7:$HX$87,10,FALSE)-HLOOKUP(H$142 &amp; "OR",BECO_Resultados!$D$7:$HX$87,12,FALSE)</f>
        <v>228.11298136955165</v>
      </c>
      <c r="I152" s="598">
        <f>-HLOOKUP(I$142 &amp; "OR",BECO_Resultados!$D$7:$HX$87,10,FALSE)-HLOOKUP(I$142 &amp; "OR",BECO_Resultados!$D$7:$HX$87,12,FALSE)</f>
        <v>239.25708644098833</v>
      </c>
      <c r="J152" s="598">
        <f>-HLOOKUP(J$142 &amp; "OR",BECO_Resultados!$D$7:$HX$87,10,FALSE)-HLOOKUP(J$142 &amp; "OR",BECO_Resultados!$D$7:$HX$87,12,FALSE)</f>
        <v>285.87287504932607</v>
      </c>
      <c r="K152" s="598">
        <f>-HLOOKUP(K$142 &amp; "OR",BECO_Resultados!$D$7:$HX$87,10,FALSE)-HLOOKUP(K$142 &amp; "OR",BECO_Resultados!$D$7:$HX$87,12,FALSE)</f>
        <v>280.28587569785918</v>
      </c>
    </row>
    <row r="153" spans="1:11" ht="12" customHeight="1" thickBot="1" x14ac:dyDescent="0.3">
      <c r="A153" s="262"/>
      <c r="B153" s="599">
        <f>SUM(B143:B152)</f>
        <v>349707.29041396297</v>
      </c>
      <c r="C153" s="599">
        <f t="shared" ref="C153:K153" si="2">SUM(C143:C152)</f>
        <v>329911.01101489423</v>
      </c>
      <c r="D153" s="599">
        <f t="shared" si="2"/>
        <v>347610.92500279658</v>
      </c>
      <c r="E153" s="599">
        <f t="shared" si="2"/>
        <v>371748.76704819262</v>
      </c>
      <c r="F153" s="599">
        <f t="shared" si="2"/>
        <v>430840.21376485639</v>
      </c>
      <c r="G153" s="599">
        <f t="shared" si="2"/>
        <v>445748.25025075948</v>
      </c>
      <c r="H153" s="599">
        <f t="shared" si="2"/>
        <v>402340.79462711432</v>
      </c>
      <c r="I153" s="599">
        <f t="shared" si="2"/>
        <v>413958.65252941166</v>
      </c>
      <c r="J153" s="599">
        <f t="shared" si="2"/>
        <v>440585.42202769977</v>
      </c>
      <c r="K153" s="599">
        <f t="shared" si="2"/>
        <v>504421.75817506935</v>
      </c>
    </row>
    <row r="154" spans="1:11" ht="12" customHeight="1" x14ac:dyDescent="0.25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</row>
    <row r="155" spans="1:11" ht="12" customHeight="1" x14ac:dyDescent="0.25">
      <c r="A155" s="205"/>
      <c r="B155" s="600"/>
      <c r="C155" s="600"/>
      <c r="D155" s="600"/>
      <c r="E155" s="600"/>
      <c r="F155" s="600"/>
      <c r="G155" s="600"/>
      <c r="H155" s="600"/>
      <c r="I155" s="600"/>
      <c r="J155" s="600"/>
      <c r="K155" s="600"/>
    </row>
    <row r="156" spans="1:11" ht="12" customHeight="1" x14ac:dyDescent="0.25">
      <c r="A156" s="268" t="s">
        <v>783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</row>
    <row r="157" spans="1:11" ht="12" customHeight="1" x14ac:dyDescent="0.25">
      <c r="A157" s="267"/>
      <c r="B157" s="266">
        <v>2006</v>
      </c>
      <c r="C157" s="266">
        <v>2007</v>
      </c>
      <c r="D157" s="266">
        <v>2008</v>
      </c>
      <c r="E157" s="266">
        <v>2009</v>
      </c>
      <c r="F157" s="266">
        <v>2010</v>
      </c>
      <c r="G157" s="266">
        <v>2011</v>
      </c>
      <c r="H157" s="266">
        <v>2012</v>
      </c>
      <c r="I157" s="266">
        <v>2013</v>
      </c>
      <c r="J157" s="266">
        <v>2014</v>
      </c>
      <c r="K157" s="266">
        <v>2015</v>
      </c>
    </row>
    <row r="158" spans="1:11" ht="12" customHeight="1" x14ac:dyDescent="0.25">
      <c r="A158" s="205" t="s">
        <v>775</v>
      </c>
      <c r="B158" s="316">
        <f>-HLOOKUP(B$142 &amp; "HE",BECO_Resultados!$D$7:$HX$87,8,FALSE)</f>
        <v>184047.30540000001</v>
      </c>
      <c r="C158" s="316">
        <f>-HLOOKUP(C$142 &amp; "HE",BECO_Resultados!$D$7:$HX$87,8,FALSE)</f>
        <v>176929.40592000002</v>
      </c>
      <c r="D158" s="316">
        <f>-HLOOKUP(D$142 &amp; "HE",BECO_Resultados!$D$7:$HX$87,8,FALSE)</f>
        <v>206601.76296000002</v>
      </c>
      <c r="E158" s="316">
        <f>-HLOOKUP(E$142 &amp; "HE",BECO_Resultados!$D$7:$HX$87,8,FALSE)</f>
        <v>155300.45868000001</v>
      </c>
      <c r="F158" s="316">
        <f>-HLOOKUP(F$142 &amp; "HE",BECO_Resultados!$D$7:$HX$87,8,FALSE)</f>
        <v>188296.39908</v>
      </c>
      <c r="G158" s="316">
        <f>-HLOOKUP(G$142 &amp; "HE",BECO_Resultados!$D$7:$HX$87,8,FALSE)</f>
        <v>264634.09992000001</v>
      </c>
      <c r="H158" s="316">
        <f>-HLOOKUP(H$142 &amp; "HE",BECO_Resultados!$D$7:$HX$87,8,FALSE)</f>
        <v>202767.72048000002</v>
      </c>
      <c r="I158" s="316">
        <f>-HLOOKUP(I$142 &amp; "HE",BECO_Resultados!$D$7:$HX$87,8,FALSE)</f>
        <v>178024.00175999998</v>
      </c>
      <c r="J158" s="316">
        <f>-HLOOKUP(J$142 &amp; "HE",BECO_Resultados!$D$7:$HX$87,8,FALSE)</f>
        <v>180385.52651999998</v>
      </c>
      <c r="K158" s="316">
        <f>-HLOOKUP(K$142 &amp; "HE",BECO_Resultados!$D$7:$HX$87,8,FALSE)</f>
        <v>223233.00983999998</v>
      </c>
    </row>
    <row r="159" spans="1:11" ht="12" customHeight="1" x14ac:dyDescent="0.25">
      <c r="A159" s="265" t="s">
        <v>413</v>
      </c>
      <c r="B159" s="598">
        <f>-HLOOKUP(B$142 &amp; "CM",BECO_Resultados!$D$7:$HX$87,9,FALSE)</f>
        <v>23247.957129965791</v>
      </c>
      <c r="C159" s="598">
        <f>-HLOOKUP(C$142 &amp; "CM",BECO_Resultados!$D$7:$HX$87,9,FALSE)</f>
        <v>26767.325303231435</v>
      </c>
      <c r="D159" s="598">
        <f>-HLOOKUP(D$142 &amp; "CM",BECO_Resultados!$D$7:$HX$87,9,FALSE)</f>
        <v>23262.622345550939</v>
      </c>
      <c r="E159" s="598">
        <f>-HLOOKUP(E$142 &amp; "CM",BECO_Resultados!$D$7:$HX$87,9,FALSE)</f>
        <v>39151.157702296769</v>
      </c>
      <c r="F159" s="598">
        <f>-HLOOKUP(F$142 &amp; "CM",BECO_Resultados!$D$7:$HX$87,9,FALSE)</f>
        <v>41529.599417148078</v>
      </c>
      <c r="G159" s="598">
        <f>-HLOOKUP(G$142 &amp; "CM",BECO_Resultados!$D$7:$HX$87,9,FALSE)</f>
        <v>17671.028422503405</v>
      </c>
      <c r="H159" s="598">
        <f>-HLOOKUP(H$142 &amp; "CM",BECO_Resultados!$D$7:$HX$87,9,FALSE)</f>
        <v>28375.639201197959</v>
      </c>
      <c r="I159" s="598">
        <f>-HLOOKUP(I$142 &amp; "CM",BECO_Resultados!$D$7:$HX$87,9,FALSE)</f>
        <v>52771.087526721756</v>
      </c>
      <c r="J159" s="598">
        <f>-HLOOKUP(J$142 &amp; "CM",BECO_Resultados!$D$7:$HX$87,9,FALSE)</f>
        <v>56197.48117048345</v>
      </c>
      <c r="K159" s="598">
        <f>-HLOOKUP(K$142 &amp; "CM",BECO_Resultados!$D$7:$HX$87,9,FALSE)</f>
        <v>61671.260729412432</v>
      </c>
    </row>
    <row r="160" spans="1:11" ht="12" customHeight="1" x14ac:dyDescent="0.25">
      <c r="A160" s="205" t="s">
        <v>589</v>
      </c>
      <c r="B160" s="316">
        <f>-HLOOKUP(B$142 &amp; "GN",BECO_Resultados!$D$7:$HX$87,9,FALSE)</f>
        <v>71723.413103668208</v>
      </c>
      <c r="C160" s="316">
        <f>-HLOOKUP(C$142 &amp; "GN",BECO_Resultados!$D$7:$HX$87,9,FALSE)</f>
        <v>59891.506809695231</v>
      </c>
      <c r="D160" s="316">
        <f>-HLOOKUP(D$142 &amp; "GN",BECO_Resultados!$D$7:$HX$87,9,FALSE)</f>
        <v>51843.135612399899</v>
      </c>
      <c r="E160" s="316">
        <f>-HLOOKUP(E$142 &amp; "GN",BECO_Resultados!$D$7:$HX$87,9,FALSE)</f>
        <v>97797.803389173467</v>
      </c>
      <c r="F160" s="316">
        <f>-HLOOKUP(F$142 &amp; "GN",BECO_Resultados!$D$7:$HX$87,9,FALSE)</f>
        <v>107804.44944825328</v>
      </c>
      <c r="G160" s="316">
        <f>-HLOOKUP(G$142 &amp; "GN",BECO_Resultados!$D$7:$HX$87,9,FALSE)</f>
        <v>75288.122610561419</v>
      </c>
      <c r="H160" s="316">
        <f>-HLOOKUP(H$142 &amp; "GN",BECO_Resultados!$D$7:$HX$87,9,FALSE)</f>
        <v>79937.749678316133</v>
      </c>
      <c r="I160" s="316">
        <f>-HLOOKUP(I$142 &amp; "GN",BECO_Resultados!$D$7:$HX$87,9,FALSE)</f>
        <v>103632.40575693353</v>
      </c>
      <c r="J160" s="316">
        <f>-HLOOKUP(J$142 &amp; "GN",BECO_Resultados!$D$7:$HX$87,9,FALSE)</f>
        <v>116369.4053757276</v>
      </c>
      <c r="K160" s="316">
        <f>-HLOOKUP(K$142 &amp; "GN",BECO_Resultados!$D$7:$HX$87,9,FALSE)</f>
        <v>114530.41839434289</v>
      </c>
    </row>
    <row r="161" spans="1:11" ht="12" customHeight="1" x14ac:dyDescent="0.25">
      <c r="A161" s="265" t="s">
        <v>778</v>
      </c>
      <c r="B161" s="598">
        <f>-HLOOKUP(B$142 &amp; "PT",BECO_Resultados!$D$7:$HX$87,9,FALSE)</f>
        <v>0</v>
      </c>
      <c r="C161" s="598">
        <f>-HLOOKUP(C$142 &amp; "PT",BECO_Resultados!$D$7:$HX$87,9,FALSE)</f>
        <v>0</v>
      </c>
      <c r="D161" s="598">
        <f>-HLOOKUP(D$142 &amp; "PT",BECO_Resultados!$D$7:$HX$87,9,FALSE)</f>
        <v>0</v>
      </c>
      <c r="E161" s="598">
        <f>-HLOOKUP(E$142 &amp; "PT",BECO_Resultados!$D$7:$HX$87,9,FALSE)</f>
        <v>0</v>
      </c>
      <c r="F161" s="598">
        <f>-HLOOKUP(F$142 &amp; "PT",BECO_Resultados!$D$7:$HX$87,9,FALSE)</f>
        <v>0</v>
      </c>
      <c r="G161" s="598">
        <f>-HLOOKUP(G$142 &amp; "PT",BECO_Resultados!$D$7:$HX$87,9,FALSE)</f>
        <v>0</v>
      </c>
      <c r="H161" s="598">
        <f>-HLOOKUP(H$142 &amp; "PT",BECO_Resultados!$D$7:$HX$87,9,FALSE)</f>
        <v>0</v>
      </c>
      <c r="I161" s="598">
        <f>-HLOOKUP(I$142 &amp; "PT",BECO_Resultados!$D$7:$HX$87,9,FALSE)</f>
        <v>0</v>
      </c>
      <c r="J161" s="598">
        <f>-HLOOKUP(J$142 &amp; "PT",BECO_Resultados!$D$7:$HX$87,9,FALSE)</f>
        <v>0</v>
      </c>
      <c r="K161" s="598">
        <f>-HLOOKUP(K$142 &amp; "PT",BECO_Resultados!$D$7:$HX$87,9,FALSE)</f>
        <v>0</v>
      </c>
    </row>
    <row r="162" spans="1:11" ht="12" customHeight="1" x14ac:dyDescent="0.25">
      <c r="A162" s="205" t="s">
        <v>776</v>
      </c>
      <c r="B162" s="316">
        <f>-HLOOKUP(B$142 &amp; "DO",BECO_Resultados!$D$7:$HX$87,9,FALSE)</f>
        <v>6.1334836515199989</v>
      </c>
      <c r="C162" s="316">
        <f>-HLOOKUP(C$142 &amp; "DO",BECO_Resultados!$D$7:$HX$87,9,FALSE)</f>
        <v>23.17305810099672</v>
      </c>
      <c r="D162" s="316">
        <f>-HLOOKUP(D$142 &amp; "DO",BECO_Resultados!$D$7:$HX$87,9,FALSE)</f>
        <v>4.3225899643550942</v>
      </c>
      <c r="E162" s="316">
        <f>-HLOOKUP(E$142 &amp; "DO",BECO_Resultados!$D$7:$HX$87,9,FALSE)</f>
        <v>2273.0009352783977</v>
      </c>
      <c r="F162" s="316">
        <f>-HLOOKUP(F$142 &amp; "DO",BECO_Resultados!$D$7:$HX$87,9,FALSE)</f>
        <v>3943.7357292243169</v>
      </c>
      <c r="G162" s="316">
        <f>-HLOOKUP(G$142 &amp; "DO",BECO_Resultados!$D$7:$HX$87,9,FALSE)</f>
        <v>40.370219660479997</v>
      </c>
      <c r="H162" s="316">
        <f>-HLOOKUP(H$142 &amp; "DO",BECO_Resultados!$D$7:$HX$87,9,FALSE)</f>
        <v>1725.8105740444776</v>
      </c>
      <c r="I162" s="316">
        <f>-HLOOKUP(I$142 &amp; "DO",BECO_Resultados!$D$7:$HX$87,9,FALSE)</f>
        <v>1633.1352872484756</v>
      </c>
      <c r="J162" s="316">
        <f>-HLOOKUP(J$142 &amp; "DO",BECO_Resultados!$D$7:$HX$87,9,FALSE)</f>
        <v>1309.2136370458534</v>
      </c>
      <c r="K162" s="316">
        <f>-HLOOKUP(K$142 &amp; "DO",BECO_Resultados!$D$7:$HX$87,9,FALSE)</f>
        <v>12371.721287618353</v>
      </c>
    </row>
    <row r="163" spans="1:11" ht="12" customHeight="1" x14ac:dyDescent="0.25">
      <c r="A163" s="265" t="s">
        <v>777</v>
      </c>
      <c r="B163" s="598">
        <f>-HLOOKUP(B$142 &amp; "FO",BECO_Resultados!$D$7:$HX$87,9,FALSE)</f>
        <v>602.31030384721851</v>
      </c>
      <c r="C163" s="598">
        <f>-HLOOKUP(C$142 &amp; "FO",BECO_Resultados!$D$7:$HX$87,9,FALSE)</f>
        <v>426.58455648393959</v>
      </c>
      <c r="D163" s="598">
        <f>-HLOOKUP(D$142 &amp; "FO",BECO_Resultados!$D$7:$HX$87,9,FALSE)</f>
        <v>234.9732106936444</v>
      </c>
      <c r="E163" s="598">
        <f>-HLOOKUP(E$142 &amp; "FO",BECO_Resultados!$D$7:$HX$87,9,FALSE)</f>
        <v>1156.3283150286716</v>
      </c>
      <c r="F163" s="598">
        <f>-HLOOKUP(F$142 &amp; "FO",BECO_Resultados!$D$7:$HX$87,9,FALSE)</f>
        <v>2123.2284974446834</v>
      </c>
      <c r="G163" s="598">
        <f>-HLOOKUP(G$142 &amp; "FO",BECO_Resultados!$D$7:$HX$87,9,FALSE)</f>
        <v>1676.5298850553229</v>
      </c>
      <c r="H163" s="598">
        <f>-HLOOKUP(H$142 &amp; "FO",BECO_Resultados!$D$7:$HX$87,9,FALSE)</f>
        <v>2459.0904939687175</v>
      </c>
      <c r="I163" s="598">
        <f>-HLOOKUP(I$142 &amp; "FO",BECO_Resultados!$D$7:$HX$87,9,FALSE)</f>
        <v>1669.0489701865833</v>
      </c>
      <c r="J163" s="598">
        <f>-HLOOKUP(J$142 &amp; "FO",BECO_Resultados!$D$7:$HX$87,9,FALSE)</f>
        <v>1405.501321969173</v>
      </c>
      <c r="K163" s="598">
        <f>-HLOOKUP(K$142 &amp; "FO",BECO_Resultados!$D$7:$HX$87,9,FALSE)</f>
        <v>6650.098513302145</v>
      </c>
    </row>
    <row r="164" spans="1:11" ht="12" customHeight="1" x14ac:dyDescent="0.25">
      <c r="A164" s="205" t="s">
        <v>782</v>
      </c>
      <c r="B164" s="316">
        <f>-HLOOKUP(B$142 &amp; "KJ",BECO_Resultados!$D$7:$HX$87,9,FALSE)</f>
        <v>1.7174705504449557</v>
      </c>
      <c r="C164" s="316">
        <f>-HLOOKUP(C$142 &amp; "KJ",BECO_Resultados!$D$7:$HX$87,9,FALSE)</f>
        <v>0</v>
      </c>
      <c r="D164" s="316">
        <f>-HLOOKUP(D$142 &amp; "KJ",BECO_Resultados!$D$7:$HX$87,9,FALSE)</f>
        <v>0</v>
      </c>
      <c r="E164" s="316">
        <f>-HLOOKUP(E$142 &amp; "KJ",BECO_Resultados!$D$7:$HX$87,9,FALSE)</f>
        <v>56.316242038550143</v>
      </c>
      <c r="F164" s="316">
        <f>-HLOOKUP(F$142 &amp; "KJ",BECO_Resultados!$D$7:$HX$87,9,FALSE)</f>
        <v>11.622045349855359</v>
      </c>
      <c r="G164" s="316">
        <f>-HLOOKUP(G$142 &amp; "KJ",BECO_Resultados!$D$7:$HX$87,9,FALSE)</f>
        <v>0</v>
      </c>
      <c r="H164" s="316">
        <f>-HLOOKUP(H$142 &amp; "KJ",BECO_Resultados!$D$7:$HX$87,9,FALSE)</f>
        <v>71.69997626205631</v>
      </c>
      <c r="I164" s="316">
        <f>-HLOOKUP(I$142 &amp; "KJ",BECO_Resultados!$D$7:$HX$87,9,FALSE)</f>
        <v>82.874298311322676</v>
      </c>
      <c r="J164" s="316">
        <f>-HLOOKUP(J$142 &amp; "KJ",BECO_Resultados!$D$7:$HX$87,9,FALSE)</f>
        <v>25.736329660807964</v>
      </c>
      <c r="K164" s="316">
        <f>-HLOOKUP(K$142 &amp; "KJ",BECO_Resultados!$D$7:$HX$87,9,FALSE)</f>
        <v>405.92617576564254</v>
      </c>
    </row>
    <row r="165" spans="1:11" ht="12" customHeight="1" x14ac:dyDescent="0.25">
      <c r="A165" s="265" t="s">
        <v>779</v>
      </c>
      <c r="B165" s="598">
        <f>-HLOOKUP(B$142 &amp; "GL",BECO_Resultados!$D$7:$HX$87,9,FALSE)</f>
        <v>0</v>
      </c>
      <c r="C165" s="598">
        <f>-HLOOKUP(C$142 &amp; "GL",BECO_Resultados!$D$7:$HX$87,9,FALSE)</f>
        <v>0</v>
      </c>
      <c r="D165" s="598">
        <f>-HLOOKUP(D$142 &amp; "GL",BECO_Resultados!$D$7:$HX$87,9,FALSE)</f>
        <v>0</v>
      </c>
      <c r="E165" s="598">
        <f>-HLOOKUP(E$142 &amp; "GL",BECO_Resultados!$D$7:$HX$87,9,FALSE)</f>
        <v>0</v>
      </c>
      <c r="F165" s="598">
        <f>-HLOOKUP(F$142 &amp; "GL",BECO_Resultados!$D$7:$HX$87,9,FALSE)</f>
        <v>0</v>
      </c>
      <c r="G165" s="598">
        <f>-HLOOKUP(G$142 &amp; "GL",BECO_Resultados!$D$7:$HX$87,9,FALSE)</f>
        <v>0</v>
      </c>
      <c r="H165" s="598">
        <f>-HLOOKUP(H$142 &amp; "GL",BECO_Resultados!$D$7:$HX$87,9,FALSE)</f>
        <v>0</v>
      </c>
      <c r="I165" s="598">
        <f>-HLOOKUP(I$142 &amp; "GL",BECO_Resultados!$D$7:$HX$87,9,FALSE)</f>
        <v>0</v>
      </c>
      <c r="J165" s="598">
        <f>-HLOOKUP(J$142 &amp; "GL",BECO_Resultados!$D$7:$HX$87,9,FALSE)</f>
        <v>0</v>
      </c>
      <c r="K165" s="598">
        <f>-HLOOKUP(K$142 &amp; "GL",BECO_Resultados!$D$7:$HX$87,9,FALSE)</f>
        <v>0</v>
      </c>
    </row>
    <row r="166" spans="1:11" ht="12" customHeight="1" x14ac:dyDescent="0.25">
      <c r="A166" s="205" t="s">
        <v>213</v>
      </c>
      <c r="B166" s="316">
        <f>-HLOOKUP(B$142 &amp; "BZ",BECO_Resultados!$D$7:$HX$87,9,FALSE)</f>
        <v>0</v>
      </c>
      <c r="C166" s="316">
        <f>-HLOOKUP(C$142 &amp; "BZ",BECO_Resultados!$D$7:$HX$87,9,FALSE)</f>
        <v>0</v>
      </c>
      <c r="D166" s="316">
        <f>-HLOOKUP(D$142 &amp; "BZ",BECO_Resultados!$D$7:$HX$87,9,FALSE)</f>
        <v>0</v>
      </c>
      <c r="E166" s="316">
        <f>-HLOOKUP(E$142 &amp; "BZ",BECO_Resultados!$D$7:$HX$87,9,FALSE)</f>
        <v>0</v>
      </c>
      <c r="F166" s="316">
        <f>-HLOOKUP(F$142 &amp; "BZ",BECO_Resultados!$D$7:$HX$87,9,FALSE)</f>
        <v>0</v>
      </c>
      <c r="G166" s="316">
        <f>-HLOOKUP(G$142 &amp; "BZ",BECO_Resultados!$D$7:$HX$87,9,FALSE)</f>
        <v>0</v>
      </c>
      <c r="H166" s="316">
        <f>-HLOOKUP(H$142 &amp; "BZ",BECO_Resultados!$D$7:$HX$87,9,FALSE)</f>
        <v>0</v>
      </c>
      <c r="I166" s="316">
        <f>-HLOOKUP(I$142 &amp; "BZ",BECO_Resultados!$D$7:$HX$87,9,FALSE)</f>
        <v>0</v>
      </c>
      <c r="J166" s="316">
        <f>-HLOOKUP(J$142 &amp; "BZ",BECO_Resultados!$D$7:$HX$87,9,FALSE)</f>
        <v>0</v>
      </c>
      <c r="K166" s="316">
        <f>-HLOOKUP(K$142 &amp; "BZ",BECO_Resultados!$D$7:$HX$87,9,FALSE)</f>
        <v>0</v>
      </c>
    </row>
    <row r="167" spans="1:11" ht="12" customHeight="1" x14ac:dyDescent="0.25">
      <c r="A167" s="265" t="s">
        <v>780</v>
      </c>
      <c r="B167" s="598">
        <f>-HLOOKUP(B$142 &amp; "OR",BECO_Resultados!$D$7:$HX$87,10,FALSE)</f>
        <v>226.73301404399905</v>
      </c>
      <c r="C167" s="598">
        <f>-HLOOKUP(C$142 &amp; "OR",BECO_Resultados!$D$7:$HX$87,10,FALSE)</f>
        <v>179.60750971199909</v>
      </c>
      <c r="D167" s="598">
        <f>-HLOOKUP(D$142 &amp; "OR",BECO_Resultados!$D$7:$HX$87,10,FALSE)</f>
        <v>194.10540015599895</v>
      </c>
      <c r="E167" s="598">
        <f>-HLOOKUP(E$142 &amp; "OR",BECO_Resultados!$D$7:$HX$87,10,FALSE)</f>
        <v>207.74813050799892</v>
      </c>
      <c r="F167" s="598">
        <f>-HLOOKUP(F$142 &amp; "OR",BECO_Resultados!$D$7:$HX$87,10,FALSE)</f>
        <v>138.85171167599896</v>
      </c>
      <c r="G167" s="598">
        <f>-HLOOKUP(G$142 &amp; "OR",BECO_Resultados!$D$7:$HX$87,10,FALSE)</f>
        <v>148.57900048799894</v>
      </c>
      <c r="H167" s="598">
        <f>-HLOOKUP(H$142 &amp; "OR",BECO_Resultados!$D$7:$HX$87,10,FALSE)</f>
        <v>197.47696078799899</v>
      </c>
      <c r="I167" s="598">
        <f>-HLOOKUP(I$142 &amp; "OR",BECO_Resultados!$D$7:$HX$87,10,FALSE)</f>
        <v>207.44928935999889</v>
      </c>
      <c r="J167" s="598">
        <f>-HLOOKUP(J$142 &amp; "OR",BECO_Resultados!$D$7:$HX$87,10,FALSE)</f>
        <v>252.82907236800003</v>
      </c>
      <c r="K167" s="598">
        <f>-HLOOKUP(K$142 &amp; "OR",BECO_Resultados!$D$7:$HX$87,10,FALSE)</f>
        <v>246.15881391600001</v>
      </c>
    </row>
    <row r="168" spans="1:11" ht="12" customHeight="1" thickBot="1" x14ac:dyDescent="0.3">
      <c r="A168" s="262"/>
      <c r="B168" s="599">
        <f>SUM(B158:B167)</f>
        <v>279855.56990572723</v>
      </c>
      <c r="C168" s="599">
        <f t="shared" ref="C168:K168" si="3">SUM(C158:C167)</f>
        <v>264217.60315722361</v>
      </c>
      <c r="D168" s="599">
        <f t="shared" si="3"/>
        <v>282140.92211876489</v>
      </c>
      <c r="E168" s="599">
        <f t="shared" si="3"/>
        <v>295942.81339432392</v>
      </c>
      <c r="F168" s="599">
        <f t="shared" si="3"/>
        <v>343847.88592909626</v>
      </c>
      <c r="G168" s="599">
        <f t="shared" si="3"/>
        <v>359458.73005826859</v>
      </c>
      <c r="H168" s="599">
        <f t="shared" si="3"/>
        <v>315535.18736457737</v>
      </c>
      <c r="I168" s="599">
        <f t="shared" si="3"/>
        <v>338020.00288876164</v>
      </c>
      <c r="J168" s="599">
        <f t="shared" si="3"/>
        <v>355945.69342725485</v>
      </c>
      <c r="K168" s="599">
        <f t="shared" si="3"/>
        <v>419108.59375435737</v>
      </c>
    </row>
    <row r="169" spans="1:11" ht="12" customHeight="1" x14ac:dyDescent="0.25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</row>
    <row r="170" spans="1:11" ht="12" customHeight="1" x14ac:dyDescent="0.25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</row>
    <row r="171" spans="1:11" ht="12" customHeight="1" x14ac:dyDescent="0.25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</row>
    <row r="172" spans="1:11" ht="12" customHeight="1" x14ac:dyDescent="0.25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</row>
    <row r="173" spans="1:11" ht="12" customHeight="1" x14ac:dyDescent="0.25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</row>
    <row r="174" spans="1:11" ht="12" customHeight="1" x14ac:dyDescent="0.25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</row>
    <row r="175" spans="1:11" ht="12" customHeight="1" x14ac:dyDescent="0.25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</row>
    <row r="176" spans="1:11" ht="12" customHeight="1" x14ac:dyDescent="0.25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</row>
    <row r="177" spans="1:11" ht="12" customHeight="1" x14ac:dyDescent="0.25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</row>
    <row r="178" spans="1:11" ht="12" customHeight="1" x14ac:dyDescent="0.25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</row>
    <row r="179" spans="1:11" ht="12" customHeight="1" x14ac:dyDescent="0.25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</row>
    <row r="180" spans="1:11" ht="12" customHeight="1" x14ac:dyDescent="0.25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</row>
    <row r="181" spans="1:11" ht="12" customHeight="1" x14ac:dyDescent="0.25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</row>
    <row r="182" spans="1:11" ht="12" customHeight="1" x14ac:dyDescent="0.25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</row>
    <row r="183" spans="1:11" ht="12" customHeight="1" x14ac:dyDescent="0.25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</row>
    <row r="184" spans="1:11" ht="12" customHeight="1" x14ac:dyDescent="0.25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</row>
    <row r="185" spans="1:11" ht="12" customHeight="1" x14ac:dyDescent="0.25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</row>
    <row r="186" spans="1:11" ht="12" customHeight="1" x14ac:dyDescent="0.25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</row>
    <row r="187" spans="1:11" ht="12" customHeight="1" x14ac:dyDescent="0.25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</row>
    <row r="188" spans="1:11" ht="12" customHeight="1" x14ac:dyDescent="0.25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</row>
    <row r="189" spans="1:11" ht="12" customHeight="1" x14ac:dyDescent="0.25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</row>
    <row r="190" spans="1:11" ht="12" customHeight="1" x14ac:dyDescent="0.25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</row>
    <row r="191" spans="1:11" ht="12" customHeight="1" x14ac:dyDescent="0.25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</row>
    <row r="192" spans="1:11" ht="12" customHeight="1" x14ac:dyDescent="0.25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</row>
    <row r="193" spans="1:11" ht="12" customHeight="1" x14ac:dyDescent="0.25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</row>
    <row r="194" spans="1:11" ht="12" customHeight="1" x14ac:dyDescent="0.25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</row>
    <row r="195" spans="1:11" ht="12" customHeight="1" x14ac:dyDescent="0.25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</row>
    <row r="196" spans="1:11" ht="12" customHeight="1" x14ac:dyDescent="0.25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</row>
    <row r="197" spans="1:11" ht="12" customHeight="1" x14ac:dyDescent="0.25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</row>
    <row r="198" spans="1:11" ht="12" customHeight="1" x14ac:dyDescent="0.25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</row>
    <row r="199" spans="1:11" ht="12" customHeight="1" x14ac:dyDescent="0.25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</row>
    <row r="200" spans="1:11" ht="12" customHeight="1" x14ac:dyDescent="0.25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</row>
    <row r="201" spans="1:11" ht="12" customHeight="1" x14ac:dyDescent="0.25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</row>
    <row r="202" spans="1:11" ht="12" customHeight="1" x14ac:dyDescent="0.25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</row>
    <row r="203" spans="1:11" ht="12" customHeight="1" x14ac:dyDescent="0.25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</row>
    <row r="204" spans="1:11" ht="12" customHeight="1" x14ac:dyDescent="0.25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</row>
    <row r="205" spans="1:11" ht="12" customHeight="1" x14ac:dyDescent="0.25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</row>
    <row r="206" spans="1:11" ht="12" customHeight="1" x14ac:dyDescent="0.25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</row>
    <row r="207" spans="1:11" ht="12" customHeight="1" x14ac:dyDescent="0.25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</row>
    <row r="208" spans="1:11" ht="12" customHeight="1" x14ac:dyDescent="0.25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</row>
    <row r="209" spans="1:11" ht="12" customHeight="1" x14ac:dyDescent="0.25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</row>
    <row r="210" spans="1:11" ht="12" customHeight="1" x14ac:dyDescent="0.25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</row>
    <row r="211" spans="1:11" ht="12" customHeight="1" x14ac:dyDescent="0.25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</row>
    <row r="212" spans="1:11" ht="12" customHeight="1" x14ac:dyDescent="0.25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</row>
    <row r="213" spans="1:11" ht="12" customHeight="1" x14ac:dyDescent="0.25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</row>
    <row r="214" spans="1:11" ht="12" customHeight="1" x14ac:dyDescent="0.25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</row>
    <row r="215" spans="1:11" ht="12" customHeight="1" x14ac:dyDescent="0.25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</row>
    <row r="216" spans="1:11" ht="12" customHeight="1" x14ac:dyDescent="0.25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</row>
  </sheetData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&amp;"-,Negrita"&amp;K04-042Balance Energético Colombiano&amp;"-,Normal" &amp;14 2015&amp;11               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6"/>
  <sheetViews>
    <sheetView workbookViewId="0">
      <selection activeCell="E2" sqref="E2"/>
    </sheetView>
  </sheetViews>
  <sheetFormatPr baseColWidth="10" defaultColWidth="6.7109375" defaultRowHeight="12" customHeight="1" x14ac:dyDescent="0.25"/>
  <cols>
    <col min="1" max="1" width="38.28515625" style="166" customWidth="1"/>
    <col min="2" max="12" width="6" style="166" customWidth="1"/>
    <col min="13" max="13" width="13.42578125" style="166" bestFit="1" customWidth="1"/>
    <col min="14" max="16" width="6.7109375" style="166"/>
    <col min="17" max="17" width="7.42578125" style="166" bestFit="1" customWidth="1"/>
    <col min="18" max="24" width="6.7109375" style="166"/>
    <col min="25" max="25" width="23.7109375" style="166" bestFit="1" customWidth="1"/>
    <col min="26" max="29" width="10.28515625" style="166" customWidth="1"/>
    <col min="30" max="30" width="17.5703125" style="166" customWidth="1"/>
    <col min="31" max="16384" width="6.7109375" style="166"/>
  </cols>
  <sheetData>
    <row r="1" spans="1:11" ht="12" customHeight="1" x14ac:dyDescent="0.25">
      <c r="A1" s="222"/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ht="23.25" x14ac:dyDescent="0.25">
      <c r="A2" s="386" t="s">
        <v>479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12" customHeight="1" x14ac:dyDescent="0.25">
      <c r="A3" s="222"/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1" ht="12" customHeight="1" x14ac:dyDescent="0.25">
      <c r="A4" s="222"/>
      <c r="B4" s="196"/>
      <c r="C4" s="196"/>
      <c r="D4" s="196"/>
      <c r="E4" s="196"/>
      <c r="F4" s="196"/>
      <c r="G4" s="196"/>
      <c r="H4" s="196"/>
      <c r="I4" s="196"/>
      <c r="J4" s="196"/>
      <c r="K4" s="196"/>
    </row>
    <row r="5" spans="1:11" ht="12" customHeight="1" x14ac:dyDescent="0.25">
      <c r="A5" s="340" t="s">
        <v>480</v>
      </c>
      <c r="B5" s="339"/>
      <c r="C5" s="339"/>
      <c r="D5" s="339"/>
      <c r="E5" s="339"/>
      <c r="F5" s="339"/>
      <c r="G5" s="339"/>
      <c r="H5" s="339"/>
      <c r="I5" s="339"/>
      <c r="J5" s="339"/>
      <c r="K5" s="167"/>
    </row>
    <row r="6" spans="1:11" ht="11.25" x14ac:dyDescent="0.25">
      <c r="A6" s="333"/>
      <c r="B6" s="422">
        <v>2006</v>
      </c>
      <c r="C6" s="422">
        <v>2007</v>
      </c>
      <c r="D6" s="422">
        <v>2008</v>
      </c>
      <c r="E6" s="422">
        <v>2009</v>
      </c>
      <c r="F6" s="422">
        <v>2010</v>
      </c>
      <c r="G6" s="422">
        <v>2011</v>
      </c>
      <c r="H6" s="422">
        <v>2012</v>
      </c>
      <c r="I6" s="422">
        <v>2013</v>
      </c>
      <c r="J6" s="422">
        <v>2014</v>
      </c>
      <c r="K6" s="422">
        <v>2015</v>
      </c>
    </row>
    <row r="7" spans="1:11" ht="12" customHeight="1" x14ac:dyDescent="0.25">
      <c r="A7" s="389" t="s">
        <v>473</v>
      </c>
      <c r="B7" s="259"/>
      <c r="C7" s="259"/>
      <c r="D7" s="259"/>
      <c r="E7" s="259"/>
      <c r="F7" s="259"/>
      <c r="G7" s="259"/>
      <c r="H7" s="259"/>
      <c r="I7" s="259"/>
      <c r="J7" s="259"/>
      <c r="K7" s="259"/>
    </row>
    <row r="8" spans="1:11" ht="12" customHeight="1" x14ac:dyDescent="0.25">
      <c r="A8" s="415" t="s">
        <v>457</v>
      </c>
      <c r="B8" s="413">
        <f>BECO_Datos!O10</f>
        <v>66191.87</v>
      </c>
      <c r="C8" s="413">
        <f>BECO_Datos!P10</f>
        <v>69902.209999999992</v>
      </c>
      <c r="D8" s="413">
        <f>BECO_Datos!Q10</f>
        <v>73502.09</v>
      </c>
      <c r="E8" s="413">
        <f>BECO_Datos!R10</f>
        <v>72807.409999999989</v>
      </c>
      <c r="F8" s="413">
        <f>BECO_Datos!S10</f>
        <v>74350.13</v>
      </c>
      <c r="G8" s="413">
        <f>BECO_Datos!T10</f>
        <v>85803.23</v>
      </c>
      <c r="H8" s="413">
        <f>BECO_Datos!U10</f>
        <v>89024.33</v>
      </c>
      <c r="I8" s="413">
        <f>BECO_Datos!V10</f>
        <v>85496.06</v>
      </c>
      <c r="J8" s="413">
        <f>BECO_Datos!W10</f>
        <v>88577.97</v>
      </c>
      <c r="K8" s="413">
        <f>BECO_Datos!X10</f>
        <v>85547.51</v>
      </c>
    </row>
    <row r="9" spans="1:11" ht="11.25" x14ac:dyDescent="0.25">
      <c r="A9" s="387" t="s">
        <v>481</v>
      </c>
      <c r="B9" s="416">
        <f>BECO_Datos!O23</f>
        <v>0.12589335000000001</v>
      </c>
      <c r="C9" s="416">
        <f>BECO_Datos!P23</f>
        <v>6.0031779999999993E-2</v>
      </c>
      <c r="D9" s="416">
        <f>BECO_Datos!Q23</f>
        <v>4.7730410000000001E-2</v>
      </c>
      <c r="E9" s="416">
        <f>BECO_Datos!R23</f>
        <v>6.2964309999999996E-2</v>
      </c>
      <c r="F9" s="416">
        <f>BECO_Datos!S23</f>
        <v>4.0575309999999996E-2</v>
      </c>
      <c r="G9" s="416">
        <f>BECO_Datos!T23</f>
        <v>5.7200629999999995E-2</v>
      </c>
      <c r="H9" s="416">
        <f>BECO_Datos!U23</f>
        <v>2.5229999999999999E-2</v>
      </c>
      <c r="I9" s="416">
        <f>BECO_Datos!V23</f>
        <v>4.9149769999999995E-2</v>
      </c>
      <c r="J9" s="416">
        <f>BECO_Datos!W23</f>
        <v>6.565204999999999E-2</v>
      </c>
      <c r="K9" s="416">
        <f>BECO_Datos!X23</f>
        <v>0.28137959999999995</v>
      </c>
    </row>
    <row r="10" spans="1:11" ht="11.25" x14ac:dyDescent="0.25">
      <c r="A10" s="417" t="s">
        <v>482</v>
      </c>
      <c r="B10" s="418">
        <f>BECO_Datos!O26</f>
        <v>265.58453770672332</v>
      </c>
      <c r="C10" s="418">
        <f>BECO_Datos!P26</f>
        <v>304.67788935957674</v>
      </c>
      <c r="D10" s="418">
        <f>BECO_Datos!Q26</f>
        <v>3580.6901201263986</v>
      </c>
      <c r="E10" s="418">
        <f>BECO_Datos!R26</f>
        <v>-1207.7997063162829</v>
      </c>
      <c r="F10" s="418">
        <f>BECO_Datos!S26</f>
        <v>-3969.605543037017</v>
      </c>
      <c r="G10" s="418">
        <f>BECO_Datos!T26</f>
        <v>-338.50084573486106</v>
      </c>
      <c r="H10" s="418">
        <f>BECO_Datos!U26</f>
        <v>5291.47245952103</v>
      </c>
      <c r="I10" s="418">
        <f>BECO_Datos!V26</f>
        <v>2101.5126871678349</v>
      </c>
      <c r="J10" s="418">
        <f>BECO_Datos!W26</f>
        <v>-7322.5482195095665</v>
      </c>
      <c r="K10" s="418">
        <f>BECO_Datos!X26</f>
        <v>3570.5552976599261</v>
      </c>
    </row>
    <row r="11" spans="1:11" ht="11.25" x14ac:dyDescent="0.25">
      <c r="A11" s="390" t="s">
        <v>485</v>
      </c>
      <c r="B11" s="420">
        <f>B8+B9-B10</f>
        <v>65926.411355643286</v>
      </c>
      <c r="C11" s="420">
        <f t="shared" ref="C11:K11" si="0">C8+C9-C10</f>
        <v>69597.592142420413</v>
      </c>
      <c r="D11" s="420">
        <f t="shared" si="0"/>
        <v>69921.447610283605</v>
      </c>
      <c r="E11" s="420">
        <f t="shared" si="0"/>
        <v>74015.272670626262</v>
      </c>
      <c r="F11" s="420">
        <f t="shared" si="0"/>
        <v>78319.776118347028</v>
      </c>
      <c r="G11" s="420">
        <f t="shared" si="0"/>
        <v>86141.788046364862</v>
      </c>
      <c r="H11" s="420">
        <f t="shared" si="0"/>
        <v>83732.882770478973</v>
      </c>
      <c r="I11" s="420">
        <f t="shared" si="0"/>
        <v>83394.59646260216</v>
      </c>
      <c r="J11" s="420">
        <f t="shared" si="0"/>
        <v>95900.583871559575</v>
      </c>
      <c r="K11" s="420">
        <f t="shared" si="0"/>
        <v>81977.236081940064</v>
      </c>
    </row>
    <row r="12" spans="1:11" ht="11.25" x14ac:dyDescent="0.25">
      <c r="A12" s="415"/>
      <c r="B12" s="413"/>
      <c r="C12" s="413"/>
      <c r="D12" s="413"/>
      <c r="E12" s="413"/>
      <c r="F12" s="413"/>
      <c r="G12" s="413"/>
      <c r="H12" s="413"/>
      <c r="I12" s="413"/>
      <c r="J12" s="413"/>
      <c r="K12" s="413"/>
    </row>
    <row r="13" spans="1:11" ht="11.25" x14ac:dyDescent="0.25">
      <c r="A13" s="391" t="s">
        <v>474</v>
      </c>
      <c r="B13" s="259"/>
      <c r="C13" s="259"/>
      <c r="D13" s="259"/>
      <c r="E13" s="259"/>
      <c r="F13" s="259"/>
      <c r="G13" s="259"/>
      <c r="H13" s="259"/>
      <c r="I13" s="259"/>
      <c r="J13" s="259"/>
      <c r="K13" s="259"/>
    </row>
    <row r="14" spans="1:11" ht="11.25" x14ac:dyDescent="0.25">
      <c r="A14" s="415" t="s">
        <v>3</v>
      </c>
      <c r="B14" s="413">
        <f>BECO_Datos!O25</f>
        <v>59935.756101999999</v>
      </c>
      <c r="C14" s="413">
        <f>BECO_Datos!P25</f>
        <v>64082.104923350002</v>
      </c>
      <c r="D14" s="413">
        <f>BECO_Datos!Q25</f>
        <v>61018.929481130006</v>
      </c>
      <c r="E14" s="413">
        <f>BECO_Datos!R25</f>
        <v>67657.325421000001</v>
      </c>
      <c r="F14" s="413">
        <f>BECO_Datos!S25</f>
        <v>70425.711874319997</v>
      </c>
      <c r="G14" s="413">
        <f>BECO_Datos!T25</f>
        <v>79660.871820419998</v>
      </c>
      <c r="H14" s="413">
        <f>BECO_Datos!U25</f>
        <v>75615.562511240001</v>
      </c>
      <c r="I14" s="413">
        <f>BECO_Datos!V25</f>
        <v>74757.657751499995</v>
      </c>
      <c r="J14" s="413">
        <f>BECO_Datos!W25</f>
        <v>87118.038662999999</v>
      </c>
      <c r="K14" s="413">
        <f>BECO_Datos!X25</f>
        <v>72790.176268359995</v>
      </c>
    </row>
    <row r="15" spans="1:11" ht="11.25" x14ac:dyDescent="0.25">
      <c r="A15" s="387" t="s">
        <v>4</v>
      </c>
      <c r="B15" s="259">
        <f>-(BECO_Datos!O19+BECO_Datos!IA13+BECO_Datos!IA16)</f>
        <v>3080.9325477723387</v>
      </c>
      <c r="C15" s="259">
        <f>-(BECO_Datos!P19+BECO_Datos!IB13+BECO_Datos!IB16)</f>
        <v>3775.4455751109253</v>
      </c>
      <c r="D15" s="259">
        <f>-(BECO_Datos!Q19+BECO_Datos!IC13+BECO_Datos!IC16)</f>
        <v>5575.9073215948019</v>
      </c>
      <c r="E15" s="259">
        <f>-(BECO_Datos!R19+BECO_Datos!ID13+BECO_Datos!ID16)</f>
        <v>3405.1797440516307</v>
      </c>
      <c r="F15" s="259">
        <f>-(BECO_Datos!S19+BECO_Datos!IE13+BECO_Datos!IE16)</f>
        <v>5128.3684042603672</v>
      </c>
      <c r="G15" s="259">
        <f>-(BECO_Datos!T19+BECO_Datos!IF13+BECO_Datos!IF16)</f>
        <v>3846.794893256485</v>
      </c>
      <c r="H15" s="259">
        <f>-(BECO_Datos!U19+BECO_Datos!IG13+BECO_Datos!IG16)</f>
        <v>4627.512214711759</v>
      </c>
      <c r="I15" s="259">
        <f>-(BECO_Datos!V19+BECO_Datos!IH13+BECO_Datos!IH16)</f>
        <v>5590.6513682021023</v>
      </c>
      <c r="J15" s="259">
        <f>-(BECO_Datos!W19+BECO_Datos!II13+BECO_Datos!II16)</f>
        <v>5889.7484649930439</v>
      </c>
      <c r="K15" s="259">
        <f>-(BECO_Datos!X19+BECO_Datos!IJ13+BECO_Datos!IJ16)</f>
        <v>5785.3557273334454</v>
      </c>
    </row>
    <row r="16" spans="1:11" ht="11.25" x14ac:dyDescent="0.25">
      <c r="A16" s="415" t="s">
        <v>477</v>
      </c>
      <c r="B16" s="413">
        <f>BECO_Datos!O34+BECO_Datos!IA34</f>
        <v>2901.5087510964968</v>
      </c>
      <c r="C16" s="413">
        <f>BECO_Datos!P34+BECO_Datos!IB34</f>
        <v>1730.6186164535241</v>
      </c>
      <c r="D16" s="413">
        <f>BECO_Datos!Q34+BECO_Datos!IC34</f>
        <v>3215.8678141528262</v>
      </c>
      <c r="E16" s="413">
        <f>BECO_Datos!R34+BECO_Datos!ID34</f>
        <v>2990.1221356668875</v>
      </c>
      <c r="F16" s="413">
        <f>BECO_Datos!S34+BECO_Datos!IE34</f>
        <v>2888.4671452214111</v>
      </c>
      <c r="G16" s="413">
        <f>BECO_Datos!T34+BECO_Datos!IF34</f>
        <v>2644.5904310100732</v>
      </c>
      <c r="H16" s="413">
        <f>BECO_Datos!U34+BECO_Datos!IG34</f>
        <v>3326.1542571193418</v>
      </c>
      <c r="I16" s="413">
        <f>BECO_Datos!V34+BECO_Datos!IH34</f>
        <v>2981.2921051526091</v>
      </c>
      <c r="J16" s="413">
        <f>BECO_Datos!W34+BECO_Datos!II34</f>
        <v>3119.2673070565206</v>
      </c>
      <c r="K16" s="413">
        <f>BECO_Datos!X34+BECO_Datos!IJ34</f>
        <v>3291.274540958173</v>
      </c>
    </row>
    <row r="17" spans="1:11" ht="11.25" x14ac:dyDescent="0.25">
      <c r="A17" s="390" t="s">
        <v>486</v>
      </c>
      <c r="B17" s="420">
        <f>SUM(B14:B16)</f>
        <v>65918.197400868841</v>
      </c>
      <c r="C17" s="420">
        <f t="shared" ref="C17:K17" si="1">SUM(C14:C16)</f>
        <v>69588.169114914446</v>
      </c>
      <c r="D17" s="420">
        <f t="shared" si="1"/>
        <v>69810.704616877629</v>
      </c>
      <c r="E17" s="420">
        <f t="shared" si="1"/>
        <v>74052.627300718508</v>
      </c>
      <c r="F17" s="420">
        <f t="shared" si="1"/>
        <v>78442.547423801778</v>
      </c>
      <c r="G17" s="420">
        <f t="shared" si="1"/>
        <v>86152.257144686562</v>
      </c>
      <c r="H17" s="420">
        <f t="shared" si="1"/>
        <v>83569.228983071109</v>
      </c>
      <c r="I17" s="420">
        <f t="shared" si="1"/>
        <v>83329.601224854705</v>
      </c>
      <c r="J17" s="420">
        <f t="shared" si="1"/>
        <v>96127.054435049562</v>
      </c>
      <c r="K17" s="420">
        <f t="shared" si="1"/>
        <v>81866.806536651609</v>
      </c>
    </row>
    <row r="18" spans="1:11" thickBot="1" x14ac:dyDescent="0.3">
      <c r="A18" s="313" t="s">
        <v>483</v>
      </c>
      <c r="B18" s="414">
        <f>B11-B17</f>
        <v>8.2139547744445736</v>
      </c>
      <c r="C18" s="414">
        <f t="shared" ref="C18:K18" si="2">C11-C17</f>
        <v>9.423027505967184</v>
      </c>
      <c r="D18" s="414">
        <f t="shared" si="2"/>
        <v>110.74299340597645</v>
      </c>
      <c r="E18" s="414">
        <f t="shared" si="2"/>
        <v>-37.354630092246225</v>
      </c>
      <c r="F18" s="414">
        <f t="shared" si="2"/>
        <v>-122.77130545474938</v>
      </c>
      <c r="G18" s="414">
        <f t="shared" si="2"/>
        <v>-10.469098321700585</v>
      </c>
      <c r="H18" s="414">
        <f t="shared" si="2"/>
        <v>163.653787407864</v>
      </c>
      <c r="I18" s="414">
        <f t="shared" si="2"/>
        <v>64.995237747454667</v>
      </c>
      <c r="J18" s="414">
        <f t="shared" si="2"/>
        <v>-226.4705634899874</v>
      </c>
      <c r="K18" s="414">
        <f t="shared" si="2"/>
        <v>110.42954528845439</v>
      </c>
    </row>
    <row r="19" spans="1:11" ht="11.25" x14ac:dyDescent="0.25">
      <c r="A19" s="208" t="s">
        <v>386</v>
      </c>
      <c r="B19" s="207"/>
      <c r="C19" s="207"/>
      <c r="D19" s="207"/>
      <c r="E19" s="207"/>
      <c r="F19" s="207"/>
      <c r="G19" s="207"/>
      <c r="H19" s="207"/>
      <c r="I19" s="207"/>
      <c r="J19" s="207"/>
      <c r="K19" s="196"/>
    </row>
    <row r="20" spans="1:11" ht="11.25" x14ac:dyDescent="0.25">
      <c r="A20" s="222"/>
      <c r="B20" s="222"/>
      <c r="C20" s="222"/>
      <c r="D20" s="222"/>
      <c r="E20" s="222"/>
      <c r="F20" s="222"/>
      <c r="G20" s="222"/>
      <c r="H20" s="222"/>
      <c r="I20" s="222"/>
      <c r="J20" s="222"/>
      <c r="K20" s="222"/>
    </row>
    <row r="21" spans="1:11" ht="11.25" x14ac:dyDescent="0.25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</row>
    <row r="22" spans="1:11" ht="11.25" x14ac:dyDescent="0.25">
      <c r="A22" s="222"/>
      <c r="B22" s="222"/>
      <c r="C22" s="222"/>
      <c r="D22" s="222"/>
      <c r="E22" s="222"/>
      <c r="F22" s="222"/>
      <c r="G22" s="222"/>
      <c r="H22" s="222"/>
      <c r="I22" s="222"/>
      <c r="J22" s="222"/>
      <c r="K22" s="222"/>
    </row>
    <row r="23" spans="1:11" ht="11.25" x14ac:dyDescent="0.25">
      <c r="A23" s="222"/>
      <c r="B23" s="196"/>
      <c r="C23" s="196"/>
      <c r="D23" s="196"/>
      <c r="E23" s="196"/>
      <c r="F23" s="196"/>
      <c r="G23" s="196"/>
      <c r="H23" s="196"/>
      <c r="I23" s="196"/>
      <c r="J23" s="196"/>
      <c r="K23" s="196"/>
    </row>
    <row r="24" spans="1:11" ht="11.25" x14ac:dyDescent="0.25">
      <c r="A24" s="222"/>
      <c r="B24" s="196"/>
      <c r="C24" s="196"/>
      <c r="D24" s="196"/>
      <c r="E24" s="196"/>
      <c r="F24" s="196"/>
      <c r="G24" s="196"/>
      <c r="H24" s="196"/>
      <c r="I24" s="196"/>
      <c r="J24" s="196"/>
      <c r="K24" s="196"/>
    </row>
    <row r="25" spans="1:11" ht="11.25" x14ac:dyDescent="0.25">
      <c r="A25" s="222"/>
      <c r="B25" s="196"/>
      <c r="C25" s="196"/>
      <c r="D25" s="196"/>
      <c r="E25" s="196"/>
      <c r="F25" s="196"/>
      <c r="G25" s="196"/>
      <c r="H25" s="196"/>
      <c r="I25" s="196"/>
      <c r="J25" s="196"/>
      <c r="K25" s="196"/>
    </row>
    <row r="26" spans="1:11" ht="11.25" x14ac:dyDescent="0.25">
      <c r="A26" s="222"/>
      <c r="B26" s="196"/>
      <c r="C26" s="196"/>
      <c r="D26" s="196"/>
      <c r="E26" s="196"/>
      <c r="F26" s="196"/>
      <c r="G26" s="196"/>
      <c r="H26" s="196"/>
      <c r="I26" s="196"/>
      <c r="J26" s="196"/>
      <c r="K26" s="196"/>
    </row>
    <row r="27" spans="1:11" ht="11.25" x14ac:dyDescent="0.25">
      <c r="A27" s="222"/>
      <c r="B27" s="196"/>
      <c r="C27" s="196"/>
      <c r="D27" s="196"/>
      <c r="E27" s="196"/>
      <c r="F27" s="196"/>
      <c r="G27" s="196"/>
      <c r="H27" s="196"/>
      <c r="I27" s="196"/>
      <c r="J27" s="196"/>
      <c r="K27" s="196"/>
    </row>
    <row r="28" spans="1:11" ht="11.25" x14ac:dyDescent="0.25">
      <c r="A28" s="222"/>
      <c r="B28" s="196"/>
      <c r="C28" s="196"/>
      <c r="D28" s="196"/>
      <c r="E28" s="196"/>
      <c r="F28" s="196"/>
      <c r="G28" s="196"/>
      <c r="H28" s="196"/>
      <c r="I28" s="196"/>
      <c r="J28" s="196"/>
      <c r="K28" s="196"/>
    </row>
    <row r="29" spans="1:11" ht="11.25" x14ac:dyDescent="0.25">
      <c r="A29" s="222"/>
      <c r="B29" s="196"/>
      <c r="C29" s="196"/>
      <c r="D29" s="196"/>
      <c r="E29" s="196"/>
      <c r="F29" s="196"/>
      <c r="G29" s="196"/>
      <c r="H29" s="196"/>
      <c r="I29" s="196"/>
      <c r="J29" s="196"/>
      <c r="K29" s="196"/>
    </row>
    <row r="30" spans="1:11" ht="11.25" x14ac:dyDescent="0.25">
      <c r="A30" s="222"/>
      <c r="B30" s="196"/>
      <c r="C30" s="196"/>
      <c r="D30" s="196"/>
      <c r="E30" s="196"/>
      <c r="F30" s="196"/>
      <c r="G30" s="196"/>
      <c r="H30" s="196"/>
      <c r="I30" s="196"/>
      <c r="J30" s="196"/>
      <c r="K30" s="196"/>
    </row>
    <row r="31" spans="1:11" ht="11.25" x14ac:dyDescent="0.25">
      <c r="A31" s="222"/>
      <c r="B31" s="196"/>
      <c r="C31" s="196"/>
      <c r="D31" s="196"/>
      <c r="E31" s="196"/>
      <c r="F31" s="196"/>
      <c r="G31" s="196"/>
      <c r="H31" s="196"/>
      <c r="I31" s="196"/>
      <c r="J31" s="196"/>
      <c r="K31" s="196"/>
    </row>
    <row r="32" spans="1:11" ht="11.25" x14ac:dyDescent="0.25">
      <c r="A32" s="222"/>
      <c r="B32" s="196"/>
      <c r="C32" s="196"/>
      <c r="D32" s="196"/>
      <c r="E32" s="196"/>
      <c r="F32" s="196"/>
      <c r="G32" s="196"/>
      <c r="H32" s="196"/>
      <c r="I32" s="196"/>
      <c r="J32" s="196"/>
      <c r="K32" s="196"/>
    </row>
    <row r="33" spans="1:11" ht="11.25" x14ac:dyDescent="0.25">
      <c r="A33" s="222"/>
      <c r="B33" s="196"/>
      <c r="C33" s="196"/>
      <c r="D33" s="196"/>
      <c r="E33" s="196"/>
      <c r="F33" s="196"/>
      <c r="G33" s="196"/>
      <c r="H33" s="196"/>
      <c r="I33" s="196"/>
      <c r="J33" s="196"/>
      <c r="K33" s="196"/>
    </row>
    <row r="34" spans="1:11" ht="11.25" x14ac:dyDescent="0.25">
      <c r="A34" s="222"/>
      <c r="B34" s="196"/>
      <c r="C34" s="196"/>
      <c r="D34" s="196"/>
      <c r="E34" s="196"/>
      <c r="F34" s="196"/>
      <c r="G34" s="196"/>
      <c r="H34" s="196"/>
      <c r="I34" s="196"/>
      <c r="J34" s="196"/>
      <c r="K34" s="196"/>
    </row>
    <row r="35" spans="1:11" ht="11.25" x14ac:dyDescent="0.25">
      <c r="A35" s="222"/>
      <c r="B35" s="196"/>
      <c r="C35" s="196"/>
      <c r="D35" s="196"/>
      <c r="E35" s="196"/>
      <c r="F35" s="196"/>
      <c r="G35" s="196"/>
      <c r="H35" s="196"/>
      <c r="I35" s="196"/>
      <c r="J35" s="196"/>
      <c r="K35" s="196"/>
    </row>
    <row r="36" spans="1:11" ht="11.25" x14ac:dyDescent="0.25">
      <c r="A36" s="222"/>
      <c r="B36" s="196"/>
      <c r="C36" s="196"/>
      <c r="D36" s="196"/>
      <c r="E36" s="196"/>
      <c r="F36" s="196"/>
      <c r="G36" s="196"/>
      <c r="H36" s="196"/>
      <c r="I36" s="196"/>
      <c r="J36" s="196"/>
      <c r="K36" s="196"/>
    </row>
    <row r="37" spans="1:11" ht="11.25" x14ac:dyDescent="0.25">
      <c r="A37" s="222"/>
      <c r="B37" s="196"/>
      <c r="C37" s="196"/>
      <c r="D37" s="196"/>
      <c r="E37" s="196"/>
      <c r="F37" s="196"/>
      <c r="G37" s="196"/>
      <c r="H37" s="196"/>
      <c r="I37" s="196"/>
      <c r="J37" s="196"/>
      <c r="K37" s="196"/>
    </row>
    <row r="38" spans="1:11" ht="11.25" x14ac:dyDescent="0.25">
      <c r="A38" s="222"/>
      <c r="B38" s="196"/>
      <c r="C38" s="196"/>
      <c r="D38" s="196"/>
      <c r="E38" s="196"/>
      <c r="F38" s="196"/>
      <c r="G38" s="196"/>
      <c r="H38" s="196"/>
      <c r="I38" s="196"/>
      <c r="J38" s="196"/>
      <c r="K38" s="196"/>
    </row>
    <row r="39" spans="1:11" ht="11.25" x14ac:dyDescent="0.25">
      <c r="A39" s="222"/>
      <c r="B39" s="196"/>
      <c r="C39" s="196"/>
      <c r="D39" s="196"/>
      <c r="E39" s="196"/>
      <c r="F39" s="196"/>
      <c r="G39" s="196"/>
      <c r="H39" s="196"/>
      <c r="I39" s="196"/>
      <c r="J39" s="196"/>
      <c r="K39" s="196"/>
    </row>
    <row r="40" spans="1:11" ht="11.25" x14ac:dyDescent="0.25">
      <c r="A40" s="222"/>
      <c r="B40" s="196"/>
      <c r="C40" s="196"/>
      <c r="D40" s="196"/>
      <c r="E40" s="196"/>
      <c r="F40" s="196"/>
      <c r="G40" s="196"/>
      <c r="H40" s="196"/>
      <c r="I40" s="196"/>
      <c r="J40" s="196"/>
      <c r="K40" s="196"/>
    </row>
    <row r="41" spans="1:11" ht="11.25" x14ac:dyDescent="0.25">
      <c r="A41" s="222"/>
      <c r="B41" s="196"/>
      <c r="C41" s="196"/>
      <c r="D41" s="196"/>
      <c r="E41" s="196"/>
      <c r="F41" s="196"/>
      <c r="G41" s="196"/>
      <c r="H41" s="196"/>
      <c r="I41" s="196"/>
      <c r="J41" s="196"/>
      <c r="K41" s="196"/>
    </row>
    <row r="42" spans="1:11" ht="11.25" x14ac:dyDescent="0.25">
      <c r="A42" s="222"/>
      <c r="B42" s="196"/>
      <c r="C42" s="196"/>
      <c r="D42" s="196"/>
      <c r="E42" s="196"/>
      <c r="F42" s="196"/>
      <c r="G42" s="196"/>
      <c r="H42" s="196"/>
      <c r="I42" s="196"/>
      <c r="J42" s="196"/>
      <c r="K42" s="196"/>
    </row>
    <row r="43" spans="1:11" ht="11.25" x14ac:dyDescent="0.25">
      <c r="A43" s="222"/>
      <c r="B43" s="196"/>
      <c r="C43" s="196"/>
      <c r="D43" s="196"/>
      <c r="E43" s="196"/>
      <c r="F43" s="196"/>
      <c r="G43" s="196"/>
      <c r="H43" s="196"/>
      <c r="I43" s="196"/>
      <c r="J43" s="196"/>
      <c r="K43" s="196"/>
    </row>
    <row r="44" spans="1:11" ht="11.25" x14ac:dyDescent="0.25">
      <c r="A44" s="222"/>
      <c r="B44" s="196"/>
      <c r="C44" s="196"/>
      <c r="D44" s="196"/>
      <c r="E44" s="196"/>
      <c r="F44" s="196"/>
      <c r="G44" s="196"/>
      <c r="H44" s="196"/>
      <c r="I44" s="196"/>
      <c r="J44" s="196"/>
      <c r="K44" s="196"/>
    </row>
    <row r="45" spans="1:11" ht="11.25" x14ac:dyDescent="0.25">
      <c r="A45" s="222"/>
      <c r="B45" s="196"/>
      <c r="C45" s="196"/>
      <c r="D45" s="196"/>
      <c r="E45" s="196"/>
      <c r="F45" s="196"/>
      <c r="G45" s="196"/>
      <c r="H45" s="196"/>
      <c r="I45" s="196"/>
      <c r="J45" s="196"/>
      <c r="K45" s="196"/>
    </row>
    <row r="46" spans="1:11" ht="11.25" x14ac:dyDescent="0.25">
      <c r="A46" s="222"/>
      <c r="B46" s="196"/>
      <c r="C46" s="196"/>
      <c r="D46" s="196"/>
      <c r="E46" s="196"/>
      <c r="F46" s="196"/>
      <c r="G46" s="196"/>
      <c r="H46" s="196"/>
      <c r="I46" s="196"/>
      <c r="J46" s="196"/>
      <c r="K46" s="196"/>
    </row>
    <row r="47" spans="1:11" x14ac:dyDescent="0.25">
      <c r="A47" s="340" t="s">
        <v>484</v>
      </c>
      <c r="B47" s="339"/>
      <c r="C47" s="339"/>
      <c r="D47" s="339"/>
      <c r="E47" s="339"/>
      <c r="F47" s="339"/>
      <c r="G47" s="339"/>
      <c r="H47" s="339"/>
      <c r="I47" s="339"/>
      <c r="J47" s="339"/>
      <c r="K47" s="167"/>
    </row>
    <row r="48" spans="1:11" ht="11.25" x14ac:dyDescent="0.25">
      <c r="A48" s="333"/>
      <c r="B48" s="422">
        <v>2006</v>
      </c>
      <c r="C48" s="422">
        <v>2007</v>
      </c>
      <c r="D48" s="422">
        <v>2008</v>
      </c>
      <c r="E48" s="422">
        <v>2009</v>
      </c>
      <c r="F48" s="422">
        <v>2010</v>
      </c>
      <c r="G48" s="422">
        <v>2011</v>
      </c>
      <c r="H48" s="422">
        <v>2012</v>
      </c>
      <c r="I48" s="422">
        <v>2013</v>
      </c>
      <c r="J48" s="422">
        <v>2014</v>
      </c>
      <c r="K48" s="422">
        <v>2015</v>
      </c>
    </row>
    <row r="49" spans="1:11" ht="11.25" x14ac:dyDescent="0.25">
      <c r="A49" s="389" t="s">
        <v>473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59"/>
    </row>
    <row r="50" spans="1:11" ht="11.25" x14ac:dyDescent="0.25">
      <c r="A50" s="415" t="s">
        <v>457</v>
      </c>
      <c r="B50" s="413">
        <f t="shared" ref="B50:K50" si="3">B8</f>
        <v>66191.87</v>
      </c>
      <c r="C50" s="413">
        <f t="shared" si="3"/>
        <v>69902.209999999992</v>
      </c>
      <c r="D50" s="413">
        <f t="shared" si="3"/>
        <v>73502.09</v>
      </c>
      <c r="E50" s="413">
        <f t="shared" si="3"/>
        <v>72807.409999999989</v>
      </c>
      <c r="F50" s="413">
        <f t="shared" si="3"/>
        <v>74350.13</v>
      </c>
      <c r="G50" s="413">
        <f t="shared" si="3"/>
        <v>85803.23</v>
      </c>
      <c r="H50" s="413">
        <f t="shared" si="3"/>
        <v>89024.33</v>
      </c>
      <c r="I50" s="413">
        <f t="shared" si="3"/>
        <v>85496.06</v>
      </c>
      <c r="J50" s="413">
        <f t="shared" si="3"/>
        <v>88577.97</v>
      </c>
      <c r="K50" s="413">
        <f t="shared" si="3"/>
        <v>85547.51</v>
      </c>
    </row>
    <row r="51" spans="1:11" ht="11.25" x14ac:dyDescent="0.25">
      <c r="A51" s="387" t="s">
        <v>481</v>
      </c>
      <c r="B51" s="416">
        <f t="shared" ref="B51:K51" si="4">B9</f>
        <v>0.12589335000000001</v>
      </c>
      <c r="C51" s="416">
        <f t="shared" si="4"/>
        <v>6.0031779999999993E-2</v>
      </c>
      <c r="D51" s="416">
        <f t="shared" si="4"/>
        <v>4.7730410000000001E-2</v>
      </c>
      <c r="E51" s="416">
        <f t="shared" si="4"/>
        <v>6.2964309999999996E-2</v>
      </c>
      <c r="F51" s="416">
        <f t="shared" si="4"/>
        <v>4.0575309999999996E-2</v>
      </c>
      <c r="G51" s="416">
        <f t="shared" si="4"/>
        <v>5.7200629999999995E-2</v>
      </c>
      <c r="H51" s="416">
        <f t="shared" si="4"/>
        <v>2.5229999999999999E-2</v>
      </c>
      <c r="I51" s="416">
        <f t="shared" si="4"/>
        <v>4.9149769999999995E-2</v>
      </c>
      <c r="J51" s="416">
        <f t="shared" si="4"/>
        <v>6.565204999999999E-2</v>
      </c>
      <c r="K51" s="416">
        <f t="shared" si="4"/>
        <v>0.28137959999999995</v>
      </c>
    </row>
    <row r="52" spans="1:11" ht="11.25" x14ac:dyDescent="0.25">
      <c r="A52" s="415" t="s">
        <v>3</v>
      </c>
      <c r="B52" s="413">
        <f t="shared" ref="B52:K52" si="5">B14</f>
        <v>59935.756101999999</v>
      </c>
      <c r="C52" s="413">
        <f t="shared" si="5"/>
        <v>64082.104923350002</v>
      </c>
      <c r="D52" s="413">
        <f t="shared" si="5"/>
        <v>61018.929481130006</v>
      </c>
      <c r="E52" s="413">
        <f t="shared" si="5"/>
        <v>67657.325421000001</v>
      </c>
      <c r="F52" s="413">
        <f t="shared" si="5"/>
        <v>70425.711874319997</v>
      </c>
      <c r="G52" s="413">
        <f t="shared" si="5"/>
        <v>79660.871820419998</v>
      </c>
      <c r="H52" s="413">
        <f t="shared" si="5"/>
        <v>75615.562511240001</v>
      </c>
      <c r="I52" s="413">
        <f t="shared" si="5"/>
        <v>74757.657751499995</v>
      </c>
      <c r="J52" s="413">
        <f t="shared" si="5"/>
        <v>87118.038662999999</v>
      </c>
      <c r="K52" s="413">
        <f t="shared" si="5"/>
        <v>72790.176268359995</v>
      </c>
    </row>
    <row r="53" spans="1:11" ht="11.25" x14ac:dyDescent="0.25">
      <c r="A53" s="387" t="s">
        <v>4</v>
      </c>
      <c r="B53" s="259">
        <f t="shared" ref="B53:K53" si="6">B15</f>
        <v>3080.9325477723387</v>
      </c>
      <c r="C53" s="259">
        <f t="shared" si="6"/>
        <v>3775.4455751109253</v>
      </c>
      <c r="D53" s="259">
        <f t="shared" si="6"/>
        <v>5575.9073215948019</v>
      </c>
      <c r="E53" s="259">
        <f t="shared" si="6"/>
        <v>3405.1797440516307</v>
      </c>
      <c r="F53" s="259">
        <f t="shared" si="6"/>
        <v>5128.3684042603672</v>
      </c>
      <c r="G53" s="259">
        <f t="shared" si="6"/>
        <v>3846.794893256485</v>
      </c>
      <c r="H53" s="259">
        <f t="shared" si="6"/>
        <v>4627.512214711759</v>
      </c>
      <c r="I53" s="259">
        <f t="shared" si="6"/>
        <v>5590.6513682021023</v>
      </c>
      <c r="J53" s="259">
        <f t="shared" si="6"/>
        <v>5889.7484649930439</v>
      </c>
      <c r="K53" s="259">
        <f t="shared" si="6"/>
        <v>5785.3557273334454</v>
      </c>
    </row>
    <row r="54" spans="1:11" ht="11.25" x14ac:dyDescent="0.25">
      <c r="A54" s="424" t="s">
        <v>338</v>
      </c>
      <c r="B54" s="423">
        <f>B50+B51-B52-B53</f>
        <v>3175.3072435776639</v>
      </c>
      <c r="C54" s="423">
        <f t="shared" ref="C54:K54" si="7">C50+C51-C52-C53</f>
        <v>2044.719533319063</v>
      </c>
      <c r="D54" s="423">
        <f t="shared" si="7"/>
        <v>6907.3009276851944</v>
      </c>
      <c r="E54" s="423">
        <f t="shared" si="7"/>
        <v>1744.9677992583534</v>
      </c>
      <c r="F54" s="423">
        <f t="shared" si="7"/>
        <v>-1203.9097032703539</v>
      </c>
      <c r="G54" s="423">
        <f t="shared" si="7"/>
        <v>2295.6204869535195</v>
      </c>
      <c r="H54" s="423">
        <f t="shared" si="7"/>
        <v>8781.2805040482417</v>
      </c>
      <c r="I54" s="423">
        <f t="shared" si="7"/>
        <v>5147.8000300678987</v>
      </c>
      <c r="J54" s="423">
        <f t="shared" si="7"/>
        <v>-4429.7514759430369</v>
      </c>
      <c r="K54" s="423">
        <f t="shared" si="7"/>
        <v>6972.2593839065512</v>
      </c>
    </row>
    <row r="55" spans="1:11" ht="11.25" x14ac:dyDescent="0.25">
      <c r="A55" s="387"/>
      <c r="B55" s="259"/>
      <c r="C55" s="259"/>
      <c r="D55" s="259"/>
      <c r="E55" s="259"/>
      <c r="F55" s="259"/>
      <c r="G55" s="259"/>
      <c r="H55" s="259"/>
      <c r="I55" s="259"/>
      <c r="J55" s="259"/>
      <c r="K55" s="259"/>
    </row>
    <row r="56" spans="1:11" ht="11.25" x14ac:dyDescent="0.25">
      <c r="A56" s="421" t="s">
        <v>474</v>
      </c>
      <c r="B56" s="413"/>
      <c r="C56" s="413"/>
      <c r="D56" s="413"/>
      <c r="E56" s="413"/>
      <c r="F56" s="413"/>
      <c r="G56" s="413"/>
      <c r="H56" s="413"/>
      <c r="I56" s="413"/>
      <c r="J56" s="413"/>
      <c r="K56" s="413"/>
    </row>
    <row r="57" spans="1:11" ht="11.25" x14ac:dyDescent="0.25">
      <c r="A57" s="387" t="s">
        <v>477</v>
      </c>
      <c r="B57" s="259">
        <f t="shared" ref="B57:K57" si="8">B16</f>
        <v>2901.5087510964968</v>
      </c>
      <c r="C57" s="259">
        <f t="shared" si="8"/>
        <v>1730.6186164535241</v>
      </c>
      <c r="D57" s="259">
        <f t="shared" si="8"/>
        <v>3215.8678141528262</v>
      </c>
      <c r="E57" s="259">
        <f t="shared" si="8"/>
        <v>2990.1221356668875</v>
      </c>
      <c r="F57" s="259">
        <f t="shared" si="8"/>
        <v>2888.4671452214111</v>
      </c>
      <c r="G57" s="259">
        <f t="shared" si="8"/>
        <v>2644.5904310100732</v>
      </c>
      <c r="H57" s="259">
        <f t="shared" si="8"/>
        <v>3326.1542571193418</v>
      </c>
      <c r="I57" s="259">
        <f t="shared" si="8"/>
        <v>2981.2921051526091</v>
      </c>
      <c r="J57" s="259">
        <f t="shared" si="8"/>
        <v>3119.2673070565206</v>
      </c>
      <c r="K57" s="259">
        <f t="shared" si="8"/>
        <v>3291.274540958173</v>
      </c>
    </row>
    <row r="58" spans="1:11" thickBot="1" x14ac:dyDescent="0.3">
      <c r="A58" s="313" t="s">
        <v>483</v>
      </c>
      <c r="B58" s="414">
        <f>B54-B57</f>
        <v>273.79849248116716</v>
      </c>
      <c r="C58" s="414">
        <f t="shared" ref="C58:K58" si="9">C54-C57</f>
        <v>314.10091686553892</v>
      </c>
      <c r="D58" s="414">
        <f t="shared" si="9"/>
        <v>3691.4331135323682</v>
      </c>
      <c r="E58" s="414">
        <f t="shared" si="9"/>
        <v>-1245.1543364085342</v>
      </c>
      <c r="F58" s="414">
        <f t="shared" si="9"/>
        <v>-4092.376848491765</v>
      </c>
      <c r="G58" s="414">
        <f t="shared" si="9"/>
        <v>-348.96994405655369</v>
      </c>
      <c r="H58" s="414">
        <f t="shared" si="9"/>
        <v>5455.1262469288995</v>
      </c>
      <c r="I58" s="414">
        <f t="shared" si="9"/>
        <v>2166.5079249152895</v>
      </c>
      <c r="J58" s="414">
        <f t="shared" si="9"/>
        <v>-7549.0187829995575</v>
      </c>
      <c r="K58" s="414">
        <f t="shared" si="9"/>
        <v>3680.9848429483782</v>
      </c>
    </row>
    <row r="59" spans="1:11" ht="11.25" x14ac:dyDescent="0.25">
      <c r="A59" s="390"/>
      <c r="B59" s="420"/>
      <c r="C59" s="420"/>
      <c r="D59" s="420"/>
      <c r="E59" s="420"/>
      <c r="F59" s="420"/>
      <c r="G59" s="420"/>
      <c r="H59" s="420"/>
      <c r="I59" s="420"/>
      <c r="J59" s="420"/>
      <c r="K59" s="420"/>
    </row>
    <row r="60" spans="1:11" ht="11.25" x14ac:dyDescent="0.25"/>
    <row r="61" spans="1:11" ht="11.25" x14ac:dyDescent="0.25">
      <c r="A61" s="222"/>
      <c r="B61" s="196"/>
      <c r="C61" s="196"/>
      <c r="D61" s="196"/>
      <c r="E61" s="196"/>
      <c r="F61" s="196"/>
      <c r="G61" s="196"/>
      <c r="H61" s="196"/>
      <c r="I61" s="196"/>
      <c r="J61" s="196"/>
      <c r="K61" s="196"/>
    </row>
    <row r="62" spans="1:11" ht="11.25" x14ac:dyDescent="0.25">
      <c r="A62" s="222"/>
      <c r="B62" s="196"/>
      <c r="C62" s="196"/>
      <c r="D62" s="196"/>
      <c r="E62" s="196"/>
      <c r="F62" s="196"/>
      <c r="G62" s="196"/>
      <c r="H62" s="196"/>
      <c r="I62" s="196"/>
      <c r="J62" s="196"/>
      <c r="K62" s="196"/>
    </row>
    <row r="63" spans="1:11" ht="11.25" x14ac:dyDescent="0.25">
      <c r="A63" s="222"/>
      <c r="B63" s="196"/>
      <c r="C63" s="196"/>
      <c r="D63" s="196"/>
      <c r="E63" s="196"/>
      <c r="F63" s="196"/>
      <c r="G63" s="196"/>
      <c r="H63" s="196"/>
      <c r="I63" s="196"/>
      <c r="J63" s="196"/>
      <c r="K63" s="196"/>
    </row>
    <row r="64" spans="1:11" ht="11.25" x14ac:dyDescent="0.25">
      <c r="A64" s="222"/>
      <c r="B64" s="196"/>
      <c r="C64" s="196"/>
      <c r="D64" s="196"/>
      <c r="E64" s="196"/>
      <c r="F64" s="196"/>
      <c r="G64" s="196"/>
      <c r="H64" s="196"/>
      <c r="I64" s="196"/>
      <c r="J64" s="196"/>
      <c r="K64" s="196"/>
    </row>
    <row r="65" spans="1:11" ht="11.25" x14ac:dyDescent="0.25">
      <c r="A65" s="222"/>
      <c r="B65" s="196"/>
      <c r="C65" s="196"/>
      <c r="D65" s="196"/>
      <c r="E65" s="196"/>
      <c r="F65" s="196"/>
      <c r="G65" s="196"/>
      <c r="H65" s="196"/>
      <c r="I65" s="196"/>
      <c r="J65" s="196"/>
      <c r="K65" s="196"/>
    </row>
    <row r="66" spans="1:11" ht="11.25" x14ac:dyDescent="0.25">
      <c r="A66" s="222"/>
      <c r="B66" s="196"/>
      <c r="C66" s="196"/>
      <c r="D66" s="196"/>
      <c r="E66" s="196"/>
      <c r="F66" s="196"/>
      <c r="G66" s="196"/>
      <c r="H66" s="196"/>
      <c r="I66" s="196"/>
      <c r="J66" s="196"/>
      <c r="K66" s="196"/>
    </row>
    <row r="67" spans="1:11" ht="11.25" x14ac:dyDescent="0.25">
      <c r="A67" s="222"/>
      <c r="B67" s="196"/>
      <c r="C67" s="196"/>
      <c r="D67" s="196"/>
      <c r="E67" s="196"/>
      <c r="F67" s="196"/>
      <c r="G67" s="196"/>
      <c r="H67" s="196"/>
      <c r="I67" s="196"/>
      <c r="J67" s="196"/>
      <c r="K67" s="196"/>
    </row>
    <row r="68" spans="1:11" ht="11.25" x14ac:dyDescent="0.25">
      <c r="A68" s="222"/>
      <c r="B68" s="196"/>
      <c r="C68" s="196"/>
      <c r="D68" s="196"/>
      <c r="E68" s="196"/>
      <c r="F68" s="196"/>
      <c r="G68" s="196"/>
      <c r="H68" s="196"/>
      <c r="I68" s="196"/>
      <c r="J68" s="196"/>
      <c r="K68" s="196"/>
    </row>
    <row r="69" spans="1:11" ht="11.25" x14ac:dyDescent="0.25">
      <c r="A69" s="222"/>
      <c r="B69" s="196"/>
      <c r="C69" s="196"/>
      <c r="D69" s="196"/>
      <c r="E69" s="196"/>
      <c r="F69" s="196"/>
      <c r="G69" s="196"/>
      <c r="H69" s="196"/>
      <c r="I69" s="196"/>
      <c r="J69" s="196"/>
      <c r="K69" s="196"/>
    </row>
    <row r="70" spans="1:11" ht="11.25" x14ac:dyDescent="0.25">
      <c r="A70" s="222"/>
      <c r="B70" s="196"/>
      <c r="C70" s="196"/>
      <c r="D70" s="196"/>
      <c r="E70" s="196"/>
      <c r="F70" s="196"/>
      <c r="G70" s="196"/>
      <c r="H70" s="196"/>
      <c r="I70" s="196"/>
      <c r="J70" s="196"/>
      <c r="K70" s="196"/>
    </row>
    <row r="71" spans="1:11" ht="11.25" x14ac:dyDescent="0.25">
      <c r="A71" s="222"/>
      <c r="B71" s="196"/>
      <c r="C71" s="196"/>
      <c r="D71" s="196"/>
      <c r="E71" s="196"/>
      <c r="F71" s="196"/>
      <c r="G71" s="196"/>
      <c r="H71" s="196"/>
      <c r="I71" s="196"/>
      <c r="J71" s="196"/>
      <c r="K71" s="196"/>
    </row>
    <row r="72" spans="1:11" ht="11.25" x14ac:dyDescent="0.25">
      <c r="A72" s="222"/>
      <c r="B72" s="196"/>
      <c r="C72" s="196"/>
      <c r="D72" s="196"/>
      <c r="E72" s="196"/>
      <c r="F72" s="196"/>
      <c r="G72" s="196"/>
      <c r="H72" s="196"/>
      <c r="I72" s="196"/>
      <c r="J72" s="196"/>
      <c r="K72" s="196"/>
    </row>
    <row r="73" spans="1:11" ht="11.25" x14ac:dyDescent="0.25">
      <c r="A73" s="222"/>
      <c r="B73" s="196"/>
      <c r="C73" s="196"/>
      <c r="D73" s="196"/>
      <c r="E73" s="196"/>
      <c r="F73" s="196"/>
      <c r="G73" s="196"/>
      <c r="H73" s="196"/>
      <c r="I73" s="196"/>
      <c r="J73" s="196"/>
      <c r="K73" s="196"/>
    </row>
    <row r="74" spans="1:11" ht="11.25" x14ac:dyDescent="0.25">
      <c r="A74" s="222"/>
      <c r="B74" s="196"/>
      <c r="C74" s="196"/>
      <c r="D74" s="196"/>
      <c r="E74" s="196"/>
      <c r="F74" s="196"/>
      <c r="G74" s="196"/>
      <c r="H74" s="196"/>
      <c r="I74" s="196"/>
      <c r="J74" s="196"/>
      <c r="K74" s="196"/>
    </row>
    <row r="75" spans="1:11" ht="11.25" x14ac:dyDescent="0.25">
      <c r="A75" s="222"/>
      <c r="B75" s="196"/>
      <c r="C75" s="196"/>
      <c r="D75" s="196"/>
      <c r="E75" s="196"/>
      <c r="F75" s="196"/>
      <c r="G75" s="196"/>
      <c r="H75" s="196"/>
      <c r="I75" s="196"/>
      <c r="J75" s="196"/>
      <c r="K75" s="196"/>
    </row>
    <row r="76" spans="1:11" ht="11.25" x14ac:dyDescent="0.25">
      <c r="A76" s="222"/>
      <c r="B76" s="196"/>
      <c r="C76" s="196"/>
      <c r="D76" s="196"/>
      <c r="E76" s="196"/>
      <c r="F76" s="196"/>
      <c r="G76" s="196"/>
      <c r="H76" s="196"/>
      <c r="I76" s="196"/>
      <c r="J76" s="196"/>
      <c r="K76" s="196"/>
    </row>
    <row r="77" spans="1:11" ht="11.25" x14ac:dyDescent="0.25">
      <c r="A77" s="222"/>
      <c r="B77" s="196"/>
      <c r="C77" s="196"/>
      <c r="D77" s="196"/>
      <c r="E77" s="196"/>
      <c r="F77" s="196"/>
      <c r="G77" s="196"/>
      <c r="H77" s="196"/>
      <c r="I77" s="196"/>
      <c r="J77" s="196"/>
      <c r="K77" s="196"/>
    </row>
    <row r="78" spans="1:11" ht="11.25" x14ac:dyDescent="0.25">
      <c r="A78" s="222"/>
      <c r="B78" s="196"/>
      <c r="C78" s="196"/>
      <c r="D78" s="196"/>
      <c r="E78" s="196"/>
      <c r="F78" s="196"/>
      <c r="G78" s="196"/>
      <c r="H78" s="196"/>
      <c r="I78" s="196"/>
      <c r="J78" s="196"/>
      <c r="K78" s="196"/>
    </row>
    <row r="79" spans="1:11" ht="11.25" x14ac:dyDescent="0.25">
      <c r="A79" s="222"/>
      <c r="B79" s="196"/>
      <c r="C79" s="196"/>
      <c r="D79" s="196"/>
      <c r="E79" s="196"/>
      <c r="F79" s="196"/>
      <c r="G79" s="196"/>
      <c r="H79" s="196"/>
      <c r="I79" s="196"/>
      <c r="J79" s="196"/>
      <c r="K79" s="196"/>
    </row>
    <row r="80" spans="1:11" ht="11.25" x14ac:dyDescent="0.25">
      <c r="A80" s="222"/>
      <c r="B80" s="196"/>
      <c r="C80" s="196"/>
      <c r="D80" s="196"/>
      <c r="E80" s="196"/>
      <c r="F80" s="196"/>
      <c r="G80" s="196"/>
      <c r="H80" s="196"/>
      <c r="I80" s="196"/>
      <c r="J80" s="196"/>
      <c r="K80" s="196"/>
    </row>
    <row r="81" spans="1:17" ht="11.25" x14ac:dyDescent="0.25">
      <c r="A81" s="222"/>
      <c r="B81" s="196"/>
      <c r="C81" s="196"/>
      <c r="D81" s="196"/>
      <c r="E81" s="196"/>
      <c r="F81" s="196"/>
      <c r="G81" s="196"/>
      <c r="H81" s="196"/>
      <c r="I81" s="196"/>
      <c r="J81" s="196"/>
      <c r="K81" s="196"/>
    </row>
    <row r="82" spans="1:17" ht="11.25" x14ac:dyDescent="0.25">
      <c r="A82" s="222"/>
      <c r="B82" s="196"/>
      <c r="C82" s="196"/>
      <c r="D82" s="196"/>
      <c r="E82" s="196"/>
      <c r="F82" s="196"/>
      <c r="G82" s="196"/>
      <c r="H82" s="196"/>
      <c r="I82" s="196"/>
      <c r="J82" s="196"/>
      <c r="K82" s="196"/>
    </row>
    <row r="83" spans="1:17" ht="12" customHeight="1" x14ac:dyDescent="0.25">
      <c r="A83" s="222"/>
      <c r="B83" s="196"/>
      <c r="C83" s="196"/>
      <c r="D83" s="196"/>
      <c r="E83" s="196"/>
      <c r="F83" s="196"/>
      <c r="G83" s="196"/>
      <c r="H83" s="196"/>
      <c r="I83" s="196"/>
      <c r="J83" s="196"/>
      <c r="K83" s="196"/>
    </row>
    <row r="84" spans="1:17" ht="12" customHeight="1" x14ac:dyDescent="0.15">
      <c r="A84" s="222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N84" s="711" t="s">
        <v>488</v>
      </c>
      <c r="O84" s="711"/>
      <c r="P84" s="711"/>
      <c r="Q84" s="711"/>
    </row>
    <row r="85" spans="1:17" ht="12" customHeight="1" x14ac:dyDescent="0.15">
      <c r="A85" s="222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N85" s="426" t="s">
        <v>489</v>
      </c>
      <c r="O85" s="426" t="s">
        <v>490</v>
      </c>
      <c r="P85" s="426" t="s">
        <v>491</v>
      </c>
      <c r="Q85" s="426" t="s">
        <v>452</v>
      </c>
    </row>
    <row r="86" spans="1:17" ht="12" customHeight="1" x14ac:dyDescent="0.25">
      <c r="A86" s="340" t="s">
        <v>487</v>
      </c>
      <c r="B86" s="339"/>
      <c r="C86" s="339"/>
      <c r="D86" s="339"/>
      <c r="E86" s="339"/>
      <c r="F86" s="339"/>
      <c r="G86" s="339"/>
      <c r="H86" s="339"/>
      <c r="I86" s="339"/>
      <c r="J86" s="339"/>
      <c r="K86" s="167"/>
      <c r="M86" s="427" t="s">
        <v>492</v>
      </c>
      <c r="N86" s="427">
        <v>4.8</v>
      </c>
      <c r="O86" s="427">
        <v>2767.55</v>
      </c>
      <c r="P86" s="427">
        <v>63419.519999999997</v>
      </c>
      <c r="Q86" s="427">
        <f>SUM(N86:P86)</f>
        <v>66191.87</v>
      </c>
    </row>
    <row r="87" spans="1:17" ht="12" customHeight="1" x14ac:dyDescent="0.25">
      <c r="A87" s="333"/>
      <c r="B87" s="422">
        <v>2006</v>
      </c>
      <c r="C87" s="422">
        <v>2007</v>
      </c>
      <c r="D87" s="422">
        <v>2008</v>
      </c>
      <c r="E87" s="422">
        <v>2009</v>
      </c>
      <c r="F87" s="422">
        <v>2010</v>
      </c>
      <c r="G87" s="422">
        <v>2011</v>
      </c>
      <c r="H87" s="422">
        <v>2012</v>
      </c>
      <c r="I87" s="422">
        <v>2013</v>
      </c>
      <c r="J87" s="422">
        <v>2014</v>
      </c>
      <c r="K87" s="422">
        <v>2015</v>
      </c>
      <c r="M87" s="427" t="s">
        <v>493</v>
      </c>
      <c r="N87" s="427">
        <v>5.49</v>
      </c>
      <c r="O87" s="427">
        <v>3306.04</v>
      </c>
      <c r="P87" s="427">
        <v>66590.679999999993</v>
      </c>
      <c r="Q87" s="427">
        <f t="shared" ref="Q87:Q94" si="10">SUM(N87:P87)</f>
        <v>69902.209999999992</v>
      </c>
    </row>
    <row r="88" spans="1:17" ht="12" customHeight="1" x14ac:dyDescent="0.25">
      <c r="A88" s="419" t="str">
        <f t="array" ref="A88:A90">TRANSPOSE(N85:P85)</f>
        <v>Antracita</v>
      </c>
      <c r="B88" s="428">
        <f t="array" ref="B88:K90">TRANSPOSE(N86:P95)</f>
        <v>4.8</v>
      </c>
      <c r="C88" s="428">
        <v>5.49</v>
      </c>
      <c r="D88" s="428">
        <v>5.93</v>
      </c>
      <c r="E88" s="428">
        <v>150.09</v>
      </c>
      <c r="F88" s="428">
        <v>2.0299999999999998</v>
      </c>
      <c r="G88" s="428">
        <v>1.49</v>
      </c>
      <c r="H88" s="428">
        <v>0.59</v>
      </c>
      <c r="I88" s="428">
        <v>3.2</v>
      </c>
      <c r="J88" s="428">
        <v>5.62</v>
      </c>
      <c r="K88" s="428">
        <v>7.13</v>
      </c>
      <c r="M88" s="427" t="s">
        <v>494</v>
      </c>
      <c r="N88" s="427">
        <v>5.93</v>
      </c>
      <c r="O88" s="427">
        <v>5305.11</v>
      </c>
      <c r="P88" s="427">
        <v>68191.05</v>
      </c>
      <c r="Q88" s="427">
        <f t="shared" si="10"/>
        <v>73502.09</v>
      </c>
    </row>
    <row r="89" spans="1:17" ht="12" customHeight="1" x14ac:dyDescent="0.25">
      <c r="A89" s="425" t="str">
        <v>Metalúrgico</v>
      </c>
      <c r="B89" s="429">
        <v>2767.55</v>
      </c>
      <c r="C89" s="429">
        <v>3306.04</v>
      </c>
      <c r="D89" s="429">
        <v>5305.11</v>
      </c>
      <c r="E89" s="429">
        <v>2536.5300000000002</v>
      </c>
      <c r="F89" s="429">
        <v>4571.21</v>
      </c>
      <c r="G89" s="429">
        <v>4418.9799999999996</v>
      </c>
      <c r="H89" s="429">
        <v>4906.1400000000003</v>
      </c>
      <c r="I89" s="429">
        <v>4892.93</v>
      </c>
      <c r="J89" s="429">
        <v>5104.12</v>
      </c>
      <c r="K89" s="429">
        <v>4823.87</v>
      </c>
      <c r="M89" s="427" t="s">
        <v>495</v>
      </c>
      <c r="N89" s="427">
        <v>150.09</v>
      </c>
      <c r="O89" s="427">
        <v>2536.5300000000002</v>
      </c>
      <c r="P89" s="427">
        <v>70120.789999999994</v>
      </c>
      <c r="Q89" s="427">
        <f t="shared" si="10"/>
        <v>72807.409999999989</v>
      </c>
    </row>
    <row r="90" spans="1:17" ht="12" customHeight="1" x14ac:dyDescent="0.25">
      <c r="A90" s="419" t="str">
        <v>Térmico</v>
      </c>
      <c r="B90" s="428">
        <v>63419.519999999997</v>
      </c>
      <c r="C90" s="428">
        <v>66590.679999999993</v>
      </c>
      <c r="D90" s="428">
        <v>68191.05</v>
      </c>
      <c r="E90" s="428">
        <v>70120.789999999994</v>
      </c>
      <c r="F90" s="428">
        <v>69776.89</v>
      </c>
      <c r="G90" s="428">
        <v>81382.759999999995</v>
      </c>
      <c r="H90" s="428">
        <v>84117.6</v>
      </c>
      <c r="I90" s="428">
        <v>80599.929999999993</v>
      </c>
      <c r="J90" s="428">
        <v>83468.23</v>
      </c>
      <c r="K90" s="428">
        <v>80716.509999999995</v>
      </c>
      <c r="M90" s="427" t="s">
        <v>496</v>
      </c>
      <c r="N90" s="427">
        <v>2.0299999999999998</v>
      </c>
      <c r="O90" s="427">
        <v>4571.21</v>
      </c>
      <c r="P90" s="427">
        <v>69776.89</v>
      </c>
      <c r="Q90" s="427">
        <f t="shared" si="10"/>
        <v>74350.13</v>
      </c>
    </row>
    <row r="91" spans="1:17" ht="12" customHeight="1" thickBot="1" x14ac:dyDescent="0.3">
      <c r="A91" s="313" t="s">
        <v>502</v>
      </c>
      <c r="B91" s="414">
        <f>SUM(B88:B90)</f>
        <v>66191.87</v>
      </c>
      <c r="C91" s="414">
        <f t="shared" ref="C91:K91" si="11">SUM(C88:C90)</f>
        <v>69902.209999999992</v>
      </c>
      <c r="D91" s="414">
        <f t="shared" si="11"/>
        <v>73502.09</v>
      </c>
      <c r="E91" s="414">
        <f t="shared" si="11"/>
        <v>72807.409999999989</v>
      </c>
      <c r="F91" s="414">
        <f t="shared" si="11"/>
        <v>74350.13</v>
      </c>
      <c r="G91" s="414">
        <f t="shared" si="11"/>
        <v>85803.23</v>
      </c>
      <c r="H91" s="414">
        <f t="shared" si="11"/>
        <v>89024.33</v>
      </c>
      <c r="I91" s="414">
        <f t="shared" si="11"/>
        <v>85496.06</v>
      </c>
      <c r="J91" s="414">
        <f t="shared" si="11"/>
        <v>88577.97</v>
      </c>
      <c r="K91" s="414">
        <f t="shared" si="11"/>
        <v>85547.51</v>
      </c>
      <c r="M91" s="427" t="s">
        <v>497</v>
      </c>
      <c r="N91" s="427">
        <v>1.49</v>
      </c>
      <c r="O91" s="427">
        <v>4418.9799999999996</v>
      </c>
      <c r="P91" s="427">
        <v>81382.759999999995</v>
      </c>
      <c r="Q91" s="427">
        <f t="shared" si="10"/>
        <v>85803.23</v>
      </c>
    </row>
    <row r="92" spans="1:17" ht="12" customHeight="1" x14ac:dyDescent="0.25">
      <c r="A92" s="222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M92" s="427" t="s">
        <v>498</v>
      </c>
      <c r="N92" s="427">
        <v>0.59</v>
      </c>
      <c r="O92" s="427">
        <v>4906.1400000000003</v>
      </c>
      <c r="P92" s="427">
        <v>84117.6</v>
      </c>
      <c r="Q92" s="427">
        <f t="shared" si="10"/>
        <v>89024.33</v>
      </c>
    </row>
    <row r="93" spans="1:17" ht="12" customHeight="1" x14ac:dyDescent="0.25">
      <c r="A93" s="340" t="s">
        <v>487</v>
      </c>
      <c r="B93" s="339"/>
      <c r="C93" s="339"/>
      <c r="D93" s="339"/>
      <c r="E93" s="339"/>
      <c r="F93" s="339"/>
      <c r="G93" s="339"/>
      <c r="H93" s="339"/>
      <c r="I93" s="339"/>
      <c r="J93" s="339"/>
      <c r="K93" s="167"/>
      <c r="M93" s="427" t="s">
        <v>499</v>
      </c>
      <c r="N93" s="427">
        <v>3.2</v>
      </c>
      <c r="O93" s="427">
        <v>4892.93</v>
      </c>
      <c r="P93" s="427">
        <v>80599.929999999993</v>
      </c>
      <c r="Q93" s="427">
        <f t="shared" si="10"/>
        <v>85496.06</v>
      </c>
    </row>
    <row r="94" spans="1:17" ht="12" customHeight="1" x14ac:dyDescent="0.25">
      <c r="A94" s="333"/>
      <c r="B94" s="422">
        <v>2006</v>
      </c>
      <c r="C94" s="422">
        <v>2007</v>
      </c>
      <c r="D94" s="422">
        <v>2008</v>
      </c>
      <c r="E94" s="422">
        <v>2009</v>
      </c>
      <c r="F94" s="422">
        <v>2010</v>
      </c>
      <c r="G94" s="422">
        <v>2011</v>
      </c>
      <c r="H94" s="422">
        <v>2012</v>
      </c>
      <c r="I94" s="422">
        <v>2013</v>
      </c>
      <c r="J94" s="422">
        <v>2014</v>
      </c>
      <c r="K94" s="422">
        <v>2015</v>
      </c>
      <c r="M94" s="427" t="s">
        <v>500</v>
      </c>
      <c r="N94" s="427">
        <v>5.62</v>
      </c>
      <c r="O94" s="427">
        <v>5104.12</v>
      </c>
      <c r="P94" s="427">
        <v>83468.23</v>
      </c>
      <c r="Q94" s="427">
        <f t="shared" si="10"/>
        <v>88577.97</v>
      </c>
    </row>
    <row r="95" spans="1:17" ht="12" customHeight="1" x14ac:dyDescent="0.25">
      <c r="A95" s="419" t="str">
        <f t="array" ref="A95:A97">TRANSPOSE(N85:P85)</f>
        <v>Antracita</v>
      </c>
      <c r="B95" s="435">
        <f>B88/B$91</f>
        <v>7.2516458592271235E-5</v>
      </c>
      <c r="C95" s="435">
        <f t="shared" ref="C95:K95" si="12">C88/C$91</f>
        <v>7.8538289418889624E-5</v>
      </c>
      <c r="D95" s="435">
        <f t="shared" si="12"/>
        <v>8.0677978000353459E-5</v>
      </c>
      <c r="E95" s="435">
        <f t="shared" si="12"/>
        <v>2.0614659963869067E-3</v>
      </c>
      <c r="F95" s="435">
        <f t="shared" si="12"/>
        <v>2.7303247485915621E-5</v>
      </c>
      <c r="G95" s="435">
        <f t="shared" si="12"/>
        <v>1.7365313636794325E-5</v>
      </c>
      <c r="H95" s="435">
        <f t="shared" si="12"/>
        <v>6.6274017451184408E-6</v>
      </c>
      <c r="I95" s="435">
        <f t="shared" si="12"/>
        <v>3.742862536589406E-5</v>
      </c>
      <c r="J95" s="435">
        <f t="shared" si="12"/>
        <v>6.3446927040662594E-5</v>
      </c>
      <c r="K95" s="435">
        <f t="shared" si="12"/>
        <v>8.3345500061895439E-5</v>
      </c>
      <c r="M95" s="427" t="s">
        <v>501</v>
      </c>
      <c r="N95" s="427">
        <v>7.13</v>
      </c>
      <c r="O95" s="427">
        <v>4823.87</v>
      </c>
      <c r="P95" s="427">
        <v>80716.509999999995</v>
      </c>
      <c r="Q95" s="427">
        <f>SUM(N95:P95)</f>
        <v>85547.51</v>
      </c>
    </row>
    <row r="96" spans="1:17" ht="12" customHeight="1" x14ac:dyDescent="0.25">
      <c r="A96" s="425" t="str">
        <v>Metalúrgico</v>
      </c>
      <c r="B96" s="436">
        <f t="shared" ref="B96:K97" si="13">B89/B$91</f>
        <v>4.1811026036883386E-2</v>
      </c>
      <c r="C96" s="436">
        <f t="shared" si="13"/>
        <v>4.7295214271480118E-2</v>
      </c>
      <c r="D96" s="436">
        <f t="shared" si="13"/>
        <v>7.2176314986417398E-2</v>
      </c>
      <c r="E96" s="436">
        <f t="shared" si="13"/>
        <v>3.4838898952730228E-2</v>
      </c>
      <c r="F96" s="436">
        <f t="shared" si="13"/>
        <v>6.1482205881818901E-2</v>
      </c>
      <c r="G96" s="436">
        <f t="shared" si="13"/>
        <v>5.150132460048415E-2</v>
      </c>
      <c r="H96" s="436">
        <f t="shared" si="13"/>
        <v>5.511010304711083E-2</v>
      </c>
      <c r="I96" s="436">
        <f t="shared" si="13"/>
        <v>5.72298887223575E-2</v>
      </c>
      <c r="J96" s="436">
        <f t="shared" si="13"/>
        <v>5.7622905559926468E-2</v>
      </c>
      <c r="K96" s="436">
        <f t="shared" si="13"/>
        <v>5.6388198791525318E-2</v>
      </c>
      <c r="M96" s="427"/>
      <c r="N96" s="427"/>
      <c r="O96" s="427"/>
      <c r="P96" s="427"/>
      <c r="Q96" s="427"/>
    </row>
    <row r="97" spans="1:30" ht="12" customHeight="1" x14ac:dyDescent="0.25">
      <c r="A97" s="419" t="str">
        <v>Térmico</v>
      </c>
      <c r="B97" s="435">
        <f t="shared" si="13"/>
        <v>0.95811645750452434</v>
      </c>
      <c r="C97" s="435">
        <f t="shared" si="13"/>
        <v>0.95262624743910096</v>
      </c>
      <c r="D97" s="435">
        <f t="shared" si="13"/>
        <v>0.92774300703558232</v>
      </c>
      <c r="E97" s="435">
        <f t="shared" si="13"/>
        <v>0.96309963505088292</v>
      </c>
      <c r="F97" s="435">
        <f t="shared" si="13"/>
        <v>0.93849049087069514</v>
      </c>
      <c r="G97" s="435">
        <f t="shared" si="13"/>
        <v>0.94848131008587899</v>
      </c>
      <c r="H97" s="435">
        <f t="shared" si="13"/>
        <v>0.9448832695511441</v>
      </c>
      <c r="I97" s="435">
        <f t="shared" si="13"/>
        <v>0.9427326826522765</v>
      </c>
      <c r="J97" s="435">
        <f t="shared" si="13"/>
        <v>0.94231364751303281</v>
      </c>
      <c r="K97" s="435">
        <f t="shared" si="13"/>
        <v>0.94352845570841282</v>
      </c>
      <c r="M97" s="430"/>
      <c r="N97" s="711" t="s">
        <v>503</v>
      </c>
      <c r="O97" s="711"/>
      <c r="P97" s="711"/>
      <c r="Q97" s="711"/>
      <c r="S97" s="711" t="s">
        <v>506</v>
      </c>
      <c r="T97" s="711"/>
      <c r="U97" s="711"/>
      <c r="V97" s="711"/>
    </row>
    <row r="98" spans="1:30" ht="12" customHeight="1" thickBot="1" x14ac:dyDescent="0.3">
      <c r="A98" s="313" t="s">
        <v>502</v>
      </c>
      <c r="B98" s="414">
        <f>SUM(B95:B97)</f>
        <v>1</v>
      </c>
      <c r="C98" s="414">
        <f t="shared" ref="C98:K98" si="14">SUM(C95:C97)</f>
        <v>1</v>
      </c>
      <c r="D98" s="414">
        <f t="shared" si="14"/>
        <v>1</v>
      </c>
      <c r="E98" s="414">
        <f t="shared" si="14"/>
        <v>1</v>
      </c>
      <c r="F98" s="414">
        <f t="shared" si="14"/>
        <v>1</v>
      </c>
      <c r="G98" s="414">
        <f t="shared" si="14"/>
        <v>0.99999999999999989</v>
      </c>
      <c r="H98" s="414">
        <f t="shared" si="14"/>
        <v>1</v>
      </c>
      <c r="I98" s="414">
        <f t="shared" si="14"/>
        <v>0.99999999999999989</v>
      </c>
      <c r="J98" s="414">
        <f t="shared" si="14"/>
        <v>1</v>
      </c>
      <c r="K98" s="414">
        <f t="shared" si="14"/>
        <v>1</v>
      </c>
      <c r="M98" s="430"/>
      <c r="N98" s="426" t="s">
        <v>489</v>
      </c>
      <c r="O98" s="426" t="s">
        <v>490</v>
      </c>
      <c r="P98" s="426" t="s">
        <v>491</v>
      </c>
      <c r="Q98" s="426" t="s">
        <v>504</v>
      </c>
      <c r="S98" s="426" t="s">
        <v>489</v>
      </c>
      <c r="T98" s="426" t="s">
        <v>490</v>
      </c>
      <c r="U98" s="426" t="s">
        <v>491</v>
      </c>
      <c r="V98" s="426" t="s">
        <v>504</v>
      </c>
    </row>
    <row r="99" spans="1:30" ht="12" customHeight="1" x14ac:dyDescent="0.25">
      <c r="A99" s="222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M99" s="427" t="s">
        <v>492</v>
      </c>
      <c r="N99" s="427">
        <v>4.7979070000000004</v>
      </c>
      <c r="O99" s="427">
        <v>729.41660400000001</v>
      </c>
      <c r="P99" s="427">
        <v>59201.541591000001</v>
      </c>
      <c r="Q99" s="427">
        <v>819.50226399999997</v>
      </c>
      <c r="R99" s="427" t="s">
        <v>492</v>
      </c>
      <c r="S99" s="427">
        <v>0.11230040000000001</v>
      </c>
      <c r="T99" s="427">
        <v>1.3495E-2</v>
      </c>
      <c r="U99" s="427">
        <v>9.7950000000000009E-5</v>
      </c>
      <c r="V99" s="427">
        <v>4.2149370000000005E-2</v>
      </c>
    </row>
    <row r="100" spans="1:30" ht="12" customHeight="1" x14ac:dyDescent="0.25">
      <c r="A100" s="222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M100" s="427" t="s">
        <v>493</v>
      </c>
      <c r="N100" s="427">
        <v>5.4858370499999998</v>
      </c>
      <c r="O100" s="427">
        <v>688.42979251999998</v>
      </c>
      <c r="P100" s="427">
        <v>63388.18929378</v>
      </c>
      <c r="Q100" s="427">
        <v>1147.7767530000001</v>
      </c>
      <c r="R100" s="427" t="s">
        <v>493</v>
      </c>
      <c r="S100" s="427">
        <v>5.6629779999999991E-2</v>
      </c>
      <c r="T100" s="427">
        <v>3.4020000000000001E-3</v>
      </c>
      <c r="U100" s="427">
        <v>0</v>
      </c>
      <c r="V100" s="427">
        <v>2.3909440000000004E-2</v>
      </c>
    </row>
    <row r="101" spans="1:30" ht="12" customHeight="1" x14ac:dyDescent="0.25">
      <c r="A101" s="222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M101" s="427" t="s">
        <v>494</v>
      </c>
      <c r="N101" s="427">
        <v>5.9325903799999997</v>
      </c>
      <c r="O101" s="427">
        <v>762.39252999999997</v>
      </c>
      <c r="P101" s="427">
        <v>60250.604360750003</v>
      </c>
      <c r="Q101" s="427">
        <v>2346.5984979999998</v>
      </c>
      <c r="R101" s="427" t="s">
        <v>494</v>
      </c>
      <c r="S101" s="427">
        <v>4.045551E-2</v>
      </c>
      <c r="T101" s="427">
        <v>7.2560000000000003E-3</v>
      </c>
      <c r="U101" s="427">
        <v>1.8899999999999999E-5</v>
      </c>
      <c r="V101" s="427">
        <v>1.8253809999999999E-2</v>
      </c>
    </row>
    <row r="102" spans="1:30" ht="12" customHeight="1" x14ac:dyDescent="0.25">
      <c r="A102" s="222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M102" s="427" t="s">
        <v>495</v>
      </c>
      <c r="N102" s="427">
        <v>150.08647999999999</v>
      </c>
      <c r="O102" s="427">
        <v>763.9087712999999</v>
      </c>
      <c r="P102" s="427">
        <v>66743.330169699999</v>
      </c>
      <c r="Q102" s="427">
        <v>817.90138031000004</v>
      </c>
      <c r="R102" s="427" t="s">
        <v>495</v>
      </c>
      <c r="S102" s="427">
        <v>6.2960160000000001E-2</v>
      </c>
      <c r="T102" s="427">
        <v>4.1500000000000001E-6</v>
      </c>
      <c r="U102" s="427">
        <v>0</v>
      </c>
      <c r="V102" s="427">
        <v>3.8660309999999996E-2</v>
      </c>
    </row>
    <row r="103" spans="1:30" ht="12" customHeight="1" x14ac:dyDescent="0.25">
      <c r="A103" s="222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M103" s="427" t="s">
        <v>496</v>
      </c>
      <c r="N103" s="427">
        <v>2.0289693199999999</v>
      </c>
      <c r="O103" s="427">
        <v>1216.0830605000001</v>
      </c>
      <c r="P103" s="427">
        <v>69207.5998445</v>
      </c>
      <c r="Q103" s="427">
        <v>1695.0823757999999</v>
      </c>
      <c r="R103" s="427" t="s">
        <v>496</v>
      </c>
      <c r="S103" s="427">
        <v>4.0575309999999996E-2</v>
      </c>
      <c r="T103" s="427">
        <v>0</v>
      </c>
      <c r="U103" s="427">
        <v>0</v>
      </c>
      <c r="V103" s="427">
        <v>3.0793609999999999E-2</v>
      </c>
    </row>
    <row r="104" spans="1:30" ht="12" customHeight="1" x14ac:dyDescent="0.25">
      <c r="A104" s="222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M104" s="427" t="s">
        <v>497</v>
      </c>
      <c r="N104" s="427">
        <v>1.491592</v>
      </c>
      <c r="O104" s="427">
        <v>1460.7973500000001</v>
      </c>
      <c r="P104" s="427">
        <v>78198.582878419998</v>
      </c>
      <c r="Q104" s="427">
        <v>1511.44045833</v>
      </c>
      <c r="R104" s="427" t="s">
        <v>497</v>
      </c>
      <c r="S104" s="427">
        <v>5.708974E-2</v>
      </c>
      <c r="T104" s="427">
        <v>5.0850000000000003E-5</v>
      </c>
      <c r="U104" s="427">
        <v>6.0040000000000001E-5</v>
      </c>
      <c r="V104" s="427">
        <v>1.6305000000000001E-4</v>
      </c>
    </row>
    <row r="105" spans="1:30" ht="12" customHeight="1" x14ac:dyDescent="0.25">
      <c r="A105" s="222"/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M105" s="427" t="s">
        <v>498</v>
      </c>
      <c r="N105" s="427">
        <v>0.58947499999999997</v>
      </c>
      <c r="O105" s="427">
        <v>1554.9129519999999</v>
      </c>
      <c r="P105" s="427">
        <v>74060.060084240002</v>
      </c>
      <c r="Q105" s="427">
        <v>1783.8515460000001</v>
      </c>
      <c r="R105" s="427" t="s">
        <v>498</v>
      </c>
      <c r="S105" s="427">
        <v>2.5229999999999999E-2</v>
      </c>
      <c r="T105" s="427">
        <v>0</v>
      </c>
      <c r="U105" s="427">
        <v>0</v>
      </c>
      <c r="V105" s="427">
        <v>4.0299999999999998E-4</v>
      </c>
    </row>
    <row r="106" spans="1:30" ht="12" customHeight="1" x14ac:dyDescent="0.25">
      <c r="A106" s="222"/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M106" s="427" t="s">
        <v>499</v>
      </c>
      <c r="N106" s="427">
        <v>0.89035500000000001</v>
      </c>
      <c r="O106" s="427">
        <v>1347.2172330000001</v>
      </c>
      <c r="P106" s="427">
        <v>73409.550163499996</v>
      </c>
      <c r="Q106" s="427">
        <v>1892.9262062</v>
      </c>
      <c r="R106" s="427" t="s">
        <v>499</v>
      </c>
      <c r="S106" s="427">
        <v>4.6371509999999998E-2</v>
      </c>
      <c r="T106" s="427">
        <v>2.46035E-3</v>
      </c>
      <c r="U106" s="427">
        <v>3.1790999999999997E-4</v>
      </c>
      <c r="V106" s="427">
        <v>6.9649000000000002E-4</v>
      </c>
    </row>
    <row r="107" spans="1:30" ht="12" customHeight="1" x14ac:dyDescent="0.25">
      <c r="A107" s="222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M107" s="427" t="s">
        <v>500</v>
      </c>
      <c r="N107" s="427">
        <v>0.51938200000000001</v>
      </c>
      <c r="O107" s="427">
        <v>1438.1534200000001</v>
      </c>
      <c r="P107" s="427">
        <v>85679.365860999998</v>
      </c>
      <c r="Q107" s="427">
        <v>1972.1731711099997</v>
      </c>
      <c r="R107" s="427" t="s">
        <v>500</v>
      </c>
      <c r="S107" s="427">
        <v>6.3578209999999996E-2</v>
      </c>
      <c r="T107" s="427">
        <v>1.8140000000000001E-3</v>
      </c>
      <c r="U107" s="427">
        <v>2.5983999999999995E-4</v>
      </c>
      <c r="V107" s="427">
        <v>1.0408499999999999E-2</v>
      </c>
    </row>
    <row r="108" spans="1:30" ht="12" customHeight="1" x14ac:dyDescent="0.25">
      <c r="A108" s="222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M108" s="427" t="s">
        <v>501</v>
      </c>
      <c r="N108" s="427">
        <v>2.7281013200000004</v>
      </c>
      <c r="O108" s="427">
        <v>1417.8044890399999</v>
      </c>
      <c r="P108" s="427">
        <v>71369.643677999993</v>
      </c>
      <c r="Q108" s="427">
        <v>1916.8683470500002</v>
      </c>
      <c r="R108" s="427" t="s">
        <v>501</v>
      </c>
      <c r="S108" s="427">
        <v>0.28094559999999996</v>
      </c>
      <c r="T108" s="427">
        <v>0</v>
      </c>
      <c r="U108" s="427">
        <v>4.3399999999999998E-4</v>
      </c>
      <c r="V108" s="427">
        <v>0</v>
      </c>
    </row>
    <row r="109" spans="1:30" ht="12" customHeight="1" x14ac:dyDescent="0.25">
      <c r="A109" s="222"/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Y109" s="422"/>
      <c r="Z109" s="712" t="s">
        <v>559</v>
      </c>
      <c r="AA109" s="713"/>
      <c r="AB109" s="714"/>
      <c r="AC109" s="422"/>
      <c r="AD109" s="422"/>
    </row>
    <row r="110" spans="1:30" ht="12" customHeight="1" x14ac:dyDescent="0.25">
      <c r="A110" s="222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Y110" s="441" t="s">
        <v>558</v>
      </c>
      <c r="Z110" s="440" t="s">
        <v>553</v>
      </c>
      <c r="AA110" s="422" t="s">
        <v>554</v>
      </c>
      <c r="AB110" s="442" t="s">
        <v>555</v>
      </c>
      <c r="AC110" s="440" t="s">
        <v>556</v>
      </c>
      <c r="AD110" s="422" t="s">
        <v>557</v>
      </c>
    </row>
    <row r="111" spans="1:30" ht="12" customHeight="1" x14ac:dyDescent="0.25">
      <c r="A111" s="222"/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M111" s="427" t="s">
        <v>510</v>
      </c>
      <c r="N111" s="427" t="s">
        <v>511</v>
      </c>
      <c r="O111" s="427" t="s">
        <v>512</v>
      </c>
      <c r="S111" s="438">
        <v>1541.32</v>
      </c>
      <c r="T111" s="438">
        <v>673.52</v>
      </c>
      <c r="U111" s="438">
        <v>520.57000000000005</v>
      </c>
      <c r="V111" s="438">
        <v>2735.41</v>
      </c>
      <c r="W111" s="427" t="s">
        <v>491</v>
      </c>
      <c r="Y111" s="419" t="str">
        <f>CONCATENATE(M111," ",N111," ",O111," ",P111," ",Q111," ",R111)</f>
        <v xml:space="preserve">1. LA GUAJIRA   </v>
      </c>
      <c r="Z111" s="428">
        <f>S111</f>
        <v>1541.32</v>
      </c>
      <c r="AA111" s="428">
        <f t="shared" ref="AA111:AB111" si="15">T111</f>
        <v>673.52</v>
      </c>
      <c r="AB111" s="428">
        <f t="shared" si="15"/>
        <v>520.57000000000005</v>
      </c>
      <c r="AC111" s="428">
        <f>SUM(Z111:AB111)</f>
        <v>2735.4100000000003</v>
      </c>
      <c r="AD111" s="443" t="str">
        <f>W111</f>
        <v>Térmico</v>
      </c>
    </row>
    <row r="112" spans="1:30" ht="12" customHeight="1" x14ac:dyDescent="0.25">
      <c r="A112" s="222"/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  <c r="M112" s="427" t="s">
        <v>513</v>
      </c>
      <c r="N112" s="427" t="s">
        <v>514</v>
      </c>
      <c r="S112" s="438">
        <v>2282.7399999999998</v>
      </c>
      <c r="T112" s="438">
        <v>2751.81</v>
      </c>
      <c r="U112" s="438">
        <v>136.43</v>
      </c>
      <c r="V112" s="438">
        <v>5170.99</v>
      </c>
      <c r="W112" s="427" t="s">
        <v>491</v>
      </c>
      <c r="Y112" s="425" t="str">
        <f t="shared" ref="Y112:Y135" si="16">CONCATENATE(M112," ",N112," ",O112," ",P112," ",Q112," ",R112)</f>
        <v xml:space="preserve">2. CESAR    </v>
      </c>
      <c r="Z112" s="429">
        <f t="shared" ref="Z112:Z129" si="17">S112</f>
        <v>2282.7399999999998</v>
      </c>
      <c r="AA112" s="429">
        <f t="shared" ref="AA112:AA130" si="18">T112</f>
        <v>2751.81</v>
      </c>
      <c r="AB112" s="429">
        <f t="shared" ref="AB112:AB130" si="19">U112</f>
        <v>136.43</v>
      </c>
      <c r="AC112" s="429">
        <f t="shared" ref="AC112:AC130" si="20">SUM(Z112:AB112)</f>
        <v>5170.9799999999996</v>
      </c>
      <c r="AD112" s="444" t="str">
        <f t="shared" ref="AD112:AD135" si="21">W112</f>
        <v>Térmico</v>
      </c>
    </row>
    <row r="113" spans="1:30" ht="12" customHeight="1" x14ac:dyDescent="0.25">
      <c r="A113" s="222"/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M113" s="427" t="s">
        <v>515</v>
      </c>
      <c r="N113" s="427" t="s">
        <v>516</v>
      </c>
      <c r="O113" s="427" t="s">
        <v>517</v>
      </c>
      <c r="P113" s="427" t="s">
        <v>518</v>
      </c>
      <c r="Q113" s="427" t="s">
        <v>519</v>
      </c>
      <c r="S113" s="438">
        <v>381</v>
      </c>
      <c r="T113" s="438">
        <v>341</v>
      </c>
      <c r="U113" s="438">
        <v>0</v>
      </c>
      <c r="V113" s="438">
        <v>722</v>
      </c>
      <c r="W113" s="427" t="s">
        <v>491</v>
      </c>
      <c r="Y113" s="419" t="str">
        <f t="shared" si="16"/>
        <v xml:space="preserve">3. CORDOBA NORTE DE ANTIOQUIA </v>
      </c>
      <c r="Z113" s="428">
        <f t="shared" si="17"/>
        <v>381</v>
      </c>
      <c r="AA113" s="428">
        <f t="shared" si="18"/>
        <v>341</v>
      </c>
      <c r="AB113" s="428">
        <f t="shared" si="19"/>
        <v>0</v>
      </c>
      <c r="AC113" s="428">
        <f t="shared" si="20"/>
        <v>722</v>
      </c>
      <c r="AD113" s="443" t="str">
        <f t="shared" si="21"/>
        <v>Térmico</v>
      </c>
    </row>
    <row r="114" spans="1:30" ht="12" customHeight="1" x14ac:dyDescent="0.25">
      <c r="A114" s="222"/>
      <c r="B114" s="196"/>
      <c r="C114" s="196"/>
      <c r="D114" s="196"/>
      <c r="E114" s="196"/>
      <c r="F114" s="196"/>
      <c r="G114" s="196"/>
      <c r="H114" s="196"/>
      <c r="I114" s="196"/>
      <c r="J114" s="196"/>
      <c r="K114" s="196"/>
      <c r="M114" s="427" t="s">
        <v>520</v>
      </c>
      <c r="N114" s="427" t="s">
        <v>519</v>
      </c>
      <c r="O114" s="427" t="s">
        <v>521</v>
      </c>
      <c r="P114" s="427" t="s">
        <v>522</v>
      </c>
      <c r="S114" s="438">
        <v>90.09</v>
      </c>
      <c r="T114" s="438">
        <v>225.86</v>
      </c>
      <c r="U114" s="438">
        <v>132.43</v>
      </c>
      <c r="V114" s="438">
        <v>448.37</v>
      </c>
      <c r="W114" s="427" t="s">
        <v>491</v>
      </c>
      <c r="Y114" s="425" t="str">
        <f t="shared" si="16"/>
        <v xml:space="preserve">4. ANTIOQUIA ANTIGUO CALDAS  </v>
      </c>
      <c r="Z114" s="429">
        <f t="shared" si="17"/>
        <v>90.09</v>
      </c>
      <c r="AA114" s="429">
        <f t="shared" si="18"/>
        <v>225.86</v>
      </c>
      <c r="AB114" s="429">
        <f t="shared" si="19"/>
        <v>132.43</v>
      </c>
      <c r="AC114" s="429">
        <f t="shared" si="20"/>
        <v>448.38000000000005</v>
      </c>
      <c r="AD114" s="444" t="str">
        <f t="shared" si="21"/>
        <v>Térmico</v>
      </c>
    </row>
    <row r="115" spans="1:30" ht="12" customHeight="1" x14ac:dyDescent="0.25">
      <c r="A115" s="222"/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M115" s="427" t="s">
        <v>523</v>
      </c>
      <c r="N115" s="427" t="s">
        <v>524</v>
      </c>
      <c r="O115" s="427" t="s">
        <v>525</v>
      </c>
      <c r="P115" s="427" t="s">
        <v>526</v>
      </c>
      <c r="S115" s="438">
        <v>41.52</v>
      </c>
      <c r="T115" s="438">
        <v>92.15</v>
      </c>
      <c r="U115" s="438">
        <v>97.91</v>
      </c>
      <c r="V115" s="438">
        <v>231.58</v>
      </c>
      <c r="W115" s="427" t="s">
        <v>491</v>
      </c>
      <c r="Y115" s="419" t="str">
        <f t="shared" si="16"/>
        <v xml:space="preserve">5. VALLE DEL CAUCA  </v>
      </c>
      <c r="Z115" s="428">
        <f t="shared" si="17"/>
        <v>41.52</v>
      </c>
      <c r="AA115" s="428">
        <f t="shared" si="18"/>
        <v>92.15</v>
      </c>
      <c r="AB115" s="428">
        <f t="shared" si="19"/>
        <v>97.91</v>
      </c>
      <c r="AC115" s="428">
        <f t="shared" si="20"/>
        <v>231.58</v>
      </c>
      <c r="AD115" s="443" t="str">
        <f t="shared" si="21"/>
        <v>Térmico</v>
      </c>
    </row>
    <row r="116" spans="1:30" ht="12" customHeight="1" x14ac:dyDescent="0.25">
      <c r="A116" s="222"/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M116" s="427" t="s">
        <v>527</v>
      </c>
      <c r="N116" s="427" t="s">
        <v>528</v>
      </c>
      <c r="O116" s="427" t="s">
        <v>529</v>
      </c>
      <c r="S116" s="438" t="s">
        <v>45</v>
      </c>
      <c r="T116" s="438" t="s">
        <v>45</v>
      </c>
      <c r="U116" s="438" t="s">
        <v>45</v>
      </c>
      <c r="V116" s="438" t="s">
        <v>530</v>
      </c>
      <c r="W116" s="427" t="s">
        <v>531</v>
      </c>
      <c r="Y116" s="425" t="str">
        <f t="shared" si="16"/>
        <v xml:space="preserve">6. HUILA TOLIMA   </v>
      </c>
      <c r="Z116" s="429" t="str">
        <f t="shared" si="17"/>
        <v>NE</v>
      </c>
      <c r="AA116" s="429" t="str">
        <f t="shared" si="18"/>
        <v>NE</v>
      </c>
      <c r="AB116" s="429" t="str">
        <f t="shared" si="19"/>
        <v>NE</v>
      </c>
      <c r="AC116" s="429">
        <f t="shared" si="20"/>
        <v>0</v>
      </c>
      <c r="AD116" s="444" t="str">
        <f t="shared" si="21"/>
        <v>D</v>
      </c>
    </row>
    <row r="117" spans="1:30" ht="12" customHeight="1" x14ac:dyDescent="0.25">
      <c r="A117" s="222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M117" s="427" t="s">
        <v>545</v>
      </c>
      <c r="N117" s="427" t="s">
        <v>546</v>
      </c>
      <c r="O117" s="427"/>
      <c r="P117" s="427"/>
      <c r="Q117" s="427"/>
      <c r="S117" s="438">
        <v>161.91</v>
      </c>
      <c r="T117" s="438">
        <v>489.21</v>
      </c>
      <c r="U117" s="438">
        <v>661.09</v>
      </c>
      <c r="V117" s="438">
        <v>1312.2</v>
      </c>
      <c r="W117" s="427" t="s">
        <v>491</v>
      </c>
      <c r="Y117" s="727" t="str">
        <f t="shared" si="16"/>
        <v xml:space="preserve">7. CUNDINAMARCA    </v>
      </c>
      <c r="Z117" s="428">
        <f t="shared" si="17"/>
        <v>161.91</v>
      </c>
      <c r="AA117" s="428">
        <f t="shared" si="18"/>
        <v>489.21</v>
      </c>
      <c r="AB117" s="428">
        <f t="shared" si="19"/>
        <v>661.09</v>
      </c>
      <c r="AC117" s="428">
        <f t="shared" si="20"/>
        <v>1312.21</v>
      </c>
      <c r="AD117" s="443" t="str">
        <f t="shared" si="21"/>
        <v>Térmico</v>
      </c>
    </row>
    <row r="118" spans="1:30" ht="12" customHeight="1" x14ac:dyDescent="0.25">
      <c r="A118" s="222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M118" s="427"/>
      <c r="N118" s="427"/>
      <c r="O118" s="427"/>
      <c r="P118" s="427"/>
      <c r="Q118" s="427"/>
      <c r="S118" s="438">
        <v>97.5</v>
      </c>
      <c r="T118" s="438">
        <v>267.60000000000002</v>
      </c>
      <c r="U118" s="438">
        <v>190.8</v>
      </c>
      <c r="V118" s="438">
        <v>555.91</v>
      </c>
      <c r="W118" s="427" t="s">
        <v>490</v>
      </c>
      <c r="Y118" s="728"/>
      <c r="Z118" s="429">
        <f t="shared" si="17"/>
        <v>97.5</v>
      </c>
      <c r="AA118" s="429">
        <f t="shared" si="18"/>
        <v>267.60000000000002</v>
      </c>
      <c r="AB118" s="429">
        <f t="shared" si="19"/>
        <v>190.8</v>
      </c>
      <c r="AC118" s="429">
        <f t="shared" si="20"/>
        <v>555.90000000000009</v>
      </c>
      <c r="AD118" s="444" t="str">
        <f t="shared" si="21"/>
        <v>Metalúrgico</v>
      </c>
    </row>
    <row r="119" spans="1:30" ht="12" customHeight="1" x14ac:dyDescent="0.25">
      <c r="A119" s="222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M119" s="427"/>
      <c r="N119" s="427"/>
      <c r="O119" s="427"/>
      <c r="P119" s="427"/>
      <c r="Q119" s="427"/>
      <c r="S119" s="439">
        <f>SUM(S117:S118)</f>
        <v>259.40999999999997</v>
      </c>
      <c r="T119" s="439">
        <f t="shared" ref="T119:V119" si="22">SUM(T117:T118)</f>
        <v>756.81</v>
      </c>
      <c r="U119" s="439">
        <f t="shared" si="22"/>
        <v>851.8900000000001</v>
      </c>
      <c r="V119" s="439">
        <f t="shared" si="22"/>
        <v>1868.1100000000001</v>
      </c>
      <c r="W119" s="437" t="str">
        <f>CONCATENATE(W117," &amp; ",W118)</f>
        <v>Térmico &amp; Metalúrgico</v>
      </c>
      <c r="Y119" s="729"/>
      <c r="Z119" s="433">
        <f t="shared" si="17"/>
        <v>259.40999999999997</v>
      </c>
      <c r="AA119" s="433">
        <f t="shared" si="18"/>
        <v>756.81</v>
      </c>
      <c r="AB119" s="433">
        <f t="shared" si="19"/>
        <v>851.8900000000001</v>
      </c>
      <c r="AC119" s="433">
        <f t="shared" si="20"/>
        <v>1868.1100000000001</v>
      </c>
      <c r="AD119" s="445" t="str">
        <f t="shared" si="21"/>
        <v>Térmico &amp; Metalúrgico</v>
      </c>
    </row>
    <row r="120" spans="1:30" ht="12" customHeight="1" x14ac:dyDescent="0.25">
      <c r="A120" s="222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M120" s="427" t="s">
        <v>547</v>
      </c>
      <c r="N120" s="427" t="s">
        <v>548</v>
      </c>
      <c r="O120" s="427"/>
      <c r="P120" s="427"/>
      <c r="Q120" s="427"/>
      <c r="S120" s="438">
        <v>153.22999999999999</v>
      </c>
      <c r="T120" s="438">
        <v>690.2</v>
      </c>
      <c r="U120" s="438">
        <v>1387.37</v>
      </c>
      <c r="V120" s="438">
        <v>2230.8000000000002</v>
      </c>
      <c r="W120" s="427" t="s">
        <v>491</v>
      </c>
      <c r="Y120" s="730" t="str">
        <f t="shared" si="16"/>
        <v xml:space="preserve">8. BOYACA    </v>
      </c>
      <c r="Z120" s="429">
        <f t="shared" si="17"/>
        <v>153.22999999999999</v>
      </c>
      <c r="AA120" s="429">
        <f t="shared" si="18"/>
        <v>690.2</v>
      </c>
      <c r="AB120" s="429">
        <f t="shared" si="19"/>
        <v>1387.37</v>
      </c>
      <c r="AC120" s="429">
        <f t="shared" si="20"/>
        <v>2230.8000000000002</v>
      </c>
      <c r="AD120" s="444" t="str">
        <f t="shared" si="21"/>
        <v>Térmico</v>
      </c>
    </row>
    <row r="121" spans="1:30" ht="12" customHeight="1" x14ac:dyDescent="0.25">
      <c r="A121" s="222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O121" s="427"/>
      <c r="P121" s="427"/>
      <c r="Q121" s="427"/>
      <c r="S121" s="438">
        <v>93.57</v>
      </c>
      <c r="T121" s="438">
        <v>379.38</v>
      </c>
      <c r="U121" s="438">
        <v>383.26</v>
      </c>
      <c r="V121" s="438">
        <v>856.22</v>
      </c>
      <c r="W121" s="427" t="s">
        <v>490</v>
      </c>
      <c r="Y121" s="731"/>
      <c r="Z121" s="428">
        <f t="shared" si="17"/>
        <v>93.57</v>
      </c>
      <c r="AA121" s="428">
        <f t="shared" si="18"/>
        <v>379.38</v>
      </c>
      <c r="AB121" s="428">
        <f t="shared" si="19"/>
        <v>383.26</v>
      </c>
      <c r="AC121" s="428">
        <f t="shared" si="20"/>
        <v>856.21</v>
      </c>
      <c r="AD121" s="443" t="str">
        <f t="shared" si="21"/>
        <v>Metalúrgico</v>
      </c>
    </row>
    <row r="122" spans="1:30" ht="12" customHeight="1" x14ac:dyDescent="0.25">
      <c r="A122" s="222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Q122" s="427"/>
      <c r="S122" s="439">
        <f>SUM(S120:S121)</f>
        <v>246.79999999999998</v>
      </c>
      <c r="T122" s="439">
        <f t="shared" ref="T122" si="23">SUM(T120:T121)</f>
        <v>1069.58</v>
      </c>
      <c r="U122" s="439">
        <f t="shared" ref="U122" si="24">SUM(U120:U121)</f>
        <v>1770.6299999999999</v>
      </c>
      <c r="V122" s="439">
        <f t="shared" ref="V122" si="25">SUM(V120:V121)</f>
        <v>3087.0200000000004</v>
      </c>
      <c r="W122" s="437" t="str">
        <f>CONCATENATE(W120," &amp; ",W121)</f>
        <v>Térmico &amp; Metalúrgico</v>
      </c>
      <c r="Y122" s="732"/>
      <c r="Z122" s="446">
        <f t="shared" si="17"/>
        <v>246.79999999999998</v>
      </c>
      <c r="AA122" s="446">
        <f t="shared" si="18"/>
        <v>1069.58</v>
      </c>
      <c r="AB122" s="446">
        <f t="shared" si="19"/>
        <v>1770.6299999999999</v>
      </c>
      <c r="AC122" s="446">
        <f t="shared" si="20"/>
        <v>3087.0099999999998</v>
      </c>
      <c r="AD122" s="447" t="str">
        <f t="shared" si="21"/>
        <v>Térmico &amp; Metalúrgico</v>
      </c>
    </row>
    <row r="123" spans="1:30" ht="12" customHeight="1" x14ac:dyDescent="0.25">
      <c r="A123" s="222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M123" s="427" t="s">
        <v>549</v>
      </c>
      <c r="N123" s="427" t="s">
        <v>550</v>
      </c>
      <c r="O123" s="427"/>
      <c r="P123" s="427"/>
      <c r="Q123" s="427"/>
      <c r="S123" s="438">
        <v>46.7</v>
      </c>
      <c r="T123" s="438">
        <v>231.97</v>
      </c>
      <c r="U123" s="438">
        <v>124.78</v>
      </c>
      <c r="V123" s="438">
        <v>402.45</v>
      </c>
      <c r="W123" s="427" t="s">
        <v>491</v>
      </c>
      <c r="Y123" s="727" t="str">
        <f t="shared" si="16"/>
        <v xml:space="preserve">9. SANTANDER    </v>
      </c>
      <c r="Z123" s="428">
        <f t="shared" si="17"/>
        <v>46.7</v>
      </c>
      <c r="AA123" s="428">
        <f t="shared" si="18"/>
        <v>231.97</v>
      </c>
      <c r="AB123" s="428">
        <f t="shared" si="19"/>
        <v>124.78</v>
      </c>
      <c r="AC123" s="428">
        <f t="shared" si="20"/>
        <v>403.45000000000005</v>
      </c>
      <c r="AD123" s="443" t="str">
        <f t="shared" si="21"/>
        <v>Térmico</v>
      </c>
    </row>
    <row r="124" spans="1:30" ht="12" customHeight="1" x14ac:dyDescent="0.25">
      <c r="A124" s="222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M124" s="427"/>
      <c r="N124" s="427"/>
      <c r="O124" s="427"/>
      <c r="P124" s="427"/>
      <c r="Q124" s="427"/>
      <c r="S124" s="438">
        <v>11.59</v>
      </c>
      <c r="T124" s="438">
        <v>25.19</v>
      </c>
      <c r="U124" s="438">
        <v>51.75</v>
      </c>
      <c r="V124" s="438">
        <v>88.53</v>
      </c>
      <c r="W124" s="427" t="s">
        <v>490</v>
      </c>
      <c r="Y124" s="728"/>
      <c r="Z124" s="429">
        <f t="shared" si="17"/>
        <v>11.59</v>
      </c>
      <c r="AA124" s="429">
        <f t="shared" si="18"/>
        <v>25.19</v>
      </c>
      <c r="AB124" s="429">
        <f t="shared" si="19"/>
        <v>51.75</v>
      </c>
      <c r="AC124" s="429">
        <f t="shared" si="20"/>
        <v>88.53</v>
      </c>
      <c r="AD124" s="444" t="str">
        <f t="shared" si="21"/>
        <v>Metalúrgico</v>
      </c>
    </row>
    <row r="125" spans="1:30" ht="12" customHeight="1" x14ac:dyDescent="0.25">
      <c r="A125" s="222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M125" s="427"/>
      <c r="N125" s="427"/>
      <c r="O125" s="427"/>
      <c r="P125" s="427"/>
      <c r="Q125" s="427"/>
      <c r="S125" s="439">
        <f>SUM(S123:S124)</f>
        <v>58.290000000000006</v>
      </c>
      <c r="T125" s="439">
        <f t="shared" ref="T125" si="26">SUM(T123:T124)</f>
        <v>257.16000000000003</v>
      </c>
      <c r="U125" s="439">
        <f t="shared" ref="U125" si="27">SUM(U123:U124)</f>
        <v>176.53</v>
      </c>
      <c r="V125" s="439">
        <f t="shared" ref="V125" si="28">SUM(V123:V124)</f>
        <v>490.98</v>
      </c>
      <c r="W125" s="437" t="str">
        <f>CONCATENATE(W123," &amp; ",W124)</f>
        <v>Térmico &amp; Metalúrgico</v>
      </c>
      <c r="Y125" s="729"/>
      <c r="Z125" s="433">
        <f t="shared" si="17"/>
        <v>58.290000000000006</v>
      </c>
      <c r="AA125" s="433">
        <f t="shared" si="18"/>
        <v>257.16000000000003</v>
      </c>
      <c r="AB125" s="433">
        <f t="shared" si="19"/>
        <v>176.53</v>
      </c>
      <c r="AC125" s="433">
        <f t="shared" si="20"/>
        <v>491.98</v>
      </c>
      <c r="AD125" s="445" t="str">
        <f t="shared" si="21"/>
        <v>Térmico &amp; Metalúrgico</v>
      </c>
    </row>
    <row r="126" spans="1:30" ht="12" customHeight="1" x14ac:dyDescent="0.25">
      <c r="A126" s="222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M126" s="427" t="s">
        <v>551</v>
      </c>
      <c r="N126" s="427" t="s">
        <v>517</v>
      </c>
      <c r="O126" s="427" t="s">
        <v>518</v>
      </c>
      <c r="P126" s="427" t="s">
        <v>550</v>
      </c>
      <c r="Q126" s="427"/>
      <c r="S126" s="438">
        <v>48.7</v>
      </c>
      <c r="T126" s="438">
        <v>123.61</v>
      </c>
      <c r="U126" s="438">
        <v>184.52</v>
      </c>
      <c r="V126" s="438">
        <v>356.83</v>
      </c>
      <c r="W126" s="427" t="s">
        <v>491</v>
      </c>
      <c r="Y126" s="730" t="str">
        <f t="shared" si="16"/>
        <v xml:space="preserve">10. NORTE DE SANTANDER  </v>
      </c>
      <c r="Z126" s="429">
        <f t="shared" si="17"/>
        <v>48.7</v>
      </c>
      <c r="AA126" s="429">
        <f t="shared" si="18"/>
        <v>123.61</v>
      </c>
      <c r="AB126" s="429">
        <f t="shared" si="19"/>
        <v>184.52</v>
      </c>
      <c r="AC126" s="429">
        <f t="shared" si="20"/>
        <v>356.83000000000004</v>
      </c>
      <c r="AD126" s="444" t="str">
        <f t="shared" si="21"/>
        <v>Térmico</v>
      </c>
    </row>
    <row r="127" spans="1:30" ht="12" customHeight="1" x14ac:dyDescent="0.25">
      <c r="A127" s="222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M127" s="427"/>
      <c r="N127" s="427"/>
      <c r="O127" s="427"/>
      <c r="P127" s="427"/>
      <c r="Q127" s="427"/>
      <c r="S127" s="438">
        <v>71.02</v>
      </c>
      <c r="T127" s="438">
        <v>193.74</v>
      </c>
      <c r="U127" s="438">
        <v>182.29</v>
      </c>
      <c r="V127" s="438">
        <v>447.06</v>
      </c>
      <c r="W127" s="427" t="s">
        <v>490</v>
      </c>
      <c r="Y127" s="731"/>
      <c r="Z127" s="428">
        <f t="shared" si="17"/>
        <v>71.02</v>
      </c>
      <c r="AA127" s="428">
        <f t="shared" si="18"/>
        <v>193.74</v>
      </c>
      <c r="AB127" s="428">
        <f t="shared" si="19"/>
        <v>182.29</v>
      </c>
      <c r="AC127" s="428">
        <f t="shared" si="20"/>
        <v>447.04999999999995</v>
      </c>
      <c r="AD127" s="443" t="str">
        <f t="shared" si="21"/>
        <v>Metalúrgico</v>
      </c>
    </row>
    <row r="128" spans="1:30" ht="12" customHeight="1" x14ac:dyDescent="0.25">
      <c r="A128" s="222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M128" s="427"/>
      <c r="N128" s="427"/>
      <c r="O128" s="427"/>
      <c r="P128" s="427"/>
      <c r="Q128" s="427"/>
      <c r="S128" s="439">
        <f>SUM(S126:S127)</f>
        <v>119.72</v>
      </c>
      <c r="T128" s="439">
        <f t="shared" ref="T128" si="29">SUM(T126:T127)</f>
        <v>317.35000000000002</v>
      </c>
      <c r="U128" s="439">
        <f t="shared" ref="U128" si="30">SUM(U126:U127)</f>
        <v>366.81</v>
      </c>
      <c r="V128" s="439">
        <f t="shared" ref="V128" si="31">SUM(V126:V127)</f>
        <v>803.89</v>
      </c>
      <c r="W128" s="437" t="str">
        <f>CONCATENATE(W126," &amp; ",W127)</f>
        <v>Térmico &amp; Metalúrgico</v>
      </c>
      <c r="Y128" s="732"/>
      <c r="Z128" s="446">
        <f t="shared" si="17"/>
        <v>119.72</v>
      </c>
      <c r="AA128" s="446">
        <f t="shared" si="18"/>
        <v>317.35000000000002</v>
      </c>
      <c r="AB128" s="446">
        <f t="shared" si="19"/>
        <v>366.81</v>
      </c>
      <c r="AC128" s="446">
        <f t="shared" si="20"/>
        <v>803.88000000000011</v>
      </c>
      <c r="AD128" s="447" t="str">
        <f t="shared" si="21"/>
        <v>Térmico &amp; Metalúrgico</v>
      </c>
    </row>
    <row r="129" spans="1:30" ht="12" customHeight="1" x14ac:dyDescent="0.25">
      <c r="A129" s="222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M129" s="427" t="s">
        <v>532</v>
      </c>
      <c r="N129" s="427" t="s">
        <v>533</v>
      </c>
      <c r="O129" s="427" t="s">
        <v>534</v>
      </c>
      <c r="S129" s="427">
        <v>0.76</v>
      </c>
      <c r="T129" s="427">
        <v>0</v>
      </c>
      <c r="U129" s="427">
        <v>4.53</v>
      </c>
      <c r="V129" s="427">
        <v>5.29</v>
      </c>
      <c r="W129" s="427" t="s">
        <v>491</v>
      </c>
      <c r="Y129" s="419" t="str">
        <f t="shared" si="16"/>
        <v xml:space="preserve">11. BORDE LLANERO   </v>
      </c>
      <c r="Z129" s="428">
        <f t="shared" si="17"/>
        <v>0.76</v>
      </c>
      <c r="AA129" s="428">
        <f t="shared" si="18"/>
        <v>0</v>
      </c>
      <c r="AB129" s="428">
        <f t="shared" si="19"/>
        <v>4.53</v>
      </c>
      <c r="AC129" s="428">
        <f t="shared" si="20"/>
        <v>5.29</v>
      </c>
      <c r="AD129" s="443" t="str">
        <f t="shared" si="21"/>
        <v>Térmico</v>
      </c>
    </row>
    <row r="130" spans="1:30" ht="12" customHeight="1" x14ac:dyDescent="0.25">
      <c r="A130" s="340" t="s">
        <v>505</v>
      </c>
      <c r="B130" s="339"/>
      <c r="C130" s="339"/>
      <c r="D130" s="339"/>
      <c r="E130" s="339"/>
      <c r="F130" s="339"/>
      <c r="G130" s="339"/>
      <c r="H130" s="339"/>
      <c r="I130" s="339"/>
      <c r="J130" s="339"/>
      <c r="K130" s="167"/>
      <c r="M130" s="427" t="s">
        <v>535</v>
      </c>
      <c r="N130" s="427" t="s">
        <v>536</v>
      </c>
      <c r="O130" s="427" t="s">
        <v>537</v>
      </c>
      <c r="T130" s="427" t="s">
        <v>45</v>
      </c>
      <c r="U130" s="427" t="s">
        <v>45</v>
      </c>
      <c r="W130" s="427" t="s">
        <v>531</v>
      </c>
      <c r="Y130" s="425" t="str">
        <f t="shared" si="16"/>
        <v xml:space="preserve">12. LLANURA AMAZONICA   </v>
      </c>
      <c r="Z130" s="429"/>
      <c r="AA130" s="429" t="str">
        <f t="shared" si="18"/>
        <v>NE</v>
      </c>
      <c r="AB130" s="429" t="str">
        <f t="shared" si="19"/>
        <v>NE</v>
      </c>
      <c r="AC130" s="429">
        <f t="shared" si="20"/>
        <v>0</v>
      </c>
      <c r="AD130" s="444" t="str">
        <f t="shared" si="21"/>
        <v>D</v>
      </c>
    </row>
    <row r="131" spans="1:30" ht="12" customHeight="1" x14ac:dyDescent="0.25">
      <c r="A131" s="333"/>
      <c r="B131" s="422">
        <v>2006</v>
      </c>
      <c r="C131" s="422">
        <v>2007</v>
      </c>
      <c r="D131" s="422">
        <v>2008</v>
      </c>
      <c r="E131" s="422">
        <v>2009</v>
      </c>
      <c r="F131" s="422">
        <v>2010</v>
      </c>
      <c r="G131" s="422">
        <v>2011</v>
      </c>
      <c r="H131" s="422">
        <v>2012</v>
      </c>
      <c r="I131" s="422">
        <v>2013</v>
      </c>
      <c r="J131" s="422">
        <v>2014</v>
      </c>
      <c r="K131" s="422">
        <v>2015</v>
      </c>
      <c r="M131" s="427" t="s">
        <v>48</v>
      </c>
      <c r="N131" s="427" t="s">
        <v>538</v>
      </c>
      <c r="O131" s="427" t="s">
        <v>539</v>
      </c>
      <c r="P131" s="427" t="s">
        <v>540</v>
      </c>
      <c r="Q131" s="427"/>
      <c r="R131" s="427"/>
      <c r="S131" s="427"/>
      <c r="T131" s="427"/>
      <c r="U131" s="438">
        <v>7906.39</v>
      </c>
      <c r="W131" s="427" t="s">
        <v>491</v>
      </c>
      <c r="Y131" s="391" t="str">
        <f t="shared" si="16"/>
        <v xml:space="preserve">TOTAL POTENCIAL COSTA ATLANTICA  </v>
      </c>
      <c r="Z131" s="715">
        <f>U131</f>
        <v>7906.39</v>
      </c>
      <c r="AA131" s="716"/>
      <c r="AB131" s="716"/>
      <c r="AC131" s="717"/>
      <c r="AD131" s="443" t="str">
        <f t="shared" si="21"/>
        <v>Térmico</v>
      </c>
    </row>
    <row r="132" spans="1:30" ht="12" customHeight="1" x14ac:dyDescent="0.25">
      <c r="A132" s="391" t="s">
        <v>3</v>
      </c>
      <c r="B132" s="433">
        <f>SUM(B133:B135)</f>
        <v>59935.756101999999</v>
      </c>
      <c r="C132" s="433">
        <f t="shared" ref="C132:K132" si="32">SUM(C133:C135)</f>
        <v>64082.104923350002</v>
      </c>
      <c r="D132" s="433">
        <f t="shared" si="32"/>
        <v>61018.929481130006</v>
      </c>
      <c r="E132" s="433">
        <f t="shared" si="32"/>
        <v>67657.325421000001</v>
      </c>
      <c r="F132" s="433">
        <f t="shared" si="32"/>
        <v>70425.711874319997</v>
      </c>
      <c r="G132" s="433">
        <f t="shared" si="32"/>
        <v>79660.871820419998</v>
      </c>
      <c r="H132" s="433">
        <f t="shared" si="32"/>
        <v>75615.562511240001</v>
      </c>
      <c r="I132" s="433">
        <f t="shared" si="32"/>
        <v>74757.657751499995</v>
      </c>
      <c r="J132" s="433">
        <f t="shared" si="32"/>
        <v>87118.038662999999</v>
      </c>
      <c r="K132" s="433">
        <f t="shared" si="32"/>
        <v>72790.176268359995</v>
      </c>
      <c r="M132" s="427" t="s">
        <v>48</v>
      </c>
      <c r="N132" s="427" t="s">
        <v>538</v>
      </c>
      <c r="O132" s="427" t="s">
        <v>541</v>
      </c>
      <c r="P132" s="427" t="s">
        <v>542</v>
      </c>
      <c r="Q132" s="427" t="s">
        <v>508</v>
      </c>
      <c r="R132" s="427"/>
      <c r="S132" s="427"/>
      <c r="T132" s="427"/>
      <c r="U132" s="438">
        <v>7657.22</v>
      </c>
      <c r="W132" s="437" t="s">
        <v>552</v>
      </c>
      <c r="Y132" s="421" t="str">
        <f t="shared" si="16"/>
        <v xml:space="preserve">TOTAL POTENCIAL EN EL INTERIOR </v>
      </c>
      <c r="Z132" s="718">
        <f>U132</f>
        <v>7657.22</v>
      </c>
      <c r="AA132" s="719"/>
      <c r="AB132" s="719"/>
      <c r="AC132" s="720"/>
      <c r="AD132" s="444" t="str">
        <f t="shared" si="21"/>
        <v>Térmico &amp; Metalúrgico</v>
      </c>
    </row>
    <row r="133" spans="1:30" ht="12" customHeight="1" x14ac:dyDescent="0.25">
      <c r="A133" s="415" t="str">
        <f t="array" ref="A133:A135">TRANSPOSE(N98:P98)</f>
        <v>Antracita</v>
      </c>
      <c r="B133" s="429">
        <f t="array" ref="B133:K135">TRANSPOSE(N99:P108)</f>
        <v>4.7979070000000004</v>
      </c>
      <c r="C133" s="429">
        <v>5.4858370499999998</v>
      </c>
      <c r="D133" s="429">
        <v>5.9325903799999997</v>
      </c>
      <c r="E133" s="429">
        <v>150.08647999999999</v>
      </c>
      <c r="F133" s="429">
        <v>2.0289693199999999</v>
      </c>
      <c r="G133" s="429">
        <v>1.491592</v>
      </c>
      <c r="H133" s="429">
        <v>0.58947499999999997</v>
      </c>
      <c r="I133" s="429">
        <v>0.89035500000000001</v>
      </c>
      <c r="J133" s="429">
        <v>0.51938200000000001</v>
      </c>
      <c r="K133" s="429">
        <v>2.7281013200000004</v>
      </c>
      <c r="M133" s="427" t="s">
        <v>538</v>
      </c>
      <c r="N133" s="427" t="s">
        <v>541</v>
      </c>
      <c r="O133" s="427" t="s">
        <v>542</v>
      </c>
      <c r="P133" s="427" t="s">
        <v>508</v>
      </c>
      <c r="Q133" s="427" t="s">
        <v>544</v>
      </c>
      <c r="R133" s="427" t="s">
        <v>509</v>
      </c>
      <c r="S133" s="427"/>
      <c r="T133" s="427"/>
      <c r="U133" s="438">
        <v>5709.52</v>
      </c>
      <c r="W133" s="427" t="s">
        <v>491</v>
      </c>
      <c r="Y133" s="733" t="str">
        <f t="shared" si="16"/>
        <v>POTENCIAL EN EL INTERIOR POR USO</v>
      </c>
      <c r="Z133" s="715">
        <f>U133</f>
        <v>5709.52</v>
      </c>
      <c r="AA133" s="716"/>
      <c r="AB133" s="716"/>
      <c r="AC133" s="717"/>
      <c r="AD133" s="443" t="str">
        <f t="shared" si="21"/>
        <v>Térmico</v>
      </c>
    </row>
    <row r="134" spans="1:30" ht="12" customHeight="1" x14ac:dyDescent="0.25">
      <c r="A134" s="387" t="str">
        <v>Metalúrgico</v>
      </c>
      <c r="B134" s="428">
        <v>729.41660400000001</v>
      </c>
      <c r="C134" s="428">
        <v>688.42979251999998</v>
      </c>
      <c r="D134" s="428">
        <v>762.39252999999997</v>
      </c>
      <c r="E134" s="428">
        <v>763.9087712999999</v>
      </c>
      <c r="F134" s="428">
        <v>1216.0830605000001</v>
      </c>
      <c r="G134" s="428">
        <v>1460.7973500000001</v>
      </c>
      <c r="H134" s="428">
        <v>1554.9129519999999</v>
      </c>
      <c r="I134" s="428">
        <v>1347.2172330000001</v>
      </c>
      <c r="J134" s="428">
        <v>1438.1534200000001</v>
      </c>
      <c r="K134" s="428">
        <v>1417.8044890399999</v>
      </c>
      <c r="R134" s="427"/>
      <c r="S134" s="427"/>
      <c r="T134" s="427"/>
      <c r="U134" s="438">
        <v>1947.72</v>
      </c>
      <c r="W134" s="427" t="s">
        <v>490</v>
      </c>
      <c r="Y134" s="734"/>
      <c r="Z134" s="721">
        <f>U134</f>
        <v>1947.72</v>
      </c>
      <c r="AA134" s="722"/>
      <c r="AB134" s="722"/>
      <c r="AC134" s="723"/>
      <c r="AD134" s="444" t="str">
        <f t="shared" si="21"/>
        <v>Metalúrgico</v>
      </c>
    </row>
    <row r="135" spans="1:30" ht="12" customHeight="1" thickBot="1" x14ac:dyDescent="0.3">
      <c r="A135" s="415" t="str">
        <v>Térmico</v>
      </c>
      <c r="B135" s="429">
        <v>59201.541591000001</v>
      </c>
      <c r="C135" s="429">
        <v>63388.18929378</v>
      </c>
      <c r="D135" s="429">
        <v>60250.604360750003</v>
      </c>
      <c r="E135" s="429">
        <v>66743.330169699999</v>
      </c>
      <c r="F135" s="429">
        <v>69207.5998445</v>
      </c>
      <c r="G135" s="429">
        <v>78198.582878419998</v>
      </c>
      <c r="H135" s="429">
        <v>74060.060084240002</v>
      </c>
      <c r="I135" s="429">
        <v>73409.550163499996</v>
      </c>
      <c r="J135" s="429">
        <v>85679.365860999998</v>
      </c>
      <c r="K135" s="429">
        <v>71369.643677999993</v>
      </c>
      <c r="M135" s="427" t="s">
        <v>48</v>
      </c>
      <c r="N135" s="427" t="s">
        <v>538</v>
      </c>
      <c r="O135" s="427" t="s">
        <v>541</v>
      </c>
      <c r="P135" s="427" t="s">
        <v>542</v>
      </c>
      <c r="Q135" s="427" t="s">
        <v>543</v>
      </c>
      <c r="R135" s="427"/>
      <c r="S135" s="427"/>
      <c r="T135" s="427"/>
      <c r="U135" s="438">
        <v>15563.61</v>
      </c>
      <c r="W135" s="437" t="str">
        <f>CONCATENATE(W133," &amp; ",W134)</f>
        <v>Térmico &amp; Metalúrgico</v>
      </c>
      <c r="Y135" s="313" t="str">
        <f t="shared" si="16"/>
        <v xml:space="preserve">TOTAL POTENCIAL EN EL PAIS </v>
      </c>
      <c r="Z135" s="724">
        <f>U135</f>
        <v>15563.61</v>
      </c>
      <c r="AA135" s="725"/>
      <c r="AB135" s="725"/>
      <c r="AC135" s="726"/>
      <c r="AD135" s="414" t="str">
        <f t="shared" si="21"/>
        <v>Térmico &amp; Metalúrgico</v>
      </c>
    </row>
    <row r="136" spans="1:30" ht="12" customHeight="1" x14ac:dyDescent="0.25">
      <c r="A136" s="387"/>
      <c r="B136" s="428"/>
      <c r="C136" s="428"/>
      <c r="D136" s="428"/>
      <c r="E136" s="428"/>
      <c r="F136" s="428"/>
      <c r="G136" s="428"/>
      <c r="H136" s="428"/>
      <c r="I136" s="428"/>
      <c r="J136" s="428"/>
      <c r="K136" s="428"/>
      <c r="M136" s="427"/>
      <c r="N136" s="427"/>
      <c r="O136" s="427"/>
      <c r="P136" s="427"/>
      <c r="Q136" s="427"/>
      <c r="R136" s="427"/>
      <c r="S136" s="427"/>
      <c r="T136" s="427"/>
      <c r="U136" s="427"/>
    </row>
    <row r="137" spans="1:30" ht="12" customHeight="1" x14ac:dyDescent="0.25">
      <c r="A137" s="421" t="s">
        <v>2</v>
      </c>
      <c r="B137" s="434">
        <f>SUM(B138:B140)</f>
        <v>0.12589335000000001</v>
      </c>
      <c r="C137" s="434">
        <f t="shared" ref="C137" si="33">SUM(C138:C140)</f>
        <v>6.0031779999999993E-2</v>
      </c>
      <c r="D137" s="434">
        <f t="shared" ref="D137" si="34">SUM(D138:D140)</f>
        <v>4.7730410000000001E-2</v>
      </c>
      <c r="E137" s="434">
        <f t="shared" ref="E137" si="35">SUM(E138:E140)</f>
        <v>6.2964309999999996E-2</v>
      </c>
      <c r="F137" s="434">
        <f t="shared" ref="F137" si="36">SUM(F138:F140)</f>
        <v>4.0575309999999996E-2</v>
      </c>
      <c r="G137" s="434">
        <f t="shared" ref="G137" si="37">SUM(G138:G140)</f>
        <v>5.7200629999999995E-2</v>
      </c>
      <c r="H137" s="434">
        <f t="shared" ref="H137" si="38">SUM(H138:H140)</f>
        <v>2.5229999999999999E-2</v>
      </c>
      <c r="I137" s="434">
        <f t="shared" ref="I137" si="39">SUM(I138:I140)</f>
        <v>4.9149769999999995E-2</v>
      </c>
      <c r="J137" s="434">
        <f t="shared" ref="J137" si="40">SUM(J138:J140)</f>
        <v>6.565204999999999E-2</v>
      </c>
      <c r="K137" s="434">
        <f t="shared" ref="K137" si="41">SUM(K138:K140)</f>
        <v>0.28137959999999995</v>
      </c>
      <c r="M137" s="427"/>
      <c r="N137" s="427"/>
      <c r="O137" s="427"/>
      <c r="P137" s="427"/>
      <c r="Q137" s="427"/>
      <c r="R137" s="427"/>
      <c r="S137" s="427"/>
      <c r="T137" s="427"/>
      <c r="U137" s="427"/>
    </row>
    <row r="138" spans="1:30" ht="12" customHeight="1" x14ac:dyDescent="0.25">
      <c r="A138" s="387" t="str">
        <f t="array" ref="A138:A140">TRANSPOSE(S98:U98)</f>
        <v>Antracita</v>
      </c>
      <c r="B138" s="432">
        <f t="array" ref="B138:K140">TRANSPOSE(S99:U108)</f>
        <v>0.11230040000000001</v>
      </c>
      <c r="C138" s="432">
        <v>5.6629779999999991E-2</v>
      </c>
      <c r="D138" s="432">
        <v>4.045551E-2</v>
      </c>
      <c r="E138" s="432">
        <v>6.2960160000000001E-2</v>
      </c>
      <c r="F138" s="432">
        <v>4.0575309999999996E-2</v>
      </c>
      <c r="G138" s="432">
        <v>5.708974E-2</v>
      </c>
      <c r="H138" s="432">
        <v>2.5229999999999999E-2</v>
      </c>
      <c r="I138" s="432">
        <v>4.6371509999999998E-2</v>
      </c>
      <c r="J138" s="432">
        <v>6.3578209999999996E-2</v>
      </c>
      <c r="K138" s="432">
        <v>0.28094559999999996</v>
      </c>
      <c r="U138" s="427"/>
    </row>
    <row r="139" spans="1:30" ht="12" customHeight="1" x14ac:dyDescent="0.25">
      <c r="A139" s="415" t="str">
        <v>Metalúrgico</v>
      </c>
      <c r="B139" s="431">
        <v>1.3495E-2</v>
      </c>
      <c r="C139" s="431">
        <v>3.4020000000000001E-3</v>
      </c>
      <c r="D139" s="431">
        <v>7.2560000000000003E-3</v>
      </c>
      <c r="E139" s="431">
        <v>4.1500000000000001E-6</v>
      </c>
      <c r="F139" s="431">
        <v>0</v>
      </c>
      <c r="G139" s="431">
        <v>5.0850000000000003E-5</v>
      </c>
      <c r="H139" s="431">
        <v>0</v>
      </c>
      <c r="I139" s="431">
        <v>2.46035E-3</v>
      </c>
      <c r="J139" s="431">
        <v>1.8140000000000001E-3</v>
      </c>
      <c r="K139" s="431">
        <v>0</v>
      </c>
      <c r="S139" s="427"/>
      <c r="T139" s="427"/>
      <c r="U139" s="427"/>
    </row>
    <row r="140" spans="1:30" ht="12" customHeight="1" x14ac:dyDescent="0.25">
      <c r="A140" s="387" t="str">
        <v>Térmico</v>
      </c>
      <c r="B140" s="432">
        <v>9.7950000000000009E-5</v>
      </c>
      <c r="C140" s="432">
        <v>0</v>
      </c>
      <c r="D140" s="432">
        <v>1.8899999999999999E-5</v>
      </c>
      <c r="E140" s="432">
        <v>0</v>
      </c>
      <c r="F140" s="432">
        <v>0</v>
      </c>
      <c r="G140" s="432">
        <v>6.0040000000000001E-5</v>
      </c>
      <c r="H140" s="432">
        <v>0</v>
      </c>
      <c r="I140" s="432">
        <v>3.1790999999999997E-4</v>
      </c>
      <c r="J140" s="432">
        <v>2.5983999999999995E-4</v>
      </c>
      <c r="K140" s="432">
        <v>4.3399999999999998E-4</v>
      </c>
      <c r="P140" s="427"/>
      <c r="Q140" s="427"/>
      <c r="R140" s="427"/>
      <c r="S140" s="427"/>
      <c r="T140" s="427"/>
      <c r="U140" s="427"/>
    </row>
    <row r="141" spans="1:30" ht="12" customHeight="1" thickBot="1" x14ac:dyDescent="0.3">
      <c r="A141" s="313" t="s">
        <v>507</v>
      </c>
      <c r="B141" s="414">
        <f t="shared" ref="B141:K141" si="42">B132-B137</f>
        <v>59935.63020865</v>
      </c>
      <c r="C141" s="414">
        <f t="shared" si="42"/>
        <v>64082.044891570004</v>
      </c>
      <c r="D141" s="414">
        <f t="shared" si="42"/>
        <v>61018.881750720007</v>
      </c>
      <c r="E141" s="414">
        <f t="shared" si="42"/>
        <v>67657.262456690005</v>
      </c>
      <c r="F141" s="414">
        <f t="shared" si="42"/>
        <v>70425.671299009991</v>
      </c>
      <c r="G141" s="414">
        <f t="shared" si="42"/>
        <v>79660.814619789991</v>
      </c>
      <c r="H141" s="414">
        <f t="shared" si="42"/>
        <v>75615.537281240002</v>
      </c>
      <c r="I141" s="414">
        <f t="shared" si="42"/>
        <v>74757.608601729997</v>
      </c>
      <c r="J141" s="414">
        <f t="shared" si="42"/>
        <v>87117.973010949994</v>
      </c>
      <c r="K141" s="414">
        <f t="shared" si="42"/>
        <v>72789.894888759998</v>
      </c>
      <c r="N141" s="427"/>
      <c r="O141" s="427"/>
      <c r="P141" s="427"/>
      <c r="Q141" s="427"/>
      <c r="R141" s="427"/>
      <c r="S141" s="427"/>
      <c r="T141" s="427"/>
      <c r="U141" s="427"/>
    </row>
    <row r="142" spans="1:30" ht="12" customHeight="1" x14ac:dyDescent="0.25">
      <c r="A142" s="222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Q142" s="427"/>
      <c r="R142" s="427"/>
      <c r="S142" s="427"/>
      <c r="T142" s="427"/>
      <c r="U142" s="427"/>
    </row>
    <row r="143" spans="1:30" ht="12" customHeight="1" x14ac:dyDescent="0.25">
      <c r="A143" s="222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N143" s="427"/>
      <c r="O143" s="427"/>
      <c r="P143" s="427"/>
      <c r="Q143" s="427"/>
      <c r="R143" s="427"/>
      <c r="S143" s="427"/>
      <c r="T143" s="427"/>
      <c r="U143" s="427"/>
    </row>
    <row r="144" spans="1:30" ht="12" customHeight="1" x14ac:dyDescent="0.25">
      <c r="A144" s="340" t="s">
        <v>566</v>
      </c>
      <c r="B144" s="339"/>
      <c r="C144" s="339"/>
      <c r="D144" s="339"/>
      <c r="E144" s="339"/>
      <c r="F144" s="339"/>
      <c r="G144" s="339"/>
      <c r="H144" s="339"/>
      <c r="I144" s="339"/>
      <c r="J144" s="339"/>
      <c r="K144" s="167"/>
      <c r="M144" s="427"/>
      <c r="N144" s="427"/>
      <c r="O144" s="427"/>
      <c r="P144" s="427"/>
      <c r="Q144" s="427"/>
      <c r="R144" s="427"/>
      <c r="S144" s="427"/>
      <c r="T144" s="427"/>
      <c r="U144" s="427"/>
    </row>
    <row r="145" spans="1:21" ht="12" customHeight="1" x14ac:dyDescent="0.25">
      <c r="A145" s="333"/>
      <c r="B145" s="422">
        <v>2006</v>
      </c>
      <c r="C145" s="422">
        <v>2007</v>
      </c>
      <c r="D145" s="422">
        <v>2008</v>
      </c>
      <c r="E145" s="422">
        <v>2009</v>
      </c>
      <c r="F145" s="422">
        <v>2010</v>
      </c>
      <c r="G145" s="422">
        <v>2011</v>
      </c>
      <c r="H145" s="422">
        <v>2012</v>
      </c>
      <c r="I145" s="422">
        <v>2013</v>
      </c>
      <c r="J145" s="422">
        <v>2014</v>
      </c>
      <c r="K145" s="422">
        <v>2015</v>
      </c>
      <c r="L145" s="422" t="s">
        <v>48</v>
      </c>
      <c r="M145" s="427"/>
      <c r="N145" s="427"/>
      <c r="O145" s="427"/>
      <c r="P145" s="427"/>
      <c r="Q145" s="427"/>
      <c r="R145" s="427"/>
      <c r="S145" s="427"/>
      <c r="T145" s="427"/>
      <c r="U145" s="427"/>
    </row>
    <row r="146" spans="1:21" ht="12" customHeight="1" x14ac:dyDescent="0.25">
      <c r="A146" s="391" t="s">
        <v>560</v>
      </c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427"/>
      <c r="N146" s="427"/>
      <c r="O146" s="427"/>
      <c r="P146" s="427"/>
      <c r="Q146" s="427"/>
      <c r="R146" s="427"/>
      <c r="S146" s="427"/>
      <c r="T146" s="427"/>
      <c r="U146" s="427"/>
    </row>
    <row r="147" spans="1:21" ht="12" customHeight="1" x14ac:dyDescent="0.25">
      <c r="A147" s="415" t="s">
        <v>457</v>
      </c>
      <c r="B147" s="429">
        <f>B89</f>
        <v>2767.55</v>
      </c>
      <c r="C147" s="429">
        <f t="shared" ref="C147:K147" si="43">C89</f>
        <v>3306.04</v>
      </c>
      <c r="D147" s="429">
        <f t="shared" si="43"/>
        <v>5305.11</v>
      </c>
      <c r="E147" s="429">
        <f t="shared" si="43"/>
        <v>2536.5300000000002</v>
      </c>
      <c r="F147" s="429">
        <f t="shared" si="43"/>
        <v>4571.21</v>
      </c>
      <c r="G147" s="429">
        <f t="shared" si="43"/>
        <v>4418.9799999999996</v>
      </c>
      <c r="H147" s="429">
        <f t="shared" si="43"/>
        <v>4906.1400000000003</v>
      </c>
      <c r="I147" s="429">
        <f t="shared" si="43"/>
        <v>4892.93</v>
      </c>
      <c r="J147" s="429">
        <f t="shared" si="43"/>
        <v>5104.12</v>
      </c>
      <c r="K147" s="429">
        <f t="shared" si="43"/>
        <v>4823.87</v>
      </c>
      <c r="L147" s="451">
        <f>SUM(B147:K147)</f>
        <v>42632.480000000003</v>
      </c>
      <c r="M147" s="427"/>
      <c r="N147" s="427"/>
      <c r="O147" s="427"/>
      <c r="P147" s="427"/>
      <c r="Q147" s="427"/>
      <c r="R147" s="427"/>
      <c r="S147" s="427"/>
      <c r="T147" s="427"/>
      <c r="U147" s="427"/>
    </row>
    <row r="148" spans="1:21" ht="12" customHeight="1" x14ac:dyDescent="0.25">
      <c r="A148" s="387" t="s">
        <v>561</v>
      </c>
      <c r="B148" s="428">
        <f>B134</f>
        <v>729.41660400000001</v>
      </c>
      <c r="C148" s="428">
        <f t="shared" ref="C148:K148" si="44">C134</f>
        <v>688.42979251999998</v>
      </c>
      <c r="D148" s="428">
        <f t="shared" si="44"/>
        <v>762.39252999999997</v>
      </c>
      <c r="E148" s="428">
        <f t="shared" si="44"/>
        <v>763.9087712999999</v>
      </c>
      <c r="F148" s="428">
        <f t="shared" si="44"/>
        <v>1216.0830605000001</v>
      </c>
      <c r="G148" s="428">
        <f t="shared" si="44"/>
        <v>1460.7973500000001</v>
      </c>
      <c r="H148" s="428">
        <f t="shared" si="44"/>
        <v>1554.9129519999999</v>
      </c>
      <c r="I148" s="428">
        <f t="shared" si="44"/>
        <v>1347.2172330000001</v>
      </c>
      <c r="J148" s="428">
        <f t="shared" si="44"/>
        <v>1438.1534200000001</v>
      </c>
      <c r="K148" s="428">
        <f t="shared" si="44"/>
        <v>1417.8044890399999</v>
      </c>
      <c r="L148" s="428">
        <f t="shared" ref="L148:L155" si="45">SUM(B148:K148)</f>
        <v>11379.116202359999</v>
      </c>
      <c r="R148" s="427"/>
      <c r="S148" s="427"/>
      <c r="T148" s="427"/>
      <c r="U148" s="427"/>
    </row>
    <row r="149" spans="1:21" ht="12" customHeight="1" x14ac:dyDescent="0.25">
      <c r="A149" s="415" t="s">
        <v>481</v>
      </c>
      <c r="B149" s="429">
        <f>B139</f>
        <v>1.3495E-2</v>
      </c>
      <c r="C149" s="429">
        <f t="shared" ref="C149:K149" si="46">C139</f>
        <v>3.4020000000000001E-3</v>
      </c>
      <c r="D149" s="429">
        <f t="shared" si="46"/>
        <v>7.2560000000000003E-3</v>
      </c>
      <c r="E149" s="429">
        <f t="shared" si="46"/>
        <v>4.1500000000000001E-6</v>
      </c>
      <c r="F149" s="429">
        <f t="shared" si="46"/>
        <v>0</v>
      </c>
      <c r="G149" s="429">
        <f t="shared" si="46"/>
        <v>5.0850000000000003E-5</v>
      </c>
      <c r="H149" s="429">
        <f t="shared" si="46"/>
        <v>0</v>
      </c>
      <c r="I149" s="429">
        <f t="shared" si="46"/>
        <v>2.46035E-3</v>
      </c>
      <c r="J149" s="429">
        <f t="shared" si="46"/>
        <v>1.8140000000000001E-3</v>
      </c>
      <c r="K149" s="429">
        <f t="shared" si="46"/>
        <v>0</v>
      </c>
      <c r="L149" s="451">
        <f t="shared" si="45"/>
        <v>2.8482350000000003E-2</v>
      </c>
      <c r="M149" s="427"/>
      <c r="N149" s="427"/>
      <c r="O149" s="427"/>
      <c r="P149" s="427"/>
      <c r="Q149" s="427"/>
      <c r="R149" s="427"/>
      <c r="S149" s="427"/>
      <c r="T149" s="427"/>
      <c r="U149" s="427"/>
    </row>
    <row r="150" spans="1:21" ht="12" customHeight="1" x14ac:dyDescent="0.25">
      <c r="A150" s="448" t="s">
        <v>564</v>
      </c>
      <c r="B150" s="433">
        <f>B147-B148+B149</f>
        <v>2038.1468910000001</v>
      </c>
      <c r="C150" s="433">
        <f t="shared" ref="C150:K150" si="47">C147-C148+C149</f>
        <v>2617.6136094799999</v>
      </c>
      <c r="D150" s="433">
        <f t="shared" si="47"/>
        <v>4542.7247259999995</v>
      </c>
      <c r="E150" s="433">
        <f t="shared" si="47"/>
        <v>1772.6212328500003</v>
      </c>
      <c r="F150" s="433">
        <f t="shared" si="47"/>
        <v>3355.1269394999999</v>
      </c>
      <c r="G150" s="433">
        <f t="shared" si="47"/>
        <v>2958.1827008499999</v>
      </c>
      <c r="H150" s="433">
        <f t="shared" si="47"/>
        <v>3351.2270480000007</v>
      </c>
      <c r="I150" s="433">
        <f t="shared" si="47"/>
        <v>3545.7152273500001</v>
      </c>
      <c r="J150" s="433">
        <f t="shared" si="47"/>
        <v>3665.968394</v>
      </c>
      <c r="K150" s="433">
        <f t="shared" si="47"/>
        <v>3406.0655109600002</v>
      </c>
      <c r="L150" s="433">
        <f t="shared" si="45"/>
        <v>31253.392279989999</v>
      </c>
      <c r="M150" s="427"/>
      <c r="N150" s="427"/>
      <c r="O150" s="427"/>
      <c r="P150" s="427"/>
      <c r="Q150" s="427"/>
      <c r="R150" s="427"/>
      <c r="S150" s="427"/>
      <c r="T150" s="427"/>
      <c r="U150" s="427"/>
    </row>
    <row r="151" spans="1:21" ht="12" customHeight="1" x14ac:dyDescent="0.25">
      <c r="A151" s="421" t="s">
        <v>504</v>
      </c>
      <c r="B151" s="446"/>
      <c r="C151" s="446"/>
      <c r="D151" s="446"/>
      <c r="E151" s="446"/>
      <c r="F151" s="446"/>
      <c r="G151" s="446"/>
      <c r="H151" s="446"/>
      <c r="I151" s="446"/>
      <c r="J151" s="446"/>
      <c r="K151" s="446"/>
      <c r="L151" s="452">
        <f t="shared" si="45"/>
        <v>0</v>
      </c>
      <c r="M151" s="427"/>
      <c r="N151" s="427"/>
      <c r="O151" s="427"/>
      <c r="P151" s="427"/>
      <c r="Q151" s="427"/>
      <c r="R151" s="427"/>
      <c r="S151" s="427"/>
      <c r="T151" s="427"/>
      <c r="U151" s="427"/>
    </row>
    <row r="152" spans="1:21" ht="12" customHeight="1" x14ac:dyDescent="0.25">
      <c r="A152" s="387" t="s">
        <v>565</v>
      </c>
      <c r="B152" s="428">
        <f>B155+B153-B154</f>
        <v>1170.1571146299998</v>
      </c>
      <c r="C152" s="428">
        <f t="shared" ref="C152:K152" si="48">C155+C153-C154</f>
        <v>1216.1808435600001</v>
      </c>
      <c r="D152" s="428">
        <f t="shared" si="48"/>
        <v>2673.48424419</v>
      </c>
      <c r="E152" s="428">
        <f t="shared" si="48"/>
        <v>2111.2057199999999</v>
      </c>
      <c r="F152" s="428">
        <f t="shared" si="48"/>
        <v>2487.6695821900003</v>
      </c>
      <c r="G152" s="428">
        <f t="shared" si="48"/>
        <v>2345.35729528</v>
      </c>
      <c r="H152" s="428">
        <f t="shared" si="48"/>
        <v>2348.6681429999999</v>
      </c>
      <c r="I152" s="428">
        <f t="shared" si="48"/>
        <v>2614.1255097100002</v>
      </c>
      <c r="J152" s="428">
        <f t="shared" si="48"/>
        <v>2614.8467626099996</v>
      </c>
      <c r="K152" s="428">
        <f t="shared" si="48"/>
        <v>2850.7172703743377</v>
      </c>
      <c r="L152" s="428">
        <f t="shared" si="45"/>
        <v>22432.412485544337</v>
      </c>
      <c r="N152" s="427"/>
      <c r="O152" s="427"/>
      <c r="P152" s="427"/>
      <c r="Q152" s="427"/>
      <c r="R152" s="427"/>
      <c r="S152" s="427"/>
      <c r="T152" s="427"/>
      <c r="U152" s="427"/>
    </row>
    <row r="153" spans="1:21" ht="12" customHeight="1" x14ac:dyDescent="0.25">
      <c r="A153" s="415" t="s">
        <v>561</v>
      </c>
      <c r="B153" s="429">
        <f t="array" ref="B153:K153">TRANSPOSE(Q99:Q108)</f>
        <v>819.50226399999997</v>
      </c>
      <c r="C153" s="429">
        <v>1147.7767530000001</v>
      </c>
      <c r="D153" s="429">
        <v>2346.5984979999998</v>
      </c>
      <c r="E153" s="429">
        <v>817.90138031000004</v>
      </c>
      <c r="F153" s="429">
        <v>1695.0823757999999</v>
      </c>
      <c r="G153" s="429">
        <v>1511.44045833</v>
      </c>
      <c r="H153" s="429">
        <v>1783.8515460000001</v>
      </c>
      <c r="I153" s="429">
        <v>1892.9262062</v>
      </c>
      <c r="J153" s="429">
        <v>1972.1731711099997</v>
      </c>
      <c r="K153" s="429">
        <v>1916.8683470500002</v>
      </c>
      <c r="L153" s="451">
        <f t="shared" si="45"/>
        <v>15904.120999799999</v>
      </c>
      <c r="Q153" s="427"/>
      <c r="R153" s="427"/>
      <c r="S153" s="427"/>
      <c r="T153" s="427"/>
      <c r="U153" s="427"/>
    </row>
    <row r="154" spans="1:21" ht="12" customHeight="1" x14ac:dyDescent="0.25">
      <c r="A154" s="387" t="s">
        <v>481</v>
      </c>
      <c r="B154" s="428">
        <f t="array" ref="B154:K154">TRANSPOSE(V99:V108)</f>
        <v>4.2149370000000005E-2</v>
      </c>
      <c r="C154" s="428">
        <v>2.3909440000000004E-2</v>
      </c>
      <c r="D154" s="428">
        <v>1.8253809999999999E-2</v>
      </c>
      <c r="E154" s="428">
        <v>3.8660309999999996E-2</v>
      </c>
      <c r="F154" s="428">
        <v>3.0793609999999999E-2</v>
      </c>
      <c r="G154" s="428">
        <v>1.6305000000000001E-4</v>
      </c>
      <c r="H154" s="428">
        <v>4.0299999999999998E-4</v>
      </c>
      <c r="I154" s="428">
        <v>6.9649000000000002E-4</v>
      </c>
      <c r="J154" s="428">
        <v>1.0408499999999999E-2</v>
      </c>
      <c r="K154" s="428">
        <v>0</v>
      </c>
      <c r="L154" s="428">
        <f t="shared" si="45"/>
        <v>0.16543757999999997</v>
      </c>
      <c r="O154" s="427"/>
      <c r="P154" s="427"/>
      <c r="Q154" s="427"/>
      <c r="R154" s="427"/>
      <c r="S154" s="427"/>
      <c r="T154" s="427"/>
      <c r="U154" s="427"/>
    </row>
    <row r="155" spans="1:21" ht="12" customHeight="1" x14ac:dyDescent="0.25">
      <c r="A155" s="449" t="s">
        <v>562</v>
      </c>
      <c r="B155" s="446">
        <f>BECO_Datos!DU34</f>
        <v>350.697</v>
      </c>
      <c r="C155" s="446">
        <f>BECO_Datos!DV34</f>
        <v>68.427999999999983</v>
      </c>
      <c r="D155" s="446">
        <f>BECO_Datos!DW34</f>
        <v>326.90400000000005</v>
      </c>
      <c r="E155" s="446">
        <f>BECO_Datos!DX34</f>
        <v>1293.3430000000001</v>
      </c>
      <c r="F155" s="446">
        <f>BECO_Datos!DY34</f>
        <v>792.61800000000005</v>
      </c>
      <c r="G155" s="446">
        <f>BECO_Datos!DZ34</f>
        <v>833.91700000000003</v>
      </c>
      <c r="H155" s="446">
        <f>BECO_Datos!EA34</f>
        <v>564.81700000000001</v>
      </c>
      <c r="I155" s="446">
        <f>BECO_Datos!EB34</f>
        <v>721.19999999999993</v>
      </c>
      <c r="J155" s="446">
        <f>BECO_Datos!EC34</f>
        <v>642.68399999999997</v>
      </c>
      <c r="K155" s="446">
        <f>BECO_Datos!ED34</f>
        <v>933.84892332433753</v>
      </c>
      <c r="L155" s="452">
        <f t="shared" si="45"/>
        <v>6528.4569233243374</v>
      </c>
      <c r="O155" s="427"/>
      <c r="P155" s="427"/>
      <c r="Q155" s="427"/>
      <c r="R155" s="427"/>
      <c r="S155" s="427"/>
      <c r="T155" s="427"/>
      <c r="U155" s="427"/>
    </row>
    <row r="156" spans="1:21" ht="12" customHeight="1" thickBot="1" x14ac:dyDescent="0.3">
      <c r="A156" s="313" t="s">
        <v>563</v>
      </c>
      <c r="B156" s="450">
        <f>B150/B152</f>
        <v>1.7417719941346987</v>
      </c>
      <c r="C156" s="450">
        <f t="shared" ref="C156:K156" si="49">C150/C152</f>
        <v>2.1523226774545559</v>
      </c>
      <c r="D156" s="450">
        <f t="shared" si="49"/>
        <v>1.6991776689435225</v>
      </c>
      <c r="E156" s="450">
        <f t="shared" si="49"/>
        <v>0.83962506166855233</v>
      </c>
      <c r="F156" s="450">
        <f t="shared" si="49"/>
        <v>1.3487028034271096</v>
      </c>
      <c r="G156" s="450">
        <f t="shared" si="49"/>
        <v>1.261292983718644</v>
      </c>
      <c r="H156" s="450">
        <f t="shared" si="49"/>
        <v>1.4268627340938054</v>
      </c>
      <c r="I156" s="450">
        <f t="shared" si="49"/>
        <v>1.356367631997649</v>
      </c>
      <c r="J156" s="450">
        <f t="shared" si="49"/>
        <v>1.4019821147533813</v>
      </c>
      <c r="K156" s="450">
        <f t="shared" si="49"/>
        <v>1.194810003207627</v>
      </c>
      <c r="L156" s="450">
        <f t="shared" ref="L156" si="50">L150/L152</f>
        <v>1.393224750130196</v>
      </c>
      <c r="N156" s="427"/>
      <c r="O156" s="427"/>
      <c r="P156" s="427"/>
      <c r="Q156" s="427"/>
      <c r="R156" s="427"/>
      <c r="S156" s="427"/>
      <c r="T156" s="427"/>
      <c r="U156" s="427"/>
    </row>
    <row r="157" spans="1:21" ht="12" customHeight="1" x14ac:dyDescent="0.25">
      <c r="A157" s="222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N157" s="427"/>
      <c r="O157" s="427"/>
      <c r="P157" s="427"/>
      <c r="Q157" s="427"/>
      <c r="R157" s="427"/>
      <c r="S157" s="427"/>
      <c r="T157" s="427"/>
      <c r="U157" s="427"/>
    </row>
    <row r="158" spans="1:21" ht="12" customHeight="1" x14ac:dyDescent="0.25">
      <c r="A158" s="222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O158" s="427"/>
      <c r="P158" s="427"/>
      <c r="Q158" s="427"/>
      <c r="R158" s="427"/>
      <c r="S158" s="427"/>
      <c r="T158" s="427"/>
      <c r="U158" s="427"/>
    </row>
    <row r="159" spans="1:21" ht="12" customHeight="1" x14ac:dyDescent="0.25">
      <c r="A159" s="222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M159" s="427"/>
      <c r="N159" s="427"/>
      <c r="O159" s="427"/>
      <c r="P159" s="427"/>
      <c r="Q159" s="427"/>
      <c r="R159" s="427"/>
      <c r="S159" s="427"/>
      <c r="T159" s="427"/>
      <c r="U159" s="427"/>
    </row>
    <row r="160" spans="1:21" ht="12" customHeight="1" x14ac:dyDescent="0.25">
      <c r="A160" s="222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M160" s="427"/>
      <c r="N160" s="427"/>
      <c r="O160" s="427"/>
      <c r="P160" s="427"/>
      <c r="Q160" s="427"/>
      <c r="R160" s="427"/>
      <c r="S160" s="427"/>
      <c r="T160" s="427"/>
      <c r="U160" s="427"/>
    </row>
    <row r="161" spans="1:21" ht="12" customHeight="1" x14ac:dyDescent="0.25">
      <c r="A161" s="222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M161" s="427"/>
      <c r="N161" s="427"/>
      <c r="O161" s="427"/>
      <c r="P161" s="427"/>
      <c r="Q161" s="427"/>
      <c r="R161" s="427"/>
      <c r="S161" s="427"/>
      <c r="T161" s="427"/>
      <c r="U161" s="427"/>
    </row>
    <row r="162" spans="1:21" ht="12" customHeight="1" x14ac:dyDescent="0.25">
      <c r="A162" s="222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Q162" s="427"/>
      <c r="R162" s="427"/>
      <c r="S162" s="427"/>
      <c r="T162" s="427"/>
      <c r="U162" s="427"/>
    </row>
    <row r="163" spans="1:21" ht="12" customHeight="1" x14ac:dyDescent="0.25">
      <c r="A163" s="222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Q163" s="427"/>
      <c r="R163" s="427"/>
      <c r="S163" s="427"/>
      <c r="T163" s="427"/>
      <c r="U163" s="427"/>
    </row>
    <row r="164" spans="1:21" ht="12" customHeight="1" x14ac:dyDescent="0.25">
      <c r="A164" s="222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Q164" s="427"/>
      <c r="R164" s="427"/>
      <c r="S164" s="427"/>
      <c r="T164" s="427"/>
      <c r="U164" s="427"/>
    </row>
    <row r="165" spans="1:21" ht="12" customHeight="1" x14ac:dyDescent="0.25">
      <c r="A165" s="222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N165" s="427"/>
      <c r="O165" s="427"/>
      <c r="P165" s="427"/>
      <c r="Q165" s="427"/>
      <c r="R165" s="427"/>
      <c r="S165" s="427"/>
      <c r="T165" s="427"/>
      <c r="U165" s="427"/>
    </row>
    <row r="166" spans="1:21" ht="12" customHeight="1" x14ac:dyDescent="0.25">
      <c r="A166" s="222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N166" s="427"/>
      <c r="O166" s="427"/>
      <c r="P166" s="427"/>
      <c r="Q166" s="427"/>
      <c r="R166" s="427"/>
      <c r="S166" s="427"/>
      <c r="T166" s="427"/>
      <c r="U166" s="427"/>
    </row>
    <row r="167" spans="1:21" ht="12" customHeight="1" x14ac:dyDescent="0.25">
      <c r="A167" s="222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</row>
    <row r="168" spans="1:21" ht="12" customHeight="1" x14ac:dyDescent="0.25">
      <c r="A168" s="222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</row>
    <row r="169" spans="1:21" ht="12" customHeight="1" x14ac:dyDescent="0.25">
      <c r="A169" s="222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</row>
    <row r="170" spans="1:21" ht="12" customHeight="1" x14ac:dyDescent="0.25">
      <c r="A170" s="222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</row>
    <row r="171" spans="1:21" ht="12" customHeight="1" x14ac:dyDescent="0.25">
      <c r="A171" s="222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</row>
    <row r="172" spans="1:21" ht="12" customHeight="1" x14ac:dyDescent="0.25">
      <c r="A172" s="222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</row>
    <row r="173" spans="1:21" ht="12" customHeight="1" x14ac:dyDescent="0.25">
      <c r="A173" s="222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</row>
    <row r="174" spans="1:21" ht="12" customHeight="1" x14ac:dyDescent="0.25">
      <c r="A174" s="222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</row>
    <row r="175" spans="1:21" ht="12" customHeight="1" x14ac:dyDescent="0.25">
      <c r="A175" s="222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</row>
    <row r="176" spans="1:21" ht="12" customHeight="1" x14ac:dyDescent="0.25">
      <c r="A176" s="222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</row>
    <row r="177" spans="1:23" ht="12" customHeight="1" x14ac:dyDescent="0.25">
      <c r="A177" s="222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</row>
    <row r="178" spans="1:23" ht="12" customHeight="1" x14ac:dyDescent="0.25">
      <c r="A178" s="222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</row>
    <row r="179" spans="1:23" ht="12" customHeight="1" x14ac:dyDescent="0.25">
      <c r="A179" s="222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</row>
    <row r="180" spans="1:23" ht="12" customHeight="1" x14ac:dyDescent="0.25">
      <c r="A180" s="222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</row>
    <row r="181" spans="1:23" ht="12" customHeight="1" x14ac:dyDescent="0.25">
      <c r="A181" s="222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</row>
    <row r="182" spans="1:23" ht="12" customHeight="1" x14ac:dyDescent="0.25">
      <c r="A182" s="340" t="s">
        <v>686</v>
      </c>
      <c r="B182" s="339"/>
      <c r="C182" s="339"/>
      <c r="D182" s="339"/>
      <c r="E182" s="339"/>
      <c r="F182" s="339"/>
      <c r="G182" s="339"/>
      <c r="H182" s="339"/>
      <c r="I182" s="339"/>
      <c r="J182" s="339"/>
      <c r="K182" s="167"/>
    </row>
    <row r="183" spans="1:23" ht="12" customHeight="1" x14ac:dyDescent="0.25">
      <c r="A183" s="333"/>
      <c r="B183" s="422">
        <v>2006</v>
      </c>
      <c r="C183" s="422">
        <v>2007</v>
      </c>
      <c r="D183" s="422">
        <v>2008</v>
      </c>
      <c r="E183" s="422">
        <v>2009</v>
      </c>
      <c r="F183" s="422">
        <v>2010</v>
      </c>
      <c r="G183" s="422">
        <v>2011</v>
      </c>
      <c r="H183" s="422">
        <v>2012</v>
      </c>
      <c r="I183" s="422">
        <v>2013</v>
      </c>
      <c r="J183" s="422">
        <v>2014</v>
      </c>
      <c r="K183" s="422">
        <v>2015</v>
      </c>
      <c r="M183" s="222" t="s">
        <v>567</v>
      </c>
      <c r="N183" s="196">
        <v>1680.7710000000002</v>
      </c>
      <c r="O183" s="196">
        <v>839.61099999999999</v>
      </c>
      <c r="P183" s="196">
        <v>1876.4690000000001</v>
      </c>
      <c r="Q183" s="196">
        <v>1803.337</v>
      </c>
      <c r="R183" s="196">
        <v>1417.49</v>
      </c>
      <c r="S183" s="196">
        <v>1204.271</v>
      </c>
      <c r="T183" s="196">
        <v>1538.1570000000002</v>
      </c>
      <c r="U183" s="196">
        <v>1525.9649999999999</v>
      </c>
      <c r="V183" s="196">
        <v>1591.24</v>
      </c>
      <c r="W183" s="196">
        <v>1580.3892978374868</v>
      </c>
    </row>
    <row r="184" spans="1:23" ht="12" customHeight="1" x14ac:dyDescent="0.25">
      <c r="A184" s="453" t="s">
        <v>567</v>
      </c>
      <c r="B184" s="428">
        <f t="shared" ref="B184:K190" si="51">N183</f>
        <v>1680.7710000000002</v>
      </c>
      <c r="C184" s="428">
        <f t="shared" si="51"/>
        <v>839.61099999999999</v>
      </c>
      <c r="D184" s="428">
        <f t="shared" si="51"/>
        <v>1876.4690000000001</v>
      </c>
      <c r="E184" s="428">
        <f t="shared" si="51"/>
        <v>1803.337</v>
      </c>
      <c r="F184" s="428">
        <f t="shared" si="51"/>
        <v>1417.49</v>
      </c>
      <c r="G184" s="428">
        <f t="shared" si="51"/>
        <v>1204.271</v>
      </c>
      <c r="H184" s="428">
        <f t="shared" si="51"/>
        <v>1538.1570000000002</v>
      </c>
      <c r="I184" s="428">
        <f t="shared" si="51"/>
        <v>1525.9649999999999</v>
      </c>
      <c r="J184" s="428">
        <f t="shared" si="51"/>
        <v>1591.24</v>
      </c>
      <c r="K184" s="428">
        <f t="shared" si="51"/>
        <v>1580.3892978374868</v>
      </c>
      <c r="M184" s="222" t="s">
        <v>568</v>
      </c>
      <c r="N184" s="196">
        <v>104.1726</v>
      </c>
      <c r="O184" s="196">
        <v>127.764</v>
      </c>
      <c r="P184" s="196">
        <v>609.95000000000005</v>
      </c>
      <c r="Q184" s="196">
        <v>548.601</v>
      </c>
      <c r="R184" s="196">
        <v>521.30499999999995</v>
      </c>
      <c r="S184" s="196">
        <v>513.14</v>
      </c>
      <c r="T184" s="196">
        <v>489.41500000000002</v>
      </c>
      <c r="U184" s="196">
        <v>443.62299999999999</v>
      </c>
      <c r="V184" s="196">
        <v>450.733</v>
      </c>
      <c r="W184" s="196">
        <v>541.30256771433142</v>
      </c>
    </row>
    <row r="185" spans="1:23" ht="12" customHeight="1" x14ac:dyDescent="0.25">
      <c r="A185" s="425" t="s">
        <v>568</v>
      </c>
      <c r="B185" s="429">
        <f t="shared" si="51"/>
        <v>104.1726</v>
      </c>
      <c r="C185" s="429">
        <f t="shared" si="51"/>
        <v>127.764</v>
      </c>
      <c r="D185" s="429">
        <f t="shared" si="51"/>
        <v>609.95000000000005</v>
      </c>
      <c r="E185" s="429">
        <f t="shared" si="51"/>
        <v>548.601</v>
      </c>
      <c r="F185" s="429">
        <f t="shared" si="51"/>
        <v>521.30499999999995</v>
      </c>
      <c r="G185" s="429">
        <f t="shared" si="51"/>
        <v>513.14</v>
      </c>
      <c r="H185" s="429">
        <f t="shared" si="51"/>
        <v>489.41500000000002</v>
      </c>
      <c r="I185" s="429">
        <f t="shared" si="51"/>
        <v>443.62299999999999</v>
      </c>
      <c r="J185" s="429">
        <f t="shared" si="51"/>
        <v>450.733</v>
      </c>
      <c r="K185" s="429">
        <f t="shared" si="51"/>
        <v>541.30256771433142</v>
      </c>
      <c r="M185" s="222" t="s">
        <v>569</v>
      </c>
      <c r="N185" s="196">
        <v>640.64954999999998</v>
      </c>
      <c r="O185" s="196">
        <v>324.66999999999996</v>
      </c>
      <c r="P185" s="196">
        <v>427.24599999999998</v>
      </c>
      <c r="Q185" s="196">
        <v>341.29599999999999</v>
      </c>
      <c r="R185" s="196">
        <v>692.90599999999995</v>
      </c>
      <c r="S185" s="196">
        <v>622.28199999999993</v>
      </c>
      <c r="T185" s="196">
        <v>856.6</v>
      </c>
      <c r="U185" s="196">
        <v>550.33699999999999</v>
      </c>
      <c r="V185" s="196">
        <v>517.88900000000001</v>
      </c>
      <c r="W185" s="196">
        <v>504.29969654005237</v>
      </c>
    </row>
    <row r="186" spans="1:23" ht="12" customHeight="1" x14ac:dyDescent="0.25">
      <c r="A186" s="453" t="s">
        <v>569</v>
      </c>
      <c r="B186" s="428">
        <f t="shared" si="51"/>
        <v>640.64954999999998</v>
      </c>
      <c r="C186" s="428">
        <f t="shared" si="51"/>
        <v>324.66999999999996</v>
      </c>
      <c r="D186" s="428">
        <f t="shared" si="51"/>
        <v>427.24599999999998</v>
      </c>
      <c r="E186" s="428">
        <f t="shared" si="51"/>
        <v>341.29599999999999</v>
      </c>
      <c r="F186" s="428">
        <f t="shared" si="51"/>
        <v>692.90599999999995</v>
      </c>
      <c r="G186" s="428">
        <f t="shared" si="51"/>
        <v>622.28199999999993</v>
      </c>
      <c r="H186" s="428">
        <f t="shared" si="51"/>
        <v>856.6</v>
      </c>
      <c r="I186" s="428">
        <f t="shared" si="51"/>
        <v>550.33699999999999</v>
      </c>
      <c r="J186" s="428">
        <f t="shared" si="51"/>
        <v>517.88900000000001</v>
      </c>
      <c r="K186" s="428">
        <f t="shared" si="51"/>
        <v>504.29969654005237</v>
      </c>
      <c r="M186" s="222" t="s">
        <v>570</v>
      </c>
      <c r="N186" s="196">
        <v>295.62499999999994</v>
      </c>
      <c r="O186" s="196">
        <v>249.45700000000002</v>
      </c>
      <c r="P186" s="196">
        <v>260.24200000000002</v>
      </c>
      <c r="Q186" s="196">
        <v>325.75900000000001</v>
      </c>
      <c r="R186" s="196">
        <v>292.495</v>
      </c>
      <c r="S186" s="196">
        <v>253.38299999999998</v>
      </c>
      <c r="T186" s="196">
        <v>326.387</v>
      </c>
      <c r="U186" s="196">
        <v>285.79300000000001</v>
      </c>
      <c r="V186" s="196">
        <v>326.11700000000002</v>
      </c>
      <c r="W186" s="196">
        <v>330.14328901796648</v>
      </c>
    </row>
    <row r="187" spans="1:23" ht="12" customHeight="1" x14ac:dyDescent="0.25">
      <c r="A187" s="425" t="s">
        <v>570</v>
      </c>
      <c r="B187" s="429">
        <f t="shared" si="51"/>
        <v>295.62499999999994</v>
      </c>
      <c r="C187" s="429">
        <f t="shared" si="51"/>
        <v>249.45700000000002</v>
      </c>
      <c r="D187" s="429">
        <f t="shared" si="51"/>
        <v>260.24200000000002</v>
      </c>
      <c r="E187" s="429">
        <f t="shared" si="51"/>
        <v>325.75900000000001</v>
      </c>
      <c r="F187" s="429">
        <f t="shared" si="51"/>
        <v>292.495</v>
      </c>
      <c r="G187" s="429">
        <f t="shared" si="51"/>
        <v>253.38299999999998</v>
      </c>
      <c r="H187" s="429">
        <f t="shared" si="51"/>
        <v>326.387</v>
      </c>
      <c r="I187" s="429">
        <f t="shared" si="51"/>
        <v>285.79300000000001</v>
      </c>
      <c r="J187" s="429">
        <f t="shared" si="51"/>
        <v>326.11700000000002</v>
      </c>
      <c r="K187" s="429">
        <f t="shared" si="51"/>
        <v>330.14328901796648</v>
      </c>
      <c r="M187" s="222" t="s">
        <v>571</v>
      </c>
      <c r="N187" s="196">
        <v>25.102999999999998</v>
      </c>
      <c r="O187" s="196">
        <v>19.521000000000001</v>
      </c>
      <c r="P187" s="196">
        <v>102.54300000000001</v>
      </c>
      <c r="Q187" s="196">
        <v>140.65600000000001</v>
      </c>
      <c r="R187" s="196">
        <v>180.40700000000001</v>
      </c>
      <c r="S187" s="196">
        <v>150.679</v>
      </c>
      <c r="T187" s="196">
        <v>167.68899999999999</v>
      </c>
      <c r="U187" s="196">
        <v>154.001</v>
      </c>
      <c r="V187" s="196">
        <v>236.76799999999997</v>
      </c>
      <c r="W187" s="196">
        <v>313.4351352221201</v>
      </c>
    </row>
    <row r="188" spans="1:23" ht="12" customHeight="1" x14ac:dyDescent="0.25">
      <c r="A188" s="453" t="s">
        <v>571</v>
      </c>
      <c r="B188" s="428">
        <f t="shared" si="51"/>
        <v>25.102999999999998</v>
      </c>
      <c r="C188" s="428">
        <f t="shared" si="51"/>
        <v>19.521000000000001</v>
      </c>
      <c r="D188" s="428">
        <f t="shared" si="51"/>
        <v>102.54300000000001</v>
      </c>
      <c r="E188" s="428">
        <f t="shared" si="51"/>
        <v>140.65600000000001</v>
      </c>
      <c r="F188" s="428">
        <f t="shared" si="51"/>
        <v>180.40700000000001</v>
      </c>
      <c r="G188" s="428">
        <f t="shared" si="51"/>
        <v>150.679</v>
      </c>
      <c r="H188" s="428">
        <f t="shared" si="51"/>
        <v>167.68899999999999</v>
      </c>
      <c r="I188" s="428">
        <f t="shared" si="51"/>
        <v>154.001</v>
      </c>
      <c r="J188" s="428">
        <f t="shared" si="51"/>
        <v>236.76799999999997</v>
      </c>
      <c r="K188" s="428">
        <f t="shared" si="51"/>
        <v>313.4351352221201</v>
      </c>
      <c r="M188" s="222" t="s">
        <v>572</v>
      </c>
      <c r="N188" s="196">
        <v>241.994</v>
      </c>
      <c r="O188" s="196">
        <v>268.04599999999999</v>
      </c>
      <c r="P188" s="196">
        <v>0.95899999999999996</v>
      </c>
      <c r="Q188" s="196">
        <v>1.0589999999999999</v>
      </c>
      <c r="R188" s="196">
        <v>2.0819999999999999</v>
      </c>
      <c r="S188" s="196">
        <v>93.144000000000005</v>
      </c>
      <c r="T188" s="196">
        <v>169.5</v>
      </c>
      <c r="U188" s="196">
        <v>190.63500000000002</v>
      </c>
      <c r="V188" s="196">
        <v>219.42000000000002</v>
      </c>
      <c r="W188" s="196">
        <v>216.75052710299045</v>
      </c>
    </row>
    <row r="189" spans="1:23" ht="12" customHeight="1" x14ac:dyDescent="0.25">
      <c r="A189" s="425" t="s">
        <v>572</v>
      </c>
      <c r="B189" s="429">
        <f t="shared" si="51"/>
        <v>241.994</v>
      </c>
      <c r="C189" s="429">
        <f t="shared" si="51"/>
        <v>268.04599999999999</v>
      </c>
      <c r="D189" s="429">
        <f t="shared" si="51"/>
        <v>0.95899999999999996</v>
      </c>
      <c r="E189" s="429">
        <f t="shared" si="51"/>
        <v>1.0589999999999999</v>
      </c>
      <c r="F189" s="429">
        <f t="shared" si="51"/>
        <v>2.0819999999999999</v>
      </c>
      <c r="G189" s="429">
        <f t="shared" si="51"/>
        <v>93.144000000000005</v>
      </c>
      <c r="H189" s="429">
        <f t="shared" si="51"/>
        <v>169.5</v>
      </c>
      <c r="I189" s="429">
        <f t="shared" si="51"/>
        <v>190.63500000000002</v>
      </c>
      <c r="J189" s="429">
        <f t="shared" si="51"/>
        <v>219.42000000000002</v>
      </c>
      <c r="K189" s="429">
        <f t="shared" si="51"/>
        <v>216.75052710299045</v>
      </c>
      <c r="M189" s="222" t="s">
        <v>573</v>
      </c>
      <c r="N189" s="196">
        <f>SUM(N191:N207)</f>
        <v>147.65599999999998</v>
      </c>
      <c r="O189" s="196">
        <f t="shared" ref="O189:W189" si="52">SUM(O191:O207)</f>
        <v>128.679</v>
      </c>
      <c r="P189" s="196">
        <f t="shared" si="52"/>
        <v>162.80200000000002</v>
      </c>
      <c r="Q189" s="196">
        <f t="shared" si="52"/>
        <v>100.67800000000003</v>
      </c>
      <c r="R189" s="196">
        <f t="shared" si="52"/>
        <v>111.03000000000002</v>
      </c>
      <c r="S189" s="196">
        <f t="shared" si="52"/>
        <v>81.878</v>
      </c>
      <c r="T189" s="196">
        <f t="shared" si="52"/>
        <v>68.063999999999993</v>
      </c>
      <c r="U189" s="196">
        <f t="shared" si="52"/>
        <v>41.01400000000001</v>
      </c>
      <c r="V189" s="196">
        <f t="shared" si="52"/>
        <v>46.883000000000003</v>
      </c>
      <c r="W189" s="196">
        <f t="shared" si="52"/>
        <v>39.920492581585329</v>
      </c>
    </row>
    <row r="190" spans="1:23" ht="12" customHeight="1" x14ac:dyDescent="0.25">
      <c r="A190" s="453" t="s">
        <v>573</v>
      </c>
      <c r="B190" s="428">
        <f t="shared" si="51"/>
        <v>147.65599999999998</v>
      </c>
      <c r="C190" s="428">
        <f t="shared" si="51"/>
        <v>128.679</v>
      </c>
      <c r="D190" s="428">
        <f t="shared" si="51"/>
        <v>162.80200000000002</v>
      </c>
      <c r="E190" s="428">
        <f t="shared" si="51"/>
        <v>100.67800000000003</v>
      </c>
      <c r="F190" s="428">
        <f t="shared" si="51"/>
        <v>111.03000000000002</v>
      </c>
      <c r="G190" s="428">
        <f t="shared" si="51"/>
        <v>81.878</v>
      </c>
      <c r="H190" s="428">
        <f t="shared" si="51"/>
        <v>68.063999999999993</v>
      </c>
      <c r="I190" s="428">
        <f t="shared" si="51"/>
        <v>41.01400000000001</v>
      </c>
      <c r="J190" s="428">
        <f t="shared" si="51"/>
        <v>46.883000000000003</v>
      </c>
      <c r="K190" s="428">
        <f t="shared" si="51"/>
        <v>39.920492581585329</v>
      </c>
      <c r="M190" s="222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</row>
    <row r="191" spans="1:23" ht="12" customHeight="1" thickBot="1" x14ac:dyDescent="0.3">
      <c r="A191" s="313" t="s">
        <v>687</v>
      </c>
      <c r="B191" s="414">
        <f>SUM(B184:B190)</f>
        <v>3135.9711500000003</v>
      </c>
      <c r="C191" s="414">
        <f t="shared" ref="C191:K191" si="53">SUM(C184:C190)</f>
        <v>1957.7480000000003</v>
      </c>
      <c r="D191" s="414">
        <f t="shared" si="53"/>
        <v>3440.2110000000002</v>
      </c>
      <c r="E191" s="414">
        <f t="shared" si="53"/>
        <v>3261.386</v>
      </c>
      <c r="F191" s="414">
        <f t="shared" si="53"/>
        <v>3217.7150000000001</v>
      </c>
      <c r="G191" s="414">
        <f t="shared" si="53"/>
        <v>2918.7770000000005</v>
      </c>
      <c r="H191" s="414">
        <f t="shared" si="53"/>
        <v>3615.8119999999999</v>
      </c>
      <c r="I191" s="414">
        <f t="shared" si="53"/>
        <v>3191.3680000000008</v>
      </c>
      <c r="J191" s="414">
        <f t="shared" si="53"/>
        <v>3389.05</v>
      </c>
      <c r="K191" s="414">
        <f t="shared" si="53"/>
        <v>3526.2410060165334</v>
      </c>
      <c r="M191" s="222" t="s">
        <v>92</v>
      </c>
      <c r="N191" s="196">
        <v>56.720999999999997</v>
      </c>
      <c r="O191" s="196">
        <v>17.945</v>
      </c>
      <c r="P191" s="196">
        <v>38.670999999999999</v>
      </c>
      <c r="Q191" s="196">
        <v>34.384</v>
      </c>
      <c r="R191" s="196">
        <v>35.738</v>
      </c>
      <c r="S191" s="196">
        <v>34.644000000000005</v>
      </c>
      <c r="T191" s="196">
        <v>25.102</v>
      </c>
      <c r="U191" s="196">
        <v>5.47</v>
      </c>
      <c r="V191" s="196">
        <v>19.038999999999998</v>
      </c>
      <c r="W191" s="196">
        <v>16.610460230534454</v>
      </c>
    </row>
    <row r="192" spans="1:23" ht="12" customHeight="1" x14ac:dyDescent="0.25">
      <c r="A192" s="222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M192" s="222" t="s">
        <v>89</v>
      </c>
      <c r="N192" s="196">
        <v>80.238</v>
      </c>
      <c r="O192" s="196">
        <v>29.965</v>
      </c>
      <c r="P192" s="196">
        <v>104.459</v>
      </c>
      <c r="Q192" s="196">
        <v>54.277999999999999</v>
      </c>
      <c r="R192" s="196">
        <v>59.457999999999998</v>
      </c>
      <c r="S192" s="196">
        <v>32.817999999999998</v>
      </c>
      <c r="T192" s="196">
        <v>31.754000000000001</v>
      </c>
      <c r="U192" s="196">
        <v>25.096</v>
      </c>
      <c r="V192" s="196">
        <v>19.202000000000002</v>
      </c>
      <c r="W192" s="196">
        <v>16.058954279540746</v>
      </c>
    </row>
    <row r="193" spans="1:23" ht="12" customHeight="1" x14ac:dyDescent="0.25">
      <c r="A193" s="222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M193" s="222" t="s">
        <v>100</v>
      </c>
      <c r="N193" s="196">
        <v>1.107</v>
      </c>
      <c r="O193" s="196">
        <v>0.113</v>
      </c>
      <c r="P193" s="196">
        <v>1.1080000000000001</v>
      </c>
      <c r="Q193" s="196">
        <v>1.266</v>
      </c>
      <c r="R193" s="196">
        <v>1.347</v>
      </c>
      <c r="S193" s="196">
        <v>2.1279999999999997</v>
      </c>
      <c r="T193" s="196">
        <v>2.7839999999999998</v>
      </c>
      <c r="U193" s="196">
        <v>2.79</v>
      </c>
      <c r="V193" s="196">
        <v>2.5329999999999999</v>
      </c>
      <c r="W193" s="196">
        <v>2.8091254599300632</v>
      </c>
    </row>
    <row r="194" spans="1:23" ht="12" customHeight="1" x14ac:dyDescent="0.25">
      <c r="A194" s="222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M194" s="222" t="s">
        <v>103</v>
      </c>
      <c r="N194" s="196">
        <v>7.8E-2</v>
      </c>
      <c r="O194" s="196">
        <v>0</v>
      </c>
      <c r="P194" s="196">
        <v>0.54600000000000004</v>
      </c>
      <c r="Q194" s="196">
        <v>0.61499999999999999</v>
      </c>
      <c r="R194" s="196">
        <v>2.7869999999999999</v>
      </c>
      <c r="S194" s="196">
        <v>2.3530000000000002</v>
      </c>
      <c r="T194" s="196">
        <v>0.66400000000000003</v>
      </c>
      <c r="U194" s="196">
        <v>1.234</v>
      </c>
      <c r="V194" s="196">
        <v>1.673</v>
      </c>
      <c r="W194" s="196">
        <v>2.4542630460947059</v>
      </c>
    </row>
    <row r="195" spans="1:23" ht="12" customHeight="1" x14ac:dyDescent="0.25">
      <c r="A195" s="222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M195" s="222" t="s">
        <v>93</v>
      </c>
      <c r="N195" s="196">
        <v>5.6039999999999992</v>
      </c>
      <c r="O195" s="196">
        <v>2.38</v>
      </c>
      <c r="P195" s="196">
        <v>6.49</v>
      </c>
      <c r="Q195" s="196">
        <v>6.5869999999999997</v>
      </c>
      <c r="R195" s="196">
        <v>8.5220000000000002</v>
      </c>
      <c r="S195" s="196">
        <v>6.8719999999999999</v>
      </c>
      <c r="T195" s="196">
        <v>2.891</v>
      </c>
      <c r="U195" s="196">
        <v>2.0790000000000002</v>
      </c>
      <c r="V195" s="196">
        <v>1.994</v>
      </c>
      <c r="W195" s="196">
        <v>1.7523809865020794</v>
      </c>
    </row>
    <row r="196" spans="1:23" ht="12" customHeight="1" x14ac:dyDescent="0.25">
      <c r="A196" s="222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M196" s="222" t="s">
        <v>94</v>
      </c>
      <c r="N196" s="196">
        <v>3.4710000000000001</v>
      </c>
      <c r="O196" s="196">
        <v>3.2719999999999998</v>
      </c>
      <c r="P196" s="196">
        <v>9.8230000000000004</v>
      </c>
      <c r="Q196" s="196">
        <v>0.63500000000000001</v>
      </c>
      <c r="R196" s="196">
        <v>0.70499999999999996</v>
      </c>
      <c r="S196" s="196">
        <v>0.25900000000000001</v>
      </c>
      <c r="T196" s="196">
        <v>0.28800000000000003</v>
      </c>
      <c r="U196" s="196">
        <v>0.29699999999999999</v>
      </c>
      <c r="V196" s="196">
        <v>0.308</v>
      </c>
      <c r="W196" s="196">
        <v>0.22754260688405059</v>
      </c>
    </row>
    <row r="197" spans="1:23" ht="12" customHeight="1" x14ac:dyDescent="0.25">
      <c r="A197" s="222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M197" s="172" t="s">
        <v>108</v>
      </c>
      <c r="N197" s="167">
        <v>0.39</v>
      </c>
      <c r="O197" s="167">
        <v>0.40100000000000002</v>
      </c>
      <c r="P197" s="167">
        <v>0.439</v>
      </c>
      <c r="Q197" s="167">
        <v>0.40500000000000003</v>
      </c>
      <c r="R197" s="167">
        <v>0.10199999999999999</v>
      </c>
      <c r="S197" s="167">
        <v>3.5000000000000003E-2</v>
      </c>
      <c r="T197" s="167">
        <v>3.3000000000000002E-2</v>
      </c>
      <c r="U197" s="167">
        <v>1.0999999999999999E-2</v>
      </c>
      <c r="V197" s="167">
        <v>1.2E-2</v>
      </c>
      <c r="W197" s="167">
        <v>7.7659720992317204E-3</v>
      </c>
    </row>
    <row r="198" spans="1:23" ht="12" customHeight="1" x14ac:dyDescent="0.25">
      <c r="A198" s="222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M198" s="222" t="s">
        <v>90</v>
      </c>
      <c r="N198" s="196">
        <v>0</v>
      </c>
      <c r="O198" s="196">
        <v>0</v>
      </c>
      <c r="P198" s="196">
        <v>0</v>
      </c>
      <c r="Q198" s="196">
        <v>0</v>
      </c>
      <c r="R198" s="196">
        <v>0</v>
      </c>
      <c r="S198" s="196">
        <v>0</v>
      </c>
      <c r="T198" s="196">
        <v>0</v>
      </c>
      <c r="U198" s="196">
        <v>0</v>
      </c>
      <c r="V198" s="196">
        <v>0</v>
      </c>
      <c r="W198" s="196">
        <v>0</v>
      </c>
    </row>
    <row r="199" spans="1:23" ht="12" customHeight="1" x14ac:dyDescent="0.25">
      <c r="A199" s="222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M199" s="222" t="s">
        <v>96</v>
      </c>
      <c r="N199" s="196">
        <v>0</v>
      </c>
      <c r="O199" s="196">
        <v>0</v>
      </c>
      <c r="P199" s="196">
        <v>0</v>
      </c>
      <c r="Q199" s="196">
        <v>0</v>
      </c>
      <c r="R199" s="196">
        <v>0.32200000000000001</v>
      </c>
      <c r="S199" s="196">
        <v>0.436</v>
      </c>
      <c r="T199" s="196">
        <v>0.20100000000000001</v>
      </c>
      <c r="U199" s="196">
        <v>8.1000000000000003E-2</v>
      </c>
      <c r="V199" s="196">
        <v>0</v>
      </c>
      <c r="W199" s="196">
        <v>0</v>
      </c>
    </row>
    <row r="200" spans="1:23" ht="12" customHeight="1" x14ac:dyDescent="0.25">
      <c r="A200" s="222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M200" s="222" t="s">
        <v>97</v>
      </c>
      <c r="N200" s="196">
        <v>0</v>
      </c>
      <c r="O200" s="196">
        <v>0</v>
      </c>
      <c r="P200" s="196">
        <v>0</v>
      </c>
      <c r="Q200" s="196">
        <v>0</v>
      </c>
      <c r="R200" s="196">
        <v>0</v>
      </c>
      <c r="S200" s="196">
        <v>0</v>
      </c>
      <c r="T200" s="196">
        <v>0</v>
      </c>
      <c r="U200" s="196">
        <v>0</v>
      </c>
      <c r="V200" s="196">
        <v>0</v>
      </c>
      <c r="W200" s="196">
        <v>0</v>
      </c>
    </row>
    <row r="201" spans="1:23" ht="12" customHeight="1" x14ac:dyDescent="0.25">
      <c r="A201" s="222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M201" s="222" t="s">
        <v>99</v>
      </c>
      <c r="N201" s="196">
        <v>0</v>
      </c>
      <c r="O201" s="196">
        <v>0</v>
      </c>
      <c r="P201" s="196">
        <v>0</v>
      </c>
      <c r="Q201" s="196">
        <v>0</v>
      </c>
      <c r="R201" s="196">
        <v>0</v>
      </c>
      <c r="S201" s="196">
        <v>0</v>
      </c>
      <c r="T201" s="196">
        <v>0.38300000000000001</v>
      </c>
      <c r="U201" s="196">
        <v>0</v>
      </c>
      <c r="V201" s="196">
        <v>0</v>
      </c>
      <c r="W201" s="196">
        <v>0</v>
      </c>
    </row>
    <row r="202" spans="1:23" ht="12" customHeight="1" x14ac:dyDescent="0.25">
      <c r="A202" s="222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M202" s="222" t="s">
        <v>104</v>
      </c>
      <c r="N202" s="196">
        <v>0</v>
      </c>
      <c r="O202" s="196">
        <v>0</v>
      </c>
      <c r="P202" s="196">
        <v>0</v>
      </c>
      <c r="Q202" s="196">
        <v>0</v>
      </c>
      <c r="R202" s="196">
        <v>0</v>
      </c>
      <c r="S202" s="196">
        <v>0</v>
      </c>
      <c r="T202" s="196">
        <v>0</v>
      </c>
      <c r="U202" s="196">
        <v>0</v>
      </c>
      <c r="V202" s="196">
        <v>0</v>
      </c>
      <c r="W202" s="196">
        <v>0</v>
      </c>
    </row>
    <row r="203" spans="1:23" ht="12" customHeight="1" x14ac:dyDescent="0.25">
      <c r="A203" s="222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M203" s="222" t="s">
        <v>105</v>
      </c>
      <c r="N203" s="196">
        <v>0</v>
      </c>
      <c r="O203" s="196">
        <v>0</v>
      </c>
      <c r="P203" s="196">
        <v>0.312</v>
      </c>
      <c r="Q203" s="196">
        <v>4.2000000000000003E-2</v>
      </c>
      <c r="R203" s="196">
        <v>0</v>
      </c>
      <c r="S203" s="196">
        <v>0</v>
      </c>
      <c r="T203" s="196">
        <v>0</v>
      </c>
      <c r="U203" s="196">
        <v>0</v>
      </c>
      <c r="V203" s="196">
        <v>0</v>
      </c>
      <c r="W203" s="196">
        <v>0</v>
      </c>
    </row>
    <row r="204" spans="1:23" ht="12" customHeight="1" x14ac:dyDescent="0.25">
      <c r="A204" s="222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M204" s="222" t="s">
        <v>106</v>
      </c>
      <c r="N204" s="196">
        <v>1E-3</v>
      </c>
      <c r="O204" s="196">
        <v>74.602999999999994</v>
      </c>
      <c r="P204" s="196">
        <v>0.35599999999999998</v>
      </c>
      <c r="Q204" s="196">
        <v>0</v>
      </c>
      <c r="R204" s="196">
        <v>0</v>
      </c>
      <c r="S204" s="196">
        <v>0</v>
      </c>
      <c r="T204" s="196">
        <v>0</v>
      </c>
      <c r="U204" s="196">
        <v>0</v>
      </c>
      <c r="V204" s="196">
        <v>0</v>
      </c>
      <c r="W204" s="196">
        <v>0</v>
      </c>
    </row>
    <row r="205" spans="1:23" ht="12" customHeight="1" x14ac:dyDescent="0.25">
      <c r="A205" s="222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M205" s="455" t="s">
        <v>107</v>
      </c>
      <c r="N205" s="196">
        <v>0</v>
      </c>
      <c r="O205" s="196">
        <v>0</v>
      </c>
      <c r="P205" s="196">
        <v>0</v>
      </c>
      <c r="Q205" s="196">
        <v>0</v>
      </c>
      <c r="R205" s="196">
        <v>0</v>
      </c>
      <c r="S205" s="196">
        <v>0</v>
      </c>
      <c r="T205" s="196">
        <v>0.161</v>
      </c>
      <c r="U205" s="196">
        <v>0</v>
      </c>
      <c r="V205" s="196">
        <v>0</v>
      </c>
      <c r="W205" s="196">
        <v>0</v>
      </c>
    </row>
    <row r="206" spans="1:23" ht="12" customHeight="1" x14ac:dyDescent="0.25">
      <c r="A206" s="222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M206" s="167" t="s">
        <v>109</v>
      </c>
      <c r="N206" s="167">
        <v>4.5999999999999999E-2</v>
      </c>
      <c r="O206" s="167">
        <v>0</v>
      </c>
      <c r="P206" s="167">
        <v>4.2000000000000003E-2</v>
      </c>
      <c r="Q206" s="167">
        <v>0.03</v>
      </c>
      <c r="R206" s="167">
        <v>0</v>
      </c>
      <c r="S206" s="167">
        <v>0</v>
      </c>
      <c r="T206" s="167">
        <v>0</v>
      </c>
      <c r="U206" s="167">
        <v>0</v>
      </c>
      <c r="V206" s="167">
        <v>0</v>
      </c>
      <c r="W206" s="167">
        <v>0</v>
      </c>
    </row>
    <row r="207" spans="1:23" ht="12" customHeight="1" x14ac:dyDescent="0.25">
      <c r="A207" s="222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M207" s="167" t="s">
        <v>110</v>
      </c>
      <c r="N207" s="167">
        <v>0</v>
      </c>
      <c r="O207" s="167">
        <v>0</v>
      </c>
      <c r="P207" s="167">
        <v>0.55600000000000005</v>
      </c>
      <c r="Q207" s="167">
        <v>2.4359999999999999</v>
      </c>
      <c r="R207" s="167">
        <v>2.0489999999999999</v>
      </c>
      <c r="S207" s="167">
        <v>2.3330000000000002</v>
      </c>
      <c r="T207" s="167">
        <v>3.8029999999999999</v>
      </c>
      <c r="U207" s="167">
        <v>3.956</v>
      </c>
      <c r="V207" s="167">
        <v>2.1219999999999999</v>
      </c>
      <c r="W207" s="167">
        <v>0</v>
      </c>
    </row>
    <row r="208" spans="1:23" ht="12" customHeight="1" x14ac:dyDescent="0.25">
      <c r="A208" s="222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M208" s="454"/>
    </row>
    <row r="209" spans="1:13" ht="12" customHeight="1" x14ac:dyDescent="0.25">
      <c r="A209" s="222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M209" s="454"/>
    </row>
    <row r="210" spans="1:13" ht="12" customHeight="1" x14ac:dyDescent="0.25">
      <c r="A210" s="222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M210" s="454"/>
    </row>
    <row r="211" spans="1:13" ht="12" customHeight="1" x14ac:dyDescent="0.25">
      <c r="A211" s="222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M211" s="454"/>
    </row>
    <row r="212" spans="1:13" ht="12" customHeight="1" x14ac:dyDescent="0.25">
      <c r="A212" s="222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M212" s="454"/>
    </row>
    <row r="213" spans="1:13" ht="12" customHeight="1" x14ac:dyDescent="0.25">
      <c r="A213" s="222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M213" s="454"/>
    </row>
    <row r="214" spans="1:13" ht="12" customHeight="1" x14ac:dyDescent="0.25">
      <c r="A214" s="222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M214" s="454"/>
    </row>
    <row r="215" spans="1:13" ht="12" customHeight="1" x14ac:dyDescent="0.25">
      <c r="A215" s="222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M215" s="454"/>
    </row>
    <row r="216" spans="1:13" ht="12" customHeight="1" x14ac:dyDescent="0.25">
      <c r="A216" s="222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M216" s="454"/>
    </row>
    <row r="217" spans="1:13" ht="12" customHeight="1" x14ac:dyDescent="0.25">
      <c r="A217" s="222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M217" s="454"/>
    </row>
    <row r="218" spans="1:13" ht="12" customHeight="1" x14ac:dyDescent="0.25">
      <c r="A218" s="222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M218" s="454"/>
    </row>
    <row r="219" spans="1:13" ht="12" customHeight="1" x14ac:dyDescent="0.25">
      <c r="A219" s="222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</row>
    <row r="220" spans="1:13" ht="12" customHeight="1" x14ac:dyDescent="0.25">
      <c r="A220" s="222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</row>
    <row r="221" spans="1:13" ht="12" customHeight="1" x14ac:dyDescent="0.25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</row>
    <row r="222" spans="1:13" ht="12" customHeight="1" x14ac:dyDescent="0.25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</row>
    <row r="223" spans="1:13" ht="12" customHeight="1" x14ac:dyDescent="0.25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</row>
    <row r="224" spans="1:13" ht="12" customHeight="1" x14ac:dyDescent="0.25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</row>
    <row r="225" spans="1:11" ht="12" customHeight="1" x14ac:dyDescent="0.25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</row>
    <row r="226" spans="1:11" ht="12" customHeight="1" x14ac:dyDescent="0.25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</row>
  </sheetData>
  <sortState ref="A197:K219">
    <sortCondition descending="1" ref="K197"/>
  </sortState>
  <mergeCells count="14">
    <mergeCell ref="Z132:AC132"/>
    <mergeCell ref="Z133:AC133"/>
    <mergeCell ref="Z134:AC134"/>
    <mergeCell ref="Z135:AC135"/>
    <mergeCell ref="Y117:Y119"/>
    <mergeCell ref="Y120:Y122"/>
    <mergeCell ref="Y123:Y125"/>
    <mergeCell ref="Y126:Y128"/>
    <mergeCell ref="Y133:Y134"/>
    <mergeCell ref="N84:Q84"/>
    <mergeCell ref="N97:Q97"/>
    <mergeCell ref="S97:V97"/>
    <mergeCell ref="Z109:AB109"/>
    <mergeCell ref="Z131:AC131"/>
  </mergeCells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&amp;"-,Negrita"&amp;K04-042Balance Energético Colombiano&amp;"-,Normal" &amp;14 2015&amp;11               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"/>
  <sheetViews>
    <sheetView workbookViewId="0">
      <selection activeCell="E2" sqref="E2"/>
    </sheetView>
  </sheetViews>
  <sheetFormatPr baseColWidth="10" defaultColWidth="6.7109375" defaultRowHeight="12" customHeight="1" x14ac:dyDescent="0.25"/>
  <cols>
    <col min="1" max="1" width="38.28515625" style="615" customWidth="1"/>
    <col min="2" max="11" width="6.140625" style="615" customWidth="1"/>
    <col min="12" max="13" width="6.7109375" style="166"/>
    <col min="14" max="17" width="6.85546875" style="166" customWidth="1"/>
    <col min="18" max="16384" width="6.7109375" style="166"/>
  </cols>
  <sheetData>
    <row r="1" spans="1:12" ht="12" customHeight="1" x14ac:dyDescent="0.25">
      <c r="A1" s="604"/>
      <c r="B1" s="604"/>
      <c r="C1" s="604"/>
      <c r="D1" s="604"/>
      <c r="E1" s="604"/>
      <c r="F1" s="604"/>
      <c r="G1" s="604"/>
      <c r="H1" s="604"/>
      <c r="I1" s="604"/>
      <c r="J1" s="604"/>
      <c r="K1" s="604"/>
    </row>
    <row r="2" spans="1:12" ht="23.25" x14ac:dyDescent="0.25">
      <c r="A2" s="605" t="s">
        <v>789</v>
      </c>
      <c r="B2" s="604"/>
      <c r="C2" s="604"/>
      <c r="D2" s="605" t="str">
        <f>BECO_Resultados!D10</f>
        <v>TJ</v>
      </c>
      <c r="E2" s="604"/>
      <c r="F2" s="604"/>
      <c r="G2" s="604"/>
      <c r="H2" s="604"/>
      <c r="I2" s="604"/>
      <c r="J2" s="606"/>
      <c r="K2" s="607"/>
    </row>
    <row r="3" spans="1:12" ht="11.25" x14ac:dyDescent="0.25">
      <c r="A3" s="604"/>
      <c r="B3" s="604"/>
      <c r="C3" s="604"/>
      <c r="D3" s="604"/>
      <c r="E3" s="604"/>
      <c r="F3" s="604"/>
      <c r="G3" s="604"/>
      <c r="H3" s="604"/>
      <c r="I3" s="604"/>
      <c r="J3" s="604"/>
      <c r="K3" s="604"/>
    </row>
    <row r="4" spans="1:12" ht="12" customHeight="1" x14ac:dyDescent="0.25">
      <c r="A4" s="608" t="s">
        <v>790</v>
      </c>
      <c r="B4" s="608"/>
      <c r="C4" s="609"/>
      <c r="D4" s="609"/>
      <c r="E4" s="609"/>
      <c r="F4" s="609"/>
      <c r="G4" s="609"/>
      <c r="H4" s="609"/>
      <c r="I4" s="609"/>
      <c r="J4" s="609"/>
      <c r="K4" s="609"/>
    </row>
    <row r="5" spans="1:12" ht="11.25" x14ac:dyDescent="0.25">
      <c r="A5" s="610" t="s">
        <v>329</v>
      </c>
      <c r="B5" s="611">
        <v>2006</v>
      </c>
      <c r="C5" s="611">
        <v>2007</v>
      </c>
      <c r="D5" s="611">
        <v>2008</v>
      </c>
      <c r="E5" s="611">
        <v>2009</v>
      </c>
      <c r="F5" s="611">
        <v>2010</v>
      </c>
      <c r="G5" s="611">
        <v>2011</v>
      </c>
      <c r="H5" s="611">
        <v>2012</v>
      </c>
      <c r="I5" s="611">
        <v>2013</v>
      </c>
      <c r="J5" s="611">
        <v>2014</v>
      </c>
      <c r="K5" s="611">
        <v>2015</v>
      </c>
    </row>
    <row r="6" spans="1:12" ht="11.25" x14ac:dyDescent="0.25">
      <c r="A6" s="612" t="str">
        <f>VLOOKUP(L6,'Bases de Cálculo'!$B$9:$C$19,2,FALSE)</f>
        <v>CARBÓN MINERAL</v>
      </c>
      <c r="B6" s="613">
        <f>HLOOKUP(CONCATENATE(B$5,$L6),BECO_Resultados!$D$7:$HX$87,BECO_Resultados!$A$12,FALSE)</f>
        <v>1903693.9130268239</v>
      </c>
      <c r="C6" s="613">
        <f>HLOOKUP(CONCATENATE(C$5,$L6),BECO_Resultados!$D$7:$HX$87,BECO_Resultados!$A$12,FALSE)</f>
        <v>2010404.1732636164</v>
      </c>
      <c r="D6" s="613">
        <f>HLOOKUP(CONCATENATE(D$5,$L6),BECO_Resultados!$D$7:$HX$87,BECO_Resultados!$A$12,FALSE)</f>
        <v>2113937.5776473721</v>
      </c>
      <c r="E6" s="613">
        <f>HLOOKUP(CONCATENATE(E$5,$L6),BECO_Resultados!$D$7:$HX$87,BECO_Resultados!$A$12,FALSE)</f>
        <v>2093958.4157427233</v>
      </c>
      <c r="F6" s="613">
        <f>HLOOKUP(CONCATENATE(F$5,$L6),BECO_Resultados!$D$7:$HX$87,BECO_Resultados!$A$12,FALSE)</f>
        <v>2138327.4096011044</v>
      </c>
      <c r="G6" s="613">
        <f>HLOOKUP(CONCATENATE(G$5,$L6),BECO_Resultados!$D$7:$HX$87,BECO_Resultados!$A$12,FALSE)</f>
        <v>2467721.2876602602</v>
      </c>
      <c r="H6" s="613">
        <f>HLOOKUP(CONCATENATE(H$5,$L6),BECO_Resultados!$D$7:$HX$87,BECO_Resultados!$A$12,FALSE)</f>
        <v>2560360.8892193451</v>
      </c>
      <c r="I6" s="613">
        <f>HLOOKUP(CONCATENATE(I$5,$L6),BECO_Resultados!$D$7:$HX$87,BECO_Resultados!$A$12,FALSE)</f>
        <v>2458887.0054551428</v>
      </c>
      <c r="J6" s="613">
        <f>HLOOKUP(CONCATENATE(J$5,$L6),BECO_Resultados!$D$7:$HX$87,BECO_Resultados!$A$12,FALSE)</f>
        <v>2547523.4695329294</v>
      </c>
      <c r="K6" s="613">
        <f>HLOOKUP(CONCATENATE(K$5,$L6),BECO_Resultados!$D$7:$HX$87,BECO_Resultados!$A$12,FALSE)</f>
        <v>2460366.7196832686</v>
      </c>
      <c r="L6" s="617" t="s">
        <v>27</v>
      </c>
    </row>
    <row r="7" spans="1:12" ht="11.25" x14ac:dyDescent="0.25">
      <c r="A7" s="616" t="str">
        <f>VLOOKUP(L7,'Bases de Cálculo'!$B$9:$C$19,2,FALSE)</f>
        <v>PETROLEO</v>
      </c>
      <c r="B7" s="201">
        <f>HLOOKUP(CONCATENATE(B$5,$L7),BECO_Resultados!$D$7:$HX$87,BECO_Resultados!$A$12,FALSE)</f>
        <v>1171806.5020887267</v>
      </c>
      <c r="C7" s="201">
        <f>HLOOKUP(CONCATENATE(C$5,$L7),BECO_Resultados!$D$7:$HX$87,BECO_Resultados!$A$12,FALSE)</f>
        <v>1179994.3418000557</v>
      </c>
      <c r="D7" s="201">
        <f>HLOOKUP(CONCATENATE(D$5,$L7),BECO_Resultados!$D$7:$HX$87,BECO_Resultados!$A$12,FALSE)</f>
        <v>1309247.237128247</v>
      </c>
      <c r="E7" s="201">
        <f>HLOOKUP(CONCATENATE(E$5,$L7),BECO_Resultados!$D$7:$HX$87,BECO_Resultados!$A$12,FALSE)</f>
        <v>1489958.7227843099</v>
      </c>
      <c r="F7" s="201">
        <f>HLOOKUP(CONCATENATE(F$5,$L7),BECO_Resultados!$D$7:$HX$87,BECO_Resultados!$A$12,FALSE)</f>
        <v>1746048.5627109618</v>
      </c>
      <c r="G7" s="201">
        <f>HLOOKUP(CONCATENATE(G$5,$L7),BECO_Resultados!$D$7:$HX$87,BECO_Resultados!$A$12,FALSE)</f>
        <v>2033552.1414826424</v>
      </c>
      <c r="H7" s="201">
        <f>HLOOKUP(CONCATENATE(H$5,$L7),BECO_Resultados!$D$7:$HX$87,BECO_Resultados!$A$12,FALSE)</f>
        <v>2103408.6496249163</v>
      </c>
      <c r="I7" s="201">
        <f>HLOOKUP(CONCATENATE(I$5,$L7),BECO_Resultados!$D$7:$HX$87,BECO_Resultados!$A$12,FALSE)</f>
        <v>2253491.0205944399</v>
      </c>
      <c r="J7" s="201">
        <f>HLOOKUP(CONCATENATE(J$5,$L7),BECO_Resultados!$D$7:$HX$87,BECO_Resultados!$A$12,FALSE)</f>
        <v>2210402.1351781292</v>
      </c>
      <c r="K7" s="201">
        <f>HLOOKUP(CONCATENATE(K$5,$L7),BECO_Resultados!$D$7:$HX$87,BECO_Resultados!$A$12,FALSE)</f>
        <v>2244313.569129854</v>
      </c>
      <c r="L7" s="617" t="s">
        <v>31</v>
      </c>
    </row>
    <row r="8" spans="1:12" ht="11.25" x14ac:dyDescent="0.25">
      <c r="A8" s="612" t="str">
        <f>VLOOKUP(L8,'Bases de Cálculo'!$B$9:$C$19,2,FALSE)</f>
        <v>GAS NATURAL</v>
      </c>
      <c r="B8" s="613">
        <f>HLOOKUP(CONCATENATE(B$5,$L8),BECO_Resultados!$D$7:$HX$87,BECO_Resultados!$A$12,FALSE)</f>
        <v>1391525.0644667519</v>
      </c>
      <c r="C8" s="613">
        <f>HLOOKUP(CONCATENATE(C$5,$L8),BECO_Resultados!$D$7:$HX$87,BECO_Resultados!$A$12,FALSE)</f>
        <v>1235670.5829584831</v>
      </c>
      <c r="D8" s="613">
        <f>HLOOKUP(CONCATENATE(D$5,$L8),BECO_Resultados!$D$7:$HX$87,BECO_Resultados!$A$12,FALSE)</f>
        <v>1395831.5423159332</v>
      </c>
      <c r="E8" s="613">
        <f>HLOOKUP(CONCATENATE(E$5,$L8),BECO_Resultados!$D$7:$HX$87,BECO_Resultados!$A$12,FALSE)</f>
        <v>1937719.8241235551</v>
      </c>
      <c r="F8" s="613">
        <f>HLOOKUP(CONCATENATE(F$5,$L8),BECO_Resultados!$D$7:$HX$87,BECO_Resultados!$A$12,FALSE)</f>
        <v>1153939.3170071477</v>
      </c>
      <c r="G8" s="613">
        <f>HLOOKUP(CONCATENATE(G$5,$L8),BECO_Resultados!$D$7:$HX$87,BECO_Resultados!$A$12,FALSE)</f>
        <v>1112846.4008722436</v>
      </c>
      <c r="H8" s="613">
        <f>HLOOKUP(CONCATENATE(H$5,$L8),BECO_Resultados!$D$7:$HX$87,BECO_Resultados!$A$12,FALSE)</f>
        <v>1096848.173798624</v>
      </c>
      <c r="I8" s="613">
        <f>HLOOKUP(CONCATENATE(I$5,$L8),BECO_Resultados!$D$7:$HX$87,BECO_Resultados!$A$12,FALSE)</f>
        <v>1053823.2377095011</v>
      </c>
      <c r="J8" s="613">
        <f>HLOOKUP(CONCATENATE(J$5,$L8),BECO_Resultados!$D$7:$HX$87,BECO_Resultados!$A$12,FALSE)</f>
        <v>966536.66026811884</v>
      </c>
      <c r="K8" s="613">
        <f>HLOOKUP(CONCATENATE(K$5,$L8),BECO_Resultados!$D$7:$HX$87,BECO_Resultados!$A$12,FALSE)</f>
        <v>884170.82902210427</v>
      </c>
      <c r="L8" s="617" t="s">
        <v>28</v>
      </c>
    </row>
    <row r="9" spans="1:12" ht="11.25" x14ac:dyDescent="0.25">
      <c r="A9" s="616" t="str">
        <f>VLOOKUP(L9,'Bases de Cálculo'!$B$9:$C$19,2,FALSE)</f>
        <v>HIDROENERGÍA</v>
      </c>
      <c r="B9" s="201">
        <f>HLOOKUP(CONCATENATE(B$5,$L9),BECO_Resultados!$D$7:$HX$87,BECO_Resultados!$A$12,FALSE)</f>
        <v>184837.88110589853</v>
      </c>
      <c r="C9" s="201">
        <f>HLOOKUP(CONCATENATE(C$5,$L9),BECO_Resultados!$D$7:$HX$87,BECO_Resultados!$A$12,FALSE)</f>
        <v>177623.76870381369</v>
      </c>
      <c r="D9" s="201">
        <f>HLOOKUP(CONCATENATE(D$5,$L9),BECO_Resultados!$D$7:$HX$87,BECO_Resultados!$A$12,FALSE)</f>
        <v>207289.69877224791</v>
      </c>
      <c r="E9" s="201">
        <f>HLOOKUP(CONCATENATE(E$5,$L9),BECO_Resultados!$D$7:$HX$87,BECO_Resultados!$A$12,FALSE)</f>
        <v>155866.997311732</v>
      </c>
      <c r="F9" s="201">
        <f>HLOOKUP(CONCATENATE(F$5,$L9),BECO_Resultados!$D$7:$HX$87,BECO_Resultados!$A$12,FALSE)</f>
        <v>188968.33062738794</v>
      </c>
      <c r="G9" s="201">
        <f>HLOOKUP(CONCATENATE(G$5,$L9),BECO_Resultados!$D$7:$HX$87,BECO_Resultados!$A$12,FALSE)</f>
        <v>265196.81170269882</v>
      </c>
      <c r="H9" s="201">
        <f>HLOOKUP(CONCATENATE(H$5,$L9),BECO_Resultados!$D$7:$HX$87,BECO_Resultados!$A$12,FALSE)</f>
        <v>203243.71216948464</v>
      </c>
      <c r="I9" s="201">
        <f>HLOOKUP(CONCATENATE(I$5,$L9),BECO_Resultados!$D$7:$HX$87,BECO_Resultados!$A$12,FALSE)</f>
        <v>178459.49356471671</v>
      </c>
      <c r="J9" s="201">
        <f>HLOOKUP(CONCATENATE(J$5,$L9),BECO_Resultados!$D$7:$HX$87,BECO_Resultados!$A$12,FALSE)</f>
        <v>180884.4777836565</v>
      </c>
      <c r="K9" s="201">
        <f>HLOOKUP(CONCATENATE(K$5,$L9),BECO_Resultados!$D$7:$HX$87,BECO_Resultados!$A$12,FALSE)</f>
        <v>223775.45449234659</v>
      </c>
      <c r="L9" s="617" t="s">
        <v>29</v>
      </c>
    </row>
    <row r="10" spans="1:12" ht="11.25" x14ac:dyDescent="0.25">
      <c r="A10" s="616" t="s">
        <v>585</v>
      </c>
      <c r="B10" s="201">
        <f>SUM(B12:B15)</f>
        <v>169023.85281601842</v>
      </c>
      <c r="C10" s="201">
        <f t="shared" ref="C10:K10" si="0">SUM(C12:C15)</f>
        <v>167020.88414224886</v>
      </c>
      <c r="D10" s="201">
        <f t="shared" si="0"/>
        <v>161275.4166982786</v>
      </c>
      <c r="E10" s="201">
        <f t="shared" si="0"/>
        <v>180545.26090051851</v>
      </c>
      <c r="F10" s="201">
        <f t="shared" si="0"/>
        <v>161936.99295798267</v>
      </c>
      <c r="G10" s="201">
        <f t="shared" si="0"/>
        <v>167789.93687988567</v>
      </c>
      <c r="H10" s="201">
        <f t="shared" si="0"/>
        <v>153760.31108437062</v>
      </c>
      <c r="I10" s="201">
        <f t="shared" si="0"/>
        <v>155000.67478330032</v>
      </c>
      <c r="J10" s="201">
        <f t="shared" si="0"/>
        <v>162054.51363862009</v>
      </c>
      <c r="K10" s="201">
        <f t="shared" si="0"/>
        <v>155923.92272709773</v>
      </c>
      <c r="L10" s="617"/>
    </row>
    <row r="11" spans="1:12" ht="11.25" x14ac:dyDescent="0.25">
      <c r="A11" s="620"/>
      <c r="B11" s="613"/>
      <c r="C11" s="613"/>
      <c r="D11" s="613"/>
      <c r="E11" s="613"/>
      <c r="F11" s="613"/>
      <c r="G11" s="613"/>
      <c r="H11" s="613"/>
      <c r="I11" s="613"/>
      <c r="J11" s="613"/>
      <c r="K11" s="613"/>
      <c r="L11" s="617"/>
    </row>
    <row r="12" spans="1:12" ht="11.25" x14ac:dyDescent="0.25">
      <c r="A12" s="612" t="str">
        <f>VLOOKUP(L12,'Bases de Cálculo'!$B$9:$C$19,2,FALSE)</f>
        <v>BAGAZO</v>
      </c>
      <c r="B12" s="613">
        <f>HLOOKUP(CONCATENATE(B$5,$L12),BECO_Resultados!$D$7:$HX$87,BECO_Resultados!$A$12,FALSE)</f>
        <v>78155.485290541561</v>
      </c>
      <c r="C12" s="613">
        <f>HLOOKUP(CONCATENATE(C$5,$L12),BECO_Resultados!$D$7:$HX$87,BECO_Resultados!$A$12,FALSE)</f>
        <v>87401.801887573092</v>
      </c>
      <c r="D12" s="613">
        <f>HLOOKUP(CONCATENATE(D$5,$L12),BECO_Resultados!$D$7:$HX$87,BECO_Resultados!$A$12,FALSE)</f>
        <v>77214.830048122894</v>
      </c>
      <c r="E12" s="613">
        <f>HLOOKUP(CONCATENATE(E$5,$L12),BECO_Resultados!$D$7:$HX$87,BECO_Resultados!$A$12,FALSE)</f>
        <v>98745.858762557778</v>
      </c>
      <c r="F12" s="613">
        <f>HLOOKUP(CONCATENATE(F$5,$L12),BECO_Resultados!$D$7:$HX$87,BECO_Resultados!$A$12,FALSE)</f>
        <v>83127.7958082119</v>
      </c>
      <c r="G12" s="613">
        <f>HLOOKUP(CONCATENATE(G$5,$L12),BECO_Resultados!$D$7:$HX$87,BECO_Resultados!$A$12,FALSE)</f>
        <v>90908.724240104842</v>
      </c>
      <c r="H12" s="613">
        <f>HLOOKUP(CONCATENATE(H$5,$L12),BECO_Resultados!$D$7:$HX$87,BECO_Resultados!$A$12,FALSE)</f>
        <v>82442.863676868234</v>
      </c>
      <c r="I12" s="613">
        <f>HLOOKUP(CONCATENATE(I$5,$L12),BECO_Resultados!$D$7:$HX$87,BECO_Resultados!$A$12,FALSE)</f>
        <v>84827.560195814105</v>
      </c>
      <c r="J12" s="613">
        <f>HLOOKUP(CONCATENATE(J$5,$L12),BECO_Resultados!$D$7:$HX$87,BECO_Resultados!$A$12,FALSE)</f>
        <v>94374.662285199651</v>
      </c>
      <c r="K12" s="613">
        <f>HLOOKUP(CONCATENATE(K$5,$L12),BECO_Resultados!$D$7:$HX$87,BECO_Resultados!$A$12,FALSE)</f>
        <v>90232.283774933589</v>
      </c>
      <c r="L12" s="617" t="s">
        <v>26</v>
      </c>
    </row>
    <row r="13" spans="1:12" ht="11.25" x14ac:dyDescent="0.25">
      <c r="A13" s="616" t="str">
        <f>VLOOKUP(L13,'Bases de Cálculo'!$B$9:$C$19,2,FALSE)</f>
        <v>LEÑA</v>
      </c>
      <c r="B13" s="201">
        <f>HLOOKUP(CONCATENATE(B$5,$L13),BECO_Resultados!$D$7:$HX$87,BECO_Resultados!$A$12,FALSE)</f>
        <v>87932.789079085138</v>
      </c>
      <c r="C13" s="201">
        <f>HLOOKUP(CONCATENATE(C$5,$L13),BECO_Resultados!$D$7:$HX$87,BECO_Resultados!$A$12,FALSE)</f>
        <v>77376.332847582817</v>
      </c>
      <c r="D13" s="201">
        <f>HLOOKUP(CONCATENATE(D$5,$L13),BECO_Resultados!$D$7:$HX$87,BECO_Resultados!$A$12,FALSE)</f>
        <v>80146.298390217329</v>
      </c>
      <c r="E13" s="201">
        <f>HLOOKUP(CONCATENATE(E$5,$L13),BECO_Resultados!$D$7:$HX$87,BECO_Resultados!$A$12,FALSE)</f>
        <v>77901.569910478938</v>
      </c>
      <c r="F13" s="201">
        <f>HLOOKUP(CONCATENATE(F$5,$L13),BECO_Resultados!$D$7:$HX$87,BECO_Resultados!$A$12,FALSE)</f>
        <v>73687.183925215708</v>
      </c>
      <c r="G13" s="201">
        <f>HLOOKUP(CONCATENATE(G$5,$L13),BECO_Resultados!$D$7:$HX$87,BECO_Resultados!$A$12,FALSE)</f>
        <v>72393.675431902069</v>
      </c>
      <c r="H13" s="201">
        <f>HLOOKUP(CONCATENATE(H$5,$L13),BECO_Resultados!$D$7:$HX$87,BECO_Resultados!$A$12,FALSE)</f>
        <v>70811.972426132837</v>
      </c>
      <c r="I13" s="201">
        <f>HLOOKUP(CONCATENATE(I$5,$L13),BECO_Resultados!$D$7:$HX$87,BECO_Resultados!$A$12,FALSE)</f>
        <v>69700.330501045217</v>
      </c>
      <c r="J13" s="201">
        <f>HLOOKUP(CONCATENATE(J$5,$L13),BECO_Resultados!$D$7:$HX$87,BECO_Resultados!$A$12,FALSE)</f>
        <v>67046.459603926472</v>
      </c>
      <c r="K13" s="201">
        <f>HLOOKUP(CONCATENATE(K$5,$L13),BECO_Resultados!$D$7:$HX$87,BECO_Resultados!$A$12,FALSE)</f>
        <v>65155.087269278818</v>
      </c>
      <c r="L13" s="617" t="s">
        <v>30</v>
      </c>
    </row>
    <row r="14" spans="1:12" ht="11.25" x14ac:dyDescent="0.25">
      <c r="A14" s="616" t="str">
        <f>VLOOKUP(L14,'Bases de Cálculo'!$B$9:$C$19,2,FALSE)</f>
        <v>OTROS RENOVABLES</v>
      </c>
      <c r="B14" s="201">
        <f>HLOOKUP(CONCATENATE(B$5,$L14),BECO_Resultados!$D$7:$HX$87,BECO_Resultados!$A$12,FALSE)</f>
        <v>266.49081083821801</v>
      </c>
      <c r="C14" s="201">
        <f>HLOOKUP(CONCATENATE(C$5,$L14),BECO_Resultados!$D$7:$HX$87,BECO_Resultados!$A$12,FALSE)</f>
        <v>214.18730087624328</v>
      </c>
      <c r="D14" s="201">
        <f>HLOOKUP(CONCATENATE(D$5,$L14),BECO_Resultados!$D$7:$HX$87,BECO_Resultados!$A$12,FALSE)</f>
        <v>226.25862489015654</v>
      </c>
      <c r="E14" s="201">
        <f>HLOOKUP(CONCATENATE(E$5,$L14),BECO_Resultados!$D$7:$HX$87,BECO_Resultados!$A$12,FALSE)</f>
        <v>235.78622329921293</v>
      </c>
      <c r="F14" s="201">
        <f>HLOOKUP(CONCATENATE(F$5,$L14),BECO_Resultados!$D$7:$HX$87,BECO_Resultados!$A$12,FALSE)</f>
        <v>167.86750349995114</v>
      </c>
      <c r="G14" s="201">
        <f>HLOOKUP(CONCATENATE(G$5,$L14),BECO_Resultados!$D$7:$HX$87,BECO_Resultados!$A$12,FALSE)</f>
        <v>178.53202877017185</v>
      </c>
      <c r="H14" s="201">
        <f>HLOOKUP(CONCATENATE(H$5,$L14),BECO_Resultados!$D$7:$HX$87,BECO_Resultados!$A$12,FALSE)</f>
        <v>228.11298136955165</v>
      </c>
      <c r="I14" s="201">
        <f>HLOOKUP(CONCATENATE(I$5,$L14),BECO_Resultados!$D$7:$HX$87,BECO_Resultados!$A$12,FALSE)</f>
        <v>239.25708644098833</v>
      </c>
      <c r="J14" s="201">
        <f>HLOOKUP(CONCATENATE(J$5,$L14),BECO_Resultados!$D$7:$HX$87,BECO_Resultados!$A$12,FALSE)</f>
        <v>285.56274949394628</v>
      </c>
      <c r="K14" s="201">
        <f>HLOOKUP(CONCATENATE(K$5,$L14),BECO_Resultados!$D$7:$HX$87,BECO_Resultados!$A$12,FALSE)</f>
        <v>279.62189376768862</v>
      </c>
      <c r="L14" s="617" t="s">
        <v>118</v>
      </c>
    </row>
    <row r="15" spans="1:12" ht="11.25" x14ac:dyDescent="0.25">
      <c r="A15" s="612" t="str">
        <f>VLOOKUP(L15,'Bases de Cálculo'!$B$9:$C$19,2,FALSE)</f>
        <v>RECUPERACIÓN / RESIDUOS</v>
      </c>
      <c r="B15" s="613">
        <f>HLOOKUP(CONCATENATE(B$5,$L15),BECO_Resultados!$D$7:$HX$87,BECO_Resultados!$A$12,FALSE)</f>
        <v>2669.0876355534974</v>
      </c>
      <c r="C15" s="613">
        <f>HLOOKUP(CONCATENATE(C$5,$L15),BECO_Resultados!$D$7:$HX$87,BECO_Resultados!$A$12,FALSE)</f>
        <v>2028.5621062167152</v>
      </c>
      <c r="D15" s="613">
        <f>HLOOKUP(CONCATENATE(D$5,$L15),BECO_Resultados!$D$7:$HX$87,BECO_Resultados!$A$12,FALSE)</f>
        <v>3688.029635048249</v>
      </c>
      <c r="E15" s="613">
        <f>HLOOKUP(CONCATENATE(E$5,$L15),BECO_Resultados!$D$7:$HX$87,BECO_Resultados!$A$12,FALSE)</f>
        <v>3662.0460041825659</v>
      </c>
      <c r="F15" s="613">
        <f>HLOOKUP(CONCATENATE(F$5,$L15),BECO_Resultados!$D$7:$HX$87,BECO_Resultados!$A$12,FALSE)</f>
        <v>4954.1457210551125</v>
      </c>
      <c r="G15" s="613">
        <f>HLOOKUP(CONCATENATE(G$5,$L15),BECO_Resultados!$D$7:$HX$87,BECO_Resultados!$A$12,FALSE)</f>
        <v>4309.0051791086225</v>
      </c>
      <c r="H15" s="613">
        <f>HLOOKUP(CONCATENATE(H$5,$L15),BECO_Resultados!$D$7:$HX$87,BECO_Resultados!$A$12,FALSE)</f>
        <v>277.36200000000002</v>
      </c>
      <c r="I15" s="613">
        <f>HLOOKUP(CONCATENATE(I$5,$L15),BECO_Resultados!$D$7:$HX$87,BECO_Resultados!$A$12,FALSE)</f>
        <v>233.52699999999999</v>
      </c>
      <c r="J15" s="613">
        <f>HLOOKUP(CONCATENATE(J$5,$L15),BECO_Resultados!$D$7:$HX$87,BECO_Resultados!$A$12,FALSE)</f>
        <v>347.82900000000001</v>
      </c>
      <c r="K15" s="613">
        <f>HLOOKUP(CONCATENATE(K$5,$L15),BECO_Resultados!$D$7:$HX$87,BECO_Resultados!$A$12,FALSE)</f>
        <v>256.92978911764237</v>
      </c>
      <c r="L15" s="617" t="s">
        <v>32</v>
      </c>
    </row>
    <row r="16" spans="1:12" ht="11.25" x14ac:dyDescent="0.25">
      <c r="A16" s="610" t="s">
        <v>452</v>
      </c>
      <c r="B16" s="614">
        <f>SUM(B12:B15)+B10</f>
        <v>338047.70563203684</v>
      </c>
      <c r="C16" s="614">
        <f t="shared" ref="C16:K16" si="1">SUM(C12:C15)+C10</f>
        <v>334041.76828449772</v>
      </c>
      <c r="D16" s="614">
        <f t="shared" si="1"/>
        <v>322550.83339655719</v>
      </c>
      <c r="E16" s="614">
        <f t="shared" si="1"/>
        <v>361090.52180103702</v>
      </c>
      <c r="F16" s="614">
        <f t="shared" si="1"/>
        <v>323873.98591596534</v>
      </c>
      <c r="G16" s="614">
        <f t="shared" si="1"/>
        <v>335579.87375977135</v>
      </c>
      <c r="H16" s="614">
        <f t="shared" si="1"/>
        <v>307520.62216874125</v>
      </c>
      <c r="I16" s="614">
        <f t="shared" si="1"/>
        <v>310001.34956660063</v>
      </c>
      <c r="J16" s="614">
        <f t="shared" si="1"/>
        <v>324109.02727724018</v>
      </c>
      <c r="K16" s="614">
        <f t="shared" si="1"/>
        <v>311847.84545419546</v>
      </c>
    </row>
    <row r="17" spans="1:11" ht="11.25" x14ac:dyDescent="0.25">
      <c r="A17" s="618"/>
      <c r="B17" s="619"/>
      <c r="C17" s="619"/>
      <c r="D17" s="619"/>
      <c r="E17" s="619"/>
      <c r="F17" s="619"/>
      <c r="G17" s="619"/>
      <c r="H17" s="619"/>
      <c r="I17" s="619"/>
      <c r="J17" s="619"/>
      <c r="K17" s="619"/>
    </row>
    <row r="18" spans="1:11" ht="11.25" x14ac:dyDescent="0.25">
      <c r="A18" s="618"/>
      <c r="B18" s="619"/>
      <c r="C18" s="619"/>
      <c r="D18" s="619"/>
      <c r="E18" s="619"/>
      <c r="F18" s="619"/>
      <c r="G18" s="619"/>
      <c r="H18" s="619"/>
      <c r="I18" s="619"/>
      <c r="J18" s="619"/>
      <c r="K18" s="619"/>
    </row>
    <row r="19" spans="1:11" ht="11.25" x14ac:dyDescent="0.25">
      <c r="A19" s="618"/>
      <c r="B19" s="619"/>
      <c r="C19" s="619"/>
      <c r="D19" s="619"/>
      <c r="E19" s="619"/>
      <c r="F19" s="619"/>
      <c r="G19" s="619"/>
      <c r="H19" s="619"/>
      <c r="I19" s="619"/>
      <c r="J19" s="619"/>
      <c r="K19" s="619"/>
    </row>
    <row r="20" spans="1:11" ht="11.25" x14ac:dyDescent="0.25">
      <c r="A20" s="618"/>
      <c r="B20" s="619"/>
      <c r="C20" s="619"/>
      <c r="D20" s="619"/>
      <c r="E20" s="619"/>
      <c r="F20" s="619"/>
      <c r="G20" s="619"/>
      <c r="H20" s="619"/>
      <c r="I20" s="619"/>
      <c r="J20" s="619"/>
      <c r="K20" s="619"/>
    </row>
    <row r="21" spans="1:11" ht="11.25" x14ac:dyDescent="0.25">
      <c r="A21" s="618"/>
      <c r="B21" s="619"/>
      <c r="C21" s="619"/>
      <c r="D21" s="619"/>
      <c r="E21" s="619"/>
      <c r="F21" s="619"/>
      <c r="G21" s="619"/>
      <c r="H21" s="619"/>
      <c r="I21" s="619"/>
      <c r="J21" s="619"/>
      <c r="K21" s="619"/>
    </row>
    <row r="22" spans="1:11" ht="11.25" x14ac:dyDescent="0.25">
      <c r="A22" s="618"/>
      <c r="B22" s="619"/>
      <c r="C22" s="619"/>
      <c r="D22" s="619"/>
      <c r="E22" s="619"/>
      <c r="F22" s="619"/>
      <c r="G22" s="619"/>
      <c r="H22" s="619"/>
      <c r="I22" s="619"/>
      <c r="J22" s="619"/>
      <c r="K22" s="619"/>
    </row>
    <row r="23" spans="1:11" ht="11.25" x14ac:dyDescent="0.25">
      <c r="A23" s="618"/>
      <c r="B23" s="619"/>
      <c r="C23" s="619"/>
      <c r="D23" s="619"/>
      <c r="E23" s="619"/>
      <c r="F23" s="619"/>
      <c r="G23" s="619"/>
      <c r="H23" s="619"/>
      <c r="I23" s="619"/>
      <c r="J23" s="619"/>
      <c r="K23" s="619"/>
    </row>
    <row r="24" spans="1:11" ht="11.25" x14ac:dyDescent="0.25">
      <c r="A24" s="618"/>
      <c r="B24" s="619"/>
      <c r="C24" s="619"/>
      <c r="D24" s="619"/>
      <c r="E24" s="619"/>
      <c r="F24" s="619"/>
      <c r="G24" s="619"/>
      <c r="H24" s="619"/>
      <c r="I24" s="619"/>
      <c r="J24" s="619"/>
      <c r="K24" s="619"/>
    </row>
    <row r="25" spans="1:11" ht="11.25" x14ac:dyDescent="0.25">
      <c r="A25" s="618"/>
      <c r="B25" s="619"/>
      <c r="C25" s="619"/>
      <c r="D25" s="619"/>
      <c r="E25" s="619"/>
      <c r="F25" s="619"/>
      <c r="G25" s="619"/>
      <c r="H25" s="619"/>
      <c r="I25" s="619"/>
      <c r="J25" s="619"/>
      <c r="K25" s="619"/>
    </row>
    <row r="26" spans="1:11" ht="11.25" x14ac:dyDescent="0.25">
      <c r="A26" s="618"/>
      <c r="B26" s="619"/>
      <c r="C26" s="619"/>
      <c r="D26" s="619"/>
      <c r="E26" s="619"/>
      <c r="F26" s="619"/>
      <c r="G26" s="619"/>
      <c r="H26" s="619"/>
      <c r="I26" s="619"/>
      <c r="J26" s="619"/>
      <c r="K26" s="619"/>
    </row>
    <row r="27" spans="1:11" ht="11.25" x14ac:dyDescent="0.25">
      <c r="A27" s="618"/>
      <c r="B27" s="619"/>
      <c r="C27" s="619"/>
      <c r="D27" s="619"/>
      <c r="E27" s="619"/>
      <c r="F27" s="619"/>
      <c r="G27" s="619"/>
      <c r="H27" s="619"/>
      <c r="I27" s="619"/>
      <c r="J27" s="619"/>
      <c r="K27" s="619"/>
    </row>
    <row r="28" spans="1:11" ht="11.25" x14ac:dyDescent="0.25">
      <c r="A28" s="618"/>
      <c r="B28" s="619"/>
      <c r="C28" s="619"/>
      <c r="D28" s="619"/>
      <c r="E28" s="619"/>
      <c r="F28" s="619"/>
      <c r="G28" s="619"/>
      <c r="H28" s="619"/>
      <c r="I28" s="619"/>
      <c r="J28" s="619"/>
      <c r="K28" s="619"/>
    </row>
    <row r="29" spans="1:11" ht="11.25" x14ac:dyDescent="0.25">
      <c r="A29" s="618"/>
      <c r="B29" s="619"/>
      <c r="C29" s="619"/>
      <c r="D29" s="619"/>
      <c r="E29" s="619"/>
      <c r="F29" s="619"/>
      <c r="G29" s="619"/>
      <c r="H29" s="619"/>
      <c r="I29" s="619"/>
      <c r="J29" s="619"/>
      <c r="K29" s="619"/>
    </row>
    <row r="30" spans="1:11" ht="11.25" x14ac:dyDescent="0.25">
      <c r="A30" s="618"/>
      <c r="B30" s="619"/>
      <c r="C30" s="619"/>
      <c r="D30" s="619"/>
      <c r="E30" s="619"/>
      <c r="F30" s="619"/>
      <c r="G30" s="619"/>
      <c r="H30" s="619"/>
      <c r="I30" s="619"/>
      <c r="J30" s="619"/>
      <c r="K30" s="619"/>
    </row>
    <row r="31" spans="1:11" ht="11.25" x14ac:dyDescent="0.25">
      <c r="A31" s="618"/>
      <c r="B31" s="619"/>
      <c r="C31" s="619"/>
      <c r="D31" s="619"/>
      <c r="E31" s="619"/>
      <c r="F31" s="619"/>
      <c r="G31" s="619"/>
      <c r="H31" s="619"/>
      <c r="I31" s="619"/>
      <c r="J31" s="619"/>
      <c r="K31" s="619"/>
    </row>
    <row r="32" spans="1:11" ht="11.25" x14ac:dyDescent="0.25">
      <c r="A32" s="618"/>
      <c r="B32" s="619"/>
      <c r="C32" s="619"/>
      <c r="D32" s="619"/>
      <c r="E32" s="619"/>
      <c r="F32" s="619"/>
      <c r="G32" s="619"/>
      <c r="H32" s="619"/>
      <c r="I32" s="619"/>
      <c r="J32" s="619"/>
      <c r="K32" s="619"/>
    </row>
    <row r="33" spans="1:13" ht="11.25" x14ac:dyDescent="0.25">
      <c r="A33" s="618"/>
      <c r="B33" s="619"/>
      <c r="C33" s="619"/>
      <c r="D33" s="619"/>
      <c r="E33" s="619"/>
      <c r="F33" s="619"/>
      <c r="G33" s="619"/>
      <c r="H33" s="619"/>
      <c r="I33" s="619"/>
      <c r="J33" s="619"/>
      <c r="K33" s="619"/>
    </row>
    <row r="34" spans="1:13" ht="11.25" x14ac:dyDescent="0.25">
      <c r="A34" s="618"/>
      <c r="B34" s="619"/>
      <c r="C34" s="619"/>
      <c r="D34" s="619"/>
      <c r="E34" s="619"/>
      <c r="F34" s="619"/>
      <c r="G34" s="619"/>
      <c r="H34" s="619"/>
      <c r="I34" s="619"/>
      <c r="J34" s="619"/>
      <c r="K34" s="619"/>
    </row>
    <row r="35" spans="1:13" ht="11.25" x14ac:dyDescent="0.25">
      <c r="A35" s="618"/>
      <c r="B35" s="619"/>
      <c r="C35" s="619"/>
      <c r="D35" s="619"/>
      <c r="E35" s="619"/>
      <c r="F35" s="619"/>
      <c r="G35" s="619"/>
      <c r="H35" s="619"/>
      <c r="I35" s="619"/>
      <c r="J35" s="619"/>
      <c r="K35" s="619"/>
    </row>
    <row r="36" spans="1:13" ht="11.25" x14ac:dyDescent="0.25">
      <c r="A36" s="618"/>
      <c r="B36" s="619"/>
      <c r="C36" s="619"/>
      <c r="D36" s="619"/>
      <c r="E36" s="619"/>
      <c r="F36" s="619"/>
      <c r="G36" s="619"/>
      <c r="H36" s="619"/>
      <c r="I36" s="619"/>
      <c r="J36" s="619"/>
      <c r="K36" s="619"/>
    </row>
    <row r="37" spans="1:13" ht="11.25" x14ac:dyDescent="0.25">
      <c r="A37" s="618"/>
      <c r="B37" s="619"/>
      <c r="C37" s="619"/>
      <c r="D37" s="619"/>
      <c r="E37" s="619"/>
      <c r="F37" s="619"/>
      <c r="G37" s="619"/>
      <c r="H37" s="619"/>
      <c r="I37" s="619"/>
      <c r="J37" s="619"/>
      <c r="K37" s="619"/>
    </row>
    <row r="38" spans="1:13" ht="11.25" x14ac:dyDescent="0.25">
      <c r="A38" s="618"/>
      <c r="B38" s="619"/>
      <c r="C38" s="619"/>
      <c r="D38" s="619"/>
      <c r="E38" s="619"/>
      <c r="F38" s="619"/>
      <c r="G38" s="619"/>
      <c r="H38" s="619"/>
      <c r="I38" s="619"/>
      <c r="J38" s="619"/>
      <c r="K38" s="619"/>
    </row>
    <row r="39" spans="1:13" ht="11.25" x14ac:dyDescent="0.25">
      <c r="A39" s="618"/>
      <c r="B39" s="619"/>
      <c r="C39" s="619"/>
      <c r="D39" s="619"/>
      <c r="E39" s="619"/>
      <c r="F39" s="619"/>
      <c r="G39" s="619"/>
      <c r="H39" s="619"/>
      <c r="I39" s="619"/>
      <c r="J39" s="619"/>
      <c r="K39" s="619"/>
    </row>
    <row r="40" spans="1:13" ht="11.25" x14ac:dyDescent="0.25">
      <c r="A40" s="618"/>
      <c r="B40" s="619"/>
      <c r="C40" s="619"/>
      <c r="D40" s="619"/>
      <c r="E40" s="619"/>
      <c r="F40" s="619"/>
      <c r="G40" s="619"/>
      <c r="H40" s="619"/>
      <c r="I40" s="619"/>
      <c r="J40" s="619"/>
      <c r="K40" s="619"/>
    </row>
    <row r="41" spans="1:13" ht="11.25" x14ac:dyDescent="0.25">
      <c r="A41" s="618"/>
      <c r="B41" s="619"/>
      <c r="C41" s="619"/>
      <c r="D41" s="619"/>
      <c r="E41" s="619"/>
      <c r="F41" s="619"/>
      <c r="G41" s="619"/>
      <c r="H41" s="619"/>
      <c r="I41" s="619"/>
      <c r="J41" s="619"/>
      <c r="K41" s="619"/>
    </row>
    <row r="42" spans="1:13" ht="11.25" x14ac:dyDescent="0.25">
      <c r="A42" s="618"/>
      <c r="B42" s="619"/>
      <c r="C42" s="619"/>
      <c r="D42" s="619"/>
      <c r="E42" s="619"/>
      <c r="F42" s="619"/>
      <c r="G42" s="619"/>
      <c r="H42" s="619"/>
      <c r="I42" s="619"/>
      <c r="J42" s="619"/>
      <c r="K42" s="619"/>
    </row>
    <row r="43" spans="1:13" ht="11.25" x14ac:dyDescent="0.25">
      <c r="A43" s="618"/>
      <c r="B43" s="619"/>
      <c r="C43" s="619"/>
      <c r="D43" s="619"/>
      <c r="E43" s="619"/>
      <c r="F43" s="619"/>
      <c r="G43" s="619"/>
      <c r="H43" s="619"/>
      <c r="I43" s="619"/>
      <c r="J43" s="619"/>
      <c r="K43" s="619"/>
    </row>
    <row r="44" spans="1:13" ht="11.25" x14ac:dyDescent="0.25">
      <c r="A44" s="618"/>
      <c r="B44" s="619"/>
      <c r="C44" s="619"/>
      <c r="D44" s="619"/>
      <c r="E44" s="619"/>
      <c r="F44" s="619"/>
      <c r="G44" s="619"/>
      <c r="H44" s="619"/>
      <c r="I44" s="619"/>
      <c r="J44" s="619"/>
      <c r="K44" s="619"/>
    </row>
    <row r="45" spans="1:13" ht="11.25" x14ac:dyDescent="0.25">
      <c r="A45" s="618"/>
      <c r="B45" s="619"/>
      <c r="C45" s="619"/>
      <c r="D45" s="619"/>
      <c r="E45" s="619"/>
      <c r="F45" s="619"/>
      <c r="G45" s="619"/>
      <c r="H45" s="619"/>
      <c r="I45" s="619"/>
      <c r="J45" s="619"/>
      <c r="K45" s="619"/>
    </row>
    <row r="46" spans="1:13" ht="11.25" x14ac:dyDescent="0.25">
      <c r="A46" s="604"/>
      <c r="B46" s="604"/>
      <c r="C46" s="604"/>
      <c r="D46" s="604"/>
      <c r="E46" s="604"/>
      <c r="F46" s="604"/>
      <c r="G46" s="604"/>
      <c r="H46" s="604"/>
      <c r="I46" s="604"/>
      <c r="J46" s="604"/>
      <c r="K46" s="604"/>
    </row>
    <row r="47" spans="1:13" x14ac:dyDescent="0.25">
      <c r="A47" s="608" t="s">
        <v>791</v>
      </c>
      <c r="B47" s="604"/>
      <c r="C47" s="604"/>
      <c r="D47" s="604"/>
      <c r="E47" s="604"/>
      <c r="F47" s="604"/>
      <c r="G47" s="604"/>
      <c r="H47" s="604"/>
      <c r="I47" s="604"/>
      <c r="J47" s="604"/>
      <c r="K47" s="604"/>
    </row>
    <row r="48" spans="1:13" ht="12" customHeight="1" x14ac:dyDescent="0.25">
      <c r="A48" s="610" t="s">
        <v>329</v>
      </c>
      <c r="B48" s="611">
        <v>2006</v>
      </c>
      <c r="C48" s="611">
        <v>2007</v>
      </c>
      <c r="D48" s="611">
        <v>2008</v>
      </c>
      <c r="E48" s="611">
        <v>2009</v>
      </c>
      <c r="F48" s="611">
        <v>2010</v>
      </c>
      <c r="G48" s="611">
        <v>2011</v>
      </c>
      <c r="H48" s="611">
        <v>2012</v>
      </c>
      <c r="I48" s="611">
        <v>2013</v>
      </c>
      <c r="J48" s="611">
        <v>2014</v>
      </c>
      <c r="K48" s="611">
        <v>2015</v>
      </c>
      <c r="M48" s="166" t="s">
        <v>269</v>
      </c>
    </row>
    <row r="49" spans="1:13" ht="12" customHeight="1" x14ac:dyDescent="0.25">
      <c r="A49" s="612" t="s">
        <v>21</v>
      </c>
      <c r="B49" s="613">
        <f>HLOOKUP(CONCATENATE(B$48,$M$48),BECO_Resultados!$D$7:$HX$87,$L49,FALSE)+HLOOKUP(CONCATENATE(B$48,$M$49),BECO_Resultados!$D$7:$HX$87,$L49,FALSE)</f>
        <v>340077.99172332522</v>
      </c>
      <c r="C49" s="613">
        <f>HLOOKUP(CONCATENATE(C$48,$M$48),BECO_Resultados!$D$7:$HX$87,$L49,FALSE)+HLOOKUP(CONCATENATE(C$48,$M$49),BECO_Resultados!$D$7:$HX$87,$L49,FALSE)</f>
        <v>353127.63571507903</v>
      </c>
      <c r="D49" s="613">
        <f>HLOOKUP(CONCATENATE(D$48,$M$48),BECO_Resultados!$D$7:$HX$87,$L49,FALSE)+HLOOKUP(CONCATENATE(D$48,$M$49),BECO_Resultados!$D$7:$HX$87,$L49,FALSE)</f>
        <v>358948.31429551938</v>
      </c>
      <c r="E49" s="613">
        <f>HLOOKUP(CONCATENATE(E$48,$M$48),BECO_Resultados!$D$7:$HX$87,$L49,FALSE)+HLOOKUP(CONCATENATE(E$48,$M$49),BECO_Resultados!$D$7:$HX$87,$L49,FALSE)</f>
        <v>363218.71550641296</v>
      </c>
      <c r="F49" s="613">
        <f>HLOOKUP(CONCATENATE(F$48,$M$48),BECO_Resultados!$D$7:$HX$87,$L49,FALSE)+HLOOKUP(CONCATENATE(F$48,$M$49),BECO_Resultados!$D$7:$HX$87,$L49,FALSE)</f>
        <v>371549.09073924815</v>
      </c>
      <c r="G49" s="613">
        <f>HLOOKUP(CONCATENATE(G$48,$M$48),BECO_Resultados!$D$7:$HX$87,$L49,FALSE)+HLOOKUP(CONCATENATE(G$48,$M$49),BECO_Resultados!$D$7:$HX$87,$L49,FALSE)</f>
        <v>395380.71974835463</v>
      </c>
      <c r="H49" s="613">
        <f>HLOOKUP(CONCATENATE(H$48,$M$48),BECO_Resultados!$D$7:$HX$87,$L49,FALSE)+HLOOKUP(CONCATENATE(H$48,$M$49),BECO_Resultados!$D$7:$HX$87,$L49,FALSE)</f>
        <v>408258.45558930241</v>
      </c>
      <c r="I49" s="613">
        <f>HLOOKUP(CONCATENATE(I$48,$M$48),BECO_Resultados!$D$7:$HX$87,$L49,FALSE)+HLOOKUP(CONCATENATE(I$48,$M$49),BECO_Resultados!$D$7:$HX$87,$L49,FALSE)</f>
        <v>423026.16588174424</v>
      </c>
      <c r="J49" s="613">
        <f>HLOOKUP(CONCATENATE(J$48,$M$48),BECO_Resultados!$D$7:$HX$87,$L49,FALSE)+HLOOKUP(CONCATENATE(J$48,$M$49),BECO_Resultados!$D$7:$HX$87,$L49,FALSE)</f>
        <v>454884.46646667749</v>
      </c>
      <c r="K49" s="613">
        <f>HLOOKUP(CONCATENATE(K$48,$M$48),BECO_Resultados!$D$7:$HX$87,$L49,FALSE)+HLOOKUP(CONCATENATE(K$48,$M$49),BECO_Resultados!$D$7:$HX$87,$L49,FALSE)</f>
        <v>494540.74347526376</v>
      </c>
      <c r="L49" s="604">
        <v>66</v>
      </c>
      <c r="M49" s="166" t="s">
        <v>268</v>
      </c>
    </row>
    <row r="50" spans="1:13" ht="12" customHeight="1" x14ac:dyDescent="0.25">
      <c r="A50" s="616" t="s">
        <v>20</v>
      </c>
      <c r="B50" s="201">
        <f>HLOOKUP(CONCATENATE(B$48,$M$48),BECO_Resultados!$D$7:$HX$87,$L50,FALSE)+HLOOKUP(CONCATENATE(B$48,$M$49),BECO_Resultados!$D$7:$HX$87,$L50,FALSE)</f>
        <v>288962.71326359367</v>
      </c>
      <c r="C50" s="201">
        <f>HLOOKUP(CONCATENATE(C$48,$M$48),BECO_Resultados!$D$7:$HX$87,$L50,FALSE)+HLOOKUP(CONCATENATE(C$48,$M$49),BECO_Resultados!$D$7:$HX$87,$L50,FALSE)</f>
        <v>210301.43706070067</v>
      </c>
      <c r="D50" s="201">
        <f>HLOOKUP(CONCATENATE(D$48,$M$48),BECO_Resultados!$D$7:$HX$87,$L50,FALSE)+HLOOKUP(CONCATENATE(D$48,$M$49),BECO_Resultados!$D$7:$HX$87,$L50,FALSE)</f>
        <v>341162.03923751303</v>
      </c>
      <c r="E50" s="201">
        <f>HLOOKUP(CONCATENATE(E$48,$M$48),BECO_Resultados!$D$7:$HX$87,$L50,FALSE)+HLOOKUP(CONCATENATE(E$48,$M$49),BECO_Resultados!$D$7:$HX$87,$L50,FALSE)</f>
        <v>308442.57976617117</v>
      </c>
      <c r="F50" s="201">
        <f>HLOOKUP(CONCATENATE(F$48,$M$48),BECO_Resultados!$D$7:$HX$87,$L50,FALSE)+HLOOKUP(CONCATENATE(F$48,$M$49),BECO_Resultados!$D$7:$HX$87,$L50,FALSE)</f>
        <v>275696.2063294386</v>
      </c>
      <c r="G50" s="201">
        <f>HLOOKUP(CONCATENATE(G$48,$M$48),BECO_Resultados!$D$7:$HX$87,$L50,FALSE)+HLOOKUP(CONCATENATE(G$48,$M$49),BECO_Resultados!$D$7:$HX$87,$L50,FALSE)</f>
        <v>290906.90754899662</v>
      </c>
      <c r="H50" s="201">
        <f>HLOOKUP(CONCATENATE(H$48,$M$48),BECO_Resultados!$D$7:$HX$87,$L50,FALSE)+HLOOKUP(CONCATENATE(H$48,$M$49),BECO_Resultados!$D$7:$HX$87,$L50,FALSE)</f>
        <v>293879.49796748423</v>
      </c>
      <c r="I50" s="201">
        <f>HLOOKUP(CONCATENATE(I$48,$M$48),BECO_Resultados!$D$7:$HX$87,$L50,FALSE)+HLOOKUP(CONCATENATE(I$48,$M$49),BECO_Resultados!$D$7:$HX$87,$L50,FALSE)</f>
        <v>299935.48228158796</v>
      </c>
      <c r="J50" s="201">
        <f>HLOOKUP(CONCATENATE(J$48,$M$48),BECO_Resultados!$D$7:$HX$87,$L50,FALSE)+HLOOKUP(CONCATENATE(J$48,$M$49),BECO_Resultados!$D$7:$HX$87,$L50,FALSE)</f>
        <v>314697.70557809813</v>
      </c>
      <c r="K50" s="201">
        <f>HLOOKUP(CONCATENATE(K$48,$M$48),BECO_Resultados!$D$7:$HX$87,$L50,FALSE)+HLOOKUP(CONCATENATE(K$48,$M$49),BECO_Resultados!$D$7:$HX$87,$L50,FALSE)</f>
        <v>355032.97558337066</v>
      </c>
      <c r="L50" s="604">
        <v>42</v>
      </c>
    </row>
    <row r="51" spans="1:13" ht="12" customHeight="1" x14ac:dyDescent="0.25">
      <c r="A51" s="612" t="s">
        <v>18</v>
      </c>
      <c r="B51" s="613">
        <f>HLOOKUP(CONCATENATE(B$48,$M$48),BECO_Resultados!$D$7:$HX$87,$L51,FALSE)+HLOOKUP(CONCATENATE(B$48,$M$49),BECO_Resultados!$D$7:$HX$87,$L51,FALSE)</f>
        <v>218676.63054998309</v>
      </c>
      <c r="C51" s="613">
        <f>HLOOKUP(CONCATENATE(C$48,$M$48),BECO_Resultados!$D$7:$HX$87,$L51,FALSE)+HLOOKUP(CONCATENATE(C$48,$M$49),BECO_Resultados!$D$7:$HX$87,$L51,FALSE)</f>
        <v>219091.49448406481</v>
      </c>
      <c r="D51" s="613">
        <f>HLOOKUP(CONCATENATE(D$48,$M$48),BECO_Resultados!$D$7:$HX$87,$L51,FALSE)+HLOOKUP(CONCATENATE(D$48,$M$49),BECO_Resultados!$D$7:$HX$87,$L51,FALSE)</f>
        <v>218249.34617256912</v>
      </c>
      <c r="E51" s="613">
        <f>HLOOKUP(CONCATENATE(E$48,$M$48),BECO_Resultados!$D$7:$HX$87,$L51,FALSE)+HLOOKUP(CONCATENATE(E$48,$M$49),BECO_Resultados!$D$7:$HX$87,$L51,FALSE)</f>
        <v>198269.20668248937</v>
      </c>
      <c r="F51" s="613">
        <f>HLOOKUP(CONCATENATE(F$48,$M$48),BECO_Resultados!$D$7:$HX$87,$L51,FALSE)+HLOOKUP(CONCATENATE(F$48,$M$49),BECO_Resultados!$D$7:$HX$87,$L51,FALSE)</f>
        <v>199562.97965785404</v>
      </c>
      <c r="G51" s="613">
        <f>HLOOKUP(CONCATENATE(G$48,$M$48),BECO_Resultados!$D$7:$HX$87,$L51,FALSE)+HLOOKUP(CONCATENATE(G$48,$M$49),BECO_Resultados!$D$7:$HX$87,$L51,FALSE)</f>
        <v>200644.19951034448</v>
      </c>
      <c r="H51" s="613">
        <f>HLOOKUP(CONCATENATE(H$48,$M$48),BECO_Resultados!$D$7:$HX$87,$L51,FALSE)+HLOOKUP(CONCATENATE(H$48,$M$49),BECO_Resultados!$D$7:$HX$87,$L51,FALSE)</f>
        <v>199571.69039363915</v>
      </c>
      <c r="I51" s="613">
        <f>HLOOKUP(CONCATENATE(I$48,$M$48),BECO_Resultados!$D$7:$HX$87,$L51,FALSE)+HLOOKUP(CONCATENATE(I$48,$M$49),BECO_Resultados!$D$7:$HX$87,$L51,FALSE)</f>
        <v>200893.74953043374</v>
      </c>
      <c r="J51" s="613">
        <f>HLOOKUP(CONCATENATE(J$48,$M$48),BECO_Resultados!$D$7:$HX$87,$L51,FALSE)+HLOOKUP(CONCATENATE(J$48,$M$49),BECO_Resultados!$D$7:$HX$87,$L51,FALSE)</f>
        <v>204234.71098673044</v>
      </c>
      <c r="K51" s="613">
        <f>HLOOKUP(CONCATENATE(K$48,$M$48),BECO_Resultados!$D$7:$HX$87,$L51,FALSE)+HLOOKUP(CONCATENATE(K$48,$M$49),BECO_Resultados!$D$7:$HX$87,$L51,FALSE)</f>
        <v>202167.41288721494</v>
      </c>
      <c r="L51" s="604">
        <v>38</v>
      </c>
    </row>
    <row r="52" spans="1:13" ht="12" customHeight="1" x14ac:dyDescent="0.25">
      <c r="A52" s="616" t="s">
        <v>23</v>
      </c>
      <c r="B52" s="201">
        <f>HLOOKUP(CONCATENATE(B$48,$M$48),BECO_Resultados!$D$7:$HX$87,$L52,FALSE)+HLOOKUP(CONCATENATE(B$48,$M$49),BECO_Resultados!$D$7:$HX$87,$L52,FALSE)</f>
        <v>119244.14373948044</v>
      </c>
      <c r="C52" s="201">
        <f>HLOOKUP(CONCATENATE(C$48,$M$48),BECO_Resultados!$D$7:$HX$87,$L52,FALSE)+HLOOKUP(CONCATENATE(C$48,$M$49),BECO_Resultados!$D$7:$HX$87,$L52,FALSE)</f>
        <v>151128.42570942396</v>
      </c>
      <c r="D52" s="201">
        <f>HLOOKUP(CONCATENATE(D$48,$M$48),BECO_Resultados!$D$7:$HX$87,$L52,FALSE)+HLOOKUP(CONCATENATE(D$48,$M$49),BECO_Resultados!$D$7:$HX$87,$L52,FALSE)</f>
        <v>182624.68711424718</v>
      </c>
      <c r="E52" s="201">
        <f>HLOOKUP(CONCATENATE(E$48,$M$48),BECO_Resultados!$D$7:$HX$87,$L52,FALSE)+HLOOKUP(CONCATENATE(E$48,$M$49),BECO_Resultados!$D$7:$HX$87,$L52,FALSE)</f>
        <v>124187.03181149112</v>
      </c>
      <c r="F52" s="201">
        <f>HLOOKUP(CONCATENATE(F$48,$M$48),BECO_Resultados!$D$7:$HX$87,$L52,FALSE)+HLOOKUP(CONCATENATE(F$48,$M$49),BECO_Resultados!$D$7:$HX$87,$L52,FALSE)</f>
        <v>131004.75263897785</v>
      </c>
      <c r="G52" s="201">
        <f>HLOOKUP(CONCATENATE(G$48,$M$48),BECO_Resultados!$D$7:$HX$87,$L52,FALSE)+HLOOKUP(CONCATENATE(G$48,$M$49),BECO_Resultados!$D$7:$HX$87,$L52,FALSE)</f>
        <v>151489.73318324221</v>
      </c>
      <c r="H52" s="201">
        <f>HLOOKUP(CONCATENATE(H$48,$M$48),BECO_Resultados!$D$7:$HX$87,$L52,FALSE)+HLOOKUP(CONCATENATE(H$48,$M$49),BECO_Resultados!$D$7:$HX$87,$L52,FALSE)</f>
        <v>165063.10496636253</v>
      </c>
      <c r="I52" s="201">
        <f>HLOOKUP(CONCATENATE(I$48,$M$48),BECO_Resultados!$D$7:$HX$87,$L52,FALSE)+HLOOKUP(CONCATENATE(I$48,$M$49),BECO_Resultados!$D$7:$HX$87,$L52,FALSE)</f>
        <v>165689.00130388371</v>
      </c>
      <c r="J52" s="201">
        <f>HLOOKUP(CONCATENATE(J$48,$M$48),BECO_Resultados!$D$7:$HX$87,$L52,FALSE)+HLOOKUP(CONCATENATE(J$48,$M$49),BECO_Resultados!$D$7:$HX$87,$L52,FALSE)</f>
        <v>144692.60578238784</v>
      </c>
      <c r="K52" s="201">
        <f>HLOOKUP(CONCATENATE(K$48,$M$48),BECO_Resultados!$D$7:$HX$87,$L52,FALSE)+HLOOKUP(CONCATENATE(K$48,$M$49),BECO_Resultados!$D$7:$HX$87,$L52,FALSE)</f>
        <v>87036.302845588492</v>
      </c>
      <c r="L52" s="604">
        <v>81</v>
      </c>
    </row>
    <row r="53" spans="1:13" ht="12" customHeight="1" x14ac:dyDescent="0.25">
      <c r="A53" s="612" t="s">
        <v>19</v>
      </c>
      <c r="B53" s="613">
        <f>HLOOKUP(CONCATENATE(B$48,$M$48),BECO_Resultados!$D$7:$HX$87,$L53,FALSE)+HLOOKUP(CONCATENATE(B$48,$M$49),BECO_Resultados!$D$7:$HX$87,$L53,FALSE)</f>
        <v>33582.407293386728</v>
      </c>
      <c r="C53" s="613">
        <f>HLOOKUP(CONCATENATE(C$48,$M$48),BECO_Resultados!$D$7:$HX$87,$L53,FALSE)+HLOOKUP(CONCATENATE(C$48,$M$49),BECO_Resultados!$D$7:$HX$87,$L53,FALSE)</f>
        <v>34248.01143262718</v>
      </c>
      <c r="D53" s="613">
        <f>HLOOKUP(CONCATENATE(D$48,$M$48),BECO_Resultados!$D$7:$HX$87,$L53,FALSE)+HLOOKUP(CONCATENATE(D$48,$M$49),BECO_Resultados!$D$7:$HX$87,$L53,FALSE)</f>
        <v>38681.476261844451</v>
      </c>
      <c r="E53" s="613">
        <f>HLOOKUP(CONCATENATE(E$48,$M$48),BECO_Resultados!$D$7:$HX$87,$L53,FALSE)+HLOOKUP(CONCATENATE(E$48,$M$49),BECO_Resultados!$D$7:$HX$87,$L53,FALSE)</f>
        <v>51517.503221077197</v>
      </c>
      <c r="F53" s="613">
        <f>HLOOKUP(CONCATENATE(F$48,$M$48),BECO_Resultados!$D$7:$HX$87,$L53,FALSE)+HLOOKUP(CONCATENATE(F$48,$M$49),BECO_Resultados!$D$7:$HX$87,$L53,FALSE)</f>
        <v>53198.280867366375</v>
      </c>
      <c r="G53" s="613">
        <f>HLOOKUP(CONCATENATE(G$48,$M$48),BECO_Resultados!$D$7:$HX$87,$L53,FALSE)+HLOOKUP(CONCATENATE(G$48,$M$49),BECO_Resultados!$D$7:$HX$87,$L53,FALSE)</f>
        <v>55250.116446679895</v>
      </c>
      <c r="H53" s="613">
        <f>HLOOKUP(CONCATENATE(H$48,$M$48),BECO_Resultados!$D$7:$HX$87,$L53,FALSE)+HLOOKUP(CONCATENATE(H$48,$M$49),BECO_Resultados!$D$7:$HX$87,$L53,FALSE)</f>
        <v>58218.772795200595</v>
      </c>
      <c r="I53" s="613">
        <f>HLOOKUP(CONCATENATE(I$48,$M$48),BECO_Resultados!$D$7:$HX$87,$L53,FALSE)+HLOOKUP(CONCATENATE(I$48,$M$49),BECO_Resultados!$D$7:$HX$87,$L53,FALSE)</f>
        <v>62134.226595627086</v>
      </c>
      <c r="J53" s="613">
        <f>HLOOKUP(CONCATENATE(J$48,$M$48),BECO_Resultados!$D$7:$HX$87,$L53,FALSE)+HLOOKUP(CONCATENATE(J$48,$M$49),BECO_Resultados!$D$7:$HX$87,$L53,FALSE)</f>
        <v>67711.439039854013</v>
      </c>
      <c r="K53" s="613">
        <f>HLOOKUP(CONCATENATE(K$48,$M$48),BECO_Resultados!$D$7:$HX$87,$L53,FALSE)+HLOOKUP(CONCATENATE(K$48,$M$49),BECO_Resultados!$D$7:$HX$87,$L53,FALSE)</f>
        <v>64287.507844720581</v>
      </c>
      <c r="L53" s="604">
        <v>41</v>
      </c>
    </row>
    <row r="54" spans="1:13" ht="12" customHeight="1" x14ac:dyDescent="0.25">
      <c r="A54" s="616" t="s">
        <v>112</v>
      </c>
      <c r="B54" s="201">
        <f>HLOOKUP(CONCATENATE(B$48,$M$48),BECO_Resultados!$D$7:$HX$87,$L54,FALSE)+HLOOKUP(CONCATENATE(B$48,$M$49),BECO_Resultados!$D$7:$HX$87,$L54,FALSE)</f>
        <v>8720.946769855469</v>
      </c>
      <c r="C54" s="201">
        <f>HLOOKUP(CONCATENATE(C$48,$M$48),BECO_Resultados!$D$7:$HX$87,$L54,FALSE)+HLOOKUP(CONCATENATE(C$48,$M$49),BECO_Resultados!$D$7:$HX$87,$L54,FALSE)</f>
        <v>8713.1125079925387</v>
      </c>
      <c r="D54" s="201">
        <f>HLOOKUP(CONCATENATE(D$48,$M$48),BECO_Resultados!$D$7:$HX$87,$L54,FALSE)+HLOOKUP(CONCATENATE(D$48,$M$49),BECO_Resultados!$D$7:$HX$87,$L54,FALSE)</f>
        <v>9701.4498663094801</v>
      </c>
      <c r="E54" s="201">
        <f>HLOOKUP(CONCATENATE(E$48,$M$48),BECO_Resultados!$D$7:$HX$87,$L54,FALSE)+HLOOKUP(CONCATENATE(E$48,$M$49),BECO_Resultados!$D$7:$HX$87,$L54,FALSE)</f>
        <v>10378.700901045431</v>
      </c>
      <c r="F54" s="201">
        <f>HLOOKUP(CONCATENATE(F$48,$M$48),BECO_Resultados!$D$7:$HX$87,$L54,FALSE)+HLOOKUP(CONCATENATE(F$48,$M$49),BECO_Resultados!$D$7:$HX$87,$L54,FALSE)</f>
        <v>11277.130468007064</v>
      </c>
      <c r="G54" s="201">
        <f>HLOOKUP(CONCATENATE(G$48,$M$48),BECO_Resultados!$D$7:$HX$87,$L54,FALSE)+HLOOKUP(CONCATENATE(G$48,$M$49),BECO_Resultados!$D$7:$HX$87,$L54,FALSE)</f>
        <v>10800.455167851305</v>
      </c>
      <c r="H54" s="201">
        <f>HLOOKUP(CONCATENATE(H$48,$M$48),BECO_Resultados!$D$7:$HX$87,$L54,FALSE)+HLOOKUP(CONCATENATE(H$48,$M$49),BECO_Resultados!$D$7:$HX$87,$L54,FALSE)</f>
        <v>12973.840303598932</v>
      </c>
      <c r="I54" s="201">
        <f>HLOOKUP(CONCATENATE(I$48,$M$48),BECO_Resultados!$D$7:$HX$87,$L54,FALSE)+HLOOKUP(CONCATENATE(I$48,$M$49),BECO_Resultados!$D$7:$HX$87,$L54,FALSE)</f>
        <v>13410.605442324646</v>
      </c>
      <c r="J54" s="201">
        <f>HLOOKUP(CONCATENATE(J$48,$M$48),BECO_Resultados!$D$7:$HX$87,$L54,FALSE)+HLOOKUP(CONCATENATE(J$48,$M$49),BECO_Resultados!$D$7:$HX$87,$L54,FALSE)</f>
        <v>20054.777175508945</v>
      </c>
      <c r="K54" s="201">
        <f>HLOOKUP(CONCATENATE(K$48,$M$48),BECO_Resultados!$D$7:$HX$87,$L54,FALSE)+HLOOKUP(CONCATENATE(K$48,$M$49),BECO_Resultados!$D$7:$HX$87,$L54,FALSE)</f>
        <v>14397.745249846426</v>
      </c>
      <c r="L54" s="604">
        <v>79</v>
      </c>
    </row>
    <row r="55" spans="1:13" ht="12" customHeight="1" x14ac:dyDescent="0.25">
      <c r="A55" s="612" t="s">
        <v>113</v>
      </c>
      <c r="B55" s="613">
        <f>HLOOKUP(CONCATENATE(B$48,$M$48),BECO_Resultados!$D$7:$HX$87,$L55,FALSE)+HLOOKUP(CONCATENATE(B$48,$M$49),BECO_Resultados!$D$7:$HX$87,$L55,FALSE)</f>
        <v>1382.8214191215047</v>
      </c>
      <c r="C55" s="613">
        <f>HLOOKUP(CONCATENATE(C$48,$M$48),BECO_Resultados!$D$7:$HX$87,$L55,FALSE)+HLOOKUP(CONCATENATE(C$48,$M$49),BECO_Resultados!$D$7:$HX$87,$L55,FALSE)</f>
        <v>1416.8926440689938</v>
      </c>
      <c r="D55" s="613">
        <f>HLOOKUP(CONCATENATE(D$48,$M$48),BECO_Resultados!$D$7:$HX$87,$L55,FALSE)+HLOOKUP(CONCATENATE(D$48,$M$49),BECO_Resultados!$D$7:$HX$87,$L55,FALSE)</f>
        <v>1461.4452524579015</v>
      </c>
      <c r="E55" s="613">
        <f>HLOOKUP(CONCATENATE(E$48,$M$48),BECO_Resultados!$D$7:$HX$87,$L55,FALSE)+HLOOKUP(CONCATENATE(E$48,$M$49),BECO_Resultados!$D$7:$HX$87,$L55,FALSE)</f>
        <v>1611.1501736922135</v>
      </c>
      <c r="F55" s="613">
        <f>HLOOKUP(CONCATENATE(F$48,$M$48),BECO_Resultados!$D$7:$HX$87,$L55,FALSE)+HLOOKUP(CONCATENATE(F$48,$M$49),BECO_Resultados!$D$7:$HX$87,$L55,FALSE)</f>
        <v>1588.2076272203844</v>
      </c>
      <c r="G55" s="613">
        <f>HLOOKUP(CONCATENATE(G$48,$M$48),BECO_Resultados!$D$7:$HX$87,$L55,FALSE)+HLOOKUP(CONCATENATE(G$48,$M$49),BECO_Resultados!$D$7:$HX$87,$L55,FALSE)</f>
        <v>1598.9161406237863</v>
      </c>
      <c r="H55" s="613">
        <f>HLOOKUP(CONCATENATE(H$48,$M$48),BECO_Resultados!$D$7:$HX$87,$L55,FALSE)+HLOOKUP(CONCATENATE(H$48,$M$49),BECO_Resultados!$D$7:$HX$87,$L55,FALSE)</f>
        <v>1760.9173764118639</v>
      </c>
      <c r="I55" s="613">
        <f>HLOOKUP(CONCATENATE(I$48,$M$48),BECO_Resultados!$D$7:$HX$87,$L55,FALSE)+HLOOKUP(CONCATENATE(I$48,$M$49),BECO_Resultados!$D$7:$HX$87,$L55,FALSE)</f>
        <v>1919.2436007145741</v>
      </c>
      <c r="J55" s="613">
        <f>HLOOKUP(CONCATENATE(J$48,$M$48),BECO_Resultados!$D$7:$HX$87,$L55,FALSE)+HLOOKUP(CONCATENATE(J$48,$M$49),BECO_Resultados!$D$7:$HX$87,$L55,FALSE)</f>
        <v>2074.3927707863909</v>
      </c>
      <c r="K55" s="613">
        <f>HLOOKUP(CONCATENATE(K$48,$M$48),BECO_Resultados!$D$7:$HX$87,$L55,FALSE)+HLOOKUP(CONCATENATE(K$48,$M$49),BECO_Resultados!$D$7:$HX$87,$L55,FALSE)</f>
        <v>2040.9765635814495</v>
      </c>
      <c r="L55" s="604">
        <v>78</v>
      </c>
    </row>
    <row r="56" spans="1:13" ht="12" customHeight="1" x14ac:dyDescent="0.25">
      <c r="A56" s="616" t="s">
        <v>22</v>
      </c>
      <c r="B56" s="201">
        <f>HLOOKUP(CONCATENATE(B$48,$M$48),BECO_Resultados!$D$7:$HX$87,$L56,FALSE)+HLOOKUP(CONCATENATE(B$48,$M$49),BECO_Resultados!$D$7:$HX$87,$L56,FALSE)</f>
        <v>67.689356551495933</v>
      </c>
      <c r="C56" s="201">
        <f>HLOOKUP(CONCATENATE(C$48,$M$48),BECO_Resultados!$D$7:$HX$87,$L56,FALSE)+HLOOKUP(CONCATENATE(C$48,$M$49),BECO_Resultados!$D$7:$HX$87,$L56,FALSE)</f>
        <v>111.32339124832772</v>
      </c>
      <c r="D56" s="201">
        <f>HLOOKUP(CONCATENATE(D$48,$M$48),BECO_Resultados!$D$7:$HX$87,$L56,FALSE)+HLOOKUP(CONCATENATE(D$48,$M$49),BECO_Resultados!$D$7:$HX$87,$L56,FALSE)</f>
        <v>205.60881822312459</v>
      </c>
      <c r="E56" s="201">
        <f>HLOOKUP(CONCATENATE(E$48,$M$48),BECO_Resultados!$D$7:$HX$87,$L56,FALSE)+HLOOKUP(CONCATENATE(E$48,$M$49),BECO_Resultados!$D$7:$HX$87,$L56,FALSE)</f>
        <v>231.21666065101789</v>
      </c>
      <c r="F56" s="201">
        <f>HLOOKUP(CONCATENATE(F$48,$M$48),BECO_Resultados!$D$7:$HX$87,$L56,FALSE)+HLOOKUP(CONCATENATE(F$48,$M$49),BECO_Resultados!$D$7:$HX$87,$L56,FALSE)</f>
        <v>187.01790383863451</v>
      </c>
      <c r="G56" s="201">
        <f>HLOOKUP(CONCATENATE(G$48,$M$48),BECO_Resultados!$D$7:$HX$87,$L56,FALSE)+HLOOKUP(CONCATENATE(G$48,$M$49),BECO_Resultados!$D$7:$HX$87,$L56,FALSE)</f>
        <v>154.37154284197752</v>
      </c>
      <c r="H56" s="201">
        <f>HLOOKUP(CONCATENATE(H$48,$M$48),BECO_Resultados!$D$7:$HX$87,$L56,FALSE)+HLOOKUP(CONCATENATE(H$48,$M$49),BECO_Resultados!$D$7:$HX$87,$L56,FALSE)</f>
        <v>201.540029126918</v>
      </c>
      <c r="I56" s="201">
        <f>HLOOKUP(CONCATENATE(I$48,$M$48),BECO_Resultados!$D$7:$HX$87,$L56,FALSE)+HLOOKUP(CONCATENATE(I$48,$M$49),BECO_Resultados!$D$7:$HX$87,$L56,FALSE)</f>
        <v>230.99075344417309</v>
      </c>
      <c r="J56" s="201">
        <f>HLOOKUP(CONCATENATE(J$48,$M$48),BECO_Resultados!$D$7:$HX$87,$L56,FALSE)+HLOOKUP(CONCATENATE(J$48,$M$49),BECO_Resultados!$D$7:$HX$87,$L56,FALSE)</f>
        <v>444.4936694922917</v>
      </c>
      <c r="K56" s="201">
        <f>HLOOKUP(CONCATENATE(K$48,$M$48),BECO_Resultados!$D$7:$HX$87,$L56,FALSE)+HLOOKUP(CONCATENATE(K$48,$M$49),BECO_Resultados!$D$7:$HX$87,$L56,FALSE)</f>
        <v>323.3646435431844</v>
      </c>
      <c r="L56" s="604">
        <v>80</v>
      </c>
    </row>
    <row r="57" spans="1:13" ht="12" customHeight="1" x14ac:dyDescent="0.25">
      <c r="A57" s="610"/>
      <c r="B57" s="614">
        <f>SUM(B49:B56)</f>
        <v>1010715.3441152977</v>
      </c>
      <c r="C57" s="614">
        <f t="shared" ref="C57:K57" si="2">SUM(C49:C56)</f>
        <v>978138.33294520574</v>
      </c>
      <c r="D57" s="614">
        <f t="shared" si="2"/>
        <v>1151034.3670186836</v>
      </c>
      <c r="E57" s="614">
        <f t="shared" si="2"/>
        <v>1057856.1047230302</v>
      </c>
      <c r="F57" s="614">
        <f t="shared" si="2"/>
        <v>1044063.6662319511</v>
      </c>
      <c r="G57" s="614">
        <f t="shared" si="2"/>
        <v>1106225.4192889349</v>
      </c>
      <c r="H57" s="614">
        <f t="shared" si="2"/>
        <v>1139927.8194211265</v>
      </c>
      <c r="I57" s="614">
        <f t="shared" si="2"/>
        <v>1167239.46538976</v>
      </c>
      <c r="J57" s="614">
        <f t="shared" si="2"/>
        <v>1208794.5914695354</v>
      </c>
      <c r="K57" s="614">
        <f t="shared" si="2"/>
        <v>1219827.0290931296</v>
      </c>
    </row>
    <row r="58" spans="1:13" ht="12" customHeight="1" x14ac:dyDescent="0.25">
      <c r="A58" s="604"/>
      <c r="B58" s="604"/>
      <c r="C58" s="604"/>
      <c r="D58" s="604"/>
      <c r="E58" s="604"/>
      <c r="F58" s="604"/>
      <c r="G58" s="604"/>
      <c r="H58" s="604"/>
      <c r="I58" s="604"/>
      <c r="J58" s="604"/>
      <c r="K58" s="604"/>
    </row>
    <row r="59" spans="1:13" ht="12" customHeight="1" x14ac:dyDescent="0.25">
      <c r="A59" s="604"/>
      <c r="B59" s="604"/>
      <c r="C59" s="604"/>
      <c r="D59" s="604"/>
      <c r="E59" s="604"/>
      <c r="F59" s="604"/>
      <c r="G59" s="604"/>
      <c r="H59" s="604"/>
      <c r="I59" s="604"/>
      <c r="J59" s="604"/>
      <c r="K59" s="604"/>
    </row>
    <row r="60" spans="1:13" ht="12" customHeight="1" x14ac:dyDescent="0.25">
      <c r="A60" s="608" t="s">
        <v>791</v>
      </c>
      <c r="B60" s="604"/>
      <c r="C60" s="604"/>
      <c r="D60" s="604"/>
      <c r="E60" s="604"/>
      <c r="F60" s="604"/>
      <c r="G60" s="604"/>
      <c r="H60" s="604"/>
      <c r="I60" s="604"/>
      <c r="J60" s="604"/>
      <c r="K60" s="604"/>
    </row>
    <row r="61" spans="1:13" ht="12" customHeight="1" x14ac:dyDescent="0.25">
      <c r="A61" s="610" t="s">
        <v>329</v>
      </c>
      <c r="B61" s="611">
        <v>2006</v>
      </c>
      <c r="C61" s="611">
        <v>2007</v>
      </c>
      <c r="D61" s="611">
        <v>2008</v>
      </c>
      <c r="E61" s="611">
        <v>2009</v>
      </c>
      <c r="F61" s="611">
        <v>2010</v>
      </c>
      <c r="G61" s="611">
        <v>2011</v>
      </c>
      <c r="H61" s="611">
        <v>2012</v>
      </c>
      <c r="I61" s="611">
        <v>2013</v>
      </c>
      <c r="J61" s="611">
        <v>2014</v>
      </c>
      <c r="K61" s="611">
        <v>2015</v>
      </c>
    </row>
    <row r="62" spans="1:13" ht="12" customHeight="1" x14ac:dyDescent="0.25">
      <c r="A62" s="612" t="str">
        <f>VLOOKUP(L62,'Bases de Cálculo'!$B$9:$C$33,2,FALSE)</f>
        <v>DIESEL OIL</v>
      </c>
      <c r="B62" s="613">
        <f>HLOOKUP(CONCATENATE(B$5,$L62),BECO_Resultados!$D$7:$HX$87,BECO_Resultados!$A$43,FALSE)</f>
        <v>191622.36143778736</v>
      </c>
      <c r="C62" s="613">
        <f>HLOOKUP(CONCATENATE(C$5,$L62),BECO_Resultados!$D$7:$HX$87,BECO_Resultados!$A$43,FALSE)</f>
        <v>205276.3156775737</v>
      </c>
      <c r="D62" s="613">
        <f>HLOOKUP(CONCATENATE(D$5,$L62),BECO_Resultados!$D$7:$HX$87,BECO_Resultados!$A$43,FALSE)</f>
        <v>214086.28075984406</v>
      </c>
      <c r="E62" s="613">
        <f>HLOOKUP(CONCATENATE(E$5,$L62),BECO_Resultados!$D$7:$HX$87,BECO_Resultados!$A$43,FALSE)</f>
        <v>225954.60865895019</v>
      </c>
      <c r="F62" s="613">
        <f>HLOOKUP(CONCATENATE(F$5,$L62),BECO_Resultados!$D$7:$HX$87,BECO_Resultados!$A$43,FALSE)</f>
        <v>242505.55512652214</v>
      </c>
      <c r="G62" s="613">
        <f>HLOOKUP(CONCATENATE(G$5,$L62),BECO_Resultados!$D$7:$HX$87,BECO_Resultados!$A$43,FALSE)</f>
        <v>263164.12932722544</v>
      </c>
      <c r="H62" s="613">
        <f>HLOOKUP(CONCATENATE(H$5,$L62),BECO_Resultados!$D$7:$HX$87,BECO_Resultados!$A$43,FALSE)</f>
        <v>283013.38918725884</v>
      </c>
      <c r="I62" s="613">
        <f>HLOOKUP(CONCATENATE(I$5,$L62),BECO_Resultados!$D$7:$HX$87,BECO_Resultados!$A$43,FALSE)</f>
        <v>285814.13244448218</v>
      </c>
      <c r="J62" s="613">
        <f>HLOOKUP(CONCATENATE(J$5,$L62),BECO_Resultados!$D$7:$HX$87,BECO_Resultados!$A$43,FALSE)</f>
        <v>293898.46821449592</v>
      </c>
      <c r="K62" s="613">
        <f>HLOOKUP(CONCATENATE(K$5,$L62),BECO_Resultados!$D$7:$HX$87,BECO_Resultados!$A$43,FALSE)</f>
        <v>277377.70184471412</v>
      </c>
      <c r="L62" s="166" t="s">
        <v>37</v>
      </c>
    </row>
    <row r="63" spans="1:13" ht="12" customHeight="1" x14ac:dyDescent="0.25">
      <c r="A63" s="616" t="str">
        <f>VLOOKUP(L63,'Bases de Cálculo'!$B$9:$C$33,2,FALSE)</f>
        <v>GASOLINA MOTOR</v>
      </c>
      <c r="B63" s="201">
        <f>HLOOKUP(CONCATENATE(B$5,$L63),BECO_Resultados!$D$7:$HX$87,BECO_Resultados!$A$43,FALSE)</f>
        <v>183487.98345083001</v>
      </c>
      <c r="C63" s="201">
        <f>HLOOKUP(CONCATENATE(C$5,$L63),BECO_Resultados!$D$7:$HX$87,BECO_Resultados!$A$43,FALSE)</f>
        <v>178750.1460999836</v>
      </c>
      <c r="D63" s="201">
        <f>HLOOKUP(CONCATENATE(D$5,$L63),BECO_Resultados!$D$7:$HX$87,BECO_Resultados!$A$43,FALSE)</f>
        <v>171696.82737121679</v>
      </c>
      <c r="E63" s="201">
        <f>HLOOKUP(CONCATENATE(E$5,$L63),BECO_Resultados!$D$7:$HX$87,BECO_Resultados!$A$43,FALSE)</f>
        <v>170864.42676260357</v>
      </c>
      <c r="F63" s="201">
        <f>HLOOKUP(CONCATENATE(F$5,$L63),BECO_Resultados!$D$7:$HX$87,BECO_Resultados!$A$43,FALSE)</f>
        <v>176090.16820789329</v>
      </c>
      <c r="G63" s="201">
        <f>HLOOKUP(CONCATENATE(G$5,$L63),BECO_Resultados!$D$7:$HX$87,BECO_Resultados!$A$43,FALSE)</f>
        <v>183646.38332879316</v>
      </c>
      <c r="H63" s="201">
        <f>HLOOKUP(CONCATENATE(H$5,$L63),BECO_Resultados!$D$7:$HX$87,BECO_Resultados!$A$43,FALSE)</f>
        <v>190815.73405066153</v>
      </c>
      <c r="I63" s="201">
        <f>HLOOKUP(CONCATENATE(I$5,$L63),BECO_Resultados!$D$7:$HX$87,BECO_Resultados!$A$43,FALSE)</f>
        <v>200097.27595435912</v>
      </c>
      <c r="J63" s="201">
        <f>HLOOKUP(CONCATENATE(J$5,$L63),BECO_Resultados!$D$7:$HX$87,BECO_Resultados!$A$43,FALSE)</f>
        <v>213417.96678301759</v>
      </c>
      <c r="K63" s="201">
        <f>HLOOKUP(CONCATENATE(K$5,$L63),BECO_Resultados!$D$7:$HX$87,BECO_Resultados!$A$43,FALSE)</f>
        <v>207378.64773602312</v>
      </c>
      <c r="L63" s="166" t="s">
        <v>42</v>
      </c>
    </row>
    <row r="64" spans="1:13" ht="12" customHeight="1" x14ac:dyDescent="0.25">
      <c r="A64" s="612" t="str">
        <f>VLOOKUP(L64,'Bases de Cálculo'!$B$9:$C$33,2,FALSE)</f>
        <v>GAS NATURAL</v>
      </c>
      <c r="B64" s="613">
        <f>HLOOKUP(CONCATENATE(B$5,$L64),BECO_Resultados!$D$7:$HX$87,BECO_Resultados!$A$43,FALSE)</f>
        <v>174027.75686901799</v>
      </c>
      <c r="C64" s="613">
        <f>HLOOKUP(CONCATENATE(C$5,$L64),BECO_Resultados!$D$7:$HX$87,BECO_Resultados!$A$43,FALSE)</f>
        <v>195989.56586083033</v>
      </c>
      <c r="D64" s="613">
        <f>HLOOKUP(CONCATENATE(D$5,$L64),BECO_Resultados!$D$7:$HX$87,BECO_Resultados!$A$43,FALSE)</f>
        <v>242789.58178780501</v>
      </c>
      <c r="E64" s="613">
        <f>HLOOKUP(CONCATENATE(E$5,$L64),BECO_Resultados!$D$7:$HX$87,BECO_Resultados!$A$43,FALSE)</f>
        <v>168830.66057709593</v>
      </c>
      <c r="F64" s="613">
        <f>HLOOKUP(CONCATENATE(F$5,$L64),BECO_Resultados!$D$7:$HX$87,BECO_Resultados!$A$43,FALSE)</f>
        <v>166459.76485402946</v>
      </c>
      <c r="G64" s="613">
        <f>HLOOKUP(CONCATENATE(G$5,$L64),BECO_Resultados!$D$7:$HX$87,BECO_Resultados!$A$43,FALSE)</f>
        <v>185318.63164703461</v>
      </c>
      <c r="H64" s="613">
        <f>HLOOKUP(CONCATENATE(H$5,$L64),BECO_Resultados!$D$7:$HX$87,BECO_Resultados!$A$43,FALSE)</f>
        <v>187439.8415329858</v>
      </c>
      <c r="I64" s="613">
        <f>HLOOKUP(CONCATENATE(I$5,$L64),BECO_Resultados!$D$7:$HX$87,BECO_Resultados!$A$43,FALSE)</f>
        <v>201711.92056812227</v>
      </c>
      <c r="J64" s="613">
        <f>HLOOKUP(CONCATENATE(J$5,$L64),BECO_Resultados!$D$7:$HX$87,BECO_Resultados!$A$43,FALSE)</f>
        <v>188652.00896692381</v>
      </c>
      <c r="K64" s="613">
        <f>HLOOKUP(CONCATENATE(K$5,$L64),BECO_Resultados!$D$7:$HX$87,BECO_Resultados!$A$43,FALSE)</f>
        <v>205931.96959368841</v>
      </c>
      <c r="L64" s="166" t="s">
        <v>28</v>
      </c>
    </row>
    <row r="65" spans="1:12" ht="12" customHeight="1" x14ac:dyDescent="0.25">
      <c r="A65" s="616" t="str">
        <f>VLOOKUP(L65,'Bases de Cálculo'!$B$9:$C$33,2,FALSE)</f>
        <v>ENERGÍA ELECTRICA SIN</v>
      </c>
      <c r="B65" s="201">
        <f>HLOOKUP(CONCATENATE(B$5,$L65),BECO_Resultados!$D$7:$HX$87,BECO_Resultados!$A$43,FALSE)</f>
        <v>144841.14267270343</v>
      </c>
      <c r="C65" s="201">
        <f>HLOOKUP(CONCATENATE(C$5,$L65),BECO_Resultados!$D$7:$HX$87,BECO_Resultados!$A$43,FALSE)</f>
        <v>149003.26075491283</v>
      </c>
      <c r="D65" s="201">
        <f>HLOOKUP(CONCATENATE(D$5,$L65),BECO_Resultados!$D$7:$HX$87,BECO_Resultados!$A$43,FALSE)</f>
        <v>158437.27062306189</v>
      </c>
      <c r="E65" s="201">
        <f>HLOOKUP(CONCATENATE(E$5,$L65),BECO_Resultados!$D$7:$HX$87,BECO_Resultados!$A$43,FALSE)</f>
        <v>163111.25573253055</v>
      </c>
      <c r="F65" s="201">
        <f>HLOOKUP(CONCATENATE(F$5,$L65),BECO_Resultados!$D$7:$HX$87,BECO_Resultados!$A$43,FALSE)</f>
        <v>167990.836058872</v>
      </c>
      <c r="G65" s="201">
        <f>HLOOKUP(CONCATENATE(G$5,$L65),BECO_Resultados!$D$7:$HX$87,BECO_Resultados!$A$43,FALSE)</f>
        <v>172554.61440203321</v>
      </c>
      <c r="H65" s="201">
        <f>HLOOKUP(CONCATENATE(H$5,$L65),BECO_Resultados!$D$7:$HX$87,BECO_Resultados!$A$43,FALSE)</f>
        <v>178518.15546213495</v>
      </c>
      <c r="I65" s="201">
        <f>HLOOKUP(CONCATENATE(I$5,$L65),BECO_Resultados!$D$7:$HX$87,BECO_Resultados!$A$43,FALSE)</f>
        <v>187299.36192171107</v>
      </c>
      <c r="J65" s="201">
        <f>HLOOKUP(CONCATENATE(J$5,$L65),BECO_Resultados!$D$7:$HX$87,BECO_Resultados!$A$43,FALSE)</f>
        <v>194061.87781203425</v>
      </c>
      <c r="K65" s="201">
        <f>HLOOKUP(CONCATENATE(K$5,$L65),BECO_Resultados!$D$7:$HX$87,BECO_Resultados!$A$43,FALSE)</f>
        <v>197440.78049250756</v>
      </c>
      <c r="L65" s="166" t="s">
        <v>38</v>
      </c>
    </row>
    <row r="66" spans="1:12" ht="12" customHeight="1" x14ac:dyDescent="0.25">
      <c r="A66" s="612" t="str">
        <f>VLOOKUP(L66,'Bases de Cálculo'!$B$9:$C$33,2,FALSE)</f>
        <v>CARBÓN MINERAL</v>
      </c>
      <c r="B66" s="613">
        <f>HLOOKUP(CONCATENATE(B$5,$L66),BECO_Resultados!$D$7:$HX$87,BECO_Resultados!$A$43,FALSE)</f>
        <v>83448.081283342835</v>
      </c>
      <c r="C66" s="613">
        <f>HLOOKUP(CONCATENATE(C$5,$L66),BECO_Resultados!$D$7:$HX$87,BECO_Resultados!$A$43,FALSE)</f>
        <v>49773.002725462771</v>
      </c>
      <c r="D66" s="613">
        <f>HLOOKUP(CONCATENATE(D$5,$L66),BECO_Resultados!$D$7:$HX$87,BECO_Resultados!$A$43,FALSE)</f>
        <v>92489.122650585545</v>
      </c>
      <c r="E66" s="613">
        <f>HLOOKUP(CONCATENATE(E$5,$L66),BECO_Resultados!$D$7:$HX$87,BECO_Resultados!$A$43,FALSE)</f>
        <v>85996.623284337213</v>
      </c>
      <c r="F66" s="613">
        <f>HLOOKUP(CONCATENATE(F$5,$L66),BECO_Resultados!$D$7:$HX$87,BECO_Resultados!$A$43,FALSE)</f>
        <v>83073.001598775911</v>
      </c>
      <c r="G66" s="613">
        <f>HLOOKUP(CONCATENATE(G$5,$L66),BECO_Resultados!$D$7:$HX$87,BECO_Resultados!$A$43,FALSE)</f>
        <v>76059.049335860473</v>
      </c>
      <c r="H66" s="613">
        <f>HLOOKUP(CONCATENATE(H$5,$L66),BECO_Resultados!$D$7:$HX$87,BECO_Resultados!$A$43,FALSE)</f>
        <v>95660.986962089883</v>
      </c>
      <c r="I66" s="613">
        <f>HLOOKUP(CONCATENATE(I$5,$L66),BECO_Resultados!$D$7:$HX$87,BECO_Resultados!$A$43,FALSE)</f>
        <v>85742.669508112507</v>
      </c>
      <c r="J66" s="613">
        <f>HLOOKUP(CONCATENATE(J$5,$L66),BECO_Resultados!$D$7:$HX$87,BECO_Resultados!$A$43,FALSE)</f>
        <v>89710.869107445833</v>
      </c>
      <c r="K66" s="613">
        <f>HLOOKUP(CONCATENATE(K$5,$L66),BECO_Resultados!$D$7:$HX$87,BECO_Resultados!$A$43,FALSE)</f>
        <v>94657.838035429842</v>
      </c>
      <c r="L66" s="166" t="s">
        <v>27</v>
      </c>
    </row>
    <row r="67" spans="1:12" ht="12" customHeight="1" x14ac:dyDescent="0.25">
      <c r="A67" s="616" t="str">
        <f>VLOOKUP(L67,'Bases de Cálculo'!$B$9:$C$33,2,FALSE)</f>
        <v>LEÑA</v>
      </c>
      <c r="B67" s="201">
        <f>HLOOKUP(CONCATENATE(B$5,$L67),BECO_Resultados!$D$7:$HX$87,BECO_Resultados!$A$43,FALSE)</f>
        <v>77379.632067856088</v>
      </c>
      <c r="C67" s="201">
        <f>HLOOKUP(CONCATENATE(C$5,$L67),BECO_Resultados!$D$7:$HX$87,BECO_Resultados!$A$43,FALSE)</f>
        <v>75873.283280038988</v>
      </c>
      <c r="D67" s="201">
        <f>HLOOKUP(CONCATENATE(D$5,$L67),BECO_Resultados!$D$7:$HX$87,BECO_Resultados!$A$43,FALSE)</f>
        <v>74731.875652327537</v>
      </c>
      <c r="E67" s="201">
        <f>HLOOKUP(CONCATENATE(E$5,$L67),BECO_Resultados!$D$7:$HX$87,BECO_Resultados!$A$43,FALSE)</f>
        <v>73535.704929033644</v>
      </c>
      <c r="F67" s="201">
        <f>HLOOKUP(CONCATENATE(F$5,$L67),BECO_Resultados!$D$7:$HX$87,BECO_Resultados!$A$43,FALSE)</f>
        <v>71755.221186562412</v>
      </c>
      <c r="G67" s="201">
        <f>HLOOKUP(CONCATENATE(G$5,$L67),BECO_Resultados!$D$7:$HX$87,BECO_Resultados!$A$43,FALSE)</f>
        <v>69889.216201991629</v>
      </c>
      <c r="H67" s="201">
        <f>HLOOKUP(CONCATENATE(H$5,$L67),BECO_Resultados!$D$7:$HX$87,BECO_Resultados!$A$43,FALSE)</f>
        <v>68177.552537833908</v>
      </c>
      <c r="I67" s="201">
        <f>HLOOKUP(CONCATENATE(I$5,$L67),BECO_Resultados!$D$7:$HX$87,BECO_Resultados!$A$43,FALSE)</f>
        <v>66228.955982179308</v>
      </c>
      <c r="J67" s="201">
        <f>HLOOKUP(CONCATENATE(J$5,$L67),BECO_Resultados!$D$7:$HX$87,BECO_Resultados!$A$43,FALSE)</f>
        <v>64460.071969450604</v>
      </c>
      <c r="K67" s="201">
        <f>HLOOKUP(CONCATENATE(K$5,$L67),BECO_Resultados!$D$7:$HX$87,BECO_Resultados!$A$43,FALSE)</f>
        <v>62452.281596375855</v>
      </c>
      <c r="L67" s="166" t="s">
        <v>30</v>
      </c>
    </row>
    <row r="68" spans="1:12" ht="12" customHeight="1" x14ac:dyDescent="0.25">
      <c r="A68" s="612" t="str">
        <f>VLOOKUP(L68,'Bases de Cálculo'!$B$9:$C$33,2,FALSE)</f>
        <v>BAGAZO</v>
      </c>
      <c r="B68" s="613">
        <f>HLOOKUP(CONCATENATE(B$5,$L68),BECO_Resultados!$D$7:$HX$87,BECO_Resultados!$A$43,FALSE)</f>
        <v>61558.319457652178</v>
      </c>
      <c r="C68" s="613">
        <f>HLOOKUP(CONCATENATE(C$5,$L68),BECO_Resultados!$D$7:$HX$87,BECO_Resultados!$A$43,FALSE)</f>
        <v>27816.144688111701</v>
      </c>
      <c r="D68" s="613">
        <f>HLOOKUP(CONCATENATE(D$5,$L68),BECO_Resultados!$D$7:$HX$87,BECO_Resultados!$A$43,FALSE)</f>
        <v>89619.403959306292</v>
      </c>
      <c r="E68" s="613">
        <f>HLOOKUP(CONCATENATE(E$5,$L68),BECO_Resultados!$D$7:$HX$87,BECO_Resultados!$A$43,FALSE)</f>
        <v>79079.675034548971</v>
      </c>
      <c r="F68" s="613">
        <f>HLOOKUP(CONCATENATE(F$5,$L68),BECO_Resultados!$D$7:$HX$87,BECO_Resultados!$A$43,FALSE)</f>
        <v>36885.829282877872</v>
      </c>
      <c r="G68" s="613">
        <f>HLOOKUP(CONCATENATE(G$5,$L68),BECO_Resultados!$D$7:$HX$87,BECO_Resultados!$A$43,FALSE)</f>
        <v>55909.593682747516</v>
      </c>
      <c r="H68" s="613">
        <f>HLOOKUP(CONCATENATE(H$5,$L68),BECO_Resultados!$D$7:$HX$87,BECO_Resultados!$A$43,FALSE)</f>
        <v>48522.586481718601</v>
      </c>
      <c r="I68" s="613">
        <f>HLOOKUP(CONCATENATE(I$5,$L68),BECO_Resultados!$D$7:$HX$87,BECO_Resultados!$A$43,FALSE)</f>
        <v>50676.000852259785</v>
      </c>
      <c r="J68" s="613">
        <f>HLOOKUP(CONCATENATE(J$5,$L68),BECO_Resultados!$D$7:$HX$87,BECO_Resultados!$A$43,FALSE)</f>
        <v>57906.464234353203</v>
      </c>
      <c r="K68" s="613">
        <f>HLOOKUP(CONCATENATE(K$5,$L68),BECO_Resultados!$D$7:$HX$87,BECO_Resultados!$A$43,FALSE)</f>
        <v>55990.836555184527</v>
      </c>
      <c r="L68" s="166" t="s">
        <v>26</v>
      </c>
    </row>
    <row r="69" spans="1:12" ht="12" customHeight="1" x14ac:dyDescent="0.25">
      <c r="A69" s="616" t="str">
        <f>VLOOKUP(L69,'Bases de Cálculo'!$B$9:$C$33,2,FALSE)</f>
        <v>KEROSENE Y JET FUEL</v>
      </c>
      <c r="B69" s="201">
        <f>HLOOKUP(CONCATENATE(B$5,$L69),BECO_Resultados!$D$7:$HX$87,BECO_Resultados!$A$43,FALSE)</f>
        <v>28342.39039597072</v>
      </c>
      <c r="C69" s="201">
        <f>HLOOKUP(CONCATENATE(C$5,$L69),BECO_Resultados!$D$7:$HX$87,BECO_Resultados!$A$43,FALSE)</f>
        <v>28648.868548944509</v>
      </c>
      <c r="D69" s="201">
        <f>HLOOKUP(CONCATENATE(D$5,$L69),BECO_Resultados!$D$7:$HX$87,BECO_Resultados!$A$43,FALSE)</f>
        <v>29551.298861478062</v>
      </c>
      <c r="E69" s="201">
        <f>HLOOKUP(CONCATENATE(E$5,$L69),BECO_Resultados!$D$7:$HX$87,BECO_Resultados!$A$43,FALSE)</f>
        <v>29815.799079413926</v>
      </c>
      <c r="F69" s="201">
        <f>HLOOKUP(CONCATENATE(F$5,$L69),BECO_Resultados!$D$7:$HX$87,BECO_Resultados!$A$43,FALSE)</f>
        <v>31177.642175586352</v>
      </c>
      <c r="G69" s="201">
        <f>HLOOKUP(CONCATENATE(G$5,$L69),BECO_Resultados!$D$7:$HX$87,BECO_Resultados!$A$43,FALSE)</f>
        <v>33022.669285249212</v>
      </c>
      <c r="H69" s="201">
        <f>HLOOKUP(CONCATENATE(H$5,$L69),BECO_Resultados!$D$7:$HX$87,BECO_Resultados!$A$43,FALSE)</f>
        <v>35336.973154375046</v>
      </c>
      <c r="I69" s="201">
        <f>HLOOKUP(CONCATENATE(I$5,$L69),BECO_Resultados!$D$7:$HX$87,BECO_Resultados!$A$43,FALSE)</f>
        <v>36809.478225522573</v>
      </c>
      <c r="J69" s="201">
        <f>HLOOKUP(CONCATENATE(J$5,$L69),BECO_Resultados!$D$7:$HX$87,BECO_Resultados!$A$43,FALSE)</f>
        <v>46090.470362839842</v>
      </c>
      <c r="K69" s="201">
        <f>HLOOKUP(CONCATENATE(K$5,$L69),BECO_Resultados!$D$7:$HX$87,BECO_Resultados!$A$43,FALSE)</f>
        <v>49549.165513620712</v>
      </c>
      <c r="L69" s="166" t="s">
        <v>44</v>
      </c>
    </row>
    <row r="70" spans="1:12" ht="12" customHeight="1" x14ac:dyDescent="0.25">
      <c r="A70" s="604" t="str">
        <f>VLOOKUP(L70,'Bases de Cálculo'!$B$9:$C$33,2,FALSE)</f>
        <v>GAS LICUADO DE PETRÓLEO</v>
      </c>
      <c r="B70" s="613">
        <f>HLOOKUP(CONCATENATE(B$5,$L70),BECO_Resultados!$D$7:$HX$87,BECO_Resultados!$A$43,FALSE)</f>
        <v>37822.829093428169</v>
      </c>
      <c r="C70" s="613">
        <f>HLOOKUP(CONCATENATE(C$5,$L70),BECO_Resultados!$D$7:$HX$87,BECO_Resultados!$A$43,FALSE)</f>
        <v>43453.246734351073</v>
      </c>
      <c r="D70" s="613">
        <f>HLOOKUP(CONCATENATE(D$5,$L70),BECO_Resultados!$D$7:$HX$87,BECO_Resultados!$A$43,FALSE)</f>
        <v>43873.501050795305</v>
      </c>
      <c r="E70" s="613">
        <f>HLOOKUP(CONCATENATE(E$5,$L70),BECO_Resultados!$D$7:$HX$87,BECO_Resultados!$A$43,FALSE)</f>
        <v>31300.14874671552</v>
      </c>
      <c r="F70" s="613">
        <f>HLOOKUP(CONCATENATE(F$5,$L70),BECO_Resultados!$D$7:$HX$87,BECO_Resultados!$A$43,FALSE)</f>
        <v>28676.674142005126</v>
      </c>
      <c r="G70" s="613">
        <f>HLOOKUP(CONCATENATE(G$5,$L70),BECO_Resultados!$D$7:$HX$87,BECO_Resultados!$A$43,FALSE)</f>
        <v>27771.510491467747</v>
      </c>
      <c r="H70" s="613">
        <f>HLOOKUP(CONCATENATE(H$5,$L70),BECO_Resultados!$D$7:$HX$87,BECO_Resultados!$A$43,FALSE)</f>
        <v>26157.806794019838</v>
      </c>
      <c r="I70" s="613">
        <f>HLOOKUP(CONCATENATE(I$5,$L70),BECO_Resultados!$D$7:$HX$87,BECO_Resultados!$A$43,FALSE)</f>
        <v>25526.394487708956</v>
      </c>
      <c r="J70" s="613">
        <f>HLOOKUP(CONCATENATE(J$5,$L70),BECO_Resultados!$D$7:$HX$87,BECO_Resultados!$A$43,FALSE)</f>
        <v>27670.596660959072</v>
      </c>
      <c r="K70" s="613">
        <f>HLOOKUP(CONCATENATE(K$5,$L70),BECO_Resultados!$D$7:$HX$87,BECO_Resultados!$A$43,FALSE)</f>
        <v>27803.325546146098</v>
      </c>
      <c r="L70" s="166" t="s">
        <v>41</v>
      </c>
    </row>
    <row r="71" spans="1:12" ht="12" customHeight="1" x14ac:dyDescent="0.25">
      <c r="A71" s="624" t="s">
        <v>585</v>
      </c>
      <c r="B71" s="625">
        <f>SUM(B73:B83)</f>
        <v>28184.847386708814</v>
      </c>
      <c r="C71" s="625">
        <f t="shared" ref="C71:K71" si="3">SUM(C73:C83)</f>
        <v>23554.498574996087</v>
      </c>
      <c r="D71" s="625">
        <f t="shared" si="3"/>
        <v>33759.204302263191</v>
      </c>
      <c r="E71" s="625">
        <f t="shared" si="3"/>
        <v>29367.201917801001</v>
      </c>
      <c r="F71" s="625">
        <f t="shared" si="3"/>
        <v>39448.973598826531</v>
      </c>
      <c r="G71" s="625">
        <f t="shared" si="3"/>
        <v>38889.621586531859</v>
      </c>
      <c r="H71" s="625">
        <f t="shared" si="3"/>
        <v>26284.793258048219</v>
      </c>
      <c r="I71" s="625">
        <f t="shared" si="3"/>
        <v>27333.275445302424</v>
      </c>
      <c r="J71" s="625">
        <f t="shared" si="3"/>
        <v>32925.797358015465</v>
      </c>
      <c r="K71" s="625">
        <f t="shared" si="3"/>
        <v>41244.482179439299</v>
      </c>
    </row>
    <row r="72" spans="1:12" ht="12" customHeight="1" x14ac:dyDescent="0.25">
      <c r="A72" s="620"/>
      <c r="B72" s="613"/>
      <c r="C72" s="613"/>
      <c r="D72" s="613"/>
      <c r="E72" s="613"/>
      <c r="F72" s="613"/>
      <c r="G72" s="613"/>
      <c r="H72" s="613"/>
      <c r="I72" s="613"/>
      <c r="J72" s="613"/>
      <c r="K72" s="613"/>
    </row>
    <row r="73" spans="1:12" ht="12" customHeight="1" x14ac:dyDescent="0.25">
      <c r="A73" s="616" t="str">
        <f>VLOOKUP(L73,'Bases de Cálculo'!$B$9:$C$33,2,FALSE)</f>
        <v>COQUE</v>
      </c>
      <c r="B73" s="201">
        <f>HLOOKUP(CONCATENATE(B$5,$L73),BECO_Resultados!$D$7:$HX$87,BECO_Resultados!$A$43,FALSE)</f>
        <v>2417.8089</v>
      </c>
      <c r="C73" s="201">
        <f>HLOOKUP(CONCATENATE(C$5,$L73),BECO_Resultados!$D$7:$HX$87,BECO_Resultados!$A$43,FALSE)</f>
        <v>1249.1345999999999</v>
      </c>
      <c r="D73" s="201">
        <f>HLOOKUP(CONCATENATE(D$5,$L73),BECO_Resultados!$D$7:$HX$87,BECO_Resultados!$A$43,FALSE)</f>
        <v>6355.8813000000018</v>
      </c>
      <c r="E73" s="201">
        <f>HLOOKUP(CONCATENATE(E$5,$L73),BECO_Resultados!$D$7:$HX$87,BECO_Resultados!$A$43,FALSE)</f>
        <v>5644.4015999999992</v>
      </c>
      <c r="F73" s="201">
        <f>HLOOKUP(CONCATENATE(F$5,$L73),BECO_Resultados!$D$7:$HX$87,BECO_Resultados!$A$43,FALSE)</f>
        <v>15708.1098</v>
      </c>
      <c r="G73" s="201">
        <f>HLOOKUP(CONCATENATE(G$5,$L73),BECO_Resultados!$D$7:$HX$87,BECO_Resultados!$A$43,FALSE)</f>
        <v>16605.474300000002</v>
      </c>
      <c r="H73" s="201">
        <f>HLOOKUP(CONCATENATE(H$5,$L73),BECO_Resultados!$D$7:$HX$87,BECO_Resultados!$A$43,FALSE)</f>
        <v>11220.523500000003</v>
      </c>
      <c r="I73" s="201">
        <f>HLOOKUP(CONCATENATE(I$5,$L73),BECO_Resultados!$D$7:$HX$87,BECO_Resultados!$A$43,FALSE)</f>
        <v>13172.937000000002</v>
      </c>
      <c r="J73" s="201">
        <f>HLOOKUP(CONCATENATE(J$5,$L73),BECO_Resultados!$D$7:$HX$87,BECO_Resultados!$A$43,FALSE)</f>
        <v>12917.948400000003</v>
      </c>
      <c r="K73" s="201">
        <f>HLOOKUP(CONCATENATE(K$5,$L73),BECO_Resultados!$D$7:$HX$87,BECO_Resultados!$A$43,FALSE)</f>
        <v>18770.363358819188</v>
      </c>
      <c r="L73" s="166" t="s">
        <v>36</v>
      </c>
    </row>
    <row r="74" spans="1:12" ht="12" customHeight="1" x14ac:dyDescent="0.25">
      <c r="A74" s="604" t="str">
        <f>VLOOKUP(L74,'Bases de Cálculo'!$B$9:$C$33,2,FALSE)</f>
        <v>AUTO &amp; COGENERACIÓN</v>
      </c>
      <c r="B74" s="613">
        <f>HLOOKUP(CONCATENATE(B$5,$L74),BECO_Resultados!$D$7:$HX$87,BECO_Resultados!$A$43,FALSE)</f>
        <v>10803.896776800006</v>
      </c>
      <c r="C74" s="613">
        <f>HLOOKUP(CONCATENATE(C$5,$L74),BECO_Resultados!$D$7:$HX$87,BECO_Resultados!$A$43,FALSE)</f>
        <v>10872.282913199999</v>
      </c>
      <c r="D74" s="613">
        <f>HLOOKUP(CONCATENATE(D$5,$L74),BECO_Resultados!$D$7:$HX$87,BECO_Resultados!$A$43,FALSE)</f>
        <v>10907.468938799999</v>
      </c>
      <c r="E74" s="613">
        <f>HLOOKUP(CONCATENATE(E$5,$L74),BECO_Resultados!$D$7:$HX$87,BECO_Resultados!$A$43,FALSE)</f>
        <v>11553.656079600001</v>
      </c>
      <c r="F74" s="613">
        <f>HLOOKUP(CONCATENATE(F$5,$L74),BECO_Resultados!$D$7:$HX$87,BECO_Resultados!$A$43,FALSE)</f>
        <v>13183.2256788</v>
      </c>
      <c r="G74" s="613">
        <f>HLOOKUP(CONCATENATE(G$5,$L74),BECO_Resultados!$D$7:$HX$87,BECO_Resultados!$A$43,FALSE)</f>
        <v>12043.592103600002</v>
      </c>
      <c r="H74" s="613">
        <f>HLOOKUP(CONCATENATE(H$5,$L74),BECO_Resultados!$D$7:$HX$87,BECO_Resultados!$A$43,FALSE)</f>
        <v>12156.046153199999</v>
      </c>
      <c r="I74" s="613">
        <f>HLOOKUP(CONCATENATE(I$5,$L74),BECO_Resultados!$D$7:$HX$87,BECO_Resultados!$A$43,FALSE)</f>
        <v>11380.173462000002</v>
      </c>
      <c r="J74" s="613">
        <f>HLOOKUP(CONCATENATE(J$5,$L74),BECO_Resultados!$D$7:$HX$87,BECO_Resultados!$A$43,FALSE)</f>
        <v>13798.915293600001</v>
      </c>
      <c r="K74" s="613">
        <f>HLOOKUP(CONCATENATE(K$5,$L74),BECO_Resultados!$D$7:$HX$87,BECO_Resultados!$A$43,FALSE)</f>
        <v>14054.492623676148</v>
      </c>
      <c r="L74" s="166" t="s">
        <v>124</v>
      </c>
    </row>
    <row r="75" spans="1:12" ht="12" customHeight="1" x14ac:dyDescent="0.25">
      <c r="A75" s="616" t="str">
        <f>VLOOKUP(L75,'Bases de Cálculo'!$B$9:$C$33,2,FALSE)</f>
        <v>FUEL OIL</v>
      </c>
      <c r="B75" s="201">
        <f>HLOOKUP(CONCATENATE(B$5,$L75),BECO_Resultados!$D$7:$HX$87,BECO_Resultados!$A$43,FALSE)</f>
        <v>5501.1766088346176</v>
      </c>
      <c r="C75" s="201">
        <f>HLOOKUP(CONCATENATE(C$5,$L75),BECO_Resultados!$D$7:$HX$87,BECO_Resultados!$A$43,FALSE)</f>
        <v>7312.4051721817596</v>
      </c>
      <c r="D75" s="201">
        <f>HLOOKUP(CONCATENATE(D$5,$L75),BECO_Resultados!$D$7:$HX$87,BECO_Resultados!$A$43,FALSE)</f>
        <v>9430.4295098424991</v>
      </c>
      <c r="E75" s="201">
        <f>HLOOKUP(CONCATENATE(E$5,$L75),BECO_Resultados!$D$7:$HX$87,BECO_Resultados!$A$43,FALSE)</f>
        <v>5715.4271702034584</v>
      </c>
      <c r="F75" s="201">
        <f>HLOOKUP(CONCATENATE(F$5,$L75),BECO_Resultados!$D$7:$HX$87,BECO_Resultados!$A$43,FALSE)</f>
        <v>3307.3712880958283</v>
      </c>
      <c r="G75" s="201">
        <f>HLOOKUP(CONCATENATE(G$5,$L75),BECO_Resultados!$D$7:$HX$87,BECO_Resultados!$A$43,FALSE)</f>
        <v>3466.3570748557995</v>
      </c>
      <c r="H75" s="201">
        <f>HLOOKUP(CONCATENATE(H$5,$L75),BECO_Resultados!$D$7:$HX$87,BECO_Resultados!$A$43,FALSE)</f>
        <v>728.22836577016301</v>
      </c>
      <c r="I75" s="201">
        <f>HLOOKUP(CONCATENATE(I$5,$L75),BECO_Resultados!$D$7:$HX$87,BECO_Resultados!$A$43,FALSE)</f>
        <v>919.57544240881987</v>
      </c>
      <c r="J75" s="201">
        <f>HLOOKUP(CONCATENATE(J$5,$L75),BECO_Resultados!$D$7:$HX$87,BECO_Resultados!$A$43,FALSE)</f>
        <v>4813.1763033306552</v>
      </c>
      <c r="K75" s="201">
        <f>HLOOKUP(CONCATENATE(K$5,$L75),BECO_Resultados!$D$7:$HX$87,BECO_Resultados!$A$43,FALSE)</f>
        <v>7262.7228717401649</v>
      </c>
      <c r="L75" s="166" t="s">
        <v>39</v>
      </c>
    </row>
    <row r="76" spans="1:12" ht="12" customHeight="1" x14ac:dyDescent="0.25">
      <c r="A76" s="604" t="str">
        <f>VLOOKUP(L76,'Bases de Cálculo'!$B$9:$C$33,2,FALSE)</f>
        <v>CARBÓN LEÑA</v>
      </c>
      <c r="B76" s="613">
        <f>HLOOKUP(CONCATENATE(B$5,$L76),BECO_Resultados!$D$7:$HX$87,BECO_Resultados!$A$43,FALSE)</f>
        <v>3233.6091900000001</v>
      </c>
      <c r="C76" s="613">
        <f>HLOOKUP(CONCATENATE(C$5,$L76),BECO_Resultados!$D$7:$HX$87,BECO_Resultados!$A$43,FALSE)</f>
        <v>301.75890000000004</v>
      </c>
      <c r="D76" s="613">
        <f>HLOOKUP(CONCATENATE(D$5,$L76),BECO_Resultados!$D$7:$HX$87,BECO_Resultados!$A$43,FALSE)</f>
        <v>1630.01505</v>
      </c>
      <c r="E76" s="613">
        <f>HLOOKUP(CONCATENATE(E$5,$L76),BECO_Resultados!$D$7:$HX$87,BECO_Resultados!$A$43,FALSE)</f>
        <v>1273.1559</v>
      </c>
      <c r="F76" s="613">
        <f>HLOOKUP(CONCATENATE(F$5,$L76),BECO_Resultados!$D$7:$HX$87,BECO_Resultados!$A$43,FALSE)</f>
        <v>511.73847000000001</v>
      </c>
      <c r="G76" s="613">
        <f>HLOOKUP(CONCATENATE(G$5,$L76),BECO_Resultados!$D$7:$HX$87,BECO_Resultados!$A$43,FALSE)</f>
        <v>701.06564999999989</v>
      </c>
      <c r="H76" s="613">
        <f>HLOOKUP(CONCATENATE(H$5,$L76),BECO_Resultados!$D$7:$HX$87,BECO_Resultados!$A$43,FALSE)</f>
        <v>745.41795000000013</v>
      </c>
      <c r="I76" s="613">
        <f>HLOOKUP(CONCATENATE(I$5,$L76),BECO_Resultados!$D$7:$HX$87,BECO_Resultados!$A$43,FALSE)</f>
        <v>1000.5933299999999</v>
      </c>
      <c r="J76" s="613">
        <f>HLOOKUP(CONCATENATE(J$5,$L76),BECO_Resultados!$D$7:$HX$87,BECO_Resultados!$A$43,FALSE)</f>
        <v>551.54669999999999</v>
      </c>
      <c r="K76" s="613">
        <f>HLOOKUP(CONCATENATE(K$5,$L76),BECO_Resultados!$D$7:$HX$87,BECO_Resultados!$A$43,FALSE)</f>
        <v>472.26371267488258</v>
      </c>
      <c r="L76" s="166" t="s">
        <v>35</v>
      </c>
    </row>
    <row r="77" spans="1:12" ht="12" customHeight="1" x14ac:dyDescent="0.25">
      <c r="A77" s="616" t="str">
        <f>VLOOKUP(L77,'Bases de Cálculo'!$B$9:$C$33,2,FALSE)</f>
        <v>PETROLEO</v>
      </c>
      <c r="B77" s="201">
        <f>HLOOKUP(CONCATENATE(B$5,$L77),BECO_Resultados!$D$7:$HX$87,BECO_Resultados!$A$43,FALSE)</f>
        <v>3559.2682755206952</v>
      </c>
      <c r="C77" s="201">
        <f>HLOOKUP(CONCATENATE(C$5,$L77),BECO_Resultados!$D$7:$HX$87,BECO_Resultados!$A$43,FALSE)</f>
        <v>1790.3548833976129</v>
      </c>
      <c r="D77" s="201">
        <f>HLOOKUP(CONCATENATE(D$5,$L77),BECO_Resultados!$D$7:$HX$87,BECO_Resultados!$A$43,FALSE)</f>
        <v>1747.379868572445</v>
      </c>
      <c r="E77" s="201">
        <f>HLOOKUP(CONCATENATE(E$5,$L77),BECO_Resultados!$D$7:$HX$87,BECO_Resultados!$A$43,FALSE)</f>
        <v>1518.5151638149709</v>
      </c>
      <c r="F77" s="201">
        <f>HLOOKUP(CONCATENATE(F$5,$L77),BECO_Resultados!$D$7:$HX$87,BECO_Resultados!$A$43,FALSE)</f>
        <v>1784.3826408755965</v>
      </c>
      <c r="G77" s="201">
        <f>HLOOKUP(CONCATENATE(G$5,$L77),BECO_Resultados!$D$7:$HX$87,BECO_Resultados!$A$43,FALSE)</f>
        <v>1764.1272789674392</v>
      </c>
      <c r="H77" s="201">
        <f>HLOOKUP(CONCATENATE(H$5,$L77),BECO_Resultados!$D$7:$HX$87,BECO_Resultados!$A$43,FALSE)</f>
        <v>1157.2152890780553</v>
      </c>
      <c r="I77" s="201">
        <f>HLOOKUP(CONCATENATE(I$5,$L77),BECO_Resultados!$D$7:$HX$87,BECO_Resultados!$A$43,FALSE)</f>
        <v>626.46921089360376</v>
      </c>
      <c r="J77" s="201">
        <f>HLOOKUP(CONCATENATE(J$5,$L77),BECO_Resultados!$D$7:$HX$87,BECO_Resultados!$A$43,FALSE)</f>
        <v>496.38166108480323</v>
      </c>
      <c r="K77" s="201">
        <f>HLOOKUP(CONCATENATE(K$5,$L77),BECO_Resultados!$D$7:$HX$87,BECO_Resultados!$A$43,FALSE)</f>
        <v>427.70982341127609</v>
      </c>
      <c r="L77" s="166" t="s">
        <v>31</v>
      </c>
    </row>
    <row r="78" spans="1:12" ht="12" customHeight="1" x14ac:dyDescent="0.25">
      <c r="A78" s="604" t="str">
        <f>VLOOKUP(L78,'Bases de Cálculo'!$B$9:$C$33,2,FALSE)</f>
        <v>RECUPERACIÓN / RESIDUOS</v>
      </c>
      <c r="B78" s="613">
        <f>HLOOKUP(CONCATENATE(B$5,$L78),BECO_Resultados!$D$7:$HX$87,BECO_Resultados!$A$43,FALSE)</f>
        <v>2669.0876355534974</v>
      </c>
      <c r="C78" s="613">
        <f>HLOOKUP(CONCATENATE(C$5,$L78),BECO_Resultados!$D$7:$HX$87,BECO_Resultados!$A$43,FALSE)</f>
        <v>2028.5621062167152</v>
      </c>
      <c r="D78" s="613">
        <f>HLOOKUP(CONCATENATE(D$5,$L78),BECO_Resultados!$D$7:$HX$87,BECO_Resultados!$A$43,FALSE)</f>
        <v>3688.029635048249</v>
      </c>
      <c r="E78" s="613">
        <f>HLOOKUP(CONCATENATE(E$5,$L78),BECO_Resultados!$D$7:$HX$87,BECO_Resultados!$A$43,FALSE)</f>
        <v>3662.0460041825659</v>
      </c>
      <c r="F78" s="613">
        <f>HLOOKUP(CONCATENATE(F$5,$L78),BECO_Resultados!$D$7:$HX$87,BECO_Resultados!$A$43,FALSE)</f>
        <v>4954.1457210551125</v>
      </c>
      <c r="G78" s="613">
        <f>HLOOKUP(CONCATENATE(G$5,$L78),BECO_Resultados!$D$7:$HX$87,BECO_Resultados!$A$43,FALSE)</f>
        <v>4309.0051791086225</v>
      </c>
      <c r="H78" s="613">
        <f>HLOOKUP(CONCATENATE(H$5,$L78),BECO_Resultados!$D$7:$HX$87,BECO_Resultados!$A$43,FALSE)</f>
        <v>277.36200000000002</v>
      </c>
      <c r="I78" s="613">
        <f>HLOOKUP(CONCATENATE(I$5,$L78),BECO_Resultados!$D$7:$HX$87,BECO_Resultados!$A$43,FALSE)</f>
        <v>233.52699999999999</v>
      </c>
      <c r="J78" s="613">
        <f>HLOOKUP(CONCATENATE(J$5,$L78),BECO_Resultados!$D$7:$HX$87,BECO_Resultados!$A$43,FALSE)</f>
        <v>347.82900000000001</v>
      </c>
      <c r="K78" s="613">
        <f>HLOOKUP(CONCATENATE(K$5,$L78),BECO_Resultados!$D$7:$HX$87,BECO_Resultados!$A$43,FALSE)</f>
        <v>256.92978911764237</v>
      </c>
      <c r="L78" s="166" t="s">
        <v>32</v>
      </c>
    </row>
    <row r="79" spans="1:12" ht="12" customHeight="1" x14ac:dyDescent="0.25">
      <c r="A79" s="616" t="str">
        <f>VLOOKUP(L79,'Bases de Cálculo'!$B$9:$C$33,2,FALSE)</f>
        <v>HIDROENERGÍA</v>
      </c>
      <c r="B79" s="201">
        <f>HLOOKUP(CONCATENATE(B$5,$L79),BECO_Resultados!$D$7:$HX$87,BECO_Resultados!$A$43,FALSE)</f>
        <v>0</v>
      </c>
      <c r="C79" s="201">
        <f>HLOOKUP(CONCATENATE(C$5,$L79),BECO_Resultados!$D$7:$HX$87,BECO_Resultados!$A$43,FALSE)</f>
        <v>0</v>
      </c>
      <c r="D79" s="201">
        <f>HLOOKUP(CONCATENATE(D$5,$L79),BECO_Resultados!$D$7:$HX$87,BECO_Resultados!$A$43,FALSE)</f>
        <v>0</v>
      </c>
      <c r="E79" s="201">
        <f>HLOOKUP(CONCATENATE(E$5,$L79),BECO_Resultados!$D$7:$HX$87,BECO_Resultados!$A$43,FALSE)</f>
        <v>0</v>
      </c>
      <c r="F79" s="201">
        <f>HLOOKUP(CONCATENATE(F$5,$L79),BECO_Resultados!$D$7:$HX$87,BECO_Resultados!$A$43,FALSE)</f>
        <v>0</v>
      </c>
      <c r="G79" s="201">
        <f>HLOOKUP(CONCATENATE(G$5,$L79),BECO_Resultados!$D$7:$HX$87,BECO_Resultados!$A$43,FALSE)</f>
        <v>0</v>
      </c>
      <c r="H79" s="201">
        <f>HLOOKUP(CONCATENATE(H$5,$L79),BECO_Resultados!$D$7:$HX$87,BECO_Resultados!$A$43,FALSE)</f>
        <v>0</v>
      </c>
      <c r="I79" s="201">
        <f>HLOOKUP(CONCATENATE(I$5,$L79),BECO_Resultados!$D$7:$HX$87,BECO_Resultados!$A$43,FALSE)</f>
        <v>0</v>
      </c>
      <c r="J79" s="201">
        <f>HLOOKUP(CONCATENATE(J$5,$L79),BECO_Resultados!$D$7:$HX$87,BECO_Resultados!$A$43,FALSE)</f>
        <v>0</v>
      </c>
      <c r="K79" s="201">
        <f>HLOOKUP(CONCATENATE(K$5,$L79),BECO_Resultados!$D$7:$HX$87,BECO_Resultados!$A$43,FALSE)</f>
        <v>0</v>
      </c>
      <c r="L79" s="166" t="s">
        <v>29</v>
      </c>
    </row>
    <row r="80" spans="1:12" ht="12" customHeight="1" x14ac:dyDescent="0.25">
      <c r="A80" s="604" t="str">
        <f>VLOOKUP(L80,'Bases de Cálculo'!$B$9:$C$33,2,FALSE)</f>
        <v>OTROS RENOVABLES</v>
      </c>
      <c r="B80" s="613">
        <f>HLOOKUP(CONCATENATE(B$5,$L80),BECO_Resultados!$D$7:$HX$87,BECO_Resultados!$A$43,FALSE)</f>
        <v>0</v>
      </c>
      <c r="C80" s="613">
        <f>HLOOKUP(CONCATENATE(C$5,$L80),BECO_Resultados!$D$7:$HX$87,BECO_Resultados!$A$43,FALSE)</f>
        <v>0</v>
      </c>
      <c r="D80" s="613">
        <f>HLOOKUP(CONCATENATE(D$5,$L80),BECO_Resultados!$D$7:$HX$87,BECO_Resultados!$A$43,FALSE)</f>
        <v>0</v>
      </c>
      <c r="E80" s="613">
        <f>HLOOKUP(CONCATENATE(E$5,$L80),BECO_Resultados!$D$7:$HX$87,BECO_Resultados!$A$43,FALSE)</f>
        <v>0</v>
      </c>
      <c r="F80" s="613">
        <f>HLOOKUP(CONCATENATE(F$5,$L80),BECO_Resultados!$D$7:$HX$87,BECO_Resultados!$A$43,FALSE)</f>
        <v>0</v>
      </c>
      <c r="G80" s="613">
        <f>HLOOKUP(CONCATENATE(G$5,$L80),BECO_Resultados!$D$7:$HX$87,BECO_Resultados!$A$43,FALSE)</f>
        <v>0</v>
      </c>
      <c r="H80" s="613">
        <f>HLOOKUP(CONCATENATE(H$5,$L80),BECO_Resultados!$D$7:$HX$87,BECO_Resultados!$A$43,FALSE)</f>
        <v>0</v>
      </c>
      <c r="I80" s="613">
        <f>HLOOKUP(CONCATENATE(I$5,$L80),BECO_Resultados!$D$7:$HX$87,BECO_Resultados!$A$43,FALSE)</f>
        <v>0</v>
      </c>
      <c r="J80" s="613">
        <f>HLOOKUP(CONCATENATE(J$5,$L80),BECO_Resultados!$D$7:$HX$87,BECO_Resultados!$A$43,FALSE)</f>
        <v>0</v>
      </c>
      <c r="K80" s="613">
        <f>HLOOKUP(CONCATENATE(K$5,$L80),BECO_Resultados!$D$7:$HX$87,BECO_Resultados!$A$43,FALSE)</f>
        <v>0</v>
      </c>
      <c r="L80" s="166" t="s">
        <v>118</v>
      </c>
    </row>
    <row r="81" spans="1:12" ht="12" customHeight="1" x14ac:dyDescent="0.25">
      <c r="A81" s="616" t="str">
        <f>VLOOKUP(L81,'Bases de Cálculo'!$B$9:$C$33,2,FALSE)</f>
        <v>ALCOHOL CARBURANTE</v>
      </c>
      <c r="B81" s="201">
        <f>HLOOKUP(CONCATENATE(B$5,$L81),BECO_Resultados!$D$7:$HX$87,BECO_Resultados!$A$43,FALSE)</f>
        <v>0</v>
      </c>
      <c r="C81" s="201">
        <f>HLOOKUP(CONCATENATE(C$5,$L81),BECO_Resultados!$D$7:$HX$87,BECO_Resultados!$A$43,FALSE)</f>
        <v>0</v>
      </c>
      <c r="D81" s="201">
        <f>HLOOKUP(CONCATENATE(D$5,$L81),BECO_Resultados!$D$7:$HX$87,BECO_Resultados!$A$43,FALSE)</f>
        <v>0</v>
      </c>
      <c r="E81" s="201">
        <f>HLOOKUP(CONCATENATE(E$5,$L81),BECO_Resultados!$D$7:$HX$87,BECO_Resultados!$A$43,FALSE)</f>
        <v>0</v>
      </c>
      <c r="F81" s="201">
        <f>HLOOKUP(CONCATENATE(F$5,$L81),BECO_Resultados!$D$7:$HX$87,BECO_Resultados!$A$43,FALSE)</f>
        <v>0</v>
      </c>
      <c r="G81" s="201">
        <f>HLOOKUP(CONCATENATE(G$5,$L81),BECO_Resultados!$D$7:$HX$87,BECO_Resultados!$A$43,FALSE)</f>
        <v>0</v>
      </c>
      <c r="H81" s="201">
        <f>HLOOKUP(CONCATENATE(H$5,$L81),BECO_Resultados!$D$7:$HX$87,BECO_Resultados!$A$43,FALSE)</f>
        <v>0</v>
      </c>
      <c r="I81" s="201">
        <f>HLOOKUP(CONCATENATE(I$5,$L81),BECO_Resultados!$D$7:$HX$87,BECO_Resultados!$A$43,FALSE)</f>
        <v>0</v>
      </c>
      <c r="J81" s="201">
        <f>HLOOKUP(CONCATENATE(J$5,$L81),BECO_Resultados!$D$7:$HX$87,BECO_Resultados!$A$43,FALSE)</f>
        <v>0</v>
      </c>
      <c r="K81" s="201">
        <f>HLOOKUP(CONCATENATE(K$5,$L81),BECO_Resultados!$D$7:$HX$87,BECO_Resultados!$A$43,FALSE)</f>
        <v>0</v>
      </c>
      <c r="L81" s="166" t="s">
        <v>33</v>
      </c>
    </row>
    <row r="82" spans="1:12" ht="12" customHeight="1" x14ac:dyDescent="0.25">
      <c r="A82" s="604" t="str">
        <f>VLOOKUP(L82,'Bases de Cálculo'!$B$9:$C$33,2,FALSE)</f>
        <v>BIODIESEL</v>
      </c>
      <c r="B82" s="613">
        <f>HLOOKUP(CONCATENATE(B$5,$L82),BECO_Resultados!$D$7:$HX$87,BECO_Resultados!$A$43,FALSE)</f>
        <v>0</v>
      </c>
      <c r="C82" s="613">
        <f>HLOOKUP(CONCATENATE(C$5,$L82),BECO_Resultados!$D$7:$HX$87,BECO_Resultados!$A$43,FALSE)</f>
        <v>0</v>
      </c>
      <c r="D82" s="613">
        <f>HLOOKUP(CONCATENATE(D$5,$L82),BECO_Resultados!$D$7:$HX$87,BECO_Resultados!$A$43,FALSE)</f>
        <v>0</v>
      </c>
      <c r="E82" s="613">
        <f>HLOOKUP(CONCATENATE(E$5,$L82),BECO_Resultados!$D$7:$HX$87,BECO_Resultados!$A$43,FALSE)</f>
        <v>0</v>
      </c>
      <c r="F82" s="613">
        <f>HLOOKUP(CONCATENATE(F$5,$L82),BECO_Resultados!$D$7:$HX$87,BECO_Resultados!$A$43,FALSE)</f>
        <v>0</v>
      </c>
      <c r="G82" s="613">
        <f>HLOOKUP(CONCATENATE(G$5,$L82),BECO_Resultados!$D$7:$HX$87,BECO_Resultados!$A$43,FALSE)</f>
        <v>0</v>
      </c>
      <c r="H82" s="613">
        <f>HLOOKUP(CONCATENATE(H$5,$L82),BECO_Resultados!$D$7:$HX$87,BECO_Resultados!$A$43,FALSE)</f>
        <v>0</v>
      </c>
      <c r="I82" s="613">
        <f>HLOOKUP(CONCATENATE(I$5,$L82),BECO_Resultados!$D$7:$HX$87,BECO_Resultados!$A$43,FALSE)</f>
        <v>0</v>
      </c>
      <c r="J82" s="613">
        <f>HLOOKUP(CONCATENATE(J$5,$L82),BECO_Resultados!$D$7:$HX$87,BECO_Resultados!$A$43,FALSE)</f>
        <v>0</v>
      </c>
      <c r="K82" s="613">
        <f>HLOOKUP(CONCATENATE(K$5,$L82),BECO_Resultados!$D$7:$HX$87,BECO_Resultados!$A$43,FALSE)</f>
        <v>0</v>
      </c>
      <c r="L82" s="166" t="s">
        <v>34</v>
      </c>
    </row>
    <row r="83" spans="1:12" ht="12" customHeight="1" x14ac:dyDescent="0.25">
      <c r="A83" s="616" t="str">
        <f>VLOOKUP(L83,'Bases de Cálculo'!$B$9:$C$33,2,FALSE)</f>
        <v>GAS INDUSTRIAL DE ALTO HORNO</v>
      </c>
      <c r="B83" s="201">
        <f>HLOOKUP(CONCATENATE(B$5,$L83),BECO_Resultados!$D$7:$HX$87,BECO_Resultados!$A$43,FALSE)</f>
        <v>0</v>
      </c>
      <c r="C83" s="201">
        <f>HLOOKUP(CONCATENATE(C$5,$L83),BECO_Resultados!$D$7:$HX$87,BECO_Resultados!$A$43,FALSE)</f>
        <v>0</v>
      </c>
      <c r="D83" s="201">
        <f>HLOOKUP(CONCATENATE(D$5,$L83),BECO_Resultados!$D$7:$HX$87,BECO_Resultados!$A$43,FALSE)</f>
        <v>0</v>
      </c>
      <c r="E83" s="201">
        <f>HLOOKUP(CONCATENATE(E$5,$L83),BECO_Resultados!$D$7:$HX$87,BECO_Resultados!$A$43,FALSE)</f>
        <v>0</v>
      </c>
      <c r="F83" s="201">
        <f>HLOOKUP(CONCATENATE(F$5,$L83),BECO_Resultados!$D$7:$HX$87,BECO_Resultados!$A$43,FALSE)</f>
        <v>0</v>
      </c>
      <c r="G83" s="201">
        <f>HLOOKUP(CONCATENATE(G$5,$L83),BECO_Resultados!$D$7:$HX$87,BECO_Resultados!$A$43,FALSE)</f>
        <v>0</v>
      </c>
      <c r="H83" s="201">
        <f>HLOOKUP(CONCATENATE(H$5,$L83),BECO_Resultados!$D$7:$HX$87,BECO_Resultados!$A$43,FALSE)</f>
        <v>0</v>
      </c>
      <c r="I83" s="201">
        <f>HLOOKUP(CONCATENATE(I$5,$L83),BECO_Resultados!$D$7:$HX$87,BECO_Resultados!$A$43,FALSE)</f>
        <v>0</v>
      </c>
      <c r="J83" s="201">
        <f>HLOOKUP(CONCATENATE(J$5,$L83),BECO_Resultados!$D$7:$HX$87,BECO_Resultados!$A$43,FALSE)</f>
        <v>0</v>
      </c>
      <c r="K83" s="201">
        <f>HLOOKUP(CONCATENATE(K$5,$L83),BECO_Resultados!$D$7:$HX$87,BECO_Resultados!$A$43,FALSE)</f>
        <v>0</v>
      </c>
      <c r="L83" s="166" t="s">
        <v>40</v>
      </c>
    </row>
    <row r="84" spans="1:12" ht="12" customHeight="1" x14ac:dyDescent="0.25">
      <c r="A84" s="610"/>
      <c r="B84" s="623">
        <f>SUM(B62:B83)-B71</f>
        <v>1010715.3441152974</v>
      </c>
      <c r="C84" s="623">
        <f t="shared" ref="C84:K84" si="4">SUM(C62:C83)-C71</f>
        <v>978138.3329452055</v>
      </c>
      <c r="D84" s="623">
        <f t="shared" si="4"/>
        <v>1151034.3670186836</v>
      </c>
      <c r="E84" s="623">
        <f t="shared" si="4"/>
        <v>1057856.1047230305</v>
      </c>
      <c r="F84" s="623">
        <f t="shared" si="4"/>
        <v>1044063.6662319511</v>
      </c>
      <c r="G84" s="623">
        <f t="shared" si="4"/>
        <v>1106225.4192889347</v>
      </c>
      <c r="H84" s="623">
        <f t="shared" si="4"/>
        <v>1139927.8194211265</v>
      </c>
      <c r="I84" s="623">
        <f t="shared" si="4"/>
        <v>1167239.4653897604</v>
      </c>
      <c r="J84" s="623">
        <f t="shared" si="4"/>
        <v>1208794.5914695354</v>
      </c>
      <c r="K84" s="623">
        <f t="shared" si="4"/>
        <v>1219827.0290931293</v>
      </c>
    </row>
    <row r="85" spans="1:12" ht="12" customHeight="1" x14ac:dyDescent="0.25">
      <c r="A85" s="604"/>
      <c r="B85" s="604"/>
      <c r="C85" s="604"/>
      <c r="D85" s="604"/>
      <c r="E85" s="604"/>
      <c r="F85" s="604"/>
      <c r="G85" s="604"/>
      <c r="H85" s="604"/>
      <c r="I85" s="604"/>
      <c r="J85" s="604"/>
      <c r="K85" s="604"/>
    </row>
    <row r="86" spans="1:12" ht="12" customHeight="1" x14ac:dyDescent="0.25">
      <c r="A86" s="604"/>
      <c r="B86" s="604"/>
      <c r="C86" s="604"/>
      <c r="D86" s="604"/>
      <c r="E86" s="604"/>
      <c r="F86" s="604"/>
      <c r="G86" s="604"/>
      <c r="H86" s="604"/>
      <c r="I86" s="604"/>
      <c r="J86" s="604"/>
      <c r="K86" s="604"/>
    </row>
    <row r="87" spans="1:12" ht="12" customHeight="1" x14ac:dyDescent="0.25">
      <c r="A87" s="604"/>
      <c r="B87" s="604"/>
      <c r="C87" s="604"/>
      <c r="D87" s="604"/>
      <c r="E87" s="604"/>
      <c r="F87" s="604"/>
      <c r="G87" s="604"/>
      <c r="H87" s="604"/>
      <c r="I87" s="604"/>
      <c r="J87" s="604"/>
      <c r="K87" s="604"/>
    </row>
    <row r="88" spans="1:12" ht="12" customHeight="1" x14ac:dyDescent="0.25">
      <c r="A88" s="608" t="s">
        <v>792</v>
      </c>
      <c r="B88" s="604"/>
      <c r="C88" s="604"/>
      <c r="D88" s="604"/>
      <c r="E88" s="604"/>
      <c r="F88" s="604"/>
      <c r="G88" s="604"/>
      <c r="H88" s="604"/>
      <c r="I88" s="604"/>
      <c r="J88" s="604"/>
      <c r="K88" s="604"/>
    </row>
    <row r="89" spans="1:12" ht="12" customHeight="1" x14ac:dyDescent="0.25">
      <c r="A89" s="610" t="s">
        <v>329</v>
      </c>
      <c r="B89" s="611">
        <v>2006</v>
      </c>
      <c r="C89" s="611">
        <v>2007</v>
      </c>
      <c r="D89" s="611">
        <v>2008</v>
      </c>
      <c r="E89" s="611">
        <v>2009</v>
      </c>
      <c r="F89" s="611">
        <v>2010</v>
      </c>
      <c r="G89" s="611">
        <v>2011</v>
      </c>
      <c r="H89" s="611">
        <v>2012</v>
      </c>
      <c r="I89" s="611">
        <v>2013</v>
      </c>
      <c r="J89" s="611">
        <v>2014</v>
      </c>
      <c r="K89" s="611">
        <v>2015</v>
      </c>
    </row>
    <row r="90" spans="1:12" ht="12" customHeight="1" x14ac:dyDescent="0.25">
      <c r="A90" s="612" t="str">
        <f>VLOOKUP(L90,'Bases de Cálculo'!$B$9:$C$33,2,FALSE)</f>
        <v>ENERGÍA ELECTRICA SIN</v>
      </c>
      <c r="B90" s="613">
        <f>HLOOKUP(CONCATENATE(B$5,$L90),BECO_Resultados!$D$7:$HX$87,BECO_Resultados!$A$44,FALSE)</f>
        <v>60641.202073171771</v>
      </c>
      <c r="C90" s="613">
        <f>HLOOKUP(CONCATENATE(C$5,$L90),BECO_Resultados!$D$7:$HX$87,BECO_Resultados!$A$44,FALSE)</f>
        <v>63727.127686148553</v>
      </c>
      <c r="D90" s="613">
        <f>HLOOKUP(CONCATENATE(D$5,$L90),BECO_Resultados!$D$7:$HX$87,BECO_Resultados!$A$44,FALSE)</f>
        <v>67387.787298391515</v>
      </c>
      <c r="E90" s="613">
        <f>HLOOKUP(CONCATENATE(E$5,$L90),BECO_Resultados!$D$7:$HX$87,BECO_Resultados!$A$44,FALSE)</f>
        <v>68978.706287347144</v>
      </c>
      <c r="F90" s="613">
        <f>HLOOKUP(CONCATENATE(F$5,$L90),BECO_Resultados!$D$7:$HX$87,BECO_Resultados!$A$44,FALSE)</f>
        <v>70445.624828751039</v>
      </c>
      <c r="G90" s="613">
        <f>HLOOKUP(CONCATENATE(G$5,$L90),BECO_Resultados!$D$7:$HX$87,BECO_Resultados!$A$44,FALSE)</f>
        <v>71102.395788955342</v>
      </c>
      <c r="H90" s="613">
        <f>HLOOKUP(CONCATENATE(H$5,$L90),BECO_Resultados!$D$7:$HX$87,BECO_Resultados!$A$44,FALSE)</f>
        <v>72338.031968399999</v>
      </c>
      <c r="I90" s="613">
        <f>HLOOKUP(CONCATENATE(I$5,$L90),BECO_Resultados!$D$7:$HX$87,BECO_Resultados!$A$44,FALSE)</f>
        <v>75176.357216399992</v>
      </c>
      <c r="J90" s="613">
        <f>HLOOKUP(CONCATENATE(J$5,$L90),BECO_Resultados!$D$7:$HX$87,BECO_Resultados!$A$44,FALSE)</f>
        <v>78358.163367600006</v>
      </c>
      <c r="K90" s="613">
        <f>HLOOKUP(CONCATENATE(K$5,$L90),BECO_Resultados!$D$7:$HX$87,BECO_Resultados!$A$44,FALSE)</f>
        <v>79781.95539599999</v>
      </c>
      <c r="L90" s="166" t="s">
        <v>38</v>
      </c>
    </row>
    <row r="91" spans="1:12" ht="12" customHeight="1" x14ac:dyDescent="0.25">
      <c r="A91" s="616" t="str">
        <f>VLOOKUP(L91,'Bases de Cálculo'!$B$9:$C$33,2,FALSE)</f>
        <v>LEÑA</v>
      </c>
      <c r="B91" s="201">
        <f>HLOOKUP(CONCATENATE(B$5,$L91),BECO_Resultados!$D$7:$HX$87,BECO_Resultados!$A$44,FALSE)</f>
        <v>77198.108023051886</v>
      </c>
      <c r="C91" s="201">
        <f>HLOOKUP(CONCATENATE(C$5,$L91),BECO_Resultados!$D$7:$HX$87,BECO_Resultados!$A$44,FALSE)</f>
        <v>75867.386552502285</v>
      </c>
      <c r="D91" s="201">
        <f>HLOOKUP(CONCATENATE(D$5,$L91),BECO_Resultados!$D$7:$HX$87,BECO_Resultados!$A$44,FALSE)</f>
        <v>74440.641887128659</v>
      </c>
      <c r="E91" s="201">
        <f>HLOOKUP(CONCATENATE(E$5,$L91),BECO_Resultados!$D$7:$HX$87,BECO_Resultados!$A$44,FALSE)</f>
        <v>72917.874026866775</v>
      </c>
      <c r="F91" s="201">
        <f>HLOOKUP(CONCATENATE(F$5,$L91),BECO_Resultados!$D$7:$HX$87,BECO_Resultados!$A$44,FALSE)</f>
        <v>71299.082971749231</v>
      </c>
      <c r="G91" s="201">
        <f>HLOOKUP(CONCATENATE(G$5,$L91),BECO_Resultados!$D$7:$HX$87,BECO_Resultados!$A$44,FALSE)</f>
        <v>69584.268721743414</v>
      </c>
      <c r="H91" s="201">
        <f>HLOOKUP(CONCATENATE(H$5,$L91),BECO_Resultados!$D$7:$HX$87,BECO_Resultados!$A$44,FALSE)</f>
        <v>67773.431276881951</v>
      </c>
      <c r="I91" s="201">
        <f>HLOOKUP(CONCATENATE(I$5,$L91),BECO_Resultados!$D$7:$HX$87,BECO_Resultados!$A$44,FALSE)</f>
        <v>65866.570637164361</v>
      </c>
      <c r="J91" s="201">
        <f>HLOOKUP(CONCATENATE(J$5,$L91),BECO_Resultados!$D$7:$HX$87,BECO_Resultados!$A$44,FALSE)</f>
        <v>63863.686802590135</v>
      </c>
      <c r="K91" s="201">
        <f>HLOOKUP(CONCATENATE(K$5,$L91),BECO_Resultados!$D$7:$HX$87,BECO_Resultados!$A$44,FALSE)</f>
        <v>61764.779773128612</v>
      </c>
      <c r="L91" s="166" t="s">
        <v>30</v>
      </c>
    </row>
    <row r="92" spans="1:12" ht="12" customHeight="1" x14ac:dyDescent="0.25">
      <c r="A92" s="612" t="str">
        <f>VLOOKUP(L92,'Bases de Cálculo'!$B$9:$C$33,2,FALSE)</f>
        <v>GAS NATURAL</v>
      </c>
      <c r="B92" s="613">
        <f>HLOOKUP(CONCATENATE(B$5,$L92),BECO_Resultados!$D$7:$HX$87,BECO_Resultados!$A$44,FALSE)</f>
        <v>58369.504435907613</v>
      </c>
      <c r="C92" s="613">
        <f>HLOOKUP(CONCATENATE(C$5,$L92),BECO_Resultados!$D$7:$HX$87,BECO_Resultados!$A$44,FALSE)</f>
        <v>58082.189804084461</v>
      </c>
      <c r="D92" s="613">
        <f>HLOOKUP(CONCATENATE(D$5,$L92),BECO_Resultados!$D$7:$HX$87,BECO_Resultados!$A$44,FALSE)</f>
        <v>56214.816021310951</v>
      </c>
      <c r="E92" s="613">
        <f>HLOOKUP(CONCATENATE(E$5,$L92),BECO_Resultados!$D$7:$HX$87,BECO_Resultados!$A$44,FALSE)</f>
        <v>36636.316219032917</v>
      </c>
      <c r="F92" s="613">
        <f>HLOOKUP(CONCATENATE(F$5,$L92),BECO_Resultados!$D$7:$HX$87,BECO_Resultados!$A$44,FALSE)</f>
        <v>38439.957027861958</v>
      </c>
      <c r="G92" s="613">
        <f>HLOOKUP(CONCATENATE(G$5,$L92),BECO_Resultados!$D$7:$HX$87,BECO_Resultados!$A$44,FALSE)</f>
        <v>40904.297781342291</v>
      </c>
      <c r="H92" s="613">
        <f>HLOOKUP(CONCATENATE(H$5,$L92),BECO_Resultados!$D$7:$HX$87,BECO_Resultados!$A$44,FALSE)</f>
        <v>42142.436500072683</v>
      </c>
      <c r="I92" s="613">
        <f>HLOOKUP(CONCATENATE(I$5,$L92),BECO_Resultados!$D$7:$HX$87,BECO_Resultados!$A$44,FALSE)</f>
        <v>43670.799705195925</v>
      </c>
      <c r="J92" s="613">
        <f>HLOOKUP(CONCATENATE(J$5,$L92),BECO_Resultados!$D$7:$HX$87,BECO_Resultados!$A$44,FALSE)</f>
        <v>44892.882007606277</v>
      </c>
      <c r="K92" s="613">
        <f>HLOOKUP(CONCATENATE(K$5,$L92),BECO_Resultados!$D$7:$HX$87,BECO_Resultados!$A$44,FALSE)</f>
        <v>44083.450442643174</v>
      </c>
      <c r="L92" s="166" t="s">
        <v>28</v>
      </c>
    </row>
    <row r="93" spans="1:12" ht="12" customHeight="1" x14ac:dyDescent="0.25">
      <c r="A93" s="616" t="str">
        <f>VLOOKUP(L93,'Bases de Cálculo'!$B$9:$C$33,2,FALSE)</f>
        <v>GAS LICUADO DE PETRÓLEO</v>
      </c>
      <c r="B93" s="201">
        <f>HLOOKUP(CONCATENATE(B$5,$L93),BECO_Resultados!$D$7:$HX$87,BECO_Resultados!$A$44,FALSE)</f>
        <v>22467.816017851808</v>
      </c>
      <c r="C93" s="201">
        <f>HLOOKUP(CONCATENATE(C$5,$L93),BECO_Resultados!$D$7:$HX$87,BECO_Resultados!$A$44,FALSE)</f>
        <v>21414.790441329525</v>
      </c>
      <c r="D93" s="201">
        <f>HLOOKUP(CONCATENATE(D$5,$L93),BECO_Resultados!$D$7:$HX$87,BECO_Resultados!$A$44,FALSE)</f>
        <v>20206.100965737991</v>
      </c>
      <c r="E93" s="201">
        <f>HLOOKUP(CONCATENATE(E$5,$L93),BECO_Resultados!$D$7:$HX$87,BECO_Resultados!$A$44,FALSE)</f>
        <v>19736.310149242534</v>
      </c>
      <c r="F93" s="201">
        <f>HLOOKUP(CONCATENATE(F$5,$L93),BECO_Resultados!$D$7:$HX$87,BECO_Resultados!$A$44,FALSE)</f>
        <v>19378.314829491828</v>
      </c>
      <c r="G93" s="201">
        <f>HLOOKUP(CONCATENATE(G$5,$L93),BECO_Resultados!$D$7:$HX$87,BECO_Resultados!$A$44,FALSE)</f>
        <v>19053.237218303453</v>
      </c>
      <c r="H93" s="201">
        <f>HLOOKUP(CONCATENATE(H$5,$L93),BECO_Resultados!$D$7:$HX$87,BECO_Resultados!$A$44,FALSE)</f>
        <v>17317.790648284532</v>
      </c>
      <c r="I93" s="201">
        <f>HLOOKUP(CONCATENATE(I$5,$L93),BECO_Resultados!$D$7:$HX$87,BECO_Resultados!$A$44,FALSE)</f>
        <v>16180.021971673459</v>
      </c>
      <c r="J93" s="201">
        <f>HLOOKUP(CONCATENATE(J$5,$L93),BECO_Resultados!$D$7:$HX$87,BECO_Resultados!$A$44,FALSE)</f>
        <v>17119.978808934022</v>
      </c>
      <c r="K93" s="201">
        <f>HLOOKUP(CONCATENATE(K$5,$L93),BECO_Resultados!$D$7:$HX$87,BECO_Resultados!$A$44,FALSE)</f>
        <v>16537.227275443154</v>
      </c>
      <c r="L93" s="166" t="s">
        <v>41</v>
      </c>
    </row>
    <row r="94" spans="1:12" ht="12" customHeight="1" x14ac:dyDescent="0.25">
      <c r="A94" s="612" t="str">
        <f>VLOOKUP(L94,'Bases de Cálculo'!$B$9:$C$33,2,FALSE)</f>
        <v>DIESEL OIL</v>
      </c>
      <c r="B94" s="613">
        <f>HLOOKUP(CONCATENATE(B$5,$L94),BECO_Resultados!$D$7:$HX$87,BECO_Resultados!$A$44,FALSE)</f>
        <v>0</v>
      </c>
      <c r="C94" s="613">
        <f>HLOOKUP(CONCATENATE(C$5,$L94),BECO_Resultados!$D$7:$HX$87,BECO_Resultados!$A$44,FALSE)</f>
        <v>0</v>
      </c>
      <c r="D94" s="613">
        <f>HLOOKUP(CONCATENATE(D$5,$L94),BECO_Resultados!$D$7:$HX$87,BECO_Resultados!$A$44,FALSE)</f>
        <v>0</v>
      </c>
      <c r="E94" s="613">
        <f>HLOOKUP(CONCATENATE(E$5,$L94),BECO_Resultados!$D$7:$HX$87,BECO_Resultados!$A$44,FALSE)</f>
        <v>0</v>
      </c>
      <c r="F94" s="613">
        <f>HLOOKUP(CONCATENATE(F$5,$L94),BECO_Resultados!$D$7:$HX$87,BECO_Resultados!$A$44,FALSE)</f>
        <v>0</v>
      </c>
      <c r="G94" s="613">
        <f>HLOOKUP(CONCATENATE(G$5,$L94),BECO_Resultados!$D$7:$HX$87,BECO_Resultados!$A$44,FALSE)</f>
        <v>0</v>
      </c>
      <c r="H94" s="613">
        <f>HLOOKUP(CONCATENATE(H$5,$L94),BECO_Resultados!$D$7:$HX$87,BECO_Resultados!$A$44,FALSE)</f>
        <v>0</v>
      </c>
      <c r="I94" s="613">
        <f>HLOOKUP(CONCATENATE(I$5,$L94),BECO_Resultados!$D$7:$HX$87,BECO_Resultados!$A$44,FALSE)</f>
        <v>0</v>
      </c>
      <c r="J94" s="613">
        <f>HLOOKUP(CONCATENATE(J$5,$L94),BECO_Resultados!$D$7:$HX$87,BECO_Resultados!$A$44,FALSE)</f>
        <v>0</v>
      </c>
      <c r="K94" s="613">
        <f>HLOOKUP(CONCATENATE(K$5,$L94),BECO_Resultados!$D$7:$HX$87,BECO_Resultados!$A$44,FALSE)</f>
        <v>0</v>
      </c>
      <c r="L94" s="166" t="s">
        <v>37</v>
      </c>
    </row>
    <row r="95" spans="1:12" ht="12" customHeight="1" x14ac:dyDescent="0.25">
      <c r="A95" s="616" t="str">
        <f>VLOOKUP(L95,'Bases de Cálculo'!$B$9:$C$33,2,FALSE)</f>
        <v>GASOLINA MOTOR</v>
      </c>
      <c r="B95" s="201">
        <f>HLOOKUP(CONCATENATE(B$5,$L95),BECO_Resultados!$D$7:$HX$87,BECO_Resultados!$A$44,FALSE)</f>
        <v>0</v>
      </c>
      <c r="C95" s="201">
        <f>HLOOKUP(CONCATENATE(C$5,$L95),BECO_Resultados!$D$7:$HX$87,BECO_Resultados!$A$44,FALSE)</f>
        <v>0</v>
      </c>
      <c r="D95" s="201">
        <f>HLOOKUP(CONCATENATE(D$5,$L95),BECO_Resultados!$D$7:$HX$87,BECO_Resultados!$A$44,FALSE)</f>
        <v>0</v>
      </c>
      <c r="E95" s="201">
        <f>HLOOKUP(CONCATENATE(E$5,$L95),BECO_Resultados!$D$7:$HX$87,BECO_Resultados!$A$44,FALSE)</f>
        <v>0</v>
      </c>
      <c r="F95" s="201">
        <f>HLOOKUP(CONCATENATE(F$5,$L95),BECO_Resultados!$D$7:$HX$87,BECO_Resultados!$A$44,FALSE)</f>
        <v>0</v>
      </c>
      <c r="G95" s="201">
        <f>HLOOKUP(CONCATENATE(G$5,$L95),BECO_Resultados!$D$7:$HX$87,BECO_Resultados!$A$44,FALSE)</f>
        <v>0</v>
      </c>
      <c r="H95" s="201">
        <f>HLOOKUP(CONCATENATE(H$5,$L95),BECO_Resultados!$D$7:$HX$87,BECO_Resultados!$A$44,FALSE)</f>
        <v>0</v>
      </c>
      <c r="I95" s="201">
        <f>HLOOKUP(CONCATENATE(I$5,$L95),BECO_Resultados!$D$7:$HX$87,BECO_Resultados!$A$44,FALSE)</f>
        <v>0</v>
      </c>
      <c r="J95" s="201">
        <f>HLOOKUP(CONCATENATE(J$5,$L95),BECO_Resultados!$D$7:$HX$87,BECO_Resultados!$A$44,FALSE)</f>
        <v>0</v>
      </c>
      <c r="K95" s="201">
        <f>HLOOKUP(CONCATENATE(K$5,$L95),BECO_Resultados!$D$7:$HX$87,BECO_Resultados!$A$44,FALSE)</f>
        <v>0</v>
      </c>
      <c r="L95" s="166" t="s">
        <v>42</v>
      </c>
    </row>
    <row r="96" spans="1:12" ht="12" customHeight="1" x14ac:dyDescent="0.25">
      <c r="A96" s="612" t="str">
        <f>VLOOKUP(L96,'Bases de Cálculo'!$B$9:$C$33,2,FALSE)</f>
        <v>CARBÓN MINERAL</v>
      </c>
      <c r="B96" s="613">
        <f>HLOOKUP(CONCATENATE(B$5,$L96),BECO_Resultados!$D$7:$HX$87,BECO_Resultados!$A$44,FALSE)</f>
        <v>0</v>
      </c>
      <c r="C96" s="613">
        <f>HLOOKUP(CONCATENATE(C$5,$L96),BECO_Resultados!$D$7:$HX$87,BECO_Resultados!$A$44,FALSE)</f>
        <v>0</v>
      </c>
      <c r="D96" s="613">
        <f>HLOOKUP(CONCATENATE(D$5,$L96),BECO_Resultados!$D$7:$HX$87,BECO_Resultados!$A$44,FALSE)</f>
        <v>0</v>
      </c>
      <c r="E96" s="613">
        <f>HLOOKUP(CONCATENATE(E$5,$L96),BECO_Resultados!$D$7:$HX$87,BECO_Resultados!$A$44,FALSE)</f>
        <v>0</v>
      </c>
      <c r="F96" s="613">
        <f>HLOOKUP(CONCATENATE(F$5,$L96),BECO_Resultados!$D$7:$HX$87,BECO_Resultados!$A$44,FALSE)</f>
        <v>0</v>
      </c>
      <c r="G96" s="613">
        <f>HLOOKUP(CONCATENATE(G$5,$L96),BECO_Resultados!$D$7:$HX$87,BECO_Resultados!$A$44,FALSE)</f>
        <v>0</v>
      </c>
      <c r="H96" s="613">
        <f>HLOOKUP(CONCATENATE(H$5,$L96),BECO_Resultados!$D$7:$HX$87,BECO_Resultados!$A$44,FALSE)</f>
        <v>0</v>
      </c>
      <c r="I96" s="613">
        <f>HLOOKUP(CONCATENATE(I$5,$L96),BECO_Resultados!$D$7:$HX$87,BECO_Resultados!$A$44,FALSE)</f>
        <v>0</v>
      </c>
      <c r="J96" s="613">
        <f>HLOOKUP(CONCATENATE(J$5,$L96),BECO_Resultados!$D$7:$HX$87,BECO_Resultados!$A$44,FALSE)</f>
        <v>0</v>
      </c>
      <c r="K96" s="613">
        <f>HLOOKUP(CONCATENATE(K$5,$L96),BECO_Resultados!$D$7:$HX$87,BECO_Resultados!$A$44,FALSE)</f>
        <v>0</v>
      </c>
      <c r="L96" s="166" t="s">
        <v>27</v>
      </c>
    </row>
    <row r="97" spans="1:12" ht="12" customHeight="1" x14ac:dyDescent="0.25">
      <c r="A97" s="616" t="str">
        <f>VLOOKUP(L97,'Bases de Cálculo'!$B$9:$C$33,2,FALSE)</f>
        <v>BAGAZO</v>
      </c>
      <c r="B97" s="201">
        <f>HLOOKUP(CONCATENATE(B$5,$L97),BECO_Resultados!$D$7:$HX$87,BECO_Resultados!$A$44,FALSE)</f>
        <v>0</v>
      </c>
      <c r="C97" s="201">
        <f>HLOOKUP(CONCATENATE(C$5,$L97),BECO_Resultados!$D$7:$HX$87,BECO_Resultados!$A$44,FALSE)</f>
        <v>0</v>
      </c>
      <c r="D97" s="201">
        <f>HLOOKUP(CONCATENATE(D$5,$L97),BECO_Resultados!$D$7:$HX$87,BECO_Resultados!$A$44,FALSE)</f>
        <v>0</v>
      </c>
      <c r="E97" s="201">
        <f>HLOOKUP(CONCATENATE(E$5,$L97),BECO_Resultados!$D$7:$HX$87,BECO_Resultados!$A$44,FALSE)</f>
        <v>0</v>
      </c>
      <c r="F97" s="201">
        <f>HLOOKUP(CONCATENATE(F$5,$L97),BECO_Resultados!$D$7:$HX$87,BECO_Resultados!$A$44,FALSE)</f>
        <v>0</v>
      </c>
      <c r="G97" s="201">
        <f>HLOOKUP(CONCATENATE(G$5,$L97),BECO_Resultados!$D$7:$HX$87,BECO_Resultados!$A$44,FALSE)</f>
        <v>0</v>
      </c>
      <c r="H97" s="201">
        <f>HLOOKUP(CONCATENATE(H$5,$L97),BECO_Resultados!$D$7:$HX$87,BECO_Resultados!$A$44,FALSE)</f>
        <v>0</v>
      </c>
      <c r="I97" s="201">
        <f>HLOOKUP(CONCATENATE(I$5,$L97),BECO_Resultados!$D$7:$HX$87,BECO_Resultados!$A$44,FALSE)</f>
        <v>0</v>
      </c>
      <c r="J97" s="201">
        <f>HLOOKUP(CONCATENATE(J$5,$L97),BECO_Resultados!$D$7:$HX$87,BECO_Resultados!$A$44,FALSE)</f>
        <v>0</v>
      </c>
      <c r="K97" s="201">
        <f>HLOOKUP(CONCATENATE(K$5,$L97),BECO_Resultados!$D$7:$HX$87,BECO_Resultados!$A$44,FALSE)</f>
        <v>0</v>
      </c>
      <c r="L97" s="166" t="s">
        <v>26</v>
      </c>
    </row>
    <row r="98" spans="1:12" ht="12" customHeight="1" x14ac:dyDescent="0.25">
      <c r="A98" s="604" t="str">
        <f>VLOOKUP(L98,'Bases de Cálculo'!$B$9:$C$33,2,FALSE)</f>
        <v>KEROSENE Y JET FUEL</v>
      </c>
      <c r="B98" s="613">
        <f>HLOOKUP(CONCATENATE(B$5,$L98),BECO_Resultados!$D$7:$HX$87,BECO_Resultados!$A$44,FALSE)</f>
        <v>0</v>
      </c>
      <c r="C98" s="613">
        <f>HLOOKUP(CONCATENATE(C$5,$L98),BECO_Resultados!$D$7:$HX$87,BECO_Resultados!$A$44,FALSE)</f>
        <v>0</v>
      </c>
      <c r="D98" s="613">
        <f>HLOOKUP(CONCATENATE(D$5,$L98),BECO_Resultados!$D$7:$HX$87,BECO_Resultados!$A$44,FALSE)</f>
        <v>0</v>
      </c>
      <c r="E98" s="613">
        <f>HLOOKUP(CONCATENATE(E$5,$L98),BECO_Resultados!$D$7:$HX$87,BECO_Resultados!$A$44,FALSE)</f>
        <v>0</v>
      </c>
      <c r="F98" s="613">
        <f>HLOOKUP(CONCATENATE(F$5,$L98),BECO_Resultados!$D$7:$HX$87,BECO_Resultados!$A$44,FALSE)</f>
        <v>0</v>
      </c>
      <c r="G98" s="613">
        <f>HLOOKUP(CONCATENATE(G$5,$L98),BECO_Resultados!$D$7:$HX$87,BECO_Resultados!$A$44,FALSE)</f>
        <v>0</v>
      </c>
      <c r="H98" s="613">
        <f>HLOOKUP(CONCATENATE(H$5,$L98),BECO_Resultados!$D$7:$HX$87,BECO_Resultados!$A$44,FALSE)</f>
        <v>0</v>
      </c>
      <c r="I98" s="613">
        <f>HLOOKUP(CONCATENATE(I$5,$L98),BECO_Resultados!$D$7:$HX$87,BECO_Resultados!$A$44,FALSE)</f>
        <v>0</v>
      </c>
      <c r="J98" s="613">
        <f>HLOOKUP(CONCATENATE(J$5,$L98),BECO_Resultados!$D$7:$HX$87,BECO_Resultados!$A$44,FALSE)</f>
        <v>0</v>
      </c>
      <c r="K98" s="613">
        <f>HLOOKUP(CONCATENATE(K$5,$L98),BECO_Resultados!$D$7:$HX$87,BECO_Resultados!$A$44,FALSE)</f>
        <v>0</v>
      </c>
      <c r="L98" s="166" t="s">
        <v>44</v>
      </c>
    </row>
    <row r="99" spans="1:12" ht="12" customHeight="1" x14ac:dyDescent="0.25">
      <c r="A99" s="624" t="s">
        <v>585</v>
      </c>
      <c r="B99" s="625">
        <f t="shared" ref="B99:K99" si="5">SUM(B102:B112)</f>
        <v>0</v>
      </c>
      <c r="C99" s="625">
        <f t="shared" si="5"/>
        <v>0</v>
      </c>
      <c r="D99" s="625">
        <f t="shared" si="5"/>
        <v>0</v>
      </c>
      <c r="E99" s="625">
        <f t="shared" si="5"/>
        <v>0</v>
      </c>
      <c r="F99" s="625">
        <f t="shared" si="5"/>
        <v>0</v>
      </c>
      <c r="G99" s="625">
        <f t="shared" si="5"/>
        <v>0</v>
      </c>
      <c r="H99" s="625">
        <f t="shared" si="5"/>
        <v>0</v>
      </c>
      <c r="I99" s="625">
        <f t="shared" si="5"/>
        <v>0</v>
      </c>
      <c r="J99" s="625">
        <f t="shared" si="5"/>
        <v>0</v>
      </c>
      <c r="K99" s="625">
        <f t="shared" si="5"/>
        <v>0</v>
      </c>
    </row>
    <row r="100" spans="1:12" ht="12" customHeight="1" x14ac:dyDescent="0.25">
      <c r="A100" s="620"/>
      <c r="B100" s="613"/>
      <c r="C100" s="613"/>
      <c r="D100" s="613"/>
      <c r="E100" s="613"/>
      <c r="F100" s="613"/>
      <c r="G100" s="613"/>
      <c r="H100" s="613"/>
      <c r="I100" s="613"/>
      <c r="J100" s="613"/>
      <c r="K100" s="613"/>
    </row>
    <row r="101" spans="1:12" ht="12" customHeight="1" x14ac:dyDescent="0.25">
      <c r="A101" s="616" t="str">
        <f>VLOOKUP(L101,'Bases de Cálculo'!$B$9:$C$33,2,FALSE)</f>
        <v>COQUE</v>
      </c>
      <c r="B101" s="201">
        <f>HLOOKUP(CONCATENATE(B$5,$L101),BECO_Resultados!$D$7:$HX$87,BECO_Resultados!$A$44,FALSE)</f>
        <v>0</v>
      </c>
      <c r="C101" s="201">
        <f>HLOOKUP(CONCATENATE(C$5,$L101),BECO_Resultados!$D$7:$HX$87,BECO_Resultados!$A$44,FALSE)</f>
        <v>0</v>
      </c>
      <c r="D101" s="201">
        <f>HLOOKUP(CONCATENATE(D$5,$L101),BECO_Resultados!$D$7:$HX$87,BECO_Resultados!$A$44,FALSE)</f>
        <v>0</v>
      </c>
      <c r="E101" s="201">
        <f>HLOOKUP(CONCATENATE(E$5,$L101),BECO_Resultados!$D$7:$HX$87,BECO_Resultados!$A$44,FALSE)</f>
        <v>0</v>
      </c>
      <c r="F101" s="201">
        <f>HLOOKUP(CONCATENATE(F$5,$L101),BECO_Resultados!$D$7:$HX$87,BECO_Resultados!$A$44,FALSE)</f>
        <v>0</v>
      </c>
      <c r="G101" s="201">
        <f>HLOOKUP(CONCATENATE(G$5,$L101),BECO_Resultados!$D$7:$HX$87,BECO_Resultados!$A$44,FALSE)</f>
        <v>0</v>
      </c>
      <c r="H101" s="201">
        <f>HLOOKUP(CONCATENATE(H$5,$L101),BECO_Resultados!$D$7:$HX$87,BECO_Resultados!$A$44,FALSE)</f>
        <v>0</v>
      </c>
      <c r="I101" s="201">
        <f>HLOOKUP(CONCATENATE(I$5,$L101),BECO_Resultados!$D$7:$HX$87,BECO_Resultados!$A$44,FALSE)</f>
        <v>0</v>
      </c>
      <c r="J101" s="201">
        <f>HLOOKUP(CONCATENATE(J$5,$L101),BECO_Resultados!$D$7:$HX$87,BECO_Resultados!$A$44,FALSE)</f>
        <v>0</v>
      </c>
      <c r="K101" s="201">
        <f>HLOOKUP(CONCATENATE(K$5,$L101),BECO_Resultados!$D$7:$HX$87,BECO_Resultados!$A$44,FALSE)</f>
        <v>0</v>
      </c>
      <c r="L101" s="166" t="s">
        <v>36</v>
      </c>
    </row>
    <row r="102" spans="1:12" ht="12" customHeight="1" x14ac:dyDescent="0.25">
      <c r="A102" s="616" t="str">
        <f>VLOOKUP(L102,'Bases de Cálculo'!$B$9:$C$33,2,FALSE)</f>
        <v>AUTO &amp; COGENERACIÓN</v>
      </c>
      <c r="B102" s="201">
        <f>HLOOKUP(CONCATENATE(B$5,$L102),BECO_Resultados!$D$7:$HX$87,BECO_Resultados!$A$44,FALSE)</f>
        <v>0</v>
      </c>
      <c r="C102" s="201">
        <f>HLOOKUP(CONCATENATE(C$5,$L102),BECO_Resultados!$D$7:$HX$87,BECO_Resultados!$A$44,FALSE)</f>
        <v>0</v>
      </c>
      <c r="D102" s="201">
        <f>HLOOKUP(CONCATENATE(D$5,$L102),BECO_Resultados!$D$7:$HX$87,BECO_Resultados!$A$44,FALSE)</f>
        <v>0</v>
      </c>
      <c r="E102" s="201">
        <f>HLOOKUP(CONCATENATE(E$5,$L102),BECO_Resultados!$D$7:$HX$87,BECO_Resultados!$A$44,FALSE)</f>
        <v>0</v>
      </c>
      <c r="F102" s="201">
        <f>HLOOKUP(CONCATENATE(F$5,$L102),BECO_Resultados!$D$7:$HX$87,BECO_Resultados!$A$44,FALSE)</f>
        <v>0</v>
      </c>
      <c r="G102" s="201">
        <f>HLOOKUP(CONCATENATE(G$5,$L102),BECO_Resultados!$D$7:$HX$87,BECO_Resultados!$A$44,FALSE)</f>
        <v>0</v>
      </c>
      <c r="H102" s="201">
        <f>HLOOKUP(CONCATENATE(H$5,$L102),BECO_Resultados!$D$7:$HX$87,BECO_Resultados!$A$44,FALSE)</f>
        <v>0</v>
      </c>
      <c r="I102" s="201">
        <f>HLOOKUP(CONCATENATE(I$5,$L102),BECO_Resultados!$D$7:$HX$87,BECO_Resultados!$A$44,FALSE)</f>
        <v>0</v>
      </c>
      <c r="J102" s="201">
        <f>HLOOKUP(CONCATENATE(J$5,$L102),BECO_Resultados!$D$7:$HX$87,BECO_Resultados!$A$44,FALSE)</f>
        <v>0</v>
      </c>
      <c r="K102" s="201">
        <f>HLOOKUP(CONCATENATE(K$5,$L102),BECO_Resultados!$D$7:$HX$87,BECO_Resultados!$A$44,FALSE)</f>
        <v>0</v>
      </c>
      <c r="L102" s="166" t="s">
        <v>124</v>
      </c>
    </row>
    <row r="103" spans="1:12" ht="12" customHeight="1" x14ac:dyDescent="0.25">
      <c r="A103" s="604" t="str">
        <f>VLOOKUP(L103,'Bases de Cálculo'!$B$9:$C$33,2,FALSE)</f>
        <v>FUEL OIL</v>
      </c>
      <c r="B103" s="613">
        <f>HLOOKUP(CONCATENATE(B$5,$L103),BECO_Resultados!$D$7:$HX$87,BECO_Resultados!$A$44,FALSE)</f>
        <v>0</v>
      </c>
      <c r="C103" s="613">
        <f>HLOOKUP(CONCATENATE(C$5,$L103),BECO_Resultados!$D$7:$HX$87,BECO_Resultados!$A$44,FALSE)</f>
        <v>0</v>
      </c>
      <c r="D103" s="613">
        <f>HLOOKUP(CONCATENATE(D$5,$L103),BECO_Resultados!$D$7:$HX$87,BECO_Resultados!$A$44,FALSE)</f>
        <v>0</v>
      </c>
      <c r="E103" s="613">
        <f>HLOOKUP(CONCATENATE(E$5,$L103),BECO_Resultados!$D$7:$HX$87,BECO_Resultados!$A$44,FALSE)</f>
        <v>0</v>
      </c>
      <c r="F103" s="613">
        <f>HLOOKUP(CONCATENATE(F$5,$L103),BECO_Resultados!$D$7:$HX$87,BECO_Resultados!$A$44,FALSE)</f>
        <v>0</v>
      </c>
      <c r="G103" s="613">
        <f>HLOOKUP(CONCATENATE(G$5,$L103),BECO_Resultados!$D$7:$HX$87,BECO_Resultados!$A$44,FALSE)</f>
        <v>0</v>
      </c>
      <c r="H103" s="613">
        <f>HLOOKUP(CONCATENATE(H$5,$L103),BECO_Resultados!$D$7:$HX$87,BECO_Resultados!$A$44,FALSE)</f>
        <v>0</v>
      </c>
      <c r="I103" s="613">
        <f>HLOOKUP(CONCATENATE(I$5,$L103),BECO_Resultados!$D$7:$HX$87,BECO_Resultados!$A$44,FALSE)</f>
        <v>0</v>
      </c>
      <c r="J103" s="613">
        <f>HLOOKUP(CONCATENATE(J$5,$L103),BECO_Resultados!$D$7:$HX$87,BECO_Resultados!$A$44,FALSE)</f>
        <v>0</v>
      </c>
      <c r="K103" s="613">
        <f>HLOOKUP(CONCATENATE(K$5,$L103),BECO_Resultados!$D$7:$HX$87,BECO_Resultados!$A$44,FALSE)</f>
        <v>0</v>
      </c>
      <c r="L103" s="166" t="s">
        <v>39</v>
      </c>
    </row>
    <row r="104" spans="1:12" ht="12" customHeight="1" x14ac:dyDescent="0.25">
      <c r="A104" s="616" t="str">
        <f>VLOOKUP(L104,'Bases de Cálculo'!$B$9:$C$33,2,FALSE)</f>
        <v>CARBÓN LEÑA</v>
      </c>
      <c r="B104" s="201">
        <f>HLOOKUP(CONCATENATE(B$5,$L104),BECO_Resultados!$D$7:$HX$87,BECO_Resultados!$A$44,FALSE)</f>
        <v>0</v>
      </c>
      <c r="C104" s="201">
        <f>HLOOKUP(CONCATENATE(C$5,$L104),BECO_Resultados!$D$7:$HX$87,BECO_Resultados!$A$44,FALSE)</f>
        <v>0</v>
      </c>
      <c r="D104" s="201">
        <f>HLOOKUP(CONCATENATE(D$5,$L104),BECO_Resultados!$D$7:$HX$87,BECO_Resultados!$A$44,FALSE)</f>
        <v>0</v>
      </c>
      <c r="E104" s="201">
        <f>HLOOKUP(CONCATENATE(E$5,$L104),BECO_Resultados!$D$7:$HX$87,BECO_Resultados!$A$44,FALSE)</f>
        <v>0</v>
      </c>
      <c r="F104" s="201">
        <f>HLOOKUP(CONCATENATE(F$5,$L104),BECO_Resultados!$D$7:$HX$87,BECO_Resultados!$A$44,FALSE)</f>
        <v>0</v>
      </c>
      <c r="G104" s="201">
        <f>HLOOKUP(CONCATENATE(G$5,$L104),BECO_Resultados!$D$7:$HX$87,BECO_Resultados!$A$44,FALSE)</f>
        <v>0</v>
      </c>
      <c r="H104" s="201">
        <f>HLOOKUP(CONCATENATE(H$5,$L104),BECO_Resultados!$D$7:$HX$87,BECO_Resultados!$A$44,FALSE)</f>
        <v>0</v>
      </c>
      <c r="I104" s="201">
        <f>HLOOKUP(CONCATENATE(I$5,$L104),BECO_Resultados!$D$7:$HX$87,BECO_Resultados!$A$44,FALSE)</f>
        <v>0</v>
      </c>
      <c r="J104" s="201">
        <f>HLOOKUP(CONCATENATE(J$5,$L104),BECO_Resultados!$D$7:$HX$87,BECO_Resultados!$A$44,FALSE)</f>
        <v>0</v>
      </c>
      <c r="K104" s="201">
        <f>HLOOKUP(CONCATENATE(K$5,$L104),BECO_Resultados!$D$7:$HX$87,BECO_Resultados!$A$44,FALSE)</f>
        <v>0</v>
      </c>
      <c r="L104" s="166" t="s">
        <v>35</v>
      </c>
    </row>
    <row r="105" spans="1:12" ht="12" customHeight="1" x14ac:dyDescent="0.25">
      <c r="A105" s="604" t="str">
        <f>VLOOKUP(L105,'Bases de Cálculo'!$B$9:$C$33,2,FALSE)</f>
        <v>PETROLEO</v>
      </c>
      <c r="B105" s="613">
        <f>HLOOKUP(CONCATENATE(B$5,$L105),BECO_Resultados!$D$7:$HX$87,BECO_Resultados!$A$44,FALSE)</f>
        <v>0</v>
      </c>
      <c r="C105" s="613">
        <f>HLOOKUP(CONCATENATE(C$5,$L105),BECO_Resultados!$D$7:$HX$87,BECO_Resultados!$A$44,FALSE)</f>
        <v>0</v>
      </c>
      <c r="D105" s="613">
        <f>HLOOKUP(CONCATENATE(D$5,$L105),BECO_Resultados!$D$7:$HX$87,BECO_Resultados!$A$44,FALSE)</f>
        <v>0</v>
      </c>
      <c r="E105" s="613">
        <f>HLOOKUP(CONCATENATE(E$5,$L105),BECO_Resultados!$D$7:$HX$87,BECO_Resultados!$A$44,FALSE)</f>
        <v>0</v>
      </c>
      <c r="F105" s="613">
        <f>HLOOKUP(CONCATENATE(F$5,$L105),BECO_Resultados!$D$7:$HX$87,BECO_Resultados!$A$44,FALSE)</f>
        <v>0</v>
      </c>
      <c r="G105" s="613">
        <f>HLOOKUP(CONCATENATE(G$5,$L105),BECO_Resultados!$D$7:$HX$87,BECO_Resultados!$A$44,FALSE)</f>
        <v>0</v>
      </c>
      <c r="H105" s="613">
        <f>HLOOKUP(CONCATENATE(H$5,$L105),BECO_Resultados!$D$7:$HX$87,BECO_Resultados!$A$44,FALSE)</f>
        <v>0</v>
      </c>
      <c r="I105" s="613">
        <f>HLOOKUP(CONCATENATE(I$5,$L105),BECO_Resultados!$D$7:$HX$87,BECO_Resultados!$A$44,FALSE)</f>
        <v>0</v>
      </c>
      <c r="J105" s="613">
        <f>HLOOKUP(CONCATENATE(J$5,$L105),BECO_Resultados!$D$7:$HX$87,BECO_Resultados!$A$44,FALSE)</f>
        <v>0</v>
      </c>
      <c r="K105" s="613">
        <f>HLOOKUP(CONCATENATE(K$5,$L105),BECO_Resultados!$D$7:$HX$87,BECO_Resultados!$A$44,FALSE)</f>
        <v>0</v>
      </c>
      <c r="L105" s="166" t="s">
        <v>31</v>
      </c>
    </row>
    <row r="106" spans="1:12" ht="12" customHeight="1" x14ac:dyDescent="0.25">
      <c r="A106" s="616" t="str">
        <f>VLOOKUP(L106,'Bases de Cálculo'!$B$9:$C$33,2,FALSE)</f>
        <v>RECUPERACIÓN / RESIDUOS</v>
      </c>
      <c r="B106" s="201">
        <f>HLOOKUP(CONCATENATE(B$5,$L106),BECO_Resultados!$D$7:$HX$87,BECO_Resultados!$A$44,FALSE)</f>
        <v>0</v>
      </c>
      <c r="C106" s="201">
        <f>HLOOKUP(CONCATENATE(C$5,$L106),BECO_Resultados!$D$7:$HX$87,BECO_Resultados!$A$44,FALSE)</f>
        <v>0</v>
      </c>
      <c r="D106" s="201">
        <f>HLOOKUP(CONCATENATE(D$5,$L106),BECO_Resultados!$D$7:$HX$87,BECO_Resultados!$A$44,FALSE)</f>
        <v>0</v>
      </c>
      <c r="E106" s="201">
        <f>HLOOKUP(CONCATENATE(E$5,$L106),BECO_Resultados!$D$7:$HX$87,BECO_Resultados!$A$44,FALSE)</f>
        <v>0</v>
      </c>
      <c r="F106" s="201">
        <f>HLOOKUP(CONCATENATE(F$5,$L106),BECO_Resultados!$D$7:$HX$87,BECO_Resultados!$A$44,FALSE)</f>
        <v>0</v>
      </c>
      <c r="G106" s="201">
        <f>HLOOKUP(CONCATENATE(G$5,$L106),BECO_Resultados!$D$7:$HX$87,BECO_Resultados!$A$44,FALSE)</f>
        <v>0</v>
      </c>
      <c r="H106" s="201">
        <f>HLOOKUP(CONCATENATE(H$5,$L106),BECO_Resultados!$D$7:$HX$87,BECO_Resultados!$A$44,FALSE)</f>
        <v>0</v>
      </c>
      <c r="I106" s="201">
        <f>HLOOKUP(CONCATENATE(I$5,$L106),BECO_Resultados!$D$7:$HX$87,BECO_Resultados!$A$44,FALSE)</f>
        <v>0</v>
      </c>
      <c r="J106" s="201">
        <f>HLOOKUP(CONCATENATE(J$5,$L106),BECO_Resultados!$D$7:$HX$87,BECO_Resultados!$A$44,FALSE)</f>
        <v>0</v>
      </c>
      <c r="K106" s="201">
        <f>HLOOKUP(CONCATENATE(K$5,$L106),BECO_Resultados!$D$7:$HX$87,BECO_Resultados!$A$44,FALSE)</f>
        <v>0</v>
      </c>
      <c r="L106" s="166" t="s">
        <v>32</v>
      </c>
    </row>
    <row r="107" spans="1:12" ht="12" customHeight="1" x14ac:dyDescent="0.25">
      <c r="A107" s="604" t="str">
        <f>VLOOKUP(L107,'Bases de Cálculo'!$B$9:$C$33,2,FALSE)</f>
        <v>HIDROENERGÍA</v>
      </c>
      <c r="B107" s="613">
        <f>HLOOKUP(CONCATENATE(B$5,$L107),BECO_Resultados!$D$7:$HX$87,BECO_Resultados!$A$44,FALSE)</f>
        <v>0</v>
      </c>
      <c r="C107" s="613">
        <f>HLOOKUP(CONCATENATE(C$5,$L107),BECO_Resultados!$D$7:$HX$87,BECO_Resultados!$A$44,FALSE)</f>
        <v>0</v>
      </c>
      <c r="D107" s="613">
        <f>HLOOKUP(CONCATENATE(D$5,$L107),BECO_Resultados!$D$7:$HX$87,BECO_Resultados!$A$44,FALSE)</f>
        <v>0</v>
      </c>
      <c r="E107" s="613">
        <f>HLOOKUP(CONCATENATE(E$5,$L107),BECO_Resultados!$D$7:$HX$87,BECO_Resultados!$A$44,FALSE)</f>
        <v>0</v>
      </c>
      <c r="F107" s="613">
        <f>HLOOKUP(CONCATENATE(F$5,$L107),BECO_Resultados!$D$7:$HX$87,BECO_Resultados!$A$44,FALSE)</f>
        <v>0</v>
      </c>
      <c r="G107" s="613">
        <f>HLOOKUP(CONCATENATE(G$5,$L107),BECO_Resultados!$D$7:$HX$87,BECO_Resultados!$A$44,FALSE)</f>
        <v>0</v>
      </c>
      <c r="H107" s="613">
        <f>HLOOKUP(CONCATENATE(H$5,$L107),BECO_Resultados!$D$7:$HX$87,BECO_Resultados!$A$44,FALSE)</f>
        <v>0</v>
      </c>
      <c r="I107" s="613">
        <f>HLOOKUP(CONCATENATE(I$5,$L107),BECO_Resultados!$D$7:$HX$87,BECO_Resultados!$A$44,FALSE)</f>
        <v>0</v>
      </c>
      <c r="J107" s="613">
        <f>HLOOKUP(CONCATENATE(J$5,$L107),BECO_Resultados!$D$7:$HX$87,BECO_Resultados!$A$44,FALSE)</f>
        <v>0</v>
      </c>
      <c r="K107" s="613">
        <f>HLOOKUP(CONCATENATE(K$5,$L107),BECO_Resultados!$D$7:$HX$87,BECO_Resultados!$A$44,FALSE)</f>
        <v>0</v>
      </c>
      <c r="L107" s="166" t="s">
        <v>29</v>
      </c>
    </row>
    <row r="108" spans="1:12" ht="12" customHeight="1" x14ac:dyDescent="0.25">
      <c r="A108" s="616" t="str">
        <f>VLOOKUP(L108,'Bases de Cálculo'!$B$9:$C$33,2,FALSE)</f>
        <v>OTROS RENOVABLES</v>
      </c>
      <c r="B108" s="201">
        <f>HLOOKUP(CONCATENATE(B$5,$L108),BECO_Resultados!$D$7:$HX$87,BECO_Resultados!$A$44,FALSE)</f>
        <v>0</v>
      </c>
      <c r="C108" s="201">
        <f>HLOOKUP(CONCATENATE(C$5,$L108),BECO_Resultados!$D$7:$HX$87,BECO_Resultados!$A$44,FALSE)</f>
        <v>0</v>
      </c>
      <c r="D108" s="201">
        <f>HLOOKUP(CONCATENATE(D$5,$L108),BECO_Resultados!$D$7:$HX$87,BECO_Resultados!$A$44,FALSE)</f>
        <v>0</v>
      </c>
      <c r="E108" s="201">
        <f>HLOOKUP(CONCATENATE(E$5,$L108),BECO_Resultados!$D$7:$HX$87,BECO_Resultados!$A$44,FALSE)</f>
        <v>0</v>
      </c>
      <c r="F108" s="201">
        <f>HLOOKUP(CONCATENATE(F$5,$L108),BECO_Resultados!$D$7:$HX$87,BECO_Resultados!$A$44,FALSE)</f>
        <v>0</v>
      </c>
      <c r="G108" s="201">
        <f>HLOOKUP(CONCATENATE(G$5,$L108),BECO_Resultados!$D$7:$HX$87,BECO_Resultados!$A$44,FALSE)</f>
        <v>0</v>
      </c>
      <c r="H108" s="201">
        <f>HLOOKUP(CONCATENATE(H$5,$L108),BECO_Resultados!$D$7:$HX$87,BECO_Resultados!$A$44,FALSE)</f>
        <v>0</v>
      </c>
      <c r="I108" s="201">
        <f>HLOOKUP(CONCATENATE(I$5,$L108),BECO_Resultados!$D$7:$HX$87,BECO_Resultados!$A$44,FALSE)</f>
        <v>0</v>
      </c>
      <c r="J108" s="201">
        <f>HLOOKUP(CONCATENATE(J$5,$L108),BECO_Resultados!$D$7:$HX$87,BECO_Resultados!$A$44,FALSE)</f>
        <v>0</v>
      </c>
      <c r="K108" s="201">
        <f>HLOOKUP(CONCATENATE(K$5,$L108),BECO_Resultados!$D$7:$HX$87,BECO_Resultados!$A$44,FALSE)</f>
        <v>0</v>
      </c>
      <c r="L108" s="166" t="s">
        <v>118</v>
      </c>
    </row>
    <row r="109" spans="1:12" ht="12" customHeight="1" x14ac:dyDescent="0.25">
      <c r="A109" s="604" t="str">
        <f>VLOOKUP(L109,'Bases de Cálculo'!$B$9:$C$33,2,FALSE)</f>
        <v>ALCOHOL CARBURANTE</v>
      </c>
      <c r="B109" s="613">
        <f>HLOOKUP(CONCATENATE(B$5,$L109),BECO_Resultados!$D$7:$HX$87,BECO_Resultados!$A$44,FALSE)</f>
        <v>0</v>
      </c>
      <c r="C109" s="613">
        <f>HLOOKUP(CONCATENATE(C$5,$L109),BECO_Resultados!$D$7:$HX$87,BECO_Resultados!$A$44,FALSE)</f>
        <v>0</v>
      </c>
      <c r="D109" s="613">
        <f>HLOOKUP(CONCATENATE(D$5,$L109),BECO_Resultados!$D$7:$HX$87,BECO_Resultados!$A$44,FALSE)</f>
        <v>0</v>
      </c>
      <c r="E109" s="613">
        <f>HLOOKUP(CONCATENATE(E$5,$L109),BECO_Resultados!$D$7:$HX$87,BECO_Resultados!$A$44,FALSE)</f>
        <v>0</v>
      </c>
      <c r="F109" s="613">
        <f>HLOOKUP(CONCATENATE(F$5,$L109),BECO_Resultados!$D$7:$HX$87,BECO_Resultados!$A$44,FALSE)</f>
        <v>0</v>
      </c>
      <c r="G109" s="613">
        <f>HLOOKUP(CONCATENATE(G$5,$L109),BECO_Resultados!$D$7:$HX$87,BECO_Resultados!$A$44,FALSE)</f>
        <v>0</v>
      </c>
      <c r="H109" s="613">
        <f>HLOOKUP(CONCATENATE(H$5,$L109),BECO_Resultados!$D$7:$HX$87,BECO_Resultados!$A$44,FALSE)</f>
        <v>0</v>
      </c>
      <c r="I109" s="613">
        <f>HLOOKUP(CONCATENATE(I$5,$L109),BECO_Resultados!$D$7:$HX$87,BECO_Resultados!$A$44,FALSE)</f>
        <v>0</v>
      </c>
      <c r="J109" s="613">
        <f>HLOOKUP(CONCATENATE(J$5,$L109),BECO_Resultados!$D$7:$HX$87,BECO_Resultados!$A$44,FALSE)</f>
        <v>0</v>
      </c>
      <c r="K109" s="613">
        <f>HLOOKUP(CONCATENATE(K$5,$L109),BECO_Resultados!$D$7:$HX$87,BECO_Resultados!$A$44,FALSE)</f>
        <v>0</v>
      </c>
      <c r="L109" s="166" t="s">
        <v>33</v>
      </c>
    </row>
    <row r="110" spans="1:12" ht="12" customHeight="1" x14ac:dyDescent="0.25">
      <c r="A110" s="616" t="str">
        <f>VLOOKUP(L110,'Bases de Cálculo'!$B$9:$C$33,2,FALSE)</f>
        <v>BIODIESEL</v>
      </c>
      <c r="B110" s="201">
        <f>HLOOKUP(CONCATENATE(B$5,$L110),BECO_Resultados!$D$7:$HX$87,BECO_Resultados!$A$44,FALSE)</f>
        <v>0</v>
      </c>
      <c r="C110" s="201">
        <f>HLOOKUP(CONCATENATE(C$5,$L110),BECO_Resultados!$D$7:$HX$87,BECO_Resultados!$A$44,FALSE)</f>
        <v>0</v>
      </c>
      <c r="D110" s="201">
        <f>HLOOKUP(CONCATENATE(D$5,$L110),BECO_Resultados!$D$7:$HX$87,BECO_Resultados!$A$44,FALSE)</f>
        <v>0</v>
      </c>
      <c r="E110" s="201">
        <f>HLOOKUP(CONCATENATE(E$5,$L110),BECO_Resultados!$D$7:$HX$87,BECO_Resultados!$A$44,FALSE)</f>
        <v>0</v>
      </c>
      <c r="F110" s="201">
        <f>HLOOKUP(CONCATENATE(F$5,$L110),BECO_Resultados!$D$7:$HX$87,BECO_Resultados!$A$44,FALSE)</f>
        <v>0</v>
      </c>
      <c r="G110" s="201">
        <f>HLOOKUP(CONCATENATE(G$5,$L110),BECO_Resultados!$D$7:$HX$87,BECO_Resultados!$A$44,FALSE)</f>
        <v>0</v>
      </c>
      <c r="H110" s="201">
        <f>HLOOKUP(CONCATENATE(H$5,$L110),BECO_Resultados!$D$7:$HX$87,BECO_Resultados!$A$44,FALSE)</f>
        <v>0</v>
      </c>
      <c r="I110" s="201">
        <f>HLOOKUP(CONCATENATE(I$5,$L110),BECO_Resultados!$D$7:$HX$87,BECO_Resultados!$A$44,FALSE)</f>
        <v>0</v>
      </c>
      <c r="J110" s="201">
        <f>HLOOKUP(CONCATENATE(J$5,$L110),BECO_Resultados!$D$7:$HX$87,BECO_Resultados!$A$44,FALSE)</f>
        <v>0</v>
      </c>
      <c r="K110" s="201">
        <f>HLOOKUP(CONCATENATE(K$5,$L110),BECO_Resultados!$D$7:$HX$87,BECO_Resultados!$A$44,FALSE)</f>
        <v>0</v>
      </c>
      <c r="L110" s="166" t="s">
        <v>34</v>
      </c>
    </row>
    <row r="111" spans="1:12" ht="12" customHeight="1" x14ac:dyDescent="0.25">
      <c r="A111" s="604" t="str">
        <f>VLOOKUP(L111,'Bases de Cálculo'!$B$9:$C$33,2,FALSE)</f>
        <v>GAS INDUSTRIAL DE ALTO HORNO</v>
      </c>
      <c r="B111" s="613">
        <f>HLOOKUP(CONCATENATE(B$5,$L111),BECO_Resultados!$D$7:$HX$87,BECO_Resultados!$A$44,FALSE)</f>
        <v>0</v>
      </c>
      <c r="C111" s="613">
        <f>HLOOKUP(CONCATENATE(C$5,$L111),BECO_Resultados!$D$7:$HX$87,BECO_Resultados!$A$44,FALSE)</f>
        <v>0</v>
      </c>
      <c r="D111" s="613">
        <f>HLOOKUP(CONCATENATE(D$5,$L111),BECO_Resultados!$D$7:$HX$87,BECO_Resultados!$A$44,FALSE)</f>
        <v>0</v>
      </c>
      <c r="E111" s="613">
        <f>HLOOKUP(CONCATENATE(E$5,$L111),BECO_Resultados!$D$7:$HX$87,BECO_Resultados!$A$44,FALSE)</f>
        <v>0</v>
      </c>
      <c r="F111" s="613">
        <f>HLOOKUP(CONCATENATE(F$5,$L111),BECO_Resultados!$D$7:$HX$87,BECO_Resultados!$A$44,FALSE)</f>
        <v>0</v>
      </c>
      <c r="G111" s="613">
        <f>HLOOKUP(CONCATENATE(G$5,$L111),BECO_Resultados!$D$7:$HX$87,BECO_Resultados!$A$44,FALSE)</f>
        <v>0</v>
      </c>
      <c r="H111" s="613">
        <f>HLOOKUP(CONCATENATE(H$5,$L111),BECO_Resultados!$D$7:$HX$87,BECO_Resultados!$A$44,FALSE)</f>
        <v>0</v>
      </c>
      <c r="I111" s="613">
        <f>HLOOKUP(CONCATENATE(I$5,$L111),BECO_Resultados!$D$7:$HX$87,BECO_Resultados!$A$44,FALSE)</f>
        <v>0</v>
      </c>
      <c r="J111" s="613">
        <f>HLOOKUP(CONCATENATE(J$5,$L111),BECO_Resultados!$D$7:$HX$87,BECO_Resultados!$A$44,FALSE)</f>
        <v>0</v>
      </c>
      <c r="K111" s="613">
        <f>HLOOKUP(CONCATENATE(K$5,$L111),BECO_Resultados!$D$7:$HX$87,BECO_Resultados!$A$44,FALSE)</f>
        <v>0</v>
      </c>
      <c r="L111" s="166" t="s">
        <v>40</v>
      </c>
    </row>
    <row r="112" spans="1:12" ht="12" customHeight="1" x14ac:dyDescent="0.25">
      <c r="A112" s="616" t="str">
        <f>VLOOKUP(L112,'Bases de Cálculo'!$B$9:$C$33,2,FALSE)</f>
        <v>GAS INDUSTRIAL DE ALTO HORNO</v>
      </c>
      <c r="B112" s="201">
        <f>HLOOKUP(CONCATENATE(B$5,$L112),BECO_Resultados!$D$7:$HX$87,BECO_Resultados!$A$44,FALSE)</f>
        <v>0</v>
      </c>
      <c r="C112" s="201">
        <f>HLOOKUP(CONCATENATE(C$5,$L112),BECO_Resultados!$D$7:$HX$87,BECO_Resultados!$A$44,FALSE)</f>
        <v>0</v>
      </c>
      <c r="D112" s="201">
        <f>HLOOKUP(CONCATENATE(D$5,$L112),BECO_Resultados!$D$7:$HX$87,BECO_Resultados!$A$44,FALSE)</f>
        <v>0</v>
      </c>
      <c r="E112" s="201">
        <f>HLOOKUP(CONCATENATE(E$5,$L112),BECO_Resultados!$D$7:$HX$87,BECO_Resultados!$A$44,FALSE)</f>
        <v>0</v>
      </c>
      <c r="F112" s="201">
        <f>HLOOKUP(CONCATENATE(F$5,$L112),BECO_Resultados!$D$7:$HX$87,BECO_Resultados!$A$44,FALSE)</f>
        <v>0</v>
      </c>
      <c r="G112" s="201">
        <f>HLOOKUP(CONCATENATE(G$5,$L112),BECO_Resultados!$D$7:$HX$87,BECO_Resultados!$A$44,FALSE)</f>
        <v>0</v>
      </c>
      <c r="H112" s="201">
        <f>HLOOKUP(CONCATENATE(H$5,$L112),BECO_Resultados!$D$7:$HX$87,BECO_Resultados!$A$44,FALSE)</f>
        <v>0</v>
      </c>
      <c r="I112" s="201">
        <f>HLOOKUP(CONCATENATE(I$5,$L112),BECO_Resultados!$D$7:$HX$87,BECO_Resultados!$A$44,FALSE)</f>
        <v>0</v>
      </c>
      <c r="J112" s="201">
        <f>HLOOKUP(CONCATENATE(J$5,$L112),BECO_Resultados!$D$7:$HX$87,BECO_Resultados!$A$44,FALSE)</f>
        <v>0</v>
      </c>
      <c r="K112" s="201">
        <f>HLOOKUP(CONCATENATE(K$5,$L112),BECO_Resultados!$D$7:$HX$87,BECO_Resultados!$A$44,FALSE)</f>
        <v>0</v>
      </c>
      <c r="L112" s="166" t="s">
        <v>40</v>
      </c>
    </row>
    <row r="113" spans="1:12" ht="12" customHeight="1" x14ac:dyDescent="0.25">
      <c r="A113" s="610"/>
      <c r="B113" s="623">
        <f>SUM(B90:B112)-B99</f>
        <v>218676.63054998309</v>
      </c>
      <c r="C113" s="623">
        <f t="shared" ref="C113:K113" si="6">SUM(C90:C112)-C99</f>
        <v>219091.49448406484</v>
      </c>
      <c r="D113" s="623">
        <f t="shared" si="6"/>
        <v>218249.34617256909</v>
      </c>
      <c r="E113" s="623">
        <f t="shared" si="6"/>
        <v>198269.20668248937</v>
      </c>
      <c r="F113" s="623">
        <f t="shared" si="6"/>
        <v>199562.97965785407</v>
      </c>
      <c r="G113" s="623">
        <f t="shared" si="6"/>
        <v>200644.19951034451</v>
      </c>
      <c r="H113" s="623">
        <f t="shared" si="6"/>
        <v>199571.69039363918</v>
      </c>
      <c r="I113" s="623">
        <f t="shared" si="6"/>
        <v>200893.74953043374</v>
      </c>
      <c r="J113" s="623">
        <f t="shared" si="6"/>
        <v>204234.71098673044</v>
      </c>
      <c r="K113" s="623">
        <f t="shared" si="6"/>
        <v>202167.41288721492</v>
      </c>
    </row>
    <row r="114" spans="1:12" ht="12" customHeight="1" x14ac:dyDescent="0.25">
      <c r="A114" s="604"/>
      <c r="B114" s="604"/>
      <c r="C114" s="604"/>
      <c r="D114" s="604"/>
      <c r="E114" s="604"/>
      <c r="F114" s="604"/>
      <c r="G114" s="604"/>
      <c r="H114" s="604"/>
      <c r="I114" s="604"/>
      <c r="J114" s="604"/>
      <c r="K114" s="604"/>
    </row>
    <row r="115" spans="1:12" ht="12" customHeight="1" x14ac:dyDescent="0.25">
      <c r="A115" s="608" t="s">
        <v>793</v>
      </c>
      <c r="B115" s="604"/>
      <c r="C115" s="604"/>
      <c r="D115" s="604"/>
      <c r="E115" s="604"/>
      <c r="F115" s="604"/>
      <c r="G115" s="604"/>
      <c r="H115" s="604"/>
      <c r="I115" s="604"/>
      <c r="J115" s="604"/>
      <c r="K115" s="604"/>
    </row>
    <row r="116" spans="1:12" ht="12" customHeight="1" x14ac:dyDescent="0.25">
      <c r="A116" s="610" t="s">
        <v>329</v>
      </c>
      <c r="B116" s="611">
        <v>2006</v>
      </c>
      <c r="C116" s="611">
        <v>2007</v>
      </c>
      <c r="D116" s="611">
        <v>2008</v>
      </c>
      <c r="E116" s="611">
        <v>2009</v>
      </c>
      <c r="F116" s="611">
        <v>2010</v>
      </c>
      <c r="G116" s="611">
        <v>2011</v>
      </c>
      <c r="H116" s="611">
        <v>2012</v>
      </c>
      <c r="I116" s="611">
        <v>2013</v>
      </c>
      <c r="J116" s="611">
        <v>2014</v>
      </c>
      <c r="K116" s="611">
        <v>2015</v>
      </c>
    </row>
    <row r="117" spans="1:12" ht="12" customHeight="1" x14ac:dyDescent="0.25">
      <c r="A117" s="612" t="str">
        <f>VLOOKUP(L117,'Bases de Cálculo'!$B$9:$C$33,2,FALSE)</f>
        <v>GAS NATURAL</v>
      </c>
      <c r="B117" s="613">
        <f>HLOOKUP(CONCATENATE(B$5,$L117),BECO_Resultados!$D$7:$HX$87,BECO_Resultados!$A$48,FALSE)</f>
        <v>63071.40522735993</v>
      </c>
      <c r="C117" s="613">
        <f>HLOOKUP(CONCATENATE(C$5,$L117),BECO_Resultados!$D$7:$HX$87,BECO_Resultados!$A$48,FALSE)</f>
        <v>52053.897232853211</v>
      </c>
      <c r="D117" s="613">
        <f>HLOOKUP(CONCATENATE(D$5,$L117),BECO_Resultados!$D$7:$HX$87,BECO_Resultados!$A$48,FALSE)</f>
        <v>65128.02722510125</v>
      </c>
      <c r="E117" s="613">
        <f>HLOOKUP(CONCATENATE(E$5,$L117),BECO_Resultados!$D$7:$HX$87,BECO_Resultados!$A$48,FALSE)</f>
        <v>65868.999198618185</v>
      </c>
      <c r="F117" s="613">
        <f>HLOOKUP(CONCATENATE(F$5,$L117),BECO_Resultados!$D$7:$HX$87,BECO_Resultados!$A$48,FALSE)</f>
        <v>66221.106800803769</v>
      </c>
      <c r="G117" s="613">
        <f>HLOOKUP(CONCATENATE(G$5,$L117),BECO_Resultados!$D$7:$HX$87,BECO_Resultados!$A$48,FALSE)</f>
        <v>69173.26335642951</v>
      </c>
      <c r="H117" s="613">
        <f>HLOOKUP(CONCATENATE(H$5,$L117),BECO_Resultados!$D$7:$HX$87,BECO_Resultados!$A$48,FALSE)</f>
        <v>73962.837590645402</v>
      </c>
      <c r="I117" s="613">
        <f>HLOOKUP(CONCATENATE(I$5,$L117),BECO_Resultados!$D$7:$HX$87,BECO_Resultados!$A$48,FALSE)</f>
        <v>84468.190564763063</v>
      </c>
      <c r="J117" s="613">
        <f>HLOOKUP(CONCATENATE(J$5,$L117),BECO_Resultados!$D$7:$HX$87,BECO_Resultados!$A$48,FALSE)</f>
        <v>86445.609477322985</v>
      </c>
      <c r="K117" s="613">
        <f>HLOOKUP(CONCATENATE(K$5,$L117),BECO_Resultados!$D$7:$HX$87,BECO_Resultados!$A$48,FALSE)</f>
        <v>116937.25131412141</v>
      </c>
      <c r="L117" s="166" t="s">
        <v>28</v>
      </c>
    </row>
    <row r="118" spans="1:12" ht="12" customHeight="1" x14ac:dyDescent="0.25">
      <c r="A118" s="616" t="str">
        <f>VLOOKUP(L118,'Bases de Cálculo'!$B$9:$C$33,2,FALSE)</f>
        <v>CARBÓN MINERAL</v>
      </c>
      <c r="B118" s="201">
        <f>HLOOKUP(CONCATENATE(B$5,$L118),BECO_Resultados!$D$7:$HX$87,BECO_Resultados!$A$48,FALSE)</f>
        <v>83448.081283342835</v>
      </c>
      <c r="C118" s="201">
        <f>HLOOKUP(CONCATENATE(C$5,$L118),BECO_Resultados!$D$7:$HX$87,BECO_Resultados!$A$48,FALSE)</f>
        <v>49773.002725462771</v>
      </c>
      <c r="D118" s="201">
        <f>HLOOKUP(CONCATENATE(D$5,$L118),BECO_Resultados!$D$7:$HX$87,BECO_Resultados!$A$48,FALSE)</f>
        <v>92489.122650585545</v>
      </c>
      <c r="E118" s="201">
        <f>HLOOKUP(CONCATENATE(E$5,$L118),BECO_Resultados!$D$7:$HX$87,BECO_Resultados!$A$48,FALSE)</f>
        <v>85996.623284337213</v>
      </c>
      <c r="F118" s="201">
        <f>HLOOKUP(CONCATENATE(F$5,$L118),BECO_Resultados!$D$7:$HX$87,BECO_Resultados!$A$48,FALSE)</f>
        <v>83073.001598775911</v>
      </c>
      <c r="G118" s="201">
        <f>HLOOKUP(CONCATENATE(G$5,$L118),BECO_Resultados!$D$7:$HX$87,BECO_Resultados!$A$48,FALSE)</f>
        <v>76059.049335860473</v>
      </c>
      <c r="H118" s="201">
        <f>HLOOKUP(CONCATENATE(H$5,$L118),BECO_Resultados!$D$7:$HX$87,BECO_Resultados!$A$48,FALSE)</f>
        <v>95660.986962089883</v>
      </c>
      <c r="I118" s="201">
        <f>HLOOKUP(CONCATENATE(I$5,$L118),BECO_Resultados!$D$7:$HX$87,BECO_Resultados!$A$48,FALSE)</f>
        <v>85742.669508112507</v>
      </c>
      <c r="J118" s="201">
        <f>HLOOKUP(CONCATENATE(J$5,$L118),BECO_Resultados!$D$7:$HX$87,BECO_Resultados!$A$48,FALSE)</f>
        <v>89710.869107445833</v>
      </c>
      <c r="K118" s="201">
        <f>HLOOKUP(CONCATENATE(K$5,$L118),BECO_Resultados!$D$7:$HX$87,BECO_Resultados!$A$48,FALSE)</f>
        <v>94657.838035429842</v>
      </c>
      <c r="L118" s="166" t="s">
        <v>27</v>
      </c>
    </row>
    <row r="119" spans="1:12" ht="12" customHeight="1" x14ac:dyDescent="0.25">
      <c r="A119" s="612" t="str">
        <f>VLOOKUP(L119,'Bases de Cálculo'!$B$9:$C$33,2,FALSE)</f>
        <v>BAGAZO</v>
      </c>
      <c r="B119" s="613">
        <f>HLOOKUP(CONCATENATE(B$5,$L119),BECO_Resultados!$D$7:$HX$87,BECO_Resultados!$A$48,FALSE)</f>
        <v>61558.319457652178</v>
      </c>
      <c r="C119" s="613">
        <f>HLOOKUP(CONCATENATE(C$5,$L119),BECO_Resultados!$D$7:$HX$87,BECO_Resultados!$A$48,FALSE)</f>
        <v>27816.144688111701</v>
      </c>
      <c r="D119" s="613">
        <f>HLOOKUP(CONCATENATE(D$5,$L119),BECO_Resultados!$D$7:$HX$87,BECO_Resultados!$A$48,FALSE)</f>
        <v>89619.403959306292</v>
      </c>
      <c r="E119" s="613">
        <f>HLOOKUP(CONCATENATE(E$5,$L119),BECO_Resultados!$D$7:$HX$87,BECO_Resultados!$A$48,FALSE)</f>
        <v>79079.675034548971</v>
      </c>
      <c r="F119" s="613">
        <f>HLOOKUP(CONCATENATE(F$5,$L119),BECO_Resultados!$D$7:$HX$87,BECO_Resultados!$A$48,FALSE)</f>
        <v>36885.829282877872</v>
      </c>
      <c r="G119" s="613">
        <f>HLOOKUP(CONCATENATE(G$5,$L119),BECO_Resultados!$D$7:$HX$87,BECO_Resultados!$A$48,FALSE)</f>
        <v>55909.593682747516</v>
      </c>
      <c r="H119" s="613">
        <f>HLOOKUP(CONCATENATE(H$5,$L119),BECO_Resultados!$D$7:$HX$87,BECO_Resultados!$A$48,FALSE)</f>
        <v>48522.586481718601</v>
      </c>
      <c r="I119" s="613">
        <f>HLOOKUP(CONCATENATE(I$5,$L119),BECO_Resultados!$D$7:$HX$87,BECO_Resultados!$A$48,FALSE)</f>
        <v>50676.000852259785</v>
      </c>
      <c r="J119" s="613">
        <f>HLOOKUP(CONCATENATE(J$5,$L119),BECO_Resultados!$D$7:$HX$87,BECO_Resultados!$A$48,FALSE)</f>
        <v>57906.464234353203</v>
      </c>
      <c r="K119" s="613">
        <f>HLOOKUP(CONCATENATE(K$5,$L119),BECO_Resultados!$D$7:$HX$87,BECO_Resultados!$A$48,FALSE)</f>
        <v>55990.836555184527</v>
      </c>
      <c r="L119" s="166" t="s">
        <v>26</v>
      </c>
    </row>
    <row r="120" spans="1:12" ht="12" customHeight="1" x14ac:dyDescent="0.25">
      <c r="A120" s="616" t="str">
        <f>VLOOKUP(L120,'Bases de Cálculo'!$B$9:$C$33,2,FALSE)</f>
        <v>ENERGÍA ELECTRICA SIN</v>
      </c>
      <c r="B120" s="201">
        <f>HLOOKUP(CONCATENATE(B$5,$L120),BECO_Resultados!$D$7:$HX$87,BECO_Resultados!$A$48,FALSE)</f>
        <v>39839.116629599994</v>
      </c>
      <c r="C120" s="201">
        <f>HLOOKUP(CONCATENATE(C$5,$L120),BECO_Resultados!$D$7:$HX$87,BECO_Resultados!$A$48,FALSE)</f>
        <v>41641.368094799996</v>
      </c>
      <c r="D120" s="201">
        <f>HLOOKUP(CONCATENATE(D$5,$L120),BECO_Resultados!$D$7:$HX$87,BECO_Resultados!$A$48,FALSE)</f>
        <v>41521.330663200002</v>
      </c>
      <c r="E120" s="201">
        <f>HLOOKUP(CONCATENATE(E$5,$L120),BECO_Resultados!$D$7:$HX$87,BECO_Resultados!$A$48,FALSE)</f>
        <v>39791.562047999993</v>
      </c>
      <c r="F120" s="201">
        <f>HLOOKUP(CONCATENATE(F$5,$L120),BECO_Resultados!$D$7:$HX$87,BECO_Resultados!$A$48,FALSE)</f>
        <v>41365.796572800005</v>
      </c>
      <c r="G120" s="201">
        <f>HLOOKUP(CONCATENATE(G$5,$L120),BECO_Resultados!$D$7:$HX$87,BECO_Resultados!$A$48,FALSE)</f>
        <v>43349.488325999999</v>
      </c>
      <c r="H120" s="201">
        <f>HLOOKUP(CONCATENATE(H$5,$L120),BECO_Resultados!$D$7:$HX$87,BECO_Resultados!$A$48,FALSE)</f>
        <v>42162.428836800005</v>
      </c>
      <c r="I120" s="201">
        <f>HLOOKUP(CONCATENATE(I$5,$L120),BECO_Resultados!$D$7:$HX$87,BECO_Resultados!$A$48,FALSE)</f>
        <v>43421.044647599978</v>
      </c>
      <c r="J120" s="201">
        <f>HLOOKUP(CONCATENATE(J$5,$L120),BECO_Resultados!$D$7:$HX$87,BECO_Resultados!$A$48,FALSE)</f>
        <v>43124.714265600014</v>
      </c>
      <c r="K120" s="201">
        <f>HLOOKUP(CONCATENATE(K$5,$L120),BECO_Resultados!$D$7:$HX$87,BECO_Resultados!$A$48,FALSE)</f>
        <v>43923.450912487795</v>
      </c>
      <c r="L120" s="166" t="s">
        <v>38</v>
      </c>
    </row>
    <row r="121" spans="1:12" ht="12" customHeight="1" x14ac:dyDescent="0.25">
      <c r="A121" s="612" t="str">
        <f>VLOOKUP(L121,'Bases de Cálculo'!$B$9:$C$33,2,FALSE)</f>
        <v>COQUE</v>
      </c>
      <c r="B121" s="613">
        <f>HLOOKUP(CONCATENATE(B$5,$L121),BECO_Resultados!$D$7:$HX$87,BECO_Resultados!$A$48,FALSE)</f>
        <v>2417.8089</v>
      </c>
      <c r="C121" s="613">
        <f>HLOOKUP(CONCATENATE(C$5,$L121),BECO_Resultados!$D$7:$HX$87,BECO_Resultados!$A$48,FALSE)</f>
        <v>1249.1345999999999</v>
      </c>
      <c r="D121" s="613">
        <f>HLOOKUP(CONCATENATE(D$5,$L121),BECO_Resultados!$D$7:$HX$87,BECO_Resultados!$A$48,FALSE)</f>
        <v>6355.8813000000018</v>
      </c>
      <c r="E121" s="613">
        <f>HLOOKUP(CONCATENATE(E$5,$L121),BECO_Resultados!$D$7:$HX$87,BECO_Resultados!$A$48,FALSE)</f>
        <v>5644.4015999999992</v>
      </c>
      <c r="F121" s="613">
        <f>HLOOKUP(CONCATENATE(F$5,$L121),BECO_Resultados!$D$7:$HX$87,BECO_Resultados!$A$48,FALSE)</f>
        <v>15708.1098</v>
      </c>
      <c r="G121" s="613">
        <f>HLOOKUP(CONCATENATE(G$5,$L121),BECO_Resultados!$D$7:$HX$87,BECO_Resultados!$A$48,FALSE)</f>
        <v>16605.474300000002</v>
      </c>
      <c r="H121" s="613">
        <f>HLOOKUP(CONCATENATE(H$5,$L121),BECO_Resultados!$D$7:$HX$87,BECO_Resultados!$A$48,FALSE)</f>
        <v>11220.523500000003</v>
      </c>
      <c r="I121" s="613">
        <f>HLOOKUP(CONCATENATE(I$5,$L121),BECO_Resultados!$D$7:$HX$87,BECO_Resultados!$A$48,FALSE)</f>
        <v>13172.937000000002</v>
      </c>
      <c r="J121" s="613">
        <f>HLOOKUP(CONCATENATE(J$5,$L121),BECO_Resultados!$D$7:$HX$87,BECO_Resultados!$A$48,FALSE)</f>
        <v>12917.948400000003</v>
      </c>
      <c r="K121" s="613">
        <f>HLOOKUP(CONCATENATE(K$5,$L121),BECO_Resultados!$D$7:$HX$87,BECO_Resultados!$A$48,FALSE)</f>
        <v>18770.363358819188</v>
      </c>
      <c r="L121" s="166" t="s">
        <v>36</v>
      </c>
    </row>
    <row r="122" spans="1:12" ht="12" customHeight="1" x14ac:dyDescent="0.25">
      <c r="A122" s="616" t="str">
        <f>VLOOKUP(L122,'Bases de Cálculo'!$B$9:$C$33,2,FALSE)</f>
        <v>AUTO &amp; COGENERACIÓN</v>
      </c>
      <c r="B122" s="201">
        <f>HLOOKUP(CONCATENATE(B$5,$L122),BECO_Resultados!$D$7:$HX$87,BECO_Resultados!$A$48,FALSE)</f>
        <v>10803.896776800006</v>
      </c>
      <c r="C122" s="201">
        <f>HLOOKUP(CONCATENATE(C$5,$L122),BECO_Resultados!$D$7:$HX$87,BECO_Resultados!$A$48,FALSE)</f>
        <v>10872.282913199999</v>
      </c>
      <c r="D122" s="201">
        <f>HLOOKUP(CONCATENATE(D$5,$L122),BECO_Resultados!$D$7:$HX$87,BECO_Resultados!$A$48,FALSE)</f>
        <v>10907.468938799999</v>
      </c>
      <c r="E122" s="201">
        <f>HLOOKUP(CONCATENATE(E$5,$L122),BECO_Resultados!$D$7:$HX$87,BECO_Resultados!$A$48,FALSE)</f>
        <v>11553.656079600001</v>
      </c>
      <c r="F122" s="201">
        <f>HLOOKUP(CONCATENATE(F$5,$L122),BECO_Resultados!$D$7:$HX$87,BECO_Resultados!$A$48,FALSE)</f>
        <v>13183.2256788</v>
      </c>
      <c r="G122" s="201">
        <f>HLOOKUP(CONCATENATE(G$5,$L122),BECO_Resultados!$D$7:$HX$87,BECO_Resultados!$A$48,FALSE)</f>
        <v>12043.592103600002</v>
      </c>
      <c r="H122" s="201">
        <f>HLOOKUP(CONCATENATE(H$5,$L122),BECO_Resultados!$D$7:$HX$87,BECO_Resultados!$A$48,FALSE)</f>
        <v>12156.046153199999</v>
      </c>
      <c r="I122" s="201">
        <f>HLOOKUP(CONCATENATE(I$5,$L122),BECO_Resultados!$D$7:$HX$87,BECO_Resultados!$A$48,FALSE)</f>
        <v>11380.173462000002</v>
      </c>
      <c r="J122" s="201">
        <f>HLOOKUP(CONCATENATE(J$5,$L122),BECO_Resultados!$D$7:$HX$87,BECO_Resultados!$A$48,FALSE)</f>
        <v>13798.915293600001</v>
      </c>
      <c r="K122" s="201">
        <f>HLOOKUP(CONCATENATE(K$5,$L122),BECO_Resultados!$D$7:$HX$87,BECO_Resultados!$A$48,FALSE)</f>
        <v>14054.492623676148</v>
      </c>
      <c r="L122" s="166" t="s">
        <v>124</v>
      </c>
    </row>
    <row r="123" spans="1:12" ht="12" customHeight="1" x14ac:dyDescent="0.25">
      <c r="A123" s="621" t="s">
        <v>585</v>
      </c>
      <c r="B123" s="622">
        <f>SUM(B125:B138)</f>
        <v>27824.084988838687</v>
      </c>
      <c r="C123" s="622">
        <f t="shared" ref="C123:K123" si="7">SUM(C125:C138)</f>
        <v>26895.606806272997</v>
      </c>
      <c r="D123" s="622">
        <f t="shared" si="7"/>
        <v>35140.804500519953</v>
      </c>
      <c r="E123" s="622">
        <f t="shared" si="7"/>
        <v>20507.662521066813</v>
      </c>
      <c r="F123" s="622">
        <f t="shared" si="7"/>
        <v>19259.136595381067</v>
      </c>
      <c r="G123" s="622">
        <f t="shared" si="7"/>
        <v>17766.44644435907</v>
      </c>
      <c r="H123" s="622">
        <f t="shared" si="7"/>
        <v>10194.088443030345</v>
      </c>
      <c r="I123" s="622">
        <f t="shared" si="7"/>
        <v>11074.466246852615</v>
      </c>
      <c r="J123" s="622">
        <f t="shared" si="7"/>
        <v>10793.184799776094</v>
      </c>
      <c r="K123" s="622">
        <f t="shared" si="7"/>
        <v>10698.742783651758</v>
      </c>
    </row>
    <row r="124" spans="1:12" ht="12" customHeight="1" x14ac:dyDescent="0.25">
      <c r="A124" s="616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</row>
    <row r="125" spans="1:12" ht="12" customHeight="1" x14ac:dyDescent="0.25">
      <c r="A125" s="612" t="str">
        <f>VLOOKUP(L125,'Bases de Cálculo'!$B$9:$C$33,2,FALSE)</f>
        <v>GAS LICUADO DE PETRÓLEO</v>
      </c>
      <c r="B125" s="613">
        <f>HLOOKUP(CONCATENATE(B$5,$L125),BECO_Resultados!$D$7:$HX$87,BECO_Resultados!$A$48,FALSE)</f>
        <v>8539.7598554615706</v>
      </c>
      <c r="C125" s="613">
        <f>HLOOKUP(CONCATENATE(C$5,$L125),BECO_Resultados!$D$7:$HX$87,BECO_Resultados!$A$48,FALSE)</f>
        <v>14397.602653864911</v>
      </c>
      <c r="D125" s="613">
        <f>HLOOKUP(CONCATENATE(D$5,$L125),BECO_Resultados!$D$7:$HX$87,BECO_Resultados!$A$48,FALSE)</f>
        <v>16658.39733558345</v>
      </c>
      <c r="E125" s="613">
        <f>HLOOKUP(CONCATENATE(E$5,$L125),BECO_Resultados!$D$7:$HX$87,BECO_Resultados!$A$48,FALSE)</f>
        <v>4498.9251450185084</v>
      </c>
      <c r="F125" s="613">
        <f>HLOOKUP(CONCATENATE(F$5,$L125),BECO_Resultados!$D$7:$HX$87,BECO_Resultados!$A$48,FALSE)</f>
        <v>2819.6061788251591</v>
      </c>
      <c r="G125" s="613">
        <f>HLOOKUP(CONCATENATE(G$5,$L125),BECO_Resultados!$D$7:$HX$87,BECO_Resultados!$A$48,FALSE)</f>
        <v>2667.2685924504585</v>
      </c>
      <c r="H125" s="613">
        <f>HLOOKUP(CONCATENATE(H$5,$L125),BECO_Resultados!$D$7:$HX$87,BECO_Resultados!$A$48,FALSE)</f>
        <v>2995.6011517183315</v>
      </c>
      <c r="I125" s="613">
        <f>HLOOKUP(CONCATENATE(I$5,$L125),BECO_Resultados!$D$7:$HX$87,BECO_Resultados!$A$48,FALSE)</f>
        <v>4434.9222786221162</v>
      </c>
      <c r="J125" s="613">
        <f>HLOOKUP(CONCATENATE(J$5,$L125),BECO_Resultados!$D$7:$HX$87,BECO_Resultados!$A$48,FALSE)</f>
        <v>4672.453073798375</v>
      </c>
      <c r="K125" s="613">
        <f>HLOOKUP(CONCATENATE(K$5,$L125),BECO_Resultados!$D$7:$HX$87,BECO_Resultados!$A$48,FALSE)</f>
        <v>5127.4186971472554</v>
      </c>
      <c r="L125" s="166" t="s">
        <v>41</v>
      </c>
    </row>
    <row r="126" spans="1:12" ht="12" customHeight="1" x14ac:dyDescent="0.25">
      <c r="A126" s="616" t="str">
        <f>VLOOKUP(L126,'Bases de Cálculo'!$B$9:$C$33,2,FALSE)</f>
        <v>DIESEL OIL</v>
      </c>
      <c r="B126" s="201">
        <f>HLOOKUP(CONCATENATE(B$5,$L126),BECO_Resultados!$D$7:$HX$87,BECO_Resultados!$A$48,FALSE)</f>
        <v>3853.3147871736128</v>
      </c>
      <c r="C126" s="201">
        <f>HLOOKUP(CONCATENATE(C$5,$L126),BECO_Resultados!$D$7:$HX$87,BECO_Resultados!$A$48,FALSE)</f>
        <v>2049.7424467540482</v>
      </c>
      <c r="D126" s="201">
        <f>HLOOKUP(CONCATENATE(D$5,$L126),BECO_Resultados!$D$7:$HX$87,BECO_Resultados!$A$48,FALSE)</f>
        <v>3509.9912763184966</v>
      </c>
      <c r="E126" s="201">
        <f>HLOOKUP(CONCATENATE(E$5,$L126),BECO_Resultados!$D$7:$HX$87,BECO_Resultados!$A$48,FALSE)</f>
        <v>3159.6986960706486</v>
      </c>
      <c r="F126" s="201">
        <f>HLOOKUP(CONCATENATE(F$5,$L126),BECO_Resultados!$D$7:$HX$87,BECO_Resultados!$A$48,FALSE)</f>
        <v>4420.3537292798501</v>
      </c>
      <c r="G126" s="201">
        <f>HLOOKUP(CONCATENATE(G$5,$L126),BECO_Resultados!$D$7:$HX$87,BECO_Resultados!$A$48,FALSE)</f>
        <v>3557.741722255093</v>
      </c>
      <c r="H126" s="201">
        <f>HLOOKUP(CONCATENATE(H$5,$L126),BECO_Resultados!$D$7:$HX$87,BECO_Resultados!$A$48,FALSE)</f>
        <v>3189.6338971942232</v>
      </c>
      <c r="I126" s="201">
        <f>HLOOKUP(CONCATENATE(I$5,$L126),BECO_Resultados!$D$7:$HX$87,BECO_Resultados!$A$48,FALSE)</f>
        <v>3249.1277280079466</v>
      </c>
      <c r="J126" s="201">
        <f>HLOOKUP(CONCATENATE(J$5,$L126),BECO_Resultados!$D$7:$HX$87,BECO_Resultados!$A$48,FALSE)</f>
        <v>3277.4601039302975</v>
      </c>
      <c r="K126" s="201">
        <f>HLOOKUP(CONCATENATE(K$5,$L126),BECO_Resultados!$D$7:$HX$87,BECO_Resultados!$A$48,FALSE)</f>
        <v>3303.2086296927796</v>
      </c>
      <c r="L126" s="166" t="s">
        <v>37</v>
      </c>
    </row>
    <row r="127" spans="1:12" ht="12" customHeight="1" x14ac:dyDescent="0.25">
      <c r="A127" s="612" t="str">
        <f>VLOOKUP(L127,'Bases de Cálculo'!$B$9:$C$33,2,FALSE)</f>
        <v>LEÑA</v>
      </c>
      <c r="B127" s="613">
        <f>HLOOKUP(CONCATENATE(B$5,$L127),BECO_Resultados!$D$7:$HX$87,BECO_Resultados!$A$48,FALSE)</f>
        <v>181.52404480420458</v>
      </c>
      <c r="C127" s="613">
        <f>HLOOKUP(CONCATENATE(C$5,$L127),BECO_Resultados!$D$7:$HX$87,BECO_Resultados!$A$48,FALSE)</f>
        <v>5.8967275367027705</v>
      </c>
      <c r="D127" s="613">
        <f>HLOOKUP(CONCATENATE(D$5,$L127),BECO_Resultados!$D$7:$HX$87,BECO_Resultados!$A$48,FALSE)</f>
        <v>291.23376519888211</v>
      </c>
      <c r="E127" s="613">
        <f>HLOOKUP(CONCATENATE(E$5,$L127),BECO_Resultados!$D$7:$HX$87,BECO_Resultados!$A$48,FALSE)</f>
        <v>617.83090216686639</v>
      </c>
      <c r="F127" s="613">
        <f>HLOOKUP(CONCATENATE(F$5,$L127),BECO_Resultados!$D$7:$HX$87,BECO_Resultados!$A$48,FALSE)</f>
        <v>456.13821481318661</v>
      </c>
      <c r="G127" s="613">
        <f>HLOOKUP(CONCATENATE(G$5,$L127),BECO_Resultados!$D$7:$HX$87,BECO_Resultados!$A$48,FALSE)</f>
        <v>304.94748024821678</v>
      </c>
      <c r="H127" s="613">
        <f>HLOOKUP(CONCATENATE(H$5,$L127),BECO_Resultados!$D$7:$HX$87,BECO_Resultados!$A$48,FALSE)</f>
        <v>404.12126095195555</v>
      </c>
      <c r="I127" s="613">
        <f>HLOOKUP(CONCATENATE(I$5,$L127),BECO_Resultados!$D$7:$HX$87,BECO_Resultados!$A$48,FALSE)</f>
        <v>362.38534501494695</v>
      </c>
      <c r="J127" s="613">
        <f>HLOOKUP(CONCATENATE(J$5,$L127),BECO_Resultados!$D$7:$HX$87,BECO_Resultados!$A$48,FALSE)</f>
        <v>596.38516686047194</v>
      </c>
      <c r="K127" s="613">
        <f>HLOOKUP(CONCATENATE(K$5,$L127),BECO_Resultados!$D$7:$HX$87,BECO_Resultados!$A$48,FALSE)</f>
        <v>687.50182324724642</v>
      </c>
      <c r="L127" s="166" t="s">
        <v>30</v>
      </c>
    </row>
    <row r="128" spans="1:12" ht="12" customHeight="1" x14ac:dyDescent="0.25">
      <c r="A128" s="616" t="str">
        <f>VLOOKUP(L128,'Bases de Cálculo'!$B$9:$C$33,2,FALSE)</f>
        <v>CARBÓN LEÑA</v>
      </c>
      <c r="B128" s="201">
        <f>HLOOKUP(CONCATENATE(B$5,$L128),BECO_Resultados!$D$7:$HX$87,BECO_Resultados!$A$48,FALSE)</f>
        <v>3233.6091900000001</v>
      </c>
      <c r="C128" s="201">
        <f>HLOOKUP(CONCATENATE(C$5,$L128),BECO_Resultados!$D$7:$HX$87,BECO_Resultados!$A$48,FALSE)</f>
        <v>301.75890000000004</v>
      </c>
      <c r="D128" s="201">
        <f>HLOOKUP(CONCATENATE(D$5,$L128),BECO_Resultados!$D$7:$HX$87,BECO_Resultados!$A$48,FALSE)</f>
        <v>1630.01505</v>
      </c>
      <c r="E128" s="201">
        <f>HLOOKUP(CONCATENATE(E$5,$L128),BECO_Resultados!$D$7:$HX$87,BECO_Resultados!$A$48,FALSE)</f>
        <v>1273.1559</v>
      </c>
      <c r="F128" s="201">
        <f>HLOOKUP(CONCATENATE(F$5,$L128),BECO_Resultados!$D$7:$HX$87,BECO_Resultados!$A$48,FALSE)</f>
        <v>511.73847000000001</v>
      </c>
      <c r="G128" s="201">
        <f>HLOOKUP(CONCATENATE(G$5,$L128),BECO_Resultados!$D$7:$HX$87,BECO_Resultados!$A$48,FALSE)</f>
        <v>701.06564999999989</v>
      </c>
      <c r="H128" s="201">
        <f>HLOOKUP(CONCATENATE(H$5,$L128),BECO_Resultados!$D$7:$HX$87,BECO_Resultados!$A$48,FALSE)</f>
        <v>745.41795000000013</v>
      </c>
      <c r="I128" s="201">
        <f>HLOOKUP(CONCATENATE(I$5,$L128),BECO_Resultados!$D$7:$HX$87,BECO_Resultados!$A$48,FALSE)</f>
        <v>1000.5933299999999</v>
      </c>
      <c r="J128" s="201">
        <f>HLOOKUP(CONCATENATE(J$5,$L128),BECO_Resultados!$D$7:$HX$87,BECO_Resultados!$A$48,FALSE)</f>
        <v>551.54669999999999</v>
      </c>
      <c r="K128" s="201">
        <f>HLOOKUP(CONCATENATE(K$5,$L128),BECO_Resultados!$D$7:$HX$87,BECO_Resultados!$A$48,FALSE)</f>
        <v>472.26371267488258</v>
      </c>
      <c r="L128" s="166" t="s">
        <v>35</v>
      </c>
    </row>
    <row r="129" spans="1:12" ht="12" customHeight="1" x14ac:dyDescent="0.25">
      <c r="A129" s="612" t="str">
        <f>VLOOKUP(L129,'Bases de Cálculo'!$B$9:$C$33,2,FALSE)</f>
        <v>PETROLEO</v>
      </c>
      <c r="B129" s="613">
        <f>HLOOKUP(CONCATENATE(B$5,$L129),BECO_Resultados!$D$7:$HX$87,BECO_Resultados!$A$48,FALSE)</f>
        <v>3559.2682755206952</v>
      </c>
      <c r="C129" s="613">
        <f>HLOOKUP(CONCATENATE(C$5,$L129),BECO_Resultados!$D$7:$HX$87,BECO_Resultados!$A$48,FALSE)</f>
        <v>1790.3548833976129</v>
      </c>
      <c r="D129" s="613">
        <f>HLOOKUP(CONCATENATE(D$5,$L129),BECO_Resultados!$D$7:$HX$87,BECO_Resultados!$A$48,FALSE)</f>
        <v>1747.379868572445</v>
      </c>
      <c r="E129" s="613">
        <f>HLOOKUP(CONCATENATE(E$5,$L129),BECO_Resultados!$D$7:$HX$87,BECO_Resultados!$A$48,FALSE)</f>
        <v>1518.5151638149709</v>
      </c>
      <c r="F129" s="613">
        <f>HLOOKUP(CONCATENATE(F$5,$L129),BECO_Resultados!$D$7:$HX$87,BECO_Resultados!$A$48,FALSE)</f>
        <v>1784.3826408755965</v>
      </c>
      <c r="G129" s="613">
        <f>HLOOKUP(CONCATENATE(G$5,$L129),BECO_Resultados!$D$7:$HX$87,BECO_Resultados!$A$48,FALSE)</f>
        <v>1764.1272789674392</v>
      </c>
      <c r="H129" s="613">
        <f>HLOOKUP(CONCATENATE(H$5,$L129),BECO_Resultados!$D$7:$HX$87,BECO_Resultados!$A$48,FALSE)</f>
        <v>1157.2152890780553</v>
      </c>
      <c r="I129" s="613">
        <f>HLOOKUP(CONCATENATE(I$5,$L129),BECO_Resultados!$D$7:$HX$87,BECO_Resultados!$A$48,FALSE)</f>
        <v>626.46921089360376</v>
      </c>
      <c r="J129" s="613">
        <f>HLOOKUP(CONCATENATE(J$5,$L129),BECO_Resultados!$D$7:$HX$87,BECO_Resultados!$A$48,FALSE)</f>
        <v>496.38166108480323</v>
      </c>
      <c r="K129" s="613">
        <f>HLOOKUP(CONCATENATE(K$5,$L129),BECO_Resultados!$D$7:$HX$87,BECO_Resultados!$A$48,FALSE)</f>
        <v>427.70982341127609</v>
      </c>
      <c r="L129" s="166" t="s">
        <v>31</v>
      </c>
    </row>
    <row r="130" spans="1:12" ht="12" customHeight="1" x14ac:dyDescent="0.25">
      <c r="A130" s="616" t="str">
        <f>VLOOKUP(L130,'Bases de Cálculo'!$B$9:$C$33,2,FALSE)</f>
        <v>GASOLINA MOTOR</v>
      </c>
      <c r="B130" s="201">
        <f>HLOOKUP(CONCATENATE(B$5,$L130),BECO_Resultados!$D$7:$HX$87,BECO_Resultados!$A$48,FALSE)</f>
        <v>485.13666236420039</v>
      </c>
      <c r="C130" s="201">
        <f>HLOOKUP(CONCATENATE(C$5,$L130),BECO_Resultados!$D$7:$HX$87,BECO_Resultados!$A$48,FALSE)</f>
        <v>301.43693820221131</v>
      </c>
      <c r="D130" s="201">
        <f>HLOOKUP(CONCATENATE(D$5,$L130),BECO_Resultados!$D$7:$HX$87,BECO_Resultados!$A$48,FALSE)</f>
        <v>729.04546072569883</v>
      </c>
      <c r="E130" s="201">
        <f>HLOOKUP(CONCATENATE(E$5,$L130),BECO_Resultados!$D$7:$HX$87,BECO_Resultados!$A$48,FALSE)</f>
        <v>582.48230026195256</v>
      </c>
      <c r="F130" s="201">
        <f>HLOOKUP(CONCATENATE(F$5,$L130),BECO_Resultados!$D$7:$HX$87,BECO_Resultados!$A$48,FALSE)</f>
        <v>461.26400934812114</v>
      </c>
      <c r="G130" s="201">
        <f>HLOOKUP(CONCATENATE(G$5,$L130),BECO_Resultados!$D$7:$HX$87,BECO_Resultados!$A$48,FALSE)</f>
        <v>469.71983015027337</v>
      </c>
      <c r="H130" s="201">
        <f>HLOOKUP(CONCATENATE(H$5,$L130),BECO_Resultados!$D$7:$HX$87,BECO_Resultados!$A$48,FALSE)</f>
        <v>415.62390061143697</v>
      </c>
      <c r="I130" s="201">
        <f>HLOOKUP(CONCATENATE(I$5,$L130),BECO_Resultados!$D$7:$HX$87,BECO_Resultados!$A$48,FALSE)</f>
        <v>397.27786646907913</v>
      </c>
      <c r="J130" s="201">
        <f>HLOOKUP(CONCATENATE(J$5,$L130),BECO_Resultados!$D$7:$HX$87,BECO_Resultados!$A$48,FALSE)</f>
        <v>403.74716593567911</v>
      </c>
      <c r="K130" s="201">
        <f>HLOOKUP(CONCATENATE(K$5,$L130),BECO_Resultados!$D$7:$HX$87,BECO_Resultados!$A$48,FALSE)</f>
        <v>392.45009929237358</v>
      </c>
      <c r="L130" s="166" t="s">
        <v>42</v>
      </c>
    </row>
    <row r="131" spans="1:12" ht="12" customHeight="1" x14ac:dyDescent="0.25">
      <c r="A131" s="612" t="str">
        <f>VLOOKUP(L131,'Bases de Cálculo'!$B$9:$C$33,2,FALSE)</f>
        <v>RECUPERACIÓN / RESIDUOS</v>
      </c>
      <c r="B131" s="613">
        <f>HLOOKUP(CONCATENATE(B$5,$L131),BECO_Resultados!$D$7:$HX$87,BECO_Resultados!$A$48,FALSE)</f>
        <v>2669.0876355534974</v>
      </c>
      <c r="C131" s="613">
        <f>HLOOKUP(CONCATENATE(C$5,$L131),BECO_Resultados!$D$7:$HX$87,BECO_Resultados!$A$48,FALSE)</f>
        <v>2028.5621062167152</v>
      </c>
      <c r="D131" s="613">
        <f>HLOOKUP(CONCATENATE(D$5,$L131),BECO_Resultados!$D$7:$HX$87,BECO_Resultados!$A$48,FALSE)</f>
        <v>3688.029635048249</v>
      </c>
      <c r="E131" s="613">
        <f>HLOOKUP(CONCATENATE(E$5,$L131),BECO_Resultados!$D$7:$HX$87,BECO_Resultados!$A$48,FALSE)</f>
        <v>3662.0460041825659</v>
      </c>
      <c r="F131" s="613">
        <f>HLOOKUP(CONCATENATE(F$5,$L131),BECO_Resultados!$D$7:$HX$87,BECO_Resultados!$A$48,FALSE)</f>
        <v>4954.1457210551125</v>
      </c>
      <c r="G131" s="613">
        <f>HLOOKUP(CONCATENATE(G$5,$L131),BECO_Resultados!$D$7:$HX$87,BECO_Resultados!$A$48,FALSE)</f>
        <v>4309.0051791086225</v>
      </c>
      <c r="H131" s="613">
        <f>HLOOKUP(CONCATENATE(H$5,$L131),BECO_Resultados!$D$7:$HX$87,BECO_Resultados!$A$48,FALSE)</f>
        <v>277.36200000000002</v>
      </c>
      <c r="I131" s="613">
        <f>HLOOKUP(CONCATENATE(I$5,$L131),BECO_Resultados!$D$7:$HX$87,BECO_Resultados!$A$48,FALSE)</f>
        <v>233.52699999999999</v>
      </c>
      <c r="J131" s="613">
        <f>HLOOKUP(CONCATENATE(J$5,$L131),BECO_Resultados!$D$7:$HX$87,BECO_Resultados!$A$48,FALSE)</f>
        <v>347.82900000000001</v>
      </c>
      <c r="K131" s="613">
        <f>HLOOKUP(CONCATENATE(K$5,$L131),BECO_Resultados!$D$7:$HX$87,BECO_Resultados!$A$48,FALSE)</f>
        <v>256.92978911764237</v>
      </c>
      <c r="L131" s="166" t="s">
        <v>32</v>
      </c>
    </row>
    <row r="132" spans="1:12" ht="12" customHeight="1" x14ac:dyDescent="0.25">
      <c r="A132" s="616" t="str">
        <f>VLOOKUP(L132,'Bases de Cálculo'!$B$9:$C$33,2,FALSE)</f>
        <v>KEROSENE Y JET FUEL</v>
      </c>
      <c r="B132" s="201">
        <f>HLOOKUP(CONCATENATE(B$5,$L132),BECO_Resultados!$D$7:$HX$87,BECO_Resultados!$A$48,FALSE)</f>
        <v>22.739906988256113</v>
      </c>
      <c r="C132" s="201">
        <f>HLOOKUP(CONCATENATE(C$5,$L132),BECO_Resultados!$D$7:$HX$87,BECO_Resultados!$A$48,FALSE)</f>
        <v>9.5752645117224855</v>
      </c>
      <c r="D132" s="201">
        <f>HLOOKUP(CONCATENATE(D$5,$L132),BECO_Resultados!$D$7:$HX$87,BECO_Resultados!$A$48,FALSE)</f>
        <v>12.612913742952095</v>
      </c>
      <c r="E132" s="201">
        <f>HLOOKUP(CONCATENATE(E$5,$L132),BECO_Resultados!$D$7:$HX$87,BECO_Resultados!$A$48,FALSE)</f>
        <v>6.0205518943445835</v>
      </c>
      <c r="F132" s="201">
        <f>HLOOKUP(CONCATENATE(F$5,$L132),BECO_Resultados!$D$7:$HX$87,BECO_Resultados!$A$48,FALSE)</f>
        <v>24.332718000738964</v>
      </c>
      <c r="G132" s="201">
        <f>HLOOKUP(CONCATENATE(G$5,$L132),BECO_Resultados!$D$7:$HX$87,BECO_Resultados!$A$48,FALSE)</f>
        <v>18.218491138411341</v>
      </c>
      <c r="H132" s="201">
        <f>HLOOKUP(CONCATENATE(H$5,$L132),BECO_Resultados!$D$7:$HX$87,BECO_Resultados!$A$48,FALSE)</f>
        <v>9.686216060626947</v>
      </c>
      <c r="I132" s="201">
        <f>HLOOKUP(CONCATENATE(I$5,$L132),BECO_Resultados!$D$7:$HX$87,BECO_Resultados!$A$48,FALSE)</f>
        <v>21.727207663725718</v>
      </c>
      <c r="J132" s="201">
        <f>HLOOKUP(CONCATENATE(J$5,$L132),BECO_Resultados!$D$7:$HX$87,BECO_Resultados!$A$48,FALSE)</f>
        <v>27.540777143784421</v>
      </c>
      <c r="K132" s="201">
        <f>HLOOKUP(CONCATENATE(K$5,$L132),BECO_Resultados!$D$7:$HX$87,BECO_Resultados!$A$48,FALSE)</f>
        <v>31.260209068300743</v>
      </c>
      <c r="L132" s="166" t="s">
        <v>44</v>
      </c>
    </row>
    <row r="133" spans="1:12" ht="12" customHeight="1" x14ac:dyDescent="0.25">
      <c r="A133" s="612" t="str">
        <f>VLOOKUP(L133,'Bases de Cálculo'!$B$9:$C$33,2,FALSE)</f>
        <v>FUEL OIL</v>
      </c>
      <c r="B133" s="613">
        <f>HLOOKUP(CONCATENATE(B$5,$L133),BECO_Resultados!$D$7:$HX$87,BECO_Resultados!$A$48,FALSE)</f>
        <v>5279.6446309726525</v>
      </c>
      <c r="C133" s="613">
        <f>HLOOKUP(CONCATENATE(C$5,$L133),BECO_Resultados!$D$7:$HX$87,BECO_Resultados!$A$48,FALSE)</f>
        <v>6010.6768857890711</v>
      </c>
      <c r="D133" s="613">
        <f>HLOOKUP(CONCATENATE(D$5,$L133),BECO_Resultados!$D$7:$HX$87,BECO_Resultados!$A$48,FALSE)</f>
        <v>6874.0991953297789</v>
      </c>
      <c r="E133" s="613">
        <f>HLOOKUP(CONCATENATE(E$5,$L133),BECO_Resultados!$D$7:$HX$87,BECO_Resultados!$A$48,FALSE)</f>
        <v>5188.987857656959</v>
      </c>
      <c r="F133" s="613">
        <f>HLOOKUP(CONCATENATE(F$5,$L133),BECO_Resultados!$D$7:$HX$87,BECO_Resultados!$A$48,FALSE)</f>
        <v>3827.1749131833044</v>
      </c>
      <c r="G133" s="613">
        <f>HLOOKUP(CONCATENATE(G$5,$L133),BECO_Resultados!$D$7:$HX$87,BECO_Resultados!$A$48,FALSE)</f>
        <v>3974.352220040555</v>
      </c>
      <c r="H133" s="613">
        <f>HLOOKUP(CONCATENATE(H$5,$L133),BECO_Resultados!$D$7:$HX$87,BECO_Resultados!$A$48,FALSE)</f>
        <v>999.42677741571651</v>
      </c>
      <c r="I133" s="613">
        <f>HLOOKUP(CONCATENATE(I$5,$L133),BECO_Resultados!$D$7:$HX$87,BECO_Resultados!$A$48,FALSE)</f>
        <v>748.43628018119693</v>
      </c>
      <c r="J133" s="613">
        <f>HLOOKUP(CONCATENATE(J$5,$L133),BECO_Resultados!$D$7:$HX$87,BECO_Resultados!$A$48,FALSE)</f>
        <v>419.84115102268271</v>
      </c>
      <c r="K133" s="613">
        <f>HLOOKUP(CONCATENATE(K$5,$L133),BECO_Resultados!$D$7:$HX$87,BECO_Resultados!$A$48,FALSE)</f>
        <v>0</v>
      </c>
      <c r="L133" s="166" t="s">
        <v>39</v>
      </c>
    </row>
    <row r="134" spans="1:12" ht="12" customHeight="1" x14ac:dyDescent="0.25">
      <c r="A134" s="616" t="str">
        <f>VLOOKUP(L134,'Bases de Cálculo'!$B$9:$C$33,2,FALSE)</f>
        <v>HIDROENERGÍA</v>
      </c>
      <c r="B134" s="201">
        <f>HLOOKUP(CONCATENATE(B$5,$L134),BECO_Resultados!$D$7:$HX$87,BECO_Resultados!$A$48,FALSE)</f>
        <v>0</v>
      </c>
      <c r="C134" s="201">
        <f>HLOOKUP(CONCATENATE(C$5,$L134),BECO_Resultados!$D$7:$HX$87,BECO_Resultados!$A$48,FALSE)</f>
        <v>0</v>
      </c>
      <c r="D134" s="201">
        <f>HLOOKUP(CONCATENATE(D$5,$L134),BECO_Resultados!$D$7:$HX$87,BECO_Resultados!$A$48,FALSE)</f>
        <v>0</v>
      </c>
      <c r="E134" s="201">
        <f>HLOOKUP(CONCATENATE(E$5,$L134),BECO_Resultados!$D$7:$HX$87,BECO_Resultados!$A$48,FALSE)</f>
        <v>0</v>
      </c>
      <c r="F134" s="201">
        <f>HLOOKUP(CONCATENATE(F$5,$L134),BECO_Resultados!$D$7:$HX$87,BECO_Resultados!$A$48,FALSE)</f>
        <v>0</v>
      </c>
      <c r="G134" s="201">
        <f>HLOOKUP(CONCATENATE(G$5,$L134),BECO_Resultados!$D$7:$HX$87,BECO_Resultados!$A$48,FALSE)</f>
        <v>0</v>
      </c>
      <c r="H134" s="201">
        <f>HLOOKUP(CONCATENATE(H$5,$L134),BECO_Resultados!$D$7:$HX$87,BECO_Resultados!$A$48,FALSE)</f>
        <v>0</v>
      </c>
      <c r="I134" s="201">
        <f>HLOOKUP(CONCATENATE(I$5,$L134),BECO_Resultados!$D$7:$HX$87,BECO_Resultados!$A$48,FALSE)</f>
        <v>0</v>
      </c>
      <c r="J134" s="201">
        <f>HLOOKUP(CONCATENATE(J$5,$L134),BECO_Resultados!$D$7:$HX$87,BECO_Resultados!$A$48,FALSE)</f>
        <v>0</v>
      </c>
      <c r="K134" s="201">
        <f>HLOOKUP(CONCATENATE(K$5,$L134),BECO_Resultados!$D$7:$HX$87,BECO_Resultados!$A$48,FALSE)</f>
        <v>0</v>
      </c>
      <c r="L134" s="166" t="s">
        <v>29</v>
      </c>
    </row>
    <row r="135" spans="1:12" ht="12" customHeight="1" x14ac:dyDescent="0.25">
      <c r="A135" s="612" t="str">
        <f>VLOOKUP(L135,'Bases de Cálculo'!$B$9:$C$33,2,FALSE)</f>
        <v>OTROS RENOVABLES</v>
      </c>
      <c r="B135" s="613">
        <f>HLOOKUP(CONCATENATE(B$5,$L135),BECO_Resultados!$D$7:$HX$87,BECO_Resultados!$A$48,FALSE)</f>
        <v>0</v>
      </c>
      <c r="C135" s="613">
        <f>HLOOKUP(CONCATENATE(C$5,$L135),BECO_Resultados!$D$7:$HX$87,BECO_Resultados!$A$48,FALSE)</f>
        <v>0</v>
      </c>
      <c r="D135" s="613">
        <f>HLOOKUP(CONCATENATE(D$5,$L135),BECO_Resultados!$D$7:$HX$87,BECO_Resultados!$A$48,FALSE)</f>
        <v>0</v>
      </c>
      <c r="E135" s="613">
        <f>HLOOKUP(CONCATENATE(E$5,$L135),BECO_Resultados!$D$7:$HX$87,BECO_Resultados!$A$48,FALSE)</f>
        <v>0</v>
      </c>
      <c r="F135" s="613">
        <f>HLOOKUP(CONCATENATE(F$5,$L135),BECO_Resultados!$D$7:$HX$87,BECO_Resultados!$A$48,FALSE)</f>
        <v>0</v>
      </c>
      <c r="G135" s="613">
        <f>HLOOKUP(CONCATENATE(G$5,$L135),BECO_Resultados!$D$7:$HX$87,BECO_Resultados!$A$48,FALSE)</f>
        <v>0</v>
      </c>
      <c r="H135" s="613">
        <f>HLOOKUP(CONCATENATE(H$5,$L135),BECO_Resultados!$D$7:$HX$87,BECO_Resultados!$A$48,FALSE)</f>
        <v>0</v>
      </c>
      <c r="I135" s="613">
        <f>HLOOKUP(CONCATENATE(I$5,$L135),BECO_Resultados!$D$7:$HX$87,BECO_Resultados!$A$48,FALSE)</f>
        <v>0</v>
      </c>
      <c r="J135" s="613">
        <f>HLOOKUP(CONCATENATE(J$5,$L135),BECO_Resultados!$D$7:$HX$87,BECO_Resultados!$A$48,FALSE)</f>
        <v>0</v>
      </c>
      <c r="K135" s="613">
        <f>HLOOKUP(CONCATENATE(K$5,$L135),BECO_Resultados!$D$7:$HX$87,BECO_Resultados!$A$48,FALSE)</f>
        <v>0</v>
      </c>
      <c r="L135" s="166" t="s">
        <v>118</v>
      </c>
    </row>
    <row r="136" spans="1:12" ht="12" customHeight="1" x14ac:dyDescent="0.25">
      <c r="A136" s="616" t="str">
        <f>VLOOKUP(L136,'Bases de Cálculo'!$B$9:$C$33,2,FALSE)</f>
        <v>ALCOHOL CARBURANTE</v>
      </c>
      <c r="B136" s="201">
        <f>HLOOKUP(CONCATENATE(B$5,$L136),BECO_Resultados!$D$7:$HX$87,BECO_Resultados!$A$48,FALSE)</f>
        <v>0</v>
      </c>
      <c r="C136" s="201">
        <f>HLOOKUP(CONCATENATE(C$5,$L136),BECO_Resultados!$D$7:$HX$87,BECO_Resultados!$A$48,FALSE)</f>
        <v>0</v>
      </c>
      <c r="D136" s="201">
        <f>HLOOKUP(CONCATENATE(D$5,$L136),BECO_Resultados!$D$7:$HX$87,BECO_Resultados!$A$48,FALSE)</f>
        <v>0</v>
      </c>
      <c r="E136" s="201">
        <f>HLOOKUP(CONCATENATE(E$5,$L136),BECO_Resultados!$D$7:$HX$87,BECO_Resultados!$A$48,FALSE)</f>
        <v>0</v>
      </c>
      <c r="F136" s="201">
        <f>HLOOKUP(CONCATENATE(F$5,$L136),BECO_Resultados!$D$7:$HX$87,BECO_Resultados!$A$48,FALSE)</f>
        <v>0</v>
      </c>
      <c r="G136" s="201">
        <f>HLOOKUP(CONCATENATE(G$5,$L136),BECO_Resultados!$D$7:$HX$87,BECO_Resultados!$A$48,FALSE)</f>
        <v>0</v>
      </c>
      <c r="H136" s="201">
        <f>HLOOKUP(CONCATENATE(H$5,$L136),BECO_Resultados!$D$7:$HX$87,BECO_Resultados!$A$48,FALSE)</f>
        <v>0</v>
      </c>
      <c r="I136" s="201">
        <f>HLOOKUP(CONCATENATE(I$5,$L136),BECO_Resultados!$D$7:$HX$87,BECO_Resultados!$A$48,FALSE)</f>
        <v>0</v>
      </c>
      <c r="J136" s="201">
        <f>HLOOKUP(CONCATENATE(J$5,$L136),BECO_Resultados!$D$7:$HX$87,BECO_Resultados!$A$48,FALSE)</f>
        <v>0</v>
      </c>
      <c r="K136" s="201">
        <f>HLOOKUP(CONCATENATE(K$5,$L136),BECO_Resultados!$D$7:$HX$87,BECO_Resultados!$A$48,FALSE)</f>
        <v>0</v>
      </c>
      <c r="L136" s="166" t="s">
        <v>33</v>
      </c>
    </row>
    <row r="137" spans="1:12" ht="12" customHeight="1" x14ac:dyDescent="0.25">
      <c r="A137" s="612" t="str">
        <f>VLOOKUP(L137,'Bases de Cálculo'!$B$9:$C$33,2,FALSE)</f>
        <v>BIODIESEL</v>
      </c>
      <c r="B137" s="613">
        <f>HLOOKUP(CONCATENATE(B$5,$L137),BECO_Resultados!$D$7:$HX$87,BECO_Resultados!$A$48,FALSE)</f>
        <v>0</v>
      </c>
      <c r="C137" s="613">
        <f>HLOOKUP(CONCATENATE(C$5,$L137),BECO_Resultados!$D$7:$HX$87,BECO_Resultados!$A$48,FALSE)</f>
        <v>0</v>
      </c>
      <c r="D137" s="613">
        <f>HLOOKUP(CONCATENATE(D$5,$L137),BECO_Resultados!$D$7:$HX$87,BECO_Resultados!$A$48,FALSE)</f>
        <v>0</v>
      </c>
      <c r="E137" s="613">
        <f>HLOOKUP(CONCATENATE(E$5,$L137),BECO_Resultados!$D$7:$HX$87,BECO_Resultados!$A$48,FALSE)</f>
        <v>0</v>
      </c>
      <c r="F137" s="613">
        <f>HLOOKUP(CONCATENATE(F$5,$L137),BECO_Resultados!$D$7:$HX$87,BECO_Resultados!$A$48,FALSE)</f>
        <v>0</v>
      </c>
      <c r="G137" s="613">
        <f>HLOOKUP(CONCATENATE(G$5,$L137),BECO_Resultados!$D$7:$HX$87,BECO_Resultados!$A$48,FALSE)</f>
        <v>0</v>
      </c>
      <c r="H137" s="613">
        <f>HLOOKUP(CONCATENATE(H$5,$L137),BECO_Resultados!$D$7:$HX$87,BECO_Resultados!$A$48,FALSE)</f>
        <v>0</v>
      </c>
      <c r="I137" s="613">
        <f>HLOOKUP(CONCATENATE(I$5,$L137),BECO_Resultados!$D$7:$HX$87,BECO_Resultados!$A$48,FALSE)</f>
        <v>0</v>
      </c>
      <c r="J137" s="613">
        <f>HLOOKUP(CONCATENATE(J$5,$L137),BECO_Resultados!$D$7:$HX$87,BECO_Resultados!$A$48,FALSE)</f>
        <v>0</v>
      </c>
      <c r="K137" s="613">
        <f>HLOOKUP(CONCATENATE(K$5,$L137),BECO_Resultados!$D$7:$HX$87,BECO_Resultados!$A$48,FALSE)</f>
        <v>0</v>
      </c>
      <c r="L137" s="166" t="s">
        <v>34</v>
      </c>
    </row>
    <row r="138" spans="1:12" ht="12" customHeight="1" x14ac:dyDescent="0.25">
      <c r="A138" s="616" t="str">
        <f>VLOOKUP(L138,'Bases de Cálculo'!$B$9:$C$33,2,FALSE)</f>
        <v>GAS INDUSTRIAL DE ALTO HORNO</v>
      </c>
      <c r="B138" s="201">
        <f>HLOOKUP(CONCATENATE(B$5,$L138),BECO_Resultados!$D$7:$HX$87,BECO_Resultados!$A$48,FALSE)</f>
        <v>0</v>
      </c>
      <c r="C138" s="201">
        <f>HLOOKUP(CONCATENATE(C$5,$L138),BECO_Resultados!$D$7:$HX$87,BECO_Resultados!$A$48,FALSE)</f>
        <v>0</v>
      </c>
      <c r="D138" s="201">
        <f>HLOOKUP(CONCATENATE(D$5,$L138),BECO_Resultados!$D$7:$HX$87,BECO_Resultados!$A$48,FALSE)</f>
        <v>0</v>
      </c>
      <c r="E138" s="201">
        <f>HLOOKUP(CONCATENATE(E$5,$L138),BECO_Resultados!$D$7:$HX$87,BECO_Resultados!$A$48,FALSE)</f>
        <v>0</v>
      </c>
      <c r="F138" s="201">
        <f>HLOOKUP(CONCATENATE(F$5,$L138),BECO_Resultados!$D$7:$HX$87,BECO_Resultados!$A$48,FALSE)</f>
        <v>0</v>
      </c>
      <c r="G138" s="201">
        <f>HLOOKUP(CONCATENATE(G$5,$L138),BECO_Resultados!$D$7:$HX$87,BECO_Resultados!$A$48,FALSE)</f>
        <v>0</v>
      </c>
      <c r="H138" s="201">
        <f>HLOOKUP(CONCATENATE(H$5,$L138),BECO_Resultados!$D$7:$HX$87,BECO_Resultados!$A$48,FALSE)</f>
        <v>0</v>
      </c>
      <c r="I138" s="201">
        <f>HLOOKUP(CONCATENATE(I$5,$L138),BECO_Resultados!$D$7:$HX$87,BECO_Resultados!$A$48,FALSE)</f>
        <v>0</v>
      </c>
      <c r="J138" s="201">
        <f>HLOOKUP(CONCATENATE(J$5,$L138),BECO_Resultados!$D$7:$HX$87,BECO_Resultados!$A$48,FALSE)</f>
        <v>0</v>
      </c>
      <c r="K138" s="201">
        <f>HLOOKUP(CONCATENATE(K$5,$L138),BECO_Resultados!$D$7:$HX$87,BECO_Resultados!$A$48,FALSE)</f>
        <v>0</v>
      </c>
      <c r="L138" s="166" t="s">
        <v>40</v>
      </c>
    </row>
    <row r="139" spans="1:12" ht="12" customHeight="1" x14ac:dyDescent="0.25">
      <c r="A139" s="610"/>
      <c r="B139" s="623">
        <f>SUM(B117:B138)-B123</f>
        <v>288962.71326359361</v>
      </c>
      <c r="C139" s="623">
        <f t="shared" ref="C139:K139" si="8">SUM(C117:C138)-C123</f>
        <v>210301.43706070061</v>
      </c>
      <c r="D139" s="623">
        <f t="shared" si="8"/>
        <v>341162.03923751309</v>
      </c>
      <c r="E139" s="623">
        <f t="shared" si="8"/>
        <v>308442.57976617117</v>
      </c>
      <c r="F139" s="623">
        <f t="shared" si="8"/>
        <v>275696.20632943854</v>
      </c>
      <c r="G139" s="623">
        <f t="shared" si="8"/>
        <v>290906.90754899656</v>
      </c>
      <c r="H139" s="623">
        <f t="shared" si="8"/>
        <v>293879.49796748429</v>
      </c>
      <c r="I139" s="623">
        <f t="shared" si="8"/>
        <v>299935.4822815879</v>
      </c>
      <c r="J139" s="623">
        <f t="shared" si="8"/>
        <v>314697.70557809831</v>
      </c>
      <c r="K139" s="623">
        <f t="shared" si="8"/>
        <v>355032.97558337072</v>
      </c>
    </row>
    <row r="140" spans="1:12" ht="12" customHeight="1" x14ac:dyDescent="0.25">
      <c r="A140" s="604"/>
      <c r="B140" s="604"/>
      <c r="C140" s="604"/>
      <c r="D140" s="604"/>
      <c r="E140" s="604"/>
      <c r="F140" s="604"/>
      <c r="G140" s="604"/>
      <c r="H140" s="604"/>
      <c r="I140" s="604"/>
      <c r="J140" s="604"/>
      <c r="K140" s="604"/>
    </row>
    <row r="141" spans="1:12" ht="12" customHeight="1" x14ac:dyDescent="0.25">
      <c r="A141" s="604"/>
      <c r="B141" s="604"/>
      <c r="C141" s="604"/>
      <c r="D141" s="604"/>
      <c r="E141" s="604"/>
      <c r="F141" s="604"/>
      <c r="G141" s="604"/>
      <c r="H141" s="604"/>
      <c r="I141" s="604"/>
      <c r="J141" s="604"/>
      <c r="K141" s="604"/>
    </row>
    <row r="142" spans="1:12" ht="12" customHeight="1" x14ac:dyDescent="0.25">
      <c r="A142" s="608" t="s">
        <v>794</v>
      </c>
      <c r="B142" s="604"/>
      <c r="C142" s="604"/>
      <c r="D142" s="604"/>
      <c r="E142" s="604"/>
      <c r="F142" s="604"/>
      <c r="G142" s="604"/>
      <c r="H142" s="604"/>
      <c r="I142" s="604"/>
      <c r="J142" s="604"/>
      <c r="K142" s="604"/>
    </row>
    <row r="143" spans="1:12" ht="12" customHeight="1" x14ac:dyDescent="0.25">
      <c r="A143" s="610" t="s">
        <v>329</v>
      </c>
      <c r="B143" s="611">
        <v>2006</v>
      </c>
      <c r="C143" s="611">
        <v>2007</v>
      </c>
      <c r="D143" s="611">
        <v>2008</v>
      </c>
      <c r="E143" s="611">
        <v>2009</v>
      </c>
      <c r="F143" s="611">
        <v>2010</v>
      </c>
      <c r="G143" s="611">
        <v>2011</v>
      </c>
      <c r="H143" s="611">
        <v>2012</v>
      </c>
      <c r="I143" s="611">
        <v>2013</v>
      </c>
      <c r="J143" s="611">
        <v>2014</v>
      </c>
      <c r="K143" s="611">
        <v>2015</v>
      </c>
    </row>
    <row r="144" spans="1:12" ht="12" customHeight="1" x14ac:dyDescent="0.25">
      <c r="A144" s="612" t="str">
        <f>VLOOKUP(L144,'Bases de Cálculo'!$B$9:$C$33,2,FALSE)</f>
        <v>DIESEL OIL</v>
      </c>
      <c r="B144" s="613">
        <f>HLOOKUP(CONCATENATE(B$5,$L144),BECO_Resultados!$D$7:$HX$87,BECO_Resultados!$A$72,FALSE)</f>
        <v>135886.51929505554</v>
      </c>
      <c r="C144" s="613">
        <f>HLOOKUP(CONCATENATE(C$5,$L144),BECO_Resultados!$D$7:$HX$87,BECO_Resultados!$A$72,FALSE)</f>
        <v>145106.4597319006</v>
      </c>
      <c r="D144" s="613">
        <f>HLOOKUP(CONCATENATE(D$5,$L144),BECO_Resultados!$D$7:$HX$87,BECO_Resultados!$A$72,FALSE)</f>
        <v>151060.76209611175</v>
      </c>
      <c r="E144" s="613">
        <f>HLOOKUP(CONCATENATE(E$5,$L144),BECO_Resultados!$D$7:$HX$87,BECO_Resultados!$A$72,FALSE)</f>
        <v>159511.25218492723</v>
      </c>
      <c r="F144" s="613">
        <f>HLOOKUP(CONCATENATE(F$5,$L144),BECO_Resultados!$D$7:$HX$87,BECO_Resultados!$A$72,FALSE)</f>
        <v>165685.12916904181</v>
      </c>
      <c r="G144" s="613">
        <f>HLOOKUP(CONCATENATE(G$5,$L144),BECO_Resultados!$D$7:$HX$87,BECO_Resultados!$A$72,FALSE)</f>
        <v>182050.29349123745</v>
      </c>
      <c r="H144" s="613">
        <f>HLOOKUP(CONCATENATE(H$5,$L144),BECO_Resultados!$D$7:$HX$87,BECO_Resultados!$A$72,FALSE)</f>
        <v>186766.43130585953</v>
      </c>
      <c r="I144" s="613">
        <f>HLOOKUP(CONCATENATE(I$5,$L144),BECO_Resultados!$D$7:$HX$87,BECO_Resultados!$A$72,FALSE)</f>
        <v>189590.88437093538</v>
      </c>
      <c r="J144" s="613">
        <f>HLOOKUP(CONCATENATE(J$5,$L144),BECO_Resultados!$D$7:$HX$87,BECO_Resultados!$A$72,FALSE)</f>
        <v>195117.38055314191</v>
      </c>
      <c r="K144" s="613">
        <f>HLOOKUP(CONCATENATE(K$5,$L144),BECO_Resultados!$D$7:$HX$87,BECO_Resultados!$A$72,FALSE)</f>
        <v>205207.87251454071</v>
      </c>
      <c r="L144" s="604" t="s">
        <v>37</v>
      </c>
    </row>
    <row r="145" spans="1:12" ht="12" customHeight="1" x14ac:dyDescent="0.25">
      <c r="A145" s="616" t="str">
        <f>VLOOKUP(L145,'Bases de Cálculo'!$B$9:$C$33,2,FALSE)</f>
        <v>GASOLINA MOTOR</v>
      </c>
      <c r="B145" s="201">
        <f>HLOOKUP(CONCATENATE(B$5,$L145),BECO_Resultados!$D$7:$HX$87,BECO_Resultados!$A$72,FALSE)</f>
        <v>157619.44244046646</v>
      </c>
      <c r="C145" s="201">
        <f>HLOOKUP(CONCATENATE(C$5,$L145),BECO_Resultados!$D$7:$HX$87,BECO_Resultados!$A$72,FALSE)</f>
        <v>153460.00597645645</v>
      </c>
      <c r="D145" s="201">
        <f>HLOOKUP(CONCATENATE(D$5,$L145),BECO_Resultados!$D$7:$HX$87,BECO_Resultados!$A$72,FALSE)</f>
        <v>146928.09846860517</v>
      </c>
      <c r="E145" s="201">
        <f>HLOOKUP(CONCATENATE(E$5,$L145),BECO_Resultados!$D$7:$HX$87,BECO_Resultados!$A$72,FALSE)</f>
        <v>146663.54521975765</v>
      </c>
      <c r="F145" s="201">
        <f>HLOOKUP(CONCATENATE(F$5,$L145),BECO_Resultados!$D$7:$HX$87,BECO_Resultados!$A$72,FALSE)</f>
        <v>150404.76455403984</v>
      </c>
      <c r="G145" s="201">
        <f>HLOOKUP(CONCATENATE(G$5,$L145),BECO_Resultados!$D$7:$HX$87,BECO_Resultados!$A$72,FALSE)</f>
        <v>156246.73651083649</v>
      </c>
      <c r="H145" s="201">
        <f>HLOOKUP(CONCATENATE(H$5,$L145),BECO_Resultados!$D$7:$HX$87,BECO_Resultados!$A$72,FALSE)</f>
        <v>162107.97854960788</v>
      </c>
      <c r="I145" s="201">
        <f>HLOOKUP(CONCATENATE(I$5,$L145),BECO_Resultados!$D$7:$HX$87,BECO_Resultados!$A$72,FALSE)</f>
        <v>169700.81156859224</v>
      </c>
      <c r="J145" s="201">
        <f>HLOOKUP(CONCATENATE(J$5,$L145),BECO_Resultados!$D$7:$HX$87,BECO_Resultados!$A$72,FALSE)</f>
        <v>181290.94291392423</v>
      </c>
      <c r="K145" s="201">
        <f>HLOOKUP(CONCATENATE(K$5,$L145),BECO_Resultados!$D$7:$HX$87,BECO_Resultados!$A$72,FALSE)</f>
        <v>205066.97923412159</v>
      </c>
      <c r="L145" s="604" t="s">
        <v>42</v>
      </c>
    </row>
    <row r="146" spans="1:12" ht="12" customHeight="1" x14ac:dyDescent="0.25">
      <c r="A146" s="612" t="str">
        <f>VLOOKUP(L146,'Bases de Cálculo'!$B$9:$C$33,2,FALSE)</f>
        <v>KEROSENE Y JET FUEL</v>
      </c>
      <c r="B146" s="613">
        <f>HLOOKUP(CONCATENATE(B$5,$L146),BECO_Resultados!$D$7:$HX$87,BECO_Resultados!$A$72,FALSE)</f>
        <v>28022.504312668887</v>
      </c>
      <c r="C146" s="613">
        <f>HLOOKUP(CONCATENATE(C$5,$L146),BECO_Resultados!$D$7:$HX$87,BECO_Resultados!$A$72,FALSE)</f>
        <v>28460.529584813477</v>
      </c>
      <c r="D146" s="613">
        <f>HLOOKUP(CONCATENATE(D$5,$L146),BECO_Resultados!$D$7:$HX$87,BECO_Resultados!$A$72,FALSE)</f>
        <v>29357.625248152381</v>
      </c>
      <c r="E146" s="613">
        <f>HLOOKUP(CONCATENATE(E$5,$L146),BECO_Resultados!$D$7:$HX$87,BECO_Resultados!$A$72,FALSE)</f>
        <v>29540.807153102745</v>
      </c>
      <c r="F146" s="613">
        <f>HLOOKUP(CONCATENATE(F$5,$L146),BECO_Resultados!$D$7:$HX$87,BECO_Resultados!$A$72,FALSE)</f>
        <v>29562.289968945213</v>
      </c>
      <c r="G146" s="613">
        <f>HLOOKUP(CONCATENATE(G$5,$L146),BECO_Resultados!$D$7:$HX$87,BECO_Resultados!$A$72,FALSE)</f>
        <v>31143.710637081011</v>
      </c>
      <c r="H146" s="613">
        <f>HLOOKUP(CONCATENATE(H$5,$L146),BECO_Resultados!$D$7:$HX$87,BECO_Resultados!$A$72,FALSE)</f>
        <v>33317.228356425505</v>
      </c>
      <c r="I146" s="613">
        <f>HLOOKUP(CONCATENATE(I$5,$L146),BECO_Resultados!$D$7:$HX$87,BECO_Resultados!$A$72,FALSE)</f>
        <v>34736.67144055893</v>
      </c>
      <c r="J146" s="613">
        <f>HLOOKUP(CONCATENATE(J$5,$L146),BECO_Resultados!$D$7:$HX$87,BECO_Resultados!$A$72,FALSE)</f>
        <v>44055.066628651344</v>
      </c>
      <c r="K146" s="613">
        <f>HLOOKUP(CONCATENATE(K$5,$L146),BECO_Resultados!$D$7:$HX$87,BECO_Resultados!$A$72,FALSE)</f>
        <v>47730.241364259171</v>
      </c>
      <c r="L146" s="604" t="s">
        <v>44</v>
      </c>
    </row>
    <row r="147" spans="1:12" ht="12" customHeight="1" x14ac:dyDescent="0.25">
      <c r="A147" s="616" t="str">
        <f>VLOOKUP(L147,'Bases de Cálculo'!$B$9:$C$33,2,FALSE)</f>
        <v>GAS NATURAL</v>
      </c>
      <c r="B147" s="201">
        <f>HLOOKUP(CONCATENATE(B$5,$L147),BECO_Resultados!$D$7:$HX$87,BECO_Resultados!$A$72,FALSE)</f>
        <v>18345.536427134335</v>
      </c>
      <c r="C147" s="201">
        <f>HLOOKUP(CONCATENATE(C$5,$L147),BECO_Resultados!$D$7:$HX$87,BECO_Resultados!$A$72,FALSE)</f>
        <v>25896.446549908567</v>
      </c>
      <c r="D147" s="201">
        <f>HLOOKUP(CONCATENATE(D$5,$L147),BECO_Resultados!$D$7:$HX$87,BECO_Resultados!$A$72,FALSE)</f>
        <v>31394.04325065012</v>
      </c>
      <c r="E147" s="201">
        <f>HLOOKUP(CONCATENATE(E$5,$L147),BECO_Resultados!$D$7:$HX$87,BECO_Resultados!$A$72,FALSE)</f>
        <v>27271.72233001731</v>
      </c>
      <c r="F147" s="201">
        <f>HLOOKUP(CONCATENATE(F$5,$L147),BECO_Resultados!$D$7:$HX$87,BECO_Resultados!$A$72,FALSE)</f>
        <v>25649.636824693185</v>
      </c>
      <c r="G147" s="201">
        <f>HLOOKUP(CONCATENATE(G$5,$L147),BECO_Resultados!$D$7:$HX$87,BECO_Resultados!$A$72,FALSE)</f>
        <v>25694.656711939693</v>
      </c>
      <c r="H147" s="201">
        <f>HLOOKUP(CONCATENATE(H$5,$L147),BECO_Resultados!$D$7:$HX$87,BECO_Resultados!$A$72,FALSE)</f>
        <v>25796.314516263588</v>
      </c>
      <c r="I147" s="201">
        <f>HLOOKUP(CONCATENATE(I$5,$L147),BECO_Resultados!$D$7:$HX$87,BECO_Resultados!$A$72,FALSE)</f>
        <v>28564.99136159947</v>
      </c>
      <c r="J147" s="201">
        <f>HLOOKUP(CONCATENATE(J$5,$L147),BECO_Resultados!$D$7:$HX$87,BECO_Resultados!$A$72,FALSE)</f>
        <v>29781.77808524081</v>
      </c>
      <c r="K147" s="201">
        <f>HLOOKUP(CONCATENATE(K$5,$L147),BECO_Resultados!$D$7:$HX$87,BECO_Resultados!$A$72,FALSE)</f>
        <v>29466.833299953192</v>
      </c>
      <c r="L147" s="604" t="s">
        <v>28</v>
      </c>
    </row>
    <row r="148" spans="1:12" ht="12" customHeight="1" x14ac:dyDescent="0.25">
      <c r="A148" s="612" t="str">
        <f>VLOOKUP(L148,'Bases de Cálculo'!$B$9:$C$33,2,FALSE)</f>
        <v>FUEL OIL</v>
      </c>
      <c r="B148" s="613">
        <f>HLOOKUP(CONCATENATE(B$5,$L148),BECO_Resultados!$D$7:$HX$87,BECO_Resultados!$A$72,FALSE)</f>
        <v>0</v>
      </c>
      <c r="C148" s="613">
        <f>HLOOKUP(CONCATENATE(C$5,$L148),BECO_Resultados!$D$7:$HX$87,BECO_Resultados!$A$72,FALSE)</f>
        <v>0</v>
      </c>
      <c r="D148" s="613">
        <f>HLOOKUP(CONCATENATE(D$5,$L148),BECO_Resultados!$D$7:$HX$87,BECO_Resultados!$A$72,FALSE)</f>
        <v>0</v>
      </c>
      <c r="E148" s="613">
        <f>HLOOKUP(CONCATENATE(E$5,$L148),BECO_Resultados!$D$7:$HX$87,BECO_Resultados!$A$72,FALSE)</f>
        <v>0</v>
      </c>
      <c r="F148" s="613">
        <f>HLOOKUP(CONCATENATE(F$5,$L148),BECO_Resultados!$D$7:$HX$87,BECO_Resultados!$A$72,FALSE)</f>
        <v>8.0146643921176501</v>
      </c>
      <c r="G148" s="613">
        <f>HLOOKUP(CONCATENATE(G$5,$L148),BECO_Resultados!$D$7:$HX$87,BECO_Resultados!$A$72,FALSE)</f>
        <v>0</v>
      </c>
      <c r="H148" s="613">
        <f>HLOOKUP(CONCATENATE(H$5,$L148),BECO_Resultados!$D$7:$HX$87,BECO_Resultados!$A$72,FALSE)</f>
        <v>15.827148401870309</v>
      </c>
      <c r="I148" s="613">
        <f>HLOOKUP(CONCATENATE(I$5,$L148),BECO_Resultados!$D$7:$HX$87,BECO_Resultados!$A$72,FALSE)</f>
        <v>153.98929051825868</v>
      </c>
      <c r="J148" s="613">
        <f>HLOOKUP(CONCATENATE(J$5,$L148),BECO_Resultados!$D$7:$HX$87,BECO_Resultados!$A$72,FALSE)</f>
        <v>4361.3678218512323</v>
      </c>
      <c r="K148" s="613">
        <f>HLOOKUP(CONCATENATE(K$5,$L148),BECO_Resultados!$D$7:$HX$87,BECO_Resultados!$A$72,FALSE)</f>
        <v>6778.1770207635163</v>
      </c>
      <c r="L148" s="604" t="s">
        <v>39</v>
      </c>
    </row>
    <row r="149" spans="1:12" ht="12" customHeight="1" x14ac:dyDescent="0.25">
      <c r="A149" s="616" t="str">
        <f>VLOOKUP(L149,'Bases de Cálculo'!$B$9:$C$33,2,FALSE)</f>
        <v>ENERGÍA ELECTRICA SIN</v>
      </c>
      <c r="B149" s="201">
        <f>HLOOKUP(CONCATENATE(B$5,$L149),BECO_Resultados!$D$7:$HX$87,BECO_Resultados!$A$72,FALSE)</f>
        <v>203.98924799999998</v>
      </c>
      <c r="C149" s="201">
        <f>HLOOKUP(CONCATENATE(C$5,$L149),BECO_Resultados!$D$7:$HX$87,BECO_Resultados!$A$72,FALSE)</f>
        <v>204.193872</v>
      </c>
      <c r="D149" s="201">
        <f>HLOOKUP(CONCATENATE(D$5,$L149),BECO_Resultados!$D$7:$HX$87,BECO_Resultados!$A$72,FALSE)</f>
        <v>207.78523200000001</v>
      </c>
      <c r="E149" s="201">
        <f>HLOOKUP(CONCATENATE(E$5,$L149),BECO_Resultados!$D$7:$HX$87,BECO_Resultados!$A$72,FALSE)</f>
        <v>231.38861860799997</v>
      </c>
      <c r="F149" s="201">
        <f>HLOOKUP(CONCATENATE(F$5,$L149),BECO_Resultados!$D$7:$HX$87,BECO_Resultados!$A$72,FALSE)</f>
        <v>239.25555813599999</v>
      </c>
      <c r="G149" s="201">
        <f>HLOOKUP(CONCATENATE(G$5,$L149),BECO_Resultados!$D$7:$HX$87,BECO_Resultados!$A$72,FALSE)</f>
        <v>245.32239726</v>
      </c>
      <c r="H149" s="201">
        <f>HLOOKUP(CONCATENATE(H$5,$L149),BECO_Resultados!$D$7:$HX$87,BECO_Resultados!$A$72,FALSE)</f>
        <v>254.67571274400004</v>
      </c>
      <c r="I149" s="201">
        <f>HLOOKUP(CONCATENATE(I$5,$L149),BECO_Resultados!$D$7:$HX$87,BECO_Resultados!$A$72,FALSE)</f>
        <v>278.81784954000005</v>
      </c>
      <c r="J149" s="201">
        <f>HLOOKUP(CONCATENATE(J$5,$L149),BECO_Resultados!$D$7:$HX$87,BECO_Resultados!$A$72,FALSE)</f>
        <v>277.930463868</v>
      </c>
      <c r="K149" s="201">
        <f>HLOOKUP(CONCATENATE(K$5,$L149),BECO_Resultados!$D$7:$HX$87,BECO_Resultados!$A$72,FALSE)</f>
        <v>290.64004162560002</v>
      </c>
      <c r="L149" s="604" t="s">
        <v>38</v>
      </c>
    </row>
    <row r="150" spans="1:12" ht="12" customHeight="1" x14ac:dyDescent="0.25">
      <c r="A150" s="612" t="str">
        <f>VLOOKUP(L150,'Bases de Cálculo'!$B$9:$C$33,2,FALSE)</f>
        <v>CARBÓN MINERAL</v>
      </c>
      <c r="B150" s="613">
        <f>HLOOKUP(CONCATENATE(B$5,$L150),BECO_Resultados!$D$7:$HX$87,BECO_Resultados!$A$72,FALSE)</f>
        <v>0</v>
      </c>
      <c r="C150" s="613">
        <f>HLOOKUP(CONCATENATE(C$5,$L150),BECO_Resultados!$D$7:$HX$87,BECO_Resultados!$A$72,FALSE)</f>
        <v>0</v>
      </c>
      <c r="D150" s="613">
        <f>HLOOKUP(CONCATENATE(D$5,$L150),BECO_Resultados!$D$7:$HX$87,BECO_Resultados!$A$72,FALSE)</f>
        <v>0</v>
      </c>
      <c r="E150" s="613">
        <f>HLOOKUP(CONCATENATE(E$5,$L150),BECO_Resultados!$D$7:$HX$87,BECO_Resultados!$A$72,FALSE)</f>
        <v>0</v>
      </c>
      <c r="F150" s="613">
        <f>HLOOKUP(CONCATENATE(F$5,$L150),BECO_Resultados!$D$7:$HX$87,BECO_Resultados!$A$72,FALSE)</f>
        <v>0</v>
      </c>
      <c r="G150" s="613">
        <f>HLOOKUP(CONCATENATE(G$5,$L150),BECO_Resultados!$D$7:$HX$87,BECO_Resultados!$A$72,FALSE)</f>
        <v>0</v>
      </c>
      <c r="H150" s="613">
        <f>HLOOKUP(CONCATENATE(H$5,$L150),BECO_Resultados!$D$7:$HX$87,BECO_Resultados!$A$72,FALSE)</f>
        <v>0</v>
      </c>
      <c r="I150" s="613">
        <f>HLOOKUP(CONCATENATE(I$5,$L150),BECO_Resultados!$D$7:$HX$87,BECO_Resultados!$A$72,FALSE)</f>
        <v>0</v>
      </c>
      <c r="J150" s="613">
        <f>HLOOKUP(CONCATENATE(J$5,$L150),BECO_Resultados!$D$7:$HX$87,BECO_Resultados!$A$72,FALSE)</f>
        <v>0</v>
      </c>
      <c r="K150" s="613">
        <f>HLOOKUP(CONCATENATE(K$5,$L150),BECO_Resultados!$D$7:$HX$87,BECO_Resultados!$A$72,FALSE)</f>
        <v>0</v>
      </c>
      <c r="L150" s="604" t="s">
        <v>27</v>
      </c>
    </row>
    <row r="151" spans="1:12" ht="12" customHeight="1" x14ac:dyDescent="0.25">
      <c r="A151" s="616" t="str">
        <f>VLOOKUP(L151,'Bases de Cálculo'!$B$9:$C$33,2,FALSE)</f>
        <v>LEÑA</v>
      </c>
      <c r="B151" s="201">
        <f>HLOOKUP(CONCATENATE(B$5,$L151),BECO_Resultados!$D$7:$HX$87,BECO_Resultados!$A$72,FALSE)</f>
        <v>0</v>
      </c>
      <c r="C151" s="201">
        <f>HLOOKUP(CONCATENATE(C$5,$L151),BECO_Resultados!$D$7:$HX$87,BECO_Resultados!$A$72,FALSE)</f>
        <v>0</v>
      </c>
      <c r="D151" s="201">
        <f>HLOOKUP(CONCATENATE(D$5,$L151),BECO_Resultados!$D$7:$HX$87,BECO_Resultados!$A$72,FALSE)</f>
        <v>0</v>
      </c>
      <c r="E151" s="201">
        <f>HLOOKUP(CONCATENATE(E$5,$L151),BECO_Resultados!$D$7:$HX$87,BECO_Resultados!$A$72,FALSE)</f>
        <v>0</v>
      </c>
      <c r="F151" s="201">
        <f>HLOOKUP(CONCATENATE(F$5,$L151),BECO_Resultados!$D$7:$HX$87,BECO_Resultados!$A$72,FALSE)</f>
        <v>0</v>
      </c>
      <c r="G151" s="201">
        <f>HLOOKUP(CONCATENATE(G$5,$L151),BECO_Resultados!$D$7:$HX$87,BECO_Resultados!$A$72,FALSE)</f>
        <v>0</v>
      </c>
      <c r="H151" s="201">
        <f>HLOOKUP(CONCATENATE(H$5,$L151),BECO_Resultados!$D$7:$HX$87,BECO_Resultados!$A$72,FALSE)</f>
        <v>0</v>
      </c>
      <c r="I151" s="201">
        <f>HLOOKUP(CONCATENATE(I$5,$L151),BECO_Resultados!$D$7:$HX$87,BECO_Resultados!$A$72,FALSE)</f>
        <v>0</v>
      </c>
      <c r="J151" s="201">
        <f>HLOOKUP(CONCATENATE(J$5,$L151),BECO_Resultados!$D$7:$HX$87,BECO_Resultados!$A$72,FALSE)</f>
        <v>0</v>
      </c>
      <c r="K151" s="201">
        <f>HLOOKUP(CONCATENATE(K$5,$L151),BECO_Resultados!$D$7:$HX$87,BECO_Resultados!$A$72,FALSE)</f>
        <v>0</v>
      </c>
      <c r="L151" s="604" t="s">
        <v>30</v>
      </c>
    </row>
    <row r="152" spans="1:12" ht="12" customHeight="1" x14ac:dyDescent="0.25">
      <c r="A152" s="612" t="str">
        <f>VLOOKUP(L152,'Bases de Cálculo'!$B$9:$C$33,2,FALSE)</f>
        <v>BAGAZO</v>
      </c>
      <c r="B152" s="613">
        <f>HLOOKUP(CONCATENATE(B$5,$L152),BECO_Resultados!$D$7:$HX$87,BECO_Resultados!$A$72,FALSE)</f>
        <v>0</v>
      </c>
      <c r="C152" s="613">
        <f>HLOOKUP(CONCATENATE(C$5,$L152),BECO_Resultados!$D$7:$HX$87,BECO_Resultados!$A$72,FALSE)</f>
        <v>0</v>
      </c>
      <c r="D152" s="613">
        <f>HLOOKUP(CONCATENATE(D$5,$L152),BECO_Resultados!$D$7:$HX$87,BECO_Resultados!$A$72,FALSE)</f>
        <v>0</v>
      </c>
      <c r="E152" s="613">
        <f>HLOOKUP(CONCATENATE(E$5,$L152),BECO_Resultados!$D$7:$HX$87,BECO_Resultados!$A$72,FALSE)</f>
        <v>0</v>
      </c>
      <c r="F152" s="613">
        <f>HLOOKUP(CONCATENATE(F$5,$L152),BECO_Resultados!$D$7:$HX$87,BECO_Resultados!$A$72,FALSE)</f>
        <v>0</v>
      </c>
      <c r="G152" s="613">
        <f>HLOOKUP(CONCATENATE(G$5,$L152),BECO_Resultados!$D$7:$HX$87,BECO_Resultados!$A$72,FALSE)</f>
        <v>0</v>
      </c>
      <c r="H152" s="613">
        <f>HLOOKUP(CONCATENATE(H$5,$L152),BECO_Resultados!$D$7:$HX$87,BECO_Resultados!$A$72,FALSE)</f>
        <v>0</v>
      </c>
      <c r="I152" s="613">
        <f>HLOOKUP(CONCATENATE(I$5,$L152),BECO_Resultados!$D$7:$HX$87,BECO_Resultados!$A$72,FALSE)</f>
        <v>0</v>
      </c>
      <c r="J152" s="613">
        <f>HLOOKUP(CONCATENATE(J$5,$L152),BECO_Resultados!$D$7:$HX$87,BECO_Resultados!$A$72,FALSE)</f>
        <v>0</v>
      </c>
      <c r="K152" s="613">
        <f>HLOOKUP(CONCATENATE(K$5,$L152),BECO_Resultados!$D$7:$HX$87,BECO_Resultados!$A$72,FALSE)</f>
        <v>0</v>
      </c>
      <c r="L152" s="604" t="s">
        <v>26</v>
      </c>
    </row>
    <row r="153" spans="1:12" ht="12" customHeight="1" x14ac:dyDescent="0.25">
      <c r="A153" s="616" t="str">
        <f>VLOOKUP(L153,'Bases de Cálculo'!$B$9:$C$33,2,FALSE)</f>
        <v>GAS LICUADO DE PETRÓLEO</v>
      </c>
      <c r="B153" s="201">
        <f>HLOOKUP(CONCATENATE(B$5,$L153),BECO_Resultados!$D$7:$HX$87,BECO_Resultados!$A$72,FALSE)</f>
        <v>0</v>
      </c>
      <c r="C153" s="201">
        <f>HLOOKUP(CONCATENATE(C$5,$L153),BECO_Resultados!$D$7:$HX$87,BECO_Resultados!$A$72,FALSE)</f>
        <v>0</v>
      </c>
      <c r="D153" s="201">
        <f>HLOOKUP(CONCATENATE(D$5,$L153),BECO_Resultados!$D$7:$HX$87,BECO_Resultados!$A$72,FALSE)</f>
        <v>0</v>
      </c>
      <c r="E153" s="201">
        <f>HLOOKUP(CONCATENATE(E$5,$L153),BECO_Resultados!$D$7:$HX$87,BECO_Resultados!$A$72,FALSE)</f>
        <v>0</v>
      </c>
      <c r="F153" s="201">
        <f>HLOOKUP(CONCATENATE(F$5,$L153),BECO_Resultados!$D$7:$HX$87,BECO_Resultados!$A$72,FALSE)</f>
        <v>0</v>
      </c>
      <c r="G153" s="201">
        <f>HLOOKUP(CONCATENATE(G$5,$L153),BECO_Resultados!$D$7:$HX$87,BECO_Resultados!$A$72,FALSE)</f>
        <v>0</v>
      </c>
      <c r="H153" s="201">
        <f>HLOOKUP(CONCATENATE(H$5,$L153),BECO_Resultados!$D$7:$HX$87,BECO_Resultados!$A$72,FALSE)</f>
        <v>0</v>
      </c>
      <c r="I153" s="201">
        <f>HLOOKUP(CONCATENATE(I$5,$L153),BECO_Resultados!$D$7:$HX$87,BECO_Resultados!$A$72,FALSE)</f>
        <v>0</v>
      </c>
      <c r="J153" s="201">
        <f>HLOOKUP(CONCATENATE(J$5,$L153),BECO_Resultados!$D$7:$HX$87,BECO_Resultados!$A$72,FALSE)</f>
        <v>0</v>
      </c>
      <c r="K153" s="201">
        <f>HLOOKUP(CONCATENATE(K$5,$L153),BECO_Resultados!$D$7:$HX$87,BECO_Resultados!$A$72,FALSE)</f>
        <v>0</v>
      </c>
      <c r="L153" s="604" t="s">
        <v>41</v>
      </c>
    </row>
    <row r="154" spans="1:12" ht="12" customHeight="1" x14ac:dyDescent="0.25">
      <c r="A154" s="612" t="str">
        <f>VLOOKUP(L154,'Bases de Cálculo'!$B$9:$C$33,2,FALSE)</f>
        <v>COQUE</v>
      </c>
      <c r="B154" s="613">
        <f>HLOOKUP(CONCATENATE(B$5,$L154),BECO_Resultados!$D$7:$HX$87,BECO_Resultados!$A$72,FALSE)</f>
        <v>0</v>
      </c>
      <c r="C154" s="613">
        <f>HLOOKUP(CONCATENATE(C$5,$L154),BECO_Resultados!$D$7:$HX$87,BECO_Resultados!$A$72,FALSE)</f>
        <v>0</v>
      </c>
      <c r="D154" s="613">
        <f>HLOOKUP(CONCATENATE(D$5,$L154),BECO_Resultados!$D$7:$HX$87,BECO_Resultados!$A$72,FALSE)</f>
        <v>0</v>
      </c>
      <c r="E154" s="613">
        <f>HLOOKUP(CONCATENATE(E$5,$L154),BECO_Resultados!$D$7:$HX$87,BECO_Resultados!$A$72,FALSE)</f>
        <v>0</v>
      </c>
      <c r="F154" s="613">
        <f>HLOOKUP(CONCATENATE(F$5,$L154),BECO_Resultados!$D$7:$HX$87,BECO_Resultados!$A$72,FALSE)</f>
        <v>0</v>
      </c>
      <c r="G154" s="613">
        <f>HLOOKUP(CONCATENATE(G$5,$L154),BECO_Resultados!$D$7:$HX$87,BECO_Resultados!$A$72,FALSE)</f>
        <v>0</v>
      </c>
      <c r="H154" s="613">
        <f>HLOOKUP(CONCATENATE(H$5,$L154),BECO_Resultados!$D$7:$HX$87,BECO_Resultados!$A$72,FALSE)</f>
        <v>0</v>
      </c>
      <c r="I154" s="613">
        <f>HLOOKUP(CONCATENATE(I$5,$L154),BECO_Resultados!$D$7:$HX$87,BECO_Resultados!$A$72,FALSE)</f>
        <v>0</v>
      </c>
      <c r="J154" s="613">
        <f>HLOOKUP(CONCATENATE(J$5,$L154),BECO_Resultados!$D$7:$HX$87,BECO_Resultados!$A$72,FALSE)</f>
        <v>0</v>
      </c>
      <c r="K154" s="613">
        <f>HLOOKUP(CONCATENATE(K$5,$L154),BECO_Resultados!$D$7:$HX$87,BECO_Resultados!$A$72,FALSE)</f>
        <v>0</v>
      </c>
      <c r="L154" s="604" t="s">
        <v>36</v>
      </c>
    </row>
    <row r="155" spans="1:12" ht="12" customHeight="1" x14ac:dyDescent="0.25">
      <c r="A155" s="616" t="str">
        <f>VLOOKUP(L155,'Bases de Cálculo'!$B$9:$C$33,2,FALSE)</f>
        <v>AUTO &amp; COGENERACIÓN</v>
      </c>
      <c r="B155" s="201">
        <f>HLOOKUP(CONCATENATE(B$5,$L155),BECO_Resultados!$D$7:$HX$87,BECO_Resultados!$A$72,FALSE)</f>
        <v>0</v>
      </c>
      <c r="C155" s="201">
        <f>HLOOKUP(CONCATENATE(C$5,$L155),BECO_Resultados!$D$7:$HX$87,BECO_Resultados!$A$72,FALSE)</f>
        <v>0</v>
      </c>
      <c r="D155" s="201">
        <f>HLOOKUP(CONCATENATE(D$5,$L155),BECO_Resultados!$D$7:$HX$87,BECO_Resultados!$A$72,FALSE)</f>
        <v>0</v>
      </c>
      <c r="E155" s="201">
        <f>HLOOKUP(CONCATENATE(E$5,$L155),BECO_Resultados!$D$7:$HX$87,BECO_Resultados!$A$72,FALSE)</f>
        <v>0</v>
      </c>
      <c r="F155" s="201">
        <f>HLOOKUP(CONCATENATE(F$5,$L155),BECO_Resultados!$D$7:$HX$87,BECO_Resultados!$A$72,FALSE)</f>
        <v>0</v>
      </c>
      <c r="G155" s="201">
        <f>HLOOKUP(CONCATENATE(G$5,$L155),BECO_Resultados!$D$7:$HX$87,BECO_Resultados!$A$72,FALSE)</f>
        <v>0</v>
      </c>
      <c r="H155" s="201">
        <f>HLOOKUP(CONCATENATE(H$5,$L155),BECO_Resultados!$D$7:$HX$87,BECO_Resultados!$A$72,FALSE)</f>
        <v>0</v>
      </c>
      <c r="I155" s="201">
        <f>HLOOKUP(CONCATENATE(I$5,$L155),BECO_Resultados!$D$7:$HX$87,BECO_Resultados!$A$72,FALSE)</f>
        <v>0</v>
      </c>
      <c r="J155" s="201">
        <f>HLOOKUP(CONCATENATE(J$5,$L155),BECO_Resultados!$D$7:$HX$87,BECO_Resultados!$A$72,FALSE)</f>
        <v>0</v>
      </c>
      <c r="K155" s="201">
        <f>HLOOKUP(CONCATENATE(K$5,$L155),BECO_Resultados!$D$7:$HX$87,BECO_Resultados!$A$72,FALSE)</f>
        <v>0</v>
      </c>
      <c r="L155" s="604" t="s">
        <v>124</v>
      </c>
    </row>
    <row r="156" spans="1:12" ht="12" customHeight="1" x14ac:dyDescent="0.25">
      <c r="A156" s="612" t="str">
        <f>VLOOKUP(L156,'Bases de Cálculo'!$B$9:$C$33,2,FALSE)</f>
        <v>CARBÓN LEÑA</v>
      </c>
      <c r="B156" s="613">
        <f>HLOOKUP(CONCATENATE(B$5,$L156),BECO_Resultados!$D$7:$HX$87,BECO_Resultados!$A$72,FALSE)</f>
        <v>0</v>
      </c>
      <c r="C156" s="613">
        <f>HLOOKUP(CONCATENATE(C$5,$L156),BECO_Resultados!$D$7:$HX$87,BECO_Resultados!$A$72,FALSE)</f>
        <v>0</v>
      </c>
      <c r="D156" s="613">
        <f>HLOOKUP(CONCATENATE(D$5,$L156),BECO_Resultados!$D$7:$HX$87,BECO_Resultados!$A$72,FALSE)</f>
        <v>0</v>
      </c>
      <c r="E156" s="613">
        <f>HLOOKUP(CONCATENATE(E$5,$L156),BECO_Resultados!$D$7:$HX$87,BECO_Resultados!$A$72,FALSE)</f>
        <v>0</v>
      </c>
      <c r="F156" s="613">
        <f>HLOOKUP(CONCATENATE(F$5,$L156),BECO_Resultados!$D$7:$HX$87,BECO_Resultados!$A$72,FALSE)</f>
        <v>0</v>
      </c>
      <c r="G156" s="613">
        <f>HLOOKUP(CONCATENATE(G$5,$L156),BECO_Resultados!$D$7:$HX$87,BECO_Resultados!$A$72,FALSE)</f>
        <v>0</v>
      </c>
      <c r="H156" s="613">
        <f>HLOOKUP(CONCATENATE(H$5,$L156),BECO_Resultados!$D$7:$HX$87,BECO_Resultados!$A$72,FALSE)</f>
        <v>0</v>
      </c>
      <c r="I156" s="613">
        <f>HLOOKUP(CONCATENATE(I$5,$L156),BECO_Resultados!$D$7:$HX$87,BECO_Resultados!$A$72,FALSE)</f>
        <v>0</v>
      </c>
      <c r="J156" s="613">
        <f>HLOOKUP(CONCATENATE(J$5,$L156),BECO_Resultados!$D$7:$HX$87,BECO_Resultados!$A$72,FALSE)</f>
        <v>0</v>
      </c>
      <c r="K156" s="613">
        <f>HLOOKUP(CONCATENATE(K$5,$L156),BECO_Resultados!$D$7:$HX$87,BECO_Resultados!$A$72,FALSE)</f>
        <v>0</v>
      </c>
      <c r="L156" s="604" t="s">
        <v>35</v>
      </c>
    </row>
    <row r="157" spans="1:12" ht="12" customHeight="1" x14ac:dyDescent="0.25">
      <c r="A157" s="616" t="str">
        <f>VLOOKUP(L157,'Bases de Cálculo'!$B$9:$C$33,2,FALSE)</f>
        <v>PETROLEO</v>
      </c>
      <c r="B157" s="201">
        <f>HLOOKUP(CONCATENATE(B$5,$L157),BECO_Resultados!$D$7:$HX$87,BECO_Resultados!$A$72,FALSE)</f>
        <v>0</v>
      </c>
      <c r="C157" s="201">
        <f>HLOOKUP(CONCATENATE(C$5,$L157),BECO_Resultados!$D$7:$HX$87,BECO_Resultados!$A$72,FALSE)</f>
        <v>0</v>
      </c>
      <c r="D157" s="201">
        <f>HLOOKUP(CONCATENATE(D$5,$L157),BECO_Resultados!$D$7:$HX$87,BECO_Resultados!$A$72,FALSE)</f>
        <v>0</v>
      </c>
      <c r="E157" s="201">
        <f>HLOOKUP(CONCATENATE(E$5,$L157),BECO_Resultados!$D$7:$HX$87,BECO_Resultados!$A$72,FALSE)</f>
        <v>0</v>
      </c>
      <c r="F157" s="201">
        <f>HLOOKUP(CONCATENATE(F$5,$L157),BECO_Resultados!$D$7:$HX$87,BECO_Resultados!$A$72,FALSE)</f>
        <v>0</v>
      </c>
      <c r="G157" s="201">
        <f>HLOOKUP(CONCATENATE(G$5,$L157),BECO_Resultados!$D$7:$HX$87,BECO_Resultados!$A$72,FALSE)</f>
        <v>0</v>
      </c>
      <c r="H157" s="201">
        <f>HLOOKUP(CONCATENATE(H$5,$L157),BECO_Resultados!$D$7:$HX$87,BECO_Resultados!$A$72,FALSE)</f>
        <v>0</v>
      </c>
      <c r="I157" s="201">
        <f>HLOOKUP(CONCATENATE(I$5,$L157),BECO_Resultados!$D$7:$HX$87,BECO_Resultados!$A$72,FALSE)</f>
        <v>0</v>
      </c>
      <c r="J157" s="201">
        <f>HLOOKUP(CONCATENATE(J$5,$L157),BECO_Resultados!$D$7:$HX$87,BECO_Resultados!$A$72,FALSE)</f>
        <v>0</v>
      </c>
      <c r="K157" s="201">
        <f>HLOOKUP(CONCATENATE(K$5,$L157),BECO_Resultados!$D$7:$HX$87,BECO_Resultados!$A$72,FALSE)</f>
        <v>0</v>
      </c>
      <c r="L157" s="604" t="s">
        <v>31</v>
      </c>
    </row>
    <row r="158" spans="1:12" ht="12" customHeight="1" x14ac:dyDescent="0.25">
      <c r="A158" s="612" t="str">
        <f>VLOOKUP(L158,'Bases de Cálculo'!$B$9:$C$33,2,FALSE)</f>
        <v>RECUPERACIÓN / RESIDUOS</v>
      </c>
      <c r="B158" s="613">
        <f>HLOOKUP(CONCATENATE(B$5,$L158),BECO_Resultados!$D$7:$HX$87,BECO_Resultados!$A$72,FALSE)</f>
        <v>0</v>
      </c>
      <c r="C158" s="613">
        <f>HLOOKUP(CONCATENATE(C$5,$L158),BECO_Resultados!$D$7:$HX$87,BECO_Resultados!$A$72,FALSE)</f>
        <v>0</v>
      </c>
      <c r="D158" s="613">
        <f>HLOOKUP(CONCATENATE(D$5,$L158),BECO_Resultados!$D$7:$HX$87,BECO_Resultados!$A$72,FALSE)</f>
        <v>0</v>
      </c>
      <c r="E158" s="613">
        <f>HLOOKUP(CONCATENATE(E$5,$L158),BECO_Resultados!$D$7:$HX$87,BECO_Resultados!$A$72,FALSE)</f>
        <v>0</v>
      </c>
      <c r="F158" s="613">
        <f>HLOOKUP(CONCATENATE(F$5,$L158),BECO_Resultados!$D$7:$HX$87,BECO_Resultados!$A$72,FALSE)</f>
        <v>0</v>
      </c>
      <c r="G158" s="613">
        <f>HLOOKUP(CONCATENATE(G$5,$L158),BECO_Resultados!$D$7:$HX$87,BECO_Resultados!$A$72,FALSE)</f>
        <v>0</v>
      </c>
      <c r="H158" s="613">
        <f>HLOOKUP(CONCATENATE(H$5,$L158),BECO_Resultados!$D$7:$HX$87,BECO_Resultados!$A$72,FALSE)</f>
        <v>0</v>
      </c>
      <c r="I158" s="613">
        <f>HLOOKUP(CONCATENATE(I$5,$L158),BECO_Resultados!$D$7:$HX$87,BECO_Resultados!$A$72,FALSE)</f>
        <v>0</v>
      </c>
      <c r="J158" s="613">
        <f>HLOOKUP(CONCATENATE(J$5,$L158),BECO_Resultados!$D$7:$HX$87,BECO_Resultados!$A$72,FALSE)</f>
        <v>0</v>
      </c>
      <c r="K158" s="613">
        <f>HLOOKUP(CONCATENATE(K$5,$L158),BECO_Resultados!$D$7:$HX$87,BECO_Resultados!$A$72,FALSE)</f>
        <v>0</v>
      </c>
      <c r="L158" s="604" t="s">
        <v>32</v>
      </c>
    </row>
    <row r="159" spans="1:12" ht="12" customHeight="1" x14ac:dyDescent="0.25">
      <c r="A159" s="616" t="str">
        <f>VLOOKUP(L159,'Bases de Cálculo'!$B$9:$C$33,2,FALSE)</f>
        <v>HIDROENERGÍA</v>
      </c>
      <c r="B159" s="201">
        <f>HLOOKUP(CONCATENATE(B$5,$L159),BECO_Resultados!$D$7:$HX$87,BECO_Resultados!$A$72,FALSE)</f>
        <v>0</v>
      </c>
      <c r="C159" s="201">
        <f>HLOOKUP(CONCATENATE(C$5,$L159),BECO_Resultados!$D$7:$HX$87,BECO_Resultados!$A$72,FALSE)</f>
        <v>0</v>
      </c>
      <c r="D159" s="201">
        <f>HLOOKUP(CONCATENATE(D$5,$L159),BECO_Resultados!$D$7:$HX$87,BECO_Resultados!$A$72,FALSE)</f>
        <v>0</v>
      </c>
      <c r="E159" s="201">
        <f>HLOOKUP(CONCATENATE(E$5,$L159),BECO_Resultados!$D$7:$HX$87,BECO_Resultados!$A$72,FALSE)</f>
        <v>0</v>
      </c>
      <c r="F159" s="201">
        <f>HLOOKUP(CONCATENATE(F$5,$L159),BECO_Resultados!$D$7:$HX$87,BECO_Resultados!$A$72,FALSE)</f>
        <v>0</v>
      </c>
      <c r="G159" s="201">
        <f>HLOOKUP(CONCATENATE(G$5,$L159),BECO_Resultados!$D$7:$HX$87,BECO_Resultados!$A$72,FALSE)</f>
        <v>0</v>
      </c>
      <c r="H159" s="201">
        <f>HLOOKUP(CONCATENATE(H$5,$L159),BECO_Resultados!$D$7:$HX$87,BECO_Resultados!$A$72,FALSE)</f>
        <v>0</v>
      </c>
      <c r="I159" s="201">
        <f>HLOOKUP(CONCATENATE(I$5,$L159),BECO_Resultados!$D$7:$HX$87,BECO_Resultados!$A$72,FALSE)</f>
        <v>0</v>
      </c>
      <c r="J159" s="201">
        <f>HLOOKUP(CONCATENATE(J$5,$L159),BECO_Resultados!$D$7:$HX$87,BECO_Resultados!$A$72,FALSE)</f>
        <v>0</v>
      </c>
      <c r="K159" s="201">
        <f>HLOOKUP(CONCATENATE(K$5,$L159),BECO_Resultados!$D$7:$HX$87,BECO_Resultados!$A$72,FALSE)</f>
        <v>0</v>
      </c>
      <c r="L159" s="604" t="s">
        <v>29</v>
      </c>
    </row>
    <row r="160" spans="1:12" ht="12" customHeight="1" x14ac:dyDescent="0.25">
      <c r="A160" s="612" t="str">
        <f>VLOOKUP(L160,'Bases de Cálculo'!$B$9:$C$33,2,FALSE)</f>
        <v>OTROS RENOVABLES</v>
      </c>
      <c r="B160" s="613">
        <f>HLOOKUP(CONCATENATE(B$5,$L160),BECO_Resultados!$D$7:$HX$87,BECO_Resultados!$A$72,FALSE)</f>
        <v>0</v>
      </c>
      <c r="C160" s="613">
        <f>HLOOKUP(CONCATENATE(C$5,$L160),BECO_Resultados!$D$7:$HX$87,BECO_Resultados!$A$72,FALSE)</f>
        <v>0</v>
      </c>
      <c r="D160" s="613">
        <f>HLOOKUP(CONCATENATE(D$5,$L160),BECO_Resultados!$D$7:$HX$87,BECO_Resultados!$A$72,FALSE)</f>
        <v>0</v>
      </c>
      <c r="E160" s="613">
        <f>HLOOKUP(CONCATENATE(E$5,$L160),BECO_Resultados!$D$7:$HX$87,BECO_Resultados!$A$72,FALSE)</f>
        <v>0</v>
      </c>
      <c r="F160" s="613">
        <f>HLOOKUP(CONCATENATE(F$5,$L160),BECO_Resultados!$D$7:$HX$87,BECO_Resultados!$A$72,FALSE)</f>
        <v>0</v>
      </c>
      <c r="G160" s="613">
        <f>HLOOKUP(CONCATENATE(G$5,$L160),BECO_Resultados!$D$7:$HX$87,BECO_Resultados!$A$72,FALSE)</f>
        <v>0</v>
      </c>
      <c r="H160" s="613">
        <f>HLOOKUP(CONCATENATE(H$5,$L160),BECO_Resultados!$D$7:$HX$87,BECO_Resultados!$A$72,FALSE)</f>
        <v>0</v>
      </c>
      <c r="I160" s="613">
        <f>HLOOKUP(CONCATENATE(I$5,$L160),BECO_Resultados!$D$7:$HX$87,BECO_Resultados!$A$72,FALSE)</f>
        <v>0</v>
      </c>
      <c r="J160" s="613">
        <f>HLOOKUP(CONCATENATE(J$5,$L160),BECO_Resultados!$D$7:$HX$87,BECO_Resultados!$A$72,FALSE)</f>
        <v>0</v>
      </c>
      <c r="K160" s="613">
        <f>HLOOKUP(CONCATENATE(K$5,$L160),BECO_Resultados!$D$7:$HX$87,BECO_Resultados!$A$72,FALSE)</f>
        <v>0</v>
      </c>
      <c r="L160" s="604" t="s">
        <v>118</v>
      </c>
    </row>
    <row r="161" spans="1:12" ht="12" customHeight="1" x14ac:dyDescent="0.25">
      <c r="A161" s="616" t="str">
        <f>VLOOKUP(L161,'Bases de Cálculo'!$B$9:$C$33,2,FALSE)</f>
        <v>ALCOHOL CARBURANTE</v>
      </c>
      <c r="B161" s="201">
        <f>HLOOKUP(CONCATENATE(B$5,$L161),BECO_Resultados!$D$7:$HX$87,BECO_Resultados!$A$72,FALSE)</f>
        <v>0</v>
      </c>
      <c r="C161" s="201">
        <f>HLOOKUP(CONCATENATE(C$5,$L161),BECO_Resultados!$D$7:$HX$87,BECO_Resultados!$A$72,FALSE)</f>
        <v>0</v>
      </c>
      <c r="D161" s="201">
        <f>HLOOKUP(CONCATENATE(D$5,$L161),BECO_Resultados!$D$7:$HX$87,BECO_Resultados!$A$72,FALSE)</f>
        <v>0</v>
      </c>
      <c r="E161" s="201">
        <f>HLOOKUP(CONCATENATE(E$5,$L161),BECO_Resultados!$D$7:$HX$87,BECO_Resultados!$A$72,FALSE)</f>
        <v>0</v>
      </c>
      <c r="F161" s="201">
        <f>HLOOKUP(CONCATENATE(F$5,$L161),BECO_Resultados!$D$7:$HX$87,BECO_Resultados!$A$72,FALSE)</f>
        <v>0</v>
      </c>
      <c r="G161" s="201">
        <f>HLOOKUP(CONCATENATE(G$5,$L161),BECO_Resultados!$D$7:$HX$87,BECO_Resultados!$A$72,FALSE)</f>
        <v>0</v>
      </c>
      <c r="H161" s="201">
        <f>HLOOKUP(CONCATENATE(H$5,$L161),BECO_Resultados!$D$7:$HX$87,BECO_Resultados!$A$72,FALSE)</f>
        <v>0</v>
      </c>
      <c r="I161" s="201">
        <f>HLOOKUP(CONCATENATE(I$5,$L161),BECO_Resultados!$D$7:$HX$87,BECO_Resultados!$A$72,FALSE)</f>
        <v>0</v>
      </c>
      <c r="J161" s="201">
        <f>HLOOKUP(CONCATENATE(J$5,$L161),BECO_Resultados!$D$7:$HX$87,BECO_Resultados!$A$72,FALSE)</f>
        <v>0</v>
      </c>
      <c r="K161" s="201">
        <f>HLOOKUP(CONCATENATE(K$5,$L161),BECO_Resultados!$D$7:$HX$87,BECO_Resultados!$A$72,FALSE)</f>
        <v>0</v>
      </c>
      <c r="L161" s="604" t="s">
        <v>33</v>
      </c>
    </row>
    <row r="162" spans="1:12" ht="12" customHeight="1" x14ac:dyDescent="0.25">
      <c r="A162" s="612" t="str">
        <f>VLOOKUP(L162,'Bases de Cálculo'!$B$9:$C$33,2,FALSE)</f>
        <v>BIODIESEL</v>
      </c>
      <c r="B162" s="613">
        <f>HLOOKUP(CONCATENATE(B$5,$L162),BECO_Resultados!$D$7:$HX$87,BECO_Resultados!$A$72,FALSE)</f>
        <v>0</v>
      </c>
      <c r="C162" s="613">
        <f>HLOOKUP(CONCATENATE(C$5,$L162),BECO_Resultados!$D$7:$HX$87,BECO_Resultados!$A$72,FALSE)</f>
        <v>0</v>
      </c>
      <c r="D162" s="613">
        <f>HLOOKUP(CONCATENATE(D$5,$L162),BECO_Resultados!$D$7:$HX$87,BECO_Resultados!$A$72,FALSE)</f>
        <v>0</v>
      </c>
      <c r="E162" s="613">
        <f>HLOOKUP(CONCATENATE(E$5,$L162),BECO_Resultados!$D$7:$HX$87,BECO_Resultados!$A$72,FALSE)</f>
        <v>0</v>
      </c>
      <c r="F162" s="613">
        <f>HLOOKUP(CONCATENATE(F$5,$L162),BECO_Resultados!$D$7:$HX$87,BECO_Resultados!$A$72,FALSE)</f>
        <v>0</v>
      </c>
      <c r="G162" s="613">
        <f>HLOOKUP(CONCATENATE(G$5,$L162),BECO_Resultados!$D$7:$HX$87,BECO_Resultados!$A$72,FALSE)</f>
        <v>0</v>
      </c>
      <c r="H162" s="613">
        <f>HLOOKUP(CONCATENATE(H$5,$L162),BECO_Resultados!$D$7:$HX$87,BECO_Resultados!$A$72,FALSE)</f>
        <v>0</v>
      </c>
      <c r="I162" s="613">
        <f>HLOOKUP(CONCATENATE(I$5,$L162),BECO_Resultados!$D$7:$HX$87,BECO_Resultados!$A$72,FALSE)</f>
        <v>0</v>
      </c>
      <c r="J162" s="613">
        <f>HLOOKUP(CONCATENATE(J$5,$L162),BECO_Resultados!$D$7:$HX$87,BECO_Resultados!$A$72,FALSE)</f>
        <v>0</v>
      </c>
      <c r="K162" s="613">
        <f>HLOOKUP(CONCATENATE(K$5,$L162),BECO_Resultados!$D$7:$HX$87,BECO_Resultados!$A$72,FALSE)</f>
        <v>0</v>
      </c>
      <c r="L162" s="604" t="s">
        <v>34</v>
      </c>
    </row>
    <row r="163" spans="1:12" ht="12" customHeight="1" x14ac:dyDescent="0.25">
      <c r="A163" s="616" t="str">
        <f>VLOOKUP(L163,'Bases de Cálculo'!$B$9:$C$33,2,FALSE)</f>
        <v>GAS INDUSTRIAL DE ALTO HORNO</v>
      </c>
      <c r="B163" s="201">
        <f>HLOOKUP(CONCATENATE(B$5,$L163),BECO_Resultados!$D$7:$HX$87,BECO_Resultados!$A$72,FALSE)</f>
        <v>0</v>
      </c>
      <c r="C163" s="201">
        <f>HLOOKUP(CONCATENATE(C$5,$L163),BECO_Resultados!$D$7:$HX$87,BECO_Resultados!$A$72,FALSE)</f>
        <v>0</v>
      </c>
      <c r="D163" s="201">
        <f>HLOOKUP(CONCATENATE(D$5,$L163),BECO_Resultados!$D$7:$HX$87,BECO_Resultados!$A$72,FALSE)</f>
        <v>0</v>
      </c>
      <c r="E163" s="201">
        <f>HLOOKUP(CONCATENATE(E$5,$L163),BECO_Resultados!$D$7:$HX$87,BECO_Resultados!$A$72,FALSE)</f>
        <v>0</v>
      </c>
      <c r="F163" s="201">
        <f>HLOOKUP(CONCATENATE(F$5,$L163),BECO_Resultados!$D$7:$HX$87,BECO_Resultados!$A$72,FALSE)</f>
        <v>0</v>
      </c>
      <c r="G163" s="201">
        <f>HLOOKUP(CONCATENATE(G$5,$L163),BECO_Resultados!$D$7:$HX$87,BECO_Resultados!$A$72,FALSE)</f>
        <v>0</v>
      </c>
      <c r="H163" s="201">
        <f>HLOOKUP(CONCATENATE(H$5,$L163),BECO_Resultados!$D$7:$HX$87,BECO_Resultados!$A$72,FALSE)</f>
        <v>0</v>
      </c>
      <c r="I163" s="201">
        <f>HLOOKUP(CONCATENATE(I$5,$L163),BECO_Resultados!$D$7:$HX$87,BECO_Resultados!$A$72,FALSE)</f>
        <v>0</v>
      </c>
      <c r="J163" s="201">
        <f>HLOOKUP(CONCATENATE(J$5,$L163),BECO_Resultados!$D$7:$HX$87,BECO_Resultados!$A$72,FALSE)</f>
        <v>0</v>
      </c>
      <c r="K163" s="201">
        <f>HLOOKUP(CONCATENATE(K$5,$L163),BECO_Resultados!$D$7:$HX$87,BECO_Resultados!$A$72,FALSE)</f>
        <v>0</v>
      </c>
      <c r="L163" s="604" t="s">
        <v>40</v>
      </c>
    </row>
    <row r="164" spans="1:12" ht="12" customHeight="1" x14ac:dyDescent="0.25">
      <c r="A164" s="610"/>
      <c r="B164" s="623">
        <f t="shared" ref="B164:K164" si="9">SUM(B144:B163)-B153</f>
        <v>340077.99172332528</v>
      </c>
      <c r="C164" s="623">
        <f t="shared" si="9"/>
        <v>353127.63571507903</v>
      </c>
      <c r="D164" s="623">
        <f t="shared" si="9"/>
        <v>358948.31429551938</v>
      </c>
      <c r="E164" s="623">
        <f t="shared" si="9"/>
        <v>363218.71550641296</v>
      </c>
      <c r="F164" s="623">
        <f t="shared" si="9"/>
        <v>371549.09073924815</v>
      </c>
      <c r="G164" s="623">
        <f t="shared" si="9"/>
        <v>395380.71974835463</v>
      </c>
      <c r="H164" s="623">
        <f t="shared" si="9"/>
        <v>408258.45558930241</v>
      </c>
      <c r="I164" s="623">
        <f t="shared" si="9"/>
        <v>423026.16588174424</v>
      </c>
      <c r="J164" s="623">
        <f t="shared" si="9"/>
        <v>454884.46646667755</v>
      </c>
      <c r="K164" s="623">
        <f t="shared" si="9"/>
        <v>494540.74347526376</v>
      </c>
    </row>
    <row r="165" spans="1:12" ht="12" customHeight="1" x14ac:dyDescent="0.25">
      <c r="A165" s="604"/>
      <c r="B165" s="604"/>
      <c r="C165" s="604"/>
      <c r="D165" s="604"/>
      <c r="E165" s="604"/>
      <c r="F165" s="604"/>
      <c r="G165" s="604"/>
      <c r="H165" s="604"/>
      <c r="I165" s="604"/>
      <c r="J165" s="604"/>
      <c r="K165" s="604"/>
    </row>
    <row r="166" spans="1:12" ht="12" customHeight="1" x14ac:dyDescent="0.25">
      <c r="A166" s="604"/>
      <c r="B166" s="604"/>
      <c r="C166" s="604"/>
      <c r="D166" s="604"/>
      <c r="E166" s="604"/>
      <c r="F166" s="604"/>
      <c r="G166" s="604"/>
      <c r="H166" s="604"/>
      <c r="I166" s="604"/>
      <c r="J166" s="604"/>
      <c r="K166" s="604"/>
    </row>
    <row r="167" spans="1:12" ht="12" customHeight="1" x14ac:dyDescent="0.25">
      <c r="A167" s="604"/>
      <c r="B167" s="604"/>
      <c r="C167" s="604"/>
      <c r="D167" s="604"/>
      <c r="E167" s="604"/>
      <c r="F167" s="604"/>
      <c r="G167" s="604"/>
      <c r="H167" s="604"/>
      <c r="I167" s="604"/>
      <c r="J167" s="604"/>
      <c r="K167" s="604"/>
    </row>
    <row r="168" spans="1:12" ht="12" customHeight="1" x14ac:dyDescent="0.25">
      <c r="A168" s="604"/>
      <c r="B168" s="604"/>
      <c r="C168" s="604"/>
      <c r="D168" s="604"/>
      <c r="E168" s="604"/>
      <c r="F168" s="604"/>
      <c r="G168" s="604"/>
      <c r="H168" s="604"/>
      <c r="I168" s="604"/>
      <c r="J168" s="604"/>
      <c r="K168" s="604"/>
    </row>
    <row r="169" spans="1:12" ht="12" customHeight="1" x14ac:dyDescent="0.25">
      <c r="A169" s="604"/>
      <c r="B169" s="604"/>
      <c r="C169" s="604"/>
      <c r="D169" s="604"/>
      <c r="E169" s="604"/>
      <c r="F169" s="604"/>
      <c r="G169" s="604"/>
      <c r="H169" s="604"/>
      <c r="I169" s="604"/>
      <c r="J169" s="604"/>
      <c r="K169" s="604"/>
    </row>
    <row r="170" spans="1:12" ht="12" customHeight="1" x14ac:dyDescent="0.25">
      <c r="A170" s="604"/>
      <c r="B170" s="604"/>
      <c r="C170" s="604"/>
      <c r="D170" s="604"/>
      <c r="E170" s="604"/>
      <c r="F170" s="604"/>
      <c r="G170" s="604"/>
      <c r="H170" s="604"/>
      <c r="I170" s="604"/>
      <c r="J170" s="604"/>
      <c r="K170" s="604"/>
    </row>
    <row r="171" spans="1:12" ht="12" customHeight="1" x14ac:dyDescent="0.25">
      <c r="A171" s="604"/>
      <c r="B171" s="604"/>
      <c r="C171" s="604"/>
      <c r="D171" s="604"/>
      <c r="E171" s="604"/>
      <c r="F171" s="604"/>
      <c r="G171" s="604"/>
      <c r="H171" s="604"/>
      <c r="I171" s="604"/>
      <c r="J171" s="604"/>
      <c r="K171" s="604"/>
    </row>
    <row r="172" spans="1:12" ht="12" customHeight="1" x14ac:dyDescent="0.25">
      <c r="A172" s="604"/>
      <c r="B172" s="604"/>
      <c r="C172" s="604"/>
      <c r="D172" s="604"/>
      <c r="E172" s="604"/>
      <c r="F172" s="604"/>
      <c r="G172" s="604"/>
      <c r="H172" s="604"/>
      <c r="I172" s="604"/>
      <c r="J172" s="604"/>
      <c r="K172" s="604"/>
    </row>
    <row r="173" spans="1:12" ht="12" customHeight="1" x14ac:dyDescent="0.25">
      <c r="A173" s="604"/>
      <c r="B173" s="604"/>
      <c r="C173" s="604"/>
      <c r="D173" s="604"/>
      <c r="E173" s="604"/>
      <c r="F173" s="604"/>
      <c r="G173" s="604"/>
      <c r="H173" s="604"/>
      <c r="I173" s="604"/>
      <c r="J173" s="604"/>
      <c r="K173" s="604"/>
    </row>
    <row r="174" spans="1:12" ht="12" customHeight="1" x14ac:dyDescent="0.25">
      <c r="A174" s="604"/>
      <c r="B174" s="604"/>
      <c r="C174" s="604"/>
      <c r="D174" s="604"/>
      <c r="E174" s="604"/>
      <c r="F174" s="604"/>
      <c r="G174" s="604"/>
      <c r="H174" s="604"/>
      <c r="I174" s="604"/>
      <c r="J174" s="604"/>
      <c r="K174" s="604"/>
    </row>
    <row r="175" spans="1:12" ht="12" customHeight="1" x14ac:dyDescent="0.25">
      <c r="A175" s="604"/>
      <c r="B175" s="604"/>
      <c r="C175" s="604"/>
      <c r="D175" s="604"/>
      <c r="E175" s="604"/>
      <c r="F175" s="604"/>
      <c r="G175" s="604"/>
      <c r="H175" s="604"/>
      <c r="I175" s="604"/>
      <c r="J175" s="604"/>
      <c r="K175" s="604"/>
    </row>
    <row r="176" spans="1:12" ht="12" customHeight="1" x14ac:dyDescent="0.25">
      <c r="A176" s="604"/>
      <c r="B176" s="604"/>
      <c r="C176" s="604"/>
      <c r="D176" s="604"/>
      <c r="E176" s="604"/>
      <c r="F176" s="604"/>
      <c r="G176" s="604"/>
      <c r="H176" s="604"/>
      <c r="I176" s="604"/>
      <c r="J176" s="604"/>
      <c r="K176" s="604"/>
    </row>
    <row r="177" spans="1:11" ht="12" customHeight="1" x14ac:dyDescent="0.25">
      <c r="A177" s="604"/>
      <c r="B177" s="604"/>
      <c r="C177" s="604"/>
      <c r="D177" s="604"/>
      <c r="E177" s="604"/>
      <c r="F177" s="604"/>
      <c r="G177" s="604"/>
      <c r="H177" s="604"/>
      <c r="I177" s="604"/>
      <c r="J177" s="604"/>
      <c r="K177" s="604"/>
    </row>
    <row r="178" spans="1:11" ht="12" customHeight="1" x14ac:dyDescent="0.25">
      <c r="A178" s="604"/>
      <c r="B178" s="604"/>
      <c r="C178" s="604"/>
      <c r="D178" s="604"/>
      <c r="E178" s="604"/>
      <c r="F178" s="604"/>
      <c r="G178" s="604"/>
      <c r="H178" s="604"/>
      <c r="I178" s="604"/>
      <c r="J178" s="604"/>
      <c r="K178" s="604"/>
    </row>
    <row r="179" spans="1:11" ht="12" customHeight="1" x14ac:dyDescent="0.25">
      <c r="A179" s="604"/>
      <c r="B179" s="604"/>
      <c r="C179" s="604"/>
      <c r="D179" s="604"/>
      <c r="E179" s="604"/>
      <c r="F179" s="604"/>
      <c r="G179" s="604"/>
      <c r="H179" s="604"/>
      <c r="I179" s="604"/>
      <c r="J179" s="604"/>
      <c r="K179" s="604"/>
    </row>
    <row r="180" spans="1:11" ht="12" customHeight="1" x14ac:dyDescent="0.25">
      <c r="A180" s="604"/>
      <c r="B180" s="604"/>
      <c r="C180" s="604"/>
      <c r="D180" s="604"/>
      <c r="E180" s="604"/>
      <c r="F180" s="604"/>
      <c r="G180" s="604"/>
      <c r="H180" s="604"/>
      <c r="I180" s="604"/>
      <c r="J180" s="604"/>
      <c r="K180" s="604"/>
    </row>
    <row r="181" spans="1:11" ht="12" customHeight="1" x14ac:dyDescent="0.25">
      <c r="A181" s="604"/>
      <c r="B181" s="604"/>
      <c r="C181" s="604"/>
      <c r="D181" s="604"/>
      <c r="E181" s="604"/>
      <c r="F181" s="604"/>
      <c r="G181" s="604"/>
      <c r="H181" s="604"/>
      <c r="I181" s="604"/>
      <c r="J181" s="604"/>
      <c r="K181" s="604"/>
    </row>
    <row r="182" spans="1:11" ht="12" customHeight="1" x14ac:dyDescent="0.25">
      <c r="A182" s="604"/>
      <c r="B182" s="604"/>
      <c r="C182" s="604"/>
      <c r="D182" s="604"/>
      <c r="E182" s="604"/>
      <c r="F182" s="604"/>
      <c r="G182" s="604"/>
      <c r="H182" s="604"/>
      <c r="I182" s="604"/>
      <c r="J182" s="604"/>
      <c r="K182" s="604"/>
    </row>
    <row r="183" spans="1:11" ht="12" customHeight="1" x14ac:dyDescent="0.25">
      <c r="A183" s="604"/>
      <c r="B183" s="604"/>
      <c r="C183" s="604"/>
      <c r="D183" s="604"/>
      <c r="E183" s="604"/>
      <c r="F183" s="604"/>
      <c r="G183" s="604"/>
      <c r="H183" s="604"/>
      <c r="I183" s="604"/>
      <c r="J183" s="604"/>
      <c r="K183" s="604"/>
    </row>
    <row r="184" spans="1:11" ht="12" customHeight="1" x14ac:dyDescent="0.25">
      <c r="A184" s="604"/>
      <c r="B184" s="604"/>
      <c r="C184" s="604"/>
      <c r="D184" s="604"/>
      <c r="E184" s="604"/>
      <c r="F184" s="604"/>
      <c r="G184" s="604"/>
      <c r="H184" s="604"/>
      <c r="I184" s="604"/>
      <c r="J184" s="604"/>
      <c r="K184" s="604"/>
    </row>
    <row r="185" spans="1:11" ht="12" customHeight="1" x14ac:dyDescent="0.25">
      <c r="A185" s="604"/>
      <c r="B185" s="604"/>
      <c r="C185" s="604"/>
      <c r="D185" s="604"/>
      <c r="E185" s="604"/>
      <c r="F185" s="604"/>
      <c r="G185" s="604"/>
      <c r="H185" s="604"/>
      <c r="I185" s="604"/>
      <c r="J185" s="604"/>
      <c r="K185" s="604"/>
    </row>
    <row r="186" spans="1:11" ht="12" customHeight="1" x14ac:dyDescent="0.25">
      <c r="A186" s="604"/>
      <c r="B186" s="604"/>
      <c r="C186" s="604"/>
      <c r="D186" s="604"/>
      <c r="E186" s="604"/>
      <c r="F186" s="604"/>
      <c r="G186" s="604"/>
      <c r="H186" s="604"/>
      <c r="I186" s="604"/>
      <c r="J186" s="604"/>
      <c r="K186" s="604"/>
    </row>
    <row r="187" spans="1:11" ht="12" customHeight="1" x14ac:dyDescent="0.25">
      <c r="A187" s="604"/>
      <c r="B187" s="604"/>
      <c r="C187" s="604"/>
      <c r="D187" s="604"/>
      <c r="E187" s="604"/>
      <c r="F187" s="604"/>
      <c r="G187" s="604"/>
      <c r="H187" s="604"/>
      <c r="I187" s="604"/>
      <c r="J187" s="604"/>
      <c r="K187" s="604"/>
    </row>
    <row r="188" spans="1:11" ht="12" customHeight="1" x14ac:dyDescent="0.25">
      <c r="A188" s="604"/>
      <c r="B188" s="604"/>
      <c r="C188" s="604"/>
      <c r="D188" s="604"/>
      <c r="E188" s="604"/>
      <c r="F188" s="604"/>
      <c r="G188" s="604"/>
      <c r="H188" s="604"/>
      <c r="I188" s="604"/>
      <c r="J188" s="604"/>
      <c r="K188" s="604"/>
    </row>
    <row r="189" spans="1:11" ht="12" customHeight="1" x14ac:dyDescent="0.25">
      <c r="A189" s="604"/>
      <c r="B189" s="604"/>
      <c r="C189" s="604"/>
      <c r="D189" s="604"/>
      <c r="E189" s="604"/>
      <c r="F189" s="604"/>
      <c r="G189" s="604"/>
      <c r="H189" s="604"/>
      <c r="I189" s="604"/>
      <c r="J189" s="604"/>
      <c r="K189" s="604"/>
    </row>
    <row r="190" spans="1:11" ht="12" customHeight="1" x14ac:dyDescent="0.25">
      <c r="A190" s="604"/>
      <c r="B190" s="604"/>
      <c r="C190" s="604"/>
      <c r="D190" s="604"/>
      <c r="E190" s="604"/>
      <c r="F190" s="604"/>
      <c r="G190" s="604"/>
      <c r="H190" s="604"/>
      <c r="I190" s="604"/>
      <c r="J190" s="604"/>
      <c r="K190" s="604"/>
    </row>
    <row r="191" spans="1:11" ht="12" customHeight="1" x14ac:dyDescent="0.25">
      <c r="A191" s="604"/>
      <c r="B191" s="604"/>
      <c r="C191" s="604"/>
      <c r="D191" s="604"/>
      <c r="E191" s="604"/>
      <c r="F191" s="604"/>
      <c r="G191" s="604"/>
      <c r="H191" s="604"/>
      <c r="I191" s="604"/>
      <c r="J191" s="604"/>
      <c r="K191" s="604"/>
    </row>
    <row r="192" spans="1:11" ht="12" customHeight="1" x14ac:dyDescent="0.25">
      <c r="A192" s="604"/>
      <c r="B192" s="604"/>
      <c r="C192" s="604"/>
      <c r="D192" s="604"/>
      <c r="E192" s="604"/>
      <c r="F192" s="604"/>
      <c r="G192" s="604"/>
      <c r="H192" s="604"/>
      <c r="I192" s="604"/>
      <c r="J192" s="604"/>
      <c r="K192" s="604"/>
    </row>
    <row r="193" spans="1:11" ht="12" customHeight="1" x14ac:dyDescent="0.25">
      <c r="A193" s="604"/>
      <c r="B193" s="604"/>
      <c r="C193" s="604"/>
      <c r="D193" s="604"/>
      <c r="E193" s="604"/>
      <c r="F193" s="604"/>
      <c r="G193" s="604"/>
      <c r="H193" s="604"/>
      <c r="I193" s="604"/>
      <c r="J193" s="604"/>
      <c r="K193" s="604"/>
    </row>
    <row r="194" spans="1:11" ht="12" customHeight="1" x14ac:dyDescent="0.25">
      <c r="A194" s="604"/>
      <c r="B194" s="604"/>
      <c r="C194" s="604"/>
      <c r="D194" s="604"/>
      <c r="E194" s="604"/>
      <c r="F194" s="604"/>
      <c r="G194" s="604"/>
      <c r="H194" s="604"/>
      <c r="I194" s="604"/>
      <c r="J194" s="604"/>
      <c r="K194" s="604"/>
    </row>
    <row r="195" spans="1:11" ht="12" customHeight="1" x14ac:dyDescent="0.25">
      <c r="A195" s="604"/>
      <c r="B195" s="604"/>
      <c r="C195" s="604"/>
      <c r="D195" s="604"/>
      <c r="E195" s="604"/>
      <c r="F195" s="604"/>
      <c r="G195" s="604"/>
      <c r="H195" s="604"/>
      <c r="I195" s="604"/>
      <c r="J195" s="604"/>
      <c r="K195" s="604"/>
    </row>
    <row r="196" spans="1:11" ht="12" customHeight="1" x14ac:dyDescent="0.25">
      <c r="A196" s="604"/>
      <c r="B196" s="604"/>
      <c r="C196" s="604"/>
      <c r="D196" s="604"/>
      <c r="E196" s="604"/>
      <c r="F196" s="604"/>
      <c r="G196" s="604"/>
      <c r="H196" s="604"/>
      <c r="I196" s="604"/>
      <c r="J196" s="604"/>
      <c r="K196" s="604"/>
    </row>
    <row r="197" spans="1:11" ht="12" customHeight="1" x14ac:dyDescent="0.25">
      <c r="A197" s="604"/>
      <c r="B197" s="604"/>
      <c r="C197" s="604"/>
      <c r="D197" s="604"/>
      <c r="E197" s="604"/>
      <c r="F197" s="604"/>
      <c r="G197" s="604"/>
      <c r="H197" s="604"/>
      <c r="I197" s="604"/>
      <c r="J197" s="604"/>
      <c r="K197" s="604"/>
    </row>
    <row r="198" spans="1:11" ht="12" customHeight="1" x14ac:dyDescent="0.25">
      <c r="A198" s="604"/>
      <c r="B198" s="604"/>
      <c r="C198" s="604"/>
      <c r="D198" s="604"/>
      <c r="E198" s="604"/>
      <c r="F198" s="604"/>
      <c r="G198" s="604"/>
      <c r="H198" s="604"/>
      <c r="I198" s="604"/>
      <c r="J198" s="604"/>
      <c r="K198" s="604"/>
    </row>
    <row r="199" spans="1:11" ht="12" customHeight="1" x14ac:dyDescent="0.25">
      <c r="A199" s="604"/>
      <c r="B199" s="604"/>
      <c r="C199" s="604"/>
      <c r="D199" s="604"/>
      <c r="E199" s="604"/>
      <c r="F199" s="604"/>
      <c r="G199" s="604"/>
      <c r="H199" s="604"/>
      <c r="I199" s="604"/>
      <c r="J199" s="604"/>
      <c r="K199" s="604"/>
    </row>
    <row r="200" spans="1:11" ht="12" customHeight="1" x14ac:dyDescent="0.25">
      <c r="A200" s="604"/>
      <c r="B200" s="604"/>
      <c r="C200" s="604"/>
      <c r="D200" s="604"/>
      <c r="E200" s="604"/>
      <c r="F200" s="604"/>
      <c r="G200" s="604"/>
      <c r="H200" s="604"/>
      <c r="I200" s="604"/>
      <c r="J200" s="604"/>
      <c r="K200" s="604"/>
    </row>
    <row r="201" spans="1:11" ht="12" customHeight="1" x14ac:dyDescent="0.25">
      <c r="A201" s="604"/>
      <c r="B201" s="604"/>
      <c r="C201" s="604"/>
      <c r="D201" s="604"/>
      <c r="E201" s="604"/>
      <c r="F201" s="604"/>
      <c r="G201" s="604"/>
      <c r="H201" s="604"/>
      <c r="I201" s="604"/>
      <c r="J201" s="604"/>
      <c r="K201" s="604"/>
    </row>
    <row r="202" spans="1:11" ht="12" customHeight="1" x14ac:dyDescent="0.25">
      <c r="A202" s="604"/>
      <c r="B202" s="604"/>
      <c r="C202" s="604"/>
      <c r="D202" s="604"/>
      <c r="E202" s="604"/>
      <c r="F202" s="604"/>
      <c r="G202" s="604"/>
      <c r="H202" s="604"/>
      <c r="I202" s="604"/>
      <c r="J202" s="604"/>
      <c r="K202" s="604"/>
    </row>
    <row r="203" spans="1:11" ht="12" customHeight="1" x14ac:dyDescent="0.25">
      <c r="A203" s="604"/>
      <c r="B203" s="604"/>
      <c r="C203" s="604"/>
      <c r="D203" s="604"/>
      <c r="E203" s="604"/>
      <c r="F203" s="604"/>
      <c r="G203" s="604"/>
      <c r="H203" s="604"/>
      <c r="I203" s="604"/>
      <c r="J203" s="604"/>
      <c r="K203" s="604"/>
    </row>
    <row r="204" spans="1:11" ht="12" customHeight="1" x14ac:dyDescent="0.25">
      <c r="A204" s="604"/>
      <c r="B204" s="604"/>
      <c r="C204" s="604"/>
      <c r="D204" s="604"/>
      <c r="E204" s="604"/>
      <c r="F204" s="604"/>
      <c r="G204" s="604"/>
      <c r="H204" s="604"/>
      <c r="I204" s="604"/>
      <c r="J204" s="604"/>
      <c r="K204" s="604"/>
    </row>
    <row r="205" spans="1:11" ht="12" customHeight="1" x14ac:dyDescent="0.25">
      <c r="A205" s="604"/>
      <c r="B205" s="604"/>
      <c r="C205" s="604"/>
      <c r="D205" s="604"/>
      <c r="E205" s="604"/>
      <c r="F205" s="604"/>
      <c r="G205" s="604"/>
      <c r="H205" s="604"/>
      <c r="I205" s="604"/>
      <c r="J205" s="604"/>
      <c r="K205" s="604"/>
    </row>
    <row r="206" spans="1:11" ht="12" customHeight="1" x14ac:dyDescent="0.25">
      <c r="A206" s="604"/>
      <c r="B206" s="604"/>
      <c r="C206" s="604"/>
      <c r="D206" s="604"/>
      <c r="E206" s="604"/>
      <c r="F206" s="604"/>
      <c r="G206" s="604"/>
      <c r="H206" s="604"/>
      <c r="I206" s="604"/>
      <c r="J206" s="604"/>
      <c r="K206" s="604"/>
    </row>
    <row r="207" spans="1:11" ht="12" customHeight="1" x14ac:dyDescent="0.25">
      <c r="A207" s="604"/>
      <c r="B207" s="604"/>
      <c r="C207" s="604"/>
      <c r="D207" s="604"/>
      <c r="E207" s="604"/>
      <c r="F207" s="604"/>
      <c r="G207" s="604"/>
      <c r="H207" s="604"/>
      <c r="I207" s="604"/>
      <c r="J207" s="604"/>
      <c r="K207" s="604"/>
    </row>
    <row r="208" spans="1:11" ht="12" customHeight="1" x14ac:dyDescent="0.25">
      <c r="A208" s="604"/>
      <c r="B208" s="604"/>
      <c r="C208" s="604"/>
      <c r="D208" s="604"/>
      <c r="E208" s="604"/>
      <c r="F208" s="604"/>
      <c r="G208" s="604"/>
      <c r="H208" s="604"/>
      <c r="I208" s="604"/>
      <c r="J208" s="604"/>
      <c r="K208" s="604"/>
    </row>
    <row r="209" spans="1:11" ht="12" customHeight="1" x14ac:dyDescent="0.25">
      <c r="A209" s="604"/>
      <c r="B209" s="604"/>
      <c r="C209" s="604"/>
      <c r="D209" s="604"/>
      <c r="E209" s="604"/>
      <c r="F209" s="604"/>
      <c r="G209" s="604"/>
      <c r="H209" s="604"/>
      <c r="I209" s="604"/>
      <c r="J209" s="604"/>
      <c r="K209" s="604"/>
    </row>
    <row r="210" spans="1:11" ht="12" customHeight="1" x14ac:dyDescent="0.25">
      <c r="A210" s="604"/>
      <c r="B210" s="604"/>
      <c r="C210" s="604"/>
      <c r="D210" s="604"/>
      <c r="E210" s="604"/>
      <c r="F210" s="604"/>
      <c r="G210" s="604"/>
      <c r="H210" s="604"/>
      <c r="I210" s="604"/>
      <c r="J210" s="604"/>
      <c r="K210" s="604"/>
    </row>
    <row r="211" spans="1:11" ht="12" customHeight="1" x14ac:dyDescent="0.25">
      <c r="A211" s="604"/>
      <c r="B211" s="604"/>
      <c r="C211" s="604"/>
      <c r="D211" s="604"/>
      <c r="E211" s="604"/>
      <c r="F211" s="604"/>
      <c r="G211" s="604"/>
      <c r="H211" s="604"/>
      <c r="I211" s="604"/>
      <c r="J211" s="604"/>
      <c r="K211" s="604"/>
    </row>
    <row r="212" spans="1:11" ht="12" customHeight="1" x14ac:dyDescent="0.25">
      <c r="A212" s="604"/>
      <c r="B212" s="604"/>
      <c r="C212" s="604"/>
      <c r="D212" s="604"/>
      <c r="E212" s="604"/>
      <c r="F212" s="604"/>
      <c r="G212" s="604"/>
      <c r="H212" s="604"/>
      <c r="I212" s="604"/>
      <c r="J212" s="604"/>
      <c r="K212" s="604"/>
    </row>
    <row r="213" spans="1:11" ht="12" customHeight="1" x14ac:dyDescent="0.25">
      <c r="A213" s="604"/>
      <c r="B213" s="604"/>
      <c r="C213" s="604"/>
      <c r="D213" s="604"/>
      <c r="E213" s="604"/>
      <c r="F213" s="604"/>
      <c r="G213" s="604"/>
      <c r="H213" s="604"/>
      <c r="I213" s="604"/>
      <c r="J213" s="604"/>
      <c r="K213" s="604"/>
    </row>
    <row r="214" spans="1:11" ht="12" customHeight="1" x14ac:dyDescent="0.25">
      <c r="A214" s="604"/>
      <c r="B214" s="604"/>
      <c r="C214" s="604"/>
      <c r="D214" s="604"/>
      <c r="E214" s="604"/>
      <c r="F214" s="604"/>
      <c r="G214" s="604"/>
      <c r="H214" s="604"/>
      <c r="I214" s="604"/>
      <c r="J214" s="604"/>
      <c r="K214" s="604"/>
    </row>
    <row r="215" spans="1:11" ht="12" customHeight="1" x14ac:dyDescent="0.25">
      <c r="A215" s="604"/>
      <c r="B215" s="604"/>
      <c r="C215" s="604"/>
      <c r="D215" s="604"/>
      <c r="E215" s="604"/>
      <c r="F215" s="604"/>
      <c r="G215" s="604"/>
      <c r="H215" s="604"/>
      <c r="I215" s="604"/>
      <c r="J215" s="604"/>
      <c r="K215" s="604"/>
    </row>
    <row r="216" spans="1:11" ht="12" customHeight="1" x14ac:dyDescent="0.25">
      <c r="A216" s="604"/>
      <c r="B216" s="604"/>
      <c r="C216" s="604"/>
      <c r="D216" s="604"/>
      <c r="E216" s="604"/>
      <c r="F216" s="604"/>
      <c r="G216" s="604"/>
      <c r="H216" s="604"/>
      <c r="I216" s="604"/>
      <c r="J216" s="604"/>
      <c r="K216" s="604"/>
    </row>
    <row r="217" spans="1:11" ht="12" customHeight="1" x14ac:dyDescent="0.25">
      <c r="A217" s="604"/>
      <c r="B217" s="604"/>
      <c r="C217" s="604"/>
      <c r="D217" s="604"/>
      <c r="E217" s="604"/>
      <c r="F217" s="604"/>
      <c r="G217" s="604"/>
      <c r="H217" s="604"/>
      <c r="I217" s="604"/>
      <c r="J217" s="604"/>
      <c r="K217" s="604"/>
    </row>
    <row r="218" spans="1:11" ht="12" customHeight="1" x14ac:dyDescent="0.25">
      <c r="A218" s="604"/>
      <c r="B218" s="604"/>
      <c r="C218" s="604"/>
      <c r="D218" s="604"/>
      <c r="E218" s="604"/>
      <c r="F218" s="604"/>
      <c r="G218" s="604"/>
      <c r="H218" s="604"/>
      <c r="I218" s="604"/>
      <c r="J218" s="604"/>
      <c r="K218" s="604"/>
    </row>
    <row r="219" spans="1:11" ht="12" customHeight="1" x14ac:dyDescent="0.25">
      <c r="A219" s="604"/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</row>
    <row r="220" spans="1:11" ht="12" customHeight="1" x14ac:dyDescent="0.25">
      <c r="A220" s="604"/>
      <c r="B220" s="604"/>
      <c r="C220" s="604"/>
      <c r="D220" s="604"/>
      <c r="E220" s="604"/>
      <c r="F220" s="604"/>
      <c r="G220" s="604"/>
      <c r="H220" s="604"/>
      <c r="I220" s="604"/>
      <c r="J220" s="604"/>
      <c r="K220" s="604"/>
    </row>
    <row r="221" spans="1:11" ht="12" customHeight="1" x14ac:dyDescent="0.25">
      <c r="A221" s="604"/>
      <c r="B221" s="604"/>
      <c r="C221" s="604"/>
      <c r="D221" s="604"/>
      <c r="E221" s="604"/>
      <c r="F221" s="604"/>
      <c r="G221" s="604"/>
      <c r="H221" s="604"/>
      <c r="I221" s="604"/>
      <c r="J221" s="604"/>
      <c r="K221" s="604"/>
    </row>
    <row r="222" spans="1:11" ht="12" customHeight="1" x14ac:dyDescent="0.25">
      <c r="A222" s="604"/>
      <c r="B222" s="604"/>
      <c r="C222" s="604"/>
      <c r="D222" s="604"/>
      <c r="E222" s="604"/>
      <c r="F222" s="604"/>
      <c r="G222" s="604"/>
      <c r="H222" s="604"/>
      <c r="I222" s="604"/>
      <c r="J222" s="604"/>
      <c r="K222" s="604"/>
    </row>
    <row r="223" spans="1:11" ht="12" customHeight="1" x14ac:dyDescent="0.25">
      <c r="A223" s="604"/>
      <c r="B223" s="604"/>
      <c r="C223" s="604"/>
      <c r="D223" s="604"/>
      <c r="E223" s="604"/>
      <c r="F223" s="604"/>
      <c r="G223" s="604"/>
      <c r="H223" s="604"/>
      <c r="I223" s="604"/>
      <c r="J223" s="604"/>
      <c r="K223" s="604"/>
    </row>
    <row r="224" spans="1:11" ht="12" customHeight="1" x14ac:dyDescent="0.25">
      <c r="A224" s="604"/>
      <c r="B224" s="604"/>
      <c r="C224" s="604"/>
      <c r="D224" s="604"/>
      <c r="E224" s="604"/>
      <c r="F224" s="604"/>
      <c r="G224" s="604"/>
      <c r="H224" s="604"/>
      <c r="I224" s="604"/>
      <c r="J224" s="604"/>
      <c r="K224" s="604"/>
    </row>
    <row r="225" spans="1:11" ht="12" customHeight="1" x14ac:dyDescent="0.25">
      <c r="A225" s="604"/>
      <c r="B225" s="604"/>
      <c r="C225" s="604"/>
      <c r="D225" s="604"/>
      <c r="E225" s="604"/>
      <c r="F225" s="604"/>
      <c r="G225" s="604"/>
      <c r="H225" s="604"/>
      <c r="I225" s="604"/>
      <c r="J225" s="604"/>
      <c r="K225" s="604"/>
    </row>
    <row r="226" spans="1:11" ht="12" customHeight="1" x14ac:dyDescent="0.25">
      <c r="A226" s="604"/>
      <c r="B226" s="604"/>
      <c r="C226" s="604"/>
      <c r="D226" s="604"/>
      <c r="E226" s="604"/>
      <c r="F226" s="604"/>
      <c r="G226" s="604"/>
      <c r="H226" s="604"/>
      <c r="I226" s="604"/>
      <c r="J226" s="604"/>
      <c r="K226" s="604"/>
    </row>
    <row r="227" spans="1:11" ht="12" customHeight="1" x14ac:dyDescent="0.25">
      <c r="A227" s="604"/>
      <c r="B227" s="604"/>
      <c r="C227" s="604"/>
      <c r="D227" s="604"/>
      <c r="E227" s="604"/>
      <c r="F227" s="604"/>
      <c r="G227" s="604"/>
      <c r="H227" s="604"/>
      <c r="I227" s="604"/>
      <c r="J227" s="604"/>
      <c r="K227" s="604"/>
    </row>
    <row r="228" spans="1:11" ht="12" customHeight="1" x14ac:dyDescent="0.25">
      <c r="A228" s="604"/>
      <c r="B228" s="604"/>
      <c r="C228" s="604"/>
      <c r="D228" s="604"/>
      <c r="E228" s="604"/>
      <c r="F228" s="604"/>
      <c r="G228" s="604"/>
      <c r="H228" s="604"/>
      <c r="I228" s="604"/>
      <c r="J228" s="604"/>
      <c r="K228" s="604"/>
    </row>
    <row r="229" spans="1:11" ht="12" customHeight="1" x14ac:dyDescent="0.25">
      <c r="A229" s="604"/>
      <c r="B229" s="604"/>
      <c r="C229" s="604"/>
      <c r="D229" s="604"/>
      <c r="E229" s="604"/>
      <c r="F229" s="604"/>
      <c r="G229" s="604"/>
      <c r="H229" s="604"/>
      <c r="I229" s="604"/>
      <c r="J229" s="604"/>
      <c r="K229" s="604"/>
    </row>
    <row r="230" spans="1:11" ht="12" customHeight="1" x14ac:dyDescent="0.25">
      <c r="A230" s="604"/>
      <c r="B230" s="604"/>
      <c r="C230" s="604"/>
      <c r="D230" s="604"/>
      <c r="E230" s="604"/>
      <c r="F230" s="604"/>
      <c r="G230" s="604"/>
      <c r="H230" s="604"/>
      <c r="I230" s="604"/>
      <c r="J230" s="604"/>
      <c r="K230" s="604"/>
    </row>
    <row r="231" spans="1:11" ht="12" customHeight="1" x14ac:dyDescent="0.25">
      <c r="A231" s="604"/>
      <c r="B231" s="604"/>
      <c r="C231" s="604"/>
      <c r="D231" s="604"/>
      <c r="E231" s="604"/>
      <c r="F231" s="604"/>
      <c r="G231" s="604"/>
      <c r="H231" s="604"/>
      <c r="I231" s="604"/>
      <c r="J231" s="604"/>
      <c r="K231" s="604"/>
    </row>
    <row r="232" spans="1:11" ht="12" customHeight="1" x14ac:dyDescent="0.25">
      <c r="A232" s="604"/>
      <c r="B232" s="604"/>
      <c r="C232" s="604"/>
      <c r="D232" s="604"/>
      <c r="E232" s="604"/>
      <c r="F232" s="604"/>
      <c r="G232" s="604"/>
      <c r="H232" s="604"/>
      <c r="I232" s="604"/>
      <c r="J232" s="604"/>
      <c r="K232" s="604"/>
    </row>
    <row r="233" spans="1:11" ht="12" customHeight="1" x14ac:dyDescent="0.25">
      <c r="A233" s="604"/>
      <c r="B233" s="604"/>
      <c r="C233" s="604"/>
      <c r="D233" s="604"/>
      <c r="E233" s="604"/>
      <c r="F233" s="604"/>
      <c r="G233" s="604"/>
      <c r="H233" s="604"/>
      <c r="I233" s="604"/>
      <c r="J233" s="604"/>
      <c r="K233" s="604"/>
    </row>
    <row r="234" spans="1:11" ht="12" customHeight="1" x14ac:dyDescent="0.25">
      <c r="A234" s="604"/>
      <c r="B234" s="604"/>
      <c r="C234" s="604"/>
      <c r="D234" s="604"/>
      <c r="E234" s="604"/>
      <c r="F234" s="604"/>
      <c r="G234" s="604"/>
      <c r="H234" s="604"/>
      <c r="I234" s="604"/>
      <c r="J234" s="604"/>
      <c r="K234" s="604"/>
    </row>
    <row r="235" spans="1:11" ht="12" customHeight="1" x14ac:dyDescent="0.25">
      <c r="A235" s="604"/>
      <c r="B235" s="604"/>
      <c r="C235" s="604"/>
      <c r="D235" s="604"/>
      <c r="E235" s="604"/>
      <c r="F235" s="604"/>
      <c r="G235" s="604"/>
      <c r="H235" s="604"/>
      <c r="I235" s="604"/>
      <c r="J235" s="604"/>
      <c r="K235" s="604"/>
    </row>
    <row r="236" spans="1:11" ht="12" customHeight="1" x14ac:dyDescent="0.25">
      <c r="A236" s="604"/>
      <c r="B236" s="604"/>
      <c r="C236" s="604"/>
      <c r="D236" s="604"/>
      <c r="E236" s="604"/>
      <c r="F236" s="604"/>
      <c r="G236" s="604"/>
      <c r="H236" s="604"/>
      <c r="I236" s="604"/>
      <c r="J236" s="604"/>
      <c r="K236" s="604"/>
    </row>
    <row r="237" spans="1:11" ht="12" customHeight="1" x14ac:dyDescent="0.25">
      <c r="A237" s="604"/>
      <c r="B237" s="604"/>
      <c r="C237" s="604"/>
      <c r="D237" s="604"/>
      <c r="E237" s="604"/>
      <c r="F237" s="604"/>
      <c r="G237" s="604"/>
      <c r="H237" s="604"/>
      <c r="I237" s="604"/>
      <c r="J237" s="604"/>
      <c r="K237" s="604"/>
    </row>
    <row r="238" spans="1:11" ht="12" customHeight="1" x14ac:dyDescent="0.25">
      <c r="A238" s="604"/>
      <c r="B238" s="604"/>
      <c r="C238" s="604"/>
      <c r="D238" s="604"/>
      <c r="E238" s="604"/>
      <c r="F238" s="604"/>
      <c r="G238" s="604"/>
      <c r="H238" s="604"/>
      <c r="I238" s="604"/>
      <c r="J238" s="604"/>
      <c r="K238" s="604"/>
    </row>
    <row r="239" spans="1:11" ht="12" customHeight="1" x14ac:dyDescent="0.25">
      <c r="A239" s="604"/>
      <c r="B239" s="604"/>
      <c r="C239" s="604"/>
      <c r="D239" s="604"/>
      <c r="E239" s="604"/>
      <c r="F239" s="604"/>
      <c r="G239" s="604"/>
      <c r="H239" s="604"/>
      <c r="I239" s="604"/>
      <c r="J239" s="604"/>
      <c r="K239" s="604"/>
    </row>
    <row r="240" spans="1:11" ht="12" customHeight="1" x14ac:dyDescent="0.25">
      <c r="A240" s="604"/>
      <c r="B240" s="604"/>
      <c r="C240" s="604"/>
      <c r="D240" s="604"/>
      <c r="E240" s="604"/>
      <c r="F240" s="604"/>
      <c r="G240" s="604"/>
      <c r="H240" s="604"/>
      <c r="I240" s="604"/>
      <c r="J240" s="604"/>
      <c r="K240" s="604"/>
    </row>
    <row r="241" spans="1:11" ht="12" customHeight="1" x14ac:dyDescent="0.25">
      <c r="A241" s="604"/>
      <c r="B241" s="604"/>
      <c r="C241" s="604"/>
      <c r="D241" s="604"/>
      <c r="E241" s="604"/>
      <c r="F241" s="604"/>
      <c r="G241" s="604"/>
      <c r="H241" s="604"/>
      <c r="I241" s="604"/>
      <c r="J241" s="604"/>
      <c r="K241" s="604"/>
    </row>
    <row r="242" spans="1:11" ht="12" customHeight="1" x14ac:dyDescent="0.25">
      <c r="A242" s="604"/>
      <c r="B242" s="604"/>
      <c r="C242" s="604"/>
      <c r="D242" s="604"/>
      <c r="E242" s="604"/>
      <c r="F242" s="604"/>
      <c r="G242" s="604"/>
      <c r="H242" s="604"/>
      <c r="I242" s="604"/>
      <c r="J242" s="604"/>
      <c r="K242" s="604"/>
    </row>
    <row r="243" spans="1:11" ht="12" customHeight="1" x14ac:dyDescent="0.25">
      <c r="A243" s="604"/>
      <c r="B243" s="604"/>
      <c r="C243" s="604"/>
      <c r="D243" s="604"/>
      <c r="E243" s="604"/>
      <c r="F243" s="604"/>
      <c r="G243" s="604"/>
      <c r="H243" s="604"/>
      <c r="I243" s="604"/>
      <c r="J243" s="604"/>
      <c r="K243" s="604"/>
    </row>
    <row r="244" spans="1:11" ht="12" customHeight="1" x14ac:dyDescent="0.25">
      <c r="A244" s="604"/>
      <c r="B244" s="604"/>
      <c r="C244" s="604"/>
      <c r="D244" s="604"/>
      <c r="E244" s="604"/>
      <c r="F244" s="604"/>
      <c r="G244" s="604"/>
      <c r="H244" s="604"/>
      <c r="I244" s="604"/>
      <c r="J244" s="604"/>
      <c r="K244" s="604"/>
    </row>
    <row r="245" spans="1:11" ht="12" customHeight="1" x14ac:dyDescent="0.25">
      <c r="A245" s="604"/>
      <c r="B245" s="604"/>
      <c r="C245" s="604"/>
      <c r="D245" s="604"/>
      <c r="E245" s="604"/>
      <c r="F245" s="604"/>
      <c r="G245" s="604"/>
      <c r="H245" s="604"/>
      <c r="I245" s="604"/>
      <c r="J245" s="604"/>
      <c r="K245" s="604"/>
    </row>
    <row r="246" spans="1:11" ht="12" customHeight="1" x14ac:dyDescent="0.25">
      <c r="A246" s="604"/>
      <c r="B246" s="604"/>
      <c r="C246" s="604"/>
      <c r="D246" s="604"/>
      <c r="E246" s="604"/>
      <c r="F246" s="604"/>
      <c r="G246" s="604"/>
      <c r="H246" s="604"/>
      <c r="I246" s="604"/>
      <c r="J246" s="604"/>
      <c r="K246" s="604"/>
    </row>
    <row r="247" spans="1:11" ht="12" customHeight="1" x14ac:dyDescent="0.25">
      <c r="A247" s="604"/>
      <c r="B247" s="604"/>
      <c r="C247" s="604"/>
      <c r="D247" s="604"/>
      <c r="E247" s="604"/>
      <c r="F247" s="604"/>
      <c r="G247" s="604"/>
      <c r="H247" s="604"/>
      <c r="I247" s="604"/>
      <c r="J247" s="604"/>
      <c r="K247" s="604"/>
    </row>
    <row r="248" spans="1:11" ht="12" customHeight="1" x14ac:dyDescent="0.25">
      <c r="A248" s="604"/>
      <c r="B248" s="604"/>
      <c r="C248" s="604"/>
      <c r="D248" s="604"/>
      <c r="E248" s="604"/>
      <c r="F248" s="604"/>
      <c r="G248" s="604"/>
      <c r="H248" s="604"/>
      <c r="I248" s="604"/>
      <c r="J248" s="604"/>
      <c r="K248" s="604"/>
    </row>
    <row r="249" spans="1:11" ht="12" customHeight="1" x14ac:dyDescent="0.25">
      <c r="A249" s="604"/>
      <c r="B249" s="604"/>
      <c r="C249" s="604"/>
      <c r="D249" s="604"/>
      <c r="E249" s="604"/>
      <c r="F249" s="604"/>
      <c r="G249" s="604"/>
      <c r="H249" s="604"/>
      <c r="I249" s="604"/>
      <c r="J249" s="604"/>
      <c r="K249" s="604"/>
    </row>
    <row r="250" spans="1:11" ht="12" customHeight="1" x14ac:dyDescent="0.25">
      <c r="A250" s="604"/>
      <c r="B250" s="604"/>
      <c r="C250" s="604"/>
      <c r="D250" s="604"/>
      <c r="E250" s="604"/>
      <c r="F250" s="604"/>
      <c r="G250" s="604"/>
      <c r="H250" s="604"/>
      <c r="I250" s="604"/>
      <c r="J250" s="604"/>
      <c r="K250" s="604"/>
    </row>
    <row r="251" spans="1:11" ht="12" customHeight="1" x14ac:dyDescent="0.25">
      <c r="A251" s="604"/>
      <c r="B251" s="604"/>
      <c r="C251" s="604"/>
      <c r="D251" s="604"/>
      <c r="E251" s="604"/>
      <c r="F251" s="604"/>
      <c r="G251" s="604"/>
      <c r="H251" s="604"/>
      <c r="I251" s="604"/>
      <c r="J251" s="604"/>
      <c r="K251" s="604"/>
    </row>
    <row r="252" spans="1:11" ht="12" customHeight="1" x14ac:dyDescent="0.25">
      <c r="A252" s="604"/>
      <c r="B252" s="604"/>
      <c r="C252" s="604"/>
      <c r="D252" s="604"/>
      <c r="E252" s="604"/>
      <c r="F252" s="604"/>
      <c r="G252" s="604"/>
      <c r="H252" s="604"/>
      <c r="I252" s="604"/>
      <c r="J252" s="604"/>
      <c r="K252" s="604"/>
    </row>
    <row r="253" spans="1:11" ht="12" customHeight="1" x14ac:dyDescent="0.25">
      <c r="A253" s="604"/>
      <c r="B253" s="604"/>
      <c r="C253" s="604"/>
      <c r="D253" s="604"/>
      <c r="E253" s="604"/>
      <c r="F253" s="604"/>
      <c r="G253" s="604"/>
      <c r="H253" s="604"/>
      <c r="I253" s="604"/>
      <c r="J253" s="604"/>
      <c r="K253" s="604"/>
    </row>
    <row r="254" spans="1:11" ht="12" customHeight="1" x14ac:dyDescent="0.25">
      <c r="A254" s="604"/>
      <c r="B254" s="604"/>
      <c r="C254" s="604"/>
      <c r="D254" s="604"/>
      <c r="E254" s="604"/>
      <c r="F254" s="604"/>
      <c r="G254" s="604"/>
      <c r="H254" s="604"/>
      <c r="I254" s="604"/>
      <c r="J254" s="604"/>
      <c r="K254" s="604"/>
    </row>
    <row r="255" spans="1:11" ht="12" customHeight="1" x14ac:dyDescent="0.25">
      <c r="A255" s="604"/>
      <c r="B255" s="604"/>
      <c r="C255" s="604"/>
      <c r="D255" s="604"/>
      <c r="E255" s="604"/>
      <c r="F255" s="604"/>
      <c r="G255" s="604"/>
      <c r="H255" s="604"/>
      <c r="I255" s="604"/>
      <c r="J255" s="604"/>
      <c r="K255" s="604"/>
    </row>
    <row r="256" spans="1:11" ht="12" customHeight="1" x14ac:dyDescent="0.25">
      <c r="A256" s="604"/>
      <c r="B256" s="604"/>
      <c r="C256" s="604"/>
      <c r="D256" s="604"/>
      <c r="E256" s="604"/>
      <c r="F256" s="604"/>
      <c r="G256" s="604"/>
      <c r="H256" s="604"/>
      <c r="I256" s="604"/>
      <c r="J256" s="604"/>
      <c r="K256" s="604"/>
    </row>
    <row r="257" spans="1:11" ht="12" customHeight="1" x14ac:dyDescent="0.25">
      <c r="A257" s="604"/>
      <c r="B257" s="604"/>
      <c r="C257" s="604"/>
      <c r="D257" s="604"/>
      <c r="E257" s="604"/>
      <c r="F257" s="604"/>
      <c r="G257" s="604"/>
      <c r="H257" s="604"/>
      <c r="I257" s="604"/>
      <c r="J257" s="604"/>
      <c r="K257" s="604"/>
    </row>
    <row r="258" spans="1:11" ht="12" customHeight="1" x14ac:dyDescent="0.25">
      <c r="A258" s="604"/>
      <c r="B258" s="604"/>
      <c r="C258" s="604"/>
      <c r="D258" s="604"/>
      <c r="E258" s="604"/>
      <c r="F258" s="604"/>
      <c r="G258" s="604"/>
      <c r="H258" s="604"/>
      <c r="I258" s="604"/>
      <c r="J258" s="604"/>
      <c r="K258" s="604"/>
    </row>
    <row r="259" spans="1:11" ht="12" customHeight="1" x14ac:dyDescent="0.25">
      <c r="A259" s="604"/>
      <c r="B259" s="604"/>
      <c r="C259" s="604"/>
      <c r="D259" s="604"/>
      <c r="E259" s="604"/>
      <c r="F259" s="604"/>
      <c r="G259" s="604"/>
      <c r="H259" s="604"/>
      <c r="I259" s="604"/>
      <c r="J259" s="604"/>
      <c r="K259" s="604"/>
    </row>
    <row r="260" spans="1:11" ht="12" customHeight="1" x14ac:dyDescent="0.25">
      <c r="A260" s="604"/>
      <c r="B260" s="604"/>
      <c r="C260" s="604"/>
      <c r="D260" s="604"/>
      <c r="E260" s="604"/>
      <c r="F260" s="604"/>
      <c r="G260" s="604"/>
      <c r="H260" s="604"/>
      <c r="I260" s="604"/>
      <c r="J260" s="604"/>
      <c r="K260" s="604"/>
    </row>
    <row r="261" spans="1:11" ht="12" customHeight="1" x14ac:dyDescent="0.25">
      <c r="A261" s="604"/>
      <c r="B261" s="604"/>
      <c r="C261" s="604"/>
      <c r="D261" s="604"/>
      <c r="E261" s="604"/>
      <c r="F261" s="604"/>
      <c r="G261" s="604"/>
      <c r="H261" s="604"/>
      <c r="I261" s="604"/>
      <c r="J261" s="604"/>
      <c r="K261" s="604"/>
    </row>
    <row r="262" spans="1:11" ht="12" customHeight="1" x14ac:dyDescent="0.25">
      <c r="A262" s="604"/>
      <c r="B262" s="604"/>
      <c r="C262" s="604"/>
      <c r="D262" s="604"/>
      <c r="E262" s="604"/>
      <c r="F262" s="604"/>
      <c r="G262" s="604"/>
      <c r="H262" s="604"/>
      <c r="I262" s="604"/>
      <c r="J262" s="604"/>
      <c r="K262" s="604"/>
    </row>
    <row r="263" spans="1:11" ht="12" customHeight="1" x14ac:dyDescent="0.25">
      <c r="A263" s="604"/>
      <c r="B263" s="604"/>
      <c r="C263" s="604"/>
      <c r="D263" s="604"/>
      <c r="E263" s="604"/>
      <c r="F263" s="604"/>
      <c r="G263" s="604"/>
      <c r="H263" s="604"/>
      <c r="I263" s="604"/>
      <c r="J263" s="604"/>
      <c r="K263" s="604"/>
    </row>
    <row r="264" spans="1:11" ht="12" customHeight="1" x14ac:dyDescent="0.25">
      <c r="A264" s="604"/>
      <c r="B264" s="604"/>
      <c r="C264" s="604"/>
      <c r="D264" s="604"/>
      <c r="E264" s="604"/>
      <c r="F264" s="604"/>
      <c r="G264" s="604"/>
      <c r="H264" s="604"/>
      <c r="I264" s="604"/>
      <c r="J264" s="604"/>
      <c r="K264" s="604"/>
    </row>
    <row r="265" spans="1:11" ht="12" customHeight="1" x14ac:dyDescent="0.25">
      <c r="A265" s="604"/>
      <c r="B265" s="604"/>
      <c r="C265" s="604"/>
      <c r="D265" s="604"/>
      <c r="E265" s="604"/>
      <c r="F265" s="604"/>
      <c r="G265" s="604"/>
      <c r="H265" s="604"/>
      <c r="I265" s="604"/>
      <c r="J265" s="604"/>
      <c r="K265" s="604"/>
    </row>
    <row r="266" spans="1:11" ht="12" customHeight="1" x14ac:dyDescent="0.25">
      <c r="A266" s="604"/>
      <c r="B266" s="604"/>
      <c r="C266" s="604"/>
      <c r="D266" s="604"/>
      <c r="E266" s="604"/>
      <c r="F266" s="604"/>
      <c r="G266" s="604"/>
      <c r="H266" s="604"/>
      <c r="I266" s="604"/>
      <c r="J266" s="604"/>
      <c r="K266" s="604"/>
    </row>
    <row r="267" spans="1:11" ht="12" customHeight="1" x14ac:dyDescent="0.25">
      <c r="A267" s="604"/>
      <c r="B267" s="604"/>
      <c r="C267" s="604"/>
      <c r="D267" s="604"/>
      <c r="E267" s="604"/>
      <c r="F267" s="604"/>
      <c r="G267" s="604"/>
      <c r="H267" s="604"/>
      <c r="I267" s="604"/>
      <c r="J267" s="604"/>
      <c r="K267" s="604"/>
    </row>
    <row r="268" spans="1:11" ht="12" customHeight="1" x14ac:dyDescent="0.25">
      <c r="A268" s="604"/>
      <c r="B268" s="604"/>
      <c r="C268" s="604"/>
      <c r="D268" s="604"/>
      <c r="E268" s="604"/>
      <c r="F268" s="604"/>
      <c r="G268" s="604"/>
      <c r="H268" s="604"/>
      <c r="I268" s="604"/>
      <c r="J268" s="604"/>
      <c r="K268" s="604"/>
    </row>
    <row r="269" spans="1:11" ht="12" customHeight="1" x14ac:dyDescent="0.25">
      <c r="A269" s="604"/>
      <c r="B269" s="604"/>
      <c r="C269" s="604"/>
      <c r="D269" s="604"/>
      <c r="E269" s="604"/>
      <c r="F269" s="604"/>
      <c r="G269" s="604"/>
      <c r="H269" s="604"/>
      <c r="I269" s="604"/>
      <c r="J269" s="604"/>
      <c r="K269" s="604"/>
    </row>
    <row r="270" spans="1:11" ht="12" customHeight="1" x14ac:dyDescent="0.25">
      <c r="A270" s="604"/>
      <c r="B270" s="604"/>
      <c r="C270" s="604"/>
      <c r="D270" s="604"/>
      <c r="E270" s="604"/>
      <c r="F270" s="604"/>
      <c r="G270" s="604"/>
      <c r="H270" s="604"/>
      <c r="I270" s="604"/>
      <c r="J270" s="604"/>
      <c r="K270" s="604"/>
    </row>
    <row r="271" spans="1:11" ht="12" customHeight="1" x14ac:dyDescent="0.25">
      <c r="A271" s="604"/>
      <c r="B271" s="604"/>
      <c r="C271" s="604"/>
      <c r="D271" s="604"/>
      <c r="E271" s="604"/>
      <c r="F271" s="604"/>
      <c r="G271" s="604"/>
      <c r="H271" s="604"/>
      <c r="I271" s="604"/>
      <c r="J271" s="604"/>
      <c r="K271" s="604"/>
    </row>
    <row r="272" spans="1:11" ht="12" customHeight="1" x14ac:dyDescent="0.25">
      <c r="A272" s="604"/>
      <c r="B272" s="604"/>
      <c r="C272" s="604"/>
      <c r="D272" s="604"/>
      <c r="E272" s="604"/>
      <c r="F272" s="604"/>
      <c r="G272" s="604"/>
      <c r="H272" s="604"/>
      <c r="I272" s="604"/>
      <c r="J272" s="604"/>
      <c r="K272" s="604"/>
    </row>
    <row r="273" spans="1:11" ht="12" customHeight="1" x14ac:dyDescent="0.25">
      <c r="A273" s="604"/>
      <c r="B273" s="604"/>
      <c r="C273" s="604"/>
      <c r="D273" s="604"/>
      <c r="E273" s="604"/>
      <c r="F273" s="604"/>
      <c r="G273" s="604"/>
      <c r="H273" s="604"/>
      <c r="I273" s="604"/>
      <c r="J273" s="604"/>
      <c r="K273" s="604"/>
    </row>
    <row r="274" spans="1:11" ht="12" customHeight="1" x14ac:dyDescent="0.25">
      <c r="A274" s="604"/>
      <c r="B274" s="604"/>
      <c r="C274" s="604"/>
      <c r="D274" s="604"/>
      <c r="E274" s="604"/>
      <c r="F274" s="604"/>
      <c r="G274" s="604"/>
      <c r="H274" s="604"/>
      <c r="I274" s="604"/>
      <c r="J274" s="604"/>
      <c r="K274" s="604"/>
    </row>
    <row r="275" spans="1:11" ht="12" customHeight="1" x14ac:dyDescent="0.25">
      <c r="A275" s="604"/>
      <c r="B275" s="604"/>
      <c r="C275" s="604"/>
      <c r="D275" s="604"/>
      <c r="E275" s="604"/>
      <c r="F275" s="604"/>
      <c r="G275" s="604"/>
      <c r="H275" s="604"/>
      <c r="I275" s="604"/>
      <c r="J275" s="604"/>
      <c r="K275" s="604"/>
    </row>
    <row r="276" spans="1:11" ht="12" customHeight="1" x14ac:dyDescent="0.25">
      <c r="A276" s="604"/>
      <c r="B276" s="604"/>
      <c r="C276" s="604"/>
      <c r="D276" s="604"/>
      <c r="E276" s="604"/>
      <c r="F276" s="604"/>
      <c r="G276" s="604"/>
      <c r="H276" s="604"/>
      <c r="I276" s="604"/>
      <c r="J276" s="604"/>
      <c r="K276" s="604"/>
    </row>
    <row r="277" spans="1:11" ht="12" customHeight="1" x14ac:dyDescent="0.25">
      <c r="A277" s="604"/>
      <c r="B277" s="604"/>
      <c r="C277" s="604"/>
      <c r="D277" s="604"/>
      <c r="E277" s="604"/>
      <c r="F277" s="604"/>
      <c r="G277" s="604"/>
      <c r="H277" s="604"/>
      <c r="I277" s="604"/>
      <c r="J277" s="604"/>
      <c r="K277" s="604"/>
    </row>
    <row r="278" spans="1:11" ht="12" customHeight="1" x14ac:dyDescent="0.25">
      <c r="A278" s="604"/>
      <c r="B278" s="604"/>
      <c r="C278" s="604"/>
      <c r="D278" s="604"/>
      <c r="E278" s="604"/>
      <c r="F278" s="604"/>
      <c r="G278" s="604"/>
      <c r="H278" s="604"/>
      <c r="I278" s="604"/>
      <c r="J278" s="604"/>
      <c r="K278" s="604"/>
    </row>
    <row r="279" spans="1:11" ht="12" customHeight="1" x14ac:dyDescent="0.25">
      <c r="A279" s="604"/>
      <c r="B279" s="604"/>
      <c r="C279" s="604"/>
      <c r="D279" s="604"/>
      <c r="E279" s="604"/>
      <c r="F279" s="604"/>
      <c r="G279" s="604"/>
      <c r="H279" s="604"/>
      <c r="I279" s="604"/>
      <c r="J279" s="604"/>
      <c r="K279" s="604"/>
    </row>
    <row r="280" spans="1:11" ht="12" customHeight="1" x14ac:dyDescent="0.25">
      <c r="A280" s="604"/>
      <c r="B280" s="604"/>
      <c r="C280" s="604"/>
      <c r="D280" s="604"/>
      <c r="E280" s="604"/>
      <c r="F280" s="604"/>
      <c r="G280" s="604"/>
      <c r="H280" s="604"/>
      <c r="I280" s="604"/>
      <c r="J280" s="604"/>
      <c r="K280" s="604"/>
    </row>
    <row r="281" spans="1:11" ht="12" customHeight="1" x14ac:dyDescent="0.25">
      <c r="A281" s="604"/>
      <c r="B281" s="604"/>
      <c r="C281" s="604"/>
      <c r="D281" s="604"/>
      <c r="E281" s="604"/>
      <c r="F281" s="604"/>
      <c r="G281" s="604"/>
      <c r="H281" s="604"/>
      <c r="I281" s="604"/>
      <c r="J281" s="604"/>
      <c r="K281" s="604"/>
    </row>
    <row r="282" spans="1:11" ht="12" customHeight="1" x14ac:dyDescent="0.25">
      <c r="A282" s="604"/>
      <c r="B282" s="604"/>
      <c r="C282" s="604"/>
      <c r="D282" s="604"/>
      <c r="E282" s="604"/>
      <c r="F282" s="604"/>
      <c r="G282" s="604"/>
      <c r="H282" s="604"/>
      <c r="I282" s="604"/>
      <c r="J282" s="604"/>
      <c r="K282" s="604"/>
    </row>
    <row r="283" spans="1:11" ht="12" customHeight="1" x14ac:dyDescent="0.25">
      <c r="A283" s="604"/>
      <c r="B283" s="604"/>
      <c r="C283" s="604"/>
      <c r="D283" s="604"/>
      <c r="E283" s="604"/>
      <c r="F283" s="604"/>
      <c r="G283" s="604"/>
      <c r="H283" s="604"/>
      <c r="I283" s="604"/>
      <c r="J283" s="604"/>
      <c r="K283" s="604"/>
    </row>
    <row r="284" spans="1:11" ht="12" customHeight="1" x14ac:dyDescent="0.25">
      <c r="A284" s="604"/>
      <c r="B284" s="604"/>
      <c r="C284" s="604"/>
      <c r="D284" s="604"/>
      <c r="E284" s="604"/>
      <c r="F284" s="604"/>
      <c r="G284" s="604"/>
      <c r="H284" s="604"/>
      <c r="I284" s="604"/>
      <c r="J284" s="604"/>
      <c r="K284" s="604"/>
    </row>
    <row r="285" spans="1:11" ht="12" customHeight="1" x14ac:dyDescent="0.25">
      <c r="A285" s="604"/>
      <c r="B285" s="604"/>
      <c r="C285" s="604"/>
      <c r="D285" s="604"/>
      <c r="E285" s="604"/>
      <c r="F285" s="604"/>
      <c r="G285" s="604"/>
      <c r="H285" s="604"/>
      <c r="I285" s="604"/>
      <c r="J285" s="604"/>
      <c r="K285" s="604"/>
    </row>
    <row r="286" spans="1:11" ht="12" customHeight="1" x14ac:dyDescent="0.25">
      <c r="A286" s="604"/>
      <c r="B286" s="604"/>
      <c r="C286" s="604"/>
      <c r="D286" s="604"/>
      <c r="E286" s="604"/>
      <c r="F286" s="604"/>
      <c r="G286" s="604"/>
      <c r="H286" s="604"/>
      <c r="I286" s="604"/>
      <c r="J286" s="604"/>
      <c r="K286" s="604"/>
    </row>
    <row r="287" spans="1:11" ht="12" customHeight="1" x14ac:dyDescent="0.25">
      <c r="A287" s="604"/>
      <c r="B287" s="604"/>
      <c r="C287" s="604"/>
      <c r="D287" s="604"/>
      <c r="E287" s="604"/>
      <c r="F287" s="604"/>
      <c r="G287" s="604"/>
      <c r="H287" s="604"/>
      <c r="I287" s="604"/>
      <c r="J287" s="604"/>
      <c r="K287" s="604"/>
    </row>
    <row r="288" spans="1:11" ht="12" customHeight="1" x14ac:dyDescent="0.25">
      <c r="A288" s="604"/>
      <c r="B288" s="604"/>
      <c r="C288" s="604"/>
      <c r="D288" s="604"/>
      <c r="E288" s="604"/>
      <c r="F288" s="604"/>
      <c r="G288" s="604"/>
      <c r="H288" s="604"/>
      <c r="I288" s="604"/>
      <c r="J288" s="604"/>
      <c r="K288" s="604"/>
    </row>
    <row r="289" spans="1:11" ht="12" customHeight="1" x14ac:dyDescent="0.25">
      <c r="A289" s="604"/>
      <c r="B289" s="604"/>
      <c r="C289" s="604"/>
      <c r="D289" s="604"/>
      <c r="E289" s="604"/>
      <c r="F289" s="604"/>
      <c r="G289" s="604"/>
      <c r="H289" s="604"/>
      <c r="I289" s="604"/>
      <c r="J289" s="604"/>
      <c r="K289" s="604"/>
    </row>
    <row r="290" spans="1:11" ht="12" customHeight="1" x14ac:dyDescent="0.25">
      <c r="A290" s="604"/>
      <c r="B290" s="604"/>
      <c r="C290" s="604"/>
      <c r="D290" s="604"/>
      <c r="E290" s="604"/>
      <c r="F290" s="604"/>
      <c r="G290" s="604"/>
      <c r="H290" s="604"/>
      <c r="I290" s="604"/>
      <c r="J290" s="604"/>
      <c r="K290" s="604"/>
    </row>
    <row r="291" spans="1:11" ht="12" customHeight="1" x14ac:dyDescent="0.25">
      <c r="A291" s="604"/>
      <c r="B291" s="604"/>
      <c r="C291" s="604"/>
      <c r="D291" s="604"/>
      <c r="E291" s="604"/>
      <c r="F291" s="604"/>
      <c r="G291" s="604"/>
      <c r="H291" s="604"/>
      <c r="I291" s="604"/>
      <c r="J291" s="604"/>
      <c r="K291" s="604"/>
    </row>
    <row r="292" spans="1:11" ht="12" customHeight="1" x14ac:dyDescent="0.25">
      <c r="A292" s="604"/>
      <c r="B292" s="604"/>
      <c r="C292" s="604"/>
      <c r="D292" s="604"/>
      <c r="E292" s="604"/>
      <c r="F292" s="604"/>
      <c r="G292" s="604"/>
      <c r="H292" s="604"/>
      <c r="I292" s="604"/>
      <c r="J292" s="604"/>
      <c r="K292" s="604"/>
    </row>
    <row r="293" spans="1:11" ht="12" customHeight="1" x14ac:dyDescent="0.25">
      <c r="A293" s="604"/>
      <c r="B293" s="604"/>
      <c r="C293" s="604"/>
      <c r="D293" s="604"/>
      <c r="E293" s="604"/>
      <c r="F293" s="604"/>
      <c r="G293" s="604"/>
      <c r="H293" s="604"/>
      <c r="I293" s="604"/>
      <c r="J293" s="604"/>
      <c r="K293" s="604"/>
    </row>
    <row r="294" spans="1:11" ht="12" customHeight="1" x14ac:dyDescent="0.25">
      <c r="A294" s="604"/>
      <c r="B294" s="604"/>
      <c r="C294" s="604"/>
      <c r="D294" s="604"/>
      <c r="E294" s="604"/>
      <c r="F294" s="604"/>
      <c r="G294" s="604"/>
      <c r="H294" s="604"/>
      <c r="I294" s="604"/>
      <c r="J294" s="604"/>
      <c r="K294" s="604"/>
    </row>
    <row r="295" spans="1:11" ht="12" customHeight="1" x14ac:dyDescent="0.25">
      <c r="A295" s="604"/>
      <c r="B295" s="604"/>
      <c r="C295" s="604"/>
      <c r="D295" s="604"/>
      <c r="E295" s="604"/>
      <c r="F295" s="604"/>
      <c r="G295" s="604"/>
      <c r="H295" s="604"/>
      <c r="I295" s="604"/>
      <c r="J295" s="604"/>
      <c r="K295" s="604"/>
    </row>
    <row r="296" spans="1:11" ht="12" customHeight="1" x14ac:dyDescent="0.25">
      <c r="A296" s="604"/>
      <c r="B296" s="604"/>
      <c r="C296" s="604"/>
      <c r="D296" s="604"/>
      <c r="E296" s="604"/>
      <c r="F296" s="604"/>
      <c r="G296" s="604"/>
      <c r="H296" s="604"/>
      <c r="I296" s="604"/>
      <c r="J296" s="604"/>
      <c r="K296" s="604"/>
    </row>
    <row r="297" spans="1:11" ht="12" customHeight="1" x14ac:dyDescent="0.25">
      <c r="A297" s="604"/>
      <c r="B297" s="604"/>
      <c r="C297" s="604"/>
      <c r="D297" s="604"/>
      <c r="E297" s="604"/>
      <c r="F297" s="604"/>
      <c r="G297" s="604"/>
      <c r="H297" s="604"/>
      <c r="I297" s="604"/>
      <c r="J297" s="604"/>
      <c r="K297" s="604"/>
    </row>
    <row r="298" spans="1:11" ht="12" customHeight="1" x14ac:dyDescent="0.25">
      <c r="A298" s="604"/>
      <c r="B298" s="604"/>
      <c r="C298" s="604"/>
      <c r="D298" s="604"/>
      <c r="E298" s="604"/>
      <c r="F298" s="604"/>
      <c r="G298" s="604"/>
      <c r="H298" s="604"/>
      <c r="I298" s="604"/>
      <c r="J298" s="604"/>
      <c r="K298" s="604"/>
    </row>
    <row r="299" spans="1:11" ht="12" customHeight="1" x14ac:dyDescent="0.25">
      <c r="A299" s="604"/>
      <c r="B299" s="604"/>
      <c r="C299" s="604"/>
      <c r="D299" s="604"/>
      <c r="E299" s="604"/>
      <c r="F299" s="604"/>
      <c r="G299" s="604"/>
      <c r="H299" s="604"/>
      <c r="I299" s="604"/>
      <c r="J299" s="604"/>
      <c r="K299" s="604"/>
    </row>
    <row r="300" spans="1:11" ht="12" customHeight="1" x14ac:dyDescent="0.25">
      <c r="A300" s="604"/>
      <c r="B300" s="604"/>
      <c r="C300" s="604"/>
      <c r="D300" s="604"/>
      <c r="E300" s="604"/>
      <c r="F300" s="604"/>
      <c r="G300" s="604"/>
      <c r="H300" s="604"/>
      <c r="I300" s="604"/>
      <c r="J300" s="604"/>
      <c r="K300" s="604"/>
    </row>
    <row r="301" spans="1:11" ht="12" customHeight="1" x14ac:dyDescent="0.25">
      <c r="A301" s="604"/>
      <c r="B301" s="604"/>
      <c r="C301" s="604"/>
      <c r="D301" s="604"/>
      <c r="E301" s="604"/>
      <c r="F301" s="604"/>
      <c r="G301" s="604"/>
      <c r="H301" s="604"/>
      <c r="I301" s="604"/>
      <c r="J301" s="604"/>
      <c r="K301" s="604"/>
    </row>
    <row r="302" spans="1:11" ht="12" customHeight="1" x14ac:dyDescent="0.25">
      <c r="A302" s="604"/>
      <c r="B302" s="604"/>
      <c r="C302" s="604"/>
      <c r="D302" s="604"/>
      <c r="E302" s="604"/>
      <c r="F302" s="604"/>
      <c r="G302" s="604"/>
      <c r="H302" s="604"/>
      <c r="I302" s="604"/>
      <c r="J302" s="604"/>
      <c r="K302" s="604"/>
    </row>
    <row r="303" spans="1:11" ht="12" customHeight="1" x14ac:dyDescent="0.25">
      <c r="A303" s="604"/>
      <c r="B303" s="604"/>
      <c r="C303" s="604"/>
      <c r="D303" s="604"/>
      <c r="E303" s="604"/>
      <c r="F303" s="604"/>
      <c r="G303" s="604"/>
      <c r="H303" s="604"/>
      <c r="I303" s="604"/>
      <c r="J303" s="604"/>
      <c r="K303" s="604"/>
    </row>
    <row r="304" spans="1:11" ht="12" customHeight="1" x14ac:dyDescent="0.25">
      <c r="A304" s="604"/>
      <c r="B304" s="604"/>
      <c r="C304" s="604"/>
      <c r="D304" s="604"/>
      <c r="E304" s="604"/>
      <c r="F304" s="604"/>
      <c r="G304" s="604"/>
      <c r="H304" s="604"/>
      <c r="I304" s="604"/>
      <c r="J304" s="604"/>
      <c r="K304" s="604"/>
    </row>
    <row r="305" spans="1:11" ht="12" customHeight="1" x14ac:dyDescent="0.25">
      <c r="A305" s="604"/>
      <c r="B305" s="604"/>
      <c r="C305" s="604"/>
      <c r="D305" s="604"/>
      <c r="E305" s="604"/>
      <c r="F305" s="604"/>
      <c r="G305" s="604"/>
      <c r="H305" s="604"/>
      <c r="I305" s="604"/>
      <c r="J305" s="604"/>
      <c r="K305" s="604"/>
    </row>
    <row r="306" spans="1:11" ht="12" customHeight="1" x14ac:dyDescent="0.25">
      <c r="A306" s="604"/>
      <c r="B306" s="604"/>
      <c r="C306" s="604"/>
      <c r="D306" s="604"/>
      <c r="E306" s="604"/>
      <c r="F306" s="604"/>
      <c r="G306" s="604"/>
      <c r="H306" s="604"/>
      <c r="I306" s="604"/>
      <c r="J306" s="604"/>
      <c r="K306" s="604"/>
    </row>
    <row r="307" spans="1:11" ht="12" customHeight="1" x14ac:dyDescent="0.25">
      <c r="A307" s="604"/>
      <c r="B307" s="604"/>
      <c r="C307" s="604"/>
      <c r="D307" s="604"/>
      <c r="E307" s="604"/>
      <c r="F307" s="604"/>
      <c r="G307" s="604"/>
      <c r="H307" s="604"/>
      <c r="I307" s="604"/>
      <c r="J307" s="604"/>
      <c r="K307" s="604"/>
    </row>
    <row r="308" spans="1:11" ht="12" customHeight="1" x14ac:dyDescent="0.25">
      <c r="A308" s="604"/>
      <c r="B308" s="604"/>
      <c r="C308" s="604"/>
      <c r="D308" s="604"/>
      <c r="E308" s="604"/>
      <c r="F308" s="604"/>
      <c r="G308" s="604"/>
      <c r="H308" s="604"/>
      <c r="I308" s="604"/>
      <c r="J308" s="604"/>
      <c r="K308" s="604"/>
    </row>
    <row r="309" spans="1:11" ht="12" customHeight="1" x14ac:dyDescent="0.25">
      <c r="A309" s="604"/>
      <c r="B309" s="604"/>
      <c r="C309" s="604"/>
      <c r="D309" s="604"/>
      <c r="E309" s="604"/>
      <c r="F309" s="604"/>
      <c r="G309" s="604"/>
      <c r="H309" s="604"/>
      <c r="I309" s="604"/>
      <c r="J309" s="604"/>
      <c r="K309" s="604"/>
    </row>
    <row r="310" spans="1:11" ht="12" customHeight="1" x14ac:dyDescent="0.25">
      <c r="A310" s="604"/>
      <c r="B310" s="604"/>
      <c r="C310" s="604"/>
      <c r="D310" s="604"/>
      <c r="E310" s="604"/>
      <c r="F310" s="604"/>
      <c r="G310" s="604"/>
      <c r="H310" s="604"/>
      <c r="I310" s="604"/>
      <c r="J310" s="604"/>
      <c r="K310" s="604"/>
    </row>
    <row r="311" spans="1:11" ht="12" customHeight="1" x14ac:dyDescent="0.25">
      <c r="A311" s="604"/>
      <c r="B311" s="604"/>
      <c r="C311" s="604"/>
      <c r="D311" s="604"/>
      <c r="E311" s="604"/>
      <c r="F311" s="604"/>
      <c r="G311" s="604"/>
      <c r="H311" s="604"/>
      <c r="I311" s="604"/>
      <c r="J311" s="604"/>
      <c r="K311" s="604"/>
    </row>
    <row r="312" spans="1:11" ht="12" customHeight="1" x14ac:dyDescent="0.25">
      <c r="A312" s="604"/>
      <c r="B312" s="604"/>
      <c r="C312" s="604"/>
      <c r="D312" s="604"/>
      <c r="E312" s="604"/>
      <c r="F312" s="604"/>
      <c r="G312" s="604"/>
      <c r="H312" s="604"/>
      <c r="I312" s="604"/>
      <c r="J312" s="604"/>
      <c r="K312" s="604"/>
    </row>
    <row r="313" spans="1:11" ht="12" customHeight="1" x14ac:dyDescent="0.25">
      <c r="A313" s="604"/>
      <c r="B313" s="604"/>
      <c r="C313" s="604"/>
      <c r="D313" s="604"/>
      <c r="E313" s="604"/>
      <c r="F313" s="604"/>
      <c r="G313" s="604"/>
      <c r="H313" s="604"/>
      <c r="I313" s="604"/>
      <c r="J313" s="604"/>
      <c r="K313" s="604"/>
    </row>
  </sheetData>
  <sortState ref="H170:I191">
    <sortCondition descending="1" ref="H170"/>
  </sortState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&amp;"-,Negrita"&amp;K04-042Balance Energético Colombiano&amp;"-,Normal" &amp;14 2015&amp;11               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53"/>
  <sheetViews>
    <sheetView zoomScaleNormal="100" workbookViewId="0">
      <pane xSplit="2" ySplit="7" topLeftCell="K8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baseColWidth="10" defaultRowHeight="15" x14ac:dyDescent="0.25"/>
  <cols>
    <col min="1" max="1" width="3.5703125" style="628" customWidth="1"/>
    <col min="2" max="2" width="47.42578125" style="629" customWidth="1"/>
    <col min="3" max="6" width="17.140625" style="629" customWidth="1"/>
    <col min="7" max="8" width="17.140625" style="629" hidden="1" customWidth="1"/>
    <col min="9" max="19" width="17.140625" style="629" customWidth="1"/>
    <col min="20" max="22" width="17.140625" style="629" hidden="1" customWidth="1"/>
    <col min="23" max="24" width="11.42578125" style="629" customWidth="1"/>
    <col min="25" max="16384" width="11.42578125" style="629"/>
  </cols>
  <sheetData>
    <row r="1" spans="1:22" x14ac:dyDescent="0.25">
      <c r="A1" s="651"/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2"/>
    </row>
    <row r="2" spans="1:22" s="650" customFormat="1" ht="15.75" x14ac:dyDescent="0.25">
      <c r="A2" s="651"/>
      <c r="B2" s="654" t="s">
        <v>85</v>
      </c>
      <c r="C2" s="655"/>
      <c r="D2" s="655"/>
      <c r="E2" s="655"/>
      <c r="F2" s="655"/>
      <c r="G2" s="655"/>
      <c r="H2" s="655"/>
      <c r="I2" s="655"/>
      <c r="J2" s="655"/>
      <c r="K2" s="653"/>
      <c r="L2" s="655"/>
      <c r="M2" s="655"/>
      <c r="N2" s="655"/>
      <c r="O2" s="655"/>
      <c r="P2" s="655"/>
      <c r="Q2" s="655"/>
      <c r="R2" s="655"/>
      <c r="S2" s="655"/>
    </row>
    <row r="3" spans="1:22" s="648" customFormat="1" ht="15.75" x14ac:dyDescent="0.25">
      <c r="A3" s="651"/>
      <c r="B3" s="654" t="s">
        <v>86</v>
      </c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</row>
    <row r="4" spans="1:22" s="648" customFormat="1" x14ac:dyDescent="0.25">
      <c r="A4" s="651"/>
      <c r="B4" s="653"/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</row>
    <row r="5" spans="1:22" s="650" customFormat="1" x14ac:dyDescent="0.25">
      <c r="A5" s="651"/>
      <c r="B5" s="656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</row>
    <row r="6" spans="1:22" ht="45" customHeight="1" x14ac:dyDescent="0.25">
      <c r="A6" s="651"/>
      <c r="B6" s="631" t="s">
        <v>851</v>
      </c>
      <c r="C6" s="631" t="s">
        <v>848</v>
      </c>
      <c r="D6" s="631" t="s">
        <v>796</v>
      </c>
      <c r="E6" s="631" t="s">
        <v>413</v>
      </c>
      <c r="F6" s="631" t="s">
        <v>775</v>
      </c>
      <c r="G6" s="631" t="s">
        <v>797</v>
      </c>
      <c r="H6" s="631" t="s">
        <v>798</v>
      </c>
      <c r="I6" s="631" t="s">
        <v>220</v>
      </c>
      <c r="J6" s="631" t="s">
        <v>799</v>
      </c>
      <c r="K6" s="631" t="s">
        <v>800</v>
      </c>
      <c r="L6" s="631" t="s">
        <v>449</v>
      </c>
      <c r="M6" s="631" t="s">
        <v>801</v>
      </c>
      <c r="N6" s="631" t="s">
        <v>802</v>
      </c>
      <c r="O6" s="631" t="s">
        <v>803</v>
      </c>
      <c r="P6" s="631" t="s">
        <v>804</v>
      </c>
      <c r="Q6" s="631" t="s">
        <v>777</v>
      </c>
      <c r="R6" s="631" t="s">
        <v>504</v>
      </c>
      <c r="S6" s="631" t="s">
        <v>805</v>
      </c>
      <c r="T6" s="631" t="s">
        <v>806</v>
      </c>
      <c r="U6" s="631" t="s">
        <v>807</v>
      </c>
      <c r="V6" s="631" t="s">
        <v>808</v>
      </c>
    </row>
    <row r="7" spans="1:22" x14ac:dyDescent="0.25">
      <c r="A7" s="651"/>
      <c r="B7" s="632" t="s">
        <v>852</v>
      </c>
      <c r="C7" s="631" t="str">
        <f ca="1">'Base OLADE'!C3</f>
        <v>TJ</v>
      </c>
      <c r="D7" s="631" t="str">
        <f ca="1">'Base OLADE'!D3</f>
        <v>TJ</v>
      </c>
      <c r="E7" s="631" t="str">
        <f ca="1">'Base OLADE'!E3</f>
        <v>TJ</v>
      </c>
      <c r="F7" s="631" t="str">
        <f ca="1">'Base OLADE'!F3</f>
        <v>TJ</v>
      </c>
      <c r="G7" s="631" t="str">
        <f ca="1">'Base OLADE'!G3</f>
        <v>TJ</v>
      </c>
      <c r="H7" s="631" t="str">
        <f ca="1">'Base OLADE'!H3</f>
        <v>TJ</v>
      </c>
      <c r="I7" s="631" t="str">
        <f ca="1">'Base OLADE'!I3</f>
        <v>TJ</v>
      </c>
      <c r="J7" s="631" t="str">
        <f ca="1">'Base OLADE'!J3</f>
        <v>TJ</v>
      </c>
      <c r="K7" s="631" t="str">
        <f ca="1">'Base OLADE'!K3</f>
        <v>TJ</v>
      </c>
      <c r="L7" s="631" t="str">
        <f ca="1">'Base OLADE'!L3</f>
        <v>TJ</v>
      </c>
      <c r="M7" s="631" t="str">
        <f ca="1">'Base OLADE'!M3</f>
        <v>TJ</v>
      </c>
      <c r="N7" s="631" t="str">
        <f ca="1">'Base OLADE'!N3</f>
        <v>TJ</v>
      </c>
      <c r="O7" s="631" t="str">
        <f ca="1">'Base OLADE'!O3</f>
        <v>TJ</v>
      </c>
      <c r="P7" s="631" t="str">
        <f ca="1">'Base OLADE'!P3</f>
        <v>TJ</v>
      </c>
      <c r="Q7" s="631" t="str">
        <f ca="1">'Base OLADE'!Q3</f>
        <v>TJ</v>
      </c>
      <c r="R7" s="631" t="str">
        <f ca="1">'Base OLADE'!R3</f>
        <v>TJ</v>
      </c>
      <c r="S7" s="631" t="str">
        <f ca="1">'Base OLADE'!S3</f>
        <v>TJ</v>
      </c>
      <c r="T7" s="631">
        <f>'Base OLADE'!T3</f>
        <v>0</v>
      </c>
      <c r="U7" s="631">
        <f>'Base OLADE'!U3</f>
        <v>0</v>
      </c>
      <c r="V7" s="631">
        <f>'Base OLADE'!V3</f>
        <v>0</v>
      </c>
    </row>
    <row r="8" spans="1:22" x14ac:dyDescent="0.25">
      <c r="A8" s="651"/>
      <c r="B8" s="634" t="s">
        <v>814</v>
      </c>
      <c r="C8" s="635">
        <f>'Base OLADE'!C8*'Base OLADE'!C$4</f>
        <v>2380397.5384651097</v>
      </c>
      <c r="D8" s="635">
        <f>'Base OLADE'!D8*'Base OLADE'!D$4</f>
        <v>966536.66026811884</v>
      </c>
      <c r="E8" s="635">
        <f>'Base OLADE'!E8*'Base OLADE'!E$4</f>
        <v>2547523.4695329294</v>
      </c>
      <c r="F8" s="635">
        <f>'Base OLADE'!F8*'Base OLADE'!F$4</f>
        <v>180884.4777836565</v>
      </c>
      <c r="G8" s="635">
        <f>'Base OLADE'!G8*'Base OLADE'!G$4</f>
        <v>0</v>
      </c>
      <c r="H8" s="635">
        <f>'Base OLADE'!H8*'Base OLADE'!H$4</f>
        <v>0</v>
      </c>
      <c r="I8" s="635">
        <f>'Base OLADE'!I8*'Base OLADE'!I$4</f>
        <v>67046.459603926472</v>
      </c>
      <c r="J8" s="635">
        <f>'Base OLADE'!J8*'Base OLADE'!J$4</f>
        <v>94374.662285199651</v>
      </c>
      <c r="K8" s="635">
        <f>'Base OLADE'!K8*'Base OLADE'!K$4</f>
        <v>427.15198597054064</v>
      </c>
      <c r="L8" s="635">
        <f>'Base OLADE'!L8*'Base OLADE'!L$4</f>
        <v>0</v>
      </c>
      <c r="M8" s="635">
        <f>'Base OLADE'!M8*'Base OLADE'!M$4</f>
        <v>0</v>
      </c>
      <c r="N8" s="635">
        <f>'Base OLADE'!N8*'Base OLADE'!N$4</f>
        <v>0</v>
      </c>
      <c r="O8" s="635">
        <f>'Base OLADE'!O8*'Base OLADE'!O$4</f>
        <v>0</v>
      </c>
      <c r="P8" s="635">
        <f>'Base OLADE'!P8*'Base OLADE'!P$4</f>
        <v>0</v>
      </c>
      <c r="Q8" s="635">
        <f>'Base OLADE'!Q8*'Base OLADE'!Q$4</f>
        <v>0</v>
      </c>
      <c r="R8" s="635">
        <f>'Base OLADE'!R8*'Base OLADE'!R$4</f>
        <v>0</v>
      </c>
      <c r="S8" s="635">
        <f>'Base OLADE'!S8*'Base OLADE'!S$4</f>
        <v>0</v>
      </c>
      <c r="T8" s="635">
        <f>'Base OLADE'!T8*'Base OLADE'!T$4</f>
        <v>0</v>
      </c>
      <c r="U8" s="635">
        <f>'Base OLADE'!U8*'Base OLADE'!U$4</f>
        <v>0</v>
      </c>
      <c r="V8" s="635">
        <f>'Base OLADE'!V8*'Base OLADE'!V$4</f>
        <v>0</v>
      </c>
    </row>
    <row r="9" spans="1:22" x14ac:dyDescent="0.25">
      <c r="A9" s="651"/>
      <c r="B9" s="634" t="s">
        <v>815</v>
      </c>
      <c r="C9" s="635">
        <f>'Base OLADE'!C9*'Base OLADE'!C$4</f>
        <v>33.030342815277535</v>
      </c>
      <c r="D9" s="635">
        <f>'Base OLADE'!D9*'Base OLADE'!D$4</f>
        <v>0</v>
      </c>
      <c r="E9" s="635">
        <f>'Base OLADE'!E9*'Base OLADE'!E$4</f>
        <v>1.8881685615277628</v>
      </c>
      <c r="F9" s="635">
        <f>'Base OLADE'!F9*'Base OLADE'!F$4</f>
        <v>0</v>
      </c>
      <c r="G9" s="635">
        <f>'Base OLADE'!G9*'Base OLADE'!G$4</f>
        <v>0</v>
      </c>
      <c r="H9" s="635">
        <f>'Base OLADE'!H9*'Base OLADE'!H$4</f>
        <v>0</v>
      </c>
      <c r="I9" s="635">
        <f>'Base OLADE'!I9*'Base OLADE'!I$4</f>
        <v>0</v>
      </c>
      <c r="J9" s="635">
        <f>'Base OLADE'!J9*'Base OLADE'!J$4</f>
        <v>0</v>
      </c>
      <c r="K9" s="635">
        <f>'Base OLADE'!K9*'Base OLADE'!K$4</f>
        <v>0</v>
      </c>
      <c r="L9" s="635">
        <f>'Base OLADE'!L9*'Base OLADE'!L$4</f>
        <v>168.69072877199991</v>
      </c>
      <c r="M9" s="635">
        <f>'Base OLADE'!M9*'Base OLADE'!M$4</f>
        <v>0</v>
      </c>
      <c r="N9" s="635">
        <f>'Base OLADE'!N9*'Base OLADE'!N$4</f>
        <v>37682.697519335663</v>
      </c>
      <c r="O9" s="635">
        <f>'Base OLADE'!O9*'Base OLADE'!O$4</f>
        <v>1838.4716527705314</v>
      </c>
      <c r="P9" s="635">
        <f>'Base OLADE'!P9*'Base OLADE'!P$4</f>
        <v>154331.29772643946</v>
      </c>
      <c r="Q9" s="635">
        <f>'Base OLADE'!Q9*'Base OLADE'!Q$4</f>
        <v>312.93232545330591</v>
      </c>
      <c r="R9" s="635">
        <f>'Base OLADE'!R9*'Base OLADE'!R$4</f>
        <v>0.20921085</v>
      </c>
      <c r="S9" s="635">
        <f>'Base OLADE'!S9*'Base OLADE'!S$4</f>
        <v>0</v>
      </c>
      <c r="T9" s="635">
        <f>'Base OLADE'!T9*'Base OLADE'!T$4</f>
        <v>0</v>
      </c>
      <c r="U9" s="635">
        <f>'Base OLADE'!U9*'Base OLADE'!U$4</f>
        <v>0</v>
      </c>
      <c r="V9" s="635">
        <f>'Base OLADE'!V9*'Base OLADE'!V$4</f>
        <v>0</v>
      </c>
    </row>
    <row r="10" spans="1:22" x14ac:dyDescent="0.25">
      <c r="A10" s="651"/>
      <c r="B10" s="634" t="s">
        <v>816</v>
      </c>
      <c r="C10" s="635">
        <f>'Base OLADE'!C10*'Base OLADE'!C$4</f>
        <v>1774686.7557817488</v>
      </c>
      <c r="D10" s="635">
        <f>'Base OLADE'!D10*'Base OLADE'!D$4</f>
        <v>35809.616847963087</v>
      </c>
      <c r="E10" s="635">
        <f>'Base OLADE'!E10*'Base OLADE'!E$4</f>
        <v>2505535.4972988162</v>
      </c>
      <c r="F10" s="635">
        <f>'Base OLADE'!F10*'Base OLADE'!F$4</f>
        <v>0</v>
      </c>
      <c r="G10" s="635">
        <f>'Base OLADE'!G10*'Base OLADE'!G$4</f>
        <v>0</v>
      </c>
      <c r="H10" s="635">
        <f>'Base OLADE'!H10*'Base OLADE'!H$4</f>
        <v>0</v>
      </c>
      <c r="I10" s="635">
        <f>'Base OLADE'!I10*'Base OLADE'!I$4</f>
        <v>1.9456221919138783</v>
      </c>
      <c r="J10" s="635">
        <f>'Base OLADE'!J10*'Base OLADE'!J$4</f>
        <v>0</v>
      </c>
      <c r="K10" s="635">
        <f>'Base OLADE'!K10*'Base OLADE'!K$4</f>
        <v>0</v>
      </c>
      <c r="L10" s="635">
        <f>'Base OLADE'!L10*'Base OLADE'!L$4</f>
        <v>3056.5203990119981</v>
      </c>
      <c r="M10" s="635">
        <f>'Base OLADE'!M10*'Base OLADE'!M$4</f>
        <v>1441.9199824984107</v>
      </c>
      <c r="N10" s="635">
        <f>'Base OLADE'!N10*'Base OLADE'!N$4</f>
        <v>107.01779209448588</v>
      </c>
      <c r="O10" s="635">
        <f>'Base OLADE'!O10*'Base OLADE'!O$4</f>
        <v>0</v>
      </c>
      <c r="P10" s="635">
        <f>'Base OLADE'!P10*'Base OLADE'!P$4</f>
        <v>0</v>
      </c>
      <c r="Q10" s="635">
        <f>'Base OLADE'!Q10*'Base OLADE'!Q$4</f>
        <v>123901.16899464978</v>
      </c>
      <c r="R10" s="635">
        <f>'Base OLADE'!R10*'Base OLADE'!R$4</f>
        <v>39640.680739310999</v>
      </c>
      <c r="S10" s="635">
        <f>'Base OLADE'!S10*'Base OLADE'!S$4</f>
        <v>276.09762816810002</v>
      </c>
      <c r="T10" s="635">
        <f>'Base OLADE'!T10*'Base OLADE'!T$4</f>
        <v>0</v>
      </c>
      <c r="U10" s="635">
        <f>'Base OLADE'!U10*'Base OLADE'!U$4</f>
        <v>0</v>
      </c>
      <c r="V10" s="635">
        <f>'Base OLADE'!V10*'Base OLADE'!V$4</f>
        <v>0</v>
      </c>
    </row>
    <row r="11" spans="1:22" x14ac:dyDescent="0.25">
      <c r="A11" s="651"/>
      <c r="B11" s="634" t="s">
        <v>817</v>
      </c>
      <c r="C11" s="635">
        <f>'Base OLADE'!C11*'Base OLADE'!C$4</f>
        <v>0</v>
      </c>
      <c r="D11" s="635">
        <f>'Base OLADE'!D11*'Base OLADE'!D$4</f>
        <v>0</v>
      </c>
      <c r="E11" s="635">
        <f>'Base OLADE'!E11*'Base OLADE'!E$4</f>
        <v>-210598.22714369255</v>
      </c>
      <c r="F11" s="635">
        <f>'Base OLADE'!F11*'Base OLADE'!F$4</f>
        <v>0</v>
      </c>
      <c r="G11" s="635">
        <f>'Base OLADE'!G11*'Base OLADE'!G$4</f>
        <v>0</v>
      </c>
      <c r="H11" s="635">
        <f>'Base OLADE'!H11*'Base OLADE'!H$4</f>
        <v>0</v>
      </c>
      <c r="I11" s="635">
        <f>'Base OLADE'!I11*'Base OLADE'!I$4</f>
        <v>0</v>
      </c>
      <c r="J11" s="635">
        <f>'Base OLADE'!J11*'Base OLADE'!J$4</f>
        <v>0</v>
      </c>
      <c r="K11" s="635">
        <f>'Base OLADE'!K11*'Base OLADE'!K$4</f>
        <v>0</v>
      </c>
      <c r="L11" s="635">
        <f>'Base OLADE'!L11*'Base OLADE'!L$4</f>
        <v>0</v>
      </c>
      <c r="M11" s="635">
        <f>'Base OLADE'!M11*'Base OLADE'!M$4</f>
        <v>0</v>
      </c>
      <c r="N11" s="635">
        <f>'Base OLADE'!N11*'Base OLADE'!N$4</f>
        <v>-402.63229426744931</v>
      </c>
      <c r="O11" s="635">
        <f>'Base OLADE'!O11*'Base OLADE'!O$4</f>
        <v>0</v>
      </c>
      <c r="P11" s="635">
        <f>'Base OLADE'!P11*'Base OLADE'!P$4</f>
        <v>58.745874074068233</v>
      </c>
      <c r="Q11" s="635">
        <f>'Base OLADE'!Q11*'Base OLADE'!Q$4</f>
        <v>0</v>
      </c>
      <c r="R11" s="635">
        <f>'Base OLADE'!R11*'Base OLADE'!R$4</f>
        <v>0</v>
      </c>
      <c r="S11" s="635">
        <f>'Base OLADE'!S11*'Base OLADE'!S$4</f>
        <v>0</v>
      </c>
      <c r="T11" s="635">
        <f>'Base OLADE'!T11*'Base OLADE'!T$4</f>
        <v>0</v>
      </c>
      <c r="U11" s="635">
        <f>'Base OLADE'!U11*'Base OLADE'!U$4</f>
        <v>0</v>
      </c>
      <c r="V11" s="635">
        <f>'Base OLADE'!V11*'Base OLADE'!V$4</f>
        <v>0</v>
      </c>
    </row>
    <row r="12" spans="1:22" x14ac:dyDescent="0.25">
      <c r="A12" s="651"/>
      <c r="B12" s="634" t="s">
        <v>818</v>
      </c>
      <c r="C12" s="635">
        <f>'Base OLADE'!C12*'Base OLADE'!C$4</f>
        <v>0</v>
      </c>
      <c r="D12" s="635">
        <f>'Base OLADE'!D12*'Base OLADE'!D$4</f>
        <v>16169.198617194854</v>
      </c>
      <c r="E12" s="635">
        <f>'Base OLADE'!E12*'Base OLADE'!E$4</f>
        <v>0</v>
      </c>
      <c r="F12" s="635">
        <f>'Base OLADE'!F12*'Base OLADE'!F$4</f>
        <v>0</v>
      </c>
      <c r="G12" s="635">
        <f>'Base OLADE'!G12*'Base OLADE'!G$4</f>
        <v>0</v>
      </c>
      <c r="H12" s="635">
        <f>'Base OLADE'!H12*'Base OLADE'!H$4</f>
        <v>0</v>
      </c>
      <c r="I12" s="635">
        <f>'Base OLADE'!I12*'Base OLADE'!I$4</f>
        <v>0</v>
      </c>
      <c r="J12" s="635">
        <f>'Base OLADE'!J12*'Base OLADE'!J$4</f>
        <v>0</v>
      </c>
      <c r="K12" s="635">
        <f>'Base OLADE'!K12*'Base OLADE'!K$4</f>
        <v>0</v>
      </c>
      <c r="L12" s="635">
        <f>'Base OLADE'!L12*'Base OLADE'!L$4</f>
        <v>0</v>
      </c>
      <c r="M12" s="635">
        <f>'Base OLADE'!M12*'Base OLADE'!M$4</f>
        <v>0</v>
      </c>
      <c r="N12" s="635">
        <f>'Base OLADE'!N12*'Base OLADE'!N$4</f>
        <v>0</v>
      </c>
      <c r="O12" s="635">
        <f>'Base OLADE'!O12*'Base OLADE'!O$4</f>
        <v>0</v>
      </c>
      <c r="P12" s="635">
        <f>'Base OLADE'!P12*'Base OLADE'!P$4</f>
        <v>0</v>
      </c>
      <c r="Q12" s="635">
        <f>'Base OLADE'!Q12*'Base OLADE'!Q$4</f>
        <v>0</v>
      </c>
      <c r="R12" s="635">
        <f>'Base OLADE'!R12*'Base OLADE'!R$4</f>
        <v>0</v>
      </c>
      <c r="S12" s="635">
        <f>'Base OLADE'!S12*'Base OLADE'!S$4</f>
        <v>0</v>
      </c>
      <c r="T12" s="635">
        <f>'Base OLADE'!T12*'Base OLADE'!T$4</f>
        <v>0</v>
      </c>
      <c r="U12" s="635">
        <f>'Base OLADE'!U12*'Base OLADE'!U$4</f>
        <v>0</v>
      </c>
      <c r="V12" s="635">
        <f>'Base OLADE'!V12*'Base OLADE'!V$4</f>
        <v>0</v>
      </c>
    </row>
    <row r="13" spans="1:22" s="627" customFormat="1" x14ac:dyDescent="0.25">
      <c r="A13" s="651"/>
      <c r="B13" s="637" t="s">
        <v>819</v>
      </c>
      <c r="C13" s="638">
        <f t="shared" ref="C13" si="0">C8+C9-C10-C11-C12</f>
        <v>605743.8130261763</v>
      </c>
      <c r="D13" s="638">
        <f t="shared" ref="D13:V13" si="1">D8+D9-D10-D11-D12</f>
        <v>914557.84480296087</v>
      </c>
      <c r="E13" s="638">
        <f t="shared" si="1"/>
        <v>252588.08754636743</v>
      </c>
      <c r="F13" s="638">
        <f t="shared" si="1"/>
        <v>180884.4777836565</v>
      </c>
      <c r="G13" s="638">
        <f t="shared" si="1"/>
        <v>0</v>
      </c>
      <c r="H13" s="638">
        <f t="shared" si="1"/>
        <v>0</v>
      </c>
      <c r="I13" s="638">
        <f t="shared" si="1"/>
        <v>67044.513981734563</v>
      </c>
      <c r="J13" s="638">
        <f t="shared" si="1"/>
        <v>94374.662285199651</v>
      </c>
      <c r="K13" s="638">
        <f t="shared" si="1"/>
        <v>427.15198597054064</v>
      </c>
      <c r="L13" s="638">
        <f t="shared" si="1"/>
        <v>-2887.829670239998</v>
      </c>
      <c r="M13" s="638">
        <f t="shared" si="1"/>
        <v>-1441.9199824984107</v>
      </c>
      <c r="N13" s="638">
        <f t="shared" si="1"/>
        <v>37978.312021508631</v>
      </c>
      <c r="O13" s="638">
        <f t="shared" si="1"/>
        <v>1838.4716527705314</v>
      </c>
      <c r="P13" s="638">
        <f t="shared" si="1"/>
        <v>154272.5518523654</v>
      </c>
      <c r="Q13" s="638">
        <f t="shared" si="1"/>
        <v>-123588.23666919647</v>
      </c>
      <c r="R13" s="638">
        <f t="shared" si="1"/>
        <v>-39640.471528460999</v>
      </c>
      <c r="S13" s="638">
        <f t="shared" si="1"/>
        <v>-276.09762816810002</v>
      </c>
      <c r="T13" s="638">
        <f t="shared" si="1"/>
        <v>0</v>
      </c>
      <c r="U13" s="638">
        <f t="shared" si="1"/>
        <v>0</v>
      </c>
      <c r="V13" s="638">
        <f t="shared" si="1"/>
        <v>0</v>
      </c>
    </row>
    <row r="14" spans="1:22" x14ac:dyDescent="0.25">
      <c r="A14" s="651"/>
      <c r="B14" s="634" t="s">
        <v>820</v>
      </c>
      <c r="C14" s="635">
        <f>'Base OLADE'!C14*'Base OLADE'!C$4</f>
        <v>-548004.56086144387</v>
      </c>
      <c r="D14" s="635">
        <f>'Base OLADE'!D14*'Base OLADE'!D$4</f>
        <v>0</v>
      </c>
      <c r="E14" s="635">
        <f>'Base OLADE'!E14*'Base OLADE'!E$4</f>
        <v>0</v>
      </c>
      <c r="F14" s="635">
        <f>'Base OLADE'!F14*'Base OLADE'!F$4</f>
        <v>0</v>
      </c>
      <c r="G14" s="635">
        <f>'Base OLADE'!G14*'Base OLADE'!G$4</f>
        <v>0</v>
      </c>
      <c r="H14" s="635">
        <f>'Base OLADE'!H14*'Base OLADE'!H$4</f>
        <v>0</v>
      </c>
      <c r="I14" s="635">
        <f>'Base OLADE'!I14*'Base OLADE'!I$4</f>
        <v>0</v>
      </c>
      <c r="J14" s="635">
        <f>'Base OLADE'!J14*'Base OLADE'!J$4</f>
        <v>0</v>
      </c>
      <c r="K14" s="635">
        <f>'Base OLADE'!K14*'Base OLADE'!K$4</f>
        <v>0</v>
      </c>
      <c r="L14" s="635">
        <f>'Base OLADE'!L14*'Base OLADE'!L$4</f>
        <v>0</v>
      </c>
      <c r="M14" s="635">
        <f>'Base OLADE'!M14*'Base OLADE'!M$4</f>
        <v>28884.651745202074</v>
      </c>
      <c r="N14" s="635">
        <f>'Base OLADE'!N14*'Base OLADE'!N$4</f>
        <v>129965.87915186146</v>
      </c>
      <c r="O14" s="635">
        <f>'Base OLADE'!O14*'Base OLADE'!O$4</f>
        <v>42308.92528513362</v>
      </c>
      <c r="P14" s="635">
        <f>'Base OLADE'!P14*'Base OLADE'!P$4</f>
        <v>97328.693375439907</v>
      </c>
      <c r="Q14" s="635">
        <f>'Base OLADE'!Q14*'Base OLADE'!Q$4</f>
        <v>129401.06116760052</v>
      </c>
      <c r="R14" s="635">
        <f>'Base OLADE'!R14*'Base OLADE'!R$4</f>
        <v>0</v>
      </c>
      <c r="S14" s="635">
        <f>'Base OLADE'!S14*'Base OLADE'!S$4</f>
        <v>0</v>
      </c>
      <c r="T14" s="635">
        <f>'Base OLADE'!T14*'Base OLADE'!T$4</f>
        <v>0</v>
      </c>
      <c r="U14" s="635">
        <f>'Base OLADE'!U14*'Base OLADE'!U$4</f>
        <v>0</v>
      </c>
      <c r="V14" s="635">
        <f>'Base OLADE'!V14*'Base OLADE'!V$4</f>
        <v>0</v>
      </c>
    </row>
    <row r="15" spans="1:22" x14ac:dyDescent="0.25">
      <c r="A15" s="651"/>
      <c r="B15" s="634" t="s">
        <v>821</v>
      </c>
      <c r="C15" s="635">
        <f>'Base OLADE'!C15*'Base OLADE'!C$4</f>
        <v>0</v>
      </c>
      <c r="D15" s="635">
        <f>'Base OLADE'!D15*'Base OLADE'!D$4</f>
        <v>-116369.4053757276</v>
      </c>
      <c r="E15" s="635">
        <f>'Base OLADE'!E15*'Base OLADE'!E$4</f>
        <v>-56197.48117048345</v>
      </c>
      <c r="F15" s="635">
        <f>'Base OLADE'!F15*'Base OLADE'!F$4</f>
        <v>-180385.52651999998</v>
      </c>
      <c r="G15" s="635">
        <f>'Base OLADE'!G15*'Base OLADE'!G$4</f>
        <v>0</v>
      </c>
      <c r="H15" s="635">
        <f>'Base OLADE'!H15*'Base OLADE'!H$4</f>
        <v>0</v>
      </c>
      <c r="I15" s="635">
        <f>'Base OLADE'!I15*'Base OLADE'!I$4</f>
        <v>0</v>
      </c>
      <c r="J15" s="635">
        <f>'Base OLADE'!J15*'Base OLADE'!J$4</f>
        <v>0</v>
      </c>
      <c r="K15" s="635">
        <f>'Base OLADE'!K15*'Base OLADE'!K$4</f>
        <v>0</v>
      </c>
      <c r="L15" s="635">
        <f>'Base OLADE'!L15*'Base OLADE'!L$4</f>
        <v>229881.0069206997</v>
      </c>
      <c r="M15" s="635">
        <f>'Base OLADE'!M15*'Base OLADE'!M$4</f>
        <v>0</v>
      </c>
      <c r="N15" s="635">
        <f>'Base OLADE'!N15*'Base OLADE'!N$4</f>
        <v>0</v>
      </c>
      <c r="O15" s="635">
        <f>'Base OLADE'!O15*'Base OLADE'!O$4</f>
        <v>-25.736329660807964</v>
      </c>
      <c r="P15" s="635">
        <f>'Base OLADE'!P15*'Base OLADE'!P$4</f>
        <v>-1309.2136370458534</v>
      </c>
      <c r="Q15" s="635">
        <f>'Base OLADE'!Q15*'Base OLADE'!Q$4</f>
        <v>-1405.501321969173</v>
      </c>
      <c r="R15" s="635">
        <f>'Base OLADE'!R15*'Base OLADE'!R$4</f>
        <v>0</v>
      </c>
      <c r="S15" s="635">
        <f>'Base OLADE'!S15*'Base OLADE'!S$4</f>
        <v>0</v>
      </c>
      <c r="T15" s="635">
        <f>'Base OLADE'!T15*'Base OLADE'!T$4</f>
        <v>0</v>
      </c>
      <c r="U15" s="635">
        <f>'Base OLADE'!U15*'Base OLADE'!U$4</f>
        <v>0</v>
      </c>
      <c r="V15" s="635">
        <f>'Base OLADE'!V15*'Base OLADE'!V$4</f>
        <v>0</v>
      </c>
    </row>
    <row r="16" spans="1:22" x14ac:dyDescent="0.25">
      <c r="A16" s="651"/>
      <c r="B16" s="634" t="s">
        <v>822</v>
      </c>
      <c r="C16" s="635">
        <f>'Base OLADE'!C16*'Base OLADE'!C$4</f>
        <v>0</v>
      </c>
      <c r="D16" s="635">
        <f>'Base OLADE'!D16*'Base OLADE'!D$4</f>
        <v>0</v>
      </c>
      <c r="E16" s="635">
        <f>'Base OLADE'!E16*'Base OLADE'!E$4</f>
        <v>0</v>
      </c>
      <c r="F16" s="635">
        <f>'Base OLADE'!F16*'Base OLADE'!F$4</f>
        <v>0</v>
      </c>
      <c r="G16" s="635">
        <f>'Base OLADE'!G16*'Base OLADE'!G$4</f>
        <v>0</v>
      </c>
      <c r="H16" s="635">
        <f>'Base OLADE'!H16*'Base OLADE'!H$4</f>
        <v>0</v>
      </c>
      <c r="I16" s="635">
        <f>'Base OLADE'!I16*'Base OLADE'!I$4</f>
        <v>0</v>
      </c>
      <c r="J16" s="635">
        <f>'Base OLADE'!J16*'Base OLADE'!J$4</f>
        <v>0</v>
      </c>
      <c r="K16" s="635">
        <f>'Base OLADE'!K16*'Base OLADE'!K$4</f>
        <v>0</v>
      </c>
      <c r="L16" s="635">
        <f>'Base OLADE'!L16*'Base OLADE'!L$4</f>
        <v>1699.2706866480009</v>
      </c>
      <c r="M16" s="635">
        <f>'Base OLADE'!M16*'Base OLADE'!M$4</f>
        <v>0</v>
      </c>
      <c r="N16" s="635">
        <f>'Base OLADE'!N16*'Base OLADE'!N$4</f>
        <v>0</v>
      </c>
      <c r="O16" s="635">
        <f>'Base OLADE'!O16*'Base OLADE'!O$4</f>
        <v>0</v>
      </c>
      <c r="P16" s="635">
        <f>'Base OLADE'!P16*'Base OLADE'!P$4</f>
        <v>0</v>
      </c>
      <c r="Q16" s="635">
        <f>'Base OLADE'!Q16*'Base OLADE'!Q$4</f>
        <v>0</v>
      </c>
      <c r="R16" s="635">
        <f>'Base OLADE'!R16*'Base OLADE'!R$4</f>
        <v>0</v>
      </c>
      <c r="S16" s="635">
        <f>'Base OLADE'!S16*'Base OLADE'!S$4</f>
        <v>0</v>
      </c>
      <c r="T16" s="635">
        <f>'Base OLADE'!T16*'Base OLADE'!T$4</f>
        <v>0</v>
      </c>
      <c r="U16" s="635">
        <f>'Base OLADE'!U16*'Base OLADE'!U$4</f>
        <v>0</v>
      </c>
      <c r="V16" s="635">
        <f>'Base OLADE'!V16*'Base OLADE'!V$4</f>
        <v>0</v>
      </c>
    </row>
    <row r="17" spans="1:22" x14ac:dyDescent="0.25">
      <c r="A17" s="651"/>
      <c r="B17" s="634" t="s">
        <v>823</v>
      </c>
      <c r="C17" s="635">
        <f>'Base OLADE'!C17*'Base OLADE'!C$4</f>
        <v>0</v>
      </c>
      <c r="D17" s="635">
        <f>'Base OLADE'!D17*'Base OLADE'!D$4</f>
        <v>-7536.8148108448295</v>
      </c>
      <c r="E17" s="635">
        <f>'Base OLADE'!E17*'Base OLADE'!E$4</f>
        <v>0</v>
      </c>
      <c r="F17" s="635">
        <f>'Base OLADE'!F17*'Base OLADE'!F$4</f>
        <v>0</v>
      </c>
      <c r="G17" s="635">
        <f>'Base OLADE'!G17*'Base OLADE'!G$4</f>
        <v>0</v>
      </c>
      <c r="H17" s="635">
        <f>'Base OLADE'!H17*'Base OLADE'!H$4</f>
        <v>0</v>
      </c>
      <c r="I17" s="635">
        <f>'Base OLADE'!I17*'Base OLADE'!I$4</f>
        <v>0</v>
      </c>
      <c r="J17" s="635">
        <f>'Base OLADE'!J17*'Base OLADE'!J$4</f>
        <v>0</v>
      </c>
      <c r="K17" s="635">
        <f>'Base OLADE'!K17*'Base OLADE'!K$4</f>
        <v>0</v>
      </c>
      <c r="L17" s="635">
        <f>'Base OLADE'!L17*'Base OLADE'!L$4</f>
        <v>0</v>
      </c>
      <c r="M17" s="635">
        <f>'Base OLADE'!M17*'Base OLADE'!M$4</f>
        <v>0</v>
      </c>
      <c r="N17" s="635">
        <f>'Base OLADE'!N17*'Base OLADE'!N$4</f>
        <v>0</v>
      </c>
      <c r="O17" s="635">
        <f>'Base OLADE'!O17*'Base OLADE'!O$4</f>
        <v>0</v>
      </c>
      <c r="P17" s="635">
        <f>'Base OLADE'!P17*'Base OLADE'!P$4</f>
        <v>0</v>
      </c>
      <c r="Q17" s="635">
        <f>'Base OLADE'!Q17*'Base OLADE'!Q$4</f>
        <v>0</v>
      </c>
      <c r="R17" s="635">
        <f>'Base OLADE'!R17*'Base OLADE'!R$4</f>
        <v>0</v>
      </c>
      <c r="S17" s="635">
        <f>'Base OLADE'!S17*'Base OLADE'!S$4</f>
        <v>0</v>
      </c>
      <c r="T17" s="635">
        <f>'Base OLADE'!T17*'Base OLADE'!T$4</f>
        <v>0</v>
      </c>
      <c r="U17" s="635">
        <f>'Base OLADE'!U17*'Base OLADE'!U$4</f>
        <v>0</v>
      </c>
      <c r="V17" s="635">
        <f>'Base OLADE'!V17*'Base OLADE'!V$4</f>
        <v>0</v>
      </c>
    </row>
    <row r="18" spans="1:22" x14ac:dyDescent="0.25">
      <c r="A18" s="651"/>
      <c r="B18" s="634" t="s">
        <v>824</v>
      </c>
      <c r="C18" s="635">
        <f>'Base OLADE'!C18*'Base OLADE'!C$4</f>
        <v>0</v>
      </c>
      <c r="D18" s="635">
        <f>'Base OLADE'!D18*'Base OLADE'!D$4</f>
        <v>0</v>
      </c>
      <c r="E18" s="635">
        <f>'Base OLADE'!E18*'Base OLADE'!E$4</f>
        <v>0</v>
      </c>
      <c r="F18" s="635">
        <f>'Base OLADE'!F18*'Base OLADE'!F$4</f>
        <v>0</v>
      </c>
      <c r="G18" s="635">
        <f>'Base OLADE'!G18*'Base OLADE'!G$4</f>
        <v>0</v>
      </c>
      <c r="H18" s="635">
        <f>'Base OLADE'!H18*'Base OLADE'!H$4</f>
        <v>0</v>
      </c>
      <c r="I18" s="635">
        <f>'Base OLADE'!I18*'Base OLADE'!I$4</f>
        <v>-2584.4420122839538</v>
      </c>
      <c r="J18" s="635">
        <f>'Base OLADE'!J18*'Base OLADE'!J$4</f>
        <v>0</v>
      </c>
      <c r="K18" s="635">
        <f>'Base OLADE'!K18*'Base OLADE'!K$4</f>
        <v>0</v>
      </c>
      <c r="L18" s="635">
        <f>'Base OLADE'!L18*'Base OLADE'!L$4</f>
        <v>0</v>
      </c>
      <c r="M18" s="635">
        <f>'Base OLADE'!M18*'Base OLADE'!M$4</f>
        <v>0</v>
      </c>
      <c r="N18" s="635">
        <f>'Base OLADE'!N18*'Base OLADE'!N$4</f>
        <v>0</v>
      </c>
      <c r="O18" s="635">
        <f>'Base OLADE'!O18*'Base OLADE'!O$4</f>
        <v>0</v>
      </c>
      <c r="P18" s="635">
        <f>'Base OLADE'!P18*'Base OLADE'!P$4</f>
        <v>0</v>
      </c>
      <c r="Q18" s="635">
        <f>'Base OLADE'!Q18*'Base OLADE'!Q$4</f>
        <v>0</v>
      </c>
      <c r="R18" s="635">
        <f>'Base OLADE'!R18*'Base OLADE'!R$4</f>
        <v>0</v>
      </c>
      <c r="S18" s="635">
        <f>'Base OLADE'!S18*'Base OLADE'!S$4</f>
        <v>827.64432816809995</v>
      </c>
      <c r="T18" s="635">
        <f>'Base OLADE'!T18*'Base OLADE'!T$4</f>
        <v>0</v>
      </c>
      <c r="U18" s="635">
        <f>'Base OLADE'!U18*'Base OLADE'!U$4</f>
        <v>0</v>
      </c>
      <c r="V18" s="635">
        <f>'Base OLADE'!V18*'Base OLADE'!V$4</f>
        <v>0</v>
      </c>
    </row>
    <row r="19" spans="1:22" x14ac:dyDescent="0.25">
      <c r="A19" s="651"/>
      <c r="B19" s="634" t="s">
        <v>825</v>
      </c>
      <c r="C19" s="635">
        <f>'Base OLADE'!C19*'Base OLADE'!C$4</f>
        <v>0</v>
      </c>
      <c r="D19" s="635">
        <f>'Base OLADE'!D19*'Base OLADE'!D$4</f>
        <v>0</v>
      </c>
      <c r="E19" s="635">
        <f>'Base OLADE'!E19*'Base OLADE'!E$4</f>
        <v>-105434.07013135847</v>
      </c>
      <c r="F19" s="635">
        <f>'Base OLADE'!F19*'Base OLADE'!F$4</f>
        <v>0</v>
      </c>
      <c r="G19" s="635">
        <f>'Base OLADE'!G19*'Base OLADE'!G$4</f>
        <v>0</v>
      </c>
      <c r="H19" s="635">
        <f>'Base OLADE'!H19*'Base OLADE'!H$4</f>
        <v>0</v>
      </c>
      <c r="I19" s="635">
        <f>'Base OLADE'!I19*'Base OLADE'!I$4</f>
        <v>0</v>
      </c>
      <c r="J19" s="635">
        <f>'Base OLADE'!J19*'Base OLADE'!J$4</f>
        <v>0</v>
      </c>
      <c r="K19" s="635">
        <f>'Base OLADE'!K19*'Base OLADE'!K$4</f>
        <v>0</v>
      </c>
      <c r="L19" s="635">
        <f>'Base OLADE'!L19*'Base OLADE'!L$4</f>
        <v>0</v>
      </c>
      <c r="M19" s="635">
        <f>'Base OLADE'!M19*'Base OLADE'!M$4</f>
        <v>0</v>
      </c>
      <c r="N19" s="635">
        <f>'Base OLADE'!N19*'Base OLADE'!N$4</f>
        <v>0</v>
      </c>
      <c r="O19" s="635">
        <f>'Base OLADE'!O19*'Base OLADE'!O$4</f>
        <v>0</v>
      </c>
      <c r="P19" s="635">
        <f>'Base OLADE'!P19*'Base OLADE'!P$4</f>
        <v>0</v>
      </c>
      <c r="Q19" s="635">
        <f>'Base OLADE'!Q19*'Base OLADE'!Q$4</f>
        <v>0</v>
      </c>
      <c r="R19" s="635">
        <f>'Base OLADE'!R19*'Base OLADE'!R$4</f>
        <v>52558.419928460993</v>
      </c>
      <c r="S19" s="635">
        <f>'Base OLADE'!S19*'Base OLADE'!S$4</f>
        <v>0</v>
      </c>
      <c r="T19" s="635">
        <f>'Base OLADE'!T19*'Base OLADE'!T$4</f>
        <v>0</v>
      </c>
      <c r="U19" s="635">
        <f>'Base OLADE'!U19*'Base OLADE'!U$4</f>
        <v>0</v>
      </c>
      <c r="V19" s="635">
        <f>'Base OLADE'!V19*'Base OLADE'!V$4</f>
        <v>0</v>
      </c>
    </row>
    <row r="20" spans="1:22" x14ac:dyDescent="0.25">
      <c r="A20" s="651"/>
      <c r="B20" s="634" t="s">
        <v>826</v>
      </c>
      <c r="C20" s="635">
        <f>'Base OLADE'!C20*'Base OLADE'!C$4</f>
        <v>0</v>
      </c>
      <c r="D20" s="635">
        <f>'Base OLADE'!D20*'Base OLADE'!D$4</f>
        <v>0</v>
      </c>
      <c r="E20" s="635">
        <f>'Base OLADE'!E20*'Base OLADE'!E$4</f>
        <v>0</v>
      </c>
      <c r="F20" s="635">
        <f>'Base OLADE'!F20*'Base OLADE'!F$4</f>
        <v>0</v>
      </c>
      <c r="G20" s="635">
        <f>'Base OLADE'!G20*'Base OLADE'!G$4</f>
        <v>0</v>
      </c>
      <c r="H20" s="635">
        <f>'Base OLADE'!H20*'Base OLADE'!H$4</f>
        <v>0</v>
      </c>
      <c r="I20" s="635">
        <f>'Base OLADE'!I20*'Base OLADE'!I$4</f>
        <v>0</v>
      </c>
      <c r="J20" s="635">
        <f>'Base OLADE'!J20*'Base OLADE'!J$4</f>
        <v>0</v>
      </c>
      <c r="K20" s="635">
        <f>'Base OLADE'!K20*'Base OLADE'!K$4</f>
        <v>0</v>
      </c>
      <c r="L20" s="635">
        <f>'Base OLADE'!L20*'Base OLADE'!L$4</f>
        <v>0</v>
      </c>
      <c r="M20" s="635">
        <f>'Base OLADE'!M20*'Base OLADE'!M$4</f>
        <v>0</v>
      </c>
      <c r="N20" s="635">
        <f>'Base OLADE'!N20*'Base OLADE'!N$4</f>
        <v>13630.685792889317</v>
      </c>
      <c r="O20" s="635">
        <f>'Base OLADE'!O20*'Base OLADE'!O$4</f>
        <v>0</v>
      </c>
      <c r="P20" s="635">
        <f>'Base OLADE'!P20*'Base OLADE'!P$4</f>
        <v>0</v>
      </c>
      <c r="Q20" s="635">
        <f>'Base OLADE'!Q20*'Base OLADE'!Q$4</f>
        <v>0</v>
      </c>
      <c r="R20" s="635">
        <f>'Base OLADE'!R20*'Base OLADE'!R$4</f>
        <v>0</v>
      </c>
      <c r="S20" s="635">
        <f>'Base OLADE'!S20*'Base OLADE'!S$4</f>
        <v>0</v>
      </c>
      <c r="T20" s="635">
        <f>'Base OLADE'!T20*'Base OLADE'!T$4</f>
        <v>0</v>
      </c>
      <c r="U20" s="635">
        <f>'Base OLADE'!U20*'Base OLADE'!U$4</f>
        <v>0</v>
      </c>
      <c r="V20" s="635">
        <f>'Base OLADE'!V20*'Base OLADE'!V$4</f>
        <v>0</v>
      </c>
    </row>
    <row r="21" spans="1:22" x14ac:dyDescent="0.25">
      <c r="A21" s="651"/>
      <c r="B21" s="634" t="s">
        <v>827</v>
      </c>
      <c r="C21" s="635">
        <f>'Base OLADE'!C21*'Base OLADE'!C$4</f>
        <v>0</v>
      </c>
      <c r="D21" s="635">
        <f>'Base OLADE'!D21*'Base OLADE'!D$4</f>
        <v>0</v>
      </c>
      <c r="E21" s="635">
        <f>'Base OLADE'!E21*'Base OLADE'!E$4</f>
        <v>0</v>
      </c>
      <c r="F21" s="635">
        <f>'Base OLADE'!F21*'Base OLADE'!F$4</f>
        <v>0</v>
      </c>
      <c r="G21" s="635">
        <f>'Base OLADE'!G21*'Base OLADE'!G$4</f>
        <v>0</v>
      </c>
      <c r="H21" s="635">
        <f>'Base OLADE'!H21*'Base OLADE'!H$4</f>
        <v>0</v>
      </c>
      <c r="I21" s="635">
        <f>'Base OLADE'!I21*'Base OLADE'!I$4</f>
        <v>0</v>
      </c>
      <c r="J21" s="635">
        <f>'Base OLADE'!J21*'Base OLADE'!J$4</f>
        <v>0</v>
      </c>
      <c r="K21" s="635">
        <f>'Base OLADE'!K21*'Base OLADE'!K$4</f>
        <v>0</v>
      </c>
      <c r="L21" s="635">
        <f>'Base OLADE'!L21*'Base OLADE'!L$4</f>
        <v>0</v>
      </c>
      <c r="M21" s="635">
        <f>'Base OLADE'!M21*'Base OLADE'!M$4</f>
        <v>0</v>
      </c>
      <c r="N21" s="635">
        <f>'Base OLADE'!N21*'Base OLADE'!N$4</f>
        <v>0</v>
      </c>
      <c r="O21" s="635">
        <f>'Base OLADE'!O21*'Base OLADE'!O$4</f>
        <v>0</v>
      </c>
      <c r="P21" s="635">
        <f>'Base OLADE'!P21*'Base OLADE'!P$4</f>
        <v>21195.754673061034</v>
      </c>
      <c r="Q21" s="635">
        <f>'Base OLADE'!Q21*'Base OLADE'!Q$4</f>
        <v>0</v>
      </c>
      <c r="R21" s="635">
        <f>'Base OLADE'!R21*'Base OLADE'!R$4</f>
        <v>0</v>
      </c>
      <c r="S21" s="635">
        <f>'Base OLADE'!S21*'Base OLADE'!S$4</f>
        <v>0</v>
      </c>
      <c r="T21" s="635">
        <f>'Base OLADE'!T21*'Base OLADE'!T$4</f>
        <v>0</v>
      </c>
      <c r="U21" s="635">
        <f>'Base OLADE'!U21*'Base OLADE'!U$4</f>
        <v>0</v>
      </c>
      <c r="V21" s="635">
        <f>'Base OLADE'!V21*'Base OLADE'!V$4</f>
        <v>0</v>
      </c>
    </row>
    <row r="22" spans="1:22" s="627" customFormat="1" x14ac:dyDescent="0.25">
      <c r="A22" s="651"/>
      <c r="B22" s="637" t="s">
        <v>828</v>
      </c>
      <c r="C22" s="638">
        <f t="shared" ref="C22" si="2">SUM(C14:C21)</f>
        <v>-548004.56086144387</v>
      </c>
      <c r="D22" s="638">
        <f t="shared" ref="D22:V22" si="3">SUM(D14:D21)</f>
        <v>-123906.22018657243</v>
      </c>
      <c r="E22" s="638">
        <f t="shared" si="3"/>
        <v>-161631.55130184192</v>
      </c>
      <c r="F22" s="638">
        <f t="shared" si="3"/>
        <v>-180385.52651999998</v>
      </c>
      <c r="G22" s="638">
        <f t="shared" si="3"/>
        <v>0</v>
      </c>
      <c r="H22" s="638">
        <f t="shared" si="3"/>
        <v>0</v>
      </c>
      <c r="I22" s="638">
        <f t="shared" si="3"/>
        <v>-2584.4420122839538</v>
      </c>
      <c r="J22" s="638">
        <f t="shared" si="3"/>
        <v>0</v>
      </c>
      <c r="K22" s="638">
        <f t="shared" si="3"/>
        <v>0</v>
      </c>
      <c r="L22" s="638">
        <f t="shared" si="3"/>
        <v>231580.2776073477</v>
      </c>
      <c r="M22" s="638">
        <f t="shared" si="3"/>
        <v>28884.651745202074</v>
      </c>
      <c r="N22" s="638">
        <f t="shared" si="3"/>
        <v>143596.56494475077</v>
      </c>
      <c r="O22" s="638">
        <f t="shared" si="3"/>
        <v>42283.188955472811</v>
      </c>
      <c r="P22" s="638">
        <f t="shared" si="3"/>
        <v>117215.23441145509</v>
      </c>
      <c r="Q22" s="638">
        <f t="shared" si="3"/>
        <v>127995.55984563135</v>
      </c>
      <c r="R22" s="638">
        <f t="shared" si="3"/>
        <v>52558.419928460993</v>
      </c>
      <c r="S22" s="638">
        <f t="shared" si="3"/>
        <v>827.64432816809995</v>
      </c>
      <c r="T22" s="638">
        <f t="shared" si="3"/>
        <v>0</v>
      </c>
      <c r="U22" s="638">
        <f t="shared" si="3"/>
        <v>0</v>
      </c>
      <c r="V22" s="638">
        <f t="shared" si="3"/>
        <v>0</v>
      </c>
    </row>
    <row r="23" spans="1:22" x14ac:dyDescent="0.25">
      <c r="A23" s="651"/>
      <c r="B23" s="634" t="s">
        <v>829</v>
      </c>
      <c r="C23" s="635">
        <f>'Base OLADE'!C23*'Base OLADE'!C$4</f>
        <v>9959.5668648333522</v>
      </c>
      <c r="D23" s="635">
        <f>'Base OLADE'!D23*'Base OLADE'!D$4</f>
        <v>80937.474208464046</v>
      </c>
      <c r="E23" s="635">
        <f>'Base OLADE'!E23*'Base OLADE'!E$4</f>
        <v>0</v>
      </c>
      <c r="F23" s="635">
        <f>'Base OLADE'!F23*'Base OLADE'!F$4</f>
        <v>0</v>
      </c>
      <c r="G23" s="635">
        <f>'Base OLADE'!G23*'Base OLADE'!G$4</f>
        <v>0</v>
      </c>
      <c r="H23" s="635">
        <f>'Base OLADE'!H23*'Base OLADE'!H$4</f>
        <v>0</v>
      </c>
      <c r="I23" s="635">
        <f>'Base OLADE'!I23*'Base OLADE'!I$4</f>
        <v>0</v>
      </c>
      <c r="J23" s="635">
        <f>'Base OLADE'!J23*'Base OLADE'!J$4</f>
        <v>0</v>
      </c>
      <c r="K23" s="635">
        <f>'Base OLADE'!K23*'Base OLADE'!K$4</f>
        <v>0</v>
      </c>
      <c r="L23" s="635">
        <f>'Base OLADE'!L23*'Base OLADE'!L$4</f>
        <v>7118.2017623056263</v>
      </c>
      <c r="M23" s="635">
        <f>'Base OLADE'!M23*'Base OLADE'!M$4</f>
        <v>0</v>
      </c>
      <c r="N23" s="635">
        <f>'Base OLADE'!N23*'Base OLADE'!N$4</f>
        <v>0</v>
      </c>
      <c r="O23" s="635">
        <f>'Base OLADE'!O23*'Base OLADE'!O$4</f>
        <v>0</v>
      </c>
      <c r="P23" s="635">
        <f>'Base OLADE'!P23*'Base OLADE'!P$4</f>
        <v>0</v>
      </c>
      <c r="Q23" s="635">
        <f>'Base OLADE'!Q23*'Base OLADE'!Q$4</f>
        <v>0</v>
      </c>
      <c r="R23" s="635">
        <f>'Base OLADE'!R23*'Base OLADE'!R$4</f>
        <v>0</v>
      </c>
      <c r="S23" s="635">
        <f>'Base OLADE'!S23*'Base OLADE'!S$4</f>
        <v>0</v>
      </c>
      <c r="T23" s="635">
        <f>'Base OLADE'!T23*'Base OLADE'!T$4</f>
        <v>0</v>
      </c>
      <c r="U23" s="635">
        <f>'Base OLADE'!U23*'Base OLADE'!U$4</f>
        <v>0</v>
      </c>
      <c r="V23" s="635">
        <f>'Base OLADE'!V23*'Base OLADE'!V$4</f>
        <v>0</v>
      </c>
    </row>
    <row r="24" spans="1:22" x14ac:dyDescent="0.25">
      <c r="A24" s="651"/>
      <c r="B24" s="634" t="s">
        <v>830</v>
      </c>
      <c r="C24" s="635">
        <f>'Base OLADE'!C24*'Base OLADE'!C$4</f>
        <v>0</v>
      </c>
      <c r="D24" s="635">
        <f>'Base OLADE'!D24*'Base OLADE'!D$4</f>
        <v>444742.93431908439</v>
      </c>
      <c r="E24" s="635">
        <f>'Base OLADE'!E24*'Base OLADE'!E$4</f>
        <v>0</v>
      </c>
      <c r="F24" s="635">
        <f>'Base OLADE'!F24*'Base OLADE'!F$4</f>
        <v>0</v>
      </c>
      <c r="G24" s="635">
        <f>'Base OLADE'!G24*'Base OLADE'!G$4</f>
        <v>0</v>
      </c>
      <c r="H24" s="635">
        <f>'Base OLADE'!H24*'Base OLADE'!H$4</f>
        <v>0</v>
      </c>
      <c r="I24" s="635">
        <f>'Base OLADE'!I24*'Base OLADE'!I$4</f>
        <v>0</v>
      </c>
      <c r="J24" s="635">
        <f>'Base OLADE'!J24*'Base OLADE'!J$4</f>
        <v>0</v>
      </c>
      <c r="K24" s="635">
        <f>'Base OLADE'!K24*'Base OLADE'!K$4</f>
        <v>0</v>
      </c>
      <c r="L24" s="635">
        <f>'Base OLADE'!L24*'Base OLADE'!L$4</f>
        <v>27512.368362767531</v>
      </c>
      <c r="M24" s="635">
        <f>'Base OLADE'!M24*'Base OLADE'!M$4</f>
        <v>0</v>
      </c>
      <c r="N24" s="635">
        <f>'Base OLADE'!N24*'Base OLADE'!N$4</f>
        <v>-29343.145014769983</v>
      </c>
      <c r="O24" s="635">
        <f>'Base OLADE'!O24*'Base OLADE'!O$4</f>
        <v>0</v>
      </c>
      <c r="P24" s="635">
        <f>'Base OLADE'!P24*'Base OLADE'!P$4</f>
        <v>-28767.073026558504</v>
      </c>
      <c r="Q24" s="635">
        <f>'Base OLADE'!Q24*'Base OLADE'!Q$4</f>
        <v>0</v>
      </c>
      <c r="R24" s="635">
        <f>'Base OLADE'!R24*'Base OLADE'!R$4</f>
        <v>0</v>
      </c>
      <c r="S24" s="635">
        <f>'Base OLADE'!S24*'Base OLADE'!S$4</f>
        <v>0</v>
      </c>
      <c r="T24" s="635">
        <f>'Base OLADE'!T24*'Base OLADE'!T$4</f>
        <v>0</v>
      </c>
      <c r="U24" s="635">
        <f>'Base OLADE'!U24*'Base OLADE'!U$4</f>
        <v>0</v>
      </c>
      <c r="V24" s="635">
        <f>'Base OLADE'!V24*'Base OLADE'!V$4</f>
        <v>0</v>
      </c>
    </row>
    <row r="25" spans="1:22" s="627" customFormat="1" x14ac:dyDescent="0.25">
      <c r="A25" s="651"/>
      <c r="B25" s="641" t="s">
        <v>14</v>
      </c>
      <c r="C25" s="642">
        <f t="shared" ref="C25" si="4">C13+C22-C40-C23-C24</f>
        <v>47283.303638814279</v>
      </c>
      <c r="D25" s="642">
        <f t="shared" ref="D25:V25" si="5">D13+D22-D40-D23-D24</f>
        <v>56525.035958761931</v>
      </c>
      <c r="E25" s="642">
        <f t="shared" si="5"/>
        <v>-6513.3472312481463</v>
      </c>
      <c r="F25" s="642">
        <f t="shared" si="5"/>
        <v>1.5916157281026244E-12</v>
      </c>
      <c r="G25" s="642">
        <f t="shared" si="5"/>
        <v>0</v>
      </c>
      <c r="H25" s="642">
        <f t="shared" si="5"/>
        <v>0</v>
      </c>
      <c r="I25" s="642">
        <f t="shared" si="5"/>
        <v>7.2759576141834259E-12</v>
      </c>
      <c r="J25" s="642">
        <f t="shared" si="5"/>
        <v>9334.4667555944761</v>
      </c>
      <c r="K25" s="642">
        <f t="shared" si="5"/>
        <v>0</v>
      </c>
      <c r="L25" s="642">
        <f t="shared" si="5"/>
        <v>2.9831426218152046E-10</v>
      </c>
      <c r="M25" s="642">
        <f t="shared" si="5"/>
        <v>-1310.1503648708676</v>
      </c>
      <c r="N25" s="642">
        <f t="shared" si="5"/>
        <v>-2499.9448019882511</v>
      </c>
      <c r="O25" s="642">
        <f t="shared" si="5"/>
        <v>-1968.8097545964993</v>
      </c>
      <c r="P25" s="642">
        <f t="shared" si="5"/>
        <v>-4881.8602983988785</v>
      </c>
      <c r="Q25" s="642">
        <f t="shared" si="5"/>
        <v>-405.85312689578041</v>
      </c>
      <c r="R25" s="642">
        <f t="shared" si="5"/>
        <v>-7.2759576141834259E-12</v>
      </c>
      <c r="S25" s="642">
        <f t="shared" si="5"/>
        <v>-1.1368683772161603E-13</v>
      </c>
      <c r="T25" s="642">
        <f t="shared" si="5"/>
        <v>0</v>
      </c>
      <c r="U25" s="642">
        <f t="shared" si="5"/>
        <v>0</v>
      </c>
      <c r="V25" s="642">
        <f t="shared" si="5"/>
        <v>0</v>
      </c>
    </row>
    <row r="26" spans="1:22" x14ac:dyDescent="0.25">
      <c r="A26" s="651"/>
      <c r="B26" s="634" t="s">
        <v>831</v>
      </c>
      <c r="C26" s="635">
        <f>'Base OLADE'!C26*'Base OLADE'!C$4</f>
        <v>0</v>
      </c>
      <c r="D26" s="635">
        <f>'Base OLADE'!D26*'Base OLADE'!D$4</f>
        <v>29781.778085240803</v>
      </c>
      <c r="E26" s="635">
        <f>'Base OLADE'!E26*'Base OLADE'!E$4</f>
        <v>0</v>
      </c>
      <c r="F26" s="635">
        <f>'Base OLADE'!F26*'Base OLADE'!F$4</f>
        <v>0</v>
      </c>
      <c r="G26" s="635">
        <f>'Base OLADE'!G26*'Base OLADE'!G$4</f>
        <v>0</v>
      </c>
      <c r="H26" s="635">
        <f>'Base OLADE'!H26*'Base OLADE'!H$4</f>
        <v>0</v>
      </c>
      <c r="I26" s="635">
        <f>'Base OLADE'!I26*'Base OLADE'!I$4</f>
        <v>0</v>
      </c>
      <c r="J26" s="635">
        <f>'Base OLADE'!J26*'Base OLADE'!J$4</f>
        <v>0</v>
      </c>
      <c r="K26" s="635">
        <f>'Base OLADE'!K26*'Base OLADE'!K$4</f>
        <v>0</v>
      </c>
      <c r="L26" s="635">
        <f>'Base OLADE'!L26*'Base OLADE'!L$4</f>
        <v>277.930463868</v>
      </c>
      <c r="M26" s="635">
        <f>'Base OLADE'!M26*'Base OLADE'!M$4</f>
        <v>0</v>
      </c>
      <c r="N26" s="635">
        <f>'Base OLADE'!N26*'Base OLADE'!N$4</f>
        <v>181290.94291392429</v>
      </c>
      <c r="O26" s="635">
        <f>'Base OLADE'!O26*'Base OLADE'!O$4</f>
        <v>44055.066628651344</v>
      </c>
      <c r="P26" s="635">
        <f>'Base OLADE'!P26*'Base OLADE'!P$4</f>
        <v>195117.38055314193</v>
      </c>
      <c r="Q26" s="635">
        <f>'Base OLADE'!Q26*'Base OLADE'!Q$4</f>
        <v>4361.3678218512323</v>
      </c>
      <c r="R26" s="635">
        <f>'Base OLADE'!R26*'Base OLADE'!R$4</f>
        <v>0</v>
      </c>
      <c r="S26" s="635">
        <f>'Base OLADE'!S26*'Base OLADE'!S$4</f>
        <v>0</v>
      </c>
      <c r="T26" s="635">
        <f>'Base OLADE'!T26*'Base OLADE'!T$4</f>
        <v>0</v>
      </c>
      <c r="U26" s="635">
        <f>'Base OLADE'!U26*'Base OLADE'!U$4</f>
        <v>0</v>
      </c>
      <c r="V26" s="635">
        <f>'Base OLADE'!V26*'Base OLADE'!V$4</f>
        <v>0</v>
      </c>
    </row>
    <row r="27" spans="1:22" x14ac:dyDescent="0.25">
      <c r="A27" s="651"/>
      <c r="B27" s="634" t="s">
        <v>832</v>
      </c>
      <c r="C27" s="635">
        <f>'Base OLADE'!C27*'Base OLADE'!C$4</f>
        <v>496.38166108480317</v>
      </c>
      <c r="D27" s="635">
        <f>'Base OLADE'!D27*'Base OLADE'!D$4</f>
        <v>106239.7806404773</v>
      </c>
      <c r="E27" s="635">
        <f>'Base OLADE'!E27*'Base OLADE'!E$4</f>
        <v>97469.883475773662</v>
      </c>
      <c r="F27" s="635">
        <f>'Base OLADE'!F27*'Base OLADE'!F$4</f>
        <v>498.95126365651799</v>
      </c>
      <c r="G27" s="635">
        <f>'Base OLADE'!G27*'Base OLADE'!G$4</f>
        <v>0</v>
      </c>
      <c r="H27" s="635">
        <f>'Base OLADE'!H27*'Base OLADE'!H$4</f>
        <v>0</v>
      </c>
      <c r="I27" s="635">
        <f>'Base OLADE'!I27*'Base OLADE'!I$4</f>
        <v>596.38516686047183</v>
      </c>
      <c r="J27" s="635">
        <f>'Base OLADE'!J27*'Base OLADE'!J$4</f>
        <v>71711.846429674188</v>
      </c>
      <c r="K27" s="635">
        <f>'Base OLADE'!K27*'Base OLADE'!K$4</f>
        <v>427.15198597054064</v>
      </c>
      <c r="L27" s="635">
        <f>'Base OLADE'!L27*'Base OLADE'!L$4</f>
        <v>43124.714265600007</v>
      </c>
      <c r="M27" s="635">
        <f>'Base OLADE'!M27*'Base OLADE'!M$4</f>
        <v>4672.4530737983714</v>
      </c>
      <c r="N27" s="635">
        <f>'Base OLADE'!N27*'Base OLADE'!N$4</f>
        <v>403.74716593567922</v>
      </c>
      <c r="O27" s="635">
        <f>'Base OLADE'!O27*'Base OLADE'!O$4</f>
        <v>27.540777143784421</v>
      </c>
      <c r="P27" s="635">
        <f>'Base OLADE'!P27*'Base OLADE'!P$4</f>
        <v>3277.4601039302979</v>
      </c>
      <c r="Q27" s="635">
        <f>'Base OLADE'!Q27*'Base OLADE'!Q$4</f>
        <v>419.84115102268271</v>
      </c>
      <c r="R27" s="635">
        <f>'Base OLADE'!R27*'Base OLADE'!R$4</f>
        <v>12917.948400000001</v>
      </c>
      <c r="S27" s="635">
        <f>'Base OLADE'!S27*'Base OLADE'!S$4</f>
        <v>551.54669999999999</v>
      </c>
      <c r="T27" s="635">
        <f>'Base OLADE'!T27*'Base OLADE'!T$4</f>
        <v>0</v>
      </c>
      <c r="U27" s="635">
        <f>'Base OLADE'!U27*'Base OLADE'!U$4</f>
        <v>0</v>
      </c>
      <c r="V27" s="635">
        <f>'Base OLADE'!V27*'Base OLADE'!V$4</f>
        <v>0</v>
      </c>
    </row>
    <row r="28" spans="1:22" x14ac:dyDescent="0.25">
      <c r="A28" s="651"/>
      <c r="B28" s="634" t="s">
        <v>833</v>
      </c>
      <c r="C28" s="635">
        <f>'Base OLADE'!C28*'Base OLADE'!C$4</f>
        <v>0</v>
      </c>
      <c r="D28" s="635">
        <f>'Base OLADE'!D28*'Base OLADE'!D$4</f>
        <v>44892.882007606284</v>
      </c>
      <c r="E28" s="635">
        <f>'Base OLADE'!E28*'Base OLADE'!E$4</f>
        <v>0</v>
      </c>
      <c r="F28" s="635">
        <f>'Base OLADE'!F28*'Base OLADE'!F$4</f>
        <v>0</v>
      </c>
      <c r="G28" s="635">
        <f>'Base OLADE'!G28*'Base OLADE'!G$4</f>
        <v>0</v>
      </c>
      <c r="H28" s="635">
        <f>'Base OLADE'!H28*'Base OLADE'!H$4</f>
        <v>0</v>
      </c>
      <c r="I28" s="635">
        <f>'Base OLADE'!I28*'Base OLADE'!I$4</f>
        <v>63863.686802590135</v>
      </c>
      <c r="J28" s="635">
        <f>'Base OLADE'!J28*'Base OLADE'!J$4</f>
        <v>0</v>
      </c>
      <c r="K28" s="635">
        <f>'Base OLADE'!K28*'Base OLADE'!K$4</f>
        <v>0</v>
      </c>
      <c r="L28" s="635">
        <f>'Base OLADE'!L28*'Base OLADE'!L$4</f>
        <v>78358.163367600006</v>
      </c>
      <c r="M28" s="635">
        <f>'Base OLADE'!M28*'Base OLADE'!M$4</f>
        <v>17119.978808934022</v>
      </c>
      <c r="N28" s="635">
        <f>'Base OLADE'!N28*'Base OLADE'!N$4</f>
        <v>0</v>
      </c>
      <c r="O28" s="635">
        <f>'Base OLADE'!O28*'Base OLADE'!O$4</f>
        <v>0</v>
      </c>
      <c r="P28" s="635">
        <f>'Base OLADE'!P28*'Base OLADE'!P$4</f>
        <v>0</v>
      </c>
      <c r="Q28" s="635">
        <f>'Base OLADE'!Q28*'Base OLADE'!Q$4</f>
        <v>0</v>
      </c>
      <c r="R28" s="635">
        <f>'Base OLADE'!R28*'Base OLADE'!R$4</f>
        <v>0</v>
      </c>
      <c r="S28" s="635">
        <f>'Base OLADE'!S28*'Base OLADE'!S$4</f>
        <v>0</v>
      </c>
      <c r="T28" s="635">
        <f>'Base OLADE'!T28*'Base OLADE'!T$4</f>
        <v>0</v>
      </c>
      <c r="U28" s="635">
        <f>'Base OLADE'!U28*'Base OLADE'!U$4</f>
        <v>0</v>
      </c>
      <c r="V28" s="635">
        <f>'Base OLADE'!V28*'Base OLADE'!V$4</f>
        <v>0</v>
      </c>
    </row>
    <row r="29" spans="1:22" x14ac:dyDescent="0.25">
      <c r="A29" s="651"/>
      <c r="B29" s="634" t="s">
        <v>834</v>
      </c>
      <c r="C29" s="635">
        <f>'Base OLADE'!C29*'Base OLADE'!C$4</f>
        <v>0</v>
      </c>
      <c r="D29" s="635">
        <f>'Base OLADE'!D29*'Base OLADE'!D$4</f>
        <v>19999.053894010318</v>
      </c>
      <c r="E29" s="635">
        <f>'Base OLADE'!E29*'Base OLADE'!E$4</f>
        <v>0</v>
      </c>
      <c r="F29" s="635">
        <f>'Base OLADE'!F29*'Base OLADE'!F$4</f>
        <v>0</v>
      </c>
      <c r="G29" s="635">
        <f>'Base OLADE'!G29*'Base OLADE'!G$4</f>
        <v>0</v>
      </c>
      <c r="H29" s="635">
        <f>'Base OLADE'!H29*'Base OLADE'!H$4</f>
        <v>0</v>
      </c>
      <c r="I29" s="635">
        <f>'Base OLADE'!I29*'Base OLADE'!I$4</f>
        <v>0</v>
      </c>
      <c r="J29" s="635">
        <f>'Base OLADE'!J29*'Base OLADE'!J$4</f>
        <v>0</v>
      </c>
      <c r="K29" s="635">
        <f>'Base OLADE'!K29*'Base OLADE'!K$4</f>
        <v>0</v>
      </c>
      <c r="L29" s="635">
        <f>'Base OLADE'!L29*'Base OLADE'!L$4</f>
        <v>45069.677114400001</v>
      </c>
      <c r="M29" s="635">
        <f>'Base OLADE'!M29*'Base OLADE'!M$4</f>
        <v>2642.7080314436967</v>
      </c>
      <c r="N29" s="635">
        <f>'Base OLADE'!N29*'Base OLADE'!N$4</f>
        <v>0</v>
      </c>
      <c r="O29" s="635">
        <f>'Base OLADE'!O29*'Base OLADE'!O$4</f>
        <v>0</v>
      </c>
      <c r="P29" s="635">
        <f>'Base OLADE'!P29*'Base OLADE'!P$4</f>
        <v>0</v>
      </c>
      <c r="Q29" s="635">
        <f>'Base OLADE'!Q29*'Base OLADE'!Q$4</f>
        <v>0</v>
      </c>
      <c r="R29" s="635">
        <f>'Base OLADE'!R29*'Base OLADE'!R$4</f>
        <v>0</v>
      </c>
      <c r="S29" s="635">
        <f>'Base OLADE'!S29*'Base OLADE'!S$4</f>
        <v>0</v>
      </c>
      <c r="T29" s="635">
        <f>'Base OLADE'!T29*'Base OLADE'!T$4</f>
        <v>0</v>
      </c>
      <c r="U29" s="635">
        <f>'Base OLADE'!U29*'Base OLADE'!U$4</f>
        <v>0</v>
      </c>
      <c r="V29" s="635">
        <f>'Base OLADE'!V29*'Base OLADE'!V$4</f>
        <v>0</v>
      </c>
    </row>
    <row r="30" spans="1:22" x14ac:dyDescent="0.25">
      <c r="A30" s="651"/>
      <c r="B30" s="634" t="s">
        <v>835</v>
      </c>
      <c r="C30" s="635">
        <f>'Base OLADE'!C30*'Base OLADE'!C$4</f>
        <v>0</v>
      </c>
      <c r="D30" s="635">
        <f>'Base OLADE'!D30*'Base OLADE'!D$4</f>
        <v>6330.9615271080875</v>
      </c>
      <c r="E30" s="635">
        <f>'Base OLADE'!E30*'Base OLADE'!E$4</f>
        <v>0</v>
      </c>
      <c r="F30" s="635">
        <f>'Base OLADE'!F30*'Base OLADE'!F$4</f>
        <v>0</v>
      </c>
      <c r="G30" s="635">
        <f>'Base OLADE'!G30*'Base OLADE'!G$4</f>
        <v>0</v>
      </c>
      <c r="H30" s="635">
        <f>'Base OLADE'!H30*'Base OLADE'!H$4</f>
        <v>0</v>
      </c>
      <c r="I30" s="635">
        <f>'Base OLADE'!I30*'Base OLADE'!I$4</f>
        <v>0</v>
      </c>
      <c r="J30" s="635">
        <f>'Base OLADE'!J30*'Base OLADE'!J$4</f>
        <v>0</v>
      </c>
      <c r="K30" s="635">
        <f>'Base OLADE'!K30*'Base OLADE'!K$4</f>
        <v>0</v>
      </c>
      <c r="L30" s="635">
        <f>'Base OLADE'!L30*'Base OLADE'!L$4</f>
        <v>15798.208419187249</v>
      </c>
      <c r="M30" s="635">
        <f>'Base OLADE'!M30*'Base OLADE'!M$4</f>
        <v>0</v>
      </c>
      <c r="N30" s="635">
        <f>'Base OLADE'!N30*'Base OLADE'!N$4</f>
        <v>0</v>
      </c>
      <c r="O30" s="635">
        <f>'Base OLADE'!O30*'Base OLADE'!O$4</f>
        <v>0</v>
      </c>
      <c r="P30" s="635">
        <f>'Base OLADE'!P30*'Base OLADE'!P$4</f>
        <v>0</v>
      </c>
      <c r="Q30" s="635">
        <f>'Base OLADE'!Q30*'Base OLADE'!Q$4</f>
        <v>0</v>
      </c>
      <c r="R30" s="635">
        <f>'Base OLADE'!R30*'Base OLADE'!R$4</f>
        <v>0</v>
      </c>
      <c r="S30" s="635">
        <f>'Base OLADE'!S30*'Base OLADE'!S$4</f>
        <v>0</v>
      </c>
      <c r="T30" s="635">
        <f>'Base OLADE'!T30*'Base OLADE'!T$4</f>
        <v>0</v>
      </c>
      <c r="U30" s="635">
        <f>'Base OLADE'!U30*'Base OLADE'!U$4</f>
        <v>0</v>
      </c>
      <c r="V30" s="635">
        <f>'Base OLADE'!V30*'Base OLADE'!V$4</f>
        <v>0</v>
      </c>
    </row>
    <row r="31" spans="1:22" x14ac:dyDescent="0.25">
      <c r="A31" s="651"/>
      <c r="B31" s="634" t="s">
        <v>836</v>
      </c>
      <c r="C31" s="635">
        <f>'Base OLADE'!C31*'Base OLADE'!C$4</f>
        <v>0</v>
      </c>
      <c r="D31" s="635">
        <f>'Base OLADE'!D31*'Base OLADE'!D$4</f>
        <v>1201.7239756353142</v>
      </c>
      <c r="E31" s="635">
        <f>'Base OLADE'!E31*'Base OLADE'!E$4</f>
        <v>0</v>
      </c>
      <c r="F31" s="635">
        <f>'Base OLADE'!F31*'Base OLADE'!F$4</f>
        <v>0</v>
      </c>
      <c r="G31" s="635">
        <f>'Base OLADE'!G31*'Base OLADE'!G$4</f>
        <v>0</v>
      </c>
      <c r="H31" s="635">
        <f>'Base OLADE'!H31*'Base OLADE'!H$4</f>
        <v>0</v>
      </c>
      <c r="I31" s="635">
        <f>'Base OLADE'!I31*'Base OLADE'!I$4</f>
        <v>0</v>
      </c>
      <c r="J31" s="635">
        <f>'Base OLADE'!J31*'Base OLADE'!J$4</f>
        <v>0</v>
      </c>
      <c r="K31" s="635">
        <f>'Base OLADE'!K31*'Base OLADE'!K$4</f>
        <v>0</v>
      </c>
      <c r="L31" s="635">
        <f>'Base OLADE'!L31*'Base OLADE'!L$4</f>
        <v>11433.184181378974</v>
      </c>
      <c r="M31" s="635">
        <f>'Base OLADE'!M31*'Base OLADE'!M$4</f>
        <v>4317.742213398441</v>
      </c>
      <c r="N31" s="635">
        <f>'Base OLADE'!N31*'Base OLADE'!N$4</f>
        <v>31723.276703157691</v>
      </c>
      <c r="O31" s="635">
        <f>'Base OLADE'!O31*'Base OLADE'!O$4</f>
        <v>2007.8629570447142</v>
      </c>
      <c r="P31" s="635">
        <f>'Base OLADE'!P31*'Base OLADE'!P$4</f>
        <v>106741.87893170564</v>
      </c>
      <c r="Q31" s="635">
        <f>'Base OLADE'!Q31*'Base OLADE'!Q$4</f>
        <v>31.967330456740289</v>
      </c>
      <c r="R31" s="635">
        <f>'Base OLADE'!R31*'Base OLADE'!R$4</f>
        <v>0</v>
      </c>
      <c r="S31" s="635">
        <f>'Base OLADE'!S31*'Base OLADE'!S$4</f>
        <v>0</v>
      </c>
      <c r="T31" s="635">
        <f>'Base OLADE'!T31*'Base OLADE'!T$4</f>
        <v>0</v>
      </c>
      <c r="U31" s="635">
        <f>'Base OLADE'!U31*'Base OLADE'!U$4</f>
        <v>0</v>
      </c>
      <c r="V31" s="635">
        <f>'Base OLADE'!V31*'Base OLADE'!V$4</f>
        <v>0</v>
      </c>
    </row>
    <row r="32" spans="1:22" s="627" customFormat="1" x14ac:dyDescent="0.25">
      <c r="A32" s="651"/>
      <c r="B32" s="637" t="s">
        <v>837</v>
      </c>
      <c r="C32" s="638">
        <f t="shared" ref="C32" si="6">SUM(C26:C31)</f>
        <v>496.38166108480317</v>
      </c>
      <c r="D32" s="638">
        <f t="shared" ref="D32:V32" si="7">SUM(D26:D31)</f>
        <v>208446.18013007811</v>
      </c>
      <c r="E32" s="638">
        <f t="shared" si="7"/>
        <v>97469.883475773662</v>
      </c>
      <c r="F32" s="638">
        <f t="shared" si="7"/>
        <v>498.95126365651799</v>
      </c>
      <c r="G32" s="638">
        <f t="shared" si="7"/>
        <v>0</v>
      </c>
      <c r="H32" s="638">
        <f t="shared" si="7"/>
        <v>0</v>
      </c>
      <c r="I32" s="638">
        <f t="shared" si="7"/>
        <v>64460.071969450604</v>
      </c>
      <c r="J32" s="638">
        <f t="shared" si="7"/>
        <v>71711.846429674188</v>
      </c>
      <c r="K32" s="638">
        <f t="shared" si="7"/>
        <v>427.15198597054064</v>
      </c>
      <c r="L32" s="638">
        <f t="shared" si="7"/>
        <v>194061.87781203425</v>
      </c>
      <c r="M32" s="638">
        <f t="shared" si="7"/>
        <v>28752.882127574532</v>
      </c>
      <c r="N32" s="638">
        <f t="shared" si="7"/>
        <v>213417.96678301765</v>
      </c>
      <c r="O32" s="638">
        <f t="shared" si="7"/>
        <v>46090.470362839842</v>
      </c>
      <c r="P32" s="638">
        <f t="shared" si="7"/>
        <v>305136.71958877787</v>
      </c>
      <c r="Q32" s="638">
        <f t="shared" si="7"/>
        <v>4813.1763033306552</v>
      </c>
      <c r="R32" s="638">
        <f t="shared" si="7"/>
        <v>12917.948400000001</v>
      </c>
      <c r="S32" s="638">
        <f t="shared" si="7"/>
        <v>551.54669999999999</v>
      </c>
      <c r="T32" s="638">
        <f t="shared" si="7"/>
        <v>0</v>
      </c>
      <c r="U32" s="638">
        <f t="shared" si="7"/>
        <v>0</v>
      </c>
      <c r="V32" s="638">
        <f t="shared" si="7"/>
        <v>0</v>
      </c>
    </row>
    <row r="33" spans="1:22" x14ac:dyDescent="0.25">
      <c r="A33" s="651"/>
      <c r="B33" s="634" t="s">
        <v>831</v>
      </c>
      <c r="C33" s="635">
        <f>'Base OLADE'!C33*'Base OLADE'!C$4</f>
        <v>0</v>
      </c>
      <c r="D33" s="635">
        <f>'Base OLADE'!D33*'Base OLADE'!D$4</f>
        <v>0</v>
      </c>
      <c r="E33" s="635">
        <f>'Base OLADE'!E33*'Base OLADE'!E$4</f>
        <v>0</v>
      </c>
      <c r="F33" s="635">
        <f>'Base OLADE'!F33*'Base OLADE'!F$4</f>
        <v>0</v>
      </c>
      <c r="G33" s="635">
        <f>'Base OLADE'!G33*'Base OLADE'!G$4</f>
        <v>0</v>
      </c>
      <c r="H33" s="635">
        <f>'Base OLADE'!H33*'Base OLADE'!H$4</f>
        <v>0</v>
      </c>
      <c r="I33" s="635">
        <f>'Base OLADE'!I33*'Base OLADE'!I$4</f>
        <v>0</v>
      </c>
      <c r="J33" s="635">
        <f>'Base OLADE'!J33*'Base OLADE'!J$4</f>
        <v>0</v>
      </c>
      <c r="K33" s="635">
        <f>'Base OLADE'!K33*'Base OLADE'!K$4</f>
        <v>0</v>
      </c>
      <c r="L33" s="635">
        <f>'Base OLADE'!L33*'Base OLADE'!L$4</f>
        <v>0</v>
      </c>
      <c r="M33" s="635">
        <f>'Base OLADE'!M33*'Base OLADE'!M$4</f>
        <v>0</v>
      </c>
      <c r="N33" s="635">
        <f>'Base OLADE'!N33*'Base OLADE'!N$4</f>
        <v>0</v>
      </c>
      <c r="O33" s="635">
        <f>'Base OLADE'!O33*'Base OLADE'!O$4</f>
        <v>0</v>
      </c>
      <c r="P33" s="635">
        <f>'Base OLADE'!P33*'Base OLADE'!P$4</f>
        <v>0</v>
      </c>
      <c r="Q33" s="635">
        <f>'Base OLADE'!Q33*'Base OLADE'!Q$4</f>
        <v>0</v>
      </c>
      <c r="R33" s="635">
        <f>'Base OLADE'!R33*'Base OLADE'!R$4</f>
        <v>0</v>
      </c>
      <c r="S33" s="635">
        <f>'Base OLADE'!S33*'Base OLADE'!S$4</f>
        <v>0</v>
      </c>
      <c r="T33" s="635">
        <f>'Base OLADE'!T33*'Base OLADE'!T$4</f>
        <v>0</v>
      </c>
      <c r="U33" s="635">
        <f>'Base OLADE'!U33*'Base OLADE'!U$4</f>
        <v>0</v>
      </c>
      <c r="V33" s="635">
        <f>'Base OLADE'!V33*'Base OLADE'!V$4</f>
        <v>0</v>
      </c>
    </row>
    <row r="34" spans="1:22" x14ac:dyDescent="0.25">
      <c r="A34" s="651"/>
      <c r="B34" s="634" t="s">
        <v>832</v>
      </c>
      <c r="C34" s="635">
        <f>'Base OLADE'!C34*'Base OLADE'!C$4</f>
        <v>0</v>
      </c>
      <c r="D34" s="635">
        <f>'Base OLADE'!D34*'Base OLADE'!D$4</f>
        <v>0</v>
      </c>
      <c r="E34" s="635">
        <f>'Base OLADE'!E34*'Base OLADE'!E$4</f>
        <v>0</v>
      </c>
      <c r="F34" s="635">
        <f>'Base OLADE'!F34*'Base OLADE'!F$4</f>
        <v>0</v>
      </c>
      <c r="G34" s="635">
        <f>'Base OLADE'!G34*'Base OLADE'!G$4</f>
        <v>0</v>
      </c>
      <c r="H34" s="635">
        <f>'Base OLADE'!H34*'Base OLADE'!H$4</f>
        <v>0</v>
      </c>
      <c r="I34" s="635">
        <f>'Base OLADE'!I34*'Base OLADE'!I$4</f>
        <v>0</v>
      </c>
      <c r="J34" s="635">
        <f>'Base OLADE'!J34*'Base OLADE'!J$4</f>
        <v>13328.349099930982</v>
      </c>
      <c r="K34" s="635">
        <f>'Base OLADE'!K34*'Base OLADE'!K$4</f>
        <v>0</v>
      </c>
      <c r="L34" s="635">
        <f>'Base OLADE'!L34*'Base OLADE'!L$4</f>
        <v>0</v>
      </c>
      <c r="M34" s="635">
        <f>'Base OLADE'!M34*'Base OLADE'!M$4</f>
        <v>0</v>
      </c>
      <c r="N34" s="635">
        <f>'Base OLADE'!N34*'Base OLADE'!N$4</f>
        <v>0</v>
      </c>
      <c r="O34" s="635">
        <f>'Base OLADE'!O34*'Base OLADE'!O$4</f>
        <v>0</v>
      </c>
      <c r="P34" s="635">
        <f>'Base OLADE'!P34*'Base OLADE'!P$4</f>
        <v>0</v>
      </c>
      <c r="Q34" s="635">
        <f>'Base OLADE'!Q34*'Base OLADE'!Q$4</f>
        <v>0</v>
      </c>
      <c r="R34" s="635">
        <f>'Base OLADE'!R34*'Base OLADE'!R$4</f>
        <v>0</v>
      </c>
      <c r="S34" s="635">
        <f>'Base OLADE'!S34*'Base OLADE'!S$4</f>
        <v>0</v>
      </c>
      <c r="T34" s="635">
        <f>'Base OLADE'!T34*'Base OLADE'!T$4</f>
        <v>0</v>
      </c>
      <c r="U34" s="635">
        <f>'Base OLADE'!U34*'Base OLADE'!U$4</f>
        <v>0</v>
      </c>
      <c r="V34" s="635">
        <f>'Base OLADE'!V34*'Base OLADE'!V$4</f>
        <v>0</v>
      </c>
    </row>
    <row r="35" spans="1:22" x14ac:dyDescent="0.25">
      <c r="A35" s="651"/>
      <c r="B35" s="634" t="s">
        <v>833</v>
      </c>
      <c r="C35" s="635">
        <f>'Base OLADE'!C35*'Base OLADE'!C$4</f>
        <v>0</v>
      </c>
      <c r="D35" s="635">
        <f>'Base OLADE'!D35*'Base OLADE'!D$4</f>
        <v>0</v>
      </c>
      <c r="E35" s="635">
        <f>'Base OLADE'!E35*'Base OLADE'!E$4</f>
        <v>0</v>
      </c>
      <c r="F35" s="635">
        <f>'Base OLADE'!F35*'Base OLADE'!F$4</f>
        <v>0</v>
      </c>
      <c r="G35" s="635">
        <f>'Base OLADE'!G35*'Base OLADE'!G$4</f>
        <v>0</v>
      </c>
      <c r="H35" s="635">
        <f>'Base OLADE'!H35*'Base OLADE'!H$4</f>
        <v>0</v>
      </c>
      <c r="I35" s="635">
        <f>'Base OLADE'!I35*'Base OLADE'!I$4</f>
        <v>0</v>
      </c>
      <c r="J35" s="635">
        <f>'Base OLADE'!J35*'Base OLADE'!J$4</f>
        <v>0</v>
      </c>
      <c r="K35" s="635">
        <f>'Base OLADE'!K35*'Base OLADE'!K$4</f>
        <v>0</v>
      </c>
      <c r="L35" s="635">
        <f>'Base OLADE'!L35*'Base OLADE'!L$4</f>
        <v>0</v>
      </c>
      <c r="M35" s="635">
        <f>'Base OLADE'!M35*'Base OLADE'!M$4</f>
        <v>0</v>
      </c>
      <c r="N35" s="635">
        <f>'Base OLADE'!N35*'Base OLADE'!N$4</f>
        <v>0</v>
      </c>
      <c r="O35" s="635">
        <f>'Base OLADE'!O35*'Base OLADE'!O$4</f>
        <v>0</v>
      </c>
      <c r="P35" s="635">
        <f>'Base OLADE'!P35*'Base OLADE'!P$4</f>
        <v>0</v>
      </c>
      <c r="Q35" s="635">
        <f>'Base OLADE'!Q35*'Base OLADE'!Q$4</f>
        <v>0</v>
      </c>
      <c r="R35" s="635">
        <f>'Base OLADE'!R35*'Base OLADE'!R$4</f>
        <v>0</v>
      </c>
      <c r="S35" s="635">
        <f>'Base OLADE'!S35*'Base OLADE'!S$4</f>
        <v>0</v>
      </c>
      <c r="T35" s="635">
        <f>'Base OLADE'!T35*'Base OLADE'!T$4</f>
        <v>0</v>
      </c>
      <c r="U35" s="635">
        <f>'Base OLADE'!U35*'Base OLADE'!U$4</f>
        <v>0</v>
      </c>
      <c r="V35" s="635">
        <f>'Base OLADE'!V35*'Base OLADE'!V$4</f>
        <v>0</v>
      </c>
    </row>
    <row r="36" spans="1:22" x14ac:dyDescent="0.25">
      <c r="A36" s="651"/>
      <c r="B36" s="634" t="s">
        <v>834</v>
      </c>
      <c r="C36" s="635">
        <f>'Base OLADE'!C36*'Base OLADE'!C$4</f>
        <v>0</v>
      </c>
      <c r="D36" s="635">
        <f>'Base OLADE'!D36*'Base OLADE'!D$4</f>
        <v>0</v>
      </c>
      <c r="E36" s="635">
        <f>'Base OLADE'!E36*'Base OLADE'!E$4</f>
        <v>0</v>
      </c>
      <c r="F36" s="635">
        <f>'Base OLADE'!F36*'Base OLADE'!F$4</f>
        <v>0</v>
      </c>
      <c r="G36" s="635">
        <f>'Base OLADE'!G36*'Base OLADE'!G$4</f>
        <v>0</v>
      </c>
      <c r="H36" s="635">
        <f>'Base OLADE'!H36*'Base OLADE'!H$4</f>
        <v>0</v>
      </c>
      <c r="I36" s="635">
        <f>'Base OLADE'!I36*'Base OLADE'!I$4</f>
        <v>0</v>
      </c>
      <c r="J36" s="635">
        <f>'Base OLADE'!J36*'Base OLADE'!J$4</f>
        <v>0</v>
      </c>
      <c r="K36" s="635">
        <f>'Base OLADE'!K36*'Base OLADE'!K$4</f>
        <v>0</v>
      </c>
      <c r="L36" s="635">
        <f>'Base OLADE'!L36*'Base OLADE'!L$4</f>
        <v>0</v>
      </c>
      <c r="M36" s="635">
        <f>'Base OLADE'!M36*'Base OLADE'!M$4</f>
        <v>0</v>
      </c>
      <c r="N36" s="635">
        <f>'Base OLADE'!N36*'Base OLADE'!N$4</f>
        <v>0</v>
      </c>
      <c r="O36" s="635">
        <f>'Base OLADE'!O36*'Base OLADE'!O$4</f>
        <v>0</v>
      </c>
      <c r="P36" s="635">
        <f>'Base OLADE'!P36*'Base OLADE'!P$4</f>
        <v>0</v>
      </c>
      <c r="Q36" s="635">
        <f>'Base OLADE'!Q36*'Base OLADE'!Q$4</f>
        <v>0</v>
      </c>
      <c r="R36" s="635">
        <f>'Base OLADE'!R36*'Base OLADE'!R$4</f>
        <v>0</v>
      </c>
      <c r="S36" s="635">
        <f>'Base OLADE'!S36*'Base OLADE'!S$4</f>
        <v>0</v>
      </c>
      <c r="T36" s="635">
        <f>'Base OLADE'!T36*'Base OLADE'!T$4</f>
        <v>0</v>
      </c>
      <c r="U36" s="635">
        <f>'Base OLADE'!U36*'Base OLADE'!U$4</f>
        <v>0</v>
      </c>
      <c r="V36" s="635">
        <f>'Base OLADE'!V36*'Base OLADE'!V$4</f>
        <v>0</v>
      </c>
    </row>
    <row r="37" spans="1:22" x14ac:dyDescent="0.25">
      <c r="A37" s="651"/>
      <c r="B37" s="634" t="s">
        <v>835</v>
      </c>
      <c r="C37" s="635">
        <f>'Base OLADE'!C37*'Base OLADE'!C$4</f>
        <v>0</v>
      </c>
      <c r="D37" s="635">
        <f>'Base OLADE'!D37*'Base OLADE'!D$4</f>
        <v>0</v>
      </c>
      <c r="E37" s="635">
        <f>'Base OLADE'!E37*'Base OLADE'!E$4</f>
        <v>0</v>
      </c>
      <c r="F37" s="635">
        <f>'Base OLADE'!F37*'Base OLADE'!F$4</f>
        <v>0</v>
      </c>
      <c r="G37" s="635">
        <f>'Base OLADE'!G37*'Base OLADE'!G$4</f>
        <v>0</v>
      </c>
      <c r="H37" s="635">
        <f>'Base OLADE'!H37*'Base OLADE'!H$4</f>
        <v>0</v>
      </c>
      <c r="I37" s="635">
        <f>'Base OLADE'!I37*'Base OLADE'!I$4</f>
        <v>0</v>
      </c>
      <c r="J37" s="635">
        <f>'Base OLADE'!J37*'Base OLADE'!J$4</f>
        <v>0</v>
      </c>
      <c r="K37" s="635">
        <f>'Base OLADE'!K37*'Base OLADE'!K$4</f>
        <v>0</v>
      </c>
      <c r="L37" s="635">
        <f>'Base OLADE'!L37*'Base OLADE'!L$4</f>
        <v>0</v>
      </c>
      <c r="M37" s="635">
        <f>'Base OLADE'!M37*'Base OLADE'!M$4</f>
        <v>0</v>
      </c>
      <c r="N37" s="635">
        <f>'Base OLADE'!N37*'Base OLADE'!N$4</f>
        <v>0</v>
      </c>
      <c r="O37" s="635">
        <f>'Base OLADE'!O37*'Base OLADE'!O$4</f>
        <v>0</v>
      </c>
      <c r="P37" s="635">
        <f>'Base OLADE'!P37*'Base OLADE'!P$4</f>
        <v>0</v>
      </c>
      <c r="Q37" s="635">
        <f>'Base OLADE'!Q37*'Base OLADE'!Q$4</f>
        <v>0</v>
      </c>
      <c r="R37" s="635">
        <f>'Base OLADE'!R37*'Base OLADE'!R$4</f>
        <v>0</v>
      </c>
      <c r="S37" s="635">
        <f>'Base OLADE'!S37*'Base OLADE'!S$4</f>
        <v>0</v>
      </c>
      <c r="T37" s="635">
        <f>'Base OLADE'!T37*'Base OLADE'!T$4</f>
        <v>0</v>
      </c>
      <c r="U37" s="635">
        <f>'Base OLADE'!U37*'Base OLADE'!U$4</f>
        <v>0</v>
      </c>
      <c r="V37" s="635">
        <f>'Base OLADE'!V37*'Base OLADE'!V$4</f>
        <v>0</v>
      </c>
    </row>
    <row r="38" spans="1:22" x14ac:dyDescent="0.25">
      <c r="A38" s="651"/>
      <c r="B38" s="634" t="s">
        <v>836</v>
      </c>
      <c r="C38" s="635">
        <f>'Base OLADE'!C38*'Base OLADE'!C$4</f>
        <v>0</v>
      </c>
      <c r="D38" s="635">
        <f>'Base OLADE'!D38*'Base OLADE'!D$4</f>
        <v>0</v>
      </c>
      <c r="E38" s="635">
        <f>'Base OLADE'!E38*'Base OLADE'!E$4</f>
        <v>0</v>
      </c>
      <c r="F38" s="635">
        <f>'Base OLADE'!F38*'Base OLADE'!F$4</f>
        <v>0</v>
      </c>
      <c r="G38" s="635">
        <f>'Base OLADE'!G38*'Base OLADE'!G$4</f>
        <v>0</v>
      </c>
      <c r="H38" s="635">
        <f>'Base OLADE'!H38*'Base OLADE'!H$4</f>
        <v>0</v>
      </c>
      <c r="I38" s="635">
        <f>'Base OLADE'!I38*'Base OLADE'!I$4</f>
        <v>0</v>
      </c>
      <c r="J38" s="635">
        <f>'Base OLADE'!J38*'Base OLADE'!J$4</f>
        <v>0</v>
      </c>
      <c r="K38" s="635">
        <f>'Base OLADE'!K38*'Base OLADE'!K$4</f>
        <v>0</v>
      </c>
      <c r="L38" s="635">
        <f>'Base OLADE'!L38*'Base OLADE'!L$4</f>
        <v>0</v>
      </c>
      <c r="M38" s="635">
        <f>'Base OLADE'!M38*'Base OLADE'!M$4</f>
        <v>0</v>
      </c>
      <c r="N38" s="635">
        <f>'Base OLADE'!N38*'Base OLADE'!N$4</f>
        <v>0</v>
      </c>
      <c r="O38" s="635">
        <f>'Base OLADE'!O38*'Base OLADE'!O$4</f>
        <v>0</v>
      </c>
      <c r="P38" s="635">
        <f>'Base OLADE'!P38*'Base OLADE'!P$4</f>
        <v>0</v>
      </c>
      <c r="Q38" s="635">
        <f>'Base OLADE'!Q38*'Base OLADE'!Q$4</f>
        <v>0</v>
      </c>
      <c r="R38" s="635">
        <f>'Base OLADE'!R38*'Base OLADE'!R$4</f>
        <v>0</v>
      </c>
      <c r="S38" s="635">
        <f>'Base OLADE'!S38*'Base OLADE'!S$4</f>
        <v>0</v>
      </c>
      <c r="T38" s="635">
        <f>'Base OLADE'!T38*'Base OLADE'!T$4</f>
        <v>0</v>
      </c>
      <c r="U38" s="635">
        <f>'Base OLADE'!U38*'Base OLADE'!U$4</f>
        <v>0</v>
      </c>
      <c r="V38" s="635">
        <f>'Base OLADE'!V38*'Base OLADE'!V$4</f>
        <v>0</v>
      </c>
    </row>
    <row r="39" spans="1:22" s="627" customFormat="1" x14ac:dyDescent="0.25">
      <c r="A39" s="651"/>
      <c r="B39" s="637" t="s">
        <v>838</v>
      </c>
      <c r="C39" s="638">
        <f>SUM(C33:C38)</f>
        <v>0</v>
      </c>
      <c r="D39" s="638">
        <f t="shared" ref="D39:V39" si="8">SUM(D33:D38)</f>
        <v>0</v>
      </c>
      <c r="E39" s="638">
        <f t="shared" si="8"/>
        <v>0</v>
      </c>
      <c r="F39" s="638">
        <f t="shared" si="8"/>
        <v>0</v>
      </c>
      <c r="G39" s="638">
        <f t="shared" si="8"/>
        <v>0</v>
      </c>
      <c r="H39" s="638">
        <f t="shared" si="8"/>
        <v>0</v>
      </c>
      <c r="I39" s="638">
        <f t="shared" si="8"/>
        <v>0</v>
      </c>
      <c r="J39" s="638">
        <f t="shared" si="8"/>
        <v>13328.349099930982</v>
      </c>
      <c r="K39" s="638">
        <f t="shared" si="8"/>
        <v>0</v>
      </c>
      <c r="L39" s="638">
        <f t="shared" si="8"/>
        <v>0</v>
      </c>
      <c r="M39" s="638">
        <f t="shared" si="8"/>
        <v>0</v>
      </c>
      <c r="N39" s="638">
        <f t="shared" si="8"/>
        <v>0</v>
      </c>
      <c r="O39" s="638">
        <f t="shared" si="8"/>
        <v>0</v>
      </c>
      <c r="P39" s="638">
        <f t="shared" si="8"/>
        <v>0</v>
      </c>
      <c r="Q39" s="638">
        <f t="shared" si="8"/>
        <v>0</v>
      </c>
      <c r="R39" s="638">
        <f t="shared" si="8"/>
        <v>0</v>
      </c>
      <c r="S39" s="638">
        <f t="shared" si="8"/>
        <v>0</v>
      </c>
      <c r="T39" s="638">
        <f t="shared" si="8"/>
        <v>0</v>
      </c>
      <c r="U39" s="638">
        <f t="shared" si="8"/>
        <v>0</v>
      </c>
      <c r="V39" s="638">
        <f t="shared" si="8"/>
        <v>0</v>
      </c>
    </row>
    <row r="40" spans="1:22" s="627" customFormat="1" x14ac:dyDescent="0.25">
      <c r="A40" s="651"/>
      <c r="B40" s="637" t="s">
        <v>839</v>
      </c>
      <c r="C40" s="638">
        <f>C32+C39</f>
        <v>496.38166108480317</v>
      </c>
      <c r="D40" s="638">
        <f t="shared" ref="D40:V40" si="9">D32+D39</f>
        <v>208446.18013007811</v>
      </c>
      <c r="E40" s="638">
        <f t="shared" si="9"/>
        <v>97469.883475773662</v>
      </c>
      <c r="F40" s="638">
        <f t="shared" si="9"/>
        <v>498.95126365651799</v>
      </c>
      <c r="G40" s="638">
        <f t="shared" si="9"/>
        <v>0</v>
      </c>
      <c r="H40" s="638">
        <f t="shared" si="9"/>
        <v>0</v>
      </c>
      <c r="I40" s="638">
        <f t="shared" si="9"/>
        <v>64460.071969450604</v>
      </c>
      <c r="J40" s="638">
        <f t="shared" si="9"/>
        <v>85040.195529605175</v>
      </c>
      <c r="K40" s="638">
        <f t="shared" si="9"/>
        <v>427.15198597054064</v>
      </c>
      <c r="L40" s="638">
        <f t="shared" si="9"/>
        <v>194061.87781203425</v>
      </c>
      <c r="M40" s="638">
        <f t="shared" si="9"/>
        <v>28752.882127574532</v>
      </c>
      <c r="N40" s="638">
        <f t="shared" si="9"/>
        <v>213417.96678301765</v>
      </c>
      <c r="O40" s="638">
        <f t="shared" si="9"/>
        <v>46090.470362839842</v>
      </c>
      <c r="P40" s="638">
        <f t="shared" si="9"/>
        <v>305136.71958877787</v>
      </c>
      <c r="Q40" s="638">
        <f t="shared" si="9"/>
        <v>4813.1763033306552</v>
      </c>
      <c r="R40" s="638">
        <f t="shared" si="9"/>
        <v>12917.948400000001</v>
      </c>
      <c r="S40" s="638">
        <f t="shared" si="9"/>
        <v>551.54669999999999</v>
      </c>
      <c r="T40" s="638">
        <f t="shared" si="9"/>
        <v>0</v>
      </c>
      <c r="U40" s="638">
        <f t="shared" si="9"/>
        <v>0</v>
      </c>
      <c r="V40" s="638">
        <f t="shared" si="9"/>
        <v>0</v>
      </c>
    </row>
    <row r="50" spans="2:25" x14ac:dyDescent="0.25">
      <c r="B50" s="639" t="s">
        <v>840</v>
      </c>
      <c r="C50" s="630"/>
    </row>
    <row r="51" spans="2:25" x14ac:dyDescent="0.25">
      <c r="B51" s="640" t="s">
        <v>841</v>
      </c>
    </row>
    <row r="52" spans="2:25" x14ac:dyDescent="0.25">
      <c r="B52" s="640" t="s">
        <v>842</v>
      </c>
    </row>
    <row r="53" spans="2:25" x14ac:dyDescent="0.25">
      <c r="Y53" s="629" t="s">
        <v>843</v>
      </c>
    </row>
  </sheetData>
  <pageMargins left="0.7" right="0.7" top="0.75" bottom="0.75" header="0.3" footer="0.3"/>
  <pageSetup paperSize="9" scale="3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4690" r:id="rId4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1</xdr:col>
                    <xdr:colOff>3105150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1" r:id="rId5" name="Drop Down 3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1</xdr:col>
                    <xdr:colOff>3105150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zoomScaleNormal="100" workbookViewId="0">
      <pane xSplit="2" ySplit="7" topLeftCell="C8" activePane="bottomRight" state="frozen"/>
      <selection activeCell="E2" sqref="E2"/>
      <selection pane="topRight" activeCell="E2" sqref="E2"/>
      <selection pane="bottomLeft" activeCell="E2" sqref="E2"/>
      <selection pane="bottomRight" activeCell="E2" sqref="E2"/>
    </sheetView>
  </sheetViews>
  <sheetFormatPr baseColWidth="10" defaultRowHeight="15" x14ac:dyDescent="0.25"/>
  <cols>
    <col min="1" max="1" width="3.5703125" style="628" customWidth="1"/>
    <col min="2" max="2" width="39.28515625" style="629" customWidth="1"/>
    <col min="3" max="22" width="17.140625" style="629" customWidth="1"/>
    <col min="23" max="24" width="11.42578125" style="629" customWidth="1"/>
    <col min="25" max="16384" width="11.42578125" style="629"/>
  </cols>
  <sheetData>
    <row r="1" spans="1:22" s="650" customFormat="1" x14ac:dyDescent="0.25">
      <c r="A1" s="648"/>
      <c r="B1" s="649" t="str">
        <f>CONCATENATE("Colombia - ",B2+2005)</f>
        <v>Colombia - 2014</v>
      </c>
      <c r="K1" s="648" t="s">
        <v>118</v>
      </c>
      <c r="N1" s="650" t="s">
        <v>33</v>
      </c>
      <c r="P1" s="650" t="s">
        <v>34</v>
      </c>
    </row>
    <row r="2" spans="1:22" s="648" customFormat="1" x14ac:dyDescent="0.25">
      <c r="B2" s="648">
        <v>9</v>
      </c>
      <c r="C2" s="648" t="s">
        <v>31</v>
      </c>
      <c r="D2" s="648" t="s">
        <v>28</v>
      </c>
      <c r="E2" s="648" t="s">
        <v>27</v>
      </c>
      <c r="F2" s="648" t="s">
        <v>29</v>
      </c>
      <c r="I2" s="648" t="s">
        <v>30</v>
      </c>
      <c r="J2" s="648" t="s">
        <v>26</v>
      </c>
      <c r="K2" s="648" t="s">
        <v>32</v>
      </c>
      <c r="L2" s="648" t="s">
        <v>38</v>
      </c>
      <c r="M2" s="648" t="s">
        <v>41</v>
      </c>
      <c r="N2" s="648" t="s">
        <v>42</v>
      </c>
      <c r="O2" s="648" t="s">
        <v>44</v>
      </c>
      <c r="P2" s="648" t="s">
        <v>37</v>
      </c>
      <c r="Q2" s="648" t="s">
        <v>39</v>
      </c>
      <c r="R2" s="648" t="s">
        <v>36</v>
      </c>
      <c r="S2" s="648" t="s">
        <v>35</v>
      </c>
    </row>
    <row r="3" spans="1:22" s="648" customFormat="1" x14ac:dyDescent="0.25">
      <c r="C3" s="648" t="str">
        <f ca="1">IF($B$4=1,VLOOKUP(C2,'Bases de Cálculo'!$B$9:$D$34,3,FALSE),INDIRECT(CONCATENATE("'Bases de Cálculo'!B",36+$B$4)))</f>
        <v>TJ</v>
      </c>
      <c r="D3" s="648" t="str">
        <f ca="1">IF($B$4=1,VLOOKUP(D2,'Bases de Cálculo'!$B$9:$D$34,3,FALSE),INDIRECT(CONCATENATE("'Bases de Cálculo'!B",36+$B$4)))</f>
        <v>TJ</v>
      </c>
      <c r="E3" s="648" t="str">
        <f ca="1">IF($B$4=1,VLOOKUP(E2,'Bases de Cálculo'!$B$9:$D$34,3,FALSE),INDIRECT(CONCATENATE("'Bases de Cálculo'!B",36+$B$4)))</f>
        <v>TJ</v>
      </c>
      <c r="F3" s="648" t="str">
        <f ca="1">IF($B$4=1,VLOOKUP(F2,'Bases de Cálculo'!$B$9:$D$34,3,FALSE),INDIRECT(CONCATENATE("'Bases de Cálculo'!B",36+$B$4)))</f>
        <v>TJ</v>
      </c>
      <c r="G3" s="648" t="str">
        <f ca="1">IF($B$4=1,VLOOKUP(G2,'Bases de Cálculo'!$B$9:$D$34,3,FALSE),INDIRECT(CONCATENATE("'Bases de Cálculo'!B",36+$B$4)))</f>
        <v>TJ</v>
      </c>
      <c r="H3" s="648" t="str">
        <f ca="1">IF($B$4=1,VLOOKUP(H2,'Bases de Cálculo'!$B$9:$D$34,3,FALSE),INDIRECT(CONCATENATE("'Bases de Cálculo'!B",36+$B$4)))</f>
        <v>TJ</v>
      </c>
      <c r="I3" s="648" t="str">
        <f ca="1">IF($B$4=1,VLOOKUP(I2,'Bases de Cálculo'!$B$9:$D$34,3,FALSE),INDIRECT(CONCATENATE("'Bases de Cálculo'!B",36+$B$4)))</f>
        <v>TJ</v>
      </c>
      <c r="J3" s="648" t="str">
        <f ca="1">IF($B$4=1,VLOOKUP(J2,'Bases de Cálculo'!$B$9:$D$34,3,FALSE),INDIRECT(CONCATENATE("'Bases de Cálculo'!B",36+$B$4)))</f>
        <v>TJ</v>
      </c>
      <c r="K3" s="648" t="str">
        <f ca="1">IF($B$4=1,VLOOKUP(K2,'Bases de Cálculo'!$B$9:$D$34,3,FALSE),INDIRECT(CONCATENATE("'Bases de Cálculo'!B",36+$B$4)))</f>
        <v>TJ</v>
      </c>
      <c r="L3" s="648" t="str">
        <f ca="1">IF($B$4=1,VLOOKUP(L2,'Bases de Cálculo'!$B$9:$D$34,3,FALSE),INDIRECT(CONCATENATE("'Bases de Cálculo'!B",36+$B$4)))</f>
        <v>TJ</v>
      </c>
      <c r="M3" s="648" t="str">
        <f ca="1">IF($B$4=1,VLOOKUP(M2,'Bases de Cálculo'!$B$9:$D$34,3,FALSE),INDIRECT(CONCATENATE("'Bases de Cálculo'!B",36+$B$4)))</f>
        <v>TJ</v>
      </c>
      <c r="N3" s="648" t="str">
        <f ca="1">IF($B$4=1,VLOOKUP(N2,'Bases de Cálculo'!$B$9:$D$34,3,FALSE),INDIRECT(CONCATENATE("'Bases de Cálculo'!B",36+$B$4)))</f>
        <v>TJ</v>
      </c>
      <c r="O3" s="648" t="str">
        <f ca="1">IF($B$4=1,VLOOKUP(O2,'Bases de Cálculo'!$B$9:$D$34,3,FALSE),INDIRECT(CONCATENATE("'Bases de Cálculo'!B",36+$B$4)))</f>
        <v>TJ</v>
      </c>
      <c r="P3" s="648" t="str">
        <f ca="1">IF($B$4=1,VLOOKUP(P2,'Bases de Cálculo'!$B$9:$D$34,3,FALSE),INDIRECT(CONCATENATE("'Bases de Cálculo'!B",36+$B$4)))</f>
        <v>TJ</v>
      </c>
      <c r="Q3" s="648" t="str">
        <f ca="1">IF($B$4=1,VLOOKUP(Q2,'Bases de Cálculo'!$B$9:$D$34,3,FALSE),INDIRECT(CONCATENATE("'Bases de Cálculo'!B",36+$B$4)))</f>
        <v>TJ</v>
      </c>
      <c r="R3" s="648" t="str">
        <f ca="1">IF($B$4=1,VLOOKUP(R2,'Bases de Cálculo'!$B$9:$D$34,3,FALSE),INDIRECT(CONCATENATE("'Bases de Cálculo'!B",36+$B$4)))</f>
        <v>TJ</v>
      </c>
      <c r="S3" s="648" t="str">
        <f ca="1">IF($B$4=1,VLOOKUP(S2,'Bases de Cálculo'!$B$9:$D$34,3,FALSE),INDIRECT(CONCATENATE("'Bases de Cálculo'!B",36+$B$4)))</f>
        <v>TJ</v>
      </c>
    </row>
    <row r="4" spans="1:22" s="650" customFormat="1" x14ac:dyDescent="0.25">
      <c r="A4" s="648"/>
      <c r="B4" s="650">
        <v>3</v>
      </c>
      <c r="C4" s="157">
        <f>VLOOKUP(C2,'Bases de Cálculo'!$B$9:$K$34,$B$4+3,FALSE)</f>
        <v>6.0871741676095334</v>
      </c>
      <c r="D4" s="157">
        <f>VLOOKUP(D2,'Bases de Cálculo'!$B$9:$K$34,$B$4+3,FALSE)</f>
        <v>1.0095573442026637</v>
      </c>
      <c r="E4" s="157">
        <f>VLOOKUP(E2,'Bases de Cálculo'!$B$9:$K$34,$B$4+3,FALSE)</f>
        <v>28.760237670076762</v>
      </c>
      <c r="F4" s="157">
        <f>VLOOKUP(F2,'Bases de Cálculo'!$B$9:$K$34,$B$4+3,FALSE)</f>
        <v>3.6</v>
      </c>
      <c r="G4" s="157"/>
      <c r="H4" s="157"/>
      <c r="I4" s="157">
        <f>VLOOKUP(I2,'Bases de Cálculo'!$B$9:$K$34,$B$4+3,FALSE)</f>
        <v>16.993451114417205</v>
      </c>
      <c r="J4" s="157">
        <f>VLOOKUP(J2,'Bases de Cálculo'!$B$9:$K$34,$B$4+3,FALSE)</f>
        <v>14.742946948893843</v>
      </c>
      <c r="K4" s="157">
        <f>VLOOKUP(K2,'Bases de Cálculo'!$B$9:$K$34,$B$4+3,FALSE)</f>
        <v>1</v>
      </c>
      <c r="L4" s="157">
        <f>VLOOKUP(L2,'Bases de Cálculo'!$B$9:$K$34,$B$4+3,FALSE)</f>
        <v>3.6</v>
      </c>
      <c r="M4" s="157">
        <f>VLOOKUP(M2,'Bases de Cálculo'!$B$9:$K$34,$B$4+3,FALSE)</f>
        <v>4.0562660463586173</v>
      </c>
      <c r="N4" s="157">
        <f>VLOOKUP(N2,'Bases de Cálculo'!$B$9:$K$34,$B$4+3,FALSE)</f>
        <v>5.3308987344700309</v>
      </c>
      <c r="O4" s="157">
        <f>VLOOKUP(O2,'Bases de Cálculo'!$B$9:$K$34,$B$4+3,FALSE)</f>
        <v>4.7117947967516214</v>
      </c>
      <c r="P4" s="157">
        <f>VLOOKUP(P2,'Bases de Cálculo'!$B$9:$K$34,$B$4+3,FALSE)</f>
        <v>5.6708498400612823</v>
      </c>
      <c r="Q4" s="157">
        <f>VLOOKUP(Q2,'Bases de Cálculo'!$B$9:$K$34,$B$4+3,FALSE)</f>
        <v>5.4608206169323079</v>
      </c>
      <c r="R4" s="157">
        <f>VLOOKUP(R2,'Bases de Cálculo'!$B$9:$K$34,$B$4+3,FALSE)</f>
        <v>20.100000000000001</v>
      </c>
      <c r="S4" s="157">
        <f>VLOOKUP(S2,'Bases de Cálculo'!$B$9:$K$34,$B$4+3,FALSE)</f>
        <v>27.21</v>
      </c>
    </row>
    <row r="5" spans="1:22" ht="45" customHeight="1" x14ac:dyDescent="0.25">
      <c r="B5" s="631" t="s">
        <v>795</v>
      </c>
      <c r="C5" s="631" t="s">
        <v>848</v>
      </c>
      <c r="D5" s="631" t="s">
        <v>796</v>
      </c>
      <c r="E5" s="631" t="s">
        <v>413</v>
      </c>
      <c r="F5" s="631" t="s">
        <v>775</v>
      </c>
      <c r="G5" s="631" t="s">
        <v>797</v>
      </c>
      <c r="H5" s="631" t="s">
        <v>798</v>
      </c>
      <c r="I5" s="631" t="s">
        <v>220</v>
      </c>
      <c r="J5" s="631" t="s">
        <v>799</v>
      </c>
      <c r="K5" s="631" t="s">
        <v>800</v>
      </c>
      <c r="L5" s="631" t="s">
        <v>449</v>
      </c>
      <c r="M5" s="631" t="s">
        <v>801</v>
      </c>
      <c r="N5" s="631" t="s">
        <v>802</v>
      </c>
      <c r="O5" s="631" t="s">
        <v>803</v>
      </c>
      <c r="P5" s="631" t="s">
        <v>804</v>
      </c>
      <c r="Q5" s="631" t="s">
        <v>777</v>
      </c>
      <c r="R5" s="631" t="s">
        <v>504</v>
      </c>
      <c r="S5" s="631" t="s">
        <v>805</v>
      </c>
      <c r="T5" s="631" t="s">
        <v>806</v>
      </c>
      <c r="U5" s="631" t="s">
        <v>807</v>
      </c>
      <c r="V5" s="631" t="s">
        <v>808</v>
      </c>
    </row>
    <row r="6" spans="1:22" x14ac:dyDescent="0.25">
      <c r="B6" s="632" t="s">
        <v>845</v>
      </c>
      <c r="C6" s="631" t="str">
        <f>VLOOKUP(C2,'Bases de Cálculo'!$B$9:$L$34,3,FALSE)</f>
        <v>kBL</v>
      </c>
      <c r="D6" s="631" t="str">
        <f>VLOOKUP(D2,'Bases de Cálculo'!$B$9:$L$34,3,FALSE)</f>
        <v>Mpc</v>
      </c>
      <c r="E6" s="631" t="str">
        <f>VLOOKUP(E2,'Bases de Cálculo'!$B$9:$L$34,3,FALSE)</f>
        <v>kTon</v>
      </c>
      <c r="F6" s="631" t="str">
        <f>VLOOKUP(F2,'Bases de Cálculo'!$B$9:$L$34,3,FALSE)</f>
        <v>GWh</v>
      </c>
      <c r="G6" s="631" t="e">
        <f>VLOOKUP(G2,'Bases de Cálculo'!$B$9:$L$34,3,FALSE)</f>
        <v>#N/A</v>
      </c>
      <c r="H6" s="631" t="e">
        <f>VLOOKUP(H2,'Bases de Cálculo'!$B$9:$L$34,3,FALSE)</f>
        <v>#N/A</v>
      </c>
      <c r="I6" s="631" t="str">
        <f>VLOOKUP(I2,'Bases de Cálculo'!$B$9:$L$34,3,FALSE)</f>
        <v>kTon</v>
      </c>
      <c r="J6" s="631" t="str">
        <f>VLOOKUP(J2,'Bases de Cálculo'!$B$9:$L$34,3,FALSE)</f>
        <v>kTon</v>
      </c>
      <c r="K6" s="631" t="str">
        <f>VLOOKUP(K2,'Bases de Cálculo'!$B$9:$L$34,3,FALSE)</f>
        <v>TJ</v>
      </c>
      <c r="L6" s="631" t="str">
        <f>VLOOKUP(L2,'Bases de Cálculo'!$B$9:$L$34,3,FALSE)</f>
        <v>GWh</v>
      </c>
      <c r="M6" s="631" t="str">
        <f>VLOOKUP(M2,'Bases de Cálculo'!$B$9:$L$34,3,FALSE)</f>
        <v>kBL</v>
      </c>
      <c r="N6" s="631" t="str">
        <f>VLOOKUP(N2,'Bases de Cálculo'!$B$9:$L$34,3,FALSE)</f>
        <v>kBL</v>
      </c>
      <c r="O6" s="631" t="str">
        <f>VLOOKUP(O2,'Bases de Cálculo'!$B$9:$L$34,3,FALSE)</f>
        <v>kBL</v>
      </c>
      <c r="P6" s="631" t="str">
        <f>VLOOKUP(P2,'Bases de Cálculo'!$B$9:$L$34,3,FALSE)</f>
        <v>kBL</v>
      </c>
      <c r="Q6" s="631" t="str">
        <f>VLOOKUP(Q2,'Bases de Cálculo'!$B$9:$L$34,3,FALSE)</f>
        <v>kBL</v>
      </c>
      <c r="R6" s="631" t="str">
        <f>VLOOKUP(R2,'Bases de Cálculo'!$B$9:$L$34,3,FALSE)</f>
        <v>kTon</v>
      </c>
      <c r="S6" s="631" t="str">
        <f>VLOOKUP(S2,'Bases de Cálculo'!$B$9:$L$34,3,FALSE)</f>
        <v>kTon</v>
      </c>
      <c r="T6" s="631" t="e">
        <f>VLOOKUP(T2,'Bases de Cálculo'!$B$9:$L$34,3,FALSE)</f>
        <v>#N/A</v>
      </c>
      <c r="U6" s="631" t="e">
        <f>VLOOKUP(U2,'Bases de Cálculo'!$B$9:$L$34,3,FALSE)</f>
        <v>#N/A</v>
      </c>
      <c r="V6" s="631" t="e">
        <f>VLOOKUP(V2,'Bases de Cálculo'!$B$9:$L$34,3,FALSE)</f>
        <v>#N/A</v>
      </c>
    </row>
    <row r="7" spans="1:22" x14ac:dyDescent="0.25">
      <c r="B7" s="632" t="s">
        <v>844</v>
      </c>
      <c r="C7" s="633" t="s">
        <v>809</v>
      </c>
      <c r="D7" s="633" t="s">
        <v>810</v>
      </c>
      <c r="E7" s="633" t="s">
        <v>811</v>
      </c>
      <c r="F7" s="633" t="s">
        <v>58</v>
      </c>
      <c r="G7" s="633" t="s">
        <v>58</v>
      </c>
      <c r="H7" s="633" t="s">
        <v>812</v>
      </c>
      <c r="I7" s="633" t="s">
        <v>811</v>
      </c>
      <c r="J7" s="633" t="s">
        <v>813</v>
      </c>
      <c r="K7" s="633" t="s">
        <v>813</v>
      </c>
      <c r="L7" s="633" t="s">
        <v>58</v>
      </c>
      <c r="M7" s="633" t="s">
        <v>809</v>
      </c>
      <c r="N7" s="633" t="s">
        <v>809</v>
      </c>
      <c r="O7" s="633" t="s">
        <v>809</v>
      </c>
      <c r="P7" s="633" t="s">
        <v>809</v>
      </c>
      <c r="Q7" s="633" t="s">
        <v>809</v>
      </c>
      <c r="R7" s="633" t="s">
        <v>811</v>
      </c>
      <c r="S7" s="633" t="s">
        <v>811</v>
      </c>
      <c r="T7" s="633" t="s">
        <v>813</v>
      </c>
      <c r="U7" s="633" t="s">
        <v>813</v>
      </c>
      <c r="V7" s="633" t="s">
        <v>813</v>
      </c>
    </row>
    <row r="8" spans="1:22" x14ac:dyDescent="0.25">
      <c r="A8" s="628">
        <v>8</v>
      </c>
      <c r="B8" s="634" t="s">
        <v>814</v>
      </c>
      <c r="C8" s="635">
        <f>HLOOKUP(CONCATENATE($B$2+2005,C$2),BECO_Datos!$D$3:$HN$85,$A8,FALSE)+HLOOKUP(CONCATENATE($B$2+2005,C$2),BECO_Datos!$D$3:$HN$85,$A8+14,FALSE)+IFERROR(HLOOKUP(CONCATENATE($B$2+2005,C$2),BECO_Datos!$HP$3:$LT$85,$A8,FALSE),0)</f>
        <v>391051.32741748128</v>
      </c>
      <c r="D8" s="635">
        <f>HLOOKUP(CONCATENATE($B$2+2005,D$2),BECO_Datos!$D$3:$HN$85,$A8,FALSE)+IFERROR(HLOOKUP(CONCATENATE($B$2+2005,D$2),BECO_Datos!$HP$3:$LT$85,$A8,FALSE),0)</f>
        <v>957386.58711999946</v>
      </c>
      <c r="E8" s="635">
        <f>HLOOKUP(CONCATENATE($B$2+2005,E$2),BECO_Datos!$D$3:$HN$85,$A8,FALSE)+IFERROR(HLOOKUP(CONCATENATE($B$2+2005,E$2),BECO_Datos!$HP$3:$LT$85,$A8,FALSE),0)</f>
        <v>88577.97</v>
      </c>
      <c r="F8" s="635">
        <f>HLOOKUP(CONCATENATE($B$2+2005,F$2),BECO_Datos!$D$3:$HN$85,$A8,FALSE)+IFERROR(HLOOKUP(CONCATENATE($B$2+2005,F$2),BECO_Datos!$HP$3:$LT$85,$A8,FALSE),0)</f>
        <v>50245.688273237916</v>
      </c>
      <c r="G8" s="636"/>
      <c r="H8" s="636"/>
      <c r="I8" s="635">
        <f>HLOOKUP(CONCATENATE($B$2+2005,I$2),BECO_Datos!$D$3:$HN$85,$A8,FALSE)+IFERROR(HLOOKUP(CONCATENATE($B$2+2005,I$2),BECO_Datos!$HP$3:$LT$85,$A8,FALSE),0)</f>
        <v>3945.4292805211539</v>
      </c>
      <c r="J8" s="635">
        <f>HLOOKUP(CONCATENATE($B$2+2005,J$2),BECO_Datos!$D$3:$HN$85,$A8,FALSE)+IFERROR(HLOOKUP(CONCATENATE($B$2+2005,J$2),BECO_Datos!$HP$3:$LT$85,$A8,FALSE),0)</f>
        <v>6401.3431380000002</v>
      </c>
      <c r="K8" s="635">
        <f>HLOOKUP(CONCATENATE($B$2+2005,K$2),BECO_Datos!$D$3:$HN$85,$A8,FALSE)+HLOOKUP(CONCATENATE($B$2+2005,K$1),BECO_Datos!$D$3:$HN$85,$A8,FALSE)</f>
        <v>427.15198597054064</v>
      </c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</row>
    <row r="9" spans="1:22" x14ac:dyDescent="0.25">
      <c r="A9" s="628">
        <v>21</v>
      </c>
      <c r="B9" s="634" t="s">
        <v>815</v>
      </c>
      <c r="C9" s="635">
        <f>HLOOKUP(CONCATENATE($B$2+2005,C$2),BECO_Datos!$D$3:$HN$85,$A9,FALSE)+IFERROR(HLOOKUP(CONCATENATE($B$2+2005,C$2),BECO_Datos!$HP$3:$LT$85,$A9,FALSE),0)</f>
        <v>5.426219442025384</v>
      </c>
      <c r="D9" s="635">
        <f>HLOOKUP(CONCATENATE($B$2+2005,D$2),BECO_Datos!$D$3:$HN$85,$A9,FALSE)+IFERROR(HLOOKUP(CONCATENATE($B$2+2005,D$2),BECO_Datos!$HP$3:$LT$85,$A9,FALSE),0)</f>
        <v>0</v>
      </c>
      <c r="E9" s="635">
        <f>HLOOKUP(CONCATENATE($B$2+2005,E$2),BECO_Datos!$D$3:$HN$85,$A9,FALSE)+IFERROR(HLOOKUP(CONCATENATE($B$2+2005,E$2),BECO_Datos!$HP$3:$LT$85,$A9,FALSE),0)</f>
        <v>6.565204999999999E-2</v>
      </c>
      <c r="F9" s="635">
        <f>HLOOKUP(CONCATENATE($B$2+2005,F$2),BECO_Datos!$D$3:$HN$85,$A9,FALSE)+IFERROR(HLOOKUP(CONCATENATE($B$2+2005,F$2),BECO_Datos!$HP$3:$LT$85,$A9,FALSE),0)</f>
        <v>0</v>
      </c>
      <c r="G9" s="636"/>
      <c r="H9" s="636"/>
      <c r="I9" s="635">
        <f>HLOOKUP(CONCATENATE($B$2+2005,I$2),BECO_Datos!$D$3:$HN$85,$A9,FALSE)+IFERROR(HLOOKUP(CONCATENATE($B$2+2005,I$2),BECO_Datos!$HP$3:$LT$85,$A9,FALSE),0)</f>
        <v>0</v>
      </c>
      <c r="J9" s="635">
        <f>HLOOKUP(CONCATENATE($B$2+2005,J$2),BECO_Datos!$D$3:$HN$85,$A9,FALSE)+IFERROR(HLOOKUP(CONCATENATE($B$2+2005,J$2),BECO_Datos!$HP$3:$LT$85,$A9,FALSE),0)</f>
        <v>0</v>
      </c>
      <c r="K9" s="635">
        <f>HLOOKUP(CONCATENATE($B$2+2005,K$2),BECO_Datos!$D$3:$HN$85,$A9,FALSE)+HLOOKUP(CONCATENATE($B$2+2005,K$1),BECO_Datos!$D$3:$HN$85,$A9,FALSE)</f>
        <v>0</v>
      </c>
      <c r="L9" s="635">
        <f>HLOOKUP(CONCATENATE($B$2+2005,L$2),BECO_Datos!$D$3:$HN$85,$A9,FALSE)</f>
        <v>46.858535769999975</v>
      </c>
      <c r="M9" s="635">
        <f>HLOOKUP(CONCATENATE($B$2+2005,M$2),BECO_Datos!$D$3:$HN$85,$A9,FALSE)</f>
        <v>0</v>
      </c>
      <c r="N9" s="635">
        <f>HLOOKUP(CONCATENATE($B$2+2005,N$2),BECO_Datos!$D$3:$HN$85,$A9,FALSE)+HLOOKUP(CONCATENATE($B$2+2005,N$1),BECO_Datos!$D$3:$HN$85,$A9,FALSE)</f>
        <v>7068.7325714285716</v>
      </c>
      <c r="O9" s="635">
        <f>HLOOKUP(CONCATENATE($B$2+2005,O$2),BECO_Datos!$D$3:$HN$85,$A9,FALSE)</f>
        <v>390.185</v>
      </c>
      <c r="P9" s="635">
        <f>HLOOKUP(CONCATENATE($B$2+2005,P$2),BECO_Datos!$D$3:$HN$85,$A9,FALSE)+HLOOKUP(CONCATENATE($B$2+2005,P$1),BECO_Datos!$D$3:$HN$85,$A9,FALSE)</f>
        <v>27214.844702142855</v>
      </c>
      <c r="Q9" s="635">
        <f>HLOOKUP(CONCATENATE($B$2+2005,Q$2),BECO_Datos!$D$3:$HN$85,$A9,FALSE)</f>
        <v>57.305</v>
      </c>
      <c r="R9" s="635">
        <f>HLOOKUP(CONCATENATE($B$2+2005,R$2),BECO_Datos!$D$3:$HN$85,$A9,FALSE)</f>
        <v>1.0408499999999999E-2</v>
      </c>
      <c r="S9" s="635">
        <f>HLOOKUP(CONCATENATE($B$2+2005,S$2),BECO_Datos!$D$3:$HN$85,$A9,FALSE)</f>
        <v>0</v>
      </c>
      <c r="T9" s="636"/>
      <c r="U9" s="636"/>
      <c r="V9" s="636"/>
    </row>
    <row r="10" spans="1:22" x14ac:dyDescent="0.25">
      <c r="A10" s="628">
        <v>23</v>
      </c>
      <c r="B10" s="634" t="s">
        <v>816</v>
      </c>
      <c r="C10" s="635">
        <f>HLOOKUP(CONCATENATE($B$2+2005,C$2),BECO_Datos!$D$3:$HN$85,$A10,FALSE)+IFERROR(HLOOKUP(CONCATENATE($B$2+2005,C$2),BECO_Datos!$HP$3:$LT$85,$A10,FALSE),0)</f>
        <v>291545.2567835229</v>
      </c>
      <c r="D10" s="635">
        <f>HLOOKUP(CONCATENATE($B$2+2005,D$2),BECO_Datos!$D$3:$HN$85,$A10,FALSE)+IFERROR(HLOOKUP(CONCATENATE($B$2+2005,D$2),BECO_Datos!$HP$3:$LT$85,$A10,FALSE),0)</f>
        <v>35470.61199999995</v>
      </c>
      <c r="E10" s="635">
        <f>HLOOKUP(CONCATENATE($B$2+2005,E$2),BECO_Datos!$D$3:$HN$85,$A10,FALSE)+IFERROR(HLOOKUP(CONCATENATE($B$2+2005,E$2),BECO_Datos!$HP$3:$LT$85,$A10,FALSE),0)</f>
        <v>87118.038662999999</v>
      </c>
      <c r="F10" s="635">
        <f>HLOOKUP(CONCATENATE($B$2+2005,F$2),BECO_Datos!$D$3:$HN$85,$A10,FALSE)+IFERROR(HLOOKUP(CONCATENATE($B$2+2005,F$2),BECO_Datos!$HP$3:$LT$85,$A10,FALSE),0)</f>
        <v>0</v>
      </c>
      <c r="G10" s="636"/>
      <c r="H10" s="636"/>
      <c r="I10" s="635">
        <f>HLOOKUP(CONCATENATE($B$2+2005,I$2),BECO_Datos!$D$3:$HN$85,$A10,FALSE)+IFERROR(HLOOKUP(CONCATENATE($B$2+2005,I$2),BECO_Datos!$HP$3:$LT$85,$A10,FALSE),0)</f>
        <v>0.11449247</v>
      </c>
      <c r="J10" s="635">
        <f>HLOOKUP(CONCATENATE($B$2+2005,J$2),BECO_Datos!$D$3:$HN$85,$A10,FALSE)+IFERROR(HLOOKUP(CONCATENATE($B$2+2005,J$2),BECO_Datos!$HP$3:$LT$85,$A10,FALSE),0)</f>
        <v>0</v>
      </c>
      <c r="K10" s="635">
        <f>HLOOKUP(CONCATENATE($B$2+2005,K$2),BECO_Datos!$D$3:$HN$85,$A10,FALSE)+HLOOKUP(CONCATENATE($B$2+2005,K$1),BECO_Datos!$D$3:$HN$85,$A10,FALSE)</f>
        <v>0</v>
      </c>
      <c r="L10" s="635">
        <f>HLOOKUP(CONCATENATE($B$2+2005,L$2),BECO_Datos!$D$3:$HN$85,$A10,FALSE)</f>
        <v>849.03344416999948</v>
      </c>
      <c r="M10" s="635">
        <f>HLOOKUP(CONCATENATE($B$2+2005,M$2),BECO_Datos!$D$3:$HN$85,$A10,FALSE)</f>
        <v>355.47963718820864</v>
      </c>
      <c r="N10" s="635">
        <f>HLOOKUP(CONCATENATE($B$2+2005,N$2),BECO_Datos!$D$3:$HN$85,$A10,FALSE)+HLOOKUP(CONCATENATE($B$2+2005,N$1),BECO_Datos!$D$3:$HN$85,$A10,FALSE)</f>
        <v>20.075000000000003</v>
      </c>
      <c r="O10" s="635">
        <f>HLOOKUP(CONCATENATE($B$2+2005,O$2),BECO_Datos!$D$3:$HN$85,$A10,FALSE)</f>
        <v>0</v>
      </c>
      <c r="P10" s="635">
        <f>HLOOKUP(CONCATENATE($B$2+2005,P$2),BECO_Datos!$D$3:$HN$85,$A10,FALSE)+HLOOKUP(CONCATENATE($B$2+2005,P$1),BECO_Datos!$D$3:$HN$85,$A10,FALSE)</f>
        <v>0</v>
      </c>
      <c r="Q10" s="635">
        <f>HLOOKUP(CONCATENATE($B$2+2005,Q$2),BECO_Datos!$D$3:$HN$85,$A10,FALSE)</f>
        <v>22689.111707949305</v>
      </c>
      <c r="R10" s="635">
        <f>HLOOKUP(CONCATENATE($B$2+2005,R$2),BECO_Datos!$D$3:$HN$85,$A10,FALSE)</f>
        <v>1972.1731711099997</v>
      </c>
      <c r="S10" s="635">
        <f>HLOOKUP(CONCATENATE($B$2+2005,S$2),BECO_Datos!$D$3:$HN$85,$A10,FALSE)</f>
        <v>10.146917610000001</v>
      </c>
      <c r="T10" s="636"/>
      <c r="U10" s="636"/>
      <c r="V10" s="636"/>
    </row>
    <row r="11" spans="1:22" x14ac:dyDescent="0.25">
      <c r="A11" s="628">
        <v>24</v>
      </c>
      <c r="B11" s="634" t="s">
        <v>817</v>
      </c>
      <c r="C11" s="635">
        <f>HLOOKUP(CONCATENATE($B$2+2005,C$2),BECO_Datos!$D$3:$HN$85,$A11,FALSE)+IFERROR(HLOOKUP(CONCATENATE($B$2+2005,C$2),BECO_Datos!$HP$3:$LT$85,$A11,FALSE),0)</f>
        <v>0</v>
      </c>
      <c r="D11" s="635">
        <f>HLOOKUP(CONCATENATE($B$2+2005,D$2),BECO_Datos!$D$3:$HN$85,$A11,FALSE)+IFERROR(HLOOKUP(CONCATENATE($B$2+2005,D$2),BECO_Datos!$HP$3:$LT$85,$A11,FALSE),0)</f>
        <v>0</v>
      </c>
      <c r="E11" s="635">
        <f>HLOOKUP(CONCATENATE($B$2+2005,E$2),BECO_Datos!$D$3:$HN$85,$A11,FALSE)+IFERROR(HLOOKUP(CONCATENATE($B$2+2005,E$2),BECO_Datos!$HP$3:$LT$85,$A11,FALSE),0)</f>
        <v>-7322.5482195095665</v>
      </c>
      <c r="F11" s="635">
        <f>HLOOKUP(CONCATENATE($B$2+2005,F$2),BECO_Datos!$D$3:$HN$85,$A11,FALSE)+IFERROR(HLOOKUP(CONCATENATE($B$2+2005,F$2),BECO_Datos!$HP$3:$LT$85,$A11,FALSE),0)</f>
        <v>0</v>
      </c>
      <c r="G11" s="636"/>
      <c r="H11" s="636"/>
      <c r="I11" s="635">
        <f>HLOOKUP(CONCATENATE($B$2+2005,I$2),BECO_Datos!$D$3:$HN$85,$A11,FALSE)+IFERROR(HLOOKUP(CONCATENATE($B$2+2005,I$2),BECO_Datos!$HP$3:$LT$85,$A11,FALSE),0)</f>
        <v>0</v>
      </c>
      <c r="J11" s="635">
        <f>HLOOKUP(CONCATENATE($B$2+2005,J$2),BECO_Datos!$D$3:$HN$85,$A11,FALSE)+IFERROR(HLOOKUP(CONCATENATE($B$2+2005,J$2),BECO_Datos!$HP$3:$LT$85,$A11,FALSE),0)</f>
        <v>0</v>
      </c>
      <c r="K11" s="635">
        <f>HLOOKUP(CONCATENATE($B$2+2005,K$2),BECO_Datos!$D$3:$HN$85,$A11,FALSE)+HLOOKUP(CONCATENATE($B$2+2005,K$1),BECO_Datos!$D$3:$HN$85,$A11,FALSE)</f>
        <v>0</v>
      </c>
      <c r="L11" s="635">
        <f>HLOOKUP(CONCATENATE($B$2+2005,L$2),BECO_Datos!$D$3:$HN$85,$A11,FALSE)</f>
        <v>0</v>
      </c>
      <c r="M11" s="635">
        <f>HLOOKUP(CONCATENATE($B$2+2005,M$2),BECO_Datos!$D$3:$HN$85,$A11,FALSE)</f>
        <v>0</v>
      </c>
      <c r="N11" s="635">
        <f>HLOOKUP(CONCATENATE($B$2+2005,N$2),BECO_Datos!$D$3:$HN$85,$A11,FALSE)+HLOOKUP(CONCATENATE($B$2+2005,N$1),BECO_Datos!$D$3:$HN$85,$A11,FALSE)</f>
        <v>-75.528032761904797</v>
      </c>
      <c r="O11" s="635">
        <f>HLOOKUP(CONCATENATE($B$2+2005,O$2),BECO_Datos!$D$3:$HN$85,$A11,FALSE)</f>
        <v>0</v>
      </c>
      <c r="P11" s="635">
        <f>HLOOKUP(CONCATENATE($B$2+2005,P$2),BECO_Datos!$D$3:$HN$85,$A11,FALSE)+HLOOKUP(CONCATENATE($B$2+2005,P$1),BECO_Datos!$D$3:$HN$85,$A11,FALSE)</f>
        <v>10.3592716666667</v>
      </c>
      <c r="Q11" s="635">
        <f>HLOOKUP(CONCATENATE($B$2+2005,Q$2),BECO_Datos!$D$3:$HN$85,$A11,FALSE)</f>
        <v>0</v>
      </c>
      <c r="R11" s="635">
        <f>HLOOKUP(CONCATENATE($B$2+2005,R$2),BECO_Datos!$D$3:$HN$85,$A11,FALSE)</f>
        <v>0</v>
      </c>
      <c r="S11" s="635">
        <f>HLOOKUP(CONCATENATE($B$2+2005,S$2),BECO_Datos!$D$3:$HN$85,$A11,FALSE)</f>
        <v>0</v>
      </c>
      <c r="T11" s="636"/>
      <c r="U11" s="636"/>
      <c r="V11" s="636"/>
    </row>
    <row r="12" spans="1:22" x14ac:dyDescent="0.25">
      <c r="A12" s="628">
        <v>25</v>
      </c>
      <c r="B12" s="634" t="s">
        <v>818</v>
      </c>
      <c r="C12" s="635">
        <f>HLOOKUP(CONCATENATE($B$2+2005,C$2),BECO_Datos!$D$3:$HN$85,$A12,FALSE)+IFERROR(HLOOKUP(CONCATENATE($B$2+2005,C$2),BECO_Datos!$HP$3:$LT$85,$A12,FALSE),0)</f>
        <v>0</v>
      </c>
      <c r="D12" s="635">
        <f>HLOOKUP(CONCATENATE($B$2+2005,D$2),BECO_Datos!$D$3:$HN$85,$A12,FALSE)+IFERROR(HLOOKUP(CONCATENATE($B$2+2005,D$2),BECO_Datos!$HP$3:$LT$85,$A12,FALSE),0)</f>
        <v>16016.126978864278</v>
      </c>
      <c r="E12" s="635">
        <f>HLOOKUP(CONCATENATE($B$2+2005,E$2),BECO_Datos!$D$3:$HN$85,$A12,FALSE)+IFERROR(HLOOKUP(CONCATENATE($B$2+2005,E$2),BECO_Datos!$HP$3:$LT$85,$A12,FALSE),0)</f>
        <v>0</v>
      </c>
      <c r="F12" s="635">
        <f>HLOOKUP(CONCATENATE($B$2+2005,F$2),BECO_Datos!$D$3:$HN$85,$A12,FALSE)+IFERROR(HLOOKUP(CONCATENATE($B$2+2005,F$2),BECO_Datos!$HP$3:$LT$85,$A12,FALSE),0)</f>
        <v>0</v>
      </c>
      <c r="G12" s="636"/>
      <c r="H12" s="636"/>
      <c r="I12" s="635">
        <f>HLOOKUP(CONCATENATE($B$2+2005,I$2),BECO_Datos!$D$3:$HN$85,$A12,FALSE)+IFERROR(HLOOKUP(CONCATENATE($B$2+2005,I$2),BECO_Datos!$HP$3:$LT$85,$A12,FALSE),0)</f>
        <v>0</v>
      </c>
      <c r="J12" s="635">
        <f>HLOOKUP(CONCATENATE($B$2+2005,J$2),BECO_Datos!$D$3:$HN$85,$A12,FALSE)+IFERROR(HLOOKUP(CONCATENATE($B$2+2005,J$2),BECO_Datos!$HP$3:$LT$85,$A12,FALSE),0)</f>
        <v>0</v>
      </c>
      <c r="K12" s="635">
        <f>HLOOKUP(CONCATENATE($B$2+2005,K$2),BECO_Datos!$D$3:$HN$85,$A12,FALSE)+HLOOKUP(CONCATENATE($B$2+2005,K$1),BECO_Datos!$D$3:$HN$85,$A12,FALSE)</f>
        <v>0</v>
      </c>
      <c r="L12" s="635">
        <f>HLOOKUP(CONCATENATE($B$2+2005,L$2),BECO_Datos!$D$3:$HN$85,$A12,FALSE)</f>
        <v>0</v>
      </c>
      <c r="M12" s="635">
        <f>HLOOKUP(CONCATENATE($B$2+2005,M$2),BECO_Datos!$D$3:$HN$85,$A12,FALSE)</f>
        <v>0</v>
      </c>
      <c r="N12" s="635">
        <f>HLOOKUP(CONCATENATE($B$2+2005,N$2),BECO_Datos!$D$3:$HN$85,$A12,FALSE)+HLOOKUP(CONCATENATE($B$2+2005,N$1),BECO_Datos!$D$3:$HN$85,$A12,FALSE)</f>
        <v>0</v>
      </c>
      <c r="O12" s="635">
        <f>HLOOKUP(CONCATENATE($B$2+2005,O$2),BECO_Datos!$D$3:$HN$85,$A12,FALSE)</f>
        <v>0</v>
      </c>
      <c r="P12" s="635">
        <f>HLOOKUP(CONCATENATE($B$2+2005,P$2),BECO_Datos!$D$3:$HN$85,$A12,FALSE)+HLOOKUP(CONCATENATE($B$2+2005,P$1),BECO_Datos!$D$3:$HN$85,$A12,FALSE)</f>
        <v>0</v>
      </c>
      <c r="Q12" s="635">
        <f>HLOOKUP(CONCATENATE($B$2+2005,Q$2),BECO_Datos!$D$3:$HN$85,$A12,FALSE)</f>
        <v>0</v>
      </c>
      <c r="R12" s="635">
        <f>HLOOKUP(CONCATENATE($B$2+2005,R$2),BECO_Datos!$D$3:$HN$85,$A12,FALSE)</f>
        <v>0</v>
      </c>
      <c r="S12" s="635">
        <f>HLOOKUP(CONCATENATE($B$2+2005,S$2),BECO_Datos!$D$3:$HN$85,$A12,FALSE)</f>
        <v>0</v>
      </c>
      <c r="T12" s="636"/>
      <c r="U12" s="636"/>
      <c r="V12" s="636"/>
    </row>
    <row r="13" spans="1:22" s="627" customFormat="1" x14ac:dyDescent="0.25">
      <c r="A13" s="626"/>
      <c r="B13" s="637" t="s">
        <v>819</v>
      </c>
      <c r="C13" s="638">
        <f>C8+C9-C10-C11-C12</f>
        <v>99511.496853400429</v>
      </c>
      <c r="D13" s="638">
        <f t="shared" ref="D13:V13" si="0">D8+D9-D10-D11-D12</f>
        <v>905899.84814113518</v>
      </c>
      <c r="E13" s="638">
        <f t="shared" si="0"/>
        <v>8782.5452085595734</v>
      </c>
      <c r="F13" s="638">
        <f t="shared" si="0"/>
        <v>50245.688273237916</v>
      </c>
      <c r="G13" s="638">
        <f t="shared" si="0"/>
        <v>0</v>
      </c>
      <c r="H13" s="638">
        <f t="shared" si="0"/>
        <v>0</v>
      </c>
      <c r="I13" s="638">
        <f t="shared" si="0"/>
        <v>3945.3147880511538</v>
      </c>
      <c r="J13" s="638">
        <f t="shared" si="0"/>
        <v>6401.3431380000002</v>
      </c>
      <c r="K13" s="638">
        <f t="shared" si="0"/>
        <v>427.15198597054064</v>
      </c>
      <c r="L13" s="638">
        <f t="shared" si="0"/>
        <v>-802.17490839999948</v>
      </c>
      <c r="M13" s="638">
        <f t="shared" si="0"/>
        <v>-355.47963718820864</v>
      </c>
      <c r="N13" s="638">
        <f t="shared" si="0"/>
        <v>7124.1856041904766</v>
      </c>
      <c r="O13" s="638">
        <f t="shared" si="0"/>
        <v>390.185</v>
      </c>
      <c r="P13" s="638">
        <f t="shared" si="0"/>
        <v>27204.485430476187</v>
      </c>
      <c r="Q13" s="638">
        <f t="shared" si="0"/>
        <v>-22631.806707949305</v>
      </c>
      <c r="R13" s="638">
        <f t="shared" si="0"/>
        <v>-1972.1627626099996</v>
      </c>
      <c r="S13" s="638">
        <f t="shared" si="0"/>
        <v>-10.146917610000001</v>
      </c>
      <c r="T13" s="638">
        <f t="shared" si="0"/>
        <v>0</v>
      </c>
      <c r="U13" s="638">
        <f t="shared" si="0"/>
        <v>0</v>
      </c>
      <c r="V13" s="638">
        <f t="shared" si="0"/>
        <v>0</v>
      </c>
    </row>
    <row r="14" spans="1:22" x14ac:dyDescent="0.25">
      <c r="A14" s="628">
        <v>16</v>
      </c>
      <c r="B14" s="634" t="s">
        <v>820</v>
      </c>
      <c r="C14" s="635">
        <f>HLOOKUP(CONCATENATE($B$2+2005,C$2),BECO_Datos!$D$3:$HN$85,$A14,FALSE)</f>
        <v>-90026.101729999995</v>
      </c>
      <c r="D14" s="635">
        <f>HLOOKUP(CONCATENATE($B$2+2005,D$2),BECO_Datos!$D$3:$HN$85,$A14,FALSE)</f>
        <v>0</v>
      </c>
      <c r="E14" s="635">
        <f>HLOOKUP(CONCATENATE($B$2+2005,E$2),BECO_Datos!$D$3:$HN$85,$A14,FALSE)</f>
        <v>0</v>
      </c>
      <c r="F14" s="635">
        <f>HLOOKUP(CONCATENATE($B$2+2005,F$2),BECO_Datos!$D$3:$HN$85,$A14,FALSE)</f>
        <v>0</v>
      </c>
      <c r="G14" s="636"/>
      <c r="H14" s="636"/>
      <c r="I14" s="635">
        <f>HLOOKUP(CONCATENATE($B$2+2005,I$2),BECO_Datos!$D$3:$HN$85,$A14,FALSE)</f>
        <v>0</v>
      </c>
      <c r="J14" s="635">
        <f>HLOOKUP(CONCATENATE($B$2+2005,J$2),BECO_Datos!$D$3:$HN$85,$A14,FALSE)</f>
        <v>0</v>
      </c>
      <c r="K14" s="635">
        <f>HLOOKUP(CONCATENATE($B$2+2005,K$2),BECO_Datos!$D$3:$HN$85,$A14,FALSE)+HLOOKUP(CONCATENATE($B$2+2005,K$1),BECO_Datos!$D$3:$HN$85,$A14,FALSE)</f>
        <v>0</v>
      </c>
      <c r="L14" s="635">
        <f>HLOOKUP(CONCATENATE($B$2+2005,L$2),BECO_Datos!$D$3:$HN$85,$A14,FALSE)</f>
        <v>0</v>
      </c>
      <c r="M14" s="635">
        <f>HLOOKUP(CONCATENATE($B$2+2005,M$2),BECO_Datos!$D$3:$HN$85,$A14,FALSE)</f>
        <v>7120.9953723652679</v>
      </c>
      <c r="N14" s="635">
        <f>HLOOKUP(CONCATENATE($B$2+2005,N$2),BECO_Datos!$D$3:$HN$85,$A14,FALSE)+HLOOKUP(CONCATENATE($B$2+2005,N$1),BECO_Datos!$D$3:$HN$85,$A14,FALSE)</f>
        <v>24379.731378405551</v>
      </c>
      <c r="O14" s="635">
        <f>HLOOKUP(CONCATENATE($B$2+2005,O$2),BECO_Datos!$D$3:$HN$85,$A14,FALSE)</f>
        <v>8979.3649999999998</v>
      </c>
      <c r="P14" s="635">
        <f>HLOOKUP(CONCATENATE($B$2+2005,P$2),BECO_Datos!$D$3:$HN$85,$A14,FALSE)+HLOOKUP(CONCATENATE($B$2+2005,P$1),BECO_Datos!$D$3:$HN$85,$A14,FALSE)</f>
        <v>17162.981937534096</v>
      </c>
      <c r="Q14" s="635">
        <f>HLOOKUP(CONCATENATE($B$2+2005,Q$2),BECO_Datos!$D$3:$HN$85,$A14,FALSE)</f>
        <v>23696.266595238092</v>
      </c>
      <c r="R14" s="635">
        <f>HLOOKUP(CONCATENATE($B$2+2005,R$2),BECO_Datos!$D$3:$HN$85,$A14,FALSE)</f>
        <v>0</v>
      </c>
      <c r="S14" s="635">
        <f>HLOOKUP(CONCATENATE($B$2+2005,S$2),BECO_Datos!$D$3:$HN$85,$A14,FALSE)</f>
        <v>0</v>
      </c>
      <c r="T14" s="636"/>
      <c r="U14" s="636"/>
      <c r="V14" s="636"/>
    </row>
    <row r="15" spans="1:22" x14ac:dyDescent="0.25">
      <c r="A15" s="628">
        <v>10</v>
      </c>
      <c r="B15" s="634" t="s">
        <v>821</v>
      </c>
      <c r="C15" s="635">
        <f>HLOOKUP(CONCATENATE($B$2+2005,C$2),BECO_Datos!$HO$3:$LT$85,$A15,FALSE)+HLOOKUP(CONCATENATE($B$2+2005,C$2),BECO_Datos!$HO$3:$LT$85,$A15+1,FALSE)+HLOOKUP(CONCATENATE($B$2+2005,C$2),BECO_Datos!$HO$3:$LT$85,$A15+2,FALSE)+HLOOKUP(CONCATENATE($B$2+2005,C$2),BECO_Datos!$HO$3:$LT$85,$A15+3,FALSE)</f>
        <v>0</v>
      </c>
      <c r="D15" s="635">
        <f>HLOOKUP(CONCATENATE($B$2+2005,D$2),BECO_Datos!$HO$3:$LT$85,$A15,FALSE)+HLOOKUP(CONCATENATE($B$2+2005,D$2),BECO_Datos!$HO$3:$LT$85,$A15+1,FALSE)+HLOOKUP(CONCATENATE($B$2+2005,D$2),BECO_Datos!$HO$3:$LT$85,$A15+2,FALSE)+HLOOKUP(CONCATENATE($B$2+2005,D$2),BECO_Datos!$HO$3:$LT$85,$A15+3,FALSE)</f>
        <v>-115267.75179634274</v>
      </c>
      <c r="E15" s="635">
        <f>HLOOKUP(CONCATENATE($B$2+2005,E$2),BECO_Datos!$HO$3:$LT$85,$A15,FALSE)+HLOOKUP(CONCATENATE($B$2+2005,E$2),BECO_Datos!$HO$3:$LT$85,$A15+1,FALSE)+HLOOKUP(CONCATENATE($B$2+2005,E$2),BECO_Datos!$HO$3:$LT$85,$A15+2,FALSE)+HLOOKUP(CONCATENATE($B$2+2005,E$2),BECO_Datos!$HO$3:$LT$85,$A15+3,FALSE)</f>
        <v>-1953.9991920495647</v>
      </c>
      <c r="F15" s="635">
        <f>HLOOKUP(CONCATENATE($B$2+2005,F$2),BECO_Datos!$HO$3:$LT$85,$A15,FALSE)+HLOOKUP(CONCATENATE($B$2+2005,F$2),BECO_Datos!$HO$3:$LT$85,$A15+1,FALSE)+HLOOKUP(CONCATENATE($B$2+2005,F$2),BECO_Datos!$HO$3:$LT$85,$A15+2,FALSE)+HLOOKUP(CONCATENATE($B$2+2005,F$2),BECO_Datos!$HO$3:$LT$85,$A15+3,FALSE)</f>
        <v>-50107.090699999993</v>
      </c>
      <c r="G15" s="636"/>
      <c r="H15" s="636"/>
      <c r="I15" s="635">
        <v>0</v>
      </c>
      <c r="J15" s="635">
        <f>HLOOKUP(CONCATENATE($B$2+2005,J$2),BECO_Datos!$HO$3:$LT$85,$A15,FALSE)+HLOOKUP(CONCATENATE($B$2+2005,J$2),BECO_Datos!$HO$3:$LT$85,$A15+1,FALSE)+HLOOKUP(CONCATENATE($B$2+2005,J$2),BECO_Datos!$HO$3:$LT$85,$A15+2,FALSE)+HLOOKUP(CONCATENATE($B$2+2005,J$2),BECO_Datos!$HO$3:$LT$85,$A15+3,FALSE)</f>
        <v>0</v>
      </c>
      <c r="K15" s="635">
        <v>0</v>
      </c>
      <c r="L15" s="635">
        <f>HLOOKUP(CONCATENATE($B$2+2005,L$2),BECO_Datos!$D$3:$HN$85,$A15,FALSE)+HLOOKUP(CONCATENATE($B$2+2005,L$2),BECO_Datos!$D$3:$HN$85,$A15+1,FALSE)+HLOOKUP(CONCATENATE($B$2+2005,L$2),BECO_Datos!$D$3:$HN$85,$A15+2,FALSE)+HLOOKUP(CONCATENATE($B$2+2005,L$2),BECO_Datos!$D$3:$HN$85,$A15+3,FALSE)</f>
        <v>63855.835255749917</v>
      </c>
      <c r="M15" s="635">
        <f>HLOOKUP(CONCATENATE($B$2+2005,M$2),BECO_Datos!$HO$3:$LT$85,$A15,FALSE)+HLOOKUP(CONCATENATE($B$2+2005,M$2),BECO_Datos!$HO$3:$LT$85,$A15+1,FALSE)+HLOOKUP(CONCATENATE($B$2+2005,M$2),BECO_Datos!$HO$3:$LT$85,$A15+2,FALSE)+HLOOKUP(CONCATENATE($B$2+2005,M$2),BECO_Datos!$HO$3:$LT$85,$A15+3,FALSE)</f>
        <v>0</v>
      </c>
      <c r="N15" s="635">
        <f>HLOOKUP(CONCATENATE($B$2+2005,N$2),BECO_Datos!$D$3:$HN$85,$A15,FALSE)+HLOOKUP(CONCATENATE($B$2+2005,N$1),BECO_Datos!$D$3:$HN$85,$A15,FALSE)</f>
        <v>0</v>
      </c>
      <c r="O15" s="635">
        <f>HLOOKUP(CONCATENATE($B$2+2005,O$2),BECO_Datos!$HO$3:$LT$85,$A15,FALSE)+HLOOKUP(CONCATENATE($B$2+2005,O$2),BECO_Datos!$HO$3:$LT$85,$A15+1,FALSE)+HLOOKUP(CONCATENATE($B$2+2005,O$2),BECO_Datos!$HO$3:$LT$85,$A15+2,FALSE)+HLOOKUP(CONCATENATE($B$2+2005,O$2),BECO_Datos!$HO$3:$LT$85,$A15+3,FALSE)</f>
        <v>-5.462107492149479</v>
      </c>
      <c r="P15" s="635">
        <f>HLOOKUP(CONCATENATE($B$2+2005,P$2),BECO_Datos!$HO$3:$LT$85,$A15,FALSE)+HLOOKUP(CONCATENATE($B$2+2005,P$2),BECO_Datos!$HO$3:$LT$85,$A15+1,FALSE)+HLOOKUP(CONCATENATE($B$2+2005,P$2),BECO_Datos!$HO$3:$LT$85,$A15+2,FALSE)+HLOOKUP(CONCATENATE($B$2+2005,P$2),BECO_Datos!$HO$3:$LT$85,$A15+3,FALSE)</f>
        <v>-230.86727280221993</v>
      </c>
      <c r="Q15" s="635">
        <f>HLOOKUP(CONCATENATE($B$2+2005,Q$2),BECO_Datos!$HO$3:$LT$85,$A15,FALSE)+HLOOKUP(CONCATENATE($B$2+2005,Q$2),BECO_Datos!$HO$3:$LT$85,$A15+1,FALSE)+HLOOKUP(CONCATENATE($B$2+2005,Q$2),BECO_Datos!$HO$3:$LT$85,$A15+2,FALSE)+HLOOKUP(CONCATENATE($B$2+2005,Q$2),BECO_Datos!$HO$3:$LT$85,$A15+3,FALSE)</f>
        <v>-257.37914144463014</v>
      </c>
      <c r="R15" s="635">
        <v>0</v>
      </c>
      <c r="S15" s="635">
        <v>0</v>
      </c>
      <c r="T15" s="636"/>
      <c r="U15" s="636"/>
      <c r="V15" s="636"/>
    </row>
    <row r="16" spans="1:22" x14ac:dyDescent="0.25">
      <c r="A16" s="628">
        <v>14</v>
      </c>
      <c r="B16" s="634" t="s">
        <v>822</v>
      </c>
      <c r="C16" s="635">
        <f>HLOOKUP(CONCATENATE($B$2+2005,C$2),BECO_Datos!$D$3:$HN$85,$A16,FALSE)</f>
        <v>0</v>
      </c>
      <c r="D16" s="635">
        <f>HLOOKUP(CONCATENATE($B$2+2005,D$2),BECO_Datos!$D$3:$HN$85,$A16,FALSE)</f>
        <v>0</v>
      </c>
      <c r="E16" s="635">
        <f>HLOOKUP(CONCATENATE($B$2+2005,E$2),BECO_Datos!$D$3:$HN$85,$A16,FALSE)</f>
        <v>0</v>
      </c>
      <c r="F16" s="635">
        <f>HLOOKUP(CONCATENATE($B$2+2005,F$2),BECO_Datos!$D$3:$HN$85,$A16,FALSE)</f>
        <v>0</v>
      </c>
      <c r="G16" s="636"/>
      <c r="H16" s="636"/>
      <c r="I16" s="635">
        <f>HLOOKUP(CONCATENATE($B$2+2005,I$2),BECO_Datos!$D$3:$HN$85,$A16,FALSE)</f>
        <v>0</v>
      </c>
      <c r="J16" s="635">
        <f>HLOOKUP(CONCATENATE($B$2+2005,J$2),BECO_Datos!$D$3:$HN$85,$A16,FALSE)</f>
        <v>0</v>
      </c>
      <c r="K16" s="635">
        <f>HLOOKUP(CONCATENATE($B$2+2005,K$2),BECO_Datos!$D$3:$HN$85,$A16,FALSE)+HLOOKUP(CONCATENATE($B$2+2005,K$1),BECO_Datos!$D$3:$HN$85,$A16,FALSE)</f>
        <v>0</v>
      </c>
      <c r="L16" s="635">
        <f>HLOOKUP(CONCATENATE($B$2+2005,L$2),BECO_Datos!$D$3:$HN$85,$A16,FALSE)</f>
        <v>472.01963518000025</v>
      </c>
      <c r="M16" s="635">
        <f>HLOOKUP(CONCATENATE($B$2+2005,M$2),BECO_Datos!$D$3:$HN$85,$A16,FALSE)</f>
        <v>0</v>
      </c>
      <c r="N16" s="635">
        <f>HLOOKUP(CONCATENATE($B$2+2005,N$2),BECO_Datos!$D$3:$HN$85,$A16,FALSE)+HLOOKUP(CONCATENATE($B$2+2005,N$1),BECO_Datos!$D$3:$HN$85,$A16,FALSE)</f>
        <v>0</v>
      </c>
      <c r="O16" s="635">
        <f>HLOOKUP(CONCATENATE($B$2+2005,O$2),BECO_Datos!$D$3:$HN$85,$A16,FALSE)</f>
        <v>0</v>
      </c>
      <c r="P16" s="635">
        <f>HLOOKUP(CONCATENATE($B$2+2005,P$2),BECO_Datos!$D$3:$HN$85,$A16,FALSE)+HLOOKUP(CONCATENATE($B$2+2005,P$1),BECO_Datos!$D$3:$HN$85,$A16,FALSE)</f>
        <v>0</v>
      </c>
      <c r="Q16" s="635">
        <f>HLOOKUP(CONCATENATE($B$2+2005,Q$2),BECO_Datos!$D$3:$HN$85,$A16,FALSE)</f>
        <v>0</v>
      </c>
      <c r="R16" s="635">
        <f>HLOOKUP(CONCATENATE($B$2+2005,R$2),BECO_Datos!$D$3:$HN$85,$A16,FALSE)</f>
        <v>0</v>
      </c>
      <c r="S16" s="635">
        <f>HLOOKUP(CONCATENATE($B$2+2005,S$2),BECO_Datos!$D$3:$HN$85,$A16,FALSE)</f>
        <v>0</v>
      </c>
      <c r="T16" s="636"/>
      <c r="U16" s="636"/>
      <c r="V16" s="636"/>
    </row>
    <row r="17" spans="1:22" x14ac:dyDescent="0.25">
      <c r="A17" s="628">
        <v>15</v>
      </c>
      <c r="B17" s="634" t="s">
        <v>823</v>
      </c>
      <c r="C17" s="635">
        <f>HLOOKUP(CONCATENATE($B$2+2005,C$2),BECO_Datos!$D$3:$HN$85,$A17,FALSE)</f>
        <v>0</v>
      </c>
      <c r="D17" s="635">
        <f>HLOOKUP(CONCATENATE($B$2+2005,D$2),BECO_Datos!$D$3:$HN$85,$A17,FALSE)</f>
        <v>-7465.4647941740395</v>
      </c>
      <c r="E17" s="635">
        <f>HLOOKUP(CONCATENATE($B$2+2005,E$2),BECO_Datos!$D$3:$HN$85,$A17,FALSE)</f>
        <v>0</v>
      </c>
      <c r="F17" s="635">
        <f>HLOOKUP(CONCATENATE($B$2+2005,F$2),BECO_Datos!$D$3:$HN$85,$A17,FALSE)</f>
        <v>0</v>
      </c>
      <c r="G17" s="636"/>
      <c r="H17" s="636"/>
      <c r="I17" s="635">
        <f>HLOOKUP(CONCATENATE($B$2+2005,I$2),BECO_Datos!$D$3:$HN$85,$A17,FALSE)</f>
        <v>0</v>
      </c>
      <c r="J17" s="635">
        <f>HLOOKUP(CONCATENATE($B$2+2005,J$2),BECO_Datos!$D$3:$HN$85,$A17,FALSE)</f>
        <v>0</v>
      </c>
      <c r="K17" s="635">
        <f>HLOOKUP(CONCATENATE($B$2+2005,K$2),BECO_Datos!$D$3:$HN$85,$A17,FALSE)+HLOOKUP(CONCATENATE($B$2+2005,K$1),BECO_Datos!$D$3:$HN$85,$A17,FALSE)</f>
        <v>0</v>
      </c>
      <c r="L17" s="635">
        <f>HLOOKUP(CONCATENATE($B$2+2005,L$2),BECO_Datos!$D$3:$HN$85,$A17,FALSE)</f>
        <v>0</v>
      </c>
      <c r="M17" s="635">
        <f>HLOOKUP(CONCATENATE($B$2+2005,M$2),BECO_Datos!$D$3:$HN$85,$A17,FALSE)</f>
        <v>0</v>
      </c>
      <c r="N17" s="635">
        <f>HLOOKUP(CONCATENATE($B$2+2005,N$2),BECO_Datos!$D$3:$HN$85,$A17,FALSE)+HLOOKUP(CONCATENATE($B$2+2005,N$1),BECO_Datos!$D$3:$HN$85,$A17,FALSE)</f>
        <v>0</v>
      </c>
      <c r="O17" s="635">
        <f>HLOOKUP(CONCATENATE($B$2+2005,O$2),BECO_Datos!$D$3:$HN$85,$A17,FALSE)</f>
        <v>0</v>
      </c>
      <c r="P17" s="635">
        <f>HLOOKUP(CONCATENATE($B$2+2005,P$2),BECO_Datos!$D$3:$HN$85,$A17,FALSE)+HLOOKUP(CONCATENATE($B$2+2005,P$1),BECO_Datos!$D$3:$HN$85,$A17,FALSE)</f>
        <v>0</v>
      </c>
      <c r="Q17" s="635">
        <f>HLOOKUP(CONCATENATE($B$2+2005,Q$2),BECO_Datos!$D$3:$HN$85,$A17,FALSE)</f>
        <v>0</v>
      </c>
      <c r="R17" s="635">
        <f>HLOOKUP(CONCATENATE($B$2+2005,R$2),BECO_Datos!$D$3:$HN$85,$A17,FALSE)</f>
        <v>0</v>
      </c>
      <c r="S17" s="635">
        <f>HLOOKUP(CONCATENATE($B$2+2005,S$2),BECO_Datos!$D$3:$HN$85,$A17,FALSE)</f>
        <v>0</v>
      </c>
      <c r="T17" s="636"/>
      <c r="U17" s="636"/>
      <c r="V17" s="636"/>
    </row>
    <row r="18" spans="1:22" x14ac:dyDescent="0.25">
      <c r="A18" s="628">
        <v>18</v>
      </c>
      <c r="B18" s="634" t="s">
        <v>824</v>
      </c>
      <c r="C18" s="635">
        <f>HLOOKUP(CONCATENATE($B$2+2005,C$2),BECO_Datos!$D$3:$HN$85,$A18,FALSE)</f>
        <v>0</v>
      </c>
      <c r="D18" s="635">
        <f>HLOOKUP(CONCATENATE($B$2+2005,D$2),BECO_Datos!$D$3:$HN$85,$A18,FALSE)</f>
        <v>0</v>
      </c>
      <c r="E18" s="635">
        <f>HLOOKUP(CONCATENATE($B$2+2005,E$2),BECO_Datos!$D$3:$HN$85,$A18,FALSE)</f>
        <v>0</v>
      </c>
      <c r="F18" s="635">
        <f>HLOOKUP(CONCATENATE($B$2+2005,F$2),BECO_Datos!$D$3:$HN$85,$A18,FALSE)</f>
        <v>0</v>
      </c>
      <c r="G18" s="636"/>
      <c r="H18" s="636"/>
      <c r="I18" s="635">
        <f>HLOOKUP(CONCATENATE($B$2+2005,I$2),BECO_Datos!$D$3:$HN$85,$A18,FALSE)</f>
        <v>-152.08458804999998</v>
      </c>
      <c r="J18" s="635">
        <f>HLOOKUP(CONCATENATE($B$2+2005,J$2),BECO_Datos!$D$3:$HN$85,$A18,FALSE)</f>
        <v>0</v>
      </c>
      <c r="K18" s="635">
        <f>HLOOKUP(CONCATENATE($B$2+2005,K$2),BECO_Datos!$D$3:$HN$85,$A18,FALSE)+HLOOKUP(CONCATENATE($B$2+2005,K$1),BECO_Datos!$D$3:$HN$85,$A18,FALSE)</f>
        <v>0</v>
      </c>
      <c r="L18" s="635">
        <f>HLOOKUP(CONCATENATE($B$2+2005,L$2),BECO_Datos!$D$3:$HN$85,$A18,FALSE)</f>
        <v>0</v>
      </c>
      <c r="M18" s="635">
        <f>HLOOKUP(CONCATENATE($B$2+2005,M$2),BECO_Datos!$D$3:$HN$85,$A18,FALSE)</f>
        <v>0</v>
      </c>
      <c r="N18" s="635">
        <f>HLOOKUP(CONCATENATE($B$2+2005,N$2),BECO_Datos!$D$3:$HN$85,$A18,FALSE)+HLOOKUP(CONCATENATE($B$2+2005,N$1),BECO_Datos!$D$3:$HN$85,$A18,FALSE)</f>
        <v>0</v>
      </c>
      <c r="O18" s="635">
        <f>HLOOKUP(CONCATENATE($B$2+2005,O$2),BECO_Datos!$D$3:$HN$85,$A18,FALSE)</f>
        <v>0</v>
      </c>
      <c r="P18" s="635">
        <f>HLOOKUP(CONCATENATE($B$2+2005,P$2),BECO_Datos!$D$3:$HN$85,$A18,FALSE)+HLOOKUP(CONCATENATE($B$2+2005,P$1),BECO_Datos!$D$3:$HN$85,$A18,FALSE)</f>
        <v>0</v>
      </c>
      <c r="Q18" s="635">
        <f>HLOOKUP(CONCATENATE($B$2+2005,Q$2),BECO_Datos!$D$3:$HN$85,$A18,FALSE)</f>
        <v>0</v>
      </c>
      <c r="R18" s="635">
        <f>HLOOKUP(CONCATENATE($B$2+2005,R$2),BECO_Datos!$D$3:$HN$85,$A18,FALSE)</f>
        <v>0</v>
      </c>
      <c r="S18" s="635">
        <f>HLOOKUP(CONCATENATE($B$2+2005,S$2),BECO_Datos!$D$3:$HN$85,$A18,FALSE)</f>
        <v>30.416917609999999</v>
      </c>
      <c r="T18" s="636"/>
      <c r="U18" s="636"/>
      <c r="V18" s="636"/>
    </row>
    <row r="19" spans="1:22" x14ac:dyDescent="0.25">
      <c r="A19" s="628">
        <v>17</v>
      </c>
      <c r="B19" s="634" t="s">
        <v>825</v>
      </c>
      <c r="C19" s="635">
        <f>HLOOKUP(CONCATENATE($B$2+2005,C$2),BECO_Datos!$D$3:$HN$85,$A19,FALSE)</f>
        <v>0</v>
      </c>
      <c r="D19" s="635">
        <f>HLOOKUP(CONCATENATE($B$2+2005,D$2),BECO_Datos!$D$3:$HN$85,$A19,FALSE)</f>
        <v>0</v>
      </c>
      <c r="E19" s="635">
        <f>HLOOKUP(CONCATENATE($B$2+2005,E$2),BECO_Datos!$D$3:$HN$85,$A19,FALSE)</f>
        <v>-3665.9665799999998</v>
      </c>
      <c r="F19" s="635">
        <f>HLOOKUP(CONCATENATE($B$2+2005,F$2),BECO_Datos!$D$3:$HN$85,$A19,FALSE)</f>
        <v>0</v>
      </c>
      <c r="G19" s="636"/>
      <c r="H19" s="636"/>
      <c r="I19" s="635">
        <f>HLOOKUP(CONCATENATE($B$2+2005,I$2),BECO_Datos!$D$3:$HN$85,$A19,FALSE)</f>
        <v>0</v>
      </c>
      <c r="J19" s="635">
        <f>HLOOKUP(CONCATENATE($B$2+2005,J$2),BECO_Datos!$D$3:$HN$85,$A19,FALSE)</f>
        <v>0</v>
      </c>
      <c r="K19" s="635">
        <f>HLOOKUP(CONCATENATE($B$2+2005,K$2),BECO_Datos!$D$3:$HN$85,$A19,FALSE)+HLOOKUP(CONCATENATE($B$2+2005,K$1),BECO_Datos!$D$3:$HN$85,$A19,FALSE)</f>
        <v>0</v>
      </c>
      <c r="L19" s="635">
        <f>HLOOKUP(CONCATENATE($B$2+2005,L$2),BECO_Datos!$D$3:$HN$85,$A19,FALSE)</f>
        <v>0</v>
      </c>
      <c r="M19" s="635">
        <f>HLOOKUP(CONCATENATE($B$2+2005,M$2),BECO_Datos!$D$3:$HN$85,$A19,FALSE)</f>
        <v>0</v>
      </c>
      <c r="N19" s="635">
        <f>HLOOKUP(CONCATENATE($B$2+2005,N$2),BECO_Datos!$D$3:$HN$85,$A19,FALSE)+HLOOKUP(CONCATENATE($B$2+2005,N$1),BECO_Datos!$D$3:$HN$85,$A19,FALSE)</f>
        <v>0</v>
      </c>
      <c r="O19" s="635">
        <f>HLOOKUP(CONCATENATE($B$2+2005,O$2),BECO_Datos!$D$3:$HN$85,$A19,FALSE)</f>
        <v>0</v>
      </c>
      <c r="P19" s="635">
        <f>HLOOKUP(CONCATENATE($B$2+2005,P$2),BECO_Datos!$D$3:$HN$85,$A19,FALSE)+HLOOKUP(CONCATENATE($B$2+2005,P$1),BECO_Datos!$D$3:$HN$85,$A19,FALSE)</f>
        <v>0</v>
      </c>
      <c r="Q19" s="635">
        <f>HLOOKUP(CONCATENATE($B$2+2005,Q$2),BECO_Datos!$D$3:$HN$85,$A19,FALSE)</f>
        <v>0</v>
      </c>
      <c r="R19" s="635">
        <f>HLOOKUP(CONCATENATE($B$2+2005,R$2),BECO_Datos!$D$3:$HN$85,$A19,FALSE)</f>
        <v>2614.8467626099996</v>
      </c>
      <c r="S19" s="635">
        <f>HLOOKUP(CONCATENATE($B$2+2005,S$2),BECO_Datos!$D$3:$HN$85,$A19,FALSE)</f>
        <v>0</v>
      </c>
      <c r="T19" s="636"/>
      <c r="U19" s="636"/>
      <c r="V19" s="636"/>
    </row>
    <row r="20" spans="1:22" x14ac:dyDescent="0.25">
      <c r="A20" s="628">
        <v>19</v>
      </c>
      <c r="B20" s="634" t="s">
        <v>826</v>
      </c>
      <c r="C20" s="635">
        <f>HLOOKUP(CONCATENATE($B$2+2005,C$2),BECO_Datos!$D$3:$HN$85,$A20,FALSE)</f>
        <v>0</v>
      </c>
      <c r="D20" s="635">
        <f>HLOOKUP(CONCATENATE($B$2+2005,D$2),BECO_Datos!$D$3:$HN$85,$A20,FALSE)</f>
        <v>0</v>
      </c>
      <c r="E20" s="635">
        <f>HLOOKUP(CONCATENATE($B$2+2005,E$2),BECO_Datos!$D$3:$HN$85,$A20,FALSE)</f>
        <v>0</v>
      </c>
      <c r="F20" s="635">
        <f>HLOOKUP(CONCATENATE($B$2+2005,F$2),BECO_Datos!$D$3:$HN$85,$A20,FALSE)</f>
        <v>0</v>
      </c>
      <c r="G20" s="636"/>
      <c r="H20" s="636"/>
      <c r="I20" s="635">
        <f>HLOOKUP(CONCATENATE($B$2+2005,I$2),BECO_Datos!$D$3:$HN$85,$A20,FALSE)</f>
        <v>0</v>
      </c>
      <c r="J20" s="635">
        <f>HLOOKUP(CONCATENATE($B$2+2005,J$2),BECO_Datos!$D$3:$HN$85,$A20,FALSE)</f>
        <v>0</v>
      </c>
      <c r="K20" s="635">
        <f>HLOOKUP(CONCATENATE($B$2+2005,K$2),BECO_Datos!$D$3:$HN$85,$A20,FALSE)+HLOOKUP(CONCATENATE($B$2+2005,K$1),BECO_Datos!$D$3:$HN$85,$A20,FALSE)</f>
        <v>0</v>
      </c>
      <c r="L20" s="635">
        <f>HLOOKUP(CONCATENATE($B$2+2005,L$2),BECO_Datos!$D$3:$HN$85,$A20,FALSE)</f>
        <v>0</v>
      </c>
      <c r="M20" s="635">
        <f>HLOOKUP(CONCATENATE($B$2+2005,M$2),BECO_Datos!$D$3:$HN$85,$A20,FALSE)</f>
        <v>0</v>
      </c>
      <c r="N20" s="635">
        <f>HLOOKUP(CONCATENATE($B$2+2005,N$2),BECO_Datos!$D$3:$HN$85,$A20,FALSE)+HLOOKUP(CONCATENATE($B$2+2005,N$1),BECO_Datos!$D$3:$HN$85,$A20,FALSE)</f>
        <v>2556.9207880000004</v>
      </c>
      <c r="O20" s="635">
        <f>HLOOKUP(CONCATENATE($B$2+2005,O$2),BECO_Datos!$D$3:$HN$85,$A20,FALSE)</f>
        <v>0</v>
      </c>
      <c r="P20" s="635">
        <f>HLOOKUP(CONCATENATE($B$2+2005,P$2),BECO_Datos!$D$3:$HN$85,$A20,FALSE)+HLOOKUP(CONCATENATE($B$2+2005,P$1),BECO_Datos!$D$3:$HN$85,$A20,FALSE)</f>
        <v>0</v>
      </c>
      <c r="Q20" s="635">
        <f>HLOOKUP(CONCATENATE($B$2+2005,Q$2),BECO_Datos!$D$3:$HN$85,$A20,FALSE)</f>
        <v>0</v>
      </c>
      <c r="R20" s="635">
        <f>HLOOKUP(CONCATENATE($B$2+2005,R$2),BECO_Datos!$D$3:$HN$85,$A20,FALSE)</f>
        <v>0</v>
      </c>
      <c r="S20" s="635">
        <f>HLOOKUP(CONCATENATE($B$2+2005,S$2),BECO_Datos!$D$3:$HN$85,$A20,FALSE)</f>
        <v>0</v>
      </c>
      <c r="T20" s="636"/>
      <c r="U20" s="636"/>
      <c r="V20" s="636"/>
    </row>
    <row r="21" spans="1:22" x14ac:dyDescent="0.25">
      <c r="A21" s="628">
        <v>20</v>
      </c>
      <c r="B21" s="634" t="s">
        <v>827</v>
      </c>
      <c r="C21" s="635">
        <f>HLOOKUP(CONCATENATE($B$2+2005,C$2),BECO_Datos!$D$3:$HN$85,$A21,FALSE)</f>
        <v>0</v>
      </c>
      <c r="D21" s="635">
        <f>HLOOKUP(CONCATENATE($B$2+2005,D$2),BECO_Datos!$D$3:$HN$85,$A21,FALSE)</f>
        <v>0</v>
      </c>
      <c r="E21" s="635">
        <f>HLOOKUP(CONCATENATE($B$2+2005,E$2),BECO_Datos!$D$3:$HN$85,$A21,FALSE)</f>
        <v>0</v>
      </c>
      <c r="F21" s="635">
        <f>HLOOKUP(CONCATENATE($B$2+2005,F$2),BECO_Datos!$D$3:$HN$85,$A21,FALSE)</f>
        <v>0</v>
      </c>
      <c r="G21" s="636"/>
      <c r="H21" s="636"/>
      <c r="I21" s="635">
        <f>HLOOKUP(CONCATENATE($B$2+2005,I$2),BECO_Datos!$D$3:$HN$85,$A21,FALSE)</f>
        <v>0</v>
      </c>
      <c r="J21" s="635">
        <f>HLOOKUP(CONCATENATE($B$2+2005,J$2),BECO_Datos!$D$3:$HN$85,$A21,FALSE)</f>
        <v>0</v>
      </c>
      <c r="K21" s="635">
        <f>HLOOKUP(CONCATENATE($B$2+2005,K$2),BECO_Datos!$D$3:$HN$85,$A21,FALSE)+HLOOKUP(CONCATENATE($B$2+2005,K$1),BECO_Datos!$D$3:$HN$85,$A21,FALSE)</f>
        <v>0</v>
      </c>
      <c r="L21" s="635">
        <f>HLOOKUP(CONCATENATE($B$2+2005,L$2),BECO_Datos!$D$3:$HN$85,$A21,FALSE)</f>
        <v>0</v>
      </c>
      <c r="M21" s="635">
        <f>HLOOKUP(CONCATENATE($B$2+2005,M$2),BECO_Datos!$D$3:$HN$85,$A21,FALSE)</f>
        <v>0</v>
      </c>
      <c r="N21" s="635">
        <f>HLOOKUP(CONCATENATE($B$2+2005,N$2),BECO_Datos!$D$3:$HN$85,$A21,FALSE)+HLOOKUP(CONCATENATE($B$2+2005,N$1),BECO_Datos!$D$3:$HN$85,$A21,FALSE)</f>
        <v>0</v>
      </c>
      <c r="O21" s="635">
        <f>HLOOKUP(CONCATENATE($B$2+2005,O$2),BECO_Datos!$D$3:$HN$85,$A21,FALSE)</f>
        <v>0</v>
      </c>
      <c r="P21" s="635">
        <f>HLOOKUP(CONCATENATE($B$2+2005,P$2),BECO_Datos!$D$3:$HN$85,$A21,FALSE)+HLOOKUP(CONCATENATE($B$2+2005,P$1),BECO_Datos!$D$3:$HN$85,$A21,FALSE)</f>
        <v>3737.6681222142852</v>
      </c>
      <c r="Q21" s="635">
        <f>HLOOKUP(CONCATENATE($B$2+2005,Q$2),BECO_Datos!$D$3:$HN$85,$A21,FALSE)</f>
        <v>0</v>
      </c>
      <c r="R21" s="635">
        <f>HLOOKUP(CONCATENATE($B$2+2005,R$2),BECO_Datos!$D$3:$HN$85,$A21,FALSE)</f>
        <v>0</v>
      </c>
      <c r="S21" s="635">
        <f>HLOOKUP(CONCATENATE($B$2+2005,S$2),BECO_Datos!$D$3:$HN$85,$A21,FALSE)</f>
        <v>0</v>
      </c>
      <c r="T21" s="636"/>
      <c r="U21" s="636"/>
      <c r="V21" s="636"/>
    </row>
    <row r="22" spans="1:22" s="627" customFormat="1" x14ac:dyDescent="0.25">
      <c r="A22" s="626"/>
      <c r="B22" s="637" t="s">
        <v>828</v>
      </c>
      <c r="C22" s="638">
        <f>SUM(C14:C21)</f>
        <v>-90026.101729999995</v>
      </c>
      <c r="D22" s="638">
        <f t="shared" ref="D22:V22" si="1">SUM(D14:D21)</f>
        <v>-122733.21659051678</v>
      </c>
      <c r="E22" s="638">
        <f t="shared" si="1"/>
        <v>-5619.9657720495643</v>
      </c>
      <c r="F22" s="638">
        <f t="shared" si="1"/>
        <v>-50107.090699999993</v>
      </c>
      <c r="G22" s="638">
        <f t="shared" ref="G22" si="2">SUM(G14:G21)</f>
        <v>0</v>
      </c>
      <c r="H22" s="638">
        <f t="shared" ref="H22" si="3">SUM(H14:H21)</f>
        <v>0</v>
      </c>
      <c r="I22" s="638">
        <f t="shared" ref="I22" si="4">SUM(I14:I21)</f>
        <v>-152.08458804999998</v>
      </c>
      <c r="J22" s="638">
        <f t="shared" si="1"/>
        <v>0</v>
      </c>
      <c r="K22" s="638">
        <f t="shared" si="1"/>
        <v>0</v>
      </c>
      <c r="L22" s="638">
        <f t="shared" si="1"/>
        <v>64327.854890929913</v>
      </c>
      <c r="M22" s="638">
        <f t="shared" si="1"/>
        <v>7120.9953723652679</v>
      </c>
      <c r="N22" s="638">
        <f t="shared" si="1"/>
        <v>26936.652166405551</v>
      </c>
      <c r="O22" s="638">
        <f t="shared" si="1"/>
        <v>8973.902892507851</v>
      </c>
      <c r="P22" s="638">
        <f t="shared" si="1"/>
        <v>20669.782786946162</v>
      </c>
      <c r="Q22" s="638">
        <f t="shared" si="1"/>
        <v>23438.887453793461</v>
      </c>
      <c r="R22" s="638">
        <f t="shared" si="1"/>
        <v>2614.8467626099996</v>
      </c>
      <c r="S22" s="638">
        <f t="shared" si="1"/>
        <v>30.416917609999999</v>
      </c>
      <c r="T22" s="638">
        <f t="shared" si="1"/>
        <v>0</v>
      </c>
      <c r="U22" s="638">
        <f t="shared" si="1"/>
        <v>0</v>
      </c>
      <c r="V22" s="638">
        <f t="shared" si="1"/>
        <v>0</v>
      </c>
    </row>
    <row r="23" spans="1:22" x14ac:dyDescent="0.25">
      <c r="A23" s="628">
        <v>35</v>
      </c>
      <c r="B23" s="634" t="s">
        <v>829</v>
      </c>
      <c r="C23" s="635">
        <f>HLOOKUP(CONCATENATE($B$2+2005,C$2),BECO_Datos!$D$3:$HN$85,$A23,FALSE)+HLOOKUP(CONCATENATE($B$2+2005,C$2),BECO_Datos!$D$3:$HN$85,$A23+1,FALSE)+HLOOKUP(CONCATENATE($B$2+2005,C$2),BECO_Datos!$D$3:$HN$85,$A23+2,FALSE)+HLOOKUP(CONCATENATE($B$2+2005,C$2),BECO_Datos!$D$3:$HN$85,$A23+3,FALSE)</f>
        <v>1636.1560537940923</v>
      </c>
      <c r="D23" s="635">
        <f>HLOOKUP(CONCATENATE($B$2+2005,D$2),BECO_Datos!$D$3:$HN$85,$A23,FALSE)+HLOOKUP(CONCATENATE($B$2+2005,D$2),BECO_Datos!$D$3:$HN$85,$A23+1,FALSE)+HLOOKUP(CONCATENATE($B$2+2005,D$2),BECO_Datos!$D$3:$HN$85,$A23+2,FALSE)+HLOOKUP(CONCATENATE($B$2+2005,D$2),BECO_Datos!$D$3:$HN$85,$A23+3,FALSE)</f>
        <v>80171.249977273445</v>
      </c>
      <c r="E23" s="635">
        <f>HLOOKUP(CONCATENATE($B$2+2005,E$2),BECO_Datos!$D$3:$HN$85,$A23,FALSE)+HLOOKUP(CONCATENATE($B$2+2005,E$2),BECO_Datos!$D$3:$HN$85,$A23+1,FALSE)+HLOOKUP(CONCATENATE($B$2+2005,E$2),BECO_Datos!$D$3:$HN$85,$A23+2,FALSE)+HLOOKUP(CONCATENATE($B$2+2005,E$2),BECO_Datos!$D$3:$HN$85,$A23+3,FALSE)</f>
        <v>0</v>
      </c>
      <c r="F23" s="635">
        <f>HLOOKUP(CONCATENATE($B$2+2005,F$2),BECO_Datos!$D$3:$HN$85,$A23,FALSE)+HLOOKUP(CONCATENATE($B$2+2005,F$2),BECO_Datos!$D$3:$HN$85,$A23+1,FALSE)+HLOOKUP(CONCATENATE($B$2+2005,F$2),BECO_Datos!$D$3:$HN$85,$A23+2,FALSE)+HLOOKUP(CONCATENATE($B$2+2005,F$2),BECO_Datos!$D$3:$HN$85,$A23+3,FALSE)</f>
        <v>0</v>
      </c>
      <c r="G23" s="636"/>
      <c r="H23" s="636"/>
      <c r="I23" s="635">
        <f>HLOOKUP(CONCATENATE($B$2+2005,I$2),BECO_Datos!$D$3:$HN$85,$A23,FALSE)+HLOOKUP(CONCATENATE($B$2+2005,I$2),BECO_Datos!$D$3:$HN$85,$A23+1,FALSE)+HLOOKUP(CONCATENATE($B$2+2005,I$2),BECO_Datos!$D$3:$HN$85,$A23+2,FALSE)+HLOOKUP(CONCATENATE($B$2+2005,I$2),BECO_Datos!$D$3:$HN$85,$A23+3,FALSE)</f>
        <v>0</v>
      </c>
      <c r="J23" s="635">
        <f>HLOOKUP(CONCATENATE($B$2+2005,J$2),BECO_Datos!$D$3:$HN$85,$A23,FALSE)+HLOOKUP(CONCATENATE($B$2+2005,J$2),BECO_Datos!$D$3:$HN$85,$A23+1,FALSE)+HLOOKUP(CONCATENATE($B$2+2005,J$2),BECO_Datos!$D$3:$HN$85,$A23+2,FALSE)+HLOOKUP(CONCATENATE($B$2+2005,J$2),BECO_Datos!$D$3:$HN$85,$A23+3,FALSE)</f>
        <v>0</v>
      </c>
      <c r="K23" s="635">
        <f>HLOOKUP(CONCATENATE($B$2+2005,K$2),BECO_Datos!$D$3:$HN$85,$A23,FALSE)+HLOOKUP(CONCATENATE($B$2+2005,K$2),BECO_Datos!$D$3:$HN$85,$A23+1,FALSE)+HLOOKUP(CONCATENATE($B$2+2005,K$2),BECO_Datos!$D$3:$HN$85,$A23+2,FALSE)+HLOOKUP(CONCATENATE($B$2+2005,K$2),BECO_Datos!$D$3:$HN$85,$A23+3,FALSE)</f>
        <v>0</v>
      </c>
      <c r="L23" s="635">
        <f>HLOOKUP(CONCATENATE($B$2+2005,L$2),BECO_Datos!$D$3:$HN$85,$A23,FALSE)+HLOOKUP(CONCATENATE($B$2+2005,L$2),BECO_Datos!$D$3:$HN$85,$A23+1,FALSE)+HLOOKUP(CONCATENATE($B$2+2005,L$2),BECO_Datos!$D$3:$HN$85,$A23+2,FALSE)+HLOOKUP(CONCATENATE($B$2+2005,L$2),BECO_Datos!$D$3:$HN$85,$A23+3,FALSE)</f>
        <v>1977.2782673071183</v>
      </c>
      <c r="M23" s="635">
        <f>HLOOKUP(CONCATENATE($B$2+2005,M$2),BECO_Datos!$D$3:$HN$85,$A23,FALSE)+HLOOKUP(CONCATENATE($B$2+2005,M$2),BECO_Datos!$D$3:$HN$85,$A23+1,FALSE)+HLOOKUP(CONCATENATE($B$2+2005,M$2),BECO_Datos!$D$3:$HN$85,$A23+2,FALSE)+HLOOKUP(CONCATENATE($B$2+2005,M$2),BECO_Datos!$D$3:$HN$85,$A23+3,FALSE)</f>
        <v>0</v>
      </c>
      <c r="N23" s="635">
        <f>HLOOKUP(CONCATENATE($B$2+2005,N$2),BECO_Datos!$D$3:$HN$85,$A23,FALSE)+HLOOKUP(CONCATENATE($B$2+2005,N$2),BECO_Datos!$D$3:$HN$85,$A23+1,FALSE)+HLOOKUP(CONCATENATE($B$2+2005,N$2),BECO_Datos!$D$3:$HN$85,$A23+2,FALSE)+HLOOKUP(CONCATENATE($B$2+2005,N$2),BECO_Datos!$D$3:$HN$85,$A23+3,FALSE)</f>
        <v>0</v>
      </c>
      <c r="O23" s="635">
        <f>HLOOKUP(CONCATENATE($B$2+2005,O$2),BECO_Datos!$D$3:$HN$85,$A23,FALSE)+HLOOKUP(CONCATENATE($B$2+2005,O$2),BECO_Datos!$D$3:$HN$85,$A23+1,FALSE)+HLOOKUP(CONCATENATE($B$2+2005,O$2),BECO_Datos!$D$3:$HN$85,$A23+2,FALSE)+HLOOKUP(CONCATENATE($B$2+2005,O$2),BECO_Datos!$D$3:$HN$85,$A23+3,FALSE)</f>
        <v>0</v>
      </c>
      <c r="P23" s="635">
        <f>HLOOKUP(CONCATENATE($B$2+2005,P$2),BECO_Datos!$D$3:$HN$85,$A23,FALSE)+HLOOKUP(CONCATENATE($B$2+2005,P$2),BECO_Datos!$D$3:$HN$85,$A23+1,FALSE)+HLOOKUP(CONCATENATE($B$2+2005,P$2),BECO_Datos!$D$3:$HN$85,$A23+2,FALSE)+HLOOKUP(CONCATENATE($B$2+2005,P$2),BECO_Datos!$D$3:$HN$85,$A23+3,FALSE)</f>
        <v>0</v>
      </c>
      <c r="Q23" s="635">
        <f>HLOOKUP(CONCATENATE($B$2+2005,Q$2),BECO_Datos!$D$3:$HN$85,$A23,FALSE)+HLOOKUP(CONCATENATE($B$2+2005,Q$2),BECO_Datos!$D$3:$HN$85,$A23+1,FALSE)+HLOOKUP(CONCATENATE($B$2+2005,Q$2),BECO_Datos!$D$3:$HN$85,$A23+2,FALSE)+HLOOKUP(CONCATENATE($B$2+2005,Q$2),BECO_Datos!$D$3:$HN$85,$A23+3,FALSE)</f>
        <v>0</v>
      </c>
      <c r="R23" s="635">
        <f>HLOOKUP(CONCATENATE($B$2+2005,R$2),BECO_Datos!$D$3:$HN$85,$A23,FALSE)+HLOOKUP(CONCATENATE($B$2+2005,R$2),BECO_Datos!$D$3:$HN$85,$A23+1,FALSE)+HLOOKUP(CONCATENATE($B$2+2005,R$2),BECO_Datos!$D$3:$HN$85,$A23+2,FALSE)+HLOOKUP(CONCATENATE($B$2+2005,R$2),BECO_Datos!$D$3:$HN$85,$A23+3,FALSE)</f>
        <v>0</v>
      </c>
      <c r="S23" s="635">
        <f>HLOOKUP(CONCATENATE($B$2+2005,S$2),BECO_Datos!$D$3:$HN$85,$A23,FALSE)+HLOOKUP(CONCATENATE($B$2+2005,S$2),BECO_Datos!$D$3:$HN$85,$A23+1,FALSE)+HLOOKUP(CONCATENATE($B$2+2005,S$2),BECO_Datos!$D$3:$HN$85,$A23+2,FALSE)+HLOOKUP(CONCATENATE($B$2+2005,S$2),BECO_Datos!$D$3:$HN$85,$A23+3,FALSE)</f>
        <v>0</v>
      </c>
      <c r="T23" s="636"/>
      <c r="U23" s="636"/>
      <c r="V23" s="636"/>
    </row>
    <row r="24" spans="1:22" x14ac:dyDescent="0.25">
      <c r="A24" s="628">
        <v>26</v>
      </c>
      <c r="B24" s="634" t="s">
        <v>830</v>
      </c>
      <c r="C24" s="635">
        <f>HLOOKUP(CONCATENATE($B$2+2005,C$2),BECO_Datos!$D$3:$HN$85,$A24,FALSE)+HLOOKUP(CONCATENATE($B$2+2005,C$2),BECO_Datos!$D$3:$HN$85,$A24+1,FALSE)+HLOOKUP(CONCATENATE($B$2+2005,C$2),BECO_Datos!$D$3:$HN$85,$A24+2,FALSE)+HLOOKUP(CONCATENATE($B$2+2005,C$2),BECO_Datos!$D$3:$HN$85,$A24+3,FALSE)</f>
        <v>0</v>
      </c>
      <c r="D24" s="635">
        <f>HLOOKUP(CONCATENATE($B$2+2005,D$2),BECO_Datos!$D$3:$HN$85,$A24,FALSE)+HLOOKUP(CONCATENATE($B$2+2005,D$2),BECO_Datos!$D$3:$HN$85,$A24+1,FALSE)+HLOOKUP(CONCATENATE($B$2+2005,D$2),BECO_Datos!$D$3:$HN$85,$A24+2,FALSE)+HLOOKUP(CONCATENATE($B$2+2005,D$2),BECO_Datos!$D$3:$HN$85,$A24+3,FALSE)</f>
        <v>440532.61250883871</v>
      </c>
      <c r="E24" s="635">
        <f>HLOOKUP(CONCATENATE($B$2+2005,E$2),BECO_Datos!$D$3:$HN$85,$A24,FALSE)+HLOOKUP(CONCATENATE($B$2+2005,E$2),BECO_Datos!$D$3:$HN$85,$A24+1,FALSE)+HLOOKUP(CONCATENATE($B$2+2005,E$2),BECO_Datos!$D$3:$HN$85,$A24+2,FALSE)+HLOOKUP(CONCATENATE($B$2+2005,E$2),BECO_Datos!$D$3:$HN$85,$A24+3,FALSE)</f>
        <v>0</v>
      </c>
      <c r="F24" s="635">
        <f>HLOOKUP(CONCATENATE($B$2+2005,F$2),BECO_Datos!$D$3:$HN$85,$A24,FALSE)+HLOOKUP(CONCATENATE($B$2+2005,F$2),BECO_Datos!$D$3:$HN$85,$A24+1,FALSE)+HLOOKUP(CONCATENATE($B$2+2005,F$2),BECO_Datos!$D$3:$HN$85,$A24+2,FALSE)+HLOOKUP(CONCATENATE($B$2+2005,F$2),BECO_Datos!$D$3:$HN$85,$A24+3,FALSE)</f>
        <v>0</v>
      </c>
      <c r="G24" s="636"/>
      <c r="H24" s="636"/>
      <c r="I24" s="635">
        <f>HLOOKUP(CONCATENATE($B$2+2005,I$2),BECO_Datos!$D$3:$HN$85,$A24,FALSE)+HLOOKUP(CONCATENATE($B$2+2005,I$2),BECO_Datos!$D$3:$HN$85,$A24+1,FALSE)+HLOOKUP(CONCATENATE($B$2+2005,I$2),BECO_Datos!$D$3:$HN$85,$A24+2,FALSE)+HLOOKUP(CONCATENATE($B$2+2005,I$2),BECO_Datos!$D$3:$HN$85,$A24+3,FALSE)</f>
        <v>0</v>
      </c>
      <c r="J24" s="635">
        <f>HLOOKUP(CONCATENATE($B$2+2005,J$2),BECO_Datos!$D$3:$HN$85,$A24,FALSE)+HLOOKUP(CONCATENATE($B$2+2005,J$2),BECO_Datos!$D$3:$HN$85,$A24+1,FALSE)+HLOOKUP(CONCATENATE($B$2+2005,J$2),BECO_Datos!$D$3:$HN$85,$A24+2,FALSE)+HLOOKUP(CONCATENATE($B$2+2005,J$2),BECO_Datos!$D$3:$HN$85,$A24+3,FALSE)</f>
        <v>0</v>
      </c>
      <c r="K24" s="635">
        <f>HLOOKUP(CONCATENATE($B$2+2005,K$2),BECO_Datos!$D$3:$HN$85,$A24,FALSE)+HLOOKUP(CONCATENATE($B$2+2005,K$2),BECO_Datos!$D$3:$HN$85,$A24+1,FALSE)+HLOOKUP(CONCATENATE($B$2+2005,K$2),BECO_Datos!$D$3:$HN$85,$A24+2,FALSE)+HLOOKUP(CONCATENATE($B$2+2005,K$2),BECO_Datos!$D$3:$HN$85,$A24+3,FALSE)</f>
        <v>0</v>
      </c>
      <c r="L24" s="635">
        <f>HLOOKUP(CONCATENATE($B$2+2005,L$2),BECO_Datos!$D$3:$HN$85,$A24,FALSE)+HLOOKUP(CONCATENATE($B$2+2005,L$2),BECO_Datos!$D$3:$HN$85,$A24+1,FALSE)+HLOOKUP(CONCATENATE($B$2+2005,L$2),BECO_Datos!$D$3:$HN$85,$A24+2,FALSE)+HLOOKUP(CONCATENATE($B$2+2005,L$2),BECO_Datos!$D$3:$HN$85,$A24+3,FALSE)</f>
        <v>7642.3245452132032</v>
      </c>
      <c r="M24" s="635">
        <f>HLOOKUP(CONCATENATE($B$2+2005,M$2),BECO_Datos!$D$3:$HN$85,$A24,FALSE)-HLOOKUP(CONCATENATE($B$2+2005,M$2),BECO_Datos!$D$3:$HN$85,$A24+1,FALSE)+HLOOKUP(CONCATENATE($B$2+2005,M$2),BECO_Datos!$D$3:$HN$85,$A24+2,FALSE)+HLOOKUP(CONCATENATE($B$2+2005,M$2),BECO_Datos!$D$3:$HN$85,$A24+3,FALSE)</f>
        <v>0</v>
      </c>
      <c r="N24" s="635">
        <f>HLOOKUP(CONCATENATE($B$2+2005,N$2),BECO_Datos!$D$3:$HN$85,$A24,FALSE)-HLOOKUP(CONCATENATE($B$2+2005,N$2),BECO_Datos!$D$3:$HN$85,$A24+1,FALSE)+HLOOKUP(CONCATENATE($B$2+2005,N$2),BECO_Datos!$D$3:$HN$85,$A24+2,FALSE)+HLOOKUP(CONCATENATE($B$2+2005,N$2),BECO_Datos!$D$3:$HN$85,$A24+3,FALSE)</f>
        <v>-5504.3523571428559</v>
      </c>
      <c r="O24" s="635">
        <f>HLOOKUP(CONCATENATE($B$2+2005,O$2),BECO_Datos!$D$3:$HN$85,$A24,FALSE)-HLOOKUP(CONCATENATE($B$2+2005,O$2),BECO_Datos!$D$3:$HN$85,$A24+1,FALSE)+HLOOKUP(CONCATENATE($B$2+2005,O$2),BECO_Datos!$D$3:$HN$85,$A24+2,FALSE)+HLOOKUP(CONCATENATE($B$2+2005,O$2),BECO_Datos!$D$3:$HN$85,$A24+3,FALSE)</f>
        <v>0</v>
      </c>
      <c r="P24" s="635">
        <f>HLOOKUP(CONCATENATE($B$2+2005,P$2),BECO_Datos!$D$3:$HN$85,$A24,FALSE)-HLOOKUP(CONCATENATE($B$2+2005,P$2),BECO_Datos!$D$3:$HN$85,$A24+1,FALSE)+HLOOKUP(CONCATENATE($B$2+2005,P$2),BECO_Datos!$D$3:$HN$85,$A24+2,FALSE)+HLOOKUP(CONCATENATE($B$2+2005,P$2),BECO_Datos!$D$3:$HN$85,$A24+3,FALSE)</f>
        <v>-5072.7975238095232</v>
      </c>
      <c r="Q24" s="635">
        <f>HLOOKUP(CONCATENATE($B$2+2005,Q$2),BECO_Datos!$D$3:$HN$85,$A24,FALSE)-HLOOKUP(CONCATENATE($B$2+2005,Q$2),BECO_Datos!$D$3:$HN$85,$A24+1,FALSE)+HLOOKUP(CONCATENATE($B$2+2005,Q$2),BECO_Datos!$D$3:$HN$85,$A24+2,FALSE)+HLOOKUP(CONCATENATE($B$2+2005,Q$2),BECO_Datos!$D$3:$HN$85,$A24+3,FALSE)</f>
        <v>0</v>
      </c>
      <c r="R24" s="635">
        <f>HLOOKUP(CONCATENATE($B$2+2005,R$2),BECO_Datos!$D$3:$HN$85,$A24,FALSE)-HLOOKUP(CONCATENATE($B$2+2005,R$2),BECO_Datos!$D$3:$HN$85,$A24+1,FALSE)+HLOOKUP(CONCATENATE($B$2+2005,R$2),BECO_Datos!$D$3:$HN$85,$A24+2,FALSE)+HLOOKUP(CONCATENATE($B$2+2005,R$2),BECO_Datos!$D$3:$HN$85,$A24+3,FALSE)</f>
        <v>0</v>
      </c>
      <c r="S24" s="635">
        <f>HLOOKUP(CONCATENATE($B$2+2005,S$2),BECO_Datos!$D$3:$HN$85,$A24,FALSE)-HLOOKUP(CONCATENATE($B$2+2005,S$2),BECO_Datos!$D$3:$HN$85,$A24+1,FALSE)+HLOOKUP(CONCATENATE($B$2+2005,S$2),BECO_Datos!$D$3:$HN$85,$A24+2,FALSE)+HLOOKUP(CONCATENATE($B$2+2005,S$2),BECO_Datos!$D$3:$HN$85,$A24+3,FALSE)</f>
        <v>0</v>
      </c>
      <c r="T24" s="636"/>
      <c r="U24" s="636"/>
      <c r="V24" s="636"/>
    </row>
    <row r="25" spans="1:22" s="627" customFormat="1" x14ac:dyDescent="0.25">
      <c r="A25" s="626"/>
      <c r="B25" s="641" t="s">
        <v>14</v>
      </c>
      <c r="C25" s="642">
        <f>C13+C22-C40-C23-C24</f>
        <v>7767.693569606342</v>
      </c>
      <c r="D25" s="642">
        <f t="shared" ref="D25:V25" si="5">D13+D22-D40-D23-D24</f>
        <v>55989.921011772472</v>
      </c>
      <c r="E25" s="642">
        <f t="shared" si="5"/>
        <v>-226.47056348999104</v>
      </c>
      <c r="F25" s="642">
        <f t="shared" si="5"/>
        <v>1.2505552149377763E-12</v>
      </c>
      <c r="G25" s="642">
        <f t="shared" si="5"/>
        <v>0</v>
      </c>
      <c r="H25" s="642">
        <f t="shared" si="5"/>
        <v>0</v>
      </c>
      <c r="I25" s="642">
        <f t="shared" si="5"/>
        <v>0</v>
      </c>
      <c r="J25" s="642">
        <f t="shared" si="5"/>
        <v>633.14795800000047</v>
      </c>
      <c r="K25" s="642">
        <f t="shared" si="5"/>
        <v>0</v>
      </c>
      <c r="L25" s="642">
        <f t="shared" si="5"/>
        <v>8.9130480773746967E-11</v>
      </c>
      <c r="M25" s="642">
        <f t="shared" si="5"/>
        <v>-322.99418970484203</v>
      </c>
      <c r="N25" s="642">
        <f t="shared" si="5"/>
        <v>-468.95372178492471</v>
      </c>
      <c r="O25" s="642">
        <f t="shared" si="5"/>
        <v>-417.84709214285613</v>
      </c>
      <c r="P25" s="642">
        <f t="shared" si="5"/>
        <v>-860.86925876812984</v>
      </c>
      <c r="Q25" s="642">
        <f t="shared" si="5"/>
        <v>-74.320904377880538</v>
      </c>
      <c r="R25" s="642">
        <f t="shared" si="5"/>
        <v>0</v>
      </c>
      <c r="S25" s="642">
        <f t="shared" si="5"/>
        <v>-3.5527136788005009E-15</v>
      </c>
      <c r="T25" s="642">
        <f t="shared" si="5"/>
        <v>0</v>
      </c>
      <c r="U25" s="642">
        <f t="shared" si="5"/>
        <v>0</v>
      </c>
      <c r="V25" s="642">
        <f t="shared" si="5"/>
        <v>0</v>
      </c>
    </row>
    <row r="26" spans="1:22" x14ac:dyDescent="0.25">
      <c r="A26" s="628">
        <v>68</v>
      </c>
      <c r="B26" s="634" t="s">
        <v>831</v>
      </c>
      <c r="C26" s="635">
        <f>HLOOKUP(CONCATENATE($B$2+2005,C$2),BECO_Datos!$D$3:$HN$85,$A26,FALSE)</f>
        <v>0</v>
      </c>
      <c r="D26" s="635">
        <f>HLOOKUP(CONCATENATE($B$2+2005,D$2),BECO_Datos!$D$3:$HN$85,$A26,FALSE)</f>
        <v>29499.837979745564</v>
      </c>
      <c r="E26" s="635">
        <f>HLOOKUP(CONCATENATE($B$2+2005,E$2),BECO_Datos!$D$3:$HN$85,$A26,FALSE)</f>
        <v>0</v>
      </c>
      <c r="F26" s="635">
        <f>HLOOKUP(CONCATENATE($B$2+2005,F$2),BECO_Datos!$D$3:$HN$85,$A26,FALSE)</f>
        <v>0</v>
      </c>
      <c r="G26" s="636"/>
      <c r="H26" s="636"/>
      <c r="I26" s="635">
        <f>HLOOKUP(CONCATENATE($B$2+2005,I$2),BECO_Datos!$D$3:$HN$85,$A26,FALSE)</f>
        <v>0</v>
      </c>
      <c r="J26" s="635">
        <f>HLOOKUP(CONCATENATE($B$2+2005,J$2),BECO_Datos!$D$3:$HN$85,$A26,FALSE)</f>
        <v>0</v>
      </c>
      <c r="K26" s="635">
        <f>HLOOKUP(CONCATENATE($B$2+2005,K$2),BECO_Datos!$D$3:$HN$85,$A26,FALSE)</f>
        <v>0</v>
      </c>
      <c r="L26" s="635">
        <f>HLOOKUP(CONCATENATE($B$2+2005,L$2),BECO_Datos!$D$3:$HN$85,$A26,FALSE)</f>
        <v>77.202906630000001</v>
      </c>
      <c r="M26" s="635">
        <f>HLOOKUP(CONCATENATE($B$2+2005,M$2),BECO_Datos!$D$3:$HN$85,$A26,FALSE)</f>
        <v>0</v>
      </c>
      <c r="N26" s="635">
        <f>HLOOKUP(CONCATENATE($B$2+2005,N$2),BECO_Datos!$D$3:$HN$85,$A26,FALSE)</f>
        <v>34007.575822380961</v>
      </c>
      <c r="O26" s="635">
        <f>HLOOKUP(CONCATENATE($B$2+2005,O$2),BECO_Datos!$D$3:$HN$85,$A26,FALSE)</f>
        <v>9349.9544290476188</v>
      </c>
      <c r="P26" s="635">
        <f>HLOOKUP(CONCATENATE($B$2+2005,P$2),BECO_Datos!$D$3:$HN$85,$A26,FALSE)</f>
        <v>34407.079371904758</v>
      </c>
      <c r="Q26" s="635">
        <f>HLOOKUP(CONCATENATE($B$2+2005,Q$2),BECO_Datos!$D$3:$HN$85,$A26,FALSE)</f>
        <v>798.66527904761892</v>
      </c>
      <c r="R26" s="635">
        <f>HLOOKUP(CONCATENATE($B$2+2005,R$2),BECO_Datos!$D$3:$HN$85,$A26,FALSE)</f>
        <v>0</v>
      </c>
      <c r="S26" s="635">
        <f>HLOOKUP(CONCATENATE($B$2+2005,S$2),BECO_Datos!$D$3:$HN$85,$A26,FALSE)</f>
        <v>0</v>
      </c>
      <c r="T26" s="636"/>
      <c r="U26" s="636"/>
      <c r="V26" s="636"/>
    </row>
    <row r="27" spans="1:22" x14ac:dyDescent="0.25">
      <c r="A27" s="628">
        <v>44</v>
      </c>
      <c r="B27" s="634" t="s">
        <v>832</v>
      </c>
      <c r="C27" s="635">
        <f>HLOOKUP(CONCATENATE($B$2+2005,C$2),BECO_Datos!$D$3:$HN$85,$A27,FALSE)</f>
        <v>81.54549999999999</v>
      </c>
      <c r="D27" s="635">
        <f>HLOOKUP(CONCATENATE($B$2+2005,D$2),BECO_Datos!$D$3:$HN$85,$A27,FALSE)</f>
        <v>105234.02286215272</v>
      </c>
      <c r="E27" s="635">
        <f>HLOOKUP(CONCATENATE($B$2+2005,E$2),BECO_Datos!$D$3:$HN$85,$A27,FALSE)</f>
        <v>3389.05</v>
      </c>
      <c r="F27" s="635">
        <f>-HLOOKUP(CONCATENATE($B$2+2005,F$2),BECO_Datos!$HO$3:$LT$85,$A27,FALSE)</f>
        <v>138.59757323792167</v>
      </c>
      <c r="G27" s="636"/>
      <c r="H27" s="636"/>
      <c r="I27" s="635">
        <f>HLOOKUP(CONCATENATE($B$2+2005,I$2),BECO_Datos!$D$3:$HN$85,$A27,FALSE)</f>
        <v>35.094999999999999</v>
      </c>
      <c r="J27" s="635">
        <f>HLOOKUP(CONCATENATE($B$2+2005,J$2),BECO_Datos!$D$3:$HN$85,$A27,FALSE)</f>
        <v>4864.1459999999997</v>
      </c>
      <c r="K27" s="635">
        <f>HLOOKUP(CONCATENATE($B$2+2005,K$2),BECO_Datos!$D$3:$HN$85,$A27,FALSE)-HLOOKUP(CONCATENATE($B$2+2005,K$1),BECO_Datos!$HO$3:$LT$85,$A27-35,FALSE)</f>
        <v>427.15198597054064</v>
      </c>
      <c r="L27" s="635">
        <f>HLOOKUP(CONCATENATE($B$2+2005,L$2),BECO_Datos!$D$3:$HN$85,$A27,FALSE)</f>
        <v>11979.087296000002</v>
      </c>
      <c r="M27" s="635">
        <f>HLOOKUP(CONCATENATE($B$2+2005,M$2),BECO_Datos!$D$3:$HN$85,$A27,FALSE)</f>
        <v>1151.909914289995</v>
      </c>
      <c r="N27" s="635">
        <f>HLOOKUP(CONCATENATE($B$2+2005,N$2),BECO_Datos!$D$3:$HN$85,$A27,FALSE)</f>
        <v>75.737166666666681</v>
      </c>
      <c r="O27" s="635">
        <f>HLOOKUP(CONCATENATE($B$2+2005,O$2),BECO_Datos!$D$3:$HN$85,$A27,FALSE)</f>
        <v>5.845071428571428</v>
      </c>
      <c r="P27" s="635">
        <f>HLOOKUP(CONCATENATE($B$2+2005,P$2),BECO_Datos!$D$3:$HN$85,$A27,FALSE)</f>
        <v>577.94866666666667</v>
      </c>
      <c r="Q27" s="635">
        <f>HLOOKUP(CONCATENATE($B$2+2005,Q$2),BECO_Datos!$D$3:$HN$85,$A27,FALSE)</f>
        <v>76.882428571428576</v>
      </c>
      <c r="R27" s="635">
        <f>HLOOKUP(CONCATENATE($B$2+2005,R$2),BECO_Datos!$D$3:$HN$85,$A27,FALSE)</f>
        <v>642.68399999999997</v>
      </c>
      <c r="S27" s="635">
        <f>HLOOKUP(CONCATENATE($B$2+2005,S$2),BECO_Datos!$D$3:$HN$85,$A27,FALSE)</f>
        <v>20.27</v>
      </c>
      <c r="T27" s="636"/>
      <c r="U27" s="636"/>
      <c r="V27" s="636"/>
    </row>
    <row r="28" spans="1:22" x14ac:dyDescent="0.25">
      <c r="A28" s="628">
        <v>40</v>
      </c>
      <c r="B28" s="634" t="s">
        <v>833</v>
      </c>
      <c r="C28" s="635">
        <f>HLOOKUP(CONCATENATE($B$2+2005,C$2),BECO_Datos!$D$3:$HN$85,$A28,FALSE)</f>
        <v>0</v>
      </c>
      <c r="D28" s="635">
        <f>HLOOKUP(CONCATENATE($B$2+2005,D$2),BECO_Datos!$D$3:$HN$85,$A28,FALSE)</f>
        <v>44467.887104582594</v>
      </c>
      <c r="E28" s="635">
        <f>HLOOKUP(CONCATENATE($B$2+2005,E$2),BECO_Datos!$D$3:$HN$85,$A28,FALSE)</f>
        <v>0</v>
      </c>
      <c r="F28" s="635">
        <f>HLOOKUP(CONCATENATE($B$2+2005,F$2),BECO_Datos!$D$3:$HN$85,$A28,FALSE)</f>
        <v>0</v>
      </c>
      <c r="G28" s="636"/>
      <c r="H28" s="636"/>
      <c r="I28" s="635">
        <f>HLOOKUP(CONCATENATE($B$2+2005,I$2),BECO_Datos!$D$3:$HN$85,$A28,FALSE)</f>
        <v>3758.1352000011539</v>
      </c>
      <c r="J28" s="635">
        <f>HLOOKUP(CONCATENATE($B$2+2005,J$2),BECO_Datos!$D$3:$HN$85,$A28,FALSE)</f>
        <v>0</v>
      </c>
      <c r="K28" s="635">
        <f>HLOOKUP(CONCATENATE($B$2+2005,K$2),BECO_Datos!$D$3:$HN$85,$A28,FALSE)</f>
        <v>0</v>
      </c>
      <c r="L28" s="635">
        <f>HLOOKUP(CONCATENATE($B$2+2005,L$2),BECO_Datos!$D$3:$HN$85,$A28,FALSE)</f>
        <v>21766.156491000002</v>
      </c>
      <c r="M28" s="635">
        <f>HLOOKUP(CONCATENATE($B$2+2005,M$2),BECO_Datos!$D$3:$HN$85,$A28,FALSE)</f>
        <v>4220.6252285406508</v>
      </c>
      <c r="N28" s="635">
        <f>HLOOKUP(CONCATENATE($B$2+2005,N$2),BECO_Datos!$D$3:$HN$85,$A28,FALSE)</f>
        <v>0</v>
      </c>
      <c r="O28" s="635">
        <f>HLOOKUP(CONCATENATE($B$2+2005,O$2),BECO_Datos!$D$3:$HN$85,$A28,FALSE)</f>
        <v>0</v>
      </c>
      <c r="P28" s="635">
        <f>HLOOKUP(CONCATENATE($B$2+2005,P$2),BECO_Datos!$D$3:$HN$85,$A28,FALSE)</f>
        <v>0</v>
      </c>
      <c r="Q28" s="635">
        <f>HLOOKUP(CONCATENATE($B$2+2005,Q$2),BECO_Datos!$D$3:$HN$85,$A28,FALSE)</f>
        <v>0</v>
      </c>
      <c r="R28" s="635">
        <f>HLOOKUP(CONCATENATE($B$2+2005,R$2),BECO_Datos!$D$3:$HN$85,$A28,FALSE)</f>
        <v>0</v>
      </c>
      <c r="S28" s="635">
        <f>HLOOKUP(CONCATENATE($B$2+2005,S$2),BECO_Datos!$D$3:$HN$85,$A28,FALSE)</f>
        <v>0</v>
      </c>
      <c r="T28" s="636"/>
      <c r="U28" s="636"/>
      <c r="V28" s="636"/>
    </row>
    <row r="29" spans="1:22" x14ac:dyDescent="0.25">
      <c r="A29" s="628">
        <v>43</v>
      </c>
      <c r="B29" s="634" t="s">
        <v>834</v>
      </c>
      <c r="C29" s="635">
        <f>HLOOKUP(CONCATENATE($B$2+2005,C$2),BECO_Datos!$D$3:$HN$85,$A29,FALSE)</f>
        <v>0</v>
      </c>
      <c r="D29" s="635">
        <f>HLOOKUP(CONCATENATE($B$2+2005,D$2),BECO_Datos!$D$3:$HN$85,$A29,FALSE)</f>
        <v>19809.725528573446</v>
      </c>
      <c r="E29" s="635">
        <f>HLOOKUP(CONCATENATE($B$2+2005,E$2),BECO_Datos!$D$3:$HN$85,$A29,FALSE)</f>
        <v>0</v>
      </c>
      <c r="F29" s="635">
        <f>HLOOKUP(CONCATENATE($B$2+2005,F$2),BECO_Datos!$D$3:$HN$85,$A29,FALSE)</f>
        <v>0</v>
      </c>
      <c r="G29" s="636"/>
      <c r="H29" s="636"/>
      <c r="I29" s="635">
        <f>HLOOKUP(CONCATENATE($B$2+2005,I$2),BECO_Datos!$D$3:$HN$85,$A29,FALSE)</f>
        <v>0</v>
      </c>
      <c r="J29" s="635">
        <f>HLOOKUP(CONCATENATE($B$2+2005,J$2),BECO_Datos!$D$3:$HN$85,$A29,FALSE)</f>
        <v>0</v>
      </c>
      <c r="K29" s="635">
        <f>HLOOKUP(CONCATENATE($B$2+2005,K$2),BECO_Datos!$D$3:$HN$85,$A29,FALSE)</f>
        <v>0</v>
      </c>
      <c r="L29" s="635">
        <f>HLOOKUP(CONCATENATE($B$2+2005,L$2),BECO_Datos!$D$3:$HN$85,$A29,FALSE)</f>
        <v>12519.354754</v>
      </c>
      <c r="M29" s="635">
        <f>HLOOKUP(CONCATENATE($B$2+2005,M$2),BECO_Datos!$D$3:$HN$85,$A29,FALSE)</f>
        <v>651.51249973263043</v>
      </c>
      <c r="N29" s="635">
        <f>HLOOKUP(CONCATENATE($B$2+2005,N$2),BECO_Datos!$D$3:$HN$85,$A29,FALSE)</f>
        <v>0</v>
      </c>
      <c r="O29" s="635">
        <f>HLOOKUP(CONCATENATE($B$2+2005,O$2),BECO_Datos!$D$3:$HN$85,$A29,FALSE)</f>
        <v>0</v>
      </c>
      <c r="P29" s="635">
        <f>HLOOKUP(CONCATENATE($B$2+2005,P$2),BECO_Datos!$D$3:$HN$85,$A29,FALSE)</f>
        <v>0</v>
      </c>
      <c r="Q29" s="635">
        <f>HLOOKUP(CONCATENATE($B$2+2005,Q$2),BECO_Datos!$D$3:$HN$85,$A29,FALSE)</f>
        <v>0</v>
      </c>
      <c r="R29" s="635">
        <f>HLOOKUP(CONCATENATE($B$2+2005,R$2),BECO_Datos!$D$3:$HN$85,$A29,FALSE)</f>
        <v>0</v>
      </c>
      <c r="S29" s="635">
        <f>HLOOKUP(CONCATENATE($B$2+2005,S$2),BECO_Datos!$D$3:$HN$85,$A29,FALSE)</f>
        <v>0</v>
      </c>
      <c r="T29" s="636"/>
      <c r="U29" s="636"/>
      <c r="V29" s="636"/>
    </row>
    <row r="30" spans="1:22" x14ac:dyDescent="0.25">
      <c r="A30" s="628">
        <v>80</v>
      </c>
      <c r="B30" s="634" t="s">
        <v>835</v>
      </c>
      <c r="C30" s="635">
        <f>HLOOKUP(CONCATENATE($B$2+2005,C$2),BECO_Datos!$D$3:$HN$85,$A30,FALSE)+HLOOKUP(CONCATENATE($B$2+2005,C$2),BECO_Datos!$D$3:$HN$85,$A30+1,FALSE)</f>
        <v>0</v>
      </c>
      <c r="D30" s="635">
        <f>HLOOKUP(CONCATENATE($B$2+2005,D$2),BECO_Datos!$D$3:$HN$85,$A30,FALSE)+HLOOKUP(CONCATENATE($B$2+2005,D$2),BECO_Datos!$D$3:$HN$85,$A30+1,FALSE)</f>
        <v>6271.0271620164431</v>
      </c>
      <c r="E30" s="635">
        <f>HLOOKUP(CONCATENATE($B$2+2005,E$2),BECO_Datos!$D$3:$HN$85,$A30,FALSE)+HLOOKUP(CONCATENATE($B$2+2005,E$2),BECO_Datos!$D$3:$HN$85,$A30+1,FALSE)</f>
        <v>0</v>
      </c>
      <c r="F30" s="635">
        <f>HLOOKUP(CONCATENATE($B$2+2005,F$2),BECO_Datos!$D$3:$HN$85,$A30,FALSE)+HLOOKUP(CONCATENATE($B$2+2005,F$2),BECO_Datos!$D$3:$HN$85,$A30+1,FALSE)</f>
        <v>0</v>
      </c>
      <c r="G30" s="636"/>
      <c r="H30" s="636"/>
      <c r="I30" s="635">
        <f>HLOOKUP(CONCATENATE($B$2+2005,I$2),BECO_Datos!$D$3:$HN$85,$A30,FALSE)+HLOOKUP(CONCATENATE($B$2+2005,I$2),BECO_Datos!$D$3:$HN$85,$A30+1,FALSE)</f>
        <v>0</v>
      </c>
      <c r="J30" s="635">
        <f>HLOOKUP(CONCATENATE($B$2+2005,J$2),BECO_Datos!$D$3:$HN$85,$A30,FALSE)+HLOOKUP(CONCATENATE($B$2+2005,J$2),BECO_Datos!$D$3:$HN$85,$A30+1,FALSE)</f>
        <v>0</v>
      </c>
      <c r="K30" s="635">
        <f>HLOOKUP(CONCATENATE($B$2+2005,K$2),BECO_Datos!$D$3:$HN$85,$A30,FALSE)+HLOOKUP(CONCATENATE($B$2+2005,K$2),BECO_Datos!$D$3:$HN$85,$A30+1,FALSE)</f>
        <v>0</v>
      </c>
      <c r="L30" s="635">
        <f>HLOOKUP(CONCATENATE($B$2+2005,L$2),BECO_Datos!$D$3:$HN$85,$A30,FALSE)+HLOOKUP(CONCATENATE($B$2+2005,L$2),BECO_Datos!$D$3:$HN$85,$A30+1,FALSE)</f>
        <v>4388.3912275520133</v>
      </c>
      <c r="M30" s="635">
        <f>HLOOKUP(CONCATENATE($B$2+2005,M$2),BECO_Datos!$D$3:$HN$85,$A30,FALSE)+HLOOKUP(CONCATENATE($B$2+2005,M$2),BECO_Datos!$D$3:$HN$85,$A30+1,FALSE)</f>
        <v>0</v>
      </c>
      <c r="N30" s="635">
        <f>HLOOKUP(CONCATENATE($B$2+2005,N$2),BECO_Datos!$D$3:$HN$85,$A30,FALSE)+HLOOKUP(CONCATENATE($B$2+2005,N$2),BECO_Datos!$D$3:$HN$85,$A30+1,FALSE)</f>
        <v>0</v>
      </c>
      <c r="O30" s="635">
        <f>HLOOKUP(CONCATENATE($B$2+2005,O$2),BECO_Datos!$D$3:$HN$85,$A30,FALSE)+HLOOKUP(CONCATENATE($B$2+2005,O$2),BECO_Datos!$D$3:$HN$85,$A30+1,FALSE)</f>
        <v>0</v>
      </c>
      <c r="P30" s="635">
        <f>HLOOKUP(CONCATENATE($B$2+2005,P$2),BECO_Datos!$D$3:$HN$85,$A30,FALSE)+HLOOKUP(CONCATENATE($B$2+2005,P$2),BECO_Datos!$D$3:$HN$85,$A30+1,FALSE)</f>
        <v>0</v>
      </c>
      <c r="Q30" s="635">
        <f>HLOOKUP(CONCATENATE($B$2+2005,Q$2),BECO_Datos!$D$3:$HN$85,$A30,FALSE)+HLOOKUP(CONCATENATE($B$2+2005,Q$2),BECO_Datos!$D$3:$HN$85,$A30+1,FALSE)</f>
        <v>0</v>
      </c>
      <c r="R30" s="635">
        <f>HLOOKUP(CONCATENATE($B$2+2005,R$2),BECO_Datos!$D$3:$HN$85,$A30,FALSE)+HLOOKUP(CONCATENATE($B$2+2005,R$2),BECO_Datos!$D$3:$HN$85,$A30+1,FALSE)</f>
        <v>0</v>
      </c>
      <c r="S30" s="635">
        <f>HLOOKUP(CONCATENATE($B$2+2005,S$2),BECO_Datos!$D$3:$HN$85,$A30,FALSE)+HLOOKUP(CONCATENATE($B$2+2005,S$2),BECO_Datos!$D$3:$HN$85,$A30+1,FALSE)</f>
        <v>0</v>
      </c>
      <c r="T30" s="636"/>
      <c r="U30" s="636"/>
      <c r="V30" s="636"/>
    </row>
    <row r="31" spans="1:22" x14ac:dyDescent="0.25">
      <c r="A31" s="628">
        <v>82</v>
      </c>
      <c r="B31" s="634" t="s">
        <v>836</v>
      </c>
      <c r="C31" s="635">
        <f>HLOOKUP(CONCATENATE($B$2+2005,C$2),BECO_Datos!$D$3:$HN$85,$A31,FALSE)+HLOOKUP(CONCATENATE($B$2+2005,C$2),BECO_Datos!$D$3:$HN$85,$A31+1,FALSE)</f>
        <v>0</v>
      </c>
      <c r="D31" s="635">
        <f>HLOOKUP(CONCATENATE($B$2+2005,D$2),BECO_Datos!$D$3:$HN$85,$A31,FALSE)+HLOOKUP(CONCATENATE($B$2+2005,D$2),BECO_Datos!$D$3:$HN$85,$A31+1,FALSE)</f>
        <v>1190.3474156630709</v>
      </c>
      <c r="E31" s="635">
        <f>HLOOKUP(CONCATENATE($B$2+2005,E$2),BECO_Datos!$D$3:$HN$85,$A31,FALSE)+HLOOKUP(CONCATENATE($B$2+2005,E$2),BECO_Datos!$D$3:$HN$85,$A31+1,FALSE)</f>
        <v>0</v>
      </c>
      <c r="F31" s="635">
        <f>HLOOKUP(CONCATENATE($B$2+2005,F$2),BECO_Datos!$D$3:$HN$85,$A31,FALSE)+HLOOKUP(CONCATENATE($B$2+2005,F$2),BECO_Datos!$D$3:$HN$85,$A31+1,FALSE)</f>
        <v>0</v>
      </c>
      <c r="G31" s="636"/>
      <c r="H31" s="636"/>
      <c r="I31" s="635">
        <f>HLOOKUP(CONCATENATE($B$2+2005,I$2),BECO_Datos!$D$3:$HN$85,$A31,FALSE)+HLOOKUP(CONCATENATE($B$2+2005,I$2),BECO_Datos!$D$3:$HN$85,$A31+1,FALSE)</f>
        <v>0</v>
      </c>
      <c r="J31" s="635">
        <f>HLOOKUP(CONCATENATE($B$2+2005,J$2),BECO_Datos!$D$3:$HN$85,$A31,FALSE)+HLOOKUP(CONCATENATE($B$2+2005,J$2),BECO_Datos!$D$3:$HN$85,$A31+1,FALSE)</f>
        <v>0</v>
      </c>
      <c r="K31" s="635">
        <f>HLOOKUP(CONCATENATE($B$2+2005,K$2),BECO_Datos!$D$3:$HN$85,$A31,FALSE)+HLOOKUP(CONCATENATE($B$2+2005,K$2),BECO_Datos!$D$3:$HN$85,$A31+1,FALSE)</f>
        <v>0</v>
      </c>
      <c r="L31" s="635">
        <f>HLOOKUP(CONCATENATE($B$2+2005,L$2),BECO_Datos!$D$3:$HN$85,$A31,FALSE)+HLOOKUP(CONCATENATE($B$2+2005,L$2),BECO_Datos!$D$3:$HN$85,$A31+1,FALSE)</f>
        <v>3175.8844948274927</v>
      </c>
      <c r="M31" s="635">
        <f>HLOOKUP(CONCATENATE($B$2+2005,M$2),BECO_Datos!$D$3:$HN$85,$A31,FALSE)+HLOOKUP(CONCATENATE($B$2+2005,M$2),BECO_Datos!$D$3:$HN$85,$A31+1,FALSE)</f>
        <v>1064.4622823186255</v>
      </c>
      <c r="N31" s="635">
        <f>HLOOKUP(CONCATENATE($B$2+2005,N$2),BECO_Datos!$D$3:$HN$85,$A31,FALSE)+HLOOKUP(CONCATENATE($B$2+2005,N$2),BECO_Datos!$D$3:$HN$85,$A31+1,FALSE)</f>
        <v>5950.8308604761833</v>
      </c>
      <c r="O31" s="635">
        <f>HLOOKUP(CONCATENATE($B$2+2005,O$2),BECO_Datos!$D$3:$HN$85,$A31,FALSE)+HLOOKUP(CONCATENATE($B$2+2005,O$2),BECO_Datos!$D$3:$HN$85,$A31+1,FALSE)+O15</f>
        <v>426.13548417451534</v>
      </c>
      <c r="P31" s="635">
        <f>HLOOKUP(CONCATENATE($B$2+2005,P$2),BECO_Datos!$D$3:$HN$85,$A31,FALSE)+HLOOKUP(CONCATENATE($B$2+2005,P$2),BECO_Datos!$D$3:$HN$85,$A31+1,FALSE)</f>
        <v>18822.906961428576</v>
      </c>
      <c r="Q31" s="635">
        <f>HLOOKUP(CONCATENATE($B$2+2005,Q$2),BECO_Datos!$D$3:$HN$85,$A31,FALSE)+HLOOKUP(CONCATENATE($B$2+2005,Q$2),BECO_Datos!$D$3:$HN$85,$A31+1,FALSE)+Q15</f>
        <v>5.8539426029889228</v>
      </c>
      <c r="R31" s="635">
        <f>HLOOKUP(CONCATENATE($B$2+2005,R$2),BECO_Datos!$D$3:$HN$85,$A31,FALSE)+HLOOKUP(CONCATENATE($B$2+2005,R$2),BECO_Datos!$D$3:$HN$85,$A31+1,FALSE)</f>
        <v>0</v>
      </c>
      <c r="S31" s="635">
        <f>HLOOKUP(CONCATENATE($B$2+2005,S$2),BECO_Datos!$D$3:$HN$85,$A31,FALSE)+HLOOKUP(CONCATENATE($B$2+2005,S$2),BECO_Datos!$D$3:$HN$85,$A31+1,FALSE)</f>
        <v>0</v>
      </c>
      <c r="T31" s="636"/>
      <c r="U31" s="636"/>
      <c r="V31" s="636"/>
    </row>
    <row r="32" spans="1:22" s="627" customFormat="1" x14ac:dyDescent="0.25">
      <c r="A32" s="626"/>
      <c r="B32" s="637" t="s">
        <v>837</v>
      </c>
      <c r="C32" s="638">
        <f>SUM(C26:C31)</f>
        <v>81.54549999999999</v>
      </c>
      <c r="D32" s="638">
        <f t="shared" ref="D32:V32" si="6">SUM(D26:D31)</f>
        <v>206472.84805273384</v>
      </c>
      <c r="E32" s="638">
        <f t="shared" si="6"/>
        <v>3389.05</v>
      </c>
      <c r="F32" s="638">
        <f t="shared" si="6"/>
        <v>138.59757323792167</v>
      </c>
      <c r="G32" s="638">
        <f t="shared" si="6"/>
        <v>0</v>
      </c>
      <c r="H32" s="638">
        <f t="shared" si="6"/>
        <v>0</v>
      </c>
      <c r="I32" s="638">
        <f t="shared" si="6"/>
        <v>3793.2302000011537</v>
      </c>
      <c r="J32" s="638">
        <f t="shared" si="6"/>
        <v>4864.1459999999997</v>
      </c>
      <c r="K32" s="638">
        <f t="shared" si="6"/>
        <v>427.15198597054064</v>
      </c>
      <c r="L32" s="638">
        <f t="shared" si="6"/>
        <v>53906.077170009507</v>
      </c>
      <c r="M32" s="638">
        <f t="shared" si="6"/>
        <v>7088.5099248819015</v>
      </c>
      <c r="N32" s="638">
        <f t="shared" si="6"/>
        <v>40034.143849523811</v>
      </c>
      <c r="O32" s="638">
        <f t="shared" si="6"/>
        <v>9781.9349846507066</v>
      </c>
      <c r="P32" s="638">
        <f t="shared" si="6"/>
        <v>53807.934999999998</v>
      </c>
      <c r="Q32" s="638">
        <f t="shared" si="6"/>
        <v>881.40165022203644</v>
      </c>
      <c r="R32" s="638">
        <f t="shared" si="6"/>
        <v>642.68399999999997</v>
      </c>
      <c r="S32" s="638">
        <f t="shared" si="6"/>
        <v>20.27</v>
      </c>
      <c r="T32" s="638">
        <f t="shared" si="6"/>
        <v>0</v>
      </c>
      <c r="U32" s="638">
        <f t="shared" si="6"/>
        <v>0</v>
      </c>
      <c r="V32" s="638">
        <f t="shared" si="6"/>
        <v>0</v>
      </c>
    </row>
    <row r="33" spans="1:22" x14ac:dyDescent="0.25">
      <c r="B33" s="634" t="s">
        <v>831</v>
      </c>
      <c r="C33" s="635"/>
      <c r="D33" s="635"/>
      <c r="E33" s="635"/>
      <c r="F33" s="635"/>
      <c r="G33" s="636"/>
      <c r="H33" s="636"/>
      <c r="I33" s="635"/>
      <c r="J33" s="635"/>
      <c r="K33" s="635"/>
      <c r="L33" s="635"/>
      <c r="M33" s="635"/>
      <c r="N33" s="635"/>
      <c r="O33" s="635"/>
      <c r="P33" s="635"/>
      <c r="Q33" s="635"/>
      <c r="R33" s="635"/>
      <c r="S33" s="635"/>
      <c r="T33" s="636"/>
      <c r="U33" s="636"/>
      <c r="V33" s="636"/>
    </row>
    <row r="34" spans="1:22" x14ac:dyDescent="0.25">
      <c r="A34" s="628">
        <v>33</v>
      </c>
      <c r="B34" s="634" t="s">
        <v>832</v>
      </c>
      <c r="C34" s="635">
        <f>HLOOKUP(CONCATENATE($B$2+2005,C$2),BECO_Datos!$D$3:$HN$85,$A34,FALSE)</f>
        <v>0</v>
      </c>
      <c r="D34" s="635">
        <f>HLOOKUP(CONCATENATE($B$2+2005,D$2),BECO_Datos!$D$3:$HN$85,$A34,FALSE)</f>
        <v>0</v>
      </c>
      <c r="E34" s="635">
        <f>HLOOKUP(CONCATENATE($B$2+2005,E$2),BECO_Datos!$D$3:$HN$85,$A34,FALSE)</f>
        <v>0</v>
      </c>
      <c r="F34" s="635">
        <f>HLOOKUP(CONCATENATE($B$2+2005,F$2),BECO_Datos!$D$3:$HN$85,$A34,FALSE)</f>
        <v>0</v>
      </c>
      <c r="G34" s="636"/>
      <c r="H34" s="636"/>
      <c r="I34" s="635">
        <f>HLOOKUP(CONCATENATE($B$2+2005,I$2),BECO_Datos!$D$3:$HN$85,$A34,FALSE)</f>
        <v>0</v>
      </c>
      <c r="J34" s="635">
        <f>HLOOKUP(CONCATENATE($B$2+2005,J$2),BECO_Datos!$D$3:$HN$85,$A34,FALSE)</f>
        <v>904.04917999999998</v>
      </c>
      <c r="K34" s="635">
        <f>HLOOKUP(CONCATENATE($B$2+2005,K$2),BECO_Datos!$D$3:$HN$85,$A34,FALSE)</f>
        <v>0</v>
      </c>
      <c r="L34" s="635">
        <f>HLOOKUP(CONCATENATE($B$2+2005,L$2),BECO_Datos!$D$3:$HN$85,$A34,FALSE)</f>
        <v>0</v>
      </c>
      <c r="M34" s="635">
        <f>HLOOKUP(CONCATENATE($B$2+2005,M$2),BECO_Datos!$D$3:$HN$85,$A34,FALSE)</f>
        <v>0</v>
      </c>
      <c r="N34" s="635">
        <f>HLOOKUP(CONCATENATE($B$2+2005,N$2),BECO_Datos!$D$3:$HN$85,$A34,FALSE)</f>
        <v>0</v>
      </c>
      <c r="O34" s="635">
        <f>HLOOKUP(CONCATENATE($B$2+2005,O$2),BECO_Datos!$D$3:$HN$85,$A34,FALSE)</f>
        <v>0</v>
      </c>
      <c r="P34" s="635">
        <f>HLOOKUP(CONCATENATE($B$2+2005,P$2),BECO_Datos!$D$3:$HN$85,$A34,FALSE)</f>
        <v>0</v>
      </c>
      <c r="Q34" s="635">
        <f>HLOOKUP(CONCATENATE($B$2+2005,Q$2),BECO_Datos!$D$3:$HN$85,$A34,FALSE)</f>
        <v>0</v>
      </c>
      <c r="R34" s="635">
        <f>HLOOKUP(CONCATENATE($B$2+2005,R$2),BECO_Datos!$D$3:$HN$85,$A34,FALSE)</f>
        <v>0</v>
      </c>
      <c r="S34" s="635">
        <f>HLOOKUP(CONCATENATE($B$2+2005,S$2),BECO_Datos!$D$3:$HN$85,$A34,FALSE)</f>
        <v>0</v>
      </c>
      <c r="T34" s="636"/>
      <c r="U34" s="636"/>
      <c r="V34" s="636"/>
    </row>
    <row r="35" spans="1:22" x14ac:dyDescent="0.25">
      <c r="B35" s="634" t="s">
        <v>833</v>
      </c>
      <c r="C35" s="635"/>
      <c r="D35" s="635"/>
      <c r="E35" s="635"/>
      <c r="F35" s="635"/>
      <c r="G35" s="636"/>
      <c r="H35" s="636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6"/>
      <c r="U35" s="636"/>
      <c r="V35" s="636"/>
    </row>
    <row r="36" spans="1:22" x14ac:dyDescent="0.25">
      <c r="B36" s="634" t="s">
        <v>834</v>
      </c>
      <c r="C36" s="635"/>
      <c r="D36" s="635"/>
      <c r="E36" s="635"/>
      <c r="F36" s="635"/>
      <c r="G36" s="636"/>
      <c r="H36" s="636"/>
      <c r="I36" s="635"/>
      <c r="J36" s="635"/>
      <c r="K36" s="635"/>
      <c r="L36" s="635"/>
      <c r="M36" s="635"/>
      <c r="N36" s="635"/>
      <c r="O36" s="635"/>
      <c r="P36" s="635"/>
      <c r="Q36" s="635"/>
      <c r="R36" s="635"/>
      <c r="S36" s="635"/>
      <c r="T36" s="636"/>
      <c r="U36" s="636"/>
      <c r="V36" s="636"/>
    </row>
    <row r="37" spans="1:22" x14ac:dyDescent="0.25">
      <c r="B37" s="634" t="s">
        <v>835</v>
      </c>
      <c r="C37" s="635"/>
      <c r="D37" s="635"/>
      <c r="E37" s="635"/>
      <c r="F37" s="635"/>
      <c r="G37" s="636"/>
      <c r="H37" s="636"/>
      <c r="I37" s="635"/>
      <c r="J37" s="635"/>
      <c r="K37" s="635"/>
      <c r="L37" s="635"/>
      <c r="M37" s="635"/>
      <c r="N37" s="635"/>
      <c r="O37" s="635"/>
      <c r="P37" s="635"/>
      <c r="Q37" s="635"/>
      <c r="R37" s="635"/>
      <c r="S37" s="635"/>
      <c r="T37" s="636"/>
      <c r="U37" s="636"/>
      <c r="V37" s="636"/>
    </row>
    <row r="38" spans="1:22" x14ac:dyDescent="0.25">
      <c r="B38" s="634" t="s">
        <v>836</v>
      </c>
      <c r="C38" s="635"/>
      <c r="D38" s="635"/>
      <c r="E38" s="635"/>
      <c r="F38" s="635"/>
      <c r="G38" s="636"/>
      <c r="H38" s="636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5"/>
      <c r="T38" s="636"/>
      <c r="U38" s="636"/>
      <c r="V38" s="636"/>
    </row>
    <row r="39" spans="1:22" s="627" customFormat="1" x14ac:dyDescent="0.25">
      <c r="A39" s="626"/>
      <c r="B39" s="637" t="s">
        <v>838</v>
      </c>
      <c r="C39" s="638">
        <f>SUM(C33:C38)</f>
        <v>0</v>
      </c>
      <c r="D39" s="638">
        <f t="shared" ref="D39:V39" si="7">SUM(D33:D38)</f>
        <v>0</v>
      </c>
      <c r="E39" s="638">
        <f t="shared" si="7"/>
        <v>0</v>
      </c>
      <c r="F39" s="638">
        <f t="shared" si="7"/>
        <v>0</v>
      </c>
      <c r="G39" s="638">
        <f t="shared" si="7"/>
        <v>0</v>
      </c>
      <c r="H39" s="638">
        <f t="shared" si="7"/>
        <v>0</v>
      </c>
      <c r="I39" s="638">
        <f t="shared" si="7"/>
        <v>0</v>
      </c>
      <c r="J39" s="638">
        <f t="shared" si="7"/>
        <v>904.04917999999998</v>
      </c>
      <c r="K39" s="638">
        <f t="shared" si="7"/>
        <v>0</v>
      </c>
      <c r="L39" s="638">
        <f t="shared" si="7"/>
        <v>0</v>
      </c>
      <c r="M39" s="638">
        <f t="shared" si="7"/>
        <v>0</v>
      </c>
      <c r="N39" s="638">
        <f t="shared" si="7"/>
        <v>0</v>
      </c>
      <c r="O39" s="638">
        <f t="shared" si="7"/>
        <v>0</v>
      </c>
      <c r="P39" s="638">
        <f t="shared" si="7"/>
        <v>0</v>
      </c>
      <c r="Q39" s="638">
        <f t="shared" si="7"/>
        <v>0</v>
      </c>
      <c r="R39" s="638">
        <f t="shared" si="7"/>
        <v>0</v>
      </c>
      <c r="S39" s="638">
        <f t="shared" si="7"/>
        <v>0</v>
      </c>
      <c r="T39" s="638">
        <f t="shared" si="7"/>
        <v>0</v>
      </c>
      <c r="U39" s="638">
        <f t="shared" si="7"/>
        <v>0</v>
      </c>
      <c r="V39" s="638">
        <f t="shared" si="7"/>
        <v>0</v>
      </c>
    </row>
    <row r="40" spans="1:22" s="627" customFormat="1" x14ac:dyDescent="0.25">
      <c r="A40" s="626"/>
      <c r="B40" s="637" t="s">
        <v>839</v>
      </c>
      <c r="C40" s="638">
        <f>C32+C39</f>
        <v>81.54549999999999</v>
      </c>
      <c r="D40" s="638">
        <f t="shared" ref="D40:V40" si="8">D32+D39</f>
        <v>206472.84805273384</v>
      </c>
      <c r="E40" s="638">
        <f t="shared" si="8"/>
        <v>3389.05</v>
      </c>
      <c r="F40" s="638">
        <f t="shared" si="8"/>
        <v>138.59757323792167</v>
      </c>
      <c r="G40" s="638">
        <f t="shared" si="8"/>
        <v>0</v>
      </c>
      <c r="H40" s="638">
        <f t="shared" si="8"/>
        <v>0</v>
      </c>
      <c r="I40" s="638">
        <f t="shared" si="8"/>
        <v>3793.2302000011537</v>
      </c>
      <c r="J40" s="638">
        <f t="shared" si="8"/>
        <v>5768.1951799999997</v>
      </c>
      <c r="K40" s="638">
        <f t="shared" si="8"/>
        <v>427.15198597054064</v>
      </c>
      <c r="L40" s="638">
        <f t="shared" si="8"/>
        <v>53906.077170009507</v>
      </c>
      <c r="M40" s="638">
        <f t="shared" si="8"/>
        <v>7088.5099248819015</v>
      </c>
      <c r="N40" s="638">
        <f t="shared" si="8"/>
        <v>40034.143849523811</v>
      </c>
      <c r="O40" s="638">
        <f t="shared" si="8"/>
        <v>9781.9349846507066</v>
      </c>
      <c r="P40" s="638">
        <f t="shared" si="8"/>
        <v>53807.934999999998</v>
      </c>
      <c r="Q40" s="638">
        <f t="shared" si="8"/>
        <v>881.40165022203644</v>
      </c>
      <c r="R40" s="638">
        <f t="shared" si="8"/>
        <v>642.68399999999997</v>
      </c>
      <c r="S40" s="638">
        <f t="shared" si="8"/>
        <v>20.27</v>
      </c>
      <c r="T40" s="638">
        <f t="shared" si="8"/>
        <v>0</v>
      </c>
      <c r="U40" s="638">
        <f t="shared" si="8"/>
        <v>0</v>
      </c>
      <c r="V40" s="638">
        <f t="shared" si="8"/>
        <v>0</v>
      </c>
    </row>
    <row r="50" spans="2:25" x14ac:dyDescent="0.25">
      <c r="B50" s="639" t="s">
        <v>840</v>
      </c>
      <c r="C50" s="630"/>
    </row>
    <row r="51" spans="2:25" x14ac:dyDescent="0.25">
      <c r="B51" s="640" t="s">
        <v>841</v>
      </c>
    </row>
    <row r="52" spans="2:25" x14ac:dyDescent="0.25">
      <c r="B52" s="640" t="s">
        <v>842</v>
      </c>
    </row>
    <row r="53" spans="2:25" x14ac:dyDescent="0.25">
      <c r="Y53" s="629" t="s">
        <v>843</v>
      </c>
    </row>
  </sheetData>
  <pageMargins left="0.7" right="0.7" top="0.75" bottom="0.75" header="0.3" footer="0.3"/>
  <pageSetup paperSize="9"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N120"/>
  <sheetViews>
    <sheetView topLeftCell="A40" workbookViewId="0">
      <selection activeCell="E2" sqref="E2"/>
    </sheetView>
  </sheetViews>
  <sheetFormatPr baseColWidth="10" defaultColWidth="9.140625" defaultRowHeight="12.75" x14ac:dyDescent="0.25"/>
  <cols>
    <col min="1" max="1" width="3" style="12" bestFit="1" customWidth="1"/>
    <col min="2" max="2" width="46.5703125" style="8" bestFit="1" customWidth="1"/>
    <col min="3" max="3" width="2.85546875" style="8" customWidth="1"/>
    <col min="4" max="11" width="10" style="8" customWidth="1"/>
    <col min="12" max="16384" width="9.140625" style="8"/>
  </cols>
  <sheetData>
    <row r="1" spans="1:326" s="162" customFormat="1" ht="22.5" customHeight="1" x14ac:dyDescent="0.25">
      <c r="B1" s="13">
        <v>1</v>
      </c>
      <c r="C1" s="13">
        <f>B1+1</f>
        <v>2</v>
      </c>
      <c r="D1" s="13">
        <f t="shared" ref="D1:T1" si="0">C1+1</f>
        <v>3</v>
      </c>
      <c r="E1" s="13">
        <f t="shared" si="0"/>
        <v>4</v>
      </c>
      <c r="F1" s="13">
        <f t="shared" si="0"/>
        <v>5</v>
      </c>
      <c r="G1" s="13">
        <f t="shared" si="0"/>
        <v>6</v>
      </c>
      <c r="H1" s="13">
        <f t="shared" si="0"/>
        <v>7</v>
      </c>
      <c r="I1" s="13">
        <f t="shared" si="0"/>
        <v>8</v>
      </c>
      <c r="J1" s="13">
        <f t="shared" si="0"/>
        <v>9</v>
      </c>
      <c r="K1" s="13">
        <f t="shared" si="0"/>
        <v>10</v>
      </c>
      <c r="L1" s="13">
        <f t="shared" si="0"/>
        <v>11</v>
      </c>
      <c r="M1" s="13">
        <f t="shared" si="0"/>
        <v>12</v>
      </c>
      <c r="N1" s="13">
        <f t="shared" si="0"/>
        <v>13</v>
      </c>
      <c r="O1" s="13">
        <f t="shared" si="0"/>
        <v>14</v>
      </c>
      <c r="P1" s="13">
        <f t="shared" si="0"/>
        <v>15</v>
      </c>
      <c r="Q1" s="13">
        <f t="shared" si="0"/>
        <v>16</v>
      </c>
      <c r="R1" s="13">
        <f t="shared" si="0"/>
        <v>17</v>
      </c>
      <c r="S1" s="13">
        <f t="shared" si="0"/>
        <v>18</v>
      </c>
      <c r="T1" s="13">
        <f t="shared" si="0"/>
        <v>19</v>
      </c>
      <c r="U1" s="13">
        <f t="shared" ref="U1:AK1" si="1">T1+1</f>
        <v>20</v>
      </c>
      <c r="V1" s="13">
        <f t="shared" si="1"/>
        <v>21</v>
      </c>
      <c r="W1" s="13">
        <f t="shared" si="1"/>
        <v>22</v>
      </c>
      <c r="X1" s="13">
        <f t="shared" si="1"/>
        <v>23</v>
      </c>
      <c r="Y1" s="13">
        <f t="shared" si="1"/>
        <v>24</v>
      </c>
      <c r="Z1" s="13">
        <f t="shared" si="1"/>
        <v>25</v>
      </c>
      <c r="AA1" s="13">
        <f t="shared" si="1"/>
        <v>26</v>
      </c>
      <c r="AB1" s="13">
        <f t="shared" si="1"/>
        <v>27</v>
      </c>
      <c r="AC1" s="13">
        <f t="shared" si="1"/>
        <v>28</v>
      </c>
      <c r="AD1" s="13">
        <f t="shared" si="1"/>
        <v>29</v>
      </c>
      <c r="AE1" s="13">
        <f t="shared" si="1"/>
        <v>30</v>
      </c>
      <c r="AF1" s="13">
        <f t="shared" si="1"/>
        <v>31</v>
      </c>
      <c r="AG1" s="13">
        <f t="shared" si="1"/>
        <v>32</v>
      </c>
      <c r="AH1" s="13">
        <f t="shared" si="1"/>
        <v>33</v>
      </c>
      <c r="AI1" s="13">
        <f t="shared" si="1"/>
        <v>34</v>
      </c>
      <c r="AJ1" s="13">
        <f t="shared" si="1"/>
        <v>35</v>
      </c>
      <c r="AK1" s="13">
        <f t="shared" si="1"/>
        <v>36</v>
      </c>
      <c r="AL1" s="13">
        <f t="shared" ref="AL1:BS1" si="2">AK1+1</f>
        <v>37</v>
      </c>
      <c r="AM1" s="13">
        <f t="shared" si="2"/>
        <v>38</v>
      </c>
      <c r="AN1" s="13">
        <f t="shared" si="2"/>
        <v>39</v>
      </c>
      <c r="AO1" s="13">
        <f t="shared" si="2"/>
        <v>40</v>
      </c>
      <c r="AP1" s="13">
        <f t="shared" si="2"/>
        <v>41</v>
      </c>
      <c r="AQ1" s="13">
        <f t="shared" si="2"/>
        <v>42</v>
      </c>
      <c r="AR1" s="13">
        <f t="shared" si="2"/>
        <v>43</v>
      </c>
      <c r="AS1" s="13">
        <f t="shared" si="2"/>
        <v>44</v>
      </c>
      <c r="AT1" s="13">
        <f t="shared" si="2"/>
        <v>45</v>
      </c>
      <c r="AU1" s="13">
        <f t="shared" si="2"/>
        <v>46</v>
      </c>
      <c r="AV1" s="13">
        <f t="shared" si="2"/>
        <v>47</v>
      </c>
      <c r="AW1" s="13">
        <f t="shared" si="2"/>
        <v>48</v>
      </c>
      <c r="AX1" s="13">
        <f t="shared" si="2"/>
        <v>49</v>
      </c>
      <c r="AY1" s="13">
        <f t="shared" si="2"/>
        <v>50</v>
      </c>
      <c r="AZ1" s="13">
        <f t="shared" si="2"/>
        <v>51</v>
      </c>
      <c r="BA1" s="13">
        <f t="shared" si="2"/>
        <v>52</v>
      </c>
      <c r="BB1" s="13">
        <f t="shared" si="2"/>
        <v>53</v>
      </c>
      <c r="BC1" s="13">
        <f t="shared" si="2"/>
        <v>54</v>
      </c>
      <c r="BD1" s="13">
        <f t="shared" si="2"/>
        <v>55</v>
      </c>
      <c r="BE1" s="13">
        <f t="shared" si="2"/>
        <v>56</v>
      </c>
      <c r="BF1" s="13">
        <f t="shared" si="2"/>
        <v>57</v>
      </c>
      <c r="BG1" s="13">
        <f t="shared" si="2"/>
        <v>58</v>
      </c>
      <c r="BH1" s="13">
        <f t="shared" si="2"/>
        <v>59</v>
      </c>
      <c r="BI1" s="13">
        <f t="shared" si="2"/>
        <v>60</v>
      </c>
      <c r="BJ1" s="13">
        <f t="shared" si="2"/>
        <v>61</v>
      </c>
      <c r="BK1" s="13">
        <f t="shared" si="2"/>
        <v>62</v>
      </c>
      <c r="BL1" s="13">
        <f t="shared" si="2"/>
        <v>63</v>
      </c>
      <c r="BM1" s="13">
        <f t="shared" si="2"/>
        <v>64</v>
      </c>
      <c r="BN1" s="13">
        <f t="shared" si="2"/>
        <v>65</v>
      </c>
      <c r="BO1" s="13">
        <f t="shared" si="2"/>
        <v>66</v>
      </c>
      <c r="BP1" s="13">
        <f t="shared" si="2"/>
        <v>67</v>
      </c>
      <c r="BQ1" s="13">
        <f t="shared" si="2"/>
        <v>68</v>
      </c>
      <c r="BR1" s="13">
        <f t="shared" si="2"/>
        <v>69</v>
      </c>
      <c r="BS1" s="13">
        <f t="shared" si="2"/>
        <v>70</v>
      </c>
      <c r="BT1" s="13">
        <f t="shared" ref="BT1:EV1" si="3">BS1+1</f>
        <v>71</v>
      </c>
      <c r="BU1" s="13">
        <f t="shared" si="3"/>
        <v>72</v>
      </c>
      <c r="BV1" s="13">
        <f t="shared" si="3"/>
        <v>73</v>
      </c>
      <c r="BW1" s="13">
        <f t="shared" si="3"/>
        <v>74</v>
      </c>
      <c r="BX1" s="13">
        <f t="shared" si="3"/>
        <v>75</v>
      </c>
      <c r="BY1" s="13">
        <f t="shared" si="3"/>
        <v>76</v>
      </c>
      <c r="BZ1" s="13">
        <f t="shared" si="3"/>
        <v>77</v>
      </c>
      <c r="CA1" s="13">
        <f t="shared" si="3"/>
        <v>78</v>
      </c>
      <c r="CB1" s="13">
        <f t="shared" si="3"/>
        <v>79</v>
      </c>
      <c r="CC1" s="13">
        <f t="shared" si="3"/>
        <v>80</v>
      </c>
      <c r="CD1" s="13">
        <f t="shared" si="3"/>
        <v>81</v>
      </c>
      <c r="CE1" s="13">
        <f t="shared" si="3"/>
        <v>82</v>
      </c>
      <c r="CF1" s="13">
        <f t="shared" si="3"/>
        <v>83</v>
      </c>
      <c r="CG1" s="13">
        <f t="shared" si="3"/>
        <v>84</v>
      </c>
      <c r="CH1" s="13">
        <f t="shared" si="3"/>
        <v>85</v>
      </c>
      <c r="CI1" s="13">
        <f t="shared" si="3"/>
        <v>86</v>
      </c>
      <c r="CJ1" s="13">
        <f t="shared" si="3"/>
        <v>87</v>
      </c>
      <c r="CK1" s="13">
        <f t="shared" si="3"/>
        <v>88</v>
      </c>
      <c r="CL1" s="13">
        <f t="shared" si="3"/>
        <v>89</v>
      </c>
      <c r="CM1" s="13">
        <f t="shared" si="3"/>
        <v>90</v>
      </c>
      <c r="CN1" s="13">
        <f t="shared" si="3"/>
        <v>91</v>
      </c>
      <c r="CO1" s="13">
        <f t="shared" si="3"/>
        <v>92</v>
      </c>
      <c r="CP1" s="13">
        <f t="shared" si="3"/>
        <v>93</v>
      </c>
      <c r="CQ1" s="13">
        <f t="shared" si="3"/>
        <v>94</v>
      </c>
      <c r="CR1" s="13">
        <f t="shared" si="3"/>
        <v>95</v>
      </c>
      <c r="CS1" s="13">
        <f t="shared" si="3"/>
        <v>96</v>
      </c>
      <c r="CT1" s="13">
        <f t="shared" si="3"/>
        <v>97</v>
      </c>
      <c r="CU1" s="13">
        <f t="shared" si="3"/>
        <v>98</v>
      </c>
      <c r="CV1" s="13">
        <f t="shared" si="3"/>
        <v>99</v>
      </c>
      <c r="CW1" s="13">
        <f t="shared" si="3"/>
        <v>100</v>
      </c>
      <c r="CX1" s="13">
        <f t="shared" si="3"/>
        <v>101</v>
      </c>
      <c r="CY1" s="13">
        <f t="shared" si="3"/>
        <v>102</v>
      </c>
      <c r="CZ1" s="13">
        <f t="shared" si="3"/>
        <v>103</v>
      </c>
      <c r="DA1" s="13">
        <f t="shared" si="3"/>
        <v>104</v>
      </c>
      <c r="DB1" s="13">
        <f t="shared" si="3"/>
        <v>105</v>
      </c>
      <c r="DC1" s="13">
        <f t="shared" si="3"/>
        <v>106</v>
      </c>
      <c r="DD1" s="13">
        <f t="shared" si="3"/>
        <v>107</v>
      </c>
      <c r="DE1" s="13">
        <f t="shared" si="3"/>
        <v>108</v>
      </c>
      <c r="DF1" s="13">
        <f t="shared" si="3"/>
        <v>109</v>
      </c>
      <c r="DG1" s="13">
        <f t="shared" si="3"/>
        <v>110</v>
      </c>
      <c r="DH1" s="13">
        <f t="shared" si="3"/>
        <v>111</v>
      </c>
      <c r="DI1" s="13">
        <f t="shared" si="3"/>
        <v>112</v>
      </c>
      <c r="DJ1" s="13">
        <f t="shared" si="3"/>
        <v>113</v>
      </c>
      <c r="DK1" s="13">
        <f t="shared" si="3"/>
        <v>114</v>
      </c>
      <c r="DL1" s="13">
        <f t="shared" si="3"/>
        <v>115</v>
      </c>
      <c r="DM1" s="13">
        <f t="shared" si="3"/>
        <v>116</v>
      </c>
      <c r="DN1" s="13">
        <f t="shared" si="3"/>
        <v>117</v>
      </c>
      <c r="DO1" s="13">
        <f t="shared" si="3"/>
        <v>118</v>
      </c>
      <c r="DP1" s="13">
        <f t="shared" si="3"/>
        <v>119</v>
      </c>
      <c r="DQ1" s="13">
        <f t="shared" si="3"/>
        <v>120</v>
      </c>
      <c r="DR1" s="13">
        <f t="shared" si="3"/>
        <v>121</v>
      </c>
      <c r="DS1" s="13">
        <f t="shared" ref="DS1" si="4">DR1+1</f>
        <v>122</v>
      </c>
      <c r="DT1" s="13">
        <f t="shared" ref="DT1" si="5">DS1+1</f>
        <v>123</v>
      </c>
      <c r="DU1" s="13">
        <f t="shared" ref="DU1" si="6">DT1+1</f>
        <v>124</v>
      </c>
      <c r="DV1" s="13">
        <f t="shared" ref="DV1" si="7">DU1+1</f>
        <v>125</v>
      </c>
      <c r="DW1" s="13">
        <f t="shared" ref="DW1" si="8">DV1+1</f>
        <v>126</v>
      </c>
      <c r="DX1" s="13">
        <f t="shared" ref="DX1" si="9">DW1+1</f>
        <v>127</v>
      </c>
      <c r="DY1" s="13">
        <f t="shared" ref="DY1" si="10">DX1+1</f>
        <v>128</v>
      </c>
      <c r="DZ1" s="13">
        <f t="shared" ref="DZ1" si="11">DY1+1</f>
        <v>129</v>
      </c>
      <c r="EA1" s="13">
        <f t="shared" ref="EA1" si="12">DZ1+1</f>
        <v>130</v>
      </c>
      <c r="EB1" s="13">
        <f t="shared" ref="EB1" si="13">EA1+1</f>
        <v>131</v>
      </c>
      <c r="EC1" s="13">
        <f t="shared" ref="EC1" si="14">EB1+1</f>
        <v>132</v>
      </c>
      <c r="ED1" s="13">
        <f t="shared" ref="ED1" si="15">EC1+1</f>
        <v>133</v>
      </c>
      <c r="EE1" s="13">
        <f t="shared" ref="EE1" si="16">ED1+1</f>
        <v>134</v>
      </c>
      <c r="EF1" s="13">
        <f t="shared" ref="EF1" si="17">EE1+1</f>
        <v>135</v>
      </c>
      <c r="EG1" s="13">
        <f t="shared" ref="EG1" si="18">EF1+1</f>
        <v>136</v>
      </c>
      <c r="EH1" s="13">
        <f t="shared" ref="EH1" si="19">EG1+1</f>
        <v>137</v>
      </c>
      <c r="EI1" s="13">
        <f t="shared" ref="EI1" si="20">EH1+1</f>
        <v>138</v>
      </c>
      <c r="EJ1" s="13">
        <f>DR1+1</f>
        <v>122</v>
      </c>
      <c r="EK1" s="13">
        <f t="shared" si="3"/>
        <v>123</v>
      </c>
      <c r="EL1" s="13">
        <f t="shared" si="3"/>
        <v>124</v>
      </c>
      <c r="EM1" s="13">
        <f t="shared" si="3"/>
        <v>125</v>
      </c>
      <c r="EN1" s="13">
        <f t="shared" si="3"/>
        <v>126</v>
      </c>
      <c r="EO1" s="13">
        <f t="shared" si="3"/>
        <v>127</v>
      </c>
      <c r="EP1" s="13">
        <f t="shared" si="3"/>
        <v>128</v>
      </c>
      <c r="EQ1" s="13">
        <f t="shared" si="3"/>
        <v>129</v>
      </c>
      <c r="ER1" s="13">
        <f t="shared" si="3"/>
        <v>130</v>
      </c>
      <c r="ES1" s="13">
        <f t="shared" si="3"/>
        <v>131</v>
      </c>
      <c r="ET1" s="13">
        <f t="shared" si="3"/>
        <v>132</v>
      </c>
      <c r="EU1" s="13">
        <f t="shared" si="3"/>
        <v>133</v>
      </c>
      <c r="EV1" s="13">
        <f t="shared" si="3"/>
        <v>134</v>
      </c>
      <c r="EW1" s="13">
        <f t="shared" ref="EW1:HH1" si="21">EV1+1</f>
        <v>135</v>
      </c>
      <c r="EX1" s="13">
        <f t="shared" si="21"/>
        <v>136</v>
      </c>
      <c r="EY1" s="13">
        <f t="shared" si="21"/>
        <v>137</v>
      </c>
      <c r="EZ1" s="13">
        <f t="shared" si="21"/>
        <v>138</v>
      </c>
      <c r="FA1" s="13">
        <f t="shared" si="21"/>
        <v>139</v>
      </c>
      <c r="FB1" s="13">
        <f t="shared" si="21"/>
        <v>140</v>
      </c>
      <c r="FC1" s="13">
        <f t="shared" si="21"/>
        <v>141</v>
      </c>
      <c r="FD1" s="13">
        <f t="shared" si="21"/>
        <v>142</v>
      </c>
      <c r="FE1" s="13">
        <f t="shared" si="21"/>
        <v>143</v>
      </c>
      <c r="FF1" s="13">
        <f t="shared" si="21"/>
        <v>144</v>
      </c>
      <c r="FG1" s="13">
        <f t="shared" si="21"/>
        <v>145</v>
      </c>
      <c r="FH1" s="13">
        <f t="shared" si="21"/>
        <v>146</v>
      </c>
      <c r="FI1" s="13">
        <f t="shared" si="21"/>
        <v>147</v>
      </c>
      <c r="FJ1" s="13">
        <f t="shared" si="21"/>
        <v>148</v>
      </c>
      <c r="FK1" s="13">
        <f t="shared" si="21"/>
        <v>149</v>
      </c>
      <c r="FL1" s="13">
        <f t="shared" si="21"/>
        <v>150</v>
      </c>
      <c r="FM1" s="13">
        <f t="shared" si="21"/>
        <v>151</v>
      </c>
      <c r="FN1" s="13">
        <f t="shared" si="21"/>
        <v>152</v>
      </c>
      <c r="FO1" s="13">
        <f t="shared" si="21"/>
        <v>153</v>
      </c>
      <c r="FP1" s="13">
        <f t="shared" si="21"/>
        <v>154</v>
      </c>
      <c r="FQ1" s="13">
        <f t="shared" si="21"/>
        <v>155</v>
      </c>
      <c r="FR1" s="13">
        <f t="shared" si="21"/>
        <v>156</v>
      </c>
      <c r="FS1" s="13">
        <f t="shared" si="21"/>
        <v>157</v>
      </c>
      <c r="FT1" s="13">
        <f t="shared" si="21"/>
        <v>158</v>
      </c>
      <c r="FU1" s="13">
        <f t="shared" si="21"/>
        <v>159</v>
      </c>
      <c r="FV1" s="13">
        <f t="shared" si="21"/>
        <v>160</v>
      </c>
      <c r="FW1" s="13">
        <f t="shared" si="21"/>
        <v>161</v>
      </c>
      <c r="FX1" s="13">
        <f t="shared" si="21"/>
        <v>162</v>
      </c>
      <c r="FY1" s="13">
        <f t="shared" si="21"/>
        <v>163</v>
      </c>
      <c r="FZ1" s="13">
        <f t="shared" si="21"/>
        <v>164</v>
      </c>
      <c r="GA1" s="13">
        <f t="shared" si="21"/>
        <v>165</v>
      </c>
      <c r="GB1" s="13">
        <f t="shared" si="21"/>
        <v>166</v>
      </c>
      <c r="GC1" s="13">
        <f t="shared" si="21"/>
        <v>167</v>
      </c>
      <c r="GD1" s="13">
        <f t="shared" si="21"/>
        <v>168</v>
      </c>
      <c r="GE1" s="13">
        <f t="shared" si="21"/>
        <v>169</v>
      </c>
      <c r="GF1" s="13">
        <f t="shared" si="21"/>
        <v>170</v>
      </c>
      <c r="GG1" s="13">
        <f t="shared" si="21"/>
        <v>171</v>
      </c>
      <c r="GH1" s="13">
        <f t="shared" si="21"/>
        <v>172</v>
      </c>
      <c r="GI1" s="13">
        <f t="shared" si="21"/>
        <v>173</v>
      </c>
      <c r="GJ1" s="13">
        <f t="shared" si="21"/>
        <v>174</v>
      </c>
      <c r="GK1" s="13">
        <f t="shared" si="21"/>
        <v>175</v>
      </c>
      <c r="GL1" s="13">
        <f t="shared" si="21"/>
        <v>176</v>
      </c>
      <c r="GM1" s="13">
        <f t="shared" si="21"/>
        <v>177</v>
      </c>
      <c r="GN1" s="13">
        <f t="shared" si="21"/>
        <v>178</v>
      </c>
      <c r="GO1" s="13">
        <f t="shared" si="21"/>
        <v>179</v>
      </c>
      <c r="GP1" s="13">
        <f t="shared" si="21"/>
        <v>180</v>
      </c>
      <c r="GQ1" s="13">
        <f t="shared" si="21"/>
        <v>181</v>
      </c>
      <c r="GR1" s="13">
        <f t="shared" si="21"/>
        <v>182</v>
      </c>
      <c r="GS1" s="13">
        <f t="shared" si="21"/>
        <v>183</v>
      </c>
      <c r="GT1" s="13">
        <f t="shared" si="21"/>
        <v>184</v>
      </c>
      <c r="GU1" s="13">
        <f t="shared" si="21"/>
        <v>185</v>
      </c>
      <c r="GV1" s="13">
        <f t="shared" si="21"/>
        <v>186</v>
      </c>
      <c r="GW1" s="13">
        <f t="shared" si="21"/>
        <v>187</v>
      </c>
      <c r="GX1" s="13">
        <f t="shared" si="21"/>
        <v>188</v>
      </c>
      <c r="GY1" s="13">
        <f t="shared" si="21"/>
        <v>189</v>
      </c>
      <c r="GZ1" s="13">
        <f t="shared" si="21"/>
        <v>190</v>
      </c>
      <c r="HA1" s="13">
        <f t="shared" si="21"/>
        <v>191</v>
      </c>
      <c r="HB1" s="13">
        <f t="shared" si="21"/>
        <v>192</v>
      </c>
      <c r="HC1" s="13">
        <f t="shared" si="21"/>
        <v>193</v>
      </c>
      <c r="HD1" s="13">
        <f t="shared" si="21"/>
        <v>194</v>
      </c>
      <c r="HE1" s="13">
        <f t="shared" si="21"/>
        <v>195</v>
      </c>
      <c r="HF1" s="13">
        <f t="shared" si="21"/>
        <v>196</v>
      </c>
      <c r="HG1" s="13">
        <f t="shared" si="21"/>
        <v>197</v>
      </c>
      <c r="HH1" s="13">
        <f t="shared" si="21"/>
        <v>198</v>
      </c>
      <c r="HI1" s="13">
        <f t="shared" ref="HI1:JT1" si="22">HH1+1</f>
        <v>199</v>
      </c>
      <c r="HJ1" s="13">
        <f t="shared" si="22"/>
        <v>200</v>
      </c>
      <c r="HK1" s="13">
        <f t="shared" si="22"/>
        <v>201</v>
      </c>
      <c r="HL1" s="13">
        <f t="shared" si="22"/>
        <v>202</v>
      </c>
      <c r="HM1" s="13">
        <f t="shared" si="22"/>
        <v>203</v>
      </c>
      <c r="HN1" s="13">
        <f t="shared" si="22"/>
        <v>204</v>
      </c>
      <c r="HO1" s="13">
        <f t="shared" si="22"/>
        <v>205</v>
      </c>
      <c r="HP1" s="13">
        <f t="shared" si="22"/>
        <v>206</v>
      </c>
      <c r="HQ1" s="13">
        <f t="shared" si="22"/>
        <v>207</v>
      </c>
      <c r="HR1" s="13">
        <f t="shared" si="22"/>
        <v>208</v>
      </c>
      <c r="HS1" s="13">
        <f t="shared" si="22"/>
        <v>209</v>
      </c>
      <c r="HT1" s="13">
        <f t="shared" si="22"/>
        <v>210</v>
      </c>
      <c r="HU1" s="13">
        <f t="shared" si="22"/>
        <v>211</v>
      </c>
      <c r="HV1" s="13">
        <f t="shared" si="22"/>
        <v>212</v>
      </c>
      <c r="HW1" s="13">
        <f t="shared" si="22"/>
        <v>213</v>
      </c>
      <c r="HX1" s="13">
        <f t="shared" si="22"/>
        <v>214</v>
      </c>
      <c r="HY1" s="13">
        <f t="shared" si="22"/>
        <v>215</v>
      </c>
      <c r="HZ1" s="13">
        <f t="shared" si="22"/>
        <v>216</v>
      </c>
      <c r="IA1" s="13">
        <f t="shared" si="22"/>
        <v>217</v>
      </c>
      <c r="IB1" s="13">
        <f t="shared" si="22"/>
        <v>218</v>
      </c>
      <c r="IC1" s="13">
        <f t="shared" si="22"/>
        <v>219</v>
      </c>
      <c r="ID1" s="13">
        <f t="shared" si="22"/>
        <v>220</v>
      </c>
      <c r="IE1" s="13">
        <f t="shared" si="22"/>
        <v>221</v>
      </c>
      <c r="IF1" s="13">
        <f t="shared" si="22"/>
        <v>222</v>
      </c>
      <c r="IG1" s="13">
        <f t="shared" si="22"/>
        <v>223</v>
      </c>
      <c r="IH1" s="13">
        <f t="shared" si="22"/>
        <v>224</v>
      </c>
      <c r="II1" s="13">
        <f t="shared" si="22"/>
        <v>225</v>
      </c>
      <c r="IJ1" s="13">
        <f t="shared" si="22"/>
        <v>226</v>
      </c>
      <c r="IK1" s="13">
        <f t="shared" si="22"/>
        <v>227</v>
      </c>
      <c r="IL1" s="13">
        <f t="shared" si="22"/>
        <v>228</v>
      </c>
      <c r="IM1" s="13">
        <f t="shared" si="22"/>
        <v>229</v>
      </c>
      <c r="IN1" s="13">
        <f t="shared" si="22"/>
        <v>230</v>
      </c>
      <c r="IO1" s="13">
        <f t="shared" si="22"/>
        <v>231</v>
      </c>
      <c r="IP1" s="13">
        <f t="shared" si="22"/>
        <v>232</v>
      </c>
      <c r="IQ1" s="13">
        <f t="shared" si="22"/>
        <v>233</v>
      </c>
      <c r="IR1" s="13">
        <f t="shared" si="22"/>
        <v>234</v>
      </c>
      <c r="IS1" s="13">
        <f t="shared" si="22"/>
        <v>235</v>
      </c>
      <c r="IT1" s="13">
        <f t="shared" si="22"/>
        <v>236</v>
      </c>
      <c r="IU1" s="13">
        <f t="shared" si="22"/>
        <v>237</v>
      </c>
      <c r="IV1" s="13">
        <f t="shared" si="22"/>
        <v>238</v>
      </c>
      <c r="IW1" s="13">
        <f t="shared" si="22"/>
        <v>239</v>
      </c>
      <c r="IX1" s="13">
        <f t="shared" si="22"/>
        <v>240</v>
      </c>
      <c r="IY1" s="13">
        <f t="shared" si="22"/>
        <v>241</v>
      </c>
      <c r="IZ1" s="13">
        <f t="shared" si="22"/>
        <v>242</v>
      </c>
      <c r="JA1" s="13">
        <f t="shared" si="22"/>
        <v>243</v>
      </c>
      <c r="JB1" s="13">
        <f t="shared" si="22"/>
        <v>244</v>
      </c>
      <c r="JC1" s="13">
        <f t="shared" si="22"/>
        <v>245</v>
      </c>
      <c r="JD1" s="13">
        <f t="shared" si="22"/>
        <v>246</v>
      </c>
      <c r="JE1" s="13">
        <f t="shared" si="22"/>
        <v>247</v>
      </c>
      <c r="JF1" s="13">
        <f t="shared" si="22"/>
        <v>248</v>
      </c>
      <c r="JG1" s="13">
        <f t="shared" si="22"/>
        <v>249</v>
      </c>
      <c r="JH1" s="13">
        <f t="shared" si="22"/>
        <v>250</v>
      </c>
      <c r="JI1" s="13">
        <f t="shared" si="22"/>
        <v>251</v>
      </c>
      <c r="JJ1" s="13">
        <f t="shared" si="22"/>
        <v>252</v>
      </c>
      <c r="JK1" s="13">
        <f t="shared" si="22"/>
        <v>253</v>
      </c>
      <c r="JL1" s="13">
        <f t="shared" si="22"/>
        <v>254</v>
      </c>
      <c r="JM1" s="13">
        <f t="shared" si="22"/>
        <v>255</v>
      </c>
      <c r="JN1" s="13">
        <f t="shared" si="22"/>
        <v>256</v>
      </c>
      <c r="JO1" s="13">
        <f t="shared" si="22"/>
        <v>257</v>
      </c>
      <c r="JP1" s="13">
        <f t="shared" si="22"/>
        <v>258</v>
      </c>
      <c r="JQ1" s="13">
        <f t="shared" si="22"/>
        <v>259</v>
      </c>
      <c r="JR1" s="13">
        <f t="shared" si="22"/>
        <v>260</v>
      </c>
      <c r="JS1" s="13">
        <f t="shared" si="22"/>
        <v>261</v>
      </c>
      <c r="JT1" s="13">
        <f t="shared" si="22"/>
        <v>262</v>
      </c>
      <c r="JU1" s="13">
        <f t="shared" ref="JU1:LN1" si="23">JT1+1</f>
        <v>263</v>
      </c>
      <c r="JV1" s="13">
        <f t="shared" si="23"/>
        <v>264</v>
      </c>
      <c r="JW1" s="13">
        <f t="shared" si="23"/>
        <v>265</v>
      </c>
      <c r="JX1" s="13">
        <f t="shared" si="23"/>
        <v>266</v>
      </c>
      <c r="JY1" s="13">
        <f t="shared" si="23"/>
        <v>267</v>
      </c>
      <c r="JZ1" s="13">
        <f t="shared" si="23"/>
        <v>268</v>
      </c>
      <c r="KA1" s="13">
        <f t="shared" si="23"/>
        <v>269</v>
      </c>
      <c r="KB1" s="13">
        <f t="shared" si="23"/>
        <v>270</v>
      </c>
      <c r="KC1" s="13">
        <f t="shared" si="23"/>
        <v>271</v>
      </c>
      <c r="KD1" s="13">
        <f t="shared" si="23"/>
        <v>272</v>
      </c>
      <c r="KE1" s="13">
        <f t="shared" si="23"/>
        <v>273</v>
      </c>
      <c r="KF1" s="13">
        <f t="shared" si="23"/>
        <v>274</v>
      </c>
      <c r="KG1" s="13">
        <f t="shared" si="23"/>
        <v>275</v>
      </c>
      <c r="KH1" s="13">
        <f t="shared" si="23"/>
        <v>276</v>
      </c>
      <c r="KI1" s="13">
        <f t="shared" si="23"/>
        <v>277</v>
      </c>
      <c r="KJ1" s="13">
        <f t="shared" si="23"/>
        <v>278</v>
      </c>
      <c r="KK1" s="13">
        <f t="shared" si="23"/>
        <v>279</v>
      </c>
      <c r="KL1" s="13">
        <f t="shared" si="23"/>
        <v>280</v>
      </c>
      <c r="KM1" s="13">
        <f t="shared" si="23"/>
        <v>281</v>
      </c>
      <c r="KN1" s="13">
        <f t="shared" si="23"/>
        <v>282</v>
      </c>
      <c r="KO1" s="13">
        <f t="shared" si="23"/>
        <v>283</v>
      </c>
      <c r="KP1" s="13">
        <f t="shared" si="23"/>
        <v>284</v>
      </c>
      <c r="KQ1" s="13">
        <f t="shared" si="23"/>
        <v>285</v>
      </c>
      <c r="KR1" s="13">
        <f t="shared" si="23"/>
        <v>286</v>
      </c>
      <c r="KS1" s="13">
        <f t="shared" si="23"/>
        <v>287</v>
      </c>
      <c r="KT1" s="13">
        <f t="shared" si="23"/>
        <v>288</v>
      </c>
      <c r="KU1" s="13">
        <f t="shared" si="23"/>
        <v>289</v>
      </c>
      <c r="KV1" s="13">
        <f t="shared" si="23"/>
        <v>290</v>
      </c>
      <c r="KW1" s="13">
        <f t="shared" si="23"/>
        <v>291</v>
      </c>
      <c r="KX1" s="13">
        <f t="shared" si="23"/>
        <v>292</v>
      </c>
      <c r="KY1" s="13">
        <f t="shared" si="23"/>
        <v>293</v>
      </c>
      <c r="KZ1" s="13">
        <f t="shared" si="23"/>
        <v>294</v>
      </c>
      <c r="LA1" s="13">
        <f t="shared" si="23"/>
        <v>295</v>
      </c>
      <c r="LB1" s="13">
        <f t="shared" si="23"/>
        <v>296</v>
      </c>
      <c r="LC1" s="13">
        <f t="shared" si="23"/>
        <v>297</v>
      </c>
      <c r="LD1" s="13">
        <f t="shared" si="23"/>
        <v>298</v>
      </c>
      <c r="LE1" s="13">
        <f t="shared" si="23"/>
        <v>299</v>
      </c>
      <c r="LF1" s="13">
        <f t="shared" si="23"/>
        <v>300</v>
      </c>
      <c r="LG1" s="13">
        <f t="shared" si="23"/>
        <v>301</v>
      </c>
      <c r="LH1" s="13">
        <f t="shared" si="23"/>
        <v>302</v>
      </c>
      <c r="LI1" s="13">
        <f t="shared" si="23"/>
        <v>303</v>
      </c>
      <c r="LJ1" s="13">
        <f t="shared" si="23"/>
        <v>304</v>
      </c>
      <c r="LK1" s="13">
        <f t="shared" si="23"/>
        <v>305</v>
      </c>
      <c r="LL1" s="13">
        <f t="shared" si="23"/>
        <v>306</v>
      </c>
      <c r="LM1" s="13">
        <f t="shared" si="23"/>
        <v>307</v>
      </c>
      <c r="LN1" s="13">
        <f t="shared" si="23"/>
        <v>308</v>
      </c>
    </row>
    <row r="2" spans="1:326" s="162" customFormat="1" ht="22.5" customHeight="1" x14ac:dyDescent="0.25">
      <c r="B2" s="13" t="s">
        <v>86</v>
      </c>
      <c r="C2" s="165">
        <v>5</v>
      </c>
      <c r="D2" s="164">
        <f>VLOOKUP(D5,'Bases de Cálculo'!$B$9:$J$34,$C$2+3,FALSE)</f>
        <v>0.3521292382940156</v>
      </c>
      <c r="E2" s="164">
        <f>VLOOKUP(E5,'Bases de Cálculo'!$B$9:$J$34,$C$2+3,FALSE)</f>
        <v>0.3521292382940156</v>
      </c>
      <c r="F2" s="164">
        <f>VLOOKUP(F5,'Bases de Cálculo'!$B$9:$J$34,$C$2+3,FALSE)</f>
        <v>0.3521292382940156</v>
      </c>
      <c r="G2" s="164">
        <f>VLOOKUP(G5,'Bases de Cálculo'!$B$9:$J$34,$C$2+3,FALSE)</f>
        <v>0.3521292382940156</v>
      </c>
      <c r="H2" s="164">
        <f>VLOOKUP(H5,'Bases de Cálculo'!$B$9:$J$34,$C$2+3,FALSE)</f>
        <v>0.3521292382940156</v>
      </c>
      <c r="I2" s="164">
        <f>VLOOKUP(I5,'Bases de Cálculo'!$B$9:$J$34,$C$2+3,FALSE)</f>
        <v>0.3521292382940156</v>
      </c>
      <c r="J2" s="164">
        <f>VLOOKUP(J5,'Bases de Cálculo'!$B$9:$J$34,$C$2+3,FALSE)</f>
        <v>0.3521292382940156</v>
      </c>
      <c r="K2" s="164">
        <f>VLOOKUP(K5,'Bases de Cálculo'!$B$9:$J$34,$C$2+3,FALSE)</f>
        <v>0.3521292382940156</v>
      </c>
      <c r="L2" s="164">
        <f>VLOOKUP(L5,'Bases de Cálculo'!$B$9:$J$34,$C$2+3,FALSE)</f>
        <v>0.3521292382940156</v>
      </c>
      <c r="M2" s="164">
        <f>VLOOKUP(M5,'Bases de Cálculo'!$B$9:$J$34,$C$2+3,FALSE)</f>
        <v>0.3521292382940156</v>
      </c>
      <c r="N2" s="164">
        <f>VLOOKUP(N5,'Bases de Cálculo'!$B$9:$J$34,$C$2+3,FALSE)</f>
        <v>0.3521292382940156</v>
      </c>
      <c r="O2" s="164">
        <f>VLOOKUP(O5,'Bases de Cálculo'!$B$9:$J$34,$C$2+3,FALSE)</f>
        <v>0.3521292382940156</v>
      </c>
      <c r="P2" s="164">
        <f>VLOOKUP(P5,'Bases de Cálculo'!$B$9:$J$34,$C$2+3,FALSE)</f>
        <v>0.3521292382940156</v>
      </c>
      <c r="Q2" s="164">
        <f>VLOOKUP(Q5,'Bases de Cálculo'!$B$9:$J$34,$C$2+3,FALSE)</f>
        <v>0.3521292382940156</v>
      </c>
      <c r="R2" s="164">
        <f>VLOOKUP(R5,'Bases de Cálculo'!$B$9:$J$34,$C$2+3,FALSE)</f>
        <v>0.3521292382940156</v>
      </c>
      <c r="S2" s="164">
        <f>VLOOKUP(S5,'Bases de Cálculo'!$B$9:$J$34,$C$2+3,FALSE)</f>
        <v>0.3521292382940156</v>
      </c>
      <c r="U2" s="164">
        <f>VLOOKUP(U5,'Bases de Cálculo'!$B$9:$J$34,$C$2+3,FALSE)</f>
        <v>0.68692647535293694</v>
      </c>
      <c r="V2" s="164">
        <f>VLOOKUP(V5,'Bases de Cálculo'!$B$9:$J$34,$C$2+3,FALSE)</f>
        <v>0.68692647535293694</v>
      </c>
      <c r="W2" s="164">
        <f>VLOOKUP(W5,'Bases de Cálculo'!$B$9:$J$34,$C$2+3,FALSE)</f>
        <v>0.68692647535293694</v>
      </c>
      <c r="X2" s="164">
        <f>VLOOKUP(X5,'Bases de Cálculo'!$B$9:$J$34,$C$2+3,FALSE)</f>
        <v>0.68692647535293694</v>
      </c>
      <c r="Y2" s="164">
        <f>VLOOKUP(Y5,'Bases de Cálculo'!$B$9:$J$34,$C$2+3,FALSE)</f>
        <v>0.68692647535293694</v>
      </c>
      <c r="Z2" s="164">
        <f>VLOOKUP(Z5,'Bases de Cálculo'!$B$9:$J$34,$C$2+3,FALSE)</f>
        <v>0.68692647535293694</v>
      </c>
      <c r="AA2" s="164">
        <f>VLOOKUP(AA5,'Bases de Cálculo'!$B$9:$J$34,$C$2+3,FALSE)</f>
        <v>0.68692647535293694</v>
      </c>
      <c r="AB2" s="164">
        <f>VLOOKUP(AB5,'Bases de Cálculo'!$B$9:$J$34,$C$2+3,FALSE)</f>
        <v>0.68692647535293694</v>
      </c>
      <c r="AC2" s="164">
        <f>VLOOKUP(AC5,'Bases de Cálculo'!$B$9:$J$34,$C$2+3,FALSE)</f>
        <v>0.68692647535293694</v>
      </c>
      <c r="AD2" s="164">
        <f>VLOOKUP(AD5,'Bases de Cálculo'!$B$9:$J$34,$C$2+3,FALSE)</f>
        <v>0.68692647535293694</v>
      </c>
      <c r="AE2" s="164">
        <f>VLOOKUP(AE5,'Bases de Cálculo'!$B$9:$J$34,$C$2+3,FALSE)</f>
        <v>0.68692647535293694</v>
      </c>
      <c r="AF2" s="164">
        <f>VLOOKUP(AF5,'Bases de Cálculo'!$B$9:$J$34,$C$2+3,FALSE)</f>
        <v>0.68692647535293694</v>
      </c>
      <c r="AG2" s="164">
        <f>VLOOKUP(AG5,'Bases de Cálculo'!$B$9:$J$34,$C$2+3,FALSE)</f>
        <v>0.68692647535293694</v>
      </c>
      <c r="AH2" s="164">
        <f>VLOOKUP(AH5,'Bases de Cálculo'!$B$9:$J$34,$C$2+3,FALSE)</f>
        <v>0.68692647535293694</v>
      </c>
      <c r="AI2" s="164">
        <f>VLOOKUP(AI5,'Bases de Cálculo'!$B$9:$J$34,$C$2+3,FALSE)</f>
        <v>0.68692647535293694</v>
      </c>
      <c r="AJ2" s="164">
        <f>VLOOKUP(AJ5,'Bases de Cálculo'!$B$9:$J$34,$C$2+3,FALSE)</f>
        <v>0.68692647535293694</v>
      </c>
      <c r="AL2" s="164">
        <f>VLOOKUP(AL5,'Bases de Cálculo'!$B$9:$J$34,$C$2+3,FALSE)</f>
        <v>2.4112862907295876E-2</v>
      </c>
      <c r="AM2" s="164">
        <f>VLOOKUP(AM5,'Bases de Cálculo'!$B$9:$J$34,$C$2+3,FALSE)</f>
        <v>2.4112862907295876E-2</v>
      </c>
      <c r="AN2" s="164">
        <f>VLOOKUP(AN5,'Bases de Cálculo'!$B$9:$J$34,$C$2+3,FALSE)</f>
        <v>2.4112862907295876E-2</v>
      </c>
      <c r="AO2" s="164">
        <f>VLOOKUP(AO5,'Bases de Cálculo'!$B$9:$J$34,$C$2+3,FALSE)</f>
        <v>2.4112862907295876E-2</v>
      </c>
      <c r="AP2" s="164">
        <f>VLOOKUP(AP5,'Bases de Cálculo'!$B$9:$J$34,$C$2+3,FALSE)</f>
        <v>2.4112862907295876E-2</v>
      </c>
      <c r="AQ2" s="164">
        <f>VLOOKUP(AQ5,'Bases de Cálculo'!$B$9:$J$34,$C$2+3,FALSE)</f>
        <v>2.4112862907295876E-2</v>
      </c>
      <c r="AR2" s="164">
        <f>VLOOKUP(AR5,'Bases de Cálculo'!$B$9:$J$34,$C$2+3,FALSE)</f>
        <v>2.4112862907295876E-2</v>
      </c>
      <c r="AS2" s="164">
        <f>VLOOKUP(AS5,'Bases de Cálculo'!$B$9:$J$34,$C$2+3,FALSE)</f>
        <v>2.4112862907295876E-2</v>
      </c>
      <c r="AT2" s="164">
        <f>VLOOKUP(AT5,'Bases de Cálculo'!$B$9:$J$34,$C$2+3,FALSE)</f>
        <v>2.4112862907295876E-2</v>
      </c>
      <c r="AU2" s="164">
        <f>VLOOKUP(AU5,'Bases de Cálculo'!$B$9:$J$34,$C$2+3,FALSE)</f>
        <v>2.4112862907295876E-2</v>
      </c>
      <c r="AV2" s="164">
        <f>VLOOKUP(AV5,'Bases de Cálculo'!$B$9:$J$34,$C$2+3,FALSE)</f>
        <v>2.4112862907295876E-2</v>
      </c>
      <c r="AW2" s="164">
        <f>VLOOKUP(AW5,'Bases de Cálculo'!$B$9:$J$34,$C$2+3,FALSE)</f>
        <v>2.4112862907295876E-2</v>
      </c>
      <c r="AX2" s="164">
        <f>VLOOKUP(AX5,'Bases de Cálculo'!$B$9:$J$34,$C$2+3,FALSE)</f>
        <v>2.4112862907295876E-2</v>
      </c>
      <c r="AY2" s="164">
        <f>VLOOKUP(AY5,'Bases de Cálculo'!$B$9:$J$34,$C$2+3,FALSE)</f>
        <v>2.4112862907295876E-2</v>
      </c>
      <c r="AZ2" s="164">
        <f>VLOOKUP(AZ5,'Bases de Cálculo'!$B$9:$J$34,$C$2+3,FALSE)</f>
        <v>2.4112862907295876E-2</v>
      </c>
      <c r="BA2" s="164">
        <f>VLOOKUP(BA5,'Bases de Cálculo'!$B$9:$J$34,$C$2+3,FALSE)</f>
        <v>2.4112862907295876E-2</v>
      </c>
      <c r="BC2" s="164">
        <f>VLOOKUP(BC5,'Bases de Cálculo'!$B$9:$J$34,$C$2+3,FALSE)</f>
        <v>8.5984522785898548E-2</v>
      </c>
      <c r="BD2" s="164">
        <f>VLOOKUP(BD5,'Bases de Cálculo'!$B$9:$J$34,$C$2+3,FALSE)</f>
        <v>8.5984522785898548E-2</v>
      </c>
      <c r="BE2" s="164">
        <f>VLOOKUP(BE5,'Bases de Cálculo'!$B$9:$J$34,$C$2+3,FALSE)</f>
        <v>8.5984522785898548E-2</v>
      </c>
      <c r="BF2" s="164">
        <f>VLOOKUP(BF5,'Bases de Cálculo'!$B$9:$J$34,$C$2+3,FALSE)</f>
        <v>8.5984522785898548E-2</v>
      </c>
      <c r="BG2" s="164">
        <f>VLOOKUP(BG5,'Bases de Cálculo'!$B$9:$J$34,$C$2+3,FALSE)</f>
        <v>8.5984522785898548E-2</v>
      </c>
      <c r="BH2" s="164">
        <f>VLOOKUP(BH5,'Bases de Cálculo'!$B$9:$J$34,$C$2+3,FALSE)</f>
        <v>8.5984522785898548E-2</v>
      </c>
      <c r="BI2" s="164">
        <f>VLOOKUP(BI5,'Bases de Cálculo'!$B$9:$J$34,$C$2+3,FALSE)</f>
        <v>8.5984522785898548E-2</v>
      </c>
      <c r="BJ2" s="164">
        <f>VLOOKUP(BJ5,'Bases de Cálculo'!$B$9:$J$34,$C$2+3,FALSE)</f>
        <v>8.5984522785898548E-2</v>
      </c>
      <c r="BK2" s="164">
        <f>VLOOKUP(BK5,'Bases de Cálculo'!$B$9:$J$34,$C$2+3,FALSE)</f>
        <v>8.5984522785898548E-2</v>
      </c>
      <c r="BL2" s="164">
        <f>VLOOKUP(BL5,'Bases de Cálculo'!$B$9:$J$34,$C$2+3,FALSE)</f>
        <v>8.5984522785898548E-2</v>
      </c>
      <c r="BM2" s="164">
        <f>VLOOKUP(BM5,'Bases de Cálculo'!$B$9:$J$34,$C$2+3,FALSE)</f>
        <v>8.5984522785898548E-2</v>
      </c>
      <c r="BN2" s="164">
        <f>VLOOKUP(BN5,'Bases de Cálculo'!$B$9:$J$34,$C$2+3,FALSE)</f>
        <v>8.5984522785898548E-2</v>
      </c>
      <c r="BO2" s="164">
        <f>VLOOKUP(BO5,'Bases de Cálculo'!$B$9:$J$34,$C$2+3,FALSE)</f>
        <v>8.5984522785898548E-2</v>
      </c>
      <c r="BP2" s="164">
        <f>VLOOKUP(BP5,'Bases de Cálculo'!$B$9:$J$34,$C$2+3,FALSE)</f>
        <v>8.5984522785898548E-2</v>
      </c>
      <c r="BQ2" s="164">
        <f>VLOOKUP(BQ5,'Bases de Cálculo'!$B$9:$J$34,$C$2+3,FALSE)</f>
        <v>8.5984522785898548E-2</v>
      </c>
      <c r="BR2" s="164">
        <f>VLOOKUP(BR5,'Bases de Cálculo'!$B$9:$J$34,$C$2+3,FALSE)</f>
        <v>8.5984522785898548E-2</v>
      </c>
      <c r="BT2" s="164">
        <f>VLOOKUP(BT5,'Bases de Cálculo'!$B$9:$J$34,$C$2+3,FALSE)</f>
        <v>0.40588160682184982</v>
      </c>
      <c r="BU2" s="164">
        <f>VLOOKUP(BU5,'Bases de Cálculo'!$B$9:$J$34,$C$2+3,FALSE)</f>
        <v>0.40588160682184982</v>
      </c>
      <c r="BV2" s="164">
        <f>VLOOKUP(BV5,'Bases de Cálculo'!$B$9:$J$34,$C$2+3,FALSE)</f>
        <v>0.40588160682184982</v>
      </c>
      <c r="BW2" s="164">
        <f>VLOOKUP(BW5,'Bases de Cálculo'!$B$9:$J$34,$C$2+3,FALSE)</f>
        <v>0.40588160682184982</v>
      </c>
      <c r="BX2" s="164">
        <f>VLOOKUP(BX5,'Bases de Cálculo'!$B$9:$J$34,$C$2+3,FALSE)</f>
        <v>0.40588160682184982</v>
      </c>
      <c r="BY2" s="164">
        <f>VLOOKUP(BY5,'Bases de Cálculo'!$B$9:$J$34,$C$2+3,FALSE)</f>
        <v>0.40588160682184982</v>
      </c>
      <c r="BZ2" s="164">
        <f>VLOOKUP(BZ5,'Bases de Cálculo'!$B$9:$J$34,$C$2+3,FALSE)</f>
        <v>0.40588160682184982</v>
      </c>
      <c r="CA2" s="164">
        <f>VLOOKUP(CA5,'Bases de Cálculo'!$B$9:$J$34,$C$2+3,FALSE)</f>
        <v>0.40588160682184982</v>
      </c>
      <c r="CB2" s="164">
        <f>VLOOKUP(CB5,'Bases de Cálculo'!$B$9:$J$34,$C$2+3,FALSE)</f>
        <v>0.40588160682184982</v>
      </c>
      <c r="CC2" s="164">
        <f>VLOOKUP(CC5,'Bases de Cálculo'!$B$9:$J$34,$C$2+3,FALSE)</f>
        <v>0.40588160682184982</v>
      </c>
      <c r="CD2" s="164">
        <f>VLOOKUP(CD5,'Bases de Cálculo'!$B$9:$J$34,$C$2+3,FALSE)</f>
        <v>0.40588160682184982</v>
      </c>
      <c r="CE2" s="164">
        <f>VLOOKUP(CE5,'Bases de Cálculo'!$B$9:$J$34,$C$2+3,FALSE)</f>
        <v>0.40588160682184982</v>
      </c>
      <c r="CF2" s="164">
        <f>VLOOKUP(CF5,'Bases de Cálculo'!$B$9:$J$34,$C$2+3,FALSE)</f>
        <v>0.40588160682184982</v>
      </c>
      <c r="CG2" s="164">
        <f>VLOOKUP(CG5,'Bases de Cálculo'!$B$9:$J$34,$C$2+3,FALSE)</f>
        <v>0.40588160682184982</v>
      </c>
      <c r="CH2" s="164">
        <f>VLOOKUP(CH5,'Bases de Cálculo'!$B$9:$J$34,$C$2+3,FALSE)</f>
        <v>0.40588160682184982</v>
      </c>
      <c r="CI2" s="164">
        <f>VLOOKUP(CI5,'Bases de Cálculo'!$B$9:$J$34,$C$2+3,FALSE)</f>
        <v>0.40588160682184982</v>
      </c>
      <c r="CK2" s="164">
        <f>VLOOKUP(CK5,'Bases de Cálculo'!$B$9:$J$34,$C$2+3,FALSE)</f>
        <v>0.14538965719904304</v>
      </c>
      <c r="CL2" s="164">
        <f>VLOOKUP(CL5,'Bases de Cálculo'!$B$9:$J$34,$C$2+3,FALSE)</f>
        <v>0.14538965719904304</v>
      </c>
      <c r="CM2" s="164">
        <f>VLOOKUP(CM5,'Bases de Cálculo'!$B$9:$J$34,$C$2+3,FALSE)</f>
        <v>0.14538965719904304</v>
      </c>
      <c r="CN2" s="164">
        <f>VLOOKUP(CN5,'Bases de Cálculo'!$B$9:$J$34,$C$2+3,FALSE)</f>
        <v>0.14538965719904304</v>
      </c>
      <c r="CO2" s="164">
        <f>VLOOKUP(CO5,'Bases de Cálculo'!$B$9:$J$34,$C$2+3,FALSE)</f>
        <v>0.14538965719904304</v>
      </c>
      <c r="CP2" s="164">
        <f>VLOOKUP(CP5,'Bases de Cálculo'!$B$9:$J$34,$C$2+3,FALSE)</f>
        <v>0.14538965719904304</v>
      </c>
      <c r="CQ2" s="164">
        <f>VLOOKUP(CQ5,'Bases de Cálculo'!$B$9:$J$34,$C$2+3,FALSE)</f>
        <v>0.14538965719904304</v>
      </c>
      <c r="CR2" s="164">
        <f>VLOOKUP(CR5,'Bases de Cálculo'!$B$9:$J$34,$C$2+3,FALSE)</f>
        <v>0.14538965719904304</v>
      </c>
      <c r="CS2" s="164">
        <f>VLOOKUP(CS5,'Bases de Cálculo'!$B$9:$J$34,$C$2+3,FALSE)</f>
        <v>0.14538965719904304</v>
      </c>
      <c r="CT2" s="164">
        <f>VLOOKUP(CT5,'Bases de Cálculo'!$B$9:$J$34,$C$2+3,FALSE)</f>
        <v>0.14538965719904304</v>
      </c>
      <c r="CU2" s="164">
        <f>VLOOKUP(CU5,'Bases de Cálculo'!$B$9:$J$34,$C$2+3,FALSE)</f>
        <v>0.14538965719904304</v>
      </c>
      <c r="CV2" s="164">
        <f>VLOOKUP(CV5,'Bases de Cálculo'!$B$9:$J$34,$C$2+3,FALSE)</f>
        <v>0.14538965719904304</v>
      </c>
      <c r="CW2" s="164">
        <f>VLOOKUP(CW5,'Bases de Cálculo'!$B$9:$J$34,$C$2+3,FALSE)</f>
        <v>0.14538965719904304</v>
      </c>
      <c r="CX2" s="164">
        <f>VLOOKUP(CX5,'Bases de Cálculo'!$B$9:$J$34,$C$2+3,FALSE)</f>
        <v>0.14538965719904304</v>
      </c>
      <c r="CY2" s="164">
        <f>VLOOKUP(CY5,'Bases de Cálculo'!$B$9:$J$34,$C$2+3,FALSE)</f>
        <v>0.14538965719904304</v>
      </c>
      <c r="CZ2" s="164">
        <f>VLOOKUP(CZ5,'Bases de Cálculo'!$B$9:$J$34,$C$2+3,FALSE)</f>
        <v>0.14538965719904304</v>
      </c>
      <c r="DB2" s="164">
        <f>VLOOKUP(DB5,'Bases de Cálculo'!$B$9:$J$34,$C$2+3,FALSE)</f>
        <v>2.3884589662749596E-2</v>
      </c>
      <c r="DC2" s="164">
        <f>VLOOKUP(DC5,'Bases de Cálculo'!$B$9:$J$34,$C$2+3,FALSE)</f>
        <v>2.3884589662749596E-2</v>
      </c>
      <c r="DD2" s="164">
        <f>VLOOKUP(DD5,'Bases de Cálculo'!$B$9:$J$34,$C$2+3,FALSE)</f>
        <v>2.3884589662749596E-2</v>
      </c>
      <c r="DE2" s="164">
        <f>VLOOKUP(DE5,'Bases de Cálculo'!$B$9:$J$34,$C$2+3,FALSE)</f>
        <v>2.3884589662749596E-2</v>
      </c>
      <c r="DF2" s="164">
        <f>VLOOKUP(DF5,'Bases de Cálculo'!$B$9:$J$34,$C$2+3,FALSE)</f>
        <v>2.3884589662749596E-2</v>
      </c>
      <c r="DG2" s="164">
        <f>VLOOKUP(DG5,'Bases de Cálculo'!$B$9:$J$34,$C$2+3,FALSE)</f>
        <v>2.3884589662749596E-2</v>
      </c>
      <c r="DH2" s="164">
        <f>VLOOKUP(DH5,'Bases de Cálculo'!$B$9:$J$34,$C$2+3,FALSE)</f>
        <v>2.3884589662749596E-2</v>
      </c>
      <c r="DI2" s="164">
        <f>VLOOKUP(DI5,'Bases de Cálculo'!$B$9:$J$34,$C$2+3,FALSE)</f>
        <v>2.3884589662749596E-2</v>
      </c>
      <c r="DJ2" s="164">
        <f>VLOOKUP(DJ5,'Bases de Cálculo'!$B$9:$J$34,$C$2+3,FALSE)</f>
        <v>2.3884589662749596E-2</v>
      </c>
      <c r="DK2" s="164">
        <f>VLOOKUP(DK5,'Bases de Cálculo'!$B$9:$J$34,$C$2+3,FALSE)</f>
        <v>2.3884589662749596E-2</v>
      </c>
      <c r="DL2" s="164">
        <f>VLOOKUP(DL5,'Bases de Cálculo'!$B$9:$J$34,$C$2+3,FALSE)</f>
        <v>2.3884589662749596E-2</v>
      </c>
      <c r="DM2" s="164">
        <f>VLOOKUP(DM5,'Bases de Cálculo'!$B$9:$J$34,$C$2+3,FALSE)</f>
        <v>2.3884589662749596E-2</v>
      </c>
      <c r="DN2" s="164">
        <f>VLOOKUP(DN5,'Bases de Cálculo'!$B$9:$J$34,$C$2+3,FALSE)</f>
        <v>2.3884589662749596E-2</v>
      </c>
      <c r="DO2" s="164">
        <f>VLOOKUP(DO5,'Bases de Cálculo'!$B$9:$J$34,$C$2+3,FALSE)</f>
        <v>2.3884589662749596E-2</v>
      </c>
      <c r="DP2" s="164">
        <f>VLOOKUP(DP5,'Bases de Cálculo'!$B$9:$J$34,$C$2+3,FALSE)</f>
        <v>2.3884589662749596E-2</v>
      </c>
      <c r="DQ2" s="164">
        <f>VLOOKUP(DQ5,'Bases de Cálculo'!$B$9:$J$34,$C$2+3,FALSE)</f>
        <v>2.3884589662749596E-2</v>
      </c>
      <c r="DS2" s="164">
        <f>VLOOKUP(DS5,'Bases de Cálculo'!$B$9:$J$34,$C$2+3,FALSE)</f>
        <v>8.5984522785898548E-2</v>
      </c>
      <c r="DT2" s="164">
        <f>VLOOKUP(DT5,'Bases de Cálculo'!$B$9:$J$34,$C$2+3,FALSE)</f>
        <v>8.5984522785898548E-2</v>
      </c>
      <c r="DU2" s="164">
        <f>VLOOKUP(DU5,'Bases de Cálculo'!$B$9:$J$34,$C$2+3,FALSE)</f>
        <v>8.5984522785898548E-2</v>
      </c>
      <c r="DV2" s="164">
        <f>VLOOKUP(DV5,'Bases de Cálculo'!$B$9:$J$34,$C$2+3,FALSE)</f>
        <v>8.5984522785898548E-2</v>
      </c>
      <c r="DW2" s="164">
        <f>VLOOKUP(DW5,'Bases de Cálculo'!$B$9:$J$34,$C$2+3,FALSE)</f>
        <v>8.5984522785898548E-2</v>
      </c>
      <c r="DX2" s="164">
        <f>VLOOKUP(DX5,'Bases de Cálculo'!$B$9:$J$34,$C$2+3,FALSE)</f>
        <v>8.5984522785898548E-2</v>
      </c>
      <c r="DY2" s="164">
        <f>VLOOKUP(DY5,'Bases de Cálculo'!$B$9:$J$34,$C$2+3,FALSE)</f>
        <v>8.5984522785898548E-2</v>
      </c>
      <c r="DZ2" s="164">
        <f>VLOOKUP(DZ5,'Bases de Cálculo'!$B$9:$J$34,$C$2+3,FALSE)</f>
        <v>8.5984522785898548E-2</v>
      </c>
      <c r="EA2" s="164">
        <f>VLOOKUP(EA5,'Bases de Cálculo'!$B$9:$J$34,$C$2+3,FALSE)</f>
        <v>8.5984522785898548E-2</v>
      </c>
      <c r="EB2" s="164">
        <f>VLOOKUP(EB5,'Bases de Cálculo'!$B$9:$J$34,$C$2+3,FALSE)</f>
        <v>8.5984522785898548E-2</v>
      </c>
      <c r="EC2" s="164">
        <f>VLOOKUP(EC5,'Bases de Cálculo'!$B$9:$J$34,$C$2+3,FALSE)</f>
        <v>8.5984522785898548E-2</v>
      </c>
      <c r="ED2" s="164">
        <f>VLOOKUP(ED5,'Bases de Cálculo'!$B$9:$J$34,$C$2+3,FALSE)</f>
        <v>8.5984522785898548E-2</v>
      </c>
      <c r="EE2" s="164">
        <f>VLOOKUP(EE5,'Bases de Cálculo'!$B$9:$J$34,$C$2+3,FALSE)</f>
        <v>8.5984522785898548E-2</v>
      </c>
      <c r="EF2" s="164">
        <f>VLOOKUP(EF5,'Bases de Cálculo'!$B$9:$J$34,$C$2+3,FALSE)</f>
        <v>8.5984522785898548E-2</v>
      </c>
      <c r="EG2" s="164">
        <f>VLOOKUP(EG5,'Bases de Cálculo'!$B$9:$J$34,$C$2+3,FALSE)</f>
        <v>8.5984522785898548E-2</v>
      </c>
      <c r="EH2" s="164">
        <f>VLOOKUP(EH5,'Bases de Cálculo'!$B$9:$J$34,$C$2+3,FALSE)</f>
        <v>8.5984522785898548E-2</v>
      </c>
      <c r="EJ2" s="164">
        <f>VLOOKUP(EJ5,'Bases de Cálculo'!$B$9:$J$34,$C$2+3,FALSE)</f>
        <v>7.0067676742384441E-2</v>
      </c>
      <c r="EK2" s="164">
        <f>VLOOKUP(EK5,'Bases de Cálculo'!$B$9:$J$34,$C$2+3,FALSE)</f>
        <v>7.0067676742384441E-2</v>
      </c>
      <c r="EL2" s="164">
        <f>VLOOKUP(EL5,'Bases de Cálculo'!$B$9:$J$34,$C$2+3,FALSE)</f>
        <v>7.0067676742384441E-2</v>
      </c>
      <c r="EM2" s="164">
        <f>VLOOKUP(EM5,'Bases de Cálculo'!$B$9:$J$34,$C$2+3,FALSE)</f>
        <v>7.0067676742384441E-2</v>
      </c>
      <c r="EN2" s="164">
        <f>VLOOKUP(EN5,'Bases de Cálculo'!$B$9:$J$34,$C$2+3,FALSE)</f>
        <v>7.0067676742384441E-2</v>
      </c>
      <c r="EO2" s="164">
        <f>VLOOKUP(EO5,'Bases de Cálculo'!$B$9:$J$34,$C$2+3,FALSE)</f>
        <v>7.0067676742384441E-2</v>
      </c>
      <c r="EP2" s="164">
        <f>VLOOKUP(EP5,'Bases de Cálculo'!$B$9:$J$34,$C$2+3,FALSE)</f>
        <v>7.0067676742384441E-2</v>
      </c>
      <c r="EQ2" s="164">
        <f>VLOOKUP(EQ5,'Bases de Cálculo'!$B$9:$J$34,$C$2+3,FALSE)</f>
        <v>7.0067676742384441E-2</v>
      </c>
      <c r="ER2" s="164">
        <f>VLOOKUP(ER5,'Bases de Cálculo'!$B$9:$J$34,$C$2+3,FALSE)</f>
        <v>7.0067676742384441E-2</v>
      </c>
      <c r="ES2" s="164">
        <f>VLOOKUP(ES5,'Bases de Cálculo'!$B$9:$J$34,$C$2+3,FALSE)</f>
        <v>7.0067676742384441E-2</v>
      </c>
      <c r="ET2" s="164">
        <f>VLOOKUP(ET5,'Bases de Cálculo'!$B$9:$J$34,$C$2+3,FALSE)</f>
        <v>7.0067676742384441E-2</v>
      </c>
      <c r="EU2" s="164">
        <f>VLOOKUP(EU5,'Bases de Cálculo'!$B$9:$J$34,$C$2+3,FALSE)</f>
        <v>7.0067676742384441E-2</v>
      </c>
      <c r="EV2" s="164">
        <f>VLOOKUP(EV5,'Bases de Cálculo'!$B$9:$J$34,$C$2+3,FALSE)</f>
        <v>7.0067676742384441E-2</v>
      </c>
      <c r="EW2" s="164">
        <f>VLOOKUP(EW5,'Bases de Cálculo'!$B$9:$J$34,$C$2+3,FALSE)</f>
        <v>7.0067676742384441E-2</v>
      </c>
      <c r="EX2" s="164">
        <f>VLOOKUP(EX5,'Bases de Cálculo'!$B$9:$J$34,$C$2+3,FALSE)</f>
        <v>7.0067676742384441E-2</v>
      </c>
      <c r="EY2" s="164">
        <f>VLOOKUP(EY5,'Bases de Cálculo'!$B$9:$J$34,$C$2+3,FALSE)</f>
        <v>7.0067676742384441E-2</v>
      </c>
      <c r="FA2" s="164">
        <f>VLOOKUP(FA5,'Bases de Cálculo'!$B$9:$J$34,$C$2+3,FALSE)</f>
        <v>0.12596999109918081</v>
      </c>
      <c r="FB2" s="164">
        <f>VLOOKUP(FB5,'Bases de Cálculo'!$B$9:$J$34,$C$2+3,FALSE)</f>
        <v>0.12596999109918081</v>
      </c>
      <c r="FC2" s="164">
        <f>VLOOKUP(FC5,'Bases de Cálculo'!$B$9:$J$34,$C$2+3,FALSE)</f>
        <v>0.12596999109918081</v>
      </c>
      <c r="FD2" s="164">
        <f>VLOOKUP(FD5,'Bases de Cálculo'!$B$9:$J$34,$C$2+3,FALSE)</f>
        <v>0.12596999109918081</v>
      </c>
      <c r="FE2" s="164">
        <f>VLOOKUP(FE5,'Bases de Cálculo'!$B$9:$J$34,$C$2+3,FALSE)</f>
        <v>0.12596999109918081</v>
      </c>
      <c r="FF2" s="164">
        <f>VLOOKUP(FF5,'Bases de Cálculo'!$B$9:$J$34,$C$2+3,FALSE)</f>
        <v>0.12596999109918081</v>
      </c>
      <c r="FG2" s="164">
        <f>VLOOKUP(FG5,'Bases de Cálculo'!$B$9:$J$34,$C$2+3,FALSE)</f>
        <v>0.12596999109918081</v>
      </c>
      <c r="FH2" s="164">
        <f>VLOOKUP(FH5,'Bases de Cálculo'!$B$9:$J$34,$C$2+3,FALSE)</f>
        <v>0.12596999109918081</v>
      </c>
      <c r="FI2" s="164">
        <f>VLOOKUP(FI5,'Bases de Cálculo'!$B$9:$J$34,$C$2+3,FALSE)</f>
        <v>0.12596999109918081</v>
      </c>
      <c r="FJ2" s="164">
        <f>VLOOKUP(FJ5,'Bases de Cálculo'!$B$9:$J$34,$C$2+3,FALSE)</f>
        <v>0.12596999109918081</v>
      </c>
      <c r="FK2" s="164">
        <f>VLOOKUP(FK5,'Bases de Cálculo'!$B$9:$J$34,$C$2+3,FALSE)</f>
        <v>0.12596999109918081</v>
      </c>
      <c r="FL2" s="164">
        <f>VLOOKUP(FL5,'Bases de Cálculo'!$B$9:$J$34,$C$2+3,FALSE)</f>
        <v>0.12596999109918081</v>
      </c>
      <c r="FM2" s="164">
        <f>VLOOKUP(FM5,'Bases de Cálculo'!$B$9:$J$34,$C$2+3,FALSE)</f>
        <v>0.12596999109918081</v>
      </c>
      <c r="FN2" s="164">
        <f>VLOOKUP(FN5,'Bases de Cálculo'!$B$9:$J$34,$C$2+3,FALSE)</f>
        <v>0.12596999109918081</v>
      </c>
      <c r="FO2" s="164">
        <f>VLOOKUP(FO5,'Bases de Cálculo'!$B$9:$J$34,$C$2+3,FALSE)</f>
        <v>0.12596999109918081</v>
      </c>
      <c r="FP2" s="164">
        <f>VLOOKUP(FP5,'Bases de Cálculo'!$B$9:$J$34,$C$2+3,FALSE)</f>
        <v>0.12596999109918081</v>
      </c>
      <c r="FR2" s="164">
        <f>VLOOKUP(FR5,'Bases de Cálculo'!$B$9:$J$34,$C$2+3,FALSE)</f>
        <v>0.64989968472341653</v>
      </c>
      <c r="FS2" s="164">
        <f>VLOOKUP(FS5,'Bases de Cálculo'!$B$9:$J$34,$C$2+3,FALSE)</f>
        <v>0.64989968472341653</v>
      </c>
      <c r="FT2" s="164">
        <f>VLOOKUP(FT5,'Bases de Cálculo'!$B$9:$J$34,$C$2+3,FALSE)</f>
        <v>0.64989968472341653</v>
      </c>
      <c r="FU2" s="164">
        <f>VLOOKUP(FU5,'Bases de Cálculo'!$B$9:$J$34,$C$2+3,FALSE)</f>
        <v>0.64989968472341653</v>
      </c>
      <c r="FV2" s="164">
        <f>VLOOKUP(FV5,'Bases de Cálculo'!$B$9:$J$34,$C$2+3,FALSE)</f>
        <v>0.64989968472341653</v>
      </c>
      <c r="FW2" s="164">
        <f>VLOOKUP(FW5,'Bases de Cálculo'!$B$9:$J$34,$C$2+3,FALSE)</f>
        <v>0.64989968472341653</v>
      </c>
      <c r="FX2" s="164">
        <f>VLOOKUP(FX5,'Bases de Cálculo'!$B$9:$J$34,$C$2+3,FALSE)</f>
        <v>0.64989968472341653</v>
      </c>
      <c r="FY2" s="164">
        <f>VLOOKUP(FY5,'Bases de Cálculo'!$B$9:$J$34,$C$2+3,FALSE)</f>
        <v>0.64989968472341653</v>
      </c>
      <c r="FZ2" s="164">
        <f>VLOOKUP(FZ5,'Bases de Cálculo'!$B$9:$J$34,$C$2+3,FALSE)</f>
        <v>0.64989968472341653</v>
      </c>
      <c r="GA2" s="164">
        <f>VLOOKUP(GA5,'Bases de Cálculo'!$B$9:$J$34,$C$2+3,FALSE)</f>
        <v>0.64989968472341653</v>
      </c>
      <c r="GB2" s="164">
        <f>VLOOKUP(GB5,'Bases de Cálculo'!$B$9:$J$34,$C$2+3,FALSE)</f>
        <v>0.64989968472341653</v>
      </c>
      <c r="GC2" s="164">
        <f>VLOOKUP(GC5,'Bases de Cálculo'!$B$9:$J$34,$C$2+3,FALSE)</f>
        <v>0.64989968472341653</v>
      </c>
      <c r="GD2" s="164">
        <f>VLOOKUP(GD5,'Bases de Cálculo'!$B$9:$J$34,$C$2+3,FALSE)</f>
        <v>0.64989968472341653</v>
      </c>
      <c r="GE2" s="164">
        <f>VLOOKUP(GE5,'Bases de Cálculo'!$B$9:$J$34,$C$2+3,FALSE)</f>
        <v>0.64989968472341653</v>
      </c>
      <c r="GF2" s="164">
        <f>VLOOKUP(GF5,'Bases de Cálculo'!$B$9:$J$34,$C$2+3,FALSE)</f>
        <v>0.64989968472341653</v>
      </c>
      <c r="GG2" s="164">
        <f>VLOOKUP(GG5,'Bases de Cálculo'!$B$9:$J$34,$C$2+3,FALSE)</f>
        <v>0.64989968472341653</v>
      </c>
      <c r="GI2" s="164">
        <f>VLOOKUP(GI5,'Bases de Cálculo'!$B$9:$J$34,$C$2+3,FALSE)</f>
        <v>0.48008025222126688</v>
      </c>
      <c r="GJ2" s="164">
        <f>VLOOKUP(GJ5,'Bases de Cálculo'!$B$9:$J$34,$C$2+3,FALSE)</f>
        <v>0.48008025222126688</v>
      </c>
      <c r="GK2" s="164">
        <f>VLOOKUP(GK5,'Bases de Cálculo'!$B$9:$J$34,$C$2+3,FALSE)</f>
        <v>0.48008025222126688</v>
      </c>
      <c r="GL2" s="164">
        <f>VLOOKUP(GL5,'Bases de Cálculo'!$B$9:$J$34,$C$2+3,FALSE)</f>
        <v>0.48008025222126688</v>
      </c>
      <c r="GM2" s="164">
        <f>VLOOKUP(GM5,'Bases de Cálculo'!$B$9:$J$34,$C$2+3,FALSE)</f>
        <v>0.48008025222126688</v>
      </c>
      <c r="GN2" s="164">
        <f>VLOOKUP(GN5,'Bases de Cálculo'!$B$9:$J$34,$C$2+3,FALSE)</f>
        <v>0.48008025222126688</v>
      </c>
      <c r="GO2" s="164">
        <f>VLOOKUP(GO5,'Bases de Cálculo'!$B$9:$J$34,$C$2+3,FALSE)</f>
        <v>0.48008025222126688</v>
      </c>
      <c r="GP2" s="164">
        <f>VLOOKUP(GP5,'Bases de Cálculo'!$B$9:$J$34,$C$2+3,FALSE)</f>
        <v>0.48008025222126688</v>
      </c>
      <c r="GQ2" s="164">
        <f>VLOOKUP(GQ5,'Bases de Cálculo'!$B$9:$J$34,$C$2+3,FALSE)</f>
        <v>0.48008025222126688</v>
      </c>
      <c r="GR2" s="164">
        <f>VLOOKUP(GR5,'Bases de Cálculo'!$B$9:$J$34,$C$2+3,FALSE)</f>
        <v>0.48008025222126688</v>
      </c>
      <c r="GS2" s="164">
        <f>VLOOKUP(GS5,'Bases de Cálculo'!$B$9:$J$34,$C$2+3,FALSE)</f>
        <v>0.48008025222126688</v>
      </c>
      <c r="GT2" s="164">
        <f>VLOOKUP(GT5,'Bases de Cálculo'!$B$9:$J$34,$C$2+3,FALSE)</f>
        <v>0.48008025222126688</v>
      </c>
      <c r="GU2" s="164">
        <f>VLOOKUP(GU5,'Bases de Cálculo'!$B$9:$J$34,$C$2+3,FALSE)</f>
        <v>0.48008025222126688</v>
      </c>
      <c r="GV2" s="164">
        <f>VLOOKUP(GV5,'Bases de Cálculo'!$B$9:$J$34,$C$2+3,FALSE)</f>
        <v>0.48008025222126688</v>
      </c>
      <c r="GW2" s="164">
        <f>VLOOKUP(GW5,'Bases de Cálculo'!$B$9:$J$34,$C$2+3,FALSE)</f>
        <v>0.48008025222126688</v>
      </c>
      <c r="GX2" s="164">
        <f>VLOOKUP(GX5,'Bases de Cálculo'!$B$9:$J$34,$C$2+3,FALSE)</f>
        <v>0.48008025222126688</v>
      </c>
      <c r="GZ2" s="164">
        <f>VLOOKUP(GZ5,'Bases de Cálculo'!$B$9:$J$34,$C$2+3,FALSE)</f>
        <v>0.13544592146893292</v>
      </c>
      <c r="HA2" s="164">
        <f>VLOOKUP(HA5,'Bases de Cálculo'!$B$9:$J$34,$C$2+3,FALSE)</f>
        <v>0.13544592146893292</v>
      </c>
      <c r="HB2" s="164">
        <f>VLOOKUP(HB5,'Bases de Cálculo'!$B$9:$J$34,$C$2+3,FALSE)</f>
        <v>0.13544592146893292</v>
      </c>
      <c r="HC2" s="164">
        <f>VLOOKUP(HC5,'Bases de Cálculo'!$B$9:$J$34,$C$2+3,FALSE)</f>
        <v>0.13544592146893292</v>
      </c>
      <c r="HD2" s="164">
        <f>VLOOKUP(HD5,'Bases de Cálculo'!$B$9:$J$34,$C$2+3,FALSE)</f>
        <v>0.13544592146893292</v>
      </c>
      <c r="HE2" s="164">
        <f>VLOOKUP(HE5,'Bases de Cálculo'!$B$9:$J$34,$C$2+3,FALSE)</f>
        <v>0.13544592146893292</v>
      </c>
      <c r="HF2" s="164">
        <f>VLOOKUP(HF5,'Bases de Cálculo'!$B$9:$J$34,$C$2+3,FALSE)</f>
        <v>0.13544592146893292</v>
      </c>
      <c r="HG2" s="164">
        <f>VLOOKUP(HG5,'Bases de Cálculo'!$B$9:$J$34,$C$2+3,FALSE)</f>
        <v>0.13544592146893292</v>
      </c>
      <c r="HH2" s="164">
        <f>VLOOKUP(HH5,'Bases de Cálculo'!$B$9:$J$34,$C$2+3,FALSE)</f>
        <v>0.13544592146893292</v>
      </c>
      <c r="HI2" s="164">
        <f>VLOOKUP(HI5,'Bases de Cálculo'!$B$9:$J$34,$C$2+3,FALSE)</f>
        <v>0.13544592146893292</v>
      </c>
      <c r="HJ2" s="164">
        <f>VLOOKUP(HJ5,'Bases de Cálculo'!$B$9:$J$34,$C$2+3,FALSE)</f>
        <v>0.13544592146893292</v>
      </c>
      <c r="HK2" s="164">
        <f>VLOOKUP(HK5,'Bases de Cálculo'!$B$9:$J$34,$C$2+3,FALSE)</f>
        <v>0.13544592146893292</v>
      </c>
      <c r="HL2" s="164">
        <f>VLOOKUP(HL5,'Bases de Cálculo'!$B$9:$J$34,$C$2+3,FALSE)</f>
        <v>0.13544592146893292</v>
      </c>
      <c r="HM2" s="164">
        <f>VLOOKUP(HM5,'Bases de Cálculo'!$B$9:$J$34,$C$2+3,FALSE)</f>
        <v>0.13544592146893292</v>
      </c>
      <c r="HN2" s="164">
        <f>VLOOKUP(HN5,'Bases de Cálculo'!$B$9:$J$34,$C$2+3,FALSE)</f>
        <v>0.13544592146893292</v>
      </c>
      <c r="HO2" s="164">
        <f>VLOOKUP(HO5,'Bases de Cálculo'!$B$9:$J$34,$C$2+3,FALSE)</f>
        <v>0.13544592146893292</v>
      </c>
      <c r="HQ2" s="164">
        <f>VLOOKUP(HQ5,'Bases de Cálculo'!$B$9:$J$34,$C$2+3,FALSE)</f>
        <v>8.5984522785898548E-2</v>
      </c>
      <c r="HR2" s="164">
        <f>VLOOKUP(HR5,'Bases de Cálculo'!$B$9:$J$34,$C$2+3,FALSE)</f>
        <v>8.5984522785898548E-2</v>
      </c>
      <c r="HS2" s="164">
        <f>VLOOKUP(HS5,'Bases de Cálculo'!$B$9:$J$34,$C$2+3,FALSE)</f>
        <v>8.5984522785898548E-2</v>
      </c>
      <c r="HT2" s="164">
        <f>VLOOKUP(HT5,'Bases de Cálculo'!$B$9:$J$34,$C$2+3,FALSE)</f>
        <v>8.5984522785898548E-2</v>
      </c>
      <c r="HU2" s="164">
        <f>VLOOKUP(HU5,'Bases de Cálculo'!$B$9:$J$34,$C$2+3,FALSE)</f>
        <v>8.5984522785898548E-2</v>
      </c>
      <c r="HV2" s="164">
        <f>VLOOKUP(HV5,'Bases de Cálculo'!$B$9:$J$34,$C$2+3,FALSE)</f>
        <v>8.5984522785898548E-2</v>
      </c>
      <c r="HW2" s="164">
        <f>VLOOKUP(HW5,'Bases de Cálculo'!$B$9:$J$34,$C$2+3,FALSE)</f>
        <v>8.5984522785898548E-2</v>
      </c>
      <c r="HX2" s="164">
        <f>VLOOKUP(HX5,'Bases de Cálculo'!$B$9:$J$34,$C$2+3,FALSE)</f>
        <v>8.5984522785898548E-2</v>
      </c>
      <c r="HY2" s="164">
        <f>VLOOKUP(HY5,'Bases de Cálculo'!$B$9:$J$34,$C$2+3,FALSE)</f>
        <v>8.5984522785898548E-2</v>
      </c>
      <c r="HZ2" s="164">
        <f>VLOOKUP(HZ5,'Bases de Cálculo'!$B$9:$J$34,$C$2+3,FALSE)</f>
        <v>8.5984522785898548E-2</v>
      </c>
      <c r="IA2" s="164">
        <f>VLOOKUP(IA5,'Bases de Cálculo'!$B$9:$J$34,$C$2+3,FALSE)</f>
        <v>8.5984522785898548E-2</v>
      </c>
      <c r="IB2" s="164">
        <f>VLOOKUP(IB5,'Bases de Cálculo'!$B$9:$J$34,$C$2+3,FALSE)</f>
        <v>8.5984522785898548E-2</v>
      </c>
      <c r="IC2" s="164">
        <f>VLOOKUP(IC5,'Bases de Cálculo'!$B$9:$J$34,$C$2+3,FALSE)</f>
        <v>8.5984522785898548E-2</v>
      </c>
      <c r="ID2" s="164">
        <f>VLOOKUP(ID5,'Bases de Cálculo'!$B$9:$J$34,$C$2+3,FALSE)</f>
        <v>8.5984522785898548E-2</v>
      </c>
      <c r="IE2" s="164">
        <f>VLOOKUP(IE5,'Bases de Cálculo'!$B$9:$J$34,$C$2+3,FALSE)</f>
        <v>8.5984522785898548E-2</v>
      </c>
      <c r="IF2" s="164">
        <f>VLOOKUP(IF5,'Bases de Cálculo'!$B$9:$J$34,$C$2+3,FALSE)</f>
        <v>8.5984522785898548E-2</v>
      </c>
      <c r="IH2" s="164">
        <f>VLOOKUP(IH5,'Bases de Cálculo'!$B$9:$J$34,$C$2+3,FALSE)</f>
        <v>8.5984522785898548E-2</v>
      </c>
      <c r="II2" s="164">
        <f>VLOOKUP(II5,'Bases de Cálculo'!$B$9:$J$34,$C$2+3,FALSE)</f>
        <v>8.5984522785898548E-2</v>
      </c>
      <c r="IJ2" s="164">
        <f>VLOOKUP(IJ5,'Bases de Cálculo'!$B$9:$J$34,$C$2+3,FALSE)</f>
        <v>8.5984522785898548E-2</v>
      </c>
      <c r="IK2" s="164">
        <f>VLOOKUP(IK5,'Bases de Cálculo'!$B$9:$J$34,$C$2+3,FALSE)</f>
        <v>8.5984522785898548E-2</v>
      </c>
      <c r="IL2" s="164">
        <f>VLOOKUP(IL5,'Bases de Cálculo'!$B$9:$J$34,$C$2+3,FALSE)</f>
        <v>8.5984522785898548E-2</v>
      </c>
      <c r="IM2" s="164">
        <f>VLOOKUP(IM5,'Bases de Cálculo'!$B$9:$J$34,$C$2+3,FALSE)</f>
        <v>8.5984522785898548E-2</v>
      </c>
      <c r="IN2" s="164">
        <f>VLOOKUP(IN5,'Bases de Cálculo'!$B$9:$J$34,$C$2+3,FALSE)</f>
        <v>8.5984522785898548E-2</v>
      </c>
      <c r="IO2" s="164">
        <f>VLOOKUP(IO5,'Bases de Cálculo'!$B$9:$J$34,$C$2+3,FALSE)</f>
        <v>8.5984522785898548E-2</v>
      </c>
      <c r="IP2" s="164">
        <f>VLOOKUP(IP5,'Bases de Cálculo'!$B$9:$J$34,$C$2+3,FALSE)</f>
        <v>8.5984522785898548E-2</v>
      </c>
      <c r="IQ2" s="164">
        <f>VLOOKUP(IQ5,'Bases de Cálculo'!$B$9:$J$34,$C$2+3,FALSE)</f>
        <v>8.5984522785898548E-2</v>
      </c>
      <c r="IR2" s="164">
        <f>VLOOKUP(IR5,'Bases de Cálculo'!$B$9:$J$34,$C$2+3,FALSE)</f>
        <v>8.5984522785898548E-2</v>
      </c>
      <c r="IS2" s="164">
        <f>VLOOKUP(IS5,'Bases de Cálculo'!$B$9:$J$34,$C$2+3,FALSE)</f>
        <v>8.5984522785898548E-2</v>
      </c>
      <c r="IT2" s="164">
        <f>VLOOKUP(IT5,'Bases de Cálculo'!$B$9:$J$34,$C$2+3,FALSE)</f>
        <v>8.5984522785898548E-2</v>
      </c>
      <c r="IU2" s="164">
        <f>VLOOKUP(IU5,'Bases de Cálculo'!$B$9:$J$34,$C$2+3,FALSE)</f>
        <v>8.5984522785898548E-2</v>
      </c>
      <c r="IV2" s="164">
        <f>VLOOKUP(IV5,'Bases de Cálculo'!$B$9:$J$34,$C$2+3,FALSE)</f>
        <v>8.5984522785898548E-2</v>
      </c>
      <c r="IW2" s="164">
        <f>VLOOKUP(IW5,'Bases de Cálculo'!$B$9:$J$34,$C$2+3,FALSE)</f>
        <v>8.5984522785898548E-2</v>
      </c>
      <c r="IY2" s="164">
        <f>VLOOKUP(IY5,'Bases de Cálculo'!$B$9:$J$34,$C$2+3,FALSE)</f>
        <v>0.13042945965731129</v>
      </c>
      <c r="IZ2" s="164">
        <f>VLOOKUP(IZ5,'Bases de Cálculo'!$B$9:$J$34,$C$2+3,FALSE)</f>
        <v>0.13042945965731129</v>
      </c>
      <c r="JA2" s="164">
        <f>VLOOKUP(JA5,'Bases de Cálculo'!$B$9:$J$34,$C$2+3,FALSE)</f>
        <v>0.13042945965731129</v>
      </c>
      <c r="JB2" s="164">
        <f>VLOOKUP(JB5,'Bases de Cálculo'!$B$9:$J$34,$C$2+3,FALSE)</f>
        <v>0.13042945965731129</v>
      </c>
      <c r="JC2" s="164">
        <f>VLOOKUP(JC5,'Bases de Cálculo'!$B$9:$J$34,$C$2+3,FALSE)</f>
        <v>0.13042945965731129</v>
      </c>
      <c r="JD2" s="164">
        <f>VLOOKUP(JD5,'Bases de Cálculo'!$B$9:$J$34,$C$2+3,FALSE)</f>
        <v>0.13042945965731129</v>
      </c>
      <c r="JE2" s="164">
        <f>VLOOKUP(JE5,'Bases de Cálculo'!$B$9:$J$34,$C$2+3,FALSE)</f>
        <v>0.13042945965731129</v>
      </c>
      <c r="JF2" s="164">
        <f>VLOOKUP(JF5,'Bases de Cálculo'!$B$9:$J$34,$C$2+3,FALSE)</f>
        <v>0.13042945965731129</v>
      </c>
      <c r="JG2" s="164">
        <f>VLOOKUP(JG5,'Bases de Cálculo'!$B$9:$J$34,$C$2+3,FALSE)</f>
        <v>0.13042945965731129</v>
      </c>
      <c r="JH2" s="164">
        <f>VLOOKUP(JH5,'Bases de Cálculo'!$B$9:$J$34,$C$2+3,FALSE)</f>
        <v>0.13042945965731129</v>
      </c>
      <c r="JI2" s="164">
        <f>VLOOKUP(JI5,'Bases de Cálculo'!$B$9:$J$34,$C$2+3,FALSE)</f>
        <v>0.13042945965731129</v>
      </c>
      <c r="JJ2" s="164">
        <f>VLOOKUP(JJ5,'Bases de Cálculo'!$B$9:$J$34,$C$2+3,FALSE)</f>
        <v>0.13042945965731129</v>
      </c>
      <c r="JK2" s="164">
        <f>VLOOKUP(JK5,'Bases de Cálculo'!$B$9:$J$34,$C$2+3,FALSE)</f>
        <v>0.13042945965731129</v>
      </c>
      <c r="JL2" s="164">
        <f>VLOOKUP(JL5,'Bases de Cálculo'!$B$9:$J$34,$C$2+3,FALSE)</f>
        <v>0.13042945965731129</v>
      </c>
      <c r="JM2" s="164">
        <f>VLOOKUP(JM5,'Bases de Cálculo'!$B$9:$J$34,$C$2+3,FALSE)</f>
        <v>0.13042945965731129</v>
      </c>
      <c r="JN2" s="164">
        <f>VLOOKUP(JN5,'Bases de Cálculo'!$B$9:$J$34,$C$2+3,FALSE)</f>
        <v>0.13042945965731129</v>
      </c>
      <c r="JP2" s="164">
        <f>VLOOKUP(JP5,'Bases de Cálculo'!$B$9:$J$34,$C$2+3,FALSE)</f>
        <v>9.6882250080219209E-2</v>
      </c>
      <c r="JQ2" s="164">
        <f>VLOOKUP(JQ5,'Bases de Cálculo'!$B$9:$J$34,$C$2+3,FALSE)</f>
        <v>9.6882250080219209E-2</v>
      </c>
      <c r="JR2" s="164">
        <f>VLOOKUP(JR5,'Bases de Cálculo'!$B$9:$J$34,$C$2+3,FALSE)</f>
        <v>9.6882250080219209E-2</v>
      </c>
      <c r="JS2" s="164">
        <f>VLOOKUP(JS5,'Bases de Cálculo'!$B$9:$J$34,$C$2+3,FALSE)</f>
        <v>9.6882250080219209E-2</v>
      </c>
      <c r="JT2" s="164">
        <f>VLOOKUP(JT5,'Bases de Cálculo'!$B$9:$J$34,$C$2+3,FALSE)</f>
        <v>9.6882250080219209E-2</v>
      </c>
      <c r="JU2" s="164">
        <f>VLOOKUP(JU5,'Bases de Cálculo'!$B$9:$J$34,$C$2+3,FALSE)</f>
        <v>9.6882250080219209E-2</v>
      </c>
      <c r="JV2" s="164">
        <f>VLOOKUP(JV5,'Bases de Cálculo'!$B$9:$J$34,$C$2+3,FALSE)</f>
        <v>9.6882250080219209E-2</v>
      </c>
      <c r="JW2" s="164">
        <f>VLOOKUP(JW5,'Bases de Cálculo'!$B$9:$J$34,$C$2+3,FALSE)</f>
        <v>9.6882250080219209E-2</v>
      </c>
      <c r="JX2" s="164">
        <f>VLOOKUP(JX5,'Bases de Cálculo'!$B$9:$J$34,$C$2+3,FALSE)</f>
        <v>9.6882250080219209E-2</v>
      </c>
      <c r="JY2" s="164">
        <f>VLOOKUP(JY5,'Bases de Cálculo'!$B$9:$J$34,$C$2+3,FALSE)</f>
        <v>9.6882250080219209E-2</v>
      </c>
      <c r="JZ2" s="164">
        <f>VLOOKUP(JZ5,'Bases de Cálculo'!$B$9:$J$34,$C$2+3,FALSE)</f>
        <v>9.6882250080219209E-2</v>
      </c>
      <c r="KA2" s="164">
        <f>VLOOKUP(KA5,'Bases de Cálculo'!$B$9:$J$34,$C$2+3,FALSE)</f>
        <v>9.6882250080219209E-2</v>
      </c>
      <c r="KB2" s="164">
        <f>VLOOKUP(KB5,'Bases de Cálculo'!$B$9:$J$34,$C$2+3,FALSE)</f>
        <v>9.6882250080219209E-2</v>
      </c>
      <c r="KC2" s="164">
        <f>VLOOKUP(KC5,'Bases de Cálculo'!$B$9:$J$34,$C$2+3,FALSE)</f>
        <v>9.6882250080219209E-2</v>
      </c>
      <c r="KD2" s="164">
        <f>VLOOKUP(KD5,'Bases de Cálculo'!$B$9:$J$34,$C$2+3,FALSE)</f>
        <v>9.6882250080219209E-2</v>
      </c>
      <c r="KE2" s="164">
        <f>VLOOKUP(KE5,'Bases de Cálculo'!$B$9:$J$34,$C$2+3,FALSE)</f>
        <v>9.6882250080219209E-2</v>
      </c>
      <c r="KG2" s="164">
        <f>VLOOKUP(KG5,'Bases de Cálculo'!$B$9:$J$34,$C$2+3,FALSE)</f>
        <v>0.12732632880648781</v>
      </c>
      <c r="KH2" s="164">
        <f>VLOOKUP(KH5,'Bases de Cálculo'!$B$9:$J$34,$C$2+3,FALSE)</f>
        <v>0.12732632880648781</v>
      </c>
      <c r="KI2" s="164">
        <f>VLOOKUP(KI5,'Bases de Cálculo'!$B$9:$J$34,$C$2+3,FALSE)</f>
        <v>0.12732632880648781</v>
      </c>
      <c r="KJ2" s="164">
        <f>VLOOKUP(KJ5,'Bases de Cálculo'!$B$9:$J$34,$C$2+3,FALSE)</f>
        <v>0.12732632880648781</v>
      </c>
      <c r="KK2" s="164">
        <f>VLOOKUP(KK5,'Bases de Cálculo'!$B$9:$J$34,$C$2+3,FALSE)</f>
        <v>0.12732632880648781</v>
      </c>
      <c r="KL2" s="164">
        <f>VLOOKUP(KL5,'Bases de Cálculo'!$B$9:$J$34,$C$2+3,FALSE)</f>
        <v>0.12732632880648781</v>
      </c>
      <c r="KM2" s="164">
        <f>VLOOKUP(KM5,'Bases de Cálculo'!$B$9:$J$34,$C$2+3,FALSE)</f>
        <v>0.12732632880648781</v>
      </c>
      <c r="KN2" s="164">
        <f>VLOOKUP(KN5,'Bases de Cálculo'!$B$9:$J$34,$C$2+3,FALSE)</f>
        <v>0.12732632880648781</v>
      </c>
      <c r="KO2" s="164">
        <f>VLOOKUP(KO5,'Bases de Cálculo'!$B$9:$J$34,$C$2+3,FALSE)</f>
        <v>0.12732632880648781</v>
      </c>
      <c r="KP2" s="164">
        <f>VLOOKUP(KP5,'Bases de Cálculo'!$B$9:$J$34,$C$2+3,FALSE)</f>
        <v>0.12732632880648781</v>
      </c>
      <c r="KQ2" s="164">
        <f>VLOOKUP(KQ5,'Bases de Cálculo'!$B$9:$J$34,$C$2+3,FALSE)</f>
        <v>0.12732632880648781</v>
      </c>
      <c r="KR2" s="164">
        <f>VLOOKUP(KR5,'Bases de Cálculo'!$B$9:$J$34,$C$2+3,FALSE)</f>
        <v>0.12732632880648781</v>
      </c>
      <c r="KS2" s="164">
        <f>VLOOKUP(KS5,'Bases de Cálculo'!$B$9:$J$34,$C$2+3,FALSE)</f>
        <v>0.12732632880648781</v>
      </c>
      <c r="KT2" s="164">
        <f>VLOOKUP(KT5,'Bases de Cálculo'!$B$9:$J$34,$C$2+3,FALSE)</f>
        <v>0.12732632880648781</v>
      </c>
      <c r="KU2" s="164">
        <f>VLOOKUP(KU5,'Bases de Cálculo'!$B$9:$J$34,$C$2+3,FALSE)</f>
        <v>0.12732632880648781</v>
      </c>
      <c r="KV2" s="164">
        <f>VLOOKUP(KV5,'Bases de Cálculo'!$B$9:$J$34,$C$2+3,FALSE)</f>
        <v>0.12732632880648781</v>
      </c>
      <c r="KX2" s="164">
        <f>VLOOKUP(KX5,'Bases de Cálculo'!$B$9:$J$34,$C$2+3,FALSE)</f>
        <v>0.11253928529549112</v>
      </c>
      <c r="KY2" s="164">
        <f>VLOOKUP(KY5,'Bases de Cálculo'!$B$9:$J$34,$C$2+3,FALSE)</f>
        <v>0.11253928529549112</v>
      </c>
      <c r="KZ2" s="164">
        <f>VLOOKUP(KZ5,'Bases de Cálculo'!$B$9:$J$34,$C$2+3,FALSE)</f>
        <v>0.11253928529549112</v>
      </c>
      <c r="LA2" s="164">
        <f>VLOOKUP(LA5,'Bases de Cálculo'!$B$9:$J$34,$C$2+3,FALSE)</f>
        <v>0.11253928529549112</v>
      </c>
      <c r="LB2" s="164">
        <f>VLOOKUP(LB5,'Bases de Cálculo'!$B$9:$J$34,$C$2+3,FALSE)</f>
        <v>0.11253928529549112</v>
      </c>
      <c r="LC2" s="164">
        <f>VLOOKUP(LC5,'Bases de Cálculo'!$B$9:$J$34,$C$2+3,FALSE)</f>
        <v>0.11253928529549112</v>
      </c>
      <c r="LD2" s="164">
        <f>VLOOKUP(LD5,'Bases de Cálculo'!$B$9:$J$34,$C$2+3,FALSE)</f>
        <v>0.11253928529549112</v>
      </c>
      <c r="LE2" s="164">
        <f>VLOOKUP(LE5,'Bases de Cálculo'!$B$9:$J$34,$C$2+3,FALSE)</f>
        <v>0.11253928529549112</v>
      </c>
      <c r="LF2" s="164">
        <f>VLOOKUP(LF5,'Bases de Cálculo'!$B$9:$J$34,$C$2+3,FALSE)</f>
        <v>0.11253928529549112</v>
      </c>
      <c r="LG2" s="164">
        <f>VLOOKUP(LG5,'Bases de Cálculo'!$B$9:$J$34,$C$2+3,FALSE)</f>
        <v>0.11253928529549112</v>
      </c>
      <c r="LH2" s="164">
        <f>VLOOKUP(LH5,'Bases de Cálculo'!$B$9:$J$34,$C$2+3,FALSE)</f>
        <v>0.11253928529549112</v>
      </c>
      <c r="LI2" s="164">
        <f>VLOOKUP(LI5,'Bases de Cálculo'!$B$9:$J$34,$C$2+3,FALSE)</f>
        <v>0.11253928529549112</v>
      </c>
      <c r="LJ2" s="164">
        <f>VLOOKUP(LJ5,'Bases de Cálculo'!$B$9:$J$34,$C$2+3,FALSE)</f>
        <v>0.11253928529549112</v>
      </c>
      <c r="LK2" s="164">
        <f>VLOOKUP(LK5,'Bases de Cálculo'!$B$9:$J$34,$C$2+3,FALSE)</f>
        <v>0.11253928529549112</v>
      </c>
      <c r="LL2" s="164">
        <f>VLOOKUP(LL5,'Bases de Cálculo'!$B$9:$J$34,$C$2+3,FALSE)</f>
        <v>0.11253928529549112</v>
      </c>
      <c r="LM2" s="164">
        <f>VLOOKUP(LM5,'Bases de Cálculo'!$B$9:$J$34,$C$2+3,FALSE)</f>
        <v>0.11253928529549112</v>
      </c>
    </row>
    <row r="3" spans="1:326" s="162" customFormat="1" ht="15.75" x14ac:dyDescent="0.25">
      <c r="C3" s="13"/>
      <c r="D3" s="163"/>
      <c r="E3" s="163"/>
      <c r="F3" s="163"/>
      <c r="G3" s="163"/>
      <c r="H3" s="163"/>
      <c r="I3" s="163"/>
      <c r="J3" s="163"/>
      <c r="K3" s="163"/>
      <c r="U3" s="163"/>
      <c r="V3" s="163"/>
      <c r="W3" s="163"/>
      <c r="X3" s="163"/>
      <c r="Y3" s="163"/>
      <c r="Z3" s="163"/>
      <c r="AA3" s="163"/>
      <c r="AB3" s="163"/>
      <c r="AL3" s="163"/>
      <c r="AM3" s="163"/>
      <c r="AN3" s="163"/>
      <c r="AO3" s="163"/>
      <c r="AP3" s="163"/>
      <c r="AQ3" s="163"/>
      <c r="AR3" s="163"/>
      <c r="AS3" s="163"/>
      <c r="BC3" s="163"/>
      <c r="BD3" s="163"/>
      <c r="BE3" s="163"/>
      <c r="BF3" s="163"/>
      <c r="BG3" s="163"/>
      <c r="BH3" s="163"/>
      <c r="BI3" s="163"/>
      <c r="BJ3" s="163"/>
      <c r="BT3" s="163"/>
      <c r="BU3" s="163"/>
      <c r="BV3" s="163"/>
      <c r="BW3" s="163"/>
      <c r="BX3" s="163"/>
      <c r="BY3" s="163"/>
      <c r="BZ3" s="163"/>
      <c r="CA3" s="163"/>
      <c r="CK3" s="163"/>
      <c r="CL3" s="163"/>
      <c r="CM3" s="163"/>
      <c r="CN3" s="163"/>
      <c r="CO3" s="163"/>
      <c r="CP3" s="163"/>
      <c r="CQ3" s="163"/>
      <c r="CR3" s="163"/>
      <c r="DB3" s="163"/>
      <c r="DC3" s="163"/>
      <c r="DD3" s="163"/>
      <c r="DE3" s="163"/>
      <c r="DF3" s="163"/>
      <c r="DG3" s="163"/>
      <c r="DH3" s="163"/>
      <c r="DI3" s="163"/>
      <c r="DS3" s="163"/>
      <c r="DT3" s="163"/>
      <c r="DU3" s="163"/>
      <c r="DV3" s="163"/>
      <c r="DW3" s="163"/>
      <c r="DX3" s="163"/>
      <c r="DY3" s="163"/>
      <c r="DZ3" s="163"/>
      <c r="EJ3" s="163"/>
      <c r="EK3" s="163"/>
      <c r="EL3" s="163"/>
      <c r="EM3" s="163"/>
      <c r="EN3" s="163"/>
      <c r="EO3" s="163"/>
      <c r="EP3" s="163"/>
      <c r="EQ3" s="163"/>
      <c r="FA3" s="163"/>
      <c r="FB3" s="163"/>
      <c r="FC3" s="163"/>
      <c r="FD3" s="163"/>
      <c r="FE3" s="163"/>
      <c r="FF3" s="163"/>
      <c r="FG3" s="163"/>
      <c r="FH3" s="163"/>
      <c r="FR3" s="163"/>
      <c r="FS3" s="163"/>
      <c r="FT3" s="163"/>
      <c r="FU3" s="163"/>
      <c r="FV3" s="163"/>
      <c r="FW3" s="163"/>
      <c r="FX3" s="163"/>
      <c r="FY3" s="163"/>
      <c r="GI3" s="163"/>
      <c r="GJ3" s="163"/>
      <c r="GK3" s="163"/>
      <c r="GL3" s="163"/>
      <c r="GM3" s="163"/>
      <c r="GN3" s="163"/>
      <c r="GO3" s="163"/>
      <c r="GP3" s="163"/>
      <c r="GZ3" s="163"/>
      <c r="HA3" s="163"/>
      <c r="HB3" s="163"/>
      <c r="HC3" s="163"/>
      <c r="HD3" s="163"/>
      <c r="HE3" s="163"/>
      <c r="HF3" s="163"/>
      <c r="HG3" s="163"/>
      <c r="HQ3" s="163"/>
      <c r="HR3" s="163"/>
      <c r="HS3" s="163"/>
      <c r="HT3" s="163"/>
      <c r="HU3" s="163"/>
      <c r="HV3" s="163"/>
      <c r="HW3" s="163"/>
      <c r="HX3" s="163"/>
      <c r="IH3" s="163"/>
      <c r="II3" s="163"/>
      <c r="IJ3" s="163"/>
      <c r="IK3" s="163"/>
      <c r="IL3" s="163"/>
      <c r="IM3" s="163"/>
      <c r="IN3" s="163"/>
      <c r="IO3" s="163"/>
      <c r="IY3" s="163"/>
      <c r="IZ3" s="163"/>
      <c r="JA3" s="163"/>
      <c r="JB3" s="163"/>
      <c r="JC3" s="163"/>
      <c r="JD3" s="163"/>
      <c r="JE3" s="163"/>
      <c r="JF3" s="163"/>
      <c r="JP3" s="163"/>
      <c r="JQ3" s="163"/>
      <c r="JR3" s="163"/>
      <c r="JS3" s="163"/>
      <c r="JT3" s="163"/>
      <c r="JU3" s="163"/>
      <c r="JV3" s="163"/>
      <c r="JW3" s="163"/>
      <c r="KG3" s="163"/>
      <c r="KH3" s="163"/>
      <c r="KI3" s="163"/>
      <c r="KJ3" s="163"/>
      <c r="KK3" s="163"/>
      <c r="KL3" s="163"/>
      <c r="KM3" s="163"/>
      <c r="KN3" s="163"/>
      <c r="KX3" s="163"/>
      <c r="KY3" s="163"/>
      <c r="KZ3" s="163"/>
      <c r="LA3" s="163"/>
      <c r="LB3" s="163"/>
      <c r="LC3" s="163"/>
      <c r="LD3" s="163"/>
      <c r="LE3" s="163"/>
    </row>
    <row r="4" spans="1:326" s="9" customFormat="1" ht="15" customHeight="1" x14ac:dyDescent="0.2">
      <c r="A4" s="160"/>
      <c r="B4" s="735" t="str">
        <f ca="1">CONCATENATE("Balance energético Colombiano","
",INDIRECT("'Bases de Cálculo'!C" &amp; 36+C2),"/año")</f>
        <v>Balance energético Colombiano
Miles de toneladas equivalentes de petróleo/año</v>
      </c>
      <c r="C4" s="13"/>
      <c r="D4" s="552">
        <v>2000</v>
      </c>
      <c r="E4" s="552">
        <f>D4+1</f>
        <v>2001</v>
      </c>
      <c r="F4" s="552">
        <f t="shared" ref="F4:S4" si="24">E4+1</f>
        <v>2002</v>
      </c>
      <c r="G4" s="552">
        <f t="shared" si="24"/>
        <v>2003</v>
      </c>
      <c r="H4" s="552">
        <f t="shared" si="24"/>
        <v>2004</v>
      </c>
      <c r="I4" s="552">
        <f t="shared" si="24"/>
        <v>2005</v>
      </c>
      <c r="J4" s="552">
        <f t="shared" si="24"/>
        <v>2006</v>
      </c>
      <c r="K4" s="552">
        <f t="shared" si="24"/>
        <v>2007</v>
      </c>
      <c r="L4" s="552">
        <f t="shared" si="24"/>
        <v>2008</v>
      </c>
      <c r="M4" s="552">
        <f t="shared" si="24"/>
        <v>2009</v>
      </c>
      <c r="N4" s="552">
        <f t="shared" si="24"/>
        <v>2010</v>
      </c>
      <c r="O4" s="552">
        <f t="shared" si="24"/>
        <v>2011</v>
      </c>
      <c r="P4" s="552">
        <f t="shared" si="24"/>
        <v>2012</v>
      </c>
      <c r="Q4" s="552">
        <f t="shared" si="24"/>
        <v>2013</v>
      </c>
      <c r="R4" s="552">
        <f t="shared" si="24"/>
        <v>2014</v>
      </c>
      <c r="S4" s="552">
        <f t="shared" si="24"/>
        <v>2015</v>
      </c>
      <c r="U4" s="552">
        <v>2000</v>
      </c>
      <c r="V4" s="552">
        <f>U4+1</f>
        <v>2001</v>
      </c>
      <c r="W4" s="552">
        <f t="shared" ref="W4:AJ4" si="25">V4+1</f>
        <v>2002</v>
      </c>
      <c r="X4" s="552">
        <f t="shared" si="25"/>
        <v>2003</v>
      </c>
      <c r="Y4" s="552">
        <f t="shared" si="25"/>
        <v>2004</v>
      </c>
      <c r="Z4" s="552">
        <f t="shared" si="25"/>
        <v>2005</v>
      </c>
      <c r="AA4" s="552">
        <f t="shared" si="25"/>
        <v>2006</v>
      </c>
      <c r="AB4" s="552">
        <f t="shared" si="25"/>
        <v>2007</v>
      </c>
      <c r="AC4" s="552">
        <f t="shared" si="25"/>
        <v>2008</v>
      </c>
      <c r="AD4" s="552">
        <f t="shared" si="25"/>
        <v>2009</v>
      </c>
      <c r="AE4" s="552">
        <f t="shared" si="25"/>
        <v>2010</v>
      </c>
      <c r="AF4" s="552">
        <f t="shared" si="25"/>
        <v>2011</v>
      </c>
      <c r="AG4" s="552">
        <f t="shared" si="25"/>
        <v>2012</v>
      </c>
      <c r="AH4" s="552">
        <f t="shared" si="25"/>
        <v>2013</v>
      </c>
      <c r="AI4" s="552">
        <f t="shared" si="25"/>
        <v>2014</v>
      </c>
      <c r="AJ4" s="552">
        <f t="shared" si="25"/>
        <v>2015</v>
      </c>
      <c r="AL4" s="552">
        <v>2000</v>
      </c>
      <c r="AM4" s="552">
        <f>AL4+1</f>
        <v>2001</v>
      </c>
      <c r="AN4" s="552">
        <f t="shared" ref="AN4:BA4" si="26">AM4+1</f>
        <v>2002</v>
      </c>
      <c r="AO4" s="552">
        <f t="shared" si="26"/>
        <v>2003</v>
      </c>
      <c r="AP4" s="552">
        <f t="shared" si="26"/>
        <v>2004</v>
      </c>
      <c r="AQ4" s="552">
        <f t="shared" si="26"/>
        <v>2005</v>
      </c>
      <c r="AR4" s="552">
        <f t="shared" si="26"/>
        <v>2006</v>
      </c>
      <c r="AS4" s="552">
        <f t="shared" si="26"/>
        <v>2007</v>
      </c>
      <c r="AT4" s="552">
        <f t="shared" si="26"/>
        <v>2008</v>
      </c>
      <c r="AU4" s="552">
        <f t="shared" si="26"/>
        <v>2009</v>
      </c>
      <c r="AV4" s="552">
        <f t="shared" si="26"/>
        <v>2010</v>
      </c>
      <c r="AW4" s="552">
        <f t="shared" si="26"/>
        <v>2011</v>
      </c>
      <c r="AX4" s="552">
        <f t="shared" si="26"/>
        <v>2012</v>
      </c>
      <c r="AY4" s="552">
        <f t="shared" si="26"/>
        <v>2013</v>
      </c>
      <c r="AZ4" s="552">
        <f t="shared" si="26"/>
        <v>2014</v>
      </c>
      <c r="BA4" s="552">
        <f t="shared" si="26"/>
        <v>2015</v>
      </c>
      <c r="BC4" s="552">
        <v>2000</v>
      </c>
      <c r="BD4" s="552">
        <v>2001</v>
      </c>
      <c r="BE4" s="552">
        <v>2002</v>
      </c>
      <c r="BF4" s="552">
        <v>2003</v>
      </c>
      <c r="BG4" s="552">
        <v>2004</v>
      </c>
      <c r="BH4" s="552">
        <v>2005</v>
      </c>
      <c r="BI4" s="552">
        <v>2006</v>
      </c>
      <c r="BJ4" s="552">
        <v>2007</v>
      </c>
      <c r="BK4" s="552">
        <v>2008</v>
      </c>
      <c r="BL4" s="552">
        <v>2009</v>
      </c>
      <c r="BM4" s="552">
        <v>2010</v>
      </c>
      <c r="BN4" s="552">
        <v>2011</v>
      </c>
      <c r="BO4" s="552">
        <v>2012</v>
      </c>
      <c r="BP4" s="552">
        <v>2013</v>
      </c>
      <c r="BQ4" s="552">
        <v>2014</v>
      </c>
      <c r="BR4" s="552">
        <v>2015</v>
      </c>
      <c r="BT4" s="552">
        <v>2000</v>
      </c>
      <c r="BU4" s="552">
        <f>BT4+1</f>
        <v>2001</v>
      </c>
      <c r="BV4" s="552">
        <f t="shared" ref="BV4:CI4" si="27">BU4+1</f>
        <v>2002</v>
      </c>
      <c r="BW4" s="552">
        <f t="shared" si="27"/>
        <v>2003</v>
      </c>
      <c r="BX4" s="552">
        <f t="shared" si="27"/>
        <v>2004</v>
      </c>
      <c r="BY4" s="552">
        <f t="shared" si="27"/>
        <v>2005</v>
      </c>
      <c r="BZ4" s="552">
        <f t="shared" si="27"/>
        <v>2006</v>
      </c>
      <c r="CA4" s="552">
        <f t="shared" si="27"/>
        <v>2007</v>
      </c>
      <c r="CB4" s="552">
        <f t="shared" si="27"/>
        <v>2008</v>
      </c>
      <c r="CC4" s="552">
        <f t="shared" si="27"/>
        <v>2009</v>
      </c>
      <c r="CD4" s="552">
        <f t="shared" si="27"/>
        <v>2010</v>
      </c>
      <c r="CE4" s="552">
        <f t="shared" si="27"/>
        <v>2011</v>
      </c>
      <c r="CF4" s="552">
        <f t="shared" si="27"/>
        <v>2012</v>
      </c>
      <c r="CG4" s="552">
        <f t="shared" si="27"/>
        <v>2013</v>
      </c>
      <c r="CH4" s="552">
        <f t="shared" si="27"/>
        <v>2014</v>
      </c>
      <c r="CI4" s="552">
        <f t="shared" si="27"/>
        <v>2015</v>
      </c>
      <c r="CK4" s="552">
        <v>2000</v>
      </c>
      <c r="CL4" s="552">
        <f>CK4+1</f>
        <v>2001</v>
      </c>
      <c r="CM4" s="552">
        <f t="shared" ref="CM4:CZ4" si="28">CL4+1</f>
        <v>2002</v>
      </c>
      <c r="CN4" s="552">
        <f t="shared" si="28"/>
        <v>2003</v>
      </c>
      <c r="CO4" s="552">
        <f t="shared" si="28"/>
        <v>2004</v>
      </c>
      <c r="CP4" s="552">
        <f t="shared" si="28"/>
        <v>2005</v>
      </c>
      <c r="CQ4" s="552">
        <f t="shared" si="28"/>
        <v>2006</v>
      </c>
      <c r="CR4" s="552">
        <f t="shared" si="28"/>
        <v>2007</v>
      </c>
      <c r="CS4" s="552">
        <f t="shared" si="28"/>
        <v>2008</v>
      </c>
      <c r="CT4" s="552">
        <f t="shared" si="28"/>
        <v>2009</v>
      </c>
      <c r="CU4" s="552">
        <f t="shared" si="28"/>
        <v>2010</v>
      </c>
      <c r="CV4" s="552">
        <f t="shared" si="28"/>
        <v>2011</v>
      </c>
      <c r="CW4" s="552">
        <f t="shared" si="28"/>
        <v>2012</v>
      </c>
      <c r="CX4" s="552">
        <f t="shared" si="28"/>
        <v>2013</v>
      </c>
      <c r="CY4" s="552">
        <f t="shared" si="28"/>
        <v>2014</v>
      </c>
      <c r="CZ4" s="552">
        <f t="shared" si="28"/>
        <v>2015</v>
      </c>
      <c r="DB4" s="552">
        <v>2000</v>
      </c>
      <c r="DC4" s="552">
        <f>DB4+1</f>
        <v>2001</v>
      </c>
      <c r="DD4" s="552">
        <f t="shared" ref="DD4:DQ4" si="29">DC4+1</f>
        <v>2002</v>
      </c>
      <c r="DE4" s="552">
        <f t="shared" si="29"/>
        <v>2003</v>
      </c>
      <c r="DF4" s="552">
        <f t="shared" si="29"/>
        <v>2004</v>
      </c>
      <c r="DG4" s="552">
        <f t="shared" si="29"/>
        <v>2005</v>
      </c>
      <c r="DH4" s="552">
        <f t="shared" si="29"/>
        <v>2006</v>
      </c>
      <c r="DI4" s="552">
        <f t="shared" si="29"/>
        <v>2007</v>
      </c>
      <c r="DJ4" s="552">
        <f t="shared" si="29"/>
        <v>2008</v>
      </c>
      <c r="DK4" s="552">
        <f t="shared" si="29"/>
        <v>2009</v>
      </c>
      <c r="DL4" s="552">
        <f t="shared" si="29"/>
        <v>2010</v>
      </c>
      <c r="DM4" s="552">
        <f t="shared" si="29"/>
        <v>2011</v>
      </c>
      <c r="DN4" s="552">
        <f t="shared" si="29"/>
        <v>2012</v>
      </c>
      <c r="DO4" s="552">
        <f t="shared" si="29"/>
        <v>2013</v>
      </c>
      <c r="DP4" s="552">
        <f t="shared" si="29"/>
        <v>2014</v>
      </c>
      <c r="DQ4" s="552">
        <f t="shared" si="29"/>
        <v>2015</v>
      </c>
      <c r="DS4" s="582">
        <v>2000</v>
      </c>
      <c r="DT4" s="582">
        <f>DS4+1</f>
        <v>2001</v>
      </c>
      <c r="DU4" s="582">
        <f t="shared" ref="DU4" si="30">DT4+1</f>
        <v>2002</v>
      </c>
      <c r="DV4" s="582">
        <f t="shared" ref="DV4" si="31">DU4+1</f>
        <v>2003</v>
      </c>
      <c r="DW4" s="582">
        <f t="shared" ref="DW4" si="32">DV4+1</f>
        <v>2004</v>
      </c>
      <c r="DX4" s="582">
        <f t="shared" ref="DX4" si="33">DW4+1</f>
        <v>2005</v>
      </c>
      <c r="DY4" s="582">
        <f t="shared" ref="DY4" si="34">DX4+1</f>
        <v>2006</v>
      </c>
      <c r="DZ4" s="582">
        <f t="shared" ref="DZ4" si="35">DY4+1</f>
        <v>2007</v>
      </c>
      <c r="EA4" s="582">
        <f t="shared" ref="EA4" si="36">DZ4+1</f>
        <v>2008</v>
      </c>
      <c r="EB4" s="582">
        <f t="shared" ref="EB4" si="37">EA4+1</f>
        <v>2009</v>
      </c>
      <c r="EC4" s="582">
        <f t="shared" ref="EC4" si="38">EB4+1</f>
        <v>2010</v>
      </c>
      <c r="ED4" s="582">
        <f t="shared" ref="ED4" si="39">EC4+1</f>
        <v>2011</v>
      </c>
      <c r="EE4" s="582">
        <f t="shared" ref="EE4" si="40">ED4+1</f>
        <v>2012</v>
      </c>
      <c r="EF4" s="582">
        <f t="shared" ref="EF4" si="41">EE4+1</f>
        <v>2013</v>
      </c>
      <c r="EG4" s="582">
        <f t="shared" ref="EG4" si="42">EF4+1</f>
        <v>2014</v>
      </c>
      <c r="EH4" s="582">
        <f t="shared" ref="EH4" si="43">EG4+1</f>
        <v>2015</v>
      </c>
      <c r="EJ4" s="22">
        <v>2000</v>
      </c>
      <c r="EK4" s="22">
        <f>EJ4+1</f>
        <v>2001</v>
      </c>
      <c r="EL4" s="22">
        <f t="shared" ref="EL4:EY4" si="44">EK4+1</f>
        <v>2002</v>
      </c>
      <c r="EM4" s="22">
        <f t="shared" si="44"/>
        <v>2003</v>
      </c>
      <c r="EN4" s="22">
        <f t="shared" si="44"/>
        <v>2004</v>
      </c>
      <c r="EO4" s="22">
        <f t="shared" si="44"/>
        <v>2005</v>
      </c>
      <c r="EP4" s="22">
        <f t="shared" si="44"/>
        <v>2006</v>
      </c>
      <c r="EQ4" s="22">
        <f t="shared" si="44"/>
        <v>2007</v>
      </c>
      <c r="ER4" s="22">
        <f t="shared" si="44"/>
        <v>2008</v>
      </c>
      <c r="ES4" s="22">
        <f t="shared" si="44"/>
        <v>2009</v>
      </c>
      <c r="ET4" s="22">
        <f t="shared" si="44"/>
        <v>2010</v>
      </c>
      <c r="EU4" s="22">
        <f t="shared" si="44"/>
        <v>2011</v>
      </c>
      <c r="EV4" s="22">
        <f t="shared" si="44"/>
        <v>2012</v>
      </c>
      <c r="EW4" s="22">
        <f t="shared" si="44"/>
        <v>2013</v>
      </c>
      <c r="EX4" s="22">
        <f t="shared" si="44"/>
        <v>2014</v>
      </c>
      <c r="EY4" s="22">
        <f t="shared" si="44"/>
        <v>2015</v>
      </c>
      <c r="FA4" s="22">
        <v>2000</v>
      </c>
      <c r="FB4" s="22">
        <f>FA4+1</f>
        <v>2001</v>
      </c>
      <c r="FC4" s="22">
        <f t="shared" ref="FC4:FP4" si="45">FB4+1</f>
        <v>2002</v>
      </c>
      <c r="FD4" s="22">
        <f t="shared" si="45"/>
        <v>2003</v>
      </c>
      <c r="FE4" s="22">
        <f t="shared" si="45"/>
        <v>2004</v>
      </c>
      <c r="FF4" s="22">
        <f t="shared" si="45"/>
        <v>2005</v>
      </c>
      <c r="FG4" s="22">
        <f t="shared" si="45"/>
        <v>2006</v>
      </c>
      <c r="FH4" s="22">
        <f t="shared" si="45"/>
        <v>2007</v>
      </c>
      <c r="FI4" s="22">
        <f t="shared" si="45"/>
        <v>2008</v>
      </c>
      <c r="FJ4" s="22">
        <f t="shared" si="45"/>
        <v>2009</v>
      </c>
      <c r="FK4" s="22">
        <f t="shared" si="45"/>
        <v>2010</v>
      </c>
      <c r="FL4" s="22">
        <f t="shared" si="45"/>
        <v>2011</v>
      </c>
      <c r="FM4" s="22">
        <f t="shared" si="45"/>
        <v>2012</v>
      </c>
      <c r="FN4" s="22">
        <f t="shared" si="45"/>
        <v>2013</v>
      </c>
      <c r="FO4" s="22">
        <f t="shared" si="45"/>
        <v>2014</v>
      </c>
      <c r="FP4" s="22">
        <f t="shared" si="45"/>
        <v>2015</v>
      </c>
      <c r="FR4" s="22">
        <v>2000</v>
      </c>
      <c r="FS4" s="22">
        <f>FR4+1</f>
        <v>2001</v>
      </c>
      <c r="FT4" s="22">
        <f t="shared" ref="FT4:GG4" si="46">FS4+1</f>
        <v>2002</v>
      </c>
      <c r="FU4" s="22">
        <f t="shared" si="46"/>
        <v>2003</v>
      </c>
      <c r="FV4" s="22">
        <f t="shared" si="46"/>
        <v>2004</v>
      </c>
      <c r="FW4" s="22">
        <f t="shared" si="46"/>
        <v>2005</v>
      </c>
      <c r="FX4" s="22">
        <f t="shared" si="46"/>
        <v>2006</v>
      </c>
      <c r="FY4" s="22">
        <f t="shared" si="46"/>
        <v>2007</v>
      </c>
      <c r="FZ4" s="22">
        <f t="shared" si="46"/>
        <v>2008</v>
      </c>
      <c r="GA4" s="22">
        <f t="shared" si="46"/>
        <v>2009</v>
      </c>
      <c r="GB4" s="22">
        <f t="shared" si="46"/>
        <v>2010</v>
      </c>
      <c r="GC4" s="22">
        <f t="shared" si="46"/>
        <v>2011</v>
      </c>
      <c r="GD4" s="22">
        <f t="shared" si="46"/>
        <v>2012</v>
      </c>
      <c r="GE4" s="22">
        <f t="shared" si="46"/>
        <v>2013</v>
      </c>
      <c r="GF4" s="22">
        <f t="shared" si="46"/>
        <v>2014</v>
      </c>
      <c r="GG4" s="22">
        <f t="shared" si="46"/>
        <v>2015</v>
      </c>
      <c r="GI4" s="22">
        <v>2000</v>
      </c>
      <c r="GJ4" s="22">
        <f>GI4+1</f>
        <v>2001</v>
      </c>
      <c r="GK4" s="22">
        <f t="shared" ref="GK4:GX4" si="47">GJ4+1</f>
        <v>2002</v>
      </c>
      <c r="GL4" s="22">
        <f t="shared" si="47"/>
        <v>2003</v>
      </c>
      <c r="GM4" s="22">
        <f t="shared" si="47"/>
        <v>2004</v>
      </c>
      <c r="GN4" s="22">
        <f t="shared" si="47"/>
        <v>2005</v>
      </c>
      <c r="GO4" s="22">
        <f t="shared" si="47"/>
        <v>2006</v>
      </c>
      <c r="GP4" s="22">
        <f t="shared" si="47"/>
        <v>2007</v>
      </c>
      <c r="GQ4" s="22">
        <f t="shared" si="47"/>
        <v>2008</v>
      </c>
      <c r="GR4" s="22">
        <f t="shared" si="47"/>
        <v>2009</v>
      </c>
      <c r="GS4" s="22">
        <f t="shared" si="47"/>
        <v>2010</v>
      </c>
      <c r="GT4" s="22">
        <f t="shared" si="47"/>
        <v>2011</v>
      </c>
      <c r="GU4" s="22">
        <f t="shared" si="47"/>
        <v>2012</v>
      </c>
      <c r="GV4" s="22">
        <f t="shared" si="47"/>
        <v>2013</v>
      </c>
      <c r="GW4" s="22">
        <f t="shared" si="47"/>
        <v>2014</v>
      </c>
      <c r="GX4" s="22">
        <f t="shared" si="47"/>
        <v>2015</v>
      </c>
      <c r="GZ4" s="22">
        <v>2000</v>
      </c>
      <c r="HA4" s="22">
        <f>GZ4+1</f>
        <v>2001</v>
      </c>
      <c r="HB4" s="22">
        <f t="shared" ref="HB4:HO4" si="48">HA4+1</f>
        <v>2002</v>
      </c>
      <c r="HC4" s="22">
        <f t="shared" si="48"/>
        <v>2003</v>
      </c>
      <c r="HD4" s="22">
        <f t="shared" si="48"/>
        <v>2004</v>
      </c>
      <c r="HE4" s="22">
        <f t="shared" si="48"/>
        <v>2005</v>
      </c>
      <c r="HF4" s="22">
        <f t="shared" si="48"/>
        <v>2006</v>
      </c>
      <c r="HG4" s="22">
        <f t="shared" si="48"/>
        <v>2007</v>
      </c>
      <c r="HH4" s="22">
        <f t="shared" si="48"/>
        <v>2008</v>
      </c>
      <c r="HI4" s="22">
        <f t="shared" si="48"/>
        <v>2009</v>
      </c>
      <c r="HJ4" s="22">
        <f t="shared" si="48"/>
        <v>2010</v>
      </c>
      <c r="HK4" s="22">
        <f t="shared" si="48"/>
        <v>2011</v>
      </c>
      <c r="HL4" s="22">
        <f t="shared" si="48"/>
        <v>2012</v>
      </c>
      <c r="HM4" s="22">
        <f t="shared" si="48"/>
        <v>2013</v>
      </c>
      <c r="HN4" s="22">
        <f t="shared" si="48"/>
        <v>2014</v>
      </c>
      <c r="HO4" s="22">
        <f t="shared" si="48"/>
        <v>2015</v>
      </c>
      <c r="HQ4" s="22">
        <v>2000</v>
      </c>
      <c r="HR4" s="22">
        <f>HQ4+1</f>
        <v>2001</v>
      </c>
      <c r="HS4" s="22">
        <f t="shared" ref="HS4:IF4" si="49">HR4+1</f>
        <v>2002</v>
      </c>
      <c r="HT4" s="22">
        <f t="shared" si="49"/>
        <v>2003</v>
      </c>
      <c r="HU4" s="22">
        <f t="shared" si="49"/>
        <v>2004</v>
      </c>
      <c r="HV4" s="22">
        <f t="shared" si="49"/>
        <v>2005</v>
      </c>
      <c r="HW4" s="22">
        <f t="shared" si="49"/>
        <v>2006</v>
      </c>
      <c r="HX4" s="22">
        <f t="shared" si="49"/>
        <v>2007</v>
      </c>
      <c r="HY4" s="22">
        <f t="shared" si="49"/>
        <v>2008</v>
      </c>
      <c r="HZ4" s="22">
        <f t="shared" si="49"/>
        <v>2009</v>
      </c>
      <c r="IA4" s="22">
        <f t="shared" si="49"/>
        <v>2010</v>
      </c>
      <c r="IB4" s="22">
        <f t="shared" si="49"/>
        <v>2011</v>
      </c>
      <c r="IC4" s="22">
        <f t="shared" si="49"/>
        <v>2012</v>
      </c>
      <c r="ID4" s="22">
        <f t="shared" si="49"/>
        <v>2013</v>
      </c>
      <c r="IE4" s="22">
        <f t="shared" si="49"/>
        <v>2014</v>
      </c>
      <c r="IF4" s="22">
        <f t="shared" si="49"/>
        <v>2015</v>
      </c>
      <c r="IH4" s="22">
        <v>2000</v>
      </c>
      <c r="II4" s="22">
        <f>IH4+1</f>
        <v>2001</v>
      </c>
      <c r="IJ4" s="22">
        <f t="shared" ref="IJ4:IW4" si="50">II4+1</f>
        <v>2002</v>
      </c>
      <c r="IK4" s="22">
        <f t="shared" si="50"/>
        <v>2003</v>
      </c>
      <c r="IL4" s="22">
        <f t="shared" si="50"/>
        <v>2004</v>
      </c>
      <c r="IM4" s="22">
        <f t="shared" si="50"/>
        <v>2005</v>
      </c>
      <c r="IN4" s="22">
        <f t="shared" si="50"/>
        <v>2006</v>
      </c>
      <c r="IO4" s="22">
        <f t="shared" si="50"/>
        <v>2007</v>
      </c>
      <c r="IP4" s="22">
        <f t="shared" si="50"/>
        <v>2008</v>
      </c>
      <c r="IQ4" s="22">
        <f t="shared" si="50"/>
        <v>2009</v>
      </c>
      <c r="IR4" s="22">
        <f t="shared" si="50"/>
        <v>2010</v>
      </c>
      <c r="IS4" s="22">
        <f t="shared" si="50"/>
        <v>2011</v>
      </c>
      <c r="IT4" s="22">
        <f t="shared" si="50"/>
        <v>2012</v>
      </c>
      <c r="IU4" s="22">
        <f t="shared" si="50"/>
        <v>2013</v>
      </c>
      <c r="IV4" s="22">
        <f t="shared" si="50"/>
        <v>2014</v>
      </c>
      <c r="IW4" s="22">
        <f t="shared" si="50"/>
        <v>2015</v>
      </c>
      <c r="IY4" s="22">
        <v>2000</v>
      </c>
      <c r="IZ4" s="22">
        <f>IY4+1</f>
        <v>2001</v>
      </c>
      <c r="JA4" s="22">
        <f t="shared" ref="JA4:JN4" si="51">IZ4+1</f>
        <v>2002</v>
      </c>
      <c r="JB4" s="22">
        <f t="shared" si="51"/>
        <v>2003</v>
      </c>
      <c r="JC4" s="22">
        <f t="shared" si="51"/>
        <v>2004</v>
      </c>
      <c r="JD4" s="22">
        <f t="shared" si="51"/>
        <v>2005</v>
      </c>
      <c r="JE4" s="22">
        <f t="shared" si="51"/>
        <v>2006</v>
      </c>
      <c r="JF4" s="22">
        <f t="shared" si="51"/>
        <v>2007</v>
      </c>
      <c r="JG4" s="22">
        <f t="shared" si="51"/>
        <v>2008</v>
      </c>
      <c r="JH4" s="22">
        <f t="shared" si="51"/>
        <v>2009</v>
      </c>
      <c r="JI4" s="22">
        <f t="shared" si="51"/>
        <v>2010</v>
      </c>
      <c r="JJ4" s="22">
        <f t="shared" si="51"/>
        <v>2011</v>
      </c>
      <c r="JK4" s="22">
        <f t="shared" si="51"/>
        <v>2012</v>
      </c>
      <c r="JL4" s="22">
        <f t="shared" si="51"/>
        <v>2013</v>
      </c>
      <c r="JM4" s="22">
        <f t="shared" si="51"/>
        <v>2014</v>
      </c>
      <c r="JN4" s="22">
        <f t="shared" si="51"/>
        <v>2015</v>
      </c>
      <c r="JP4" s="22">
        <v>2000</v>
      </c>
      <c r="JQ4" s="22">
        <f>JP4+1</f>
        <v>2001</v>
      </c>
      <c r="JR4" s="22">
        <f t="shared" ref="JR4:KE4" si="52">JQ4+1</f>
        <v>2002</v>
      </c>
      <c r="JS4" s="22">
        <f t="shared" si="52"/>
        <v>2003</v>
      </c>
      <c r="JT4" s="22">
        <f t="shared" si="52"/>
        <v>2004</v>
      </c>
      <c r="JU4" s="22">
        <f t="shared" si="52"/>
        <v>2005</v>
      </c>
      <c r="JV4" s="22">
        <f t="shared" si="52"/>
        <v>2006</v>
      </c>
      <c r="JW4" s="22">
        <f t="shared" si="52"/>
        <v>2007</v>
      </c>
      <c r="JX4" s="22">
        <f t="shared" si="52"/>
        <v>2008</v>
      </c>
      <c r="JY4" s="22">
        <f t="shared" si="52"/>
        <v>2009</v>
      </c>
      <c r="JZ4" s="22">
        <f t="shared" si="52"/>
        <v>2010</v>
      </c>
      <c r="KA4" s="22">
        <f t="shared" si="52"/>
        <v>2011</v>
      </c>
      <c r="KB4" s="22">
        <f t="shared" si="52"/>
        <v>2012</v>
      </c>
      <c r="KC4" s="22">
        <f t="shared" si="52"/>
        <v>2013</v>
      </c>
      <c r="KD4" s="22">
        <f t="shared" si="52"/>
        <v>2014</v>
      </c>
      <c r="KE4" s="22">
        <f t="shared" si="52"/>
        <v>2015</v>
      </c>
      <c r="KG4" s="22">
        <v>2000</v>
      </c>
      <c r="KH4" s="22">
        <f>KG4+1</f>
        <v>2001</v>
      </c>
      <c r="KI4" s="22">
        <f t="shared" ref="KI4:KV4" si="53">KH4+1</f>
        <v>2002</v>
      </c>
      <c r="KJ4" s="22">
        <f t="shared" si="53"/>
        <v>2003</v>
      </c>
      <c r="KK4" s="22">
        <f t="shared" si="53"/>
        <v>2004</v>
      </c>
      <c r="KL4" s="22">
        <f t="shared" si="53"/>
        <v>2005</v>
      </c>
      <c r="KM4" s="22">
        <f t="shared" si="53"/>
        <v>2006</v>
      </c>
      <c r="KN4" s="22">
        <f t="shared" si="53"/>
        <v>2007</v>
      </c>
      <c r="KO4" s="22">
        <f t="shared" si="53"/>
        <v>2008</v>
      </c>
      <c r="KP4" s="22">
        <f t="shared" si="53"/>
        <v>2009</v>
      </c>
      <c r="KQ4" s="22">
        <f t="shared" si="53"/>
        <v>2010</v>
      </c>
      <c r="KR4" s="22">
        <f t="shared" si="53"/>
        <v>2011</v>
      </c>
      <c r="KS4" s="22">
        <f t="shared" si="53"/>
        <v>2012</v>
      </c>
      <c r="KT4" s="22">
        <f t="shared" si="53"/>
        <v>2013</v>
      </c>
      <c r="KU4" s="22">
        <f t="shared" si="53"/>
        <v>2014</v>
      </c>
      <c r="KV4" s="22">
        <f t="shared" si="53"/>
        <v>2015</v>
      </c>
      <c r="KX4" s="22">
        <v>2000</v>
      </c>
      <c r="KY4" s="22">
        <f>KX4+1</f>
        <v>2001</v>
      </c>
      <c r="KZ4" s="22">
        <f t="shared" ref="KZ4:LM4" si="54">KY4+1</f>
        <v>2002</v>
      </c>
      <c r="LA4" s="22">
        <f t="shared" si="54"/>
        <v>2003</v>
      </c>
      <c r="LB4" s="22">
        <f t="shared" si="54"/>
        <v>2004</v>
      </c>
      <c r="LC4" s="22">
        <f t="shared" si="54"/>
        <v>2005</v>
      </c>
      <c r="LD4" s="22">
        <f t="shared" si="54"/>
        <v>2006</v>
      </c>
      <c r="LE4" s="22">
        <f t="shared" si="54"/>
        <v>2007</v>
      </c>
      <c r="LF4" s="22">
        <f t="shared" si="54"/>
        <v>2008</v>
      </c>
      <c r="LG4" s="22">
        <f t="shared" si="54"/>
        <v>2009</v>
      </c>
      <c r="LH4" s="22">
        <f t="shared" si="54"/>
        <v>2010</v>
      </c>
      <c r="LI4" s="22">
        <f t="shared" si="54"/>
        <v>2011</v>
      </c>
      <c r="LJ4" s="22">
        <f t="shared" si="54"/>
        <v>2012</v>
      </c>
      <c r="LK4" s="22">
        <f t="shared" si="54"/>
        <v>2013</v>
      </c>
      <c r="LL4" s="22">
        <f t="shared" si="54"/>
        <v>2014</v>
      </c>
      <c r="LM4" s="22">
        <f t="shared" si="54"/>
        <v>2015</v>
      </c>
    </row>
    <row r="5" spans="1:326" s="9" customFormat="1" ht="15.75" x14ac:dyDescent="0.2">
      <c r="A5" s="160"/>
      <c r="B5" s="736"/>
      <c r="C5" s="13"/>
      <c r="D5" s="552" t="s">
        <v>26</v>
      </c>
      <c r="E5" s="552" t="str">
        <f>D5</f>
        <v>BZ</v>
      </c>
      <c r="F5" s="552" t="str">
        <f t="shared" ref="F5:S5" si="55">E5</f>
        <v>BZ</v>
      </c>
      <c r="G5" s="552" t="str">
        <f t="shared" si="55"/>
        <v>BZ</v>
      </c>
      <c r="H5" s="552" t="str">
        <f t="shared" si="55"/>
        <v>BZ</v>
      </c>
      <c r="I5" s="552" t="str">
        <f t="shared" si="55"/>
        <v>BZ</v>
      </c>
      <c r="J5" s="552" t="str">
        <f t="shared" si="55"/>
        <v>BZ</v>
      </c>
      <c r="K5" s="552" t="str">
        <f t="shared" si="55"/>
        <v>BZ</v>
      </c>
      <c r="L5" s="552" t="str">
        <f t="shared" si="55"/>
        <v>BZ</v>
      </c>
      <c r="M5" s="552" t="str">
        <f t="shared" si="55"/>
        <v>BZ</v>
      </c>
      <c r="N5" s="552" t="str">
        <f t="shared" si="55"/>
        <v>BZ</v>
      </c>
      <c r="O5" s="552" t="str">
        <f t="shared" si="55"/>
        <v>BZ</v>
      </c>
      <c r="P5" s="552" t="str">
        <f t="shared" si="55"/>
        <v>BZ</v>
      </c>
      <c r="Q5" s="552" t="str">
        <f t="shared" si="55"/>
        <v>BZ</v>
      </c>
      <c r="R5" s="552" t="str">
        <f t="shared" si="55"/>
        <v>BZ</v>
      </c>
      <c r="S5" s="552" t="str">
        <f t="shared" si="55"/>
        <v>BZ</v>
      </c>
      <c r="U5" s="552" t="s">
        <v>27</v>
      </c>
      <c r="V5" s="552" t="str">
        <f t="shared" ref="V5:CG5" si="56">U5</f>
        <v>CM</v>
      </c>
      <c r="W5" s="552" t="str">
        <f t="shared" si="56"/>
        <v>CM</v>
      </c>
      <c r="X5" s="552" t="str">
        <f t="shared" si="56"/>
        <v>CM</v>
      </c>
      <c r="Y5" s="552" t="str">
        <f t="shared" si="56"/>
        <v>CM</v>
      </c>
      <c r="Z5" s="552" t="str">
        <f t="shared" si="56"/>
        <v>CM</v>
      </c>
      <c r="AA5" s="552" t="str">
        <f t="shared" si="56"/>
        <v>CM</v>
      </c>
      <c r="AB5" s="552" t="str">
        <f t="shared" si="56"/>
        <v>CM</v>
      </c>
      <c r="AC5" s="552" t="str">
        <f t="shared" si="56"/>
        <v>CM</v>
      </c>
      <c r="AD5" s="552" t="str">
        <f t="shared" si="56"/>
        <v>CM</v>
      </c>
      <c r="AE5" s="552" t="str">
        <f t="shared" si="56"/>
        <v>CM</v>
      </c>
      <c r="AF5" s="552" t="str">
        <f t="shared" si="56"/>
        <v>CM</v>
      </c>
      <c r="AG5" s="552" t="str">
        <f t="shared" si="56"/>
        <v>CM</v>
      </c>
      <c r="AH5" s="552" t="str">
        <f t="shared" si="56"/>
        <v>CM</v>
      </c>
      <c r="AI5" s="552" t="str">
        <f t="shared" si="56"/>
        <v>CM</v>
      </c>
      <c r="AJ5" s="552" t="str">
        <f t="shared" si="56"/>
        <v>CM</v>
      </c>
      <c r="AL5" s="552" t="s">
        <v>28</v>
      </c>
      <c r="AM5" s="552" t="str">
        <f t="shared" ref="AM5" si="57">AL5</f>
        <v>GN</v>
      </c>
      <c r="AN5" s="552" t="str">
        <f t="shared" si="56"/>
        <v>GN</v>
      </c>
      <c r="AO5" s="552" t="str">
        <f t="shared" si="56"/>
        <v>GN</v>
      </c>
      <c r="AP5" s="552" t="str">
        <f t="shared" si="56"/>
        <v>GN</v>
      </c>
      <c r="AQ5" s="552" t="str">
        <f t="shared" si="56"/>
        <v>GN</v>
      </c>
      <c r="AR5" s="552" t="str">
        <f t="shared" si="56"/>
        <v>GN</v>
      </c>
      <c r="AS5" s="552" t="str">
        <f t="shared" si="56"/>
        <v>GN</v>
      </c>
      <c r="AT5" s="552" t="str">
        <f t="shared" si="56"/>
        <v>GN</v>
      </c>
      <c r="AU5" s="552" t="str">
        <f t="shared" si="56"/>
        <v>GN</v>
      </c>
      <c r="AV5" s="552" t="str">
        <f t="shared" si="56"/>
        <v>GN</v>
      </c>
      <c r="AW5" s="552" t="str">
        <f t="shared" si="56"/>
        <v>GN</v>
      </c>
      <c r="AX5" s="552" t="str">
        <f t="shared" si="56"/>
        <v>GN</v>
      </c>
      <c r="AY5" s="552" t="str">
        <f t="shared" si="56"/>
        <v>GN</v>
      </c>
      <c r="AZ5" s="552" t="str">
        <f t="shared" si="56"/>
        <v>GN</v>
      </c>
      <c r="BA5" s="552" t="str">
        <f t="shared" si="56"/>
        <v>GN</v>
      </c>
      <c r="BC5" s="552" t="s">
        <v>29</v>
      </c>
      <c r="BD5" s="552" t="str">
        <f t="shared" ref="BD5" si="58">BC5</f>
        <v>HE</v>
      </c>
      <c r="BE5" s="552" t="str">
        <f t="shared" si="56"/>
        <v>HE</v>
      </c>
      <c r="BF5" s="552" t="str">
        <f t="shared" si="56"/>
        <v>HE</v>
      </c>
      <c r="BG5" s="552" t="str">
        <f t="shared" si="56"/>
        <v>HE</v>
      </c>
      <c r="BH5" s="552" t="str">
        <f t="shared" si="56"/>
        <v>HE</v>
      </c>
      <c r="BI5" s="552" t="str">
        <f t="shared" si="56"/>
        <v>HE</v>
      </c>
      <c r="BJ5" s="552" t="str">
        <f t="shared" si="56"/>
        <v>HE</v>
      </c>
      <c r="BK5" s="552" t="str">
        <f t="shared" si="56"/>
        <v>HE</v>
      </c>
      <c r="BL5" s="552" t="str">
        <f t="shared" si="56"/>
        <v>HE</v>
      </c>
      <c r="BM5" s="552" t="str">
        <f t="shared" si="56"/>
        <v>HE</v>
      </c>
      <c r="BN5" s="552" t="str">
        <f t="shared" si="56"/>
        <v>HE</v>
      </c>
      <c r="BO5" s="552" t="str">
        <f t="shared" si="56"/>
        <v>HE</v>
      </c>
      <c r="BP5" s="552" t="str">
        <f t="shared" si="56"/>
        <v>HE</v>
      </c>
      <c r="BQ5" s="552" t="str">
        <f t="shared" si="56"/>
        <v>HE</v>
      </c>
      <c r="BR5" s="552" t="str">
        <f t="shared" si="56"/>
        <v>HE</v>
      </c>
      <c r="BT5" s="552" t="s">
        <v>30</v>
      </c>
      <c r="BU5" s="552" t="str">
        <f t="shared" ref="BU5" si="59">BT5</f>
        <v>LE</v>
      </c>
      <c r="BV5" s="552" t="str">
        <f t="shared" si="56"/>
        <v>LE</v>
      </c>
      <c r="BW5" s="552" t="str">
        <f t="shared" si="56"/>
        <v>LE</v>
      </c>
      <c r="BX5" s="552" t="str">
        <f t="shared" si="56"/>
        <v>LE</v>
      </c>
      <c r="BY5" s="552" t="str">
        <f t="shared" si="56"/>
        <v>LE</v>
      </c>
      <c r="BZ5" s="552" t="str">
        <f t="shared" si="56"/>
        <v>LE</v>
      </c>
      <c r="CA5" s="552" t="str">
        <f t="shared" si="56"/>
        <v>LE</v>
      </c>
      <c r="CB5" s="552" t="str">
        <f t="shared" si="56"/>
        <v>LE</v>
      </c>
      <c r="CC5" s="552" t="str">
        <f t="shared" si="56"/>
        <v>LE</v>
      </c>
      <c r="CD5" s="552" t="str">
        <f t="shared" si="56"/>
        <v>LE</v>
      </c>
      <c r="CE5" s="552" t="str">
        <f t="shared" si="56"/>
        <v>LE</v>
      </c>
      <c r="CF5" s="552" t="str">
        <f t="shared" si="56"/>
        <v>LE</v>
      </c>
      <c r="CG5" s="552" t="str">
        <f t="shared" si="56"/>
        <v>LE</v>
      </c>
      <c r="CH5" s="552" t="str">
        <f t="shared" ref="CH5:EY5" si="60">CG5</f>
        <v>LE</v>
      </c>
      <c r="CI5" s="552" t="str">
        <f t="shared" si="60"/>
        <v>LE</v>
      </c>
      <c r="CK5" s="552" t="s">
        <v>31</v>
      </c>
      <c r="CL5" s="552" t="str">
        <f t="shared" ref="CL5" si="61">CK5</f>
        <v>PT</v>
      </c>
      <c r="CM5" s="552" t="str">
        <f t="shared" si="60"/>
        <v>PT</v>
      </c>
      <c r="CN5" s="552" t="str">
        <f t="shared" si="60"/>
        <v>PT</v>
      </c>
      <c r="CO5" s="552" t="str">
        <f t="shared" si="60"/>
        <v>PT</v>
      </c>
      <c r="CP5" s="552" t="str">
        <f t="shared" si="60"/>
        <v>PT</v>
      </c>
      <c r="CQ5" s="552" t="str">
        <f t="shared" si="60"/>
        <v>PT</v>
      </c>
      <c r="CR5" s="552" t="str">
        <f t="shared" si="60"/>
        <v>PT</v>
      </c>
      <c r="CS5" s="552" t="str">
        <f t="shared" si="60"/>
        <v>PT</v>
      </c>
      <c r="CT5" s="552" t="str">
        <f t="shared" si="60"/>
        <v>PT</v>
      </c>
      <c r="CU5" s="552" t="str">
        <f t="shared" si="60"/>
        <v>PT</v>
      </c>
      <c r="CV5" s="552" t="str">
        <f t="shared" si="60"/>
        <v>PT</v>
      </c>
      <c r="CW5" s="552" t="str">
        <f t="shared" si="60"/>
        <v>PT</v>
      </c>
      <c r="CX5" s="552" t="str">
        <f t="shared" si="60"/>
        <v>PT</v>
      </c>
      <c r="CY5" s="552" t="str">
        <f t="shared" si="60"/>
        <v>PT</v>
      </c>
      <c r="CZ5" s="552" t="str">
        <f t="shared" si="60"/>
        <v>PT</v>
      </c>
      <c r="DB5" s="552" t="s">
        <v>32</v>
      </c>
      <c r="DC5" s="552" t="str">
        <f t="shared" ref="DC5" si="62">DB5</f>
        <v>RC</v>
      </c>
      <c r="DD5" s="552" t="str">
        <f t="shared" si="60"/>
        <v>RC</v>
      </c>
      <c r="DE5" s="552" t="str">
        <f t="shared" si="60"/>
        <v>RC</v>
      </c>
      <c r="DF5" s="552" t="str">
        <f t="shared" si="60"/>
        <v>RC</v>
      </c>
      <c r="DG5" s="552" t="str">
        <f t="shared" si="60"/>
        <v>RC</v>
      </c>
      <c r="DH5" s="552" t="str">
        <f t="shared" si="60"/>
        <v>RC</v>
      </c>
      <c r="DI5" s="552" t="str">
        <f t="shared" si="60"/>
        <v>RC</v>
      </c>
      <c r="DJ5" s="552" t="str">
        <f t="shared" si="60"/>
        <v>RC</v>
      </c>
      <c r="DK5" s="552" t="str">
        <f t="shared" si="60"/>
        <v>RC</v>
      </c>
      <c r="DL5" s="552" t="str">
        <f t="shared" si="60"/>
        <v>RC</v>
      </c>
      <c r="DM5" s="552" t="str">
        <f t="shared" si="60"/>
        <v>RC</v>
      </c>
      <c r="DN5" s="552" t="str">
        <f t="shared" si="60"/>
        <v>RC</v>
      </c>
      <c r="DO5" s="552" t="str">
        <f t="shared" si="60"/>
        <v>RC</v>
      </c>
      <c r="DP5" s="552" t="str">
        <f t="shared" si="60"/>
        <v>RC</v>
      </c>
      <c r="DQ5" s="552" t="str">
        <f t="shared" si="60"/>
        <v>RC</v>
      </c>
      <c r="DS5" s="582" t="s">
        <v>118</v>
      </c>
      <c r="DT5" s="582" t="str">
        <f t="shared" ref="DT5" si="63">DS5</f>
        <v>OR</v>
      </c>
      <c r="DU5" s="582" t="str">
        <f t="shared" ref="DU5" si="64">DT5</f>
        <v>OR</v>
      </c>
      <c r="DV5" s="582" t="str">
        <f t="shared" ref="DV5" si="65">DU5</f>
        <v>OR</v>
      </c>
      <c r="DW5" s="582" t="str">
        <f t="shared" ref="DW5" si="66">DV5</f>
        <v>OR</v>
      </c>
      <c r="DX5" s="582" t="str">
        <f t="shared" ref="DX5" si="67">DW5</f>
        <v>OR</v>
      </c>
      <c r="DY5" s="582" t="str">
        <f t="shared" ref="DY5" si="68">DX5</f>
        <v>OR</v>
      </c>
      <c r="DZ5" s="582" t="str">
        <f t="shared" ref="DZ5" si="69">DY5</f>
        <v>OR</v>
      </c>
      <c r="EA5" s="582" t="str">
        <f t="shared" ref="EA5" si="70">DZ5</f>
        <v>OR</v>
      </c>
      <c r="EB5" s="582" t="str">
        <f t="shared" ref="EB5" si="71">EA5</f>
        <v>OR</v>
      </c>
      <c r="EC5" s="582" t="str">
        <f t="shared" ref="EC5" si="72">EB5</f>
        <v>OR</v>
      </c>
      <c r="ED5" s="582" t="str">
        <f t="shared" ref="ED5" si="73">EC5</f>
        <v>OR</v>
      </c>
      <c r="EE5" s="582" t="str">
        <f t="shared" ref="EE5" si="74">ED5</f>
        <v>OR</v>
      </c>
      <c r="EF5" s="582" t="str">
        <f t="shared" ref="EF5" si="75">EE5</f>
        <v>OR</v>
      </c>
      <c r="EG5" s="582" t="str">
        <f t="shared" ref="EG5" si="76">EF5</f>
        <v>OR</v>
      </c>
      <c r="EH5" s="582" t="str">
        <f t="shared" ref="EH5" si="77">EG5</f>
        <v>OR</v>
      </c>
      <c r="EJ5" s="22" t="s">
        <v>33</v>
      </c>
      <c r="EK5" s="22" t="str">
        <f t="shared" ref="EK5" si="78">EJ5</f>
        <v>AC</v>
      </c>
      <c r="EL5" s="22" t="str">
        <f t="shared" si="60"/>
        <v>AC</v>
      </c>
      <c r="EM5" s="22" t="str">
        <f t="shared" si="60"/>
        <v>AC</v>
      </c>
      <c r="EN5" s="22" t="str">
        <f t="shared" si="60"/>
        <v>AC</v>
      </c>
      <c r="EO5" s="22" t="str">
        <f t="shared" si="60"/>
        <v>AC</v>
      </c>
      <c r="EP5" s="22" t="str">
        <f t="shared" si="60"/>
        <v>AC</v>
      </c>
      <c r="EQ5" s="22" t="str">
        <f t="shared" si="60"/>
        <v>AC</v>
      </c>
      <c r="ER5" s="22" t="str">
        <f t="shared" si="60"/>
        <v>AC</v>
      </c>
      <c r="ES5" s="22" t="str">
        <f t="shared" si="60"/>
        <v>AC</v>
      </c>
      <c r="ET5" s="22" t="str">
        <f t="shared" si="60"/>
        <v>AC</v>
      </c>
      <c r="EU5" s="22" t="str">
        <f t="shared" si="60"/>
        <v>AC</v>
      </c>
      <c r="EV5" s="22" t="str">
        <f t="shared" si="60"/>
        <v>AC</v>
      </c>
      <c r="EW5" s="22" t="str">
        <f t="shared" si="60"/>
        <v>AC</v>
      </c>
      <c r="EX5" s="22" t="str">
        <f t="shared" si="60"/>
        <v>AC</v>
      </c>
      <c r="EY5" s="22" t="str">
        <f t="shared" si="60"/>
        <v>AC</v>
      </c>
      <c r="FA5" s="22" t="s">
        <v>34</v>
      </c>
      <c r="FB5" s="22" t="str">
        <f t="shared" ref="FB5:FP5" si="79">FA5</f>
        <v>BI</v>
      </c>
      <c r="FC5" s="22" t="str">
        <f t="shared" si="79"/>
        <v>BI</v>
      </c>
      <c r="FD5" s="22" t="str">
        <f t="shared" si="79"/>
        <v>BI</v>
      </c>
      <c r="FE5" s="22" t="str">
        <f t="shared" si="79"/>
        <v>BI</v>
      </c>
      <c r="FF5" s="22" t="str">
        <f t="shared" si="79"/>
        <v>BI</v>
      </c>
      <c r="FG5" s="22" t="str">
        <f t="shared" si="79"/>
        <v>BI</v>
      </c>
      <c r="FH5" s="22" t="str">
        <f t="shared" si="79"/>
        <v>BI</v>
      </c>
      <c r="FI5" s="22" t="str">
        <f t="shared" si="79"/>
        <v>BI</v>
      </c>
      <c r="FJ5" s="22" t="str">
        <f t="shared" si="79"/>
        <v>BI</v>
      </c>
      <c r="FK5" s="22" t="str">
        <f t="shared" si="79"/>
        <v>BI</v>
      </c>
      <c r="FL5" s="22" t="str">
        <f t="shared" si="79"/>
        <v>BI</v>
      </c>
      <c r="FM5" s="22" t="str">
        <f t="shared" si="79"/>
        <v>BI</v>
      </c>
      <c r="FN5" s="22" t="str">
        <f t="shared" si="79"/>
        <v>BI</v>
      </c>
      <c r="FO5" s="22" t="str">
        <f t="shared" si="79"/>
        <v>BI</v>
      </c>
      <c r="FP5" s="22" t="str">
        <f t="shared" si="79"/>
        <v>BI</v>
      </c>
      <c r="FR5" s="22" t="s">
        <v>35</v>
      </c>
      <c r="FS5" s="22" t="str">
        <f t="shared" ref="FS5:GG5" si="80">FR5</f>
        <v>CL</v>
      </c>
      <c r="FT5" s="22" t="str">
        <f t="shared" si="80"/>
        <v>CL</v>
      </c>
      <c r="FU5" s="22" t="str">
        <f t="shared" si="80"/>
        <v>CL</v>
      </c>
      <c r="FV5" s="22" t="str">
        <f t="shared" si="80"/>
        <v>CL</v>
      </c>
      <c r="FW5" s="22" t="str">
        <f t="shared" si="80"/>
        <v>CL</v>
      </c>
      <c r="FX5" s="22" t="str">
        <f t="shared" si="80"/>
        <v>CL</v>
      </c>
      <c r="FY5" s="22" t="str">
        <f t="shared" si="80"/>
        <v>CL</v>
      </c>
      <c r="FZ5" s="22" t="str">
        <f t="shared" si="80"/>
        <v>CL</v>
      </c>
      <c r="GA5" s="22" t="str">
        <f t="shared" si="80"/>
        <v>CL</v>
      </c>
      <c r="GB5" s="22" t="str">
        <f t="shared" si="80"/>
        <v>CL</v>
      </c>
      <c r="GC5" s="22" t="str">
        <f t="shared" si="80"/>
        <v>CL</v>
      </c>
      <c r="GD5" s="22" t="str">
        <f t="shared" si="80"/>
        <v>CL</v>
      </c>
      <c r="GE5" s="22" t="str">
        <f t="shared" si="80"/>
        <v>CL</v>
      </c>
      <c r="GF5" s="22" t="str">
        <f t="shared" si="80"/>
        <v>CL</v>
      </c>
      <c r="GG5" s="22" t="str">
        <f t="shared" si="80"/>
        <v>CL</v>
      </c>
      <c r="GI5" s="22" t="s">
        <v>36</v>
      </c>
      <c r="GJ5" s="22" t="str">
        <f t="shared" ref="GJ5:GX5" si="81">GI5</f>
        <v>CQ</v>
      </c>
      <c r="GK5" s="22" t="str">
        <f t="shared" si="81"/>
        <v>CQ</v>
      </c>
      <c r="GL5" s="22" t="str">
        <f t="shared" si="81"/>
        <v>CQ</v>
      </c>
      <c r="GM5" s="22" t="str">
        <f t="shared" si="81"/>
        <v>CQ</v>
      </c>
      <c r="GN5" s="22" t="str">
        <f t="shared" si="81"/>
        <v>CQ</v>
      </c>
      <c r="GO5" s="22" t="str">
        <f t="shared" si="81"/>
        <v>CQ</v>
      </c>
      <c r="GP5" s="22" t="str">
        <f t="shared" si="81"/>
        <v>CQ</v>
      </c>
      <c r="GQ5" s="22" t="str">
        <f t="shared" si="81"/>
        <v>CQ</v>
      </c>
      <c r="GR5" s="22" t="str">
        <f t="shared" si="81"/>
        <v>CQ</v>
      </c>
      <c r="GS5" s="22" t="str">
        <f t="shared" si="81"/>
        <v>CQ</v>
      </c>
      <c r="GT5" s="22" t="str">
        <f t="shared" si="81"/>
        <v>CQ</v>
      </c>
      <c r="GU5" s="22" t="str">
        <f t="shared" si="81"/>
        <v>CQ</v>
      </c>
      <c r="GV5" s="22" t="str">
        <f t="shared" si="81"/>
        <v>CQ</v>
      </c>
      <c r="GW5" s="22" t="str">
        <f t="shared" si="81"/>
        <v>CQ</v>
      </c>
      <c r="GX5" s="22" t="str">
        <f t="shared" si="81"/>
        <v>CQ</v>
      </c>
      <c r="GZ5" s="22" t="s">
        <v>37</v>
      </c>
      <c r="HA5" s="22" t="str">
        <f t="shared" ref="HA5:HO5" si="82">GZ5</f>
        <v>DO</v>
      </c>
      <c r="HB5" s="22" t="str">
        <f t="shared" si="82"/>
        <v>DO</v>
      </c>
      <c r="HC5" s="22" t="str">
        <f t="shared" si="82"/>
        <v>DO</v>
      </c>
      <c r="HD5" s="22" t="str">
        <f t="shared" si="82"/>
        <v>DO</v>
      </c>
      <c r="HE5" s="22" t="str">
        <f t="shared" si="82"/>
        <v>DO</v>
      </c>
      <c r="HF5" s="22" t="str">
        <f t="shared" si="82"/>
        <v>DO</v>
      </c>
      <c r="HG5" s="22" t="str">
        <f t="shared" si="82"/>
        <v>DO</v>
      </c>
      <c r="HH5" s="22" t="str">
        <f t="shared" si="82"/>
        <v>DO</v>
      </c>
      <c r="HI5" s="22" t="str">
        <f t="shared" si="82"/>
        <v>DO</v>
      </c>
      <c r="HJ5" s="22" t="str">
        <f t="shared" si="82"/>
        <v>DO</v>
      </c>
      <c r="HK5" s="22" t="str">
        <f t="shared" si="82"/>
        <v>DO</v>
      </c>
      <c r="HL5" s="22" t="str">
        <f t="shared" si="82"/>
        <v>DO</v>
      </c>
      <c r="HM5" s="22" t="str">
        <f t="shared" si="82"/>
        <v>DO</v>
      </c>
      <c r="HN5" s="22" t="str">
        <f t="shared" si="82"/>
        <v>DO</v>
      </c>
      <c r="HO5" s="22" t="str">
        <f t="shared" si="82"/>
        <v>DO</v>
      </c>
      <c r="HQ5" s="22" t="s">
        <v>124</v>
      </c>
      <c r="HR5" s="22" t="str">
        <f t="shared" ref="HR5:IF5" si="83">HQ5</f>
        <v>AUT COG</v>
      </c>
      <c r="HS5" s="22" t="str">
        <f t="shared" si="83"/>
        <v>AUT COG</v>
      </c>
      <c r="HT5" s="22" t="str">
        <f t="shared" si="83"/>
        <v>AUT COG</v>
      </c>
      <c r="HU5" s="22" t="str">
        <f t="shared" si="83"/>
        <v>AUT COG</v>
      </c>
      <c r="HV5" s="22" t="str">
        <f t="shared" si="83"/>
        <v>AUT COG</v>
      </c>
      <c r="HW5" s="22" t="str">
        <f t="shared" si="83"/>
        <v>AUT COG</v>
      </c>
      <c r="HX5" s="22" t="str">
        <f t="shared" si="83"/>
        <v>AUT COG</v>
      </c>
      <c r="HY5" s="22" t="str">
        <f t="shared" si="83"/>
        <v>AUT COG</v>
      </c>
      <c r="HZ5" s="22" t="str">
        <f t="shared" si="83"/>
        <v>AUT COG</v>
      </c>
      <c r="IA5" s="22" t="str">
        <f t="shared" si="83"/>
        <v>AUT COG</v>
      </c>
      <c r="IB5" s="22" t="str">
        <f t="shared" si="83"/>
        <v>AUT COG</v>
      </c>
      <c r="IC5" s="22" t="str">
        <f t="shared" si="83"/>
        <v>AUT COG</v>
      </c>
      <c r="ID5" s="22" t="str">
        <f t="shared" si="83"/>
        <v>AUT COG</v>
      </c>
      <c r="IE5" s="22" t="str">
        <f t="shared" si="83"/>
        <v>AUT COG</v>
      </c>
      <c r="IF5" s="22" t="str">
        <f t="shared" si="83"/>
        <v>AUT COG</v>
      </c>
      <c r="IH5" s="22" t="s">
        <v>38</v>
      </c>
      <c r="II5" s="22" t="str">
        <f t="shared" ref="II5:IW5" si="84">IH5</f>
        <v>EE SIN</v>
      </c>
      <c r="IJ5" s="22" t="str">
        <f t="shared" si="84"/>
        <v>EE SIN</v>
      </c>
      <c r="IK5" s="22" t="str">
        <f t="shared" si="84"/>
        <v>EE SIN</v>
      </c>
      <c r="IL5" s="22" t="str">
        <f t="shared" si="84"/>
        <v>EE SIN</v>
      </c>
      <c r="IM5" s="22" t="str">
        <f t="shared" si="84"/>
        <v>EE SIN</v>
      </c>
      <c r="IN5" s="22" t="str">
        <f t="shared" si="84"/>
        <v>EE SIN</v>
      </c>
      <c r="IO5" s="22" t="str">
        <f t="shared" si="84"/>
        <v>EE SIN</v>
      </c>
      <c r="IP5" s="22" t="str">
        <f t="shared" si="84"/>
        <v>EE SIN</v>
      </c>
      <c r="IQ5" s="22" t="str">
        <f t="shared" si="84"/>
        <v>EE SIN</v>
      </c>
      <c r="IR5" s="22" t="str">
        <f t="shared" si="84"/>
        <v>EE SIN</v>
      </c>
      <c r="IS5" s="22" t="str">
        <f t="shared" si="84"/>
        <v>EE SIN</v>
      </c>
      <c r="IT5" s="22" t="str">
        <f t="shared" si="84"/>
        <v>EE SIN</v>
      </c>
      <c r="IU5" s="22" t="str">
        <f t="shared" si="84"/>
        <v>EE SIN</v>
      </c>
      <c r="IV5" s="22" t="str">
        <f t="shared" si="84"/>
        <v>EE SIN</v>
      </c>
      <c r="IW5" s="22" t="str">
        <f t="shared" si="84"/>
        <v>EE SIN</v>
      </c>
      <c r="IY5" s="22" t="s">
        <v>39</v>
      </c>
      <c r="IZ5" s="22" t="str">
        <f t="shared" ref="IZ5:JN5" si="85">IY5</f>
        <v>FO</v>
      </c>
      <c r="JA5" s="22" t="str">
        <f t="shared" si="85"/>
        <v>FO</v>
      </c>
      <c r="JB5" s="22" t="str">
        <f t="shared" si="85"/>
        <v>FO</v>
      </c>
      <c r="JC5" s="22" t="str">
        <f t="shared" si="85"/>
        <v>FO</v>
      </c>
      <c r="JD5" s="22" t="str">
        <f t="shared" si="85"/>
        <v>FO</v>
      </c>
      <c r="JE5" s="22" t="str">
        <f t="shared" si="85"/>
        <v>FO</v>
      </c>
      <c r="JF5" s="22" t="str">
        <f t="shared" si="85"/>
        <v>FO</v>
      </c>
      <c r="JG5" s="22" t="str">
        <f t="shared" si="85"/>
        <v>FO</v>
      </c>
      <c r="JH5" s="22" t="str">
        <f t="shared" si="85"/>
        <v>FO</v>
      </c>
      <c r="JI5" s="22" t="str">
        <f t="shared" si="85"/>
        <v>FO</v>
      </c>
      <c r="JJ5" s="22" t="str">
        <f t="shared" si="85"/>
        <v>FO</v>
      </c>
      <c r="JK5" s="22" t="str">
        <f t="shared" si="85"/>
        <v>FO</v>
      </c>
      <c r="JL5" s="22" t="str">
        <f t="shared" si="85"/>
        <v>FO</v>
      </c>
      <c r="JM5" s="22" t="str">
        <f t="shared" si="85"/>
        <v>FO</v>
      </c>
      <c r="JN5" s="22" t="str">
        <f t="shared" si="85"/>
        <v>FO</v>
      </c>
      <c r="JP5" s="22" t="s">
        <v>41</v>
      </c>
      <c r="JQ5" s="22" t="str">
        <f t="shared" ref="JQ5:KE5" si="86">JP5</f>
        <v>GL</v>
      </c>
      <c r="JR5" s="22" t="str">
        <f t="shared" si="86"/>
        <v>GL</v>
      </c>
      <c r="JS5" s="22" t="str">
        <f t="shared" si="86"/>
        <v>GL</v>
      </c>
      <c r="JT5" s="22" t="str">
        <f t="shared" si="86"/>
        <v>GL</v>
      </c>
      <c r="JU5" s="22" t="str">
        <f t="shared" si="86"/>
        <v>GL</v>
      </c>
      <c r="JV5" s="22" t="str">
        <f t="shared" si="86"/>
        <v>GL</v>
      </c>
      <c r="JW5" s="22" t="str">
        <f t="shared" si="86"/>
        <v>GL</v>
      </c>
      <c r="JX5" s="22" t="str">
        <f t="shared" si="86"/>
        <v>GL</v>
      </c>
      <c r="JY5" s="22" t="str">
        <f t="shared" si="86"/>
        <v>GL</v>
      </c>
      <c r="JZ5" s="22" t="str">
        <f t="shared" si="86"/>
        <v>GL</v>
      </c>
      <c r="KA5" s="22" t="str">
        <f t="shared" si="86"/>
        <v>GL</v>
      </c>
      <c r="KB5" s="22" t="str">
        <f t="shared" si="86"/>
        <v>GL</v>
      </c>
      <c r="KC5" s="22" t="str">
        <f t="shared" si="86"/>
        <v>GL</v>
      </c>
      <c r="KD5" s="22" t="str">
        <f t="shared" si="86"/>
        <v>GL</v>
      </c>
      <c r="KE5" s="22" t="str">
        <f t="shared" si="86"/>
        <v>GL</v>
      </c>
      <c r="KG5" s="22" t="s">
        <v>42</v>
      </c>
      <c r="KH5" s="22" t="str">
        <f t="shared" ref="KH5:KV5" si="87">KG5</f>
        <v>GM</v>
      </c>
      <c r="KI5" s="22" t="str">
        <f t="shared" si="87"/>
        <v>GM</v>
      </c>
      <c r="KJ5" s="22" t="str">
        <f t="shared" si="87"/>
        <v>GM</v>
      </c>
      <c r="KK5" s="22" t="str">
        <f t="shared" si="87"/>
        <v>GM</v>
      </c>
      <c r="KL5" s="22" t="str">
        <f t="shared" si="87"/>
        <v>GM</v>
      </c>
      <c r="KM5" s="22" t="str">
        <f t="shared" si="87"/>
        <v>GM</v>
      </c>
      <c r="KN5" s="22" t="str">
        <f t="shared" si="87"/>
        <v>GM</v>
      </c>
      <c r="KO5" s="22" t="str">
        <f t="shared" si="87"/>
        <v>GM</v>
      </c>
      <c r="KP5" s="22" t="str">
        <f t="shared" si="87"/>
        <v>GM</v>
      </c>
      <c r="KQ5" s="22" t="str">
        <f t="shared" si="87"/>
        <v>GM</v>
      </c>
      <c r="KR5" s="22" t="str">
        <f t="shared" si="87"/>
        <v>GM</v>
      </c>
      <c r="KS5" s="22" t="str">
        <f t="shared" si="87"/>
        <v>GM</v>
      </c>
      <c r="KT5" s="22" t="str">
        <f t="shared" si="87"/>
        <v>GM</v>
      </c>
      <c r="KU5" s="22" t="str">
        <f t="shared" si="87"/>
        <v>GM</v>
      </c>
      <c r="KV5" s="22" t="str">
        <f t="shared" si="87"/>
        <v>GM</v>
      </c>
      <c r="KX5" s="22" t="s">
        <v>44</v>
      </c>
      <c r="KY5" s="22" t="str">
        <f t="shared" ref="KY5:LM5" si="88">KX5</f>
        <v>KJ</v>
      </c>
      <c r="KZ5" s="22" t="str">
        <f t="shared" si="88"/>
        <v>KJ</v>
      </c>
      <c r="LA5" s="22" t="str">
        <f t="shared" si="88"/>
        <v>KJ</v>
      </c>
      <c r="LB5" s="22" t="str">
        <f t="shared" si="88"/>
        <v>KJ</v>
      </c>
      <c r="LC5" s="22" t="str">
        <f t="shared" si="88"/>
        <v>KJ</v>
      </c>
      <c r="LD5" s="22" t="str">
        <f t="shared" si="88"/>
        <v>KJ</v>
      </c>
      <c r="LE5" s="22" t="str">
        <f t="shared" si="88"/>
        <v>KJ</v>
      </c>
      <c r="LF5" s="22" t="str">
        <f t="shared" si="88"/>
        <v>KJ</v>
      </c>
      <c r="LG5" s="22" t="str">
        <f t="shared" si="88"/>
        <v>KJ</v>
      </c>
      <c r="LH5" s="22" t="str">
        <f t="shared" si="88"/>
        <v>KJ</v>
      </c>
      <c r="LI5" s="22" t="str">
        <f t="shared" si="88"/>
        <v>KJ</v>
      </c>
      <c r="LJ5" s="22" t="str">
        <f t="shared" si="88"/>
        <v>KJ</v>
      </c>
      <c r="LK5" s="22" t="str">
        <f t="shared" si="88"/>
        <v>KJ</v>
      </c>
      <c r="LL5" s="22" t="str">
        <f t="shared" si="88"/>
        <v>KJ</v>
      </c>
      <c r="LM5" s="22" t="str">
        <f t="shared" si="88"/>
        <v>KJ</v>
      </c>
    </row>
    <row r="6" spans="1:326" s="9" customFormat="1" ht="15.75" x14ac:dyDescent="0.2">
      <c r="A6" s="160">
        <v>1</v>
      </c>
      <c r="B6" s="736"/>
      <c r="C6" s="13"/>
      <c r="D6" s="552" t="str">
        <f t="shared" ref="D6:S6" si="89">CONCATENATE(D4,D5)</f>
        <v>2000BZ</v>
      </c>
      <c r="E6" s="552" t="str">
        <f t="shared" si="89"/>
        <v>2001BZ</v>
      </c>
      <c r="F6" s="552" t="str">
        <f t="shared" si="89"/>
        <v>2002BZ</v>
      </c>
      <c r="G6" s="552" t="str">
        <f t="shared" si="89"/>
        <v>2003BZ</v>
      </c>
      <c r="H6" s="552" t="str">
        <f t="shared" si="89"/>
        <v>2004BZ</v>
      </c>
      <c r="I6" s="552" t="str">
        <f t="shared" si="89"/>
        <v>2005BZ</v>
      </c>
      <c r="J6" s="552" t="str">
        <f t="shared" si="89"/>
        <v>2006BZ</v>
      </c>
      <c r="K6" s="552" t="str">
        <f t="shared" si="89"/>
        <v>2007BZ</v>
      </c>
      <c r="L6" s="552" t="str">
        <f t="shared" si="89"/>
        <v>2008BZ</v>
      </c>
      <c r="M6" s="552" t="str">
        <f t="shared" si="89"/>
        <v>2009BZ</v>
      </c>
      <c r="N6" s="552" t="str">
        <f t="shared" si="89"/>
        <v>2010BZ</v>
      </c>
      <c r="O6" s="552" t="str">
        <f t="shared" si="89"/>
        <v>2011BZ</v>
      </c>
      <c r="P6" s="552" t="str">
        <f t="shared" si="89"/>
        <v>2012BZ</v>
      </c>
      <c r="Q6" s="552" t="str">
        <f t="shared" si="89"/>
        <v>2013BZ</v>
      </c>
      <c r="R6" s="552" t="str">
        <f t="shared" si="89"/>
        <v>2014BZ</v>
      </c>
      <c r="S6" s="552" t="str">
        <f t="shared" si="89"/>
        <v>2015BZ</v>
      </c>
      <c r="U6" s="552" t="str">
        <f t="shared" ref="U6:AJ6" si="90">CONCATENATE(U4,U5)</f>
        <v>2000CM</v>
      </c>
      <c r="V6" s="552" t="str">
        <f t="shared" si="90"/>
        <v>2001CM</v>
      </c>
      <c r="W6" s="552" t="str">
        <f t="shared" si="90"/>
        <v>2002CM</v>
      </c>
      <c r="X6" s="552" t="str">
        <f t="shared" si="90"/>
        <v>2003CM</v>
      </c>
      <c r="Y6" s="552" t="str">
        <f t="shared" si="90"/>
        <v>2004CM</v>
      </c>
      <c r="Z6" s="552" t="str">
        <f t="shared" si="90"/>
        <v>2005CM</v>
      </c>
      <c r="AA6" s="552" t="str">
        <f t="shared" si="90"/>
        <v>2006CM</v>
      </c>
      <c r="AB6" s="552" t="str">
        <f t="shared" si="90"/>
        <v>2007CM</v>
      </c>
      <c r="AC6" s="552" t="str">
        <f t="shared" si="90"/>
        <v>2008CM</v>
      </c>
      <c r="AD6" s="552" t="str">
        <f t="shared" si="90"/>
        <v>2009CM</v>
      </c>
      <c r="AE6" s="552" t="str">
        <f t="shared" si="90"/>
        <v>2010CM</v>
      </c>
      <c r="AF6" s="552" t="str">
        <f t="shared" si="90"/>
        <v>2011CM</v>
      </c>
      <c r="AG6" s="552" t="str">
        <f t="shared" si="90"/>
        <v>2012CM</v>
      </c>
      <c r="AH6" s="552" t="str">
        <f t="shared" si="90"/>
        <v>2013CM</v>
      </c>
      <c r="AI6" s="552" t="str">
        <f t="shared" si="90"/>
        <v>2014CM</v>
      </c>
      <c r="AJ6" s="552" t="str">
        <f t="shared" si="90"/>
        <v>2015CM</v>
      </c>
      <c r="AL6" s="552" t="str">
        <f t="shared" ref="AL6:BA6" si="91">CONCATENATE(AL4,AL5)</f>
        <v>2000GN</v>
      </c>
      <c r="AM6" s="552" t="str">
        <f t="shared" si="91"/>
        <v>2001GN</v>
      </c>
      <c r="AN6" s="552" t="str">
        <f t="shared" si="91"/>
        <v>2002GN</v>
      </c>
      <c r="AO6" s="552" t="str">
        <f t="shared" si="91"/>
        <v>2003GN</v>
      </c>
      <c r="AP6" s="552" t="str">
        <f t="shared" si="91"/>
        <v>2004GN</v>
      </c>
      <c r="AQ6" s="552" t="str">
        <f t="shared" si="91"/>
        <v>2005GN</v>
      </c>
      <c r="AR6" s="552" t="str">
        <f t="shared" si="91"/>
        <v>2006GN</v>
      </c>
      <c r="AS6" s="552" t="str">
        <f t="shared" si="91"/>
        <v>2007GN</v>
      </c>
      <c r="AT6" s="552" t="str">
        <f t="shared" si="91"/>
        <v>2008GN</v>
      </c>
      <c r="AU6" s="552" t="str">
        <f t="shared" si="91"/>
        <v>2009GN</v>
      </c>
      <c r="AV6" s="552" t="str">
        <f t="shared" si="91"/>
        <v>2010GN</v>
      </c>
      <c r="AW6" s="552" t="str">
        <f t="shared" si="91"/>
        <v>2011GN</v>
      </c>
      <c r="AX6" s="552" t="str">
        <f t="shared" si="91"/>
        <v>2012GN</v>
      </c>
      <c r="AY6" s="552" t="str">
        <f t="shared" si="91"/>
        <v>2013GN</v>
      </c>
      <c r="AZ6" s="552" t="str">
        <f t="shared" si="91"/>
        <v>2014GN</v>
      </c>
      <c r="BA6" s="552" t="str">
        <f t="shared" si="91"/>
        <v>2015GN</v>
      </c>
      <c r="BC6" s="552" t="str">
        <f t="shared" ref="BC6:BR6" si="92">CONCATENATE(BC4,BC5)</f>
        <v>2000HE</v>
      </c>
      <c r="BD6" s="552" t="str">
        <f t="shared" si="92"/>
        <v>2001HE</v>
      </c>
      <c r="BE6" s="552" t="str">
        <f t="shared" si="92"/>
        <v>2002HE</v>
      </c>
      <c r="BF6" s="552" t="str">
        <f t="shared" si="92"/>
        <v>2003HE</v>
      </c>
      <c r="BG6" s="552" t="str">
        <f t="shared" si="92"/>
        <v>2004HE</v>
      </c>
      <c r="BH6" s="552" t="str">
        <f t="shared" si="92"/>
        <v>2005HE</v>
      </c>
      <c r="BI6" s="552" t="str">
        <f t="shared" si="92"/>
        <v>2006HE</v>
      </c>
      <c r="BJ6" s="552" t="str">
        <f t="shared" si="92"/>
        <v>2007HE</v>
      </c>
      <c r="BK6" s="552" t="str">
        <f t="shared" si="92"/>
        <v>2008HE</v>
      </c>
      <c r="BL6" s="552" t="str">
        <f t="shared" si="92"/>
        <v>2009HE</v>
      </c>
      <c r="BM6" s="552" t="str">
        <f t="shared" si="92"/>
        <v>2010HE</v>
      </c>
      <c r="BN6" s="552" t="str">
        <f t="shared" si="92"/>
        <v>2011HE</v>
      </c>
      <c r="BO6" s="552" t="str">
        <f t="shared" si="92"/>
        <v>2012HE</v>
      </c>
      <c r="BP6" s="552" t="str">
        <f t="shared" si="92"/>
        <v>2013HE</v>
      </c>
      <c r="BQ6" s="552" t="str">
        <f t="shared" si="92"/>
        <v>2014HE</v>
      </c>
      <c r="BR6" s="552" t="str">
        <f t="shared" si="92"/>
        <v>2015HE</v>
      </c>
      <c r="BT6" s="552" t="str">
        <f t="shared" ref="BT6:CI6" si="93">CONCATENATE(BT4,BT5)</f>
        <v>2000LE</v>
      </c>
      <c r="BU6" s="552" t="str">
        <f t="shared" si="93"/>
        <v>2001LE</v>
      </c>
      <c r="BV6" s="552" t="str">
        <f t="shared" si="93"/>
        <v>2002LE</v>
      </c>
      <c r="BW6" s="552" t="str">
        <f t="shared" si="93"/>
        <v>2003LE</v>
      </c>
      <c r="BX6" s="552" t="str">
        <f t="shared" si="93"/>
        <v>2004LE</v>
      </c>
      <c r="BY6" s="552" t="str">
        <f t="shared" si="93"/>
        <v>2005LE</v>
      </c>
      <c r="BZ6" s="552" t="str">
        <f t="shared" si="93"/>
        <v>2006LE</v>
      </c>
      <c r="CA6" s="552" t="str">
        <f t="shared" si="93"/>
        <v>2007LE</v>
      </c>
      <c r="CB6" s="552" t="str">
        <f t="shared" si="93"/>
        <v>2008LE</v>
      </c>
      <c r="CC6" s="552" t="str">
        <f t="shared" si="93"/>
        <v>2009LE</v>
      </c>
      <c r="CD6" s="552" t="str">
        <f t="shared" si="93"/>
        <v>2010LE</v>
      </c>
      <c r="CE6" s="552" t="str">
        <f t="shared" si="93"/>
        <v>2011LE</v>
      </c>
      <c r="CF6" s="552" t="str">
        <f t="shared" si="93"/>
        <v>2012LE</v>
      </c>
      <c r="CG6" s="552" t="str">
        <f t="shared" si="93"/>
        <v>2013LE</v>
      </c>
      <c r="CH6" s="552" t="str">
        <f t="shared" si="93"/>
        <v>2014LE</v>
      </c>
      <c r="CI6" s="552" t="str">
        <f t="shared" si="93"/>
        <v>2015LE</v>
      </c>
      <c r="CK6" s="552" t="str">
        <f t="shared" ref="CK6:CZ6" si="94">CONCATENATE(CK4,CK5)</f>
        <v>2000PT</v>
      </c>
      <c r="CL6" s="552" t="str">
        <f t="shared" si="94"/>
        <v>2001PT</v>
      </c>
      <c r="CM6" s="552" t="str">
        <f t="shared" si="94"/>
        <v>2002PT</v>
      </c>
      <c r="CN6" s="552" t="str">
        <f t="shared" si="94"/>
        <v>2003PT</v>
      </c>
      <c r="CO6" s="552" t="str">
        <f t="shared" si="94"/>
        <v>2004PT</v>
      </c>
      <c r="CP6" s="552" t="str">
        <f t="shared" si="94"/>
        <v>2005PT</v>
      </c>
      <c r="CQ6" s="552" t="str">
        <f t="shared" si="94"/>
        <v>2006PT</v>
      </c>
      <c r="CR6" s="552" t="str">
        <f t="shared" si="94"/>
        <v>2007PT</v>
      </c>
      <c r="CS6" s="552" t="str">
        <f t="shared" si="94"/>
        <v>2008PT</v>
      </c>
      <c r="CT6" s="552" t="str">
        <f t="shared" si="94"/>
        <v>2009PT</v>
      </c>
      <c r="CU6" s="552" t="str">
        <f t="shared" si="94"/>
        <v>2010PT</v>
      </c>
      <c r="CV6" s="552" t="str">
        <f t="shared" si="94"/>
        <v>2011PT</v>
      </c>
      <c r="CW6" s="552" t="str">
        <f t="shared" si="94"/>
        <v>2012PT</v>
      </c>
      <c r="CX6" s="552" t="str">
        <f t="shared" si="94"/>
        <v>2013PT</v>
      </c>
      <c r="CY6" s="552" t="str">
        <f t="shared" si="94"/>
        <v>2014PT</v>
      </c>
      <c r="CZ6" s="552" t="str">
        <f t="shared" si="94"/>
        <v>2015PT</v>
      </c>
      <c r="DB6" s="552" t="str">
        <f t="shared" ref="DB6:DQ6" si="95">CONCATENATE(DB4,DB5)</f>
        <v>2000RC</v>
      </c>
      <c r="DC6" s="552" t="str">
        <f t="shared" si="95"/>
        <v>2001RC</v>
      </c>
      <c r="DD6" s="552" t="str">
        <f t="shared" si="95"/>
        <v>2002RC</v>
      </c>
      <c r="DE6" s="552" t="str">
        <f t="shared" si="95"/>
        <v>2003RC</v>
      </c>
      <c r="DF6" s="552" t="str">
        <f t="shared" si="95"/>
        <v>2004RC</v>
      </c>
      <c r="DG6" s="552" t="str">
        <f t="shared" si="95"/>
        <v>2005RC</v>
      </c>
      <c r="DH6" s="552" t="str">
        <f t="shared" si="95"/>
        <v>2006RC</v>
      </c>
      <c r="DI6" s="552" t="str">
        <f t="shared" si="95"/>
        <v>2007RC</v>
      </c>
      <c r="DJ6" s="552" t="str">
        <f t="shared" si="95"/>
        <v>2008RC</v>
      </c>
      <c r="DK6" s="552" t="str">
        <f t="shared" si="95"/>
        <v>2009RC</v>
      </c>
      <c r="DL6" s="552" t="str">
        <f t="shared" si="95"/>
        <v>2010RC</v>
      </c>
      <c r="DM6" s="552" t="str">
        <f t="shared" si="95"/>
        <v>2011RC</v>
      </c>
      <c r="DN6" s="552" t="str">
        <f t="shared" si="95"/>
        <v>2012RC</v>
      </c>
      <c r="DO6" s="552" t="str">
        <f t="shared" si="95"/>
        <v>2013RC</v>
      </c>
      <c r="DP6" s="552" t="str">
        <f t="shared" si="95"/>
        <v>2014RC</v>
      </c>
      <c r="DQ6" s="552" t="str">
        <f t="shared" si="95"/>
        <v>2015RC</v>
      </c>
      <c r="DS6" s="582" t="str">
        <f t="shared" ref="DS6:EH6" si="96">CONCATENATE(DS4,DS5)</f>
        <v>2000OR</v>
      </c>
      <c r="DT6" s="582" t="str">
        <f t="shared" si="96"/>
        <v>2001OR</v>
      </c>
      <c r="DU6" s="582" t="str">
        <f t="shared" si="96"/>
        <v>2002OR</v>
      </c>
      <c r="DV6" s="582" t="str">
        <f t="shared" si="96"/>
        <v>2003OR</v>
      </c>
      <c r="DW6" s="582" t="str">
        <f t="shared" si="96"/>
        <v>2004OR</v>
      </c>
      <c r="DX6" s="582" t="str">
        <f t="shared" si="96"/>
        <v>2005OR</v>
      </c>
      <c r="DY6" s="582" t="str">
        <f t="shared" si="96"/>
        <v>2006OR</v>
      </c>
      <c r="DZ6" s="582" t="str">
        <f t="shared" si="96"/>
        <v>2007OR</v>
      </c>
      <c r="EA6" s="582" t="str">
        <f t="shared" si="96"/>
        <v>2008OR</v>
      </c>
      <c r="EB6" s="582" t="str">
        <f t="shared" si="96"/>
        <v>2009OR</v>
      </c>
      <c r="EC6" s="582" t="str">
        <f t="shared" si="96"/>
        <v>2010OR</v>
      </c>
      <c r="ED6" s="582" t="str">
        <f t="shared" si="96"/>
        <v>2011OR</v>
      </c>
      <c r="EE6" s="582" t="str">
        <f t="shared" si="96"/>
        <v>2012OR</v>
      </c>
      <c r="EF6" s="582" t="str">
        <f t="shared" si="96"/>
        <v>2013OR</v>
      </c>
      <c r="EG6" s="582" t="str">
        <f t="shared" si="96"/>
        <v>2014OR</v>
      </c>
      <c r="EH6" s="582" t="str">
        <f t="shared" si="96"/>
        <v>2015OR</v>
      </c>
      <c r="EJ6" s="22" t="str">
        <f t="shared" ref="EJ6:EY6" si="97">CONCATENATE(EJ4,EJ5)</f>
        <v>2000AC</v>
      </c>
      <c r="EK6" s="22" t="str">
        <f t="shared" si="97"/>
        <v>2001AC</v>
      </c>
      <c r="EL6" s="22" t="str">
        <f t="shared" si="97"/>
        <v>2002AC</v>
      </c>
      <c r="EM6" s="22" t="str">
        <f t="shared" si="97"/>
        <v>2003AC</v>
      </c>
      <c r="EN6" s="22" t="str">
        <f t="shared" si="97"/>
        <v>2004AC</v>
      </c>
      <c r="EO6" s="22" t="str">
        <f t="shared" si="97"/>
        <v>2005AC</v>
      </c>
      <c r="EP6" s="22" t="str">
        <f t="shared" si="97"/>
        <v>2006AC</v>
      </c>
      <c r="EQ6" s="22" t="str">
        <f t="shared" si="97"/>
        <v>2007AC</v>
      </c>
      <c r="ER6" s="22" t="str">
        <f t="shared" si="97"/>
        <v>2008AC</v>
      </c>
      <c r="ES6" s="22" t="str">
        <f t="shared" si="97"/>
        <v>2009AC</v>
      </c>
      <c r="ET6" s="22" t="str">
        <f t="shared" si="97"/>
        <v>2010AC</v>
      </c>
      <c r="EU6" s="22" t="str">
        <f t="shared" si="97"/>
        <v>2011AC</v>
      </c>
      <c r="EV6" s="22" t="str">
        <f t="shared" si="97"/>
        <v>2012AC</v>
      </c>
      <c r="EW6" s="22" t="str">
        <f t="shared" si="97"/>
        <v>2013AC</v>
      </c>
      <c r="EX6" s="22" t="str">
        <f t="shared" si="97"/>
        <v>2014AC</v>
      </c>
      <c r="EY6" s="22" t="str">
        <f t="shared" si="97"/>
        <v>2015AC</v>
      </c>
      <c r="FA6" s="22" t="str">
        <f t="shared" ref="FA6:FP6" si="98">CONCATENATE(FA4,FA5)</f>
        <v>2000BI</v>
      </c>
      <c r="FB6" s="22" t="str">
        <f t="shared" si="98"/>
        <v>2001BI</v>
      </c>
      <c r="FC6" s="22" t="str">
        <f t="shared" si="98"/>
        <v>2002BI</v>
      </c>
      <c r="FD6" s="22" t="str">
        <f t="shared" si="98"/>
        <v>2003BI</v>
      </c>
      <c r="FE6" s="22" t="str">
        <f t="shared" si="98"/>
        <v>2004BI</v>
      </c>
      <c r="FF6" s="22" t="str">
        <f t="shared" si="98"/>
        <v>2005BI</v>
      </c>
      <c r="FG6" s="22" t="str">
        <f t="shared" si="98"/>
        <v>2006BI</v>
      </c>
      <c r="FH6" s="22" t="str">
        <f t="shared" si="98"/>
        <v>2007BI</v>
      </c>
      <c r="FI6" s="22" t="str">
        <f t="shared" si="98"/>
        <v>2008BI</v>
      </c>
      <c r="FJ6" s="22" t="str">
        <f t="shared" si="98"/>
        <v>2009BI</v>
      </c>
      <c r="FK6" s="22" t="str">
        <f t="shared" si="98"/>
        <v>2010BI</v>
      </c>
      <c r="FL6" s="22" t="str">
        <f t="shared" si="98"/>
        <v>2011BI</v>
      </c>
      <c r="FM6" s="22" t="str">
        <f t="shared" si="98"/>
        <v>2012BI</v>
      </c>
      <c r="FN6" s="22" t="str">
        <f t="shared" si="98"/>
        <v>2013BI</v>
      </c>
      <c r="FO6" s="22" t="str">
        <f t="shared" si="98"/>
        <v>2014BI</v>
      </c>
      <c r="FP6" s="22" t="str">
        <f t="shared" si="98"/>
        <v>2015BI</v>
      </c>
      <c r="FR6" s="22" t="str">
        <f t="shared" ref="FR6:GG6" si="99">CONCATENATE(FR4,FR5)</f>
        <v>2000CL</v>
      </c>
      <c r="FS6" s="22" t="str">
        <f t="shared" si="99"/>
        <v>2001CL</v>
      </c>
      <c r="FT6" s="22" t="str">
        <f t="shared" si="99"/>
        <v>2002CL</v>
      </c>
      <c r="FU6" s="22" t="str">
        <f t="shared" si="99"/>
        <v>2003CL</v>
      </c>
      <c r="FV6" s="22" t="str">
        <f t="shared" si="99"/>
        <v>2004CL</v>
      </c>
      <c r="FW6" s="22" t="str">
        <f t="shared" si="99"/>
        <v>2005CL</v>
      </c>
      <c r="FX6" s="22" t="str">
        <f t="shared" si="99"/>
        <v>2006CL</v>
      </c>
      <c r="FY6" s="22" t="str">
        <f t="shared" si="99"/>
        <v>2007CL</v>
      </c>
      <c r="FZ6" s="22" t="str">
        <f t="shared" si="99"/>
        <v>2008CL</v>
      </c>
      <c r="GA6" s="22" t="str">
        <f t="shared" si="99"/>
        <v>2009CL</v>
      </c>
      <c r="GB6" s="22" t="str">
        <f t="shared" si="99"/>
        <v>2010CL</v>
      </c>
      <c r="GC6" s="22" t="str">
        <f t="shared" si="99"/>
        <v>2011CL</v>
      </c>
      <c r="GD6" s="22" t="str">
        <f t="shared" si="99"/>
        <v>2012CL</v>
      </c>
      <c r="GE6" s="22" t="str">
        <f t="shared" si="99"/>
        <v>2013CL</v>
      </c>
      <c r="GF6" s="22" t="str">
        <f t="shared" si="99"/>
        <v>2014CL</v>
      </c>
      <c r="GG6" s="22" t="str">
        <f t="shared" si="99"/>
        <v>2015CL</v>
      </c>
      <c r="GI6" s="22" t="str">
        <f t="shared" ref="GI6:GX6" si="100">CONCATENATE(GI4,GI5)</f>
        <v>2000CQ</v>
      </c>
      <c r="GJ6" s="22" t="str">
        <f t="shared" si="100"/>
        <v>2001CQ</v>
      </c>
      <c r="GK6" s="22" t="str">
        <f t="shared" si="100"/>
        <v>2002CQ</v>
      </c>
      <c r="GL6" s="22" t="str">
        <f t="shared" si="100"/>
        <v>2003CQ</v>
      </c>
      <c r="GM6" s="22" t="str">
        <f t="shared" si="100"/>
        <v>2004CQ</v>
      </c>
      <c r="GN6" s="22" t="str">
        <f t="shared" si="100"/>
        <v>2005CQ</v>
      </c>
      <c r="GO6" s="22" t="str">
        <f t="shared" si="100"/>
        <v>2006CQ</v>
      </c>
      <c r="GP6" s="22" t="str">
        <f t="shared" si="100"/>
        <v>2007CQ</v>
      </c>
      <c r="GQ6" s="22" t="str">
        <f t="shared" si="100"/>
        <v>2008CQ</v>
      </c>
      <c r="GR6" s="22" t="str">
        <f t="shared" si="100"/>
        <v>2009CQ</v>
      </c>
      <c r="GS6" s="22" t="str">
        <f t="shared" si="100"/>
        <v>2010CQ</v>
      </c>
      <c r="GT6" s="22" t="str">
        <f t="shared" si="100"/>
        <v>2011CQ</v>
      </c>
      <c r="GU6" s="22" t="str">
        <f t="shared" si="100"/>
        <v>2012CQ</v>
      </c>
      <c r="GV6" s="22" t="str">
        <f t="shared" si="100"/>
        <v>2013CQ</v>
      </c>
      <c r="GW6" s="22" t="str">
        <f t="shared" si="100"/>
        <v>2014CQ</v>
      </c>
      <c r="GX6" s="22" t="str">
        <f t="shared" si="100"/>
        <v>2015CQ</v>
      </c>
      <c r="GZ6" s="22" t="str">
        <f t="shared" ref="GZ6:HO6" si="101">CONCATENATE(GZ4,GZ5)</f>
        <v>2000DO</v>
      </c>
      <c r="HA6" s="22" t="str">
        <f t="shared" si="101"/>
        <v>2001DO</v>
      </c>
      <c r="HB6" s="22" t="str">
        <f t="shared" si="101"/>
        <v>2002DO</v>
      </c>
      <c r="HC6" s="22" t="str">
        <f t="shared" si="101"/>
        <v>2003DO</v>
      </c>
      <c r="HD6" s="22" t="str">
        <f t="shared" si="101"/>
        <v>2004DO</v>
      </c>
      <c r="HE6" s="22" t="str">
        <f t="shared" si="101"/>
        <v>2005DO</v>
      </c>
      <c r="HF6" s="22" t="str">
        <f t="shared" si="101"/>
        <v>2006DO</v>
      </c>
      <c r="HG6" s="22" t="str">
        <f t="shared" si="101"/>
        <v>2007DO</v>
      </c>
      <c r="HH6" s="22" t="str">
        <f t="shared" si="101"/>
        <v>2008DO</v>
      </c>
      <c r="HI6" s="22" t="str">
        <f t="shared" si="101"/>
        <v>2009DO</v>
      </c>
      <c r="HJ6" s="22" t="str">
        <f t="shared" si="101"/>
        <v>2010DO</v>
      </c>
      <c r="HK6" s="22" t="str">
        <f t="shared" si="101"/>
        <v>2011DO</v>
      </c>
      <c r="HL6" s="22" t="str">
        <f t="shared" si="101"/>
        <v>2012DO</v>
      </c>
      <c r="HM6" s="22" t="str">
        <f t="shared" si="101"/>
        <v>2013DO</v>
      </c>
      <c r="HN6" s="22" t="str">
        <f t="shared" si="101"/>
        <v>2014DO</v>
      </c>
      <c r="HO6" s="22" t="str">
        <f t="shared" si="101"/>
        <v>2015DO</v>
      </c>
      <c r="HQ6" s="22" t="str">
        <f t="shared" ref="HQ6:IF6" si="102">CONCATENATE(HQ4,HQ5)</f>
        <v>2000AUT COG</v>
      </c>
      <c r="HR6" s="22" t="str">
        <f t="shared" si="102"/>
        <v>2001AUT COG</v>
      </c>
      <c r="HS6" s="22" t="str">
        <f t="shared" si="102"/>
        <v>2002AUT COG</v>
      </c>
      <c r="HT6" s="22" t="str">
        <f t="shared" si="102"/>
        <v>2003AUT COG</v>
      </c>
      <c r="HU6" s="22" t="str">
        <f t="shared" si="102"/>
        <v>2004AUT COG</v>
      </c>
      <c r="HV6" s="22" t="str">
        <f t="shared" si="102"/>
        <v>2005AUT COG</v>
      </c>
      <c r="HW6" s="22" t="str">
        <f t="shared" si="102"/>
        <v>2006AUT COG</v>
      </c>
      <c r="HX6" s="22" t="str">
        <f t="shared" si="102"/>
        <v>2007AUT COG</v>
      </c>
      <c r="HY6" s="22" t="str">
        <f t="shared" si="102"/>
        <v>2008AUT COG</v>
      </c>
      <c r="HZ6" s="22" t="str">
        <f t="shared" si="102"/>
        <v>2009AUT COG</v>
      </c>
      <c r="IA6" s="22" t="str">
        <f t="shared" si="102"/>
        <v>2010AUT COG</v>
      </c>
      <c r="IB6" s="22" t="str">
        <f t="shared" si="102"/>
        <v>2011AUT COG</v>
      </c>
      <c r="IC6" s="22" t="str">
        <f t="shared" si="102"/>
        <v>2012AUT COG</v>
      </c>
      <c r="ID6" s="22" t="str">
        <f t="shared" si="102"/>
        <v>2013AUT COG</v>
      </c>
      <c r="IE6" s="22" t="str">
        <f t="shared" si="102"/>
        <v>2014AUT COG</v>
      </c>
      <c r="IF6" s="22" t="str">
        <f t="shared" si="102"/>
        <v>2015AUT COG</v>
      </c>
      <c r="IH6" s="22" t="str">
        <f t="shared" ref="IH6:IW6" si="103">CONCATENATE(IH4,IH5)</f>
        <v>2000EE SIN</v>
      </c>
      <c r="II6" s="22" t="str">
        <f t="shared" si="103"/>
        <v>2001EE SIN</v>
      </c>
      <c r="IJ6" s="22" t="str">
        <f t="shared" si="103"/>
        <v>2002EE SIN</v>
      </c>
      <c r="IK6" s="22" t="str">
        <f t="shared" si="103"/>
        <v>2003EE SIN</v>
      </c>
      <c r="IL6" s="22" t="str">
        <f t="shared" si="103"/>
        <v>2004EE SIN</v>
      </c>
      <c r="IM6" s="22" t="str">
        <f t="shared" si="103"/>
        <v>2005EE SIN</v>
      </c>
      <c r="IN6" s="22" t="str">
        <f t="shared" si="103"/>
        <v>2006EE SIN</v>
      </c>
      <c r="IO6" s="22" t="str">
        <f t="shared" si="103"/>
        <v>2007EE SIN</v>
      </c>
      <c r="IP6" s="22" t="str">
        <f t="shared" si="103"/>
        <v>2008EE SIN</v>
      </c>
      <c r="IQ6" s="22" t="str">
        <f t="shared" si="103"/>
        <v>2009EE SIN</v>
      </c>
      <c r="IR6" s="22" t="str">
        <f t="shared" si="103"/>
        <v>2010EE SIN</v>
      </c>
      <c r="IS6" s="22" t="str">
        <f t="shared" si="103"/>
        <v>2011EE SIN</v>
      </c>
      <c r="IT6" s="22" t="str">
        <f t="shared" si="103"/>
        <v>2012EE SIN</v>
      </c>
      <c r="IU6" s="22" t="str">
        <f t="shared" si="103"/>
        <v>2013EE SIN</v>
      </c>
      <c r="IV6" s="22" t="str">
        <f t="shared" si="103"/>
        <v>2014EE SIN</v>
      </c>
      <c r="IW6" s="22" t="str">
        <f t="shared" si="103"/>
        <v>2015EE SIN</v>
      </c>
      <c r="IY6" s="22" t="str">
        <f t="shared" ref="IY6:JN6" si="104">CONCATENATE(IY4,IY5)</f>
        <v>2000FO</v>
      </c>
      <c r="IZ6" s="22" t="str">
        <f t="shared" si="104"/>
        <v>2001FO</v>
      </c>
      <c r="JA6" s="22" t="str">
        <f t="shared" si="104"/>
        <v>2002FO</v>
      </c>
      <c r="JB6" s="22" t="str">
        <f t="shared" si="104"/>
        <v>2003FO</v>
      </c>
      <c r="JC6" s="22" t="str">
        <f t="shared" si="104"/>
        <v>2004FO</v>
      </c>
      <c r="JD6" s="22" t="str">
        <f t="shared" si="104"/>
        <v>2005FO</v>
      </c>
      <c r="JE6" s="22" t="str">
        <f t="shared" si="104"/>
        <v>2006FO</v>
      </c>
      <c r="JF6" s="22" t="str">
        <f t="shared" si="104"/>
        <v>2007FO</v>
      </c>
      <c r="JG6" s="22" t="str">
        <f t="shared" si="104"/>
        <v>2008FO</v>
      </c>
      <c r="JH6" s="22" t="str">
        <f t="shared" si="104"/>
        <v>2009FO</v>
      </c>
      <c r="JI6" s="22" t="str">
        <f t="shared" si="104"/>
        <v>2010FO</v>
      </c>
      <c r="JJ6" s="22" t="str">
        <f t="shared" si="104"/>
        <v>2011FO</v>
      </c>
      <c r="JK6" s="22" t="str">
        <f t="shared" si="104"/>
        <v>2012FO</v>
      </c>
      <c r="JL6" s="22" t="str">
        <f t="shared" si="104"/>
        <v>2013FO</v>
      </c>
      <c r="JM6" s="22" t="str">
        <f t="shared" si="104"/>
        <v>2014FO</v>
      </c>
      <c r="JN6" s="22" t="str">
        <f t="shared" si="104"/>
        <v>2015FO</v>
      </c>
      <c r="JP6" s="22" t="str">
        <f t="shared" ref="JP6:KE6" si="105">CONCATENATE(JP4,JP5)</f>
        <v>2000GL</v>
      </c>
      <c r="JQ6" s="22" t="str">
        <f t="shared" si="105"/>
        <v>2001GL</v>
      </c>
      <c r="JR6" s="22" t="str">
        <f t="shared" si="105"/>
        <v>2002GL</v>
      </c>
      <c r="JS6" s="22" t="str">
        <f t="shared" si="105"/>
        <v>2003GL</v>
      </c>
      <c r="JT6" s="22" t="str">
        <f t="shared" si="105"/>
        <v>2004GL</v>
      </c>
      <c r="JU6" s="22" t="str">
        <f t="shared" si="105"/>
        <v>2005GL</v>
      </c>
      <c r="JV6" s="22" t="str">
        <f t="shared" si="105"/>
        <v>2006GL</v>
      </c>
      <c r="JW6" s="22" t="str">
        <f t="shared" si="105"/>
        <v>2007GL</v>
      </c>
      <c r="JX6" s="22" t="str">
        <f t="shared" si="105"/>
        <v>2008GL</v>
      </c>
      <c r="JY6" s="22" t="str">
        <f t="shared" si="105"/>
        <v>2009GL</v>
      </c>
      <c r="JZ6" s="22" t="str">
        <f t="shared" si="105"/>
        <v>2010GL</v>
      </c>
      <c r="KA6" s="22" t="str">
        <f t="shared" si="105"/>
        <v>2011GL</v>
      </c>
      <c r="KB6" s="22" t="str">
        <f t="shared" si="105"/>
        <v>2012GL</v>
      </c>
      <c r="KC6" s="22" t="str">
        <f t="shared" si="105"/>
        <v>2013GL</v>
      </c>
      <c r="KD6" s="22" t="str">
        <f t="shared" si="105"/>
        <v>2014GL</v>
      </c>
      <c r="KE6" s="22" t="str">
        <f t="shared" si="105"/>
        <v>2015GL</v>
      </c>
      <c r="KG6" s="22" t="str">
        <f t="shared" ref="KG6:KV6" si="106">CONCATENATE(KG4,KG5)</f>
        <v>2000GM</v>
      </c>
      <c r="KH6" s="22" t="str">
        <f t="shared" si="106"/>
        <v>2001GM</v>
      </c>
      <c r="KI6" s="22" t="str">
        <f t="shared" si="106"/>
        <v>2002GM</v>
      </c>
      <c r="KJ6" s="22" t="str">
        <f t="shared" si="106"/>
        <v>2003GM</v>
      </c>
      <c r="KK6" s="22" t="str">
        <f t="shared" si="106"/>
        <v>2004GM</v>
      </c>
      <c r="KL6" s="22" t="str">
        <f t="shared" si="106"/>
        <v>2005GM</v>
      </c>
      <c r="KM6" s="22" t="str">
        <f t="shared" si="106"/>
        <v>2006GM</v>
      </c>
      <c r="KN6" s="22" t="str">
        <f t="shared" si="106"/>
        <v>2007GM</v>
      </c>
      <c r="KO6" s="22" t="str">
        <f t="shared" si="106"/>
        <v>2008GM</v>
      </c>
      <c r="KP6" s="22" t="str">
        <f t="shared" si="106"/>
        <v>2009GM</v>
      </c>
      <c r="KQ6" s="22" t="str">
        <f t="shared" si="106"/>
        <v>2010GM</v>
      </c>
      <c r="KR6" s="22" t="str">
        <f t="shared" si="106"/>
        <v>2011GM</v>
      </c>
      <c r="KS6" s="22" t="str">
        <f t="shared" si="106"/>
        <v>2012GM</v>
      </c>
      <c r="KT6" s="22" t="str">
        <f t="shared" si="106"/>
        <v>2013GM</v>
      </c>
      <c r="KU6" s="22" t="str">
        <f t="shared" si="106"/>
        <v>2014GM</v>
      </c>
      <c r="KV6" s="22" t="str">
        <f t="shared" si="106"/>
        <v>2015GM</v>
      </c>
      <c r="KX6" s="22" t="str">
        <f t="shared" ref="KX6:LM6" si="107">CONCATENATE(KX4,KX5)</f>
        <v>2000KJ</v>
      </c>
      <c r="KY6" s="22" t="str">
        <f t="shared" si="107"/>
        <v>2001KJ</v>
      </c>
      <c r="KZ6" s="22" t="str">
        <f t="shared" si="107"/>
        <v>2002KJ</v>
      </c>
      <c r="LA6" s="22" t="str">
        <f t="shared" si="107"/>
        <v>2003KJ</v>
      </c>
      <c r="LB6" s="22" t="str">
        <f t="shared" si="107"/>
        <v>2004KJ</v>
      </c>
      <c r="LC6" s="22" t="str">
        <f t="shared" si="107"/>
        <v>2005KJ</v>
      </c>
      <c r="LD6" s="22" t="str">
        <f t="shared" si="107"/>
        <v>2006KJ</v>
      </c>
      <c r="LE6" s="22" t="str">
        <f t="shared" si="107"/>
        <v>2007KJ</v>
      </c>
      <c r="LF6" s="22" t="str">
        <f t="shared" si="107"/>
        <v>2008KJ</v>
      </c>
      <c r="LG6" s="22" t="str">
        <f t="shared" si="107"/>
        <v>2009KJ</v>
      </c>
      <c r="LH6" s="22" t="str">
        <f t="shared" si="107"/>
        <v>2010KJ</v>
      </c>
      <c r="LI6" s="22" t="str">
        <f t="shared" si="107"/>
        <v>2011KJ</v>
      </c>
      <c r="LJ6" s="22" t="str">
        <f t="shared" si="107"/>
        <v>2012KJ</v>
      </c>
      <c r="LK6" s="22" t="str">
        <f t="shared" si="107"/>
        <v>2013KJ</v>
      </c>
      <c r="LL6" s="22" t="str">
        <f t="shared" si="107"/>
        <v>2014KJ</v>
      </c>
      <c r="LM6" s="22" t="str">
        <f t="shared" si="107"/>
        <v>2015KJ</v>
      </c>
    </row>
    <row r="7" spans="1:326" s="9" customFormat="1" ht="15.75" x14ac:dyDescent="0.25">
      <c r="A7" s="160">
        <v>2</v>
      </c>
      <c r="B7" s="736"/>
      <c r="C7" s="13"/>
      <c r="D7" s="93" t="str">
        <f>VLOOKUP(D5,'Bases de Cálculo'!$B$9:$M$34,12,FALSE)</f>
        <v>Primario</v>
      </c>
      <c r="E7" s="93" t="str">
        <f>VLOOKUP(E5,'Bases de Cálculo'!$B$9:$M$34,12,FALSE)</f>
        <v>Primario</v>
      </c>
      <c r="F7" s="93" t="str">
        <f>VLOOKUP(F5,'Bases de Cálculo'!$B$9:$M$34,12,FALSE)</f>
        <v>Primario</v>
      </c>
      <c r="G7" s="93" t="str">
        <f>VLOOKUP(G5,'Bases de Cálculo'!$B$9:$M$34,12,FALSE)</f>
        <v>Primario</v>
      </c>
      <c r="H7" s="93" t="str">
        <f>VLOOKUP(H5,'Bases de Cálculo'!$B$9:$M$34,12,FALSE)</f>
        <v>Primario</v>
      </c>
      <c r="I7" s="93" t="str">
        <f>VLOOKUP(I5,'Bases de Cálculo'!$B$9:$M$34,12,FALSE)</f>
        <v>Primario</v>
      </c>
      <c r="J7" s="93" t="str">
        <f>VLOOKUP(J5,'Bases de Cálculo'!$B$9:$M$34,12,FALSE)</f>
        <v>Primario</v>
      </c>
      <c r="K7" s="93" t="str">
        <f>VLOOKUP(K5,'Bases de Cálculo'!$B$9:$M$34,12,FALSE)</f>
        <v>Primario</v>
      </c>
      <c r="L7" s="93" t="str">
        <f>VLOOKUP(L5,'Bases de Cálculo'!$B$9:$M$34,12,FALSE)</f>
        <v>Primario</v>
      </c>
      <c r="M7" s="93" t="str">
        <f>VLOOKUP(M5,'Bases de Cálculo'!$B$9:$M$34,12,FALSE)</f>
        <v>Primario</v>
      </c>
      <c r="N7" s="93" t="str">
        <f>VLOOKUP(N5,'Bases de Cálculo'!$B$9:$M$34,12,FALSE)</f>
        <v>Primario</v>
      </c>
      <c r="O7" s="93" t="str">
        <f>VLOOKUP(O5,'Bases de Cálculo'!$B$9:$M$34,12,FALSE)</f>
        <v>Primario</v>
      </c>
      <c r="P7" s="93" t="str">
        <f>VLOOKUP(P5,'Bases de Cálculo'!$B$9:$M$34,12,FALSE)</f>
        <v>Primario</v>
      </c>
      <c r="Q7" s="93" t="str">
        <f>VLOOKUP(Q5,'Bases de Cálculo'!$B$9:$M$34,12,FALSE)</f>
        <v>Primario</v>
      </c>
      <c r="R7" s="93" t="str">
        <f>VLOOKUP(R5,'Bases de Cálculo'!$B$9:$M$34,12,FALSE)</f>
        <v>Primario</v>
      </c>
      <c r="S7" s="93" t="str">
        <f>VLOOKUP(S5,'Bases de Cálculo'!$B$9:$M$34,12,FALSE)</f>
        <v>Primario</v>
      </c>
      <c r="U7" s="93" t="str">
        <f>VLOOKUP(U5,'Bases de Cálculo'!$B$9:$M$34,12,FALSE)</f>
        <v>Primario</v>
      </c>
      <c r="V7" s="93" t="str">
        <f>VLOOKUP(V5,'Bases de Cálculo'!$B$9:$M$34,12,FALSE)</f>
        <v>Primario</v>
      </c>
      <c r="W7" s="93" t="str">
        <f>VLOOKUP(W5,'Bases de Cálculo'!$B$9:$M$34,12,FALSE)</f>
        <v>Primario</v>
      </c>
      <c r="X7" s="93" t="str">
        <f>VLOOKUP(X5,'Bases de Cálculo'!$B$9:$M$34,12,FALSE)</f>
        <v>Primario</v>
      </c>
      <c r="Y7" s="93" t="str">
        <f>VLOOKUP(Y5,'Bases de Cálculo'!$B$9:$M$34,12,FALSE)</f>
        <v>Primario</v>
      </c>
      <c r="Z7" s="93" t="str">
        <f>VLOOKUP(Z5,'Bases de Cálculo'!$B$9:$M$34,12,FALSE)</f>
        <v>Primario</v>
      </c>
      <c r="AA7" s="93" t="str">
        <f>VLOOKUP(AA5,'Bases de Cálculo'!$B$9:$M$34,12,FALSE)</f>
        <v>Primario</v>
      </c>
      <c r="AB7" s="93" t="str">
        <f>VLOOKUP(AB5,'Bases de Cálculo'!$B$9:$M$34,12,FALSE)</f>
        <v>Primario</v>
      </c>
      <c r="AC7" s="93" t="str">
        <f>VLOOKUP(AC5,'Bases de Cálculo'!$B$9:$M$34,12,FALSE)</f>
        <v>Primario</v>
      </c>
      <c r="AD7" s="93" t="str">
        <f>VLOOKUP(AD5,'Bases de Cálculo'!$B$9:$M$34,12,FALSE)</f>
        <v>Primario</v>
      </c>
      <c r="AE7" s="93" t="str">
        <f>VLOOKUP(AE5,'Bases de Cálculo'!$B$9:$M$34,12,FALSE)</f>
        <v>Primario</v>
      </c>
      <c r="AF7" s="93" t="str">
        <f>VLOOKUP(AF5,'Bases de Cálculo'!$B$9:$M$34,12,FALSE)</f>
        <v>Primario</v>
      </c>
      <c r="AG7" s="93" t="str">
        <f>VLOOKUP(AG5,'Bases de Cálculo'!$B$9:$M$34,12,FALSE)</f>
        <v>Primario</v>
      </c>
      <c r="AH7" s="93" t="str">
        <f>VLOOKUP(AH5,'Bases de Cálculo'!$B$9:$M$34,12,FALSE)</f>
        <v>Primario</v>
      </c>
      <c r="AI7" s="93" t="str">
        <f>VLOOKUP(AI5,'Bases de Cálculo'!$B$9:$M$34,12,FALSE)</f>
        <v>Primario</v>
      </c>
      <c r="AJ7" s="93" t="str">
        <f>VLOOKUP(AJ5,'Bases de Cálculo'!$B$9:$M$34,12,FALSE)</f>
        <v>Primario</v>
      </c>
      <c r="AL7" s="93" t="str">
        <f>VLOOKUP(AL5,'Bases de Cálculo'!$B$9:$M$34,12,FALSE)</f>
        <v>Primario</v>
      </c>
      <c r="AM7" s="93" t="str">
        <f>VLOOKUP(AM5,'Bases de Cálculo'!$B$9:$M$34,12,FALSE)</f>
        <v>Primario</v>
      </c>
      <c r="AN7" s="93" t="str">
        <f>VLOOKUP(AN5,'Bases de Cálculo'!$B$9:$M$34,12,FALSE)</f>
        <v>Primario</v>
      </c>
      <c r="AO7" s="93" t="str">
        <f>VLOOKUP(AO5,'Bases de Cálculo'!$B$9:$M$34,12,FALSE)</f>
        <v>Primario</v>
      </c>
      <c r="AP7" s="93" t="str">
        <f>VLOOKUP(AP5,'Bases de Cálculo'!$B$9:$M$34,12,FALSE)</f>
        <v>Primario</v>
      </c>
      <c r="AQ7" s="93" t="str">
        <f>VLOOKUP(AQ5,'Bases de Cálculo'!$B$9:$M$34,12,FALSE)</f>
        <v>Primario</v>
      </c>
      <c r="AR7" s="93" t="str">
        <f>VLOOKUP(AR5,'Bases de Cálculo'!$B$9:$M$34,12,FALSE)</f>
        <v>Primario</v>
      </c>
      <c r="AS7" s="93" t="str">
        <f>VLOOKUP(AS5,'Bases de Cálculo'!$B$9:$M$34,12,FALSE)</f>
        <v>Primario</v>
      </c>
      <c r="AT7" s="93" t="str">
        <f>VLOOKUP(AT5,'Bases de Cálculo'!$B$9:$M$34,12,FALSE)</f>
        <v>Primario</v>
      </c>
      <c r="AU7" s="93" t="str">
        <f>VLOOKUP(AU5,'Bases de Cálculo'!$B$9:$M$34,12,FALSE)</f>
        <v>Primario</v>
      </c>
      <c r="AV7" s="93" t="str">
        <f>VLOOKUP(AV5,'Bases de Cálculo'!$B$9:$M$34,12,FALSE)</f>
        <v>Primario</v>
      </c>
      <c r="AW7" s="93" t="str">
        <f>VLOOKUP(AW5,'Bases de Cálculo'!$B$9:$M$34,12,FALSE)</f>
        <v>Primario</v>
      </c>
      <c r="AX7" s="93" t="str">
        <f>VLOOKUP(AX5,'Bases de Cálculo'!$B$9:$M$34,12,FALSE)</f>
        <v>Primario</v>
      </c>
      <c r="AY7" s="93" t="str">
        <f>VLOOKUP(AY5,'Bases de Cálculo'!$B$9:$M$34,12,FALSE)</f>
        <v>Primario</v>
      </c>
      <c r="AZ7" s="93" t="str">
        <f>VLOOKUP(AZ5,'Bases de Cálculo'!$B$9:$M$34,12,FALSE)</f>
        <v>Primario</v>
      </c>
      <c r="BA7" s="93" t="str">
        <f>VLOOKUP(BA5,'Bases de Cálculo'!$B$9:$M$34,12,FALSE)</f>
        <v>Primario</v>
      </c>
      <c r="BC7" s="93" t="str">
        <f>VLOOKUP(BC5,'Bases de Cálculo'!$B$9:$M$34,12,FALSE)</f>
        <v>Primario</v>
      </c>
      <c r="BD7" s="93" t="str">
        <f>VLOOKUP(BD5,'Bases de Cálculo'!$B$9:$M$34,12,FALSE)</f>
        <v>Primario</v>
      </c>
      <c r="BE7" s="93" t="str">
        <f>VLOOKUP(BE5,'Bases de Cálculo'!$B$9:$M$34,12,FALSE)</f>
        <v>Primario</v>
      </c>
      <c r="BF7" s="93" t="str">
        <f>VLOOKUP(BF5,'Bases de Cálculo'!$B$9:$M$34,12,FALSE)</f>
        <v>Primario</v>
      </c>
      <c r="BG7" s="93" t="str">
        <f>VLOOKUP(BG5,'Bases de Cálculo'!$B$9:$M$34,12,FALSE)</f>
        <v>Primario</v>
      </c>
      <c r="BH7" s="93" t="str">
        <f>VLOOKUP(BH5,'Bases de Cálculo'!$B$9:$M$34,12,FALSE)</f>
        <v>Primario</v>
      </c>
      <c r="BI7" s="93" t="str">
        <f>VLOOKUP(BI5,'Bases de Cálculo'!$B$9:$M$34,12,FALSE)</f>
        <v>Primario</v>
      </c>
      <c r="BJ7" s="93" t="str">
        <f>VLOOKUP(BJ5,'Bases de Cálculo'!$B$9:$M$34,12,FALSE)</f>
        <v>Primario</v>
      </c>
      <c r="BK7" s="93" t="str">
        <f>VLOOKUP(BK5,'Bases de Cálculo'!$B$9:$M$34,12,FALSE)</f>
        <v>Primario</v>
      </c>
      <c r="BL7" s="93" t="str">
        <f>VLOOKUP(BL5,'Bases de Cálculo'!$B$9:$M$34,12,FALSE)</f>
        <v>Primario</v>
      </c>
      <c r="BM7" s="93" t="str">
        <f>VLOOKUP(BM5,'Bases de Cálculo'!$B$9:$M$34,12,FALSE)</f>
        <v>Primario</v>
      </c>
      <c r="BN7" s="93" t="str">
        <f>VLOOKUP(BN5,'Bases de Cálculo'!$B$9:$M$34,12,FALSE)</f>
        <v>Primario</v>
      </c>
      <c r="BO7" s="93" t="str">
        <f>VLOOKUP(BO5,'Bases de Cálculo'!$B$9:$M$34,12,FALSE)</f>
        <v>Primario</v>
      </c>
      <c r="BP7" s="93" t="str">
        <f>VLOOKUP(BP5,'Bases de Cálculo'!$B$9:$M$34,12,FALSE)</f>
        <v>Primario</v>
      </c>
      <c r="BQ7" s="93" t="str">
        <f>VLOOKUP(BQ5,'Bases de Cálculo'!$B$9:$M$34,12,FALSE)</f>
        <v>Primario</v>
      </c>
      <c r="BR7" s="93" t="str">
        <f>VLOOKUP(BR5,'Bases de Cálculo'!$B$9:$M$34,12,FALSE)</f>
        <v>Primario</v>
      </c>
      <c r="BT7" s="93" t="str">
        <f>VLOOKUP(BT5,'Bases de Cálculo'!$B$9:$M$34,12,FALSE)</f>
        <v>Primario</v>
      </c>
      <c r="BU7" s="93" t="str">
        <f>VLOOKUP(BU5,'Bases de Cálculo'!$B$9:$M$34,12,FALSE)</f>
        <v>Primario</v>
      </c>
      <c r="BV7" s="93" t="str">
        <f>VLOOKUP(BV5,'Bases de Cálculo'!$B$9:$M$34,12,FALSE)</f>
        <v>Primario</v>
      </c>
      <c r="BW7" s="93" t="str">
        <f>VLOOKUP(BW5,'Bases de Cálculo'!$B$9:$M$34,12,FALSE)</f>
        <v>Primario</v>
      </c>
      <c r="BX7" s="93" t="str">
        <f>VLOOKUP(BX5,'Bases de Cálculo'!$B$9:$M$34,12,FALSE)</f>
        <v>Primario</v>
      </c>
      <c r="BY7" s="93" t="str">
        <f>VLOOKUP(BY5,'Bases de Cálculo'!$B$9:$M$34,12,FALSE)</f>
        <v>Primario</v>
      </c>
      <c r="BZ7" s="93" t="str">
        <f>VLOOKUP(BZ5,'Bases de Cálculo'!$B$9:$M$34,12,FALSE)</f>
        <v>Primario</v>
      </c>
      <c r="CA7" s="93" t="str">
        <f>VLOOKUP(CA5,'Bases de Cálculo'!$B$9:$M$34,12,FALSE)</f>
        <v>Primario</v>
      </c>
      <c r="CB7" s="93" t="str">
        <f>VLOOKUP(CB5,'Bases de Cálculo'!$B$9:$M$34,12,FALSE)</f>
        <v>Primario</v>
      </c>
      <c r="CC7" s="93" t="str">
        <f>VLOOKUP(CC5,'Bases de Cálculo'!$B$9:$M$34,12,FALSE)</f>
        <v>Primario</v>
      </c>
      <c r="CD7" s="93" t="str">
        <f>VLOOKUP(CD5,'Bases de Cálculo'!$B$9:$M$34,12,FALSE)</f>
        <v>Primario</v>
      </c>
      <c r="CE7" s="93" t="str">
        <f>VLOOKUP(CE5,'Bases de Cálculo'!$B$9:$M$34,12,FALSE)</f>
        <v>Primario</v>
      </c>
      <c r="CF7" s="93" t="str">
        <f>VLOOKUP(CF5,'Bases de Cálculo'!$B$9:$M$34,12,FALSE)</f>
        <v>Primario</v>
      </c>
      <c r="CG7" s="93" t="str">
        <f>VLOOKUP(CG5,'Bases de Cálculo'!$B$9:$M$34,12,FALSE)</f>
        <v>Primario</v>
      </c>
      <c r="CH7" s="93" t="str">
        <f>VLOOKUP(CH5,'Bases de Cálculo'!$B$9:$M$34,12,FALSE)</f>
        <v>Primario</v>
      </c>
      <c r="CI7" s="93" t="str">
        <f>VLOOKUP(CI5,'Bases de Cálculo'!$B$9:$M$34,12,FALSE)</f>
        <v>Primario</v>
      </c>
      <c r="CK7" s="93" t="str">
        <f>VLOOKUP(CK5,'Bases de Cálculo'!$B$9:$M$34,12,FALSE)</f>
        <v>Primario</v>
      </c>
      <c r="CL7" s="93" t="str">
        <f>VLOOKUP(CL5,'Bases de Cálculo'!$B$9:$M$34,12,FALSE)</f>
        <v>Primario</v>
      </c>
      <c r="CM7" s="93" t="str">
        <f>VLOOKUP(CM5,'Bases de Cálculo'!$B$9:$M$34,12,FALSE)</f>
        <v>Primario</v>
      </c>
      <c r="CN7" s="93" t="str">
        <f>VLOOKUP(CN5,'Bases de Cálculo'!$B$9:$M$34,12,FALSE)</f>
        <v>Primario</v>
      </c>
      <c r="CO7" s="93" t="str">
        <f>VLOOKUP(CO5,'Bases de Cálculo'!$B$9:$M$34,12,FALSE)</f>
        <v>Primario</v>
      </c>
      <c r="CP7" s="93" t="str">
        <f>VLOOKUP(CP5,'Bases de Cálculo'!$B$9:$M$34,12,FALSE)</f>
        <v>Primario</v>
      </c>
      <c r="CQ7" s="93" t="str">
        <f>VLOOKUP(CQ5,'Bases de Cálculo'!$B$9:$M$34,12,FALSE)</f>
        <v>Primario</v>
      </c>
      <c r="CR7" s="93" t="str">
        <f>VLOOKUP(CR5,'Bases de Cálculo'!$B$9:$M$34,12,FALSE)</f>
        <v>Primario</v>
      </c>
      <c r="CS7" s="93" t="str">
        <f>VLOOKUP(CS5,'Bases de Cálculo'!$B$9:$M$34,12,FALSE)</f>
        <v>Primario</v>
      </c>
      <c r="CT7" s="93" t="str">
        <f>VLOOKUP(CT5,'Bases de Cálculo'!$B$9:$M$34,12,FALSE)</f>
        <v>Primario</v>
      </c>
      <c r="CU7" s="93" t="str">
        <f>VLOOKUP(CU5,'Bases de Cálculo'!$B$9:$M$34,12,FALSE)</f>
        <v>Primario</v>
      </c>
      <c r="CV7" s="93" t="str">
        <f>VLOOKUP(CV5,'Bases de Cálculo'!$B$9:$M$34,12,FALSE)</f>
        <v>Primario</v>
      </c>
      <c r="CW7" s="93" t="str">
        <f>VLOOKUP(CW5,'Bases de Cálculo'!$B$9:$M$34,12,FALSE)</f>
        <v>Primario</v>
      </c>
      <c r="CX7" s="93" t="str">
        <f>VLOOKUP(CX5,'Bases de Cálculo'!$B$9:$M$34,12,FALSE)</f>
        <v>Primario</v>
      </c>
      <c r="CY7" s="93" t="str">
        <f>VLOOKUP(CY5,'Bases de Cálculo'!$B$9:$M$34,12,FALSE)</f>
        <v>Primario</v>
      </c>
      <c r="CZ7" s="93" t="str">
        <f>VLOOKUP(CZ5,'Bases de Cálculo'!$B$9:$M$34,12,FALSE)</f>
        <v>Primario</v>
      </c>
      <c r="DB7" s="93" t="str">
        <f>VLOOKUP(DB5,'Bases de Cálculo'!$B$9:$M$34,12,FALSE)</f>
        <v>Primario</v>
      </c>
      <c r="DC7" s="93" t="str">
        <f>VLOOKUP(DC5,'Bases de Cálculo'!$B$9:$M$34,12,FALSE)</f>
        <v>Primario</v>
      </c>
      <c r="DD7" s="93" t="str">
        <f>VLOOKUP(DD5,'Bases de Cálculo'!$B$9:$M$34,12,FALSE)</f>
        <v>Primario</v>
      </c>
      <c r="DE7" s="93" t="str">
        <f>VLOOKUP(DE5,'Bases de Cálculo'!$B$9:$M$34,12,FALSE)</f>
        <v>Primario</v>
      </c>
      <c r="DF7" s="93" t="str">
        <f>VLOOKUP(DF5,'Bases de Cálculo'!$B$9:$M$34,12,FALSE)</f>
        <v>Primario</v>
      </c>
      <c r="DG7" s="93" t="str">
        <f>VLOOKUP(DG5,'Bases de Cálculo'!$B$9:$M$34,12,FALSE)</f>
        <v>Primario</v>
      </c>
      <c r="DH7" s="93" t="str">
        <f>VLOOKUP(DH5,'Bases de Cálculo'!$B$9:$M$34,12,FALSE)</f>
        <v>Primario</v>
      </c>
      <c r="DI7" s="93" t="str">
        <f>VLOOKUP(DI5,'Bases de Cálculo'!$B$9:$M$34,12,FALSE)</f>
        <v>Primario</v>
      </c>
      <c r="DJ7" s="93" t="str">
        <f>VLOOKUP(DJ5,'Bases de Cálculo'!$B$9:$M$34,12,FALSE)</f>
        <v>Primario</v>
      </c>
      <c r="DK7" s="93" t="str">
        <f>VLOOKUP(DK5,'Bases de Cálculo'!$B$9:$M$34,12,FALSE)</f>
        <v>Primario</v>
      </c>
      <c r="DL7" s="93" t="str">
        <f>VLOOKUP(DL5,'Bases de Cálculo'!$B$9:$M$34,12,FALSE)</f>
        <v>Primario</v>
      </c>
      <c r="DM7" s="93" t="str">
        <f>VLOOKUP(DM5,'Bases de Cálculo'!$B$9:$M$34,12,FALSE)</f>
        <v>Primario</v>
      </c>
      <c r="DN7" s="93" t="str">
        <f>VLOOKUP(DN5,'Bases de Cálculo'!$B$9:$M$34,12,FALSE)</f>
        <v>Primario</v>
      </c>
      <c r="DO7" s="93" t="str">
        <f>VLOOKUP(DO5,'Bases de Cálculo'!$B$9:$M$34,12,FALSE)</f>
        <v>Primario</v>
      </c>
      <c r="DP7" s="93" t="str">
        <f>VLOOKUP(DP5,'Bases de Cálculo'!$B$9:$M$34,12,FALSE)</f>
        <v>Primario</v>
      </c>
      <c r="DQ7" s="93" t="str">
        <f>VLOOKUP(DQ5,'Bases de Cálculo'!$B$9:$M$34,12,FALSE)</f>
        <v>Primario</v>
      </c>
      <c r="DS7" s="93" t="str">
        <f>VLOOKUP(DS5,'Bases de Cálculo'!$B$9:$M$34,12,FALSE)</f>
        <v>Primario</v>
      </c>
      <c r="DT7" s="93" t="str">
        <f>VLOOKUP(DT5,'Bases de Cálculo'!$B$9:$M$34,12,FALSE)</f>
        <v>Primario</v>
      </c>
      <c r="DU7" s="93" t="str">
        <f>VLOOKUP(DU5,'Bases de Cálculo'!$B$9:$M$34,12,FALSE)</f>
        <v>Primario</v>
      </c>
      <c r="DV7" s="93" t="str">
        <f>VLOOKUP(DV5,'Bases de Cálculo'!$B$9:$M$34,12,FALSE)</f>
        <v>Primario</v>
      </c>
      <c r="DW7" s="93" t="str">
        <f>VLOOKUP(DW5,'Bases de Cálculo'!$B$9:$M$34,12,FALSE)</f>
        <v>Primario</v>
      </c>
      <c r="DX7" s="93" t="str">
        <f>VLOOKUP(DX5,'Bases de Cálculo'!$B$9:$M$34,12,FALSE)</f>
        <v>Primario</v>
      </c>
      <c r="DY7" s="93" t="str">
        <f>VLOOKUP(DY5,'Bases de Cálculo'!$B$9:$M$34,12,FALSE)</f>
        <v>Primario</v>
      </c>
      <c r="DZ7" s="93" t="str">
        <f>VLOOKUP(DZ5,'Bases de Cálculo'!$B$9:$M$34,12,FALSE)</f>
        <v>Primario</v>
      </c>
      <c r="EA7" s="93" t="str">
        <f>VLOOKUP(EA5,'Bases de Cálculo'!$B$9:$M$34,12,FALSE)</f>
        <v>Primario</v>
      </c>
      <c r="EB7" s="93" t="str">
        <f>VLOOKUP(EB5,'Bases de Cálculo'!$B$9:$M$34,12,FALSE)</f>
        <v>Primario</v>
      </c>
      <c r="EC7" s="93" t="str">
        <f>VLOOKUP(EC5,'Bases de Cálculo'!$B$9:$M$34,12,FALSE)</f>
        <v>Primario</v>
      </c>
      <c r="ED7" s="93" t="str">
        <f>VLOOKUP(ED5,'Bases de Cálculo'!$B$9:$M$34,12,FALSE)</f>
        <v>Primario</v>
      </c>
      <c r="EE7" s="93" t="str">
        <f>VLOOKUP(EE5,'Bases de Cálculo'!$B$9:$M$34,12,FALSE)</f>
        <v>Primario</v>
      </c>
      <c r="EF7" s="93" t="str">
        <f>VLOOKUP(EF5,'Bases de Cálculo'!$B$9:$M$34,12,FALSE)</f>
        <v>Primario</v>
      </c>
      <c r="EG7" s="93" t="str">
        <f>VLOOKUP(EG5,'Bases de Cálculo'!$B$9:$M$34,12,FALSE)</f>
        <v>Primario</v>
      </c>
      <c r="EH7" s="93" t="str">
        <f>VLOOKUP(EH5,'Bases de Cálculo'!$B$9:$M$34,12,FALSE)</f>
        <v>Primario</v>
      </c>
      <c r="EJ7" s="559" t="str">
        <f>VLOOKUP(EJ5,'Bases de Cálculo'!$B$9:$M$34,12,FALSE)</f>
        <v>Secundario</v>
      </c>
      <c r="EK7" s="559" t="str">
        <f>VLOOKUP(EK5,'Bases de Cálculo'!$B$9:$M$34,12,FALSE)</f>
        <v>Secundario</v>
      </c>
      <c r="EL7" s="559" t="str">
        <f>VLOOKUP(EL5,'Bases de Cálculo'!$B$9:$M$34,12,FALSE)</f>
        <v>Secundario</v>
      </c>
      <c r="EM7" s="559" t="str">
        <f>VLOOKUP(EM5,'Bases de Cálculo'!$B$9:$M$34,12,FALSE)</f>
        <v>Secundario</v>
      </c>
      <c r="EN7" s="559" t="str">
        <f>VLOOKUP(EN5,'Bases de Cálculo'!$B$9:$M$34,12,FALSE)</f>
        <v>Secundario</v>
      </c>
      <c r="EO7" s="559" t="str">
        <f>VLOOKUP(EO5,'Bases de Cálculo'!$B$9:$M$34,12,FALSE)</f>
        <v>Secundario</v>
      </c>
      <c r="EP7" s="559" t="str">
        <f>VLOOKUP(EP5,'Bases de Cálculo'!$B$9:$M$34,12,FALSE)</f>
        <v>Secundario</v>
      </c>
      <c r="EQ7" s="559" t="str">
        <f>VLOOKUP(EQ5,'Bases de Cálculo'!$B$9:$M$34,12,FALSE)</f>
        <v>Secundario</v>
      </c>
      <c r="ER7" s="559" t="str">
        <f>VLOOKUP(ER5,'Bases de Cálculo'!$B$9:$M$34,12,FALSE)</f>
        <v>Secundario</v>
      </c>
      <c r="ES7" s="559" t="str">
        <f>VLOOKUP(ES5,'Bases de Cálculo'!$B$9:$M$34,12,FALSE)</f>
        <v>Secundario</v>
      </c>
      <c r="ET7" s="559" t="str">
        <f>VLOOKUP(ET5,'Bases de Cálculo'!$B$9:$M$34,12,FALSE)</f>
        <v>Secundario</v>
      </c>
      <c r="EU7" s="559" t="str">
        <f>VLOOKUP(EU5,'Bases de Cálculo'!$B$9:$M$34,12,FALSE)</f>
        <v>Secundario</v>
      </c>
      <c r="EV7" s="559" t="str">
        <f>VLOOKUP(EV5,'Bases de Cálculo'!$B$9:$M$34,12,FALSE)</f>
        <v>Secundario</v>
      </c>
      <c r="EW7" s="559" t="str">
        <f>VLOOKUP(EW5,'Bases de Cálculo'!$B$9:$M$34,12,FALSE)</f>
        <v>Secundario</v>
      </c>
      <c r="EX7" s="559" t="str">
        <f>VLOOKUP(EX5,'Bases de Cálculo'!$B$9:$M$34,12,FALSE)</f>
        <v>Secundario</v>
      </c>
      <c r="EY7" s="559" t="str">
        <f>VLOOKUP(EY5,'Bases de Cálculo'!$B$9:$M$34,12,FALSE)</f>
        <v>Secundario</v>
      </c>
      <c r="FA7" s="559" t="str">
        <f>VLOOKUP(FA5,'Bases de Cálculo'!$B$9:$M$34,12,FALSE)</f>
        <v>Secundario</v>
      </c>
      <c r="FB7" s="559" t="str">
        <f>VLOOKUP(FB5,'Bases de Cálculo'!$B$9:$M$34,12,FALSE)</f>
        <v>Secundario</v>
      </c>
      <c r="FC7" s="559" t="str">
        <f>VLOOKUP(FC5,'Bases de Cálculo'!$B$9:$M$34,12,FALSE)</f>
        <v>Secundario</v>
      </c>
      <c r="FD7" s="559" t="str">
        <f>VLOOKUP(FD5,'Bases de Cálculo'!$B$9:$M$34,12,FALSE)</f>
        <v>Secundario</v>
      </c>
      <c r="FE7" s="559" t="str">
        <f>VLOOKUP(FE5,'Bases de Cálculo'!$B$9:$M$34,12,FALSE)</f>
        <v>Secundario</v>
      </c>
      <c r="FF7" s="559" t="str">
        <f>VLOOKUP(FF5,'Bases de Cálculo'!$B$9:$M$34,12,FALSE)</f>
        <v>Secundario</v>
      </c>
      <c r="FG7" s="559" t="str">
        <f>VLOOKUP(FG5,'Bases de Cálculo'!$B$9:$M$34,12,FALSE)</f>
        <v>Secundario</v>
      </c>
      <c r="FH7" s="559" t="str">
        <f>VLOOKUP(FH5,'Bases de Cálculo'!$B$9:$M$34,12,FALSE)</f>
        <v>Secundario</v>
      </c>
      <c r="FI7" s="559" t="str">
        <f>VLOOKUP(FI5,'Bases de Cálculo'!$B$9:$M$34,12,FALSE)</f>
        <v>Secundario</v>
      </c>
      <c r="FJ7" s="559" t="str">
        <f>VLOOKUP(FJ5,'Bases de Cálculo'!$B$9:$M$34,12,FALSE)</f>
        <v>Secundario</v>
      </c>
      <c r="FK7" s="559" t="str">
        <f>VLOOKUP(FK5,'Bases de Cálculo'!$B$9:$M$34,12,FALSE)</f>
        <v>Secundario</v>
      </c>
      <c r="FL7" s="559" t="str">
        <f>VLOOKUP(FL5,'Bases de Cálculo'!$B$9:$M$34,12,FALSE)</f>
        <v>Secundario</v>
      </c>
      <c r="FM7" s="559" t="str">
        <f>VLOOKUP(FM5,'Bases de Cálculo'!$B$9:$M$34,12,FALSE)</f>
        <v>Secundario</v>
      </c>
      <c r="FN7" s="559" t="str">
        <f>VLOOKUP(FN5,'Bases de Cálculo'!$B$9:$M$34,12,FALSE)</f>
        <v>Secundario</v>
      </c>
      <c r="FO7" s="559" t="str">
        <f>VLOOKUP(FO5,'Bases de Cálculo'!$B$9:$M$34,12,FALSE)</f>
        <v>Secundario</v>
      </c>
      <c r="FP7" s="559" t="str">
        <f>VLOOKUP(FP5,'Bases de Cálculo'!$B$9:$M$34,12,FALSE)</f>
        <v>Secundario</v>
      </c>
      <c r="FR7" s="559" t="str">
        <f>VLOOKUP(FR5,'Bases de Cálculo'!$B$9:$M$34,12,FALSE)</f>
        <v>Secundario</v>
      </c>
      <c r="FS7" s="559" t="str">
        <f>VLOOKUP(FS5,'Bases de Cálculo'!$B$9:$M$34,12,FALSE)</f>
        <v>Secundario</v>
      </c>
      <c r="FT7" s="559" t="str">
        <f>VLOOKUP(FT5,'Bases de Cálculo'!$B$9:$M$34,12,FALSE)</f>
        <v>Secundario</v>
      </c>
      <c r="FU7" s="559" t="str">
        <f>VLOOKUP(FU5,'Bases de Cálculo'!$B$9:$M$34,12,FALSE)</f>
        <v>Secundario</v>
      </c>
      <c r="FV7" s="559" t="str">
        <f>VLOOKUP(FV5,'Bases de Cálculo'!$B$9:$M$34,12,FALSE)</f>
        <v>Secundario</v>
      </c>
      <c r="FW7" s="559" t="str">
        <f>VLOOKUP(FW5,'Bases de Cálculo'!$B$9:$M$34,12,FALSE)</f>
        <v>Secundario</v>
      </c>
      <c r="FX7" s="559" t="str">
        <f>VLOOKUP(FX5,'Bases de Cálculo'!$B$9:$M$34,12,FALSE)</f>
        <v>Secundario</v>
      </c>
      <c r="FY7" s="559" t="str">
        <f>VLOOKUP(FY5,'Bases de Cálculo'!$B$9:$M$34,12,FALSE)</f>
        <v>Secundario</v>
      </c>
      <c r="FZ7" s="559" t="str">
        <f>VLOOKUP(FZ5,'Bases de Cálculo'!$B$9:$M$34,12,FALSE)</f>
        <v>Secundario</v>
      </c>
      <c r="GA7" s="559" t="str">
        <f>VLOOKUP(GA5,'Bases de Cálculo'!$B$9:$M$34,12,FALSE)</f>
        <v>Secundario</v>
      </c>
      <c r="GB7" s="559" t="str">
        <f>VLOOKUP(GB5,'Bases de Cálculo'!$B$9:$M$34,12,FALSE)</f>
        <v>Secundario</v>
      </c>
      <c r="GC7" s="559" t="str">
        <f>VLOOKUP(GC5,'Bases de Cálculo'!$B$9:$M$34,12,FALSE)</f>
        <v>Secundario</v>
      </c>
      <c r="GD7" s="559" t="str">
        <f>VLOOKUP(GD5,'Bases de Cálculo'!$B$9:$M$34,12,FALSE)</f>
        <v>Secundario</v>
      </c>
      <c r="GE7" s="559" t="str">
        <f>VLOOKUP(GE5,'Bases de Cálculo'!$B$9:$M$34,12,FALSE)</f>
        <v>Secundario</v>
      </c>
      <c r="GF7" s="559" t="str">
        <f>VLOOKUP(GF5,'Bases de Cálculo'!$B$9:$M$34,12,FALSE)</f>
        <v>Secundario</v>
      </c>
      <c r="GG7" s="559" t="str">
        <f>VLOOKUP(GG5,'Bases de Cálculo'!$B$9:$M$34,12,FALSE)</f>
        <v>Secundario</v>
      </c>
      <c r="GI7" s="559" t="str">
        <f>VLOOKUP(GI5,'Bases de Cálculo'!$B$9:$M$34,12,FALSE)</f>
        <v>Secundario</v>
      </c>
      <c r="GJ7" s="559" t="str">
        <f>VLOOKUP(GJ5,'Bases de Cálculo'!$B$9:$M$34,12,FALSE)</f>
        <v>Secundario</v>
      </c>
      <c r="GK7" s="559" t="str">
        <f>VLOOKUP(GK5,'Bases de Cálculo'!$B$9:$M$34,12,FALSE)</f>
        <v>Secundario</v>
      </c>
      <c r="GL7" s="559" t="str">
        <f>VLOOKUP(GL5,'Bases de Cálculo'!$B$9:$M$34,12,FALSE)</f>
        <v>Secundario</v>
      </c>
      <c r="GM7" s="559" t="str">
        <f>VLOOKUP(GM5,'Bases de Cálculo'!$B$9:$M$34,12,FALSE)</f>
        <v>Secundario</v>
      </c>
      <c r="GN7" s="559" t="str">
        <f>VLOOKUP(GN5,'Bases de Cálculo'!$B$9:$M$34,12,FALSE)</f>
        <v>Secundario</v>
      </c>
      <c r="GO7" s="559" t="str">
        <f>VLOOKUP(GO5,'Bases de Cálculo'!$B$9:$M$34,12,FALSE)</f>
        <v>Secundario</v>
      </c>
      <c r="GP7" s="559" t="str">
        <f>VLOOKUP(GP5,'Bases de Cálculo'!$B$9:$M$34,12,FALSE)</f>
        <v>Secundario</v>
      </c>
      <c r="GQ7" s="559" t="str">
        <f>VLOOKUP(GQ5,'Bases de Cálculo'!$B$9:$M$34,12,FALSE)</f>
        <v>Secundario</v>
      </c>
      <c r="GR7" s="559" t="str">
        <f>VLOOKUP(GR5,'Bases de Cálculo'!$B$9:$M$34,12,FALSE)</f>
        <v>Secundario</v>
      </c>
      <c r="GS7" s="559" t="str">
        <f>VLOOKUP(GS5,'Bases de Cálculo'!$B$9:$M$34,12,FALSE)</f>
        <v>Secundario</v>
      </c>
      <c r="GT7" s="559" t="str">
        <f>VLOOKUP(GT5,'Bases de Cálculo'!$B$9:$M$34,12,FALSE)</f>
        <v>Secundario</v>
      </c>
      <c r="GU7" s="559" t="str">
        <f>VLOOKUP(GU5,'Bases de Cálculo'!$B$9:$M$34,12,FALSE)</f>
        <v>Secundario</v>
      </c>
      <c r="GV7" s="559" t="str">
        <f>VLOOKUP(GV5,'Bases de Cálculo'!$B$9:$M$34,12,FALSE)</f>
        <v>Secundario</v>
      </c>
      <c r="GW7" s="559" t="str">
        <f>VLOOKUP(GW5,'Bases de Cálculo'!$B$9:$M$34,12,FALSE)</f>
        <v>Secundario</v>
      </c>
      <c r="GX7" s="559" t="str">
        <f>VLOOKUP(GX5,'Bases de Cálculo'!$B$9:$M$34,12,FALSE)</f>
        <v>Secundario</v>
      </c>
      <c r="GZ7" s="559" t="str">
        <f>VLOOKUP(GZ5,'Bases de Cálculo'!$B$9:$M$34,12,FALSE)</f>
        <v>Secundario</v>
      </c>
      <c r="HA7" s="559" t="str">
        <f>VLOOKUP(HA5,'Bases de Cálculo'!$B$9:$M$34,12,FALSE)</f>
        <v>Secundario</v>
      </c>
      <c r="HB7" s="559" t="str">
        <f>VLOOKUP(HB5,'Bases de Cálculo'!$B$9:$M$34,12,FALSE)</f>
        <v>Secundario</v>
      </c>
      <c r="HC7" s="559" t="str">
        <f>VLOOKUP(HC5,'Bases de Cálculo'!$B$9:$M$34,12,FALSE)</f>
        <v>Secundario</v>
      </c>
      <c r="HD7" s="559" t="str">
        <f>VLOOKUP(HD5,'Bases de Cálculo'!$B$9:$M$34,12,FALSE)</f>
        <v>Secundario</v>
      </c>
      <c r="HE7" s="559" t="str">
        <f>VLOOKUP(HE5,'Bases de Cálculo'!$B$9:$M$34,12,FALSE)</f>
        <v>Secundario</v>
      </c>
      <c r="HF7" s="559" t="str">
        <f>VLOOKUP(HF5,'Bases de Cálculo'!$B$9:$M$34,12,FALSE)</f>
        <v>Secundario</v>
      </c>
      <c r="HG7" s="559" t="str">
        <f>VLOOKUP(HG5,'Bases de Cálculo'!$B$9:$M$34,12,FALSE)</f>
        <v>Secundario</v>
      </c>
      <c r="HH7" s="559" t="str">
        <f>VLOOKUP(HH5,'Bases de Cálculo'!$B$9:$M$34,12,FALSE)</f>
        <v>Secundario</v>
      </c>
      <c r="HI7" s="559" t="str">
        <f>VLOOKUP(HI5,'Bases de Cálculo'!$B$9:$M$34,12,FALSE)</f>
        <v>Secundario</v>
      </c>
      <c r="HJ7" s="559" t="str">
        <f>VLOOKUP(HJ5,'Bases de Cálculo'!$B$9:$M$34,12,FALSE)</f>
        <v>Secundario</v>
      </c>
      <c r="HK7" s="559" t="str">
        <f>VLOOKUP(HK5,'Bases de Cálculo'!$B$9:$M$34,12,FALSE)</f>
        <v>Secundario</v>
      </c>
      <c r="HL7" s="559" t="str">
        <f>VLOOKUP(HL5,'Bases de Cálculo'!$B$9:$M$34,12,FALSE)</f>
        <v>Secundario</v>
      </c>
      <c r="HM7" s="559" t="str">
        <f>VLOOKUP(HM5,'Bases de Cálculo'!$B$9:$M$34,12,FALSE)</f>
        <v>Secundario</v>
      </c>
      <c r="HN7" s="559" t="str">
        <f>VLOOKUP(HN5,'Bases de Cálculo'!$B$9:$M$34,12,FALSE)</f>
        <v>Secundario</v>
      </c>
      <c r="HO7" s="559" t="str">
        <f>VLOOKUP(HO5,'Bases de Cálculo'!$B$9:$M$34,12,FALSE)</f>
        <v>Secundario</v>
      </c>
      <c r="HQ7" s="559" t="str">
        <f>VLOOKUP(HQ5,'Bases de Cálculo'!$B$9:$M$34,12,FALSE)</f>
        <v>Secundario</v>
      </c>
      <c r="HR7" s="559" t="str">
        <f>VLOOKUP(HR5,'Bases de Cálculo'!$B$9:$M$34,12,FALSE)</f>
        <v>Secundario</v>
      </c>
      <c r="HS7" s="559" t="str">
        <f>VLOOKUP(HS5,'Bases de Cálculo'!$B$9:$M$34,12,FALSE)</f>
        <v>Secundario</v>
      </c>
      <c r="HT7" s="559" t="str">
        <f>VLOOKUP(HT5,'Bases de Cálculo'!$B$9:$M$34,12,FALSE)</f>
        <v>Secundario</v>
      </c>
      <c r="HU7" s="559" t="str">
        <f>VLOOKUP(HU5,'Bases de Cálculo'!$B$9:$M$34,12,FALSE)</f>
        <v>Secundario</v>
      </c>
      <c r="HV7" s="559" t="str">
        <f>VLOOKUP(HV5,'Bases de Cálculo'!$B$9:$M$34,12,FALSE)</f>
        <v>Secundario</v>
      </c>
      <c r="HW7" s="559" t="str">
        <f>VLOOKUP(HW5,'Bases de Cálculo'!$B$9:$M$34,12,FALSE)</f>
        <v>Secundario</v>
      </c>
      <c r="HX7" s="559" t="str">
        <f>VLOOKUP(HX5,'Bases de Cálculo'!$B$9:$M$34,12,FALSE)</f>
        <v>Secundario</v>
      </c>
      <c r="HY7" s="559" t="str">
        <f>VLOOKUP(HY5,'Bases de Cálculo'!$B$9:$M$34,12,FALSE)</f>
        <v>Secundario</v>
      </c>
      <c r="HZ7" s="559" t="str">
        <f>VLOOKUP(HZ5,'Bases de Cálculo'!$B$9:$M$34,12,FALSE)</f>
        <v>Secundario</v>
      </c>
      <c r="IA7" s="559" t="str">
        <f>VLOOKUP(IA5,'Bases de Cálculo'!$B$9:$M$34,12,FALSE)</f>
        <v>Secundario</v>
      </c>
      <c r="IB7" s="559" t="str">
        <f>VLOOKUP(IB5,'Bases de Cálculo'!$B$9:$M$34,12,FALSE)</f>
        <v>Secundario</v>
      </c>
      <c r="IC7" s="559" t="str">
        <f>VLOOKUP(IC5,'Bases de Cálculo'!$B$9:$M$34,12,FALSE)</f>
        <v>Secundario</v>
      </c>
      <c r="ID7" s="559" t="str">
        <f>VLOOKUP(ID5,'Bases de Cálculo'!$B$9:$M$34,12,FALSE)</f>
        <v>Secundario</v>
      </c>
      <c r="IE7" s="559" t="str">
        <f>VLOOKUP(IE5,'Bases de Cálculo'!$B$9:$M$34,12,FALSE)</f>
        <v>Secundario</v>
      </c>
      <c r="IF7" s="559" t="str">
        <f>VLOOKUP(IF5,'Bases de Cálculo'!$B$9:$M$34,12,FALSE)</f>
        <v>Secundario</v>
      </c>
      <c r="IH7" s="559" t="str">
        <f>VLOOKUP(IH5,'Bases de Cálculo'!$B$9:$M$34,12,FALSE)</f>
        <v>Secundario</v>
      </c>
      <c r="II7" s="559" t="str">
        <f>VLOOKUP(II5,'Bases de Cálculo'!$B$9:$M$34,12,FALSE)</f>
        <v>Secundario</v>
      </c>
      <c r="IJ7" s="559" t="str">
        <f>VLOOKUP(IJ5,'Bases de Cálculo'!$B$9:$M$34,12,FALSE)</f>
        <v>Secundario</v>
      </c>
      <c r="IK7" s="559" t="str">
        <f>VLOOKUP(IK5,'Bases de Cálculo'!$B$9:$M$34,12,FALSE)</f>
        <v>Secundario</v>
      </c>
      <c r="IL7" s="559" t="str">
        <f>VLOOKUP(IL5,'Bases de Cálculo'!$B$9:$M$34,12,FALSE)</f>
        <v>Secundario</v>
      </c>
      <c r="IM7" s="559" t="str">
        <f>VLOOKUP(IM5,'Bases de Cálculo'!$B$9:$M$34,12,FALSE)</f>
        <v>Secundario</v>
      </c>
      <c r="IN7" s="559" t="str">
        <f>VLOOKUP(IN5,'Bases de Cálculo'!$B$9:$M$34,12,FALSE)</f>
        <v>Secundario</v>
      </c>
      <c r="IO7" s="559" t="str">
        <f>VLOOKUP(IO5,'Bases de Cálculo'!$B$9:$M$34,12,FALSE)</f>
        <v>Secundario</v>
      </c>
      <c r="IP7" s="559" t="str">
        <f>VLOOKUP(IP5,'Bases de Cálculo'!$B$9:$M$34,12,FALSE)</f>
        <v>Secundario</v>
      </c>
      <c r="IQ7" s="559" t="str">
        <f>VLOOKUP(IQ5,'Bases de Cálculo'!$B$9:$M$34,12,FALSE)</f>
        <v>Secundario</v>
      </c>
      <c r="IR7" s="559" t="str">
        <f>VLOOKUP(IR5,'Bases de Cálculo'!$B$9:$M$34,12,FALSE)</f>
        <v>Secundario</v>
      </c>
      <c r="IS7" s="559" t="str">
        <f>VLOOKUP(IS5,'Bases de Cálculo'!$B$9:$M$34,12,FALSE)</f>
        <v>Secundario</v>
      </c>
      <c r="IT7" s="559" t="str">
        <f>VLOOKUP(IT5,'Bases de Cálculo'!$B$9:$M$34,12,FALSE)</f>
        <v>Secundario</v>
      </c>
      <c r="IU7" s="559" t="str">
        <f>VLOOKUP(IU5,'Bases de Cálculo'!$B$9:$M$34,12,FALSE)</f>
        <v>Secundario</v>
      </c>
      <c r="IV7" s="559" t="str">
        <f>VLOOKUP(IV5,'Bases de Cálculo'!$B$9:$M$34,12,FALSE)</f>
        <v>Secundario</v>
      </c>
      <c r="IW7" s="559" t="str">
        <f>VLOOKUP(IW5,'Bases de Cálculo'!$B$9:$M$34,12,FALSE)</f>
        <v>Secundario</v>
      </c>
      <c r="IY7" s="559" t="str">
        <f>VLOOKUP(IY5,'Bases de Cálculo'!$B$9:$M$34,12,FALSE)</f>
        <v>Secundario</v>
      </c>
      <c r="IZ7" s="559" t="str">
        <f>VLOOKUP(IZ5,'Bases de Cálculo'!$B$9:$M$34,12,FALSE)</f>
        <v>Secundario</v>
      </c>
      <c r="JA7" s="559" t="str">
        <f>VLOOKUP(JA5,'Bases de Cálculo'!$B$9:$M$34,12,FALSE)</f>
        <v>Secundario</v>
      </c>
      <c r="JB7" s="559" t="str">
        <f>VLOOKUP(JB5,'Bases de Cálculo'!$B$9:$M$34,12,FALSE)</f>
        <v>Secundario</v>
      </c>
      <c r="JC7" s="559" t="str">
        <f>VLOOKUP(JC5,'Bases de Cálculo'!$B$9:$M$34,12,FALSE)</f>
        <v>Secundario</v>
      </c>
      <c r="JD7" s="559" t="str">
        <f>VLOOKUP(JD5,'Bases de Cálculo'!$B$9:$M$34,12,FALSE)</f>
        <v>Secundario</v>
      </c>
      <c r="JE7" s="559" t="str">
        <f>VLOOKUP(JE5,'Bases de Cálculo'!$B$9:$M$34,12,FALSE)</f>
        <v>Secundario</v>
      </c>
      <c r="JF7" s="559" t="str">
        <f>VLOOKUP(JF5,'Bases de Cálculo'!$B$9:$M$34,12,FALSE)</f>
        <v>Secundario</v>
      </c>
      <c r="JG7" s="559" t="str">
        <f>VLOOKUP(JG5,'Bases de Cálculo'!$B$9:$M$34,12,FALSE)</f>
        <v>Secundario</v>
      </c>
      <c r="JH7" s="559" t="str">
        <f>VLOOKUP(JH5,'Bases de Cálculo'!$B$9:$M$34,12,FALSE)</f>
        <v>Secundario</v>
      </c>
      <c r="JI7" s="559" t="str">
        <f>VLOOKUP(JI5,'Bases de Cálculo'!$B$9:$M$34,12,FALSE)</f>
        <v>Secundario</v>
      </c>
      <c r="JJ7" s="559" t="str">
        <f>VLOOKUP(JJ5,'Bases de Cálculo'!$B$9:$M$34,12,FALSE)</f>
        <v>Secundario</v>
      </c>
      <c r="JK7" s="559" t="str">
        <f>VLOOKUP(JK5,'Bases de Cálculo'!$B$9:$M$34,12,FALSE)</f>
        <v>Secundario</v>
      </c>
      <c r="JL7" s="559" t="str">
        <f>VLOOKUP(JL5,'Bases de Cálculo'!$B$9:$M$34,12,FALSE)</f>
        <v>Secundario</v>
      </c>
      <c r="JM7" s="559" t="str">
        <f>VLOOKUP(JM5,'Bases de Cálculo'!$B$9:$M$34,12,FALSE)</f>
        <v>Secundario</v>
      </c>
      <c r="JN7" s="559" t="str">
        <f>VLOOKUP(JN5,'Bases de Cálculo'!$B$9:$M$34,12,FALSE)</f>
        <v>Secundario</v>
      </c>
      <c r="JP7" s="559" t="str">
        <f>VLOOKUP(JP5,'Bases de Cálculo'!$B$9:$M$34,12,FALSE)</f>
        <v>Secundario</v>
      </c>
      <c r="JQ7" s="559" t="str">
        <f>VLOOKUP(JQ5,'Bases de Cálculo'!$B$9:$M$34,12,FALSE)</f>
        <v>Secundario</v>
      </c>
      <c r="JR7" s="559" t="str">
        <f>VLOOKUP(JR5,'Bases de Cálculo'!$B$9:$M$34,12,FALSE)</f>
        <v>Secundario</v>
      </c>
      <c r="JS7" s="559" t="str">
        <f>VLOOKUP(JS5,'Bases de Cálculo'!$B$9:$M$34,12,FALSE)</f>
        <v>Secundario</v>
      </c>
      <c r="JT7" s="559" t="str">
        <f>VLOOKUP(JT5,'Bases de Cálculo'!$B$9:$M$34,12,FALSE)</f>
        <v>Secundario</v>
      </c>
      <c r="JU7" s="559" t="str">
        <f>VLOOKUP(JU5,'Bases de Cálculo'!$B$9:$M$34,12,FALSE)</f>
        <v>Secundario</v>
      </c>
      <c r="JV7" s="559" t="str">
        <f>VLOOKUP(JV5,'Bases de Cálculo'!$B$9:$M$34,12,FALSE)</f>
        <v>Secundario</v>
      </c>
      <c r="JW7" s="559" t="str">
        <f>VLOOKUP(JW5,'Bases de Cálculo'!$B$9:$M$34,12,FALSE)</f>
        <v>Secundario</v>
      </c>
      <c r="JX7" s="559" t="str">
        <f>VLOOKUP(JX5,'Bases de Cálculo'!$B$9:$M$34,12,FALSE)</f>
        <v>Secundario</v>
      </c>
      <c r="JY7" s="559" t="str">
        <f>VLOOKUP(JY5,'Bases de Cálculo'!$B$9:$M$34,12,FALSE)</f>
        <v>Secundario</v>
      </c>
      <c r="JZ7" s="559" t="str">
        <f>VLOOKUP(JZ5,'Bases de Cálculo'!$B$9:$M$34,12,FALSE)</f>
        <v>Secundario</v>
      </c>
      <c r="KA7" s="559" t="str">
        <f>VLOOKUP(KA5,'Bases de Cálculo'!$B$9:$M$34,12,FALSE)</f>
        <v>Secundario</v>
      </c>
      <c r="KB7" s="559" t="str">
        <f>VLOOKUP(KB5,'Bases de Cálculo'!$B$9:$M$34,12,FALSE)</f>
        <v>Secundario</v>
      </c>
      <c r="KC7" s="559" t="str">
        <f>VLOOKUP(KC5,'Bases de Cálculo'!$B$9:$M$34,12,FALSE)</f>
        <v>Secundario</v>
      </c>
      <c r="KD7" s="559" t="str">
        <f>VLOOKUP(KD5,'Bases de Cálculo'!$B$9:$M$34,12,FALSE)</f>
        <v>Secundario</v>
      </c>
      <c r="KE7" s="559" t="str">
        <f>VLOOKUP(KE5,'Bases de Cálculo'!$B$9:$M$34,12,FALSE)</f>
        <v>Secundario</v>
      </c>
      <c r="KG7" s="559" t="str">
        <f>VLOOKUP(KG5,'Bases de Cálculo'!$B$9:$M$34,12,FALSE)</f>
        <v>Secundario</v>
      </c>
      <c r="KH7" s="559" t="str">
        <f>VLOOKUP(KH5,'Bases de Cálculo'!$B$9:$M$34,12,FALSE)</f>
        <v>Secundario</v>
      </c>
      <c r="KI7" s="559" t="str">
        <f>VLOOKUP(KI5,'Bases de Cálculo'!$B$9:$M$34,12,FALSE)</f>
        <v>Secundario</v>
      </c>
      <c r="KJ7" s="559" t="str">
        <f>VLOOKUP(KJ5,'Bases de Cálculo'!$B$9:$M$34,12,FALSE)</f>
        <v>Secundario</v>
      </c>
      <c r="KK7" s="559" t="str">
        <f>VLOOKUP(KK5,'Bases de Cálculo'!$B$9:$M$34,12,FALSE)</f>
        <v>Secundario</v>
      </c>
      <c r="KL7" s="559" t="str">
        <f>VLOOKUP(KL5,'Bases de Cálculo'!$B$9:$M$34,12,FALSE)</f>
        <v>Secundario</v>
      </c>
      <c r="KM7" s="559" t="str">
        <f>VLOOKUP(KM5,'Bases de Cálculo'!$B$9:$M$34,12,FALSE)</f>
        <v>Secundario</v>
      </c>
      <c r="KN7" s="559" t="str">
        <f>VLOOKUP(KN5,'Bases de Cálculo'!$B$9:$M$34,12,FALSE)</f>
        <v>Secundario</v>
      </c>
      <c r="KO7" s="559" t="str">
        <f>VLOOKUP(KO5,'Bases de Cálculo'!$B$9:$M$34,12,FALSE)</f>
        <v>Secundario</v>
      </c>
      <c r="KP7" s="559" t="str">
        <f>VLOOKUP(KP5,'Bases de Cálculo'!$B$9:$M$34,12,FALSE)</f>
        <v>Secundario</v>
      </c>
      <c r="KQ7" s="559" t="str">
        <f>VLOOKUP(KQ5,'Bases de Cálculo'!$B$9:$M$34,12,FALSE)</f>
        <v>Secundario</v>
      </c>
      <c r="KR7" s="559" t="str">
        <f>VLOOKUP(KR5,'Bases de Cálculo'!$B$9:$M$34,12,FALSE)</f>
        <v>Secundario</v>
      </c>
      <c r="KS7" s="559" t="str">
        <f>VLOOKUP(KS5,'Bases de Cálculo'!$B$9:$M$34,12,FALSE)</f>
        <v>Secundario</v>
      </c>
      <c r="KT7" s="559" t="str">
        <f>VLOOKUP(KT5,'Bases de Cálculo'!$B$9:$M$34,12,FALSE)</f>
        <v>Secundario</v>
      </c>
      <c r="KU7" s="559" t="str">
        <f>VLOOKUP(KU5,'Bases de Cálculo'!$B$9:$M$34,12,FALSE)</f>
        <v>Secundario</v>
      </c>
      <c r="KV7" s="559" t="str">
        <f>VLOOKUP(KV5,'Bases de Cálculo'!$B$9:$M$34,12,FALSE)</f>
        <v>Secundario</v>
      </c>
      <c r="KX7" s="559" t="str">
        <f>VLOOKUP(KX5,'Bases de Cálculo'!$B$9:$M$34,12,FALSE)</f>
        <v>Secundario</v>
      </c>
      <c r="KY7" s="559" t="str">
        <f>VLOOKUP(KY5,'Bases de Cálculo'!$B$9:$M$34,12,FALSE)</f>
        <v>Secundario</v>
      </c>
      <c r="KZ7" s="559" t="str">
        <f>VLOOKUP(KZ5,'Bases de Cálculo'!$B$9:$M$34,12,FALSE)</f>
        <v>Secundario</v>
      </c>
      <c r="LA7" s="559" t="str">
        <f>VLOOKUP(LA5,'Bases de Cálculo'!$B$9:$M$34,12,FALSE)</f>
        <v>Secundario</v>
      </c>
      <c r="LB7" s="559" t="str">
        <f>VLOOKUP(LB5,'Bases de Cálculo'!$B$9:$M$34,12,FALSE)</f>
        <v>Secundario</v>
      </c>
      <c r="LC7" s="559" t="str">
        <f>VLOOKUP(LC5,'Bases de Cálculo'!$B$9:$M$34,12,FALSE)</f>
        <v>Secundario</v>
      </c>
      <c r="LD7" s="559" t="str">
        <f>VLOOKUP(LD5,'Bases de Cálculo'!$B$9:$M$34,12,FALSE)</f>
        <v>Secundario</v>
      </c>
      <c r="LE7" s="559" t="str">
        <f>VLOOKUP(LE5,'Bases de Cálculo'!$B$9:$M$34,12,FALSE)</f>
        <v>Secundario</v>
      </c>
      <c r="LF7" s="559" t="str">
        <f>VLOOKUP(LF5,'Bases de Cálculo'!$B$9:$M$34,12,FALSE)</f>
        <v>Secundario</v>
      </c>
      <c r="LG7" s="559" t="str">
        <f>VLOOKUP(LG5,'Bases de Cálculo'!$B$9:$M$34,12,FALSE)</f>
        <v>Secundario</v>
      </c>
      <c r="LH7" s="559" t="str">
        <f>VLOOKUP(LH5,'Bases de Cálculo'!$B$9:$M$34,12,FALSE)</f>
        <v>Secundario</v>
      </c>
      <c r="LI7" s="559" t="str">
        <f>VLOOKUP(LI5,'Bases de Cálculo'!$B$9:$M$34,12,FALSE)</f>
        <v>Secundario</v>
      </c>
      <c r="LJ7" s="559" t="str">
        <f>VLOOKUP(LJ5,'Bases de Cálculo'!$B$9:$M$34,12,FALSE)</f>
        <v>Secundario</v>
      </c>
      <c r="LK7" s="559" t="str">
        <f>VLOOKUP(LK5,'Bases de Cálculo'!$B$9:$M$34,12,FALSE)</f>
        <v>Secundario</v>
      </c>
      <c r="LL7" s="559" t="str">
        <f>VLOOKUP(LL5,'Bases de Cálculo'!$B$9:$M$34,12,FALSE)</f>
        <v>Secundario</v>
      </c>
      <c r="LM7" s="559" t="str">
        <f>VLOOKUP(LM5,'Bases de Cálculo'!$B$9:$M$34,12,FALSE)</f>
        <v>Secundario</v>
      </c>
    </row>
    <row r="8" spans="1:326" s="9" customFormat="1" ht="15.75" x14ac:dyDescent="0.25">
      <c r="A8" s="160">
        <v>3</v>
      </c>
      <c r="B8" s="736"/>
      <c r="C8" s="13"/>
      <c r="D8" s="93" t="str">
        <f>VLOOKUP(D5,'Bases de Cálculo'!$B$9:$N$34,13,FALSE)</f>
        <v>Renovable</v>
      </c>
      <c r="E8" s="93" t="str">
        <f>VLOOKUP(E5,'Bases de Cálculo'!$B$9:$N$34,13,FALSE)</f>
        <v>Renovable</v>
      </c>
      <c r="F8" s="93" t="str">
        <f>VLOOKUP(F5,'Bases de Cálculo'!$B$9:$N$34,13,FALSE)</f>
        <v>Renovable</v>
      </c>
      <c r="G8" s="93" t="str">
        <f>VLOOKUP(G5,'Bases de Cálculo'!$B$9:$N$34,13,FALSE)</f>
        <v>Renovable</v>
      </c>
      <c r="H8" s="93" t="str">
        <f>VLOOKUP(H5,'Bases de Cálculo'!$B$9:$N$34,13,FALSE)</f>
        <v>Renovable</v>
      </c>
      <c r="I8" s="93" t="str">
        <f>VLOOKUP(I5,'Bases de Cálculo'!$B$9:$N$34,13,FALSE)</f>
        <v>Renovable</v>
      </c>
      <c r="J8" s="93" t="str">
        <f>VLOOKUP(J5,'Bases de Cálculo'!$B$9:$N$34,13,FALSE)</f>
        <v>Renovable</v>
      </c>
      <c r="K8" s="93" t="str">
        <f>VLOOKUP(K5,'Bases de Cálculo'!$B$9:$N$34,13,FALSE)</f>
        <v>Renovable</v>
      </c>
      <c r="L8" s="93" t="str">
        <f>VLOOKUP(L5,'Bases de Cálculo'!$B$9:$N$34,13,FALSE)</f>
        <v>Renovable</v>
      </c>
      <c r="M8" s="93" t="str">
        <f>VLOOKUP(M5,'Bases de Cálculo'!$B$9:$N$34,13,FALSE)</f>
        <v>Renovable</v>
      </c>
      <c r="N8" s="93" t="str">
        <f>VLOOKUP(N5,'Bases de Cálculo'!$B$9:$N$34,13,FALSE)</f>
        <v>Renovable</v>
      </c>
      <c r="O8" s="93" t="str">
        <f>VLOOKUP(O5,'Bases de Cálculo'!$B$9:$N$34,13,FALSE)</f>
        <v>Renovable</v>
      </c>
      <c r="P8" s="93" t="str">
        <f>VLOOKUP(P5,'Bases de Cálculo'!$B$9:$N$34,13,FALSE)</f>
        <v>Renovable</v>
      </c>
      <c r="Q8" s="93" t="str">
        <f>VLOOKUP(Q5,'Bases de Cálculo'!$B$9:$N$34,13,FALSE)</f>
        <v>Renovable</v>
      </c>
      <c r="R8" s="93" t="str">
        <f>VLOOKUP(R5,'Bases de Cálculo'!$B$9:$N$34,13,FALSE)</f>
        <v>Renovable</v>
      </c>
      <c r="S8" s="93" t="str">
        <f>VLOOKUP(S5,'Bases de Cálculo'!$B$9:$N$34,13,FALSE)</f>
        <v>Renovable</v>
      </c>
      <c r="U8" s="93" t="str">
        <f>VLOOKUP(U5,'Bases de Cálculo'!$B$9:$N$34,13,FALSE)</f>
        <v>No Renovable</v>
      </c>
      <c r="V8" s="93" t="str">
        <f>VLOOKUP(V5,'Bases de Cálculo'!$B$9:$N$34,13,FALSE)</f>
        <v>No Renovable</v>
      </c>
      <c r="W8" s="93" t="str">
        <f>VLOOKUP(W5,'Bases de Cálculo'!$B$9:$N$34,13,FALSE)</f>
        <v>No Renovable</v>
      </c>
      <c r="X8" s="93" t="str">
        <f>VLOOKUP(X5,'Bases de Cálculo'!$B$9:$N$34,13,FALSE)</f>
        <v>No Renovable</v>
      </c>
      <c r="Y8" s="93" t="str">
        <f>VLOOKUP(Y5,'Bases de Cálculo'!$B$9:$N$34,13,FALSE)</f>
        <v>No Renovable</v>
      </c>
      <c r="Z8" s="93" t="str">
        <f>VLOOKUP(Z5,'Bases de Cálculo'!$B$9:$N$34,13,FALSE)</f>
        <v>No Renovable</v>
      </c>
      <c r="AA8" s="93" t="str">
        <f>VLOOKUP(AA5,'Bases de Cálculo'!$B$9:$N$34,13,FALSE)</f>
        <v>No Renovable</v>
      </c>
      <c r="AB8" s="93" t="str">
        <f>VLOOKUP(AB5,'Bases de Cálculo'!$B$9:$N$34,13,FALSE)</f>
        <v>No Renovable</v>
      </c>
      <c r="AC8" s="93" t="str">
        <f>VLOOKUP(AC5,'Bases de Cálculo'!$B$9:$N$34,13,FALSE)</f>
        <v>No Renovable</v>
      </c>
      <c r="AD8" s="93" t="str">
        <f>VLOOKUP(AD5,'Bases de Cálculo'!$B$9:$N$34,13,FALSE)</f>
        <v>No Renovable</v>
      </c>
      <c r="AE8" s="93" t="str">
        <f>VLOOKUP(AE5,'Bases de Cálculo'!$B$9:$N$34,13,FALSE)</f>
        <v>No Renovable</v>
      </c>
      <c r="AF8" s="93" t="str">
        <f>VLOOKUP(AF5,'Bases de Cálculo'!$B$9:$N$34,13,FALSE)</f>
        <v>No Renovable</v>
      </c>
      <c r="AG8" s="93" t="str">
        <f>VLOOKUP(AG5,'Bases de Cálculo'!$B$9:$N$34,13,FALSE)</f>
        <v>No Renovable</v>
      </c>
      <c r="AH8" s="93" t="str">
        <f>VLOOKUP(AH5,'Bases de Cálculo'!$B$9:$N$34,13,FALSE)</f>
        <v>No Renovable</v>
      </c>
      <c r="AI8" s="93" t="str">
        <f>VLOOKUP(AI5,'Bases de Cálculo'!$B$9:$N$34,13,FALSE)</f>
        <v>No Renovable</v>
      </c>
      <c r="AJ8" s="93" t="str">
        <f>VLOOKUP(AJ5,'Bases de Cálculo'!$B$9:$N$34,13,FALSE)</f>
        <v>No Renovable</v>
      </c>
      <c r="AL8" s="93" t="str">
        <f>VLOOKUP(AL5,'Bases de Cálculo'!$B$9:$N$34,13,FALSE)</f>
        <v>No Renovable</v>
      </c>
      <c r="AM8" s="93" t="str">
        <f>VLOOKUP(AM5,'Bases de Cálculo'!$B$9:$N$34,13,FALSE)</f>
        <v>No Renovable</v>
      </c>
      <c r="AN8" s="93" t="str">
        <f>VLOOKUP(AN5,'Bases de Cálculo'!$B$9:$N$34,13,FALSE)</f>
        <v>No Renovable</v>
      </c>
      <c r="AO8" s="93" t="str">
        <f>VLOOKUP(AO5,'Bases de Cálculo'!$B$9:$N$34,13,FALSE)</f>
        <v>No Renovable</v>
      </c>
      <c r="AP8" s="93" t="str">
        <f>VLOOKUP(AP5,'Bases de Cálculo'!$B$9:$N$34,13,FALSE)</f>
        <v>No Renovable</v>
      </c>
      <c r="AQ8" s="93" t="str">
        <f>VLOOKUP(AQ5,'Bases de Cálculo'!$B$9:$N$34,13,FALSE)</f>
        <v>No Renovable</v>
      </c>
      <c r="AR8" s="93" t="str">
        <f>VLOOKUP(AR5,'Bases de Cálculo'!$B$9:$N$34,13,FALSE)</f>
        <v>No Renovable</v>
      </c>
      <c r="AS8" s="93" t="str">
        <f>VLOOKUP(AS5,'Bases de Cálculo'!$B$9:$N$34,13,FALSE)</f>
        <v>No Renovable</v>
      </c>
      <c r="AT8" s="93" t="str">
        <f>VLOOKUP(AT5,'Bases de Cálculo'!$B$9:$N$34,13,FALSE)</f>
        <v>No Renovable</v>
      </c>
      <c r="AU8" s="93" t="str">
        <f>VLOOKUP(AU5,'Bases de Cálculo'!$B$9:$N$34,13,FALSE)</f>
        <v>No Renovable</v>
      </c>
      <c r="AV8" s="93" t="str">
        <f>VLOOKUP(AV5,'Bases de Cálculo'!$B$9:$N$34,13,FALSE)</f>
        <v>No Renovable</v>
      </c>
      <c r="AW8" s="93" t="str">
        <f>VLOOKUP(AW5,'Bases de Cálculo'!$B$9:$N$34,13,FALSE)</f>
        <v>No Renovable</v>
      </c>
      <c r="AX8" s="93" t="str">
        <f>VLOOKUP(AX5,'Bases de Cálculo'!$B$9:$N$34,13,FALSE)</f>
        <v>No Renovable</v>
      </c>
      <c r="AY8" s="93" t="str">
        <f>VLOOKUP(AY5,'Bases de Cálculo'!$B$9:$N$34,13,FALSE)</f>
        <v>No Renovable</v>
      </c>
      <c r="AZ8" s="93" t="str">
        <f>VLOOKUP(AZ5,'Bases de Cálculo'!$B$9:$N$34,13,FALSE)</f>
        <v>No Renovable</v>
      </c>
      <c r="BA8" s="93" t="str">
        <f>VLOOKUP(BA5,'Bases de Cálculo'!$B$9:$N$34,13,FALSE)</f>
        <v>No Renovable</v>
      </c>
      <c r="BC8" s="93" t="str">
        <f>VLOOKUP(BC5,'Bases de Cálculo'!$B$9:$N$34,13,FALSE)</f>
        <v>Renovable</v>
      </c>
      <c r="BD8" s="93" t="str">
        <f>VLOOKUP(BD5,'Bases de Cálculo'!$B$9:$N$34,13,FALSE)</f>
        <v>Renovable</v>
      </c>
      <c r="BE8" s="93" t="str">
        <f>VLOOKUP(BE5,'Bases de Cálculo'!$B$9:$N$34,13,FALSE)</f>
        <v>Renovable</v>
      </c>
      <c r="BF8" s="93" t="str">
        <f>VLOOKUP(BF5,'Bases de Cálculo'!$B$9:$N$34,13,FALSE)</f>
        <v>Renovable</v>
      </c>
      <c r="BG8" s="93" t="str">
        <f>VLOOKUP(BG5,'Bases de Cálculo'!$B$9:$N$34,13,FALSE)</f>
        <v>Renovable</v>
      </c>
      <c r="BH8" s="93" t="str">
        <f>VLOOKUP(BH5,'Bases de Cálculo'!$B$9:$N$34,13,FALSE)</f>
        <v>Renovable</v>
      </c>
      <c r="BI8" s="93" t="str">
        <f>VLOOKUP(BI5,'Bases de Cálculo'!$B$9:$N$34,13,FALSE)</f>
        <v>Renovable</v>
      </c>
      <c r="BJ8" s="93" t="str">
        <f>VLOOKUP(BJ5,'Bases de Cálculo'!$B$9:$N$34,13,FALSE)</f>
        <v>Renovable</v>
      </c>
      <c r="BK8" s="93" t="str">
        <f>VLOOKUP(BK5,'Bases de Cálculo'!$B$9:$N$34,13,FALSE)</f>
        <v>Renovable</v>
      </c>
      <c r="BL8" s="93" t="str">
        <f>VLOOKUP(BL5,'Bases de Cálculo'!$B$9:$N$34,13,FALSE)</f>
        <v>Renovable</v>
      </c>
      <c r="BM8" s="93" t="str">
        <f>VLOOKUP(BM5,'Bases de Cálculo'!$B$9:$N$34,13,FALSE)</f>
        <v>Renovable</v>
      </c>
      <c r="BN8" s="93" t="str">
        <f>VLOOKUP(BN5,'Bases de Cálculo'!$B$9:$N$34,13,FALSE)</f>
        <v>Renovable</v>
      </c>
      <c r="BO8" s="93" t="str">
        <f>VLOOKUP(BO5,'Bases de Cálculo'!$B$9:$N$34,13,FALSE)</f>
        <v>Renovable</v>
      </c>
      <c r="BP8" s="93" t="str">
        <f>VLOOKUP(BP5,'Bases de Cálculo'!$B$9:$N$34,13,FALSE)</f>
        <v>Renovable</v>
      </c>
      <c r="BQ8" s="93" t="str">
        <f>VLOOKUP(BQ5,'Bases de Cálculo'!$B$9:$N$34,13,FALSE)</f>
        <v>Renovable</v>
      </c>
      <c r="BR8" s="93" t="str">
        <f>VLOOKUP(BR5,'Bases de Cálculo'!$B$9:$N$34,13,FALSE)</f>
        <v>Renovable</v>
      </c>
      <c r="BT8" s="93" t="str">
        <f>VLOOKUP(BT5,'Bases de Cálculo'!$B$9:$N$34,13,FALSE)</f>
        <v>Renovable</v>
      </c>
      <c r="BU8" s="93" t="str">
        <f>VLOOKUP(BU5,'Bases de Cálculo'!$B$9:$N$34,13,FALSE)</f>
        <v>Renovable</v>
      </c>
      <c r="BV8" s="93" t="str">
        <f>VLOOKUP(BV5,'Bases de Cálculo'!$B$9:$N$34,13,FALSE)</f>
        <v>Renovable</v>
      </c>
      <c r="BW8" s="93" t="str">
        <f>VLOOKUP(BW5,'Bases de Cálculo'!$B$9:$N$34,13,FALSE)</f>
        <v>Renovable</v>
      </c>
      <c r="BX8" s="93" t="str">
        <f>VLOOKUP(BX5,'Bases de Cálculo'!$B$9:$N$34,13,FALSE)</f>
        <v>Renovable</v>
      </c>
      <c r="BY8" s="93" t="str">
        <f>VLOOKUP(BY5,'Bases de Cálculo'!$B$9:$N$34,13,FALSE)</f>
        <v>Renovable</v>
      </c>
      <c r="BZ8" s="93" t="str">
        <f>VLOOKUP(BZ5,'Bases de Cálculo'!$B$9:$N$34,13,FALSE)</f>
        <v>Renovable</v>
      </c>
      <c r="CA8" s="93" t="str">
        <f>VLOOKUP(CA5,'Bases de Cálculo'!$B$9:$N$34,13,FALSE)</f>
        <v>Renovable</v>
      </c>
      <c r="CB8" s="93" t="str">
        <f>VLOOKUP(CB5,'Bases de Cálculo'!$B$9:$N$34,13,FALSE)</f>
        <v>Renovable</v>
      </c>
      <c r="CC8" s="93" t="str">
        <f>VLOOKUP(CC5,'Bases de Cálculo'!$B$9:$N$34,13,FALSE)</f>
        <v>Renovable</v>
      </c>
      <c r="CD8" s="93" t="str">
        <f>VLOOKUP(CD5,'Bases de Cálculo'!$B$9:$N$34,13,FALSE)</f>
        <v>Renovable</v>
      </c>
      <c r="CE8" s="93" t="str">
        <f>VLOOKUP(CE5,'Bases de Cálculo'!$B$9:$N$34,13,FALSE)</f>
        <v>Renovable</v>
      </c>
      <c r="CF8" s="93" t="str">
        <f>VLOOKUP(CF5,'Bases de Cálculo'!$B$9:$N$34,13,FALSE)</f>
        <v>Renovable</v>
      </c>
      <c r="CG8" s="93" t="str">
        <f>VLOOKUP(CG5,'Bases de Cálculo'!$B$9:$N$34,13,FALSE)</f>
        <v>Renovable</v>
      </c>
      <c r="CH8" s="93" t="str">
        <f>VLOOKUP(CH5,'Bases de Cálculo'!$B$9:$N$34,13,FALSE)</f>
        <v>Renovable</v>
      </c>
      <c r="CI8" s="93" t="str">
        <f>VLOOKUP(CI5,'Bases de Cálculo'!$B$9:$N$34,13,FALSE)</f>
        <v>Renovable</v>
      </c>
      <c r="CK8" s="93" t="str">
        <f>VLOOKUP(CK5,'Bases de Cálculo'!$B$9:$N$34,13,FALSE)</f>
        <v>No Renovable</v>
      </c>
      <c r="CL8" s="93" t="str">
        <f>VLOOKUP(CL5,'Bases de Cálculo'!$B$9:$N$34,13,FALSE)</f>
        <v>No Renovable</v>
      </c>
      <c r="CM8" s="93" t="str">
        <f>VLOOKUP(CM5,'Bases de Cálculo'!$B$9:$N$34,13,FALSE)</f>
        <v>No Renovable</v>
      </c>
      <c r="CN8" s="93" t="str">
        <f>VLOOKUP(CN5,'Bases de Cálculo'!$B$9:$N$34,13,FALSE)</f>
        <v>No Renovable</v>
      </c>
      <c r="CO8" s="93" t="str">
        <f>VLOOKUP(CO5,'Bases de Cálculo'!$B$9:$N$34,13,FALSE)</f>
        <v>No Renovable</v>
      </c>
      <c r="CP8" s="93" t="str">
        <f>VLOOKUP(CP5,'Bases de Cálculo'!$B$9:$N$34,13,FALSE)</f>
        <v>No Renovable</v>
      </c>
      <c r="CQ8" s="93" t="str">
        <f>VLOOKUP(CQ5,'Bases de Cálculo'!$B$9:$N$34,13,FALSE)</f>
        <v>No Renovable</v>
      </c>
      <c r="CR8" s="93" t="str">
        <f>VLOOKUP(CR5,'Bases de Cálculo'!$B$9:$N$34,13,FALSE)</f>
        <v>No Renovable</v>
      </c>
      <c r="CS8" s="93" t="str">
        <f>VLOOKUP(CS5,'Bases de Cálculo'!$B$9:$N$34,13,FALSE)</f>
        <v>No Renovable</v>
      </c>
      <c r="CT8" s="93" t="str">
        <f>VLOOKUP(CT5,'Bases de Cálculo'!$B$9:$N$34,13,FALSE)</f>
        <v>No Renovable</v>
      </c>
      <c r="CU8" s="93" t="str">
        <f>VLOOKUP(CU5,'Bases de Cálculo'!$B$9:$N$34,13,FALSE)</f>
        <v>No Renovable</v>
      </c>
      <c r="CV8" s="93" t="str">
        <f>VLOOKUP(CV5,'Bases de Cálculo'!$B$9:$N$34,13,FALSE)</f>
        <v>No Renovable</v>
      </c>
      <c r="CW8" s="93" t="str">
        <f>VLOOKUP(CW5,'Bases de Cálculo'!$B$9:$N$34,13,FALSE)</f>
        <v>No Renovable</v>
      </c>
      <c r="CX8" s="93" t="str">
        <f>VLOOKUP(CX5,'Bases de Cálculo'!$B$9:$N$34,13,FALSE)</f>
        <v>No Renovable</v>
      </c>
      <c r="CY8" s="93" t="str">
        <f>VLOOKUP(CY5,'Bases de Cálculo'!$B$9:$N$34,13,FALSE)</f>
        <v>No Renovable</v>
      </c>
      <c r="CZ8" s="93" t="str">
        <f>VLOOKUP(CZ5,'Bases de Cálculo'!$B$9:$N$34,13,FALSE)</f>
        <v>No Renovable</v>
      </c>
      <c r="DB8" s="93" t="str">
        <f>VLOOKUP(DB5,'Bases de Cálculo'!$B$9:$N$34,13,FALSE)</f>
        <v>Renovable</v>
      </c>
      <c r="DC8" s="93" t="str">
        <f>VLOOKUP(DC5,'Bases de Cálculo'!$B$9:$N$34,13,FALSE)</f>
        <v>Renovable</v>
      </c>
      <c r="DD8" s="93" t="str">
        <f>VLOOKUP(DD5,'Bases de Cálculo'!$B$9:$N$34,13,FALSE)</f>
        <v>Renovable</v>
      </c>
      <c r="DE8" s="93" t="str">
        <f>VLOOKUP(DE5,'Bases de Cálculo'!$B$9:$N$34,13,FALSE)</f>
        <v>Renovable</v>
      </c>
      <c r="DF8" s="93" t="str">
        <f>VLOOKUP(DF5,'Bases de Cálculo'!$B$9:$N$34,13,FALSE)</f>
        <v>Renovable</v>
      </c>
      <c r="DG8" s="93" t="str">
        <f>VLOOKUP(DG5,'Bases de Cálculo'!$B$9:$N$34,13,FALSE)</f>
        <v>Renovable</v>
      </c>
      <c r="DH8" s="93" t="str">
        <f>VLOOKUP(DH5,'Bases de Cálculo'!$B$9:$N$34,13,FALSE)</f>
        <v>Renovable</v>
      </c>
      <c r="DI8" s="93" t="str">
        <f>VLOOKUP(DI5,'Bases de Cálculo'!$B$9:$N$34,13,FALSE)</f>
        <v>Renovable</v>
      </c>
      <c r="DJ8" s="93" t="str">
        <f>VLOOKUP(DJ5,'Bases de Cálculo'!$B$9:$N$34,13,FALSE)</f>
        <v>Renovable</v>
      </c>
      <c r="DK8" s="93" t="str">
        <f>VLOOKUP(DK5,'Bases de Cálculo'!$B$9:$N$34,13,FALSE)</f>
        <v>Renovable</v>
      </c>
      <c r="DL8" s="93" t="str">
        <f>VLOOKUP(DL5,'Bases de Cálculo'!$B$9:$N$34,13,FALSE)</f>
        <v>Renovable</v>
      </c>
      <c r="DM8" s="93" t="str">
        <f>VLOOKUP(DM5,'Bases de Cálculo'!$B$9:$N$34,13,FALSE)</f>
        <v>Renovable</v>
      </c>
      <c r="DN8" s="93" t="str">
        <f>VLOOKUP(DN5,'Bases de Cálculo'!$B$9:$N$34,13,FALSE)</f>
        <v>Renovable</v>
      </c>
      <c r="DO8" s="93" t="str">
        <f>VLOOKUP(DO5,'Bases de Cálculo'!$B$9:$N$34,13,FALSE)</f>
        <v>Renovable</v>
      </c>
      <c r="DP8" s="93" t="str">
        <f>VLOOKUP(DP5,'Bases de Cálculo'!$B$9:$N$34,13,FALSE)</f>
        <v>Renovable</v>
      </c>
      <c r="DQ8" s="93" t="str">
        <f>VLOOKUP(DQ5,'Bases de Cálculo'!$B$9:$N$34,13,FALSE)</f>
        <v>Renovable</v>
      </c>
      <c r="DS8" s="93" t="str">
        <f>VLOOKUP(DS5,'Bases de Cálculo'!$B$9:$N$34,13,FALSE)</f>
        <v>Renovable</v>
      </c>
      <c r="DT8" s="93" t="str">
        <f>VLOOKUP(DT5,'Bases de Cálculo'!$B$9:$N$34,13,FALSE)</f>
        <v>Renovable</v>
      </c>
      <c r="DU8" s="93" t="str">
        <f>VLOOKUP(DU5,'Bases de Cálculo'!$B$9:$N$34,13,FALSE)</f>
        <v>Renovable</v>
      </c>
      <c r="DV8" s="93" t="str">
        <f>VLOOKUP(DV5,'Bases de Cálculo'!$B$9:$N$34,13,FALSE)</f>
        <v>Renovable</v>
      </c>
      <c r="DW8" s="93" t="str">
        <f>VLOOKUP(DW5,'Bases de Cálculo'!$B$9:$N$34,13,FALSE)</f>
        <v>Renovable</v>
      </c>
      <c r="DX8" s="93" t="str">
        <f>VLOOKUP(DX5,'Bases de Cálculo'!$B$9:$N$34,13,FALSE)</f>
        <v>Renovable</v>
      </c>
      <c r="DY8" s="93" t="str">
        <f>VLOOKUP(DY5,'Bases de Cálculo'!$B$9:$N$34,13,FALSE)</f>
        <v>Renovable</v>
      </c>
      <c r="DZ8" s="93" t="str">
        <f>VLOOKUP(DZ5,'Bases de Cálculo'!$B$9:$N$34,13,FALSE)</f>
        <v>Renovable</v>
      </c>
      <c r="EA8" s="93" t="str">
        <f>VLOOKUP(EA5,'Bases de Cálculo'!$B$9:$N$34,13,FALSE)</f>
        <v>Renovable</v>
      </c>
      <c r="EB8" s="93" t="str">
        <f>VLOOKUP(EB5,'Bases de Cálculo'!$B$9:$N$34,13,FALSE)</f>
        <v>Renovable</v>
      </c>
      <c r="EC8" s="93" t="str">
        <f>VLOOKUP(EC5,'Bases de Cálculo'!$B$9:$N$34,13,FALSE)</f>
        <v>Renovable</v>
      </c>
      <c r="ED8" s="93" t="str">
        <f>VLOOKUP(ED5,'Bases de Cálculo'!$B$9:$N$34,13,FALSE)</f>
        <v>Renovable</v>
      </c>
      <c r="EE8" s="93" t="str">
        <f>VLOOKUP(EE5,'Bases de Cálculo'!$B$9:$N$34,13,FALSE)</f>
        <v>Renovable</v>
      </c>
      <c r="EF8" s="93" t="str">
        <f>VLOOKUP(EF5,'Bases de Cálculo'!$B$9:$N$34,13,FALSE)</f>
        <v>Renovable</v>
      </c>
      <c r="EG8" s="93" t="str">
        <f>VLOOKUP(EG5,'Bases de Cálculo'!$B$9:$N$34,13,FALSE)</f>
        <v>Renovable</v>
      </c>
      <c r="EH8" s="93" t="str">
        <f>VLOOKUP(EH5,'Bases de Cálculo'!$B$9:$N$34,13,FALSE)</f>
        <v>Renovable</v>
      </c>
      <c r="EJ8" s="559" t="str">
        <f>VLOOKUP(EJ5,'Bases de Cálculo'!$B$9:$N$34,13,FALSE)</f>
        <v>Renovable</v>
      </c>
      <c r="EK8" s="559" t="str">
        <f>VLOOKUP(EK5,'Bases de Cálculo'!$B$9:$N$34,13,FALSE)</f>
        <v>Renovable</v>
      </c>
      <c r="EL8" s="559" t="str">
        <f>VLOOKUP(EL5,'Bases de Cálculo'!$B$9:$N$34,13,FALSE)</f>
        <v>Renovable</v>
      </c>
      <c r="EM8" s="559" t="str">
        <f>VLOOKUP(EM5,'Bases de Cálculo'!$B$9:$N$34,13,FALSE)</f>
        <v>Renovable</v>
      </c>
      <c r="EN8" s="559" t="str">
        <f>VLOOKUP(EN5,'Bases de Cálculo'!$B$9:$N$34,13,FALSE)</f>
        <v>Renovable</v>
      </c>
      <c r="EO8" s="559" t="str">
        <f>VLOOKUP(EO5,'Bases de Cálculo'!$B$9:$N$34,13,FALSE)</f>
        <v>Renovable</v>
      </c>
      <c r="EP8" s="559" t="str">
        <f>VLOOKUP(EP5,'Bases de Cálculo'!$B$9:$N$34,13,FALSE)</f>
        <v>Renovable</v>
      </c>
      <c r="EQ8" s="559" t="str">
        <f>VLOOKUP(EQ5,'Bases de Cálculo'!$B$9:$N$34,13,FALSE)</f>
        <v>Renovable</v>
      </c>
      <c r="ER8" s="559" t="str">
        <f>VLOOKUP(ER5,'Bases de Cálculo'!$B$9:$N$34,13,FALSE)</f>
        <v>Renovable</v>
      </c>
      <c r="ES8" s="559" t="str">
        <f>VLOOKUP(ES5,'Bases de Cálculo'!$B$9:$N$34,13,FALSE)</f>
        <v>Renovable</v>
      </c>
      <c r="ET8" s="559" t="str">
        <f>VLOOKUP(ET5,'Bases de Cálculo'!$B$9:$N$34,13,FALSE)</f>
        <v>Renovable</v>
      </c>
      <c r="EU8" s="559" t="str">
        <f>VLOOKUP(EU5,'Bases de Cálculo'!$B$9:$N$34,13,FALSE)</f>
        <v>Renovable</v>
      </c>
      <c r="EV8" s="559" t="str">
        <f>VLOOKUP(EV5,'Bases de Cálculo'!$B$9:$N$34,13,FALSE)</f>
        <v>Renovable</v>
      </c>
      <c r="EW8" s="559" t="str">
        <f>VLOOKUP(EW5,'Bases de Cálculo'!$B$9:$N$34,13,FALSE)</f>
        <v>Renovable</v>
      </c>
      <c r="EX8" s="559" t="str">
        <f>VLOOKUP(EX5,'Bases de Cálculo'!$B$9:$N$34,13,FALSE)</f>
        <v>Renovable</v>
      </c>
      <c r="EY8" s="559" t="str">
        <f>VLOOKUP(EY5,'Bases de Cálculo'!$B$9:$N$34,13,FALSE)</f>
        <v>Renovable</v>
      </c>
      <c r="FA8" s="559" t="str">
        <f>VLOOKUP(FA5,'Bases de Cálculo'!$B$9:$N$34,13,FALSE)</f>
        <v>Renovable</v>
      </c>
      <c r="FB8" s="559" t="str">
        <f>VLOOKUP(FB5,'Bases de Cálculo'!$B$9:$N$34,13,FALSE)</f>
        <v>Renovable</v>
      </c>
      <c r="FC8" s="559" t="str">
        <f>VLOOKUP(FC5,'Bases de Cálculo'!$B$9:$N$34,13,FALSE)</f>
        <v>Renovable</v>
      </c>
      <c r="FD8" s="559" t="str">
        <f>VLOOKUP(FD5,'Bases de Cálculo'!$B$9:$N$34,13,FALSE)</f>
        <v>Renovable</v>
      </c>
      <c r="FE8" s="559" t="str">
        <f>VLOOKUP(FE5,'Bases de Cálculo'!$B$9:$N$34,13,FALSE)</f>
        <v>Renovable</v>
      </c>
      <c r="FF8" s="559" t="str">
        <f>VLOOKUP(FF5,'Bases de Cálculo'!$B$9:$N$34,13,FALSE)</f>
        <v>Renovable</v>
      </c>
      <c r="FG8" s="559" t="str">
        <f>VLOOKUP(FG5,'Bases de Cálculo'!$B$9:$N$34,13,FALSE)</f>
        <v>Renovable</v>
      </c>
      <c r="FH8" s="559" t="str">
        <f>VLOOKUP(FH5,'Bases de Cálculo'!$B$9:$N$34,13,FALSE)</f>
        <v>Renovable</v>
      </c>
      <c r="FI8" s="559" t="str">
        <f>VLOOKUP(FI5,'Bases de Cálculo'!$B$9:$N$34,13,FALSE)</f>
        <v>Renovable</v>
      </c>
      <c r="FJ8" s="559" t="str">
        <f>VLOOKUP(FJ5,'Bases de Cálculo'!$B$9:$N$34,13,FALSE)</f>
        <v>Renovable</v>
      </c>
      <c r="FK8" s="559" t="str">
        <f>VLOOKUP(FK5,'Bases de Cálculo'!$B$9:$N$34,13,FALSE)</f>
        <v>Renovable</v>
      </c>
      <c r="FL8" s="559" t="str">
        <f>VLOOKUP(FL5,'Bases de Cálculo'!$B$9:$N$34,13,FALSE)</f>
        <v>Renovable</v>
      </c>
      <c r="FM8" s="559" t="str">
        <f>VLOOKUP(FM5,'Bases de Cálculo'!$B$9:$N$34,13,FALSE)</f>
        <v>Renovable</v>
      </c>
      <c r="FN8" s="559" t="str">
        <f>VLOOKUP(FN5,'Bases de Cálculo'!$B$9:$N$34,13,FALSE)</f>
        <v>Renovable</v>
      </c>
      <c r="FO8" s="559" t="str">
        <f>VLOOKUP(FO5,'Bases de Cálculo'!$B$9:$N$34,13,FALSE)</f>
        <v>Renovable</v>
      </c>
      <c r="FP8" s="559" t="str">
        <f>VLOOKUP(FP5,'Bases de Cálculo'!$B$9:$N$34,13,FALSE)</f>
        <v>Renovable</v>
      </c>
      <c r="FR8" s="559" t="str">
        <f>VLOOKUP(FR5,'Bases de Cálculo'!$B$9:$N$34,13,FALSE)</f>
        <v>Renovable</v>
      </c>
      <c r="FS8" s="559" t="str">
        <f>VLOOKUP(FS5,'Bases de Cálculo'!$B$9:$N$34,13,FALSE)</f>
        <v>Renovable</v>
      </c>
      <c r="FT8" s="559" t="str">
        <f>VLOOKUP(FT5,'Bases de Cálculo'!$B$9:$N$34,13,FALSE)</f>
        <v>Renovable</v>
      </c>
      <c r="FU8" s="559" t="str">
        <f>VLOOKUP(FU5,'Bases de Cálculo'!$B$9:$N$34,13,FALSE)</f>
        <v>Renovable</v>
      </c>
      <c r="FV8" s="559" t="str">
        <f>VLOOKUP(FV5,'Bases de Cálculo'!$B$9:$N$34,13,FALSE)</f>
        <v>Renovable</v>
      </c>
      <c r="FW8" s="559" t="str">
        <f>VLOOKUP(FW5,'Bases de Cálculo'!$B$9:$N$34,13,FALSE)</f>
        <v>Renovable</v>
      </c>
      <c r="FX8" s="559" t="str">
        <f>VLOOKUP(FX5,'Bases de Cálculo'!$B$9:$N$34,13,FALSE)</f>
        <v>Renovable</v>
      </c>
      <c r="FY8" s="559" t="str">
        <f>VLOOKUP(FY5,'Bases de Cálculo'!$B$9:$N$34,13,FALSE)</f>
        <v>Renovable</v>
      </c>
      <c r="FZ8" s="559" t="str">
        <f>VLOOKUP(FZ5,'Bases de Cálculo'!$B$9:$N$34,13,FALSE)</f>
        <v>Renovable</v>
      </c>
      <c r="GA8" s="559" t="str">
        <f>VLOOKUP(GA5,'Bases de Cálculo'!$B$9:$N$34,13,FALSE)</f>
        <v>Renovable</v>
      </c>
      <c r="GB8" s="559" t="str">
        <f>VLOOKUP(GB5,'Bases de Cálculo'!$B$9:$N$34,13,FALSE)</f>
        <v>Renovable</v>
      </c>
      <c r="GC8" s="559" t="str">
        <f>VLOOKUP(GC5,'Bases de Cálculo'!$B$9:$N$34,13,FALSE)</f>
        <v>Renovable</v>
      </c>
      <c r="GD8" s="559" t="str">
        <f>VLOOKUP(GD5,'Bases de Cálculo'!$B$9:$N$34,13,FALSE)</f>
        <v>Renovable</v>
      </c>
      <c r="GE8" s="559" t="str">
        <f>VLOOKUP(GE5,'Bases de Cálculo'!$B$9:$N$34,13,FALSE)</f>
        <v>Renovable</v>
      </c>
      <c r="GF8" s="559" t="str">
        <f>VLOOKUP(GF5,'Bases de Cálculo'!$B$9:$N$34,13,FALSE)</f>
        <v>Renovable</v>
      </c>
      <c r="GG8" s="559" t="str">
        <f>VLOOKUP(GG5,'Bases de Cálculo'!$B$9:$N$34,13,FALSE)</f>
        <v>Renovable</v>
      </c>
      <c r="GI8" s="559" t="str">
        <f>VLOOKUP(GI5,'Bases de Cálculo'!$B$9:$N$34,13,FALSE)</f>
        <v>No Renovable</v>
      </c>
      <c r="GJ8" s="559" t="str">
        <f>VLOOKUP(GJ5,'Bases de Cálculo'!$B$9:$N$34,13,FALSE)</f>
        <v>No Renovable</v>
      </c>
      <c r="GK8" s="559" t="str">
        <f>VLOOKUP(GK5,'Bases de Cálculo'!$B$9:$N$34,13,FALSE)</f>
        <v>No Renovable</v>
      </c>
      <c r="GL8" s="559" t="str">
        <f>VLOOKUP(GL5,'Bases de Cálculo'!$B$9:$N$34,13,FALSE)</f>
        <v>No Renovable</v>
      </c>
      <c r="GM8" s="559" t="str">
        <f>VLOOKUP(GM5,'Bases de Cálculo'!$B$9:$N$34,13,FALSE)</f>
        <v>No Renovable</v>
      </c>
      <c r="GN8" s="559" t="str">
        <f>VLOOKUP(GN5,'Bases de Cálculo'!$B$9:$N$34,13,FALSE)</f>
        <v>No Renovable</v>
      </c>
      <c r="GO8" s="559" t="str">
        <f>VLOOKUP(GO5,'Bases de Cálculo'!$B$9:$N$34,13,FALSE)</f>
        <v>No Renovable</v>
      </c>
      <c r="GP8" s="559" t="str">
        <f>VLOOKUP(GP5,'Bases de Cálculo'!$B$9:$N$34,13,FALSE)</f>
        <v>No Renovable</v>
      </c>
      <c r="GQ8" s="559" t="str">
        <f>VLOOKUP(GQ5,'Bases de Cálculo'!$B$9:$N$34,13,FALSE)</f>
        <v>No Renovable</v>
      </c>
      <c r="GR8" s="559" t="str">
        <f>VLOOKUP(GR5,'Bases de Cálculo'!$B$9:$N$34,13,FALSE)</f>
        <v>No Renovable</v>
      </c>
      <c r="GS8" s="559" t="str">
        <f>VLOOKUP(GS5,'Bases de Cálculo'!$B$9:$N$34,13,FALSE)</f>
        <v>No Renovable</v>
      </c>
      <c r="GT8" s="559" t="str">
        <f>VLOOKUP(GT5,'Bases de Cálculo'!$B$9:$N$34,13,FALSE)</f>
        <v>No Renovable</v>
      </c>
      <c r="GU8" s="559" t="str">
        <f>VLOOKUP(GU5,'Bases de Cálculo'!$B$9:$N$34,13,FALSE)</f>
        <v>No Renovable</v>
      </c>
      <c r="GV8" s="559" t="str">
        <f>VLOOKUP(GV5,'Bases de Cálculo'!$B$9:$N$34,13,FALSE)</f>
        <v>No Renovable</v>
      </c>
      <c r="GW8" s="559" t="str">
        <f>VLOOKUP(GW5,'Bases de Cálculo'!$B$9:$N$34,13,FALSE)</f>
        <v>No Renovable</v>
      </c>
      <c r="GX8" s="559" t="str">
        <f>VLOOKUP(GX5,'Bases de Cálculo'!$B$9:$N$34,13,FALSE)</f>
        <v>No Renovable</v>
      </c>
      <c r="GZ8" s="559" t="str">
        <f>VLOOKUP(GZ5,'Bases de Cálculo'!$B$9:$N$34,13,FALSE)</f>
        <v>No Renovable</v>
      </c>
      <c r="HA8" s="559" t="str">
        <f>VLOOKUP(HA5,'Bases de Cálculo'!$B$9:$N$34,13,FALSE)</f>
        <v>No Renovable</v>
      </c>
      <c r="HB8" s="559" t="str">
        <f>VLOOKUP(HB5,'Bases de Cálculo'!$B$9:$N$34,13,FALSE)</f>
        <v>No Renovable</v>
      </c>
      <c r="HC8" s="559" t="str">
        <f>VLOOKUP(HC5,'Bases de Cálculo'!$B$9:$N$34,13,FALSE)</f>
        <v>No Renovable</v>
      </c>
      <c r="HD8" s="559" t="str">
        <f>VLOOKUP(HD5,'Bases de Cálculo'!$B$9:$N$34,13,FALSE)</f>
        <v>No Renovable</v>
      </c>
      <c r="HE8" s="559" t="str">
        <f>VLOOKUP(HE5,'Bases de Cálculo'!$B$9:$N$34,13,FALSE)</f>
        <v>No Renovable</v>
      </c>
      <c r="HF8" s="559" t="str">
        <f>VLOOKUP(HF5,'Bases de Cálculo'!$B$9:$N$34,13,FALSE)</f>
        <v>No Renovable</v>
      </c>
      <c r="HG8" s="559" t="str">
        <f>VLOOKUP(HG5,'Bases de Cálculo'!$B$9:$N$34,13,FALSE)</f>
        <v>No Renovable</v>
      </c>
      <c r="HH8" s="559" t="str">
        <f>VLOOKUP(HH5,'Bases de Cálculo'!$B$9:$N$34,13,FALSE)</f>
        <v>No Renovable</v>
      </c>
      <c r="HI8" s="559" t="str">
        <f>VLOOKUP(HI5,'Bases de Cálculo'!$B$9:$N$34,13,FALSE)</f>
        <v>No Renovable</v>
      </c>
      <c r="HJ8" s="559" t="str">
        <f>VLOOKUP(HJ5,'Bases de Cálculo'!$B$9:$N$34,13,FALSE)</f>
        <v>No Renovable</v>
      </c>
      <c r="HK8" s="559" t="str">
        <f>VLOOKUP(HK5,'Bases de Cálculo'!$B$9:$N$34,13,FALSE)</f>
        <v>No Renovable</v>
      </c>
      <c r="HL8" s="559" t="str">
        <f>VLOOKUP(HL5,'Bases de Cálculo'!$B$9:$N$34,13,FALSE)</f>
        <v>No Renovable</v>
      </c>
      <c r="HM8" s="559" t="str">
        <f>VLOOKUP(HM5,'Bases de Cálculo'!$B$9:$N$34,13,FALSE)</f>
        <v>No Renovable</v>
      </c>
      <c r="HN8" s="559" t="str">
        <f>VLOOKUP(HN5,'Bases de Cálculo'!$B$9:$N$34,13,FALSE)</f>
        <v>No Renovable</v>
      </c>
      <c r="HO8" s="559" t="str">
        <f>VLOOKUP(HO5,'Bases de Cálculo'!$B$9:$N$34,13,FALSE)</f>
        <v>No Renovable</v>
      </c>
      <c r="HQ8" s="559">
        <f>VLOOKUP(HQ5,'Bases de Cálculo'!$B$9:$N$34,13,FALSE)</f>
        <v>0</v>
      </c>
      <c r="HR8" s="559">
        <f>VLOOKUP(HR5,'Bases de Cálculo'!$B$9:$N$34,13,FALSE)</f>
        <v>0</v>
      </c>
      <c r="HS8" s="559">
        <f>VLOOKUP(HS5,'Bases de Cálculo'!$B$9:$N$34,13,FALSE)</f>
        <v>0</v>
      </c>
      <c r="HT8" s="559">
        <f>VLOOKUP(HT5,'Bases de Cálculo'!$B$9:$N$34,13,FALSE)</f>
        <v>0</v>
      </c>
      <c r="HU8" s="559">
        <f>VLOOKUP(HU5,'Bases de Cálculo'!$B$9:$N$34,13,FALSE)</f>
        <v>0</v>
      </c>
      <c r="HV8" s="559">
        <f>VLOOKUP(HV5,'Bases de Cálculo'!$B$9:$N$34,13,FALSE)</f>
        <v>0</v>
      </c>
      <c r="HW8" s="559">
        <f>VLOOKUP(HW5,'Bases de Cálculo'!$B$9:$N$34,13,FALSE)</f>
        <v>0</v>
      </c>
      <c r="HX8" s="559">
        <f>VLOOKUP(HX5,'Bases de Cálculo'!$B$9:$N$34,13,FALSE)</f>
        <v>0</v>
      </c>
      <c r="HY8" s="559">
        <f>VLOOKUP(HY5,'Bases de Cálculo'!$B$9:$N$34,13,FALSE)</f>
        <v>0</v>
      </c>
      <c r="HZ8" s="559">
        <f>VLOOKUP(HZ5,'Bases de Cálculo'!$B$9:$N$34,13,FALSE)</f>
        <v>0</v>
      </c>
      <c r="IA8" s="559">
        <f>VLOOKUP(IA5,'Bases de Cálculo'!$B$9:$N$34,13,FALSE)</f>
        <v>0</v>
      </c>
      <c r="IB8" s="559">
        <f>VLOOKUP(IB5,'Bases de Cálculo'!$B$9:$N$34,13,FALSE)</f>
        <v>0</v>
      </c>
      <c r="IC8" s="559">
        <f>VLOOKUP(IC5,'Bases de Cálculo'!$B$9:$N$34,13,FALSE)</f>
        <v>0</v>
      </c>
      <c r="ID8" s="559">
        <f>VLOOKUP(ID5,'Bases de Cálculo'!$B$9:$N$34,13,FALSE)</f>
        <v>0</v>
      </c>
      <c r="IE8" s="559">
        <f>VLOOKUP(IE5,'Bases de Cálculo'!$B$9:$N$34,13,FALSE)</f>
        <v>0</v>
      </c>
      <c r="IF8" s="559">
        <f>VLOOKUP(IF5,'Bases de Cálculo'!$B$9:$N$34,13,FALSE)</f>
        <v>0</v>
      </c>
      <c r="IH8" s="559">
        <f>VLOOKUP(IH5,'Bases de Cálculo'!$B$9:$N$34,13,FALSE)</f>
        <v>0</v>
      </c>
      <c r="II8" s="559">
        <f>VLOOKUP(II5,'Bases de Cálculo'!$B$9:$N$34,13,FALSE)</f>
        <v>0</v>
      </c>
      <c r="IJ8" s="559">
        <f>VLOOKUP(IJ5,'Bases de Cálculo'!$B$9:$N$34,13,FALSE)</f>
        <v>0</v>
      </c>
      <c r="IK8" s="559">
        <f>VLOOKUP(IK5,'Bases de Cálculo'!$B$9:$N$34,13,FALSE)</f>
        <v>0</v>
      </c>
      <c r="IL8" s="559">
        <f>VLOOKUP(IL5,'Bases de Cálculo'!$B$9:$N$34,13,FALSE)</f>
        <v>0</v>
      </c>
      <c r="IM8" s="559">
        <f>VLOOKUP(IM5,'Bases de Cálculo'!$B$9:$N$34,13,FALSE)</f>
        <v>0</v>
      </c>
      <c r="IN8" s="559">
        <f>VLOOKUP(IN5,'Bases de Cálculo'!$B$9:$N$34,13,FALSE)</f>
        <v>0</v>
      </c>
      <c r="IO8" s="559">
        <f>VLOOKUP(IO5,'Bases de Cálculo'!$B$9:$N$34,13,FALSE)</f>
        <v>0</v>
      </c>
      <c r="IP8" s="559">
        <f>VLOOKUP(IP5,'Bases de Cálculo'!$B$9:$N$34,13,FALSE)</f>
        <v>0</v>
      </c>
      <c r="IQ8" s="559">
        <f>VLOOKUP(IQ5,'Bases de Cálculo'!$B$9:$N$34,13,FALSE)</f>
        <v>0</v>
      </c>
      <c r="IR8" s="559">
        <f>VLOOKUP(IR5,'Bases de Cálculo'!$B$9:$N$34,13,FALSE)</f>
        <v>0</v>
      </c>
      <c r="IS8" s="559">
        <f>VLOOKUP(IS5,'Bases de Cálculo'!$B$9:$N$34,13,FALSE)</f>
        <v>0</v>
      </c>
      <c r="IT8" s="559">
        <f>VLOOKUP(IT5,'Bases de Cálculo'!$B$9:$N$34,13,FALSE)</f>
        <v>0</v>
      </c>
      <c r="IU8" s="559">
        <f>VLOOKUP(IU5,'Bases de Cálculo'!$B$9:$N$34,13,FALSE)</f>
        <v>0</v>
      </c>
      <c r="IV8" s="559">
        <f>VLOOKUP(IV5,'Bases de Cálculo'!$B$9:$N$34,13,FALSE)</f>
        <v>0</v>
      </c>
      <c r="IW8" s="559">
        <f>VLOOKUP(IW5,'Bases de Cálculo'!$B$9:$N$34,13,FALSE)</f>
        <v>0</v>
      </c>
      <c r="IY8" s="559" t="str">
        <f>VLOOKUP(IY5,'Bases de Cálculo'!$B$9:$N$34,13,FALSE)</f>
        <v>No Renovable</v>
      </c>
      <c r="IZ8" s="559" t="str">
        <f>VLOOKUP(IZ5,'Bases de Cálculo'!$B$9:$N$34,13,FALSE)</f>
        <v>No Renovable</v>
      </c>
      <c r="JA8" s="559" t="str">
        <f>VLOOKUP(JA5,'Bases de Cálculo'!$B$9:$N$34,13,FALSE)</f>
        <v>No Renovable</v>
      </c>
      <c r="JB8" s="559" t="str">
        <f>VLOOKUP(JB5,'Bases de Cálculo'!$B$9:$N$34,13,FALSE)</f>
        <v>No Renovable</v>
      </c>
      <c r="JC8" s="559" t="str">
        <f>VLOOKUP(JC5,'Bases de Cálculo'!$B$9:$N$34,13,FALSE)</f>
        <v>No Renovable</v>
      </c>
      <c r="JD8" s="559" t="str">
        <f>VLOOKUP(JD5,'Bases de Cálculo'!$B$9:$N$34,13,FALSE)</f>
        <v>No Renovable</v>
      </c>
      <c r="JE8" s="559" t="str">
        <f>VLOOKUP(JE5,'Bases de Cálculo'!$B$9:$N$34,13,FALSE)</f>
        <v>No Renovable</v>
      </c>
      <c r="JF8" s="559" t="str">
        <f>VLOOKUP(JF5,'Bases de Cálculo'!$B$9:$N$34,13,FALSE)</f>
        <v>No Renovable</v>
      </c>
      <c r="JG8" s="559" t="str">
        <f>VLOOKUP(JG5,'Bases de Cálculo'!$B$9:$N$34,13,FALSE)</f>
        <v>No Renovable</v>
      </c>
      <c r="JH8" s="559" t="str">
        <f>VLOOKUP(JH5,'Bases de Cálculo'!$B$9:$N$34,13,FALSE)</f>
        <v>No Renovable</v>
      </c>
      <c r="JI8" s="559" t="str">
        <f>VLOOKUP(JI5,'Bases de Cálculo'!$B$9:$N$34,13,FALSE)</f>
        <v>No Renovable</v>
      </c>
      <c r="JJ8" s="559" t="str">
        <f>VLOOKUP(JJ5,'Bases de Cálculo'!$B$9:$N$34,13,FALSE)</f>
        <v>No Renovable</v>
      </c>
      <c r="JK8" s="559" t="str">
        <f>VLOOKUP(JK5,'Bases de Cálculo'!$B$9:$N$34,13,FALSE)</f>
        <v>No Renovable</v>
      </c>
      <c r="JL8" s="559" t="str">
        <f>VLOOKUP(JL5,'Bases de Cálculo'!$B$9:$N$34,13,FALSE)</f>
        <v>No Renovable</v>
      </c>
      <c r="JM8" s="559" t="str">
        <f>VLOOKUP(JM5,'Bases de Cálculo'!$B$9:$N$34,13,FALSE)</f>
        <v>No Renovable</v>
      </c>
      <c r="JN8" s="559" t="str">
        <f>VLOOKUP(JN5,'Bases de Cálculo'!$B$9:$N$34,13,FALSE)</f>
        <v>No Renovable</v>
      </c>
      <c r="JP8" s="559" t="str">
        <f>VLOOKUP(JP5,'Bases de Cálculo'!$B$9:$N$34,13,FALSE)</f>
        <v>No Renovable</v>
      </c>
      <c r="JQ8" s="559" t="str">
        <f>VLOOKUP(JQ5,'Bases de Cálculo'!$B$9:$N$34,13,FALSE)</f>
        <v>No Renovable</v>
      </c>
      <c r="JR8" s="559" t="str">
        <f>VLOOKUP(JR5,'Bases de Cálculo'!$B$9:$N$34,13,FALSE)</f>
        <v>No Renovable</v>
      </c>
      <c r="JS8" s="559" t="str">
        <f>VLOOKUP(JS5,'Bases de Cálculo'!$B$9:$N$34,13,FALSE)</f>
        <v>No Renovable</v>
      </c>
      <c r="JT8" s="559" t="str">
        <f>VLOOKUP(JT5,'Bases de Cálculo'!$B$9:$N$34,13,FALSE)</f>
        <v>No Renovable</v>
      </c>
      <c r="JU8" s="559" t="str">
        <f>VLOOKUP(JU5,'Bases de Cálculo'!$B$9:$N$34,13,FALSE)</f>
        <v>No Renovable</v>
      </c>
      <c r="JV8" s="559" t="str">
        <f>VLOOKUP(JV5,'Bases de Cálculo'!$B$9:$N$34,13,FALSE)</f>
        <v>No Renovable</v>
      </c>
      <c r="JW8" s="559" t="str">
        <f>VLOOKUP(JW5,'Bases de Cálculo'!$B$9:$N$34,13,FALSE)</f>
        <v>No Renovable</v>
      </c>
      <c r="JX8" s="559" t="str">
        <f>VLOOKUP(JX5,'Bases de Cálculo'!$B$9:$N$34,13,FALSE)</f>
        <v>No Renovable</v>
      </c>
      <c r="JY8" s="559" t="str">
        <f>VLOOKUP(JY5,'Bases de Cálculo'!$B$9:$N$34,13,FALSE)</f>
        <v>No Renovable</v>
      </c>
      <c r="JZ8" s="559" t="str">
        <f>VLOOKUP(JZ5,'Bases de Cálculo'!$B$9:$N$34,13,FALSE)</f>
        <v>No Renovable</v>
      </c>
      <c r="KA8" s="559" t="str">
        <f>VLOOKUP(KA5,'Bases de Cálculo'!$B$9:$N$34,13,FALSE)</f>
        <v>No Renovable</v>
      </c>
      <c r="KB8" s="559" t="str">
        <f>VLOOKUP(KB5,'Bases de Cálculo'!$B$9:$N$34,13,FALSE)</f>
        <v>No Renovable</v>
      </c>
      <c r="KC8" s="559" t="str">
        <f>VLOOKUP(KC5,'Bases de Cálculo'!$B$9:$N$34,13,FALSE)</f>
        <v>No Renovable</v>
      </c>
      <c r="KD8" s="559" t="str">
        <f>VLOOKUP(KD5,'Bases de Cálculo'!$B$9:$N$34,13,FALSE)</f>
        <v>No Renovable</v>
      </c>
      <c r="KE8" s="559" t="str">
        <f>VLOOKUP(KE5,'Bases de Cálculo'!$B$9:$N$34,13,FALSE)</f>
        <v>No Renovable</v>
      </c>
      <c r="KG8" s="559" t="str">
        <f>VLOOKUP(KG5,'Bases de Cálculo'!$B$9:$N$34,13,FALSE)</f>
        <v>No Renovable</v>
      </c>
      <c r="KH8" s="559" t="str">
        <f>VLOOKUP(KH5,'Bases de Cálculo'!$B$9:$N$34,13,FALSE)</f>
        <v>No Renovable</v>
      </c>
      <c r="KI8" s="559" t="str">
        <f>VLOOKUP(KI5,'Bases de Cálculo'!$B$9:$N$34,13,FALSE)</f>
        <v>No Renovable</v>
      </c>
      <c r="KJ8" s="559" t="str">
        <f>VLOOKUP(KJ5,'Bases de Cálculo'!$B$9:$N$34,13,FALSE)</f>
        <v>No Renovable</v>
      </c>
      <c r="KK8" s="559" t="str">
        <f>VLOOKUP(KK5,'Bases de Cálculo'!$B$9:$N$34,13,FALSE)</f>
        <v>No Renovable</v>
      </c>
      <c r="KL8" s="559" t="str">
        <f>VLOOKUP(KL5,'Bases de Cálculo'!$B$9:$N$34,13,FALSE)</f>
        <v>No Renovable</v>
      </c>
      <c r="KM8" s="559" t="str">
        <f>VLOOKUP(KM5,'Bases de Cálculo'!$B$9:$N$34,13,FALSE)</f>
        <v>No Renovable</v>
      </c>
      <c r="KN8" s="559" t="str">
        <f>VLOOKUP(KN5,'Bases de Cálculo'!$B$9:$N$34,13,FALSE)</f>
        <v>No Renovable</v>
      </c>
      <c r="KO8" s="559" t="str">
        <f>VLOOKUP(KO5,'Bases de Cálculo'!$B$9:$N$34,13,FALSE)</f>
        <v>No Renovable</v>
      </c>
      <c r="KP8" s="559" t="str">
        <f>VLOOKUP(KP5,'Bases de Cálculo'!$B$9:$N$34,13,FALSE)</f>
        <v>No Renovable</v>
      </c>
      <c r="KQ8" s="559" t="str">
        <f>VLOOKUP(KQ5,'Bases de Cálculo'!$B$9:$N$34,13,FALSE)</f>
        <v>No Renovable</v>
      </c>
      <c r="KR8" s="559" t="str">
        <f>VLOOKUP(KR5,'Bases de Cálculo'!$B$9:$N$34,13,FALSE)</f>
        <v>No Renovable</v>
      </c>
      <c r="KS8" s="559" t="str">
        <f>VLOOKUP(KS5,'Bases de Cálculo'!$B$9:$N$34,13,FALSE)</f>
        <v>No Renovable</v>
      </c>
      <c r="KT8" s="559" t="str">
        <f>VLOOKUP(KT5,'Bases de Cálculo'!$B$9:$N$34,13,FALSE)</f>
        <v>No Renovable</v>
      </c>
      <c r="KU8" s="559" t="str">
        <f>VLOOKUP(KU5,'Bases de Cálculo'!$B$9:$N$34,13,FALSE)</f>
        <v>No Renovable</v>
      </c>
      <c r="KV8" s="559" t="str">
        <f>VLOOKUP(KV5,'Bases de Cálculo'!$B$9:$N$34,13,FALSE)</f>
        <v>No Renovable</v>
      </c>
      <c r="KX8" s="559" t="str">
        <f>VLOOKUP(KX5,'Bases de Cálculo'!$B$9:$N$34,13,FALSE)</f>
        <v>No Renovable</v>
      </c>
      <c r="KY8" s="559" t="str">
        <f>VLOOKUP(KY5,'Bases de Cálculo'!$B$9:$N$34,13,FALSE)</f>
        <v>No Renovable</v>
      </c>
      <c r="KZ8" s="559" t="str">
        <f>VLOOKUP(KZ5,'Bases de Cálculo'!$B$9:$N$34,13,FALSE)</f>
        <v>No Renovable</v>
      </c>
      <c r="LA8" s="559" t="str">
        <f>VLOOKUP(LA5,'Bases de Cálculo'!$B$9:$N$34,13,FALSE)</f>
        <v>No Renovable</v>
      </c>
      <c r="LB8" s="559" t="str">
        <f>VLOOKUP(LB5,'Bases de Cálculo'!$B$9:$N$34,13,FALSE)</f>
        <v>No Renovable</v>
      </c>
      <c r="LC8" s="559" t="str">
        <f>VLOOKUP(LC5,'Bases de Cálculo'!$B$9:$N$34,13,FALSE)</f>
        <v>No Renovable</v>
      </c>
      <c r="LD8" s="559" t="str">
        <f>VLOOKUP(LD5,'Bases de Cálculo'!$B$9:$N$34,13,FALSE)</f>
        <v>No Renovable</v>
      </c>
      <c r="LE8" s="559" t="str">
        <f>VLOOKUP(LE5,'Bases de Cálculo'!$B$9:$N$34,13,FALSE)</f>
        <v>No Renovable</v>
      </c>
      <c r="LF8" s="559" t="str">
        <f>VLOOKUP(LF5,'Bases de Cálculo'!$B$9:$N$34,13,FALSE)</f>
        <v>No Renovable</v>
      </c>
      <c r="LG8" s="559" t="str">
        <f>VLOOKUP(LG5,'Bases de Cálculo'!$B$9:$N$34,13,FALSE)</f>
        <v>No Renovable</v>
      </c>
      <c r="LH8" s="559" t="str">
        <f>VLOOKUP(LH5,'Bases de Cálculo'!$B$9:$N$34,13,FALSE)</f>
        <v>No Renovable</v>
      </c>
      <c r="LI8" s="559" t="str">
        <f>VLOOKUP(LI5,'Bases de Cálculo'!$B$9:$N$34,13,FALSE)</f>
        <v>No Renovable</v>
      </c>
      <c r="LJ8" s="559" t="str">
        <f>VLOOKUP(LJ5,'Bases de Cálculo'!$B$9:$N$34,13,FALSE)</f>
        <v>No Renovable</v>
      </c>
      <c r="LK8" s="559" t="str">
        <f>VLOOKUP(LK5,'Bases de Cálculo'!$B$9:$N$34,13,FALSE)</f>
        <v>No Renovable</v>
      </c>
      <c r="LL8" s="559" t="str">
        <f>VLOOKUP(LL5,'Bases de Cálculo'!$B$9:$N$34,13,FALSE)</f>
        <v>No Renovable</v>
      </c>
      <c r="LM8" s="559" t="str">
        <f>VLOOKUP(LM5,'Bases de Cálculo'!$B$9:$N$34,13,FALSE)</f>
        <v>No Renovable</v>
      </c>
    </row>
    <row r="9" spans="1:326" s="9" customFormat="1" ht="15.75" x14ac:dyDescent="0.2">
      <c r="A9" s="160">
        <v>4</v>
      </c>
      <c r="B9" s="737"/>
      <c r="C9" s="13"/>
      <c r="D9" s="552" t="str">
        <f>IF($C$2=1,VLOOKUP(D5,'Bases de Cálculo'!$B$9:$J$34,3,FALSE),HLOOKUP("UO",'Bases de Cálculo'!$B$37:$B$42,$C$2))</f>
        <v>KTEP</v>
      </c>
      <c r="E9" s="552" t="str">
        <f>IF($C$2=1,VLOOKUP(E5,'Bases de Cálculo'!$B$9:$J$34,3,FALSE),HLOOKUP("UO",'Bases de Cálculo'!$B$37:$B$42,$C$2))</f>
        <v>KTEP</v>
      </c>
      <c r="F9" s="552" t="str">
        <f>IF($C$2=1,VLOOKUP(F5,'Bases de Cálculo'!$B$9:$J$34,3,FALSE),HLOOKUP("UO",'Bases de Cálculo'!$B$37:$B$42,$C$2))</f>
        <v>KTEP</v>
      </c>
      <c r="G9" s="552" t="str">
        <f>IF($C$2=1,VLOOKUP(G5,'Bases de Cálculo'!$B$9:$J$34,3,FALSE),HLOOKUP("UO",'Bases de Cálculo'!$B$37:$B$42,$C$2))</f>
        <v>KTEP</v>
      </c>
      <c r="H9" s="552" t="str">
        <f>IF($C$2=1,VLOOKUP(H5,'Bases de Cálculo'!$B$9:$J$34,3,FALSE),HLOOKUP("UO",'Bases de Cálculo'!$B$37:$B$42,$C$2))</f>
        <v>KTEP</v>
      </c>
      <c r="I9" s="552" t="str">
        <f>IF($C$2=1,VLOOKUP(I5,'Bases de Cálculo'!$B$9:$J$34,3,FALSE),HLOOKUP("UO",'Bases de Cálculo'!$B$37:$B$42,$C$2))</f>
        <v>KTEP</v>
      </c>
      <c r="J9" s="552" t="str">
        <f>IF($C$2=1,VLOOKUP(J5,'Bases de Cálculo'!$B$9:$J$34,3,FALSE),HLOOKUP("UO",'Bases de Cálculo'!$B$37:$B$42,$C$2))</f>
        <v>KTEP</v>
      </c>
      <c r="K9" s="552" t="str">
        <f>IF($C$2=1,VLOOKUP(K5,'Bases de Cálculo'!$B$9:$J$34,3,FALSE),HLOOKUP("UO",'Bases de Cálculo'!$B$37:$B$42,$C$2))</f>
        <v>KTEP</v>
      </c>
      <c r="L9" s="552" t="str">
        <f>IF($C$2=1,VLOOKUP(L5,'Bases de Cálculo'!$B$9:$J$34,3,FALSE),HLOOKUP("UO",'Bases de Cálculo'!$B$37:$B$42,$C$2))</f>
        <v>KTEP</v>
      </c>
      <c r="M9" s="552" t="str">
        <f>IF($C$2=1,VLOOKUP(M5,'Bases de Cálculo'!$B$9:$J$34,3,FALSE),HLOOKUP("UO",'Bases de Cálculo'!$B$37:$B$42,$C$2))</f>
        <v>KTEP</v>
      </c>
      <c r="N9" s="552" t="str">
        <f>IF($C$2=1,VLOOKUP(N5,'Bases de Cálculo'!$B$9:$J$34,3,FALSE),HLOOKUP("UO",'Bases de Cálculo'!$B$37:$B$42,$C$2))</f>
        <v>KTEP</v>
      </c>
      <c r="O9" s="552" t="str">
        <f>IF($C$2=1,VLOOKUP(O5,'Bases de Cálculo'!$B$9:$J$34,3,FALSE),HLOOKUP("UO",'Bases de Cálculo'!$B$37:$B$42,$C$2))</f>
        <v>KTEP</v>
      </c>
      <c r="P9" s="552" t="str">
        <f>IF($C$2=1,VLOOKUP(P5,'Bases de Cálculo'!$B$9:$J$34,3,FALSE),HLOOKUP("UO",'Bases de Cálculo'!$B$37:$B$42,$C$2))</f>
        <v>KTEP</v>
      </c>
      <c r="Q9" s="552" t="str">
        <f>IF($C$2=1,VLOOKUP(Q5,'Bases de Cálculo'!$B$9:$J$34,3,FALSE),HLOOKUP("UO",'Bases de Cálculo'!$B$37:$B$42,$C$2))</f>
        <v>KTEP</v>
      </c>
      <c r="R9" s="552" t="str">
        <f>IF($C$2=1,VLOOKUP(R5,'Bases de Cálculo'!$B$9:$J$34,3,FALSE),HLOOKUP("UO",'Bases de Cálculo'!$B$37:$B$42,$C$2))</f>
        <v>KTEP</v>
      </c>
      <c r="S9" s="552" t="str">
        <f>IF($C$2=1,VLOOKUP(S5,'Bases de Cálculo'!$B$9:$J$34,3,FALSE),HLOOKUP("UO",'Bases de Cálculo'!$B$37:$B$42,$C$2))</f>
        <v>KTEP</v>
      </c>
      <c r="U9" s="552" t="str">
        <f>IF($C$2=1,VLOOKUP(U5,'Bases de Cálculo'!$B$9:$J$34,3,FALSE),HLOOKUP("UO",'Bases de Cálculo'!$B$37:$B$42,$C$2))</f>
        <v>KTEP</v>
      </c>
      <c r="V9" s="552" t="str">
        <f>IF($C$2=1,VLOOKUP(V5,'Bases de Cálculo'!$B$9:$J$34,3,FALSE),HLOOKUP("UO",'Bases de Cálculo'!$B$37:$B$42,$C$2))</f>
        <v>KTEP</v>
      </c>
      <c r="W9" s="552" t="str">
        <f>IF($C$2=1,VLOOKUP(W5,'Bases de Cálculo'!$B$9:$J$34,3,FALSE),HLOOKUP("UO",'Bases de Cálculo'!$B$37:$B$42,$C$2))</f>
        <v>KTEP</v>
      </c>
      <c r="X9" s="552" t="str">
        <f>IF($C$2=1,VLOOKUP(X5,'Bases de Cálculo'!$B$9:$J$34,3,FALSE),HLOOKUP("UO",'Bases de Cálculo'!$B$37:$B$42,$C$2))</f>
        <v>KTEP</v>
      </c>
      <c r="Y9" s="552" t="str">
        <f>IF($C$2=1,VLOOKUP(Y5,'Bases de Cálculo'!$B$9:$J$34,3,FALSE),HLOOKUP("UO",'Bases de Cálculo'!$B$37:$B$42,$C$2))</f>
        <v>KTEP</v>
      </c>
      <c r="Z9" s="552" t="str">
        <f>IF($C$2=1,VLOOKUP(Z5,'Bases de Cálculo'!$B$9:$J$34,3,FALSE),HLOOKUP("UO",'Bases de Cálculo'!$B$37:$B$42,$C$2))</f>
        <v>KTEP</v>
      </c>
      <c r="AA9" s="552" t="str">
        <f>IF($C$2=1,VLOOKUP(AA5,'Bases de Cálculo'!$B$9:$J$34,3,FALSE),HLOOKUP("UO",'Bases de Cálculo'!$B$37:$B$42,$C$2))</f>
        <v>KTEP</v>
      </c>
      <c r="AB9" s="552" t="str">
        <f>IF($C$2=1,VLOOKUP(AB5,'Bases de Cálculo'!$B$9:$J$34,3,FALSE),HLOOKUP("UO",'Bases de Cálculo'!$B$37:$B$42,$C$2))</f>
        <v>KTEP</v>
      </c>
      <c r="AC9" s="552" t="str">
        <f>IF($C$2=1,VLOOKUP(AC5,'Bases de Cálculo'!$B$9:$J$34,3,FALSE),HLOOKUP("UO",'Bases de Cálculo'!$B$37:$B$42,$C$2))</f>
        <v>KTEP</v>
      </c>
      <c r="AD9" s="552" t="str">
        <f>IF($C$2=1,VLOOKUP(AD5,'Bases de Cálculo'!$B$9:$J$34,3,FALSE),HLOOKUP("UO",'Bases de Cálculo'!$B$37:$B$42,$C$2))</f>
        <v>KTEP</v>
      </c>
      <c r="AE9" s="552" t="str">
        <f>IF($C$2=1,VLOOKUP(AE5,'Bases de Cálculo'!$B$9:$J$34,3,FALSE),HLOOKUP("UO",'Bases de Cálculo'!$B$37:$B$42,$C$2))</f>
        <v>KTEP</v>
      </c>
      <c r="AF9" s="552" t="str">
        <f>IF($C$2=1,VLOOKUP(AF5,'Bases de Cálculo'!$B$9:$J$34,3,FALSE),HLOOKUP("UO",'Bases de Cálculo'!$B$37:$B$42,$C$2))</f>
        <v>KTEP</v>
      </c>
      <c r="AG9" s="552" t="str">
        <f>IF($C$2=1,VLOOKUP(AG5,'Bases de Cálculo'!$B$9:$J$34,3,FALSE),HLOOKUP("UO",'Bases de Cálculo'!$B$37:$B$42,$C$2))</f>
        <v>KTEP</v>
      </c>
      <c r="AH9" s="552" t="str">
        <f>IF($C$2=1,VLOOKUP(AH5,'Bases de Cálculo'!$B$9:$J$34,3,FALSE),HLOOKUP("UO",'Bases de Cálculo'!$B$37:$B$42,$C$2))</f>
        <v>KTEP</v>
      </c>
      <c r="AI9" s="552" t="str">
        <f>IF($C$2=1,VLOOKUP(AI5,'Bases de Cálculo'!$B$9:$J$34,3,FALSE),HLOOKUP("UO",'Bases de Cálculo'!$B$37:$B$42,$C$2))</f>
        <v>KTEP</v>
      </c>
      <c r="AJ9" s="552" t="str">
        <f>IF($C$2=1,VLOOKUP(AJ5,'Bases de Cálculo'!$B$9:$J$34,3,FALSE),HLOOKUP("UO",'Bases de Cálculo'!$B$37:$B$42,$C$2))</f>
        <v>KTEP</v>
      </c>
      <c r="AL9" s="552" t="str">
        <f>IF($C$2=1,VLOOKUP(AL5,'Bases de Cálculo'!$B$9:$J$34,3,FALSE),HLOOKUP("UO",'Bases de Cálculo'!$B$37:$B$42,$C$2))</f>
        <v>KTEP</v>
      </c>
      <c r="AM9" s="552" t="str">
        <f>IF($C$2=1,VLOOKUP(AM5,'Bases de Cálculo'!$B$9:$J$34,3,FALSE),HLOOKUP("UO",'Bases de Cálculo'!$B$37:$B$42,$C$2))</f>
        <v>KTEP</v>
      </c>
      <c r="AN9" s="552" t="str">
        <f>IF($C$2=1,VLOOKUP(AN5,'Bases de Cálculo'!$B$9:$J$34,3,FALSE),HLOOKUP("UO",'Bases de Cálculo'!$B$37:$B$42,$C$2))</f>
        <v>KTEP</v>
      </c>
      <c r="AO9" s="552" t="str">
        <f>IF($C$2=1,VLOOKUP(AO5,'Bases de Cálculo'!$B$9:$J$34,3,FALSE),HLOOKUP("UO",'Bases de Cálculo'!$B$37:$B$42,$C$2))</f>
        <v>KTEP</v>
      </c>
      <c r="AP9" s="552" t="str">
        <f>IF($C$2=1,VLOOKUP(AP5,'Bases de Cálculo'!$B$9:$J$34,3,FALSE),HLOOKUP("UO",'Bases de Cálculo'!$B$37:$B$42,$C$2))</f>
        <v>KTEP</v>
      </c>
      <c r="AQ9" s="552" t="str">
        <f>IF($C$2=1,VLOOKUP(AQ5,'Bases de Cálculo'!$B$9:$J$34,3,FALSE),HLOOKUP("UO",'Bases de Cálculo'!$B$37:$B$42,$C$2))</f>
        <v>KTEP</v>
      </c>
      <c r="AR9" s="552" t="str">
        <f>IF($C$2=1,VLOOKUP(AR5,'Bases de Cálculo'!$B$9:$J$34,3,FALSE),HLOOKUP("UO",'Bases de Cálculo'!$B$37:$B$42,$C$2))</f>
        <v>KTEP</v>
      </c>
      <c r="AS9" s="552" t="str">
        <f>IF($C$2=1,VLOOKUP(AS5,'Bases de Cálculo'!$B$9:$J$34,3,FALSE),HLOOKUP("UO",'Bases de Cálculo'!$B$37:$B$42,$C$2))</f>
        <v>KTEP</v>
      </c>
      <c r="AT9" s="552" t="str">
        <f>IF($C$2=1,VLOOKUP(AT5,'Bases de Cálculo'!$B$9:$J$34,3,FALSE),HLOOKUP("UO",'Bases de Cálculo'!$B$37:$B$42,$C$2))</f>
        <v>KTEP</v>
      </c>
      <c r="AU9" s="552" t="str">
        <f>IF($C$2=1,VLOOKUP(AU5,'Bases de Cálculo'!$B$9:$J$34,3,FALSE),HLOOKUP("UO",'Bases de Cálculo'!$B$37:$B$42,$C$2))</f>
        <v>KTEP</v>
      </c>
      <c r="AV9" s="552" t="str">
        <f>IF($C$2=1,VLOOKUP(AV5,'Bases de Cálculo'!$B$9:$J$34,3,FALSE),HLOOKUP("UO",'Bases de Cálculo'!$B$37:$B$42,$C$2))</f>
        <v>KTEP</v>
      </c>
      <c r="AW9" s="552" t="str">
        <f>IF($C$2=1,VLOOKUP(AW5,'Bases de Cálculo'!$B$9:$J$34,3,FALSE),HLOOKUP("UO",'Bases de Cálculo'!$B$37:$B$42,$C$2))</f>
        <v>KTEP</v>
      </c>
      <c r="AX9" s="552" t="str">
        <f>IF($C$2=1,VLOOKUP(AX5,'Bases de Cálculo'!$B$9:$J$34,3,FALSE),HLOOKUP("UO",'Bases de Cálculo'!$B$37:$B$42,$C$2))</f>
        <v>KTEP</v>
      </c>
      <c r="AY9" s="552" t="str">
        <f>IF($C$2=1,VLOOKUP(AY5,'Bases de Cálculo'!$B$9:$J$34,3,FALSE),HLOOKUP("UO",'Bases de Cálculo'!$B$37:$B$42,$C$2))</f>
        <v>KTEP</v>
      </c>
      <c r="AZ9" s="552" t="str">
        <f>IF($C$2=1,VLOOKUP(AZ5,'Bases de Cálculo'!$B$9:$J$34,3,FALSE),HLOOKUP("UO",'Bases de Cálculo'!$B$37:$B$42,$C$2))</f>
        <v>KTEP</v>
      </c>
      <c r="BA9" s="552" t="str">
        <f>IF($C$2=1,VLOOKUP(BA5,'Bases de Cálculo'!$B$9:$J$34,3,FALSE),HLOOKUP("UO",'Bases de Cálculo'!$B$37:$B$42,$C$2))</f>
        <v>KTEP</v>
      </c>
      <c r="BC9" s="552" t="str">
        <f>IF($C$2=1,VLOOKUP(BC5,'Bases de Cálculo'!$B$9:$J$34,3,FALSE),HLOOKUP("UO",'Bases de Cálculo'!$B$37:$B$42,$C$2))</f>
        <v>KTEP</v>
      </c>
      <c r="BD9" s="552" t="str">
        <f>IF($C$2=1,VLOOKUP(BD5,'Bases de Cálculo'!$B$9:$J$34,3,FALSE),HLOOKUP("UO",'Bases de Cálculo'!$B$37:$B$42,$C$2))</f>
        <v>KTEP</v>
      </c>
      <c r="BE9" s="552" t="str">
        <f>IF($C$2=1,VLOOKUP(BE5,'Bases de Cálculo'!$B$9:$J$34,3,FALSE),HLOOKUP("UO",'Bases de Cálculo'!$B$37:$B$42,$C$2))</f>
        <v>KTEP</v>
      </c>
      <c r="BF9" s="552" t="str">
        <f>IF($C$2=1,VLOOKUP(BF5,'Bases de Cálculo'!$B$9:$J$34,3,FALSE),HLOOKUP("UO",'Bases de Cálculo'!$B$37:$B$42,$C$2))</f>
        <v>KTEP</v>
      </c>
      <c r="BG9" s="552" t="str">
        <f>IF($C$2=1,VLOOKUP(BG5,'Bases de Cálculo'!$B$9:$J$34,3,FALSE),HLOOKUP("UO",'Bases de Cálculo'!$B$37:$B$42,$C$2))</f>
        <v>KTEP</v>
      </c>
      <c r="BH9" s="552" t="str">
        <f>IF($C$2=1,VLOOKUP(BH5,'Bases de Cálculo'!$B$9:$J$34,3,FALSE),HLOOKUP("UO",'Bases de Cálculo'!$B$37:$B$42,$C$2))</f>
        <v>KTEP</v>
      </c>
      <c r="BI9" s="552" t="str">
        <f>IF($C$2=1,VLOOKUP(BI5,'Bases de Cálculo'!$B$9:$J$34,3,FALSE),HLOOKUP("UO",'Bases de Cálculo'!$B$37:$B$42,$C$2))</f>
        <v>KTEP</v>
      </c>
      <c r="BJ9" s="552" t="str">
        <f>IF($C$2=1,VLOOKUP(BJ5,'Bases de Cálculo'!$B$9:$J$34,3,FALSE),HLOOKUP("UO",'Bases de Cálculo'!$B$37:$B$42,$C$2))</f>
        <v>KTEP</v>
      </c>
      <c r="BK9" s="552" t="str">
        <f>IF($C$2=1,VLOOKUP(BK5,'Bases de Cálculo'!$B$9:$J$34,3,FALSE),HLOOKUP("UO",'Bases de Cálculo'!$B$37:$B$42,$C$2))</f>
        <v>KTEP</v>
      </c>
      <c r="BL9" s="552" t="str">
        <f>IF($C$2=1,VLOOKUP(BL5,'Bases de Cálculo'!$B$9:$J$34,3,FALSE),HLOOKUP("UO",'Bases de Cálculo'!$B$37:$B$42,$C$2))</f>
        <v>KTEP</v>
      </c>
      <c r="BM9" s="552" t="str">
        <f>IF($C$2=1,VLOOKUP(BM5,'Bases de Cálculo'!$B$9:$J$34,3,FALSE),HLOOKUP("UO",'Bases de Cálculo'!$B$37:$B$42,$C$2))</f>
        <v>KTEP</v>
      </c>
      <c r="BN9" s="552" t="str">
        <f>IF($C$2=1,VLOOKUP(BN5,'Bases de Cálculo'!$B$9:$J$34,3,FALSE),HLOOKUP("UO",'Bases de Cálculo'!$B$37:$B$42,$C$2))</f>
        <v>KTEP</v>
      </c>
      <c r="BO9" s="552" t="str">
        <f>IF($C$2=1,VLOOKUP(BO5,'Bases de Cálculo'!$B$9:$J$34,3,FALSE),HLOOKUP("UO",'Bases de Cálculo'!$B$37:$B$42,$C$2))</f>
        <v>KTEP</v>
      </c>
      <c r="BP9" s="552" t="str">
        <f>IF($C$2=1,VLOOKUP(BP5,'Bases de Cálculo'!$B$9:$J$34,3,FALSE),HLOOKUP("UO",'Bases de Cálculo'!$B$37:$B$42,$C$2))</f>
        <v>KTEP</v>
      </c>
      <c r="BQ9" s="552" t="str">
        <f>IF($C$2=1,VLOOKUP(BQ5,'Bases de Cálculo'!$B$9:$J$34,3,FALSE),HLOOKUP("UO",'Bases de Cálculo'!$B$37:$B$42,$C$2))</f>
        <v>KTEP</v>
      </c>
      <c r="BR9" s="552" t="str">
        <f>IF($C$2=1,VLOOKUP(BR5,'Bases de Cálculo'!$B$9:$J$34,3,FALSE),HLOOKUP("UO",'Bases de Cálculo'!$B$37:$B$42,$C$2))</f>
        <v>KTEP</v>
      </c>
      <c r="BT9" s="552" t="str">
        <f>IF($C$2=1,VLOOKUP(BT5,'Bases de Cálculo'!$B$9:$J$34,3,FALSE),HLOOKUP("UO",'Bases de Cálculo'!$B$37:$B$42,$C$2))</f>
        <v>KTEP</v>
      </c>
      <c r="BU9" s="552" t="str">
        <f>IF($C$2=1,VLOOKUP(BU5,'Bases de Cálculo'!$B$9:$J$34,3,FALSE),HLOOKUP("UO",'Bases de Cálculo'!$B$37:$B$42,$C$2))</f>
        <v>KTEP</v>
      </c>
      <c r="BV9" s="552" t="str">
        <f>IF($C$2=1,VLOOKUP(BV5,'Bases de Cálculo'!$B$9:$J$34,3,FALSE),HLOOKUP("UO",'Bases de Cálculo'!$B$37:$B$42,$C$2))</f>
        <v>KTEP</v>
      </c>
      <c r="BW9" s="552" t="str">
        <f>IF($C$2=1,VLOOKUP(BW5,'Bases de Cálculo'!$B$9:$J$34,3,FALSE),HLOOKUP("UO",'Bases de Cálculo'!$B$37:$B$42,$C$2))</f>
        <v>KTEP</v>
      </c>
      <c r="BX9" s="552" t="str">
        <f>IF($C$2=1,VLOOKUP(BX5,'Bases de Cálculo'!$B$9:$J$34,3,FALSE),HLOOKUP("UO",'Bases de Cálculo'!$B$37:$B$42,$C$2))</f>
        <v>KTEP</v>
      </c>
      <c r="BY9" s="552" t="str">
        <f>IF($C$2=1,VLOOKUP(BY5,'Bases de Cálculo'!$B$9:$J$34,3,FALSE),HLOOKUP("UO",'Bases de Cálculo'!$B$37:$B$42,$C$2))</f>
        <v>KTEP</v>
      </c>
      <c r="BZ9" s="552" t="str">
        <f>IF($C$2=1,VLOOKUP(BZ5,'Bases de Cálculo'!$B$9:$J$34,3,FALSE),HLOOKUP("UO",'Bases de Cálculo'!$B$37:$B$42,$C$2))</f>
        <v>KTEP</v>
      </c>
      <c r="CA9" s="552" t="str">
        <f>IF($C$2=1,VLOOKUP(CA5,'Bases de Cálculo'!$B$9:$J$34,3,FALSE),HLOOKUP("UO",'Bases de Cálculo'!$B$37:$B$42,$C$2))</f>
        <v>KTEP</v>
      </c>
      <c r="CB9" s="552" t="str">
        <f>IF($C$2=1,VLOOKUP(CB5,'Bases de Cálculo'!$B$9:$J$34,3,FALSE),HLOOKUP("UO",'Bases de Cálculo'!$B$37:$B$42,$C$2))</f>
        <v>KTEP</v>
      </c>
      <c r="CC9" s="552" t="str">
        <f>IF($C$2=1,VLOOKUP(CC5,'Bases de Cálculo'!$B$9:$J$34,3,FALSE),HLOOKUP("UO",'Bases de Cálculo'!$B$37:$B$42,$C$2))</f>
        <v>KTEP</v>
      </c>
      <c r="CD9" s="552" t="str">
        <f>IF($C$2=1,VLOOKUP(CD5,'Bases de Cálculo'!$B$9:$J$34,3,FALSE),HLOOKUP("UO",'Bases de Cálculo'!$B$37:$B$42,$C$2))</f>
        <v>KTEP</v>
      </c>
      <c r="CE9" s="552" t="str">
        <f>IF($C$2=1,VLOOKUP(CE5,'Bases de Cálculo'!$B$9:$J$34,3,FALSE),HLOOKUP("UO",'Bases de Cálculo'!$B$37:$B$42,$C$2))</f>
        <v>KTEP</v>
      </c>
      <c r="CF9" s="552" t="str">
        <f>IF($C$2=1,VLOOKUP(CF5,'Bases de Cálculo'!$B$9:$J$34,3,FALSE),HLOOKUP("UO",'Bases de Cálculo'!$B$37:$B$42,$C$2))</f>
        <v>KTEP</v>
      </c>
      <c r="CG9" s="552" t="str">
        <f>IF($C$2=1,VLOOKUP(CG5,'Bases de Cálculo'!$B$9:$J$34,3,FALSE),HLOOKUP("UO",'Bases de Cálculo'!$B$37:$B$42,$C$2))</f>
        <v>KTEP</v>
      </c>
      <c r="CH9" s="552" t="str">
        <f>IF($C$2=1,VLOOKUP(CH5,'Bases de Cálculo'!$B$9:$J$34,3,FALSE),HLOOKUP("UO",'Bases de Cálculo'!$B$37:$B$42,$C$2))</f>
        <v>KTEP</v>
      </c>
      <c r="CI9" s="552" t="str">
        <f>IF($C$2=1,VLOOKUP(CI5,'Bases de Cálculo'!$B$9:$J$34,3,FALSE),HLOOKUP("UO",'Bases de Cálculo'!$B$37:$B$42,$C$2))</f>
        <v>KTEP</v>
      </c>
      <c r="CK9" s="552" t="str">
        <f>IF($C$2=1,VLOOKUP(CK5,'Bases de Cálculo'!$B$9:$J$34,3,FALSE),HLOOKUP("UO",'Bases de Cálculo'!$B$37:$B$42,$C$2))</f>
        <v>KTEP</v>
      </c>
      <c r="CL9" s="552" t="str">
        <f>IF($C$2=1,VLOOKUP(CL5,'Bases de Cálculo'!$B$9:$J$34,3,FALSE),HLOOKUP("UO",'Bases de Cálculo'!$B$37:$B$42,$C$2))</f>
        <v>KTEP</v>
      </c>
      <c r="CM9" s="552" t="str">
        <f>IF($C$2=1,VLOOKUP(CM5,'Bases de Cálculo'!$B$9:$J$34,3,FALSE),HLOOKUP("UO",'Bases de Cálculo'!$B$37:$B$42,$C$2))</f>
        <v>KTEP</v>
      </c>
      <c r="CN9" s="552" t="str">
        <f>IF($C$2=1,VLOOKUP(CN5,'Bases de Cálculo'!$B$9:$J$34,3,FALSE),HLOOKUP("UO",'Bases de Cálculo'!$B$37:$B$42,$C$2))</f>
        <v>KTEP</v>
      </c>
      <c r="CO9" s="552" t="str">
        <f>IF($C$2=1,VLOOKUP(CO5,'Bases de Cálculo'!$B$9:$J$34,3,FALSE),HLOOKUP("UO",'Bases de Cálculo'!$B$37:$B$42,$C$2))</f>
        <v>KTEP</v>
      </c>
      <c r="CP9" s="552" t="str">
        <f>IF($C$2=1,VLOOKUP(CP5,'Bases de Cálculo'!$B$9:$J$34,3,FALSE),HLOOKUP("UO",'Bases de Cálculo'!$B$37:$B$42,$C$2))</f>
        <v>KTEP</v>
      </c>
      <c r="CQ9" s="552" t="str">
        <f>IF($C$2=1,VLOOKUP(CQ5,'Bases de Cálculo'!$B$9:$J$34,3,FALSE),HLOOKUP("UO",'Bases de Cálculo'!$B$37:$B$42,$C$2))</f>
        <v>KTEP</v>
      </c>
      <c r="CR9" s="552" t="str">
        <f>IF($C$2=1,VLOOKUP(CR5,'Bases de Cálculo'!$B$9:$J$34,3,FALSE),HLOOKUP("UO",'Bases de Cálculo'!$B$37:$B$42,$C$2))</f>
        <v>KTEP</v>
      </c>
      <c r="CS9" s="552" t="str">
        <f>IF($C$2=1,VLOOKUP(CS5,'Bases de Cálculo'!$B$9:$J$34,3,FALSE),HLOOKUP("UO",'Bases de Cálculo'!$B$37:$B$42,$C$2))</f>
        <v>KTEP</v>
      </c>
      <c r="CT9" s="552" t="str">
        <f>IF($C$2=1,VLOOKUP(CT5,'Bases de Cálculo'!$B$9:$J$34,3,FALSE),HLOOKUP("UO",'Bases de Cálculo'!$B$37:$B$42,$C$2))</f>
        <v>KTEP</v>
      </c>
      <c r="CU9" s="552" t="str">
        <f>IF($C$2=1,VLOOKUP(CU5,'Bases de Cálculo'!$B$9:$J$34,3,FALSE),HLOOKUP("UO",'Bases de Cálculo'!$B$37:$B$42,$C$2))</f>
        <v>KTEP</v>
      </c>
      <c r="CV9" s="552" t="str">
        <f>IF($C$2=1,VLOOKUP(CV5,'Bases de Cálculo'!$B$9:$J$34,3,FALSE),HLOOKUP("UO",'Bases de Cálculo'!$B$37:$B$42,$C$2))</f>
        <v>KTEP</v>
      </c>
      <c r="CW9" s="552" t="str">
        <f>IF($C$2=1,VLOOKUP(CW5,'Bases de Cálculo'!$B$9:$J$34,3,FALSE),HLOOKUP("UO",'Bases de Cálculo'!$B$37:$B$42,$C$2))</f>
        <v>KTEP</v>
      </c>
      <c r="CX9" s="552" t="str">
        <f>IF($C$2=1,VLOOKUP(CX5,'Bases de Cálculo'!$B$9:$J$34,3,FALSE),HLOOKUP("UO",'Bases de Cálculo'!$B$37:$B$42,$C$2))</f>
        <v>KTEP</v>
      </c>
      <c r="CY9" s="552" t="str">
        <f>IF($C$2=1,VLOOKUP(CY5,'Bases de Cálculo'!$B$9:$J$34,3,FALSE),HLOOKUP("UO",'Bases de Cálculo'!$B$37:$B$42,$C$2))</f>
        <v>KTEP</v>
      </c>
      <c r="CZ9" s="552" t="str">
        <f>IF($C$2=1,VLOOKUP(CZ5,'Bases de Cálculo'!$B$9:$J$34,3,FALSE),HLOOKUP("UO",'Bases de Cálculo'!$B$37:$B$42,$C$2))</f>
        <v>KTEP</v>
      </c>
      <c r="DB9" s="552" t="str">
        <f>IF($C$2=1,VLOOKUP(DB5,'Bases de Cálculo'!$B$9:$J$34,3,FALSE),HLOOKUP("UO",'Bases de Cálculo'!$B$37:$B$42,$C$2))</f>
        <v>KTEP</v>
      </c>
      <c r="DC9" s="552" t="str">
        <f>IF($C$2=1,VLOOKUP(DC5,'Bases de Cálculo'!$B$9:$J$34,3,FALSE),HLOOKUP("UO",'Bases de Cálculo'!$B$37:$B$42,$C$2))</f>
        <v>KTEP</v>
      </c>
      <c r="DD9" s="552" t="str">
        <f>IF($C$2=1,VLOOKUP(DD5,'Bases de Cálculo'!$B$9:$J$34,3,FALSE),HLOOKUP("UO",'Bases de Cálculo'!$B$37:$B$42,$C$2))</f>
        <v>KTEP</v>
      </c>
      <c r="DE9" s="552" t="str">
        <f>IF($C$2=1,VLOOKUP(DE5,'Bases de Cálculo'!$B$9:$J$34,3,FALSE),HLOOKUP("UO",'Bases de Cálculo'!$B$37:$B$42,$C$2))</f>
        <v>KTEP</v>
      </c>
      <c r="DF9" s="552" t="str">
        <f>IF($C$2=1,VLOOKUP(DF5,'Bases de Cálculo'!$B$9:$J$34,3,FALSE),HLOOKUP("UO",'Bases de Cálculo'!$B$37:$B$42,$C$2))</f>
        <v>KTEP</v>
      </c>
      <c r="DG9" s="552" t="str">
        <f>IF($C$2=1,VLOOKUP(DG5,'Bases de Cálculo'!$B$9:$J$34,3,FALSE),HLOOKUP("UO",'Bases de Cálculo'!$B$37:$B$42,$C$2))</f>
        <v>KTEP</v>
      </c>
      <c r="DH9" s="552" t="str">
        <f>IF($C$2=1,VLOOKUP(DH5,'Bases de Cálculo'!$B$9:$J$34,3,FALSE),HLOOKUP("UO",'Bases de Cálculo'!$B$37:$B$42,$C$2))</f>
        <v>KTEP</v>
      </c>
      <c r="DI9" s="552" t="str">
        <f>IF($C$2=1,VLOOKUP(DI5,'Bases de Cálculo'!$B$9:$J$34,3,FALSE),HLOOKUP("UO",'Bases de Cálculo'!$B$37:$B$42,$C$2))</f>
        <v>KTEP</v>
      </c>
      <c r="DJ9" s="552" t="str">
        <f>IF($C$2=1,VLOOKUP(DJ5,'Bases de Cálculo'!$B$9:$J$34,3,FALSE),HLOOKUP("UO",'Bases de Cálculo'!$B$37:$B$42,$C$2))</f>
        <v>KTEP</v>
      </c>
      <c r="DK9" s="552" t="str">
        <f>IF($C$2=1,VLOOKUP(DK5,'Bases de Cálculo'!$B$9:$J$34,3,FALSE),HLOOKUP("UO",'Bases de Cálculo'!$B$37:$B$42,$C$2))</f>
        <v>KTEP</v>
      </c>
      <c r="DL9" s="552" t="str">
        <f>IF($C$2=1,VLOOKUP(DL5,'Bases de Cálculo'!$B$9:$J$34,3,FALSE),HLOOKUP("UO",'Bases de Cálculo'!$B$37:$B$42,$C$2))</f>
        <v>KTEP</v>
      </c>
      <c r="DM9" s="552" t="str">
        <f>IF($C$2=1,VLOOKUP(DM5,'Bases de Cálculo'!$B$9:$J$34,3,FALSE),HLOOKUP("UO",'Bases de Cálculo'!$B$37:$B$42,$C$2))</f>
        <v>KTEP</v>
      </c>
      <c r="DN9" s="552" t="str">
        <f>IF($C$2=1,VLOOKUP(DN5,'Bases de Cálculo'!$B$9:$J$34,3,FALSE),HLOOKUP("UO",'Bases de Cálculo'!$B$37:$B$42,$C$2))</f>
        <v>KTEP</v>
      </c>
      <c r="DO9" s="552" t="str">
        <f>IF($C$2=1,VLOOKUP(DO5,'Bases de Cálculo'!$B$9:$J$34,3,FALSE),HLOOKUP("UO",'Bases de Cálculo'!$B$37:$B$42,$C$2))</f>
        <v>KTEP</v>
      </c>
      <c r="DP9" s="552" t="str">
        <f>IF($C$2=1,VLOOKUP(DP5,'Bases de Cálculo'!$B$9:$J$34,3,FALSE),HLOOKUP("UO",'Bases de Cálculo'!$B$37:$B$42,$C$2))</f>
        <v>KTEP</v>
      </c>
      <c r="DQ9" s="552" t="str">
        <f>IF($C$2=1,VLOOKUP(DQ5,'Bases de Cálculo'!$B$9:$J$34,3,FALSE),HLOOKUP("UO",'Bases de Cálculo'!$B$37:$B$42,$C$2))</f>
        <v>KTEP</v>
      </c>
      <c r="DS9" s="582" t="str">
        <f>IF($C$2=1,VLOOKUP(DS5,'Bases de Cálculo'!$B$9:$J$34,3,FALSE),HLOOKUP("UO",'Bases de Cálculo'!$B$37:$B$42,$C$2))</f>
        <v>KTEP</v>
      </c>
      <c r="DT9" s="582" t="str">
        <f>IF($C$2=1,VLOOKUP(DT5,'Bases de Cálculo'!$B$9:$J$34,3,FALSE),HLOOKUP("UO",'Bases de Cálculo'!$B$37:$B$42,$C$2))</f>
        <v>KTEP</v>
      </c>
      <c r="DU9" s="582" t="str">
        <f>IF($C$2=1,VLOOKUP(DU5,'Bases de Cálculo'!$B$9:$J$34,3,FALSE),HLOOKUP("UO",'Bases de Cálculo'!$B$37:$B$42,$C$2))</f>
        <v>KTEP</v>
      </c>
      <c r="DV9" s="582" t="str">
        <f>IF($C$2=1,VLOOKUP(DV5,'Bases de Cálculo'!$B$9:$J$34,3,FALSE),HLOOKUP("UO",'Bases de Cálculo'!$B$37:$B$42,$C$2))</f>
        <v>KTEP</v>
      </c>
      <c r="DW9" s="582" t="str">
        <f>IF($C$2=1,VLOOKUP(DW5,'Bases de Cálculo'!$B$9:$J$34,3,FALSE),HLOOKUP("UO",'Bases de Cálculo'!$B$37:$B$42,$C$2))</f>
        <v>KTEP</v>
      </c>
      <c r="DX9" s="582" t="str">
        <f>IF($C$2=1,VLOOKUP(DX5,'Bases de Cálculo'!$B$9:$J$34,3,FALSE),HLOOKUP("UO",'Bases de Cálculo'!$B$37:$B$42,$C$2))</f>
        <v>KTEP</v>
      </c>
      <c r="DY9" s="582" t="str">
        <f>IF($C$2=1,VLOOKUP(DY5,'Bases de Cálculo'!$B$9:$J$34,3,FALSE),HLOOKUP("UO",'Bases de Cálculo'!$B$37:$B$42,$C$2))</f>
        <v>KTEP</v>
      </c>
      <c r="DZ9" s="582" t="str">
        <f>IF($C$2=1,VLOOKUP(DZ5,'Bases de Cálculo'!$B$9:$J$34,3,FALSE),HLOOKUP("UO",'Bases de Cálculo'!$B$37:$B$42,$C$2))</f>
        <v>KTEP</v>
      </c>
      <c r="EA9" s="582" t="str">
        <f>IF($C$2=1,VLOOKUP(EA5,'Bases de Cálculo'!$B$9:$J$34,3,FALSE),HLOOKUP("UO",'Bases de Cálculo'!$B$37:$B$42,$C$2))</f>
        <v>KTEP</v>
      </c>
      <c r="EB9" s="582" t="str">
        <f>IF($C$2=1,VLOOKUP(EB5,'Bases de Cálculo'!$B$9:$J$34,3,FALSE),HLOOKUP("UO",'Bases de Cálculo'!$B$37:$B$42,$C$2))</f>
        <v>KTEP</v>
      </c>
      <c r="EC9" s="582" t="str">
        <f>IF($C$2=1,VLOOKUP(EC5,'Bases de Cálculo'!$B$9:$J$34,3,FALSE),HLOOKUP("UO",'Bases de Cálculo'!$B$37:$B$42,$C$2))</f>
        <v>KTEP</v>
      </c>
      <c r="ED9" s="582" t="str">
        <f>IF($C$2=1,VLOOKUP(ED5,'Bases de Cálculo'!$B$9:$J$34,3,FALSE),HLOOKUP("UO",'Bases de Cálculo'!$B$37:$B$42,$C$2))</f>
        <v>KTEP</v>
      </c>
      <c r="EE9" s="582" t="str">
        <f>IF($C$2=1,VLOOKUP(EE5,'Bases de Cálculo'!$B$9:$J$34,3,FALSE),HLOOKUP("UO",'Bases de Cálculo'!$B$37:$B$42,$C$2))</f>
        <v>KTEP</v>
      </c>
      <c r="EF9" s="582" t="str">
        <f>IF($C$2=1,VLOOKUP(EF5,'Bases de Cálculo'!$B$9:$J$34,3,FALSE),HLOOKUP("UO",'Bases de Cálculo'!$B$37:$B$42,$C$2))</f>
        <v>KTEP</v>
      </c>
      <c r="EG9" s="582" t="str">
        <f>IF($C$2=1,VLOOKUP(EG5,'Bases de Cálculo'!$B$9:$J$34,3,FALSE),HLOOKUP("UO",'Bases de Cálculo'!$B$37:$B$42,$C$2))</f>
        <v>KTEP</v>
      </c>
      <c r="EH9" s="582" t="str">
        <f>IF($C$2=1,VLOOKUP(EH5,'Bases de Cálculo'!$B$9:$J$34,3,FALSE),HLOOKUP("UO",'Bases de Cálculo'!$B$37:$B$42,$C$2))</f>
        <v>KTEP</v>
      </c>
      <c r="EJ9" s="22" t="str">
        <f>IF($C$2=1,VLOOKUP(EJ5,'Bases de Cálculo'!$B$9:$J$34,3,FALSE),HLOOKUP("UO",'Bases de Cálculo'!$B$37:$B$42,$C$2))</f>
        <v>KTEP</v>
      </c>
      <c r="EK9" s="22" t="str">
        <f>IF($C$2=1,VLOOKUP(EK5,'Bases de Cálculo'!$B$9:$J$34,3,FALSE),HLOOKUP("UO",'Bases de Cálculo'!$B$37:$B$42,$C$2))</f>
        <v>KTEP</v>
      </c>
      <c r="EL9" s="22" t="str">
        <f>IF($C$2=1,VLOOKUP(EL5,'Bases de Cálculo'!$B$9:$J$34,3,FALSE),HLOOKUP("UO",'Bases de Cálculo'!$B$37:$B$42,$C$2))</f>
        <v>KTEP</v>
      </c>
      <c r="EM9" s="22" t="str">
        <f>IF($C$2=1,VLOOKUP(EM5,'Bases de Cálculo'!$B$9:$J$34,3,FALSE),HLOOKUP("UO",'Bases de Cálculo'!$B$37:$B$42,$C$2))</f>
        <v>KTEP</v>
      </c>
      <c r="EN9" s="22" t="str">
        <f>IF($C$2=1,VLOOKUP(EN5,'Bases de Cálculo'!$B$9:$J$34,3,FALSE),HLOOKUP("UO",'Bases de Cálculo'!$B$37:$B$42,$C$2))</f>
        <v>KTEP</v>
      </c>
      <c r="EO9" s="22" t="str">
        <f>IF($C$2=1,VLOOKUP(EO5,'Bases de Cálculo'!$B$9:$J$34,3,FALSE),HLOOKUP("UO",'Bases de Cálculo'!$B$37:$B$42,$C$2))</f>
        <v>KTEP</v>
      </c>
      <c r="EP9" s="22" t="str">
        <f>IF($C$2=1,VLOOKUP(EP5,'Bases de Cálculo'!$B$9:$J$34,3,FALSE),HLOOKUP("UO",'Bases de Cálculo'!$B$37:$B$42,$C$2))</f>
        <v>KTEP</v>
      </c>
      <c r="EQ9" s="22" t="str">
        <f>IF($C$2=1,VLOOKUP(EQ5,'Bases de Cálculo'!$B$9:$J$34,3,FALSE),HLOOKUP("UO",'Bases de Cálculo'!$B$37:$B$42,$C$2))</f>
        <v>KTEP</v>
      </c>
      <c r="ER9" s="22" t="str">
        <f>IF($C$2=1,VLOOKUP(ER5,'Bases de Cálculo'!$B$9:$J$34,3,FALSE),HLOOKUP("UO",'Bases de Cálculo'!$B$37:$B$42,$C$2))</f>
        <v>KTEP</v>
      </c>
      <c r="ES9" s="22" t="str">
        <f>IF($C$2=1,VLOOKUP(ES5,'Bases de Cálculo'!$B$9:$J$34,3,FALSE),HLOOKUP("UO",'Bases de Cálculo'!$B$37:$B$42,$C$2))</f>
        <v>KTEP</v>
      </c>
      <c r="ET9" s="22" t="str">
        <f>IF($C$2=1,VLOOKUP(ET5,'Bases de Cálculo'!$B$9:$J$34,3,FALSE),HLOOKUP("UO",'Bases de Cálculo'!$B$37:$B$42,$C$2))</f>
        <v>KTEP</v>
      </c>
      <c r="EU9" s="22" t="str">
        <f>IF($C$2=1,VLOOKUP(EU5,'Bases de Cálculo'!$B$9:$J$34,3,FALSE),HLOOKUP("UO",'Bases de Cálculo'!$B$37:$B$42,$C$2))</f>
        <v>KTEP</v>
      </c>
      <c r="EV9" s="22" t="str">
        <f>IF($C$2=1,VLOOKUP(EV5,'Bases de Cálculo'!$B$9:$J$34,3,FALSE),HLOOKUP("UO",'Bases de Cálculo'!$B$37:$B$42,$C$2))</f>
        <v>KTEP</v>
      </c>
      <c r="EW9" s="22" t="str">
        <f>IF($C$2=1,VLOOKUP(EW5,'Bases de Cálculo'!$B$9:$J$34,3,FALSE),HLOOKUP("UO",'Bases de Cálculo'!$B$37:$B$42,$C$2))</f>
        <v>KTEP</v>
      </c>
      <c r="EX9" s="22" t="str">
        <f>IF($C$2=1,VLOOKUP(EX5,'Bases de Cálculo'!$B$9:$J$34,3,FALSE),HLOOKUP("UO",'Bases de Cálculo'!$B$37:$B$42,$C$2))</f>
        <v>KTEP</v>
      </c>
      <c r="EY9" s="22" t="str">
        <f>IF($C$2=1,VLOOKUP(EY5,'Bases de Cálculo'!$B$9:$J$34,3,FALSE),HLOOKUP("UO",'Bases de Cálculo'!$B$37:$B$42,$C$2))</f>
        <v>KTEP</v>
      </c>
      <c r="FA9" s="22" t="str">
        <f>IF($C$2=1,VLOOKUP(FA5,'Bases de Cálculo'!$B$9:$J$34,3,FALSE),HLOOKUP("UO",'Bases de Cálculo'!$B$37:$B$42,$C$2))</f>
        <v>KTEP</v>
      </c>
      <c r="FB9" s="22" t="str">
        <f>IF($C$2=1,VLOOKUP(FB5,'Bases de Cálculo'!$B$9:$J$34,3,FALSE),HLOOKUP("UO",'Bases de Cálculo'!$B$37:$B$42,$C$2))</f>
        <v>KTEP</v>
      </c>
      <c r="FC9" s="22" t="str">
        <f>IF($C$2=1,VLOOKUP(FC5,'Bases de Cálculo'!$B$9:$J$34,3,FALSE),HLOOKUP("UO",'Bases de Cálculo'!$B$37:$B$42,$C$2))</f>
        <v>KTEP</v>
      </c>
      <c r="FD9" s="22" t="str">
        <f>IF($C$2=1,VLOOKUP(FD5,'Bases de Cálculo'!$B$9:$J$34,3,FALSE),HLOOKUP("UO",'Bases de Cálculo'!$B$37:$B$42,$C$2))</f>
        <v>KTEP</v>
      </c>
      <c r="FE9" s="22" t="str">
        <f>IF($C$2=1,VLOOKUP(FE5,'Bases de Cálculo'!$B$9:$J$34,3,FALSE),HLOOKUP("UO",'Bases de Cálculo'!$B$37:$B$42,$C$2))</f>
        <v>KTEP</v>
      </c>
      <c r="FF9" s="22" t="str">
        <f>IF($C$2=1,VLOOKUP(FF5,'Bases de Cálculo'!$B$9:$J$34,3,FALSE),HLOOKUP("UO",'Bases de Cálculo'!$B$37:$B$42,$C$2))</f>
        <v>KTEP</v>
      </c>
      <c r="FG9" s="22" t="str">
        <f>IF($C$2=1,VLOOKUP(FG5,'Bases de Cálculo'!$B$9:$J$34,3,FALSE),HLOOKUP("UO",'Bases de Cálculo'!$B$37:$B$42,$C$2))</f>
        <v>KTEP</v>
      </c>
      <c r="FH9" s="22" t="str">
        <f>IF($C$2=1,VLOOKUP(FH5,'Bases de Cálculo'!$B$9:$J$34,3,FALSE),HLOOKUP("UO",'Bases de Cálculo'!$B$37:$B$42,$C$2))</f>
        <v>KTEP</v>
      </c>
      <c r="FI9" s="22" t="str">
        <f>IF($C$2=1,VLOOKUP(FI5,'Bases de Cálculo'!$B$9:$J$34,3,FALSE),HLOOKUP("UO",'Bases de Cálculo'!$B$37:$B$42,$C$2))</f>
        <v>KTEP</v>
      </c>
      <c r="FJ9" s="22" t="str">
        <f>IF($C$2=1,VLOOKUP(FJ5,'Bases de Cálculo'!$B$9:$J$34,3,FALSE),HLOOKUP("UO",'Bases de Cálculo'!$B$37:$B$42,$C$2))</f>
        <v>KTEP</v>
      </c>
      <c r="FK9" s="22" t="str">
        <f>IF($C$2=1,VLOOKUP(FK5,'Bases de Cálculo'!$B$9:$J$34,3,FALSE),HLOOKUP("UO",'Bases de Cálculo'!$B$37:$B$42,$C$2))</f>
        <v>KTEP</v>
      </c>
      <c r="FL9" s="22" t="str">
        <f>IF($C$2=1,VLOOKUP(FL5,'Bases de Cálculo'!$B$9:$J$34,3,FALSE),HLOOKUP("UO",'Bases de Cálculo'!$B$37:$B$42,$C$2))</f>
        <v>KTEP</v>
      </c>
      <c r="FM9" s="22" t="str">
        <f>IF($C$2=1,VLOOKUP(FM5,'Bases de Cálculo'!$B$9:$J$34,3,FALSE),HLOOKUP("UO",'Bases de Cálculo'!$B$37:$B$42,$C$2))</f>
        <v>KTEP</v>
      </c>
      <c r="FN9" s="22" t="str">
        <f>IF($C$2=1,VLOOKUP(FN5,'Bases de Cálculo'!$B$9:$J$34,3,FALSE),HLOOKUP("UO",'Bases de Cálculo'!$B$37:$B$42,$C$2))</f>
        <v>KTEP</v>
      </c>
      <c r="FO9" s="22" t="str">
        <f>IF($C$2=1,VLOOKUP(FO5,'Bases de Cálculo'!$B$9:$J$34,3,FALSE),HLOOKUP("UO",'Bases de Cálculo'!$B$37:$B$42,$C$2))</f>
        <v>KTEP</v>
      </c>
      <c r="FP9" s="22" t="str">
        <f>IF($C$2=1,VLOOKUP(FP5,'Bases de Cálculo'!$B$9:$J$34,3,FALSE),HLOOKUP("UO",'Bases de Cálculo'!$B$37:$B$42,$C$2))</f>
        <v>KTEP</v>
      </c>
      <c r="FR9" s="22" t="str">
        <f>IF($C$2=1,VLOOKUP(FR5,'Bases de Cálculo'!$B$9:$J$34,3,FALSE),HLOOKUP("UO",'Bases de Cálculo'!$B$37:$B$42,$C$2))</f>
        <v>KTEP</v>
      </c>
      <c r="FS9" s="22" t="str">
        <f>IF($C$2=1,VLOOKUP(FS5,'Bases de Cálculo'!$B$9:$J$34,3,FALSE),HLOOKUP("UO",'Bases de Cálculo'!$B$37:$B$42,$C$2))</f>
        <v>KTEP</v>
      </c>
      <c r="FT9" s="22" t="str">
        <f>IF($C$2=1,VLOOKUP(FT5,'Bases de Cálculo'!$B$9:$J$34,3,FALSE),HLOOKUP("UO",'Bases de Cálculo'!$B$37:$B$42,$C$2))</f>
        <v>KTEP</v>
      </c>
      <c r="FU9" s="22" t="str">
        <f>IF($C$2=1,VLOOKUP(FU5,'Bases de Cálculo'!$B$9:$J$34,3,FALSE),HLOOKUP("UO",'Bases de Cálculo'!$B$37:$B$42,$C$2))</f>
        <v>KTEP</v>
      </c>
      <c r="FV9" s="22" t="str">
        <f>IF($C$2=1,VLOOKUP(FV5,'Bases de Cálculo'!$B$9:$J$34,3,FALSE),HLOOKUP("UO",'Bases de Cálculo'!$B$37:$B$42,$C$2))</f>
        <v>KTEP</v>
      </c>
      <c r="FW9" s="22" t="str">
        <f>IF($C$2=1,VLOOKUP(FW5,'Bases de Cálculo'!$B$9:$J$34,3,FALSE),HLOOKUP("UO",'Bases de Cálculo'!$B$37:$B$42,$C$2))</f>
        <v>KTEP</v>
      </c>
      <c r="FX9" s="22" t="str">
        <f>IF($C$2=1,VLOOKUP(FX5,'Bases de Cálculo'!$B$9:$J$34,3,FALSE),HLOOKUP("UO",'Bases de Cálculo'!$B$37:$B$42,$C$2))</f>
        <v>KTEP</v>
      </c>
      <c r="FY9" s="22" t="str">
        <f>IF($C$2=1,VLOOKUP(FY5,'Bases de Cálculo'!$B$9:$J$34,3,FALSE),HLOOKUP("UO",'Bases de Cálculo'!$B$37:$B$42,$C$2))</f>
        <v>KTEP</v>
      </c>
      <c r="FZ9" s="22" t="str">
        <f>IF($C$2=1,VLOOKUP(FZ5,'Bases de Cálculo'!$B$9:$J$34,3,FALSE),HLOOKUP("UO",'Bases de Cálculo'!$B$37:$B$42,$C$2))</f>
        <v>KTEP</v>
      </c>
      <c r="GA9" s="22" t="str">
        <f>IF($C$2=1,VLOOKUP(GA5,'Bases de Cálculo'!$B$9:$J$34,3,FALSE),HLOOKUP("UO",'Bases de Cálculo'!$B$37:$B$42,$C$2))</f>
        <v>KTEP</v>
      </c>
      <c r="GB9" s="22" t="str">
        <f>IF($C$2=1,VLOOKUP(GB5,'Bases de Cálculo'!$B$9:$J$34,3,FALSE),HLOOKUP("UO",'Bases de Cálculo'!$B$37:$B$42,$C$2))</f>
        <v>KTEP</v>
      </c>
      <c r="GC9" s="22" t="str">
        <f>IF($C$2=1,VLOOKUP(GC5,'Bases de Cálculo'!$B$9:$J$34,3,FALSE),HLOOKUP("UO",'Bases de Cálculo'!$B$37:$B$42,$C$2))</f>
        <v>KTEP</v>
      </c>
      <c r="GD9" s="22" t="str">
        <f>IF($C$2=1,VLOOKUP(GD5,'Bases de Cálculo'!$B$9:$J$34,3,FALSE),HLOOKUP("UO",'Bases de Cálculo'!$B$37:$B$42,$C$2))</f>
        <v>KTEP</v>
      </c>
      <c r="GE9" s="22" t="str">
        <f>IF($C$2=1,VLOOKUP(GE5,'Bases de Cálculo'!$B$9:$J$34,3,FALSE),HLOOKUP("UO",'Bases de Cálculo'!$B$37:$B$42,$C$2))</f>
        <v>KTEP</v>
      </c>
      <c r="GF9" s="22" t="str">
        <f>IF($C$2=1,VLOOKUP(GF5,'Bases de Cálculo'!$B$9:$J$34,3,FALSE),HLOOKUP("UO",'Bases de Cálculo'!$B$37:$B$42,$C$2))</f>
        <v>KTEP</v>
      </c>
      <c r="GG9" s="22" t="str">
        <f>IF($C$2=1,VLOOKUP(GG5,'Bases de Cálculo'!$B$9:$J$34,3,FALSE),HLOOKUP("UO",'Bases de Cálculo'!$B$37:$B$42,$C$2))</f>
        <v>KTEP</v>
      </c>
      <c r="GI9" s="22" t="str">
        <f>IF($C$2=1,VLOOKUP(GI5,'Bases de Cálculo'!$B$9:$J$34,3,FALSE),HLOOKUP("UO",'Bases de Cálculo'!$B$37:$B$42,$C$2))</f>
        <v>KTEP</v>
      </c>
      <c r="GJ9" s="22" t="str">
        <f>IF($C$2=1,VLOOKUP(GJ5,'Bases de Cálculo'!$B$9:$J$34,3,FALSE),HLOOKUP("UO",'Bases de Cálculo'!$B$37:$B$42,$C$2))</f>
        <v>KTEP</v>
      </c>
      <c r="GK9" s="22" t="str">
        <f>IF($C$2=1,VLOOKUP(GK5,'Bases de Cálculo'!$B$9:$J$34,3,FALSE),HLOOKUP("UO",'Bases de Cálculo'!$B$37:$B$42,$C$2))</f>
        <v>KTEP</v>
      </c>
      <c r="GL9" s="22" t="str">
        <f>IF($C$2=1,VLOOKUP(GL5,'Bases de Cálculo'!$B$9:$J$34,3,FALSE),HLOOKUP("UO",'Bases de Cálculo'!$B$37:$B$42,$C$2))</f>
        <v>KTEP</v>
      </c>
      <c r="GM9" s="22" t="str">
        <f>IF($C$2=1,VLOOKUP(GM5,'Bases de Cálculo'!$B$9:$J$34,3,FALSE),HLOOKUP("UO",'Bases de Cálculo'!$B$37:$B$42,$C$2))</f>
        <v>KTEP</v>
      </c>
      <c r="GN9" s="22" t="str">
        <f>IF($C$2=1,VLOOKUP(GN5,'Bases de Cálculo'!$B$9:$J$34,3,FALSE),HLOOKUP("UO",'Bases de Cálculo'!$B$37:$B$42,$C$2))</f>
        <v>KTEP</v>
      </c>
      <c r="GO9" s="22" t="str">
        <f>IF($C$2=1,VLOOKUP(GO5,'Bases de Cálculo'!$B$9:$J$34,3,FALSE),HLOOKUP("UO",'Bases de Cálculo'!$B$37:$B$42,$C$2))</f>
        <v>KTEP</v>
      </c>
      <c r="GP9" s="22" t="str">
        <f>IF($C$2=1,VLOOKUP(GP5,'Bases de Cálculo'!$B$9:$J$34,3,FALSE),HLOOKUP("UO",'Bases de Cálculo'!$B$37:$B$42,$C$2))</f>
        <v>KTEP</v>
      </c>
      <c r="GQ9" s="22" t="str">
        <f>IF($C$2=1,VLOOKUP(GQ5,'Bases de Cálculo'!$B$9:$J$34,3,FALSE),HLOOKUP("UO",'Bases de Cálculo'!$B$37:$B$42,$C$2))</f>
        <v>KTEP</v>
      </c>
      <c r="GR9" s="22" t="str">
        <f>IF($C$2=1,VLOOKUP(GR5,'Bases de Cálculo'!$B$9:$J$34,3,FALSE),HLOOKUP("UO",'Bases de Cálculo'!$B$37:$B$42,$C$2))</f>
        <v>KTEP</v>
      </c>
      <c r="GS9" s="22" t="str">
        <f>IF($C$2=1,VLOOKUP(GS5,'Bases de Cálculo'!$B$9:$J$34,3,FALSE),HLOOKUP("UO",'Bases de Cálculo'!$B$37:$B$42,$C$2))</f>
        <v>KTEP</v>
      </c>
      <c r="GT9" s="22" t="str">
        <f>IF($C$2=1,VLOOKUP(GT5,'Bases de Cálculo'!$B$9:$J$34,3,FALSE),HLOOKUP("UO",'Bases de Cálculo'!$B$37:$B$42,$C$2))</f>
        <v>KTEP</v>
      </c>
      <c r="GU9" s="22" t="str">
        <f>IF($C$2=1,VLOOKUP(GU5,'Bases de Cálculo'!$B$9:$J$34,3,FALSE),HLOOKUP("UO",'Bases de Cálculo'!$B$37:$B$42,$C$2))</f>
        <v>KTEP</v>
      </c>
      <c r="GV9" s="22" t="str">
        <f>IF($C$2=1,VLOOKUP(GV5,'Bases de Cálculo'!$B$9:$J$34,3,FALSE),HLOOKUP("UO",'Bases de Cálculo'!$B$37:$B$42,$C$2))</f>
        <v>KTEP</v>
      </c>
      <c r="GW9" s="22" t="str">
        <f>IF($C$2=1,VLOOKUP(GW5,'Bases de Cálculo'!$B$9:$J$34,3,FALSE),HLOOKUP("UO",'Bases de Cálculo'!$B$37:$B$42,$C$2))</f>
        <v>KTEP</v>
      </c>
      <c r="GX9" s="22" t="str">
        <f>IF($C$2=1,VLOOKUP(GX5,'Bases de Cálculo'!$B$9:$J$34,3,FALSE),HLOOKUP("UO",'Bases de Cálculo'!$B$37:$B$42,$C$2))</f>
        <v>KTEP</v>
      </c>
      <c r="GZ9" s="22" t="str">
        <f>IF($C$2=1,VLOOKUP(GZ5,'Bases de Cálculo'!$B$9:$J$34,3,FALSE),HLOOKUP("UO",'Bases de Cálculo'!$B$37:$B$42,$C$2))</f>
        <v>KTEP</v>
      </c>
      <c r="HA9" s="22" t="str">
        <f>IF($C$2=1,VLOOKUP(HA5,'Bases de Cálculo'!$B$9:$J$34,3,FALSE),HLOOKUP("UO",'Bases de Cálculo'!$B$37:$B$42,$C$2))</f>
        <v>KTEP</v>
      </c>
      <c r="HB9" s="22" t="str">
        <f>IF($C$2=1,VLOOKUP(HB5,'Bases de Cálculo'!$B$9:$J$34,3,FALSE),HLOOKUP("UO",'Bases de Cálculo'!$B$37:$B$42,$C$2))</f>
        <v>KTEP</v>
      </c>
      <c r="HC9" s="22" t="str">
        <f>IF($C$2=1,VLOOKUP(HC5,'Bases de Cálculo'!$B$9:$J$34,3,FALSE),HLOOKUP("UO",'Bases de Cálculo'!$B$37:$B$42,$C$2))</f>
        <v>KTEP</v>
      </c>
      <c r="HD9" s="22" t="str">
        <f>IF($C$2=1,VLOOKUP(HD5,'Bases de Cálculo'!$B$9:$J$34,3,FALSE),HLOOKUP("UO",'Bases de Cálculo'!$B$37:$B$42,$C$2))</f>
        <v>KTEP</v>
      </c>
      <c r="HE9" s="22" t="str">
        <f>IF($C$2=1,VLOOKUP(HE5,'Bases de Cálculo'!$B$9:$J$34,3,FALSE),HLOOKUP("UO",'Bases de Cálculo'!$B$37:$B$42,$C$2))</f>
        <v>KTEP</v>
      </c>
      <c r="HF9" s="22" t="str">
        <f>IF($C$2=1,VLOOKUP(HF5,'Bases de Cálculo'!$B$9:$J$34,3,FALSE),HLOOKUP("UO",'Bases de Cálculo'!$B$37:$B$42,$C$2))</f>
        <v>KTEP</v>
      </c>
      <c r="HG9" s="22" t="str">
        <f>IF($C$2=1,VLOOKUP(HG5,'Bases de Cálculo'!$B$9:$J$34,3,FALSE),HLOOKUP("UO",'Bases de Cálculo'!$B$37:$B$42,$C$2))</f>
        <v>KTEP</v>
      </c>
      <c r="HH9" s="22" t="str">
        <f>IF($C$2=1,VLOOKUP(HH5,'Bases de Cálculo'!$B$9:$J$34,3,FALSE),HLOOKUP("UO",'Bases de Cálculo'!$B$37:$B$42,$C$2))</f>
        <v>KTEP</v>
      </c>
      <c r="HI9" s="22" t="str">
        <f>IF($C$2=1,VLOOKUP(HI5,'Bases de Cálculo'!$B$9:$J$34,3,FALSE),HLOOKUP("UO",'Bases de Cálculo'!$B$37:$B$42,$C$2))</f>
        <v>KTEP</v>
      </c>
      <c r="HJ9" s="22" t="str">
        <f>IF($C$2=1,VLOOKUP(HJ5,'Bases de Cálculo'!$B$9:$J$34,3,FALSE),HLOOKUP("UO",'Bases de Cálculo'!$B$37:$B$42,$C$2))</f>
        <v>KTEP</v>
      </c>
      <c r="HK9" s="22" t="str">
        <f>IF($C$2=1,VLOOKUP(HK5,'Bases de Cálculo'!$B$9:$J$34,3,FALSE),HLOOKUP("UO",'Bases de Cálculo'!$B$37:$B$42,$C$2))</f>
        <v>KTEP</v>
      </c>
      <c r="HL9" s="22" t="str">
        <f>IF($C$2=1,VLOOKUP(HL5,'Bases de Cálculo'!$B$9:$J$34,3,FALSE),HLOOKUP("UO",'Bases de Cálculo'!$B$37:$B$42,$C$2))</f>
        <v>KTEP</v>
      </c>
      <c r="HM9" s="22" t="str">
        <f>IF($C$2=1,VLOOKUP(HM5,'Bases de Cálculo'!$B$9:$J$34,3,FALSE),HLOOKUP("UO",'Bases de Cálculo'!$B$37:$B$42,$C$2))</f>
        <v>KTEP</v>
      </c>
      <c r="HN9" s="22" t="str">
        <f>IF($C$2=1,VLOOKUP(HN5,'Bases de Cálculo'!$B$9:$J$34,3,FALSE),HLOOKUP("UO",'Bases de Cálculo'!$B$37:$B$42,$C$2))</f>
        <v>KTEP</v>
      </c>
      <c r="HO9" s="22" t="str">
        <f>IF($C$2=1,VLOOKUP(HO5,'Bases de Cálculo'!$B$9:$J$34,3,FALSE),HLOOKUP("UO",'Bases de Cálculo'!$B$37:$B$42,$C$2))</f>
        <v>KTEP</v>
      </c>
      <c r="HQ9" s="22" t="str">
        <f>IF($C$2=1,VLOOKUP(HQ5,'Bases de Cálculo'!$B$9:$J$34,3,FALSE),HLOOKUP("UO",'Bases de Cálculo'!$B$37:$B$42,$C$2))</f>
        <v>KTEP</v>
      </c>
      <c r="HR9" s="22" t="str">
        <f>IF($C$2=1,VLOOKUP(HR5,'Bases de Cálculo'!$B$9:$J$34,3,FALSE),HLOOKUP("UO",'Bases de Cálculo'!$B$37:$B$42,$C$2))</f>
        <v>KTEP</v>
      </c>
      <c r="HS9" s="22" t="str">
        <f>IF($C$2=1,VLOOKUP(HS5,'Bases de Cálculo'!$B$9:$J$34,3,FALSE),HLOOKUP("UO",'Bases de Cálculo'!$B$37:$B$42,$C$2))</f>
        <v>KTEP</v>
      </c>
      <c r="HT9" s="22" t="str">
        <f>IF($C$2=1,VLOOKUP(HT5,'Bases de Cálculo'!$B$9:$J$34,3,FALSE),HLOOKUP("UO",'Bases de Cálculo'!$B$37:$B$42,$C$2))</f>
        <v>KTEP</v>
      </c>
      <c r="HU9" s="22" t="str">
        <f>IF($C$2=1,VLOOKUP(HU5,'Bases de Cálculo'!$B$9:$J$34,3,FALSE),HLOOKUP("UO",'Bases de Cálculo'!$B$37:$B$42,$C$2))</f>
        <v>KTEP</v>
      </c>
      <c r="HV9" s="22" t="str">
        <f>IF($C$2=1,VLOOKUP(HV5,'Bases de Cálculo'!$B$9:$J$34,3,FALSE),HLOOKUP("UO",'Bases de Cálculo'!$B$37:$B$42,$C$2))</f>
        <v>KTEP</v>
      </c>
      <c r="HW9" s="22" t="str">
        <f>IF($C$2=1,VLOOKUP(HW5,'Bases de Cálculo'!$B$9:$J$34,3,FALSE),HLOOKUP("UO",'Bases de Cálculo'!$B$37:$B$42,$C$2))</f>
        <v>KTEP</v>
      </c>
      <c r="HX9" s="22" t="str">
        <f>IF($C$2=1,VLOOKUP(HX5,'Bases de Cálculo'!$B$9:$J$34,3,FALSE),HLOOKUP("UO",'Bases de Cálculo'!$B$37:$B$42,$C$2))</f>
        <v>KTEP</v>
      </c>
      <c r="HY9" s="22" t="str">
        <f>IF($C$2=1,VLOOKUP(HY5,'Bases de Cálculo'!$B$9:$J$34,3,FALSE),HLOOKUP("UO",'Bases de Cálculo'!$B$37:$B$42,$C$2))</f>
        <v>KTEP</v>
      </c>
      <c r="HZ9" s="22" t="str">
        <f>IF($C$2=1,VLOOKUP(HZ5,'Bases de Cálculo'!$B$9:$J$34,3,FALSE),HLOOKUP("UO",'Bases de Cálculo'!$B$37:$B$42,$C$2))</f>
        <v>KTEP</v>
      </c>
      <c r="IA9" s="22" t="str">
        <f>IF($C$2=1,VLOOKUP(IA5,'Bases de Cálculo'!$B$9:$J$34,3,FALSE),HLOOKUP("UO",'Bases de Cálculo'!$B$37:$B$42,$C$2))</f>
        <v>KTEP</v>
      </c>
      <c r="IB9" s="22" t="str">
        <f>IF($C$2=1,VLOOKUP(IB5,'Bases de Cálculo'!$B$9:$J$34,3,FALSE),HLOOKUP("UO",'Bases de Cálculo'!$B$37:$B$42,$C$2))</f>
        <v>KTEP</v>
      </c>
      <c r="IC9" s="22" t="str">
        <f>IF($C$2=1,VLOOKUP(IC5,'Bases de Cálculo'!$B$9:$J$34,3,FALSE),HLOOKUP("UO",'Bases de Cálculo'!$B$37:$B$42,$C$2))</f>
        <v>KTEP</v>
      </c>
      <c r="ID9" s="22" t="str">
        <f>IF($C$2=1,VLOOKUP(ID5,'Bases de Cálculo'!$B$9:$J$34,3,FALSE),HLOOKUP("UO",'Bases de Cálculo'!$B$37:$B$42,$C$2))</f>
        <v>KTEP</v>
      </c>
      <c r="IE9" s="22" t="str">
        <f>IF($C$2=1,VLOOKUP(IE5,'Bases de Cálculo'!$B$9:$J$34,3,FALSE),HLOOKUP("UO",'Bases de Cálculo'!$B$37:$B$42,$C$2))</f>
        <v>KTEP</v>
      </c>
      <c r="IF9" s="22" t="str">
        <f>IF($C$2=1,VLOOKUP(IF5,'Bases de Cálculo'!$B$9:$J$34,3,FALSE),HLOOKUP("UO",'Bases de Cálculo'!$B$37:$B$42,$C$2))</f>
        <v>KTEP</v>
      </c>
      <c r="IH9" s="22" t="str">
        <f>IF($C$2=1,VLOOKUP(IH5,'Bases de Cálculo'!$B$9:$J$34,3,FALSE),HLOOKUP("UO",'Bases de Cálculo'!$B$37:$B$42,$C$2))</f>
        <v>KTEP</v>
      </c>
      <c r="II9" s="22" t="str">
        <f>IF($C$2=1,VLOOKUP(II5,'Bases de Cálculo'!$B$9:$J$34,3,FALSE),HLOOKUP("UO",'Bases de Cálculo'!$B$37:$B$42,$C$2))</f>
        <v>KTEP</v>
      </c>
      <c r="IJ9" s="22" t="str">
        <f>IF($C$2=1,VLOOKUP(IJ5,'Bases de Cálculo'!$B$9:$J$34,3,FALSE),HLOOKUP("UO",'Bases de Cálculo'!$B$37:$B$42,$C$2))</f>
        <v>KTEP</v>
      </c>
      <c r="IK9" s="22" t="str">
        <f>IF($C$2=1,VLOOKUP(IK5,'Bases de Cálculo'!$B$9:$J$34,3,FALSE),HLOOKUP("UO",'Bases de Cálculo'!$B$37:$B$42,$C$2))</f>
        <v>KTEP</v>
      </c>
      <c r="IL9" s="22" t="str">
        <f>IF($C$2=1,VLOOKUP(IL5,'Bases de Cálculo'!$B$9:$J$34,3,FALSE),HLOOKUP("UO",'Bases de Cálculo'!$B$37:$B$42,$C$2))</f>
        <v>KTEP</v>
      </c>
      <c r="IM9" s="22" t="str">
        <f>IF($C$2=1,VLOOKUP(IM5,'Bases de Cálculo'!$B$9:$J$34,3,FALSE),HLOOKUP("UO",'Bases de Cálculo'!$B$37:$B$42,$C$2))</f>
        <v>KTEP</v>
      </c>
      <c r="IN9" s="22" t="str">
        <f>IF($C$2=1,VLOOKUP(IN5,'Bases de Cálculo'!$B$9:$J$34,3,FALSE),HLOOKUP("UO",'Bases de Cálculo'!$B$37:$B$42,$C$2))</f>
        <v>KTEP</v>
      </c>
      <c r="IO9" s="22" t="str">
        <f>IF($C$2=1,VLOOKUP(IO5,'Bases de Cálculo'!$B$9:$J$34,3,FALSE),HLOOKUP("UO",'Bases de Cálculo'!$B$37:$B$42,$C$2))</f>
        <v>KTEP</v>
      </c>
      <c r="IP9" s="22" t="str">
        <f>IF($C$2=1,VLOOKUP(IP5,'Bases de Cálculo'!$B$9:$J$34,3,FALSE),HLOOKUP("UO",'Bases de Cálculo'!$B$37:$B$42,$C$2))</f>
        <v>KTEP</v>
      </c>
      <c r="IQ9" s="22" t="str">
        <f>IF($C$2=1,VLOOKUP(IQ5,'Bases de Cálculo'!$B$9:$J$34,3,FALSE),HLOOKUP("UO",'Bases de Cálculo'!$B$37:$B$42,$C$2))</f>
        <v>KTEP</v>
      </c>
      <c r="IR9" s="22" t="str">
        <f>IF($C$2=1,VLOOKUP(IR5,'Bases de Cálculo'!$B$9:$J$34,3,FALSE),HLOOKUP("UO",'Bases de Cálculo'!$B$37:$B$42,$C$2))</f>
        <v>KTEP</v>
      </c>
      <c r="IS9" s="22" t="str">
        <f>IF($C$2=1,VLOOKUP(IS5,'Bases de Cálculo'!$B$9:$J$34,3,FALSE),HLOOKUP("UO",'Bases de Cálculo'!$B$37:$B$42,$C$2))</f>
        <v>KTEP</v>
      </c>
      <c r="IT9" s="22" t="str">
        <f>IF($C$2=1,VLOOKUP(IT5,'Bases de Cálculo'!$B$9:$J$34,3,FALSE),HLOOKUP("UO",'Bases de Cálculo'!$B$37:$B$42,$C$2))</f>
        <v>KTEP</v>
      </c>
      <c r="IU9" s="22" t="str">
        <f>IF($C$2=1,VLOOKUP(IU5,'Bases de Cálculo'!$B$9:$J$34,3,FALSE),HLOOKUP("UO",'Bases de Cálculo'!$B$37:$B$42,$C$2))</f>
        <v>KTEP</v>
      </c>
      <c r="IV9" s="22" t="str">
        <f>IF($C$2=1,VLOOKUP(IV5,'Bases de Cálculo'!$B$9:$J$34,3,FALSE),HLOOKUP("UO",'Bases de Cálculo'!$B$37:$B$42,$C$2))</f>
        <v>KTEP</v>
      </c>
      <c r="IW9" s="22" t="str">
        <f>IF($C$2=1,VLOOKUP(IW5,'Bases de Cálculo'!$B$9:$J$34,3,FALSE),HLOOKUP("UO",'Bases de Cálculo'!$B$37:$B$42,$C$2))</f>
        <v>KTEP</v>
      </c>
      <c r="IY9" s="22" t="str">
        <f>IF($C$2=1,VLOOKUP(IY5,'Bases de Cálculo'!$B$9:$J$34,3,FALSE),HLOOKUP("UO",'Bases de Cálculo'!$B$37:$B$42,$C$2))</f>
        <v>KTEP</v>
      </c>
      <c r="IZ9" s="22" t="str">
        <f>IF($C$2=1,VLOOKUP(IZ5,'Bases de Cálculo'!$B$9:$J$34,3,FALSE),HLOOKUP("UO",'Bases de Cálculo'!$B$37:$B$42,$C$2))</f>
        <v>KTEP</v>
      </c>
      <c r="JA9" s="22" t="str">
        <f>IF($C$2=1,VLOOKUP(JA5,'Bases de Cálculo'!$B$9:$J$34,3,FALSE),HLOOKUP("UO",'Bases de Cálculo'!$B$37:$B$42,$C$2))</f>
        <v>KTEP</v>
      </c>
      <c r="JB9" s="22" t="str">
        <f>IF($C$2=1,VLOOKUP(JB5,'Bases de Cálculo'!$B$9:$J$34,3,FALSE),HLOOKUP("UO",'Bases de Cálculo'!$B$37:$B$42,$C$2))</f>
        <v>KTEP</v>
      </c>
      <c r="JC9" s="22" t="str">
        <f>IF($C$2=1,VLOOKUP(JC5,'Bases de Cálculo'!$B$9:$J$34,3,FALSE),HLOOKUP("UO",'Bases de Cálculo'!$B$37:$B$42,$C$2))</f>
        <v>KTEP</v>
      </c>
      <c r="JD9" s="22" t="str">
        <f>IF($C$2=1,VLOOKUP(JD5,'Bases de Cálculo'!$B$9:$J$34,3,FALSE),HLOOKUP("UO",'Bases de Cálculo'!$B$37:$B$42,$C$2))</f>
        <v>KTEP</v>
      </c>
      <c r="JE9" s="22" t="str">
        <f>IF($C$2=1,VLOOKUP(JE5,'Bases de Cálculo'!$B$9:$J$34,3,FALSE),HLOOKUP("UO",'Bases de Cálculo'!$B$37:$B$42,$C$2))</f>
        <v>KTEP</v>
      </c>
      <c r="JF9" s="22" t="str">
        <f>IF($C$2=1,VLOOKUP(JF5,'Bases de Cálculo'!$B$9:$J$34,3,FALSE),HLOOKUP("UO",'Bases de Cálculo'!$B$37:$B$42,$C$2))</f>
        <v>KTEP</v>
      </c>
      <c r="JG9" s="22" t="str">
        <f>IF($C$2=1,VLOOKUP(JG5,'Bases de Cálculo'!$B$9:$J$34,3,FALSE),HLOOKUP("UO",'Bases de Cálculo'!$B$37:$B$42,$C$2))</f>
        <v>KTEP</v>
      </c>
      <c r="JH9" s="22" t="str">
        <f>IF($C$2=1,VLOOKUP(JH5,'Bases de Cálculo'!$B$9:$J$34,3,FALSE),HLOOKUP("UO",'Bases de Cálculo'!$B$37:$B$42,$C$2))</f>
        <v>KTEP</v>
      </c>
      <c r="JI9" s="22" t="str">
        <f>IF($C$2=1,VLOOKUP(JI5,'Bases de Cálculo'!$B$9:$J$34,3,FALSE),HLOOKUP("UO",'Bases de Cálculo'!$B$37:$B$42,$C$2))</f>
        <v>KTEP</v>
      </c>
      <c r="JJ9" s="22" t="str">
        <f>IF($C$2=1,VLOOKUP(JJ5,'Bases de Cálculo'!$B$9:$J$34,3,FALSE),HLOOKUP("UO",'Bases de Cálculo'!$B$37:$B$42,$C$2))</f>
        <v>KTEP</v>
      </c>
      <c r="JK9" s="22" t="str">
        <f>IF($C$2=1,VLOOKUP(JK5,'Bases de Cálculo'!$B$9:$J$34,3,FALSE),HLOOKUP("UO",'Bases de Cálculo'!$B$37:$B$42,$C$2))</f>
        <v>KTEP</v>
      </c>
      <c r="JL9" s="22" t="str">
        <f>IF($C$2=1,VLOOKUP(JL5,'Bases de Cálculo'!$B$9:$J$34,3,FALSE),HLOOKUP("UO",'Bases de Cálculo'!$B$37:$B$42,$C$2))</f>
        <v>KTEP</v>
      </c>
      <c r="JM9" s="22" t="str">
        <f>IF($C$2=1,VLOOKUP(JM5,'Bases de Cálculo'!$B$9:$J$34,3,FALSE),HLOOKUP("UO",'Bases de Cálculo'!$B$37:$B$42,$C$2))</f>
        <v>KTEP</v>
      </c>
      <c r="JN9" s="22" t="str">
        <f>IF($C$2=1,VLOOKUP(JN5,'Bases de Cálculo'!$B$9:$J$34,3,FALSE),HLOOKUP("UO",'Bases de Cálculo'!$B$37:$B$42,$C$2))</f>
        <v>KTEP</v>
      </c>
      <c r="JP9" s="22" t="str">
        <f>IF($C$2=1,VLOOKUP(JP5,'Bases de Cálculo'!$B$9:$J$34,3,FALSE),HLOOKUP("UO",'Bases de Cálculo'!$B$37:$B$42,$C$2))</f>
        <v>KTEP</v>
      </c>
      <c r="JQ9" s="22" t="str">
        <f>IF($C$2=1,VLOOKUP(JQ5,'Bases de Cálculo'!$B$9:$J$34,3,FALSE),HLOOKUP("UO",'Bases de Cálculo'!$B$37:$B$42,$C$2))</f>
        <v>KTEP</v>
      </c>
      <c r="JR9" s="22" t="str">
        <f>IF($C$2=1,VLOOKUP(JR5,'Bases de Cálculo'!$B$9:$J$34,3,FALSE),HLOOKUP("UO",'Bases de Cálculo'!$B$37:$B$42,$C$2))</f>
        <v>KTEP</v>
      </c>
      <c r="JS9" s="22" t="str">
        <f>IF($C$2=1,VLOOKUP(JS5,'Bases de Cálculo'!$B$9:$J$34,3,FALSE),HLOOKUP("UO",'Bases de Cálculo'!$B$37:$B$42,$C$2))</f>
        <v>KTEP</v>
      </c>
      <c r="JT9" s="22" t="str">
        <f>IF($C$2=1,VLOOKUP(JT5,'Bases de Cálculo'!$B$9:$J$34,3,FALSE),HLOOKUP("UO",'Bases de Cálculo'!$B$37:$B$42,$C$2))</f>
        <v>KTEP</v>
      </c>
      <c r="JU9" s="22" t="str">
        <f>IF($C$2=1,VLOOKUP(JU5,'Bases de Cálculo'!$B$9:$J$34,3,FALSE),HLOOKUP("UO",'Bases de Cálculo'!$B$37:$B$42,$C$2))</f>
        <v>KTEP</v>
      </c>
      <c r="JV9" s="22" t="str">
        <f>IF($C$2=1,VLOOKUP(JV5,'Bases de Cálculo'!$B$9:$J$34,3,FALSE),HLOOKUP("UO",'Bases de Cálculo'!$B$37:$B$42,$C$2))</f>
        <v>KTEP</v>
      </c>
      <c r="JW9" s="22" t="str">
        <f>IF($C$2=1,VLOOKUP(JW5,'Bases de Cálculo'!$B$9:$J$34,3,FALSE),HLOOKUP("UO",'Bases de Cálculo'!$B$37:$B$42,$C$2))</f>
        <v>KTEP</v>
      </c>
      <c r="JX9" s="22" t="str">
        <f>IF($C$2=1,VLOOKUP(JX5,'Bases de Cálculo'!$B$9:$J$34,3,FALSE),HLOOKUP("UO",'Bases de Cálculo'!$B$37:$B$42,$C$2))</f>
        <v>KTEP</v>
      </c>
      <c r="JY9" s="22" t="str">
        <f>IF($C$2=1,VLOOKUP(JY5,'Bases de Cálculo'!$B$9:$J$34,3,FALSE),HLOOKUP("UO",'Bases de Cálculo'!$B$37:$B$42,$C$2))</f>
        <v>KTEP</v>
      </c>
      <c r="JZ9" s="22" t="str">
        <f>IF($C$2=1,VLOOKUP(JZ5,'Bases de Cálculo'!$B$9:$J$34,3,FALSE),HLOOKUP("UO",'Bases de Cálculo'!$B$37:$B$42,$C$2))</f>
        <v>KTEP</v>
      </c>
      <c r="KA9" s="22" t="str">
        <f>IF($C$2=1,VLOOKUP(KA5,'Bases de Cálculo'!$B$9:$J$34,3,FALSE),HLOOKUP("UO",'Bases de Cálculo'!$B$37:$B$42,$C$2))</f>
        <v>KTEP</v>
      </c>
      <c r="KB9" s="22" t="str">
        <f>IF($C$2=1,VLOOKUP(KB5,'Bases de Cálculo'!$B$9:$J$34,3,FALSE),HLOOKUP("UO",'Bases de Cálculo'!$B$37:$B$42,$C$2))</f>
        <v>KTEP</v>
      </c>
      <c r="KC9" s="22" t="str">
        <f>IF($C$2=1,VLOOKUP(KC5,'Bases de Cálculo'!$B$9:$J$34,3,FALSE),HLOOKUP("UO",'Bases de Cálculo'!$B$37:$B$42,$C$2))</f>
        <v>KTEP</v>
      </c>
      <c r="KD9" s="22" t="str">
        <f>IF($C$2=1,VLOOKUP(KD5,'Bases de Cálculo'!$B$9:$J$34,3,FALSE),HLOOKUP("UO",'Bases de Cálculo'!$B$37:$B$42,$C$2))</f>
        <v>KTEP</v>
      </c>
      <c r="KE9" s="22" t="str">
        <f>IF($C$2=1,VLOOKUP(KE5,'Bases de Cálculo'!$B$9:$J$34,3,FALSE),HLOOKUP("UO",'Bases de Cálculo'!$B$37:$B$42,$C$2))</f>
        <v>KTEP</v>
      </c>
      <c r="KG9" s="22" t="str">
        <f>IF($C$2=1,VLOOKUP(KG5,'Bases de Cálculo'!$B$9:$J$34,3,FALSE),HLOOKUP("UO",'Bases de Cálculo'!$B$37:$B$42,$C$2))</f>
        <v>KTEP</v>
      </c>
      <c r="KH9" s="22" t="str">
        <f>IF($C$2=1,VLOOKUP(KH5,'Bases de Cálculo'!$B$9:$J$34,3,FALSE),HLOOKUP("UO",'Bases de Cálculo'!$B$37:$B$42,$C$2))</f>
        <v>KTEP</v>
      </c>
      <c r="KI9" s="22" t="str">
        <f>IF($C$2=1,VLOOKUP(KI5,'Bases de Cálculo'!$B$9:$J$34,3,FALSE),HLOOKUP("UO",'Bases de Cálculo'!$B$37:$B$42,$C$2))</f>
        <v>KTEP</v>
      </c>
      <c r="KJ9" s="22" t="str">
        <f>IF($C$2=1,VLOOKUP(KJ5,'Bases de Cálculo'!$B$9:$J$34,3,FALSE),HLOOKUP("UO",'Bases de Cálculo'!$B$37:$B$42,$C$2))</f>
        <v>KTEP</v>
      </c>
      <c r="KK9" s="22" t="str">
        <f>IF($C$2=1,VLOOKUP(KK5,'Bases de Cálculo'!$B$9:$J$34,3,FALSE),HLOOKUP("UO",'Bases de Cálculo'!$B$37:$B$42,$C$2))</f>
        <v>KTEP</v>
      </c>
      <c r="KL9" s="22" t="str">
        <f>IF($C$2=1,VLOOKUP(KL5,'Bases de Cálculo'!$B$9:$J$34,3,FALSE),HLOOKUP("UO",'Bases de Cálculo'!$B$37:$B$42,$C$2))</f>
        <v>KTEP</v>
      </c>
      <c r="KM9" s="22" t="str">
        <f>IF($C$2=1,VLOOKUP(KM5,'Bases de Cálculo'!$B$9:$J$34,3,FALSE),HLOOKUP("UO",'Bases de Cálculo'!$B$37:$B$42,$C$2))</f>
        <v>KTEP</v>
      </c>
      <c r="KN9" s="22" t="str">
        <f>IF($C$2=1,VLOOKUP(KN5,'Bases de Cálculo'!$B$9:$J$34,3,FALSE),HLOOKUP("UO",'Bases de Cálculo'!$B$37:$B$42,$C$2))</f>
        <v>KTEP</v>
      </c>
      <c r="KO9" s="22" t="str">
        <f>IF($C$2=1,VLOOKUP(KO5,'Bases de Cálculo'!$B$9:$J$34,3,FALSE),HLOOKUP("UO",'Bases de Cálculo'!$B$37:$B$42,$C$2))</f>
        <v>KTEP</v>
      </c>
      <c r="KP9" s="22" t="str">
        <f>IF($C$2=1,VLOOKUP(KP5,'Bases de Cálculo'!$B$9:$J$34,3,FALSE),HLOOKUP("UO",'Bases de Cálculo'!$B$37:$B$42,$C$2))</f>
        <v>KTEP</v>
      </c>
      <c r="KQ9" s="22" t="str">
        <f>IF($C$2=1,VLOOKUP(KQ5,'Bases de Cálculo'!$B$9:$J$34,3,FALSE),HLOOKUP("UO",'Bases de Cálculo'!$B$37:$B$42,$C$2))</f>
        <v>KTEP</v>
      </c>
      <c r="KR9" s="22" t="str">
        <f>IF($C$2=1,VLOOKUP(KR5,'Bases de Cálculo'!$B$9:$J$34,3,FALSE),HLOOKUP("UO",'Bases de Cálculo'!$B$37:$B$42,$C$2))</f>
        <v>KTEP</v>
      </c>
      <c r="KS9" s="22" t="str">
        <f>IF($C$2=1,VLOOKUP(KS5,'Bases de Cálculo'!$B$9:$J$34,3,FALSE),HLOOKUP("UO",'Bases de Cálculo'!$B$37:$B$42,$C$2))</f>
        <v>KTEP</v>
      </c>
      <c r="KT9" s="22" t="str">
        <f>IF($C$2=1,VLOOKUP(KT5,'Bases de Cálculo'!$B$9:$J$34,3,FALSE),HLOOKUP("UO",'Bases de Cálculo'!$B$37:$B$42,$C$2))</f>
        <v>KTEP</v>
      </c>
      <c r="KU9" s="22" t="str">
        <f>IF($C$2=1,VLOOKUP(KU5,'Bases de Cálculo'!$B$9:$J$34,3,FALSE),HLOOKUP("UO",'Bases de Cálculo'!$B$37:$B$42,$C$2))</f>
        <v>KTEP</v>
      </c>
      <c r="KV9" s="22" t="str">
        <f>IF($C$2=1,VLOOKUP(KV5,'Bases de Cálculo'!$B$9:$J$34,3,FALSE),HLOOKUP("UO",'Bases de Cálculo'!$B$37:$B$42,$C$2))</f>
        <v>KTEP</v>
      </c>
      <c r="KX9" s="22" t="str">
        <f>IF($C$2=1,VLOOKUP(KX5,'Bases de Cálculo'!$B$9:$J$34,3,FALSE),HLOOKUP("UO",'Bases de Cálculo'!$B$37:$B$42,$C$2))</f>
        <v>KTEP</v>
      </c>
      <c r="KY9" s="22" t="str">
        <f>IF($C$2=1,VLOOKUP(KY5,'Bases de Cálculo'!$B$9:$J$34,3,FALSE),HLOOKUP("UO",'Bases de Cálculo'!$B$37:$B$42,$C$2))</f>
        <v>KTEP</v>
      </c>
      <c r="KZ9" s="22" t="str">
        <f>IF($C$2=1,VLOOKUP(KZ5,'Bases de Cálculo'!$B$9:$J$34,3,FALSE),HLOOKUP("UO",'Bases de Cálculo'!$B$37:$B$42,$C$2))</f>
        <v>KTEP</v>
      </c>
      <c r="LA9" s="22" t="str">
        <f>IF($C$2=1,VLOOKUP(LA5,'Bases de Cálculo'!$B$9:$J$34,3,FALSE),HLOOKUP("UO",'Bases de Cálculo'!$B$37:$B$42,$C$2))</f>
        <v>KTEP</v>
      </c>
      <c r="LB9" s="22" t="str">
        <f>IF($C$2=1,VLOOKUP(LB5,'Bases de Cálculo'!$B$9:$J$34,3,FALSE),HLOOKUP("UO",'Bases de Cálculo'!$B$37:$B$42,$C$2))</f>
        <v>KTEP</v>
      </c>
      <c r="LC9" s="22" t="str">
        <f>IF($C$2=1,VLOOKUP(LC5,'Bases de Cálculo'!$B$9:$J$34,3,FALSE),HLOOKUP("UO",'Bases de Cálculo'!$B$37:$B$42,$C$2))</f>
        <v>KTEP</v>
      </c>
      <c r="LD9" s="22" t="str">
        <f>IF($C$2=1,VLOOKUP(LD5,'Bases de Cálculo'!$B$9:$J$34,3,FALSE),HLOOKUP("UO",'Bases de Cálculo'!$B$37:$B$42,$C$2))</f>
        <v>KTEP</v>
      </c>
      <c r="LE9" s="22" t="str">
        <f>IF($C$2=1,VLOOKUP(LE5,'Bases de Cálculo'!$B$9:$J$34,3,FALSE),HLOOKUP("UO",'Bases de Cálculo'!$B$37:$B$42,$C$2))</f>
        <v>KTEP</v>
      </c>
      <c r="LF9" s="22" t="str">
        <f>IF($C$2=1,VLOOKUP(LF5,'Bases de Cálculo'!$B$9:$J$34,3,FALSE),HLOOKUP("UO",'Bases de Cálculo'!$B$37:$B$42,$C$2))</f>
        <v>KTEP</v>
      </c>
      <c r="LG9" s="22" t="str">
        <f>IF($C$2=1,VLOOKUP(LG5,'Bases de Cálculo'!$B$9:$J$34,3,FALSE),HLOOKUP("UO",'Bases de Cálculo'!$B$37:$B$42,$C$2))</f>
        <v>KTEP</v>
      </c>
      <c r="LH9" s="22" t="str">
        <f>IF($C$2=1,VLOOKUP(LH5,'Bases de Cálculo'!$B$9:$J$34,3,FALSE),HLOOKUP("UO",'Bases de Cálculo'!$B$37:$B$42,$C$2))</f>
        <v>KTEP</v>
      </c>
      <c r="LI9" s="22" t="str">
        <f>IF($C$2=1,VLOOKUP(LI5,'Bases de Cálculo'!$B$9:$J$34,3,FALSE),HLOOKUP("UO",'Bases de Cálculo'!$B$37:$B$42,$C$2))</f>
        <v>KTEP</v>
      </c>
      <c r="LJ9" s="22" t="str">
        <f>IF($C$2=1,VLOOKUP(LJ5,'Bases de Cálculo'!$B$9:$J$34,3,FALSE),HLOOKUP("UO",'Bases de Cálculo'!$B$37:$B$42,$C$2))</f>
        <v>KTEP</v>
      </c>
      <c r="LK9" s="22" t="str">
        <f>IF($C$2=1,VLOOKUP(LK5,'Bases de Cálculo'!$B$9:$J$34,3,FALSE),HLOOKUP("UO",'Bases de Cálculo'!$B$37:$B$42,$C$2))</f>
        <v>KTEP</v>
      </c>
      <c r="LL9" s="22" t="str">
        <f>IF($C$2=1,VLOOKUP(LL5,'Bases de Cálculo'!$B$9:$J$34,3,FALSE),HLOOKUP("UO",'Bases de Cálculo'!$B$37:$B$42,$C$2))</f>
        <v>KTEP</v>
      </c>
      <c r="LM9" s="22" t="str">
        <f>IF($C$2=1,VLOOKUP(LM5,'Bases de Cálculo'!$B$9:$J$34,3,FALSE),HLOOKUP("UO",'Bases de Cálculo'!$B$37:$B$42,$C$2))</f>
        <v>KTEP</v>
      </c>
    </row>
    <row r="10" spans="1:326" s="9" customFormat="1" ht="15.75" x14ac:dyDescent="0.2">
      <c r="A10" s="160">
        <v>5</v>
      </c>
      <c r="B10" s="64" t="s">
        <v>1</v>
      </c>
      <c r="C10" s="13"/>
      <c r="D10" s="77" t="e">
        <f>D11+D12+D24+D25-D26-D27-D28-D29+D30-D31-D32</f>
        <v>#N/A</v>
      </c>
      <c r="E10" s="77" t="e">
        <f t="shared" ref="E10:S10" si="108">E11+E12+E24+E25-E26-E27-E28-E29+E30-E31-E32</f>
        <v>#N/A</v>
      </c>
      <c r="F10" s="77" t="e">
        <f t="shared" si="108"/>
        <v>#N/A</v>
      </c>
      <c r="G10" s="77" t="e">
        <f t="shared" si="108"/>
        <v>#N/A</v>
      </c>
      <c r="H10" s="77" t="e">
        <f t="shared" si="108"/>
        <v>#N/A</v>
      </c>
      <c r="I10" s="77" t="e">
        <f t="shared" si="108"/>
        <v>#N/A</v>
      </c>
      <c r="J10" s="77">
        <f t="shared" si="108"/>
        <v>1731.3296137720977</v>
      </c>
      <c r="K10" s="77">
        <f t="shared" si="108"/>
        <v>1957.4284009329085</v>
      </c>
      <c r="L10" s="77">
        <f t="shared" si="108"/>
        <v>1714.1783826055062</v>
      </c>
      <c r="M10" s="77">
        <f t="shared" si="108"/>
        <v>2163.0397618749325</v>
      </c>
      <c r="N10" s="77">
        <f t="shared" si="108"/>
        <v>1753.588281685712</v>
      </c>
      <c r="O10" s="77">
        <f t="shared" si="108"/>
        <v>1894.7941114155706</v>
      </c>
      <c r="P10" s="77">
        <f t="shared" si="108"/>
        <v>1679.5780493805103</v>
      </c>
      <c r="Q10" s="77">
        <f t="shared" si="108"/>
        <v>1768.4106515373996</v>
      </c>
      <c r="R10" s="77">
        <f t="shared" si="108"/>
        <v>1924.3641943698931</v>
      </c>
      <c r="S10" s="77">
        <f t="shared" si="108"/>
        <v>1765.7867681103551</v>
      </c>
      <c r="U10" s="77" t="e">
        <f t="shared" ref="U10" si="109">U11+U12+U24+U25-U26-U27-U28-U29+U30-U31-U32</f>
        <v>#N/A</v>
      </c>
      <c r="V10" s="77" t="e">
        <f t="shared" ref="V10" si="110">V11+V12+V24+V25-V26-V27-V28-V29+V30-V31-V32</f>
        <v>#N/A</v>
      </c>
      <c r="W10" s="77" t="e">
        <f t="shared" ref="W10" si="111">W11+W12+W24+W25-W26-W27-W28-W29+W30-W31-W32</f>
        <v>#N/A</v>
      </c>
      <c r="X10" s="77" t="e">
        <f t="shared" ref="X10" si="112">X11+X12+X24+X25-X26-X27-X28-X29+X30-X31-X32</f>
        <v>#N/A</v>
      </c>
      <c r="Y10" s="77" t="e">
        <f t="shared" ref="Y10" si="113">Y11+Y12+Y24+Y25-Y26-Y27-Y28-Y29+Y30-Y31-Y32</f>
        <v>#N/A</v>
      </c>
      <c r="Z10" s="77" t="e">
        <f t="shared" ref="Z10" si="114">Z11+Z12+Z24+Z25-Z26-Z27-Z28-Z29+Z30-Z31-Z32</f>
        <v>#N/A</v>
      </c>
      <c r="AA10" s="77">
        <f t="shared" ref="AA10" si="115">AA11+AA12+AA24+AA25-AA26-AA27-AA28-AA29+AA30-AA31-AA32</f>
        <v>1998.7655625983271</v>
      </c>
      <c r="AB10" s="77">
        <f t="shared" ref="AB10" si="116">AB11+AB12+AB24+AB25-AB26-AB27-AB28-AB29+AB30-AB31-AB32</f>
        <v>1195.2806734524195</v>
      </c>
      <c r="AC10" s="77">
        <f t="shared" ref="AC10" si="117">AC11+AC12+AC24+AC25-AC26-AC27-AC28-AC29+AC30-AC31-AC32</f>
        <v>2285.1370369073461</v>
      </c>
      <c r="AD10" s="77">
        <f t="shared" ref="AD10" si="118">AD11+AD12+AD24+AD25-AD26-AD27-AD28-AD29+AD30-AD31-AD32</f>
        <v>2028.3341751410762</v>
      </c>
      <c r="AE10" s="77">
        <f t="shared" ref="AE10" si="119">AE11+AE12+AE24+AE25-AE26-AE27-AE28-AE29+AE30-AE31-AE32</f>
        <v>1899.8296951091934</v>
      </c>
      <c r="AF10" s="77">
        <f t="shared" ref="AF10" si="120">AF11+AF12+AF24+AF25-AF26-AF27-AF28-AF29+AF30-AF31-AF32</f>
        <v>1809.4476827156075</v>
      </c>
      <c r="AG10" s="77">
        <f t="shared" ref="AG10" si="121">AG11+AG12+AG24+AG25-AG26-AG27-AG28-AG29+AG30-AG31-AG32</f>
        <v>2397.2415396854012</v>
      </c>
      <c r="AH10" s="77">
        <f t="shared" ref="AH10" si="122">AH11+AH12+AH24+AH25-AH26-AH27-AH28-AH29+AH30-AH31-AH32</f>
        <v>2092.5754273706007</v>
      </c>
      <c r="AI10" s="77">
        <f t="shared" ref="AI10" si="123">AI11+AI12+AI24+AI25-AI26-AI27-AI28-AI29+AI30-AI31-AI32</f>
        <v>1987.1386709706039</v>
      </c>
      <c r="AJ10" s="77">
        <f t="shared" ref="AJ10" si="124">AJ11+AJ12+AJ24+AJ25-AJ26-AJ27-AJ28-AJ29+AJ30-AJ31-AJ32</f>
        <v>2336.7205981590819</v>
      </c>
      <c r="AL10" s="77" t="e">
        <f t="shared" ref="AL10" si="125">AL11+AL12+AL24+AL25-AL26-AL27-AL28-AL29+AL30-AL31-AL32</f>
        <v>#N/A</v>
      </c>
      <c r="AM10" s="77" t="e">
        <f t="shared" ref="AM10" si="126">AM11+AM12+AM24+AM25-AM26-AM27-AM28-AM29+AM30-AM31-AM32</f>
        <v>#N/A</v>
      </c>
      <c r="AN10" s="77" t="e">
        <f t="shared" ref="AN10" si="127">AN11+AN12+AN24+AN25-AN26-AN27-AN28-AN29+AN30-AN31-AN32</f>
        <v>#N/A</v>
      </c>
      <c r="AO10" s="77" t="e">
        <f t="shared" ref="AO10" si="128">AO11+AO12+AO24+AO25-AO26-AO27-AO28-AO29+AO30-AO31-AO32</f>
        <v>#N/A</v>
      </c>
      <c r="AP10" s="77" t="e">
        <f t="shared" ref="AP10" si="129">AP11+AP12+AP24+AP25-AP26-AP27-AP28-AP29+AP30-AP31-AP32</f>
        <v>#N/A</v>
      </c>
      <c r="AQ10" s="77" t="e">
        <f t="shared" ref="AQ10" si="130">AQ11+AQ12+AQ24+AQ25-AQ26-AQ27-AQ28-AQ29+AQ30-AQ31-AQ32</f>
        <v>#N/A</v>
      </c>
      <c r="AR10" s="77">
        <f t="shared" ref="AR10" si="131">AR11+AR12+AR24+AR25-AR26-AR27-AR28-AR29+AR30-AR31-AR32</f>
        <v>4536.7146006262919</v>
      </c>
      <c r="AS10" s="77">
        <f t="shared" ref="AS10" si="132">AS11+AS12+AS24+AS25-AS26-AS27-AS28-AS29+AS30-AS31-AS32</f>
        <v>4799.0419886023519</v>
      </c>
      <c r="AT10" s="77">
        <f t="shared" ref="AT10" si="133">AT11+AT12+AT24+AT25-AT26-AT27-AT28-AT29+AT30-AT31-AT32</f>
        <v>8317.2386515279868</v>
      </c>
      <c r="AU10" s="77">
        <f t="shared" ref="AU10" si="134">AU11+AU12+AU24+AU25-AU26-AU27-AU28-AU29+AU30-AU31-AU32</f>
        <v>9209.0548586653058</v>
      </c>
      <c r="AV10" s="77">
        <f t="shared" ref="AV10" si="135">AV11+AV12+AV24+AV25-AV26-AV27-AV28-AV29+AV30-AV31-AV32</f>
        <v>5859.2997016469453</v>
      </c>
      <c r="AW10" s="77">
        <f t="shared" ref="AW10" si="136">AW11+AW12+AW24+AW25-AW26-AW27-AW28-AW29+AW30-AW31-AW32</f>
        <v>5966.8546599159818</v>
      </c>
      <c r="AX10" s="77">
        <f t="shared" ref="AX10" si="137">AX11+AX12+AX24+AX25-AX26-AX27-AX28-AX29+AX30-AX31-AX32</f>
        <v>6841.9617817142425</v>
      </c>
      <c r="AY10" s="77">
        <f t="shared" ref="AY10" si="138">AY11+AY12+AY24+AY25-AY26-AY27-AY28-AY29+AY30-AY31-AY32</f>
        <v>7068.6682805132114</v>
      </c>
      <c r="AZ10" s="77">
        <f t="shared" ref="AZ10" si="139">AZ11+AZ12+AZ24+AZ25-AZ26-AZ27-AZ28-AZ29+AZ30-AZ31-AZ32</f>
        <v>7300.2163235066473</v>
      </c>
      <c r="BA10" s="77">
        <f t="shared" ref="BA10" si="140">BA11+BA12+BA24+BA25-BA26-BA27-BA28-BA29+BA30-BA31-BA32</f>
        <v>7045.7964774871907</v>
      </c>
      <c r="BC10" s="77" t="e">
        <f t="shared" ref="BC10" si="141">BC11+BC12+BC24+BC25-BC26-BC27-BC28-BC29+BC30-BC31-BC32</f>
        <v>#N/A</v>
      </c>
      <c r="BD10" s="77" t="e">
        <f t="shared" ref="BD10" si="142">BD11+BD12+BD24+BD25-BD26-BD27-BD28-BD29+BD30-BD31-BD32</f>
        <v>#N/A</v>
      </c>
      <c r="BE10" s="77" t="e">
        <f t="shared" ref="BE10" si="143">BE11+BE12+BE24+BE25-BE26-BE27-BE28-BE29+BE30-BE31-BE32</f>
        <v>#N/A</v>
      </c>
      <c r="BF10" s="77" t="e">
        <f t="shared" ref="BF10" si="144">BF11+BF12+BF24+BF25-BF26-BF27-BF28-BF29+BF30-BF31-BF32</f>
        <v>#N/A</v>
      </c>
      <c r="BG10" s="77" t="e">
        <f t="shared" ref="BG10" si="145">BG11+BG12+BG24+BG25-BG26-BG27-BG28-BG29+BG30-BG31-BG32</f>
        <v>#N/A</v>
      </c>
      <c r="BH10" s="77" t="e">
        <f t="shared" ref="BH10" si="146">BH11+BH12+BH24+BH25-BH26-BH27-BH28-BH29+BH30-BH31-BH32</f>
        <v>#N/A</v>
      </c>
      <c r="BI10" s="77">
        <f t="shared" ref="BI10" si="147">BI11+BI12+BI24+BI25-BI26-BI27-BI28-BI29+BI30-BI31-BI32</f>
        <v>9.0949470177292824E-13</v>
      </c>
      <c r="BJ10" s="77">
        <f t="shared" ref="BJ10" si="148">BJ11+BJ12+BJ24+BJ25-BJ26-BJ27-BJ28-BJ29+BJ30-BJ31-BJ32</f>
        <v>0</v>
      </c>
      <c r="BK10" s="77">
        <f t="shared" ref="BK10" si="149">BK11+BK12+BK24+BK25-BK26-BK27-BK28-BK29+BK30-BK31-BK32</f>
        <v>0</v>
      </c>
      <c r="BL10" s="77">
        <f t="shared" ref="BL10" si="150">BL11+BL12+BL24+BL25-BL26-BL27-BL28-BL29+BL30-BL31-BL32</f>
        <v>0</v>
      </c>
      <c r="BM10" s="77">
        <f t="shared" ref="BM10" si="151">BM11+BM12+BM24+BM25-BM26-BM27-BM28-BM29+BM30-BM31-BM32</f>
        <v>0</v>
      </c>
      <c r="BN10" s="77">
        <f t="shared" ref="BN10" si="152">BN11+BN12+BN24+BN25-BN26-BN27-BN28-BN29+BN30-BN31-BN32</f>
        <v>0</v>
      </c>
      <c r="BO10" s="77">
        <f t="shared" ref="BO10" si="153">BO11+BO12+BO24+BO25-BO26-BO27-BO28-BO29+BO30-BO31-BO32</f>
        <v>0</v>
      </c>
      <c r="BP10" s="77">
        <f t="shared" ref="BP10" si="154">BP11+BP12+BP24+BP25-BP26-BP27-BP28-BP29+BP30-BP31-BP32</f>
        <v>0</v>
      </c>
      <c r="BQ10" s="77">
        <f t="shared" ref="BQ10" si="155">BQ11+BQ12+BQ24+BQ25-BQ26-BQ27-BQ28-BQ29+BQ30-BQ31-BQ32</f>
        <v>0</v>
      </c>
      <c r="BR10" s="77">
        <f t="shared" ref="BR10" si="156">BR11+BR12+BR24+BR25-BR26-BR27-BR28-BR29+BR30-BR31-BR32</f>
        <v>-9.0949470177292824E-13</v>
      </c>
      <c r="BT10" s="77" t="e">
        <f t="shared" ref="BT10" si="157">BT11+BT12+BT24+BT25-BT26-BT27-BT28-BT29+BT30-BT31-BT32</f>
        <v>#N/A</v>
      </c>
      <c r="BU10" s="77" t="e">
        <f t="shared" ref="BU10" si="158">BU11+BU12+BU24+BU25-BU26-BU27-BU28-BU29+BU30-BU31-BU32</f>
        <v>#N/A</v>
      </c>
      <c r="BV10" s="77" t="e">
        <f t="shared" ref="BV10" si="159">BV11+BV12+BV24+BV25-BV26-BV27-BV28-BV29+BV30-BV31-BV32</f>
        <v>#N/A</v>
      </c>
      <c r="BW10" s="77" t="e">
        <f t="shared" ref="BW10" si="160">BW11+BW12+BW24+BW25-BW26-BW27-BW28-BW29+BW30-BW31-BW32</f>
        <v>#N/A</v>
      </c>
      <c r="BX10" s="77" t="e">
        <f t="shared" ref="BX10" si="161">BX11+BX12+BX24+BX25-BX26-BX27-BX28-BX29+BX30-BX31-BX32</f>
        <v>#N/A</v>
      </c>
      <c r="BY10" s="77" t="e">
        <f t="shared" ref="BY10" si="162">BY11+BY12+BY24+BY25-BY26-BY27-BY28-BY29+BY30-BY31-BY32</f>
        <v>#N/A</v>
      </c>
      <c r="BZ10" s="77">
        <f t="shared" ref="BZ10" si="163">BZ11+BZ12+BZ24+BZ25-BZ26-BZ27-BZ28-BZ29+BZ30-BZ31-BZ32</f>
        <v>1848.180760195283</v>
      </c>
      <c r="CA10" s="77">
        <f t="shared" ref="CA10" si="164">CA11+CA12+CA24+CA25-CA26-CA27-CA28-CA29+CA30-CA31-CA32</f>
        <v>1812.2022375092906</v>
      </c>
      <c r="CB10" s="77">
        <f t="shared" ref="CB10" si="165">CB11+CB12+CB24+CB25-CB26-CB27-CB28-CB29+CB30-CB31-CB32</f>
        <v>1784.9401846834708</v>
      </c>
      <c r="CC10" s="77">
        <f t="shared" ref="CC10" si="166">CC11+CC12+CC24+CC25-CC26-CC27-CC28-CC29+CC30-CC31-CC32</f>
        <v>1756.3701377910015</v>
      </c>
      <c r="CD10" s="77">
        <f t="shared" ref="CD10" si="167">CD11+CD12+CD24+CD25-CD26-CD27-CD28-CD29+CD30-CD31-CD32</f>
        <v>1713.8440142008797</v>
      </c>
      <c r="CE10" s="77">
        <f t="shared" ref="CE10" si="168">CE11+CE12+CE24+CE25-CE26-CE27-CE28-CE29+CE30-CE31-CE32</f>
        <v>1669.275250835761</v>
      </c>
      <c r="CF10" s="77">
        <f t="shared" ref="CF10" si="169">CF11+CF12+CF24+CF25-CF26-CF27-CF28-CF29+CF30-CF31-CF32</f>
        <v>1628.3928665767153</v>
      </c>
      <c r="CG10" s="77">
        <f t="shared" ref="CG10" si="170">CG11+CG12+CG24+CG25-CG26-CG27-CG28-CG29+CG30-CG31-CG32</f>
        <v>1581.8514374266581</v>
      </c>
      <c r="CH10" s="77">
        <f t="shared" ref="CH10" si="171">CH11+CH12+CH24+CH25-CH26-CH27-CH28-CH29+CH30-CH31-CH32</f>
        <v>1539.6023686216352</v>
      </c>
      <c r="CI10" s="77">
        <f t="shared" ref="CI10" si="172">CI11+CI12+CI24+CI25-CI26-CI27-CI28-CI29+CI30-CI31-CI32</f>
        <v>1491.6471194319258</v>
      </c>
      <c r="CK10" s="77" t="e">
        <f t="shared" ref="CK10" si="173">CK11+CK12+CK24+CK25-CK26-CK27-CK28-CK29+CK30-CK31-CK32</f>
        <v>#N/A</v>
      </c>
      <c r="CL10" s="77" t="e">
        <f t="shared" ref="CL10" si="174">CL11+CL12+CL24+CL25-CL26-CL27-CL28-CL29+CL30-CL31-CL32</f>
        <v>#N/A</v>
      </c>
      <c r="CM10" s="77" t="e">
        <f t="shared" ref="CM10" si="175">CM11+CM12+CM24+CM25-CM26-CM27-CM28-CM29+CM30-CM31-CM32</f>
        <v>#N/A</v>
      </c>
      <c r="CN10" s="77" t="e">
        <f t="shared" ref="CN10" si="176">CN11+CN12+CN24+CN25-CN26-CN27-CN28-CN29+CN30-CN31-CN32</f>
        <v>#N/A</v>
      </c>
      <c r="CO10" s="77" t="e">
        <f t="shared" ref="CO10" si="177">CO11+CO12+CO24+CO25-CO26-CO27-CO28-CO29+CO30-CO31-CO32</f>
        <v>#N/A</v>
      </c>
      <c r="CP10" s="77" t="e">
        <f t="shared" ref="CP10" si="178">CP11+CP12+CP24+CP25-CP26-CP27-CP28-CP29+CP30-CP31-CP32</f>
        <v>#N/A</v>
      </c>
      <c r="CQ10" s="77">
        <f t="shared" ref="CQ10" si="179">CQ11+CQ12+CQ24+CQ25-CQ26-CQ27-CQ28-CQ29+CQ30-CQ31-CQ32</f>
        <v>85.011662260452425</v>
      </c>
      <c r="CR10" s="77">
        <f t="shared" ref="CR10" si="180">CR11+CR12+CR24+CR25-CR26-CR27-CR28-CR29+CR30-CR31-CR32</f>
        <v>42.761891740653709</v>
      </c>
      <c r="CS10" s="77">
        <f t="shared" ref="CS10" si="181">CS11+CS12+CS24+CS25-CS26-CS27-CS28-CS29+CS30-CS31-CS32</f>
        <v>41.735451145802685</v>
      </c>
      <c r="CT10" s="77">
        <f t="shared" ref="CT10" si="182">CT11+CT12+CT24+CT25-CT26-CT27-CT28-CT29+CT30-CT31-CT32</f>
        <v>36.269111584382749</v>
      </c>
      <c r="CU10" s="77">
        <f t="shared" ref="CU10" si="183">CU11+CU12+CU24+CU25-CU26-CU27-CU28-CU29+CU30-CU31-CU32</f>
        <v>617.50760100055174</v>
      </c>
      <c r="CV10" s="77">
        <f t="shared" ref="CV10" si="184">CV11+CV12+CV24+CV25-CV26-CV27-CV28-CV29+CV30-CV31-CV32</f>
        <v>1090.4524230081304</v>
      </c>
      <c r="CW10" s="77">
        <f t="shared" ref="CW10" si="185">CW11+CW12+CW24+CW25-CW26-CW27-CW28-CW29+CW30-CW31-CW32</f>
        <v>368.89948211264033</v>
      </c>
      <c r="CX10" s="77">
        <f t="shared" ref="CX10" si="186">CX11+CX12+CX24+CX25-CX26-CX27-CX28-CX29+CX30-CX31-CX32</f>
        <v>2123.6539491608855</v>
      </c>
      <c r="CY10" s="77">
        <f t="shared" ref="CY10" si="187">CY11+CY12+CY24+CY25-CY26-CY27-CY28-CY29+CY30-CY31-CY32</f>
        <v>1141.1981776033936</v>
      </c>
      <c r="CZ10" s="77">
        <f t="shared" ref="CZ10" si="188">CZ11+CZ12+CZ24+CZ25-CZ26-CZ27-CZ28-CZ29+CZ30-CZ31-CZ32</f>
        <v>10.215673626917123</v>
      </c>
      <c r="DB10" s="77" t="e">
        <f t="shared" ref="DB10" si="189">DB11+DB12+DB24+DB25-DB26-DB27-DB28-DB29+DB30-DB31-DB32</f>
        <v>#N/A</v>
      </c>
      <c r="DC10" s="77" t="e">
        <f t="shared" ref="DC10" si="190">DC11+DC12+DC24+DC25-DC26-DC27-DC28-DC29+DC30-DC31-DC32</f>
        <v>#N/A</v>
      </c>
      <c r="DD10" s="77" t="e">
        <f t="shared" ref="DD10" si="191">DD11+DD12+DD24+DD25-DD26-DD27-DD28-DD29+DD30-DD31-DD32</f>
        <v>#N/A</v>
      </c>
      <c r="DE10" s="77" t="e">
        <f t="shared" ref="DE10" si="192">DE11+DE12+DE24+DE25-DE26-DE27-DE28-DE29+DE30-DE31-DE32</f>
        <v>#N/A</v>
      </c>
      <c r="DF10" s="77" t="e">
        <f t="shared" ref="DF10" si="193">DF11+DF12+DF24+DF25-DF26-DF27-DF28-DF29+DF30-DF31-DF32</f>
        <v>#N/A</v>
      </c>
      <c r="DG10" s="77" t="e">
        <f t="shared" ref="DG10" si="194">DG11+DG12+DG24+DG25-DG26-DG27-DG28-DG29+DG30-DG31-DG32</f>
        <v>#N/A</v>
      </c>
      <c r="DH10" s="77">
        <f t="shared" ref="DH10" si="195">DH11+DH12+DH24+DH25-DH26-DH27-DH28-DH29+DH30-DH31-DH32</f>
        <v>63.750062949113826</v>
      </c>
      <c r="DI10" s="77">
        <f t="shared" ref="DI10" si="196">DI11+DI12+DI24+DI25-DI26-DI27-DI28-DI29+DI30-DI31-DI32</f>
        <v>48.451373512389303</v>
      </c>
      <c r="DJ10" s="77">
        <f t="shared" ref="DJ10" si="197">DJ11+DJ12+DJ24+DJ25-DJ26-DJ27-DJ28-DJ29+DJ30-DJ31-DJ32</f>
        <v>88.087074497187572</v>
      </c>
      <c r="DK10" s="77">
        <f t="shared" ref="DK10" si="198">DK11+DK12+DK24+DK25-DK26-DK27-DK28-DK29+DK30-DK31-DK32</f>
        <v>87.466466136012372</v>
      </c>
      <c r="DL10" s="77">
        <f t="shared" ref="DL10" si="199">DL11+DL12+DL24+DL25-DL26-DL27-DL28-DL29+DL30-DL31-DL32</f>
        <v>118.32773767686808</v>
      </c>
      <c r="DM10" s="77">
        <f t="shared" ref="DM10" si="200">DM11+DM12+DM24+DM25-DM26-DM27-DM28-DM29+DM30-DM31-DM32</f>
        <v>102.91882055767228</v>
      </c>
      <c r="DN10" s="77">
        <f t="shared" ref="DN10" si="201">DN11+DN12+DN24+DN25-DN26-DN27-DN28-DN29+DN30-DN31-DN32</f>
        <v>6.6246775580395543</v>
      </c>
      <c r="DO10" s="77">
        <f t="shared" ref="DO10" si="202">DO11+DO12+DO24+DO25-DO26-DO27-DO28-DO29+DO30-DO31-DO32</f>
        <v>5.5776965701729244</v>
      </c>
      <c r="DP10" s="77">
        <f t="shared" ref="DP10" si="203">DP11+DP12+DP24+DP25-DP26-DP27-DP28-DP29+DP30-DP31-DP32</f>
        <v>8.3077529378045298</v>
      </c>
      <c r="DQ10" s="77">
        <f t="shared" ref="DQ10" si="204">DQ11+DQ12+DQ24+DQ25-DQ26-DQ27-DQ28-DQ29+DQ30-DQ31-DQ32</f>
        <v>6.136662585211675</v>
      </c>
      <c r="DS10" s="77" t="e">
        <f t="shared" ref="DS10:EH10" si="205">DS11+DS12+DS24+DS25-DS26-DS27-DS28-DS29+DS30-DS31-DS32</f>
        <v>#N/A</v>
      </c>
      <c r="DT10" s="77" t="e">
        <f t="shared" si="205"/>
        <v>#N/A</v>
      </c>
      <c r="DU10" s="77" t="e">
        <f t="shared" si="205"/>
        <v>#N/A</v>
      </c>
      <c r="DV10" s="77" t="e">
        <f t="shared" si="205"/>
        <v>#N/A</v>
      </c>
      <c r="DW10" s="77" t="e">
        <f t="shared" si="205"/>
        <v>#N/A</v>
      </c>
      <c r="DX10" s="77" t="e">
        <f t="shared" si="205"/>
        <v>#N/A</v>
      </c>
      <c r="DY10" s="77">
        <f t="shared" si="205"/>
        <v>0</v>
      </c>
      <c r="DZ10" s="77">
        <f t="shared" si="205"/>
        <v>0</v>
      </c>
      <c r="EA10" s="77">
        <f t="shared" si="205"/>
        <v>0</v>
      </c>
      <c r="EB10" s="77">
        <f t="shared" si="205"/>
        <v>-8.8817841970012523E-16</v>
      </c>
      <c r="EC10" s="77">
        <f t="shared" si="205"/>
        <v>0</v>
      </c>
      <c r="ED10" s="77">
        <f t="shared" si="205"/>
        <v>0</v>
      </c>
      <c r="EE10" s="77">
        <f t="shared" si="205"/>
        <v>0</v>
      </c>
      <c r="EF10" s="77">
        <f t="shared" si="205"/>
        <v>0</v>
      </c>
      <c r="EG10" s="77">
        <f t="shared" si="205"/>
        <v>-7.407221634179173E-3</v>
      </c>
      <c r="EH10" s="77">
        <f t="shared" si="205"/>
        <v>-1.585893594560428E-2</v>
      </c>
      <c r="EJ10" s="77" t="e">
        <f t="shared" ref="EJ10" si="206">EJ11+EJ12+EJ24+EJ25-EJ26-EJ27-EJ28-EJ29+EJ30-EJ31-EJ32</f>
        <v>#N/A</v>
      </c>
      <c r="EK10" s="77" t="e">
        <f t="shared" ref="EK10" si="207">EK11+EK12+EK24+EK25-EK26-EK27-EK28-EK29+EK30-EK31-EK32</f>
        <v>#N/A</v>
      </c>
      <c r="EL10" s="77" t="e">
        <f t="shared" ref="EL10" si="208">EL11+EL12+EL24+EL25-EL26-EL27-EL28-EL29+EL30-EL31-EL32</f>
        <v>#N/A</v>
      </c>
      <c r="EM10" s="77" t="e">
        <f t="shared" ref="EM10" si="209">EM11+EM12+EM24+EM25-EM26-EM27-EM28-EM29+EM30-EM31-EM32</f>
        <v>#N/A</v>
      </c>
      <c r="EN10" s="77" t="e">
        <f t="shared" ref="EN10" si="210">EN11+EN12+EN24+EN25-EN26-EN27-EN28-EN29+EN30-EN31-EN32</f>
        <v>#N/A</v>
      </c>
      <c r="EO10" s="77" t="e">
        <f t="shared" ref="EO10" si="211">EO11+EO12+EO24+EO25-EO26-EO27-EO28-EO29+EO30-EO31-EO32</f>
        <v>#N/A</v>
      </c>
      <c r="EP10" s="77">
        <f t="shared" ref="EP10" si="212">EP11+EP12+EP24+EP25-EP26-EP27-EP28-EP29+EP30-EP31-EP32</f>
        <v>-2.2204460492503131E-16</v>
      </c>
      <c r="EQ10" s="77">
        <f t="shared" ref="EQ10" si="213">EQ11+EQ12+EQ24+EQ25-EQ26-EQ27-EQ28-EQ29+EQ30-EQ31-EQ32</f>
        <v>1.7763568394002505E-15</v>
      </c>
      <c r="ER10" s="77">
        <f t="shared" ref="ER10" si="214">ER11+ER12+ER24+ER25-ER26-ER27-ER28-ER29+ER30-ER31-ER32</f>
        <v>0</v>
      </c>
      <c r="ES10" s="77">
        <f t="shared" ref="ES10" si="215">ES11+ES12+ES24+ES25-ES26-ES27-ES28-ES29+ES30-ES31-ES32</f>
        <v>8.8817841970012523E-16</v>
      </c>
      <c r="ET10" s="77">
        <f t="shared" ref="ET10" si="216">ET11+ET12+ET24+ET25-ET26-ET27-ET28-ET29+ET30-ET31-ET32</f>
        <v>1.2601031329495527E-14</v>
      </c>
      <c r="EU10" s="77">
        <f t="shared" ref="EU10" si="217">EU11+EU12+EU24+EU25-EU26-EU27-EU28-EU29+EU30-EU31-EU32</f>
        <v>4.4408920985006262E-15</v>
      </c>
      <c r="EV10" s="77">
        <f t="shared" ref="EV10" si="218">EV11+EV12+EV24+EV25-EV26-EV27-EV28-EV29+EV30-EV31-EV32</f>
        <v>-1.1102230246251565E-14</v>
      </c>
      <c r="EW10" s="77">
        <f t="shared" ref="EW10" si="219">EW11+EW12+EW24+EW25-EW26-EW27-EW28-EW29+EW30-EW31-EW32</f>
        <v>-8.8817841970012523E-15</v>
      </c>
      <c r="EX10" s="77">
        <f t="shared" ref="EX10" si="220">EX11+EX12+EX24+EX25-EX26-EX27-EX28-EX29+EX30-EX31-EX32</f>
        <v>7.9936057773011271E-15</v>
      </c>
      <c r="EY10" s="77">
        <f t="shared" ref="EY10" si="221">EY11+EY12+EY24+EY25-EY26-EY27-EY28-EY29+EY30-EY31-EY32</f>
        <v>8.8817841970012523E-16</v>
      </c>
      <c r="FA10" s="77" t="e">
        <f t="shared" ref="FA10" si="222">FA11+FA12+FA24+FA25-FA26-FA27-FA28-FA29+FA30-FA31-FA32</f>
        <v>#N/A</v>
      </c>
      <c r="FB10" s="77" t="e">
        <f t="shared" ref="FB10" si="223">FB11+FB12+FB24+FB25-FB26-FB27-FB28-FB29+FB30-FB31-FB32</f>
        <v>#N/A</v>
      </c>
      <c r="FC10" s="77" t="e">
        <f t="shared" ref="FC10" si="224">FC11+FC12+FC24+FC25-FC26-FC27-FC28-FC29+FC30-FC31-FC32</f>
        <v>#N/A</v>
      </c>
      <c r="FD10" s="77" t="e">
        <f t="shared" ref="FD10" si="225">FD11+FD12+FD24+FD25-FD26-FD27-FD28-FD29+FD30-FD31-FD32</f>
        <v>#N/A</v>
      </c>
      <c r="FE10" s="77" t="e">
        <f t="shared" ref="FE10" si="226">FE11+FE12+FE24+FE25-FE26-FE27-FE28-FE29+FE30-FE31-FE32</f>
        <v>#N/A</v>
      </c>
      <c r="FF10" s="77" t="e">
        <f t="shared" ref="FF10" si="227">FF11+FF12+FF24+FF25-FF26-FF27-FF28-FF29+FF30-FF31-FF32</f>
        <v>#N/A</v>
      </c>
      <c r="FG10" s="77">
        <f t="shared" ref="FG10" si="228">FG11+FG12+FG24+FG25-FG26-FG27-FG28-FG29+FG30-FG31-FG32</f>
        <v>0</v>
      </c>
      <c r="FH10" s="77">
        <f t="shared" ref="FH10" si="229">FH11+FH12+FH24+FH25-FH26-FH27-FH28-FH29+FH30-FH31-FH32</f>
        <v>0</v>
      </c>
      <c r="FI10" s="77">
        <f t="shared" ref="FI10" si="230">FI11+FI12+FI24+FI25-FI26-FI27-FI28-FI29+FI30-FI31-FI32</f>
        <v>3.6082248300317588E-16</v>
      </c>
      <c r="FJ10" s="77">
        <f t="shared" ref="FJ10" si="231">FJ11+FJ12+FJ24+FJ25-FJ26-FJ27-FJ28-FJ29+FJ30-FJ31-FJ32</f>
        <v>-8.992806499463768E-15</v>
      </c>
      <c r="FK10" s="77">
        <f t="shared" ref="FK10" si="232">FK11+FK12+FK24+FK25-FK26-FK27-FK28-FK29+FK30-FK31-FK32</f>
        <v>-2.19824158875781E-14</v>
      </c>
      <c r="FL10" s="77">
        <f t="shared" ref="FL10" si="233">FL11+FL12+FL24+FL25-FL26-FL27-FL28-FL29+FL30-FL31-FL32</f>
        <v>2.7533531010703882E-14</v>
      </c>
      <c r="FM10" s="77">
        <f t="shared" ref="FM10" si="234">FM11+FM12+FM24+FM25-FM26-FM27-FM28-FM29+FM30-FM31-FM32</f>
        <v>7.9936057773011271E-15</v>
      </c>
      <c r="FN10" s="77">
        <f t="shared" ref="FN10" si="235">FN11+FN12+FN24+FN25-FN26-FN27-FN28-FN29+FN30-FN31-FN32</f>
        <v>1.7819079545233762E-14</v>
      </c>
      <c r="FO10" s="77">
        <f t="shared" ref="FO10" si="236">FO11+FO12+FO24+FO25-FO26-FO27-FO28-FO29+FO30-FO31-FO32</f>
        <v>-7.3274719625260332E-15</v>
      </c>
      <c r="FP10" s="77">
        <f t="shared" ref="FP10" si="237">FP11+FP12+FP24+FP25-FP26-FP27-FP28-FP29+FP30-FP31-FP32</f>
        <v>2.4868995751603507E-14</v>
      </c>
      <c r="FR10" s="77" t="e">
        <f t="shared" ref="FR10" si="238">FR11+FR12+FR24+FR25-FR26-FR27-FR28-FR29+FR30-FR31-FR32</f>
        <v>#N/A</v>
      </c>
      <c r="FS10" s="77" t="e">
        <f t="shared" ref="FS10" si="239">FS11+FS12+FS24+FS25-FS26-FS27-FS28-FS29+FS30-FS31-FS32</f>
        <v>#N/A</v>
      </c>
      <c r="FT10" s="77" t="e">
        <f t="shared" ref="FT10" si="240">FT11+FT12+FT24+FT25-FT26-FT27-FT28-FT29+FT30-FT31-FT32</f>
        <v>#N/A</v>
      </c>
      <c r="FU10" s="77" t="e">
        <f t="shared" ref="FU10" si="241">FU11+FU12+FU24+FU25-FU26-FU27-FU28-FU29+FU30-FU31-FU32</f>
        <v>#N/A</v>
      </c>
      <c r="FV10" s="77" t="e">
        <f t="shared" ref="FV10" si="242">FV11+FV12+FV24+FV25-FV26-FV27-FV28-FV29+FV30-FV31-FV32</f>
        <v>#N/A</v>
      </c>
      <c r="FW10" s="77" t="e">
        <f t="shared" ref="FW10" si="243">FW11+FW12+FW24+FW25-FW26-FW27-FW28-FW29+FW30-FW31-FW32</f>
        <v>#N/A</v>
      </c>
      <c r="FX10" s="77">
        <f t="shared" ref="FX10" si="244">FX11+FX12+FX24+FX25-FX26-FX27-FX28-FX29+FX30-FX31-FX32</f>
        <v>77.233428632846099</v>
      </c>
      <c r="FY10" s="77">
        <f t="shared" ref="FY10" si="245">FY11+FY12+FY24+FY25-FY26-FY27-FY28-FY29+FY30-FY31-FY32</f>
        <v>7.20738750358269</v>
      </c>
      <c r="FZ10" s="77">
        <f t="shared" ref="FZ10" si="246">FZ11+FZ12+FZ24+FZ25-FZ26-FZ27-FZ28-FZ29+FZ30-FZ31-FZ32</f>
        <v>38.932240613356264</v>
      </c>
      <c r="GA10" s="77">
        <f t="shared" ref="GA10" si="247">GA11+GA12+GA24+GA25-GA26-GA27-GA28-GA29+GA30-GA31-GA32</f>
        <v>30.408806248208656</v>
      </c>
      <c r="GB10" s="77">
        <f t="shared" ref="GB10" si="248">GB11+GB12+GB24+GB25-GB26-GB27-GB28-GB29+GB30-GB31-GB32</f>
        <v>12.222663370593295</v>
      </c>
      <c r="GC10" s="77">
        <f t="shared" ref="GC10" si="249">GC11+GC12+GC24+GC25-GC26-GC27-GC28-GC29+GC30-GC31-GC32</f>
        <v>16.744665376898823</v>
      </c>
      <c r="GD10" s="77">
        <f t="shared" ref="GD10" si="250">GD11+GD12+GD24+GD25-GD26-GD27-GD28-GD29+GD30-GD31-GD32</f>
        <v>17.804001862997996</v>
      </c>
      <c r="GE10" s="77">
        <f t="shared" ref="GE10" si="251">GE11+GE12+GE24+GE25-GE26-GE27-GE28-GE29+GE30-GE31-GE32</f>
        <v>23.898761106334195</v>
      </c>
      <c r="GF10" s="77">
        <f t="shared" ref="GF10" si="252">GF11+GF12+GF24+GF25-GF26-GF27-GF28-GF29+GF30-GF31-GF32</f>
        <v>13.173466609343652</v>
      </c>
      <c r="GG10" s="77">
        <f t="shared" ref="GG10" si="253">GG11+GG12+GG24+GG25-GG26-GG27-GG28-GG29+GG30-GG31-GG32</f>
        <v>11.279824989846245</v>
      </c>
      <c r="GI10" s="77" t="e">
        <f t="shared" ref="GI10" si="254">GI11+GI12+GI24+GI25-GI26-GI27-GI28-GI29+GI30-GI31-GI32</f>
        <v>#N/A</v>
      </c>
      <c r="GJ10" s="77" t="e">
        <f t="shared" ref="GJ10" si="255">GJ11+GJ12+GJ24+GJ25-GJ26-GJ27-GJ28-GJ29+GJ30-GJ31-GJ32</f>
        <v>#N/A</v>
      </c>
      <c r="GK10" s="77" t="e">
        <f t="shared" ref="GK10" si="256">GK11+GK12+GK24+GK25-GK26-GK27-GK28-GK29+GK30-GK31-GK32</f>
        <v>#N/A</v>
      </c>
      <c r="GL10" s="77" t="e">
        <f t="shared" ref="GL10" si="257">GL11+GL12+GL24+GL25-GL26-GL27-GL28-GL29+GL30-GL31-GL32</f>
        <v>#N/A</v>
      </c>
      <c r="GM10" s="77" t="e">
        <f t="shared" ref="GM10" si="258">GM11+GM12+GM24+GM25-GM26-GM27-GM28-GM29+GM30-GM31-GM32</f>
        <v>#N/A</v>
      </c>
      <c r="GN10" s="77" t="e">
        <f t="shared" ref="GN10" si="259">GN11+GN12+GN24+GN25-GN26-GN27-GN28-GN29+GN30-GN31-GN32</f>
        <v>#N/A</v>
      </c>
      <c r="GO10" s="77">
        <f t="shared" ref="GO10" si="260">GO11+GO12+GO24+GO25-GO26-GO27-GO28-GO29+GO30-GO31-GO32</f>
        <v>168.3627042132415</v>
      </c>
      <c r="GP10" s="77">
        <f t="shared" ref="GP10" si="261">GP11+GP12+GP24+GP25-GP26-GP27-GP28-GP29+GP30-GP31-GP32</f>
        <v>32.850931498996829</v>
      </c>
      <c r="GQ10" s="77">
        <f t="shared" ref="GQ10" si="262">GQ11+GQ12+GQ24+GQ25-GQ26-GQ27-GQ28-GQ29+GQ30-GQ31-GQ32</f>
        <v>156.94015477214111</v>
      </c>
      <c r="GR10" s="77">
        <f t="shared" ref="GR10" si="263">GR11+GR12+GR24+GR25-GR26-GR27-GR28-GR29+GR30-GR31-GR32</f>
        <v>620.90843364860984</v>
      </c>
      <c r="GS10" s="77">
        <f t="shared" ref="GS10" si="264">GS11+GS12+GS24+GS25-GS26-GS27-GS28-GS29+GS30-GS31-GS32</f>
        <v>380.52024935511622</v>
      </c>
      <c r="GT10" s="77">
        <f t="shared" ref="GT10" si="265">GT11+GT12+GT24+GT25-GT26-GT27-GT28-GT29+GT30-GT31-GT32</f>
        <v>400.34708369160228</v>
      </c>
      <c r="GU10" s="77">
        <f t="shared" ref="GU10" si="266">GU11+GU12+GU24+GU25-GU26-GU27-GU28-GU29+GU30-GU31-GU32</f>
        <v>271.15748781885918</v>
      </c>
      <c r="GV10" s="77">
        <f t="shared" ref="GV10" si="267">GV11+GV12+GV24+GV25-GV26-GV27-GV28-GV29+GV30-GV31-GV32</f>
        <v>346.23387790197773</v>
      </c>
      <c r="GW10" s="77">
        <f t="shared" ref="GW10" si="268">GW11+GW12+GW24+GW25-GW26-GW27-GW28-GW29+GW30-GW31-GW32</f>
        <v>308.53989681857263</v>
      </c>
      <c r="GX10" s="77">
        <f t="shared" ref="GX10" si="269">GX11+GX12+GX24+GX25-GX26-GX27-GX28-GX29+GX30-GX31-GX32</f>
        <v>448.32242664610646</v>
      </c>
      <c r="GZ10" s="77" t="e">
        <f t="shared" ref="GZ10" si="270">GZ11+GZ12+GZ24+GZ25-GZ26-GZ27-GZ28-GZ29+GZ30-GZ31-GZ32</f>
        <v>#N/A</v>
      </c>
      <c r="HA10" s="77" t="e">
        <f t="shared" ref="HA10" si="271">HA11+HA12+HA24+HA25-HA26-HA27-HA28-HA29+HA30-HA31-HA32</f>
        <v>#N/A</v>
      </c>
      <c r="HB10" s="77" t="e">
        <f t="shared" ref="HB10" si="272">HB11+HB12+HB24+HB25-HB26-HB27-HB28-HB29+HB30-HB31-HB32</f>
        <v>#N/A</v>
      </c>
      <c r="HC10" s="77" t="e">
        <f t="shared" ref="HC10" si="273">HC11+HC12+HC24+HC25-HC26-HC27-HC28-HC29+HC30-HC31-HC32</f>
        <v>#N/A</v>
      </c>
      <c r="HD10" s="77" t="e">
        <f t="shared" ref="HD10" si="274">HD11+HD12+HD24+HD25-HD26-HD27-HD28-HD29+HD30-HD31-HD32</f>
        <v>#N/A</v>
      </c>
      <c r="HE10" s="77" t="e">
        <f t="shared" ref="HE10" si="275">HE11+HE12+HE24+HE25-HE26-HE27-HE28-HE29+HE30-HE31-HE32</f>
        <v>#N/A</v>
      </c>
      <c r="HF10" s="77">
        <f t="shared" ref="HF10" si="276">HF11+HF12+HF24+HF25-HF26-HF27-HF28-HF29+HF30-HF31-HF32</f>
        <v>4647.619569736311</v>
      </c>
      <c r="HG10" s="77">
        <f t="shared" ref="HG10" si="277">HG11+HG12+HG24+HG25-HG26-HG27-HG28-HG29+HG30-HG31-HG32</f>
        <v>4974.2814471364727</v>
      </c>
      <c r="HH10" s="77">
        <f t="shared" ref="HH10" si="278">HH11+HH12+HH24+HH25-HH26-HH27-HH28-HH29+HH30-HH31-HH32</f>
        <v>4887.4154179621119</v>
      </c>
      <c r="HI10" s="77">
        <f t="shared" ref="HI10" si="279">HI11+HI12+HI24+HI25-HI26-HI27-HI28-HI29+HI30-HI31-HI32</f>
        <v>5170.0173189913548</v>
      </c>
      <c r="HJ10" s="77">
        <f t="shared" ref="HJ10" si="280">HJ11+HJ12+HJ24+HJ25-HJ26-HJ27-HJ28-HJ29+HJ30-HJ31-HJ32</f>
        <v>5496.3857372758357</v>
      </c>
      <c r="HK10" s="77">
        <f t="shared" ref="HK10" si="281">HK11+HK12+HK24+HK25-HK26-HK27-HK28-HK29+HK30-HK31-HK32</f>
        <v>6159.2552223113071</v>
      </c>
      <c r="HL10" s="77">
        <f t="shared" ref="HL10" si="282">HL11+HL12+HL24+HL25-HL26-HL27-HL28-HL29+HL30-HL31-HL32</f>
        <v>6430.5439975807049</v>
      </c>
      <c r="HM10" s="77">
        <f t="shared" ref="HM10" si="283">HM11+HM12+HM24+HM25-HM26-HM27-HM28-HM29+HM30-HM31-HM32</f>
        <v>6647.3216585076134</v>
      </c>
      <c r="HN10" s="77">
        <f t="shared" ref="HN10" si="284">HN11+HN12+HN24+HN25-HN26-HN27-HN28-HN29+HN30-HN31-HN32</f>
        <v>6903.0430857957645</v>
      </c>
      <c r="HO10" s="77">
        <f t="shared" ref="HO10" si="285">HO11+HO12+HO24+HO25-HO26-HO27-HO28-HO29+HO30-HO31-HO32</f>
        <v>4286.4764818919557</v>
      </c>
      <c r="HQ10" s="77" t="e">
        <f t="shared" ref="HQ10" si="286">HQ11+HQ12+HQ24+HQ25-HQ26-HQ27-HQ28-HQ29+HQ30-HQ31-HQ32</f>
        <v>#N/A</v>
      </c>
      <c r="HR10" s="77" t="e">
        <f t="shared" ref="HR10" si="287">HR11+HR12+HR24+HR25-HR26-HR27-HR28-HR29+HR30-HR31-HR32</f>
        <v>#N/A</v>
      </c>
      <c r="HS10" s="77" t="e">
        <f t="shared" ref="HS10" si="288">HS11+HS12+HS24+HS25-HS26-HS27-HS28-HS29+HS30-HS31-HS32</f>
        <v>#N/A</v>
      </c>
      <c r="HT10" s="77" t="e">
        <f t="shared" ref="HT10" si="289">HT11+HT12+HT24+HT25-HT26-HT27-HT28-HT29+HT30-HT31-HT32</f>
        <v>#N/A</v>
      </c>
      <c r="HU10" s="77" t="e">
        <f t="shared" ref="HU10" si="290">HU11+HU12+HU24+HU25-HU26-HU27-HU28-HU29+HU30-HU31-HU32</f>
        <v>#N/A</v>
      </c>
      <c r="HV10" s="77" t="e">
        <f t="shared" ref="HV10" si="291">HV11+HV12+HV24+HV25-HV26-HV27-HV28-HV29+HV30-HV31-HV32</f>
        <v>#N/A</v>
      </c>
      <c r="HW10" s="77">
        <f t="shared" ref="HW10" si="292">HW11+HW12+HW24+HW25-HW26-HW27-HW28-HW29+HW30-HW31-HW32</f>
        <v>595.68109140998308</v>
      </c>
      <c r="HX10" s="77">
        <f t="shared" ref="HX10" si="293">HX11+HX12+HX24+HX25-HX26-HX27-HX28-HX29+HX30-HX31-HX32</f>
        <v>601.47002369346774</v>
      </c>
      <c r="HY10" s="77">
        <f t="shared" ref="HY10" si="294">HY11+HY12+HY24+HY25-HY26-HY27-HY28-HY29+HY30-HY31-HY32</f>
        <v>605.89645796770878</v>
      </c>
      <c r="HZ10" s="77">
        <f t="shared" ref="HZ10" si="295">HZ11+HZ12+HZ24+HZ25-HZ26-HZ27-HZ28-HZ29+HZ30-HZ31-HZ32</f>
        <v>635.187710124565</v>
      </c>
      <c r="IA10" s="77">
        <f t="shared" ref="IA10" si="296">IA11+IA12+IA24+IA25-IA26-IA27-IA28-IA29+IA30-IA31-IA32</f>
        <v>677.56170858654514</v>
      </c>
      <c r="IB10" s="77">
        <f t="shared" ref="IB10" si="297">IB11+IB12+IB24+IB25-IB26-IB27-IB28-IB29+IB30-IB31-IB32</f>
        <v>664.21896110792022</v>
      </c>
      <c r="IC10" s="77">
        <f t="shared" ref="IC10" si="298">IC11+IC12+IC24+IC25-IC26-IC27-IC28-IC29+IC30-IC31-IC32</f>
        <v>671.69188627582275</v>
      </c>
      <c r="ID10" s="77">
        <f t="shared" ref="ID10" si="299">ID11+ID12+ID24+ID25-ID26-ID27-ID28-ID29+ID30-ID31-ID32</f>
        <v>669.65382892323362</v>
      </c>
      <c r="IE10" s="77">
        <f t="shared" ref="IE10" si="300">IE11+IE12+IE24+IE25-IE26-IE27-IE28-IE29+IE30-IE31-IE32</f>
        <v>733.32024350402196</v>
      </c>
      <c r="IF10" s="77">
        <f t="shared" ref="IF10" si="301">IF11+IF12+IF24+IF25-IF26-IF27-IF28-IF29+IF30-IF31-IF32</f>
        <v>742.18619756792339</v>
      </c>
      <c r="IH10" s="77" t="e">
        <f t="shared" ref="IH10" si="302">IH11+IH12+IH24+IH25-IH26-IH27-IH28-IH29+IH30-IH31-IH32</f>
        <v>#N/A</v>
      </c>
      <c r="II10" s="77" t="e">
        <f t="shared" ref="II10" si="303">II11+II12+II24+II25-II26-II27-II28-II29+II30-II31-II32</f>
        <v>#N/A</v>
      </c>
      <c r="IJ10" s="77" t="e">
        <f t="shared" ref="IJ10" si="304">IJ11+IJ12+IJ24+IJ25-IJ26-IJ27-IJ28-IJ29+IJ30-IJ31-IJ32</f>
        <v>#N/A</v>
      </c>
      <c r="IK10" s="77" t="e">
        <f t="shared" ref="IK10" si="305">IK11+IK12+IK24+IK25-IK26-IK27-IK28-IK29+IK30-IK31-IK32</f>
        <v>#N/A</v>
      </c>
      <c r="IL10" s="77" t="e">
        <f t="shared" ref="IL10" si="306">IL11+IL12+IL24+IL25-IL26-IL27-IL28-IL29+IL30-IL31-IL32</f>
        <v>#N/A</v>
      </c>
      <c r="IM10" s="77" t="e">
        <f t="shared" ref="IM10" si="307">IM11+IM12+IM24+IM25-IM26-IM27-IM28-IM29+IM30-IM31-IM32</f>
        <v>#N/A</v>
      </c>
      <c r="IN10" s="77">
        <f t="shared" ref="IN10" si="308">IN11+IN12+IN24+IN25-IN26-IN27-IN28-IN29+IN30-IN31-IN32</f>
        <v>3597.8034093897509</v>
      </c>
      <c r="IO10" s="77">
        <f t="shared" ref="IO10" si="309">IO11+IO12+IO24+IO25-IO26-IO27-IO28-IO29+IO30-IO31-IO32</f>
        <v>3700.6126171051374</v>
      </c>
      <c r="IP10" s="77">
        <f t="shared" ref="IP10" si="310">IP11+IP12+IP24+IP25-IP26-IP27-IP28-IP29+IP30-IP31-IP32</f>
        <v>3927.9724763829468</v>
      </c>
      <c r="IQ10" s="77">
        <f t="shared" ref="IQ10" si="311">IQ11+IQ12+IQ24+IQ25-IQ26-IQ27-IQ28-IQ29+IQ30-IQ31-IQ32</f>
        <v>4043.7597842691957</v>
      </c>
      <c r="IR10" s="77">
        <f t="shared" ref="IR10" si="312">IR11+IR12+IR24+IR25-IR26-IR27-IR28-IR29+IR30-IR31-IR32</f>
        <v>4162.7372106081502</v>
      </c>
      <c r="IS10" s="77">
        <f t="shared" ref="IS10" si="313">IS11+IS12+IS24+IS25-IS26-IS27-IS28-IS29+IS30-IS31-IS32</f>
        <v>4276.3158316513272</v>
      </c>
      <c r="IT10" s="77">
        <f t="shared" ref="IT10" si="314">IT11+IT12+IT24+IT25-IT26-IT27-IT28-IT29+IT30-IT31-IT32</f>
        <v>4422.3804692408248</v>
      </c>
      <c r="IU10" s="77">
        <f t="shared" ref="IU10" si="315">IU11+IU12+IU24+IU25-IU26-IU27-IU28-IU29+IU30-IU31-IU32</f>
        <v>4637.9508976606548</v>
      </c>
      <c r="IV10" s="77">
        <f t="shared" ref="IV10" si="316">IV11+IV12+IV24+IV25-IV26-IV27-IV28-IV29+IV30-IV31-IV32</f>
        <v>4805.1036489524267</v>
      </c>
      <c r="IW10" s="77">
        <f t="shared" ref="IW10" si="317">IW11+IW12+IW24+IW25-IW26-IW27-IW28-IW29+IW30-IW31-IW32</f>
        <v>4891.6763389114549</v>
      </c>
      <c r="IY10" s="77" t="e">
        <f t="shared" ref="IY10" si="318">IY11+IY12+IY24+IY25-IY26-IY27-IY28-IY29+IY30-IY31-IY32</f>
        <v>#N/A</v>
      </c>
      <c r="IZ10" s="77" t="e">
        <f t="shared" ref="IZ10" si="319">IZ11+IZ12+IZ24+IZ25-IZ26-IZ27-IZ28-IZ29+IZ30-IZ31-IZ32</f>
        <v>#N/A</v>
      </c>
      <c r="JA10" s="77" t="e">
        <f t="shared" ref="JA10" si="320">JA11+JA12+JA24+JA25-JA26-JA27-JA28-JA29+JA30-JA31-JA32</f>
        <v>#N/A</v>
      </c>
      <c r="JB10" s="77" t="e">
        <f t="shared" ref="JB10" si="321">JB11+JB12+JB24+JB25-JB26-JB27-JB28-JB29+JB30-JB31-JB32</f>
        <v>#N/A</v>
      </c>
      <c r="JC10" s="77" t="e">
        <f t="shared" ref="JC10" si="322">JC11+JC12+JC24+JC25-JC26-JC27-JC28-JC29+JC30-JC31-JC32</f>
        <v>#N/A</v>
      </c>
      <c r="JD10" s="77" t="e">
        <f t="shared" ref="JD10" si="323">JD11+JD12+JD24+JD25-JD26-JD27-JD28-JD29+JD30-JD31-JD32</f>
        <v>#N/A</v>
      </c>
      <c r="JE10" s="77">
        <f t="shared" ref="JE10" si="324">JE11+JE12+JE24+JE25-JE26-JE27-JE28-JE29+JE30-JE31-JE32</f>
        <v>68.41913339366829</v>
      </c>
      <c r="JF10" s="77">
        <f t="shared" ref="JF10" si="325">JF11+JF12+JF24+JF25-JF26-JF27-JF28-JF29+JF30-JF31-JF32</f>
        <v>1258.2065876097845</v>
      </c>
      <c r="JG10" s="77">
        <f t="shared" ref="JG10" si="326">JG11+JG12+JG24+JG25-JG26-JG27-JG28-JG29+JG30-JG31-JG32</f>
        <v>1019.9476291241672</v>
      </c>
      <c r="JH10" s="77">
        <f t="shared" ref="JH10" si="327">JH11+JH12+JH24+JH25-JH26-JH27-JH28-JH29+JH30-JH31-JH32</f>
        <v>70.110712036579116</v>
      </c>
      <c r="JI10" s="77">
        <f t="shared" ref="JI10" si="328">JI11+JI12+JI24+JI25-JI26-JI27-JI28-JI29+JI30-JI31-JI32</f>
        <v>158.66007127646299</v>
      </c>
      <c r="JJ10" s="77">
        <f t="shared" ref="JJ10" si="329">JJ11+JJ12+JJ24+JJ25-JJ26-JJ27-JJ28-JJ29+JJ30-JJ31-JJ32</f>
        <v>186.76308638648834</v>
      </c>
      <c r="JK10" s="77">
        <f t="shared" ref="JK10" si="330">JK11+JK12+JK24+JK25-JK26-JK27-JK28-JK29+JK30-JK31-JK32</f>
        <v>961.9306188496671</v>
      </c>
      <c r="JL10" s="77">
        <f t="shared" ref="JL10" si="331">JL11+JL12+JL24+JL25-JL26-JL27-JL28-JL29+JL30-JL31-JL32</f>
        <v>2055.3047053432397</v>
      </c>
      <c r="JM10" s="77">
        <f t="shared" ref="JM10" si="332">JM11+JM12+JM24+JM25-JM26-JM27-JM28-JM29+JM30-JM31-JM32</f>
        <v>105.26710558027344</v>
      </c>
      <c r="JN10" s="77">
        <f t="shared" ref="JN10" si="333">JN11+JN12+JN24+JN25-JN26-JN27-JN28-JN29+JN30-JN31-JN32</f>
        <v>720.71693142665117</v>
      </c>
      <c r="JP10" s="77" t="e">
        <f t="shared" ref="JP10" si="334">JP11+JP12+JP24+JP25-JP26-JP27-JP28-JP29+JP30-JP31-JP32</f>
        <v>#N/A</v>
      </c>
      <c r="JQ10" s="77" t="e">
        <f t="shared" ref="JQ10" si="335">JQ11+JQ12+JQ24+JQ25-JQ26-JQ27-JQ28-JQ29+JQ30-JQ31-JQ32</f>
        <v>#N/A</v>
      </c>
      <c r="JR10" s="77" t="e">
        <f t="shared" ref="JR10" si="336">JR11+JR12+JR24+JR25-JR26-JR27-JR28-JR29+JR30-JR31-JR32</f>
        <v>#N/A</v>
      </c>
      <c r="JS10" s="77" t="e">
        <f t="shared" ref="JS10" si="337">JS11+JS12+JS24+JS25-JS26-JS27-JS28-JS29+JS30-JS31-JS32</f>
        <v>#N/A</v>
      </c>
      <c r="JT10" s="77" t="e">
        <f t="shared" ref="JT10" si="338">JT11+JT12+JT24+JT25-JT26-JT27-JT28-JT29+JT30-JT31-JT32</f>
        <v>#N/A</v>
      </c>
      <c r="JU10" s="77" t="e">
        <f t="shared" ref="JU10" si="339">JU11+JU12+JU24+JU25-JU26-JU27-JU28-JU29+JU30-JU31-JU32</f>
        <v>#N/A</v>
      </c>
      <c r="JV10" s="77">
        <f t="shared" ref="JV10" si="340">JV11+JV12+JV24+JV25-JV26-JV27-JV28-JV29+JV30-JV31-JV32</f>
        <v>913.65871067763817</v>
      </c>
      <c r="JW10" s="77">
        <f t="shared" ref="JW10" si="341">JW11+JW12+JW24+JW25-JW26-JW27-JW28-JW29+JW30-JW31-JW32</f>
        <v>1096.1098338377167</v>
      </c>
      <c r="JX10" s="77">
        <f t="shared" ref="JX10" si="342">JX11+JX12+JX24+JX25-JX26-JX27-JX28-JX29+JX30-JX31-JX32</f>
        <v>1130.9310296331312</v>
      </c>
      <c r="JY10" s="77">
        <f t="shared" ref="JY10" si="343">JY11+JY12+JY24+JY25-JY26-JY27-JY28-JY29+JY30-JY31-JY32</f>
        <v>752.39052791309655</v>
      </c>
      <c r="JZ10" s="77">
        <f t="shared" ref="JZ10" si="344">JZ11+JZ12+JZ24+JZ25-JZ26-JZ27-JZ28-JZ29+JZ30-JZ31-JZ32</f>
        <v>685.00090614011322</v>
      </c>
      <c r="KA10" s="77">
        <f t="shared" ref="KA10" si="345">KA11+KA12+KA24+KA25-KA26-KA27-KA28-KA29+KA30-KA31-KA32</f>
        <v>684.84750952664285</v>
      </c>
      <c r="KB10" s="77">
        <f t="shared" ref="KB10" si="346">KB11+KB12+KB24+KB25-KB26-KB27-KB28-KB29+KB30-KB31-KB32</f>
        <v>641.90855920828596</v>
      </c>
      <c r="KC10" s="77">
        <f t="shared" ref="KC10" si="347">KC11+KC12+KC24+KC25-KC26-KC27-KC28-KC29+KC30-KC31-KC32</f>
        <v>628.26006638961405</v>
      </c>
      <c r="KD10" s="77">
        <f t="shared" ref="KD10" si="348">KD11+KD12+KD24+KD25-KD26-KD27-KD28-KD29+KD30-KD31-KD32</f>
        <v>629.60844310901416</v>
      </c>
      <c r="KE10" s="77">
        <f t="shared" ref="KE10" si="349">KE11+KE12+KE24+KE25-KE26-KE27-KE28-KE29+KE30-KE31-KE32</f>
        <v>694.35527933749449</v>
      </c>
      <c r="KG10" s="77" t="e">
        <f t="shared" ref="KG10" si="350">KG11+KG12+KG24+KG25-KG26-KG27-KG28-KG29+KG30-KG31-KG32</f>
        <v>#N/A</v>
      </c>
      <c r="KH10" s="77" t="e">
        <f t="shared" ref="KH10" si="351">KH11+KH12+KH24+KH25-KH26-KH27-KH28-KH29+KH30-KH31-KH32</f>
        <v>#N/A</v>
      </c>
      <c r="KI10" s="77" t="e">
        <f t="shared" ref="KI10" si="352">KI11+KI12+KI24+KI25-KI26-KI27-KI28-KI29+KI30-KI31-KI32</f>
        <v>#N/A</v>
      </c>
      <c r="KJ10" s="77" t="e">
        <f t="shared" ref="KJ10" si="353">KJ11+KJ12+KJ24+KJ25-KJ26-KJ27-KJ28-KJ29+KJ30-KJ31-KJ32</f>
        <v>#N/A</v>
      </c>
      <c r="KK10" s="77" t="e">
        <f t="shared" ref="KK10" si="354">KK11+KK12+KK24+KK25-KK26-KK27-KK28-KK29+KK30-KK31-KK32</f>
        <v>#N/A</v>
      </c>
      <c r="KL10" s="77" t="e">
        <f t="shared" ref="KL10" si="355">KL11+KL12+KL24+KL25-KL26-KL27-KL28-KL29+KL30-KL31-KL32</f>
        <v>#N/A</v>
      </c>
      <c r="KM10" s="77">
        <f t="shared" ref="KM10" si="356">KM11+KM12+KM24+KM25-KM26-KM27-KM28-KM29+KM30-KM31-KM32</f>
        <v>4430.9651590916019</v>
      </c>
      <c r="KN10" s="77">
        <f t="shared" ref="KN10" si="357">KN11+KN12+KN24+KN25-KN26-KN27-KN28-KN29+KN30-KN31-KN32</f>
        <v>4294.4117618430064</v>
      </c>
      <c r="KO10" s="77">
        <f t="shared" ref="KO10" si="358">KO11+KO12+KO24+KO25-KO26-KO27-KO28-KO29+KO30-KO31-KO32</f>
        <v>4139.1067777911758</v>
      </c>
      <c r="KP10" s="77">
        <f t="shared" ref="KP10" si="359">KP11+KP12+KP24+KP25-KP26-KP27-KP28-KP29+KP30-KP31-KP32</f>
        <v>4009.6925749523502</v>
      </c>
      <c r="KQ10" s="77">
        <f t="shared" ref="KQ10" si="360">KQ11+KQ12+KQ24+KQ25-KQ26-KQ27-KQ28-KQ29+KQ30-KQ31-KQ32</f>
        <v>4203.9784446552676</v>
      </c>
      <c r="KR10" s="77">
        <f t="shared" ref="KR10" si="361">KR11+KR12+KR24+KR25-KR26-KR27-KR28-KR29+KR30-KR31-KR32</f>
        <v>4361.566770049576</v>
      </c>
      <c r="KS10" s="77">
        <f t="shared" ref="KS10" si="362">KS11+KS12+KS24+KS25-KS26-KS27-KS28-KS29+KS30-KS31-KS32</f>
        <v>4536.5987134653096</v>
      </c>
      <c r="KT10" s="77">
        <f t="shared" ref="KT10" si="363">KT11+KT12+KT24+KT25-KT26-KT27-KT28-KT29+KT30-KT31-KT32</f>
        <v>4730.880768983593</v>
      </c>
      <c r="KU10" s="77">
        <f t="shared" ref="KU10" si="364">KU11+KU12+KU24+KU25-KU26-KU27-KU28-KU29+KU30-KU31-KU32</f>
        <v>5037.6904074956865</v>
      </c>
      <c r="KV10" s="77">
        <f t="shared" ref="KV10" si="365">KV11+KV12+KV24+KV25-KV26-KV27-KV28-KV29+KV30-KV31-KV32</f>
        <v>3850.5373129699578</v>
      </c>
      <c r="KX10" s="77" t="e">
        <f t="shared" ref="KX10" si="366">KX11+KX12+KX24+KX25-KX26-KX27-KX28-KX29+KX30-KX31-KX32</f>
        <v>#N/A</v>
      </c>
      <c r="KY10" s="77" t="e">
        <f t="shared" ref="KY10" si="367">KY11+KY12+KY24+KY25-KY26-KY27-KY28-KY29+KY30-KY31-KY32</f>
        <v>#N/A</v>
      </c>
      <c r="KZ10" s="77" t="e">
        <f t="shared" ref="KZ10" si="368">KZ11+KZ12+KZ24+KZ25-KZ26-KZ27-KZ28-KZ29+KZ30-KZ31-KZ32</f>
        <v>#N/A</v>
      </c>
      <c r="LA10" s="77" t="e">
        <f t="shared" ref="LA10" si="369">LA11+LA12+LA24+LA25-LA26-LA27-LA28-LA29+LA30-LA31-LA32</f>
        <v>#N/A</v>
      </c>
      <c r="LB10" s="77" t="e">
        <f t="shared" ref="LB10" si="370">LB11+LB12+LB24+LB25-LB26-LB27-LB28-LB29+LB30-LB31-LB32</f>
        <v>#N/A</v>
      </c>
      <c r="LC10" s="77" t="e">
        <f t="shared" ref="LC10" si="371">LC11+LC12+LC24+LC25-LC26-LC27-LC28-LC29+LC30-LC31-LC32</f>
        <v>#N/A</v>
      </c>
      <c r="LD10" s="77">
        <f t="shared" ref="LD10" si="372">LD11+LD12+LD24+LD25-LD26-LD27-LD28-LD29+LD30-LD31-LD32</f>
        <v>738.64377704676292</v>
      </c>
      <c r="LE10" s="77">
        <f t="shared" ref="LE10" si="373">LE11+LE12+LE24+LE25-LE26-LE27-LE28-LE29+LE30-LE31-LE32</f>
        <v>674.78767149572127</v>
      </c>
      <c r="LF10" s="77">
        <f t="shared" ref="LF10" si="374">LF11+LF12+LF24+LF25-LF26-LF27-LF28-LF29+LF30-LF31-LF32</f>
        <v>890.89689143425971</v>
      </c>
      <c r="LG10" s="77">
        <f t="shared" ref="LG10" si="375">LG11+LG12+LG24+LG25-LG26-LG27-LG28-LG29+LG30-LG31-LG32</f>
        <v>960.54643721098421</v>
      </c>
      <c r="LH10" s="77">
        <f t="shared" ref="LH10" si="376">LH11+LH12+LH24+LH25-LH26-LH27-LH28-LH29+LH30-LH31-LH32</f>
        <v>980.26964792879312</v>
      </c>
      <c r="LI10" s="77">
        <f t="shared" ref="LI10" si="377">LI11+LI12+LI24+LI25-LI26-LI27-LI28-LI29+LI30-LI31-LI32</f>
        <v>1043.1072111232652</v>
      </c>
      <c r="LJ10" s="77">
        <f t="shared" ref="LJ10" si="378">LJ11+LJ12+LJ24+LJ25-LJ26-LJ27-LJ28-LJ29+LJ30-LJ31-LJ32</f>
        <v>1063.82608228289</v>
      </c>
      <c r="LK10" s="77">
        <f t="shared" ref="LK10" si="379">LK11+LK12+LK24+LK25-LK26-LK27-LK28-LK29+LK30-LK31-LK32</f>
        <v>1104.7139629711007</v>
      </c>
      <c r="LL10" s="77">
        <f t="shared" ref="LL10" si="380">LL11+LL12+LL24+LL25-LL26-LL27-LL28-LL29+LL30-LL31-LL32</f>
        <v>1053.8277588669951</v>
      </c>
      <c r="LM10" s="77">
        <f t="shared" ref="LM10" si="381">LM11+LM12+LM24+LM25-LM26-LM27-LM28-LM29+LM30-LM31-LM32</f>
        <v>888.94262956792102</v>
      </c>
    </row>
    <row r="11" spans="1:326" ht="15.75" x14ac:dyDescent="0.2">
      <c r="A11" s="160">
        <v>6</v>
      </c>
      <c r="B11" s="65" t="s">
        <v>0</v>
      </c>
      <c r="C11" s="13"/>
      <c r="D11" s="18" t="e">
        <f>(HLOOKUP(D$6,BECO_Datos!$D$3:$HN$85,BECO_Datos!$A10,FALSE)+IFERROR(HLOOKUP(D$6,BECO_Datos!$HP$3:$LT$85,BECO_Datos!$A10,FALSE),0))*D$2</f>
        <v>#N/A</v>
      </c>
      <c r="E11" s="18" t="e">
        <f>(HLOOKUP(E$6,BECO_Datos!$D$3:$HN$85,BECO_Datos!$A10,FALSE)+IFERROR(HLOOKUP(E$6,BECO_Datos!$HP$3:$LT$85,BECO_Datos!$A10,FALSE),0))*E$2</f>
        <v>#N/A</v>
      </c>
      <c r="F11" s="18" t="e">
        <f>(HLOOKUP(F$6,BECO_Datos!$D$3:$HN$85,BECO_Datos!$A10,FALSE)+IFERROR(HLOOKUP(F$6,BECO_Datos!$HP$3:$LT$85,BECO_Datos!$A10,FALSE),0))*F$2</f>
        <v>#N/A</v>
      </c>
      <c r="G11" s="18" t="e">
        <f>(HLOOKUP(G$6,BECO_Datos!$D$3:$HN$85,BECO_Datos!$A10,FALSE)+IFERROR(HLOOKUP(G$6,BECO_Datos!$HP$3:$LT$85,BECO_Datos!$A10,FALSE),0))*G$2</f>
        <v>#N/A</v>
      </c>
      <c r="H11" s="18" t="e">
        <f>(HLOOKUP(H$6,BECO_Datos!$D$3:$HN$85,BECO_Datos!$A10,FALSE)+IFERROR(HLOOKUP(H$6,BECO_Datos!$HP$3:$LT$85,BECO_Datos!$A10,FALSE),0))*H$2</f>
        <v>#N/A</v>
      </c>
      <c r="I11" s="18" t="e">
        <f>(HLOOKUP(I$6,BECO_Datos!$D$3:$HN$85,BECO_Datos!$A10,FALSE)+IFERROR(HLOOKUP(I$6,BECO_Datos!$HP$3:$LT$85,BECO_Datos!$A10,FALSE),0))*I$2</f>
        <v>#N/A</v>
      </c>
      <c r="J11" s="18">
        <f>(HLOOKUP(J$6,BECO_Datos!$D$3:$HN$85,BECO_Datos!$A10,FALSE)+IFERROR(HLOOKUP(J$6,BECO_Datos!$HP$3:$LT$85,BECO_Datos!$A10,FALSE),0))*J$2</f>
        <v>1866.7116960576473</v>
      </c>
      <c r="K11" s="18">
        <f>(HLOOKUP(K$6,BECO_Datos!$D$3:$HN$85,BECO_Datos!$A10,FALSE)+IFERROR(HLOOKUP(K$6,BECO_Datos!$HP$3:$LT$85,BECO_Datos!$A10,FALSE),0))*K$2</f>
        <v>2087.5561738696165</v>
      </c>
      <c r="L11" s="18">
        <f>(HLOOKUP(L$6,BECO_Datos!$D$3:$HN$85,BECO_Datos!$A10,FALSE)+IFERROR(HLOOKUP(L$6,BECO_Datos!$HP$3:$LT$85,BECO_Datos!$A10,FALSE),0))*L$2</f>
        <v>1844.244531578363</v>
      </c>
      <c r="M11" s="18">
        <f>(HLOOKUP(M$6,BECO_Datos!$D$3:$HN$85,BECO_Datos!$A10,FALSE)+IFERROR(HLOOKUP(M$6,BECO_Datos!$HP$3:$LT$85,BECO_Datos!$A10,FALSE),0))*M$2</f>
        <v>2358.5043174395191</v>
      </c>
      <c r="N11" s="18">
        <f>(HLOOKUP(N$6,BECO_Datos!$D$3:$HN$85,BECO_Datos!$A10,FALSE)+IFERROR(HLOOKUP(N$6,BECO_Datos!$HP$3:$LT$85,BECO_Datos!$A10,FALSE),0))*N$2</f>
        <v>1985.4732924479772</v>
      </c>
      <c r="O11" s="18">
        <f>(HLOOKUP(O$6,BECO_Datos!$D$3:$HN$85,BECO_Datos!$A10,FALSE)+IFERROR(HLOOKUP(O$6,BECO_Datos!$HP$3:$LT$85,BECO_Datos!$A10,FALSE),0))*O$2</f>
        <v>2171.317575238962</v>
      </c>
      <c r="P11" s="18">
        <f>(HLOOKUP(P$6,BECO_Datos!$D$3:$HN$85,BECO_Datos!$A10,FALSE)+IFERROR(HLOOKUP(P$6,BECO_Datos!$HP$3:$LT$85,BECO_Datos!$A10,FALSE),0))*P$2</f>
        <v>1969.1139695440013</v>
      </c>
      <c r="Q11" s="18">
        <f>(HLOOKUP(Q$6,BECO_Datos!$D$3:$HN$85,BECO_Datos!$A10,FALSE)+IFERROR(HLOOKUP(Q$6,BECO_Datos!$HP$3:$LT$85,BECO_Datos!$A10,FALSE),0))*Q$2</f>
        <v>2026.0714673692107</v>
      </c>
      <c r="R11" s="18">
        <f>(HLOOKUP(R$6,BECO_Datos!$D$3:$HN$85,BECO_Datos!$A10,FALSE)+IFERROR(HLOOKUP(R$6,BECO_Datos!$HP$3:$LT$85,BECO_Datos!$A10,FALSE),0))*R$2</f>
        <v>2254.1000832425639</v>
      </c>
      <c r="S11" s="18">
        <f>(HLOOKUP(S$6,BECO_Datos!$D$3:$HN$85,BECO_Datos!$A10,FALSE)+IFERROR(HLOOKUP(S$6,BECO_Datos!$HP$3:$LT$85,BECO_Datos!$A10,FALSE),0))*S$2</f>
        <v>2155.1610722970668</v>
      </c>
      <c r="U11" s="18" t="e">
        <f>(HLOOKUP(U$6,BECO_Datos!$D$3:$HN$85,BECO_Datos!$A10,FALSE)+IFERROR(HLOOKUP(U$6,BECO_Datos!$HP$3:$LT$85,BECO_Datos!$A10,FALSE),0))*U$2</f>
        <v>#N/A</v>
      </c>
      <c r="V11" s="18" t="e">
        <f>(HLOOKUP(V$6,BECO_Datos!$D$3:$HN$85,BECO_Datos!$A10,FALSE)+IFERROR(HLOOKUP(V$6,BECO_Datos!$HP$3:$LT$85,BECO_Datos!$A10,FALSE),0))*V$2</f>
        <v>#N/A</v>
      </c>
      <c r="W11" s="18" t="e">
        <f>(HLOOKUP(W$6,BECO_Datos!$D$3:$HN$85,BECO_Datos!$A10,FALSE)+IFERROR(HLOOKUP(W$6,BECO_Datos!$HP$3:$LT$85,BECO_Datos!$A10,FALSE),0))*W$2</f>
        <v>#N/A</v>
      </c>
      <c r="X11" s="18" t="e">
        <f>(HLOOKUP(X$6,BECO_Datos!$D$3:$HN$85,BECO_Datos!$A10,FALSE)+IFERROR(HLOOKUP(X$6,BECO_Datos!$HP$3:$LT$85,BECO_Datos!$A10,FALSE),0))*X$2</f>
        <v>#N/A</v>
      </c>
      <c r="Y11" s="18" t="e">
        <f>(HLOOKUP(Y$6,BECO_Datos!$D$3:$HN$85,BECO_Datos!$A10,FALSE)+IFERROR(HLOOKUP(Y$6,BECO_Datos!$HP$3:$LT$85,BECO_Datos!$A10,FALSE),0))*Y$2</f>
        <v>#N/A</v>
      </c>
      <c r="Z11" s="18" t="e">
        <f>(HLOOKUP(Z$6,BECO_Datos!$D$3:$HN$85,BECO_Datos!$A10,FALSE)+IFERROR(HLOOKUP(Z$6,BECO_Datos!$HP$3:$LT$85,BECO_Datos!$A10,FALSE),0))*Z$2</f>
        <v>#N/A</v>
      </c>
      <c r="AA11" s="18">
        <f>(HLOOKUP(AA$6,BECO_Datos!$D$3:$HN$85,BECO_Datos!$A10,FALSE)+IFERROR(HLOOKUP(AA$6,BECO_Datos!$HP$3:$LT$85,BECO_Datos!$A10,FALSE),0))*AA$2</f>
        <v>45468.947956119802</v>
      </c>
      <c r="AB11" s="18">
        <f>(HLOOKUP(AB$6,BECO_Datos!$D$3:$HN$85,BECO_Datos!$A10,FALSE)+IFERROR(HLOOKUP(AB$6,BECO_Datos!$HP$3:$LT$85,BECO_Datos!$A10,FALSE),0))*AB$2</f>
        <v>48017.67873468082</v>
      </c>
      <c r="AC11" s="18">
        <f>(HLOOKUP(AC$6,BECO_Datos!$D$3:$HN$85,BECO_Datos!$A10,FALSE)+IFERROR(HLOOKUP(AC$6,BECO_Datos!$HP$3:$LT$85,BECO_Datos!$A10,FALSE),0))*AC$2</f>
        <v>50490.531614774351</v>
      </c>
      <c r="AD11" s="18">
        <f>(HLOOKUP(AD$6,BECO_Datos!$D$3:$HN$85,BECO_Datos!$A10,FALSE)+IFERROR(HLOOKUP(AD$6,BECO_Datos!$HP$3:$LT$85,BECO_Datos!$A10,FALSE),0))*AD$2</f>
        <v>50013.337530876168</v>
      </c>
      <c r="AE11" s="18">
        <f>(HLOOKUP(AE$6,BECO_Datos!$D$3:$HN$85,BECO_Datos!$A10,FALSE)+IFERROR(HLOOKUP(AE$6,BECO_Datos!$HP$3:$LT$85,BECO_Datos!$A10,FALSE),0))*AE$2</f>
        <v>51073.072742932658</v>
      </c>
      <c r="AF11" s="18">
        <f>(HLOOKUP(AF$6,BECO_Datos!$D$3:$HN$85,BECO_Datos!$A10,FALSE)+IFERROR(HLOOKUP(AF$6,BECO_Datos!$HP$3:$LT$85,BECO_Datos!$A10,FALSE),0))*AF$2</f>
        <v>58940.510357797379</v>
      </c>
      <c r="AG11" s="18">
        <f>(HLOOKUP(AG$6,BECO_Datos!$D$3:$HN$85,BECO_Datos!$A10,FALSE)+IFERROR(HLOOKUP(AG$6,BECO_Datos!$HP$3:$LT$85,BECO_Datos!$A10,FALSE),0))*AG$2</f>
        <v>61153.169227556726</v>
      </c>
      <c r="AH11" s="18">
        <f>(HLOOKUP(AH$6,BECO_Datos!$D$3:$HN$85,BECO_Datos!$A10,FALSE)+IFERROR(HLOOKUP(AH$6,BECO_Datos!$HP$3:$LT$85,BECO_Datos!$A10,FALSE),0))*AH$2</f>
        <v>58729.507152363214</v>
      </c>
      <c r="AI11" s="18">
        <f>(HLOOKUP(AI$6,BECO_Datos!$D$3:$HN$85,BECO_Datos!$A10,FALSE)+IFERROR(HLOOKUP(AI$6,BECO_Datos!$HP$3:$LT$85,BECO_Datos!$A10,FALSE),0))*AI$2</f>
        <v>60846.552726018192</v>
      </c>
      <c r="AJ11" s="18">
        <f>(HLOOKUP(AJ$6,BECO_Datos!$D$3:$HN$85,BECO_Datos!$A10,FALSE)+IFERROR(HLOOKUP(AJ$6,BECO_Datos!$HP$3:$LT$85,BECO_Datos!$A10,FALSE),0))*AJ$2</f>
        <v>58764.849519520125</v>
      </c>
      <c r="AL11" s="18" t="e">
        <f>(HLOOKUP(AL$6,BECO_Datos!$D$3:$HN$85,BECO_Datos!$A10,FALSE)+IFERROR(HLOOKUP(AL$6,BECO_Datos!$HP$3:$LT$85,BECO_Datos!$A10,FALSE),0))*AL$2</f>
        <v>#N/A</v>
      </c>
      <c r="AM11" s="18" t="e">
        <f>(HLOOKUP(AM$6,BECO_Datos!$D$3:$HN$85,BECO_Datos!$A10,FALSE)+IFERROR(HLOOKUP(AM$6,BECO_Datos!$HP$3:$LT$85,BECO_Datos!$A10,FALSE),0))*AM$2</f>
        <v>#N/A</v>
      </c>
      <c r="AN11" s="18" t="e">
        <f>(HLOOKUP(AN$6,BECO_Datos!$D$3:$HN$85,BECO_Datos!$A10,FALSE)+IFERROR(HLOOKUP(AN$6,BECO_Datos!$HP$3:$LT$85,BECO_Datos!$A10,FALSE),0))*AN$2</f>
        <v>#N/A</v>
      </c>
      <c r="AO11" s="18" t="e">
        <f>(HLOOKUP(AO$6,BECO_Datos!$D$3:$HN$85,BECO_Datos!$A10,FALSE)+IFERROR(HLOOKUP(AO$6,BECO_Datos!$HP$3:$LT$85,BECO_Datos!$A10,FALSE),0))*AO$2</f>
        <v>#N/A</v>
      </c>
      <c r="AP11" s="18" t="e">
        <f>(HLOOKUP(AP$6,BECO_Datos!$D$3:$HN$85,BECO_Datos!$A10,FALSE)+IFERROR(HLOOKUP(AP$6,BECO_Datos!$HP$3:$LT$85,BECO_Datos!$A10,FALSE),0))*AP$2</f>
        <v>#N/A</v>
      </c>
      <c r="AQ11" s="18" t="e">
        <f>(HLOOKUP(AQ$6,BECO_Datos!$D$3:$HN$85,BECO_Datos!$A10,FALSE)+IFERROR(HLOOKUP(AQ$6,BECO_Datos!$HP$3:$LT$85,BECO_Datos!$A10,FALSE),0))*AQ$2</f>
        <v>#N/A</v>
      </c>
      <c r="AR11" s="18">
        <f>(HLOOKUP(AR$6,BECO_Datos!$D$3:$HN$85,BECO_Datos!$A10,FALSE)+IFERROR(HLOOKUP(AR$6,BECO_Datos!$HP$3:$LT$85,BECO_Datos!$A10,FALSE),0))*AR$2</f>
        <v>33236.005170219541</v>
      </c>
      <c r="AS11" s="18">
        <f>(HLOOKUP(AS$6,BECO_Datos!$D$3:$HN$85,BECO_Datos!$A10,FALSE)+IFERROR(HLOOKUP(AS$6,BECO_Datos!$HP$3:$LT$85,BECO_Datos!$A10,FALSE),0))*AS$2</f>
        <v>29513.484832293954</v>
      </c>
      <c r="AT11" s="18">
        <f>(HLOOKUP(AT$6,BECO_Datos!$D$3:$HN$85,BECO_Datos!$A10,FALSE)+IFERROR(HLOOKUP(AT$6,BECO_Datos!$HP$3:$LT$85,BECO_Datos!$A10,FALSE),0))*AT$2</f>
        <v>33338.863626538965</v>
      </c>
      <c r="AU11" s="18">
        <f>(HLOOKUP(AU$6,BECO_Datos!$D$3:$HN$85,BECO_Datos!$A10,FALSE)+IFERROR(HLOOKUP(AU$6,BECO_Datos!$HP$3:$LT$85,BECO_Datos!$A10,FALSE),0))*AU$2</f>
        <v>46281.642880566425</v>
      </c>
      <c r="AV11" s="18">
        <f>(HLOOKUP(AV$6,BECO_Datos!$D$3:$HN$85,BECO_Datos!$A10,FALSE)+IFERROR(HLOOKUP(AV$6,BECO_Datos!$HP$3:$LT$85,BECO_Datos!$A10,FALSE),0))*AV$2</f>
        <v>27561.367082429249</v>
      </c>
      <c r="AW11" s="18">
        <f>(HLOOKUP(AW$6,BECO_Datos!$D$3:$HN$85,BECO_Datos!$A10,FALSE)+IFERROR(HLOOKUP(AW$6,BECO_Datos!$HP$3:$LT$85,BECO_Datos!$A10,FALSE),0))*AW$2</f>
        <v>26579.879642501281</v>
      </c>
      <c r="AX11" s="18">
        <f>(HLOOKUP(AX$6,BECO_Datos!$D$3:$HN$85,BECO_Datos!$A10,FALSE)+IFERROR(HLOOKUP(AX$6,BECO_Datos!$HP$3:$LT$85,BECO_Datos!$A10,FALSE),0))*AX$2</f>
        <v>26197.768553516384</v>
      </c>
      <c r="AY11" s="18">
        <f>(HLOOKUP(AY$6,BECO_Datos!$D$3:$HN$85,BECO_Datos!$A10,FALSE)+IFERROR(HLOOKUP(AY$6,BECO_Datos!$HP$3:$LT$85,BECO_Datos!$A10,FALSE),0))*AY$2</f>
        <v>25170.135609761659</v>
      </c>
      <c r="AZ11" s="18">
        <f>(HLOOKUP(AZ$6,BECO_Datos!$D$3:$HN$85,BECO_Datos!$A10,FALSE)+IFERROR(HLOOKUP(AZ$6,BECO_Datos!$HP$3:$LT$85,BECO_Datos!$A10,FALSE),0))*AZ$2</f>
        <v>23085.331524508427</v>
      </c>
      <c r="BA11" s="18">
        <f>(HLOOKUP(BA$6,BECO_Datos!$D$3:$HN$85,BECO_Datos!$A10,FALSE)+IFERROR(HLOOKUP(BA$6,BECO_Datos!$HP$3:$LT$85,BECO_Datos!$A10,FALSE),0))*BA$2</f>
        <v>21118.057442966092</v>
      </c>
      <c r="BC11" s="18" t="e">
        <f>(HLOOKUP(BC$6,BECO_Datos!$D$3:$HN$85,BECO_Datos!$A10,FALSE)+IFERROR(HLOOKUP(BC$6,BECO_Datos!$HP$3:$LT$85,BECO_Datos!$A10,FALSE),0))*BC$2</f>
        <v>#N/A</v>
      </c>
      <c r="BD11" s="18" t="e">
        <f>(HLOOKUP(BD$6,BECO_Datos!$D$3:$HN$85,BECO_Datos!$A10,FALSE)+IFERROR(HLOOKUP(BD$6,BECO_Datos!$HP$3:$LT$85,BECO_Datos!$A10,FALSE),0))*BD$2</f>
        <v>#N/A</v>
      </c>
      <c r="BE11" s="18" t="e">
        <f>(HLOOKUP(BE$6,BECO_Datos!$D$3:$HN$85,BECO_Datos!$A10,FALSE)+IFERROR(HLOOKUP(BE$6,BECO_Datos!$HP$3:$LT$85,BECO_Datos!$A10,FALSE),0))*BE$2</f>
        <v>#N/A</v>
      </c>
      <c r="BF11" s="18" t="e">
        <f>(HLOOKUP(BF$6,BECO_Datos!$D$3:$HN$85,BECO_Datos!$A10,FALSE)+IFERROR(HLOOKUP(BF$6,BECO_Datos!$HP$3:$LT$85,BECO_Datos!$A10,FALSE),0))*BF$2</f>
        <v>#N/A</v>
      </c>
      <c r="BG11" s="18" t="e">
        <f>(HLOOKUP(BG$6,BECO_Datos!$D$3:$HN$85,BECO_Datos!$A10,FALSE)+IFERROR(HLOOKUP(BG$6,BECO_Datos!$HP$3:$LT$85,BECO_Datos!$A10,FALSE),0))*BG$2</f>
        <v>#N/A</v>
      </c>
      <c r="BH11" s="18" t="e">
        <f>(HLOOKUP(BH$6,BECO_Datos!$D$3:$HN$85,BECO_Datos!$A10,FALSE)+IFERROR(HLOOKUP(BH$6,BECO_Datos!$HP$3:$LT$85,BECO_Datos!$A10,FALSE),0))*BH$2</f>
        <v>#N/A</v>
      </c>
      <c r="BI11" s="18">
        <f>(HLOOKUP(BI$6,BECO_Datos!$D$3:$HN$85,BECO_Datos!$A10,FALSE)+IFERROR(HLOOKUP(BI$6,BECO_Datos!$HP$3:$LT$85,BECO_Datos!$A10,FALSE),0))*BI$2</f>
        <v>4414.7769443464831</v>
      </c>
      <c r="BJ11" s="18">
        <f>(HLOOKUP(BJ$6,BECO_Datos!$D$3:$HN$85,BECO_Datos!$A10,FALSE)+IFERROR(HLOOKUP(BJ$6,BECO_Datos!$HP$3:$LT$85,BECO_Datos!$A10,FALSE),0))*BJ$2</f>
        <v>4242.4708298417345</v>
      </c>
      <c r="BK11" s="18">
        <f>(HLOOKUP(BK$6,BECO_Datos!$D$3:$HN$85,BECO_Datos!$A10,FALSE)+IFERROR(HLOOKUP(BK$6,BECO_Datos!$HP$3:$LT$85,BECO_Datos!$A10,FALSE),0))*BK$2</f>
        <v>4951.0293964901102</v>
      </c>
      <c r="BL11" s="18">
        <f>(HLOOKUP(BL$6,BECO_Datos!$D$3:$HN$85,BECO_Datos!$A10,FALSE)+IFERROR(HLOOKUP(BL$6,BECO_Datos!$HP$3:$LT$85,BECO_Datos!$A10,FALSE),0))*BL$2</f>
        <v>3722.8192727556134</v>
      </c>
      <c r="BM11" s="18">
        <f>(HLOOKUP(BM$6,BECO_Datos!$D$3:$HN$85,BECO_Datos!$A10,FALSE)+IFERROR(HLOOKUP(BM$6,BECO_Datos!$HP$3:$LT$85,BECO_Datos!$A10,FALSE),0))*BM$2</f>
        <v>4513.4310362899578</v>
      </c>
      <c r="BN11" s="18">
        <f>(HLOOKUP(BN$6,BECO_Datos!$D$3:$HN$85,BECO_Datos!$A10,FALSE)+IFERROR(HLOOKUP(BN$6,BECO_Datos!$HP$3:$LT$85,BECO_Datos!$A10,FALSE),0))*BN$2</f>
        <v>6334.1170273884309</v>
      </c>
      <c r="BO11" s="18">
        <f>(HLOOKUP(BO$6,BECO_Datos!$D$3:$HN$85,BECO_Datos!$A10,FALSE)+IFERROR(HLOOKUP(BO$6,BECO_Datos!$HP$3:$LT$85,BECO_Datos!$A10,FALSE),0))*BO$2</f>
        <v>4854.3926667021269</v>
      </c>
      <c r="BP11" s="18">
        <f>(HLOOKUP(BP$6,BECO_Datos!$D$3:$HN$85,BECO_Datos!$A10,FALSE)+IFERROR(HLOOKUP(BP$6,BECO_Datos!$HP$3:$LT$85,BECO_Datos!$A10,FALSE),0))*BP$2</f>
        <v>4262.4317752153611</v>
      </c>
      <c r="BQ11" s="18">
        <f>(HLOOKUP(BQ$6,BECO_Datos!$D$3:$HN$85,BECO_Datos!$A10,FALSE)+IFERROR(HLOOKUP(BQ$6,BECO_Datos!$HP$3:$LT$85,BECO_Datos!$A10,FALSE),0))*BQ$2</f>
        <v>4320.3515282233811</v>
      </c>
      <c r="BR11" s="18">
        <f>(HLOOKUP(BR$6,BECO_Datos!$D$3:$HN$85,BECO_Datos!$A10,FALSE)+IFERROR(HLOOKUP(BR$6,BECO_Datos!$HP$3:$LT$85,BECO_Datos!$A10,FALSE),0))*BR$2</f>
        <v>5344.7849071449937</v>
      </c>
      <c r="BT11" s="18" t="e">
        <f>(HLOOKUP(BT$6,BECO_Datos!$D$3:$HN$85,BECO_Datos!$A10,FALSE)+IFERROR(HLOOKUP(BT$6,BECO_Datos!$HP$3:$LT$85,BECO_Datos!$A10,FALSE),0))*BT$2</f>
        <v>#N/A</v>
      </c>
      <c r="BU11" s="18" t="e">
        <f>(HLOOKUP(BU$6,BECO_Datos!$D$3:$HN$85,BECO_Datos!$A10,FALSE)+IFERROR(HLOOKUP(BU$6,BECO_Datos!$HP$3:$LT$85,BECO_Datos!$A10,FALSE),0))*BU$2</f>
        <v>#N/A</v>
      </c>
      <c r="BV11" s="18" t="e">
        <f>(HLOOKUP(BV$6,BECO_Datos!$D$3:$HN$85,BECO_Datos!$A10,FALSE)+IFERROR(HLOOKUP(BV$6,BECO_Datos!$HP$3:$LT$85,BECO_Datos!$A10,FALSE),0))*BV$2</f>
        <v>#N/A</v>
      </c>
      <c r="BW11" s="18" t="e">
        <f>(HLOOKUP(BW$6,BECO_Datos!$D$3:$HN$85,BECO_Datos!$A10,FALSE)+IFERROR(HLOOKUP(BW$6,BECO_Datos!$HP$3:$LT$85,BECO_Datos!$A10,FALSE),0))*BW$2</f>
        <v>#N/A</v>
      </c>
      <c r="BX11" s="18" t="e">
        <f>(HLOOKUP(BX$6,BECO_Datos!$D$3:$HN$85,BECO_Datos!$A10,FALSE)+IFERROR(HLOOKUP(BX$6,BECO_Datos!$HP$3:$LT$85,BECO_Datos!$A10,FALSE),0))*BX$2</f>
        <v>#N/A</v>
      </c>
      <c r="BY11" s="18" t="e">
        <f>(HLOOKUP(BY$6,BECO_Datos!$D$3:$HN$85,BECO_Datos!$A10,FALSE)+IFERROR(HLOOKUP(BY$6,BECO_Datos!$HP$3:$LT$85,BECO_Datos!$A10,FALSE),0))*BY$2</f>
        <v>#N/A</v>
      </c>
      <c r="BZ11" s="18">
        <f>(HLOOKUP(BZ$6,BECO_Datos!$D$3:$HN$85,BECO_Datos!$A10,FALSE)+IFERROR(HLOOKUP(BZ$6,BECO_Datos!$HP$3:$LT$85,BECO_Datos!$A10,FALSE),0))*BZ$2</f>
        <v>2100.2385850550577</v>
      </c>
      <c r="CA11" s="18">
        <f>(HLOOKUP(CA$6,BECO_Datos!$D$3:$HN$85,BECO_Datos!$A10,FALSE)+IFERROR(HLOOKUP(CA$6,BECO_Datos!$HP$3:$LT$85,BECO_Datos!$A10,FALSE),0))*CA$2</f>
        <v>1848.1019596728486</v>
      </c>
      <c r="CB11" s="18">
        <f>(HLOOKUP(CB$6,BECO_Datos!$D$3:$HN$85,BECO_Datos!$A10,FALSE)+IFERROR(HLOOKUP(CB$6,BECO_Datos!$HP$3:$LT$85,BECO_Datos!$A10,FALSE),0))*CB$2</f>
        <v>1914.2614500386298</v>
      </c>
      <c r="CC11" s="18">
        <f>(HLOOKUP(CC$6,BECO_Datos!$D$3:$HN$85,BECO_Datos!$A10,FALSE)+IFERROR(HLOOKUP(CC$6,BECO_Datos!$HP$3:$LT$85,BECO_Datos!$A10,FALSE),0))*CC$2</f>
        <v>1860.6470313957902</v>
      </c>
      <c r="CD11" s="18">
        <f>(HLOOKUP(CD$6,BECO_Datos!$D$3:$HN$85,BECO_Datos!$A10,FALSE)+IFERROR(HLOOKUP(CD$6,BECO_Datos!$HP$3:$LT$85,BECO_Datos!$A10,FALSE),0))*CD$2</f>
        <v>1759.9881514573356</v>
      </c>
      <c r="CE11" s="18">
        <f>(HLOOKUP(CE$6,BECO_Datos!$D$3:$HN$85,BECO_Datos!$A10,FALSE)+IFERROR(HLOOKUP(CE$6,BECO_Datos!$HP$3:$LT$85,BECO_Datos!$A10,FALSE),0))*CE$2</f>
        <v>1729.0932318692576</v>
      </c>
      <c r="CF11" s="18">
        <f>(HLOOKUP(CF$6,BECO_Datos!$D$3:$HN$85,BECO_Datos!$A10,FALSE)+IFERROR(HLOOKUP(CF$6,BECO_Datos!$HP$3:$LT$85,BECO_Datos!$A10,FALSE),0))*CF$2</f>
        <v>1691.3149046081219</v>
      </c>
      <c r="CG11" s="18">
        <f>(HLOOKUP(CG$6,BECO_Datos!$D$3:$HN$85,BECO_Datos!$A10,FALSE)+IFERROR(HLOOKUP(CG$6,BECO_Datos!$HP$3:$LT$85,BECO_Datos!$A10,FALSE),0))*CG$2</f>
        <v>1664.7637933754952</v>
      </c>
      <c r="CH11" s="18">
        <f>(HLOOKUP(CH$6,BECO_Datos!$D$3:$HN$85,BECO_Datos!$A10,FALSE)+IFERROR(HLOOKUP(CH$6,BECO_Datos!$HP$3:$LT$85,BECO_Datos!$A10,FALSE),0))*CH$2</f>
        <v>1601.3771759799008</v>
      </c>
      <c r="CI11" s="18">
        <f>(HLOOKUP(CI$6,BECO_Datos!$D$3:$HN$85,BECO_Datos!$A10,FALSE)+IFERROR(HLOOKUP(CI$6,BECO_Datos!$HP$3:$LT$85,BECO_Datos!$A10,FALSE),0))*CI$2</f>
        <v>1556.2025238673648</v>
      </c>
      <c r="CK11" s="18" t="e">
        <f>(HLOOKUP(CK$6,BECO_Datos!$D$3:$HN$85,BECO_Datos!$A10,FALSE)+IFERROR(HLOOKUP(CK$6,BECO_Datos!$HP$3:$LT$85,BECO_Datos!$A10,FALSE),0))*CK$2</f>
        <v>#N/A</v>
      </c>
      <c r="CL11" s="18" t="e">
        <f>(HLOOKUP(CL$6,BECO_Datos!$D$3:$HN$85,BECO_Datos!$A10,FALSE)+IFERROR(HLOOKUP(CL$6,BECO_Datos!$HP$3:$LT$85,BECO_Datos!$A10,FALSE),0))*CL$2</f>
        <v>#N/A</v>
      </c>
      <c r="CM11" s="18" t="e">
        <f>(HLOOKUP(CM$6,BECO_Datos!$D$3:$HN$85,BECO_Datos!$A10,FALSE)+IFERROR(HLOOKUP(CM$6,BECO_Datos!$HP$3:$LT$85,BECO_Datos!$A10,FALSE),0))*CM$2</f>
        <v>#N/A</v>
      </c>
      <c r="CN11" s="18" t="e">
        <f>(HLOOKUP(CN$6,BECO_Datos!$D$3:$HN$85,BECO_Datos!$A10,FALSE)+IFERROR(HLOOKUP(CN$6,BECO_Datos!$HP$3:$LT$85,BECO_Datos!$A10,FALSE),0))*CN$2</f>
        <v>#N/A</v>
      </c>
      <c r="CO11" s="18" t="e">
        <f>(HLOOKUP(CO$6,BECO_Datos!$D$3:$HN$85,BECO_Datos!$A10,FALSE)+IFERROR(HLOOKUP(CO$6,BECO_Datos!$HP$3:$LT$85,BECO_Datos!$A10,FALSE),0))*CO$2</f>
        <v>#N/A</v>
      </c>
      <c r="CP11" s="18" t="e">
        <f>(HLOOKUP(CP$6,BECO_Datos!$D$3:$HN$85,BECO_Datos!$A10,FALSE)+IFERROR(HLOOKUP(CP$6,BECO_Datos!$HP$3:$LT$85,BECO_Datos!$A10,FALSE),0))*CP$2</f>
        <v>#N/A</v>
      </c>
      <c r="CQ11" s="18">
        <f>(HLOOKUP(CQ$6,BECO_Datos!$D$3:$HN$85,BECO_Datos!$A10,FALSE)+IFERROR(HLOOKUP(CQ$6,BECO_Datos!$HP$3:$LT$85,BECO_Datos!$A10,FALSE),0))*CQ$2</f>
        <v>27988.117466531163</v>
      </c>
      <c r="CR11" s="18">
        <f>(HLOOKUP(CR$6,BECO_Datos!$D$3:$HN$85,BECO_Datos!$A10,FALSE)+IFERROR(HLOOKUP(CR$6,BECO_Datos!$HP$3:$LT$85,BECO_Datos!$A10,FALSE),0))*CR$2</f>
        <v>28183.680658260626</v>
      </c>
      <c r="CS11" s="18">
        <f>(HLOOKUP(CS$6,BECO_Datos!$D$3:$HN$85,BECO_Datos!$A10,FALSE)+IFERROR(HLOOKUP(CS$6,BECO_Datos!$HP$3:$LT$85,BECO_Datos!$A10,FALSE),0))*CS$2</f>
        <v>31270.833025896798</v>
      </c>
      <c r="CT11" s="18">
        <f>(HLOOKUP(CT$6,BECO_Datos!$D$3:$HN$85,BECO_Datos!$A10,FALSE)+IFERROR(HLOOKUP(CT$6,BECO_Datos!$HP$3:$LT$85,BECO_Datos!$A10,FALSE),0))*CT$2</f>
        <v>35587.052708137722</v>
      </c>
      <c r="CU11" s="18">
        <f>(HLOOKUP(CU$6,BECO_Datos!$D$3:$HN$85,BECO_Datos!$A10,FALSE)+IFERROR(HLOOKUP(CU$6,BECO_Datos!$HP$3:$LT$85,BECO_Datos!$A10,FALSE),0))*CU$2</f>
        <v>41703.653451585029</v>
      </c>
      <c r="CV11" s="18">
        <f>(HLOOKUP(CV$6,BECO_Datos!$D$3:$HN$85,BECO_Datos!$A10,FALSE)+IFERROR(HLOOKUP(CV$6,BECO_Datos!$HP$3:$LT$85,BECO_Datos!$A10,FALSE),0))*CV$2</f>
        <v>48570.558457118626</v>
      </c>
      <c r="CW11" s="18">
        <f>(HLOOKUP(CW$6,BECO_Datos!$D$3:$HN$85,BECO_Datos!$A10,FALSE)+IFERROR(HLOOKUP(CW$6,BECO_Datos!$HP$3:$LT$85,BECO_Datos!$A10,FALSE),0))*CW$2</f>
        <v>50239.052489369358</v>
      </c>
      <c r="CX11" s="18">
        <f>(HLOOKUP(CX$6,BECO_Datos!$D$3:$HN$85,BECO_Datos!$A10,FALSE)+IFERROR(HLOOKUP(CX$6,BECO_Datos!$HP$3:$LT$85,BECO_Datos!$A10,FALSE),0))*CX$2</f>
        <v>53823.708335588999</v>
      </c>
      <c r="CY11" s="18">
        <f>(HLOOKUP(CY$6,BECO_Datos!$D$3:$HN$85,BECO_Datos!$A10,FALSE)+IFERROR(HLOOKUP(CY$6,BECO_Datos!$HP$3:$LT$85,BECO_Datos!$A10,FALSE),0))*CY$2</f>
        <v>52794.547988395178</v>
      </c>
      <c r="CZ11" s="18">
        <f>(HLOOKUP(CZ$6,BECO_Datos!$D$3:$HN$85,BECO_Datos!$A10,FALSE)+IFERROR(HLOOKUP(CZ$6,BECO_Datos!$HP$3:$LT$85,BECO_Datos!$A10,FALSE),0))*CZ$2</f>
        <v>53604.508673207558</v>
      </c>
      <c r="DB11" s="18" t="e">
        <f>(HLOOKUP(DB$6,BECO_Datos!$D$3:$HN$85,BECO_Datos!$A10,FALSE)+IFERROR(HLOOKUP(DB$6,BECO_Datos!$HP$3:$LT$85,BECO_Datos!$A10,FALSE),0))*DB$2</f>
        <v>#N/A</v>
      </c>
      <c r="DC11" s="18" t="e">
        <f>(HLOOKUP(DC$6,BECO_Datos!$D$3:$HN$85,BECO_Datos!$A10,FALSE)+IFERROR(HLOOKUP(DC$6,BECO_Datos!$HP$3:$LT$85,BECO_Datos!$A10,FALSE),0))*DC$2</f>
        <v>#N/A</v>
      </c>
      <c r="DD11" s="18" t="e">
        <f>(HLOOKUP(DD$6,BECO_Datos!$D$3:$HN$85,BECO_Datos!$A10,FALSE)+IFERROR(HLOOKUP(DD$6,BECO_Datos!$HP$3:$LT$85,BECO_Datos!$A10,FALSE),0))*DD$2</f>
        <v>#N/A</v>
      </c>
      <c r="DE11" s="18" t="e">
        <f>(HLOOKUP(DE$6,BECO_Datos!$D$3:$HN$85,BECO_Datos!$A10,FALSE)+IFERROR(HLOOKUP(DE$6,BECO_Datos!$HP$3:$LT$85,BECO_Datos!$A10,FALSE),0))*DE$2</f>
        <v>#N/A</v>
      </c>
      <c r="DF11" s="18" t="e">
        <f>(HLOOKUP(DF$6,BECO_Datos!$D$3:$HN$85,BECO_Datos!$A10,FALSE)+IFERROR(HLOOKUP(DF$6,BECO_Datos!$HP$3:$LT$85,BECO_Datos!$A10,FALSE),0))*DF$2</f>
        <v>#N/A</v>
      </c>
      <c r="DG11" s="18" t="e">
        <f>(HLOOKUP(DG$6,BECO_Datos!$D$3:$HN$85,BECO_Datos!$A10,FALSE)+IFERROR(HLOOKUP(DG$6,BECO_Datos!$HP$3:$LT$85,BECO_Datos!$A10,FALSE),0))*DG$2</f>
        <v>#N/A</v>
      </c>
      <c r="DH11" s="18">
        <f>(HLOOKUP(DH$6,BECO_Datos!$D$3:$HN$85,BECO_Datos!$A10,FALSE)+IFERROR(HLOOKUP(DH$6,BECO_Datos!$HP$3:$LT$85,BECO_Datos!$A10,FALSE),0))*DH$2</f>
        <v>63.750062949113826</v>
      </c>
      <c r="DI11" s="18">
        <f>(HLOOKUP(DI$6,BECO_Datos!$D$3:$HN$85,BECO_Datos!$A10,FALSE)+IFERROR(HLOOKUP(DI$6,BECO_Datos!$HP$3:$LT$85,BECO_Datos!$A10,FALSE),0))*DI$2</f>
        <v>48.451373512389303</v>
      </c>
      <c r="DJ11" s="18">
        <f>(HLOOKUP(DJ$6,BECO_Datos!$D$3:$HN$85,BECO_Datos!$A10,FALSE)+IFERROR(HLOOKUP(DJ$6,BECO_Datos!$HP$3:$LT$85,BECO_Datos!$A10,FALSE),0))*DJ$2</f>
        <v>88.087074497187572</v>
      </c>
      <c r="DK11" s="18">
        <f>(HLOOKUP(DK$6,BECO_Datos!$D$3:$HN$85,BECO_Datos!$A10,FALSE)+IFERROR(HLOOKUP(DK$6,BECO_Datos!$HP$3:$LT$85,BECO_Datos!$A10,FALSE),0))*DK$2</f>
        <v>87.466466136012372</v>
      </c>
      <c r="DL11" s="18">
        <f>(HLOOKUP(DL$6,BECO_Datos!$D$3:$HN$85,BECO_Datos!$A10,FALSE)+IFERROR(HLOOKUP(DL$6,BECO_Datos!$HP$3:$LT$85,BECO_Datos!$A10,FALSE),0))*DL$2</f>
        <v>118.32773767686808</v>
      </c>
      <c r="DM11" s="18">
        <f>(HLOOKUP(DM$6,BECO_Datos!$D$3:$HN$85,BECO_Datos!$A10,FALSE)+IFERROR(HLOOKUP(DM$6,BECO_Datos!$HP$3:$LT$85,BECO_Datos!$A10,FALSE),0))*DM$2</f>
        <v>102.91882055767228</v>
      </c>
      <c r="DN11" s="18">
        <f>(HLOOKUP(DN$6,BECO_Datos!$D$3:$HN$85,BECO_Datos!$A10,FALSE)+IFERROR(HLOOKUP(DN$6,BECO_Datos!$HP$3:$LT$85,BECO_Datos!$A10,FALSE),0))*DN$2</f>
        <v>6.6246775580395543</v>
      </c>
      <c r="DO11" s="18">
        <f>(HLOOKUP(DO$6,BECO_Datos!$D$3:$HN$85,BECO_Datos!$A10,FALSE)+IFERROR(HLOOKUP(DO$6,BECO_Datos!$HP$3:$LT$85,BECO_Datos!$A10,FALSE),0))*DO$2</f>
        <v>5.5776965701729244</v>
      </c>
      <c r="DP11" s="18">
        <f>(HLOOKUP(DP$6,BECO_Datos!$D$3:$HN$85,BECO_Datos!$A10,FALSE)+IFERROR(HLOOKUP(DP$6,BECO_Datos!$HP$3:$LT$85,BECO_Datos!$A10,FALSE),0))*DP$2</f>
        <v>8.3077529378045298</v>
      </c>
      <c r="DQ11" s="18">
        <f>(HLOOKUP(DQ$6,BECO_Datos!$D$3:$HN$85,BECO_Datos!$A10,FALSE)+IFERROR(HLOOKUP(DQ$6,BECO_Datos!$HP$3:$LT$85,BECO_Datos!$A10,FALSE),0))*DQ$2</f>
        <v>6.136662585211675</v>
      </c>
      <c r="DS11" s="18" t="e">
        <f>(HLOOKUP(DS$6,BECO_Datos!$D$3:$HN$85,BECO_Datos!$A10,FALSE)+IFERROR(HLOOKUP(DS$6,BECO_Datos!$HP$3:$LT$85,BECO_Datos!$A10,FALSE),0))*DS$2</f>
        <v>#N/A</v>
      </c>
      <c r="DT11" s="18" t="e">
        <f>(HLOOKUP(DT$6,BECO_Datos!$D$3:$HN$85,BECO_Datos!$A10,FALSE)+IFERROR(HLOOKUP(DT$6,BECO_Datos!$HP$3:$LT$85,BECO_Datos!$A10,FALSE),0))*DT$2</f>
        <v>#N/A</v>
      </c>
      <c r="DU11" s="18" t="e">
        <f>(HLOOKUP(DU$6,BECO_Datos!$D$3:$HN$85,BECO_Datos!$A10,FALSE)+IFERROR(HLOOKUP(DU$6,BECO_Datos!$HP$3:$LT$85,BECO_Datos!$A10,FALSE),0))*DU$2</f>
        <v>#N/A</v>
      </c>
      <c r="DV11" s="18" t="e">
        <f>(HLOOKUP(DV$6,BECO_Datos!$D$3:$HN$85,BECO_Datos!$A10,FALSE)+IFERROR(HLOOKUP(DV$6,BECO_Datos!$HP$3:$LT$85,BECO_Datos!$A10,FALSE),0))*DV$2</f>
        <v>#N/A</v>
      </c>
      <c r="DW11" s="18" t="e">
        <f>(HLOOKUP(DW$6,BECO_Datos!$D$3:$HN$85,BECO_Datos!$A10,FALSE)+IFERROR(HLOOKUP(DW$6,BECO_Datos!$HP$3:$LT$85,BECO_Datos!$A10,FALSE),0))*DW$2</f>
        <v>#N/A</v>
      </c>
      <c r="DX11" s="18" t="e">
        <f>(HLOOKUP(DX$6,BECO_Datos!$D$3:$HN$85,BECO_Datos!$A10,FALSE)+IFERROR(HLOOKUP(DX$6,BECO_Datos!$HP$3:$LT$85,BECO_Datos!$A10,FALSE),0))*DX$2</f>
        <v>#N/A</v>
      </c>
      <c r="DY11" s="18">
        <f>(HLOOKUP(DY$6,BECO_Datos!$D$3:$HN$85,BECO_Datos!$A10,FALSE)+IFERROR(HLOOKUP(DY$6,BECO_Datos!$HP$3:$LT$85,BECO_Datos!$A10,FALSE),0))*DY$2</f>
        <v>6.3650236657642605</v>
      </c>
      <c r="DZ11" s="18">
        <f>(HLOOKUP(DZ$6,BECO_Datos!$D$3:$HN$85,BECO_Datos!$A10,FALSE)+IFERROR(HLOOKUP(DZ$6,BECO_Datos!$HP$3:$LT$85,BECO_Datos!$A10,FALSE),0))*DZ$2</f>
        <v>5.1157757924009584</v>
      </c>
      <c r="EA11" s="18">
        <f>(HLOOKUP(EA$6,BECO_Datos!$D$3:$HN$85,BECO_Datos!$A10,FALSE)+IFERROR(HLOOKUP(EA$6,BECO_Datos!$HP$3:$LT$85,BECO_Datos!$A10,FALSE),0))*EA$2</f>
        <v>5.4040944131593713</v>
      </c>
      <c r="EB11" s="18">
        <f>(HLOOKUP(EB$6,BECO_Datos!$D$3:$HN$85,BECO_Datos!$A10,FALSE)+IFERROR(HLOOKUP(EB$6,BECO_Datos!$HP$3:$LT$85,BECO_Datos!$A10,FALSE),0))*EB$2</f>
        <v>5.6316571916311489</v>
      </c>
      <c r="EC11" s="18">
        <f>(HLOOKUP(EC$6,BECO_Datos!$D$3:$HN$85,BECO_Datos!$A10,FALSE)+IFERROR(HLOOKUP(EC$6,BECO_Datos!$HP$3:$LT$85,BECO_Datos!$A10,FALSE),0))*EC$2</f>
        <v>4.0094464388065143</v>
      </c>
      <c r="ED11" s="18">
        <f>(HLOOKUP(ED$6,BECO_Datos!$D$3:$HN$85,BECO_Datos!$A10,FALSE)+IFERROR(HLOOKUP(ED$6,BECO_Datos!$HP$3:$LT$85,BECO_Datos!$A10,FALSE),0))*ED$2</f>
        <v>4.2641642488337599</v>
      </c>
      <c r="EE11" s="18">
        <f>(HLOOKUP(EE$6,BECO_Datos!$D$3:$HN$85,BECO_Datos!$A10,FALSE)+IFERROR(HLOOKUP(EE$6,BECO_Datos!$HP$3:$LT$85,BECO_Datos!$A10,FALSE),0))*EE$2</f>
        <v>5.4483849567581846</v>
      </c>
      <c r="EF11" s="18">
        <f>(HLOOKUP(EF$6,BECO_Datos!$D$3:$HN$85,BECO_Datos!$A10,FALSE)+IFERROR(HLOOKUP(EF$6,BECO_Datos!$HP$3:$LT$85,BECO_Datos!$A10,FALSE),0))*EF$2</f>
        <v>5.7145573335480169</v>
      </c>
      <c r="EG11" s="18">
        <f>(HLOOKUP(EG$6,BECO_Datos!$D$3:$HN$85,BECO_Datos!$A10,FALSE)+IFERROR(HLOOKUP(EG$6,BECO_Datos!$HP$3:$LT$85,BECO_Datos!$A10,FALSE),0))*EG$2</f>
        <v>6.8205490946294614</v>
      </c>
      <c r="EH11" s="18">
        <f>(HLOOKUP(EH$6,BECO_Datos!$D$3:$HN$85,BECO_Datos!$A10,FALSE)+IFERROR(HLOOKUP(EH$6,BECO_Datos!$HP$3:$LT$85,BECO_Datos!$A10,FALSE),0))*EH$2</f>
        <v>6.6786541933622017</v>
      </c>
      <c r="EJ11" s="18" t="e">
        <f>(HLOOKUP(EJ$6,BECO_Datos!$D$3:$HN$85,BECO_Datos!$A10,FALSE)+IFERROR(HLOOKUP(EJ$6,BECO_Datos!$HP$3:$LT$85,BECO_Datos!$A10,FALSE),0))*EJ$2</f>
        <v>#N/A</v>
      </c>
      <c r="EK11" s="18" t="e">
        <f>(HLOOKUP(EK$6,BECO_Datos!$D$3:$HN$85,BECO_Datos!$A10,FALSE)+IFERROR(HLOOKUP(EK$6,BECO_Datos!$HP$3:$LT$85,BECO_Datos!$A10,FALSE),0))*EK$2</f>
        <v>#N/A</v>
      </c>
      <c r="EL11" s="18" t="e">
        <f>(HLOOKUP(EL$6,BECO_Datos!$D$3:$HN$85,BECO_Datos!$A10,FALSE)+IFERROR(HLOOKUP(EL$6,BECO_Datos!$HP$3:$LT$85,BECO_Datos!$A10,FALSE),0))*EL$2</f>
        <v>#N/A</v>
      </c>
      <c r="EM11" s="18" t="e">
        <f>(HLOOKUP(EM$6,BECO_Datos!$D$3:$HN$85,BECO_Datos!$A10,FALSE)+IFERROR(HLOOKUP(EM$6,BECO_Datos!$HP$3:$LT$85,BECO_Datos!$A10,FALSE),0))*EM$2</f>
        <v>#N/A</v>
      </c>
      <c r="EN11" s="18" t="e">
        <f>(HLOOKUP(EN$6,BECO_Datos!$D$3:$HN$85,BECO_Datos!$A10,FALSE)+IFERROR(HLOOKUP(EN$6,BECO_Datos!$HP$3:$LT$85,BECO_Datos!$A10,FALSE),0))*EN$2</f>
        <v>#N/A</v>
      </c>
      <c r="EO11" s="18" t="e">
        <f>(HLOOKUP(EO$6,BECO_Datos!$D$3:$HN$85,BECO_Datos!$A10,FALSE)+IFERROR(HLOOKUP(EO$6,BECO_Datos!$HP$3:$LT$85,BECO_Datos!$A10,FALSE),0))*EO$2</f>
        <v>#N/A</v>
      </c>
      <c r="EP11" s="18">
        <f>(HLOOKUP(EP$6,BECO_Datos!$D$3:$HN$85,BECO_Datos!$A10,FALSE)+IFERROR(HLOOKUP(EP$6,BECO_Datos!$HP$3:$LT$85,BECO_Datos!$A10,FALSE),0))*EP$2</f>
        <v>0</v>
      </c>
      <c r="EQ11" s="18">
        <f>(HLOOKUP(EQ$6,BECO_Datos!$D$3:$HN$85,BECO_Datos!$A10,FALSE)+IFERROR(HLOOKUP(EQ$6,BECO_Datos!$HP$3:$LT$85,BECO_Datos!$A10,FALSE),0))*EQ$2</f>
        <v>0</v>
      </c>
      <c r="ER11" s="18">
        <f>(HLOOKUP(ER$6,BECO_Datos!$D$3:$HN$85,BECO_Datos!$A10,FALSE)+IFERROR(HLOOKUP(ER$6,BECO_Datos!$HP$3:$LT$85,BECO_Datos!$A10,FALSE),0))*ER$2</f>
        <v>0</v>
      </c>
      <c r="ES11" s="18">
        <f>(HLOOKUP(ES$6,BECO_Datos!$D$3:$HN$85,BECO_Datos!$A10,FALSE)+IFERROR(HLOOKUP(ES$6,BECO_Datos!$HP$3:$LT$85,BECO_Datos!$A10,FALSE),0))*ES$2</f>
        <v>0</v>
      </c>
      <c r="ET11" s="18">
        <f>(HLOOKUP(ET$6,BECO_Datos!$D$3:$HN$85,BECO_Datos!$A10,FALSE)+IFERROR(HLOOKUP(ET$6,BECO_Datos!$HP$3:$LT$85,BECO_Datos!$A10,FALSE),0))*ET$2</f>
        <v>0</v>
      </c>
      <c r="EU11" s="18">
        <f>(HLOOKUP(EU$6,BECO_Datos!$D$3:$HN$85,BECO_Datos!$A10,FALSE)+IFERROR(HLOOKUP(EU$6,BECO_Datos!$HP$3:$LT$85,BECO_Datos!$A10,FALSE),0))*EU$2</f>
        <v>0</v>
      </c>
      <c r="EV11" s="18">
        <f>(HLOOKUP(EV$6,BECO_Datos!$D$3:$HN$85,BECO_Datos!$A10,FALSE)+IFERROR(HLOOKUP(EV$6,BECO_Datos!$HP$3:$LT$85,BECO_Datos!$A10,FALSE),0))*EV$2</f>
        <v>0</v>
      </c>
      <c r="EW11" s="18">
        <f>(HLOOKUP(EW$6,BECO_Datos!$D$3:$HN$85,BECO_Datos!$A10,FALSE)+IFERROR(HLOOKUP(EW$6,BECO_Datos!$HP$3:$LT$85,BECO_Datos!$A10,FALSE),0))*EW$2</f>
        <v>0</v>
      </c>
      <c r="EX11" s="18">
        <f>(HLOOKUP(EX$6,BECO_Datos!$D$3:$HN$85,BECO_Datos!$A10,FALSE)+IFERROR(HLOOKUP(EX$6,BECO_Datos!$HP$3:$LT$85,BECO_Datos!$A10,FALSE),0))*EX$2</f>
        <v>0</v>
      </c>
      <c r="EY11" s="18">
        <f>(HLOOKUP(EY$6,BECO_Datos!$D$3:$HN$85,BECO_Datos!$A10,FALSE)+IFERROR(HLOOKUP(EY$6,BECO_Datos!$HP$3:$LT$85,BECO_Datos!$A10,FALSE),0))*EY$2</f>
        <v>0</v>
      </c>
      <c r="FA11" s="18" t="e">
        <f>(HLOOKUP(FA$6,BECO_Datos!$D$3:$HN$85,BECO_Datos!$A10,FALSE)+IFERROR(HLOOKUP(FA$6,BECO_Datos!$HP$3:$LT$85,BECO_Datos!$A10,FALSE),0))*FA$2</f>
        <v>#N/A</v>
      </c>
      <c r="FB11" s="18" t="e">
        <f>(HLOOKUP(FB$6,BECO_Datos!$D$3:$HN$85,BECO_Datos!$A10,FALSE)+IFERROR(HLOOKUP(FB$6,BECO_Datos!$HP$3:$LT$85,BECO_Datos!$A10,FALSE),0))*FB$2</f>
        <v>#N/A</v>
      </c>
      <c r="FC11" s="18" t="e">
        <f>(HLOOKUP(FC$6,BECO_Datos!$D$3:$HN$85,BECO_Datos!$A10,FALSE)+IFERROR(HLOOKUP(FC$6,BECO_Datos!$HP$3:$LT$85,BECO_Datos!$A10,FALSE),0))*FC$2</f>
        <v>#N/A</v>
      </c>
      <c r="FD11" s="18" t="e">
        <f>(HLOOKUP(FD$6,BECO_Datos!$D$3:$HN$85,BECO_Datos!$A10,FALSE)+IFERROR(HLOOKUP(FD$6,BECO_Datos!$HP$3:$LT$85,BECO_Datos!$A10,FALSE),0))*FD$2</f>
        <v>#N/A</v>
      </c>
      <c r="FE11" s="18" t="e">
        <f>(HLOOKUP(FE$6,BECO_Datos!$D$3:$HN$85,BECO_Datos!$A10,FALSE)+IFERROR(HLOOKUP(FE$6,BECO_Datos!$HP$3:$LT$85,BECO_Datos!$A10,FALSE),0))*FE$2</f>
        <v>#N/A</v>
      </c>
      <c r="FF11" s="18" t="e">
        <f>(HLOOKUP(FF$6,BECO_Datos!$D$3:$HN$85,BECO_Datos!$A10,FALSE)+IFERROR(HLOOKUP(FF$6,BECO_Datos!$HP$3:$LT$85,BECO_Datos!$A10,FALSE),0))*FF$2</f>
        <v>#N/A</v>
      </c>
      <c r="FG11" s="18">
        <f>(HLOOKUP(FG$6,BECO_Datos!$D$3:$HN$85,BECO_Datos!$A10,FALSE)+IFERROR(HLOOKUP(FG$6,BECO_Datos!$HP$3:$LT$85,BECO_Datos!$A10,FALSE),0))*FG$2</f>
        <v>0</v>
      </c>
      <c r="FH11" s="18">
        <f>(HLOOKUP(FH$6,BECO_Datos!$D$3:$HN$85,BECO_Datos!$A10,FALSE)+IFERROR(HLOOKUP(FH$6,BECO_Datos!$HP$3:$LT$85,BECO_Datos!$A10,FALSE),0))*FH$2</f>
        <v>0</v>
      </c>
      <c r="FI11" s="18">
        <f>(HLOOKUP(FI$6,BECO_Datos!$D$3:$HN$85,BECO_Datos!$A10,FALSE)+IFERROR(HLOOKUP(FI$6,BECO_Datos!$HP$3:$LT$85,BECO_Datos!$A10,FALSE),0))*FI$2</f>
        <v>0</v>
      </c>
      <c r="FJ11" s="18">
        <f>(HLOOKUP(FJ$6,BECO_Datos!$D$3:$HN$85,BECO_Datos!$A10,FALSE)+IFERROR(HLOOKUP(FJ$6,BECO_Datos!$HP$3:$LT$85,BECO_Datos!$A10,FALSE),0))*FJ$2</f>
        <v>0</v>
      </c>
      <c r="FK11" s="18">
        <f>(HLOOKUP(FK$6,BECO_Datos!$D$3:$HN$85,BECO_Datos!$A10,FALSE)+IFERROR(HLOOKUP(FK$6,BECO_Datos!$HP$3:$LT$85,BECO_Datos!$A10,FALSE),0))*FK$2</f>
        <v>0</v>
      </c>
      <c r="FL11" s="18">
        <f>(HLOOKUP(FL$6,BECO_Datos!$D$3:$HN$85,BECO_Datos!$A10,FALSE)+IFERROR(HLOOKUP(FL$6,BECO_Datos!$HP$3:$LT$85,BECO_Datos!$A10,FALSE),0))*FL$2</f>
        <v>0</v>
      </c>
      <c r="FM11" s="18">
        <f>(HLOOKUP(FM$6,BECO_Datos!$D$3:$HN$85,BECO_Datos!$A10,FALSE)+IFERROR(HLOOKUP(FM$6,BECO_Datos!$HP$3:$LT$85,BECO_Datos!$A10,FALSE),0))*FM$2</f>
        <v>0</v>
      </c>
      <c r="FN11" s="18">
        <f>(HLOOKUP(FN$6,BECO_Datos!$D$3:$HN$85,BECO_Datos!$A10,FALSE)+IFERROR(HLOOKUP(FN$6,BECO_Datos!$HP$3:$LT$85,BECO_Datos!$A10,FALSE),0))*FN$2</f>
        <v>0</v>
      </c>
      <c r="FO11" s="18">
        <f>(HLOOKUP(FO$6,BECO_Datos!$D$3:$HN$85,BECO_Datos!$A10,FALSE)+IFERROR(HLOOKUP(FO$6,BECO_Datos!$HP$3:$LT$85,BECO_Datos!$A10,FALSE),0))*FO$2</f>
        <v>0</v>
      </c>
      <c r="FP11" s="18">
        <f>(HLOOKUP(FP$6,BECO_Datos!$D$3:$HN$85,BECO_Datos!$A10,FALSE)+IFERROR(HLOOKUP(FP$6,BECO_Datos!$HP$3:$LT$85,BECO_Datos!$A10,FALSE),0))*FP$2</f>
        <v>0</v>
      </c>
      <c r="FR11" s="18" t="e">
        <f>(HLOOKUP(FR$6,BECO_Datos!$D$3:$HN$85,BECO_Datos!$A10,FALSE)+IFERROR(HLOOKUP(FR$6,BECO_Datos!$HP$3:$LT$85,BECO_Datos!$A10,FALSE),0))*FR$2</f>
        <v>#N/A</v>
      </c>
      <c r="FS11" s="18" t="e">
        <f>(HLOOKUP(FS$6,BECO_Datos!$D$3:$HN$85,BECO_Datos!$A10,FALSE)+IFERROR(HLOOKUP(FS$6,BECO_Datos!$HP$3:$LT$85,BECO_Datos!$A10,FALSE),0))*FS$2</f>
        <v>#N/A</v>
      </c>
      <c r="FT11" s="18" t="e">
        <f>(HLOOKUP(FT$6,BECO_Datos!$D$3:$HN$85,BECO_Datos!$A10,FALSE)+IFERROR(HLOOKUP(FT$6,BECO_Datos!$HP$3:$LT$85,BECO_Datos!$A10,FALSE),0))*FT$2</f>
        <v>#N/A</v>
      </c>
      <c r="FU11" s="18" t="e">
        <f>(HLOOKUP(FU$6,BECO_Datos!$D$3:$HN$85,BECO_Datos!$A10,FALSE)+IFERROR(HLOOKUP(FU$6,BECO_Datos!$HP$3:$LT$85,BECO_Datos!$A10,FALSE),0))*FU$2</f>
        <v>#N/A</v>
      </c>
      <c r="FV11" s="18" t="e">
        <f>(HLOOKUP(FV$6,BECO_Datos!$D$3:$HN$85,BECO_Datos!$A10,FALSE)+IFERROR(HLOOKUP(FV$6,BECO_Datos!$HP$3:$LT$85,BECO_Datos!$A10,FALSE),0))*FV$2</f>
        <v>#N/A</v>
      </c>
      <c r="FW11" s="18" t="e">
        <f>(HLOOKUP(FW$6,BECO_Datos!$D$3:$HN$85,BECO_Datos!$A10,FALSE)+IFERROR(HLOOKUP(FW$6,BECO_Datos!$HP$3:$LT$85,BECO_Datos!$A10,FALSE),0))*FW$2</f>
        <v>#N/A</v>
      </c>
      <c r="FX11" s="18">
        <f>(HLOOKUP(FX$6,BECO_Datos!$D$3:$HN$85,BECO_Datos!$A10,FALSE)+IFERROR(HLOOKUP(FX$6,BECO_Datos!$HP$3:$LT$85,BECO_Datos!$A10,FALSE),0))*FX$2</f>
        <v>0</v>
      </c>
      <c r="FY11" s="18">
        <f>(HLOOKUP(FY$6,BECO_Datos!$D$3:$HN$85,BECO_Datos!$A10,FALSE)+IFERROR(HLOOKUP(FY$6,BECO_Datos!$HP$3:$LT$85,BECO_Datos!$A10,FALSE),0))*FY$2</f>
        <v>0</v>
      </c>
      <c r="FZ11" s="18">
        <f>(HLOOKUP(FZ$6,BECO_Datos!$D$3:$HN$85,BECO_Datos!$A10,FALSE)+IFERROR(HLOOKUP(FZ$6,BECO_Datos!$HP$3:$LT$85,BECO_Datos!$A10,FALSE),0))*FZ$2</f>
        <v>0</v>
      </c>
      <c r="GA11" s="18">
        <f>(HLOOKUP(GA$6,BECO_Datos!$D$3:$HN$85,BECO_Datos!$A10,FALSE)+IFERROR(HLOOKUP(GA$6,BECO_Datos!$HP$3:$LT$85,BECO_Datos!$A10,FALSE),0))*GA$2</f>
        <v>0</v>
      </c>
      <c r="GB11" s="18">
        <f>(HLOOKUP(GB$6,BECO_Datos!$D$3:$HN$85,BECO_Datos!$A10,FALSE)+IFERROR(HLOOKUP(GB$6,BECO_Datos!$HP$3:$LT$85,BECO_Datos!$A10,FALSE),0))*GB$2</f>
        <v>0</v>
      </c>
      <c r="GC11" s="18">
        <f>(HLOOKUP(GC$6,BECO_Datos!$D$3:$HN$85,BECO_Datos!$A10,FALSE)+IFERROR(HLOOKUP(GC$6,BECO_Datos!$HP$3:$LT$85,BECO_Datos!$A10,FALSE),0))*GC$2</f>
        <v>0</v>
      </c>
      <c r="GD11" s="18">
        <f>(HLOOKUP(GD$6,BECO_Datos!$D$3:$HN$85,BECO_Datos!$A10,FALSE)+IFERROR(HLOOKUP(GD$6,BECO_Datos!$HP$3:$LT$85,BECO_Datos!$A10,FALSE),0))*GD$2</f>
        <v>0</v>
      </c>
      <c r="GE11" s="18">
        <f>(HLOOKUP(GE$6,BECO_Datos!$D$3:$HN$85,BECO_Datos!$A10,FALSE)+IFERROR(HLOOKUP(GE$6,BECO_Datos!$HP$3:$LT$85,BECO_Datos!$A10,FALSE),0))*GE$2</f>
        <v>0</v>
      </c>
      <c r="GF11" s="18">
        <f>(HLOOKUP(GF$6,BECO_Datos!$D$3:$HN$85,BECO_Datos!$A10,FALSE)+IFERROR(HLOOKUP(GF$6,BECO_Datos!$HP$3:$LT$85,BECO_Datos!$A10,FALSE),0))*GF$2</f>
        <v>0</v>
      </c>
      <c r="GG11" s="18">
        <f>(HLOOKUP(GG$6,BECO_Datos!$D$3:$HN$85,BECO_Datos!$A10,FALSE)+IFERROR(HLOOKUP(GG$6,BECO_Datos!$HP$3:$LT$85,BECO_Datos!$A10,FALSE),0))*GG$2</f>
        <v>0</v>
      </c>
      <c r="GI11" s="18" t="e">
        <f>(HLOOKUP(GI$6,BECO_Datos!$D$3:$HN$85,BECO_Datos!$A10,FALSE)+IFERROR(HLOOKUP(GI$6,BECO_Datos!$HP$3:$LT$85,BECO_Datos!$A10,FALSE),0))*GI$2</f>
        <v>#N/A</v>
      </c>
      <c r="GJ11" s="18" t="e">
        <f>(HLOOKUP(GJ$6,BECO_Datos!$D$3:$HN$85,BECO_Datos!$A10,FALSE)+IFERROR(HLOOKUP(GJ$6,BECO_Datos!$HP$3:$LT$85,BECO_Datos!$A10,FALSE),0))*GJ$2</f>
        <v>#N/A</v>
      </c>
      <c r="GK11" s="18" t="e">
        <f>(HLOOKUP(GK$6,BECO_Datos!$D$3:$HN$85,BECO_Datos!$A10,FALSE)+IFERROR(HLOOKUP(GK$6,BECO_Datos!$HP$3:$LT$85,BECO_Datos!$A10,FALSE),0))*GK$2</f>
        <v>#N/A</v>
      </c>
      <c r="GL11" s="18" t="e">
        <f>(HLOOKUP(GL$6,BECO_Datos!$D$3:$HN$85,BECO_Datos!$A10,FALSE)+IFERROR(HLOOKUP(GL$6,BECO_Datos!$HP$3:$LT$85,BECO_Datos!$A10,FALSE),0))*GL$2</f>
        <v>#N/A</v>
      </c>
      <c r="GM11" s="18" t="e">
        <f>(HLOOKUP(GM$6,BECO_Datos!$D$3:$HN$85,BECO_Datos!$A10,FALSE)+IFERROR(HLOOKUP(GM$6,BECO_Datos!$HP$3:$LT$85,BECO_Datos!$A10,FALSE),0))*GM$2</f>
        <v>#N/A</v>
      </c>
      <c r="GN11" s="18" t="e">
        <f>(HLOOKUP(GN$6,BECO_Datos!$D$3:$HN$85,BECO_Datos!$A10,FALSE)+IFERROR(HLOOKUP(GN$6,BECO_Datos!$HP$3:$LT$85,BECO_Datos!$A10,FALSE),0))*GN$2</f>
        <v>#N/A</v>
      </c>
      <c r="GO11" s="18">
        <f>(HLOOKUP(GO$6,BECO_Datos!$D$3:$HN$85,BECO_Datos!$A10,FALSE)+IFERROR(HLOOKUP(GO$6,BECO_Datos!$HP$3:$LT$85,BECO_Datos!$A10,FALSE),0))*GO$2</f>
        <v>0</v>
      </c>
      <c r="GP11" s="18">
        <f>(HLOOKUP(GP$6,BECO_Datos!$D$3:$HN$85,BECO_Datos!$A10,FALSE)+IFERROR(HLOOKUP(GP$6,BECO_Datos!$HP$3:$LT$85,BECO_Datos!$A10,FALSE),0))*GP$2</f>
        <v>0</v>
      </c>
      <c r="GQ11" s="18">
        <f>(HLOOKUP(GQ$6,BECO_Datos!$D$3:$HN$85,BECO_Datos!$A10,FALSE)+IFERROR(HLOOKUP(GQ$6,BECO_Datos!$HP$3:$LT$85,BECO_Datos!$A10,FALSE),0))*GQ$2</f>
        <v>0</v>
      </c>
      <c r="GR11" s="18">
        <f>(HLOOKUP(GR$6,BECO_Datos!$D$3:$HN$85,BECO_Datos!$A10,FALSE)+IFERROR(HLOOKUP(GR$6,BECO_Datos!$HP$3:$LT$85,BECO_Datos!$A10,FALSE),0))*GR$2</f>
        <v>0</v>
      </c>
      <c r="GS11" s="18">
        <f>(HLOOKUP(GS$6,BECO_Datos!$D$3:$HN$85,BECO_Datos!$A10,FALSE)+IFERROR(HLOOKUP(GS$6,BECO_Datos!$HP$3:$LT$85,BECO_Datos!$A10,FALSE),0))*GS$2</f>
        <v>0</v>
      </c>
      <c r="GT11" s="18">
        <f>(HLOOKUP(GT$6,BECO_Datos!$D$3:$HN$85,BECO_Datos!$A10,FALSE)+IFERROR(HLOOKUP(GT$6,BECO_Datos!$HP$3:$LT$85,BECO_Datos!$A10,FALSE),0))*GT$2</f>
        <v>0</v>
      </c>
      <c r="GU11" s="18">
        <f>(HLOOKUP(GU$6,BECO_Datos!$D$3:$HN$85,BECO_Datos!$A10,FALSE)+IFERROR(HLOOKUP(GU$6,BECO_Datos!$HP$3:$LT$85,BECO_Datos!$A10,FALSE),0))*GU$2</f>
        <v>0</v>
      </c>
      <c r="GV11" s="18">
        <f>(HLOOKUP(GV$6,BECO_Datos!$D$3:$HN$85,BECO_Datos!$A10,FALSE)+IFERROR(HLOOKUP(GV$6,BECO_Datos!$HP$3:$LT$85,BECO_Datos!$A10,FALSE),0))*GV$2</f>
        <v>0</v>
      </c>
      <c r="GW11" s="18">
        <f>(HLOOKUP(GW$6,BECO_Datos!$D$3:$HN$85,BECO_Datos!$A10,FALSE)+IFERROR(HLOOKUP(GW$6,BECO_Datos!$HP$3:$LT$85,BECO_Datos!$A10,FALSE),0))*GW$2</f>
        <v>0</v>
      </c>
      <c r="GX11" s="18">
        <f>(HLOOKUP(GX$6,BECO_Datos!$D$3:$HN$85,BECO_Datos!$A10,FALSE)+IFERROR(HLOOKUP(GX$6,BECO_Datos!$HP$3:$LT$85,BECO_Datos!$A10,FALSE),0))*GX$2</f>
        <v>0</v>
      </c>
      <c r="GZ11" s="18" t="e">
        <f>(HLOOKUP(GZ$6,BECO_Datos!$D$3:$HN$85,BECO_Datos!$A10,FALSE)+IFERROR(HLOOKUP(GZ$6,BECO_Datos!$HP$3:$LT$85,BECO_Datos!$A10,FALSE),0))*GZ$2</f>
        <v>#N/A</v>
      </c>
      <c r="HA11" s="18" t="e">
        <f>(HLOOKUP(HA$6,BECO_Datos!$D$3:$HN$85,BECO_Datos!$A10,FALSE)+IFERROR(HLOOKUP(HA$6,BECO_Datos!$HP$3:$LT$85,BECO_Datos!$A10,FALSE),0))*HA$2</f>
        <v>#N/A</v>
      </c>
      <c r="HB11" s="18" t="e">
        <f>(HLOOKUP(HB$6,BECO_Datos!$D$3:$HN$85,BECO_Datos!$A10,FALSE)+IFERROR(HLOOKUP(HB$6,BECO_Datos!$HP$3:$LT$85,BECO_Datos!$A10,FALSE),0))*HB$2</f>
        <v>#N/A</v>
      </c>
      <c r="HC11" s="18" t="e">
        <f>(HLOOKUP(HC$6,BECO_Datos!$D$3:$HN$85,BECO_Datos!$A10,FALSE)+IFERROR(HLOOKUP(HC$6,BECO_Datos!$HP$3:$LT$85,BECO_Datos!$A10,FALSE),0))*HC$2</f>
        <v>#N/A</v>
      </c>
      <c r="HD11" s="18" t="e">
        <f>(HLOOKUP(HD$6,BECO_Datos!$D$3:$HN$85,BECO_Datos!$A10,FALSE)+IFERROR(HLOOKUP(HD$6,BECO_Datos!$HP$3:$LT$85,BECO_Datos!$A10,FALSE),0))*HD$2</f>
        <v>#N/A</v>
      </c>
      <c r="HE11" s="18" t="e">
        <f>(HLOOKUP(HE$6,BECO_Datos!$D$3:$HN$85,BECO_Datos!$A10,FALSE)+IFERROR(HLOOKUP(HE$6,BECO_Datos!$HP$3:$LT$85,BECO_Datos!$A10,FALSE),0))*HE$2</f>
        <v>#N/A</v>
      </c>
      <c r="HF11" s="18">
        <f>(HLOOKUP(HF$6,BECO_Datos!$D$3:$HN$85,BECO_Datos!$A10,FALSE)+IFERROR(HLOOKUP(HF$6,BECO_Datos!$HP$3:$LT$85,BECO_Datos!$A10,FALSE),0))*HF$2</f>
        <v>0</v>
      </c>
      <c r="HG11" s="18">
        <f>(HLOOKUP(HG$6,BECO_Datos!$D$3:$HN$85,BECO_Datos!$A10,FALSE)+IFERROR(HLOOKUP(HG$6,BECO_Datos!$HP$3:$LT$85,BECO_Datos!$A10,FALSE),0))*HG$2</f>
        <v>0</v>
      </c>
      <c r="HH11" s="18">
        <f>(HLOOKUP(HH$6,BECO_Datos!$D$3:$HN$85,BECO_Datos!$A10,FALSE)+IFERROR(HLOOKUP(HH$6,BECO_Datos!$HP$3:$LT$85,BECO_Datos!$A10,FALSE),0))*HH$2</f>
        <v>0</v>
      </c>
      <c r="HI11" s="18">
        <f>(HLOOKUP(HI$6,BECO_Datos!$D$3:$HN$85,BECO_Datos!$A10,FALSE)+IFERROR(HLOOKUP(HI$6,BECO_Datos!$HP$3:$LT$85,BECO_Datos!$A10,FALSE),0))*HI$2</f>
        <v>0</v>
      </c>
      <c r="HJ11" s="18">
        <f>(HLOOKUP(HJ$6,BECO_Datos!$D$3:$HN$85,BECO_Datos!$A10,FALSE)+IFERROR(HLOOKUP(HJ$6,BECO_Datos!$HP$3:$LT$85,BECO_Datos!$A10,FALSE),0))*HJ$2</f>
        <v>0</v>
      </c>
      <c r="HK11" s="18">
        <f>(HLOOKUP(HK$6,BECO_Datos!$D$3:$HN$85,BECO_Datos!$A10,FALSE)+IFERROR(HLOOKUP(HK$6,BECO_Datos!$HP$3:$LT$85,BECO_Datos!$A10,FALSE),0))*HK$2</f>
        <v>0</v>
      </c>
      <c r="HL11" s="18">
        <f>(HLOOKUP(HL$6,BECO_Datos!$D$3:$HN$85,BECO_Datos!$A10,FALSE)+IFERROR(HLOOKUP(HL$6,BECO_Datos!$HP$3:$LT$85,BECO_Datos!$A10,FALSE),0))*HL$2</f>
        <v>0</v>
      </c>
      <c r="HM11" s="18">
        <f>(HLOOKUP(HM$6,BECO_Datos!$D$3:$HN$85,BECO_Datos!$A10,FALSE)+IFERROR(HLOOKUP(HM$6,BECO_Datos!$HP$3:$LT$85,BECO_Datos!$A10,FALSE),0))*HM$2</f>
        <v>0</v>
      </c>
      <c r="HN11" s="18">
        <f>(HLOOKUP(HN$6,BECO_Datos!$D$3:$HN$85,BECO_Datos!$A10,FALSE)+IFERROR(HLOOKUP(HN$6,BECO_Datos!$HP$3:$LT$85,BECO_Datos!$A10,FALSE),0))*HN$2</f>
        <v>0</v>
      </c>
      <c r="HO11" s="18">
        <f>(HLOOKUP(HO$6,BECO_Datos!$D$3:$HN$85,BECO_Datos!$A10,FALSE)+IFERROR(HLOOKUP(HO$6,BECO_Datos!$HP$3:$LT$85,BECO_Datos!$A10,FALSE),0))*HO$2</f>
        <v>0</v>
      </c>
      <c r="HQ11" s="18" t="e">
        <f>(HLOOKUP(HQ$6,BECO_Datos!$D$3:$HN$85,BECO_Datos!$A10,FALSE)+IFERROR(HLOOKUP(HQ$6,BECO_Datos!$HP$3:$LT$85,BECO_Datos!$A10,FALSE),0))*HQ$2</f>
        <v>#N/A</v>
      </c>
      <c r="HR11" s="18" t="e">
        <f>(HLOOKUP(HR$6,BECO_Datos!$D$3:$HN$85,BECO_Datos!$A10,FALSE)+IFERROR(HLOOKUP(HR$6,BECO_Datos!$HP$3:$LT$85,BECO_Datos!$A10,FALSE),0))*HR$2</f>
        <v>#N/A</v>
      </c>
      <c r="HS11" s="18" t="e">
        <f>(HLOOKUP(HS$6,BECO_Datos!$D$3:$HN$85,BECO_Datos!$A10,FALSE)+IFERROR(HLOOKUP(HS$6,BECO_Datos!$HP$3:$LT$85,BECO_Datos!$A10,FALSE),0))*HS$2</f>
        <v>#N/A</v>
      </c>
      <c r="HT11" s="18" t="e">
        <f>(HLOOKUP(HT$6,BECO_Datos!$D$3:$HN$85,BECO_Datos!$A10,FALSE)+IFERROR(HLOOKUP(HT$6,BECO_Datos!$HP$3:$LT$85,BECO_Datos!$A10,FALSE),0))*HT$2</f>
        <v>#N/A</v>
      </c>
      <c r="HU11" s="18" t="e">
        <f>(HLOOKUP(HU$6,BECO_Datos!$D$3:$HN$85,BECO_Datos!$A10,FALSE)+IFERROR(HLOOKUP(HU$6,BECO_Datos!$HP$3:$LT$85,BECO_Datos!$A10,FALSE),0))*HU$2</f>
        <v>#N/A</v>
      </c>
      <c r="HV11" s="18" t="e">
        <f>(HLOOKUP(HV$6,BECO_Datos!$D$3:$HN$85,BECO_Datos!$A10,FALSE)+IFERROR(HLOOKUP(HV$6,BECO_Datos!$HP$3:$LT$85,BECO_Datos!$A10,FALSE),0))*HV$2</f>
        <v>#N/A</v>
      </c>
      <c r="HW11" s="18">
        <f>(HLOOKUP(HW$6,BECO_Datos!$D$3:$HN$85,BECO_Datos!$A10,FALSE)+IFERROR(HLOOKUP(HW$6,BECO_Datos!$HP$3:$LT$85,BECO_Datos!$A10,FALSE),0))*HW$2</f>
        <v>0</v>
      </c>
      <c r="HX11" s="18">
        <f>(HLOOKUP(HX$6,BECO_Datos!$D$3:$HN$85,BECO_Datos!$A10,FALSE)+IFERROR(HLOOKUP(HX$6,BECO_Datos!$HP$3:$LT$85,BECO_Datos!$A10,FALSE),0))*HX$2</f>
        <v>0</v>
      </c>
      <c r="HY11" s="18">
        <f>(HLOOKUP(HY$6,BECO_Datos!$D$3:$HN$85,BECO_Datos!$A10,FALSE)+IFERROR(HLOOKUP(HY$6,BECO_Datos!$HP$3:$LT$85,BECO_Datos!$A10,FALSE),0))*HY$2</f>
        <v>0</v>
      </c>
      <c r="HZ11" s="18">
        <f>(HLOOKUP(HZ$6,BECO_Datos!$D$3:$HN$85,BECO_Datos!$A10,FALSE)+IFERROR(HLOOKUP(HZ$6,BECO_Datos!$HP$3:$LT$85,BECO_Datos!$A10,FALSE),0))*HZ$2</f>
        <v>0</v>
      </c>
      <c r="IA11" s="18">
        <f>(HLOOKUP(IA$6,BECO_Datos!$D$3:$HN$85,BECO_Datos!$A10,FALSE)+IFERROR(HLOOKUP(IA$6,BECO_Datos!$HP$3:$LT$85,BECO_Datos!$A10,FALSE),0))*IA$2</f>
        <v>0</v>
      </c>
      <c r="IB11" s="18">
        <f>(HLOOKUP(IB$6,BECO_Datos!$D$3:$HN$85,BECO_Datos!$A10,FALSE)+IFERROR(HLOOKUP(IB$6,BECO_Datos!$HP$3:$LT$85,BECO_Datos!$A10,FALSE),0))*IB$2</f>
        <v>0</v>
      </c>
      <c r="IC11" s="18">
        <f>(HLOOKUP(IC$6,BECO_Datos!$D$3:$HN$85,BECO_Datos!$A10,FALSE)+IFERROR(HLOOKUP(IC$6,BECO_Datos!$HP$3:$LT$85,BECO_Datos!$A10,FALSE),0))*IC$2</f>
        <v>0</v>
      </c>
      <c r="ID11" s="18">
        <f>(HLOOKUP(ID$6,BECO_Datos!$D$3:$HN$85,BECO_Datos!$A10,FALSE)+IFERROR(HLOOKUP(ID$6,BECO_Datos!$HP$3:$LT$85,BECO_Datos!$A10,FALSE),0))*ID$2</f>
        <v>0</v>
      </c>
      <c r="IE11" s="18">
        <f>(HLOOKUP(IE$6,BECO_Datos!$D$3:$HN$85,BECO_Datos!$A10,FALSE)+IFERROR(HLOOKUP(IE$6,BECO_Datos!$HP$3:$LT$85,BECO_Datos!$A10,FALSE),0))*IE$2</f>
        <v>0</v>
      </c>
      <c r="IF11" s="18">
        <f>(HLOOKUP(IF$6,BECO_Datos!$D$3:$HN$85,BECO_Datos!$A10,FALSE)+IFERROR(HLOOKUP(IF$6,BECO_Datos!$HP$3:$LT$85,BECO_Datos!$A10,FALSE),0))*IF$2</f>
        <v>0</v>
      </c>
      <c r="IH11" s="18" t="e">
        <f>(HLOOKUP(IH$6,BECO_Datos!$D$3:$HN$85,BECO_Datos!$A10,FALSE)+IFERROR(HLOOKUP(IH$6,BECO_Datos!$HP$3:$LT$85,BECO_Datos!$A10,FALSE),0))*IH$2</f>
        <v>#N/A</v>
      </c>
      <c r="II11" s="18" t="e">
        <f>(HLOOKUP(II$6,BECO_Datos!$D$3:$HN$85,BECO_Datos!$A10,FALSE)+IFERROR(HLOOKUP(II$6,BECO_Datos!$HP$3:$LT$85,BECO_Datos!$A10,FALSE),0))*II$2</f>
        <v>#N/A</v>
      </c>
      <c r="IJ11" s="18" t="e">
        <f>(HLOOKUP(IJ$6,BECO_Datos!$D$3:$HN$85,BECO_Datos!$A10,FALSE)+IFERROR(HLOOKUP(IJ$6,BECO_Datos!$HP$3:$LT$85,BECO_Datos!$A10,FALSE),0))*IJ$2</f>
        <v>#N/A</v>
      </c>
      <c r="IK11" s="18" t="e">
        <f>(HLOOKUP(IK$6,BECO_Datos!$D$3:$HN$85,BECO_Datos!$A10,FALSE)+IFERROR(HLOOKUP(IK$6,BECO_Datos!$HP$3:$LT$85,BECO_Datos!$A10,FALSE),0))*IK$2</f>
        <v>#N/A</v>
      </c>
      <c r="IL11" s="18" t="e">
        <f>(HLOOKUP(IL$6,BECO_Datos!$D$3:$HN$85,BECO_Datos!$A10,FALSE)+IFERROR(HLOOKUP(IL$6,BECO_Datos!$HP$3:$LT$85,BECO_Datos!$A10,FALSE),0))*IL$2</f>
        <v>#N/A</v>
      </c>
      <c r="IM11" s="18" t="e">
        <f>(HLOOKUP(IM$6,BECO_Datos!$D$3:$HN$85,BECO_Datos!$A10,FALSE)+IFERROR(HLOOKUP(IM$6,BECO_Datos!$HP$3:$LT$85,BECO_Datos!$A10,FALSE),0))*IM$2</f>
        <v>#N/A</v>
      </c>
      <c r="IN11" s="18">
        <f>(HLOOKUP(IN$6,BECO_Datos!$D$3:$HN$85,BECO_Datos!$A10,FALSE)+IFERROR(HLOOKUP(IN$6,BECO_Datos!$HP$3:$LT$85,BECO_Datos!$A10,FALSE),0))*IN$2</f>
        <v>0</v>
      </c>
      <c r="IO11" s="18">
        <f>(HLOOKUP(IO$6,BECO_Datos!$D$3:$HN$85,BECO_Datos!$A10,FALSE)+IFERROR(HLOOKUP(IO$6,BECO_Datos!$HP$3:$LT$85,BECO_Datos!$A10,FALSE),0))*IO$2</f>
        <v>0</v>
      </c>
      <c r="IP11" s="18">
        <f>(HLOOKUP(IP$6,BECO_Datos!$D$3:$HN$85,BECO_Datos!$A10,FALSE)+IFERROR(HLOOKUP(IP$6,BECO_Datos!$HP$3:$LT$85,BECO_Datos!$A10,FALSE),0))*IP$2</f>
        <v>0</v>
      </c>
      <c r="IQ11" s="18">
        <f>(HLOOKUP(IQ$6,BECO_Datos!$D$3:$HN$85,BECO_Datos!$A10,FALSE)+IFERROR(HLOOKUP(IQ$6,BECO_Datos!$HP$3:$LT$85,BECO_Datos!$A10,FALSE),0))*IQ$2</f>
        <v>0</v>
      </c>
      <c r="IR11" s="18">
        <f>(HLOOKUP(IR$6,BECO_Datos!$D$3:$HN$85,BECO_Datos!$A10,FALSE)+IFERROR(HLOOKUP(IR$6,BECO_Datos!$HP$3:$LT$85,BECO_Datos!$A10,FALSE),0))*IR$2</f>
        <v>0</v>
      </c>
      <c r="IS11" s="18">
        <f>(HLOOKUP(IS$6,BECO_Datos!$D$3:$HN$85,BECO_Datos!$A10,FALSE)+IFERROR(HLOOKUP(IS$6,BECO_Datos!$HP$3:$LT$85,BECO_Datos!$A10,FALSE),0))*IS$2</f>
        <v>0</v>
      </c>
      <c r="IT11" s="18">
        <f>(HLOOKUP(IT$6,BECO_Datos!$D$3:$HN$85,BECO_Datos!$A10,FALSE)+IFERROR(HLOOKUP(IT$6,BECO_Datos!$HP$3:$LT$85,BECO_Datos!$A10,FALSE),0))*IT$2</f>
        <v>0</v>
      </c>
      <c r="IU11" s="18">
        <f>(HLOOKUP(IU$6,BECO_Datos!$D$3:$HN$85,BECO_Datos!$A10,FALSE)+IFERROR(HLOOKUP(IU$6,BECO_Datos!$HP$3:$LT$85,BECO_Datos!$A10,FALSE),0))*IU$2</f>
        <v>0</v>
      </c>
      <c r="IV11" s="18">
        <f>(HLOOKUP(IV$6,BECO_Datos!$D$3:$HN$85,BECO_Datos!$A10,FALSE)+IFERROR(HLOOKUP(IV$6,BECO_Datos!$HP$3:$LT$85,BECO_Datos!$A10,FALSE),0))*IV$2</f>
        <v>0</v>
      </c>
      <c r="IW11" s="18">
        <f>(HLOOKUP(IW$6,BECO_Datos!$D$3:$HN$85,BECO_Datos!$A10,FALSE)+IFERROR(HLOOKUP(IW$6,BECO_Datos!$HP$3:$LT$85,BECO_Datos!$A10,FALSE),0))*IW$2</f>
        <v>0</v>
      </c>
      <c r="IY11" s="18" t="e">
        <f>(HLOOKUP(IY$6,BECO_Datos!$D$3:$HN$85,BECO_Datos!$A10,FALSE)+IFERROR(HLOOKUP(IY$6,BECO_Datos!$HP$3:$LT$85,BECO_Datos!$A10,FALSE),0))*IY$2</f>
        <v>#N/A</v>
      </c>
      <c r="IZ11" s="18" t="e">
        <f>(HLOOKUP(IZ$6,BECO_Datos!$D$3:$HN$85,BECO_Datos!$A10,FALSE)+IFERROR(HLOOKUP(IZ$6,BECO_Datos!$HP$3:$LT$85,BECO_Datos!$A10,FALSE),0))*IZ$2</f>
        <v>#N/A</v>
      </c>
      <c r="JA11" s="18" t="e">
        <f>(HLOOKUP(JA$6,BECO_Datos!$D$3:$HN$85,BECO_Datos!$A10,FALSE)+IFERROR(HLOOKUP(JA$6,BECO_Datos!$HP$3:$LT$85,BECO_Datos!$A10,FALSE),0))*JA$2</f>
        <v>#N/A</v>
      </c>
      <c r="JB11" s="18" t="e">
        <f>(HLOOKUP(JB$6,BECO_Datos!$D$3:$HN$85,BECO_Datos!$A10,FALSE)+IFERROR(HLOOKUP(JB$6,BECO_Datos!$HP$3:$LT$85,BECO_Datos!$A10,FALSE),0))*JB$2</f>
        <v>#N/A</v>
      </c>
      <c r="JC11" s="18" t="e">
        <f>(HLOOKUP(JC$6,BECO_Datos!$D$3:$HN$85,BECO_Datos!$A10,FALSE)+IFERROR(HLOOKUP(JC$6,BECO_Datos!$HP$3:$LT$85,BECO_Datos!$A10,FALSE),0))*JC$2</f>
        <v>#N/A</v>
      </c>
      <c r="JD11" s="18" t="e">
        <f>(HLOOKUP(JD$6,BECO_Datos!$D$3:$HN$85,BECO_Datos!$A10,FALSE)+IFERROR(HLOOKUP(JD$6,BECO_Datos!$HP$3:$LT$85,BECO_Datos!$A10,FALSE),0))*JD$2</f>
        <v>#N/A</v>
      </c>
      <c r="JE11" s="18">
        <f>(HLOOKUP(JE$6,BECO_Datos!$D$3:$HN$85,BECO_Datos!$A10,FALSE)+IFERROR(HLOOKUP(JE$6,BECO_Datos!$HP$3:$LT$85,BECO_Datos!$A10,FALSE),0))*JE$2</f>
        <v>0</v>
      </c>
      <c r="JF11" s="18">
        <f>(HLOOKUP(JF$6,BECO_Datos!$D$3:$HN$85,BECO_Datos!$A10,FALSE)+IFERROR(HLOOKUP(JF$6,BECO_Datos!$HP$3:$LT$85,BECO_Datos!$A10,FALSE),0))*JF$2</f>
        <v>0</v>
      </c>
      <c r="JG11" s="18">
        <f>(HLOOKUP(JG$6,BECO_Datos!$D$3:$HN$85,BECO_Datos!$A10,FALSE)+IFERROR(HLOOKUP(JG$6,BECO_Datos!$HP$3:$LT$85,BECO_Datos!$A10,FALSE),0))*JG$2</f>
        <v>0</v>
      </c>
      <c r="JH11" s="18">
        <f>(HLOOKUP(JH$6,BECO_Datos!$D$3:$HN$85,BECO_Datos!$A10,FALSE)+IFERROR(HLOOKUP(JH$6,BECO_Datos!$HP$3:$LT$85,BECO_Datos!$A10,FALSE),0))*JH$2</f>
        <v>0</v>
      </c>
      <c r="JI11" s="18">
        <f>(HLOOKUP(JI$6,BECO_Datos!$D$3:$HN$85,BECO_Datos!$A10,FALSE)+IFERROR(HLOOKUP(JI$6,BECO_Datos!$HP$3:$LT$85,BECO_Datos!$A10,FALSE),0))*JI$2</f>
        <v>0</v>
      </c>
      <c r="JJ11" s="18">
        <f>(HLOOKUP(JJ$6,BECO_Datos!$D$3:$HN$85,BECO_Datos!$A10,FALSE)+IFERROR(HLOOKUP(JJ$6,BECO_Datos!$HP$3:$LT$85,BECO_Datos!$A10,FALSE),0))*JJ$2</f>
        <v>0</v>
      </c>
      <c r="JK11" s="18">
        <f>(HLOOKUP(JK$6,BECO_Datos!$D$3:$HN$85,BECO_Datos!$A10,FALSE)+IFERROR(HLOOKUP(JK$6,BECO_Datos!$HP$3:$LT$85,BECO_Datos!$A10,FALSE),0))*JK$2</f>
        <v>0</v>
      </c>
      <c r="JL11" s="18">
        <f>(HLOOKUP(JL$6,BECO_Datos!$D$3:$HN$85,BECO_Datos!$A10,FALSE)+IFERROR(HLOOKUP(JL$6,BECO_Datos!$HP$3:$LT$85,BECO_Datos!$A10,FALSE),0))*JL$2</f>
        <v>0</v>
      </c>
      <c r="JM11" s="18">
        <f>(HLOOKUP(JM$6,BECO_Datos!$D$3:$HN$85,BECO_Datos!$A10,FALSE)+IFERROR(HLOOKUP(JM$6,BECO_Datos!$HP$3:$LT$85,BECO_Datos!$A10,FALSE),0))*JM$2</f>
        <v>0</v>
      </c>
      <c r="JN11" s="18">
        <f>(HLOOKUP(JN$6,BECO_Datos!$D$3:$HN$85,BECO_Datos!$A10,FALSE)+IFERROR(HLOOKUP(JN$6,BECO_Datos!$HP$3:$LT$85,BECO_Datos!$A10,FALSE),0))*JN$2</f>
        <v>0</v>
      </c>
      <c r="JP11" s="18" t="e">
        <f>(HLOOKUP(JP$6,BECO_Datos!$D$3:$HN$85,BECO_Datos!$A10,FALSE)+IFERROR(HLOOKUP(JP$6,BECO_Datos!$HP$3:$LT$85,BECO_Datos!$A10,FALSE),0))*JP$2</f>
        <v>#N/A</v>
      </c>
      <c r="JQ11" s="18" t="e">
        <f>(HLOOKUP(JQ$6,BECO_Datos!$D$3:$HN$85,BECO_Datos!$A10,FALSE)+IFERROR(HLOOKUP(JQ$6,BECO_Datos!$HP$3:$LT$85,BECO_Datos!$A10,FALSE),0))*JQ$2</f>
        <v>#N/A</v>
      </c>
      <c r="JR11" s="18" t="e">
        <f>(HLOOKUP(JR$6,BECO_Datos!$D$3:$HN$85,BECO_Datos!$A10,FALSE)+IFERROR(HLOOKUP(JR$6,BECO_Datos!$HP$3:$LT$85,BECO_Datos!$A10,FALSE),0))*JR$2</f>
        <v>#N/A</v>
      </c>
      <c r="JS11" s="18" t="e">
        <f>(HLOOKUP(JS$6,BECO_Datos!$D$3:$HN$85,BECO_Datos!$A10,FALSE)+IFERROR(HLOOKUP(JS$6,BECO_Datos!$HP$3:$LT$85,BECO_Datos!$A10,FALSE),0))*JS$2</f>
        <v>#N/A</v>
      </c>
      <c r="JT11" s="18" t="e">
        <f>(HLOOKUP(JT$6,BECO_Datos!$D$3:$HN$85,BECO_Datos!$A10,FALSE)+IFERROR(HLOOKUP(JT$6,BECO_Datos!$HP$3:$LT$85,BECO_Datos!$A10,FALSE),0))*JT$2</f>
        <v>#N/A</v>
      </c>
      <c r="JU11" s="18" t="e">
        <f>(HLOOKUP(JU$6,BECO_Datos!$D$3:$HN$85,BECO_Datos!$A10,FALSE)+IFERROR(HLOOKUP(JU$6,BECO_Datos!$HP$3:$LT$85,BECO_Datos!$A10,FALSE),0))*JU$2</f>
        <v>#N/A</v>
      </c>
      <c r="JV11" s="18">
        <f>(HLOOKUP(JV$6,BECO_Datos!$D$3:$HN$85,BECO_Datos!$A10,FALSE)+IFERROR(HLOOKUP(JV$6,BECO_Datos!$HP$3:$LT$85,BECO_Datos!$A10,FALSE),0))*JV$2</f>
        <v>0</v>
      </c>
      <c r="JW11" s="18">
        <f>(HLOOKUP(JW$6,BECO_Datos!$D$3:$HN$85,BECO_Datos!$A10,FALSE)+IFERROR(HLOOKUP(JW$6,BECO_Datos!$HP$3:$LT$85,BECO_Datos!$A10,FALSE),0))*JW$2</f>
        <v>0</v>
      </c>
      <c r="JX11" s="18">
        <f>(HLOOKUP(JX$6,BECO_Datos!$D$3:$HN$85,BECO_Datos!$A10,FALSE)+IFERROR(HLOOKUP(JX$6,BECO_Datos!$HP$3:$LT$85,BECO_Datos!$A10,FALSE),0))*JX$2</f>
        <v>0</v>
      </c>
      <c r="JY11" s="18">
        <f>(HLOOKUP(JY$6,BECO_Datos!$D$3:$HN$85,BECO_Datos!$A10,FALSE)+IFERROR(HLOOKUP(JY$6,BECO_Datos!$HP$3:$LT$85,BECO_Datos!$A10,FALSE),0))*JY$2</f>
        <v>0</v>
      </c>
      <c r="JZ11" s="18">
        <f>(HLOOKUP(JZ$6,BECO_Datos!$D$3:$HN$85,BECO_Datos!$A10,FALSE)+IFERROR(HLOOKUP(JZ$6,BECO_Datos!$HP$3:$LT$85,BECO_Datos!$A10,FALSE),0))*JZ$2</f>
        <v>0</v>
      </c>
      <c r="KA11" s="18">
        <f>(HLOOKUP(KA$6,BECO_Datos!$D$3:$HN$85,BECO_Datos!$A10,FALSE)+IFERROR(HLOOKUP(KA$6,BECO_Datos!$HP$3:$LT$85,BECO_Datos!$A10,FALSE),0))*KA$2</f>
        <v>0</v>
      </c>
      <c r="KB11" s="18">
        <f>(HLOOKUP(KB$6,BECO_Datos!$D$3:$HN$85,BECO_Datos!$A10,FALSE)+IFERROR(HLOOKUP(KB$6,BECO_Datos!$HP$3:$LT$85,BECO_Datos!$A10,FALSE),0))*KB$2</f>
        <v>0</v>
      </c>
      <c r="KC11" s="18">
        <f>(HLOOKUP(KC$6,BECO_Datos!$D$3:$HN$85,BECO_Datos!$A10,FALSE)+IFERROR(HLOOKUP(KC$6,BECO_Datos!$HP$3:$LT$85,BECO_Datos!$A10,FALSE),0))*KC$2</f>
        <v>0</v>
      </c>
      <c r="KD11" s="18">
        <f>(HLOOKUP(KD$6,BECO_Datos!$D$3:$HN$85,BECO_Datos!$A10,FALSE)+IFERROR(HLOOKUP(KD$6,BECO_Datos!$HP$3:$LT$85,BECO_Datos!$A10,FALSE),0))*KD$2</f>
        <v>0</v>
      </c>
      <c r="KE11" s="18">
        <f>(HLOOKUP(KE$6,BECO_Datos!$D$3:$HN$85,BECO_Datos!$A10,FALSE)+IFERROR(HLOOKUP(KE$6,BECO_Datos!$HP$3:$LT$85,BECO_Datos!$A10,FALSE),0))*KE$2</f>
        <v>0</v>
      </c>
      <c r="KG11" s="18" t="e">
        <f>(HLOOKUP(KG$6,BECO_Datos!$D$3:$HN$85,BECO_Datos!$A10,FALSE)+IFERROR(HLOOKUP(KG$6,BECO_Datos!$HP$3:$LT$85,BECO_Datos!$A10,FALSE),0))*KG$2</f>
        <v>#N/A</v>
      </c>
      <c r="KH11" s="18" t="e">
        <f>(HLOOKUP(KH$6,BECO_Datos!$D$3:$HN$85,BECO_Datos!$A10,FALSE)+IFERROR(HLOOKUP(KH$6,BECO_Datos!$HP$3:$LT$85,BECO_Datos!$A10,FALSE),0))*KH$2</f>
        <v>#N/A</v>
      </c>
      <c r="KI11" s="18" t="e">
        <f>(HLOOKUP(KI$6,BECO_Datos!$D$3:$HN$85,BECO_Datos!$A10,FALSE)+IFERROR(HLOOKUP(KI$6,BECO_Datos!$HP$3:$LT$85,BECO_Datos!$A10,FALSE),0))*KI$2</f>
        <v>#N/A</v>
      </c>
      <c r="KJ11" s="18" t="e">
        <f>(HLOOKUP(KJ$6,BECO_Datos!$D$3:$HN$85,BECO_Datos!$A10,FALSE)+IFERROR(HLOOKUP(KJ$6,BECO_Datos!$HP$3:$LT$85,BECO_Datos!$A10,FALSE),0))*KJ$2</f>
        <v>#N/A</v>
      </c>
      <c r="KK11" s="18" t="e">
        <f>(HLOOKUP(KK$6,BECO_Datos!$D$3:$HN$85,BECO_Datos!$A10,FALSE)+IFERROR(HLOOKUP(KK$6,BECO_Datos!$HP$3:$LT$85,BECO_Datos!$A10,FALSE),0))*KK$2</f>
        <v>#N/A</v>
      </c>
      <c r="KL11" s="18" t="e">
        <f>(HLOOKUP(KL$6,BECO_Datos!$D$3:$HN$85,BECO_Datos!$A10,FALSE)+IFERROR(HLOOKUP(KL$6,BECO_Datos!$HP$3:$LT$85,BECO_Datos!$A10,FALSE),0))*KL$2</f>
        <v>#N/A</v>
      </c>
      <c r="KM11" s="18">
        <f>(HLOOKUP(KM$6,BECO_Datos!$D$3:$HN$85,BECO_Datos!$A10,FALSE)+IFERROR(HLOOKUP(KM$6,BECO_Datos!$HP$3:$LT$85,BECO_Datos!$A10,FALSE),0))*KM$2</f>
        <v>0</v>
      </c>
      <c r="KN11" s="18">
        <f>(HLOOKUP(KN$6,BECO_Datos!$D$3:$HN$85,BECO_Datos!$A10,FALSE)+IFERROR(HLOOKUP(KN$6,BECO_Datos!$HP$3:$LT$85,BECO_Datos!$A10,FALSE),0))*KN$2</f>
        <v>0</v>
      </c>
      <c r="KO11" s="18">
        <f>(HLOOKUP(KO$6,BECO_Datos!$D$3:$HN$85,BECO_Datos!$A10,FALSE)+IFERROR(HLOOKUP(KO$6,BECO_Datos!$HP$3:$LT$85,BECO_Datos!$A10,FALSE),0))*KO$2</f>
        <v>0</v>
      </c>
      <c r="KP11" s="18">
        <f>(HLOOKUP(KP$6,BECO_Datos!$D$3:$HN$85,BECO_Datos!$A10,FALSE)+IFERROR(HLOOKUP(KP$6,BECO_Datos!$HP$3:$LT$85,BECO_Datos!$A10,FALSE),0))*KP$2</f>
        <v>0</v>
      </c>
      <c r="KQ11" s="18">
        <f>(HLOOKUP(KQ$6,BECO_Datos!$D$3:$HN$85,BECO_Datos!$A10,FALSE)+IFERROR(HLOOKUP(KQ$6,BECO_Datos!$HP$3:$LT$85,BECO_Datos!$A10,FALSE),0))*KQ$2</f>
        <v>0</v>
      </c>
      <c r="KR11" s="18">
        <f>(HLOOKUP(KR$6,BECO_Datos!$D$3:$HN$85,BECO_Datos!$A10,FALSE)+IFERROR(HLOOKUP(KR$6,BECO_Datos!$HP$3:$LT$85,BECO_Datos!$A10,FALSE),0))*KR$2</f>
        <v>0</v>
      </c>
      <c r="KS11" s="18">
        <f>(HLOOKUP(KS$6,BECO_Datos!$D$3:$HN$85,BECO_Datos!$A10,FALSE)+IFERROR(HLOOKUP(KS$6,BECO_Datos!$HP$3:$LT$85,BECO_Datos!$A10,FALSE),0))*KS$2</f>
        <v>0</v>
      </c>
      <c r="KT11" s="18">
        <f>(HLOOKUP(KT$6,BECO_Datos!$D$3:$HN$85,BECO_Datos!$A10,FALSE)+IFERROR(HLOOKUP(KT$6,BECO_Datos!$HP$3:$LT$85,BECO_Datos!$A10,FALSE),0))*KT$2</f>
        <v>0</v>
      </c>
      <c r="KU11" s="18">
        <f>(HLOOKUP(KU$6,BECO_Datos!$D$3:$HN$85,BECO_Datos!$A10,FALSE)+IFERROR(HLOOKUP(KU$6,BECO_Datos!$HP$3:$LT$85,BECO_Datos!$A10,FALSE),0))*KU$2</f>
        <v>0</v>
      </c>
      <c r="KV11" s="18">
        <f>(HLOOKUP(KV$6,BECO_Datos!$D$3:$HN$85,BECO_Datos!$A10,FALSE)+IFERROR(HLOOKUP(KV$6,BECO_Datos!$HP$3:$LT$85,BECO_Datos!$A10,FALSE),0))*KV$2</f>
        <v>0</v>
      </c>
      <c r="KX11" s="18" t="e">
        <f>(HLOOKUP(KX$6,BECO_Datos!$D$3:$HN$85,BECO_Datos!$A10,FALSE)+IFERROR(HLOOKUP(KX$6,BECO_Datos!$HP$3:$LT$85,BECO_Datos!$A10,FALSE),0))*KX$2</f>
        <v>#N/A</v>
      </c>
      <c r="KY11" s="18" t="e">
        <f>(HLOOKUP(KY$6,BECO_Datos!$D$3:$HN$85,BECO_Datos!$A10,FALSE)+IFERROR(HLOOKUP(KY$6,BECO_Datos!$HP$3:$LT$85,BECO_Datos!$A10,FALSE),0))*KY$2</f>
        <v>#N/A</v>
      </c>
      <c r="KZ11" s="18" t="e">
        <f>(HLOOKUP(KZ$6,BECO_Datos!$D$3:$HN$85,BECO_Datos!$A10,FALSE)+IFERROR(HLOOKUP(KZ$6,BECO_Datos!$HP$3:$LT$85,BECO_Datos!$A10,FALSE),0))*KZ$2</f>
        <v>#N/A</v>
      </c>
      <c r="LA11" s="18" t="e">
        <f>(HLOOKUP(LA$6,BECO_Datos!$D$3:$HN$85,BECO_Datos!$A10,FALSE)+IFERROR(HLOOKUP(LA$6,BECO_Datos!$HP$3:$LT$85,BECO_Datos!$A10,FALSE),0))*LA$2</f>
        <v>#N/A</v>
      </c>
      <c r="LB11" s="18" t="e">
        <f>(HLOOKUP(LB$6,BECO_Datos!$D$3:$HN$85,BECO_Datos!$A10,FALSE)+IFERROR(HLOOKUP(LB$6,BECO_Datos!$HP$3:$LT$85,BECO_Datos!$A10,FALSE),0))*LB$2</f>
        <v>#N/A</v>
      </c>
      <c r="LC11" s="18" t="e">
        <f>(HLOOKUP(LC$6,BECO_Datos!$D$3:$HN$85,BECO_Datos!$A10,FALSE)+IFERROR(HLOOKUP(LC$6,BECO_Datos!$HP$3:$LT$85,BECO_Datos!$A10,FALSE),0))*LC$2</f>
        <v>#N/A</v>
      </c>
      <c r="LD11" s="18">
        <f>(HLOOKUP(LD$6,BECO_Datos!$D$3:$HN$85,BECO_Datos!$A10,FALSE)+IFERROR(HLOOKUP(LD$6,BECO_Datos!$HP$3:$LT$85,BECO_Datos!$A10,FALSE),0))*LD$2</f>
        <v>0</v>
      </c>
      <c r="LE11" s="18">
        <f>(HLOOKUP(LE$6,BECO_Datos!$D$3:$HN$85,BECO_Datos!$A10,FALSE)+IFERROR(HLOOKUP(LE$6,BECO_Datos!$HP$3:$LT$85,BECO_Datos!$A10,FALSE),0))*LE$2</f>
        <v>0</v>
      </c>
      <c r="LF11" s="18">
        <f>(HLOOKUP(LF$6,BECO_Datos!$D$3:$HN$85,BECO_Datos!$A10,FALSE)+IFERROR(HLOOKUP(LF$6,BECO_Datos!$HP$3:$LT$85,BECO_Datos!$A10,FALSE),0))*LF$2</f>
        <v>0</v>
      </c>
      <c r="LG11" s="18">
        <f>(HLOOKUP(LG$6,BECO_Datos!$D$3:$HN$85,BECO_Datos!$A10,FALSE)+IFERROR(HLOOKUP(LG$6,BECO_Datos!$HP$3:$LT$85,BECO_Datos!$A10,FALSE),0))*LG$2</f>
        <v>0</v>
      </c>
      <c r="LH11" s="18">
        <f>(HLOOKUP(LH$6,BECO_Datos!$D$3:$HN$85,BECO_Datos!$A10,FALSE)+IFERROR(HLOOKUP(LH$6,BECO_Datos!$HP$3:$LT$85,BECO_Datos!$A10,FALSE),0))*LH$2</f>
        <v>0</v>
      </c>
      <c r="LI11" s="18">
        <f>(HLOOKUP(LI$6,BECO_Datos!$D$3:$HN$85,BECO_Datos!$A10,FALSE)+IFERROR(HLOOKUP(LI$6,BECO_Datos!$HP$3:$LT$85,BECO_Datos!$A10,FALSE),0))*LI$2</f>
        <v>0</v>
      </c>
      <c r="LJ11" s="18">
        <f>(HLOOKUP(LJ$6,BECO_Datos!$D$3:$HN$85,BECO_Datos!$A10,FALSE)+IFERROR(HLOOKUP(LJ$6,BECO_Datos!$HP$3:$LT$85,BECO_Datos!$A10,FALSE),0))*LJ$2</f>
        <v>0</v>
      </c>
      <c r="LK11" s="18">
        <f>(HLOOKUP(LK$6,BECO_Datos!$D$3:$HN$85,BECO_Datos!$A10,FALSE)+IFERROR(HLOOKUP(LK$6,BECO_Datos!$HP$3:$LT$85,BECO_Datos!$A10,FALSE),0))*LK$2</f>
        <v>0</v>
      </c>
      <c r="LL11" s="18">
        <f>(HLOOKUP(LL$6,BECO_Datos!$D$3:$HN$85,BECO_Datos!$A10,FALSE)+IFERROR(HLOOKUP(LL$6,BECO_Datos!$HP$3:$LT$85,BECO_Datos!$A10,FALSE),0))*LL$2</f>
        <v>0</v>
      </c>
      <c r="LM11" s="18">
        <f>(HLOOKUP(LM$6,BECO_Datos!$D$3:$HN$85,BECO_Datos!$A10,FALSE)+IFERROR(HLOOKUP(LM$6,BECO_Datos!$HP$3:$LT$85,BECO_Datos!$A10,FALSE),0))*LM$2</f>
        <v>0</v>
      </c>
    </row>
    <row r="12" spans="1:326" ht="15.75" x14ac:dyDescent="0.2">
      <c r="A12" s="160">
        <v>7</v>
      </c>
      <c r="B12" s="66" t="s">
        <v>4</v>
      </c>
      <c r="C12" s="13"/>
      <c r="D12" s="78" t="e">
        <f t="shared" ref="D12" si="382">SUM(D13:D23)</f>
        <v>#N/A</v>
      </c>
      <c r="E12" s="78" t="e">
        <f t="shared" ref="E12:S12" si="383">SUM(E13:E23)</f>
        <v>#N/A</v>
      </c>
      <c r="F12" s="78" t="e">
        <f t="shared" si="383"/>
        <v>#N/A</v>
      </c>
      <c r="G12" s="78" t="e">
        <f t="shared" si="383"/>
        <v>#N/A</v>
      </c>
      <c r="H12" s="78" t="e">
        <f t="shared" si="383"/>
        <v>#N/A</v>
      </c>
      <c r="I12" s="78" t="e">
        <f t="shared" si="383"/>
        <v>#N/A</v>
      </c>
      <c r="J12" s="78">
        <f t="shared" si="383"/>
        <v>-135.3820822855495</v>
      </c>
      <c r="K12" s="78">
        <f t="shared" si="383"/>
        <v>-130.12777293670808</v>
      </c>
      <c r="L12" s="78">
        <f t="shared" si="383"/>
        <v>-130.06614897285692</v>
      </c>
      <c r="M12" s="78">
        <f t="shared" si="383"/>
        <v>-195.46455556458653</v>
      </c>
      <c r="N12" s="78">
        <f t="shared" si="383"/>
        <v>-231.8850107622653</v>
      </c>
      <c r="O12" s="78">
        <f t="shared" si="383"/>
        <v>-276.52346382339147</v>
      </c>
      <c r="P12" s="78">
        <f t="shared" si="383"/>
        <v>-289.53592016349103</v>
      </c>
      <c r="Q12" s="78">
        <f t="shared" si="383"/>
        <v>-257.66081583181114</v>
      </c>
      <c r="R12" s="78">
        <f t="shared" si="383"/>
        <v>-329.7358888726709</v>
      </c>
      <c r="S12" s="78">
        <f t="shared" si="383"/>
        <v>-389.37430418671164</v>
      </c>
      <c r="U12" s="78" t="e">
        <f t="shared" ref="U12:AJ12" si="384">SUM(U13:U23)</f>
        <v>#N/A</v>
      </c>
      <c r="V12" s="78" t="e">
        <f t="shared" si="384"/>
        <v>#N/A</v>
      </c>
      <c r="W12" s="78" t="e">
        <f t="shared" si="384"/>
        <v>#N/A</v>
      </c>
      <c r="X12" s="78" t="e">
        <f t="shared" si="384"/>
        <v>#N/A</v>
      </c>
      <c r="Y12" s="78" t="e">
        <f t="shared" si="384"/>
        <v>#N/A</v>
      </c>
      <c r="Z12" s="78" t="e">
        <f t="shared" si="384"/>
        <v>#N/A</v>
      </c>
      <c r="AA12" s="78">
        <f t="shared" si="384"/>
        <v>-2116.3741358413963</v>
      </c>
      <c r="AB12" s="78">
        <f t="shared" si="384"/>
        <v>-2593.45352179779</v>
      </c>
      <c r="AC12" s="78">
        <f t="shared" si="384"/>
        <v>-3830.2383633177524</v>
      </c>
      <c r="AD12" s="78">
        <f t="shared" si="384"/>
        <v>-2339.1081195246024</v>
      </c>
      <c r="AE12" s="78">
        <f t="shared" si="384"/>
        <v>-3522.8120322499394</v>
      </c>
      <c r="AF12" s="78">
        <f t="shared" si="384"/>
        <v>-2642.4652574303545</v>
      </c>
      <c r="AG12" s="78">
        <f t="shared" si="384"/>
        <v>-3178.7606553046116</v>
      </c>
      <c r="AH12" s="78">
        <f t="shared" si="384"/>
        <v>-3840.3664392861442</v>
      </c>
      <c r="AI12" s="78">
        <f t="shared" si="384"/>
        <v>-4045.8241537730428</v>
      </c>
      <c r="AJ12" s="78">
        <f t="shared" si="384"/>
        <v>-3974.1140184400911</v>
      </c>
      <c r="AL12" s="78" t="e">
        <f t="shared" ref="AL12:BA12" si="385">SUM(AL13:AL23)</f>
        <v>#N/A</v>
      </c>
      <c r="AM12" s="78" t="e">
        <f t="shared" si="385"/>
        <v>#N/A</v>
      </c>
      <c r="AN12" s="78" t="e">
        <f t="shared" si="385"/>
        <v>#N/A</v>
      </c>
      <c r="AO12" s="78" t="e">
        <f t="shared" si="385"/>
        <v>#N/A</v>
      </c>
      <c r="AP12" s="78" t="e">
        <f t="shared" si="385"/>
        <v>#N/A</v>
      </c>
      <c r="AQ12" s="78" t="e">
        <f t="shared" si="385"/>
        <v>#N/A</v>
      </c>
      <c r="AR12" s="78">
        <f t="shared" si="385"/>
        <v>-3070.091773369576</v>
      </c>
      <c r="AS12" s="78">
        <f t="shared" si="385"/>
        <v>-2995.8306100456257</v>
      </c>
      <c r="AT12" s="78">
        <f t="shared" si="385"/>
        <v>-2537.1911150010465</v>
      </c>
      <c r="AU12" s="78">
        <f t="shared" si="385"/>
        <v>-3319.5725727590147</v>
      </c>
      <c r="AV12" s="78">
        <f t="shared" si="385"/>
        <v>-3666.7956973557143</v>
      </c>
      <c r="AW12" s="78">
        <f t="shared" si="385"/>
        <v>-2912.9985889752775</v>
      </c>
      <c r="AX12" s="78">
        <f t="shared" si="385"/>
        <v>-3122.9159789590581</v>
      </c>
      <c r="AY12" s="78">
        <f t="shared" si="385"/>
        <v>-3566.5304877515791</v>
      </c>
      <c r="AZ12" s="78">
        <f t="shared" si="385"/>
        <v>-3921.1200308421712</v>
      </c>
      <c r="BA12" s="78">
        <f t="shared" si="385"/>
        <v>-3753.3720688408193</v>
      </c>
      <c r="BC12" s="78" t="e">
        <f t="shared" ref="BC12:BR12" si="386">SUM(BC13:BC23)</f>
        <v>#N/A</v>
      </c>
      <c r="BD12" s="78" t="e">
        <f t="shared" si="386"/>
        <v>#N/A</v>
      </c>
      <c r="BE12" s="78" t="e">
        <f t="shared" si="386"/>
        <v>#N/A</v>
      </c>
      <c r="BF12" s="78" t="e">
        <f t="shared" si="386"/>
        <v>#N/A</v>
      </c>
      <c r="BG12" s="78" t="e">
        <f t="shared" si="386"/>
        <v>#N/A</v>
      </c>
      <c r="BH12" s="78" t="e">
        <f t="shared" si="386"/>
        <v>#N/A</v>
      </c>
      <c r="BI12" s="78">
        <f t="shared" si="386"/>
        <v>-4414.7769443464822</v>
      </c>
      <c r="BJ12" s="78">
        <f t="shared" si="386"/>
        <v>-4242.4708298417345</v>
      </c>
      <c r="BK12" s="78">
        <f t="shared" si="386"/>
        <v>-4951.0293964901102</v>
      </c>
      <c r="BL12" s="78">
        <f t="shared" si="386"/>
        <v>-3722.8192727556134</v>
      </c>
      <c r="BM12" s="78">
        <f t="shared" si="386"/>
        <v>-4513.4310362899578</v>
      </c>
      <c r="BN12" s="78">
        <f t="shared" si="386"/>
        <v>-6334.1170273884309</v>
      </c>
      <c r="BO12" s="78">
        <f t="shared" si="386"/>
        <v>-4854.3926667021269</v>
      </c>
      <c r="BP12" s="78">
        <f t="shared" si="386"/>
        <v>-4262.4317752153611</v>
      </c>
      <c r="BQ12" s="78">
        <f t="shared" si="386"/>
        <v>-4320.3515282233811</v>
      </c>
      <c r="BR12" s="78">
        <f t="shared" si="386"/>
        <v>-5344.7849071449946</v>
      </c>
      <c r="BT12" s="78" t="e">
        <f t="shared" ref="BT12:CI12" si="387">SUM(BT13:BT23)</f>
        <v>#N/A</v>
      </c>
      <c r="BU12" s="78" t="e">
        <f t="shared" si="387"/>
        <v>#N/A</v>
      </c>
      <c r="BV12" s="78" t="e">
        <f t="shared" si="387"/>
        <v>#N/A</v>
      </c>
      <c r="BW12" s="78" t="e">
        <f t="shared" si="387"/>
        <v>#N/A</v>
      </c>
      <c r="BX12" s="78" t="e">
        <f t="shared" si="387"/>
        <v>#N/A</v>
      </c>
      <c r="BY12" s="78" t="e">
        <f t="shared" si="387"/>
        <v>#N/A</v>
      </c>
      <c r="BZ12" s="78">
        <f t="shared" si="387"/>
        <v>-251.5118045105655</v>
      </c>
      <c r="CA12" s="78">
        <f t="shared" si="387"/>
        <v>-35.698650615416767</v>
      </c>
      <c r="CB12" s="78">
        <f t="shared" si="387"/>
        <v>-129.3111696590118</v>
      </c>
      <c r="CC12" s="78">
        <f t="shared" si="387"/>
        <v>-104.27680030478392</v>
      </c>
      <c r="CD12" s="78">
        <f t="shared" si="387"/>
        <v>-46.138331343305246</v>
      </c>
      <c r="CE12" s="78">
        <f t="shared" si="387"/>
        <v>-59.791421318202723</v>
      </c>
      <c r="CF12" s="78">
        <f t="shared" si="387"/>
        <v>-62.899215057008455</v>
      </c>
      <c r="CG12" s="78">
        <f t="shared" si="387"/>
        <v>-82.888179521632878</v>
      </c>
      <c r="CH12" s="78">
        <f t="shared" si="387"/>
        <v>-61.728336970573089</v>
      </c>
      <c r="CI12" s="78">
        <f t="shared" si="387"/>
        <v>-64.54159480488353</v>
      </c>
      <c r="CK12" s="78" t="e">
        <f t="shared" ref="CK12:CZ12" si="388">SUM(CK13:CK23)</f>
        <v>#N/A</v>
      </c>
      <c r="CL12" s="78" t="e">
        <f t="shared" si="388"/>
        <v>#N/A</v>
      </c>
      <c r="CM12" s="78" t="e">
        <f t="shared" si="388"/>
        <v>#N/A</v>
      </c>
      <c r="CN12" s="78" t="e">
        <f t="shared" si="388"/>
        <v>#N/A</v>
      </c>
      <c r="CO12" s="78" t="e">
        <f t="shared" si="388"/>
        <v>#N/A</v>
      </c>
      <c r="CP12" s="78" t="e">
        <f t="shared" si="388"/>
        <v>#N/A</v>
      </c>
      <c r="CQ12" s="78">
        <f t="shared" si="388"/>
        <v>-16957.035926100427</v>
      </c>
      <c r="CR12" s="78">
        <f t="shared" si="388"/>
        <v>-16800.264035404307</v>
      </c>
      <c r="CS12" s="78">
        <f t="shared" si="388"/>
        <v>-18167.615800121817</v>
      </c>
      <c r="CT12" s="78">
        <f t="shared" si="388"/>
        <v>-16266.745587812095</v>
      </c>
      <c r="CU12" s="78">
        <f t="shared" si="388"/>
        <v>-16222.446616884081</v>
      </c>
      <c r="CV12" s="78">
        <f t="shared" si="388"/>
        <v>-16549.247248212003</v>
      </c>
      <c r="CW12" s="78">
        <f t="shared" si="388"/>
        <v>-16514.52987877731</v>
      </c>
      <c r="CX12" s="78">
        <f t="shared" si="388"/>
        <v>-15305.735526708486</v>
      </c>
      <c r="CY12" s="78">
        <f t="shared" si="388"/>
        <v>-13326.744237276138</v>
      </c>
      <c r="CZ12" s="78">
        <f t="shared" si="388"/>
        <v>-13188.950760312426</v>
      </c>
      <c r="DB12" s="78" t="e">
        <f t="shared" ref="DB12:DQ12" si="389">SUM(DB13:DB23)</f>
        <v>#N/A</v>
      </c>
      <c r="DC12" s="78" t="e">
        <f t="shared" si="389"/>
        <v>#N/A</v>
      </c>
      <c r="DD12" s="78" t="e">
        <f t="shared" si="389"/>
        <v>#N/A</v>
      </c>
      <c r="DE12" s="78" t="e">
        <f t="shared" si="389"/>
        <v>#N/A</v>
      </c>
      <c r="DF12" s="78" t="e">
        <f t="shared" si="389"/>
        <v>#N/A</v>
      </c>
      <c r="DG12" s="78" t="e">
        <f t="shared" si="389"/>
        <v>#N/A</v>
      </c>
      <c r="DH12" s="78">
        <f t="shared" si="389"/>
        <v>0</v>
      </c>
      <c r="DI12" s="78">
        <f t="shared" si="389"/>
        <v>0</v>
      </c>
      <c r="DJ12" s="78">
        <f t="shared" si="389"/>
        <v>0</v>
      </c>
      <c r="DK12" s="78">
        <f t="shared" si="389"/>
        <v>0</v>
      </c>
      <c r="DL12" s="78">
        <f t="shared" si="389"/>
        <v>0</v>
      </c>
      <c r="DM12" s="78">
        <f t="shared" si="389"/>
        <v>0</v>
      </c>
      <c r="DN12" s="78">
        <f t="shared" si="389"/>
        <v>0</v>
      </c>
      <c r="DO12" s="78">
        <f t="shared" si="389"/>
        <v>0</v>
      </c>
      <c r="DP12" s="78">
        <f t="shared" si="389"/>
        <v>0</v>
      </c>
      <c r="DQ12" s="78">
        <f t="shared" si="389"/>
        <v>0</v>
      </c>
      <c r="DS12" s="78" t="e">
        <f t="shared" ref="DS12:EH12" si="390">SUM(DS13:DS23)</f>
        <v>#N/A</v>
      </c>
      <c r="DT12" s="78" t="e">
        <f t="shared" si="390"/>
        <v>#N/A</v>
      </c>
      <c r="DU12" s="78" t="e">
        <f t="shared" si="390"/>
        <v>#N/A</v>
      </c>
      <c r="DV12" s="78" t="e">
        <f t="shared" si="390"/>
        <v>#N/A</v>
      </c>
      <c r="DW12" s="78" t="e">
        <f t="shared" si="390"/>
        <v>#N/A</v>
      </c>
      <c r="DX12" s="78" t="e">
        <f t="shared" si="390"/>
        <v>#N/A</v>
      </c>
      <c r="DY12" s="78">
        <f t="shared" si="390"/>
        <v>-6.3650236657642605</v>
      </c>
      <c r="DZ12" s="78">
        <f t="shared" si="390"/>
        <v>-5.1157757924009584</v>
      </c>
      <c r="EA12" s="78">
        <f t="shared" si="390"/>
        <v>-5.4040944131593713</v>
      </c>
      <c r="EB12" s="78">
        <f t="shared" si="390"/>
        <v>-5.6316571916311498</v>
      </c>
      <c r="EC12" s="78">
        <f t="shared" si="390"/>
        <v>-4.0094464388065143</v>
      </c>
      <c r="ED12" s="78">
        <f t="shared" si="390"/>
        <v>-4.2641642488337599</v>
      </c>
      <c r="EE12" s="78">
        <f t="shared" si="390"/>
        <v>-5.4483849567581846</v>
      </c>
      <c r="EF12" s="78">
        <f t="shared" si="390"/>
        <v>-5.7145573335480169</v>
      </c>
      <c r="EG12" s="78">
        <f t="shared" si="390"/>
        <v>-6.8279563162636405</v>
      </c>
      <c r="EH12" s="78">
        <f t="shared" si="390"/>
        <v>-6.694513129307806</v>
      </c>
      <c r="EJ12" s="78" t="e">
        <f t="shared" ref="EJ12:EY12" si="391">SUM(EJ13:EJ23)</f>
        <v>#N/A</v>
      </c>
      <c r="EK12" s="78" t="e">
        <f t="shared" si="391"/>
        <v>#N/A</v>
      </c>
      <c r="EL12" s="78" t="e">
        <f t="shared" si="391"/>
        <v>#N/A</v>
      </c>
      <c r="EM12" s="78" t="e">
        <f t="shared" si="391"/>
        <v>#N/A</v>
      </c>
      <c r="EN12" s="78" t="e">
        <f t="shared" si="391"/>
        <v>#N/A</v>
      </c>
      <c r="EO12" s="78" t="e">
        <f t="shared" si="391"/>
        <v>#N/A</v>
      </c>
      <c r="EP12" s="78">
        <f t="shared" si="391"/>
        <v>117.09014830296439</v>
      </c>
      <c r="EQ12" s="78">
        <f t="shared" si="391"/>
        <v>119.77352880102042</v>
      </c>
      <c r="ER12" s="78">
        <f t="shared" si="391"/>
        <v>112.63921966343315</v>
      </c>
      <c r="ES12" s="78">
        <f t="shared" si="391"/>
        <v>144.0451135833209</v>
      </c>
      <c r="ET12" s="78">
        <f t="shared" si="391"/>
        <v>128.37354882280493</v>
      </c>
      <c r="EU12" s="78">
        <f t="shared" si="391"/>
        <v>148.50127350640454</v>
      </c>
      <c r="EV12" s="78">
        <f t="shared" si="391"/>
        <v>159.60172691458402</v>
      </c>
      <c r="EW12" s="78">
        <f t="shared" si="391"/>
        <v>168.36621686033999</v>
      </c>
      <c r="EX12" s="78">
        <f t="shared" si="391"/>
        <v>179.15749922946694</v>
      </c>
      <c r="EY12" s="78">
        <f t="shared" si="391"/>
        <v>196.82345339782643</v>
      </c>
      <c r="FA12" s="78" t="e">
        <f t="shared" ref="FA12:FP12" si="392">SUM(FA13:FA23)</f>
        <v>#N/A</v>
      </c>
      <c r="FB12" s="78" t="e">
        <f t="shared" si="392"/>
        <v>#N/A</v>
      </c>
      <c r="FC12" s="78" t="e">
        <f t="shared" si="392"/>
        <v>#N/A</v>
      </c>
      <c r="FD12" s="78" t="e">
        <f t="shared" si="392"/>
        <v>#N/A</v>
      </c>
      <c r="FE12" s="78" t="e">
        <f t="shared" si="392"/>
        <v>#N/A</v>
      </c>
      <c r="FF12" s="78" t="e">
        <f t="shared" si="392"/>
        <v>#N/A</v>
      </c>
      <c r="FG12" s="78">
        <f t="shared" si="392"/>
        <v>0</v>
      </c>
      <c r="FH12" s="78">
        <f t="shared" si="392"/>
        <v>0</v>
      </c>
      <c r="FI12" s="78">
        <f t="shared" si="392"/>
        <v>20.66095269575073</v>
      </c>
      <c r="FJ12" s="78">
        <f t="shared" si="392"/>
        <v>148.20739554484615</v>
      </c>
      <c r="FK12" s="78">
        <f t="shared" si="392"/>
        <v>305.82739804830123</v>
      </c>
      <c r="FL12" s="78">
        <f t="shared" si="392"/>
        <v>402.63046783130096</v>
      </c>
      <c r="FM12" s="78">
        <f t="shared" si="392"/>
        <v>445.29232870723507</v>
      </c>
      <c r="FN12" s="78">
        <f t="shared" si="392"/>
        <v>457.41616967045297</v>
      </c>
      <c r="FO12" s="78">
        <f t="shared" si="392"/>
        <v>470.83402008702535</v>
      </c>
      <c r="FP12" s="78">
        <f t="shared" si="392"/>
        <v>466.52809386703387</v>
      </c>
      <c r="FR12" s="78" t="e">
        <f t="shared" ref="FR12:GG12" si="393">SUM(FR13:FR23)</f>
        <v>#N/A</v>
      </c>
      <c r="FS12" s="78" t="e">
        <f t="shared" si="393"/>
        <v>#N/A</v>
      </c>
      <c r="FT12" s="78" t="e">
        <f t="shared" si="393"/>
        <v>#N/A</v>
      </c>
      <c r="FU12" s="78" t="e">
        <f t="shared" si="393"/>
        <v>#N/A</v>
      </c>
      <c r="FV12" s="78" t="e">
        <f t="shared" si="393"/>
        <v>#N/A</v>
      </c>
      <c r="FW12" s="78" t="e">
        <f t="shared" si="393"/>
        <v>#N/A</v>
      </c>
      <c r="FX12" s="78">
        <f t="shared" si="393"/>
        <v>80.544395069067079</v>
      </c>
      <c r="FY12" s="78">
        <f t="shared" si="393"/>
        <v>11.432172037396104</v>
      </c>
      <c r="FZ12" s="78">
        <f t="shared" si="393"/>
        <v>41.410739969547151</v>
      </c>
      <c r="GA12" s="78">
        <f t="shared" si="393"/>
        <v>33.393708166623675</v>
      </c>
      <c r="GB12" s="78">
        <f t="shared" si="393"/>
        <v>14.775385969554316</v>
      </c>
      <c r="GC12" s="78">
        <f t="shared" si="393"/>
        <v>19.147665334300658</v>
      </c>
      <c r="GD12" s="78">
        <f t="shared" si="393"/>
        <v>20.142908349548584</v>
      </c>
      <c r="GE12" s="78">
        <f t="shared" si="393"/>
        <v>26.54419457940671</v>
      </c>
      <c r="GF12" s="78">
        <f t="shared" si="393"/>
        <v>19.767945164997137</v>
      </c>
      <c r="GG12" s="78">
        <f t="shared" si="393"/>
        <v>20.668865703811566</v>
      </c>
      <c r="GI12" s="78" t="e">
        <f t="shared" ref="GI12:GX12" si="394">SUM(GI13:GI23)</f>
        <v>#N/A</v>
      </c>
      <c r="GJ12" s="78" t="e">
        <f t="shared" si="394"/>
        <v>#N/A</v>
      </c>
      <c r="GK12" s="78" t="e">
        <f t="shared" si="394"/>
        <v>#N/A</v>
      </c>
      <c r="GL12" s="78" t="e">
        <f t="shared" si="394"/>
        <v>#N/A</v>
      </c>
      <c r="GM12" s="78" t="e">
        <f t="shared" si="394"/>
        <v>#N/A</v>
      </c>
      <c r="GN12" s="78" t="e">
        <f t="shared" si="394"/>
        <v>#N/A</v>
      </c>
      <c r="GO12" s="78">
        <f t="shared" si="394"/>
        <v>561.76932273008015</v>
      </c>
      <c r="GP12" s="78">
        <f t="shared" si="394"/>
        <v>583.86440612295792</v>
      </c>
      <c r="GQ12" s="78">
        <f t="shared" si="394"/>
        <v>1283.4869902603182</v>
      </c>
      <c r="GR12" s="78">
        <f t="shared" si="394"/>
        <v>1013.5481745485813</v>
      </c>
      <c r="GS12" s="78">
        <f t="shared" si="394"/>
        <v>1194.2810404609488</v>
      </c>
      <c r="GT12" s="78">
        <f t="shared" si="394"/>
        <v>1125.9597218670108</v>
      </c>
      <c r="GU12" s="78">
        <f t="shared" si="394"/>
        <v>1127.5491944754945</v>
      </c>
      <c r="GV12" s="78">
        <f t="shared" si="394"/>
        <v>1254.9900340396248</v>
      </c>
      <c r="GW12" s="78">
        <f t="shared" si="394"/>
        <v>1255.3362933137716</v>
      </c>
      <c r="GX12" s="78">
        <f t="shared" si="394"/>
        <v>1368.5730661728335</v>
      </c>
      <c r="GZ12" s="78" t="e">
        <f t="shared" ref="GZ12:HO12" si="395">SUM(GZ13:GZ23)</f>
        <v>#N/A</v>
      </c>
      <c r="HA12" s="78" t="e">
        <f t="shared" si="395"/>
        <v>#N/A</v>
      </c>
      <c r="HB12" s="78" t="e">
        <f t="shared" si="395"/>
        <v>#N/A</v>
      </c>
      <c r="HC12" s="78" t="e">
        <f t="shared" si="395"/>
        <v>#N/A</v>
      </c>
      <c r="HD12" s="78" t="e">
        <f t="shared" si="395"/>
        <v>#N/A</v>
      </c>
      <c r="HE12" s="78" t="e">
        <f t="shared" si="395"/>
        <v>#N/A</v>
      </c>
      <c r="HF12" s="78">
        <f t="shared" si="395"/>
        <v>4006.8849688057917</v>
      </c>
      <c r="HG12" s="78">
        <f t="shared" si="395"/>
        <v>4133.9835820551652</v>
      </c>
      <c r="HH12" s="78">
        <f t="shared" si="395"/>
        <v>3306.4142273332818</v>
      </c>
      <c r="HI12" s="78">
        <f t="shared" si="395"/>
        <v>3305.782181690528</v>
      </c>
      <c r="HJ12" s="78">
        <f t="shared" si="395"/>
        <v>2791.4298293724351</v>
      </c>
      <c r="HK12" s="78">
        <f t="shared" si="395"/>
        <v>3382.1211061249369</v>
      </c>
      <c r="HL12" s="78">
        <f t="shared" si="395"/>
        <v>3217.0776313254892</v>
      </c>
      <c r="HM12" s="78">
        <f t="shared" si="395"/>
        <v>2725.0664311865889</v>
      </c>
      <c r="HN12" s="78">
        <f t="shared" si="395"/>
        <v>2024.9648505806858</v>
      </c>
      <c r="HO12" s="78">
        <f t="shared" si="395"/>
        <v>1684.8396909723147</v>
      </c>
      <c r="HQ12" s="78" t="e">
        <f t="shared" ref="HQ12:IF12" si="396">SUM(HQ13:HQ23)</f>
        <v>#N/A</v>
      </c>
      <c r="HR12" s="78" t="e">
        <f t="shared" si="396"/>
        <v>#N/A</v>
      </c>
      <c r="HS12" s="78" t="e">
        <f t="shared" si="396"/>
        <v>#N/A</v>
      </c>
      <c r="HT12" s="78" t="e">
        <f t="shared" si="396"/>
        <v>#N/A</v>
      </c>
      <c r="HU12" s="78" t="e">
        <f t="shared" si="396"/>
        <v>#N/A</v>
      </c>
      <c r="HV12" s="78" t="e">
        <f t="shared" si="396"/>
        <v>#N/A</v>
      </c>
      <c r="HW12" s="78">
        <f t="shared" si="396"/>
        <v>595.68109140998308</v>
      </c>
      <c r="HX12" s="78">
        <f t="shared" si="396"/>
        <v>601.47002369346774</v>
      </c>
      <c r="HY12" s="78">
        <f t="shared" si="396"/>
        <v>605.89645796770878</v>
      </c>
      <c r="HZ12" s="78">
        <f t="shared" si="396"/>
        <v>635.187710124565</v>
      </c>
      <c r="IA12" s="78">
        <f t="shared" si="396"/>
        <v>677.56170858654514</v>
      </c>
      <c r="IB12" s="78">
        <f t="shared" si="396"/>
        <v>664.21896110792022</v>
      </c>
      <c r="IC12" s="78">
        <f t="shared" si="396"/>
        <v>671.69188627582275</v>
      </c>
      <c r="ID12" s="78">
        <f t="shared" si="396"/>
        <v>669.65382892323362</v>
      </c>
      <c r="IE12" s="78">
        <f t="shared" si="396"/>
        <v>733.32024350402196</v>
      </c>
      <c r="IF12" s="78">
        <f t="shared" si="396"/>
        <v>742.18619756792339</v>
      </c>
      <c r="IH12" s="78" t="e">
        <f t="shared" ref="IH12:IW12" si="397">SUM(IH13:IH23)</f>
        <v>#N/A</v>
      </c>
      <c r="II12" s="78" t="e">
        <f t="shared" si="397"/>
        <v>#N/A</v>
      </c>
      <c r="IJ12" s="78" t="e">
        <f t="shared" si="397"/>
        <v>#N/A</v>
      </c>
      <c r="IK12" s="78" t="e">
        <f t="shared" si="397"/>
        <v>#N/A</v>
      </c>
      <c r="IL12" s="78" t="e">
        <f t="shared" si="397"/>
        <v>#N/A</v>
      </c>
      <c r="IM12" s="78" t="e">
        <f t="shared" si="397"/>
        <v>#N/A</v>
      </c>
      <c r="IN12" s="78">
        <f t="shared" si="397"/>
        <v>4500.434077886498</v>
      </c>
      <c r="IO12" s="78">
        <f t="shared" si="397"/>
        <v>4611.0066283981187</v>
      </c>
      <c r="IP12" s="78">
        <f t="shared" si="397"/>
        <v>4677.1279411943287</v>
      </c>
      <c r="IQ12" s="78">
        <f t="shared" si="397"/>
        <v>4812.1776270610444</v>
      </c>
      <c r="IR12" s="78">
        <f t="shared" si="397"/>
        <v>4891.2553497291501</v>
      </c>
      <c r="IS12" s="78">
        <f t="shared" si="397"/>
        <v>5040.0848280627797</v>
      </c>
      <c r="IT12" s="78">
        <f t="shared" si="397"/>
        <v>5158.1134547738666</v>
      </c>
      <c r="IU12" s="78">
        <f t="shared" si="397"/>
        <v>5347.9438881771175</v>
      </c>
      <c r="IV12" s="78">
        <f t="shared" si="397"/>
        <v>5531.1999046371393</v>
      </c>
      <c r="IW12" s="78">
        <f t="shared" si="397"/>
        <v>5722.138773090267</v>
      </c>
      <c r="IY12" s="78" t="e">
        <f t="shared" ref="IY12:JN12" si="398">SUM(IY13:IY23)</f>
        <v>#N/A</v>
      </c>
      <c r="IZ12" s="78" t="e">
        <f t="shared" si="398"/>
        <v>#N/A</v>
      </c>
      <c r="JA12" s="78" t="e">
        <f t="shared" si="398"/>
        <v>#N/A</v>
      </c>
      <c r="JB12" s="78" t="e">
        <f t="shared" si="398"/>
        <v>#N/A</v>
      </c>
      <c r="JC12" s="78" t="e">
        <f t="shared" si="398"/>
        <v>#N/A</v>
      </c>
      <c r="JD12" s="78" t="e">
        <f t="shared" si="398"/>
        <v>#N/A</v>
      </c>
      <c r="JE12" s="78">
        <f t="shared" si="398"/>
        <v>3117.0127608411321</v>
      </c>
      <c r="JF12" s="78">
        <f t="shared" si="398"/>
        <v>3301.916877484266</v>
      </c>
      <c r="JG12" s="78">
        <f t="shared" si="398"/>
        <v>3111.2181084564695</v>
      </c>
      <c r="JH12" s="78">
        <f t="shared" si="398"/>
        <v>2888.8589370867358</v>
      </c>
      <c r="JI12" s="78">
        <f t="shared" si="398"/>
        <v>3006.7340560359694</v>
      </c>
      <c r="JJ12" s="78">
        <f t="shared" si="398"/>
        <v>3493.5281341323357</v>
      </c>
      <c r="JK12" s="78">
        <f t="shared" si="398"/>
        <v>3307.4015935810867</v>
      </c>
      <c r="JL12" s="78">
        <f t="shared" si="398"/>
        <v>4780.2827415957645</v>
      </c>
      <c r="JM12" s="78">
        <f t="shared" si="398"/>
        <v>3057.1214255668142</v>
      </c>
      <c r="JN12" s="78">
        <f t="shared" si="398"/>
        <v>2845.7915367151045</v>
      </c>
      <c r="JP12" s="78" t="e">
        <f t="shared" ref="JP12:KE12" si="399">SUM(JP13:JP23)</f>
        <v>#N/A</v>
      </c>
      <c r="JQ12" s="78" t="e">
        <f t="shared" si="399"/>
        <v>#N/A</v>
      </c>
      <c r="JR12" s="78" t="e">
        <f t="shared" si="399"/>
        <v>#N/A</v>
      </c>
      <c r="JS12" s="78" t="e">
        <f t="shared" si="399"/>
        <v>#N/A</v>
      </c>
      <c r="JT12" s="78" t="e">
        <f t="shared" si="399"/>
        <v>#N/A</v>
      </c>
      <c r="JU12" s="78" t="e">
        <f t="shared" si="399"/>
        <v>#N/A</v>
      </c>
      <c r="JV12" s="78">
        <f t="shared" si="399"/>
        <v>950.18159599164289</v>
      </c>
      <c r="JW12" s="78">
        <f t="shared" si="399"/>
        <v>1096.1098338377167</v>
      </c>
      <c r="JX12" s="78">
        <f t="shared" si="399"/>
        <v>1130.9310296331312</v>
      </c>
      <c r="JY12" s="78">
        <f t="shared" si="399"/>
        <v>728.69182130356739</v>
      </c>
      <c r="JZ12" s="78">
        <f t="shared" si="399"/>
        <v>662.44154467747126</v>
      </c>
      <c r="KA12" s="78">
        <f t="shared" si="399"/>
        <v>683.55463896652475</v>
      </c>
      <c r="KB12" s="78">
        <f t="shared" si="399"/>
        <v>700.09840354393077</v>
      </c>
      <c r="KC12" s="78">
        <f t="shared" si="399"/>
        <v>707.40648058227941</v>
      </c>
      <c r="KD12" s="78">
        <f t="shared" si="399"/>
        <v>664.04811021750777</v>
      </c>
      <c r="KE12" s="78">
        <f t="shared" si="399"/>
        <v>715.30273874800525</v>
      </c>
      <c r="KG12" s="78" t="e">
        <f t="shared" ref="KG12:KV12" si="400">SUM(KG13:KG23)</f>
        <v>#N/A</v>
      </c>
      <c r="KH12" s="78" t="e">
        <f t="shared" si="400"/>
        <v>#N/A</v>
      </c>
      <c r="KI12" s="78" t="e">
        <f t="shared" si="400"/>
        <v>#N/A</v>
      </c>
      <c r="KJ12" s="78" t="e">
        <f t="shared" si="400"/>
        <v>#N/A</v>
      </c>
      <c r="KK12" s="78" t="e">
        <f t="shared" si="400"/>
        <v>#N/A</v>
      </c>
      <c r="KL12" s="78" t="e">
        <f t="shared" si="400"/>
        <v>#N/A</v>
      </c>
      <c r="KM12" s="78">
        <f t="shared" si="400"/>
        <v>4271.0122785590402</v>
      </c>
      <c r="KN12" s="78">
        <f t="shared" si="400"/>
        <v>3730.3183874377637</v>
      </c>
      <c r="KO12" s="78">
        <f t="shared" si="400"/>
        <v>3477.56840085569</v>
      </c>
      <c r="KP12" s="78">
        <f t="shared" si="400"/>
        <v>3425.1613662608202</v>
      </c>
      <c r="KQ12" s="78">
        <f t="shared" si="400"/>
        <v>3754.1823282484524</v>
      </c>
      <c r="KR12" s="78">
        <f t="shared" si="400"/>
        <v>3827.4987484198773</v>
      </c>
      <c r="KS12" s="78">
        <f t="shared" si="400"/>
        <v>3465.7631151583573</v>
      </c>
      <c r="KT12" s="78">
        <f t="shared" si="400"/>
        <v>3567.790708008718</v>
      </c>
      <c r="KU12" s="78">
        <f t="shared" si="400"/>
        <v>3104.1816937007134</v>
      </c>
      <c r="KV12" s="78">
        <f t="shared" si="400"/>
        <v>2700.5077688917504</v>
      </c>
      <c r="KX12" s="78" t="e">
        <f t="shared" ref="KX12:LM12" si="401">SUM(KX13:KX23)</f>
        <v>#N/A</v>
      </c>
      <c r="KY12" s="78" t="e">
        <f t="shared" si="401"/>
        <v>#N/A</v>
      </c>
      <c r="KZ12" s="78" t="e">
        <f t="shared" si="401"/>
        <v>#N/A</v>
      </c>
      <c r="LA12" s="78" t="e">
        <f t="shared" si="401"/>
        <v>#N/A</v>
      </c>
      <c r="LB12" s="78" t="e">
        <f t="shared" si="401"/>
        <v>#N/A</v>
      </c>
      <c r="LC12" s="78" t="e">
        <f t="shared" si="401"/>
        <v>#N/A</v>
      </c>
      <c r="LD12" s="78">
        <f t="shared" si="401"/>
        <v>735.19332255960319</v>
      </c>
      <c r="LE12" s="78">
        <f t="shared" si="401"/>
        <v>670.02275815631015</v>
      </c>
      <c r="LF12" s="78">
        <f t="shared" si="401"/>
        <v>888.54909686442522</v>
      </c>
      <c r="LG12" s="78">
        <f t="shared" si="401"/>
        <v>958.32828789781013</v>
      </c>
      <c r="LH12" s="78">
        <f t="shared" si="401"/>
        <v>978.25688281128328</v>
      </c>
      <c r="LI12" s="78">
        <f t="shared" si="401"/>
        <v>1017.7217245391613</v>
      </c>
      <c r="LJ12" s="78">
        <f t="shared" si="401"/>
        <v>1036.1056306074752</v>
      </c>
      <c r="LK12" s="78">
        <f t="shared" si="401"/>
        <v>1104.7139629711007</v>
      </c>
      <c r="LL12" s="78">
        <f t="shared" si="401"/>
        <v>1009.9166178339739</v>
      </c>
      <c r="LM12" s="78">
        <f t="shared" si="401"/>
        <v>810.7734046980994</v>
      </c>
    </row>
    <row r="13" spans="1:326" ht="15.75" x14ac:dyDescent="0.2">
      <c r="A13" s="160">
        <v>8</v>
      </c>
      <c r="B13" s="67" t="s">
        <v>5</v>
      </c>
      <c r="C13" s="13"/>
      <c r="D13" s="79" t="e">
        <f>(HLOOKUP(D$6,BECO_Datos!$D$3:$HN$85,BECO_Datos!$A12,FALSE)+IFERROR(HLOOKUP(D$6,BECO_Datos!$HP$3:$LT$85,BECO_Datos!$A12,FALSE),0))*D$2</f>
        <v>#N/A</v>
      </c>
      <c r="E13" s="79" t="e">
        <f>(HLOOKUP(E$6,BECO_Datos!$D$3:$HN$85,BECO_Datos!$A12,FALSE)+IFERROR(HLOOKUP(E$6,BECO_Datos!$HP$3:$LT$85,BECO_Datos!$A12,FALSE),0))*E$2</f>
        <v>#N/A</v>
      </c>
      <c r="F13" s="79" t="e">
        <f>(HLOOKUP(F$6,BECO_Datos!$D$3:$HN$85,BECO_Datos!$A12,FALSE)+IFERROR(HLOOKUP(F$6,BECO_Datos!$HP$3:$LT$85,BECO_Datos!$A12,FALSE),0))*F$2</f>
        <v>#N/A</v>
      </c>
      <c r="G13" s="79" t="e">
        <f>(HLOOKUP(G$6,BECO_Datos!$D$3:$HN$85,BECO_Datos!$A12,FALSE)+IFERROR(HLOOKUP(G$6,BECO_Datos!$HP$3:$LT$85,BECO_Datos!$A12,FALSE),0))*G$2</f>
        <v>#N/A</v>
      </c>
      <c r="H13" s="79" t="e">
        <f>(HLOOKUP(H$6,BECO_Datos!$D$3:$HN$85,BECO_Datos!$A12,FALSE)+IFERROR(HLOOKUP(H$6,BECO_Datos!$HP$3:$LT$85,BECO_Datos!$A12,FALSE),0))*H$2</f>
        <v>#N/A</v>
      </c>
      <c r="I13" s="79" t="e">
        <f>(HLOOKUP(I$6,BECO_Datos!$D$3:$HN$85,BECO_Datos!$A12,FALSE)+IFERROR(HLOOKUP(I$6,BECO_Datos!$HP$3:$LT$85,BECO_Datos!$A12,FALSE),0))*I$2</f>
        <v>#N/A</v>
      </c>
      <c r="J13" s="79">
        <f>(HLOOKUP(J$6,BECO_Datos!$D$3:$HN$85,BECO_Datos!$A12,FALSE)+IFERROR(HLOOKUP(J$6,BECO_Datos!$HP$3:$LT$85,BECO_Datos!$A12,FALSE),0))*J$2</f>
        <v>0</v>
      </c>
      <c r="K13" s="79">
        <f>(HLOOKUP(K$6,BECO_Datos!$D$3:$HN$85,BECO_Datos!$A12,FALSE)+IFERROR(HLOOKUP(K$6,BECO_Datos!$HP$3:$LT$85,BECO_Datos!$A12,FALSE),0))*K$2</f>
        <v>0</v>
      </c>
      <c r="L13" s="79">
        <f>(HLOOKUP(L$6,BECO_Datos!$D$3:$HN$85,BECO_Datos!$A12,FALSE)+IFERROR(HLOOKUP(L$6,BECO_Datos!$HP$3:$LT$85,BECO_Datos!$A12,FALSE),0))*L$2</f>
        <v>0</v>
      </c>
      <c r="M13" s="79">
        <f>(HLOOKUP(M$6,BECO_Datos!$D$3:$HN$85,BECO_Datos!$A12,FALSE)+IFERROR(HLOOKUP(M$6,BECO_Datos!$HP$3:$LT$85,BECO_Datos!$A12,FALSE),0))*M$2</f>
        <v>0</v>
      </c>
      <c r="N13" s="79">
        <f>(HLOOKUP(N$6,BECO_Datos!$D$3:$HN$85,BECO_Datos!$A12,FALSE)+IFERROR(HLOOKUP(N$6,BECO_Datos!$HP$3:$LT$85,BECO_Datos!$A12,FALSE),0))*N$2</f>
        <v>0</v>
      </c>
      <c r="O13" s="79">
        <f>(HLOOKUP(O$6,BECO_Datos!$D$3:$HN$85,BECO_Datos!$A12,FALSE)+IFERROR(HLOOKUP(O$6,BECO_Datos!$HP$3:$LT$85,BECO_Datos!$A12,FALSE),0))*O$2</f>
        <v>0</v>
      </c>
      <c r="P13" s="79">
        <f>(HLOOKUP(P$6,BECO_Datos!$D$3:$HN$85,BECO_Datos!$A12,FALSE)+IFERROR(HLOOKUP(P$6,BECO_Datos!$HP$3:$LT$85,BECO_Datos!$A12,FALSE),0))*P$2</f>
        <v>0</v>
      </c>
      <c r="Q13" s="79">
        <f>(HLOOKUP(Q$6,BECO_Datos!$D$3:$HN$85,BECO_Datos!$A12,FALSE)+IFERROR(HLOOKUP(Q$6,BECO_Datos!$HP$3:$LT$85,BECO_Datos!$A12,FALSE),0))*Q$2</f>
        <v>0</v>
      </c>
      <c r="R13" s="79">
        <f>(HLOOKUP(R$6,BECO_Datos!$D$3:$HN$85,BECO_Datos!$A12,FALSE)+IFERROR(HLOOKUP(R$6,BECO_Datos!$HP$3:$LT$85,BECO_Datos!$A12,FALSE),0))*R$2</f>
        <v>0</v>
      </c>
      <c r="S13" s="79">
        <f>(HLOOKUP(S$6,BECO_Datos!$D$3:$HN$85,BECO_Datos!$A12,FALSE)+IFERROR(HLOOKUP(S$6,BECO_Datos!$HP$3:$LT$85,BECO_Datos!$A12,FALSE),0))*S$2</f>
        <v>0</v>
      </c>
      <c r="U13" s="79" t="e">
        <f>(HLOOKUP(U$6,BECO_Datos!$D$3:$HN$85,BECO_Datos!$A12,FALSE)+IFERROR(HLOOKUP(U$6,BECO_Datos!$HP$3:$LT$85,BECO_Datos!$A12,FALSE),0))*U$2</f>
        <v>#N/A</v>
      </c>
      <c r="V13" s="79" t="e">
        <f>(HLOOKUP(V$6,BECO_Datos!$D$3:$HN$85,BECO_Datos!$A12,FALSE)+IFERROR(HLOOKUP(V$6,BECO_Datos!$HP$3:$LT$85,BECO_Datos!$A12,FALSE),0))*V$2</f>
        <v>#N/A</v>
      </c>
      <c r="W13" s="79" t="e">
        <f>(HLOOKUP(W$6,BECO_Datos!$D$3:$HN$85,BECO_Datos!$A12,FALSE)+IFERROR(HLOOKUP(W$6,BECO_Datos!$HP$3:$LT$85,BECO_Datos!$A12,FALSE),0))*W$2</f>
        <v>#N/A</v>
      </c>
      <c r="X13" s="79" t="e">
        <f>(HLOOKUP(X$6,BECO_Datos!$D$3:$HN$85,BECO_Datos!$A12,FALSE)+IFERROR(HLOOKUP(X$6,BECO_Datos!$HP$3:$LT$85,BECO_Datos!$A12,FALSE),0))*X$2</f>
        <v>#N/A</v>
      </c>
      <c r="Y13" s="79" t="e">
        <f>(HLOOKUP(Y$6,BECO_Datos!$D$3:$HN$85,BECO_Datos!$A12,FALSE)+IFERROR(HLOOKUP(Y$6,BECO_Datos!$HP$3:$LT$85,BECO_Datos!$A12,FALSE),0))*Y$2</f>
        <v>#N/A</v>
      </c>
      <c r="Z13" s="79" t="e">
        <f>(HLOOKUP(Z$6,BECO_Datos!$D$3:$HN$85,BECO_Datos!$A12,FALSE)+IFERROR(HLOOKUP(Z$6,BECO_Datos!$HP$3:$LT$85,BECO_Datos!$A12,FALSE),0))*Z$2</f>
        <v>#N/A</v>
      </c>
      <c r="AA13" s="79">
        <f>(HLOOKUP(AA$6,BECO_Datos!$D$3:$HN$85,BECO_Datos!$A12,FALSE)+IFERROR(HLOOKUP(AA$6,BECO_Datos!$HP$3:$LT$85,BECO_Datos!$A12,FALSE),0))*AA$2</f>
        <v>0</v>
      </c>
      <c r="AB13" s="79">
        <f>(HLOOKUP(AB$6,BECO_Datos!$D$3:$HN$85,BECO_Datos!$A12,FALSE)+IFERROR(HLOOKUP(AB$6,BECO_Datos!$HP$3:$LT$85,BECO_Datos!$A12,FALSE),0))*AB$2</f>
        <v>0</v>
      </c>
      <c r="AC13" s="79">
        <f>(HLOOKUP(AC$6,BECO_Datos!$D$3:$HN$85,BECO_Datos!$A12,FALSE)+IFERROR(HLOOKUP(AC$6,BECO_Datos!$HP$3:$LT$85,BECO_Datos!$A12,FALSE),0))*AC$2</f>
        <v>0</v>
      </c>
      <c r="AD13" s="79">
        <f>(HLOOKUP(AD$6,BECO_Datos!$D$3:$HN$85,BECO_Datos!$A12,FALSE)+IFERROR(HLOOKUP(AD$6,BECO_Datos!$HP$3:$LT$85,BECO_Datos!$A12,FALSE),0))*AD$2</f>
        <v>0</v>
      </c>
      <c r="AE13" s="79">
        <f>(HLOOKUP(AE$6,BECO_Datos!$D$3:$HN$85,BECO_Datos!$A12,FALSE)+IFERROR(HLOOKUP(AE$6,BECO_Datos!$HP$3:$LT$85,BECO_Datos!$A12,FALSE),0))*AE$2</f>
        <v>0</v>
      </c>
      <c r="AF13" s="79">
        <f>(HLOOKUP(AF$6,BECO_Datos!$D$3:$HN$85,BECO_Datos!$A12,FALSE)+IFERROR(HLOOKUP(AF$6,BECO_Datos!$HP$3:$LT$85,BECO_Datos!$A12,FALSE),0))*AF$2</f>
        <v>0</v>
      </c>
      <c r="AG13" s="79">
        <f>(HLOOKUP(AG$6,BECO_Datos!$D$3:$HN$85,BECO_Datos!$A12,FALSE)+IFERROR(HLOOKUP(AG$6,BECO_Datos!$HP$3:$LT$85,BECO_Datos!$A12,FALSE),0))*AG$2</f>
        <v>0</v>
      </c>
      <c r="AH13" s="79">
        <f>(HLOOKUP(AH$6,BECO_Datos!$D$3:$HN$85,BECO_Datos!$A12,FALSE)+IFERROR(HLOOKUP(AH$6,BECO_Datos!$HP$3:$LT$85,BECO_Datos!$A12,FALSE),0))*AH$2</f>
        <v>0</v>
      </c>
      <c r="AI13" s="79">
        <f>(HLOOKUP(AI$6,BECO_Datos!$D$3:$HN$85,BECO_Datos!$A12,FALSE)+IFERROR(HLOOKUP(AI$6,BECO_Datos!$HP$3:$LT$85,BECO_Datos!$A12,FALSE),0))*AI$2</f>
        <v>0</v>
      </c>
      <c r="AJ13" s="79">
        <f>(HLOOKUP(AJ$6,BECO_Datos!$D$3:$HN$85,BECO_Datos!$A12,FALSE)+IFERROR(HLOOKUP(AJ$6,BECO_Datos!$HP$3:$LT$85,BECO_Datos!$A12,FALSE),0))*AJ$2</f>
        <v>0</v>
      </c>
      <c r="AL13" s="79" t="e">
        <f>(HLOOKUP(AL$6,BECO_Datos!$D$3:$HN$85,BECO_Datos!$A12,FALSE)+IFERROR(HLOOKUP(AL$6,BECO_Datos!$HP$3:$LT$85,BECO_Datos!$A12,FALSE),0))*AL$2</f>
        <v>#N/A</v>
      </c>
      <c r="AM13" s="79" t="e">
        <f>(HLOOKUP(AM$6,BECO_Datos!$D$3:$HN$85,BECO_Datos!$A12,FALSE)+IFERROR(HLOOKUP(AM$6,BECO_Datos!$HP$3:$LT$85,BECO_Datos!$A12,FALSE),0))*AM$2</f>
        <v>#N/A</v>
      </c>
      <c r="AN13" s="79" t="e">
        <f>(HLOOKUP(AN$6,BECO_Datos!$D$3:$HN$85,BECO_Datos!$A12,FALSE)+IFERROR(HLOOKUP(AN$6,BECO_Datos!$HP$3:$LT$85,BECO_Datos!$A12,FALSE),0))*AN$2</f>
        <v>#N/A</v>
      </c>
      <c r="AO13" s="79" t="e">
        <f>(HLOOKUP(AO$6,BECO_Datos!$D$3:$HN$85,BECO_Datos!$A12,FALSE)+IFERROR(HLOOKUP(AO$6,BECO_Datos!$HP$3:$LT$85,BECO_Datos!$A12,FALSE),0))*AO$2</f>
        <v>#N/A</v>
      </c>
      <c r="AP13" s="79" t="e">
        <f>(HLOOKUP(AP$6,BECO_Datos!$D$3:$HN$85,BECO_Datos!$A12,FALSE)+IFERROR(HLOOKUP(AP$6,BECO_Datos!$HP$3:$LT$85,BECO_Datos!$A12,FALSE),0))*AP$2</f>
        <v>#N/A</v>
      </c>
      <c r="AQ13" s="79" t="e">
        <f>(HLOOKUP(AQ$6,BECO_Datos!$D$3:$HN$85,BECO_Datos!$A12,FALSE)+IFERROR(HLOOKUP(AQ$6,BECO_Datos!$HP$3:$LT$85,BECO_Datos!$A12,FALSE),0))*AQ$2</f>
        <v>#N/A</v>
      </c>
      <c r="AR13" s="79">
        <f>(HLOOKUP(AR$6,BECO_Datos!$D$3:$HN$85,BECO_Datos!$A12,FALSE)+IFERROR(HLOOKUP(AR$6,BECO_Datos!$HP$3:$LT$85,BECO_Datos!$A12,FALSE),0))*AR$2</f>
        <v>0</v>
      </c>
      <c r="AS13" s="79">
        <f>(HLOOKUP(AS$6,BECO_Datos!$D$3:$HN$85,BECO_Datos!$A12,FALSE)+IFERROR(HLOOKUP(AS$6,BECO_Datos!$HP$3:$LT$85,BECO_Datos!$A12,FALSE),0))*AS$2</f>
        <v>0</v>
      </c>
      <c r="AT13" s="79">
        <f>(HLOOKUP(AT$6,BECO_Datos!$D$3:$HN$85,BECO_Datos!$A12,FALSE)+IFERROR(HLOOKUP(AT$6,BECO_Datos!$HP$3:$LT$85,BECO_Datos!$A12,FALSE),0))*AT$2</f>
        <v>0</v>
      </c>
      <c r="AU13" s="79">
        <f>(HLOOKUP(AU$6,BECO_Datos!$D$3:$HN$85,BECO_Datos!$A12,FALSE)+IFERROR(HLOOKUP(AU$6,BECO_Datos!$HP$3:$LT$85,BECO_Datos!$A12,FALSE),0))*AU$2</f>
        <v>0</v>
      </c>
      <c r="AV13" s="79">
        <f>(HLOOKUP(AV$6,BECO_Datos!$D$3:$HN$85,BECO_Datos!$A12,FALSE)+IFERROR(HLOOKUP(AV$6,BECO_Datos!$HP$3:$LT$85,BECO_Datos!$A12,FALSE),0))*AV$2</f>
        <v>0</v>
      </c>
      <c r="AW13" s="79">
        <f>(HLOOKUP(AW$6,BECO_Datos!$D$3:$HN$85,BECO_Datos!$A12,FALSE)+IFERROR(HLOOKUP(AW$6,BECO_Datos!$HP$3:$LT$85,BECO_Datos!$A12,FALSE),0))*AW$2</f>
        <v>0</v>
      </c>
      <c r="AX13" s="79">
        <f>(HLOOKUP(AX$6,BECO_Datos!$D$3:$HN$85,BECO_Datos!$A12,FALSE)+IFERROR(HLOOKUP(AX$6,BECO_Datos!$HP$3:$LT$85,BECO_Datos!$A12,FALSE),0))*AX$2</f>
        <v>0</v>
      </c>
      <c r="AY13" s="79">
        <f>(HLOOKUP(AY$6,BECO_Datos!$D$3:$HN$85,BECO_Datos!$A12,FALSE)+IFERROR(HLOOKUP(AY$6,BECO_Datos!$HP$3:$LT$85,BECO_Datos!$A12,FALSE),0))*AY$2</f>
        <v>0</v>
      </c>
      <c r="AZ13" s="79">
        <f>(HLOOKUP(AZ$6,BECO_Datos!$D$3:$HN$85,BECO_Datos!$A12,FALSE)+IFERROR(HLOOKUP(AZ$6,BECO_Datos!$HP$3:$LT$85,BECO_Datos!$A12,FALSE),0))*AZ$2</f>
        <v>0</v>
      </c>
      <c r="BA13" s="79">
        <f>(HLOOKUP(BA$6,BECO_Datos!$D$3:$HN$85,BECO_Datos!$A12,FALSE)+IFERROR(HLOOKUP(BA$6,BECO_Datos!$HP$3:$LT$85,BECO_Datos!$A12,FALSE),0))*BA$2</f>
        <v>0</v>
      </c>
      <c r="BC13" s="79" t="e">
        <f>(HLOOKUP(BC$6,BECO_Datos!$D$3:$HN$85,BECO_Datos!$A12,FALSE)+IFERROR(HLOOKUP(BC$6,BECO_Datos!$HP$3:$LT$85,BECO_Datos!$A12,FALSE),0))*BC$2</f>
        <v>#N/A</v>
      </c>
      <c r="BD13" s="79" t="e">
        <f>(HLOOKUP(BD$6,BECO_Datos!$D$3:$HN$85,BECO_Datos!$A12,FALSE)+IFERROR(HLOOKUP(BD$6,BECO_Datos!$HP$3:$LT$85,BECO_Datos!$A12,FALSE),0))*BD$2</f>
        <v>#N/A</v>
      </c>
      <c r="BE13" s="79" t="e">
        <f>(HLOOKUP(BE$6,BECO_Datos!$D$3:$HN$85,BECO_Datos!$A12,FALSE)+IFERROR(HLOOKUP(BE$6,BECO_Datos!$HP$3:$LT$85,BECO_Datos!$A12,FALSE),0))*BE$2</f>
        <v>#N/A</v>
      </c>
      <c r="BF13" s="79" t="e">
        <f>(HLOOKUP(BF$6,BECO_Datos!$D$3:$HN$85,BECO_Datos!$A12,FALSE)+IFERROR(HLOOKUP(BF$6,BECO_Datos!$HP$3:$LT$85,BECO_Datos!$A12,FALSE),0))*BF$2</f>
        <v>#N/A</v>
      </c>
      <c r="BG13" s="79" t="e">
        <f>(HLOOKUP(BG$6,BECO_Datos!$D$3:$HN$85,BECO_Datos!$A12,FALSE)+IFERROR(HLOOKUP(BG$6,BECO_Datos!$HP$3:$LT$85,BECO_Datos!$A12,FALSE),0))*BG$2</f>
        <v>#N/A</v>
      </c>
      <c r="BH13" s="79" t="e">
        <f>(HLOOKUP(BH$6,BECO_Datos!$D$3:$HN$85,BECO_Datos!$A12,FALSE)+IFERROR(HLOOKUP(BH$6,BECO_Datos!$HP$3:$LT$85,BECO_Datos!$A12,FALSE),0))*BH$2</f>
        <v>#N/A</v>
      </c>
      <c r="BI13" s="79">
        <f>(HLOOKUP(BI$6,BECO_Datos!$D$3:$HN$85,BECO_Datos!$A12,FALSE)+IFERROR(HLOOKUP(BI$6,BECO_Datos!$HP$3:$LT$85,BECO_Datos!$A12,FALSE),0))*BI$2</f>
        <v>-4395.8943680137581</v>
      </c>
      <c r="BJ13" s="79">
        <f>(HLOOKUP(BJ$6,BECO_Datos!$D$3:$HN$85,BECO_Datos!$A12,FALSE)+IFERROR(HLOOKUP(BJ$6,BECO_Datos!$HP$3:$LT$85,BECO_Datos!$A12,FALSE),0))*BJ$2</f>
        <v>-4225.8862596732597</v>
      </c>
      <c r="BK13" s="79">
        <f>(HLOOKUP(BK$6,BECO_Datos!$D$3:$HN$85,BECO_Datos!$A12,FALSE)+IFERROR(HLOOKUP(BK$6,BECO_Datos!$HP$3:$LT$85,BECO_Datos!$A12,FALSE),0))*BK$2</f>
        <v>-4934.5983319002589</v>
      </c>
      <c r="BL13" s="79">
        <f>(HLOOKUP(BL$6,BECO_Datos!$D$3:$HN$85,BECO_Datos!$A12,FALSE)+IFERROR(HLOOKUP(BL$6,BECO_Datos!$HP$3:$LT$85,BECO_Datos!$A12,FALSE),0))*BL$2</f>
        <v>-3709.2877300085993</v>
      </c>
      <c r="BM13" s="79">
        <f>(HLOOKUP(BM$6,BECO_Datos!$D$3:$HN$85,BECO_Datos!$A12,FALSE)+IFERROR(HLOOKUP(BM$6,BECO_Datos!$HP$3:$LT$85,BECO_Datos!$A12,FALSE),0))*BM$2</f>
        <v>-4497.3822269991406</v>
      </c>
      <c r="BN13" s="79">
        <f>(HLOOKUP(BN$6,BECO_Datos!$D$3:$HN$85,BECO_Datos!$A12,FALSE)+IFERROR(HLOOKUP(BN$6,BECO_Datos!$HP$3:$LT$85,BECO_Datos!$A12,FALSE),0))*BN$2</f>
        <v>-6320.6768873602759</v>
      </c>
      <c r="BO13" s="79">
        <f>(HLOOKUP(BO$6,BECO_Datos!$D$3:$HN$85,BECO_Datos!$A12,FALSE)+IFERROR(HLOOKUP(BO$6,BECO_Datos!$HP$3:$LT$85,BECO_Datos!$A12,FALSE),0))*BO$2</f>
        <v>-4843.0238005159081</v>
      </c>
      <c r="BP13" s="79">
        <f>(HLOOKUP(BP$6,BECO_Datos!$D$3:$HN$85,BECO_Datos!$A12,FALSE)+IFERROR(HLOOKUP(BP$6,BECO_Datos!$HP$3:$LT$85,BECO_Datos!$A12,FALSE),0))*BP$2</f>
        <v>-4252.0302321582121</v>
      </c>
      <c r="BQ13" s="79">
        <f>(HLOOKUP(BQ$6,BECO_Datos!$D$3:$HN$85,BECO_Datos!$A12,FALSE)+IFERROR(HLOOKUP(BQ$6,BECO_Datos!$HP$3:$LT$85,BECO_Datos!$A12,FALSE),0))*BQ$2</f>
        <v>-4308.434282029235</v>
      </c>
      <c r="BR13" s="79">
        <f>(HLOOKUP(BR$6,BECO_Datos!$D$3:$HN$85,BECO_Datos!$A12,FALSE)+IFERROR(HLOOKUP(BR$6,BECO_Datos!$HP$3:$LT$85,BECO_Datos!$A12,FALSE),0))*BR$2</f>
        <v>-5331.8288392089426</v>
      </c>
      <c r="BT13" s="79" t="e">
        <f>(HLOOKUP(BT$6,BECO_Datos!$D$3:$HN$85,BECO_Datos!$A12,FALSE)+IFERROR(HLOOKUP(BT$6,BECO_Datos!$HP$3:$LT$85,BECO_Datos!$A12,FALSE),0))*BT$2</f>
        <v>#N/A</v>
      </c>
      <c r="BU13" s="79" t="e">
        <f>(HLOOKUP(BU$6,BECO_Datos!$D$3:$HN$85,BECO_Datos!$A12,FALSE)+IFERROR(HLOOKUP(BU$6,BECO_Datos!$HP$3:$LT$85,BECO_Datos!$A12,FALSE),0))*BU$2</f>
        <v>#N/A</v>
      </c>
      <c r="BV13" s="79" t="e">
        <f>(HLOOKUP(BV$6,BECO_Datos!$D$3:$HN$85,BECO_Datos!$A12,FALSE)+IFERROR(HLOOKUP(BV$6,BECO_Datos!$HP$3:$LT$85,BECO_Datos!$A12,FALSE),0))*BV$2</f>
        <v>#N/A</v>
      </c>
      <c r="BW13" s="79" t="e">
        <f>(HLOOKUP(BW$6,BECO_Datos!$D$3:$HN$85,BECO_Datos!$A12,FALSE)+IFERROR(HLOOKUP(BW$6,BECO_Datos!$HP$3:$LT$85,BECO_Datos!$A12,FALSE),0))*BW$2</f>
        <v>#N/A</v>
      </c>
      <c r="BX13" s="79" t="e">
        <f>(HLOOKUP(BX$6,BECO_Datos!$D$3:$HN$85,BECO_Datos!$A12,FALSE)+IFERROR(HLOOKUP(BX$6,BECO_Datos!$HP$3:$LT$85,BECO_Datos!$A12,FALSE),0))*BX$2</f>
        <v>#N/A</v>
      </c>
      <c r="BY13" s="79" t="e">
        <f>(HLOOKUP(BY$6,BECO_Datos!$D$3:$HN$85,BECO_Datos!$A12,FALSE)+IFERROR(HLOOKUP(BY$6,BECO_Datos!$HP$3:$LT$85,BECO_Datos!$A12,FALSE),0))*BY$2</f>
        <v>#N/A</v>
      </c>
      <c r="BZ13" s="79">
        <f>(HLOOKUP(BZ$6,BECO_Datos!$D$3:$HN$85,BECO_Datos!$A12,FALSE)+IFERROR(HLOOKUP(BZ$6,BECO_Datos!$HP$3:$LT$85,BECO_Datos!$A12,FALSE),0))*BZ$2</f>
        <v>0</v>
      </c>
      <c r="CA13" s="79">
        <f>(HLOOKUP(CA$6,BECO_Datos!$D$3:$HN$85,BECO_Datos!$A12,FALSE)+IFERROR(HLOOKUP(CA$6,BECO_Datos!$HP$3:$LT$85,BECO_Datos!$A12,FALSE),0))*CA$2</f>
        <v>0</v>
      </c>
      <c r="CB13" s="79">
        <f>(HLOOKUP(CB$6,BECO_Datos!$D$3:$HN$85,BECO_Datos!$A12,FALSE)+IFERROR(HLOOKUP(CB$6,BECO_Datos!$HP$3:$LT$85,BECO_Datos!$A12,FALSE),0))*CB$2</f>
        <v>0</v>
      </c>
      <c r="CC13" s="79">
        <f>(HLOOKUP(CC$6,BECO_Datos!$D$3:$HN$85,BECO_Datos!$A12,FALSE)+IFERROR(HLOOKUP(CC$6,BECO_Datos!$HP$3:$LT$85,BECO_Datos!$A12,FALSE),0))*CC$2</f>
        <v>0</v>
      </c>
      <c r="CD13" s="79">
        <f>(HLOOKUP(CD$6,BECO_Datos!$D$3:$HN$85,BECO_Datos!$A12,FALSE)+IFERROR(HLOOKUP(CD$6,BECO_Datos!$HP$3:$LT$85,BECO_Datos!$A12,FALSE),0))*CD$2</f>
        <v>0</v>
      </c>
      <c r="CE13" s="79">
        <f>(HLOOKUP(CE$6,BECO_Datos!$D$3:$HN$85,BECO_Datos!$A12,FALSE)+IFERROR(HLOOKUP(CE$6,BECO_Datos!$HP$3:$LT$85,BECO_Datos!$A12,FALSE),0))*CE$2</f>
        <v>0</v>
      </c>
      <c r="CF13" s="79">
        <f>(HLOOKUP(CF$6,BECO_Datos!$D$3:$HN$85,BECO_Datos!$A12,FALSE)+IFERROR(HLOOKUP(CF$6,BECO_Datos!$HP$3:$LT$85,BECO_Datos!$A12,FALSE),0))*CF$2</f>
        <v>0</v>
      </c>
      <c r="CG13" s="79">
        <f>(HLOOKUP(CG$6,BECO_Datos!$D$3:$HN$85,BECO_Datos!$A12,FALSE)+IFERROR(HLOOKUP(CG$6,BECO_Datos!$HP$3:$LT$85,BECO_Datos!$A12,FALSE),0))*CG$2</f>
        <v>0</v>
      </c>
      <c r="CH13" s="79">
        <f>(HLOOKUP(CH$6,BECO_Datos!$D$3:$HN$85,BECO_Datos!$A12,FALSE)+IFERROR(HLOOKUP(CH$6,BECO_Datos!$HP$3:$LT$85,BECO_Datos!$A12,FALSE),0))*CH$2</f>
        <v>0</v>
      </c>
      <c r="CI13" s="79">
        <f>(HLOOKUP(CI$6,BECO_Datos!$D$3:$HN$85,BECO_Datos!$A12,FALSE)+IFERROR(HLOOKUP(CI$6,BECO_Datos!$HP$3:$LT$85,BECO_Datos!$A12,FALSE),0))*CI$2</f>
        <v>0</v>
      </c>
      <c r="CK13" s="79" t="e">
        <f>(HLOOKUP(CK$6,BECO_Datos!$D$3:$HN$85,BECO_Datos!$A12,FALSE)+IFERROR(HLOOKUP(CK$6,BECO_Datos!$HP$3:$LT$85,BECO_Datos!$A12,FALSE),0))*CK$2</f>
        <v>#N/A</v>
      </c>
      <c r="CL13" s="79" t="e">
        <f>(HLOOKUP(CL$6,BECO_Datos!$D$3:$HN$85,BECO_Datos!$A12,FALSE)+IFERROR(HLOOKUP(CL$6,BECO_Datos!$HP$3:$LT$85,BECO_Datos!$A12,FALSE),0))*CL$2</f>
        <v>#N/A</v>
      </c>
      <c r="CM13" s="79" t="e">
        <f>(HLOOKUP(CM$6,BECO_Datos!$D$3:$HN$85,BECO_Datos!$A12,FALSE)+IFERROR(HLOOKUP(CM$6,BECO_Datos!$HP$3:$LT$85,BECO_Datos!$A12,FALSE),0))*CM$2</f>
        <v>#N/A</v>
      </c>
      <c r="CN13" s="79" t="e">
        <f>(HLOOKUP(CN$6,BECO_Datos!$D$3:$HN$85,BECO_Datos!$A12,FALSE)+IFERROR(HLOOKUP(CN$6,BECO_Datos!$HP$3:$LT$85,BECO_Datos!$A12,FALSE),0))*CN$2</f>
        <v>#N/A</v>
      </c>
      <c r="CO13" s="79" t="e">
        <f>(HLOOKUP(CO$6,BECO_Datos!$D$3:$HN$85,BECO_Datos!$A12,FALSE)+IFERROR(HLOOKUP(CO$6,BECO_Datos!$HP$3:$LT$85,BECO_Datos!$A12,FALSE),0))*CO$2</f>
        <v>#N/A</v>
      </c>
      <c r="CP13" s="79" t="e">
        <f>(HLOOKUP(CP$6,BECO_Datos!$D$3:$HN$85,BECO_Datos!$A12,FALSE)+IFERROR(HLOOKUP(CP$6,BECO_Datos!$HP$3:$LT$85,BECO_Datos!$A12,FALSE),0))*CP$2</f>
        <v>#N/A</v>
      </c>
      <c r="CQ13" s="79">
        <f>(HLOOKUP(CQ$6,BECO_Datos!$D$3:$HN$85,BECO_Datos!$A12,FALSE)+IFERROR(HLOOKUP(CQ$6,BECO_Datos!$HP$3:$LT$85,BECO_Datos!$A12,FALSE),0))*CQ$2</f>
        <v>0</v>
      </c>
      <c r="CR13" s="79">
        <f>(HLOOKUP(CR$6,BECO_Datos!$D$3:$HN$85,BECO_Datos!$A12,FALSE)+IFERROR(HLOOKUP(CR$6,BECO_Datos!$HP$3:$LT$85,BECO_Datos!$A12,FALSE),0))*CR$2</f>
        <v>0</v>
      </c>
      <c r="CS13" s="79">
        <f>(HLOOKUP(CS$6,BECO_Datos!$D$3:$HN$85,BECO_Datos!$A12,FALSE)+IFERROR(HLOOKUP(CS$6,BECO_Datos!$HP$3:$LT$85,BECO_Datos!$A12,FALSE),0))*CS$2</f>
        <v>0</v>
      </c>
      <c r="CT13" s="79">
        <f>(HLOOKUP(CT$6,BECO_Datos!$D$3:$HN$85,BECO_Datos!$A12,FALSE)+IFERROR(HLOOKUP(CT$6,BECO_Datos!$HP$3:$LT$85,BECO_Datos!$A12,FALSE),0))*CT$2</f>
        <v>0</v>
      </c>
      <c r="CU13" s="79">
        <f>(HLOOKUP(CU$6,BECO_Datos!$D$3:$HN$85,BECO_Datos!$A12,FALSE)+IFERROR(HLOOKUP(CU$6,BECO_Datos!$HP$3:$LT$85,BECO_Datos!$A12,FALSE),0))*CU$2</f>
        <v>0</v>
      </c>
      <c r="CV13" s="79">
        <f>(HLOOKUP(CV$6,BECO_Datos!$D$3:$HN$85,BECO_Datos!$A12,FALSE)+IFERROR(HLOOKUP(CV$6,BECO_Datos!$HP$3:$LT$85,BECO_Datos!$A12,FALSE),0))*CV$2</f>
        <v>0</v>
      </c>
      <c r="CW13" s="79">
        <f>(HLOOKUP(CW$6,BECO_Datos!$D$3:$HN$85,BECO_Datos!$A12,FALSE)+IFERROR(HLOOKUP(CW$6,BECO_Datos!$HP$3:$LT$85,BECO_Datos!$A12,FALSE),0))*CW$2</f>
        <v>0</v>
      </c>
      <c r="CX13" s="79">
        <f>(HLOOKUP(CX$6,BECO_Datos!$D$3:$HN$85,BECO_Datos!$A12,FALSE)+IFERROR(HLOOKUP(CX$6,BECO_Datos!$HP$3:$LT$85,BECO_Datos!$A12,FALSE),0))*CX$2</f>
        <v>0</v>
      </c>
      <c r="CY13" s="79">
        <f>(HLOOKUP(CY$6,BECO_Datos!$D$3:$HN$85,BECO_Datos!$A12,FALSE)+IFERROR(HLOOKUP(CY$6,BECO_Datos!$HP$3:$LT$85,BECO_Datos!$A12,FALSE),0))*CY$2</f>
        <v>0</v>
      </c>
      <c r="CZ13" s="79">
        <f>(HLOOKUP(CZ$6,BECO_Datos!$D$3:$HN$85,BECO_Datos!$A12,FALSE)+IFERROR(HLOOKUP(CZ$6,BECO_Datos!$HP$3:$LT$85,BECO_Datos!$A12,FALSE),0))*CZ$2</f>
        <v>0</v>
      </c>
      <c r="DB13" s="79" t="e">
        <f>(HLOOKUP(DB$6,BECO_Datos!$D$3:$HN$85,BECO_Datos!$A12,FALSE)+IFERROR(HLOOKUP(DB$6,BECO_Datos!$HP$3:$LT$85,BECO_Datos!$A12,FALSE),0))*DB$2</f>
        <v>#N/A</v>
      </c>
      <c r="DC13" s="79" t="e">
        <f>(HLOOKUP(DC$6,BECO_Datos!$D$3:$HN$85,BECO_Datos!$A12,FALSE)+IFERROR(HLOOKUP(DC$6,BECO_Datos!$HP$3:$LT$85,BECO_Datos!$A12,FALSE),0))*DC$2</f>
        <v>#N/A</v>
      </c>
      <c r="DD13" s="79" t="e">
        <f>(HLOOKUP(DD$6,BECO_Datos!$D$3:$HN$85,BECO_Datos!$A12,FALSE)+IFERROR(HLOOKUP(DD$6,BECO_Datos!$HP$3:$LT$85,BECO_Datos!$A12,FALSE),0))*DD$2</f>
        <v>#N/A</v>
      </c>
      <c r="DE13" s="79" t="e">
        <f>(HLOOKUP(DE$6,BECO_Datos!$D$3:$HN$85,BECO_Datos!$A12,FALSE)+IFERROR(HLOOKUP(DE$6,BECO_Datos!$HP$3:$LT$85,BECO_Datos!$A12,FALSE),0))*DE$2</f>
        <v>#N/A</v>
      </c>
      <c r="DF13" s="79" t="e">
        <f>(HLOOKUP(DF$6,BECO_Datos!$D$3:$HN$85,BECO_Datos!$A12,FALSE)+IFERROR(HLOOKUP(DF$6,BECO_Datos!$HP$3:$LT$85,BECO_Datos!$A12,FALSE),0))*DF$2</f>
        <v>#N/A</v>
      </c>
      <c r="DG13" s="79" t="e">
        <f>(HLOOKUP(DG$6,BECO_Datos!$D$3:$HN$85,BECO_Datos!$A12,FALSE)+IFERROR(HLOOKUP(DG$6,BECO_Datos!$HP$3:$LT$85,BECO_Datos!$A12,FALSE),0))*DG$2</f>
        <v>#N/A</v>
      </c>
      <c r="DH13" s="79">
        <f>(HLOOKUP(DH$6,BECO_Datos!$D$3:$HN$85,BECO_Datos!$A12,FALSE)+IFERROR(HLOOKUP(DH$6,BECO_Datos!$HP$3:$LT$85,BECO_Datos!$A12,FALSE),0))*DH$2</f>
        <v>0</v>
      </c>
      <c r="DI13" s="79">
        <f>(HLOOKUP(DI$6,BECO_Datos!$D$3:$HN$85,BECO_Datos!$A12,FALSE)+IFERROR(HLOOKUP(DI$6,BECO_Datos!$HP$3:$LT$85,BECO_Datos!$A12,FALSE),0))*DI$2</f>
        <v>0</v>
      </c>
      <c r="DJ13" s="79">
        <f>(HLOOKUP(DJ$6,BECO_Datos!$D$3:$HN$85,BECO_Datos!$A12,FALSE)+IFERROR(HLOOKUP(DJ$6,BECO_Datos!$HP$3:$LT$85,BECO_Datos!$A12,FALSE),0))*DJ$2</f>
        <v>0</v>
      </c>
      <c r="DK13" s="79">
        <f>(HLOOKUP(DK$6,BECO_Datos!$D$3:$HN$85,BECO_Datos!$A12,FALSE)+IFERROR(HLOOKUP(DK$6,BECO_Datos!$HP$3:$LT$85,BECO_Datos!$A12,FALSE),0))*DK$2</f>
        <v>0</v>
      </c>
      <c r="DL13" s="79">
        <f>(HLOOKUP(DL$6,BECO_Datos!$D$3:$HN$85,BECO_Datos!$A12,FALSE)+IFERROR(HLOOKUP(DL$6,BECO_Datos!$HP$3:$LT$85,BECO_Datos!$A12,FALSE),0))*DL$2</f>
        <v>0</v>
      </c>
      <c r="DM13" s="79">
        <f>(HLOOKUP(DM$6,BECO_Datos!$D$3:$HN$85,BECO_Datos!$A12,FALSE)+IFERROR(HLOOKUP(DM$6,BECO_Datos!$HP$3:$LT$85,BECO_Datos!$A12,FALSE),0))*DM$2</f>
        <v>0</v>
      </c>
      <c r="DN13" s="79">
        <f>(HLOOKUP(DN$6,BECO_Datos!$D$3:$HN$85,BECO_Datos!$A12,FALSE)+IFERROR(HLOOKUP(DN$6,BECO_Datos!$HP$3:$LT$85,BECO_Datos!$A12,FALSE),0))*DN$2</f>
        <v>0</v>
      </c>
      <c r="DO13" s="79">
        <f>(HLOOKUP(DO$6,BECO_Datos!$D$3:$HN$85,BECO_Datos!$A12,FALSE)+IFERROR(HLOOKUP(DO$6,BECO_Datos!$HP$3:$LT$85,BECO_Datos!$A12,FALSE),0))*DO$2</f>
        <v>0</v>
      </c>
      <c r="DP13" s="79">
        <f>(HLOOKUP(DP$6,BECO_Datos!$D$3:$HN$85,BECO_Datos!$A12,FALSE)+IFERROR(HLOOKUP(DP$6,BECO_Datos!$HP$3:$LT$85,BECO_Datos!$A12,FALSE),0))*DP$2</f>
        <v>0</v>
      </c>
      <c r="DQ13" s="79">
        <f>(HLOOKUP(DQ$6,BECO_Datos!$D$3:$HN$85,BECO_Datos!$A12,FALSE)+IFERROR(HLOOKUP(DQ$6,BECO_Datos!$HP$3:$LT$85,BECO_Datos!$A12,FALSE),0))*DQ$2</f>
        <v>0</v>
      </c>
      <c r="DS13" s="79" t="e">
        <f>(HLOOKUP(DS$6,BECO_Datos!$D$3:$HN$85,BECO_Datos!$A12,FALSE)+IFERROR(HLOOKUP(DS$6,BECO_Datos!$HP$3:$LT$85,BECO_Datos!$A12,FALSE),0))*DS$2</f>
        <v>#N/A</v>
      </c>
      <c r="DT13" s="79" t="e">
        <f>(HLOOKUP(DT$6,BECO_Datos!$D$3:$HN$85,BECO_Datos!$A12,FALSE)+IFERROR(HLOOKUP(DT$6,BECO_Datos!$HP$3:$LT$85,BECO_Datos!$A12,FALSE),0))*DT$2</f>
        <v>#N/A</v>
      </c>
      <c r="DU13" s="79" t="e">
        <f>(HLOOKUP(DU$6,BECO_Datos!$D$3:$HN$85,BECO_Datos!$A12,FALSE)+IFERROR(HLOOKUP(DU$6,BECO_Datos!$HP$3:$LT$85,BECO_Datos!$A12,FALSE),0))*DU$2</f>
        <v>#N/A</v>
      </c>
      <c r="DV13" s="79" t="e">
        <f>(HLOOKUP(DV$6,BECO_Datos!$D$3:$HN$85,BECO_Datos!$A12,FALSE)+IFERROR(HLOOKUP(DV$6,BECO_Datos!$HP$3:$LT$85,BECO_Datos!$A12,FALSE),0))*DV$2</f>
        <v>#N/A</v>
      </c>
      <c r="DW13" s="79" t="e">
        <f>(HLOOKUP(DW$6,BECO_Datos!$D$3:$HN$85,BECO_Datos!$A12,FALSE)+IFERROR(HLOOKUP(DW$6,BECO_Datos!$HP$3:$LT$85,BECO_Datos!$A12,FALSE),0))*DW$2</f>
        <v>#N/A</v>
      </c>
      <c r="DX13" s="79" t="e">
        <f>(HLOOKUP(DX$6,BECO_Datos!$D$3:$HN$85,BECO_Datos!$A12,FALSE)+IFERROR(HLOOKUP(DX$6,BECO_Datos!$HP$3:$LT$85,BECO_Datos!$A12,FALSE),0))*DX$2</f>
        <v>#N/A</v>
      </c>
      <c r="DY13" s="79">
        <f>(HLOOKUP(DY$6,BECO_Datos!$D$3:$HN$85,BECO_Datos!$A12,FALSE)+IFERROR(HLOOKUP(DY$6,BECO_Datos!$HP$3:$LT$85,BECO_Datos!$A12,FALSE),0))*DY$2</f>
        <v>0</v>
      </c>
      <c r="DZ13" s="79">
        <f>(HLOOKUP(DZ$6,BECO_Datos!$D$3:$HN$85,BECO_Datos!$A12,FALSE)+IFERROR(HLOOKUP(DZ$6,BECO_Datos!$HP$3:$LT$85,BECO_Datos!$A12,FALSE),0))*DZ$2</f>
        <v>0</v>
      </c>
      <c r="EA13" s="79">
        <f>(HLOOKUP(EA$6,BECO_Datos!$D$3:$HN$85,BECO_Datos!$A12,FALSE)+IFERROR(HLOOKUP(EA$6,BECO_Datos!$HP$3:$LT$85,BECO_Datos!$A12,FALSE),0))*EA$2</f>
        <v>0</v>
      </c>
      <c r="EB13" s="79">
        <f>(HLOOKUP(EB$6,BECO_Datos!$D$3:$HN$85,BECO_Datos!$A12,FALSE)+IFERROR(HLOOKUP(EB$6,BECO_Datos!$HP$3:$LT$85,BECO_Datos!$A12,FALSE),0))*EB$2</f>
        <v>0</v>
      </c>
      <c r="EC13" s="79">
        <f>(HLOOKUP(EC$6,BECO_Datos!$D$3:$HN$85,BECO_Datos!$A12,FALSE)+IFERROR(HLOOKUP(EC$6,BECO_Datos!$HP$3:$LT$85,BECO_Datos!$A12,FALSE),0))*EC$2</f>
        <v>0</v>
      </c>
      <c r="ED13" s="79">
        <f>(HLOOKUP(ED$6,BECO_Datos!$D$3:$HN$85,BECO_Datos!$A12,FALSE)+IFERROR(HLOOKUP(ED$6,BECO_Datos!$HP$3:$LT$85,BECO_Datos!$A12,FALSE),0))*ED$2</f>
        <v>0</v>
      </c>
      <c r="EE13" s="79">
        <f>(HLOOKUP(EE$6,BECO_Datos!$D$3:$HN$85,BECO_Datos!$A12,FALSE)+IFERROR(HLOOKUP(EE$6,BECO_Datos!$HP$3:$LT$85,BECO_Datos!$A12,FALSE),0))*EE$2</f>
        <v>0</v>
      </c>
      <c r="EF13" s="79">
        <f>(HLOOKUP(EF$6,BECO_Datos!$D$3:$HN$85,BECO_Datos!$A12,FALSE)+IFERROR(HLOOKUP(EF$6,BECO_Datos!$HP$3:$LT$85,BECO_Datos!$A12,FALSE),0))*EF$2</f>
        <v>0</v>
      </c>
      <c r="EG13" s="79">
        <f>(HLOOKUP(EG$6,BECO_Datos!$D$3:$HN$85,BECO_Datos!$A12,FALSE)+IFERROR(HLOOKUP(EG$6,BECO_Datos!$HP$3:$LT$85,BECO_Datos!$A12,FALSE),0))*EG$2</f>
        <v>0</v>
      </c>
      <c r="EH13" s="79">
        <f>(HLOOKUP(EH$6,BECO_Datos!$D$3:$HN$85,BECO_Datos!$A12,FALSE)+IFERROR(HLOOKUP(EH$6,BECO_Datos!$HP$3:$LT$85,BECO_Datos!$A12,FALSE),0))*EH$2</f>
        <v>0</v>
      </c>
      <c r="EJ13" s="79" t="e">
        <f>(HLOOKUP(EJ$6,BECO_Datos!$D$3:$HN$85,BECO_Datos!$A12,FALSE)+IFERROR(HLOOKUP(EJ$6,BECO_Datos!$HP$3:$LT$85,BECO_Datos!$A12,FALSE),0))*EJ$2</f>
        <v>#N/A</v>
      </c>
      <c r="EK13" s="79" t="e">
        <f>(HLOOKUP(EK$6,BECO_Datos!$D$3:$HN$85,BECO_Datos!$A12,FALSE)+IFERROR(HLOOKUP(EK$6,BECO_Datos!$HP$3:$LT$85,BECO_Datos!$A12,FALSE),0))*EK$2</f>
        <v>#N/A</v>
      </c>
      <c r="EL13" s="79" t="e">
        <f>(HLOOKUP(EL$6,BECO_Datos!$D$3:$HN$85,BECO_Datos!$A12,FALSE)+IFERROR(HLOOKUP(EL$6,BECO_Datos!$HP$3:$LT$85,BECO_Datos!$A12,FALSE),0))*EL$2</f>
        <v>#N/A</v>
      </c>
      <c r="EM13" s="79" t="e">
        <f>(HLOOKUP(EM$6,BECO_Datos!$D$3:$HN$85,BECO_Datos!$A12,FALSE)+IFERROR(HLOOKUP(EM$6,BECO_Datos!$HP$3:$LT$85,BECO_Datos!$A12,FALSE),0))*EM$2</f>
        <v>#N/A</v>
      </c>
      <c r="EN13" s="79" t="e">
        <f>(HLOOKUP(EN$6,BECO_Datos!$D$3:$HN$85,BECO_Datos!$A12,FALSE)+IFERROR(HLOOKUP(EN$6,BECO_Datos!$HP$3:$LT$85,BECO_Datos!$A12,FALSE),0))*EN$2</f>
        <v>#N/A</v>
      </c>
      <c r="EO13" s="79" t="e">
        <f>(HLOOKUP(EO$6,BECO_Datos!$D$3:$HN$85,BECO_Datos!$A12,FALSE)+IFERROR(HLOOKUP(EO$6,BECO_Datos!$HP$3:$LT$85,BECO_Datos!$A12,FALSE),0))*EO$2</f>
        <v>#N/A</v>
      </c>
      <c r="EP13" s="79">
        <f>(HLOOKUP(EP$6,BECO_Datos!$D$3:$HN$85,BECO_Datos!$A12,FALSE)+IFERROR(HLOOKUP(EP$6,BECO_Datos!$HP$3:$LT$85,BECO_Datos!$A12,FALSE),0))*EP$2</f>
        <v>0</v>
      </c>
      <c r="EQ13" s="79">
        <f>(HLOOKUP(EQ$6,BECO_Datos!$D$3:$HN$85,BECO_Datos!$A12,FALSE)+IFERROR(HLOOKUP(EQ$6,BECO_Datos!$HP$3:$LT$85,BECO_Datos!$A12,FALSE),0))*EQ$2</f>
        <v>0</v>
      </c>
      <c r="ER13" s="79">
        <f>(HLOOKUP(ER$6,BECO_Datos!$D$3:$HN$85,BECO_Datos!$A12,FALSE)+IFERROR(HLOOKUP(ER$6,BECO_Datos!$HP$3:$LT$85,BECO_Datos!$A12,FALSE),0))*ER$2</f>
        <v>0</v>
      </c>
      <c r="ES13" s="79">
        <f>(HLOOKUP(ES$6,BECO_Datos!$D$3:$HN$85,BECO_Datos!$A12,FALSE)+IFERROR(HLOOKUP(ES$6,BECO_Datos!$HP$3:$LT$85,BECO_Datos!$A12,FALSE),0))*ES$2</f>
        <v>0</v>
      </c>
      <c r="ET13" s="79">
        <f>(HLOOKUP(ET$6,BECO_Datos!$D$3:$HN$85,BECO_Datos!$A12,FALSE)+IFERROR(HLOOKUP(ET$6,BECO_Datos!$HP$3:$LT$85,BECO_Datos!$A12,FALSE),0))*ET$2</f>
        <v>0</v>
      </c>
      <c r="EU13" s="79">
        <f>(HLOOKUP(EU$6,BECO_Datos!$D$3:$HN$85,BECO_Datos!$A12,FALSE)+IFERROR(HLOOKUP(EU$6,BECO_Datos!$HP$3:$LT$85,BECO_Datos!$A12,FALSE),0))*EU$2</f>
        <v>0</v>
      </c>
      <c r="EV13" s="79">
        <f>(HLOOKUP(EV$6,BECO_Datos!$D$3:$HN$85,BECO_Datos!$A12,FALSE)+IFERROR(HLOOKUP(EV$6,BECO_Datos!$HP$3:$LT$85,BECO_Datos!$A12,FALSE),0))*EV$2</f>
        <v>0</v>
      </c>
      <c r="EW13" s="79">
        <f>(HLOOKUP(EW$6,BECO_Datos!$D$3:$HN$85,BECO_Datos!$A12,FALSE)+IFERROR(HLOOKUP(EW$6,BECO_Datos!$HP$3:$LT$85,BECO_Datos!$A12,FALSE),0))*EW$2</f>
        <v>0</v>
      </c>
      <c r="EX13" s="79">
        <f>(HLOOKUP(EX$6,BECO_Datos!$D$3:$HN$85,BECO_Datos!$A12,FALSE)+IFERROR(HLOOKUP(EX$6,BECO_Datos!$HP$3:$LT$85,BECO_Datos!$A12,FALSE),0))*EX$2</f>
        <v>0</v>
      </c>
      <c r="EY13" s="79">
        <f>(HLOOKUP(EY$6,BECO_Datos!$D$3:$HN$85,BECO_Datos!$A12,FALSE)+IFERROR(HLOOKUP(EY$6,BECO_Datos!$HP$3:$LT$85,BECO_Datos!$A12,FALSE),0))*EY$2</f>
        <v>0</v>
      </c>
      <c r="FA13" s="79" t="e">
        <f>(HLOOKUP(FA$6,BECO_Datos!$D$3:$HN$85,BECO_Datos!$A12,FALSE)+IFERROR(HLOOKUP(FA$6,BECO_Datos!$HP$3:$LT$85,BECO_Datos!$A12,FALSE),0))*FA$2</f>
        <v>#N/A</v>
      </c>
      <c r="FB13" s="79" t="e">
        <f>(HLOOKUP(FB$6,BECO_Datos!$D$3:$HN$85,BECO_Datos!$A12,FALSE)+IFERROR(HLOOKUP(FB$6,BECO_Datos!$HP$3:$LT$85,BECO_Datos!$A12,FALSE),0))*FB$2</f>
        <v>#N/A</v>
      </c>
      <c r="FC13" s="79" t="e">
        <f>(HLOOKUP(FC$6,BECO_Datos!$D$3:$HN$85,BECO_Datos!$A12,FALSE)+IFERROR(HLOOKUP(FC$6,BECO_Datos!$HP$3:$LT$85,BECO_Datos!$A12,FALSE),0))*FC$2</f>
        <v>#N/A</v>
      </c>
      <c r="FD13" s="79" t="e">
        <f>(HLOOKUP(FD$6,BECO_Datos!$D$3:$HN$85,BECO_Datos!$A12,FALSE)+IFERROR(HLOOKUP(FD$6,BECO_Datos!$HP$3:$LT$85,BECO_Datos!$A12,FALSE),0))*FD$2</f>
        <v>#N/A</v>
      </c>
      <c r="FE13" s="79" t="e">
        <f>(HLOOKUP(FE$6,BECO_Datos!$D$3:$HN$85,BECO_Datos!$A12,FALSE)+IFERROR(HLOOKUP(FE$6,BECO_Datos!$HP$3:$LT$85,BECO_Datos!$A12,FALSE),0))*FE$2</f>
        <v>#N/A</v>
      </c>
      <c r="FF13" s="79" t="e">
        <f>(HLOOKUP(FF$6,BECO_Datos!$D$3:$HN$85,BECO_Datos!$A12,FALSE)+IFERROR(HLOOKUP(FF$6,BECO_Datos!$HP$3:$LT$85,BECO_Datos!$A12,FALSE),0))*FF$2</f>
        <v>#N/A</v>
      </c>
      <c r="FG13" s="79">
        <f>(HLOOKUP(FG$6,BECO_Datos!$D$3:$HN$85,BECO_Datos!$A12,FALSE)+IFERROR(HLOOKUP(FG$6,BECO_Datos!$HP$3:$LT$85,BECO_Datos!$A12,FALSE),0))*FG$2</f>
        <v>0</v>
      </c>
      <c r="FH13" s="79">
        <f>(HLOOKUP(FH$6,BECO_Datos!$D$3:$HN$85,BECO_Datos!$A12,FALSE)+IFERROR(HLOOKUP(FH$6,BECO_Datos!$HP$3:$LT$85,BECO_Datos!$A12,FALSE),0))*FH$2</f>
        <v>0</v>
      </c>
      <c r="FI13" s="79">
        <f>(HLOOKUP(FI$6,BECO_Datos!$D$3:$HN$85,BECO_Datos!$A12,FALSE)+IFERROR(HLOOKUP(FI$6,BECO_Datos!$HP$3:$LT$85,BECO_Datos!$A12,FALSE),0))*FI$2</f>
        <v>0</v>
      </c>
      <c r="FJ13" s="79">
        <f>(HLOOKUP(FJ$6,BECO_Datos!$D$3:$HN$85,BECO_Datos!$A12,FALSE)+IFERROR(HLOOKUP(FJ$6,BECO_Datos!$HP$3:$LT$85,BECO_Datos!$A12,FALSE),0))*FJ$2</f>
        <v>0</v>
      </c>
      <c r="FK13" s="79">
        <f>(HLOOKUP(FK$6,BECO_Datos!$D$3:$HN$85,BECO_Datos!$A12,FALSE)+IFERROR(HLOOKUP(FK$6,BECO_Datos!$HP$3:$LT$85,BECO_Datos!$A12,FALSE),0))*FK$2</f>
        <v>0</v>
      </c>
      <c r="FL13" s="79">
        <f>(HLOOKUP(FL$6,BECO_Datos!$D$3:$HN$85,BECO_Datos!$A12,FALSE)+IFERROR(HLOOKUP(FL$6,BECO_Datos!$HP$3:$LT$85,BECO_Datos!$A12,FALSE),0))*FL$2</f>
        <v>0</v>
      </c>
      <c r="FM13" s="79">
        <f>(HLOOKUP(FM$6,BECO_Datos!$D$3:$HN$85,BECO_Datos!$A12,FALSE)+IFERROR(HLOOKUP(FM$6,BECO_Datos!$HP$3:$LT$85,BECO_Datos!$A12,FALSE),0))*FM$2</f>
        <v>0</v>
      </c>
      <c r="FN13" s="79">
        <f>(HLOOKUP(FN$6,BECO_Datos!$D$3:$HN$85,BECO_Datos!$A12,FALSE)+IFERROR(HLOOKUP(FN$6,BECO_Datos!$HP$3:$LT$85,BECO_Datos!$A12,FALSE),0))*FN$2</f>
        <v>0</v>
      </c>
      <c r="FO13" s="79">
        <f>(HLOOKUP(FO$6,BECO_Datos!$D$3:$HN$85,BECO_Datos!$A12,FALSE)+IFERROR(HLOOKUP(FO$6,BECO_Datos!$HP$3:$LT$85,BECO_Datos!$A12,FALSE),0))*FO$2</f>
        <v>0</v>
      </c>
      <c r="FP13" s="79">
        <f>(HLOOKUP(FP$6,BECO_Datos!$D$3:$HN$85,BECO_Datos!$A12,FALSE)+IFERROR(HLOOKUP(FP$6,BECO_Datos!$HP$3:$LT$85,BECO_Datos!$A12,FALSE),0))*FP$2</f>
        <v>0</v>
      </c>
      <c r="FR13" s="79" t="e">
        <f>(HLOOKUP(FR$6,BECO_Datos!$D$3:$HN$85,BECO_Datos!$A12,FALSE)+IFERROR(HLOOKUP(FR$6,BECO_Datos!$HP$3:$LT$85,BECO_Datos!$A12,FALSE),0))*FR$2</f>
        <v>#N/A</v>
      </c>
      <c r="FS13" s="79" t="e">
        <f>(HLOOKUP(FS$6,BECO_Datos!$D$3:$HN$85,BECO_Datos!$A12,FALSE)+IFERROR(HLOOKUP(FS$6,BECO_Datos!$HP$3:$LT$85,BECO_Datos!$A12,FALSE),0))*FS$2</f>
        <v>#N/A</v>
      </c>
      <c r="FT13" s="79" t="e">
        <f>(HLOOKUP(FT$6,BECO_Datos!$D$3:$HN$85,BECO_Datos!$A12,FALSE)+IFERROR(HLOOKUP(FT$6,BECO_Datos!$HP$3:$LT$85,BECO_Datos!$A12,FALSE),0))*FT$2</f>
        <v>#N/A</v>
      </c>
      <c r="FU13" s="79" t="e">
        <f>(HLOOKUP(FU$6,BECO_Datos!$D$3:$HN$85,BECO_Datos!$A12,FALSE)+IFERROR(HLOOKUP(FU$6,BECO_Datos!$HP$3:$LT$85,BECO_Datos!$A12,FALSE),0))*FU$2</f>
        <v>#N/A</v>
      </c>
      <c r="FV13" s="79" t="e">
        <f>(HLOOKUP(FV$6,BECO_Datos!$D$3:$HN$85,BECO_Datos!$A12,FALSE)+IFERROR(HLOOKUP(FV$6,BECO_Datos!$HP$3:$LT$85,BECO_Datos!$A12,FALSE),0))*FV$2</f>
        <v>#N/A</v>
      </c>
      <c r="FW13" s="79" t="e">
        <f>(HLOOKUP(FW$6,BECO_Datos!$D$3:$HN$85,BECO_Datos!$A12,FALSE)+IFERROR(HLOOKUP(FW$6,BECO_Datos!$HP$3:$LT$85,BECO_Datos!$A12,FALSE),0))*FW$2</f>
        <v>#N/A</v>
      </c>
      <c r="FX13" s="79">
        <f>(HLOOKUP(FX$6,BECO_Datos!$D$3:$HN$85,BECO_Datos!$A12,FALSE)+IFERROR(HLOOKUP(FX$6,BECO_Datos!$HP$3:$LT$85,BECO_Datos!$A12,FALSE),0))*FX$2</f>
        <v>0</v>
      </c>
      <c r="FY13" s="79">
        <f>(HLOOKUP(FY$6,BECO_Datos!$D$3:$HN$85,BECO_Datos!$A12,FALSE)+IFERROR(HLOOKUP(FY$6,BECO_Datos!$HP$3:$LT$85,BECO_Datos!$A12,FALSE),0))*FY$2</f>
        <v>0</v>
      </c>
      <c r="FZ13" s="79">
        <f>(HLOOKUP(FZ$6,BECO_Datos!$D$3:$HN$85,BECO_Datos!$A12,FALSE)+IFERROR(HLOOKUP(FZ$6,BECO_Datos!$HP$3:$LT$85,BECO_Datos!$A12,FALSE),0))*FZ$2</f>
        <v>0</v>
      </c>
      <c r="GA13" s="79">
        <f>(HLOOKUP(GA$6,BECO_Datos!$D$3:$HN$85,BECO_Datos!$A12,FALSE)+IFERROR(HLOOKUP(GA$6,BECO_Datos!$HP$3:$LT$85,BECO_Datos!$A12,FALSE),0))*GA$2</f>
        <v>0</v>
      </c>
      <c r="GB13" s="79">
        <f>(HLOOKUP(GB$6,BECO_Datos!$D$3:$HN$85,BECO_Datos!$A12,FALSE)+IFERROR(HLOOKUP(GB$6,BECO_Datos!$HP$3:$LT$85,BECO_Datos!$A12,FALSE),0))*GB$2</f>
        <v>0</v>
      </c>
      <c r="GC13" s="79">
        <f>(HLOOKUP(GC$6,BECO_Datos!$D$3:$HN$85,BECO_Datos!$A12,FALSE)+IFERROR(HLOOKUP(GC$6,BECO_Datos!$HP$3:$LT$85,BECO_Datos!$A12,FALSE),0))*GC$2</f>
        <v>0</v>
      </c>
      <c r="GD13" s="79">
        <f>(HLOOKUP(GD$6,BECO_Datos!$D$3:$HN$85,BECO_Datos!$A12,FALSE)+IFERROR(HLOOKUP(GD$6,BECO_Datos!$HP$3:$LT$85,BECO_Datos!$A12,FALSE),0))*GD$2</f>
        <v>0</v>
      </c>
      <c r="GE13" s="79">
        <f>(HLOOKUP(GE$6,BECO_Datos!$D$3:$HN$85,BECO_Datos!$A12,FALSE)+IFERROR(HLOOKUP(GE$6,BECO_Datos!$HP$3:$LT$85,BECO_Datos!$A12,FALSE),0))*GE$2</f>
        <v>0</v>
      </c>
      <c r="GF13" s="79">
        <f>(HLOOKUP(GF$6,BECO_Datos!$D$3:$HN$85,BECO_Datos!$A12,FALSE)+IFERROR(HLOOKUP(GF$6,BECO_Datos!$HP$3:$LT$85,BECO_Datos!$A12,FALSE),0))*GF$2</f>
        <v>0</v>
      </c>
      <c r="GG13" s="79">
        <f>(HLOOKUP(GG$6,BECO_Datos!$D$3:$HN$85,BECO_Datos!$A12,FALSE)+IFERROR(HLOOKUP(GG$6,BECO_Datos!$HP$3:$LT$85,BECO_Datos!$A12,FALSE),0))*GG$2</f>
        <v>0</v>
      </c>
      <c r="GI13" s="79" t="e">
        <f>(HLOOKUP(GI$6,BECO_Datos!$D$3:$HN$85,BECO_Datos!$A12,FALSE)+IFERROR(HLOOKUP(GI$6,BECO_Datos!$HP$3:$LT$85,BECO_Datos!$A12,FALSE),0))*GI$2</f>
        <v>#N/A</v>
      </c>
      <c r="GJ13" s="79" t="e">
        <f>(HLOOKUP(GJ$6,BECO_Datos!$D$3:$HN$85,BECO_Datos!$A12,FALSE)+IFERROR(HLOOKUP(GJ$6,BECO_Datos!$HP$3:$LT$85,BECO_Datos!$A12,FALSE),0))*GJ$2</f>
        <v>#N/A</v>
      </c>
      <c r="GK13" s="79" t="e">
        <f>(HLOOKUP(GK$6,BECO_Datos!$D$3:$HN$85,BECO_Datos!$A12,FALSE)+IFERROR(HLOOKUP(GK$6,BECO_Datos!$HP$3:$LT$85,BECO_Datos!$A12,FALSE),0))*GK$2</f>
        <v>#N/A</v>
      </c>
      <c r="GL13" s="79" t="e">
        <f>(HLOOKUP(GL$6,BECO_Datos!$D$3:$HN$85,BECO_Datos!$A12,FALSE)+IFERROR(HLOOKUP(GL$6,BECO_Datos!$HP$3:$LT$85,BECO_Datos!$A12,FALSE),0))*GL$2</f>
        <v>#N/A</v>
      </c>
      <c r="GM13" s="79" t="e">
        <f>(HLOOKUP(GM$6,BECO_Datos!$D$3:$HN$85,BECO_Datos!$A12,FALSE)+IFERROR(HLOOKUP(GM$6,BECO_Datos!$HP$3:$LT$85,BECO_Datos!$A12,FALSE),0))*GM$2</f>
        <v>#N/A</v>
      </c>
      <c r="GN13" s="79" t="e">
        <f>(HLOOKUP(GN$6,BECO_Datos!$D$3:$HN$85,BECO_Datos!$A12,FALSE)+IFERROR(HLOOKUP(GN$6,BECO_Datos!$HP$3:$LT$85,BECO_Datos!$A12,FALSE),0))*GN$2</f>
        <v>#N/A</v>
      </c>
      <c r="GO13" s="79">
        <f>(HLOOKUP(GO$6,BECO_Datos!$D$3:$HN$85,BECO_Datos!$A12,FALSE)+IFERROR(HLOOKUP(GO$6,BECO_Datos!$HP$3:$LT$85,BECO_Datos!$A12,FALSE),0))*GO$2</f>
        <v>0</v>
      </c>
      <c r="GP13" s="79">
        <f>(HLOOKUP(GP$6,BECO_Datos!$D$3:$HN$85,BECO_Datos!$A12,FALSE)+IFERROR(HLOOKUP(GP$6,BECO_Datos!$HP$3:$LT$85,BECO_Datos!$A12,FALSE),0))*GP$2</f>
        <v>0</v>
      </c>
      <c r="GQ13" s="79">
        <f>(HLOOKUP(GQ$6,BECO_Datos!$D$3:$HN$85,BECO_Datos!$A12,FALSE)+IFERROR(HLOOKUP(GQ$6,BECO_Datos!$HP$3:$LT$85,BECO_Datos!$A12,FALSE),0))*GQ$2</f>
        <v>0</v>
      </c>
      <c r="GR13" s="79">
        <f>(HLOOKUP(GR$6,BECO_Datos!$D$3:$HN$85,BECO_Datos!$A12,FALSE)+IFERROR(HLOOKUP(GR$6,BECO_Datos!$HP$3:$LT$85,BECO_Datos!$A12,FALSE),0))*GR$2</f>
        <v>0</v>
      </c>
      <c r="GS13" s="79">
        <f>(HLOOKUP(GS$6,BECO_Datos!$D$3:$HN$85,BECO_Datos!$A12,FALSE)+IFERROR(HLOOKUP(GS$6,BECO_Datos!$HP$3:$LT$85,BECO_Datos!$A12,FALSE),0))*GS$2</f>
        <v>0</v>
      </c>
      <c r="GT13" s="79">
        <f>(HLOOKUP(GT$6,BECO_Datos!$D$3:$HN$85,BECO_Datos!$A12,FALSE)+IFERROR(HLOOKUP(GT$6,BECO_Datos!$HP$3:$LT$85,BECO_Datos!$A12,FALSE),0))*GT$2</f>
        <v>0</v>
      </c>
      <c r="GU13" s="79">
        <f>(HLOOKUP(GU$6,BECO_Datos!$D$3:$HN$85,BECO_Datos!$A12,FALSE)+IFERROR(HLOOKUP(GU$6,BECO_Datos!$HP$3:$LT$85,BECO_Datos!$A12,FALSE),0))*GU$2</f>
        <v>0</v>
      </c>
      <c r="GV13" s="79">
        <f>(HLOOKUP(GV$6,BECO_Datos!$D$3:$HN$85,BECO_Datos!$A12,FALSE)+IFERROR(HLOOKUP(GV$6,BECO_Datos!$HP$3:$LT$85,BECO_Datos!$A12,FALSE),0))*GV$2</f>
        <v>0</v>
      </c>
      <c r="GW13" s="79">
        <f>(HLOOKUP(GW$6,BECO_Datos!$D$3:$HN$85,BECO_Datos!$A12,FALSE)+IFERROR(HLOOKUP(GW$6,BECO_Datos!$HP$3:$LT$85,BECO_Datos!$A12,FALSE),0))*GW$2</f>
        <v>0</v>
      </c>
      <c r="GX13" s="79">
        <f>(HLOOKUP(GX$6,BECO_Datos!$D$3:$HN$85,BECO_Datos!$A12,FALSE)+IFERROR(HLOOKUP(GX$6,BECO_Datos!$HP$3:$LT$85,BECO_Datos!$A12,FALSE),0))*GX$2</f>
        <v>0</v>
      </c>
      <c r="GZ13" s="79" t="e">
        <f>(HLOOKUP(GZ$6,BECO_Datos!$D$3:$HN$85,BECO_Datos!$A12,FALSE)+IFERROR(HLOOKUP(GZ$6,BECO_Datos!$HP$3:$LT$85,BECO_Datos!$A12,FALSE),0))*GZ$2</f>
        <v>#N/A</v>
      </c>
      <c r="HA13" s="79" t="e">
        <f>(HLOOKUP(HA$6,BECO_Datos!$D$3:$HN$85,BECO_Datos!$A12,FALSE)+IFERROR(HLOOKUP(HA$6,BECO_Datos!$HP$3:$LT$85,BECO_Datos!$A12,FALSE),0))*HA$2</f>
        <v>#N/A</v>
      </c>
      <c r="HB13" s="79" t="e">
        <f>(HLOOKUP(HB$6,BECO_Datos!$D$3:$HN$85,BECO_Datos!$A12,FALSE)+IFERROR(HLOOKUP(HB$6,BECO_Datos!$HP$3:$LT$85,BECO_Datos!$A12,FALSE),0))*HB$2</f>
        <v>#N/A</v>
      </c>
      <c r="HC13" s="79" t="e">
        <f>(HLOOKUP(HC$6,BECO_Datos!$D$3:$HN$85,BECO_Datos!$A12,FALSE)+IFERROR(HLOOKUP(HC$6,BECO_Datos!$HP$3:$LT$85,BECO_Datos!$A12,FALSE),0))*HC$2</f>
        <v>#N/A</v>
      </c>
      <c r="HD13" s="79" t="e">
        <f>(HLOOKUP(HD$6,BECO_Datos!$D$3:$HN$85,BECO_Datos!$A12,FALSE)+IFERROR(HLOOKUP(HD$6,BECO_Datos!$HP$3:$LT$85,BECO_Datos!$A12,FALSE),0))*HD$2</f>
        <v>#N/A</v>
      </c>
      <c r="HE13" s="79" t="e">
        <f>(HLOOKUP(HE$6,BECO_Datos!$D$3:$HN$85,BECO_Datos!$A12,FALSE)+IFERROR(HLOOKUP(HE$6,BECO_Datos!$HP$3:$LT$85,BECO_Datos!$A12,FALSE),0))*HE$2</f>
        <v>#N/A</v>
      </c>
      <c r="HF13" s="79">
        <f>(HLOOKUP(HF$6,BECO_Datos!$D$3:$HN$85,BECO_Datos!$A12,FALSE)+IFERROR(HLOOKUP(HF$6,BECO_Datos!$HP$3:$LT$85,BECO_Datos!$A12,FALSE),0))*HF$2</f>
        <v>0</v>
      </c>
      <c r="HG13" s="79">
        <f>(HLOOKUP(HG$6,BECO_Datos!$D$3:$HN$85,BECO_Datos!$A12,FALSE)+IFERROR(HLOOKUP(HG$6,BECO_Datos!$HP$3:$LT$85,BECO_Datos!$A12,FALSE),0))*HG$2</f>
        <v>0</v>
      </c>
      <c r="HH13" s="79">
        <f>(HLOOKUP(HH$6,BECO_Datos!$D$3:$HN$85,BECO_Datos!$A12,FALSE)+IFERROR(HLOOKUP(HH$6,BECO_Datos!$HP$3:$LT$85,BECO_Datos!$A12,FALSE),0))*HH$2</f>
        <v>0</v>
      </c>
      <c r="HI13" s="79">
        <f>(HLOOKUP(HI$6,BECO_Datos!$D$3:$HN$85,BECO_Datos!$A12,FALSE)+IFERROR(HLOOKUP(HI$6,BECO_Datos!$HP$3:$LT$85,BECO_Datos!$A12,FALSE),0))*HI$2</f>
        <v>0</v>
      </c>
      <c r="HJ13" s="79">
        <f>(HLOOKUP(HJ$6,BECO_Datos!$D$3:$HN$85,BECO_Datos!$A12,FALSE)+IFERROR(HLOOKUP(HJ$6,BECO_Datos!$HP$3:$LT$85,BECO_Datos!$A12,FALSE),0))*HJ$2</f>
        <v>0</v>
      </c>
      <c r="HK13" s="79">
        <f>(HLOOKUP(HK$6,BECO_Datos!$D$3:$HN$85,BECO_Datos!$A12,FALSE)+IFERROR(HLOOKUP(HK$6,BECO_Datos!$HP$3:$LT$85,BECO_Datos!$A12,FALSE),0))*HK$2</f>
        <v>0</v>
      </c>
      <c r="HL13" s="79">
        <f>(HLOOKUP(HL$6,BECO_Datos!$D$3:$HN$85,BECO_Datos!$A12,FALSE)+IFERROR(HLOOKUP(HL$6,BECO_Datos!$HP$3:$LT$85,BECO_Datos!$A12,FALSE),0))*HL$2</f>
        <v>0</v>
      </c>
      <c r="HM13" s="79">
        <f>(HLOOKUP(HM$6,BECO_Datos!$D$3:$HN$85,BECO_Datos!$A12,FALSE)+IFERROR(HLOOKUP(HM$6,BECO_Datos!$HP$3:$LT$85,BECO_Datos!$A12,FALSE),0))*HM$2</f>
        <v>0</v>
      </c>
      <c r="HN13" s="79">
        <f>(HLOOKUP(HN$6,BECO_Datos!$D$3:$HN$85,BECO_Datos!$A12,FALSE)+IFERROR(HLOOKUP(HN$6,BECO_Datos!$HP$3:$LT$85,BECO_Datos!$A12,FALSE),0))*HN$2</f>
        <v>0</v>
      </c>
      <c r="HO13" s="79">
        <f>(HLOOKUP(HO$6,BECO_Datos!$D$3:$HN$85,BECO_Datos!$A12,FALSE)+IFERROR(HLOOKUP(HO$6,BECO_Datos!$HP$3:$LT$85,BECO_Datos!$A12,FALSE),0))*HO$2</f>
        <v>0</v>
      </c>
      <c r="HQ13" s="79" t="e">
        <f>(HLOOKUP(HQ$6,BECO_Datos!$D$3:$HN$85,BECO_Datos!$A12,FALSE)+IFERROR(HLOOKUP(HQ$6,BECO_Datos!$HP$3:$LT$85,BECO_Datos!$A12,FALSE),0))*HQ$2</f>
        <v>#N/A</v>
      </c>
      <c r="HR13" s="79" t="e">
        <f>(HLOOKUP(HR$6,BECO_Datos!$D$3:$HN$85,BECO_Datos!$A12,FALSE)+IFERROR(HLOOKUP(HR$6,BECO_Datos!$HP$3:$LT$85,BECO_Datos!$A12,FALSE),0))*HR$2</f>
        <v>#N/A</v>
      </c>
      <c r="HS13" s="79" t="e">
        <f>(HLOOKUP(HS$6,BECO_Datos!$D$3:$HN$85,BECO_Datos!$A12,FALSE)+IFERROR(HLOOKUP(HS$6,BECO_Datos!$HP$3:$LT$85,BECO_Datos!$A12,FALSE),0))*HS$2</f>
        <v>#N/A</v>
      </c>
      <c r="HT13" s="79" t="e">
        <f>(HLOOKUP(HT$6,BECO_Datos!$D$3:$HN$85,BECO_Datos!$A12,FALSE)+IFERROR(HLOOKUP(HT$6,BECO_Datos!$HP$3:$LT$85,BECO_Datos!$A12,FALSE),0))*HT$2</f>
        <v>#N/A</v>
      </c>
      <c r="HU13" s="79" t="e">
        <f>(HLOOKUP(HU$6,BECO_Datos!$D$3:$HN$85,BECO_Datos!$A12,FALSE)+IFERROR(HLOOKUP(HU$6,BECO_Datos!$HP$3:$LT$85,BECO_Datos!$A12,FALSE),0))*HU$2</f>
        <v>#N/A</v>
      </c>
      <c r="HV13" s="79" t="e">
        <f>(HLOOKUP(HV$6,BECO_Datos!$D$3:$HN$85,BECO_Datos!$A12,FALSE)+IFERROR(HLOOKUP(HV$6,BECO_Datos!$HP$3:$LT$85,BECO_Datos!$A12,FALSE),0))*HV$2</f>
        <v>#N/A</v>
      </c>
      <c r="HW13" s="79">
        <f>(HLOOKUP(HW$6,BECO_Datos!$D$3:$HN$85,BECO_Datos!$A12,FALSE)+IFERROR(HLOOKUP(HW$6,BECO_Datos!$HP$3:$LT$85,BECO_Datos!$A12,FALSE),0))*HW$2</f>
        <v>0</v>
      </c>
      <c r="HX13" s="79">
        <f>(HLOOKUP(HX$6,BECO_Datos!$D$3:$HN$85,BECO_Datos!$A12,FALSE)+IFERROR(HLOOKUP(HX$6,BECO_Datos!$HP$3:$LT$85,BECO_Datos!$A12,FALSE),0))*HX$2</f>
        <v>0</v>
      </c>
      <c r="HY13" s="79">
        <f>(HLOOKUP(HY$6,BECO_Datos!$D$3:$HN$85,BECO_Datos!$A12,FALSE)+IFERROR(HLOOKUP(HY$6,BECO_Datos!$HP$3:$LT$85,BECO_Datos!$A12,FALSE),0))*HY$2</f>
        <v>0</v>
      </c>
      <c r="HZ13" s="79">
        <f>(HLOOKUP(HZ$6,BECO_Datos!$D$3:$HN$85,BECO_Datos!$A12,FALSE)+IFERROR(HLOOKUP(HZ$6,BECO_Datos!$HP$3:$LT$85,BECO_Datos!$A12,FALSE),0))*HZ$2</f>
        <v>0</v>
      </c>
      <c r="IA13" s="79">
        <f>(HLOOKUP(IA$6,BECO_Datos!$D$3:$HN$85,BECO_Datos!$A12,FALSE)+IFERROR(HLOOKUP(IA$6,BECO_Datos!$HP$3:$LT$85,BECO_Datos!$A12,FALSE),0))*IA$2</f>
        <v>0</v>
      </c>
      <c r="IB13" s="79">
        <f>(HLOOKUP(IB$6,BECO_Datos!$D$3:$HN$85,BECO_Datos!$A12,FALSE)+IFERROR(HLOOKUP(IB$6,BECO_Datos!$HP$3:$LT$85,BECO_Datos!$A12,FALSE),0))*IB$2</f>
        <v>0</v>
      </c>
      <c r="IC13" s="79">
        <f>(HLOOKUP(IC$6,BECO_Datos!$D$3:$HN$85,BECO_Datos!$A12,FALSE)+IFERROR(HLOOKUP(IC$6,BECO_Datos!$HP$3:$LT$85,BECO_Datos!$A12,FALSE),0))*IC$2</f>
        <v>0</v>
      </c>
      <c r="ID13" s="79">
        <f>(HLOOKUP(ID$6,BECO_Datos!$D$3:$HN$85,BECO_Datos!$A12,FALSE)+IFERROR(HLOOKUP(ID$6,BECO_Datos!$HP$3:$LT$85,BECO_Datos!$A12,FALSE),0))*ID$2</f>
        <v>0</v>
      </c>
      <c r="IE13" s="79">
        <f>(HLOOKUP(IE$6,BECO_Datos!$D$3:$HN$85,BECO_Datos!$A12,FALSE)+IFERROR(HLOOKUP(IE$6,BECO_Datos!$HP$3:$LT$85,BECO_Datos!$A12,FALSE),0))*IE$2</f>
        <v>0</v>
      </c>
      <c r="IF13" s="79">
        <f>(HLOOKUP(IF$6,BECO_Datos!$D$3:$HN$85,BECO_Datos!$A12,FALSE)+IFERROR(HLOOKUP(IF$6,BECO_Datos!$HP$3:$LT$85,BECO_Datos!$A12,FALSE),0))*IF$2</f>
        <v>0</v>
      </c>
      <c r="IH13" s="79" t="e">
        <f>(HLOOKUP(IH$6,BECO_Datos!$D$3:$HN$85,BECO_Datos!$A12,FALSE)+IFERROR(HLOOKUP(IH$6,BECO_Datos!$HP$3:$LT$85,BECO_Datos!$A12,FALSE),0))*IH$2</f>
        <v>#N/A</v>
      </c>
      <c r="II13" s="79" t="e">
        <f>(HLOOKUP(II$6,BECO_Datos!$D$3:$HN$85,BECO_Datos!$A12,FALSE)+IFERROR(HLOOKUP(II$6,BECO_Datos!$HP$3:$LT$85,BECO_Datos!$A12,FALSE),0))*II$2</f>
        <v>#N/A</v>
      </c>
      <c r="IJ13" s="79" t="e">
        <f>(HLOOKUP(IJ$6,BECO_Datos!$D$3:$HN$85,BECO_Datos!$A12,FALSE)+IFERROR(HLOOKUP(IJ$6,BECO_Datos!$HP$3:$LT$85,BECO_Datos!$A12,FALSE),0))*IJ$2</f>
        <v>#N/A</v>
      </c>
      <c r="IK13" s="79" t="e">
        <f>(HLOOKUP(IK$6,BECO_Datos!$D$3:$HN$85,BECO_Datos!$A12,FALSE)+IFERROR(HLOOKUP(IK$6,BECO_Datos!$HP$3:$LT$85,BECO_Datos!$A12,FALSE),0))*IK$2</f>
        <v>#N/A</v>
      </c>
      <c r="IL13" s="79" t="e">
        <f>(HLOOKUP(IL$6,BECO_Datos!$D$3:$HN$85,BECO_Datos!$A12,FALSE)+IFERROR(HLOOKUP(IL$6,BECO_Datos!$HP$3:$LT$85,BECO_Datos!$A12,FALSE),0))*IL$2</f>
        <v>#N/A</v>
      </c>
      <c r="IM13" s="79" t="e">
        <f>(HLOOKUP(IM$6,BECO_Datos!$D$3:$HN$85,BECO_Datos!$A12,FALSE)+IFERROR(HLOOKUP(IM$6,BECO_Datos!$HP$3:$LT$85,BECO_Datos!$A12,FALSE),0))*IM$2</f>
        <v>#N/A</v>
      </c>
      <c r="IN13" s="79">
        <f>(HLOOKUP(IN$6,BECO_Datos!$D$3:$HN$85,BECO_Datos!$A12,FALSE)+IFERROR(HLOOKUP(IN$6,BECO_Datos!$HP$3:$LT$85,BECO_Datos!$A12,FALSE),0))*IN$2</f>
        <v>3659.3200142553715</v>
      </c>
      <c r="IO13" s="79">
        <f>(HLOOKUP(IO$6,BECO_Datos!$D$3:$HN$85,BECO_Datos!$A12,FALSE)+IFERROR(HLOOKUP(IO$6,BECO_Datos!$HP$3:$LT$85,BECO_Datos!$A12,FALSE),0))*IO$2</f>
        <v>3804.1256773628643</v>
      </c>
      <c r="IP13" s="79">
        <f>(HLOOKUP(IP$6,BECO_Datos!$D$3:$HN$85,BECO_Datos!$A12,FALSE)+IFERROR(HLOOKUP(IP$6,BECO_Datos!$HP$3:$LT$85,BECO_Datos!$A12,FALSE),0))*IP$2</f>
        <v>3969.1214797308712</v>
      </c>
      <c r="IQ13" s="79">
        <f>(HLOOKUP(IQ$6,BECO_Datos!$D$3:$HN$85,BECO_Datos!$A12,FALSE)+IFERROR(HLOOKUP(IQ$6,BECO_Datos!$HP$3:$LT$85,BECO_Datos!$A12,FALSE),0))*IQ$2</f>
        <v>3511.3814300687827</v>
      </c>
      <c r="IR13" s="79">
        <f>(HLOOKUP(IR$6,BECO_Datos!$D$3:$HN$85,BECO_Datos!$A12,FALSE)+IFERROR(HLOOKUP(IR$6,BECO_Datos!$HP$3:$LT$85,BECO_Datos!$A12,FALSE),0))*IR$2</f>
        <v>3487.3140693413598</v>
      </c>
      <c r="IS13" s="79">
        <f>(HLOOKUP(IS$6,BECO_Datos!$D$3:$HN$85,BECO_Datos!$A12,FALSE)+IFERROR(HLOOKUP(IS$6,BECO_Datos!$HP$3:$LT$85,BECO_Datos!$A12,FALSE),0))*IS$2</f>
        <v>4164.0135971246873</v>
      </c>
      <c r="IT13" s="79">
        <f>(HLOOKUP(IT$6,BECO_Datos!$D$3:$HN$85,BECO_Datos!$A12,FALSE)+IFERROR(HLOOKUP(IT$6,BECO_Datos!$HP$3:$LT$85,BECO_Datos!$A12,FALSE),0))*IT$2</f>
        <v>4091.2906074110119</v>
      </c>
      <c r="IU13" s="79">
        <f>(HLOOKUP(IU$6,BECO_Datos!$D$3:$HN$85,BECO_Datos!$A12,FALSE)+IFERROR(HLOOKUP(IU$6,BECO_Datos!$HP$3:$LT$85,BECO_Datos!$A12,FALSE),0))*IU$2</f>
        <v>3814.5133339148642</v>
      </c>
      <c r="IV13" s="79">
        <f>(HLOOKUP(IV$6,BECO_Datos!$D$3:$HN$85,BECO_Datos!$A12,FALSE)+IFERROR(HLOOKUP(IV$6,BECO_Datos!$HP$3:$LT$85,BECO_Datos!$A12,FALSE),0))*IV$2</f>
        <v>3847.1163712588063</v>
      </c>
      <c r="IW13" s="79">
        <f>(HLOOKUP(IW$6,BECO_Datos!$D$3:$HN$85,BECO_Datos!$A12,FALSE)+IFERROR(HLOOKUP(IW$6,BECO_Datos!$HP$3:$LT$85,BECO_Datos!$A12,FALSE),0))*IW$2</f>
        <v>3841.9520521994664</v>
      </c>
      <c r="IY13" s="79" t="e">
        <f>(HLOOKUP(IY$6,BECO_Datos!$D$3:$HN$85,BECO_Datos!$A12,FALSE)+IFERROR(HLOOKUP(IY$6,BECO_Datos!$HP$3:$LT$85,BECO_Datos!$A12,FALSE),0))*IY$2</f>
        <v>#N/A</v>
      </c>
      <c r="IZ13" s="79" t="e">
        <f>(HLOOKUP(IZ$6,BECO_Datos!$D$3:$HN$85,BECO_Datos!$A12,FALSE)+IFERROR(HLOOKUP(IZ$6,BECO_Datos!$HP$3:$LT$85,BECO_Datos!$A12,FALSE),0))*IZ$2</f>
        <v>#N/A</v>
      </c>
      <c r="JA13" s="79" t="e">
        <f>(HLOOKUP(JA$6,BECO_Datos!$D$3:$HN$85,BECO_Datos!$A12,FALSE)+IFERROR(HLOOKUP(JA$6,BECO_Datos!$HP$3:$LT$85,BECO_Datos!$A12,FALSE),0))*JA$2</f>
        <v>#N/A</v>
      </c>
      <c r="JB13" s="79" t="e">
        <f>(HLOOKUP(JB$6,BECO_Datos!$D$3:$HN$85,BECO_Datos!$A12,FALSE)+IFERROR(HLOOKUP(JB$6,BECO_Datos!$HP$3:$LT$85,BECO_Datos!$A12,FALSE),0))*JB$2</f>
        <v>#N/A</v>
      </c>
      <c r="JC13" s="79" t="e">
        <f>(HLOOKUP(JC$6,BECO_Datos!$D$3:$HN$85,BECO_Datos!$A12,FALSE)+IFERROR(HLOOKUP(JC$6,BECO_Datos!$HP$3:$LT$85,BECO_Datos!$A12,FALSE),0))*JC$2</f>
        <v>#N/A</v>
      </c>
      <c r="JD13" s="79" t="e">
        <f>(HLOOKUP(JD$6,BECO_Datos!$D$3:$HN$85,BECO_Datos!$A12,FALSE)+IFERROR(HLOOKUP(JD$6,BECO_Datos!$HP$3:$LT$85,BECO_Datos!$A12,FALSE),0))*JD$2</f>
        <v>#N/A</v>
      </c>
      <c r="JE13" s="79">
        <f>(HLOOKUP(JE$6,BECO_Datos!$D$3:$HN$85,BECO_Datos!$A12,FALSE)+IFERROR(HLOOKUP(JE$6,BECO_Datos!$HP$3:$LT$85,BECO_Datos!$A12,FALSE),0))*JE$2</f>
        <v>0</v>
      </c>
      <c r="JF13" s="79">
        <f>(HLOOKUP(JF$6,BECO_Datos!$D$3:$HN$85,BECO_Datos!$A12,FALSE)+IFERROR(HLOOKUP(JF$6,BECO_Datos!$HP$3:$LT$85,BECO_Datos!$A12,FALSE),0))*JF$2</f>
        <v>0</v>
      </c>
      <c r="JG13" s="79">
        <f>(HLOOKUP(JG$6,BECO_Datos!$D$3:$HN$85,BECO_Datos!$A12,FALSE)+IFERROR(HLOOKUP(JG$6,BECO_Datos!$HP$3:$LT$85,BECO_Datos!$A12,FALSE),0))*JG$2</f>
        <v>0</v>
      </c>
      <c r="JH13" s="79">
        <f>(HLOOKUP(JH$6,BECO_Datos!$D$3:$HN$85,BECO_Datos!$A12,FALSE)+IFERROR(HLOOKUP(JH$6,BECO_Datos!$HP$3:$LT$85,BECO_Datos!$A12,FALSE),0))*JH$2</f>
        <v>0</v>
      </c>
      <c r="JI13" s="79">
        <f>(HLOOKUP(JI$6,BECO_Datos!$D$3:$HN$85,BECO_Datos!$A12,FALSE)+IFERROR(HLOOKUP(JI$6,BECO_Datos!$HP$3:$LT$85,BECO_Datos!$A12,FALSE),0))*JI$2</f>
        <v>0</v>
      </c>
      <c r="JJ13" s="79">
        <f>(HLOOKUP(JJ$6,BECO_Datos!$D$3:$HN$85,BECO_Datos!$A12,FALSE)+IFERROR(HLOOKUP(JJ$6,BECO_Datos!$HP$3:$LT$85,BECO_Datos!$A12,FALSE),0))*JJ$2</f>
        <v>0</v>
      </c>
      <c r="JK13" s="79">
        <f>(HLOOKUP(JK$6,BECO_Datos!$D$3:$HN$85,BECO_Datos!$A12,FALSE)+IFERROR(HLOOKUP(JK$6,BECO_Datos!$HP$3:$LT$85,BECO_Datos!$A12,FALSE),0))*JK$2</f>
        <v>0</v>
      </c>
      <c r="JL13" s="79">
        <f>(HLOOKUP(JL$6,BECO_Datos!$D$3:$HN$85,BECO_Datos!$A12,FALSE)+IFERROR(HLOOKUP(JL$6,BECO_Datos!$HP$3:$LT$85,BECO_Datos!$A12,FALSE),0))*JL$2</f>
        <v>0</v>
      </c>
      <c r="JM13" s="79">
        <f>(HLOOKUP(JM$6,BECO_Datos!$D$3:$HN$85,BECO_Datos!$A12,FALSE)+IFERROR(HLOOKUP(JM$6,BECO_Datos!$HP$3:$LT$85,BECO_Datos!$A12,FALSE),0))*JM$2</f>
        <v>0</v>
      </c>
      <c r="JN13" s="79">
        <f>(HLOOKUP(JN$6,BECO_Datos!$D$3:$HN$85,BECO_Datos!$A12,FALSE)+IFERROR(HLOOKUP(JN$6,BECO_Datos!$HP$3:$LT$85,BECO_Datos!$A12,FALSE),0))*JN$2</f>
        <v>0</v>
      </c>
      <c r="JP13" s="79" t="e">
        <f>(HLOOKUP(JP$6,BECO_Datos!$D$3:$HN$85,BECO_Datos!$A12,FALSE)+IFERROR(HLOOKUP(JP$6,BECO_Datos!$HP$3:$LT$85,BECO_Datos!$A12,FALSE),0))*JP$2</f>
        <v>#N/A</v>
      </c>
      <c r="JQ13" s="79" t="e">
        <f>(HLOOKUP(JQ$6,BECO_Datos!$D$3:$HN$85,BECO_Datos!$A12,FALSE)+IFERROR(HLOOKUP(JQ$6,BECO_Datos!$HP$3:$LT$85,BECO_Datos!$A12,FALSE),0))*JQ$2</f>
        <v>#N/A</v>
      </c>
      <c r="JR13" s="79" t="e">
        <f>(HLOOKUP(JR$6,BECO_Datos!$D$3:$HN$85,BECO_Datos!$A12,FALSE)+IFERROR(HLOOKUP(JR$6,BECO_Datos!$HP$3:$LT$85,BECO_Datos!$A12,FALSE),0))*JR$2</f>
        <v>#N/A</v>
      </c>
      <c r="JS13" s="79" t="e">
        <f>(HLOOKUP(JS$6,BECO_Datos!$D$3:$HN$85,BECO_Datos!$A12,FALSE)+IFERROR(HLOOKUP(JS$6,BECO_Datos!$HP$3:$LT$85,BECO_Datos!$A12,FALSE),0))*JS$2</f>
        <v>#N/A</v>
      </c>
      <c r="JT13" s="79" t="e">
        <f>(HLOOKUP(JT$6,BECO_Datos!$D$3:$HN$85,BECO_Datos!$A12,FALSE)+IFERROR(HLOOKUP(JT$6,BECO_Datos!$HP$3:$LT$85,BECO_Datos!$A12,FALSE),0))*JT$2</f>
        <v>#N/A</v>
      </c>
      <c r="JU13" s="79" t="e">
        <f>(HLOOKUP(JU$6,BECO_Datos!$D$3:$HN$85,BECO_Datos!$A12,FALSE)+IFERROR(HLOOKUP(JU$6,BECO_Datos!$HP$3:$LT$85,BECO_Datos!$A12,FALSE),0))*JU$2</f>
        <v>#N/A</v>
      </c>
      <c r="JV13" s="79">
        <f>(HLOOKUP(JV$6,BECO_Datos!$D$3:$HN$85,BECO_Datos!$A12,FALSE)+IFERROR(HLOOKUP(JV$6,BECO_Datos!$HP$3:$LT$85,BECO_Datos!$A12,FALSE),0))*JV$2</f>
        <v>0</v>
      </c>
      <c r="JW13" s="79">
        <f>(HLOOKUP(JW$6,BECO_Datos!$D$3:$HN$85,BECO_Datos!$A12,FALSE)+IFERROR(HLOOKUP(JW$6,BECO_Datos!$HP$3:$LT$85,BECO_Datos!$A12,FALSE),0))*JW$2</f>
        <v>0</v>
      </c>
      <c r="JX13" s="79">
        <f>(HLOOKUP(JX$6,BECO_Datos!$D$3:$HN$85,BECO_Datos!$A12,FALSE)+IFERROR(HLOOKUP(JX$6,BECO_Datos!$HP$3:$LT$85,BECO_Datos!$A12,FALSE),0))*JX$2</f>
        <v>0</v>
      </c>
      <c r="JY13" s="79">
        <f>(HLOOKUP(JY$6,BECO_Datos!$D$3:$HN$85,BECO_Datos!$A12,FALSE)+IFERROR(HLOOKUP(JY$6,BECO_Datos!$HP$3:$LT$85,BECO_Datos!$A12,FALSE),0))*JY$2</f>
        <v>0</v>
      </c>
      <c r="JZ13" s="79">
        <f>(HLOOKUP(JZ$6,BECO_Datos!$D$3:$HN$85,BECO_Datos!$A12,FALSE)+IFERROR(HLOOKUP(JZ$6,BECO_Datos!$HP$3:$LT$85,BECO_Datos!$A12,FALSE),0))*JZ$2</f>
        <v>0</v>
      </c>
      <c r="KA13" s="79">
        <f>(HLOOKUP(KA$6,BECO_Datos!$D$3:$HN$85,BECO_Datos!$A12,FALSE)+IFERROR(HLOOKUP(KA$6,BECO_Datos!$HP$3:$LT$85,BECO_Datos!$A12,FALSE),0))*KA$2</f>
        <v>0</v>
      </c>
      <c r="KB13" s="79">
        <f>(HLOOKUP(KB$6,BECO_Datos!$D$3:$HN$85,BECO_Datos!$A12,FALSE)+IFERROR(HLOOKUP(KB$6,BECO_Datos!$HP$3:$LT$85,BECO_Datos!$A12,FALSE),0))*KB$2</f>
        <v>0</v>
      </c>
      <c r="KC13" s="79">
        <f>(HLOOKUP(KC$6,BECO_Datos!$D$3:$HN$85,BECO_Datos!$A12,FALSE)+IFERROR(HLOOKUP(KC$6,BECO_Datos!$HP$3:$LT$85,BECO_Datos!$A12,FALSE),0))*KC$2</f>
        <v>0</v>
      </c>
      <c r="KD13" s="79">
        <f>(HLOOKUP(KD$6,BECO_Datos!$D$3:$HN$85,BECO_Datos!$A12,FALSE)+IFERROR(HLOOKUP(KD$6,BECO_Datos!$HP$3:$LT$85,BECO_Datos!$A12,FALSE),0))*KD$2</f>
        <v>0</v>
      </c>
      <c r="KE13" s="79">
        <f>(HLOOKUP(KE$6,BECO_Datos!$D$3:$HN$85,BECO_Datos!$A12,FALSE)+IFERROR(HLOOKUP(KE$6,BECO_Datos!$HP$3:$LT$85,BECO_Datos!$A12,FALSE),0))*KE$2</f>
        <v>0</v>
      </c>
      <c r="KG13" s="79" t="e">
        <f>(HLOOKUP(KG$6,BECO_Datos!$D$3:$HN$85,BECO_Datos!$A12,FALSE)+IFERROR(HLOOKUP(KG$6,BECO_Datos!$HP$3:$LT$85,BECO_Datos!$A12,FALSE),0))*KG$2</f>
        <v>#N/A</v>
      </c>
      <c r="KH13" s="79" t="e">
        <f>(HLOOKUP(KH$6,BECO_Datos!$D$3:$HN$85,BECO_Datos!$A12,FALSE)+IFERROR(HLOOKUP(KH$6,BECO_Datos!$HP$3:$LT$85,BECO_Datos!$A12,FALSE),0))*KH$2</f>
        <v>#N/A</v>
      </c>
      <c r="KI13" s="79" t="e">
        <f>(HLOOKUP(KI$6,BECO_Datos!$D$3:$HN$85,BECO_Datos!$A12,FALSE)+IFERROR(HLOOKUP(KI$6,BECO_Datos!$HP$3:$LT$85,BECO_Datos!$A12,FALSE),0))*KI$2</f>
        <v>#N/A</v>
      </c>
      <c r="KJ13" s="79" t="e">
        <f>(HLOOKUP(KJ$6,BECO_Datos!$D$3:$HN$85,BECO_Datos!$A12,FALSE)+IFERROR(HLOOKUP(KJ$6,BECO_Datos!$HP$3:$LT$85,BECO_Datos!$A12,FALSE),0))*KJ$2</f>
        <v>#N/A</v>
      </c>
      <c r="KK13" s="79" t="e">
        <f>(HLOOKUP(KK$6,BECO_Datos!$D$3:$HN$85,BECO_Datos!$A12,FALSE)+IFERROR(HLOOKUP(KK$6,BECO_Datos!$HP$3:$LT$85,BECO_Datos!$A12,FALSE),0))*KK$2</f>
        <v>#N/A</v>
      </c>
      <c r="KL13" s="79" t="e">
        <f>(HLOOKUP(KL$6,BECO_Datos!$D$3:$HN$85,BECO_Datos!$A12,FALSE)+IFERROR(HLOOKUP(KL$6,BECO_Datos!$HP$3:$LT$85,BECO_Datos!$A12,FALSE),0))*KL$2</f>
        <v>#N/A</v>
      </c>
      <c r="KM13" s="79">
        <f>(HLOOKUP(KM$6,BECO_Datos!$D$3:$HN$85,BECO_Datos!$A12,FALSE)+IFERROR(HLOOKUP(KM$6,BECO_Datos!$HP$3:$LT$85,BECO_Datos!$A12,FALSE),0))*KM$2</f>
        <v>0</v>
      </c>
      <c r="KN13" s="79">
        <f>(HLOOKUP(KN$6,BECO_Datos!$D$3:$HN$85,BECO_Datos!$A12,FALSE)+IFERROR(HLOOKUP(KN$6,BECO_Datos!$HP$3:$LT$85,BECO_Datos!$A12,FALSE),0))*KN$2</f>
        <v>0</v>
      </c>
      <c r="KO13" s="79">
        <f>(HLOOKUP(KO$6,BECO_Datos!$D$3:$HN$85,BECO_Datos!$A12,FALSE)+IFERROR(HLOOKUP(KO$6,BECO_Datos!$HP$3:$LT$85,BECO_Datos!$A12,FALSE),0))*KO$2</f>
        <v>0</v>
      </c>
      <c r="KP13" s="79">
        <f>(HLOOKUP(KP$6,BECO_Datos!$D$3:$HN$85,BECO_Datos!$A12,FALSE)+IFERROR(HLOOKUP(KP$6,BECO_Datos!$HP$3:$LT$85,BECO_Datos!$A12,FALSE),0))*KP$2</f>
        <v>0</v>
      </c>
      <c r="KQ13" s="79">
        <f>(HLOOKUP(KQ$6,BECO_Datos!$D$3:$HN$85,BECO_Datos!$A12,FALSE)+IFERROR(HLOOKUP(KQ$6,BECO_Datos!$HP$3:$LT$85,BECO_Datos!$A12,FALSE),0))*KQ$2</f>
        <v>0</v>
      </c>
      <c r="KR13" s="79">
        <f>(HLOOKUP(KR$6,BECO_Datos!$D$3:$HN$85,BECO_Datos!$A12,FALSE)+IFERROR(HLOOKUP(KR$6,BECO_Datos!$HP$3:$LT$85,BECO_Datos!$A12,FALSE),0))*KR$2</f>
        <v>0</v>
      </c>
      <c r="KS13" s="79">
        <f>(HLOOKUP(KS$6,BECO_Datos!$D$3:$HN$85,BECO_Datos!$A12,FALSE)+IFERROR(HLOOKUP(KS$6,BECO_Datos!$HP$3:$LT$85,BECO_Datos!$A12,FALSE),0))*KS$2</f>
        <v>0</v>
      </c>
      <c r="KT13" s="79">
        <f>(HLOOKUP(KT$6,BECO_Datos!$D$3:$HN$85,BECO_Datos!$A12,FALSE)+IFERROR(HLOOKUP(KT$6,BECO_Datos!$HP$3:$LT$85,BECO_Datos!$A12,FALSE),0))*KT$2</f>
        <v>0</v>
      </c>
      <c r="KU13" s="79">
        <f>(HLOOKUP(KU$6,BECO_Datos!$D$3:$HN$85,BECO_Datos!$A12,FALSE)+IFERROR(HLOOKUP(KU$6,BECO_Datos!$HP$3:$LT$85,BECO_Datos!$A12,FALSE),0))*KU$2</f>
        <v>0</v>
      </c>
      <c r="KV13" s="79">
        <f>(HLOOKUP(KV$6,BECO_Datos!$D$3:$HN$85,BECO_Datos!$A12,FALSE)+IFERROR(HLOOKUP(KV$6,BECO_Datos!$HP$3:$LT$85,BECO_Datos!$A12,FALSE),0))*KV$2</f>
        <v>0</v>
      </c>
      <c r="KX13" s="79" t="e">
        <f>(HLOOKUP(KX$6,BECO_Datos!$D$3:$HN$85,BECO_Datos!$A12,FALSE)+IFERROR(HLOOKUP(KX$6,BECO_Datos!$HP$3:$LT$85,BECO_Datos!$A12,FALSE),0))*KX$2</f>
        <v>#N/A</v>
      </c>
      <c r="KY13" s="79" t="e">
        <f>(HLOOKUP(KY$6,BECO_Datos!$D$3:$HN$85,BECO_Datos!$A12,FALSE)+IFERROR(HLOOKUP(KY$6,BECO_Datos!$HP$3:$LT$85,BECO_Datos!$A12,FALSE),0))*KY$2</f>
        <v>#N/A</v>
      </c>
      <c r="KZ13" s="79" t="e">
        <f>(HLOOKUP(KZ$6,BECO_Datos!$D$3:$HN$85,BECO_Datos!$A12,FALSE)+IFERROR(HLOOKUP(KZ$6,BECO_Datos!$HP$3:$LT$85,BECO_Datos!$A12,FALSE),0))*KZ$2</f>
        <v>#N/A</v>
      </c>
      <c r="LA13" s="79" t="e">
        <f>(HLOOKUP(LA$6,BECO_Datos!$D$3:$HN$85,BECO_Datos!$A12,FALSE)+IFERROR(HLOOKUP(LA$6,BECO_Datos!$HP$3:$LT$85,BECO_Datos!$A12,FALSE),0))*LA$2</f>
        <v>#N/A</v>
      </c>
      <c r="LB13" s="79" t="e">
        <f>(HLOOKUP(LB$6,BECO_Datos!$D$3:$HN$85,BECO_Datos!$A12,FALSE)+IFERROR(HLOOKUP(LB$6,BECO_Datos!$HP$3:$LT$85,BECO_Datos!$A12,FALSE),0))*LB$2</f>
        <v>#N/A</v>
      </c>
      <c r="LC13" s="79" t="e">
        <f>(HLOOKUP(LC$6,BECO_Datos!$D$3:$HN$85,BECO_Datos!$A12,FALSE)+IFERROR(HLOOKUP(LC$6,BECO_Datos!$HP$3:$LT$85,BECO_Datos!$A12,FALSE),0))*LC$2</f>
        <v>#N/A</v>
      </c>
      <c r="LD13" s="79">
        <f>(HLOOKUP(LD$6,BECO_Datos!$D$3:$HN$85,BECO_Datos!$A12,FALSE)+IFERROR(HLOOKUP(LD$6,BECO_Datos!$HP$3:$LT$85,BECO_Datos!$A12,FALSE),0))*LD$2</f>
        <v>0</v>
      </c>
      <c r="LE13" s="79">
        <f>(HLOOKUP(LE$6,BECO_Datos!$D$3:$HN$85,BECO_Datos!$A12,FALSE)+IFERROR(HLOOKUP(LE$6,BECO_Datos!$HP$3:$LT$85,BECO_Datos!$A12,FALSE),0))*LE$2</f>
        <v>0</v>
      </c>
      <c r="LF13" s="79">
        <f>(HLOOKUP(LF$6,BECO_Datos!$D$3:$HN$85,BECO_Datos!$A12,FALSE)+IFERROR(HLOOKUP(LF$6,BECO_Datos!$HP$3:$LT$85,BECO_Datos!$A12,FALSE),0))*LF$2</f>
        <v>0</v>
      </c>
      <c r="LG13" s="79">
        <f>(HLOOKUP(LG$6,BECO_Datos!$D$3:$HN$85,BECO_Datos!$A12,FALSE)+IFERROR(HLOOKUP(LG$6,BECO_Datos!$HP$3:$LT$85,BECO_Datos!$A12,FALSE),0))*LG$2</f>
        <v>0</v>
      </c>
      <c r="LH13" s="79">
        <f>(HLOOKUP(LH$6,BECO_Datos!$D$3:$HN$85,BECO_Datos!$A12,FALSE)+IFERROR(HLOOKUP(LH$6,BECO_Datos!$HP$3:$LT$85,BECO_Datos!$A12,FALSE),0))*LH$2</f>
        <v>0</v>
      </c>
      <c r="LI13" s="79">
        <f>(HLOOKUP(LI$6,BECO_Datos!$D$3:$HN$85,BECO_Datos!$A12,FALSE)+IFERROR(HLOOKUP(LI$6,BECO_Datos!$HP$3:$LT$85,BECO_Datos!$A12,FALSE),0))*LI$2</f>
        <v>0</v>
      </c>
      <c r="LJ13" s="79">
        <f>(HLOOKUP(LJ$6,BECO_Datos!$D$3:$HN$85,BECO_Datos!$A12,FALSE)+IFERROR(HLOOKUP(LJ$6,BECO_Datos!$HP$3:$LT$85,BECO_Datos!$A12,FALSE),0))*LJ$2</f>
        <v>0</v>
      </c>
      <c r="LK13" s="79">
        <f>(HLOOKUP(LK$6,BECO_Datos!$D$3:$HN$85,BECO_Datos!$A12,FALSE)+IFERROR(HLOOKUP(LK$6,BECO_Datos!$HP$3:$LT$85,BECO_Datos!$A12,FALSE),0))*LK$2</f>
        <v>0</v>
      </c>
      <c r="LL13" s="79">
        <f>(HLOOKUP(LL$6,BECO_Datos!$D$3:$HN$85,BECO_Datos!$A12,FALSE)+IFERROR(HLOOKUP(LL$6,BECO_Datos!$HP$3:$LT$85,BECO_Datos!$A12,FALSE),0))*LL$2</f>
        <v>0</v>
      </c>
      <c r="LM13" s="79">
        <f>(HLOOKUP(LM$6,BECO_Datos!$D$3:$HN$85,BECO_Datos!$A12,FALSE)+IFERROR(HLOOKUP(LM$6,BECO_Datos!$HP$3:$LT$85,BECO_Datos!$A12,FALSE),0))*LM$2</f>
        <v>0</v>
      </c>
    </row>
    <row r="14" spans="1:326" ht="15.75" x14ac:dyDescent="0.2">
      <c r="A14" s="160">
        <v>9</v>
      </c>
      <c r="B14" s="68" t="s">
        <v>6</v>
      </c>
      <c r="C14" s="13"/>
      <c r="D14" s="18" t="e">
        <f>(HLOOKUP(D$6,BECO_Datos!$D$3:$HN$85,BECO_Datos!$A13,FALSE)+IFERROR(HLOOKUP(D$6,BECO_Datos!$HP$3:$LT$85,BECO_Datos!$A13,FALSE),0))*D$2</f>
        <v>#N/A</v>
      </c>
      <c r="E14" s="18" t="e">
        <f>(HLOOKUP(E$6,BECO_Datos!$D$3:$HN$85,BECO_Datos!$A13,FALSE)+IFERROR(HLOOKUP(E$6,BECO_Datos!$HP$3:$LT$85,BECO_Datos!$A13,FALSE),0))*E$2</f>
        <v>#N/A</v>
      </c>
      <c r="F14" s="18" t="e">
        <f>(HLOOKUP(F$6,BECO_Datos!$D$3:$HN$85,BECO_Datos!$A13,FALSE)+IFERROR(HLOOKUP(F$6,BECO_Datos!$HP$3:$LT$85,BECO_Datos!$A13,FALSE),0))*F$2</f>
        <v>#N/A</v>
      </c>
      <c r="G14" s="18" t="e">
        <f>(HLOOKUP(G$6,BECO_Datos!$D$3:$HN$85,BECO_Datos!$A13,FALSE)+IFERROR(HLOOKUP(G$6,BECO_Datos!$HP$3:$LT$85,BECO_Datos!$A13,FALSE),0))*G$2</f>
        <v>#N/A</v>
      </c>
      <c r="H14" s="18" t="e">
        <f>(HLOOKUP(H$6,BECO_Datos!$D$3:$HN$85,BECO_Datos!$A13,FALSE)+IFERROR(HLOOKUP(H$6,BECO_Datos!$HP$3:$LT$85,BECO_Datos!$A13,FALSE),0))*H$2</f>
        <v>#N/A</v>
      </c>
      <c r="I14" s="18" t="e">
        <f>(HLOOKUP(I$6,BECO_Datos!$D$3:$HN$85,BECO_Datos!$A13,FALSE)+IFERROR(HLOOKUP(I$6,BECO_Datos!$HP$3:$LT$85,BECO_Datos!$A13,FALSE),0))*I$2</f>
        <v>#N/A</v>
      </c>
      <c r="J14" s="18">
        <f>(HLOOKUP(J$6,BECO_Datos!$D$3:$HN$85,BECO_Datos!$A13,FALSE)+IFERROR(HLOOKUP(J$6,BECO_Datos!$HP$3:$LT$85,BECO_Datos!$A13,FALSE),0))*J$2</f>
        <v>0</v>
      </c>
      <c r="K14" s="18">
        <f>(HLOOKUP(K$6,BECO_Datos!$D$3:$HN$85,BECO_Datos!$A13,FALSE)+IFERROR(HLOOKUP(K$6,BECO_Datos!$HP$3:$LT$85,BECO_Datos!$A13,FALSE),0))*K$2</f>
        <v>0</v>
      </c>
      <c r="L14" s="18">
        <f>(HLOOKUP(L$6,BECO_Datos!$D$3:$HN$85,BECO_Datos!$A13,FALSE)+IFERROR(HLOOKUP(L$6,BECO_Datos!$HP$3:$LT$85,BECO_Datos!$A13,FALSE),0))*L$2</f>
        <v>0</v>
      </c>
      <c r="M14" s="18">
        <f>(HLOOKUP(M$6,BECO_Datos!$D$3:$HN$85,BECO_Datos!$A13,FALSE)+IFERROR(HLOOKUP(M$6,BECO_Datos!$HP$3:$LT$85,BECO_Datos!$A13,FALSE),0))*M$2</f>
        <v>0</v>
      </c>
      <c r="N14" s="18">
        <f>(HLOOKUP(N$6,BECO_Datos!$D$3:$HN$85,BECO_Datos!$A13,FALSE)+IFERROR(HLOOKUP(N$6,BECO_Datos!$HP$3:$LT$85,BECO_Datos!$A13,FALSE),0))*N$2</f>
        <v>0</v>
      </c>
      <c r="O14" s="18">
        <f>(HLOOKUP(O$6,BECO_Datos!$D$3:$HN$85,BECO_Datos!$A13,FALSE)+IFERROR(HLOOKUP(O$6,BECO_Datos!$HP$3:$LT$85,BECO_Datos!$A13,FALSE),0))*O$2</f>
        <v>0</v>
      </c>
      <c r="P14" s="18">
        <f>(HLOOKUP(P$6,BECO_Datos!$D$3:$HN$85,BECO_Datos!$A13,FALSE)+IFERROR(HLOOKUP(P$6,BECO_Datos!$HP$3:$LT$85,BECO_Datos!$A13,FALSE),0))*P$2</f>
        <v>0</v>
      </c>
      <c r="Q14" s="18">
        <f>(HLOOKUP(Q$6,BECO_Datos!$D$3:$HN$85,BECO_Datos!$A13,FALSE)+IFERROR(HLOOKUP(Q$6,BECO_Datos!$HP$3:$LT$85,BECO_Datos!$A13,FALSE),0))*Q$2</f>
        <v>0</v>
      </c>
      <c r="R14" s="18">
        <f>(HLOOKUP(R$6,BECO_Datos!$D$3:$HN$85,BECO_Datos!$A13,FALSE)+IFERROR(HLOOKUP(R$6,BECO_Datos!$HP$3:$LT$85,BECO_Datos!$A13,FALSE),0))*R$2</f>
        <v>0</v>
      </c>
      <c r="S14" s="18">
        <f>(HLOOKUP(S$6,BECO_Datos!$D$3:$HN$85,BECO_Datos!$A13,FALSE)+IFERROR(HLOOKUP(S$6,BECO_Datos!$HP$3:$LT$85,BECO_Datos!$A13,FALSE),0))*S$2</f>
        <v>0</v>
      </c>
      <c r="U14" s="18" t="e">
        <f>(HLOOKUP(U$6,BECO_Datos!$D$3:$HN$85,BECO_Datos!$A13,FALSE)+IFERROR(HLOOKUP(U$6,BECO_Datos!$HP$3:$LT$85,BECO_Datos!$A13,FALSE),0))*U$2</f>
        <v>#N/A</v>
      </c>
      <c r="V14" s="18" t="e">
        <f>(HLOOKUP(V$6,BECO_Datos!$D$3:$HN$85,BECO_Datos!$A13,FALSE)+IFERROR(HLOOKUP(V$6,BECO_Datos!$HP$3:$LT$85,BECO_Datos!$A13,FALSE),0))*V$2</f>
        <v>#N/A</v>
      </c>
      <c r="W14" s="18" t="e">
        <f>(HLOOKUP(W$6,BECO_Datos!$D$3:$HN$85,BECO_Datos!$A13,FALSE)+IFERROR(HLOOKUP(W$6,BECO_Datos!$HP$3:$LT$85,BECO_Datos!$A13,FALSE),0))*W$2</f>
        <v>#N/A</v>
      </c>
      <c r="X14" s="18" t="e">
        <f>(HLOOKUP(X$6,BECO_Datos!$D$3:$HN$85,BECO_Datos!$A13,FALSE)+IFERROR(HLOOKUP(X$6,BECO_Datos!$HP$3:$LT$85,BECO_Datos!$A13,FALSE),0))*X$2</f>
        <v>#N/A</v>
      </c>
      <c r="Y14" s="18" t="e">
        <f>(HLOOKUP(Y$6,BECO_Datos!$D$3:$HN$85,BECO_Datos!$A13,FALSE)+IFERROR(HLOOKUP(Y$6,BECO_Datos!$HP$3:$LT$85,BECO_Datos!$A13,FALSE),0))*Y$2</f>
        <v>#N/A</v>
      </c>
      <c r="Z14" s="18" t="e">
        <f>(HLOOKUP(Z$6,BECO_Datos!$D$3:$HN$85,BECO_Datos!$A13,FALSE)+IFERROR(HLOOKUP(Z$6,BECO_Datos!$HP$3:$LT$85,BECO_Datos!$A13,FALSE),0))*Z$2</f>
        <v>#N/A</v>
      </c>
      <c r="AA14" s="18">
        <f>(HLOOKUP(AA$6,BECO_Datos!$D$3:$HN$85,BECO_Datos!$A13,FALSE)+IFERROR(HLOOKUP(AA$6,BECO_Datos!$HP$3:$LT$85,BECO_Datos!$A13,FALSE),0))*AA$2</f>
        <v>-555.2679165464267</v>
      </c>
      <c r="AB14" s="18">
        <f>(HLOOKUP(AB$6,BECO_Datos!$D$3:$HN$85,BECO_Datos!$A13,FALSE)+IFERROR(HLOOKUP(AB$6,BECO_Datos!$HP$3:$LT$85,BECO_Datos!$A13,FALSE),0))*AB$2</f>
        <v>-639.32658123701719</v>
      </c>
      <c r="AC14" s="18">
        <f>(HLOOKUP(AC$6,BECO_Datos!$D$3:$HN$85,BECO_Datos!$A13,FALSE)+IFERROR(HLOOKUP(AC$6,BECO_Datos!$HP$3:$LT$85,BECO_Datos!$A13,FALSE),0))*AC$2</f>
        <v>-555.61818920299368</v>
      </c>
      <c r="AD14" s="18">
        <f>(HLOOKUP(AD$6,BECO_Datos!$D$3:$HN$85,BECO_Datos!$A13,FALSE)+IFERROR(HLOOKUP(AD$6,BECO_Datos!$HP$3:$LT$85,BECO_Datos!$A13,FALSE),0))*AD$2</f>
        <v>-935.10933654095652</v>
      </c>
      <c r="AE14" s="18">
        <f>(HLOOKUP(AE$6,BECO_Datos!$D$3:$HN$85,BECO_Datos!$A13,FALSE)+IFERROR(HLOOKUP(AE$6,BECO_Datos!$HP$3:$LT$85,BECO_Datos!$A13,FALSE),0))*AE$2</f>
        <v>-991.9174409369466</v>
      </c>
      <c r="AF14" s="18">
        <f>(HLOOKUP(AF$6,BECO_Datos!$D$3:$HN$85,BECO_Datos!$A13,FALSE)+IFERROR(HLOOKUP(AF$6,BECO_Datos!$HP$3:$LT$85,BECO_Datos!$A13,FALSE),0))*AF$2</f>
        <v>-422.06526279027906</v>
      </c>
      <c r="AG14" s="18">
        <f>(HLOOKUP(AG$6,BECO_Datos!$D$3:$HN$85,BECO_Datos!$A13,FALSE)+IFERROR(HLOOKUP(AG$6,BECO_Datos!$HP$3:$LT$85,BECO_Datos!$A13,FALSE),0))*AG$2</f>
        <v>-677.74049873884496</v>
      </c>
      <c r="AH14" s="18">
        <f>(HLOOKUP(AH$6,BECO_Datos!$D$3:$HN$85,BECO_Datos!$A13,FALSE)+IFERROR(HLOOKUP(AH$6,BECO_Datos!$HP$3:$LT$85,BECO_Datos!$A13,FALSE),0))*AH$2</f>
        <v>-1260.4157716327925</v>
      </c>
      <c r="AI14" s="18">
        <f>(HLOOKUP(AI$6,BECO_Datos!$D$3:$HN$85,BECO_Datos!$A13,FALSE)+IFERROR(HLOOKUP(AI$6,BECO_Datos!$HP$3:$LT$85,BECO_Datos!$A13,FALSE),0))*AI$2</f>
        <v>-1342.253777837094</v>
      </c>
      <c r="AJ14" s="18">
        <f>(HLOOKUP(AJ$6,BECO_Datos!$D$3:$HN$85,BECO_Datos!$A13,FALSE)+IFERROR(HLOOKUP(AJ$6,BECO_Datos!$HP$3:$LT$85,BECO_Datos!$A13,FALSE),0))*AJ$2</f>
        <v>-1472.9927565064593</v>
      </c>
      <c r="AL14" s="18" t="e">
        <f>(HLOOKUP(AL$6,BECO_Datos!$D$3:$HN$85,BECO_Datos!$A13,FALSE)+IFERROR(HLOOKUP(AL$6,BECO_Datos!$HP$3:$LT$85,BECO_Datos!$A13,FALSE),0))*AL$2</f>
        <v>#N/A</v>
      </c>
      <c r="AM14" s="18" t="e">
        <f>(HLOOKUP(AM$6,BECO_Datos!$D$3:$HN$85,BECO_Datos!$A13,FALSE)+IFERROR(HLOOKUP(AM$6,BECO_Datos!$HP$3:$LT$85,BECO_Datos!$A13,FALSE),0))*AM$2</f>
        <v>#N/A</v>
      </c>
      <c r="AN14" s="18" t="e">
        <f>(HLOOKUP(AN$6,BECO_Datos!$D$3:$HN$85,BECO_Datos!$A13,FALSE)+IFERROR(HLOOKUP(AN$6,BECO_Datos!$HP$3:$LT$85,BECO_Datos!$A13,FALSE),0))*AN$2</f>
        <v>#N/A</v>
      </c>
      <c r="AO14" s="18" t="e">
        <f>(HLOOKUP(AO$6,BECO_Datos!$D$3:$HN$85,BECO_Datos!$A13,FALSE)+IFERROR(HLOOKUP(AO$6,BECO_Datos!$HP$3:$LT$85,BECO_Datos!$A13,FALSE),0))*AO$2</f>
        <v>#N/A</v>
      </c>
      <c r="AP14" s="18" t="e">
        <f>(HLOOKUP(AP$6,BECO_Datos!$D$3:$HN$85,BECO_Datos!$A13,FALSE)+IFERROR(HLOOKUP(AP$6,BECO_Datos!$HP$3:$LT$85,BECO_Datos!$A13,FALSE),0))*AP$2</f>
        <v>#N/A</v>
      </c>
      <c r="AQ14" s="18" t="e">
        <f>(HLOOKUP(AQ$6,BECO_Datos!$D$3:$HN$85,BECO_Datos!$A13,FALSE)+IFERROR(HLOOKUP(AQ$6,BECO_Datos!$HP$3:$LT$85,BECO_Datos!$A13,FALSE),0))*AQ$2</f>
        <v>#N/A</v>
      </c>
      <c r="AR14" s="18">
        <f>(HLOOKUP(AR$6,BECO_Datos!$D$3:$HN$85,BECO_Datos!$A13,FALSE)+IFERROR(HLOOKUP(AR$6,BECO_Datos!$HP$3:$LT$85,BECO_Datos!$A13,FALSE),0))*AR$2</f>
        <v>-1713.0842911929924</v>
      </c>
      <c r="AS14" s="18">
        <f>(HLOOKUP(AS$6,BECO_Datos!$D$3:$HN$85,BECO_Datos!$A13,FALSE)+IFERROR(HLOOKUP(AS$6,BECO_Datos!$HP$3:$LT$85,BECO_Datos!$A13,FALSE),0))*AS$2</f>
        <v>-1430.4840644333435</v>
      </c>
      <c r="AT14" s="18">
        <f>(HLOOKUP(AT$6,BECO_Datos!$D$3:$HN$85,BECO_Datos!$A13,FALSE)+IFERROR(HLOOKUP(AT$6,BECO_Datos!$HP$3:$LT$85,BECO_Datos!$A13,FALSE),0))*AT$2</f>
        <v>-1238.2520209324521</v>
      </c>
      <c r="AU14" s="18">
        <f>(HLOOKUP(AU$6,BECO_Datos!$D$3:$HN$85,BECO_Datos!$A13,FALSE)+IFERROR(HLOOKUP(AU$6,BECO_Datos!$HP$3:$LT$85,BECO_Datos!$A13,FALSE),0))*AU$2</f>
        <v>-2335.8604038686699</v>
      </c>
      <c r="AV14" s="18">
        <f>(HLOOKUP(AV$6,BECO_Datos!$D$3:$HN$85,BECO_Datos!$A13,FALSE)+IFERROR(HLOOKUP(AV$6,BECO_Datos!$HP$3:$LT$85,BECO_Datos!$A13,FALSE),0))*AV$2</f>
        <v>-2574.865038890161</v>
      </c>
      <c r="AW14" s="18">
        <f>(HLOOKUP(AW$6,BECO_Datos!$D$3:$HN$85,BECO_Datos!$A13,FALSE)+IFERROR(HLOOKUP(AW$6,BECO_Datos!$HP$3:$LT$85,BECO_Datos!$A13,FALSE),0))*AW$2</f>
        <v>-1798.2259150320392</v>
      </c>
      <c r="AX14" s="18">
        <f>(HLOOKUP(AX$6,BECO_Datos!$D$3:$HN$85,BECO_Datos!$A13,FALSE)+IFERROR(HLOOKUP(AX$6,BECO_Datos!$HP$3:$LT$85,BECO_Datos!$A13,FALSE),0))*AX$2</f>
        <v>-1909.2803496301742</v>
      </c>
      <c r="AY14" s="18">
        <f>(HLOOKUP(AY$6,BECO_Datos!$D$3:$HN$85,BECO_Datos!$A13,FALSE)+IFERROR(HLOOKUP(AY$6,BECO_Datos!$HP$3:$LT$85,BECO_Datos!$A13,FALSE),0))*AY$2</f>
        <v>-2475.2174872679261</v>
      </c>
      <c r="AZ14" s="18">
        <f>(HLOOKUP(AZ$6,BECO_Datos!$D$3:$HN$85,BECO_Datos!$A13,FALSE)+IFERROR(HLOOKUP(AZ$6,BECO_Datos!$HP$3:$LT$85,BECO_Datos!$A13,FALSE),0))*AZ$2</f>
        <v>-2779.4354966974206</v>
      </c>
      <c r="BA14" s="18">
        <f>(HLOOKUP(BA$6,BECO_Datos!$D$3:$HN$85,BECO_Datos!$A13,FALSE)+IFERROR(HLOOKUP(BA$6,BECO_Datos!$HP$3:$LT$85,BECO_Datos!$A13,FALSE),0))*BA$2</f>
        <v>-2735.5120472519084</v>
      </c>
      <c r="BC14" s="18" t="e">
        <f>(HLOOKUP(BC$6,BECO_Datos!$D$3:$HN$85,BECO_Datos!$A13,FALSE)+IFERROR(HLOOKUP(BC$6,BECO_Datos!$HP$3:$LT$85,BECO_Datos!$A13,FALSE),0))*BC$2</f>
        <v>#N/A</v>
      </c>
      <c r="BD14" s="18" t="e">
        <f>(HLOOKUP(BD$6,BECO_Datos!$D$3:$HN$85,BECO_Datos!$A13,FALSE)+IFERROR(HLOOKUP(BD$6,BECO_Datos!$HP$3:$LT$85,BECO_Datos!$A13,FALSE),0))*BD$2</f>
        <v>#N/A</v>
      </c>
      <c r="BE14" s="18" t="e">
        <f>(HLOOKUP(BE$6,BECO_Datos!$D$3:$HN$85,BECO_Datos!$A13,FALSE)+IFERROR(HLOOKUP(BE$6,BECO_Datos!$HP$3:$LT$85,BECO_Datos!$A13,FALSE),0))*BE$2</f>
        <v>#N/A</v>
      </c>
      <c r="BF14" s="18" t="e">
        <f>(HLOOKUP(BF$6,BECO_Datos!$D$3:$HN$85,BECO_Datos!$A13,FALSE)+IFERROR(HLOOKUP(BF$6,BECO_Datos!$HP$3:$LT$85,BECO_Datos!$A13,FALSE),0))*BF$2</f>
        <v>#N/A</v>
      </c>
      <c r="BG14" s="18" t="e">
        <f>(HLOOKUP(BG$6,BECO_Datos!$D$3:$HN$85,BECO_Datos!$A13,FALSE)+IFERROR(HLOOKUP(BG$6,BECO_Datos!$HP$3:$LT$85,BECO_Datos!$A13,FALSE),0))*BG$2</f>
        <v>#N/A</v>
      </c>
      <c r="BH14" s="18" t="e">
        <f>(HLOOKUP(BH$6,BECO_Datos!$D$3:$HN$85,BECO_Datos!$A13,FALSE)+IFERROR(HLOOKUP(BH$6,BECO_Datos!$HP$3:$LT$85,BECO_Datos!$A13,FALSE),0))*BH$2</f>
        <v>#N/A</v>
      </c>
      <c r="BI14" s="18">
        <f>(HLOOKUP(BI$6,BECO_Datos!$D$3:$HN$85,BECO_Datos!$A13,FALSE)+IFERROR(HLOOKUP(BI$6,BECO_Datos!$HP$3:$LT$85,BECO_Datos!$A13,FALSE),0))*BI$2</f>
        <v>0</v>
      </c>
      <c r="BJ14" s="18">
        <f>(HLOOKUP(BJ$6,BECO_Datos!$D$3:$HN$85,BECO_Datos!$A13,FALSE)+IFERROR(HLOOKUP(BJ$6,BECO_Datos!$HP$3:$LT$85,BECO_Datos!$A13,FALSE),0))*BJ$2</f>
        <v>0</v>
      </c>
      <c r="BK14" s="18">
        <f>(HLOOKUP(BK$6,BECO_Datos!$D$3:$HN$85,BECO_Datos!$A13,FALSE)+IFERROR(HLOOKUP(BK$6,BECO_Datos!$HP$3:$LT$85,BECO_Datos!$A13,FALSE),0))*BK$2</f>
        <v>0</v>
      </c>
      <c r="BL14" s="18">
        <f>(HLOOKUP(BL$6,BECO_Datos!$D$3:$HN$85,BECO_Datos!$A13,FALSE)+IFERROR(HLOOKUP(BL$6,BECO_Datos!$HP$3:$LT$85,BECO_Datos!$A13,FALSE),0))*BL$2</f>
        <v>0</v>
      </c>
      <c r="BM14" s="18">
        <f>(HLOOKUP(BM$6,BECO_Datos!$D$3:$HN$85,BECO_Datos!$A13,FALSE)+IFERROR(HLOOKUP(BM$6,BECO_Datos!$HP$3:$LT$85,BECO_Datos!$A13,FALSE),0))*BM$2</f>
        <v>0</v>
      </c>
      <c r="BN14" s="18">
        <f>(HLOOKUP(BN$6,BECO_Datos!$D$3:$HN$85,BECO_Datos!$A13,FALSE)+IFERROR(HLOOKUP(BN$6,BECO_Datos!$HP$3:$LT$85,BECO_Datos!$A13,FALSE),0))*BN$2</f>
        <v>0</v>
      </c>
      <c r="BO14" s="18">
        <f>(HLOOKUP(BO$6,BECO_Datos!$D$3:$HN$85,BECO_Datos!$A13,FALSE)+IFERROR(HLOOKUP(BO$6,BECO_Datos!$HP$3:$LT$85,BECO_Datos!$A13,FALSE),0))*BO$2</f>
        <v>0</v>
      </c>
      <c r="BP14" s="18">
        <f>(HLOOKUP(BP$6,BECO_Datos!$D$3:$HN$85,BECO_Datos!$A13,FALSE)+IFERROR(HLOOKUP(BP$6,BECO_Datos!$HP$3:$LT$85,BECO_Datos!$A13,FALSE),0))*BP$2</f>
        <v>0</v>
      </c>
      <c r="BQ14" s="18">
        <f>(HLOOKUP(BQ$6,BECO_Datos!$D$3:$HN$85,BECO_Datos!$A13,FALSE)+IFERROR(HLOOKUP(BQ$6,BECO_Datos!$HP$3:$LT$85,BECO_Datos!$A13,FALSE),0))*BQ$2</f>
        <v>0</v>
      </c>
      <c r="BR14" s="18">
        <f>(HLOOKUP(BR$6,BECO_Datos!$D$3:$HN$85,BECO_Datos!$A13,FALSE)+IFERROR(HLOOKUP(BR$6,BECO_Datos!$HP$3:$LT$85,BECO_Datos!$A13,FALSE),0))*BR$2</f>
        <v>0</v>
      </c>
      <c r="BT14" s="18" t="e">
        <f>(HLOOKUP(BT$6,BECO_Datos!$D$3:$HN$85,BECO_Datos!$A13,FALSE)+IFERROR(HLOOKUP(BT$6,BECO_Datos!$HP$3:$LT$85,BECO_Datos!$A13,FALSE),0))*BT$2</f>
        <v>#N/A</v>
      </c>
      <c r="BU14" s="18" t="e">
        <f>(HLOOKUP(BU$6,BECO_Datos!$D$3:$HN$85,BECO_Datos!$A13,FALSE)+IFERROR(HLOOKUP(BU$6,BECO_Datos!$HP$3:$LT$85,BECO_Datos!$A13,FALSE),0))*BU$2</f>
        <v>#N/A</v>
      </c>
      <c r="BV14" s="18" t="e">
        <f>(HLOOKUP(BV$6,BECO_Datos!$D$3:$HN$85,BECO_Datos!$A13,FALSE)+IFERROR(HLOOKUP(BV$6,BECO_Datos!$HP$3:$LT$85,BECO_Datos!$A13,FALSE),0))*BV$2</f>
        <v>#N/A</v>
      </c>
      <c r="BW14" s="18" t="e">
        <f>(HLOOKUP(BW$6,BECO_Datos!$D$3:$HN$85,BECO_Datos!$A13,FALSE)+IFERROR(HLOOKUP(BW$6,BECO_Datos!$HP$3:$LT$85,BECO_Datos!$A13,FALSE),0))*BW$2</f>
        <v>#N/A</v>
      </c>
      <c r="BX14" s="18" t="e">
        <f>(HLOOKUP(BX$6,BECO_Datos!$D$3:$HN$85,BECO_Datos!$A13,FALSE)+IFERROR(HLOOKUP(BX$6,BECO_Datos!$HP$3:$LT$85,BECO_Datos!$A13,FALSE),0))*BX$2</f>
        <v>#N/A</v>
      </c>
      <c r="BY14" s="18" t="e">
        <f>(HLOOKUP(BY$6,BECO_Datos!$D$3:$HN$85,BECO_Datos!$A13,FALSE)+IFERROR(HLOOKUP(BY$6,BECO_Datos!$HP$3:$LT$85,BECO_Datos!$A13,FALSE),0))*BY$2</f>
        <v>#N/A</v>
      </c>
      <c r="BZ14" s="18">
        <f>(HLOOKUP(BZ$6,BECO_Datos!$D$3:$HN$85,BECO_Datos!$A13,FALSE)+IFERROR(HLOOKUP(BZ$6,BECO_Datos!$HP$3:$LT$85,BECO_Datos!$A13,FALSE),0))*BZ$2</f>
        <v>0</v>
      </c>
      <c r="CA14" s="18">
        <f>(HLOOKUP(CA$6,BECO_Datos!$D$3:$HN$85,BECO_Datos!$A13,FALSE)+IFERROR(HLOOKUP(CA$6,BECO_Datos!$HP$3:$LT$85,BECO_Datos!$A13,FALSE),0))*CA$2</f>
        <v>0</v>
      </c>
      <c r="CB14" s="18">
        <f>(HLOOKUP(CB$6,BECO_Datos!$D$3:$HN$85,BECO_Datos!$A13,FALSE)+IFERROR(HLOOKUP(CB$6,BECO_Datos!$HP$3:$LT$85,BECO_Datos!$A13,FALSE),0))*CB$2</f>
        <v>0</v>
      </c>
      <c r="CC14" s="18">
        <f>(HLOOKUP(CC$6,BECO_Datos!$D$3:$HN$85,BECO_Datos!$A13,FALSE)+IFERROR(HLOOKUP(CC$6,BECO_Datos!$HP$3:$LT$85,BECO_Datos!$A13,FALSE),0))*CC$2</f>
        <v>0</v>
      </c>
      <c r="CD14" s="18">
        <f>(HLOOKUP(CD$6,BECO_Datos!$D$3:$HN$85,BECO_Datos!$A13,FALSE)+IFERROR(HLOOKUP(CD$6,BECO_Datos!$HP$3:$LT$85,BECO_Datos!$A13,FALSE),0))*CD$2</f>
        <v>0</v>
      </c>
      <c r="CE14" s="18">
        <f>(HLOOKUP(CE$6,BECO_Datos!$D$3:$HN$85,BECO_Datos!$A13,FALSE)+IFERROR(HLOOKUP(CE$6,BECO_Datos!$HP$3:$LT$85,BECO_Datos!$A13,FALSE),0))*CE$2</f>
        <v>0</v>
      </c>
      <c r="CF14" s="18">
        <f>(HLOOKUP(CF$6,BECO_Datos!$D$3:$HN$85,BECO_Datos!$A13,FALSE)+IFERROR(HLOOKUP(CF$6,BECO_Datos!$HP$3:$LT$85,BECO_Datos!$A13,FALSE),0))*CF$2</f>
        <v>0</v>
      </c>
      <c r="CG14" s="18">
        <f>(HLOOKUP(CG$6,BECO_Datos!$D$3:$HN$85,BECO_Datos!$A13,FALSE)+IFERROR(HLOOKUP(CG$6,BECO_Datos!$HP$3:$LT$85,BECO_Datos!$A13,FALSE),0))*CG$2</f>
        <v>0</v>
      </c>
      <c r="CH14" s="18">
        <f>(HLOOKUP(CH$6,BECO_Datos!$D$3:$HN$85,BECO_Datos!$A13,FALSE)+IFERROR(HLOOKUP(CH$6,BECO_Datos!$HP$3:$LT$85,BECO_Datos!$A13,FALSE),0))*CH$2</f>
        <v>0</v>
      </c>
      <c r="CI14" s="18">
        <f>(HLOOKUP(CI$6,BECO_Datos!$D$3:$HN$85,BECO_Datos!$A13,FALSE)+IFERROR(HLOOKUP(CI$6,BECO_Datos!$HP$3:$LT$85,BECO_Datos!$A13,FALSE),0))*CI$2</f>
        <v>0</v>
      </c>
      <c r="CK14" s="18" t="e">
        <f>(HLOOKUP(CK$6,BECO_Datos!$D$3:$HN$85,BECO_Datos!$A13,FALSE)+IFERROR(HLOOKUP(CK$6,BECO_Datos!$HP$3:$LT$85,BECO_Datos!$A13,FALSE),0))*CK$2</f>
        <v>#N/A</v>
      </c>
      <c r="CL14" s="18" t="e">
        <f>(HLOOKUP(CL$6,BECO_Datos!$D$3:$HN$85,BECO_Datos!$A13,FALSE)+IFERROR(HLOOKUP(CL$6,BECO_Datos!$HP$3:$LT$85,BECO_Datos!$A13,FALSE),0))*CL$2</f>
        <v>#N/A</v>
      </c>
      <c r="CM14" s="18" t="e">
        <f>(HLOOKUP(CM$6,BECO_Datos!$D$3:$HN$85,BECO_Datos!$A13,FALSE)+IFERROR(HLOOKUP(CM$6,BECO_Datos!$HP$3:$LT$85,BECO_Datos!$A13,FALSE),0))*CM$2</f>
        <v>#N/A</v>
      </c>
      <c r="CN14" s="18" t="e">
        <f>(HLOOKUP(CN$6,BECO_Datos!$D$3:$HN$85,BECO_Datos!$A13,FALSE)+IFERROR(HLOOKUP(CN$6,BECO_Datos!$HP$3:$LT$85,BECO_Datos!$A13,FALSE),0))*CN$2</f>
        <v>#N/A</v>
      </c>
      <c r="CO14" s="18" t="e">
        <f>(HLOOKUP(CO$6,BECO_Datos!$D$3:$HN$85,BECO_Datos!$A13,FALSE)+IFERROR(HLOOKUP(CO$6,BECO_Datos!$HP$3:$LT$85,BECO_Datos!$A13,FALSE),0))*CO$2</f>
        <v>#N/A</v>
      </c>
      <c r="CP14" s="18" t="e">
        <f>(HLOOKUP(CP$6,BECO_Datos!$D$3:$HN$85,BECO_Datos!$A13,FALSE)+IFERROR(HLOOKUP(CP$6,BECO_Datos!$HP$3:$LT$85,BECO_Datos!$A13,FALSE),0))*CP$2</f>
        <v>#N/A</v>
      </c>
      <c r="CQ14" s="18">
        <f>(HLOOKUP(CQ$6,BECO_Datos!$D$3:$HN$85,BECO_Datos!$A13,FALSE)+IFERROR(HLOOKUP(CQ$6,BECO_Datos!$HP$3:$LT$85,BECO_Datos!$A13,FALSE),0))*CQ$2</f>
        <v>0</v>
      </c>
      <c r="CR14" s="18">
        <f>(HLOOKUP(CR$6,BECO_Datos!$D$3:$HN$85,BECO_Datos!$A13,FALSE)+IFERROR(HLOOKUP(CR$6,BECO_Datos!$HP$3:$LT$85,BECO_Datos!$A13,FALSE),0))*CR$2</f>
        <v>0</v>
      </c>
      <c r="CS14" s="18">
        <f>(HLOOKUP(CS$6,BECO_Datos!$D$3:$HN$85,BECO_Datos!$A13,FALSE)+IFERROR(HLOOKUP(CS$6,BECO_Datos!$HP$3:$LT$85,BECO_Datos!$A13,FALSE),0))*CS$2</f>
        <v>0</v>
      </c>
      <c r="CT14" s="18">
        <f>(HLOOKUP(CT$6,BECO_Datos!$D$3:$HN$85,BECO_Datos!$A13,FALSE)+IFERROR(HLOOKUP(CT$6,BECO_Datos!$HP$3:$LT$85,BECO_Datos!$A13,FALSE),0))*CT$2</f>
        <v>0</v>
      </c>
      <c r="CU14" s="18">
        <f>(HLOOKUP(CU$6,BECO_Datos!$D$3:$HN$85,BECO_Datos!$A13,FALSE)+IFERROR(HLOOKUP(CU$6,BECO_Datos!$HP$3:$LT$85,BECO_Datos!$A13,FALSE),0))*CU$2</f>
        <v>0</v>
      </c>
      <c r="CV14" s="18">
        <f>(HLOOKUP(CV$6,BECO_Datos!$D$3:$HN$85,BECO_Datos!$A13,FALSE)+IFERROR(HLOOKUP(CV$6,BECO_Datos!$HP$3:$LT$85,BECO_Datos!$A13,FALSE),0))*CV$2</f>
        <v>0</v>
      </c>
      <c r="CW14" s="18">
        <f>(HLOOKUP(CW$6,BECO_Datos!$D$3:$HN$85,BECO_Datos!$A13,FALSE)+IFERROR(HLOOKUP(CW$6,BECO_Datos!$HP$3:$LT$85,BECO_Datos!$A13,FALSE),0))*CW$2</f>
        <v>0</v>
      </c>
      <c r="CX14" s="18">
        <f>(HLOOKUP(CX$6,BECO_Datos!$D$3:$HN$85,BECO_Datos!$A13,FALSE)+IFERROR(HLOOKUP(CX$6,BECO_Datos!$HP$3:$LT$85,BECO_Datos!$A13,FALSE),0))*CX$2</f>
        <v>0</v>
      </c>
      <c r="CY14" s="18">
        <f>(HLOOKUP(CY$6,BECO_Datos!$D$3:$HN$85,BECO_Datos!$A13,FALSE)+IFERROR(HLOOKUP(CY$6,BECO_Datos!$HP$3:$LT$85,BECO_Datos!$A13,FALSE),0))*CY$2</f>
        <v>0</v>
      </c>
      <c r="CZ14" s="18">
        <f>(HLOOKUP(CZ$6,BECO_Datos!$D$3:$HN$85,BECO_Datos!$A13,FALSE)+IFERROR(HLOOKUP(CZ$6,BECO_Datos!$HP$3:$LT$85,BECO_Datos!$A13,FALSE),0))*CZ$2</f>
        <v>0</v>
      </c>
      <c r="DB14" s="18" t="e">
        <f>(HLOOKUP(DB$6,BECO_Datos!$D$3:$HN$85,BECO_Datos!$A13,FALSE)+IFERROR(HLOOKUP(DB$6,BECO_Datos!$HP$3:$LT$85,BECO_Datos!$A13,FALSE),0))*DB$2</f>
        <v>#N/A</v>
      </c>
      <c r="DC14" s="18" t="e">
        <f>(HLOOKUP(DC$6,BECO_Datos!$D$3:$HN$85,BECO_Datos!$A13,FALSE)+IFERROR(HLOOKUP(DC$6,BECO_Datos!$HP$3:$LT$85,BECO_Datos!$A13,FALSE),0))*DC$2</f>
        <v>#N/A</v>
      </c>
      <c r="DD14" s="18" t="e">
        <f>(HLOOKUP(DD$6,BECO_Datos!$D$3:$HN$85,BECO_Datos!$A13,FALSE)+IFERROR(HLOOKUP(DD$6,BECO_Datos!$HP$3:$LT$85,BECO_Datos!$A13,FALSE),0))*DD$2</f>
        <v>#N/A</v>
      </c>
      <c r="DE14" s="18" t="e">
        <f>(HLOOKUP(DE$6,BECO_Datos!$D$3:$HN$85,BECO_Datos!$A13,FALSE)+IFERROR(HLOOKUP(DE$6,BECO_Datos!$HP$3:$LT$85,BECO_Datos!$A13,FALSE),0))*DE$2</f>
        <v>#N/A</v>
      </c>
      <c r="DF14" s="18" t="e">
        <f>(HLOOKUP(DF$6,BECO_Datos!$D$3:$HN$85,BECO_Datos!$A13,FALSE)+IFERROR(HLOOKUP(DF$6,BECO_Datos!$HP$3:$LT$85,BECO_Datos!$A13,FALSE),0))*DF$2</f>
        <v>#N/A</v>
      </c>
      <c r="DG14" s="18" t="e">
        <f>(HLOOKUP(DG$6,BECO_Datos!$D$3:$HN$85,BECO_Datos!$A13,FALSE)+IFERROR(HLOOKUP(DG$6,BECO_Datos!$HP$3:$LT$85,BECO_Datos!$A13,FALSE),0))*DG$2</f>
        <v>#N/A</v>
      </c>
      <c r="DH14" s="18">
        <f>(HLOOKUP(DH$6,BECO_Datos!$D$3:$HN$85,BECO_Datos!$A13,FALSE)+IFERROR(HLOOKUP(DH$6,BECO_Datos!$HP$3:$LT$85,BECO_Datos!$A13,FALSE),0))*DH$2</f>
        <v>0</v>
      </c>
      <c r="DI14" s="18">
        <f>(HLOOKUP(DI$6,BECO_Datos!$D$3:$HN$85,BECO_Datos!$A13,FALSE)+IFERROR(HLOOKUP(DI$6,BECO_Datos!$HP$3:$LT$85,BECO_Datos!$A13,FALSE),0))*DI$2</f>
        <v>0</v>
      </c>
      <c r="DJ14" s="18">
        <f>(HLOOKUP(DJ$6,BECO_Datos!$D$3:$HN$85,BECO_Datos!$A13,FALSE)+IFERROR(HLOOKUP(DJ$6,BECO_Datos!$HP$3:$LT$85,BECO_Datos!$A13,FALSE),0))*DJ$2</f>
        <v>0</v>
      </c>
      <c r="DK14" s="18">
        <f>(HLOOKUP(DK$6,BECO_Datos!$D$3:$HN$85,BECO_Datos!$A13,FALSE)+IFERROR(HLOOKUP(DK$6,BECO_Datos!$HP$3:$LT$85,BECO_Datos!$A13,FALSE),0))*DK$2</f>
        <v>0</v>
      </c>
      <c r="DL14" s="18">
        <f>(HLOOKUP(DL$6,BECO_Datos!$D$3:$HN$85,BECO_Datos!$A13,FALSE)+IFERROR(HLOOKUP(DL$6,BECO_Datos!$HP$3:$LT$85,BECO_Datos!$A13,FALSE),0))*DL$2</f>
        <v>0</v>
      </c>
      <c r="DM14" s="18">
        <f>(HLOOKUP(DM$6,BECO_Datos!$D$3:$HN$85,BECO_Datos!$A13,FALSE)+IFERROR(HLOOKUP(DM$6,BECO_Datos!$HP$3:$LT$85,BECO_Datos!$A13,FALSE),0))*DM$2</f>
        <v>0</v>
      </c>
      <c r="DN14" s="18">
        <f>(HLOOKUP(DN$6,BECO_Datos!$D$3:$HN$85,BECO_Datos!$A13,FALSE)+IFERROR(HLOOKUP(DN$6,BECO_Datos!$HP$3:$LT$85,BECO_Datos!$A13,FALSE),0))*DN$2</f>
        <v>0</v>
      </c>
      <c r="DO14" s="18">
        <f>(HLOOKUP(DO$6,BECO_Datos!$D$3:$HN$85,BECO_Datos!$A13,FALSE)+IFERROR(HLOOKUP(DO$6,BECO_Datos!$HP$3:$LT$85,BECO_Datos!$A13,FALSE),0))*DO$2</f>
        <v>0</v>
      </c>
      <c r="DP14" s="18">
        <f>(HLOOKUP(DP$6,BECO_Datos!$D$3:$HN$85,BECO_Datos!$A13,FALSE)+IFERROR(HLOOKUP(DP$6,BECO_Datos!$HP$3:$LT$85,BECO_Datos!$A13,FALSE),0))*DP$2</f>
        <v>0</v>
      </c>
      <c r="DQ14" s="18">
        <f>(HLOOKUP(DQ$6,BECO_Datos!$D$3:$HN$85,BECO_Datos!$A13,FALSE)+IFERROR(HLOOKUP(DQ$6,BECO_Datos!$HP$3:$LT$85,BECO_Datos!$A13,FALSE),0))*DQ$2</f>
        <v>0</v>
      </c>
      <c r="DS14" s="18" t="e">
        <f>(HLOOKUP(DS$6,BECO_Datos!$D$3:$HN$85,BECO_Datos!$A13,FALSE)+IFERROR(HLOOKUP(DS$6,BECO_Datos!$HP$3:$LT$85,BECO_Datos!$A13,FALSE),0))*DS$2</f>
        <v>#N/A</v>
      </c>
      <c r="DT14" s="18" t="e">
        <f>(HLOOKUP(DT$6,BECO_Datos!$D$3:$HN$85,BECO_Datos!$A13,FALSE)+IFERROR(HLOOKUP(DT$6,BECO_Datos!$HP$3:$LT$85,BECO_Datos!$A13,FALSE),0))*DT$2</f>
        <v>#N/A</v>
      </c>
      <c r="DU14" s="18" t="e">
        <f>(HLOOKUP(DU$6,BECO_Datos!$D$3:$HN$85,BECO_Datos!$A13,FALSE)+IFERROR(HLOOKUP(DU$6,BECO_Datos!$HP$3:$LT$85,BECO_Datos!$A13,FALSE),0))*DU$2</f>
        <v>#N/A</v>
      </c>
      <c r="DV14" s="18" t="e">
        <f>(HLOOKUP(DV$6,BECO_Datos!$D$3:$HN$85,BECO_Datos!$A13,FALSE)+IFERROR(HLOOKUP(DV$6,BECO_Datos!$HP$3:$LT$85,BECO_Datos!$A13,FALSE),0))*DV$2</f>
        <v>#N/A</v>
      </c>
      <c r="DW14" s="18" t="e">
        <f>(HLOOKUP(DW$6,BECO_Datos!$D$3:$HN$85,BECO_Datos!$A13,FALSE)+IFERROR(HLOOKUP(DW$6,BECO_Datos!$HP$3:$LT$85,BECO_Datos!$A13,FALSE),0))*DW$2</f>
        <v>#N/A</v>
      </c>
      <c r="DX14" s="18" t="e">
        <f>(HLOOKUP(DX$6,BECO_Datos!$D$3:$HN$85,BECO_Datos!$A13,FALSE)+IFERROR(HLOOKUP(DX$6,BECO_Datos!$HP$3:$LT$85,BECO_Datos!$A13,FALSE),0))*DX$2</f>
        <v>#N/A</v>
      </c>
      <c r="DY14" s="18">
        <f>(HLOOKUP(DY$6,BECO_Datos!$D$3:$HN$85,BECO_Datos!$A13,FALSE)+IFERROR(HLOOKUP(DY$6,BECO_Datos!$HP$3:$LT$85,BECO_Datos!$A13,FALSE),0))*DY$2</f>
        <v>0</v>
      </c>
      <c r="DZ14" s="18">
        <f>(HLOOKUP(DZ$6,BECO_Datos!$D$3:$HN$85,BECO_Datos!$A13,FALSE)+IFERROR(HLOOKUP(DZ$6,BECO_Datos!$HP$3:$LT$85,BECO_Datos!$A13,FALSE),0))*DZ$2</f>
        <v>0</v>
      </c>
      <c r="EA14" s="18">
        <f>(HLOOKUP(EA$6,BECO_Datos!$D$3:$HN$85,BECO_Datos!$A13,FALSE)+IFERROR(HLOOKUP(EA$6,BECO_Datos!$HP$3:$LT$85,BECO_Datos!$A13,FALSE),0))*EA$2</f>
        <v>0</v>
      </c>
      <c r="EB14" s="18">
        <f>(HLOOKUP(EB$6,BECO_Datos!$D$3:$HN$85,BECO_Datos!$A13,FALSE)+IFERROR(HLOOKUP(EB$6,BECO_Datos!$HP$3:$LT$85,BECO_Datos!$A13,FALSE),0))*EB$2</f>
        <v>0</v>
      </c>
      <c r="EC14" s="18">
        <f>(HLOOKUP(EC$6,BECO_Datos!$D$3:$HN$85,BECO_Datos!$A13,FALSE)+IFERROR(HLOOKUP(EC$6,BECO_Datos!$HP$3:$LT$85,BECO_Datos!$A13,FALSE),0))*EC$2</f>
        <v>0</v>
      </c>
      <c r="ED14" s="18">
        <f>(HLOOKUP(ED$6,BECO_Datos!$D$3:$HN$85,BECO_Datos!$A13,FALSE)+IFERROR(HLOOKUP(ED$6,BECO_Datos!$HP$3:$LT$85,BECO_Datos!$A13,FALSE),0))*ED$2</f>
        <v>0</v>
      </c>
      <c r="EE14" s="18">
        <f>(HLOOKUP(EE$6,BECO_Datos!$D$3:$HN$85,BECO_Datos!$A13,FALSE)+IFERROR(HLOOKUP(EE$6,BECO_Datos!$HP$3:$LT$85,BECO_Datos!$A13,FALSE),0))*EE$2</f>
        <v>0</v>
      </c>
      <c r="EF14" s="18">
        <f>(HLOOKUP(EF$6,BECO_Datos!$D$3:$HN$85,BECO_Datos!$A13,FALSE)+IFERROR(HLOOKUP(EF$6,BECO_Datos!$HP$3:$LT$85,BECO_Datos!$A13,FALSE),0))*EF$2</f>
        <v>0</v>
      </c>
      <c r="EG14" s="18">
        <f>(HLOOKUP(EG$6,BECO_Datos!$D$3:$HN$85,BECO_Datos!$A13,FALSE)+IFERROR(HLOOKUP(EG$6,BECO_Datos!$HP$3:$LT$85,BECO_Datos!$A13,FALSE),0))*EG$2</f>
        <v>0</v>
      </c>
      <c r="EH14" s="18">
        <f>(HLOOKUP(EH$6,BECO_Datos!$D$3:$HN$85,BECO_Datos!$A13,FALSE)+IFERROR(HLOOKUP(EH$6,BECO_Datos!$HP$3:$LT$85,BECO_Datos!$A13,FALSE),0))*EH$2</f>
        <v>0</v>
      </c>
      <c r="EJ14" s="18" t="e">
        <f>(HLOOKUP(EJ$6,BECO_Datos!$D$3:$HN$85,BECO_Datos!$A13,FALSE)+IFERROR(HLOOKUP(EJ$6,BECO_Datos!$HP$3:$LT$85,BECO_Datos!$A13,FALSE),0))*EJ$2</f>
        <v>#N/A</v>
      </c>
      <c r="EK14" s="18" t="e">
        <f>(HLOOKUP(EK$6,BECO_Datos!$D$3:$HN$85,BECO_Datos!$A13,FALSE)+IFERROR(HLOOKUP(EK$6,BECO_Datos!$HP$3:$LT$85,BECO_Datos!$A13,FALSE),0))*EK$2</f>
        <v>#N/A</v>
      </c>
      <c r="EL14" s="18" t="e">
        <f>(HLOOKUP(EL$6,BECO_Datos!$D$3:$HN$85,BECO_Datos!$A13,FALSE)+IFERROR(HLOOKUP(EL$6,BECO_Datos!$HP$3:$LT$85,BECO_Datos!$A13,FALSE),0))*EL$2</f>
        <v>#N/A</v>
      </c>
      <c r="EM14" s="18" t="e">
        <f>(HLOOKUP(EM$6,BECO_Datos!$D$3:$HN$85,BECO_Datos!$A13,FALSE)+IFERROR(HLOOKUP(EM$6,BECO_Datos!$HP$3:$LT$85,BECO_Datos!$A13,FALSE),0))*EM$2</f>
        <v>#N/A</v>
      </c>
      <c r="EN14" s="18" t="e">
        <f>(HLOOKUP(EN$6,BECO_Datos!$D$3:$HN$85,BECO_Datos!$A13,FALSE)+IFERROR(HLOOKUP(EN$6,BECO_Datos!$HP$3:$LT$85,BECO_Datos!$A13,FALSE),0))*EN$2</f>
        <v>#N/A</v>
      </c>
      <c r="EO14" s="18" t="e">
        <f>(HLOOKUP(EO$6,BECO_Datos!$D$3:$HN$85,BECO_Datos!$A13,FALSE)+IFERROR(HLOOKUP(EO$6,BECO_Datos!$HP$3:$LT$85,BECO_Datos!$A13,FALSE),0))*EO$2</f>
        <v>#N/A</v>
      </c>
      <c r="EP14" s="18">
        <f>(HLOOKUP(EP$6,BECO_Datos!$D$3:$HN$85,BECO_Datos!$A13,FALSE)+IFERROR(HLOOKUP(EP$6,BECO_Datos!$HP$3:$LT$85,BECO_Datos!$A13,FALSE),0))*EP$2</f>
        <v>0</v>
      </c>
      <c r="EQ14" s="18">
        <f>(HLOOKUP(EQ$6,BECO_Datos!$D$3:$HN$85,BECO_Datos!$A13,FALSE)+IFERROR(HLOOKUP(EQ$6,BECO_Datos!$HP$3:$LT$85,BECO_Datos!$A13,FALSE),0))*EQ$2</f>
        <v>0</v>
      </c>
      <c r="ER14" s="18">
        <f>(HLOOKUP(ER$6,BECO_Datos!$D$3:$HN$85,BECO_Datos!$A13,FALSE)+IFERROR(HLOOKUP(ER$6,BECO_Datos!$HP$3:$LT$85,BECO_Datos!$A13,FALSE),0))*ER$2</f>
        <v>0</v>
      </c>
      <c r="ES14" s="18">
        <f>(HLOOKUP(ES$6,BECO_Datos!$D$3:$HN$85,BECO_Datos!$A13,FALSE)+IFERROR(HLOOKUP(ES$6,BECO_Datos!$HP$3:$LT$85,BECO_Datos!$A13,FALSE),0))*ES$2</f>
        <v>0</v>
      </c>
      <c r="ET14" s="18">
        <f>(HLOOKUP(ET$6,BECO_Datos!$D$3:$HN$85,BECO_Datos!$A13,FALSE)+IFERROR(HLOOKUP(ET$6,BECO_Datos!$HP$3:$LT$85,BECO_Datos!$A13,FALSE),0))*ET$2</f>
        <v>0</v>
      </c>
      <c r="EU14" s="18">
        <f>(HLOOKUP(EU$6,BECO_Datos!$D$3:$HN$85,BECO_Datos!$A13,FALSE)+IFERROR(HLOOKUP(EU$6,BECO_Datos!$HP$3:$LT$85,BECO_Datos!$A13,FALSE),0))*EU$2</f>
        <v>0</v>
      </c>
      <c r="EV14" s="18">
        <f>(HLOOKUP(EV$6,BECO_Datos!$D$3:$HN$85,BECO_Datos!$A13,FALSE)+IFERROR(HLOOKUP(EV$6,BECO_Datos!$HP$3:$LT$85,BECO_Datos!$A13,FALSE),0))*EV$2</f>
        <v>0</v>
      </c>
      <c r="EW14" s="18">
        <f>(HLOOKUP(EW$6,BECO_Datos!$D$3:$HN$85,BECO_Datos!$A13,FALSE)+IFERROR(HLOOKUP(EW$6,BECO_Datos!$HP$3:$LT$85,BECO_Datos!$A13,FALSE),0))*EW$2</f>
        <v>0</v>
      </c>
      <c r="EX14" s="18">
        <f>(HLOOKUP(EX$6,BECO_Datos!$D$3:$HN$85,BECO_Datos!$A13,FALSE)+IFERROR(HLOOKUP(EX$6,BECO_Datos!$HP$3:$LT$85,BECO_Datos!$A13,FALSE),0))*EX$2</f>
        <v>0</v>
      </c>
      <c r="EY14" s="18">
        <f>(HLOOKUP(EY$6,BECO_Datos!$D$3:$HN$85,BECO_Datos!$A13,FALSE)+IFERROR(HLOOKUP(EY$6,BECO_Datos!$HP$3:$LT$85,BECO_Datos!$A13,FALSE),0))*EY$2</f>
        <v>0</v>
      </c>
      <c r="FA14" s="18" t="e">
        <f>(HLOOKUP(FA$6,BECO_Datos!$D$3:$HN$85,BECO_Datos!$A13,FALSE)+IFERROR(HLOOKUP(FA$6,BECO_Datos!$HP$3:$LT$85,BECO_Datos!$A13,FALSE),0))*FA$2</f>
        <v>#N/A</v>
      </c>
      <c r="FB14" s="18" t="e">
        <f>(HLOOKUP(FB$6,BECO_Datos!$D$3:$HN$85,BECO_Datos!$A13,FALSE)+IFERROR(HLOOKUP(FB$6,BECO_Datos!$HP$3:$LT$85,BECO_Datos!$A13,FALSE),0))*FB$2</f>
        <v>#N/A</v>
      </c>
      <c r="FC14" s="18" t="e">
        <f>(HLOOKUP(FC$6,BECO_Datos!$D$3:$HN$85,BECO_Datos!$A13,FALSE)+IFERROR(HLOOKUP(FC$6,BECO_Datos!$HP$3:$LT$85,BECO_Datos!$A13,FALSE),0))*FC$2</f>
        <v>#N/A</v>
      </c>
      <c r="FD14" s="18" t="e">
        <f>(HLOOKUP(FD$6,BECO_Datos!$D$3:$HN$85,BECO_Datos!$A13,FALSE)+IFERROR(HLOOKUP(FD$6,BECO_Datos!$HP$3:$LT$85,BECO_Datos!$A13,FALSE),0))*FD$2</f>
        <v>#N/A</v>
      </c>
      <c r="FE14" s="18" t="e">
        <f>(HLOOKUP(FE$6,BECO_Datos!$D$3:$HN$85,BECO_Datos!$A13,FALSE)+IFERROR(HLOOKUP(FE$6,BECO_Datos!$HP$3:$LT$85,BECO_Datos!$A13,FALSE),0))*FE$2</f>
        <v>#N/A</v>
      </c>
      <c r="FF14" s="18" t="e">
        <f>(HLOOKUP(FF$6,BECO_Datos!$D$3:$HN$85,BECO_Datos!$A13,FALSE)+IFERROR(HLOOKUP(FF$6,BECO_Datos!$HP$3:$LT$85,BECO_Datos!$A13,FALSE),0))*FF$2</f>
        <v>#N/A</v>
      </c>
      <c r="FG14" s="18">
        <f>(HLOOKUP(FG$6,BECO_Datos!$D$3:$HN$85,BECO_Datos!$A13,FALSE)+IFERROR(HLOOKUP(FG$6,BECO_Datos!$HP$3:$LT$85,BECO_Datos!$A13,FALSE),0))*FG$2</f>
        <v>0</v>
      </c>
      <c r="FH14" s="18">
        <f>(HLOOKUP(FH$6,BECO_Datos!$D$3:$HN$85,BECO_Datos!$A13,FALSE)+IFERROR(HLOOKUP(FH$6,BECO_Datos!$HP$3:$LT$85,BECO_Datos!$A13,FALSE),0))*FH$2</f>
        <v>0</v>
      </c>
      <c r="FI14" s="18">
        <f>(HLOOKUP(FI$6,BECO_Datos!$D$3:$HN$85,BECO_Datos!$A13,FALSE)+IFERROR(HLOOKUP(FI$6,BECO_Datos!$HP$3:$LT$85,BECO_Datos!$A13,FALSE),0))*FI$2</f>
        <v>0</v>
      </c>
      <c r="FJ14" s="18">
        <f>(HLOOKUP(FJ$6,BECO_Datos!$D$3:$HN$85,BECO_Datos!$A13,FALSE)+IFERROR(HLOOKUP(FJ$6,BECO_Datos!$HP$3:$LT$85,BECO_Datos!$A13,FALSE),0))*FJ$2</f>
        <v>0</v>
      </c>
      <c r="FK14" s="18">
        <f>(HLOOKUP(FK$6,BECO_Datos!$D$3:$HN$85,BECO_Datos!$A13,FALSE)+IFERROR(HLOOKUP(FK$6,BECO_Datos!$HP$3:$LT$85,BECO_Datos!$A13,FALSE),0))*FK$2</f>
        <v>0</v>
      </c>
      <c r="FL14" s="18">
        <f>(HLOOKUP(FL$6,BECO_Datos!$D$3:$HN$85,BECO_Datos!$A13,FALSE)+IFERROR(HLOOKUP(FL$6,BECO_Datos!$HP$3:$LT$85,BECO_Datos!$A13,FALSE),0))*FL$2</f>
        <v>0</v>
      </c>
      <c r="FM14" s="18">
        <f>(HLOOKUP(FM$6,BECO_Datos!$D$3:$HN$85,BECO_Datos!$A13,FALSE)+IFERROR(HLOOKUP(FM$6,BECO_Datos!$HP$3:$LT$85,BECO_Datos!$A13,FALSE),0))*FM$2</f>
        <v>0</v>
      </c>
      <c r="FN14" s="18">
        <f>(HLOOKUP(FN$6,BECO_Datos!$D$3:$HN$85,BECO_Datos!$A13,FALSE)+IFERROR(HLOOKUP(FN$6,BECO_Datos!$HP$3:$LT$85,BECO_Datos!$A13,FALSE),0))*FN$2</f>
        <v>0</v>
      </c>
      <c r="FO14" s="18">
        <f>(HLOOKUP(FO$6,BECO_Datos!$D$3:$HN$85,BECO_Datos!$A13,FALSE)+IFERROR(HLOOKUP(FO$6,BECO_Datos!$HP$3:$LT$85,BECO_Datos!$A13,FALSE),0))*FO$2</f>
        <v>0</v>
      </c>
      <c r="FP14" s="18">
        <f>(HLOOKUP(FP$6,BECO_Datos!$D$3:$HN$85,BECO_Datos!$A13,FALSE)+IFERROR(HLOOKUP(FP$6,BECO_Datos!$HP$3:$LT$85,BECO_Datos!$A13,FALSE),0))*FP$2</f>
        <v>0</v>
      </c>
      <c r="FR14" s="18" t="e">
        <f>(HLOOKUP(FR$6,BECO_Datos!$D$3:$HN$85,BECO_Datos!$A13,FALSE)+IFERROR(HLOOKUP(FR$6,BECO_Datos!$HP$3:$LT$85,BECO_Datos!$A13,FALSE),0))*FR$2</f>
        <v>#N/A</v>
      </c>
      <c r="FS14" s="18" t="e">
        <f>(HLOOKUP(FS$6,BECO_Datos!$D$3:$HN$85,BECO_Datos!$A13,FALSE)+IFERROR(HLOOKUP(FS$6,BECO_Datos!$HP$3:$LT$85,BECO_Datos!$A13,FALSE),0))*FS$2</f>
        <v>#N/A</v>
      </c>
      <c r="FT14" s="18" t="e">
        <f>(HLOOKUP(FT$6,BECO_Datos!$D$3:$HN$85,BECO_Datos!$A13,FALSE)+IFERROR(HLOOKUP(FT$6,BECO_Datos!$HP$3:$LT$85,BECO_Datos!$A13,FALSE),0))*FT$2</f>
        <v>#N/A</v>
      </c>
      <c r="FU14" s="18" t="e">
        <f>(HLOOKUP(FU$6,BECO_Datos!$D$3:$HN$85,BECO_Datos!$A13,FALSE)+IFERROR(HLOOKUP(FU$6,BECO_Datos!$HP$3:$LT$85,BECO_Datos!$A13,FALSE),0))*FU$2</f>
        <v>#N/A</v>
      </c>
      <c r="FV14" s="18" t="e">
        <f>(HLOOKUP(FV$6,BECO_Datos!$D$3:$HN$85,BECO_Datos!$A13,FALSE)+IFERROR(HLOOKUP(FV$6,BECO_Datos!$HP$3:$LT$85,BECO_Datos!$A13,FALSE),0))*FV$2</f>
        <v>#N/A</v>
      </c>
      <c r="FW14" s="18" t="e">
        <f>(HLOOKUP(FW$6,BECO_Datos!$D$3:$HN$85,BECO_Datos!$A13,FALSE)+IFERROR(HLOOKUP(FW$6,BECO_Datos!$HP$3:$LT$85,BECO_Datos!$A13,FALSE),0))*FW$2</f>
        <v>#N/A</v>
      </c>
      <c r="FX14" s="18">
        <f>(HLOOKUP(FX$6,BECO_Datos!$D$3:$HN$85,BECO_Datos!$A13,FALSE)+IFERROR(HLOOKUP(FX$6,BECO_Datos!$HP$3:$LT$85,BECO_Datos!$A13,FALSE),0))*FX$2</f>
        <v>0</v>
      </c>
      <c r="FY14" s="18">
        <f>(HLOOKUP(FY$6,BECO_Datos!$D$3:$HN$85,BECO_Datos!$A13,FALSE)+IFERROR(HLOOKUP(FY$6,BECO_Datos!$HP$3:$LT$85,BECO_Datos!$A13,FALSE),0))*FY$2</f>
        <v>0</v>
      </c>
      <c r="FZ14" s="18">
        <f>(HLOOKUP(FZ$6,BECO_Datos!$D$3:$HN$85,BECO_Datos!$A13,FALSE)+IFERROR(HLOOKUP(FZ$6,BECO_Datos!$HP$3:$LT$85,BECO_Datos!$A13,FALSE),0))*FZ$2</f>
        <v>0</v>
      </c>
      <c r="GA14" s="18">
        <f>(HLOOKUP(GA$6,BECO_Datos!$D$3:$HN$85,BECO_Datos!$A13,FALSE)+IFERROR(HLOOKUP(GA$6,BECO_Datos!$HP$3:$LT$85,BECO_Datos!$A13,FALSE),0))*GA$2</f>
        <v>0</v>
      </c>
      <c r="GB14" s="18">
        <f>(HLOOKUP(GB$6,BECO_Datos!$D$3:$HN$85,BECO_Datos!$A13,FALSE)+IFERROR(HLOOKUP(GB$6,BECO_Datos!$HP$3:$LT$85,BECO_Datos!$A13,FALSE),0))*GB$2</f>
        <v>0</v>
      </c>
      <c r="GC14" s="18">
        <f>(HLOOKUP(GC$6,BECO_Datos!$D$3:$HN$85,BECO_Datos!$A13,FALSE)+IFERROR(HLOOKUP(GC$6,BECO_Datos!$HP$3:$LT$85,BECO_Datos!$A13,FALSE),0))*GC$2</f>
        <v>0</v>
      </c>
      <c r="GD14" s="18">
        <f>(HLOOKUP(GD$6,BECO_Datos!$D$3:$HN$85,BECO_Datos!$A13,FALSE)+IFERROR(HLOOKUP(GD$6,BECO_Datos!$HP$3:$LT$85,BECO_Datos!$A13,FALSE),0))*GD$2</f>
        <v>0</v>
      </c>
      <c r="GE14" s="18">
        <f>(HLOOKUP(GE$6,BECO_Datos!$D$3:$HN$85,BECO_Datos!$A13,FALSE)+IFERROR(HLOOKUP(GE$6,BECO_Datos!$HP$3:$LT$85,BECO_Datos!$A13,FALSE),0))*GE$2</f>
        <v>0</v>
      </c>
      <c r="GF14" s="18">
        <f>(HLOOKUP(GF$6,BECO_Datos!$D$3:$HN$85,BECO_Datos!$A13,FALSE)+IFERROR(HLOOKUP(GF$6,BECO_Datos!$HP$3:$LT$85,BECO_Datos!$A13,FALSE),0))*GF$2</f>
        <v>0</v>
      </c>
      <c r="GG14" s="18">
        <f>(HLOOKUP(GG$6,BECO_Datos!$D$3:$HN$85,BECO_Datos!$A13,FALSE)+IFERROR(HLOOKUP(GG$6,BECO_Datos!$HP$3:$LT$85,BECO_Datos!$A13,FALSE),0))*GG$2</f>
        <v>0</v>
      </c>
      <c r="GI14" s="18" t="e">
        <f>(HLOOKUP(GI$6,BECO_Datos!$D$3:$HN$85,BECO_Datos!$A13,FALSE)+IFERROR(HLOOKUP(GI$6,BECO_Datos!$HP$3:$LT$85,BECO_Datos!$A13,FALSE),0))*GI$2</f>
        <v>#N/A</v>
      </c>
      <c r="GJ14" s="18" t="e">
        <f>(HLOOKUP(GJ$6,BECO_Datos!$D$3:$HN$85,BECO_Datos!$A13,FALSE)+IFERROR(HLOOKUP(GJ$6,BECO_Datos!$HP$3:$LT$85,BECO_Datos!$A13,FALSE),0))*GJ$2</f>
        <v>#N/A</v>
      </c>
      <c r="GK14" s="18" t="e">
        <f>(HLOOKUP(GK$6,BECO_Datos!$D$3:$HN$85,BECO_Datos!$A13,FALSE)+IFERROR(HLOOKUP(GK$6,BECO_Datos!$HP$3:$LT$85,BECO_Datos!$A13,FALSE),0))*GK$2</f>
        <v>#N/A</v>
      </c>
      <c r="GL14" s="18" t="e">
        <f>(HLOOKUP(GL$6,BECO_Datos!$D$3:$HN$85,BECO_Datos!$A13,FALSE)+IFERROR(HLOOKUP(GL$6,BECO_Datos!$HP$3:$LT$85,BECO_Datos!$A13,FALSE),0))*GL$2</f>
        <v>#N/A</v>
      </c>
      <c r="GM14" s="18" t="e">
        <f>(HLOOKUP(GM$6,BECO_Datos!$D$3:$HN$85,BECO_Datos!$A13,FALSE)+IFERROR(HLOOKUP(GM$6,BECO_Datos!$HP$3:$LT$85,BECO_Datos!$A13,FALSE),0))*GM$2</f>
        <v>#N/A</v>
      </c>
      <c r="GN14" s="18" t="e">
        <f>(HLOOKUP(GN$6,BECO_Datos!$D$3:$HN$85,BECO_Datos!$A13,FALSE)+IFERROR(HLOOKUP(GN$6,BECO_Datos!$HP$3:$LT$85,BECO_Datos!$A13,FALSE),0))*GN$2</f>
        <v>#N/A</v>
      </c>
      <c r="GO14" s="18">
        <f>(HLOOKUP(GO$6,BECO_Datos!$D$3:$HN$85,BECO_Datos!$A13,FALSE)+IFERROR(HLOOKUP(GO$6,BECO_Datos!$HP$3:$LT$85,BECO_Datos!$A13,FALSE),0))*GO$2</f>
        <v>0</v>
      </c>
      <c r="GP14" s="18">
        <f>(HLOOKUP(GP$6,BECO_Datos!$D$3:$HN$85,BECO_Datos!$A13,FALSE)+IFERROR(HLOOKUP(GP$6,BECO_Datos!$HP$3:$LT$85,BECO_Datos!$A13,FALSE),0))*GP$2</f>
        <v>0</v>
      </c>
      <c r="GQ14" s="18">
        <f>(HLOOKUP(GQ$6,BECO_Datos!$D$3:$HN$85,BECO_Datos!$A13,FALSE)+IFERROR(HLOOKUP(GQ$6,BECO_Datos!$HP$3:$LT$85,BECO_Datos!$A13,FALSE),0))*GQ$2</f>
        <v>0</v>
      </c>
      <c r="GR14" s="18">
        <f>(HLOOKUP(GR$6,BECO_Datos!$D$3:$HN$85,BECO_Datos!$A13,FALSE)+IFERROR(HLOOKUP(GR$6,BECO_Datos!$HP$3:$LT$85,BECO_Datos!$A13,FALSE),0))*GR$2</f>
        <v>0</v>
      </c>
      <c r="GS14" s="18">
        <f>(HLOOKUP(GS$6,BECO_Datos!$D$3:$HN$85,BECO_Datos!$A13,FALSE)+IFERROR(HLOOKUP(GS$6,BECO_Datos!$HP$3:$LT$85,BECO_Datos!$A13,FALSE),0))*GS$2</f>
        <v>0</v>
      </c>
      <c r="GT14" s="18">
        <f>(HLOOKUP(GT$6,BECO_Datos!$D$3:$HN$85,BECO_Datos!$A13,FALSE)+IFERROR(HLOOKUP(GT$6,BECO_Datos!$HP$3:$LT$85,BECO_Datos!$A13,FALSE),0))*GT$2</f>
        <v>0</v>
      </c>
      <c r="GU14" s="18">
        <f>(HLOOKUP(GU$6,BECO_Datos!$D$3:$HN$85,BECO_Datos!$A13,FALSE)+IFERROR(HLOOKUP(GU$6,BECO_Datos!$HP$3:$LT$85,BECO_Datos!$A13,FALSE),0))*GU$2</f>
        <v>0</v>
      </c>
      <c r="GV14" s="18">
        <f>(HLOOKUP(GV$6,BECO_Datos!$D$3:$HN$85,BECO_Datos!$A13,FALSE)+IFERROR(HLOOKUP(GV$6,BECO_Datos!$HP$3:$LT$85,BECO_Datos!$A13,FALSE),0))*GV$2</f>
        <v>0</v>
      </c>
      <c r="GW14" s="18">
        <f>(HLOOKUP(GW$6,BECO_Datos!$D$3:$HN$85,BECO_Datos!$A13,FALSE)+IFERROR(HLOOKUP(GW$6,BECO_Datos!$HP$3:$LT$85,BECO_Datos!$A13,FALSE),0))*GW$2</f>
        <v>0</v>
      </c>
      <c r="GX14" s="18">
        <f>(HLOOKUP(GX$6,BECO_Datos!$D$3:$HN$85,BECO_Datos!$A13,FALSE)+IFERROR(HLOOKUP(GX$6,BECO_Datos!$HP$3:$LT$85,BECO_Datos!$A13,FALSE),0))*GX$2</f>
        <v>0</v>
      </c>
      <c r="GZ14" s="18" t="e">
        <f>(HLOOKUP(GZ$6,BECO_Datos!$D$3:$HN$85,BECO_Datos!$A13,FALSE)+IFERROR(HLOOKUP(GZ$6,BECO_Datos!$HP$3:$LT$85,BECO_Datos!$A13,FALSE),0))*GZ$2</f>
        <v>#N/A</v>
      </c>
      <c r="HA14" s="18" t="e">
        <f>(HLOOKUP(HA$6,BECO_Datos!$D$3:$HN$85,BECO_Datos!$A13,FALSE)+IFERROR(HLOOKUP(HA$6,BECO_Datos!$HP$3:$LT$85,BECO_Datos!$A13,FALSE),0))*HA$2</f>
        <v>#N/A</v>
      </c>
      <c r="HB14" s="18" t="e">
        <f>(HLOOKUP(HB$6,BECO_Datos!$D$3:$HN$85,BECO_Datos!$A13,FALSE)+IFERROR(HLOOKUP(HB$6,BECO_Datos!$HP$3:$LT$85,BECO_Datos!$A13,FALSE),0))*HB$2</f>
        <v>#N/A</v>
      </c>
      <c r="HC14" s="18" t="e">
        <f>(HLOOKUP(HC$6,BECO_Datos!$D$3:$HN$85,BECO_Datos!$A13,FALSE)+IFERROR(HLOOKUP(HC$6,BECO_Datos!$HP$3:$LT$85,BECO_Datos!$A13,FALSE),0))*HC$2</f>
        <v>#N/A</v>
      </c>
      <c r="HD14" s="18" t="e">
        <f>(HLOOKUP(HD$6,BECO_Datos!$D$3:$HN$85,BECO_Datos!$A13,FALSE)+IFERROR(HLOOKUP(HD$6,BECO_Datos!$HP$3:$LT$85,BECO_Datos!$A13,FALSE),0))*HD$2</f>
        <v>#N/A</v>
      </c>
      <c r="HE14" s="18" t="e">
        <f>(HLOOKUP(HE$6,BECO_Datos!$D$3:$HN$85,BECO_Datos!$A13,FALSE)+IFERROR(HLOOKUP(HE$6,BECO_Datos!$HP$3:$LT$85,BECO_Datos!$A13,FALSE),0))*HE$2</f>
        <v>#N/A</v>
      </c>
      <c r="HF14" s="18">
        <f>(HLOOKUP(HF$6,BECO_Datos!$D$3:$HN$85,BECO_Datos!$A13,FALSE)+IFERROR(HLOOKUP(HF$6,BECO_Datos!$HP$3:$LT$85,BECO_Datos!$A13,FALSE),0))*HF$2</f>
        <v>-0.14649574021973824</v>
      </c>
      <c r="HG14" s="18">
        <f>(HLOOKUP(HG$6,BECO_Datos!$D$3:$HN$85,BECO_Datos!$A13,FALSE)+IFERROR(HLOOKUP(HG$6,BECO_Datos!$HP$3:$LT$85,BECO_Datos!$A13,FALSE),0))*HG$2</f>
        <v>-0.55347898397336215</v>
      </c>
      <c r="HH14" s="18">
        <f>(HLOOKUP(HH$6,BECO_Datos!$D$3:$HN$85,BECO_Datos!$A13,FALSE)+IFERROR(HLOOKUP(HH$6,BECO_Datos!$HP$3:$LT$85,BECO_Datos!$A13,FALSE),0))*HH$2</f>
        <v>-0.10324328757894083</v>
      </c>
      <c r="HI14" s="18">
        <f>(HLOOKUP(HI$6,BECO_Datos!$D$3:$HN$85,BECO_Datos!$A13,FALSE)+IFERROR(HLOOKUP(HI$6,BECO_Datos!$HP$3:$LT$85,BECO_Datos!$A13,FALSE),0))*HI$2</f>
        <v>-54.289694642170588</v>
      </c>
      <c r="HJ14" s="18">
        <f>(HLOOKUP(HJ$6,BECO_Datos!$D$3:$HN$85,BECO_Datos!$A13,FALSE)+IFERROR(HLOOKUP(HJ$6,BECO_Datos!$HP$3:$LT$85,BECO_Datos!$A13,FALSE),0))*HJ$2</f>
        <v>-94.194509630847364</v>
      </c>
      <c r="HK14" s="18">
        <f>(HLOOKUP(HK$6,BECO_Datos!$D$3:$HN$85,BECO_Datos!$A13,FALSE)+IFERROR(HLOOKUP(HK$6,BECO_Datos!$HP$3:$LT$85,BECO_Datos!$A13,FALSE),0))*HK$2</f>
        <v>-0.96422613118563116</v>
      </c>
      <c r="HL14" s="18">
        <f>(HLOOKUP(HL$6,BECO_Datos!$D$3:$HN$85,BECO_Datos!$A13,FALSE)+IFERROR(HLOOKUP(HL$6,BECO_Datos!$HP$3:$LT$85,BECO_Datos!$A13,FALSE),0))*HL$2</f>
        <v>-41.220277396686683</v>
      </c>
      <c r="HM14" s="18">
        <f>(HLOOKUP(HM$6,BECO_Datos!$D$3:$HN$85,BECO_Datos!$A13,FALSE)+IFERROR(HLOOKUP(HM$6,BECO_Datos!$HP$3:$LT$85,BECO_Datos!$A13,FALSE),0))*HM$2</f>
        <v>-39.006766199686538</v>
      </c>
      <c r="HN14" s="18">
        <f>(HLOOKUP(HN$6,BECO_Datos!$D$3:$HN$85,BECO_Datos!$A13,FALSE)+IFERROR(HLOOKUP(HN$6,BECO_Datos!$HP$3:$LT$85,BECO_Datos!$A13,FALSE),0))*HN$2</f>
        <v>-31.270030501716192</v>
      </c>
      <c r="HO14" s="18">
        <f>(HLOOKUP(HO$6,BECO_Datos!$D$3:$HN$85,BECO_Datos!$A13,FALSE)+IFERROR(HLOOKUP(HO$6,BECO_Datos!$HP$3:$LT$85,BECO_Datos!$A13,FALSE),0))*HO$2</f>
        <v>-295.49348637666844</v>
      </c>
      <c r="HQ14" s="18" t="e">
        <f>(HLOOKUP(HQ$6,BECO_Datos!$D$3:$HN$85,BECO_Datos!$A13,FALSE)+IFERROR(HLOOKUP(HQ$6,BECO_Datos!$HP$3:$LT$85,BECO_Datos!$A13,FALSE),0))*HQ$2</f>
        <v>#N/A</v>
      </c>
      <c r="HR14" s="18" t="e">
        <f>(HLOOKUP(HR$6,BECO_Datos!$D$3:$HN$85,BECO_Datos!$A13,FALSE)+IFERROR(HLOOKUP(HR$6,BECO_Datos!$HP$3:$LT$85,BECO_Datos!$A13,FALSE),0))*HR$2</f>
        <v>#N/A</v>
      </c>
      <c r="HS14" s="18" t="e">
        <f>(HLOOKUP(HS$6,BECO_Datos!$D$3:$HN$85,BECO_Datos!$A13,FALSE)+IFERROR(HLOOKUP(HS$6,BECO_Datos!$HP$3:$LT$85,BECO_Datos!$A13,FALSE),0))*HS$2</f>
        <v>#N/A</v>
      </c>
      <c r="HT14" s="18" t="e">
        <f>(HLOOKUP(HT$6,BECO_Datos!$D$3:$HN$85,BECO_Datos!$A13,FALSE)+IFERROR(HLOOKUP(HT$6,BECO_Datos!$HP$3:$LT$85,BECO_Datos!$A13,FALSE),0))*HT$2</f>
        <v>#N/A</v>
      </c>
      <c r="HU14" s="18" t="e">
        <f>(HLOOKUP(HU$6,BECO_Datos!$D$3:$HN$85,BECO_Datos!$A13,FALSE)+IFERROR(HLOOKUP(HU$6,BECO_Datos!$HP$3:$LT$85,BECO_Datos!$A13,FALSE),0))*HU$2</f>
        <v>#N/A</v>
      </c>
      <c r="HV14" s="18" t="e">
        <f>(HLOOKUP(HV$6,BECO_Datos!$D$3:$HN$85,BECO_Datos!$A13,FALSE)+IFERROR(HLOOKUP(HV$6,BECO_Datos!$HP$3:$LT$85,BECO_Datos!$A13,FALSE),0))*HV$2</f>
        <v>#N/A</v>
      </c>
      <c r="HW14" s="18">
        <f>(HLOOKUP(HW$6,BECO_Datos!$D$3:$HN$85,BECO_Datos!$A13,FALSE)+IFERROR(HLOOKUP(HW$6,BECO_Datos!$HP$3:$LT$85,BECO_Datos!$A13,FALSE),0))*HW$2</f>
        <v>0</v>
      </c>
      <c r="HX14" s="18">
        <f>(HLOOKUP(HX$6,BECO_Datos!$D$3:$HN$85,BECO_Datos!$A13,FALSE)+IFERROR(HLOOKUP(HX$6,BECO_Datos!$HP$3:$LT$85,BECO_Datos!$A13,FALSE),0))*HX$2</f>
        <v>0</v>
      </c>
      <c r="HY14" s="18">
        <f>(HLOOKUP(HY$6,BECO_Datos!$D$3:$HN$85,BECO_Datos!$A13,FALSE)+IFERROR(HLOOKUP(HY$6,BECO_Datos!$HP$3:$LT$85,BECO_Datos!$A13,FALSE),0))*HY$2</f>
        <v>0</v>
      </c>
      <c r="HZ14" s="18">
        <f>(HLOOKUP(HZ$6,BECO_Datos!$D$3:$HN$85,BECO_Datos!$A13,FALSE)+IFERROR(HLOOKUP(HZ$6,BECO_Datos!$HP$3:$LT$85,BECO_Datos!$A13,FALSE),0))*HZ$2</f>
        <v>0</v>
      </c>
      <c r="IA14" s="18">
        <f>(HLOOKUP(IA$6,BECO_Datos!$D$3:$HN$85,BECO_Datos!$A13,FALSE)+IFERROR(HLOOKUP(IA$6,BECO_Datos!$HP$3:$LT$85,BECO_Datos!$A13,FALSE),0))*IA$2</f>
        <v>0</v>
      </c>
      <c r="IB14" s="18">
        <f>(HLOOKUP(IB$6,BECO_Datos!$D$3:$HN$85,BECO_Datos!$A13,FALSE)+IFERROR(HLOOKUP(IB$6,BECO_Datos!$HP$3:$LT$85,BECO_Datos!$A13,FALSE),0))*IB$2</f>
        <v>0</v>
      </c>
      <c r="IC14" s="18">
        <f>(HLOOKUP(IC$6,BECO_Datos!$D$3:$HN$85,BECO_Datos!$A13,FALSE)+IFERROR(HLOOKUP(IC$6,BECO_Datos!$HP$3:$LT$85,BECO_Datos!$A13,FALSE),0))*IC$2</f>
        <v>0</v>
      </c>
      <c r="ID14" s="18">
        <f>(HLOOKUP(ID$6,BECO_Datos!$D$3:$HN$85,BECO_Datos!$A13,FALSE)+IFERROR(HLOOKUP(ID$6,BECO_Datos!$HP$3:$LT$85,BECO_Datos!$A13,FALSE),0))*ID$2</f>
        <v>0</v>
      </c>
      <c r="IE14" s="18">
        <f>(HLOOKUP(IE$6,BECO_Datos!$D$3:$HN$85,BECO_Datos!$A13,FALSE)+IFERROR(HLOOKUP(IE$6,BECO_Datos!$HP$3:$LT$85,BECO_Datos!$A13,FALSE),0))*IE$2</f>
        <v>0</v>
      </c>
      <c r="IF14" s="18">
        <f>(HLOOKUP(IF$6,BECO_Datos!$D$3:$HN$85,BECO_Datos!$A13,FALSE)+IFERROR(HLOOKUP(IF$6,BECO_Datos!$HP$3:$LT$85,BECO_Datos!$A13,FALSE),0))*IF$2</f>
        <v>0</v>
      </c>
      <c r="IH14" s="18" t="e">
        <f>(HLOOKUP(IH$6,BECO_Datos!$D$3:$HN$85,BECO_Datos!$A13,FALSE)+IFERROR(HLOOKUP(IH$6,BECO_Datos!$HP$3:$LT$85,BECO_Datos!$A13,FALSE),0))*IH$2</f>
        <v>#N/A</v>
      </c>
      <c r="II14" s="18" t="e">
        <f>(HLOOKUP(II$6,BECO_Datos!$D$3:$HN$85,BECO_Datos!$A13,FALSE)+IFERROR(HLOOKUP(II$6,BECO_Datos!$HP$3:$LT$85,BECO_Datos!$A13,FALSE),0))*II$2</f>
        <v>#N/A</v>
      </c>
      <c r="IJ14" s="18" t="e">
        <f>(HLOOKUP(IJ$6,BECO_Datos!$D$3:$HN$85,BECO_Datos!$A13,FALSE)+IFERROR(HLOOKUP(IJ$6,BECO_Datos!$HP$3:$LT$85,BECO_Datos!$A13,FALSE),0))*IJ$2</f>
        <v>#N/A</v>
      </c>
      <c r="IK14" s="18" t="e">
        <f>(HLOOKUP(IK$6,BECO_Datos!$D$3:$HN$85,BECO_Datos!$A13,FALSE)+IFERROR(HLOOKUP(IK$6,BECO_Datos!$HP$3:$LT$85,BECO_Datos!$A13,FALSE),0))*IK$2</f>
        <v>#N/A</v>
      </c>
      <c r="IL14" s="18" t="e">
        <f>(HLOOKUP(IL$6,BECO_Datos!$D$3:$HN$85,BECO_Datos!$A13,FALSE)+IFERROR(HLOOKUP(IL$6,BECO_Datos!$HP$3:$LT$85,BECO_Datos!$A13,FALSE),0))*IL$2</f>
        <v>#N/A</v>
      </c>
      <c r="IM14" s="18" t="e">
        <f>(HLOOKUP(IM$6,BECO_Datos!$D$3:$HN$85,BECO_Datos!$A13,FALSE)+IFERROR(HLOOKUP(IM$6,BECO_Datos!$HP$3:$LT$85,BECO_Datos!$A13,FALSE),0))*IM$2</f>
        <v>#N/A</v>
      </c>
      <c r="IN14" s="18">
        <f>(HLOOKUP(IN$6,BECO_Datos!$D$3:$HN$85,BECO_Datos!$A13,FALSE)+IFERROR(HLOOKUP(IN$6,BECO_Datos!$HP$3:$LT$85,BECO_Datos!$A13,FALSE),0))*IN$2</f>
        <v>827.61076311779891</v>
      </c>
      <c r="IO14" s="18">
        <f>(HLOOKUP(IO$6,BECO_Datos!$D$3:$HN$85,BECO_Datos!$A13,FALSE)+IFERROR(HLOOKUP(IO$6,BECO_Datos!$HP$3:$LT$85,BECO_Datos!$A13,FALSE),0))*IO$2</f>
        <v>796.34845829320727</v>
      </c>
      <c r="IP14" s="18">
        <f>(HLOOKUP(IP$6,BECO_Datos!$D$3:$HN$85,BECO_Datos!$A13,FALSE)+IFERROR(HLOOKUP(IP$6,BECO_Datos!$HP$3:$LT$85,BECO_Datos!$A13,FALSE),0))*IP$2</f>
        <v>698.9085328933794</v>
      </c>
      <c r="IQ14" s="18">
        <f>(HLOOKUP(IQ$6,BECO_Datos!$D$3:$HN$85,BECO_Datos!$A13,FALSE)+IFERROR(HLOOKUP(IQ$6,BECO_Datos!$HP$3:$LT$85,BECO_Datos!$A13,FALSE),0))*IQ$2</f>
        <v>1286.7061747102325</v>
      </c>
      <c r="IR14" s="18">
        <f>(HLOOKUP(IR$6,BECO_Datos!$D$3:$HN$85,BECO_Datos!$A13,FALSE)+IFERROR(HLOOKUP(IR$6,BECO_Datos!$HP$3:$LT$85,BECO_Datos!$A13,FALSE),0))*IR$2</f>
        <v>1381.6696512613933</v>
      </c>
      <c r="IS14" s="18">
        <f>(HLOOKUP(IS$6,BECO_Datos!$D$3:$HN$85,BECO_Datos!$A13,FALSE)+IFERROR(HLOOKUP(IS$6,BECO_Datos!$HP$3:$LT$85,BECO_Datos!$A13,FALSE),0))*IS$2</f>
        <v>845.27664404127302</v>
      </c>
      <c r="IT14" s="18">
        <f>(HLOOKUP(IT$6,BECO_Datos!$D$3:$HN$85,BECO_Datos!$A13,FALSE)+IFERROR(HLOOKUP(IT$6,BECO_Datos!$HP$3:$LT$85,BECO_Datos!$A13,FALSE),0))*IT$2</f>
        <v>1032.2999200507313</v>
      </c>
      <c r="IU14" s="18">
        <f>(HLOOKUP(IU$6,BECO_Datos!$D$3:$HN$85,BECO_Datos!$A13,FALSE)+IFERROR(HLOOKUP(IU$6,BECO_Datos!$HP$3:$LT$85,BECO_Datos!$A13,FALSE),0))*IU$2</f>
        <v>1498.2105055812565</v>
      </c>
      <c r="IV14" s="18">
        <f>(HLOOKUP(IV$6,BECO_Datos!$D$3:$HN$85,BECO_Datos!$A13,FALSE)+IFERROR(HLOOKUP(IV$6,BECO_Datos!$HP$3:$LT$85,BECO_Datos!$A13,FALSE),0))*IV$2</f>
        <v>1637.4584316534831</v>
      </c>
      <c r="IW14" s="18">
        <f>(HLOOKUP(IW$6,BECO_Datos!$D$3:$HN$85,BECO_Datos!$A13,FALSE)+IFERROR(HLOOKUP(IW$6,BECO_Datos!$HP$3:$LT$85,BECO_Datos!$A13,FALSE),0))*IW$2</f>
        <v>1829.0633697016347</v>
      </c>
      <c r="IY14" s="18" t="e">
        <f>(HLOOKUP(IY$6,BECO_Datos!$D$3:$HN$85,BECO_Datos!$A13,FALSE)+IFERROR(HLOOKUP(IY$6,BECO_Datos!$HP$3:$LT$85,BECO_Datos!$A13,FALSE),0))*IY$2</f>
        <v>#N/A</v>
      </c>
      <c r="IZ14" s="18" t="e">
        <f>(HLOOKUP(IZ$6,BECO_Datos!$D$3:$HN$85,BECO_Datos!$A13,FALSE)+IFERROR(HLOOKUP(IZ$6,BECO_Datos!$HP$3:$LT$85,BECO_Datos!$A13,FALSE),0))*IZ$2</f>
        <v>#N/A</v>
      </c>
      <c r="JA14" s="18" t="e">
        <f>(HLOOKUP(JA$6,BECO_Datos!$D$3:$HN$85,BECO_Datos!$A13,FALSE)+IFERROR(HLOOKUP(JA$6,BECO_Datos!$HP$3:$LT$85,BECO_Datos!$A13,FALSE),0))*JA$2</f>
        <v>#N/A</v>
      </c>
      <c r="JB14" s="18" t="e">
        <f>(HLOOKUP(JB$6,BECO_Datos!$D$3:$HN$85,BECO_Datos!$A13,FALSE)+IFERROR(HLOOKUP(JB$6,BECO_Datos!$HP$3:$LT$85,BECO_Datos!$A13,FALSE),0))*JB$2</f>
        <v>#N/A</v>
      </c>
      <c r="JC14" s="18" t="e">
        <f>(HLOOKUP(JC$6,BECO_Datos!$D$3:$HN$85,BECO_Datos!$A13,FALSE)+IFERROR(HLOOKUP(JC$6,BECO_Datos!$HP$3:$LT$85,BECO_Datos!$A13,FALSE),0))*JC$2</f>
        <v>#N/A</v>
      </c>
      <c r="JD14" s="18" t="e">
        <f>(HLOOKUP(JD$6,BECO_Datos!$D$3:$HN$85,BECO_Datos!$A13,FALSE)+IFERROR(HLOOKUP(JD$6,BECO_Datos!$HP$3:$LT$85,BECO_Datos!$A13,FALSE),0))*JD$2</f>
        <v>#N/A</v>
      </c>
      <c r="JE14" s="18">
        <f>(HLOOKUP(JE$6,BECO_Datos!$D$3:$HN$85,BECO_Datos!$A13,FALSE)+IFERROR(HLOOKUP(JE$6,BECO_Datos!$HP$3:$LT$85,BECO_Datos!$A13,FALSE),0))*JE$2</f>
        <v>-14.385934457036845</v>
      </c>
      <c r="JF14" s="18">
        <f>(HLOOKUP(JF$6,BECO_Datos!$D$3:$HN$85,BECO_Datos!$A13,FALSE)+IFERROR(HLOOKUP(JF$6,BECO_Datos!$HP$3:$LT$85,BECO_Datos!$A13,FALSE),0))*JF$2</f>
        <v>-10.188797088084925</v>
      </c>
      <c r="JG14" s="18">
        <f>(HLOOKUP(JG$6,BECO_Datos!$D$3:$HN$85,BECO_Datos!$A13,FALSE)+IFERROR(HLOOKUP(JG$6,BECO_Datos!$HP$3:$LT$85,BECO_Datos!$A13,FALSE),0))*JG$2</f>
        <v>-5.612238719156502</v>
      </c>
      <c r="JH14" s="18">
        <f>(HLOOKUP(JH$6,BECO_Datos!$D$3:$HN$85,BECO_Datos!$A13,FALSE)+IFERROR(HLOOKUP(JH$6,BECO_Datos!$HP$3:$LT$85,BECO_Datos!$A13,FALSE),0))*JH$2</f>
        <v>-27.618427319878471</v>
      </c>
      <c r="JI14" s="18">
        <f>(HLOOKUP(JI$6,BECO_Datos!$D$3:$HN$85,BECO_Datos!$A13,FALSE)+IFERROR(HLOOKUP(JI$6,BECO_Datos!$HP$3:$LT$85,BECO_Datos!$A13,FALSE),0))*JI$2</f>
        <v>-50.712441421722644</v>
      </c>
      <c r="JJ14" s="18">
        <f>(HLOOKUP(JJ$6,BECO_Datos!$D$3:$HN$85,BECO_Datos!$A13,FALSE)+IFERROR(HLOOKUP(JJ$6,BECO_Datos!$HP$3:$LT$85,BECO_Datos!$A13,FALSE),0))*JJ$2</f>
        <v>-40.043228361883138</v>
      </c>
      <c r="JK14" s="18">
        <f>(HLOOKUP(JK$6,BECO_Datos!$D$3:$HN$85,BECO_Datos!$A13,FALSE)+IFERROR(HLOOKUP(JK$6,BECO_Datos!$HP$3:$LT$85,BECO_Datos!$A13,FALSE),0))*JK$2</f>
        <v>-58.734367392011038</v>
      </c>
      <c r="JL14" s="18">
        <f>(HLOOKUP(JL$6,BECO_Datos!$D$3:$HN$85,BECO_Datos!$A13,FALSE)+IFERROR(HLOOKUP(JL$6,BECO_Datos!$HP$3:$LT$85,BECO_Datos!$A13,FALSE),0))*JL$2</f>
        <v>-39.864549779941335</v>
      </c>
      <c r="JM14" s="18">
        <f>(HLOOKUP(JM$6,BECO_Datos!$D$3:$HN$85,BECO_Datos!$A13,FALSE)+IFERROR(HLOOKUP(JM$6,BECO_Datos!$HP$3:$LT$85,BECO_Datos!$A13,FALSE),0))*JM$2</f>
        <v>-33.5698223456858</v>
      </c>
      <c r="JN14" s="18">
        <f>(HLOOKUP(JN$6,BECO_Datos!$D$3:$HN$85,BECO_Datos!$A13,FALSE)+IFERROR(HLOOKUP(JN$6,BECO_Datos!$HP$3:$LT$85,BECO_Datos!$A13,FALSE),0))*JN$2</f>
        <v>-158.83487420708289</v>
      </c>
      <c r="JP14" s="18" t="e">
        <f>(HLOOKUP(JP$6,BECO_Datos!$D$3:$HN$85,BECO_Datos!$A13,FALSE)+IFERROR(HLOOKUP(JP$6,BECO_Datos!$HP$3:$LT$85,BECO_Datos!$A13,FALSE),0))*JP$2</f>
        <v>#N/A</v>
      </c>
      <c r="JQ14" s="18" t="e">
        <f>(HLOOKUP(JQ$6,BECO_Datos!$D$3:$HN$85,BECO_Datos!$A13,FALSE)+IFERROR(HLOOKUP(JQ$6,BECO_Datos!$HP$3:$LT$85,BECO_Datos!$A13,FALSE),0))*JQ$2</f>
        <v>#N/A</v>
      </c>
      <c r="JR14" s="18" t="e">
        <f>(HLOOKUP(JR$6,BECO_Datos!$D$3:$HN$85,BECO_Datos!$A13,FALSE)+IFERROR(HLOOKUP(JR$6,BECO_Datos!$HP$3:$LT$85,BECO_Datos!$A13,FALSE),0))*JR$2</f>
        <v>#N/A</v>
      </c>
      <c r="JS14" s="18" t="e">
        <f>(HLOOKUP(JS$6,BECO_Datos!$D$3:$HN$85,BECO_Datos!$A13,FALSE)+IFERROR(HLOOKUP(JS$6,BECO_Datos!$HP$3:$LT$85,BECO_Datos!$A13,FALSE),0))*JS$2</f>
        <v>#N/A</v>
      </c>
      <c r="JT14" s="18" t="e">
        <f>(HLOOKUP(JT$6,BECO_Datos!$D$3:$HN$85,BECO_Datos!$A13,FALSE)+IFERROR(HLOOKUP(JT$6,BECO_Datos!$HP$3:$LT$85,BECO_Datos!$A13,FALSE),0))*JT$2</f>
        <v>#N/A</v>
      </c>
      <c r="JU14" s="18" t="e">
        <f>(HLOOKUP(JU$6,BECO_Datos!$D$3:$HN$85,BECO_Datos!$A13,FALSE)+IFERROR(HLOOKUP(JU$6,BECO_Datos!$HP$3:$LT$85,BECO_Datos!$A13,FALSE),0))*JU$2</f>
        <v>#N/A</v>
      </c>
      <c r="JV14" s="18">
        <f>(HLOOKUP(JV$6,BECO_Datos!$D$3:$HN$85,BECO_Datos!$A13,FALSE)+IFERROR(HLOOKUP(JV$6,BECO_Datos!$HP$3:$LT$85,BECO_Datos!$A13,FALSE),0))*JV$2</f>
        <v>0</v>
      </c>
      <c r="JW14" s="18">
        <f>(HLOOKUP(JW$6,BECO_Datos!$D$3:$HN$85,BECO_Datos!$A13,FALSE)+IFERROR(HLOOKUP(JW$6,BECO_Datos!$HP$3:$LT$85,BECO_Datos!$A13,FALSE),0))*JW$2</f>
        <v>0</v>
      </c>
      <c r="JX14" s="18">
        <f>(HLOOKUP(JX$6,BECO_Datos!$D$3:$HN$85,BECO_Datos!$A13,FALSE)+IFERROR(HLOOKUP(JX$6,BECO_Datos!$HP$3:$LT$85,BECO_Datos!$A13,FALSE),0))*JX$2</f>
        <v>0</v>
      </c>
      <c r="JY14" s="18">
        <f>(HLOOKUP(JY$6,BECO_Datos!$D$3:$HN$85,BECO_Datos!$A13,FALSE)+IFERROR(HLOOKUP(JY$6,BECO_Datos!$HP$3:$LT$85,BECO_Datos!$A13,FALSE),0))*JY$2</f>
        <v>0</v>
      </c>
      <c r="JZ14" s="18">
        <f>(HLOOKUP(JZ$6,BECO_Datos!$D$3:$HN$85,BECO_Datos!$A13,FALSE)+IFERROR(HLOOKUP(JZ$6,BECO_Datos!$HP$3:$LT$85,BECO_Datos!$A13,FALSE),0))*JZ$2</f>
        <v>0</v>
      </c>
      <c r="KA14" s="18">
        <f>(HLOOKUP(KA$6,BECO_Datos!$D$3:$HN$85,BECO_Datos!$A13,FALSE)+IFERROR(HLOOKUP(KA$6,BECO_Datos!$HP$3:$LT$85,BECO_Datos!$A13,FALSE),0))*KA$2</f>
        <v>0</v>
      </c>
      <c r="KB14" s="18">
        <f>(HLOOKUP(KB$6,BECO_Datos!$D$3:$HN$85,BECO_Datos!$A13,FALSE)+IFERROR(HLOOKUP(KB$6,BECO_Datos!$HP$3:$LT$85,BECO_Datos!$A13,FALSE),0))*KB$2</f>
        <v>0</v>
      </c>
      <c r="KC14" s="18">
        <f>(HLOOKUP(KC$6,BECO_Datos!$D$3:$HN$85,BECO_Datos!$A13,FALSE)+IFERROR(HLOOKUP(KC$6,BECO_Datos!$HP$3:$LT$85,BECO_Datos!$A13,FALSE),0))*KC$2</f>
        <v>0</v>
      </c>
      <c r="KD14" s="18">
        <f>(HLOOKUP(KD$6,BECO_Datos!$D$3:$HN$85,BECO_Datos!$A13,FALSE)+IFERROR(HLOOKUP(KD$6,BECO_Datos!$HP$3:$LT$85,BECO_Datos!$A13,FALSE),0))*KD$2</f>
        <v>0</v>
      </c>
      <c r="KE14" s="18">
        <f>(HLOOKUP(KE$6,BECO_Datos!$D$3:$HN$85,BECO_Datos!$A13,FALSE)+IFERROR(HLOOKUP(KE$6,BECO_Datos!$HP$3:$LT$85,BECO_Datos!$A13,FALSE),0))*KE$2</f>
        <v>0</v>
      </c>
      <c r="KG14" s="18" t="e">
        <f>(HLOOKUP(KG$6,BECO_Datos!$D$3:$HN$85,BECO_Datos!$A13,FALSE)+IFERROR(HLOOKUP(KG$6,BECO_Datos!$HP$3:$LT$85,BECO_Datos!$A13,FALSE),0))*KG$2</f>
        <v>#N/A</v>
      </c>
      <c r="KH14" s="18" t="e">
        <f>(HLOOKUP(KH$6,BECO_Datos!$D$3:$HN$85,BECO_Datos!$A13,FALSE)+IFERROR(HLOOKUP(KH$6,BECO_Datos!$HP$3:$LT$85,BECO_Datos!$A13,FALSE),0))*KH$2</f>
        <v>#N/A</v>
      </c>
      <c r="KI14" s="18" t="e">
        <f>(HLOOKUP(KI$6,BECO_Datos!$D$3:$HN$85,BECO_Datos!$A13,FALSE)+IFERROR(HLOOKUP(KI$6,BECO_Datos!$HP$3:$LT$85,BECO_Datos!$A13,FALSE),0))*KI$2</f>
        <v>#N/A</v>
      </c>
      <c r="KJ14" s="18" t="e">
        <f>(HLOOKUP(KJ$6,BECO_Datos!$D$3:$HN$85,BECO_Datos!$A13,FALSE)+IFERROR(HLOOKUP(KJ$6,BECO_Datos!$HP$3:$LT$85,BECO_Datos!$A13,FALSE),0))*KJ$2</f>
        <v>#N/A</v>
      </c>
      <c r="KK14" s="18" t="e">
        <f>(HLOOKUP(KK$6,BECO_Datos!$D$3:$HN$85,BECO_Datos!$A13,FALSE)+IFERROR(HLOOKUP(KK$6,BECO_Datos!$HP$3:$LT$85,BECO_Datos!$A13,FALSE),0))*KK$2</f>
        <v>#N/A</v>
      </c>
      <c r="KL14" s="18" t="e">
        <f>(HLOOKUP(KL$6,BECO_Datos!$D$3:$HN$85,BECO_Datos!$A13,FALSE)+IFERROR(HLOOKUP(KL$6,BECO_Datos!$HP$3:$LT$85,BECO_Datos!$A13,FALSE),0))*KL$2</f>
        <v>#N/A</v>
      </c>
      <c r="KM14" s="18">
        <f>(HLOOKUP(KM$6,BECO_Datos!$D$3:$HN$85,BECO_Datos!$A13,FALSE)+IFERROR(HLOOKUP(KM$6,BECO_Datos!$HP$3:$LT$85,BECO_Datos!$A13,FALSE),0))*KM$2</f>
        <v>0</v>
      </c>
      <c r="KN14" s="18">
        <f>(HLOOKUP(KN$6,BECO_Datos!$D$3:$HN$85,BECO_Datos!$A13,FALSE)+IFERROR(HLOOKUP(KN$6,BECO_Datos!$HP$3:$LT$85,BECO_Datos!$A13,FALSE),0))*KN$2</f>
        <v>0</v>
      </c>
      <c r="KO14" s="18">
        <f>(HLOOKUP(KO$6,BECO_Datos!$D$3:$HN$85,BECO_Datos!$A13,FALSE)+IFERROR(HLOOKUP(KO$6,BECO_Datos!$HP$3:$LT$85,BECO_Datos!$A13,FALSE),0))*KO$2</f>
        <v>0</v>
      </c>
      <c r="KP14" s="18">
        <f>(HLOOKUP(KP$6,BECO_Datos!$D$3:$HN$85,BECO_Datos!$A13,FALSE)+IFERROR(HLOOKUP(KP$6,BECO_Datos!$HP$3:$LT$85,BECO_Datos!$A13,FALSE),0))*KP$2</f>
        <v>0</v>
      </c>
      <c r="KQ14" s="18">
        <f>(HLOOKUP(KQ$6,BECO_Datos!$D$3:$HN$85,BECO_Datos!$A13,FALSE)+IFERROR(HLOOKUP(KQ$6,BECO_Datos!$HP$3:$LT$85,BECO_Datos!$A13,FALSE),0))*KQ$2</f>
        <v>0</v>
      </c>
      <c r="KR14" s="18">
        <f>(HLOOKUP(KR$6,BECO_Datos!$D$3:$HN$85,BECO_Datos!$A13,FALSE)+IFERROR(HLOOKUP(KR$6,BECO_Datos!$HP$3:$LT$85,BECO_Datos!$A13,FALSE),0))*KR$2</f>
        <v>0</v>
      </c>
      <c r="KS14" s="18">
        <f>(HLOOKUP(KS$6,BECO_Datos!$D$3:$HN$85,BECO_Datos!$A13,FALSE)+IFERROR(HLOOKUP(KS$6,BECO_Datos!$HP$3:$LT$85,BECO_Datos!$A13,FALSE),0))*KS$2</f>
        <v>0</v>
      </c>
      <c r="KT14" s="18">
        <f>(HLOOKUP(KT$6,BECO_Datos!$D$3:$HN$85,BECO_Datos!$A13,FALSE)+IFERROR(HLOOKUP(KT$6,BECO_Datos!$HP$3:$LT$85,BECO_Datos!$A13,FALSE),0))*KT$2</f>
        <v>0</v>
      </c>
      <c r="KU14" s="18">
        <f>(HLOOKUP(KU$6,BECO_Datos!$D$3:$HN$85,BECO_Datos!$A13,FALSE)+IFERROR(HLOOKUP(KU$6,BECO_Datos!$HP$3:$LT$85,BECO_Datos!$A13,FALSE),0))*KU$2</f>
        <v>0</v>
      </c>
      <c r="KV14" s="18">
        <f>(HLOOKUP(KV$6,BECO_Datos!$D$3:$HN$85,BECO_Datos!$A13,FALSE)+IFERROR(HLOOKUP(KV$6,BECO_Datos!$HP$3:$LT$85,BECO_Datos!$A13,FALSE),0))*KV$2</f>
        <v>0</v>
      </c>
      <c r="KX14" s="18" t="e">
        <f>(HLOOKUP(KX$6,BECO_Datos!$D$3:$HN$85,BECO_Datos!$A13,FALSE)+IFERROR(HLOOKUP(KX$6,BECO_Datos!$HP$3:$LT$85,BECO_Datos!$A13,FALSE),0))*KX$2</f>
        <v>#N/A</v>
      </c>
      <c r="KY14" s="18" t="e">
        <f>(HLOOKUP(KY$6,BECO_Datos!$D$3:$HN$85,BECO_Datos!$A13,FALSE)+IFERROR(HLOOKUP(KY$6,BECO_Datos!$HP$3:$LT$85,BECO_Datos!$A13,FALSE),0))*KY$2</f>
        <v>#N/A</v>
      </c>
      <c r="KZ14" s="18" t="e">
        <f>(HLOOKUP(KZ$6,BECO_Datos!$D$3:$HN$85,BECO_Datos!$A13,FALSE)+IFERROR(HLOOKUP(KZ$6,BECO_Datos!$HP$3:$LT$85,BECO_Datos!$A13,FALSE),0))*KZ$2</f>
        <v>#N/A</v>
      </c>
      <c r="LA14" s="18" t="e">
        <f>(HLOOKUP(LA$6,BECO_Datos!$D$3:$HN$85,BECO_Datos!$A13,FALSE)+IFERROR(HLOOKUP(LA$6,BECO_Datos!$HP$3:$LT$85,BECO_Datos!$A13,FALSE),0))*LA$2</f>
        <v>#N/A</v>
      </c>
      <c r="LB14" s="18" t="e">
        <f>(HLOOKUP(LB$6,BECO_Datos!$D$3:$HN$85,BECO_Datos!$A13,FALSE)+IFERROR(HLOOKUP(LB$6,BECO_Datos!$HP$3:$LT$85,BECO_Datos!$A13,FALSE),0))*LB$2</f>
        <v>#N/A</v>
      </c>
      <c r="LC14" s="18" t="e">
        <f>(HLOOKUP(LC$6,BECO_Datos!$D$3:$HN$85,BECO_Datos!$A13,FALSE)+IFERROR(HLOOKUP(LC$6,BECO_Datos!$HP$3:$LT$85,BECO_Datos!$A13,FALSE),0))*LC$2</f>
        <v>#N/A</v>
      </c>
      <c r="LD14" s="18">
        <f>(HLOOKUP(LD$6,BECO_Datos!$D$3:$HN$85,BECO_Datos!$A13,FALSE)+IFERROR(HLOOKUP(LD$6,BECO_Datos!$HP$3:$LT$85,BECO_Datos!$A13,FALSE),0))*LD$2</f>
        <v>-4.1021079355234448E-2</v>
      </c>
      <c r="LE14" s="18">
        <f>(HLOOKUP(LE$6,BECO_Datos!$D$3:$HN$85,BECO_Datos!$A13,FALSE)+IFERROR(HLOOKUP(LE$6,BECO_Datos!$HP$3:$LT$85,BECO_Datos!$A13,FALSE),0))*LE$2</f>
        <v>0</v>
      </c>
      <c r="LF14" s="18">
        <f>(HLOOKUP(LF$6,BECO_Datos!$D$3:$HN$85,BECO_Datos!$A13,FALSE)+IFERROR(HLOOKUP(LF$6,BECO_Datos!$HP$3:$LT$85,BECO_Datos!$A13,FALSE),0))*LF$2</f>
        <v>0</v>
      </c>
      <c r="LG14" s="18">
        <f>(HLOOKUP(LG$6,BECO_Datos!$D$3:$HN$85,BECO_Datos!$A13,FALSE)+IFERROR(HLOOKUP(LG$6,BECO_Datos!$HP$3:$LT$85,BECO_Datos!$A13,FALSE),0))*LG$2</f>
        <v>-1.345090332438859</v>
      </c>
      <c r="LH14" s="18">
        <f>(HLOOKUP(LH$6,BECO_Datos!$D$3:$HN$85,BECO_Datos!$A13,FALSE)+IFERROR(HLOOKUP(LH$6,BECO_Datos!$HP$3:$LT$85,BECO_Datos!$A13,FALSE),0))*LH$2</f>
        <v>-0.27758778422316238</v>
      </c>
      <c r="LI14" s="18">
        <f>(HLOOKUP(LI$6,BECO_Datos!$D$3:$HN$85,BECO_Datos!$A13,FALSE)+IFERROR(HLOOKUP(LI$6,BECO_Datos!$HP$3:$LT$85,BECO_Datos!$A13,FALSE),0))*LI$2</f>
        <v>0</v>
      </c>
      <c r="LJ14" s="18">
        <f>(HLOOKUP(LJ$6,BECO_Datos!$D$3:$HN$85,BECO_Datos!$A13,FALSE)+IFERROR(HLOOKUP(LJ$6,BECO_Datos!$HP$3:$LT$85,BECO_Datos!$A13,FALSE),0))*LJ$2</f>
        <v>-1.7125245118481016</v>
      </c>
      <c r="LK14" s="18">
        <f>(HLOOKUP(LK$6,BECO_Datos!$D$3:$HN$85,BECO_Datos!$A13,FALSE)+IFERROR(HLOOKUP(LK$6,BECO_Datos!$HP$3:$LT$85,BECO_Datos!$A13,FALSE),0))*LK$2</f>
        <v>-1.9794186087542442</v>
      </c>
      <c r="LL14" s="18">
        <f>(HLOOKUP(LL$6,BECO_Datos!$D$3:$HN$85,BECO_Datos!$A13,FALSE)+IFERROR(HLOOKUP(LL$6,BECO_Datos!$HP$3:$LT$85,BECO_Datos!$A13,FALSE),0))*LL$2</f>
        <v>-0.61470167337364978</v>
      </c>
      <c r="LM14" s="18">
        <f>(HLOOKUP(LM$6,BECO_Datos!$D$3:$HN$85,BECO_Datos!$A13,FALSE)+IFERROR(HLOOKUP(LM$6,BECO_Datos!$HP$3:$LT$85,BECO_Datos!$A13,FALSE),0))*LM$2</f>
        <v>-9.6953801415315422</v>
      </c>
    </row>
    <row r="15" spans="1:326" ht="15.75" x14ac:dyDescent="0.2">
      <c r="A15" s="160">
        <v>10</v>
      </c>
      <c r="B15" s="67" t="s">
        <v>25</v>
      </c>
      <c r="C15" s="13"/>
      <c r="D15" s="79" t="e">
        <f>(HLOOKUP(D$6,BECO_Datos!$D$3:$HN$85,BECO_Datos!$A14,FALSE)+IFERROR(HLOOKUP(D$6,BECO_Datos!$HP$3:$LT$85,BECO_Datos!$A14,FALSE),0))*D$2</f>
        <v>#N/A</v>
      </c>
      <c r="E15" s="79" t="e">
        <f>(HLOOKUP(E$6,BECO_Datos!$D$3:$HN$85,BECO_Datos!$A14,FALSE)+IFERROR(HLOOKUP(E$6,BECO_Datos!$HP$3:$LT$85,BECO_Datos!$A14,FALSE),0))*E$2</f>
        <v>#N/A</v>
      </c>
      <c r="F15" s="79" t="e">
        <f>(HLOOKUP(F$6,BECO_Datos!$D$3:$HN$85,BECO_Datos!$A14,FALSE)+IFERROR(HLOOKUP(F$6,BECO_Datos!$HP$3:$LT$85,BECO_Datos!$A14,FALSE),0))*F$2</f>
        <v>#N/A</v>
      </c>
      <c r="G15" s="79" t="e">
        <f>(HLOOKUP(G$6,BECO_Datos!$D$3:$HN$85,BECO_Datos!$A14,FALSE)+IFERROR(HLOOKUP(G$6,BECO_Datos!$HP$3:$LT$85,BECO_Datos!$A14,FALSE),0))*G$2</f>
        <v>#N/A</v>
      </c>
      <c r="H15" s="79" t="e">
        <f>(HLOOKUP(H$6,BECO_Datos!$D$3:$HN$85,BECO_Datos!$A14,FALSE)+IFERROR(HLOOKUP(H$6,BECO_Datos!$HP$3:$LT$85,BECO_Datos!$A14,FALSE),0))*H$2</f>
        <v>#N/A</v>
      </c>
      <c r="I15" s="79" t="e">
        <f>(HLOOKUP(I$6,BECO_Datos!$D$3:$HN$85,BECO_Datos!$A14,FALSE)+IFERROR(HLOOKUP(I$6,BECO_Datos!$HP$3:$LT$85,BECO_Datos!$A14,FALSE),0))*I$2</f>
        <v>#N/A</v>
      </c>
      <c r="J15" s="79">
        <f>(HLOOKUP(J$6,BECO_Datos!$D$3:$HN$85,BECO_Datos!$A14,FALSE)+IFERROR(HLOOKUP(J$6,BECO_Datos!$HP$3:$LT$85,BECO_Datos!$A14,FALSE),0))*J$2</f>
        <v>0</v>
      </c>
      <c r="K15" s="79">
        <f>(HLOOKUP(K$6,BECO_Datos!$D$3:$HN$85,BECO_Datos!$A14,FALSE)+IFERROR(HLOOKUP(K$6,BECO_Datos!$HP$3:$LT$85,BECO_Datos!$A14,FALSE),0))*K$2</f>
        <v>0</v>
      </c>
      <c r="L15" s="79">
        <f>(HLOOKUP(L$6,BECO_Datos!$D$3:$HN$85,BECO_Datos!$A14,FALSE)+IFERROR(HLOOKUP(L$6,BECO_Datos!$HP$3:$LT$85,BECO_Datos!$A14,FALSE),0))*L$2</f>
        <v>0</v>
      </c>
      <c r="M15" s="79">
        <f>(HLOOKUP(M$6,BECO_Datos!$D$3:$HN$85,BECO_Datos!$A14,FALSE)+IFERROR(HLOOKUP(M$6,BECO_Datos!$HP$3:$LT$85,BECO_Datos!$A14,FALSE),0))*M$2</f>
        <v>0</v>
      </c>
      <c r="N15" s="79">
        <f>(HLOOKUP(N$6,BECO_Datos!$D$3:$HN$85,BECO_Datos!$A14,FALSE)+IFERROR(HLOOKUP(N$6,BECO_Datos!$HP$3:$LT$85,BECO_Datos!$A14,FALSE),0))*N$2</f>
        <v>0</v>
      </c>
      <c r="O15" s="79">
        <f>(HLOOKUP(O$6,BECO_Datos!$D$3:$HN$85,BECO_Datos!$A14,FALSE)+IFERROR(HLOOKUP(O$6,BECO_Datos!$HP$3:$LT$85,BECO_Datos!$A14,FALSE),0))*O$2</f>
        <v>0</v>
      </c>
      <c r="P15" s="79">
        <f>(HLOOKUP(P$6,BECO_Datos!$D$3:$HN$85,BECO_Datos!$A14,FALSE)+IFERROR(HLOOKUP(P$6,BECO_Datos!$HP$3:$LT$85,BECO_Datos!$A14,FALSE),0))*P$2</f>
        <v>0</v>
      </c>
      <c r="Q15" s="79">
        <f>(HLOOKUP(Q$6,BECO_Datos!$D$3:$HN$85,BECO_Datos!$A14,FALSE)+IFERROR(HLOOKUP(Q$6,BECO_Datos!$HP$3:$LT$85,BECO_Datos!$A14,FALSE),0))*Q$2</f>
        <v>0</v>
      </c>
      <c r="R15" s="79">
        <f>(HLOOKUP(R$6,BECO_Datos!$D$3:$HN$85,BECO_Datos!$A14,FALSE)+IFERROR(HLOOKUP(R$6,BECO_Datos!$HP$3:$LT$85,BECO_Datos!$A14,FALSE),0))*R$2</f>
        <v>0</v>
      </c>
      <c r="S15" s="79">
        <f>(HLOOKUP(S$6,BECO_Datos!$D$3:$HN$85,BECO_Datos!$A14,FALSE)+IFERROR(HLOOKUP(S$6,BECO_Datos!$HP$3:$LT$85,BECO_Datos!$A14,FALSE),0))*S$2</f>
        <v>0</v>
      </c>
      <c r="U15" s="79" t="e">
        <f>(HLOOKUP(U$6,BECO_Datos!$D$3:$HN$85,BECO_Datos!$A14,FALSE)+IFERROR(HLOOKUP(U$6,BECO_Datos!$HP$3:$LT$85,BECO_Datos!$A14,FALSE),0))*U$2</f>
        <v>#N/A</v>
      </c>
      <c r="V15" s="79" t="e">
        <f>(HLOOKUP(V$6,BECO_Datos!$D$3:$HN$85,BECO_Datos!$A14,FALSE)+IFERROR(HLOOKUP(V$6,BECO_Datos!$HP$3:$LT$85,BECO_Datos!$A14,FALSE),0))*V$2</f>
        <v>#N/A</v>
      </c>
      <c r="W15" s="79" t="e">
        <f>(HLOOKUP(W$6,BECO_Datos!$D$3:$HN$85,BECO_Datos!$A14,FALSE)+IFERROR(HLOOKUP(W$6,BECO_Datos!$HP$3:$LT$85,BECO_Datos!$A14,FALSE),0))*W$2</f>
        <v>#N/A</v>
      </c>
      <c r="X15" s="79" t="e">
        <f>(HLOOKUP(X$6,BECO_Datos!$D$3:$HN$85,BECO_Datos!$A14,FALSE)+IFERROR(HLOOKUP(X$6,BECO_Datos!$HP$3:$LT$85,BECO_Datos!$A14,FALSE),0))*X$2</f>
        <v>#N/A</v>
      </c>
      <c r="Y15" s="79" t="e">
        <f>(HLOOKUP(Y$6,BECO_Datos!$D$3:$HN$85,BECO_Datos!$A14,FALSE)+IFERROR(HLOOKUP(Y$6,BECO_Datos!$HP$3:$LT$85,BECO_Datos!$A14,FALSE),0))*Y$2</f>
        <v>#N/A</v>
      </c>
      <c r="Z15" s="79" t="e">
        <f>(HLOOKUP(Z$6,BECO_Datos!$D$3:$HN$85,BECO_Datos!$A14,FALSE)+IFERROR(HLOOKUP(Z$6,BECO_Datos!$HP$3:$LT$85,BECO_Datos!$A14,FALSE),0))*Z$2</f>
        <v>#N/A</v>
      </c>
      <c r="AA15" s="79">
        <f>(HLOOKUP(AA$6,BECO_Datos!$D$3:$HN$85,BECO_Datos!$A14,FALSE)+IFERROR(HLOOKUP(AA$6,BECO_Datos!$HP$3:$LT$85,BECO_Datos!$A14,FALSE),0))*AA$2</f>
        <v>0</v>
      </c>
      <c r="AB15" s="79">
        <f>(HLOOKUP(AB$6,BECO_Datos!$D$3:$HN$85,BECO_Datos!$A14,FALSE)+IFERROR(HLOOKUP(AB$6,BECO_Datos!$HP$3:$LT$85,BECO_Datos!$A14,FALSE),0))*AB$2</f>
        <v>0</v>
      </c>
      <c r="AC15" s="79">
        <f>(HLOOKUP(AC$6,BECO_Datos!$D$3:$HN$85,BECO_Datos!$A14,FALSE)+IFERROR(HLOOKUP(AC$6,BECO_Datos!$HP$3:$LT$85,BECO_Datos!$A14,FALSE),0))*AC$2</f>
        <v>0</v>
      </c>
      <c r="AD15" s="79">
        <f>(HLOOKUP(AD$6,BECO_Datos!$D$3:$HN$85,BECO_Datos!$A14,FALSE)+IFERROR(HLOOKUP(AD$6,BECO_Datos!$HP$3:$LT$85,BECO_Datos!$A14,FALSE),0))*AD$2</f>
        <v>0</v>
      </c>
      <c r="AE15" s="79">
        <f>(HLOOKUP(AE$6,BECO_Datos!$D$3:$HN$85,BECO_Datos!$A14,FALSE)+IFERROR(HLOOKUP(AE$6,BECO_Datos!$HP$3:$LT$85,BECO_Datos!$A14,FALSE),0))*AE$2</f>
        <v>0</v>
      </c>
      <c r="AF15" s="79">
        <f>(HLOOKUP(AF$6,BECO_Datos!$D$3:$HN$85,BECO_Datos!$A14,FALSE)+IFERROR(HLOOKUP(AF$6,BECO_Datos!$HP$3:$LT$85,BECO_Datos!$A14,FALSE),0))*AF$2</f>
        <v>0</v>
      </c>
      <c r="AG15" s="79">
        <f>(HLOOKUP(AG$6,BECO_Datos!$D$3:$HN$85,BECO_Datos!$A14,FALSE)+IFERROR(HLOOKUP(AG$6,BECO_Datos!$HP$3:$LT$85,BECO_Datos!$A14,FALSE),0))*AG$2</f>
        <v>0</v>
      </c>
      <c r="AH15" s="79">
        <f>(HLOOKUP(AH$6,BECO_Datos!$D$3:$HN$85,BECO_Datos!$A14,FALSE)+IFERROR(HLOOKUP(AH$6,BECO_Datos!$HP$3:$LT$85,BECO_Datos!$A14,FALSE),0))*AH$2</f>
        <v>0</v>
      </c>
      <c r="AI15" s="79">
        <f>(HLOOKUP(AI$6,BECO_Datos!$D$3:$HN$85,BECO_Datos!$A14,FALSE)+IFERROR(HLOOKUP(AI$6,BECO_Datos!$HP$3:$LT$85,BECO_Datos!$A14,FALSE),0))*AI$2</f>
        <v>0</v>
      </c>
      <c r="AJ15" s="79">
        <f>(HLOOKUP(AJ$6,BECO_Datos!$D$3:$HN$85,BECO_Datos!$A14,FALSE)+IFERROR(HLOOKUP(AJ$6,BECO_Datos!$HP$3:$LT$85,BECO_Datos!$A14,FALSE),0))*AJ$2</f>
        <v>0</v>
      </c>
      <c r="AL15" s="79" t="e">
        <f>(HLOOKUP(AL$6,BECO_Datos!$D$3:$HN$85,BECO_Datos!$A14,FALSE)+IFERROR(HLOOKUP(AL$6,BECO_Datos!$HP$3:$LT$85,BECO_Datos!$A14,FALSE),0))*AL$2</f>
        <v>#N/A</v>
      </c>
      <c r="AM15" s="79" t="e">
        <f>(HLOOKUP(AM$6,BECO_Datos!$D$3:$HN$85,BECO_Datos!$A14,FALSE)+IFERROR(HLOOKUP(AM$6,BECO_Datos!$HP$3:$LT$85,BECO_Datos!$A14,FALSE),0))*AM$2</f>
        <v>#N/A</v>
      </c>
      <c r="AN15" s="79" t="e">
        <f>(HLOOKUP(AN$6,BECO_Datos!$D$3:$HN$85,BECO_Datos!$A14,FALSE)+IFERROR(HLOOKUP(AN$6,BECO_Datos!$HP$3:$LT$85,BECO_Datos!$A14,FALSE),0))*AN$2</f>
        <v>#N/A</v>
      </c>
      <c r="AO15" s="79" t="e">
        <f>(HLOOKUP(AO$6,BECO_Datos!$D$3:$HN$85,BECO_Datos!$A14,FALSE)+IFERROR(HLOOKUP(AO$6,BECO_Datos!$HP$3:$LT$85,BECO_Datos!$A14,FALSE),0))*AO$2</f>
        <v>#N/A</v>
      </c>
      <c r="AP15" s="79" t="e">
        <f>(HLOOKUP(AP$6,BECO_Datos!$D$3:$HN$85,BECO_Datos!$A14,FALSE)+IFERROR(HLOOKUP(AP$6,BECO_Datos!$HP$3:$LT$85,BECO_Datos!$A14,FALSE),0))*AP$2</f>
        <v>#N/A</v>
      </c>
      <c r="AQ15" s="79" t="e">
        <f>(HLOOKUP(AQ$6,BECO_Datos!$D$3:$HN$85,BECO_Datos!$A14,FALSE)+IFERROR(HLOOKUP(AQ$6,BECO_Datos!$HP$3:$LT$85,BECO_Datos!$A14,FALSE),0))*AQ$2</f>
        <v>#N/A</v>
      </c>
      <c r="AR15" s="79">
        <f>(HLOOKUP(AR$6,BECO_Datos!$D$3:$HN$85,BECO_Datos!$A14,FALSE)+IFERROR(HLOOKUP(AR$6,BECO_Datos!$HP$3:$LT$85,BECO_Datos!$A14,FALSE),0))*AR$2</f>
        <v>0</v>
      </c>
      <c r="AS15" s="79">
        <f>(HLOOKUP(AS$6,BECO_Datos!$D$3:$HN$85,BECO_Datos!$A14,FALSE)+IFERROR(HLOOKUP(AS$6,BECO_Datos!$HP$3:$LT$85,BECO_Datos!$A14,FALSE),0))*AS$2</f>
        <v>0</v>
      </c>
      <c r="AT15" s="79">
        <f>(HLOOKUP(AT$6,BECO_Datos!$D$3:$HN$85,BECO_Datos!$A14,FALSE)+IFERROR(HLOOKUP(AT$6,BECO_Datos!$HP$3:$LT$85,BECO_Datos!$A14,FALSE),0))*AT$2</f>
        <v>0</v>
      </c>
      <c r="AU15" s="79">
        <f>(HLOOKUP(AU$6,BECO_Datos!$D$3:$HN$85,BECO_Datos!$A14,FALSE)+IFERROR(HLOOKUP(AU$6,BECO_Datos!$HP$3:$LT$85,BECO_Datos!$A14,FALSE),0))*AU$2</f>
        <v>0</v>
      </c>
      <c r="AV15" s="79">
        <f>(HLOOKUP(AV$6,BECO_Datos!$D$3:$HN$85,BECO_Datos!$A14,FALSE)+IFERROR(HLOOKUP(AV$6,BECO_Datos!$HP$3:$LT$85,BECO_Datos!$A14,FALSE),0))*AV$2</f>
        <v>0</v>
      </c>
      <c r="AW15" s="79">
        <f>(HLOOKUP(AW$6,BECO_Datos!$D$3:$HN$85,BECO_Datos!$A14,FALSE)+IFERROR(HLOOKUP(AW$6,BECO_Datos!$HP$3:$LT$85,BECO_Datos!$A14,FALSE),0))*AW$2</f>
        <v>0</v>
      </c>
      <c r="AX15" s="79">
        <f>(HLOOKUP(AX$6,BECO_Datos!$D$3:$HN$85,BECO_Datos!$A14,FALSE)+IFERROR(HLOOKUP(AX$6,BECO_Datos!$HP$3:$LT$85,BECO_Datos!$A14,FALSE),0))*AX$2</f>
        <v>0</v>
      </c>
      <c r="AY15" s="79">
        <f>(HLOOKUP(AY$6,BECO_Datos!$D$3:$HN$85,BECO_Datos!$A14,FALSE)+IFERROR(HLOOKUP(AY$6,BECO_Datos!$HP$3:$LT$85,BECO_Datos!$A14,FALSE),0))*AY$2</f>
        <v>0</v>
      </c>
      <c r="AZ15" s="79">
        <f>(HLOOKUP(AZ$6,BECO_Datos!$D$3:$HN$85,BECO_Datos!$A14,FALSE)+IFERROR(HLOOKUP(AZ$6,BECO_Datos!$HP$3:$LT$85,BECO_Datos!$A14,FALSE),0))*AZ$2</f>
        <v>0</v>
      </c>
      <c r="BA15" s="79">
        <f>(HLOOKUP(BA$6,BECO_Datos!$D$3:$HN$85,BECO_Datos!$A14,FALSE)+IFERROR(HLOOKUP(BA$6,BECO_Datos!$HP$3:$LT$85,BECO_Datos!$A14,FALSE),0))*BA$2</f>
        <v>0</v>
      </c>
      <c r="BC15" s="79" t="e">
        <f>(HLOOKUP(BC$6,BECO_Datos!$D$3:$HN$85,BECO_Datos!$A14,FALSE)+IFERROR(HLOOKUP(BC$6,BECO_Datos!$HP$3:$LT$85,BECO_Datos!$A14,FALSE),0))*BC$2</f>
        <v>#N/A</v>
      </c>
      <c r="BD15" s="79" t="e">
        <f>(HLOOKUP(BD$6,BECO_Datos!$D$3:$HN$85,BECO_Datos!$A14,FALSE)+IFERROR(HLOOKUP(BD$6,BECO_Datos!$HP$3:$LT$85,BECO_Datos!$A14,FALSE),0))*BD$2</f>
        <v>#N/A</v>
      </c>
      <c r="BE15" s="79" t="e">
        <f>(HLOOKUP(BE$6,BECO_Datos!$D$3:$HN$85,BECO_Datos!$A14,FALSE)+IFERROR(HLOOKUP(BE$6,BECO_Datos!$HP$3:$LT$85,BECO_Datos!$A14,FALSE),0))*BE$2</f>
        <v>#N/A</v>
      </c>
      <c r="BF15" s="79" t="e">
        <f>(HLOOKUP(BF$6,BECO_Datos!$D$3:$HN$85,BECO_Datos!$A14,FALSE)+IFERROR(HLOOKUP(BF$6,BECO_Datos!$HP$3:$LT$85,BECO_Datos!$A14,FALSE),0))*BF$2</f>
        <v>#N/A</v>
      </c>
      <c r="BG15" s="79" t="e">
        <f>(HLOOKUP(BG$6,BECO_Datos!$D$3:$HN$85,BECO_Datos!$A14,FALSE)+IFERROR(HLOOKUP(BG$6,BECO_Datos!$HP$3:$LT$85,BECO_Datos!$A14,FALSE),0))*BG$2</f>
        <v>#N/A</v>
      </c>
      <c r="BH15" s="79" t="e">
        <f>(HLOOKUP(BH$6,BECO_Datos!$D$3:$HN$85,BECO_Datos!$A14,FALSE)+IFERROR(HLOOKUP(BH$6,BECO_Datos!$HP$3:$LT$85,BECO_Datos!$A14,FALSE),0))*BH$2</f>
        <v>#N/A</v>
      </c>
      <c r="BI15" s="79">
        <f>(HLOOKUP(BI$6,BECO_Datos!$D$3:$HN$85,BECO_Datos!$A14,FALSE)+IFERROR(HLOOKUP(BI$6,BECO_Datos!$HP$3:$LT$85,BECO_Datos!$A14,FALSE),0))*BI$2</f>
        <v>0</v>
      </c>
      <c r="BJ15" s="79">
        <f>(HLOOKUP(BJ$6,BECO_Datos!$D$3:$HN$85,BECO_Datos!$A14,FALSE)+IFERROR(HLOOKUP(BJ$6,BECO_Datos!$HP$3:$LT$85,BECO_Datos!$A14,FALSE),0))*BJ$2</f>
        <v>0</v>
      </c>
      <c r="BK15" s="79">
        <f>(HLOOKUP(BK$6,BECO_Datos!$D$3:$HN$85,BECO_Datos!$A14,FALSE)+IFERROR(HLOOKUP(BK$6,BECO_Datos!$HP$3:$LT$85,BECO_Datos!$A14,FALSE),0))*BK$2</f>
        <v>0</v>
      </c>
      <c r="BL15" s="79">
        <f>(HLOOKUP(BL$6,BECO_Datos!$D$3:$HN$85,BECO_Datos!$A14,FALSE)+IFERROR(HLOOKUP(BL$6,BECO_Datos!$HP$3:$LT$85,BECO_Datos!$A14,FALSE),0))*BL$2</f>
        <v>0</v>
      </c>
      <c r="BM15" s="79">
        <f>(HLOOKUP(BM$6,BECO_Datos!$D$3:$HN$85,BECO_Datos!$A14,FALSE)+IFERROR(HLOOKUP(BM$6,BECO_Datos!$HP$3:$LT$85,BECO_Datos!$A14,FALSE),0))*BM$2</f>
        <v>0</v>
      </c>
      <c r="BN15" s="79">
        <f>(HLOOKUP(BN$6,BECO_Datos!$D$3:$HN$85,BECO_Datos!$A14,FALSE)+IFERROR(HLOOKUP(BN$6,BECO_Datos!$HP$3:$LT$85,BECO_Datos!$A14,FALSE),0))*BN$2</f>
        <v>0</v>
      </c>
      <c r="BO15" s="79">
        <f>(HLOOKUP(BO$6,BECO_Datos!$D$3:$HN$85,BECO_Datos!$A14,FALSE)+IFERROR(HLOOKUP(BO$6,BECO_Datos!$HP$3:$LT$85,BECO_Datos!$A14,FALSE),0))*BO$2</f>
        <v>0</v>
      </c>
      <c r="BP15" s="79">
        <f>(HLOOKUP(BP$6,BECO_Datos!$D$3:$HN$85,BECO_Datos!$A14,FALSE)+IFERROR(HLOOKUP(BP$6,BECO_Datos!$HP$3:$LT$85,BECO_Datos!$A14,FALSE),0))*BP$2</f>
        <v>0</v>
      </c>
      <c r="BQ15" s="79">
        <f>(HLOOKUP(BQ$6,BECO_Datos!$D$3:$HN$85,BECO_Datos!$A14,FALSE)+IFERROR(HLOOKUP(BQ$6,BECO_Datos!$HP$3:$LT$85,BECO_Datos!$A14,FALSE),0))*BQ$2</f>
        <v>0</v>
      </c>
      <c r="BR15" s="79">
        <f>(HLOOKUP(BR$6,BECO_Datos!$D$3:$HN$85,BECO_Datos!$A14,FALSE)+IFERROR(HLOOKUP(BR$6,BECO_Datos!$HP$3:$LT$85,BECO_Datos!$A14,FALSE),0))*BR$2</f>
        <v>0</v>
      </c>
      <c r="BT15" s="79" t="e">
        <f>(HLOOKUP(BT$6,BECO_Datos!$D$3:$HN$85,BECO_Datos!$A14,FALSE)+IFERROR(HLOOKUP(BT$6,BECO_Datos!$HP$3:$LT$85,BECO_Datos!$A14,FALSE),0))*BT$2</f>
        <v>#N/A</v>
      </c>
      <c r="BU15" s="79" t="e">
        <f>(HLOOKUP(BU$6,BECO_Datos!$D$3:$HN$85,BECO_Datos!$A14,FALSE)+IFERROR(HLOOKUP(BU$6,BECO_Datos!$HP$3:$LT$85,BECO_Datos!$A14,FALSE),0))*BU$2</f>
        <v>#N/A</v>
      </c>
      <c r="BV15" s="79" t="e">
        <f>(HLOOKUP(BV$6,BECO_Datos!$D$3:$HN$85,BECO_Datos!$A14,FALSE)+IFERROR(HLOOKUP(BV$6,BECO_Datos!$HP$3:$LT$85,BECO_Datos!$A14,FALSE),0))*BV$2</f>
        <v>#N/A</v>
      </c>
      <c r="BW15" s="79" t="e">
        <f>(HLOOKUP(BW$6,BECO_Datos!$D$3:$HN$85,BECO_Datos!$A14,FALSE)+IFERROR(HLOOKUP(BW$6,BECO_Datos!$HP$3:$LT$85,BECO_Datos!$A14,FALSE),0))*BW$2</f>
        <v>#N/A</v>
      </c>
      <c r="BX15" s="79" t="e">
        <f>(HLOOKUP(BX$6,BECO_Datos!$D$3:$HN$85,BECO_Datos!$A14,FALSE)+IFERROR(HLOOKUP(BX$6,BECO_Datos!$HP$3:$LT$85,BECO_Datos!$A14,FALSE),0))*BX$2</f>
        <v>#N/A</v>
      </c>
      <c r="BY15" s="79" t="e">
        <f>(HLOOKUP(BY$6,BECO_Datos!$D$3:$HN$85,BECO_Datos!$A14,FALSE)+IFERROR(HLOOKUP(BY$6,BECO_Datos!$HP$3:$LT$85,BECO_Datos!$A14,FALSE),0))*BY$2</f>
        <v>#N/A</v>
      </c>
      <c r="BZ15" s="79">
        <f>(HLOOKUP(BZ$6,BECO_Datos!$D$3:$HN$85,BECO_Datos!$A14,FALSE)+IFERROR(HLOOKUP(BZ$6,BECO_Datos!$HP$3:$LT$85,BECO_Datos!$A14,FALSE),0))*BZ$2</f>
        <v>0</v>
      </c>
      <c r="CA15" s="79">
        <f>(HLOOKUP(CA$6,BECO_Datos!$D$3:$HN$85,BECO_Datos!$A14,FALSE)+IFERROR(HLOOKUP(CA$6,BECO_Datos!$HP$3:$LT$85,BECO_Datos!$A14,FALSE),0))*CA$2</f>
        <v>0</v>
      </c>
      <c r="CB15" s="79">
        <f>(HLOOKUP(CB$6,BECO_Datos!$D$3:$HN$85,BECO_Datos!$A14,FALSE)+IFERROR(HLOOKUP(CB$6,BECO_Datos!$HP$3:$LT$85,BECO_Datos!$A14,FALSE),0))*CB$2</f>
        <v>0</v>
      </c>
      <c r="CC15" s="79">
        <f>(HLOOKUP(CC$6,BECO_Datos!$D$3:$HN$85,BECO_Datos!$A14,FALSE)+IFERROR(HLOOKUP(CC$6,BECO_Datos!$HP$3:$LT$85,BECO_Datos!$A14,FALSE),0))*CC$2</f>
        <v>0</v>
      </c>
      <c r="CD15" s="79">
        <f>(HLOOKUP(CD$6,BECO_Datos!$D$3:$HN$85,BECO_Datos!$A14,FALSE)+IFERROR(HLOOKUP(CD$6,BECO_Datos!$HP$3:$LT$85,BECO_Datos!$A14,FALSE),0))*CD$2</f>
        <v>0</v>
      </c>
      <c r="CE15" s="79">
        <f>(HLOOKUP(CE$6,BECO_Datos!$D$3:$HN$85,BECO_Datos!$A14,FALSE)+IFERROR(HLOOKUP(CE$6,BECO_Datos!$HP$3:$LT$85,BECO_Datos!$A14,FALSE),0))*CE$2</f>
        <v>0</v>
      </c>
      <c r="CF15" s="79">
        <f>(HLOOKUP(CF$6,BECO_Datos!$D$3:$HN$85,BECO_Datos!$A14,FALSE)+IFERROR(HLOOKUP(CF$6,BECO_Datos!$HP$3:$LT$85,BECO_Datos!$A14,FALSE),0))*CF$2</f>
        <v>0</v>
      </c>
      <c r="CG15" s="79">
        <f>(HLOOKUP(CG$6,BECO_Datos!$D$3:$HN$85,BECO_Datos!$A14,FALSE)+IFERROR(HLOOKUP(CG$6,BECO_Datos!$HP$3:$LT$85,BECO_Datos!$A14,FALSE),0))*CG$2</f>
        <v>0</v>
      </c>
      <c r="CH15" s="79">
        <f>(HLOOKUP(CH$6,BECO_Datos!$D$3:$HN$85,BECO_Datos!$A14,FALSE)+IFERROR(HLOOKUP(CH$6,BECO_Datos!$HP$3:$LT$85,BECO_Datos!$A14,FALSE),0))*CH$2</f>
        <v>0</v>
      </c>
      <c r="CI15" s="79">
        <f>(HLOOKUP(CI$6,BECO_Datos!$D$3:$HN$85,BECO_Datos!$A14,FALSE)+IFERROR(HLOOKUP(CI$6,BECO_Datos!$HP$3:$LT$85,BECO_Datos!$A14,FALSE),0))*CI$2</f>
        <v>0</v>
      </c>
      <c r="CK15" s="79" t="e">
        <f>(HLOOKUP(CK$6,BECO_Datos!$D$3:$HN$85,BECO_Datos!$A14,FALSE)+IFERROR(HLOOKUP(CK$6,BECO_Datos!$HP$3:$LT$85,BECO_Datos!$A14,FALSE),0))*CK$2</f>
        <v>#N/A</v>
      </c>
      <c r="CL15" s="79" t="e">
        <f>(HLOOKUP(CL$6,BECO_Datos!$D$3:$HN$85,BECO_Datos!$A14,FALSE)+IFERROR(HLOOKUP(CL$6,BECO_Datos!$HP$3:$LT$85,BECO_Datos!$A14,FALSE),0))*CL$2</f>
        <v>#N/A</v>
      </c>
      <c r="CM15" s="79" t="e">
        <f>(HLOOKUP(CM$6,BECO_Datos!$D$3:$HN$85,BECO_Datos!$A14,FALSE)+IFERROR(HLOOKUP(CM$6,BECO_Datos!$HP$3:$LT$85,BECO_Datos!$A14,FALSE),0))*CM$2</f>
        <v>#N/A</v>
      </c>
      <c r="CN15" s="79" t="e">
        <f>(HLOOKUP(CN$6,BECO_Datos!$D$3:$HN$85,BECO_Datos!$A14,FALSE)+IFERROR(HLOOKUP(CN$6,BECO_Datos!$HP$3:$LT$85,BECO_Datos!$A14,FALSE),0))*CN$2</f>
        <v>#N/A</v>
      </c>
      <c r="CO15" s="79" t="e">
        <f>(HLOOKUP(CO$6,BECO_Datos!$D$3:$HN$85,BECO_Datos!$A14,FALSE)+IFERROR(HLOOKUP(CO$6,BECO_Datos!$HP$3:$LT$85,BECO_Datos!$A14,FALSE),0))*CO$2</f>
        <v>#N/A</v>
      </c>
      <c r="CP15" s="79" t="e">
        <f>(HLOOKUP(CP$6,BECO_Datos!$D$3:$HN$85,BECO_Datos!$A14,FALSE)+IFERROR(HLOOKUP(CP$6,BECO_Datos!$HP$3:$LT$85,BECO_Datos!$A14,FALSE),0))*CP$2</f>
        <v>#N/A</v>
      </c>
      <c r="CQ15" s="79">
        <f>(HLOOKUP(CQ$6,BECO_Datos!$D$3:$HN$85,BECO_Datos!$A14,FALSE)+IFERROR(HLOOKUP(CQ$6,BECO_Datos!$HP$3:$LT$85,BECO_Datos!$A14,FALSE),0))*CQ$2</f>
        <v>0</v>
      </c>
      <c r="CR15" s="79">
        <f>(HLOOKUP(CR$6,BECO_Datos!$D$3:$HN$85,BECO_Datos!$A14,FALSE)+IFERROR(HLOOKUP(CR$6,BECO_Datos!$HP$3:$LT$85,BECO_Datos!$A14,FALSE),0))*CR$2</f>
        <v>0</v>
      </c>
      <c r="CS15" s="79">
        <f>(HLOOKUP(CS$6,BECO_Datos!$D$3:$HN$85,BECO_Datos!$A14,FALSE)+IFERROR(HLOOKUP(CS$6,BECO_Datos!$HP$3:$LT$85,BECO_Datos!$A14,FALSE),0))*CS$2</f>
        <v>0</v>
      </c>
      <c r="CT15" s="79">
        <f>(HLOOKUP(CT$6,BECO_Datos!$D$3:$HN$85,BECO_Datos!$A14,FALSE)+IFERROR(HLOOKUP(CT$6,BECO_Datos!$HP$3:$LT$85,BECO_Datos!$A14,FALSE),0))*CT$2</f>
        <v>0</v>
      </c>
      <c r="CU15" s="79">
        <f>(HLOOKUP(CU$6,BECO_Datos!$D$3:$HN$85,BECO_Datos!$A14,FALSE)+IFERROR(HLOOKUP(CU$6,BECO_Datos!$HP$3:$LT$85,BECO_Datos!$A14,FALSE),0))*CU$2</f>
        <v>0</v>
      </c>
      <c r="CV15" s="79">
        <f>(HLOOKUP(CV$6,BECO_Datos!$D$3:$HN$85,BECO_Datos!$A14,FALSE)+IFERROR(HLOOKUP(CV$6,BECO_Datos!$HP$3:$LT$85,BECO_Datos!$A14,FALSE),0))*CV$2</f>
        <v>0</v>
      </c>
      <c r="CW15" s="79">
        <f>(HLOOKUP(CW$6,BECO_Datos!$D$3:$HN$85,BECO_Datos!$A14,FALSE)+IFERROR(HLOOKUP(CW$6,BECO_Datos!$HP$3:$LT$85,BECO_Datos!$A14,FALSE),0))*CW$2</f>
        <v>0</v>
      </c>
      <c r="CX15" s="79">
        <f>(HLOOKUP(CX$6,BECO_Datos!$D$3:$HN$85,BECO_Datos!$A14,FALSE)+IFERROR(HLOOKUP(CX$6,BECO_Datos!$HP$3:$LT$85,BECO_Datos!$A14,FALSE),0))*CX$2</f>
        <v>0</v>
      </c>
      <c r="CY15" s="79">
        <f>(HLOOKUP(CY$6,BECO_Datos!$D$3:$HN$85,BECO_Datos!$A14,FALSE)+IFERROR(HLOOKUP(CY$6,BECO_Datos!$HP$3:$LT$85,BECO_Datos!$A14,FALSE),0))*CY$2</f>
        <v>0</v>
      </c>
      <c r="CZ15" s="79">
        <f>(HLOOKUP(CZ$6,BECO_Datos!$D$3:$HN$85,BECO_Datos!$A14,FALSE)+IFERROR(HLOOKUP(CZ$6,BECO_Datos!$HP$3:$LT$85,BECO_Datos!$A14,FALSE),0))*CZ$2</f>
        <v>0</v>
      </c>
      <c r="DB15" s="79" t="e">
        <f>(HLOOKUP(DB$6,BECO_Datos!$D$3:$HN$85,BECO_Datos!$A14,FALSE)+IFERROR(HLOOKUP(DB$6,BECO_Datos!$HP$3:$LT$85,BECO_Datos!$A14,FALSE),0))*DB$2</f>
        <v>#N/A</v>
      </c>
      <c r="DC15" s="79" t="e">
        <f>(HLOOKUP(DC$6,BECO_Datos!$D$3:$HN$85,BECO_Datos!$A14,FALSE)+IFERROR(HLOOKUP(DC$6,BECO_Datos!$HP$3:$LT$85,BECO_Datos!$A14,FALSE),0))*DC$2</f>
        <v>#N/A</v>
      </c>
      <c r="DD15" s="79" t="e">
        <f>(HLOOKUP(DD$6,BECO_Datos!$D$3:$HN$85,BECO_Datos!$A14,FALSE)+IFERROR(HLOOKUP(DD$6,BECO_Datos!$HP$3:$LT$85,BECO_Datos!$A14,FALSE),0))*DD$2</f>
        <v>#N/A</v>
      </c>
      <c r="DE15" s="79" t="e">
        <f>(HLOOKUP(DE$6,BECO_Datos!$D$3:$HN$85,BECO_Datos!$A14,FALSE)+IFERROR(HLOOKUP(DE$6,BECO_Datos!$HP$3:$LT$85,BECO_Datos!$A14,FALSE),0))*DE$2</f>
        <v>#N/A</v>
      </c>
      <c r="DF15" s="79" t="e">
        <f>(HLOOKUP(DF$6,BECO_Datos!$D$3:$HN$85,BECO_Datos!$A14,FALSE)+IFERROR(HLOOKUP(DF$6,BECO_Datos!$HP$3:$LT$85,BECO_Datos!$A14,FALSE),0))*DF$2</f>
        <v>#N/A</v>
      </c>
      <c r="DG15" s="79" t="e">
        <f>(HLOOKUP(DG$6,BECO_Datos!$D$3:$HN$85,BECO_Datos!$A14,FALSE)+IFERROR(HLOOKUP(DG$6,BECO_Datos!$HP$3:$LT$85,BECO_Datos!$A14,FALSE),0))*DG$2</f>
        <v>#N/A</v>
      </c>
      <c r="DH15" s="79">
        <f>(HLOOKUP(DH$6,BECO_Datos!$D$3:$HN$85,BECO_Datos!$A14,FALSE)+IFERROR(HLOOKUP(DH$6,BECO_Datos!$HP$3:$LT$85,BECO_Datos!$A14,FALSE),0))*DH$2</f>
        <v>0</v>
      </c>
      <c r="DI15" s="79">
        <f>(HLOOKUP(DI$6,BECO_Datos!$D$3:$HN$85,BECO_Datos!$A14,FALSE)+IFERROR(HLOOKUP(DI$6,BECO_Datos!$HP$3:$LT$85,BECO_Datos!$A14,FALSE),0))*DI$2</f>
        <v>0</v>
      </c>
      <c r="DJ15" s="79">
        <f>(HLOOKUP(DJ$6,BECO_Datos!$D$3:$HN$85,BECO_Datos!$A14,FALSE)+IFERROR(HLOOKUP(DJ$6,BECO_Datos!$HP$3:$LT$85,BECO_Datos!$A14,FALSE),0))*DJ$2</f>
        <v>0</v>
      </c>
      <c r="DK15" s="79">
        <f>(HLOOKUP(DK$6,BECO_Datos!$D$3:$HN$85,BECO_Datos!$A14,FALSE)+IFERROR(HLOOKUP(DK$6,BECO_Datos!$HP$3:$LT$85,BECO_Datos!$A14,FALSE),0))*DK$2</f>
        <v>0</v>
      </c>
      <c r="DL15" s="79">
        <f>(HLOOKUP(DL$6,BECO_Datos!$D$3:$HN$85,BECO_Datos!$A14,FALSE)+IFERROR(HLOOKUP(DL$6,BECO_Datos!$HP$3:$LT$85,BECO_Datos!$A14,FALSE),0))*DL$2</f>
        <v>0</v>
      </c>
      <c r="DM15" s="79">
        <f>(HLOOKUP(DM$6,BECO_Datos!$D$3:$HN$85,BECO_Datos!$A14,FALSE)+IFERROR(HLOOKUP(DM$6,BECO_Datos!$HP$3:$LT$85,BECO_Datos!$A14,FALSE),0))*DM$2</f>
        <v>0</v>
      </c>
      <c r="DN15" s="79">
        <f>(HLOOKUP(DN$6,BECO_Datos!$D$3:$HN$85,BECO_Datos!$A14,FALSE)+IFERROR(HLOOKUP(DN$6,BECO_Datos!$HP$3:$LT$85,BECO_Datos!$A14,FALSE),0))*DN$2</f>
        <v>0</v>
      </c>
      <c r="DO15" s="79">
        <f>(HLOOKUP(DO$6,BECO_Datos!$D$3:$HN$85,BECO_Datos!$A14,FALSE)+IFERROR(HLOOKUP(DO$6,BECO_Datos!$HP$3:$LT$85,BECO_Datos!$A14,FALSE),0))*DO$2</f>
        <v>0</v>
      </c>
      <c r="DP15" s="79">
        <f>(HLOOKUP(DP$6,BECO_Datos!$D$3:$HN$85,BECO_Datos!$A14,FALSE)+IFERROR(HLOOKUP(DP$6,BECO_Datos!$HP$3:$LT$85,BECO_Datos!$A14,FALSE),0))*DP$2</f>
        <v>0</v>
      </c>
      <c r="DQ15" s="79">
        <f>(HLOOKUP(DQ$6,BECO_Datos!$D$3:$HN$85,BECO_Datos!$A14,FALSE)+IFERROR(HLOOKUP(DQ$6,BECO_Datos!$HP$3:$LT$85,BECO_Datos!$A14,FALSE),0))*DQ$2</f>
        <v>0</v>
      </c>
      <c r="DS15" s="79" t="e">
        <f>(HLOOKUP(DS$6,BECO_Datos!$D$3:$HN$85,BECO_Datos!$A14,FALSE)+IFERROR(HLOOKUP(DS$6,BECO_Datos!$HP$3:$LT$85,BECO_Datos!$A14,FALSE),0))*DS$2</f>
        <v>#N/A</v>
      </c>
      <c r="DT15" s="79" t="e">
        <f>(HLOOKUP(DT$6,BECO_Datos!$D$3:$HN$85,BECO_Datos!$A14,FALSE)+IFERROR(HLOOKUP(DT$6,BECO_Datos!$HP$3:$LT$85,BECO_Datos!$A14,FALSE),0))*DT$2</f>
        <v>#N/A</v>
      </c>
      <c r="DU15" s="79" t="e">
        <f>(HLOOKUP(DU$6,BECO_Datos!$D$3:$HN$85,BECO_Datos!$A14,FALSE)+IFERROR(HLOOKUP(DU$6,BECO_Datos!$HP$3:$LT$85,BECO_Datos!$A14,FALSE),0))*DU$2</f>
        <v>#N/A</v>
      </c>
      <c r="DV15" s="79" t="e">
        <f>(HLOOKUP(DV$6,BECO_Datos!$D$3:$HN$85,BECO_Datos!$A14,FALSE)+IFERROR(HLOOKUP(DV$6,BECO_Datos!$HP$3:$LT$85,BECO_Datos!$A14,FALSE),0))*DV$2</f>
        <v>#N/A</v>
      </c>
      <c r="DW15" s="79" t="e">
        <f>(HLOOKUP(DW$6,BECO_Datos!$D$3:$HN$85,BECO_Datos!$A14,FALSE)+IFERROR(HLOOKUP(DW$6,BECO_Datos!$HP$3:$LT$85,BECO_Datos!$A14,FALSE),0))*DW$2</f>
        <v>#N/A</v>
      </c>
      <c r="DX15" s="79" t="e">
        <f>(HLOOKUP(DX$6,BECO_Datos!$D$3:$HN$85,BECO_Datos!$A14,FALSE)+IFERROR(HLOOKUP(DX$6,BECO_Datos!$HP$3:$LT$85,BECO_Datos!$A14,FALSE),0))*DX$2</f>
        <v>#N/A</v>
      </c>
      <c r="DY15" s="79">
        <f>(HLOOKUP(DY$6,BECO_Datos!$D$3:$HN$85,BECO_Datos!$A14,FALSE)+IFERROR(HLOOKUP(DY$6,BECO_Datos!$HP$3:$LT$85,BECO_Datos!$A14,FALSE),0))*DY$2</f>
        <v>-5.415425003439359</v>
      </c>
      <c r="DZ15" s="79">
        <f>(HLOOKUP(DZ$6,BECO_Datos!$D$3:$HN$85,BECO_Datos!$A14,FALSE)+IFERROR(HLOOKUP(DZ$6,BECO_Datos!$HP$3:$LT$85,BECO_Datos!$A14,FALSE),0))*DZ$2</f>
        <v>-4.2898516698194111</v>
      </c>
      <c r="EA15" s="79">
        <f>(HLOOKUP(EA$6,BECO_Datos!$D$3:$HN$85,BECO_Datos!$A14,FALSE)+IFERROR(HLOOKUP(EA$6,BECO_Datos!$HP$3:$LT$85,BECO_Datos!$A14,FALSE),0))*EA$2</f>
        <v>-4.6361278340498462</v>
      </c>
      <c r="EB15" s="79">
        <f>(HLOOKUP(EB$6,BECO_Datos!$D$3:$HN$85,BECO_Datos!$A14,FALSE)+IFERROR(HLOOKUP(EB$6,BECO_Datos!$HP$3:$LT$85,BECO_Datos!$A14,FALSE),0))*EB$2</f>
        <v>-4.9619788503869051</v>
      </c>
      <c r="EC15" s="79">
        <f>(HLOOKUP(EC$6,BECO_Datos!$D$3:$HN$85,BECO_Datos!$A14,FALSE)+IFERROR(HLOOKUP(EC$6,BECO_Datos!$HP$3:$LT$85,BECO_Datos!$A14,FALSE),0))*EC$2</f>
        <v>-3.3164161573516524</v>
      </c>
      <c r="ED15" s="79">
        <f>(HLOOKUP(ED$6,BECO_Datos!$D$3:$HN$85,BECO_Datos!$A14,FALSE)+IFERROR(HLOOKUP(ED$6,BECO_Datos!$HP$3:$LT$85,BECO_Datos!$A14,FALSE),0))*ED$2</f>
        <v>-3.5487484591573266</v>
      </c>
      <c r="EE15" s="79">
        <f>(HLOOKUP(EE$6,BECO_Datos!$D$3:$HN$85,BECO_Datos!$A14,FALSE)+IFERROR(HLOOKUP(EE$6,BECO_Datos!$HP$3:$LT$85,BECO_Datos!$A14,FALSE),0))*EE$2</f>
        <v>-4.7166561762682475</v>
      </c>
      <c r="EF15" s="79">
        <f>(HLOOKUP(EF$6,BECO_Datos!$D$3:$HN$85,BECO_Datos!$A14,FALSE)+IFERROR(HLOOKUP(EF$6,BECO_Datos!$HP$3:$LT$85,BECO_Datos!$A14,FALSE),0))*EF$2</f>
        <v>-4.9548411521925795</v>
      </c>
      <c r="EG15" s="79">
        <f>(HLOOKUP(EG$6,BECO_Datos!$D$3:$HN$85,BECO_Datos!$A14,FALSE)+IFERROR(HLOOKUP(EG$6,BECO_Datos!$HP$3:$LT$85,BECO_Datos!$A14,FALSE),0))*EG$2</f>
        <v>-6.0387186483233029</v>
      </c>
      <c r="EH15" s="79">
        <f>(HLOOKUP(EH$6,BECO_Datos!$D$3:$HN$85,BECO_Datos!$A14,FALSE)+IFERROR(HLOOKUP(EH$6,BECO_Datos!$HP$3:$LT$85,BECO_Datos!$A14,FALSE),0))*EH$2</f>
        <v>-5.8794022622527953</v>
      </c>
      <c r="EJ15" s="79" t="e">
        <f>(HLOOKUP(EJ$6,BECO_Datos!$D$3:$HN$85,BECO_Datos!$A14,FALSE)+IFERROR(HLOOKUP(EJ$6,BECO_Datos!$HP$3:$LT$85,BECO_Datos!$A14,FALSE),0))*EJ$2</f>
        <v>#N/A</v>
      </c>
      <c r="EK15" s="79" t="e">
        <f>(HLOOKUP(EK$6,BECO_Datos!$D$3:$HN$85,BECO_Datos!$A14,FALSE)+IFERROR(HLOOKUP(EK$6,BECO_Datos!$HP$3:$LT$85,BECO_Datos!$A14,FALSE),0))*EK$2</f>
        <v>#N/A</v>
      </c>
      <c r="EL15" s="79" t="e">
        <f>(HLOOKUP(EL$6,BECO_Datos!$D$3:$HN$85,BECO_Datos!$A14,FALSE)+IFERROR(HLOOKUP(EL$6,BECO_Datos!$HP$3:$LT$85,BECO_Datos!$A14,FALSE),0))*EL$2</f>
        <v>#N/A</v>
      </c>
      <c r="EM15" s="79" t="e">
        <f>(HLOOKUP(EM$6,BECO_Datos!$D$3:$HN$85,BECO_Datos!$A14,FALSE)+IFERROR(HLOOKUP(EM$6,BECO_Datos!$HP$3:$LT$85,BECO_Datos!$A14,FALSE),0))*EM$2</f>
        <v>#N/A</v>
      </c>
      <c r="EN15" s="79" t="e">
        <f>(HLOOKUP(EN$6,BECO_Datos!$D$3:$HN$85,BECO_Datos!$A14,FALSE)+IFERROR(HLOOKUP(EN$6,BECO_Datos!$HP$3:$LT$85,BECO_Datos!$A14,FALSE),0))*EN$2</f>
        <v>#N/A</v>
      </c>
      <c r="EO15" s="79" t="e">
        <f>(HLOOKUP(EO$6,BECO_Datos!$D$3:$HN$85,BECO_Datos!$A14,FALSE)+IFERROR(HLOOKUP(EO$6,BECO_Datos!$HP$3:$LT$85,BECO_Datos!$A14,FALSE),0))*EO$2</f>
        <v>#N/A</v>
      </c>
      <c r="EP15" s="79">
        <f>(HLOOKUP(EP$6,BECO_Datos!$D$3:$HN$85,BECO_Datos!$A14,FALSE)+IFERROR(HLOOKUP(EP$6,BECO_Datos!$HP$3:$LT$85,BECO_Datos!$A14,FALSE),0))*EP$2</f>
        <v>0</v>
      </c>
      <c r="EQ15" s="79">
        <f>(HLOOKUP(EQ$6,BECO_Datos!$D$3:$HN$85,BECO_Datos!$A14,FALSE)+IFERROR(HLOOKUP(EQ$6,BECO_Datos!$HP$3:$LT$85,BECO_Datos!$A14,FALSE),0))*EQ$2</f>
        <v>0</v>
      </c>
      <c r="ER15" s="79">
        <f>(HLOOKUP(ER$6,BECO_Datos!$D$3:$HN$85,BECO_Datos!$A14,FALSE)+IFERROR(HLOOKUP(ER$6,BECO_Datos!$HP$3:$LT$85,BECO_Datos!$A14,FALSE),0))*ER$2</f>
        <v>0</v>
      </c>
      <c r="ES15" s="79">
        <f>(HLOOKUP(ES$6,BECO_Datos!$D$3:$HN$85,BECO_Datos!$A14,FALSE)+IFERROR(HLOOKUP(ES$6,BECO_Datos!$HP$3:$LT$85,BECO_Datos!$A14,FALSE),0))*ES$2</f>
        <v>0</v>
      </c>
      <c r="ET15" s="79">
        <f>(HLOOKUP(ET$6,BECO_Datos!$D$3:$HN$85,BECO_Datos!$A14,FALSE)+IFERROR(HLOOKUP(ET$6,BECO_Datos!$HP$3:$LT$85,BECO_Datos!$A14,FALSE),0))*ET$2</f>
        <v>0</v>
      </c>
      <c r="EU15" s="79">
        <f>(HLOOKUP(EU$6,BECO_Datos!$D$3:$HN$85,BECO_Datos!$A14,FALSE)+IFERROR(HLOOKUP(EU$6,BECO_Datos!$HP$3:$LT$85,BECO_Datos!$A14,FALSE),0))*EU$2</f>
        <v>0</v>
      </c>
      <c r="EV15" s="79">
        <f>(HLOOKUP(EV$6,BECO_Datos!$D$3:$HN$85,BECO_Datos!$A14,FALSE)+IFERROR(HLOOKUP(EV$6,BECO_Datos!$HP$3:$LT$85,BECO_Datos!$A14,FALSE),0))*EV$2</f>
        <v>0</v>
      </c>
      <c r="EW15" s="79">
        <f>(HLOOKUP(EW$6,BECO_Datos!$D$3:$HN$85,BECO_Datos!$A14,FALSE)+IFERROR(HLOOKUP(EW$6,BECO_Datos!$HP$3:$LT$85,BECO_Datos!$A14,FALSE),0))*EW$2</f>
        <v>0</v>
      </c>
      <c r="EX15" s="79">
        <f>(HLOOKUP(EX$6,BECO_Datos!$D$3:$HN$85,BECO_Datos!$A14,FALSE)+IFERROR(HLOOKUP(EX$6,BECO_Datos!$HP$3:$LT$85,BECO_Datos!$A14,FALSE),0))*EX$2</f>
        <v>0</v>
      </c>
      <c r="EY15" s="79">
        <f>(HLOOKUP(EY$6,BECO_Datos!$D$3:$HN$85,BECO_Datos!$A14,FALSE)+IFERROR(HLOOKUP(EY$6,BECO_Datos!$HP$3:$LT$85,BECO_Datos!$A14,FALSE),0))*EY$2</f>
        <v>0</v>
      </c>
      <c r="FA15" s="79" t="e">
        <f>(HLOOKUP(FA$6,BECO_Datos!$D$3:$HN$85,BECO_Datos!$A14,FALSE)+IFERROR(HLOOKUP(FA$6,BECO_Datos!$HP$3:$LT$85,BECO_Datos!$A14,FALSE),0))*FA$2</f>
        <v>#N/A</v>
      </c>
      <c r="FB15" s="79" t="e">
        <f>(HLOOKUP(FB$6,BECO_Datos!$D$3:$HN$85,BECO_Datos!$A14,FALSE)+IFERROR(HLOOKUP(FB$6,BECO_Datos!$HP$3:$LT$85,BECO_Datos!$A14,FALSE),0))*FB$2</f>
        <v>#N/A</v>
      </c>
      <c r="FC15" s="79" t="e">
        <f>(HLOOKUP(FC$6,BECO_Datos!$D$3:$HN$85,BECO_Datos!$A14,FALSE)+IFERROR(HLOOKUP(FC$6,BECO_Datos!$HP$3:$LT$85,BECO_Datos!$A14,FALSE),0))*FC$2</f>
        <v>#N/A</v>
      </c>
      <c r="FD15" s="79" t="e">
        <f>(HLOOKUP(FD$6,BECO_Datos!$D$3:$HN$85,BECO_Datos!$A14,FALSE)+IFERROR(HLOOKUP(FD$6,BECO_Datos!$HP$3:$LT$85,BECO_Datos!$A14,FALSE),0))*FD$2</f>
        <v>#N/A</v>
      </c>
      <c r="FE15" s="79" t="e">
        <f>(HLOOKUP(FE$6,BECO_Datos!$D$3:$HN$85,BECO_Datos!$A14,FALSE)+IFERROR(HLOOKUP(FE$6,BECO_Datos!$HP$3:$LT$85,BECO_Datos!$A14,FALSE),0))*FE$2</f>
        <v>#N/A</v>
      </c>
      <c r="FF15" s="79" t="e">
        <f>(HLOOKUP(FF$6,BECO_Datos!$D$3:$HN$85,BECO_Datos!$A14,FALSE)+IFERROR(HLOOKUP(FF$6,BECO_Datos!$HP$3:$LT$85,BECO_Datos!$A14,FALSE),0))*FF$2</f>
        <v>#N/A</v>
      </c>
      <c r="FG15" s="79">
        <f>(HLOOKUP(FG$6,BECO_Datos!$D$3:$HN$85,BECO_Datos!$A14,FALSE)+IFERROR(HLOOKUP(FG$6,BECO_Datos!$HP$3:$LT$85,BECO_Datos!$A14,FALSE),0))*FG$2</f>
        <v>0</v>
      </c>
      <c r="FH15" s="79">
        <f>(HLOOKUP(FH$6,BECO_Datos!$D$3:$HN$85,BECO_Datos!$A14,FALSE)+IFERROR(HLOOKUP(FH$6,BECO_Datos!$HP$3:$LT$85,BECO_Datos!$A14,FALSE),0))*FH$2</f>
        <v>0</v>
      </c>
      <c r="FI15" s="79">
        <f>(HLOOKUP(FI$6,BECO_Datos!$D$3:$HN$85,BECO_Datos!$A14,FALSE)+IFERROR(HLOOKUP(FI$6,BECO_Datos!$HP$3:$LT$85,BECO_Datos!$A14,FALSE),0))*FI$2</f>
        <v>0</v>
      </c>
      <c r="FJ15" s="79">
        <f>(HLOOKUP(FJ$6,BECO_Datos!$D$3:$HN$85,BECO_Datos!$A14,FALSE)+IFERROR(HLOOKUP(FJ$6,BECO_Datos!$HP$3:$LT$85,BECO_Datos!$A14,FALSE),0))*FJ$2</f>
        <v>0</v>
      </c>
      <c r="FK15" s="79">
        <f>(HLOOKUP(FK$6,BECO_Datos!$D$3:$HN$85,BECO_Datos!$A14,FALSE)+IFERROR(HLOOKUP(FK$6,BECO_Datos!$HP$3:$LT$85,BECO_Datos!$A14,FALSE),0))*FK$2</f>
        <v>0</v>
      </c>
      <c r="FL15" s="79">
        <f>(HLOOKUP(FL$6,BECO_Datos!$D$3:$HN$85,BECO_Datos!$A14,FALSE)+IFERROR(HLOOKUP(FL$6,BECO_Datos!$HP$3:$LT$85,BECO_Datos!$A14,FALSE),0))*FL$2</f>
        <v>0</v>
      </c>
      <c r="FM15" s="79">
        <f>(HLOOKUP(FM$6,BECO_Datos!$D$3:$HN$85,BECO_Datos!$A14,FALSE)+IFERROR(HLOOKUP(FM$6,BECO_Datos!$HP$3:$LT$85,BECO_Datos!$A14,FALSE),0))*FM$2</f>
        <v>0</v>
      </c>
      <c r="FN15" s="79">
        <f>(HLOOKUP(FN$6,BECO_Datos!$D$3:$HN$85,BECO_Datos!$A14,FALSE)+IFERROR(HLOOKUP(FN$6,BECO_Datos!$HP$3:$LT$85,BECO_Datos!$A14,FALSE),0))*FN$2</f>
        <v>0</v>
      </c>
      <c r="FO15" s="79">
        <f>(HLOOKUP(FO$6,BECO_Datos!$D$3:$HN$85,BECO_Datos!$A14,FALSE)+IFERROR(HLOOKUP(FO$6,BECO_Datos!$HP$3:$LT$85,BECO_Datos!$A14,FALSE),0))*FO$2</f>
        <v>0</v>
      </c>
      <c r="FP15" s="79">
        <f>(HLOOKUP(FP$6,BECO_Datos!$D$3:$HN$85,BECO_Datos!$A14,FALSE)+IFERROR(HLOOKUP(FP$6,BECO_Datos!$HP$3:$LT$85,BECO_Datos!$A14,FALSE),0))*FP$2</f>
        <v>0</v>
      </c>
      <c r="FR15" s="79" t="e">
        <f>(HLOOKUP(FR$6,BECO_Datos!$D$3:$HN$85,BECO_Datos!$A14,FALSE)+IFERROR(HLOOKUP(FR$6,BECO_Datos!$HP$3:$LT$85,BECO_Datos!$A14,FALSE),0))*FR$2</f>
        <v>#N/A</v>
      </c>
      <c r="FS15" s="79" t="e">
        <f>(HLOOKUP(FS$6,BECO_Datos!$D$3:$HN$85,BECO_Datos!$A14,FALSE)+IFERROR(HLOOKUP(FS$6,BECO_Datos!$HP$3:$LT$85,BECO_Datos!$A14,FALSE),0))*FS$2</f>
        <v>#N/A</v>
      </c>
      <c r="FT15" s="79" t="e">
        <f>(HLOOKUP(FT$6,BECO_Datos!$D$3:$HN$85,BECO_Datos!$A14,FALSE)+IFERROR(HLOOKUP(FT$6,BECO_Datos!$HP$3:$LT$85,BECO_Datos!$A14,FALSE),0))*FT$2</f>
        <v>#N/A</v>
      </c>
      <c r="FU15" s="79" t="e">
        <f>(HLOOKUP(FU$6,BECO_Datos!$D$3:$HN$85,BECO_Datos!$A14,FALSE)+IFERROR(HLOOKUP(FU$6,BECO_Datos!$HP$3:$LT$85,BECO_Datos!$A14,FALSE),0))*FU$2</f>
        <v>#N/A</v>
      </c>
      <c r="FV15" s="79" t="e">
        <f>(HLOOKUP(FV$6,BECO_Datos!$D$3:$HN$85,BECO_Datos!$A14,FALSE)+IFERROR(HLOOKUP(FV$6,BECO_Datos!$HP$3:$LT$85,BECO_Datos!$A14,FALSE),0))*FV$2</f>
        <v>#N/A</v>
      </c>
      <c r="FW15" s="79" t="e">
        <f>(HLOOKUP(FW$6,BECO_Datos!$D$3:$HN$85,BECO_Datos!$A14,FALSE)+IFERROR(HLOOKUP(FW$6,BECO_Datos!$HP$3:$LT$85,BECO_Datos!$A14,FALSE),0))*FW$2</f>
        <v>#N/A</v>
      </c>
      <c r="FX15" s="79">
        <f>(HLOOKUP(FX$6,BECO_Datos!$D$3:$HN$85,BECO_Datos!$A14,FALSE)+IFERROR(HLOOKUP(FX$6,BECO_Datos!$HP$3:$LT$85,BECO_Datos!$A14,FALSE),0))*FX$2</f>
        <v>0</v>
      </c>
      <c r="FY15" s="79">
        <f>(HLOOKUP(FY$6,BECO_Datos!$D$3:$HN$85,BECO_Datos!$A14,FALSE)+IFERROR(HLOOKUP(FY$6,BECO_Datos!$HP$3:$LT$85,BECO_Datos!$A14,FALSE),0))*FY$2</f>
        <v>0</v>
      </c>
      <c r="FZ15" s="79">
        <f>(HLOOKUP(FZ$6,BECO_Datos!$D$3:$HN$85,BECO_Datos!$A14,FALSE)+IFERROR(HLOOKUP(FZ$6,BECO_Datos!$HP$3:$LT$85,BECO_Datos!$A14,FALSE),0))*FZ$2</f>
        <v>0</v>
      </c>
      <c r="GA15" s="79">
        <f>(HLOOKUP(GA$6,BECO_Datos!$D$3:$HN$85,BECO_Datos!$A14,FALSE)+IFERROR(HLOOKUP(GA$6,BECO_Datos!$HP$3:$LT$85,BECO_Datos!$A14,FALSE),0))*GA$2</f>
        <v>0</v>
      </c>
      <c r="GB15" s="79">
        <f>(HLOOKUP(GB$6,BECO_Datos!$D$3:$HN$85,BECO_Datos!$A14,FALSE)+IFERROR(HLOOKUP(GB$6,BECO_Datos!$HP$3:$LT$85,BECO_Datos!$A14,FALSE),0))*GB$2</f>
        <v>0</v>
      </c>
      <c r="GC15" s="79">
        <f>(HLOOKUP(GC$6,BECO_Datos!$D$3:$HN$85,BECO_Datos!$A14,FALSE)+IFERROR(HLOOKUP(GC$6,BECO_Datos!$HP$3:$LT$85,BECO_Datos!$A14,FALSE),0))*GC$2</f>
        <v>0</v>
      </c>
      <c r="GD15" s="79">
        <f>(HLOOKUP(GD$6,BECO_Datos!$D$3:$HN$85,BECO_Datos!$A14,FALSE)+IFERROR(HLOOKUP(GD$6,BECO_Datos!$HP$3:$LT$85,BECO_Datos!$A14,FALSE),0))*GD$2</f>
        <v>0</v>
      </c>
      <c r="GE15" s="79">
        <f>(HLOOKUP(GE$6,BECO_Datos!$D$3:$HN$85,BECO_Datos!$A14,FALSE)+IFERROR(HLOOKUP(GE$6,BECO_Datos!$HP$3:$LT$85,BECO_Datos!$A14,FALSE),0))*GE$2</f>
        <v>0</v>
      </c>
      <c r="GF15" s="79">
        <f>(HLOOKUP(GF$6,BECO_Datos!$D$3:$HN$85,BECO_Datos!$A14,FALSE)+IFERROR(HLOOKUP(GF$6,BECO_Datos!$HP$3:$LT$85,BECO_Datos!$A14,FALSE),0))*GF$2</f>
        <v>0</v>
      </c>
      <c r="GG15" s="79">
        <f>(HLOOKUP(GG$6,BECO_Datos!$D$3:$HN$85,BECO_Datos!$A14,FALSE)+IFERROR(HLOOKUP(GG$6,BECO_Datos!$HP$3:$LT$85,BECO_Datos!$A14,FALSE),0))*GG$2</f>
        <v>0</v>
      </c>
      <c r="GI15" s="79" t="e">
        <f>(HLOOKUP(GI$6,BECO_Datos!$D$3:$HN$85,BECO_Datos!$A14,FALSE)+IFERROR(HLOOKUP(GI$6,BECO_Datos!$HP$3:$LT$85,BECO_Datos!$A14,FALSE),0))*GI$2</f>
        <v>#N/A</v>
      </c>
      <c r="GJ15" s="79" t="e">
        <f>(HLOOKUP(GJ$6,BECO_Datos!$D$3:$HN$85,BECO_Datos!$A14,FALSE)+IFERROR(HLOOKUP(GJ$6,BECO_Datos!$HP$3:$LT$85,BECO_Datos!$A14,FALSE),0))*GJ$2</f>
        <v>#N/A</v>
      </c>
      <c r="GK15" s="79" t="e">
        <f>(HLOOKUP(GK$6,BECO_Datos!$D$3:$HN$85,BECO_Datos!$A14,FALSE)+IFERROR(HLOOKUP(GK$6,BECO_Datos!$HP$3:$LT$85,BECO_Datos!$A14,FALSE),0))*GK$2</f>
        <v>#N/A</v>
      </c>
      <c r="GL15" s="79" t="e">
        <f>(HLOOKUP(GL$6,BECO_Datos!$D$3:$HN$85,BECO_Datos!$A14,FALSE)+IFERROR(HLOOKUP(GL$6,BECO_Datos!$HP$3:$LT$85,BECO_Datos!$A14,FALSE),0))*GL$2</f>
        <v>#N/A</v>
      </c>
      <c r="GM15" s="79" t="e">
        <f>(HLOOKUP(GM$6,BECO_Datos!$D$3:$HN$85,BECO_Datos!$A14,FALSE)+IFERROR(HLOOKUP(GM$6,BECO_Datos!$HP$3:$LT$85,BECO_Datos!$A14,FALSE),0))*GM$2</f>
        <v>#N/A</v>
      </c>
      <c r="GN15" s="79" t="e">
        <f>(HLOOKUP(GN$6,BECO_Datos!$D$3:$HN$85,BECO_Datos!$A14,FALSE)+IFERROR(HLOOKUP(GN$6,BECO_Datos!$HP$3:$LT$85,BECO_Datos!$A14,FALSE),0))*GN$2</f>
        <v>#N/A</v>
      </c>
      <c r="GO15" s="79">
        <f>(HLOOKUP(GO$6,BECO_Datos!$D$3:$HN$85,BECO_Datos!$A14,FALSE)+IFERROR(HLOOKUP(GO$6,BECO_Datos!$HP$3:$LT$85,BECO_Datos!$A14,FALSE),0))*GO$2</f>
        <v>0</v>
      </c>
      <c r="GP15" s="79">
        <f>(HLOOKUP(GP$6,BECO_Datos!$D$3:$HN$85,BECO_Datos!$A14,FALSE)+IFERROR(HLOOKUP(GP$6,BECO_Datos!$HP$3:$LT$85,BECO_Datos!$A14,FALSE),0))*GP$2</f>
        <v>0</v>
      </c>
      <c r="GQ15" s="79">
        <f>(HLOOKUP(GQ$6,BECO_Datos!$D$3:$HN$85,BECO_Datos!$A14,FALSE)+IFERROR(HLOOKUP(GQ$6,BECO_Datos!$HP$3:$LT$85,BECO_Datos!$A14,FALSE),0))*GQ$2</f>
        <v>0</v>
      </c>
      <c r="GR15" s="79">
        <f>(HLOOKUP(GR$6,BECO_Datos!$D$3:$HN$85,BECO_Datos!$A14,FALSE)+IFERROR(HLOOKUP(GR$6,BECO_Datos!$HP$3:$LT$85,BECO_Datos!$A14,FALSE),0))*GR$2</f>
        <v>0</v>
      </c>
      <c r="GS15" s="79">
        <f>(HLOOKUP(GS$6,BECO_Datos!$D$3:$HN$85,BECO_Datos!$A14,FALSE)+IFERROR(HLOOKUP(GS$6,BECO_Datos!$HP$3:$LT$85,BECO_Datos!$A14,FALSE),0))*GS$2</f>
        <v>0</v>
      </c>
      <c r="GT15" s="79">
        <f>(HLOOKUP(GT$6,BECO_Datos!$D$3:$HN$85,BECO_Datos!$A14,FALSE)+IFERROR(HLOOKUP(GT$6,BECO_Datos!$HP$3:$LT$85,BECO_Datos!$A14,FALSE),0))*GT$2</f>
        <v>0</v>
      </c>
      <c r="GU15" s="79">
        <f>(HLOOKUP(GU$6,BECO_Datos!$D$3:$HN$85,BECO_Datos!$A14,FALSE)+IFERROR(HLOOKUP(GU$6,BECO_Datos!$HP$3:$LT$85,BECO_Datos!$A14,FALSE),0))*GU$2</f>
        <v>0</v>
      </c>
      <c r="GV15" s="79">
        <f>(HLOOKUP(GV$6,BECO_Datos!$D$3:$HN$85,BECO_Datos!$A14,FALSE)+IFERROR(HLOOKUP(GV$6,BECO_Datos!$HP$3:$LT$85,BECO_Datos!$A14,FALSE),0))*GV$2</f>
        <v>0</v>
      </c>
      <c r="GW15" s="79">
        <f>(HLOOKUP(GW$6,BECO_Datos!$D$3:$HN$85,BECO_Datos!$A14,FALSE)+IFERROR(HLOOKUP(GW$6,BECO_Datos!$HP$3:$LT$85,BECO_Datos!$A14,FALSE),0))*GW$2</f>
        <v>0</v>
      </c>
      <c r="GX15" s="79">
        <f>(HLOOKUP(GX$6,BECO_Datos!$D$3:$HN$85,BECO_Datos!$A14,FALSE)+IFERROR(HLOOKUP(GX$6,BECO_Datos!$HP$3:$LT$85,BECO_Datos!$A14,FALSE),0))*GX$2</f>
        <v>0</v>
      </c>
      <c r="GZ15" s="79" t="e">
        <f>(HLOOKUP(GZ$6,BECO_Datos!$D$3:$HN$85,BECO_Datos!$A14,FALSE)+IFERROR(HLOOKUP(GZ$6,BECO_Datos!$HP$3:$LT$85,BECO_Datos!$A14,FALSE),0))*GZ$2</f>
        <v>#N/A</v>
      </c>
      <c r="HA15" s="79" t="e">
        <f>(HLOOKUP(HA$6,BECO_Datos!$D$3:$HN$85,BECO_Datos!$A14,FALSE)+IFERROR(HLOOKUP(HA$6,BECO_Datos!$HP$3:$LT$85,BECO_Datos!$A14,FALSE),0))*HA$2</f>
        <v>#N/A</v>
      </c>
      <c r="HB15" s="79" t="e">
        <f>(HLOOKUP(HB$6,BECO_Datos!$D$3:$HN$85,BECO_Datos!$A14,FALSE)+IFERROR(HLOOKUP(HB$6,BECO_Datos!$HP$3:$LT$85,BECO_Datos!$A14,FALSE),0))*HB$2</f>
        <v>#N/A</v>
      </c>
      <c r="HC15" s="79" t="e">
        <f>(HLOOKUP(HC$6,BECO_Datos!$D$3:$HN$85,BECO_Datos!$A14,FALSE)+IFERROR(HLOOKUP(HC$6,BECO_Datos!$HP$3:$LT$85,BECO_Datos!$A14,FALSE),0))*HC$2</f>
        <v>#N/A</v>
      </c>
      <c r="HD15" s="79" t="e">
        <f>(HLOOKUP(HD$6,BECO_Datos!$D$3:$HN$85,BECO_Datos!$A14,FALSE)+IFERROR(HLOOKUP(HD$6,BECO_Datos!$HP$3:$LT$85,BECO_Datos!$A14,FALSE),0))*HD$2</f>
        <v>#N/A</v>
      </c>
      <c r="HE15" s="79" t="e">
        <f>(HLOOKUP(HE$6,BECO_Datos!$D$3:$HN$85,BECO_Datos!$A14,FALSE)+IFERROR(HLOOKUP(HE$6,BECO_Datos!$HP$3:$LT$85,BECO_Datos!$A14,FALSE),0))*HE$2</f>
        <v>#N/A</v>
      </c>
      <c r="HF15" s="79">
        <f>(HLOOKUP(HF$6,BECO_Datos!$D$3:$HN$85,BECO_Datos!$A14,FALSE)+IFERROR(HLOOKUP(HF$6,BECO_Datos!$HP$3:$LT$85,BECO_Datos!$A14,FALSE),0))*HF$2</f>
        <v>0</v>
      </c>
      <c r="HG15" s="79">
        <f>(HLOOKUP(HG$6,BECO_Datos!$D$3:$HN$85,BECO_Datos!$A14,FALSE)+IFERROR(HLOOKUP(HG$6,BECO_Datos!$HP$3:$LT$85,BECO_Datos!$A14,FALSE),0))*HG$2</f>
        <v>0</v>
      </c>
      <c r="HH15" s="79">
        <f>(HLOOKUP(HH$6,BECO_Datos!$D$3:$HN$85,BECO_Datos!$A14,FALSE)+IFERROR(HLOOKUP(HH$6,BECO_Datos!$HP$3:$LT$85,BECO_Datos!$A14,FALSE),0))*HH$2</f>
        <v>0</v>
      </c>
      <c r="HI15" s="79">
        <f>(HLOOKUP(HI$6,BECO_Datos!$D$3:$HN$85,BECO_Datos!$A14,FALSE)+IFERROR(HLOOKUP(HI$6,BECO_Datos!$HP$3:$LT$85,BECO_Datos!$A14,FALSE),0))*HI$2</f>
        <v>0</v>
      </c>
      <c r="HJ15" s="79">
        <f>(HLOOKUP(HJ$6,BECO_Datos!$D$3:$HN$85,BECO_Datos!$A14,FALSE)+IFERROR(HLOOKUP(HJ$6,BECO_Datos!$HP$3:$LT$85,BECO_Datos!$A14,FALSE),0))*HJ$2</f>
        <v>0</v>
      </c>
      <c r="HK15" s="79">
        <f>(HLOOKUP(HK$6,BECO_Datos!$D$3:$HN$85,BECO_Datos!$A14,FALSE)+IFERROR(HLOOKUP(HK$6,BECO_Datos!$HP$3:$LT$85,BECO_Datos!$A14,FALSE),0))*HK$2</f>
        <v>0</v>
      </c>
      <c r="HL15" s="79">
        <f>(HLOOKUP(HL$6,BECO_Datos!$D$3:$HN$85,BECO_Datos!$A14,FALSE)+IFERROR(HLOOKUP(HL$6,BECO_Datos!$HP$3:$LT$85,BECO_Datos!$A14,FALSE),0))*HL$2</f>
        <v>0</v>
      </c>
      <c r="HM15" s="79">
        <f>(HLOOKUP(HM$6,BECO_Datos!$D$3:$HN$85,BECO_Datos!$A14,FALSE)+IFERROR(HLOOKUP(HM$6,BECO_Datos!$HP$3:$LT$85,BECO_Datos!$A14,FALSE),0))*HM$2</f>
        <v>0</v>
      </c>
      <c r="HN15" s="79">
        <f>(HLOOKUP(HN$6,BECO_Datos!$D$3:$HN$85,BECO_Datos!$A14,FALSE)+IFERROR(HLOOKUP(HN$6,BECO_Datos!$HP$3:$LT$85,BECO_Datos!$A14,FALSE),0))*HN$2</f>
        <v>0</v>
      </c>
      <c r="HO15" s="79">
        <f>(HLOOKUP(HO$6,BECO_Datos!$D$3:$HN$85,BECO_Datos!$A14,FALSE)+IFERROR(HLOOKUP(HO$6,BECO_Datos!$HP$3:$LT$85,BECO_Datos!$A14,FALSE),0))*HO$2</f>
        <v>0</v>
      </c>
      <c r="HQ15" s="79" t="e">
        <f>(HLOOKUP(HQ$6,BECO_Datos!$D$3:$HN$85,BECO_Datos!$A14,FALSE)+IFERROR(HLOOKUP(HQ$6,BECO_Datos!$HP$3:$LT$85,BECO_Datos!$A14,FALSE),0))*HQ$2</f>
        <v>#N/A</v>
      </c>
      <c r="HR15" s="79" t="e">
        <f>(HLOOKUP(HR$6,BECO_Datos!$D$3:$HN$85,BECO_Datos!$A14,FALSE)+IFERROR(HLOOKUP(HR$6,BECO_Datos!$HP$3:$LT$85,BECO_Datos!$A14,FALSE),0))*HR$2</f>
        <v>#N/A</v>
      </c>
      <c r="HS15" s="79" t="e">
        <f>(HLOOKUP(HS$6,BECO_Datos!$D$3:$HN$85,BECO_Datos!$A14,FALSE)+IFERROR(HLOOKUP(HS$6,BECO_Datos!$HP$3:$LT$85,BECO_Datos!$A14,FALSE),0))*HS$2</f>
        <v>#N/A</v>
      </c>
      <c r="HT15" s="79" t="e">
        <f>(HLOOKUP(HT$6,BECO_Datos!$D$3:$HN$85,BECO_Datos!$A14,FALSE)+IFERROR(HLOOKUP(HT$6,BECO_Datos!$HP$3:$LT$85,BECO_Datos!$A14,FALSE),0))*HT$2</f>
        <v>#N/A</v>
      </c>
      <c r="HU15" s="79" t="e">
        <f>(HLOOKUP(HU$6,BECO_Datos!$D$3:$HN$85,BECO_Datos!$A14,FALSE)+IFERROR(HLOOKUP(HU$6,BECO_Datos!$HP$3:$LT$85,BECO_Datos!$A14,FALSE),0))*HU$2</f>
        <v>#N/A</v>
      </c>
      <c r="HV15" s="79" t="e">
        <f>(HLOOKUP(HV$6,BECO_Datos!$D$3:$HN$85,BECO_Datos!$A14,FALSE)+IFERROR(HLOOKUP(HV$6,BECO_Datos!$HP$3:$LT$85,BECO_Datos!$A14,FALSE),0))*HV$2</f>
        <v>#N/A</v>
      </c>
      <c r="HW15" s="79">
        <f>(HLOOKUP(HW$6,BECO_Datos!$D$3:$HN$85,BECO_Datos!$A14,FALSE)+IFERROR(HLOOKUP(HW$6,BECO_Datos!$HP$3:$LT$85,BECO_Datos!$A14,FALSE),0))*HW$2</f>
        <v>0</v>
      </c>
      <c r="HX15" s="79">
        <f>(HLOOKUP(HX$6,BECO_Datos!$D$3:$HN$85,BECO_Datos!$A14,FALSE)+IFERROR(HLOOKUP(HX$6,BECO_Datos!$HP$3:$LT$85,BECO_Datos!$A14,FALSE),0))*HX$2</f>
        <v>0</v>
      </c>
      <c r="HY15" s="79">
        <f>(HLOOKUP(HY$6,BECO_Datos!$D$3:$HN$85,BECO_Datos!$A14,FALSE)+IFERROR(HLOOKUP(HY$6,BECO_Datos!$HP$3:$LT$85,BECO_Datos!$A14,FALSE),0))*HY$2</f>
        <v>0</v>
      </c>
      <c r="HZ15" s="79">
        <f>(HLOOKUP(HZ$6,BECO_Datos!$D$3:$HN$85,BECO_Datos!$A14,FALSE)+IFERROR(HLOOKUP(HZ$6,BECO_Datos!$HP$3:$LT$85,BECO_Datos!$A14,FALSE),0))*HZ$2</f>
        <v>0</v>
      </c>
      <c r="IA15" s="79">
        <f>(HLOOKUP(IA$6,BECO_Datos!$D$3:$HN$85,BECO_Datos!$A14,FALSE)+IFERROR(HLOOKUP(IA$6,BECO_Datos!$HP$3:$LT$85,BECO_Datos!$A14,FALSE),0))*IA$2</f>
        <v>0</v>
      </c>
      <c r="IB15" s="79">
        <f>(HLOOKUP(IB$6,BECO_Datos!$D$3:$HN$85,BECO_Datos!$A14,FALSE)+IFERROR(HLOOKUP(IB$6,BECO_Datos!$HP$3:$LT$85,BECO_Datos!$A14,FALSE),0))*IB$2</f>
        <v>0</v>
      </c>
      <c r="IC15" s="79">
        <f>(HLOOKUP(IC$6,BECO_Datos!$D$3:$HN$85,BECO_Datos!$A14,FALSE)+IFERROR(HLOOKUP(IC$6,BECO_Datos!$HP$3:$LT$85,BECO_Datos!$A14,FALSE),0))*IC$2</f>
        <v>0</v>
      </c>
      <c r="ID15" s="79">
        <f>(HLOOKUP(ID$6,BECO_Datos!$D$3:$HN$85,BECO_Datos!$A14,FALSE)+IFERROR(HLOOKUP(ID$6,BECO_Datos!$HP$3:$LT$85,BECO_Datos!$A14,FALSE),0))*ID$2</f>
        <v>0</v>
      </c>
      <c r="IE15" s="79">
        <f>(HLOOKUP(IE$6,BECO_Datos!$D$3:$HN$85,BECO_Datos!$A14,FALSE)+IFERROR(HLOOKUP(IE$6,BECO_Datos!$HP$3:$LT$85,BECO_Datos!$A14,FALSE),0))*IE$2</f>
        <v>0</v>
      </c>
      <c r="IF15" s="79">
        <f>(HLOOKUP(IF$6,BECO_Datos!$D$3:$HN$85,BECO_Datos!$A14,FALSE)+IFERROR(HLOOKUP(IF$6,BECO_Datos!$HP$3:$LT$85,BECO_Datos!$A14,FALSE),0))*IF$2</f>
        <v>0</v>
      </c>
      <c r="IH15" s="79" t="e">
        <f>(HLOOKUP(IH$6,BECO_Datos!$D$3:$HN$85,BECO_Datos!$A14,FALSE)+IFERROR(HLOOKUP(IH$6,BECO_Datos!$HP$3:$LT$85,BECO_Datos!$A14,FALSE),0))*IH$2</f>
        <v>#N/A</v>
      </c>
      <c r="II15" s="79" t="e">
        <f>(HLOOKUP(II$6,BECO_Datos!$D$3:$HN$85,BECO_Datos!$A14,FALSE)+IFERROR(HLOOKUP(II$6,BECO_Datos!$HP$3:$LT$85,BECO_Datos!$A14,FALSE),0))*II$2</f>
        <v>#N/A</v>
      </c>
      <c r="IJ15" s="79" t="e">
        <f>(HLOOKUP(IJ$6,BECO_Datos!$D$3:$HN$85,BECO_Datos!$A14,FALSE)+IFERROR(HLOOKUP(IJ$6,BECO_Datos!$HP$3:$LT$85,BECO_Datos!$A14,FALSE),0))*IJ$2</f>
        <v>#N/A</v>
      </c>
      <c r="IK15" s="79" t="e">
        <f>(HLOOKUP(IK$6,BECO_Datos!$D$3:$HN$85,BECO_Datos!$A14,FALSE)+IFERROR(HLOOKUP(IK$6,BECO_Datos!$HP$3:$LT$85,BECO_Datos!$A14,FALSE),0))*IK$2</f>
        <v>#N/A</v>
      </c>
      <c r="IL15" s="79" t="e">
        <f>(HLOOKUP(IL$6,BECO_Datos!$D$3:$HN$85,BECO_Datos!$A14,FALSE)+IFERROR(HLOOKUP(IL$6,BECO_Datos!$HP$3:$LT$85,BECO_Datos!$A14,FALSE),0))*IL$2</f>
        <v>#N/A</v>
      </c>
      <c r="IM15" s="79" t="e">
        <f>(HLOOKUP(IM$6,BECO_Datos!$D$3:$HN$85,BECO_Datos!$A14,FALSE)+IFERROR(HLOOKUP(IM$6,BECO_Datos!$HP$3:$LT$85,BECO_Datos!$A14,FALSE),0))*IM$2</f>
        <v>#N/A</v>
      </c>
      <c r="IN15" s="79">
        <f>(HLOOKUP(IN$6,BECO_Datos!$D$3:$HN$85,BECO_Datos!$A14,FALSE)+IFERROR(HLOOKUP(IN$6,BECO_Datos!$HP$3:$LT$85,BECO_Datos!$A14,FALSE),0))*IN$2</f>
        <v>5.4154250034393581</v>
      </c>
      <c r="IO15" s="79">
        <f>(HLOOKUP(IO$6,BECO_Datos!$D$3:$HN$85,BECO_Datos!$A14,FALSE)+IFERROR(HLOOKUP(IO$6,BECO_Datos!$HP$3:$LT$85,BECO_Datos!$A14,FALSE),0))*IO$2</f>
        <v>4.2898516698194111</v>
      </c>
      <c r="IP15" s="79">
        <f>(HLOOKUP(IP$6,BECO_Datos!$D$3:$HN$85,BECO_Datos!$A14,FALSE)+IFERROR(HLOOKUP(IP$6,BECO_Datos!$HP$3:$LT$85,BECO_Datos!$A14,FALSE),0))*IP$2</f>
        <v>4.6361278340498462</v>
      </c>
      <c r="IQ15" s="79">
        <f>(HLOOKUP(IQ$6,BECO_Datos!$D$3:$HN$85,BECO_Datos!$A14,FALSE)+IFERROR(HLOOKUP(IQ$6,BECO_Datos!$HP$3:$LT$85,BECO_Datos!$A14,FALSE),0))*IQ$2</f>
        <v>4.9619788503869042</v>
      </c>
      <c r="IR15" s="79">
        <f>(HLOOKUP(IR$6,BECO_Datos!$D$3:$HN$85,BECO_Datos!$A14,FALSE)+IFERROR(HLOOKUP(IR$6,BECO_Datos!$HP$3:$LT$85,BECO_Datos!$A14,FALSE),0))*IR$2</f>
        <v>3.3164161573516528</v>
      </c>
      <c r="IS15" s="79">
        <f>(HLOOKUP(IS$6,BECO_Datos!$D$3:$HN$85,BECO_Datos!$A14,FALSE)+IFERROR(HLOOKUP(IS$6,BECO_Datos!$HP$3:$LT$85,BECO_Datos!$A14,FALSE),0))*IS$2</f>
        <v>3.5487484591573253</v>
      </c>
      <c r="IT15" s="79">
        <f>(HLOOKUP(IT$6,BECO_Datos!$D$3:$HN$85,BECO_Datos!$A14,FALSE)+IFERROR(HLOOKUP(IT$6,BECO_Datos!$HP$3:$LT$85,BECO_Datos!$A14,FALSE),0))*IT$2</f>
        <v>4.7166561762682475</v>
      </c>
      <c r="IU15" s="79">
        <f>(HLOOKUP(IU$6,BECO_Datos!$D$3:$HN$85,BECO_Datos!$A14,FALSE)+IFERROR(HLOOKUP(IU$6,BECO_Datos!$HP$3:$LT$85,BECO_Datos!$A14,FALSE),0))*IU$2</f>
        <v>4.9548411521925795</v>
      </c>
      <c r="IV15" s="79">
        <f>(HLOOKUP(IV$6,BECO_Datos!$D$3:$HN$85,BECO_Datos!$A14,FALSE)+IFERROR(HLOOKUP(IV$6,BECO_Datos!$HP$3:$LT$85,BECO_Datos!$A14,FALSE),0))*IV$2</f>
        <v>6.0387186483233029</v>
      </c>
      <c r="IW15" s="79">
        <f>(HLOOKUP(IW$6,BECO_Datos!$D$3:$HN$85,BECO_Datos!$A14,FALSE)+IFERROR(HLOOKUP(IW$6,BECO_Datos!$HP$3:$LT$85,BECO_Datos!$A14,FALSE),0))*IW$2</f>
        <v>5.8794022622527944</v>
      </c>
      <c r="IY15" s="79" t="e">
        <f>(HLOOKUP(IY$6,BECO_Datos!$D$3:$HN$85,BECO_Datos!$A14,FALSE)+IFERROR(HLOOKUP(IY$6,BECO_Datos!$HP$3:$LT$85,BECO_Datos!$A14,FALSE),0))*IY$2</f>
        <v>#N/A</v>
      </c>
      <c r="IZ15" s="79" t="e">
        <f>(HLOOKUP(IZ$6,BECO_Datos!$D$3:$HN$85,BECO_Datos!$A14,FALSE)+IFERROR(HLOOKUP(IZ$6,BECO_Datos!$HP$3:$LT$85,BECO_Datos!$A14,FALSE),0))*IZ$2</f>
        <v>#N/A</v>
      </c>
      <c r="JA15" s="79" t="e">
        <f>(HLOOKUP(JA$6,BECO_Datos!$D$3:$HN$85,BECO_Datos!$A14,FALSE)+IFERROR(HLOOKUP(JA$6,BECO_Datos!$HP$3:$LT$85,BECO_Datos!$A14,FALSE),0))*JA$2</f>
        <v>#N/A</v>
      </c>
      <c r="JB15" s="79" t="e">
        <f>(HLOOKUP(JB$6,BECO_Datos!$D$3:$HN$85,BECO_Datos!$A14,FALSE)+IFERROR(HLOOKUP(JB$6,BECO_Datos!$HP$3:$LT$85,BECO_Datos!$A14,FALSE),0))*JB$2</f>
        <v>#N/A</v>
      </c>
      <c r="JC15" s="79" t="e">
        <f>(HLOOKUP(JC$6,BECO_Datos!$D$3:$HN$85,BECO_Datos!$A14,FALSE)+IFERROR(HLOOKUP(JC$6,BECO_Datos!$HP$3:$LT$85,BECO_Datos!$A14,FALSE),0))*JC$2</f>
        <v>#N/A</v>
      </c>
      <c r="JD15" s="79" t="e">
        <f>(HLOOKUP(JD$6,BECO_Datos!$D$3:$HN$85,BECO_Datos!$A14,FALSE)+IFERROR(HLOOKUP(JD$6,BECO_Datos!$HP$3:$LT$85,BECO_Datos!$A14,FALSE),0))*JD$2</f>
        <v>#N/A</v>
      </c>
      <c r="JE15" s="79">
        <f>(HLOOKUP(JE$6,BECO_Datos!$D$3:$HN$85,BECO_Datos!$A14,FALSE)+IFERROR(HLOOKUP(JE$6,BECO_Datos!$HP$3:$LT$85,BECO_Datos!$A14,FALSE),0))*JE$2</f>
        <v>0</v>
      </c>
      <c r="JF15" s="79">
        <f>(HLOOKUP(JF$6,BECO_Datos!$D$3:$HN$85,BECO_Datos!$A14,FALSE)+IFERROR(HLOOKUP(JF$6,BECO_Datos!$HP$3:$LT$85,BECO_Datos!$A14,FALSE),0))*JF$2</f>
        <v>0</v>
      </c>
      <c r="JG15" s="79">
        <f>(HLOOKUP(JG$6,BECO_Datos!$D$3:$HN$85,BECO_Datos!$A14,FALSE)+IFERROR(HLOOKUP(JG$6,BECO_Datos!$HP$3:$LT$85,BECO_Datos!$A14,FALSE),0))*JG$2</f>
        <v>0</v>
      </c>
      <c r="JH15" s="79">
        <f>(HLOOKUP(JH$6,BECO_Datos!$D$3:$HN$85,BECO_Datos!$A14,FALSE)+IFERROR(HLOOKUP(JH$6,BECO_Datos!$HP$3:$LT$85,BECO_Datos!$A14,FALSE),0))*JH$2</f>
        <v>0</v>
      </c>
      <c r="JI15" s="79">
        <f>(HLOOKUP(JI$6,BECO_Datos!$D$3:$HN$85,BECO_Datos!$A14,FALSE)+IFERROR(HLOOKUP(JI$6,BECO_Datos!$HP$3:$LT$85,BECO_Datos!$A14,FALSE),0))*JI$2</f>
        <v>0</v>
      </c>
      <c r="JJ15" s="79">
        <f>(HLOOKUP(JJ$6,BECO_Datos!$D$3:$HN$85,BECO_Datos!$A14,FALSE)+IFERROR(HLOOKUP(JJ$6,BECO_Datos!$HP$3:$LT$85,BECO_Datos!$A14,FALSE),0))*JJ$2</f>
        <v>0</v>
      </c>
      <c r="JK15" s="79">
        <f>(HLOOKUP(JK$6,BECO_Datos!$D$3:$HN$85,BECO_Datos!$A14,FALSE)+IFERROR(HLOOKUP(JK$6,BECO_Datos!$HP$3:$LT$85,BECO_Datos!$A14,FALSE),0))*JK$2</f>
        <v>0</v>
      </c>
      <c r="JL15" s="79">
        <f>(HLOOKUP(JL$6,BECO_Datos!$D$3:$HN$85,BECO_Datos!$A14,FALSE)+IFERROR(HLOOKUP(JL$6,BECO_Datos!$HP$3:$LT$85,BECO_Datos!$A14,FALSE),0))*JL$2</f>
        <v>0</v>
      </c>
      <c r="JM15" s="79">
        <f>(HLOOKUP(JM$6,BECO_Datos!$D$3:$HN$85,BECO_Datos!$A14,FALSE)+IFERROR(HLOOKUP(JM$6,BECO_Datos!$HP$3:$LT$85,BECO_Datos!$A14,FALSE),0))*JM$2</f>
        <v>0</v>
      </c>
      <c r="JN15" s="79">
        <f>(HLOOKUP(JN$6,BECO_Datos!$D$3:$HN$85,BECO_Datos!$A14,FALSE)+IFERROR(HLOOKUP(JN$6,BECO_Datos!$HP$3:$LT$85,BECO_Datos!$A14,FALSE),0))*JN$2</f>
        <v>0</v>
      </c>
      <c r="JP15" s="79" t="e">
        <f>(HLOOKUP(JP$6,BECO_Datos!$D$3:$HN$85,BECO_Datos!$A14,FALSE)+IFERROR(HLOOKUP(JP$6,BECO_Datos!$HP$3:$LT$85,BECO_Datos!$A14,FALSE),0))*JP$2</f>
        <v>#N/A</v>
      </c>
      <c r="JQ15" s="79" t="e">
        <f>(HLOOKUP(JQ$6,BECO_Datos!$D$3:$HN$85,BECO_Datos!$A14,FALSE)+IFERROR(HLOOKUP(JQ$6,BECO_Datos!$HP$3:$LT$85,BECO_Datos!$A14,FALSE),0))*JQ$2</f>
        <v>#N/A</v>
      </c>
      <c r="JR15" s="79" t="e">
        <f>(HLOOKUP(JR$6,BECO_Datos!$D$3:$HN$85,BECO_Datos!$A14,FALSE)+IFERROR(HLOOKUP(JR$6,BECO_Datos!$HP$3:$LT$85,BECO_Datos!$A14,FALSE),0))*JR$2</f>
        <v>#N/A</v>
      </c>
      <c r="JS15" s="79" t="e">
        <f>(HLOOKUP(JS$6,BECO_Datos!$D$3:$HN$85,BECO_Datos!$A14,FALSE)+IFERROR(HLOOKUP(JS$6,BECO_Datos!$HP$3:$LT$85,BECO_Datos!$A14,FALSE),0))*JS$2</f>
        <v>#N/A</v>
      </c>
      <c r="JT15" s="79" t="e">
        <f>(HLOOKUP(JT$6,BECO_Datos!$D$3:$HN$85,BECO_Datos!$A14,FALSE)+IFERROR(HLOOKUP(JT$6,BECO_Datos!$HP$3:$LT$85,BECO_Datos!$A14,FALSE),0))*JT$2</f>
        <v>#N/A</v>
      </c>
      <c r="JU15" s="79" t="e">
        <f>(HLOOKUP(JU$6,BECO_Datos!$D$3:$HN$85,BECO_Datos!$A14,FALSE)+IFERROR(HLOOKUP(JU$6,BECO_Datos!$HP$3:$LT$85,BECO_Datos!$A14,FALSE),0))*JU$2</f>
        <v>#N/A</v>
      </c>
      <c r="JV15" s="79">
        <f>(HLOOKUP(JV$6,BECO_Datos!$D$3:$HN$85,BECO_Datos!$A14,FALSE)+IFERROR(HLOOKUP(JV$6,BECO_Datos!$HP$3:$LT$85,BECO_Datos!$A14,FALSE),0))*JV$2</f>
        <v>0</v>
      </c>
      <c r="JW15" s="79">
        <f>(HLOOKUP(JW$6,BECO_Datos!$D$3:$HN$85,BECO_Datos!$A14,FALSE)+IFERROR(HLOOKUP(JW$6,BECO_Datos!$HP$3:$LT$85,BECO_Datos!$A14,FALSE),0))*JW$2</f>
        <v>0</v>
      </c>
      <c r="JX15" s="79">
        <f>(HLOOKUP(JX$6,BECO_Datos!$D$3:$HN$85,BECO_Datos!$A14,FALSE)+IFERROR(HLOOKUP(JX$6,BECO_Datos!$HP$3:$LT$85,BECO_Datos!$A14,FALSE),0))*JX$2</f>
        <v>0</v>
      </c>
      <c r="JY15" s="79">
        <f>(HLOOKUP(JY$6,BECO_Datos!$D$3:$HN$85,BECO_Datos!$A14,FALSE)+IFERROR(HLOOKUP(JY$6,BECO_Datos!$HP$3:$LT$85,BECO_Datos!$A14,FALSE),0))*JY$2</f>
        <v>0</v>
      </c>
      <c r="JZ15" s="79">
        <f>(HLOOKUP(JZ$6,BECO_Datos!$D$3:$HN$85,BECO_Datos!$A14,FALSE)+IFERROR(HLOOKUP(JZ$6,BECO_Datos!$HP$3:$LT$85,BECO_Datos!$A14,FALSE),0))*JZ$2</f>
        <v>0</v>
      </c>
      <c r="KA15" s="79">
        <f>(HLOOKUP(KA$6,BECO_Datos!$D$3:$HN$85,BECO_Datos!$A14,FALSE)+IFERROR(HLOOKUP(KA$6,BECO_Datos!$HP$3:$LT$85,BECO_Datos!$A14,FALSE),0))*KA$2</f>
        <v>0</v>
      </c>
      <c r="KB15" s="79">
        <f>(HLOOKUP(KB$6,BECO_Datos!$D$3:$HN$85,BECO_Datos!$A14,FALSE)+IFERROR(HLOOKUP(KB$6,BECO_Datos!$HP$3:$LT$85,BECO_Datos!$A14,FALSE),0))*KB$2</f>
        <v>0</v>
      </c>
      <c r="KC15" s="79">
        <f>(HLOOKUP(KC$6,BECO_Datos!$D$3:$HN$85,BECO_Datos!$A14,FALSE)+IFERROR(HLOOKUP(KC$6,BECO_Datos!$HP$3:$LT$85,BECO_Datos!$A14,FALSE),0))*KC$2</f>
        <v>0</v>
      </c>
      <c r="KD15" s="79">
        <f>(HLOOKUP(KD$6,BECO_Datos!$D$3:$HN$85,BECO_Datos!$A14,FALSE)+IFERROR(HLOOKUP(KD$6,BECO_Datos!$HP$3:$LT$85,BECO_Datos!$A14,FALSE),0))*KD$2</f>
        <v>0</v>
      </c>
      <c r="KE15" s="79">
        <f>(HLOOKUP(KE$6,BECO_Datos!$D$3:$HN$85,BECO_Datos!$A14,FALSE)+IFERROR(HLOOKUP(KE$6,BECO_Datos!$HP$3:$LT$85,BECO_Datos!$A14,FALSE),0))*KE$2</f>
        <v>0</v>
      </c>
      <c r="KG15" s="79" t="e">
        <f>(HLOOKUP(KG$6,BECO_Datos!$D$3:$HN$85,BECO_Datos!$A14,FALSE)+IFERROR(HLOOKUP(KG$6,BECO_Datos!$HP$3:$LT$85,BECO_Datos!$A14,FALSE),0))*KG$2</f>
        <v>#N/A</v>
      </c>
      <c r="KH15" s="79" t="e">
        <f>(HLOOKUP(KH$6,BECO_Datos!$D$3:$HN$85,BECO_Datos!$A14,FALSE)+IFERROR(HLOOKUP(KH$6,BECO_Datos!$HP$3:$LT$85,BECO_Datos!$A14,FALSE),0))*KH$2</f>
        <v>#N/A</v>
      </c>
      <c r="KI15" s="79" t="e">
        <f>(HLOOKUP(KI$6,BECO_Datos!$D$3:$HN$85,BECO_Datos!$A14,FALSE)+IFERROR(HLOOKUP(KI$6,BECO_Datos!$HP$3:$LT$85,BECO_Datos!$A14,FALSE),0))*KI$2</f>
        <v>#N/A</v>
      </c>
      <c r="KJ15" s="79" t="e">
        <f>(HLOOKUP(KJ$6,BECO_Datos!$D$3:$HN$85,BECO_Datos!$A14,FALSE)+IFERROR(HLOOKUP(KJ$6,BECO_Datos!$HP$3:$LT$85,BECO_Datos!$A14,FALSE),0))*KJ$2</f>
        <v>#N/A</v>
      </c>
      <c r="KK15" s="79" t="e">
        <f>(HLOOKUP(KK$6,BECO_Datos!$D$3:$HN$85,BECO_Datos!$A14,FALSE)+IFERROR(HLOOKUP(KK$6,BECO_Datos!$HP$3:$LT$85,BECO_Datos!$A14,FALSE),0))*KK$2</f>
        <v>#N/A</v>
      </c>
      <c r="KL15" s="79" t="e">
        <f>(HLOOKUP(KL$6,BECO_Datos!$D$3:$HN$85,BECO_Datos!$A14,FALSE)+IFERROR(HLOOKUP(KL$6,BECO_Datos!$HP$3:$LT$85,BECO_Datos!$A14,FALSE),0))*KL$2</f>
        <v>#N/A</v>
      </c>
      <c r="KM15" s="79">
        <f>(HLOOKUP(KM$6,BECO_Datos!$D$3:$HN$85,BECO_Datos!$A14,FALSE)+IFERROR(HLOOKUP(KM$6,BECO_Datos!$HP$3:$LT$85,BECO_Datos!$A14,FALSE),0))*KM$2</f>
        <v>0</v>
      </c>
      <c r="KN15" s="79">
        <f>(HLOOKUP(KN$6,BECO_Datos!$D$3:$HN$85,BECO_Datos!$A14,FALSE)+IFERROR(HLOOKUP(KN$6,BECO_Datos!$HP$3:$LT$85,BECO_Datos!$A14,FALSE),0))*KN$2</f>
        <v>0</v>
      </c>
      <c r="KO15" s="79">
        <f>(HLOOKUP(KO$6,BECO_Datos!$D$3:$HN$85,BECO_Datos!$A14,FALSE)+IFERROR(HLOOKUP(KO$6,BECO_Datos!$HP$3:$LT$85,BECO_Datos!$A14,FALSE),0))*KO$2</f>
        <v>0</v>
      </c>
      <c r="KP15" s="79">
        <f>(HLOOKUP(KP$6,BECO_Datos!$D$3:$HN$85,BECO_Datos!$A14,FALSE)+IFERROR(HLOOKUP(KP$6,BECO_Datos!$HP$3:$LT$85,BECO_Datos!$A14,FALSE),0))*KP$2</f>
        <v>0</v>
      </c>
      <c r="KQ15" s="79">
        <f>(HLOOKUP(KQ$6,BECO_Datos!$D$3:$HN$85,BECO_Datos!$A14,FALSE)+IFERROR(HLOOKUP(KQ$6,BECO_Datos!$HP$3:$LT$85,BECO_Datos!$A14,FALSE),0))*KQ$2</f>
        <v>0</v>
      </c>
      <c r="KR15" s="79">
        <f>(HLOOKUP(KR$6,BECO_Datos!$D$3:$HN$85,BECO_Datos!$A14,FALSE)+IFERROR(HLOOKUP(KR$6,BECO_Datos!$HP$3:$LT$85,BECO_Datos!$A14,FALSE),0))*KR$2</f>
        <v>0</v>
      </c>
      <c r="KS15" s="79">
        <f>(HLOOKUP(KS$6,BECO_Datos!$D$3:$HN$85,BECO_Datos!$A14,FALSE)+IFERROR(HLOOKUP(KS$6,BECO_Datos!$HP$3:$LT$85,BECO_Datos!$A14,FALSE),0))*KS$2</f>
        <v>0</v>
      </c>
      <c r="KT15" s="79">
        <f>(HLOOKUP(KT$6,BECO_Datos!$D$3:$HN$85,BECO_Datos!$A14,FALSE)+IFERROR(HLOOKUP(KT$6,BECO_Datos!$HP$3:$LT$85,BECO_Datos!$A14,FALSE),0))*KT$2</f>
        <v>0</v>
      </c>
      <c r="KU15" s="79">
        <f>(HLOOKUP(KU$6,BECO_Datos!$D$3:$HN$85,BECO_Datos!$A14,FALSE)+IFERROR(HLOOKUP(KU$6,BECO_Datos!$HP$3:$LT$85,BECO_Datos!$A14,FALSE),0))*KU$2</f>
        <v>0</v>
      </c>
      <c r="KV15" s="79">
        <f>(HLOOKUP(KV$6,BECO_Datos!$D$3:$HN$85,BECO_Datos!$A14,FALSE)+IFERROR(HLOOKUP(KV$6,BECO_Datos!$HP$3:$LT$85,BECO_Datos!$A14,FALSE),0))*KV$2</f>
        <v>0</v>
      </c>
      <c r="KX15" s="79" t="e">
        <f>(HLOOKUP(KX$6,BECO_Datos!$D$3:$HN$85,BECO_Datos!$A14,FALSE)+IFERROR(HLOOKUP(KX$6,BECO_Datos!$HP$3:$LT$85,BECO_Datos!$A14,FALSE),0))*KX$2</f>
        <v>#N/A</v>
      </c>
      <c r="KY15" s="79" t="e">
        <f>(HLOOKUP(KY$6,BECO_Datos!$D$3:$HN$85,BECO_Datos!$A14,FALSE)+IFERROR(HLOOKUP(KY$6,BECO_Datos!$HP$3:$LT$85,BECO_Datos!$A14,FALSE),0))*KY$2</f>
        <v>#N/A</v>
      </c>
      <c r="KZ15" s="79" t="e">
        <f>(HLOOKUP(KZ$6,BECO_Datos!$D$3:$HN$85,BECO_Datos!$A14,FALSE)+IFERROR(HLOOKUP(KZ$6,BECO_Datos!$HP$3:$LT$85,BECO_Datos!$A14,FALSE),0))*KZ$2</f>
        <v>#N/A</v>
      </c>
      <c r="LA15" s="79" t="e">
        <f>(HLOOKUP(LA$6,BECO_Datos!$D$3:$HN$85,BECO_Datos!$A14,FALSE)+IFERROR(HLOOKUP(LA$6,BECO_Datos!$HP$3:$LT$85,BECO_Datos!$A14,FALSE),0))*LA$2</f>
        <v>#N/A</v>
      </c>
      <c r="LB15" s="79" t="e">
        <f>(HLOOKUP(LB$6,BECO_Datos!$D$3:$HN$85,BECO_Datos!$A14,FALSE)+IFERROR(HLOOKUP(LB$6,BECO_Datos!$HP$3:$LT$85,BECO_Datos!$A14,FALSE),0))*LB$2</f>
        <v>#N/A</v>
      </c>
      <c r="LC15" s="79" t="e">
        <f>(HLOOKUP(LC$6,BECO_Datos!$D$3:$HN$85,BECO_Datos!$A14,FALSE)+IFERROR(HLOOKUP(LC$6,BECO_Datos!$HP$3:$LT$85,BECO_Datos!$A14,FALSE),0))*LC$2</f>
        <v>#N/A</v>
      </c>
      <c r="LD15" s="79">
        <f>(HLOOKUP(LD$6,BECO_Datos!$D$3:$HN$85,BECO_Datos!$A14,FALSE)+IFERROR(HLOOKUP(LD$6,BECO_Datos!$HP$3:$LT$85,BECO_Datos!$A14,FALSE),0))*LD$2</f>
        <v>0</v>
      </c>
      <c r="LE15" s="79">
        <f>(HLOOKUP(LE$6,BECO_Datos!$D$3:$HN$85,BECO_Datos!$A14,FALSE)+IFERROR(HLOOKUP(LE$6,BECO_Datos!$HP$3:$LT$85,BECO_Datos!$A14,FALSE),0))*LE$2</f>
        <v>0</v>
      </c>
      <c r="LF15" s="79">
        <f>(HLOOKUP(LF$6,BECO_Datos!$D$3:$HN$85,BECO_Datos!$A14,FALSE)+IFERROR(HLOOKUP(LF$6,BECO_Datos!$HP$3:$LT$85,BECO_Datos!$A14,FALSE),0))*LF$2</f>
        <v>0</v>
      </c>
      <c r="LG15" s="79">
        <f>(HLOOKUP(LG$6,BECO_Datos!$D$3:$HN$85,BECO_Datos!$A14,FALSE)+IFERROR(HLOOKUP(LG$6,BECO_Datos!$HP$3:$LT$85,BECO_Datos!$A14,FALSE),0))*LG$2</f>
        <v>0</v>
      </c>
      <c r="LH15" s="79">
        <f>(HLOOKUP(LH$6,BECO_Datos!$D$3:$HN$85,BECO_Datos!$A14,FALSE)+IFERROR(HLOOKUP(LH$6,BECO_Datos!$HP$3:$LT$85,BECO_Datos!$A14,FALSE),0))*LH$2</f>
        <v>0</v>
      </c>
      <c r="LI15" s="79">
        <f>(HLOOKUP(LI$6,BECO_Datos!$D$3:$HN$85,BECO_Datos!$A14,FALSE)+IFERROR(HLOOKUP(LI$6,BECO_Datos!$HP$3:$LT$85,BECO_Datos!$A14,FALSE),0))*LI$2</f>
        <v>0</v>
      </c>
      <c r="LJ15" s="79">
        <f>(HLOOKUP(LJ$6,BECO_Datos!$D$3:$HN$85,BECO_Datos!$A14,FALSE)+IFERROR(HLOOKUP(LJ$6,BECO_Datos!$HP$3:$LT$85,BECO_Datos!$A14,FALSE),0))*LJ$2</f>
        <v>0</v>
      </c>
      <c r="LK15" s="79">
        <f>(HLOOKUP(LK$6,BECO_Datos!$D$3:$HN$85,BECO_Datos!$A14,FALSE)+IFERROR(HLOOKUP(LK$6,BECO_Datos!$HP$3:$LT$85,BECO_Datos!$A14,FALSE),0))*LK$2</f>
        <v>0</v>
      </c>
      <c r="LL15" s="79">
        <f>(HLOOKUP(LL$6,BECO_Datos!$D$3:$HN$85,BECO_Datos!$A14,FALSE)+IFERROR(HLOOKUP(LL$6,BECO_Datos!$HP$3:$LT$85,BECO_Datos!$A14,FALSE),0))*LL$2</f>
        <v>0</v>
      </c>
      <c r="LM15" s="79">
        <f>(HLOOKUP(LM$6,BECO_Datos!$D$3:$HN$85,BECO_Datos!$A14,FALSE)+IFERROR(HLOOKUP(LM$6,BECO_Datos!$HP$3:$LT$85,BECO_Datos!$A14,FALSE),0))*LM$2</f>
        <v>0</v>
      </c>
    </row>
    <row r="16" spans="1:326" ht="15.75" x14ac:dyDescent="0.2">
      <c r="A16" s="160">
        <v>11</v>
      </c>
      <c r="B16" s="68" t="s">
        <v>24</v>
      </c>
      <c r="C16" s="13"/>
      <c r="D16" s="18" t="e">
        <f>(HLOOKUP(D$6,BECO_Datos!$D$3:$HN$85,BECO_Datos!$A15,FALSE)+IFERROR(HLOOKUP(D$6,BECO_Datos!$HP$3:$LT$85,BECO_Datos!$A15,FALSE),0))*D$2</f>
        <v>#N/A</v>
      </c>
      <c r="E16" s="18" t="e">
        <f>(HLOOKUP(E$6,BECO_Datos!$D$3:$HN$85,BECO_Datos!$A15,FALSE)+IFERROR(HLOOKUP(E$6,BECO_Datos!$HP$3:$LT$85,BECO_Datos!$A15,FALSE),0))*E$2</f>
        <v>#N/A</v>
      </c>
      <c r="F16" s="18" t="e">
        <f>(HLOOKUP(F$6,BECO_Datos!$D$3:$HN$85,BECO_Datos!$A15,FALSE)+IFERROR(HLOOKUP(F$6,BECO_Datos!$HP$3:$LT$85,BECO_Datos!$A15,FALSE),0))*F$2</f>
        <v>#N/A</v>
      </c>
      <c r="G16" s="18" t="e">
        <f>(HLOOKUP(G$6,BECO_Datos!$D$3:$HN$85,BECO_Datos!$A15,FALSE)+IFERROR(HLOOKUP(G$6,BECO_Datos!$HP$3:$LT$85,BECO_Datos!$A15,FALSE),0))*G$2</f>
        <v>#N/A</v>
      </c>
      <c r="H16" s="18" t="e">
        <f>(HLOOKUP(H$6,BECO_Datos!$D$3:$HN$85,BECO_Datos!$A15,FALSE)+IFERROR(HLOOKUP(H$6,BECO_Datos!$HP$3:$LT$85,BECO_Datos!$A15,FALSE),0))*H$2</f>
        <v>#N/A</v>
      </c>
      <c r="I16" s="18" t="e">
        <f>(HLOOKUP(I$6,BECO_Datos!$D$3:$HN$85,BECO_Datos!$A15,FALSE)+IFERROR(HLOOKUP(I$6,BECO_Datos!$HP$3:$LT$85,BECO_Datos!$A15,FALSE),0))*I$2</f>
        <v>#N/A</v>
      </c>
      <c r="J16" s="18">
        <f>(HLOOKUP(J$6,BECO_Datos!$D$3:$HN$85,BECO_Datos!$A15,FALSE)+IFERROR(HLOOKUP(J$6,BECO_Datos!$HP$3:$LT$85,BECO_Datos!$A15,FALSE),0))*J$2</f>
        <v>0</v>
      </c>
      <c r="K16" s="18">
        <f>(HLOOKUP(K$6,BECO_Datos!$D$3:$HN$85,BECO_Datos!$A15,FALSE)+IFERROR(HLOOKUP(K$6,BECO_Datos!$HP$3:$LT$85,BECO_Datos!$A15,FALSE),0))*K$2</f>
        <v>0</v>
      </c>
      <c r="L16" s="18">
        <f>(HLOOKUP(L$6,BECO_Datos!$D$3:$HN$85,BECO_Datos!$A15,FALSE)+IFERROR(HLOOKUP(L$6,BECO_Datos!$HP$3:$LT$85,BECO_Datos!$A15,FALSE),0))*L$2</f>
        <v>0</v>
      </c>
      <c r="M16" s="18">
        <f>(HLOOKUP(M$6,BECO_Datos!$D$3:$HN$85,BECO_Datos!$A15,FALSE)+IFERROR(HLOOKUP(M$6,BECO_Datos!$HP$3:$LT$85,BECO_Datos!$A15,FALSE),0))*M$2</f>
        <v>0</v>
      </c>
      <c r="N16" s="18">
        <f>(HLOOKUP(N$6,BECO_Datos!$D$3:$HN$85,BECO_Datos!$A15,FALSE)+IFERROR(HLOOKUP(N$6,BECO_Datos!$HP$3:$LT$85,BECO_Datos!$A15,FALSE),0))*N$2</f>
        <v>0</v>
      </c>
      <c r="O16" s="18">
        <f>(HLOOKUP(O$6,BECO_Datos!$D$3:$HN$85,BECO_Datos!$A15,FALSE)+IFERROR(HLOOKUP(O$6,BECO_Datos!$HP$3:$LT$85,BECO_Datos!$A15,FALSE),0))*O$2</f>
        <v>0</v>
      </c>
      <c r="P16" s="18">
        <f>(HLOOKUP(P$6,BECO_Datos!$D$3:$HN$85,BECO_Datos!$A15,FALSE)+IFERROR(HLOOKUP(P$6,BECO_Datos!$HP$3:$LT$85,BECO_Datos!$A15,FALSE),0))*P$2</f>
        <v>0</v>
      </c>
      <c r="Q16" s="18">
        <f>(HLOOKUP(Q$6,BECO_Datos!$D$3:$HN$85,BECO_Datos!$A15,FALSE)+IFERROR(HLOOKUP(Q$6,BECO_Datos!$HP$3:$LT$85,BECO_Datos!$A15,FALSE),0))*Q$2</f>
        <v>0</v>
      </c>
      <c r="R16" s="18">
        <f>(HLOOKUP(R$6,BECO_Datos!$D$3:$HN$85,BECO_Datos!$A15,FALSE)+IFERROR(HLOOKUP(R$6,BECO_Datos!$HP$3:$LT$85,BECO_Datos!$A15,FALSE),0))*R$2</f>
        <v>0</v>
      </c>
      <c r="S16" s="18">
        <f>(HLOOKUP(S$6,BECO_Datos!$D$3:$HN$85,BECO_Datos!$A15,FALSE)+IFERROR(HLOOKUP(S$6,BECO_Datos!$HP$3:$LT$85,BECO_Datos!$A15,FALSE),0))*S$2</f>
        <v>0</v>
      </c>
      <c r="U16" s="18" t="e">
        <f>(HLOOKUP(U$6,BECO_Datos!$D$3:$HN$85,BECO_Datos!$A15,FALSE)+IFERROR(HLOOKUP(U$6,BECO_Datos!$HP$3:$LT$85,BECO_Datos!$A15,FALSE),0))*U$2</f>
        <v>#N/A</v>
      </c>
      <c r="V16" s="18" t="e">
        <f>(HLOOKUP(V$6,BECO_Datos!$D$3:$HN$85,BECO_Datos!$A15,FALSE)+IFERROR(HLOOKUP(V$6,BECO_Datos!$HP$3:$LT$85,BECO_Datos!$A15,FALSE),0))*V$2</f>
        <v>#N/A</v>
      </c>
      <c r="W16" s="18" t="e">
        <f>(HLOOKUP(W$6,BECO_Datos!$D$3:$HN$85,BECO_Datos!$A15,FALSE)+IFERROR(HLOOKUP(W$6,BECO_Datos!$HP$3:$LT$85,BECO_Datos!$A15,FALSE),0))*W$2</f>
        <v>#N/A</v>
      </c>
      <c r="X16" s="18" t="e">
        <f>(HLOOKUP(X$6,BECO_Datos!$D$3:$HN$85,BECO_Datos!$A15,FALSE)+IFERROR(HLOOKUP(X$6,BECO_Datos!$HP$3:$LT$85,BECO_Datos!$A15,FALSE),0))*X$2</f>
        <v>#N/A</v>
      </c>
      <c r="Y16" s="18" t="e">
        <f>(HLOOKUP(Y$6,BECO_Datos!$D$3:$HN$85,BECO_Datos!$A15,FALSE)+IFERROR(HLOOKUP(Y$6,BECO_Datos!$HP$3:$LT$85,BECO_Datos!$A15,FALSE),0))*Y$2</f>
        <v>#N/A</v>
      </c>
      <c r="Z16" s="18" t="e">
        <f>(HLOOKUP(Z$6,BECO_Datos!$D$3:$HN$85,BECO_Datos!$A15,FALSE)+IFERROR(HLOOKUP(Z$6,BECO_Datos!$HP$3:$LT$85,BECO_Datos!$A15,FALSE),0))*Z$2</f>
        <v>#N/A</v>
      </c>
      <c r="AA16" s="18">
        <f>(HLOOKUP(AA$6,BECO_Datos!$D$3:$HN$85,BECO_Datos!$A15,FALSE)+IFERROR(HLOOKUP(AA$6,BECO_Datos!$HP$3:$LT$85,BECO_Datos!$A15,FALSE),0))*AA$2</f>
        <v>0</v>
      </c>
      <c r="AB16" s="18">
        <f>(HLOOKUP(AB$6,BECO_Datos!$D$3:$HN$85,BECO_Datos!$A15,FALSE)+IFERROR(HLOOKUP(AB$6,BECO_Datos!$HP$3:$LT$85,BECO_Datos!$A15,FALSE),0))*AB$2</f>
        <v>0</v>
      </c>
      <c r="AC16" s="18">
        <f>(HLOOKUP(AC$6,BECO_Datos!$D$3:$HN$85,BECO_Datos!$A15,FALSE)+IFERROR(HLOOKUP(AC$6,BECO_Datos!$HP$3:$LT$85,BECO_Datos!$A15,FALSE),0))*AC$2</f>
        <v>0</v>
      </c>
      <c r="AD16" s="18">
        <f>(HLOOKUP(AD$6,BECO_Datos!$D$3:$HN$85,BECO_Datos!$A15,FALSE)+IFERROR(HLOOKUP(AD$6,BECO_Datos!$HP$3:$LT$85,BECO_Datos!$A15,FALSE),0))*AD$2</f>
        <v>0</v>
      </c>
      <c r="AE16" s="18">
        <f>(HLOOKUP(AE$6,BECO_Datos!$D$3:$HN$85,BECO_Datos!$A15,FALSE)+IFERROR(HLOOKUP(AE$6,BECO_Datos!$HP$3:$LT$85,BECO_Datos!$A15,FALSE),0))*AE$2</f>
        <v>0</v>
      </c>
      <c r="AF16" s="18">
        <f>(HLOOKUP(AF$6,BECO_Datos!$D$3:$HN$85,BECO_Datos!$A15,FALSE)+IFERROR(HLOOKUP(AF$6,BECO_Datos!$HP$3:$LT$85,BECO_Datos!$A15,FALSE),0))*AF$2</f>
        <v>0</v>
      </c>
      <c r="AG16" s="18">
        <f>(HLOOKUP(AG$6,BECO_Datos!$D$3:$HN$85,BECO_Datos!$A15,FALSE)+IFERROR(HLOOKUP(AG$6,BECO_Datos!$HP$3:$LT$85,BECO_Datos!$A15,FALSE),0))*AG$2</f>
        <v>0</v>
      </c>
      <c r="AH16" s="18">
        <f>(HLOOKUP(AH$6,BECO_Datos!$D$3:$HN$85,BECO_Datos!$A15,FALSE)+IFERROR(HLOOKUP(AH$6,BECO_Datos!$HP$3:$LT$85,BECO_Datos!$A15,FALSE),0))*AH$2</f>
        <v>0</v>
      </c>
      <c r="AI16" s="18">
        <f>(HLOOKUP(AI$6,BECO_Datos!$D$3:$HN$85,BECO_Datos!$A15,FALSE)+IFERROR(HLOOKUP(AI$6,BECO_Datos!$HP$3:$LT$85,BECO_Datos!$A15,FALSE),0))*AI$2</f>
        <v>0</v>
      </c>
      <c r="AJ16" s="18">
        <f>(HLOOKUP(AJ$6,BECO_Datos!$D$3:$HN$85,BECO_Datos!$A15,FALSE)+IFERROR(HLOOKUP(AJ$6,BECO_Datos!$HP$3:$LT$85,BECO_Datos!$A15,FALSE),0))*AJ$2</f>
        <v>0</v>
      </c>
      <c r="AL16" s="18" t="e">
        <f>(HLOOKUP(AL$6,BECO_Datos!$D$3:$HN$85,BECO_Datos!$A15,FALSE)+IFERROR(HLOOKUP(AL$6,BECO_Datos!$HP$3:$LT$85,BECO_Datos!$A15,FALSE),0))*AL$2</f>
        <v>#N/A</v>
      </c>
      <c r="AM16" s="18" t="e">
        <f>(HLOOKUP(AM$6,BECO_Datos!$D$3:$HN$85,BECO_Datos!$A15,FALSE)+IFERROR(HLOOKUP(AM$6,BECO_Datos!$HP$3:$LT$85,BECO_Datos!$A15,FALSE),0))*AM$2</f>
        <v>#N/A</v>
      </c>
      <c r="AN16" s="18" t="e">
        <f>(HLOOKUP(AN$6,BECO_Datos!$D$3:$HN$85,BECO_Datos!$A15,FALSE)+IFERROR(HLOOKUP(AN$6,BECO_Datos!$HP$3:$LT$85,BECO_Datos!$A15,FALSE),0))*AN$2</f>
        <v>#N/A</v>
      </c>
      <c r="AO16" s="18" t="e">
        <f>(HLOOKUP(AO$6,BECO_Datos!$D$3:$HN$85,BECO_Datos!$A15,FALSE)+IFERROR(HLOOKUP(AO$6,BECO_Datos!$HP$3:$LT$85,BECO_Datos!$A15,FALSE),0))*AO$2</f>
        <v>#N/A</v>
      </c>
      <c r="AP16" s="18" t="e">
        <f>(HLOOKUP(AP$6,BECO_Datos!$D$3:$HN$85,BECO_Datos!$A15,FALSE)+IFERROR(HLOOKUP(AP$6,BECO_Datos!$HP$3:$LT$85,BECO_Datos!$A15,FALSE),0))*AP$2</f>
        <v>#N/A</v>
      </c>
      <c r="AQ16" s="18" t="e">
        <f>(HLOOKUP(AQ$6,BECO_Datos!$D$3:$HN$85,BECO_Datos!$A15,FALSE)+IFERROR(HLOOKUP(AQ$6,BECO_Datos!$HP$3:$LT$85,BECO_Datos!$A15,FALSE),0))*AQ$2</f>
        <v>#N/A</v>
      </c>
      <c r="AR16" s="18">
        <f>(HLOOKUP(AR$6,BECO_Datos!$D$3:$HN$85,BECO_Datos!$A15,FALSE)+IFERROR(HLOOKUP(AR$6,BECO_Datos!$HP$3:$LT$85,BECO_Datos!$A15,FALSE),0))*AR$2</f>
        <v>0</v>
      </c>
      <c r="AS16" s="18">
        <f>(HLOOKUP(AS$6,BECO_Datos!$D$3:$HN$85,BECO_Datos!$A15,FALSE)+IFERROR(HLOOKUP(AS$6,BECO_Datos!$HP$3:$LT$85,BECO_Datos!$A15,FALSE),0))*AS$2</f>
        <v>0</v>
      </c>
      <c r="AT16" s="18">
        <f>(HLOOKUP(AT$6,BECO_Datos!$D$3:$HN$85,BECO_Datos!$A15,FALSE)+IFERROR(HLOOKUP(AT$6,BECO_Datos!$HP$3:$LT$85,BECO_Datos!$A15,FALSE),0))*AT$2</f>
        <v>0</v>
      </c>
      <c r="AU16" s="18">
        <f>(HLOOKUP(AU$6,BECO_Datos!$D$3:$HN$85,BECO_Datos!$A15,FALSE)+IFERROR(HLOOKUP(AU$6,BECO_Datos!$HP$3:$LT$85,BECO_Datos!$A15,FALSE),0))*AU$2</f>
        <v>0</v>
      </c>
      <c r="AV16" s="18">
        <f>(HLOOKUP(AV$6,BECO_Datos!$D$3:$HN$85,BECO_Datos!$A15,FALSE)+IFERROR(HLOOKUP(AV$6,BECO_Datos!$HP$3:$LT$85,BECO_Datos!$A15,FALSE),0))*AV$2</f>
        <v>0</v>
      </c>
      <c r="AW16" s="18">
        <f>(HLOOKUP(AW$6,BECO_Datos!$D$3:$HN$85,BECO_Datos!$A15,FALSE)+IFERROR(HLOOKUP(AW$6,BECO_Datos!$HP$3:$LT$85,BECO_Datos!$A15,FALSE),0))*AW$2</f>
        <v>0</v>
      </c>
      <c r="AX16" s="18">
        <f>(HLOOKUP(AX$6,BECO_Datos!$D$3:$HN$85,BECO_Datos!$A15,FALSE)+IFERROR(HLOOKUP(AX$6,BECO_Datos!$HP$3:$LT$85,BECO_Datos!$A15,FALSE),0))*AX$2</f>
        <v>0</v>
      </c>
      <c r="AY16" s="18">
        <f>(HLOOKUP(AY$6,BECO_Datos!$D$3:$HN$85,BECO_Datos!$A15,FALSE)+IFERROR(HLOOKUP(AY$6,BECO_Datos!$HP$3:$LT$85,BECO_Datos!$A15,FALSE),0))*AY$2</f>
        <v>0</v>
      </c>
      <c r="AZ16" s="18">
        <f>(HLOOKUP(AZ$6,BECO_Datos!$D$3:$HN$85,BECO_Datos!$A15,FALSE)+IFERROR(HLOOKUP(AZ$6,BECO_Datos!$HP$3:$LT$85,BECO_Datos!$A15,FALSE),0))*AZ$2</f>
        <v>0</v>
      </c>
      <c r="BA16" s="18">
        <f>(HLOOKUP(BA$6,BECO_Datos!$D$3:$HN$85,BECO_Datos!$A15,FALSE)+IFERROR(HLOOKUP(BA$6,BECO_Datos!$HP$3:$LT$85,BECO_Datos!$A15,FALSE),0))*BA$2</f>
        <v>0</v>
      </c>
      <c r="BC16" s="18" t="e">
        <f>(HLOOKUP(BC$6,BECO_Datos!$D$3:$HN$85,BECO_Datos!$A15,FALSE)+IFERROR(HLOOKUP(BC$6,BECO_Datos!$HP$3:$LT$85,BECO_Datos!$A15,FALSE),0))*BC$2</f>
        <v>#N/A</v>
      </c>
      <c r="BD16" s="18" t="e">
        <f>(HLOOKUP(BD$6,BECO_Datos!$D$3:$HN$85,BECO_Datos!$A15,FALSE)+IFERROR(HLOOKUP(BD$6,BECO_Datos!$HP$3:$LT$85,BECO_Datos!$A15,FALSE),0))*BD$2</f>
        <v>#N/A</v>
      </c>
      <c r="BE16" s="18" t="e">
        <f>(HLOOKUP(BE$6,BECO_Datos!$D$3:$HN$85,BECO_Datos!$A15,FALSE)+IFERROR(HLOOKUP(BE$6,BECO_Datos!$HP$3:$LT$85,BECO_Datos!$A15,FALSE),0))*BE$2</f>
        <v>#N/A</v>
      </c>
      <c r="BF16" s="18" t="e">
        <f>(HLOOKUP(BF$6,BECO_Datos!$D$3:$HN$85,BECO_Datos!$A15,FALSE)+IFERROR(HLOOKUP(BF$6,BECO_Datos!$HP$3:$LT$85,BECO_Datos!$A15,FALSE),0))*BF$2</f>
        <v>#N/A</v>
      </c>
      <c r="BG16" s="18" t="e">
        <f>(HLOOKUP(BG$6,BECO_Datos!$D$3:$HN$85,BECO_Datos!$A15,FALSE)+IFERROR(HLOOKUP(BG$6,BECO_Datos!$HP$3:$LT$85,BECO_Datos!$A15,FALSE),0))*BG$2</f>
        <v>#N/A</v>
      </c>
      <c r="BH16" s="18" t="e">
        <f>(HLOOKUP(BH$6,BECO_Datos!$D$3:$HN$85,BECO_Datos!$A15,FALSE)+IFERROR(HLOOKUP(BH$6,BECO_Datos!$HP$3:$LT$85,BECO_Datos!$A15,FALSE),0))*BH$2</f>
        <v>#N/A</v>
      </c>
      <c r="BI16" s="18">
        <f>(HLOOKUP(BI$6,BECO_Datos!$D$3:$HN$85,BECO_Datos!$A15,FALSE)+IFERROR(HLOOKUP(BI$6,BECO_Datos!$HP$3:$LT$85,BECO_Datos!$A15,FALSE),0))*BI$2</f>
        <v>0</v>
      </c>
      <c r="BJ16" s="18">
        <f>(HLOOKUP(BJ$6,BECO_Datos!$D$3:$HN$85,BECO_Datos!$A15,FALSE)+IFERROR(HLOOKUP(BJ$6,BECO_Datos!$HP$3:$LT$85,BECO_Datos!$A15,FALSE),0))*BJ$2</f>
        <v>0</v>
      </c>
      <c r="BK16" s="18">
        <f>(HLOOKUP(BK$6,BECO_Datos!$D$3:$HN$85,BECO_Datos!$A15,FALSE)+IFERROR(HLOOKUP(BK$6,BECO_Datos!$HP$3:$LT$85,BECO_Datos!$A15,FALSE),0))*BK$2</f>
        <v>0</v>
      </c>
      <c r="BL16" s="18">
        <f>(HLOOKUP(BL$6,BECO_Datos!$D$3:$HN$85,BECO_Datos!$A15,FALSE)+IFERROR(HLOOKUP(BL$6,BECO_Datos!$HP$3:$LT$85,BECO_Datos!$A15,FALSE),0))*BL$2</f>
        <v>0</v>
      </c>
      <c r="BM16" s="18">
        <f>(HLOOKUP(BM$6,BECO_Datos!$D$3:$HN$85,BECO_Datos!$A15,FALSE)+IFERROR(HLOOKUP(BM$6,BECO_Datos!$HP$3:$LT$85,BECO_Datos!$A15,FALSE),0))*BM$2</f>
        <v>0</v>
      </c>
      <c r="BN16" s="18">
        <f>(HLOOKUP(BN$6,BECO_Datos!$D$3:$HN$85,BECO_Datos!$A15,FALSE)+IFERROR(HLOOKUP(BN$6,BECO_Datos!$HP$3:$LT$85,BECO_Datos!$A15,FALSE),0))*BN$2</f>
        <v>0</v>
      </c>
      <c r="BO16" s="18">
        <f>(HLOOKUP(BO$6,BECO_Datos!$D$3:$HN$85,BECO_Datos!$A15,FALSE)+IFERROR(HLOOKUP(BO$6,BECO_Datos!$HP$3:$LT$85,BECO_Datos!$A15,FALSE),0))*BO$2</f>
        <v>0</v>
      </c>
      <c r="BP16" s="18">
        <f>(HLOOKUP(BP$6,BECO_Datos!$D$3:$HN$85,BECO_Datos!$A15,FALSE)+IFERROR(HLOOKUP(BP$6,BECO_Datos!$HP$3:$LT$85,BECO_Datos!$A15,FALSE),0))*BP$2</f>
        <v>0</v>
      </c>
      <c r="BQ16" s="18">
        <f>(HLOOKUP(BQ$6,BECO_Datos!$D$3:$HN$85,BECO_Datos!$A15,FALSE)+IFERROR(HLOOKUP(BQ$6,BECO_Datos!$HP$3:$LT$85,BECO_Datos!$A15,FALSE),0))*BQ$2</f>
        <v>0</v>
      </c>
      <c r="BR16" s="18">
        <f>(HLOOKUP(BR$6,BECO_Datos!$D$3:$HN$85,BECO_Datos!$A15,FALSE)+IFERROR(HLOOKUP(BR$6,BECO_Datos!$HP$3:$LT$85,BECO_Datos!$A15,FALSE),0))*BR$2</f>
        <v>0</v>
      </c>
      <c r="BT16" s="18" t="e">
        <f>(HLOOKUP(BT$6,BECO_Datos!$D$3:$HN$85,BECO_Datos!$A15,FALSE)+IFERROR(HLOOKUP(BT$6,BECO_Datos!$HP$3:$LT$85,BECO_Datos!$A15,FALSE),0))*BT$2</f>
        <v>#N/A</v>
      </c>
      <c r="BU16" s="18" t="e">
        <f>(HLOOKUP(BU$6,BECO_Datos!$D$3:$HN$85,BECO_Datos!$A15,FALSE)+IFERROR(HLOOKUP(BU$6,BECO_Datos!$HP$3:$LT$85,BECO_Datos!$A15,FALSE),0))*BU$2</f>
        <v>#N/A</v>
      </c>
      <c r="BV16" s="18" t="e">
        <f>(HLOOKUP(BV$6,BECO_Datos!$D$3:$HN$85,BECO_Datos!$A15,FALSE)+IFERROR(HLOOKUP(BV$6,BECO_Datos!$HP$3:$LT$85,BECO_Datos!$A15,FALSE),0))*BV$2</f>
        <v>#N/A</v>
      </c>
      <c r="BW16" s="18" t="e">
        <f>(HLOOKUP(BW$6,BECO_Datos!$D$3:$HN$85,BECO_Datos!$A15,FALSE)+IFERROR(HLOOKUP(BW$6,BECO_Datos!$HP$3:$LT$85,BECO_Datos!$A15,FALSE),0))*BW$2</f>
        <v>#N/A</v>
      </c>
      <c r="BX16" s="18" t="e">
        <f>(HLOOKUP(BX$6,BECO_Datos!$D$3:$HN$85,BECO_Datos!$A15,FALSE)+IFERROR(HLOOKUP(BX$6,BECO_Datos!$HP$3:$LT$85,BECO_Datos!$A15,FALSE),0))*BX$2</f>
        <v>#N/A</v>
      </c>
      <c r="BY16" s="18" t="e">
        <f>(HLOOKUP(BY$6,BECO_Datos!$D$3:$HN$85,BECO_Datos!$A15,FALSE)+IFERROR(HLOOKUP(BY$6,BECO_Datos!$HP$3:$LT$85,BECO_Datos!$A15,FALSE),0))*BY$2</f>
        <v>#N/A</v>
      </c>
      <c r="BZ16" s="18">
        <f>(HLOOKUP(BZ$6,BECO_Datos!$D$3:$HN$85,BECO_Datos!$A15,FALSE)+IFERROR(HLOOKUP(BZ$6,BECO_Datos!$HP$3:$LT$85,BECO_Datos!$A15,FALSE),0))*BZ$2</f>
        <v>0</v>
      </c>
      <c r="CA16" s="18">
        <f>(HLOOKUP(CA$6,BECO_Datos!$D$3:$HN$85,BECO_Datos!$A15,FALSE)+IFERROR(HLOOKUP(CA$6,BECO_Datos!$HP$3:$LT$85,BECO_Datos!$A15,FALSE),0))*CA$2</f>
        <v>0</v>
      </c>
      <c r="CB16" s="18">
        <f>(HLOOKUP(CB$6,BECO_Datos!$D$3:$HN$85,BECO_Datos!$A15,FALSE)+IFERROR(HLOOKUP(CB$6,BECO_Datos!$HP$3:$LT$85,BECO_Datos!$A15,FALSE),0))*CB$2</f>
        <v>0</v>
      </c>
      <c r="CC16" s="18">
        <f>(HLOOKUP(CC$6,BECO_Datos!$D$3:$HN$85,BECO_Datos!$A15,FALSE)+IFERROR(HLOOKUP(CC$6,BECO_Datos!$HP$3:$LT$85,BECO_Datos!$A15,FALSE),0))*CC$2</f>
        <v>0</v>
      </c>
      <c r="CD16" s="18">
        <f>(HLOOKUP(CD$6,BECO_Datos!$D$3:$HN$85,BECO_Datos!$A15,FALSE)+IFERROR(HLOOKUP(CD$6,BECO_Datos!$HP$3:$LT$85,BECO_Datos!$A15,FALSE),0))*CD$2</f>
        <v>0</v>
      </c>
      <c r="CE16" s="18">
        <f>(HLOOKUP(CE$6,BECO_Datos!$D$3:$HN$85,BECO_Datos!$A15,FALSE)+IFERROR(HLOOKUP(CE$6,BECO_Datos!$HP$3:$LT$85,BECO_Datos!$A15,FALSE),0))*CE$2</f>
        <v>0</v>
      </c>
      <c r="CF16" s="18">
        <f>(HLOOKUP(CF$6,BECO_Datos!$D$3:$HN$85,BECO_Datos!$A15,FALSE)+IFERROR(HLOOKUP(CF$6,BECO_Datos!$HP$3:$LT$85,BECO_Datos!$A15,FALSE),0))*CF$2</f>
        <v>0</v>
      </c>
      <c r="CG16" s="18">
        <f>(HLOOKUP(CG$6,BECO_Datos!$D$3:$HN$85,BECO_Datos!$A15,FALSE)+IFERROR(HLOOKUP(CG$6,BECO_Datos!$HP$3:$LT$85,BECO_Datos!$A15,FALSE),0))*CG$2</f>
        <v>0</v>
      </c>
      <c r="CH16" s="18">
        <f>(HLOOKUP(CH$6,BECO_Datos!$D$3:$HN$85,BECO_Datos!$A15,FALSE)+IFERROR(HLOOKUP(CH$6,BECO_Datos!$HP$3:$LT$85,BECO_Datos!$A15,FALSE),0))*CH$2</f>
        <v>0</v>
      </c>
      <c r="CI16" s="18">
        <f>(HLOOKUP(CI$6,BECO_Datos!$D$3:$HN$85,BECO_Datos!$A15,FALSE)+IFERROR(HLOOKUP(CI$6,BECO_Datos!$HP$3:$LT$85,BECO_Datos!$A15,FALSE),0))*CI$2</f>
        <v>0</v>
      </c>
      <c r="CK16" s="18" t="e">
        <f>(HLOOKUP(CK$6,BECO_Datos!$D$3:$HN$85,BECO_Datos!$A15,FALSE)+IFERROR(HLOOKUP(CK$6,BECO_Datos!$HP$3:$LT$85,BECO_Datos!$A15,FALSE),0))*CK$2</f>
        <v>#N/A</v>
      </c>
      <c r="CL16" s="18" t="e">
        <f>(HLOOKUP(CL$6,BECO_Datos!$D$3:$HN$85,BECO_Datos!$A15,FALSE)+IFERROR(HLOOKUP(CL$6,BECO_Datos!$HP$3:$LT$85,BECO_Datos!$A15,FALSE),0))*CL$2</f>
        <v>#N/A</v>
      </c>
      <c r="CM16" s="18" t="e">
        <f>(HLOOKUP(CM$6,BECO_Datos!$D$3:$HN$85,BECO_Datos!$A15,FALSE)+IFERROR(HLOOKUP(CM$6,BECO_Datos!$HP$3:$LT$85,BECO_Datos!$A15,FALSE),0))*CM$2</f>
        <v>#N/A</v>
      </c>
      <c r="CN16" s="18" t="e">
        <f>(HLOOKUP(CN$6,BECO_Datos!$D$3:$HN$85,BECO_Datos!$A15,FALSE)+IFERROR(HLOOKUP(CN$6,BECO_Datos!$HP$3:$LT$85,BECO_Datos!$A15,FALSE),0))*CN$2</f>
        <v>#N/A</v>
      </c>
      <c r="CO16" s="18" t="e">
        <f>(HLOOKUP(CO$6,BECO_Datos!$D$3:$HN$85,BECO_Datos!$A15,FALSE)+IFERROR(HLOOKUP(CO$6,BECO_Datos!$HP$3:$LT$85,BECO_Datos!$A15,FALSE),0))*CO$2</f>
        <v>#N/A</v>
      </c>
      <c r="CP16" s="18" t="e">
        <f>(HLOOKUP(CP$6,BECO_Datos!$D$3:$HN$85,BECO_Datos!$A15,FALSE)+IFERROR(HLOOKUP(CP$6,BECO_Datos!$HP$3:$LT$85,BECO_Datos!$A15,FALSE),0))*CP$2</f>
        <v>#N/A</v>
      </c>
      <c r="CQ16" s="18">
        <f>(HLOOKUP(CQ$6,BECO_Datos!$D$3:$HN$85,BECO_Datos!$A15,FALSE)+IFERROR(HLOOKUP(CQ$6,BECO_Datos!$HP$3:$LT$85,BECO_Datos!$A15,FALSE),0))*CQ$2</f>
        <v>0</v>
      </c>
      <c r="CR16" s="18">
        <f>(HLOOKUP(CR$6,BECO_Datos!$D$3:$HN$85,BECO_Datos!$A15,FALSE)+IFERROR(HLOOKUP(CR$6,BECO_Datos!$HP$3:$LT$85,BECO_Datos!$A15,FALSE),0))*CR$2</f>
        <v>0</v>
      </c>
      <c r="CS16" s="18">
        <f>(HLOOKUP(CS$6,BECO_Datos!$D$3:$HN$85,BECO_Datos!$A15,FALSE)+IFERROR(HLOOKUP(CS$6,BECO_Datos!$HP$3:$LT$85,BECO_Datos!$A15,FALSE),0))*CS$2</f>
        <v>0</v>
      </c>
      <c r="CT16" s="18">
        <f>(HLOOKUP(CT$6,BECO_Datos!$D$3:$HN$85,BECO_Datos!$A15,FALSE)+IFERROR(HLOOKUP(CT$6,BECO_Datos!$HP$3:$LT$85,BECO_Datos!$A15,FALSE),0))*CT$2</f>
        <v>0</v>
      </c>
      <c r="CU16" s="18">
        <f>(HLOOKUP(CU$6,BECO_Datos!$D$3:$HN$85,BECO_Datos!$A15,FALSE)+IFERROR(HLOOKUP(CU$6,BECO_Datos!$HP$3:$LT$85,BECO_Datos!$A15,FALSE),0))*CU$2</f>
        <v>0</v>
      </c>
      <c r="CV16" s="18">
        <f>(HLOOKUP(CV$6,BECO_Datos!$D$3:$HN$85,BECO_Datos!$A15,FALSE)+IFERROR(HLOOKUP(CV$6,BECO_Datos!$HP$3:$LT$85,BECO_Datos!$A15,FALSE),0))*CV$2</f>
        <v>0</v>
      </c>
      <c r="CW16" s="18">
        <f>(HLOOKUP(CW$6,BECO_Datos!$D$3:$HN$85,BECO_Datos!$A15,FALSE)+IFERROR(HLOOKUP(CW$6,BECO_Datos!$HP$3:$LT$85,BECO_Datos!$A15,FALSE),0))*CW$2</f>
        <v>0</v>
      </c>
      <c r="CX16" s="18">
        <f>(HLOOKUP(CX$6,BECO_Datos!$D$3:$HN$85,BECO_Datos!$A15,FALSE)+IFERROR(HLOOKUP(CX$6,BECO_Datos!$HP$3:$LT$85,BECO_Datos!$A15,FALSE),0))*CX$2</f>
        <v>0</v>
      </c>
      <c r="CY16" s="18">
        <f>(HLOOKUP(CY$6,BECO_Datos!$D$3:$HN$85,BECO_Datos!$A15,FALSE)+IFERROR(HLOOKUP(CY$6,BECO_Datos!$HP$3:$LT$85,BECO_Datos!$A15,FALSE),0))*CY$2</f>
        <v>0</v>
      </c>
      <c r="CZ16" s="18">
        <f>(HLOOKUP(CZ$6,BECO_Datos!$D$3:$HN$85,BECO_Datos!$A15,FALSE)+IFERROR(HLOOKUP(CZ$6,BECO_Datos!$HP$3:$LT$85,BECO_Datos!$A15,FALSE),0))*CZ$2</f>
        <v>0</v>
      </c>
      <c r="DB16" s="18" t="e">
        <f>(HLOOKUP(DB$6,BECO_Datos!$D$3:$HN$85,BECO_Datos!$A15,FALSE)+IFERROR(HLOOKUP(DB$6,BECO_Datos!$HP$3:$LT$85,BECO_Datos!$A15,FALSE),0))*DB$2</f>
        <v>#N/A</v>
      </c>
      <c r="DC16" s="18" t="e">
        <f>(HLOOKUP(DC$6,BECO_Datos!$D$3:$HN$85,BECO_Datos!$A15,FALSE)+IFERROR(HLOOKUP(DC$6,BECO_Datos!$HP$3:$LT$85,BECO_Datos!$A15,FALSE),0))*DC$2</f>
        <v>#N/A</v>
      </c>
      <c r="DD16" s="18" t="e">
        <f>(HLOOKUP(DD$6,BECO_Datos!$D$3:$HN$85,BECO_Datos!$A15,FALSE)+IFERROR(HLOOKUP(DD$6,BECO_Datos!$HP$3:$LT$85,BECO_Datos!$A15,FALSE),0))*DD$2</f>
        <v>#N/A</v>
      </c>
      <c r="DE16" s="18" t="e">
        <f>(HLOOKUP(DE$6,BECO_Datos!$D$3:$HN$85,BECO_Datos!$A15,FALSE)+IFERROR(HLOOKUP(DE$6,BECO_Datos!$HP$3:$LT$85,BECO_Datos!$A15,FALSE),0))*DE$2</f>
        <v>#N/A</v>
      </c>
      <c r="DF16" s="18" t="e">
        <f>(HLOOKUP(DF$6,BECO_Datos!$D$3:$HN$85,BECO_Datos!$A15,FALSE)+IFERROR(HLOOKUP(DF$6,BECO_Datos!$HP$3:$LT$85,BECO_Datos!$A15,FALSE),0))*DF$2</f>
        <v>#N/A</v>
      </c>
      <c r="DG16" s="18" t="e">
        <f>(HLOOKUP(DG$6,BECO_Datos!$D$3:$HN$85,BECO_Datos!$A15,FALSE)+IFERROR(HLOOKUP(DG$6,BECO_Datos!$HP$3:$LT$85,BECO_Datos!$A15,FALSE),0))*DG$2</f>
        <v>#N/A</v>
      </c>
      <c r="DH16" s="18">
        <f>(HLOOKUP(DH$6,BECO_Datos!$D$3:$HN$85,BECO_Datos!$A15,FALSE)+IFERROR(HLOOKUP(DH$6,BECO_Datos!$HP$3:$LT$85,BECO_Datos!$A15,FALSE),0))*DH$2</f>
        <v>0</v>
      </c>
      <c r="DI16" s="18">
        <f>(HLOOKUP(DI$6,BECO_Datos!$D$3:$HN$85,BECO_Datos!$A15,FALSE)+IFERROR(HLOOKUP(DI$6,BECO_Datos!$HP$3:$LT$85,BECO_Datos!$A15,FALSE),0))*DI$2</f>
        <v>0</v>
      </c>
      <c r="DJ16" s="18">
        <f>(HLOOKUP(DJ$6,BECO_Datos!$D$3:$HN$85,BECO_Datos!$A15,FALSE)+IFERROR(HLOOKUP(DJ$6,BECO_Datos!$HP$3:$LT$85,BECO_Datos!$A15,FALSE),0))*DJ$2</f>
        <v>0</v>
      </c>
      <c r="DK16" s="18">
        <f>(HLOOKUP(DK$6,BECO_Datos!$D$3:$HN$85,BECO_Datos!$A15,FALSE)+IFERROR(HLOOKUP(DK$6,BECO_Datos!$HP$3:$LT$85,BECO_Datos!$A15,FALSE),0))*DK$2</f>
        <v>0</v>
      </c>
      <c r="DL16" s="18">
        <f>(HLOOKUP(DL$6,BECO_Datos!$D$3:$HN$85,BECO_Datos!$A15,FALSE)+IFERROR(HLOOKUP(DL$6,BECO_Datos!$HP$3:$LT$85,BECO_Datos!$A15,FALSE),0))*DL$2</f>
        <v>0</v>
      </c>
      <c r="DM16" s="18">
        <f>(HLOOKUP(DM$6,BECO_Datos!$D$3:$HN$85,BECO_Datos!$A15,FALSE)+IFERROR(HLOOKUP(DM$6,BECO_Datos!$HP$3:$LT$85,BECO_Datos!$A15,FALSE),0))*DM$2</f>
        <v>0</v>
      </c>
      <c r="DN16" s="18">
        <f>(HLOOKUP(DN$6,BECO_Datos!$D$3:$HN$85,BECO_Datos!$A15,FALSE)+IFERROR(HLOOKUP(DN$6,BECO_Datos!$HP$3:$LT$85,BECO_Datos!$A15,FALSE),0))*DN$2</f>
        <v>0</v>
      </c>
      <c r="DO16" s="18">
        <f>(HLOOKUP(DO$6,BECO_Datos!$D$3:$HN$85,BECO_Datos!$A15,FALSE)+IFERROR(HLOOKUP(DO$6,BECO_Datos!$HP$3:$LT$85,BECO_Datos!$A15,FALSE),0))*DO$2</f>
        <v>0</v>
      </c>
      <c r="DP16" s="18">
        <f>(HLOOKUP(DP$6,BECO_Datos!$D$3:$HN$85,BECO_Datos!$A15,FALSE)+IFERROR(HLOOKUP(DP$6,BECO_Datos!$HP$3:$LT$85,BECO_Datos!$A15,FALSE),0))*DP$2</f>
        <v>0</v>
      </c>
      <c r="DQ16" s="18">
        <f>(HLOOKUP(DQ$6,BECO_Datos!$D$3:$HN$85,BECO_Datos!$A15,FALSE)+IFERROR(HLOOKUP(DQ$6,BECO_Datos!$HP$3:$LT$85,BECO_Datos!$A15,FALSE),0))*DQ$2</f>
        <v>0</v>
      </c>
      <c r="DS16" s="18" t="e">
        <f>(HLOOKUP(DS$6,BECO_Datos!$D$3:$HN$85,BECO_Datos!$A15,FALSE)+IFERROR(HLOOKUP(DS$6,BECO_Datos!$HP$3:$LT$85,BECO_Datos!$A15,FALSE),0))*DS$2</f>
        <v>#N/A</v>
      </c>
      <c r="DT16" s="18" t="e">
        <f>(HLOOKUP(DT$6,BECO_Datos!$D$3:$HN$85,BECO_Datos!$A15,FALSE)+IFERROR(HLOOKUP(DT$6,BECO_Datos!$HP$3:$LT$85,BECO_Datos!$A15,FALSE),0))*DT$2</f>
        <v>#N/A</v>
      </c>
      <c r="DU16" s="18" t="e">
        <f>(HLOOKUP(DU$6,BECO_Datos!$D$3:$HN$85,BECO_Datos!$A15,FALSE)+IFERROR(HLOOKUP(DU$6,BECO_Datos!$HP$3:$LT$85,BECO_Datos!$A15,FALSE),0))*DU$2</f>
        <v>#N/A</v>
      </c>
      <c r="DV16" s="18" t="e">
        <f>(HLOOKUP(DV$6,BECO_Datos!$D$3:$HN$85,BECO_Datos!$A15,FALSE)+IFERROR(HLOOKUP(DV$6,BECO_Datos!$HP$3:$LT$85,BECO_Datos!$A15,FALSE),0))*DV$2</f>
        <v>#N/A</v>
      </c>
      <c r="DW16" s="18" t="e">
        <f>(HLOOKUP(DW$6,BECO_Datos!$D$3:$HN$85,BECO_Datos!$A15,FALSE)+IFERROR(HLOOKUP(DW$6,BECO_Datos!$HP$3:$LT$85,BECO_Datos!$A15,FALSE),0))*DW$2</f>
        <v>#N/A</v>
      </c>
      <c r="DX16" s="18" t="e">
        <f>(HLOOKUP(DX$6,BECO_Datos!$D$3:$HN$85,BECO_Datos!$A15,FALSE)+IFERROR(HLOOKUP(DX$6,BECO_Datos!$HP$3:$LT$85,BECO_Datos!$A15,FALSE),0))*DX$2</f>
        <v>#N/A</v>
      </c>
      <c r="DY16" s="18">
        <f>(HLOOKUP(DY$6,BECO_Datos!$D$3:$HN$85,BECO_Datos!$A15,FALSE)+IFERROR(HLOOKUP(DY$6,BECO_Datos!$HP$3:$LT$85,BECO_Datos!$A15,FALSE),0))*DY$2</f>
        <v>0</v>
      </c>
      <c r="DZ16" s="18">
        <f>(HLOOKUP(DZ$6,BECO_Datos!$D$3:$HN$85,BECO_Datos!$A15,FALSE)+IFERROR(HLOOKUP(DZ$6,BECO_Datos!$HP$3:$LT$85,BECO_Datos!$A15,FALSE),0))*DZ$2</f>
        <v>0</v>
      </c>
      <c r="EA16" s="18">
        <f>(HLOOKUP(EA$6,BECO_Datos!$D$3:$HN$85,BECO_Datos!$A15,FALSE)+IFERROR(HLOOKUP(EA$6,BECO_Datos!$HP$3:$LT$85,BECO_Datos!$A15,FALSE),0))*EA$2</f>
        <v>0</v>
      </c>
      <c r="EB16" s="18">
        <f>(HLOOKUP(EB$6,BECO_Datos!$D$3:$HN$85,BECO_Datos!$A15,FALSE)+IFERROR(HLOOKUP(EB$6,BECO_Datos!$HP$3:$LT$85,BECO_Datos!$A15,FALSE),0))*EB$2</f>
        <v>0</v>
      </c>
      <c r="EC16" s="18">
        <f>(HLOOKUP(EC$6,BECO_Datos!$D$3:$HN$85,BECO_Datos!$A15,FALSE)+IFERROR(HLOOKUP(EC$6,BECO_Datos!$HP$3:$LT$85,BECO_Datos!$A15,FALSE),0))*EC$2</f>
        <v>0</v>
      </c>
      <c r="ED16" s="18">
        <f>(HLOOKUP(ED$6,BECO_Datos!$D$3:$HN$85,BECO_Datos!$A15,FALSE)+IFERROR(HLOOKUP(ED$6,BECO_Datos!$HP$3:$LT$85,BECO_Datos!$A15,FALSE),0))*ED$2</f>
        <v>0</v>
      </c>
      <c r="EE16" s="18">
        <f>(HLOOKUP(EE$6,BECO_Datos!$D$3:$HN$85,BECO_Datos!$A15,FALSE)+IFERROR(HLOOKUP(EE$6,BECO_Datos!$HP$3:$LT$85,BECO_Datos!$A15,FALSE),0))*EE$2</f>
        <v>0</v>
      </c>
      <c r="EF16" s="18">
        <f>(HLOOKUP(EF$6,BECO_Datos!$D$3:$HN$85,BECO_Datos!$A15,FALSE)+IFERROR(HLOOKUP(EF$6,BECO_Datos!$HP$3:$LT$85,BECO_Datos!$A15,FALSE),0))*EF$2</f>
        <v>0</v>
      </c>
      <c r="EG16" s="18">
        <f>(HLOOKUP(EG$6,BECO_Datos!$D$3:$HN$85,BECO_Datos!$A15,FALSE)+IFERROR(HLOOKUP(EG$6,BECO_Datos!$HP$3:$LT$85,BECO_Datos!$A15,FALSE),0))*EG$2</f>
        <v>0</v>
      </c>
      <c r="EH16" s="18">
        <f>(HLOOKUP(EH$6,BECO_Datos!$D$3:$HN$85,BECO_Datos!$A15,FALSE)+IFERROR(HLOOKUP(EH$6,BECO_Datos!$HP$3:$LT$85,BECO_Datos!$A15,FALSE),0))*EH$2</f>
        <v>0</v>
      </c>
      <c r="EJ16" s="18" t="e">
        <f>(HLOOKUP(EJ$6,BECO_Datos!$D$3:$HN$85,BECO_Datos!$A15,FALSE)+IFERROR(HLOOKUP(EJ$6,BECO_Datos!$HP$3:$LT$85,BECO_Datos!$A15,FALSE),0))*EJ$2</f>
        <v>#N/A</v>
      </c>
      <c r="EK16" s="18" t="e">
        <f>(HLOOKUP(EK$6,BECO_Datos!$D$3:$HN$85,BECO_Datos!$A15,FALSE)+IFERROR(HLOOKUP(EK$6,BECO_Datos!$HP$3:$LT$85,BECO_Datos!$A15,FALSE),0))*EK$2</f>
        <v>#N/A</v>
      </c>
      <c r="EL16" s="18" t="e">
        <f>(HLOOKUP(EL$6,BECO_Datos!$D$3:$HN$85,BECO_Datos!$A15,FALSE)+IFERROR(HLOOKUP(EL$6,BECO_Datos!$HP$3:$LT$85,BECO_Datos!$A15,FALSE),0))*EL$2</f>
        <v>#N/A</v>
      </c>
      <c r="EM16" s="18" t="e">
        <f>(HLOOKUP(EM$6,BECO_Datos!$D$3:$HN$85,BECO_Datos!$A15,FALSE)+IFERROR(HLOOKUP(EM$6,BECO_Datos!$HP$3:$LT$85,BECO_Datos!$A15,FALSE),0))*EM$2</f>
        <v>#N/A</v>
      </c>
      <c r="EN16" s="18" t="e">
        <f>(HLOOKUP(EN$6,BECO_Datos!$D$3:$HN$85,BECO_Datos!$A15,FALSE)+IFERROR(HLOOKUP(EN$6,BECO_Datos!$HP$3:$LT$85,BECO_Datos!$A15,FALSE),0))*EN$2</f>
        <v>#N/A</v>
      </c>
      <c r="EO16" s="18" t="e">
        <f>(HLOOKUP(EO$6,BECO_Datos!$D$3:$HN$85,BECO_Datos!$A15,FALSE)+IFERROR(HLOOKUP(EO$6,BECO_Datos!$HP$3:$LT$85,BECO_Datos!$A15,FALSE),0))*EO$2</f>
        <v>#N/A</v>
      </c>
      <c r="EP16" s="18">
        <f>(HLOOKUP(EP$6,BECO_Datos!$D$3:$HN$85,BECO_Datos!$A15,FALSE)+IFERROR(HLOOKUP(EP$6,BECO_Datos!$HP$3:$LT$85,BECO_Datos!$A15,FALSE),0))*EP$2</f>
        <v>0</v>
      </c>
      <c r="EQ16" s="18">
        <f>(HLOOKUP(EQ$6,BECO_Datos!$D$3:$HN$85,BECO_Datos!$A15,FALSE)+IFERROR(HLOOKUP(EQ$6,BECO_Datos!$HP$3:$LT$85,BECO_Datos!$A15,FALSE),0))*EQ$2</f>
        <v>0</v>
      </c>
      <c r="ER16" s="18">
        <f>(HLOOKUP(ER$6,BECO_Datos!$D$3:$HN$85,BECO_Datos!$A15,FALSE)+IFERROR(HLOOKUP(ER$6,BECO_Datos!$HP$3:$LT$85,BECO_Datos!$A15,FALSE),0))*ER$2</f>
        <v>0</v>
      </c>
      <c r="ES16" s="18">
        <f>(HLOOKUP(ES$6,BECO_Datos!$D$3:$HN$85,BECO_Datos!$A15,FALSE)+IFERROR(HLOOKUP(ES$6,BECO_Datos!$HP$3:$LT$85,BECO_Datos!$A15,FALSE),0))*ES$2</f>
        <v>0</v>
      </c>
      <c r="ET16" s="18">
        <f>(HLOOKUP(ET$6,BECO_Datos!$D$3:$HN$85,BECO_Datos!$A15,FALSE)+IFERROR(HLOOKUP(ET$6,BECO_Datos!$HP$3:$LT$85,BECO_Datos!$A15,FALSE),0))*ET$2</f>
        <v>0</v>
      </c>
      <c r="EU16" s="18">
        <f>(HLOOKUP(EU$6,BECO_Datos!$D$3:$HN$85,BECO_Datos!$A15,FALSE)+IFERROR(HLOOKUP(EU$6,BECO_Datos!$HP$3:$LT$85,BECO_Datos!$A15,FALSE),0))*EU$2</f>
        <v>0</v>
      </c>
      <c r="EV16" s="18">
        <f>(HLOOKUP(EV$6,BECO_Datos!$D$3:$HN$85,BECO_Datos!$A15,FALSE)+IFERROR(HLOOKUP(EV$6,BECO_Datos!$HP$3:$LT$85,BECO_Datos!$A15,FALSE),0))*EV$2</f>
        <v>0</v>
      </c>
      <c r="EW16" s="18">
        <f>(HLOOKUP(EW$6,BECO_Datos!$D$3:$HN$85,BECO_Datos!$A15,FALSE)+IFERROR(HLOOKUP(EW$6,BECO_Datos!$HP$3:$LT$85,BECO_Datos!$A15,FALSE),0))*EW$2</f>
        <v>0</v>
      </c>
      <c r="EX16" s="18">
        <f>(HLOOKUP(EX$6,BECO_Datos!$D$3:$HN$85,BECO_Datos!$A15,FALSE)+IFERROR(HLOOKUP(EX$6,BECO_Datos!$HP$3:$LT$85,BECO_Datos!$A15,FALSE),0))*EX$2</f>
        <v>0</v>
      </c>
      <c r="EY16" s="18">
        <f>(HLOOKUP(EY$6,BECO_Datos!$D$3:$HN$85,BECO_Datos!$A15,FALSE)+IFERROR(HLOOKUP(EY$6,BECO_Datos!$HP$3:$LT$85,BECO_Datos!$A15,FALSE),0))*EY$2</f>
        <v>0</v>
      </c>
      <c r="FA16" s="18" t="e">
        <f>(HLOOKUP(FA$6,BECO_Datos!$D$3:$HN$85,BECO_Datos!$A15,FALSE)+IFERROR(HLOOKUP(FA$6,BECO_Datos!$HP$3:$LT$85,BECO_Datos!$A15,FALSE),0))*FA$2</f>
        <v>#N/A</v>
      </c>
      <c r="FB16" s="18" t="e">
        <f>(HLOOKUP(FB$6,BECO_Datos!$D$3:$HN$85,BECO_Datos!$A15,FALSE)+IFERROR(HLOOKUP(FB$6,BECO_Datos!$HP$3:$LT$85,BECO_Datos!$A15,FALSE),0))*FB$2</f>
        <v>#N/A</v>
      </c>
      <c r="FC16" s="18" t="e">
        <f>(HLOOKUP(FC$6,BECO_Datos!$D$3:$HN$85,BECO_Datos!$A15,FALSE)+IFERROR(HLOOKUP(FC$6,BECO_Datos!$HP$3:$LT$85,BECO_Datos!$A15,FALSE),0))*FC$2</f>
        <v>#N/A</v>
      </c>
      <c r="FD16" s="18" t="e">
        <f>(HLOOKUP(FD$6,BECO_Datos!$D$3:$HN$85,BECO_Datos!$A15,FALSE)+IFERROR(HLOOKUP(FD$6,BECO_Datos!$HP$3:$LT$85,BECO_Datos!$A15,FALSE),0))*FD$2</f>
        <v>#N/A</v>
      </c>
      <c r="FE16" s="18" t="e">
        <f>(HLOOKUP(FE$6,BECO_Datos!$D$3:$HN$85,BECO_Datos!$A15,FALSE)+IFERROR(HLOOKUP(FE$6,BECO_Datos!$HP$3:$LT$85,BECO_Datos!$A15,FALSE),0))*FE$2</f>
        <v>#N/A</v>
      </c>
      <c r="FF16" s="18" t="e">
        <f>(HLOOKUP(FF$6,BECO_Datos!$D$3:$HN$85,BECO_Datos!$A15,FALSE)+IFERROR(HLOOKUP(FF$6,BECO_Datos!$HP$3:$LT$85,BECO_Datos!$A15,FALSE),0))*FF$2</f>
        <v>#N/A</v>
      </c>
      <c r="FG16" s="18">
        <f>(HLOOKUP(FG$6,BECO_Datos!$D$3:$HN$85,BECO_Datos!$A15,FALSE)+IFERROR(HLOOKUP(FG$6,BECO_Datos!$HP$3:$LT$85,BECO_Datos!$A15,FALSE),0))*FG$2</f>
        <v>0</v>
      </c>
      <c r="FH16" s="18">
        <f>(HLOOKUP(FH$6,BECO_Datos!$D$3:$HN$85,BECO_Datos!$A15,FALSE)+IFERROR(HLOOKUP(FH$6,BECO_Datos!$HP$3:$LT$85,BECO_Datos!$A15,FALSE),0))*FH$2</f>
        <v>0</v>
      </c>
      <c r="FI16" s="18">
        <f>(HLOOKUP(FI$6,BECO_Datos!$D$3:$HN$85,BECO_Datos!$A15,FALSE)+IFERROR(HLOOKUP(FI$6,BECO_Datos!$HP$3:$LT$85,BECO_Datos!$A15,FALSE),0))*FI$2</f>
        <v>0</v>
      </c>
      <c r="FJ16" s="18">
        <f>(HLOOKUP(FJ$6,BECO_Datos!$D$3:$HN$85,BECO_Datos!$A15,FALSE)+IFERROR(HLOOKUP(FJ$6,BECO_Datos!$HP$3:$LT$85,BECO_Datos!$A15,FALSE),0))*FJ$2</f>
        <v>0</v>
      </c>
      <c r="FK16" s="18">
        <f>(HLOOKUP(FK$6,BECO_Datos!$D$3:$HN$85,BECO_Datos!$A15,FALSE)+IFERROR(HLOOKUP(FK$6,BECO_Datos!$HP$3:$LT$85,BECO_Datos!$A15,FALSE),0))*FK$2</f>
        <v>0</v>
      </c>
      <c r="FL16" s="18">
        <f>(HLOOKUP(FL$6,BECO_Datos!$D$3:$HN$85,BECO_Datos!$A15,FALSE)+IFERROR(HLOOKUP(FL$6,BECO_Datos!$HP$3:$LT$85,BECO_Datos!$A15,FALSE),0))*FL$2</f>
        <v>0</v>
      </c>
      <c r="FM16" s="18">
        <f>(HLOOKUP(FM$6,BECO_Datos!$D$3:$HN$85,BECO_Datos!$A15,FALSE)+IFERROR(HLOOKUP(FM$6,BECO_Datos!$HP$3:$LT$85,BECO_Datos!$A15,FALSE),0))*FM$2</f>
        <v>0</v>
      </c>
      <c r="FN16" s="18">
        <f>(HLOOKUP(FN$6,BECO_Datos!$D$3:$HN$85,BECO_Datos!$A15,FALSE)+IFERROR(HLOOKUP(FN$6,BECO_Datos!$HP$3:$LT$85,BECO_Datos!$A15,FALSE),0))*FN$2</f>
        <v>0</v>
      </c>
      <c r="FO16" s="18">
        <f>(HLOOKUP(FO$6,BECO_Datos!$D$3:$HN$85,BECO_Datos!$A15,FALSE)+IFERROR(HLOOKUP(FO$6,BECO_Datos!$HP$3:$LT$85,BECO_Datos!$A15,FALSE),0))*FO$2</f>
        <v>0</v>
      </c>
      <c r="FP16" s="18">
        <f>(HLOOKUP(FP$6,BECO_Datos!$D$3:$HN$85,BECO_Datos!$A15,FALSE)+IFERROR(HLOOKUP(FP$6,BECO_Datos!$HP$3:$LT$85,BECO_Datos!$A15,FALSE),0))*FP$2</f>
        <v>0</v>
      </c>
      <c r="FR16" s="18" t="e">
        <f>(HLOOKUP(FR$6,BECO_Datos!$D$3:$HN$85,BECO_Datos!$A15,FALSE)+IFERROR(HLOOKUP(FR$6,BECO_Datos!$HP$3:$LT$85,BECO_Datos!$A15,FALSE),0))*FR$2</f>
        <v>#N/A</v>
      </c>
      <c r="FS16" s="18" t="e">
        <f>(HLOOKUP(FS$6,BECO_Datos!$D$3:$HN$85,BECO_Datos!$A15,FALSE)+IFERROR(HLOOKUP(FS$6,BECO_Datos!$HP$3:$LT$85,BECO_Datos!$A15,FALSE),0))*FS$2</f>
        <v>#N/A</v>
      </c>
      <c r="FT16" s="18" t="e">
        <f>(HLOOKUP(FT$6,BECO_Datos!$D$3:$HN$85,BECO_Datos!$A15,FALSE)+IFERROR(HLOOKUP(FT$6,BECO_Datos!$HP$3:$LT$85,BECO_Datos!$A15,FALSE),0))*FT$2</f>
        <v>#N/A</v>
      </c>
      <c r="FU16" s="18" t="e">
        <f>(HLOOKUP(FU$6,BECO_Datos!$D$3:$HN$85,BECO_Datos!$A15,FALSE)+IFERROR(HLOOKUP(FU$6,BECO_Datos!$HP$3:$LT$85,BECO_Datos!$A15,FALSE),0))*FU$2</f>
        <v>#N/A</v>
      </c>
      <c r="FV16" s="18" t="e">
        <f>(HLOOKUP(FV$6,BECO_Datos!$D$3:$HN$85,BECO_Datos!$A15,FALSE)+IFERROR(HLOOKUP(FV$6,BECO_Datos!$HP$3:$LT$85,BECO_Datos!$A15,FALSE),0))*FV$2</f>
        <v>#N/A</v>
      </c>
      <c r="FW16" s="18" t="e">
        <f>(HLOOKUP(FW$6,BECO_Datos!$D$3:$HN$85,BECO_Datos!$A15,FALSE)+IFERROR(HLOOKUP(FW$6,BECO_Datos!$HP$3:$LT$85,BECO_Datos!$A15,FALSE),0))*FW$2</f>
        <v>#N/A</v>
      </c>
      <c r="FX16" s="18">
        <f>(HLOOKUP(FX$6,BECO_Datos!$D$3:$HN$85,BECO_Datos!$A15,FALSE)+IFERROR(HLOOKUP(FX$6,BECO_Datos!$HP$3:$LT$85,BECO_Datos!$A15,FALSE),0))*FX$2</f>
        <v>0</v>
      </c>
      <c r="FY16" s="18">
        <f>(HLOOKUP(FY$6,BECO_Datos!$D$3:$HN$85,BECO_Datos!$A15,FALSE)+IFERROR(HLOOKUP(FY$6,BECO_Datos!$HP$3:$LT$85,BECO_Datos!$A15,FALSE),0))*FY$2</f>
        <v>0</v>
      </c>
      <c r="FZ16" s="18">
        <f>(HLOOKUP(FZ$6,BECO_Datos!$D$3:$HN$85,BECO_Datos!$A15,FALSE)+IFERROR(HLOOKUP(FZ$6,BECO_Datos!$HP$3:$LT$85,BECO_Datos!$A15,FALSE),0))*FZ$2</f>
        <v>0</v>
      </c>
      <c r="GA16" s="18">
        <f>(HLOOKUP(GA$6,BECO_Datos!$D$3:$HN$85,BECO_Datos!$A15,FALSE)+IFERROR(HLOOKUP(GA$6,BECO_Datos!$HP$3:$LT$85,BECO_Datos!$A15,FALSE),0))*GA$2</f>
        <v>0</v>
      </c>
      <c r="GB16" s="18">
        <f>(HLOOKUP(GB$6,BECO_Datos!$D$3:$HN$85,BECO_Datos!$A15,FALSE)+IFERROR(HLOOKUP(GB$6,BECO_Datos!$HP$3:$LT$85,BECO_Datos!$A15,FALSE),0))*GB$2</f>
        <v>0</v>
      </c>
      <c r="GC16" s="18">
        <f>(HLOOKUP(GC$6,BECO_Datos!$D$3:$HN$85,BECO_Datos!$A15,FALSE)+IFERROR(HLOOKUP(GC$6,BECO_Datos!$HP$3:$LT$85,BECO_Datos!$A15,FALSE),0))*GC$2</f>
        <v>0</v>
      </c>
      <c r="GD16" s="18">
        <f>(HLOOKUP(GD$6,BECO_Datos!$D$3:$HN$85,BECO_Datos!$A15,FALSE)+IFERROR(HLOOKUP(GD$6,BECO_Datos!$HP$3:$LT$85,BECO_Datos!$A15,FALSE),0))*GD$2</f>
        <v>0</v>
      </c>
      <c r="GE16" s="18">
        <f>(HLOOKUP(GE$6,BECO_Datos!$D$3:$HN$85,BECO_Datos!$A15,FALSE)+IFERROR(HLOOKUP(GE$6,BECO_Datos!$HP$3:$LT$85,BECO_Datos!$A15,FALSE),0))*GE$2</f>
        <v>0</v>
      </c>
      <c r="GF16" s="18">
        <f>(HLOOKUP(GF$6,BECO_Datos!$D$3:$HN$85,BECO_Datos!$A15,FALSE)+IFERROR(HLOOKUP(GF$6,BECO_Datos!$HP$3:$LT$85,BECO_Datos!$A15,FALSE),0))*GF$2</f>
        <v>0</v>
      </c>
      <c r="GG16" s="18">
        <f>(HLOOKUP(GG$6,BECO_Datos!$D$3:$HN$85,BECO_Datos!$A15,FALSE)+IFERROR(HLOOKUP(GG$6,BECO_Datos!$HP$3:$LT$85,BECO_Datos!$A15,FALSE),0))*GG$2</f>
        <v>0</v>
      </c>
      <c r="GI16" s="18" t="e">
        <f>(HLOOKUP(GI$6,BECO_Datos!$D$3:$HN$85,BECO_Datos!$A15,FALSE)+IFERROR(HLOOKUP(GI$6,BECO_Datos!$HP$3:$LT$85,BECO_Datos!$A15,FALSE),0))*GI$2</f>
        <v>#N/A</v>
      </c>
      <c r="GJ16" s="18" t="e">
        <f>(HLOOKUP(GJ$6,BECO_Datos!$D$3:$HN$85,BECO_Datos!$A15,FALSE)+IFERROR(HLOOKUP(GJ$6,BECO_Datos!$HP$3:$LT$85,BECO_Datos!$A15,FALSE),0))*GJ$2</f>
        <v>#N/A</v>
      </c>
      <c r="GK16" s="18" t="e">
        <f>(HLOOKUP(GK$6,BECO_Datos!$D$3:$HN$85,BECO_Datos!$A15,FALSE)+IFERROR(HLOOKUP(GK$6,BECO_Datos!$HP$3:$LT$85,BECO_Datos!$A15,FALSE),0))*GK$2</f>
        <v>#N/A</v>
      </c>
      <c r="GL16" s="18" t="e">
        <f>(HLOOKUP(GL$6,BECO_Datos!$D$3:$HN$85,BECO_Datos!$A15,FALSE)+IFERROR(HLOOKUP(GL$6,BECO_Datos!$HP$3:$LT$85,BECO_Datos!$A15,FALSE),0))*GL$2</f>
        <v>#N/A</v>
      </c>
      <c r="GM16" s="18" t="e">
        <f>(HLOOKUP(GM$6,BECO_Datos!$D$3:$HN$85,BECO_Datos!$A15,FALSE)+IFERROR(HLOOKUP(GM$6,BECO_Datos!$HP$3:$LT$85,BECO_Datos!$A15,FALSE),0))*GM$2</f>
        <v>#N/A</v>
      </c>
      <c r="GN16" s="18" t="e">
        <f>(HLOOKUP(GN$6,BECO_Datos!$D$3:$HN$85,BECO_Datos!$A15,FALSE)+IFERROR(HLOOKUP(GN$6,BECO_Datos!$HP$3:$LT$85,BECO_Datos!$A15,FALSE),0))*GN$2</f>
        <v>#N/A</v>
      </c>
      <c r="GO16" s="18">
        <f>(HLOOKUP(GO$6,BECO_Datos!$D$3:$HN$85,BECO_Datos!$A15,FALSE)+IFERROR(HLOOKUP(GO$6,BECO_Datos!$HP$3:$LT$85,BECO_Datos!$A15,FALSE),0))*GO$2</f>
        <v>0</v>
      </c>
      <c r="GP16" s="18">
        <f>(HLOOKUP(GP$6,BECO_Datos!$D$3:$HN$85,BECO_Datos!$A15,FALSE)+IFERROR(HLOOKUP(GP$6,BECO_Datos!$HP$3:$LT$85,BECO_Datos!$A15,FALSE),0))*GP$2</f>
        <v>0</v>
      </c>
      <c r="GQ16" s="18">
        <f>(HLOOKUP(GQ$6,BECO_Datos!$D$3:$HN$85,BECO_Datos!$A15,FALSE)+IFERROR(HLOOKUP(GQ$6,BECO_Datos!$HP$3:$LT$85,BECO_Datos!$A15,FALSE),0))*GQ$2</f>
        <v>0</v>
      </c>
      <c r="GR16" s="18">
        <f>(HLOOKUP(GR$6,BECO_Datos!$D$3:$HN$85,BECO_Datos!$A15,FALSE)+IFERROR(HLOOKUP(GR$6,BECO_Datos!$HP$3:$LT$85,BECO_Datos!$A15,FALSE),0))*GR$2</f>
        <v>0</v>
      </c>
      <c r="GS16" s="18">
        <f>(HLOOKUP(GS$6,BECO_Datos!$D$3:$HN$85,BECO_Datos!$A15,FALSE)+IFERROR(HLOOKUP(GS$6,BECO_Datos!$HP$3:$LT$85,BECO_Datos!$A15,FALSE),0))*GS$2</f>
        <v>0</v>
      </c>
      <c r="GT16" s="18">
        <f>(HLOOKUP(GT$6,BECO_Datos!$D$3:$HN$85,BECO_Datos!$A15,FALSE)+IFERROR(HLOOKUP(GT$6,BECO_Datos!$HP$3:$LT$85,BECO_Datos!$A15,FALSE),0))*GT$2</f>
        <v>0</v>
      </c>
      <c r="GU16" s="18">
        <f>(HLOOKUP(GU$6,BECO_Datos!$D$3:$HN$85,BECO_Datos!$A15,FALSE)+IFERROR(HLOOKUP(GU$6,BECO_Datos!$HP$3:$LT$85,BECO_Datos!$A15,FALSE),0))*GU$2</f>
        <v>0</v>
      </c>
      <c r="GV16" s="18">
        <f>(HLOOKUP(GV$6,BECO_Datos!$D$3:$HN$85,BECO_Datos!$A15,FALSE)+IFERROR(HLOOKUP(GV$6,BECO_Datos!$HP$3:$LT$85,BECO_Datos!$A15,FALSE),0))*GV$2</f>
        <v>0</v>
      </c>
      <c r="GW16" s="18">
        <f>(HLOOKUP(GW$6,BECO_Datos!$D$3:$HN$85,BECO_Datos!$A15,FALSE)+IFERROR(HLOOKUP(GW$6,BECO_Datos!$HP$3:$LT$85,BECO_Datos!$A15,FALSE),0))*GW$2</f>
        <v>0</v>
      </c>
      <c r="GX16" s="18">
        <f>(HLOOKUP(GX$6,BECO_Datos!$D$3:$HN$85,BECO_Datos!$A15,FALSE)+IFERROR(HLOOKUP(GX$6,BECO_Datos!$HP$3:$LT$85,BECO_Datos!$A15,FALSE),0))*GX$2</f>
        <v>0</v>
      </c>
      <c r="GZ16" s="18" t="e">
        <f>(HLOOKUP(GZ$6,BECO_Datos!$D$3:$HN$85,BECO_Datos!$A15,FALSE)+IFERROR(HLOOKUP(GZ$6,BECO_Datos!$HP$3:$LT$85,BECO_Datos!$A15,FALSE),0))*GZ$2</f>
        <v>#N/A</v>
      </c>
      <c r="HA16" s="18" t="e">
        <f>(HLOOKUP(HA$6,BECO_Datos!$D$3:$HN$85,BECO_Datos!$A15,FALSE)+IFERROR(HLOOKUP(HA$6,BECO_Datos!$HP$3:$LT$85,BECO_Datos!$A15,FALSE),0))*HA$2</f>
        <v>#N/A</v>
      </c>
      <c r="HB16" s="18" t="e">
        <f>(HLOOKUP(HB$6,BECO_Datos!$D$3:$HN$85,BECO_Datos!$A15,FALSE)+IFERROR(HLOOKUP(HB$6,BECO_Datos!$HP$3:$LT$85,BECO_Datos!$A15,FALSE),0))*HB$2</f>
        <v>#N/A</v>
      </c>
      <c r="HC16" s="18" t="e">
        <f>(HLOOKUP(HC$6,BECO_Datos!$D$3:$HN$85,BECO_Datos!$A15,FALSE)+IFERROR(HLOOKUP(HC$6,BECO_Datos!$HP$3:$LT$85,BECO_Datos!$A15,FALSE),0))*HC$2</f>
        <v>#N/A</v>
      </c>
      <c r="HD16" s="18" t="e">
        <f>(HLOOKUP(HD$6,BECO_Datos!$D$3:$HN$85,BECO_Datos!$A15,FALSE)+IFERROR(HLOOKUP(HD$6,BECO_Datos!$HP$3:$LT$85,BECO_Datos!$A15,FALSE),0))*HD$2</f>
        <v>#N/A</v>
      </c>
      <c r="HE16" s="18" t="e">
        <f>(HLOOKUP(HE$6,BECO_Datos!$D$3:$HN$85,BECO_Datos!$A15,FALSE)+IFERROR(HLOOKUP(HE$6,BECO_Datos!$HP$3:$LT$85,BECO_Datos!$A15,FALSE),0))*HE$2</f>
        <v>#N/A</v>
      </c>
      <c r="HF16" s="18">
        <f>(HLOOKUP(HF$6,BECO_Datos!$D$3:$HN$85,BECO_Datos!$A15,FALSE)+IFERROR(HLOOKUP(HF$6,BECO_Datos!$HP$3:$LT$85,BECO_Datos!$A15,FALSE),0))*HF$2</f>
        <v>0</v>
      </c>
      <c r="HG16" s="18">
        <f>(HLOOKUP(HG$6,BECO_Datos!$D$3:$HN$85,BECO_Datos!$A15,FALSE)+IFERROR(HLOOKUP(HG$6,BECO_Datos!$HP$3:$LT$85,BECO_Datos!$A15,FALSE),0))*HG$2</f>
        <v>0</v>
      </c>
      <c r="HH16" s="18">
        <f>(HLOOKUP(HH$6,BECO_Datos!$D$3:$HN$85,BECO_Datos!$A15,FALSE)+IFERROR(HLOOKUP(HH$6,BECO_Datos!$HP$3:$LT$85,BECO_Datos!$A15,FALSE),0))*HH$2</f>
        <v>0</v>
      </c>
      <c r="HI16" s="18">
        <f>(HLOOKUP(HI$6,BECO_Datos!$D$3:$HN$85,BECO_Datos!$A15,FALSE)+IFERROR(HLOOKUP(HI$6,BECO_Datos!$HP$3:$LT$85,BECO_Datos!$A15,FALSE),0))*HI$2</f>
        <v>0</v>
      </c>
      <c r="HJ16" s="18">
        <f>(HLOOKUP(HJ$6,BECO_Datos!$D$3:$HN$85,BECO_Datos!$A15,FALSE)+IFERROR(HLOOKUP(HJ$6,BECO_Datos!$HP$3:$LT$85,BECO_Datos!$A15,FALSE),0))*HJ$2</f>
        <v>0</v>
      </c>
      <c r="HK16" s="18">
        <f>(HLOOKUP(HK$6,BECO_Datos!$D$3:$HN$85,BECO_Datos!$A15,FALSE)+IFERROR(HLOOKUP(HK$6,BECO_Datos!$HP$3:$LT$85,BECO_Datos!$A15,FALSE),0))*HK$2</f>
        <v>0</v>
      </c>
      <c r="HL16" s="18">
        <f>(HLOOKUP(HL$6,BECO_Datos!$D$3:$HN$85,BECO_Datos!$A15,FALSE)+IFERROR(HLOOKUP(HL$6,BECO_Datos!$HP$3:$LT$85,BECO_Datos!$A15,FALSE),0))*HL$2</f>
        <v>0</v>
      </c>
      <c r="HM16" s="18">
        <f>(HLOOKUP(HM$6,BECO_Datos!$D$3:$HN$85,BECO_Datos!$A15,FALSE)+IFERROR(HLOOKUP(HM$6,BECO_Datos!$HP$3:$LT$85,BECO_Datos!$A15,FALSE),0))*HM$2</f>
        <v>0</v>
      </c>
      <c r="HN16" s="18">
        <f>(HLOOKUP(HN$6,BECO_Datos!$D$3:$HN$85,BECO_Datos!$A15,FALSE)+IFERROR(HLOOKUP(HN$6,BECO_Datos!$HP$3:$LT$85,BECO_Datos!$A15,FALSE),0))*HN$2</f>
        <v>0</v>
      </c>
      <c r="HO16" s="18">
        <f>(HLOOKUP(HO$6,BECO_Datos!$D$3:$HN$85,BECO_Datos!$A15,FALSE)+IFERROR(HLOOKUP(HO$6,BECO_Datos!$HP$3:$LT$85,BECO_Datos!$A15,FALSE),0))*HO$2</f>
        <v>0</v>
      </c>
      <c r="HQ16" s="18" t="e">
        <f>(HLOOKUP(HQ$6,BECO_Datos!$D$3:$HN$85,BECO_Datos!$A15,FALSE)+IFERROR(HLOOKUP(HQ$6,BECO_Datos!$HP$3:$LT$85,BECO_Datos!$A15,FALSE),0))*HQ$2</f>
        <v>#N/A</v>
      </c>
      <c r="HR16" s="18" t="e">
        <f>(HLOOKUP(HR$6,BECO_Datos!$D$3:$HN$85,BECO_Datos!$A15,FALSE)+IFERROR(HLOOKUP(HR$6,BECO_Datos!$HP$3:$LT$85,BECO_Datos!$A15,FALSE),0))*HR$2</f>
        <v>#N/A</v>
      </c>
      <c r="HS16" s="18" t="e">
        <f>(HLOOKUP(HS$6,BECO_Datos!$D$3:$HN$85,BECO_Datos!$A15,FALSE)+IFERROR(HLOOKUP(HS$6,BECO_Datos!$HP$3:$LT$85,BECO_Datos!$A15,FALSE),0))*HS$2</f>
        <v>#N/A</v>
      </c>
      <c r="HT16" s="18" t="e">
        <f>(HLOOKUP(HT$6,BECO_Datos!$D$3:$HN$85,BECO_Datos!$A15,FALSE)+IFERROR(HLOOKUP(HT$6,BECO_Datos!$HP$3:$LT$85,BECO_Datos!$A15,FALSE),0))*HT$2</f>
        <v>#N/A</v>
      </c>
      <c r="HU16" s="18" t="e">
        <f>(HLOOKUP(HU$6,BECO_Datos!$D$3:$HN$85,BECO_Datos!$A15,FALSE)+IFERROR(HLOOKUP(HU$6,BECO_Datos!$HP$3:$LT$85,BECO_Datos!$A15,FALSE),0))*HU$2</f>
        <v>#N/A</v>
      </c>
      <c r="HV16" s="18" t="e">
        <f>(HLOOKUP(HV$6,BECO_Datos!$D$3:$HN$85,BECO_Datos!$A15,FALSE)+IFERROR(HLOOKUP(HV$6,BECO_Datos!$HP$3:$LT$85,BECO_Datos!$A15,FALSE),0))*HV$2</f>
        <v>#N/A</v>
      </c>
      <c r="HW16" s="18">
        <f>(HLOOKUP(HW$6,BECO_Datos!$D$3:$HN$85,BECO_Datos!$A15,FALSE)+IFERROR(HLOOKUP(HW$6,BECO_Datos!$HP$3:$LT$85,BECO_Datos!$A15,FALSE),0))*HW$2</f>
        <v>0</v>
      </c>
      <c r="HX16" s="18">
        <f>(HLOOKUP(HX$6,BECO_Datos!$D$3:$HN$85,BECO_Datos!$A15,FALSE)+IFERROR(HLOOKUP(HX$6,BECO_Datos!$HP$3:$LT$85,BECO_Datos!$A15,FALSE),0))*HX$2</f>
        <v>0</v>
      </c>
      <c r="HY16" s="18">
        <f>(HLOOKUP(HY$6,BECO_Datos!$D$3:$HN$85,BECO_Datos!$A15,FALSE)+IFERROR(HLOOKUP(HY$6,BECO_Datos!$HP$3:$LT$85,BECO_Datos!$A15,FALSE),0))*HY$2</f>
        <v>0</v>
      </c>
      <c r="HZ16" s="18">
        <f>(HLOOKUP(HZ$6,BECO_Datos!$D$3:$HN$85,BECO_Datos!$A15,FALSE)+IFERROR(HLOOKUP(HZ$6,BECO_Datos!$HP$3:$LT$85,BECO_Datos!$A15,FALSE),0))*HZ$2</f>
        <v>0</v>
      </c>
      <c r="IA16" s="18">
        <f>(HLOOKUP(IA$6,BECO_Datos!$D$3:$HN$85,BECO_Datos!$A15,FALSE)+IFERROR(HLOOKUP(IA$6,BECO_Datos!$HP$3:$LT$85,BECO_Datos!$A15,FALSE),0))*IA$2</f>
        <v>0</v>
      </c>
      <c r="IB16" s="18">
        <f>(HLOOKUP(IB$6,BECO_Datos!$D$3:$HN$85,BECO_Datos!$A15,FALSE)+IFERROR(HLOOKUP(IB$6,BECO_Datos!$HP$3:$LT$85,BECO_Datos!$A15,FALSE),0))*IB$2</f>
        <v>0</v>
      </c>
      <c r="IC16" s="18">
        <f>(HLOOKUP(IC$6,BECO_Datos!$D$3:$HN$85,BECO_Datos!$A15,FALSE)+IFERROR(HLOOKUP(IC$6,BECO_Datos!$HP$3:$LT$85,BECO_Datos!$A15,FALSE),0))*IC$2</f>
        <v>0</v>
      </c>
      <c r="ID16" s="18">
        <f>(HLOOKUP(ID$6,BECO_Datos!$D$3:$HN$85,BECO_Datos!$A15,FALSE)+IFERROR(HLOOKUP(ID$6,BECO_Datos!$HP$3:$LT$85,BECO_Datos!$A15,FALSE),0))*ID$2</f>
        <v>0</v>
      </c>
      <c r="IE16" s="18">
        <f>(HLOOKUP(IE$6,BECO_Datos!$D$3:$HN$85,BECO_Datos!$A15,FALSE)+IFERROR(HLOOKUP(IE$6,BECO_Datos!$HP$3:$LT$85,BECO_Datos!$A15,FALSE),0))*IE$2</f>
        <v>0</v>
      </c>
      <c r="IF16" s="18">
        <f>(HLOOKUP(IF$6,BECO_Datos!$D$3:$HN$85,BECO_Datos!$A15,FALSE)+IFERROR(HLOOKUP(IF$6,BECO_Datos!$HP$3:$LT$85,BECO_Datos!$A15,FALSE),0))*IF$2</f>
        <v>0</v>
      </c>
      <c r="IH16" s="18" t="e">
        <f>(HLOOKUP(IH$6,BECO_Datos!$D$3:$HN$85,BECO_Datos!$A15,FALSE)+IFERROR(HLOOKUP(IH$6,BECO_Datos!$HP$3:$LT$85,BECO_Datos!$A15,FALSE),0))*IH$2</f>
        <v>#N/A</v>
      </c>
      <c r="II16" s="18" t="e">
        <f>(HLOOKUP(II$6,BECO_Datos!$D$3:$HN$85,BECO_Datos!$A15,FALSE)+IFERROR(HLOOKUP(II$6,BECO_Datos!$HP$3:$LT$85,BECO_Datos!$A15,FALSE),0))*II$2</f>
        <v>#N/A</v>
      </c>
      <c r="IJ16" s="18" t="e">
        <f>(HLOOKUP(IJ$6,BECO_Datos!$D$3:$HN$85,BECO_Datos!$A15,FALSE)+IFERROR(HLOOKUP(IJ$6,BECO_Datos!$HP$3:$LT$85,BECO_Datos!$A15,FALSE),0))*IJ$2</f>
        <v>#N/A</v>
      </c>
      <c r="IK16" s="18" t="e">
        <f>(HLOOKUP(IK$6,BECO_Datos!$D$3:$HN$85,BECO_Datos!$A15,FALSE)+IFERROR(HLOOKUP(IK$6,BECO_Datos!$HP$3:$LT$85,BECO_Datos!$A15,FALSE),0))*IK$2</f>
        <v>#N/A</v>
      </c>
      <c r="IL16" s="18" t="e">
        <f>(HLOOKUP(IL$6,BECO_Datos!$D$3:$HN$85,BECO_Datos!$A15,FALSE)+IFERROR(HLOOKUP(IL$6,BECO_Datos!$HP$3:$LT$85,BECO_Datos!$A15,FALSE),0))*IL$2</f>
        <v>#N/A</v>
      </c>
      <c r="IM16" s="18" t="e">
        <f>(HLOOKUP(IM$6,BECO_Datos!$D$3:$HN$85,BECO_Datos!$A15,FALSE)+IFERROR(HLOOKUP(IM$6,BECO_Datos!$HP$3:$LT$85,BECO_Datos!$A15,FALSE),0))*IM$2</f>
        <v>#N/A</v>
      </c>
      <c r="IN16" s="18">
        <f>(HLOOKUP(IN$6,BECO_Datos!$D$3:$HN$85,BECO_Datos!$A15,FALSE)+IFERROR(HLOOKUP(IN$6,BECO_Datos!$HP$3:$LT$85,BECO_Datos!$A15,FALSE),0))*IN$2</f>
        <v>0</v>
      </c>
      <c r="IO16" s="18">
        <f>(HLOOKUP(IO$6,BECO_Datos!$D$3:$HN$85,BECO_Datos!$A15,FALSE)+IFERROR(HLOOKUP(IO$6,BECO_Datos!$HP$3:$LT$85,BECO_Datos!$A15,FALSE),0))*IO$2</f>
        <v>0</v>
      </c>
      <c r="IP16" s="18">
        <f>(HLOOKUP(IP$6,BECO_Datos!$D$3:$HN$85,BECO_Datos!$A15,FALSE)+IFERROR(HLOOKUP(IP$6,BECO_Datos!$HP$3:$LT$85,BECO_Datos!$A15,FALSE),0))*IP$2</f>
        <v>0</v>
      </c>
      <c r="IQ16" s="18">
        <f>(HLOOKUP(IQ$6,BECO_Datos!$D$3:$HN$85,BECO_Datos!$A15,FALSE)+IFERROR(HLOOKUP(IQ$6,BECO_Datos!$HP$3:$LT$85,BECO_Datos!$A15,FALSE),0))*IQ$2</f>
        <v>0</v>
      </c>
      <c r="IR16" s="18">
        <f>(HLOOKUP(IR$6,BECO_Datos!$D$3:$HN$85,BECO_Datos!$A15,FALSE)+IFERROR(HLOOKUP(IR$6,BECO_Datos!$HP$3:$LT$85,BECO_Datos!$A15,FALSE),0))*IR$2</f>
        <v>0</v>
      </c>
      <c r="IS16" s="18">
        <f>(HLOOKUP(IS$6,BECO_Datos!$D$3:$HN$85,BECO_Datos!$A15,FALSE)+IFERROR(HLOOKUP(IS$6,BECO_Datos!$HP$3:$LT$85,BECO_Datos!$A15,FALSE),0))*IS$2</f>
        <v>0</v>
      </c>
      <c r="IT16" s="18">
        <f>(HLOOKUP(IT$6,BECO_Datos!$D$3:$HN$85,BECO_Datos!$A15,FALSE)+IFERROR(HLOOKUP(IT$6,BECO_Datos!$HP$3:$LT$85,BECO_Datos!$A15,FALSE),0))*IT$2</f>
        <v>0</v>
      </c>
      <c r="IU16" s="18">
        <f>(HLOOKUP(IU$6,BECO_Datos!$D$3:$HN$85,BECO_Datos!$A15,FALSE)+IFERROR(HLOOKUP(IU$6,BECO_Datos!$HP$3:$LT$85,BECO_Datos!$A15,FALSE),0))*IU$2</f>
        <v>0</v>
      </c>
      <c r="IV16" s="18">
        <f>(HLOOKUP(IV$6,BECO_Datos!$D$3:$HN$85,BECO_Datos!$A15,FALSE)+IFERROR(HLOOKUP(IV$6,BECO_Datos!$HP$3:$LT$85,BECO_Datos!$A15,FALSE),0))*IV$2</f>
        <v>0</v>
      </c>
      <c r="IW16" s="18">
        <f>(HLOOKUP(IW$6,BECO_Datos!$D$3:$HN$85,BECO_Datos!$A15,FALSE)+IFERROR(HLOOKUP(IW$6,BECO_Datos!$HP$3:$LT$85,BECO_Datos!$A15,FALSE),0))*IW$2</f>
        <v>0</v>
      </c>
      <c r="IY16" s="18" t="e">
        <f>(HLOOKUP(IY$6,BECO_Datos!$D$3:$HN$85,BECO_Datos!$A15,FALSE)+IFERROR(HLOOKUP(IY$6,BECO_Datos!$HP$3:$LT$85,BECO_Datos!$A15,FALSE),0))*IY$2</f>
        <v>#N/A</v>
      </c>
      <c r="IZ16" s="18" t="e">
        <f>(HLOOKUP(IZ$6,BECO_Datos!$D$3:$HN$85,BECO_Datos!$A15,FALSE)+IFERROR(HLOOKUP(IZ$6,BECO_Datos!$HP$3:$LT$85,BECO_Datos!$A15,FALSE),0))*IZ$2</f>
        <v>#N/A</v>
      </c>
      <c r="JA16" s="18" t="e">
        <f>(HLOOKUP(JA$6,BECO_Datos!$D$3:$HN$85,BECO_Datos!$A15,FALSE)+IFERROR(HLOOKUP(JA$6,BECO_Datos!$HP$3:$LT$85,BECO_Datos!$A15,FALSE),0))*JA$2</f>
        <v>#N/A</v>
      </c>
      <c r="JB16" s="18" t="e">
        <f>(HLOOKUP(JB$6,BECO_Datos!$D$3:$HN$85,BECO_Datos!$A15,FALSE)+IFERROR(HLOOKUP(JB$6,BECO_Datos!$HP$3:$LT$85,BECO_Datos!$A15,FALSE),0))*JB$2</f>
        <v>#N/A</v>
      </c>
      <c r="JC16" s="18" t="e">
        <f>(HLOOKUP(JC$6,BECO_Datos!$D$3:$HN$85,BECO_Datos!$A15,FALSE)+IFERROR(HLOOKUP(JC$6,BECO_Datos!$HP$3:$LT$85,BECO_Datos!$A15,FALSE),0))*JC$2</f>
        <v>#N/A</v>
      </c>
      <c r="JD16" s="18" t="e">
        <f>(HLOOKUP(JD$6,BECO_Datos!$D$3:$HN$85,BECO_Datos!$A15,FALSE)+IFERROR(HLOOKUP(JD$6,BECO_Datos!$HP$3:$LT$85,BECO_Datos!$A15,FALSE),0))*JD$2</f>
        <v>#N/A</v>
      </c>
      <c r="JE16" s="18">
        <f>(HLOOKUP(JE$6,BECO_Datos!$D$3:$HN$85,BECO_Datos!$A15,FALSE)+IFERROR(HLOOKUP(JE$6,BECO_Datos!$HP$3:$LT$85,BECO_Datos!$A15,FALSE),0))*JE$2</f>
        <v>0</v>
      </c>
      <c r="JF16" s="18">
        <f>(HLOOKUP(JF$6,BECO_Datos!$D$3:$HN$85,BECO_Datos!$A15,FALSE)+IFERROR(HLOOKUP(JF$6,BECO_Datos!$HP$3:$LT$85,BECO_Datos!$A15,FALSE),0))*JF$2</f>
        <v>0</v>
      </c>
      <c r="JG16" s="18">
        <f>(HLOOKUP(JG$6,BECO_Datos!$D$3:$HN$85,BECO_Datos!$A15,FALSE)+IFERROR(HLOOKUP(JG$6,BECO_Datos!$HP$3:$LT$85,BECO_Datos!$A15,FALSE),0))*JG$2</f>
        <v>0</v>
      </c>
      <c r="JH16" s="18">
        <f>(HLOOKUP(JH$6,BECO_Datos!$D$3:$HN$85,BECO_Datos!$A15,FALSE)+IFERROR(HLOOKUP(JH$6,BECO_Datos!$HP$3:$LT$85,BECO_Datos!$A15,FALSE),0))*JH$2</f>
        <v>0</v>
      </c>
      <c r="JI16" s="18">
        <f>(HLOOKUP(JI$6,BECO_Datos!$D$3:$HN$85,BECO_Datos!$A15,FALSE)+IFERROR(HLOOKUP(JI$6,BECO_Datos!$HP$3:$LT$85,BECO_Datos!$A15,FALSE),0))*JI$2</f>
        <v>0</v>
      </c>
      <c r="JJ16" s="18">
        <f>(HLOOKUP(JJ$6,BECO_Datos!$D$3:$HN$85,BECO_Datos!$A15,FALSE)+IFERROR(HLOOKUP(JJ$6,BECO_Datos!$HP$3:$LT$85,BECO_Datos!$A15,FALSE),0))*JJ$2</f>
        <v>0</v>
      </c>
      <c r="JK16" s="18">
        <f>(HLOOKUP(JK$6,BECO_Datos!$D$3:$HN$85,BECO_Datos!$A15,FALSE)+IFERROR(HLOOKUP(JK$6,BECO_Datos!$HP$3:$LT$85,BECO_Datos!$A15,FALSE),0))*JK$2</f>
        <v>0</v>
      </c>
      <c r="JL16" s="18">
        <f>(HLOOKUP(JL$6,BECO_Datos!$D$3:$HN$85,BECO_Datos!$A15,FALSE)+IFERROR(HLOOKUP(JL$6,BECO_Datos!$HP$3:$LT$85,BECO_Datos!$A15,FALSE),0))*JL$2</f>
        <v>0</v>
      </c>
      <c r="JM16" s="18">
        <f>(HLOOKUP(JM$6,BECO_Datos!$D$3:$HN$85,BECO_Datos!$A15,FALSE)+IFERROR(HLOOKUP(JM$6,BECO_Datos!$HP$3:$LT$85,BECO_Datos!$A15,FALSE),0))*JM$2</f>
        <v>0</v>
      </c>
      <c r="JN16" s="18">
        <f>(HLOOKUP(JN$6,BECO_Datos!$D$3:$HN$85,BECO_Datos!$A15,FALSE)+IFERROR(HLOOKUP(JN$6,BECO_Datos!$HP$3:$LT$85,BECO_Datos!$A15,FALSE),0))*JN$2</f>
        <v>0</v>
      </c>
      <c r="JP16" s="18" t="e">
        <f>(HLOOKUP(JP$6,BECO_Datos!$D$3:$HN$85,BECO_Datos!$A15,FALSE)+IFERROR(HLOOKUP(JP$6,BECO_Datos!$HP$3:$LT$85,BECO_Datos!$A15,FALSE),0))*JP$2</f>
        <v>#N/A</v>
      </c>
      <c r="JQ16" s="18" t="e">
        <f>(HLOOKUP(JQ$6,BECO_Datos!$D$3:$HN$85,BECO_Datos!$A15,FALSE)+IFERROR(HLOOKUP(JQ$6,BECO_Datos!$HP$3:$LT$85,BECO_Datos!$A15,FALSE),0))*JQ$2</f>
        <v>#N/A</v>
      </c>
      <c r="JR16" s="18" t="e">
        <f>(HLOOKUP(JR$6,BECO_Datos!$D$3:$HN$85,BECO_Datos!$A15,FALSE)+IFERROR(HLOOKUP(JR$6,BECO_Datos!$HP$3:$LT$85,BECO_Datos!$A15,FALSE),0))*JR$2</f>
        <v>#N/A</v>
      </c>
      <c r="JS16" s="18" t="e">
        <f>(HLOOKUP(JS$6,BECO_Datos!$D$3:$HN$85,BECO_Datos!$A15,FALSE)+IFERROR(HLOOKUP(JS$6,BECO_Datos!$HP$3:$LT$85,BECO_Datos!$A15,FALSE),0))*JS$2</f>
        <v>#N/A</v>
      </c>
      <c r="JT16" s="18" t="e">
        <f>(HLOOKUP(JT$6,BECO_Datos!$D$3:$HN$85,BECO_Datos!$A15,FALSE)+IFERROR(HLOOKUP(JT$6,BECO_Datos!$HP$3:$LT$85,BECO_Datos!$A15,FALSE),0))*JT$2</f>
        <v>#N/A</v>
      </c>
      <c r="JU16" s="18" t="e">
        <f>(HLOOKUP(JU$6,BECO_Datos!$D$3:$HN$85,BECO_Datos!$A15,FALSE)+IFERROR(HLOOKUP(JU$6,BECO_Datos!$HP$3:$LT$85,BECO_Datos!$A15,FALSE),0))*JU$2</f>
        <v>#N/A</v>
      </c>
      <c r="JV16" s="18">
        <f>(HLOOKUP(JV$6,BECO_Datos!$D$3:$HN$85,BECO_Datos!$A15,FALSE)+IFERROR(HLOOKUP(JV$6,BECO_Datos!$HP$3:$LT$85,BECO_Datos!$A15,FALSE),0))*JV$2</f>
        <v>0</v>
      </c>
      <c r="JW16" s="18">
        <f>(HLOOKUP(JW$6,BECO_Datos!$D$3:$HN$85,BECO_Datos!$A15,FALSE)+IFERROR(HLOOKUP(JW$6,BECO_Datos!$HP$3:$LT$85,BECO_Datos!$A15,FALSE),0))*JW$2</f>
        <v>0</v>
      </c>
      <c r="JX16" s="18">
        <f>(HLOOKUP(JX$6,BECO_Datos!$D$3:$HN$85,BECO_Datos!$A15,FALSE)+IFERROR(HLOOKUP(JX$6,BECO_Datos!$HP$3:$LT$85,BECO_Datos!$A15,FALSE),0))*JX$2</f>
        <v>0</v>
      </c>
      <c r="JY16" s="18">
        <f>(HLOOKUP(JY$6,BECO_Datos!$D$3:$HN$85,BECO_Datos!$A15,FALSE)+IFERROR(HLOOKUP(JY$6,BECO_Datos!$HP$3:$LT$85,BECO_Datos!$A15,FALSE),0))*JY$2</f>
        <v>0</v>
      </c>
      <c r="JZ16" s="18">
        <f>(HLOOKUP(JZ$6,BECO_Datos!$D$3:$HN$85,BECO_Datos!$A15,FALSE)+IFERROR(HLOOKUP(JZ$6,BECO_Datos!$HP$3:$LT$85,BECO_Datos!$A15,FALSE),0))*JZ$2</f>
        <v>0</v>
      </c>
      <c r="KA16" s="18">
        <f>(HLOOKUP(KA$6,BECO_Datos!$D$3:$HN$85,BECO_Datos!$A15,FALSE)+IFERROR(HLOOKUP(KA$6,BECO_Datos!$HP$3:$LT$85,BECO_Datos!$A15,FALSE),0))*KA$2</f>
        <v>0</v>
      </c>
      <c r="KB16" s="18">
        <f>(HLOOKUP(KB$6,BECO_Datos!$D$3:$HN$85,BECO_Datos!$A15,FALSE)+IFERROR(HLOOKUP(KB$6,BECO_Datos!$HP$3:$LT$85,BECO_Datos!$A15,FALSE),0))*KB$2</f>
        <v>0</v>
      </c>
      <c r="KC16" s="18">
        <f>(HLOOKUP(KC$6,BECO_Datos!$D$3:$HN$85,BECO_Datos!$A15,FALSE)+IFERROR(HLOOKUP(KC$6,BECO_Datos!$HP$3:$LT$85,BECO_Datos!$A15,FALSE),0))*KC$2</f>
        <v>0</v>
      </c>
      <c r="KD16" s="18">
        <f>(HLOOKUP(KD$6,BECO_Datos!$D$3:$HN$85,BECO_Datos!$A15,FALSE)+IFERROR(HLOOKUP(KD$6,BECO_Datos!$HP$3:$LT$85,BECO_Datos!$A15,FALSE),0))*KD$2</f>
        <v>0</v>
      </c>
      <c r="KE16" s="18">
        <f>(HLOOKUP(KE$6,BECO_Datos!$D$3:$HN$85,BECO_Datos!$A15,FALSE)+IFERROR(HLOOKUP(KE$6,BECO_Datos!$HP$3:$LT$85,BECO_Datos!$A15,FALSE),0))*KE$2</f>
        <v>0</v>
      </c>
      <c r="KG16" s="18" t="e">
        <f>(HLOOKUP(KG$6,BECO_Datos!$D$3:$HN$85,BECO_Datos!$A15,FALSE)+IFERROR(HLOOKUP(KG$6,BECO_Datos!$HP$3:$LT$85,BECO_Datos!$A15,FALSE),0))*KG$2</f>
        <v>#N/A</v>
      </c>
      <c r="KH16" s="18" t="e">
        <f>(HLOOKUP(KH$6,BECO_Datos!$D$3:$HN$85,BECO_Datos!$A15,FALSE)+IFERROR(HLOOKUP(KH$6,BECO_Datos!$HP$3:$LT$85,BECO_Datos!$A15,FALSE),0))*KH$2</f>
        <v>#N/A</v>
      </c>
      <c r="KI16" s="18" t="e">
        <f>(HLOOKUP(KI$6,BECO_Datos!$D$3:$HN$85,BECO_Datos!$A15,FALSE)+IFERROR(HLOOKUP(KI$6,BECO_Datos!$HP$3:$LT$85,BECO_Datos!$A15,FALSE),0))*KI$2</f>
        <v>#N/A</v>
      </c>
      <c r="KJ16" s="18" t="e">
        <f>(HLOOKUP(KJ$6,BECO_Datos!$D$3:$HN$85,BECO_Datos!$A15,FALSE)+IFERROR(HLOOKUP(KJ$6,BECO_Datos!$HP$3:$LT$85,BECO_Datos!$A15,FALSE),0))*KJ$2</f>
        <v>#N/A</v>
      </c>
      <c r="KK16" s="18" t="e">
        <f>(HLOOKUP(KK$6,BECO_Datos!$D$3:$HN$85,BECO_Datos!$A15,FALSE)+IFERROR(HLOOKUP(KK$6,BECO_Datos!$HP$3:$LT$85,BECO_Datos!$A15,FALSE),0))*KK$2</f>
        <v>#N/A</v>
      </c>
      <c r="KL16" s="18" t="e">
        <f>(HLOOKUP(KL$6,BECO_Datos!$D$3:$HN$85,BECO_Datos!$A15,FALSE)+IFERROR(HLOOKUP(KL$6,BECO_Datos!$HP$3:$LT$85,BECO_Datos!$A15,FALSE),0))*KL$2</f>
        <v>#N/A</v>
      </c>
      <c r="KM16" s="18">
        <f>(HLOOKUP(KM$6,BECO_Datos!$D$3:$HN$85,BECO_Datos!$A15,FALSE)+IFERROR(HLOOKUP(KM$6,BECO_Datos!$HP$3:$LT$85,BECO_Datos!$A15,FALSE),0))*KM$2</f>
        <v>0</v>
      </c>
      <c r="KN16" s="18">
        <f>(HLOOKUP(KN$6,BECO_Datos!$D$3:$HN$85,BECO_Datos!$A15,FALSE)+IFERROR(HLOOKUP(KN$6,BECO_Datos!$HP$3:$LT$85,BECO_Datos!$A15,FALSE),0))*KN$2</f>
        <v>0</v>
      </c>
      <c r="KO16" s="18">
        <f>(HLOOKUP(KO$6,BECO_Datos!$D$3:$HN$85,BECO_Datos!$A15,FALSE)+IFERROR(HLOOKUP(KO$6,BECO_Datos!$HP$3:$LT$85,BECO_Datos!$A15,FALSE),0))*KO$2</f>
        <v>0</v>
      </c>
      <c r="KP16" s="18">
        <f>(HLOOKUP(KP$6,BECO_Datos!$D$3:$HN$85,BECO_Datos!$A15,FALSE)+IFERROR(HLOOKUP(KP$6,BECO_Datos!$HP$3:$LT$85,BECO_Datos!$A15,FALSE),0))*KP$2</f>
        <v>0</v>
      </c>
      <c r="KQ16" s="18">
        <f>(HLOOKUP(KQ$6,BECO_Datos!$D$3:$HN$85,BECO_Datos!$A15,FALSE)+IFERROR(HLOOKUP(KQ$6,BECO_Datos!$HP$3:$LT$85,BECO_Datos!$A15,FALSE),0))*KQ$2</f>
        <v>0</v>
      </c>
      <c r="KR16" s="18">
        <f>(HLOOKUP(KR$6,BECO_Datos!$D$3:$HN$85,BECO_Datos!$A15,FALSE)+IFERROR(HLOOKUP(KR$6,BECO_Datos!$HP$3:$LT$85,BECO_Datos!$A15,FALSE),0))*KR$2</f>
        <v>0</v>
      </c>
      <c r="KS16" s="18">
        <f>(HLOOKUP(KS$6,BECO_Datos!$D$3:$HN$85,BECO_Datos!$A15,FALSE)+IFERROR(HLOOKUP(KS$6,BECO_Datos!$HP$3:$LT$85,BECO_Datos!$A15,FALSE),0))*KS$2</f>
        <v>0</v>
      </c>
      <c r="KT16" s="18">
        <f>(HLOOKUP(KT$6,BECO_Datos!$D$3:$HN$85,BECO_Datos!$A15,FALSE)+IFERROR(HLOOKUP(KT$6,BECO_Datos!$HP$3:$LT$85,BECO_Datos!$A15,FALSE),0))*KT$2</f>
        <v>0</v>
      </c>
      <c r="KU16" s="18">
        <f>(HLOOKUP(KU$6,BECO_Datos!$D$3:$HN$85,BECO_Datos!$A15,FALSE)+IFERROR(HLOOKUP(KU$6,BECO_Datos!$HP$3:$LT$85,BECO_Datos!$A15,FALSE),0))*KU$2</f>
        <v>0</v>
      </c>
      <c r="KV16" s="18">
        <f>(HLOOKUP(KV$6,BECO_Datos!$D$3:$HN$85,BECO_Datos!$A15,FALSE)+IFERROR(HLOOKUP(KV$6,BECO_Datos!$HP$3:$LT$85,BECO_Datos!$A15,FALSE),0))*KV$2</f>
        <v>0</v>
      </c>
      <c r="KX16" s="18" t="e">
        <f>(HLOOKUP(KX$6,BECO_Datos!$D$3:$HN$85,BECO_Datos!$A15,FALSE)+IFERROR(HLOOKUP(KX$6,BECO_Datos!$HP$3:$LT$85,BECO_Datos!$A15,FALSE),0))*KX$2</f>
        <v>#N/A</v>
      </c>
      <c r="KY16" s="18" t="e">
        <f>(HLOOKUP(KY$6,BECO_Datos!$D$3:$HN$85,BECO_Datos!$A15,FALSE)+IFERROR(HLOOKUP(KY$6,BECO_Datos!$HP$3:$LT$85,BECO_Datos!$A15,FALSE),0))*KY$2</f>
        <v>#N/A</v>
      </c>
      <c r="KZ16" s="18" t="e">
        <f>(HLOOKUP(KZ$6,BECO_Datos!$D$3:$HN$85,BECO_Datos!$A15,FALSE)+IFERROR(HLOOKUP(KZ$6,BECO_Datos!$HP$3:$LT$85,BECO_Datos!$A15,FALSE),0))*KZ$2</f>
        <v>#N/A</v>
      </c>
      <c r="LA16" s="18" t="e">
        <f>(HLOOKUP(LA$6,BECO_Datos!$D$3:$HN$85,BECO_Datos!$A15,FALSE)+IFERROR(HLOOKUP(LA$6,BECO_Datos!$HP$3:$LT$85,BECO_Datos!$A15,FALSE),0))*LA$2</f>
        <v>#N/A</v>
      </c>
      <c r="LB16" s="18" t="e">
        <f>(HLOOKUP(LB$6,BECO_Datos!$D$3:$HN$85,BECO_Datos!$A15,FALSE)+IFERROR(HLOOKUP(LB$6,BECO_Datos!$HP$3:$LT$85,BECO_Datos!$A15,FALSE),0))*LB$2</f>
        <v>#N/A</v>
      </c>
      <c r="LC16" s="18" t="e">
        <f>(HLOOKUP(LC$6,BECO_Datos!$D$3:$HN$85,BECO_Datos!$A15,FALSE)+IFERROR(HLOOKUP(LC$6,BECO_Datos!$HP$3:$LT$85,BECO_Datos!$A15,FALSE),0))*LC$2</f>
        <v>#N/A</v>
      </c>
      <c r="LD16" s="18">
        <f>(HLOOKUP(LD$6,BECO_Datos!$D$3:$HN$85,BECO_Datos!$A15,FALSE)+IFERROR(HLOOKUP(LD$6,BECO_Datos!$HP$3:$LT$85,BECO_Datos!$A15,FALSE),0))*LD$2</f>
        <v>0</v>
      </c>
      <c r="LE16" s="18">
        <f>(HLOOKUP(LE$6,BECO_Datos!$D$3:$HN$85,BECO_Datos!$A15,FALSE)+IFERROR(HLOOKUP(LE$6,BECO_Datos!$HP$3:$LT$85,BECO_Datos!$A15,FALSE),0))*LE$2</f>
        <v>0</v>
      </c>
      <c r="LF16" s="18">
        <f>(HLOOKUP(LF$6,BECO_Datos!$D$3:$HN$85,BECO_Datos!$A15,FALSE)+IFERROR(HLOOKUP(LF$6,BECO_Datos!$HP$3:$LT$85,BECO_Datos!$A15,FALSE),0))*LF$2</f>
        <v>0</v>
      </c>
      <c r="LG16" s="18">
        <f>(HLOOKUP(LG$6,BECO_Datos!$D$3:$HN$85,BECO_Datos!$A15,FALSE)+IFERROR(HLOOKUP(LG$6,BECO_Datos!$HP$3:$LT$85,BECO_Datos!$A15,FALSE),0))*LG$2</f>
        <v>0</v>
      </c>
      <c r="LH16" s="18">
        <f>(HLOOKUP(LH$6,BECO_Datos!$D$3:$HN$85,BECO_Datos!$A15,FALSE)+IFERROR(HLOOKUP(LH$6,BECO_Datos!$HP$3:$LT$85,BECO_Datos!$A15,FALSE),0))*LH$2</f>
        <v>0</v>
      </c>
      <c r="LI16" s="18">
        <f>(HLOOKUP(LI$6,BECO_Datos!$D$3:$HN$85,BECO_Datos!$A15,FALSE)+IFERROR(HLOOKUP(LI$6,BECO_Datos!$HP$3:$LT$85,BECO_Datos!$A15,FALSE),0))*LI$2</f>
        <v>0</v>
      </c>
      <c r="LJ16" s="18">
        <f>(HLOOKUP(LJ$6,BECO_Datos!$D$3:$HN$85,BECO_Datos!$A15,FALSE)+IFERROR(HLOOKUP(LJ$6,BECO_Datos!$HP$3:$LT$85,BECO_Datos!$A15,FALSE),0))*LJ$2</f>
        <v>0</v>
      </c>
      <c r="LK16" s="18">
        <f>(HLOOKUP(LK$6,BECO_Datos!$D$3:$HN$85,BECO_Datos!$A15,FALSE)+IFERROR(HLOOKUP(LK$6,BECO_Datos!$HP$3:$LT$85,BECO_Datos!$A15,FALSE),0))*LK$2</f>
        <v>0</v>
      </c>
      <c r="LL16" s="18">
        <f>(HLOOKUP(LL$6,BECO_Datos!$D$3:$HN$85,BECO_Datos!$A15,FALSE)+IFERROR(HLOOKUP(LL$6,BECO_Datos!$HP$3:$LT$85,BECO_Datos!$A15,FALSE),0))*LL$2</f>
        <v>0</v>
      </c>
      <c r="LM16" s="18">
        <f>(HLOOKUP(LM$6,BECO_Datos!$D$3:$HN$85,BECO_Datos!$A15,FALSE)+IFERROR(HLOOKUP(LM$6,BECO_Datos!$HP$3:$LT$85,BECO_Datos!$A15,FALSE),0))*LM$2</f>
        <v>0</v>
      </c>
    </row>
    <row r="17" spans="1:325" ht="15.75" x14ac:dyDescent="0.2">
      <c r="A17" s="160">
        <v>12</v>
      </c>
      <c r="B17" s="67" t="s">
        <v>123</v>
      </c>
      <c r="C17" s="13"/>
      <c r="D17" s="79" t="e">
        <f>(HLOOKUP(D$6,BECO_Datos!$D$3:$HN$85,BECO_Datos!$A16,FALSE)+IFERROR(HLOOKUP(D$6,BECO_Datos!$HP$3:$LT$85,BECO_Datos!$A16,FALSE),0))*D$2</f>
        <v>#N/A</v>
      </c>
      <c r="E17" s="79" t="e">
        <f>(HLOOKUP(E$6,BECO_Datos!$D$3:$HN$85,BECO_Datos!$A16,FALSE)+IFERROR(HLOOKUP(E$6,BECO_Datos!$HP$3:$LT$85,BECO_Datos!$A16,FALSE),0))*E$2</f>
        <v>#N/A</v>
      </c>
      <c r="F17" s="79" t="e">
        <f>(HLOOKUP(F$6,BECO_Datos!$D$3:$HN$85,BECO_Datos!$A16,FALSE)+IFERROR(HLOOKUP(F$6,BECO_Datos!$HP$3:$LT$85,BECO_Datos!$A16,FALSE),0))*F$2</f>
        <v>#N/A</v>
      </c>
      <c r="G17" s="79" t="e">
        <f>(HLOOKUP(G$6,BECO_Datos!$D$3:$HN$85,BECO_Datos!$A16,FALSE)+IFERROR(HLOOKUP(G$6,BECO_Datos!$HP$3:$LT$85,BECO_Datos!$A16,FALSE),0))*G$2</f>
        <v>#N/A</v>
      </c>
      <c r="H17" s="79" t="e">
        <f>(HLOOKUP(H$6,BECO_Datos!$D$3:$HN$85,BECO_Datos!$A16,FALSE)+IFERROR(HLOOKUP(H$6,BECO_Datos!$HP$3:$LT$85,BECO_Datos!$A16,FALSE),0))*H$2</f>
        <v>#N/A</v>
      </c>
      <c r="I17" s="79" t="e">
        <f>(HLOOKUP(I$6,BECO_Datos!$D$3:$HN$85,BECO_Datos!$A16,FALSE)+IFERROR(HLOOKUP(I$6,BECO_Datos!$HP$3:$LT$85,BECO_Datos!$A16,FALSE),0))*I$2</f>
        <v>#N/A</v>
      </c>
      <c r="J17" s="79">
        <f>(HLOOKUP(J$6,BECO_Datos!$D$3:$HN$85,BECO_Datos!$A16,FALSE)+IFERROR(HLOOKUP(J$6,BECO_Datos!$HP$3:$LT$85,BECO_Datos!$A16,FALSE),0))*J$2</f>
        <v>-135.3820822855495</v>
      </c>
      <c r="K17" s="79">
        <f>(HLOOKUP(K$6,BECO_Datos!$D$3:$HN$85,BECO_Datos!$A16,FALSE)+IFERROR(HLOOKUP(K$6,BECO_Datos!$HP$3:$LT$85,BECO_Datos!$A16,FALSE),0))*K$2</f>
        <v>-130.12777293670808</v>
      </c>
      <c r="L17" s="79">
        <f>(HLOOKUP(L$6,BECO_Datos!$D$3:$HN$85,BECO_Datos!$A16,FALSE)+IFERROR(HLOOKUP(L$6,BECO_Datos!$HP$3:$LT$85,BECO_Datos!$A16,FALSE),0))*L$2</f>
        <v>-130.06614897285692</v>
      </c>
      <c r="M17" s="79">
        <f>(HLOOKUP(M$6,BECO_Datos!$D$3:$HN$85,BECO_Datos!$A16,FALSE)+IFERROR(HLOOKUP(M$6,BECO_Datos!$HP$3:$LT$85,BECO_Datos!$A16,FALSE),0))*M$2</f>
        <v>-195.46455556458653</v>
      </c>
      <c r="N17" s="79">
        <f>(HLOOKUP(N$6,BECO_Datos!$D$3:$HN$85,BECO_Datos!$A16,FALSE)+IFERROR(HLOOKUP(N$6,BECO_Datos!$HP$3:$LT$85,BECO_Datos!$A16,FALSE),0))*N$2</f>
        <v>-231.8850107622653</v>
      </c>
      <c r="O17" s="79">
        <f>(HLOOKUP(O$6,BECO_Datos!$D$3:$HN$85,BECO_Datos!$A16,FALSE)+IFERROR(HLOOKUP(O$6,BECO_Datos!$HP$3:$LT$85,BECO_Datos!$A16,FALSE),0))*O$2</f>
        <v>-276.52346382339147</v>
      </c>
      <c r="P17" s="79">
        <f>(HLOOKUP(P$6,BECO_Datos!$D$3:$HN$85,BECO_Datos!$A16,FALSE)+IFERROR(HLOOKUP(P$6,BECO_Datos!$HP$3:$LT$85,BECO_Datos!$A16,FALSE),0))*P$2</f>
        <v>-289.53592016349103</v>
      </c>
      <c r="Q17" s="79">
        <f>(HLOOKUP(Q$6,BECO_Datos!$D$3:$HN$85,BECO_Datos!$A16,FALSE)+IFERROR(HLOOKUP(Q$6,BECO_Datos!$HP$3:$LT$85,BECO_Datos!$A16,FALSE),0))*Q$2</f>
        <v>-257.66081583181114</v>
      </c>
      <c r="R17" s="79">
        <f>(HLOOKUP(R$6,BECO_Datos!$D$3:$HN$85,BECO_Datos!$A16,FALSE)+IFERROR(HLOOKUP(R$6,BECO_Datos!$HP$3:$LT$85,BECO_Datos!$A16,FALSE),0))*R$2</f>
        <v>-329.7358888726709</v>
      </c>
      <c r="S17" s="79">
        <f>(HLOOKUP(S$6,BECO_Datos!$D$3:$HN$85,BECO_Datos!$A16,FALSE)+IFERROR(HLOOKUP(S$6,BECO_Datos!$HP$3:$LT$85,BECO_Datos!$A16,FALSE),0))*S$2</f>
        <v>-389.37430418671164</v>
      </c>
      <c r="U17" s="79" t="e">
        <f>(HLOOKUP(U$6,BECO_Datos!$D$3:$HN$85,BECO_Datos!$A16,FALSE)+IFERROR(HLOOKUP(U$6,BECO_Datos!$HP$3:$LT$85,BECO_Datos!$A16,FALSE),0))*U$2</f>
        <v>#N/A</v>
      </c>
      <c r="V17" s="79" t="e">
        <f>(HLOOKUP(V$6,BECO_Datos!$D$3:$HN$85,BECO_Datos!$A16,FALSE)+IFERROR(HLOOKUP(V$6,BECO_Datos!$HP$3:$LT$85,BECO_Datos!$A16,FALSE),0))*V$2</f>
        <v>#N/A</v>
      </c>
      <c r="W17" s="79" t="e">
        <f>(HLOOKUP(W$6,BECO_Datos!$D$3:$HN$85,BECO_Datos!$A16,FALSE)+IFERROR(HLOOKUP(W$6,BECO_Datos!$HP$3:$LT$85,BECO_Datos!$A16,FALSE),0))*W$2</f>
        <v>#N/A</v>
      </c>
      <c r="X17" s="79" t="e">
        <f>(HLOOKUP(X$6,BECO_Datos!$D$3:$HN$85,BECO_Datos!$A16,FALSE)+IFERROR(HLOOKUP(X$6,BECO_Datos!$HP$3:$LT$85,BECO_Datos!$A16,FALSE),0))*X$2</f>
        <v>#N/A</v>
      </c>
      <c r="Y17" s="79" t="e">
        <f>(HLOOKUP(Y$6,BECO_Datos!$D$3:$HN$85,BECO_Datos!$A16,FALSE)+IFERROR(HLOOKUP(Y$6,BECO_Datos!$HP$3:$LT$85,BECO_Datos!$A16,FALSE),0))*Y$2</f>
        <v>#N/A</v>
      </c>
      <c r="Z17" s="79" t="e">
        <f>(HLOOKUP(Z$6,BECO_Datos!$D$3:$HN$85,BECO_Datos!$A16,FALSE)+IFERROR(HLOOKUP(Z$6,BECO_Datos!$HP$3:$LT$85,BECO_Datos!$A16,FALSE),0))*Z$2</f>
        <v>#N/A</v>
      </c>
      <c r="AA17" s="79">
        <f>(HLOOKUP(AA$6,BECO_Datos!$D$3:$HN$85,BECO_Datos!$A16,FALSE)+IFERROR(HLOOKUP(AA$6,BECO_Datos!$HP$3:$LT$85,BECO_Datos!$A16,FALSE),0))*AA$2</f>
        <v>-161.05842928157782</v>
      </c>
      <c r="AB17" s="79">
        <f>(HLOOKUP(AB$6,BECO_Datos!$D$3:$HN$85,BECO_Datos!$A16,FALSE)+IFERROR(HLOOKUP(AB$6,BECO_Datos!$HP$3:$LT$85,BECO_Datos!$A16,FALSE),0))*AB$2</f>
        <v>-156.02118688866619</v>
      </c>
      <c r="AC17" s="79">
        <f>(HLOOKUP(AC$6,BECO_Datos!$D$3:$HN$85,BECO_Datos!$A16,FALSE)+IFERROR(HLOOKUP(AC$6,BECO_Datos!$HP$3:$LT$85,BECO_Datos!$A16,FALSE),0))*AC$2</f>
        <v>-154.10727392344788</v>
      </c>
      <c r="AD17" s="79">
        <f>(HLOOKUP(AD$6,BECO_Datos!$D$3:$HN$85,BECO_Datos!$A16,FALSE)+IFERROR(HLOOKUP(AD$6,BECO_Datos!$HP$3:$LT$85,BECO_Datos!$A16,FALSE),0))*AD$2</f>
        <v>-186.33833021696245</v>
      </c>
      <c r="AE17" s="79">
        <f>(HLOOKUP(AE$6,BECO_Datos!$D$3:$HN$85,BECO_Datos!$A16,FALSE)+IFERROR(HLOOKUP(AE$6,BECO_Datos!$HP$3:$LT$85,BECO_Datos!$A16,FALSE),0))*AE$2</f>
        <v>-226.16906840057126</v>
      </c>
      <c r="AF17" s="79">
        <f>(HLOOKUP(AF$6,BECO_Datos!$D$3:$HN$85,BECO_Datos!$A16,FALSE)+IFERROR(HLOOKUP(AF$6,BECO_Datos!$HP$3:$LT$85,BECO_Datos!$A16,FALSE),0))*AF$2</f>
        <v>-188.34601342536487</v>
      </c>
      <c r="AG17" s="79">
        <f>(HLOOKUP(AG$6,BECO_Datos!$D$3:$HN$85,BECO_Datos!$A16,FALSE)+IFERROR(HLOOKUP(AG$6,BECO_Datos!$HP$3:$LT$85,BECO_Datos!$A16,FALSE),0))*AG$2</f>
        <v>-198.97357237569847</v>
      </c>
      <c r="AH17" s="79">
        <f>(HLOOKUP(AH$6,BECO_Datos!$D$3:$HN$85,BECO_Datos!$A16,FALSE)+IFERROR(HLOOKUP(AH$6,BECO_Datos!$HP$3:$LT$85,BECO_Datos!$A16,FALSE),0))*AH$2</f>
        <v>-144.3066940041324</v>
      </c>
      <c r="AI17" s="79">
        <f>(HLOOKUP(AI$6,BECO_Datos!$D$3:$HN$85,BECO_Datos!$A16,FALSE)+IFERROR(HLOOKUP(AI$6,BECO_Datos!$HP$3:$LT$85,BECO_Datos!$A16,FALSE),0))*AI$2</f>
        <v>-185.32087437488823</v>
      </c>
      <c r="AJ17" s="79">
        <f>(HLOOKUP(AJ$6,BECO_Datos!$D$3:$HN$85,BECO_Datos!$A16,FALSE)+IFERROR(HLOOKUP(AJ$6,BECO_Datos!$HP$3:$LT$85,BECO_Datos!$A16,FALSE),0))*AJ$2</f>
        <v>-161.40468566867818</v>
      </c>
      <c r="AL17" s="79" t="e">
        <f>(HLOOKUP(AL$6,BECO_Datos!$D$3:$HN$85,BECO_Datos!$A16,FALSE)+IFERROR(HLOOKUP(AL$6,BECO_Datos!$HP$3:$LT$85,BECO_Datos!$A16,FALSE),0))*AL$2</f>
        <v>#N/A</v>
      </c>
      <c r="AM17" s="79" t="e">
        <f>(HLOOKUP(AM$6,BECO_Datos!$D$3:$HN$85,BECO_Datos!$A16,FALSE)+IFERROR(HLOOKUP(AM$6,BECO_Datos!$HP$3:$LT$85,BECO_Datos!$A16,FALSE),0))*AM$2</f>
        <v>#N/A</v>
      </c>
      <c r="AN17" s="79" t="e">
        <f>(HLOOKUP(AN$6,BECO_Datos!$D$3:$HN$85,BECO_Datos!$A16,FALSE)+IFERROR(HLOOKUP(AN$6,BECO_Datos!$HP$3:$LT$85,BECO_Datos!$A16,FALSE),0))*AN$2</f>
        <v>#N/A</v>
      </c>
      <c r="AO17" s="79" t="e">
        <f>(HLOOKUP(AO$6,BECO_Datos!$D$3:$HN$85,BECO_Datos!$A16,FALSE)+IFERROR(HLOOKUP(AO$6,BECO_Datos!$HP$3:$LT$85,BECO_Datos!$A16,FALSE),0))*AO$2</f>
        <v>#N/A</v>
      </c>
      <c r="AP17" s="79" t="e">
        <f>(HLOOKUP(AP$6,BECO_Datos!$D$3:$HN$85,BECO_Datos!$A16,FALSE)+IFERROR(HLOOKUP(AP$6,BECO_Datos!$HP$3:$LT$85,BECO_Datos!$A16,FALSE),0))*AP$2</f>
        <v>#N/A</v>
      </c>
      <c r="AQ17" s="79" t="e">
        <f>(HLOOKUP(AQ$6,BECO_Datos!$D$3:$HN$85,BECO_Datos!$A16,FALSE)+IFERROR(HLOOKUP(AQ$6,BECO_Datos!$HP$3:$LT$85,BECO_Datos!$A16,FALSE),0))*AQ$2</f>
        <v>#N/A</v>
      </c>
      <c r="AR17" s="79">
        <f>(HLOOKUP(AR$6,BECO_Datos!$D$3:$HN$85,BECO_Datos!$A16,FALSE)+IFERROR(HLOOKUP(AR$6,BECO_Datos!$HP$3:$LT$85,BECO_Datos!$A16,FALSE),0))*AR$2</f>
        <v>-841.17511202560354</v>
      </c>
      <c r="AS17" s="79">
        <f>(HLOOKUP(AS$6,BECO_Datos!$D$3:$HN$85,BECO_Datos!$A16,FALSE)+IFERROR(HLOOKUP(AS$6,BECO_Datos!$HP$3:$LT$85,BECO_Datos!$A16,FALSE),0))*AS$2</f>
        <v>-826.64530117924812</v>
      </c>
      <c r="AT17" s="79">
        <f>(HLOOKUP(AT$6,BECO_Datos!$D$3:$HN$85,BECO_Datos!$A16,FALSE)+IFERROR(HLOOKUP(AT$6,BECO_Datos!$HP$3:$LT$85,BECO_Datos!$A16,FALSE),0))*AT$2</f>
        <v>-832.36001938500044</v>
      </c>
      <c r="AU17" s="79">
        <f>(HLOOKUP(AU$6,BECO_Datos!$D$3:$HN$85,BECO_Datos!$A16,FALSE)+IFERROR(HLOOKUP(AU$6,BECO_Datos!$HP$3:$LT$85,BECO_Datos!$A16,FALSE),0))*AU$2</f>
        <v>-900.00139942552971</v>
      </c>
      <c r="AV17" s="79">
        <f>(HLOOKUP(AV$6,BECO_Datos!$D$3:$HN$85,BECO_Datos!$A16,FALSE)+IFERROR(HLOOKUP(AV$6,BECO_Datos!$HP$3:$LT$85,BECO_Datos!$A16,FALSE),0))*AV$2</f>
        <v>-1006.127543547683</v>
      </c>
      <c r="AW17" s="79">
        <f>(HLOOKUP(AW$6,BECO_Datos!$D$3:$HN$85,BECO_Datos!$A16,FALSE)+IFERROR(HLOOKUP(AW$6,BECO_Datos!$HP$3:$LT$85,BECO_Datos!$A16,FALSE),0))*AW$2</f>
        <v>-982.88635753154153</v>
      </c>
      <c r="AX17" s="79">
        <f>(HLOOKUP(AX$6,BECO_Datos!$D$3:$HN$85,BECO_Datos!$A16,FALSE)+IFERROR(HLOOKUP(AX$6,BECO_Datos!$HP$3:$LT$85,BECO_Datos!$A16,FALSE),0))*AX$2</f>
        <v>-970.53186742946264</v>
      </c>
      <c r="AY17" s="79">
        <f>(HLOOKUP(AY$6,BECO_Datos!$D$3:$HN$85,BECO_Datos!$A16,FALSE)+IFERROR(HLOOKUP(AY$6,BECO_Datos!$HP$3:$LT$85,BECO_Datos!$A16,FALSE),0))*AY$2</f>
        <v>-880.07339913296585</v>
      </c>
      <c r="AZ17" s="79">
        <f>(HLOOKUP(AZ$6,BECO_Datos!$D$3:$HN$85,BECO_Datos!$A16,FALSE)+IFERROR(HLOOKUP(AZ$6,BECO_Datos!$HP$3:$LT$85,BECO_Datos!$A16,FALSE),0))*AZ$2</f>
        <v>-961.67080502358817</v>
      </c>
      <c r="BA17" s="79">
        <f>(HLOOKUP(BA$6,BECO_Datos!$D$3:$HN$85,BECO_Datos!$A16,FALSE)+IFERROR(HLOOKUP(BA$6,BECO_Datos!$HP$3:$LT$85,BECO_Datos!$A16,FALSE),0))*BA$2</f>
        <v>-934.27196873658295</v>
      </c>
      <c r="BC17" s="79" t="e">
        <f>(HLOOKUP(BC$6,BECO_Datos!$D$3:$HN$85,BECO_Datos!$A16,FALSE)+IFERROR(HLOOKUP(BC$6,BECO_Datos!$HP$3:$LT$85,BECO_Datos!$A16,FALSE),0))*BC$2</f>
        <v>#N/A</v>
      </c>
      <c r="BD17" s="79" t="e">
        <f>(HLOOKUP(BD$6,BECO_Datos!$D$3:$HN$85,BECO_Datos!$A16,FALSE)+IFERROR(HLOOKUP(BD$6,BECO_Datos!$HP$3:$LT$85,BECO_Datos!$A16,FALSE),0))*BD$2</f>
        <v>#N/A</v>
      </c>
      <c r="BE17" s="79" t="e">
        <f>(HLOOKUP(BE$6,BECO_Datos!$D$3:$HN$85,BECO_Datos!$A16,FALSE)+IFERROR(HLOOKUP(BE$6,BECO_Datos!$HP$3:$LT$85,BECO_Datos!$A16,FALSE),0))*BE$2</f>
        <v>#N/A</v>
      </c>
      <c r="BF17" s="79" t="e">
        <f>(HLOOKUP(BF$6,BECO_Datos!$D$3:$HN$85,BECO_Datos!$A16,FALSE)+IFERROR(HLOOKUP(BF$6,BECO_Datos!$HP$3:$LT$85,BECO_Datos!$A16,FALSE),0))*BF$2</f>
        <v>#N/A</v>
      </c>
      <c r="BG17" s="79" t="e">
        <f>(HLOOKUP(BG$6,BECO_Datos!$D$3:$HN$85,BECO_Datos!$A16,FALSE)+IFERROR(HLOOKUP(BG$6,BECO_Datos!$HP$3:$LT$85,BECO_Datos!$A16,FALSE),0))*BG$2</f>
        <v>#N/A</v>
      </c>
      <c r="BH17" s="79" t="e">
        <f>(HLOOKUP(BH$6,BECO_Datos!$D$3:$HN$85,BECO_Datos!$A16,FALSE)+IFERROR(HLOOKUP(BH$6,BECO_Datos!$HP$3:$LT$85,BECO_Datos!$A16,FALSE),0))*BH$2</f>
        <v>#N/A</v>
      </c>
      <c r="BI17" s="79">
        <f>(HLOOKUP(BI$6,BECO_Datos!$D$3:$HN$85,BECO_Datos!$A16,FALSE)+IFERROR(HLOOKUP(BI$6,BECO_Datos!$HP$3:$LT$85,BECO_Datos!$A16,FALSE),0))*BI$2</f>
        <v>-18.8825763327239</v>
      </c>
      <c r="BJ17" s="79">
        <f>(HLOOKUP(BJ$6,BECO_Datos!$D$3:$HN$85,BECO_Datos!$A16,FALSE)+IFERROR(HLOOKUP(BJ$6,BECO_Datos!$HP$3:$LT$85,BECO_Datos!$A16,FALSE),0))*BJ$2</f>
        <v>-16.584570168474766</v>
      </c>
      <c r="BK17" s="79">
        <f>(HLOOKUP(BK$6,BECO_Datos!$D$3:$HN$85,BECO_Datos!$A16,FALSE)+IFERROR(HLOOKUP(BK$6,BECO_Datos!$HP$3:$LT$85,BECO_Datos!$A16,FALSE),0))*BK$2</f>
        <v>-16.431064589851587</v>
      </c>
      <c r="BL17" s="79">
        <f>(HLOOKUP(BL$6,BECO_Datos!$D$3:$HN$85,BECO_Datos!$A16,FALSE)+IFERROR(HLOOKUP(BL$6,BECO_Datos!$HP$3:$LT$85,BECO_Datos!$A16,FALSE),0))*BL$2</f>
        <v>-13.531542747014162</v>
      </c>
      <c r="BM17" s="79">
        <f>(HLOOKUP(BM$6,BECO_Datos!$D$3:$HN$85,BECO_Datos!$A16,FALSE)+IFERROR(HLOOKUP(BM$6,BECO_Datos!$HP$3:$LT$85,BECO_Datos!$A16,FALSE),0))*BM$2</f>
        <v>-16.048809290817545</v>
      </c>
      <c r="BN17" s="79">
        <f>(HLOOKUP(BN$6,BECO_Datos!$D$3:$HN$85,BECO_Datos!$A16,FALSE)+IFERROR(HLOOKUP(BN$6,BECO_Datos!$HP$3:$LT$85,BECO_Datos!$A16,FALSE),0))*BN$2</f>
        <v>-13.440140028154877</v>
      </c>
      <c r="BO17" s="79">
        <f>(HLOOKUP(BO$6,BECO_Datos!$D$3:$HN$85,BECO_Datos!$A16,FALSE)+IFERROR(HLOOKUP(BO$6,BECO_Datos!$HP$3:$LT$85,BECO_Datos!$A16,FALSE),0))*BO$2</f>
        <v>-11.368866186218961</v>
      </c>
      <c r="BP17" s="79">
        <f>(HLOOKUP(BP$6,BECO_Datos!$D$3:$HN$85,BECO_Datos!$A16,FALSE)+IFERROR(HLOOKUP(BP$6,BECO_Datos!$HP$3:$LT$85,BECO_Datos!$A16,FALSE),0))*BP$2</f>
        <v>-10.401543057149121</v>
      </c>
      <c r="BQ17" s="79">
        <f>(HLOOKUP(BQ$6,BECO_Datos!$D$3:$HN$85,BECO_Datos!$A16,FALSE)+IFERROR(HLOOKUP(BQ$6,BECO_Datos!$HP$3:$LT$85,BECO_Datos!$A16,FALSE),0))*BQ$2</f>
        <v>-11.917246194146319</v>
      </c>
      <c r="BR17" s="79">
        <f>(HLOOKUP(BR$6,BECO_Datos!$D$3:$HN$85,BECO_Datos!$A16,FALSE)+IFERROR(HLOOKUP(BR$6,BECO_Datos!$HP$3:$LT$85,BECO_Datos!$A16,FALSE),0))*BR$2</f>
        <v>-12.956067936051726</v>
      </c>
      <c r="BT17" s="79" t="e">
        <f>(HLOOKUP(BT$6,BECO_Datos!$D$3:$HN$85,BECO_Datos!$A16,FALSE)+IFERROR(HLOOKUP(BT$6,BECO_Datos!$HP$3:$LT$85,BECO_Datos!$A16,FALSE),0))*BT$2</f>
        <v>#N/A</v>
      </c>
      <c r="BU17" s="79" t="e">
        <f>(HLOOKUP(BU$6,BECO_Datos!$D$3:$HN$85,BECO_Datos!$A16,FALSE)+IFERROR(HLOOKUP(BU$6,BECO_Datos!$HP$3:$LT$85,BECO_Datos!$A16,FALSE),0))*BU$2</f>
        <v>#N/A</v>
      </c>
      <c r="BV17" s="79" t="e">
        <f>(HLOOKUP(BV$6,BECO_Datos!$D$3:$HN$85,BECO_Datos!$A16,FALSE)+IFERROR(HLOOKUP(BV$6,BECO_Datos!$HP$3:$LT$85,BECO_Datos!$A16,FALSE),0))*BV$2</f>
        <v>#N/A</v>
      </c>
      <c r="BW17" s="79" t="e">
        <f>(HLOOKUP(BW$6,BECO_Datos!$D$3:$HN$85,BECO_Datos!$A16,FALSE)+IFERROR(HLOOKUP(BW$6,BECO_Datos!$HP$3:$LT$85,BECO_Datos!$A16,FALSE),0))*BW$2</f>
        <v>#N/A</v>
      </c>
      <c r="BX17" s="79" t="e">
        <f>(HLOOKUP(BX$6,BECO_Datos!$D$3:$HN$85,BECO_Datos!$A16,FALSE)+IFERROR(HLOOKUP(BX$6,BECO_Datos!$HP$3:$LT$85,BECO_Datos!$A16,FALSE),0))*BX$2</f>
        <v>#N/A</v>
      </c>
      <c r="BY17" s="79" t="e">
        <f>(HLOOKUP(BY$6,BECO_Datos!$D$3:$HN$85,BECO_Datos!$A16,FALSE)+IFERROR(HLOOKUP(BY$6,BECO_Datos!$HP$3:$LT$85,BECO_Datos!$A16,FALSE),0))*BY$2</f>
        <v>#N/A</v>
      </c>
      <c r="BZ17" s="79">
        <f>(HLOOKUP(BZ$6,BECO_Datos!$D$3:$HN$85,BECO_Datos!$A16,FALSE)+IFERROR(HLOOKUP(BZ$6,BECO_Datos!$HP$3:$LT$85,BECO_Datos!$A16,FALSE),0))*BZ$2</f>
        <v>0</v>
      </c>
      <c r="CA17" s="79">
        <f>(HLOOKUP(CA$6,BECO_Datos!$D$3:$HN$85,BECO_Datos!$A16,FALSE)+IFERROR(HLOOKUP(CA$6,BECO_Datos!$HP$3:$LT$85,BECO_Datos!$A16,FALSE),0))*CA$2</f>
        <v>0</v>
      </c>
      <c r="CB17" s="79">
        <f>(HLOOKUP(CB$6,BECO_Datos!$D$3:$HN$85,BECO_Datos!$A16,FALSE)+IFERROR(HLOOKUP(CB$6,BECO_Datos!$HP$3:$LT$85,BECO_Datos!$A16,FALSE),0))*CB$2</f>
        <v>0</v>
      </c>
      <c r="CC17" s="79">
        <f>(HLOOKUP(CC$6,BECO_Datos!$D$3:$HN$85,BECO_Datos!$A16,FALSE)+IFERROR(HLOOKUP(CC$6,BECO_Datos!$HP$3:$LT$85,BECO_Datos!$A16,FALSE),0))*CC$2</f>
        <v>0</v>
      </c>
      <c r="CD17" s="79">
        <f>(HLOOKUP(CD$6,BECO_Datos!$D$3:$HN$85,BECO_Datos!$A16,FALSE)+IFERROR(HLOOKUP(CD$6,BECO_Datos!$HP$3:$LT$85,BECO_Datos!$A16,FALSE),0))*CD$2</f>
        <v>0</v>
      </c>
      <c r="CE17" s="79">
        <f>(HLOOKUP(CE$6,BECO_Datos!$D$3:$HN$85,BECO_Datos!$A16,FALSE)+IFERROR(HLOOKUP(CE$6,BECO_Datos!$HP$3:$LT$85,BECO_Datos!$A16,FALSE),0))*CE$2</f>
        <v>0</v>
      </c>
      <c r="CF17" s="79">
        <f>(HLOOKUP(CF$6,BECO_Datos!$D$3:$HN$85,BECO_Datos!$A16,FALSE)+IFERROR(HLOOKUP(CF$6,BECO_Datos!$HP$3:$LT$85,BECO_Datos!$A16,FALSE),0))*CF$2</f>
        <v>0</v>
      </c>
      <c r="CG17" s="79">
        <f>(HLOOKUP(CG$6,BECO_Datos!$D$3:$HN$85,BECO_Datos!$A16,FALSE)+IFERROR(HLOOKUP(CG$6,BECO_Datos!$HP$3:$LT$85,BECO_Datos!$A16,FALSE),0))*CG$2</f>
        <v>0</v>
      </c>
      <c r="CH17" s="79">
        <f>(HLOOKUP(CH$6,BECO_Datos!$D$3:$HN$85,BECO_Datos!$A16,FALSE)+IFERROR(HLOOKUP(CH$6,BECO_Datos!$HP$3:$LT$85,BECO_Datos!$A16,FALSE),0))*CH$2</f>
        <v>0</v>
      </c>
      <c r="CI17" s="79">
        <f>(HLOOKUP(CI$6,BECO_Datos!$D$3:$HN$85,BECO_Datos!$A16,FALSE)+IFERROR(HLOOKUP(CI$6,BECO_Datos!$HP$3:$LT$85,BECO_Datos!$A16,FALSE),0))*CI$2</f>
        <v>0</v>
      </c>
      <c r="CK17" s="79" t="e">
        <f>(HLOOKUP(CK$6,BECO_Datos!$D$3:$HN$85,BECO_Datos!$A16,FALSE)+IFERROR(HLOOKUP(CK$6,BECO_Datos!$HP$3:$LT$85,BECO_Datos!$A16,FALSE),0))*CK$2</f>
        <v>#N/A</v>
      </c>
      <c r="CL17" s="79" t="e">
        <f>(HLOOKUP(CL$6,BECO_Datos!$D$3:$HN$85,BECO_Datos!$A16,FALSE)+IFERROR(HLOOKUP(CL$6,BECO_Datos!$HP$3:$LT$85,BECO_Datos!$A16,FALSE),0))*CL$2</f>
        <v>#N/A</v>
      </c>
      <c r="CM17" s="79" t="e">
        <f>(HLOOKUP(CM$6,BECO_Datos!$D$3:$HN$85,BECO_Datos!$A16,FALSE)+IFERROR(HLOOKUP(CM$6,BECO_Datos!$HP$3:$LT$85,BECO_Datos!$A16,FALSE),0))*CM$2</f>
        <v>#N/A</v>
      </c>
      <c r="CN17" s="79" t="e">
        <f>(HLOOKUP(CN$6,BECO_Datos!$D$3:$HN$85,BECO_Datos!$A16,FALSE)+IFERROR(HLOOKUP(CN$6,BECO_Datos!$HP$3:$LT$85,BECO_Datos!$A16,FALSE),0))*CN$2</f>
        <v>#N/A</v>
      </c>
      <c r="CO17" s="79" t="e">
        <f>(HLOOKUP(CO$6,BECO_Datos!$D$3:$HN$85,BECO_Datos!$A16,FALSE)+IFERROR(HLOOKUP(CO$6,BECO_Datos!$HP$3:$LT$85,BECO_Datos!$A16,FALSE),0))*CO$2</f>
        <v>#N/A</v>
      </c>
      <c r="CP17" s="79" t="e">
        <f>(HLOOKUP(CP$6,BECO_Datos!$D$3:$HN$85,BECO_Datos!$A16,FALSE)+IFERROR(HLOOKUP(CP$6,BECO_Datos!$HP$3:$LT$85,BECO_Datos!$A16,FALSE),0))*CP$2</f>
        <v>#N/A</v>
      </c>
      <c r="CQ17" s="79">
        <f>(HLOOKUP(CQ$6,BECO_Datos!$D$3:$HN$85,BECO_Datos!$A16,FALSE)+IFERROR(HLOOKUP(CQ$6,BECO_Datos!$HP$3:$LT$85,BECO_Datos!$A16,FALSE),0))*CQ$2</f>
        <v>-247.68262143183134</v>
      </c>
      <c r="CR17" s="79">
        <f>(HLOOKUP(CR$6,BECO_Datos!$D$3:$HN$85,BECO_Datos!$A16,FALSE)+IFERROR(HLOOKUP(CR$6,BECO_Datos!$HP$3:$LT$85,BECO_Datos!$A16,FALSE),0))*CR$2</f>
        <v>-183.86906543197057</v>
      </c>
      <c r="CS17" s="79">
        <f>(HLOOKUP(CS$6,BECO_Datos!$D$3:$HN$85,BECO_Datos!$A16,FALSE)+IFERROR(HLOOKUP(CS$6,BECO_Datos!$HP$3:$LT$85,BECO_Datos!$A16,FALSE),0))*CS$2</f>
        <v>-175.33294787850036</v>
      </c>
      <c r="CT17" s="79">
        <f>(HLOOKUP(CT$6,BECO_Datos!$D$3:$HN$85,BECO_Datos!$A16,FALSE)+IFERROR(HLOOKUP(CT$6,BECO_Datos!$HP$3:$LT$85,BECO_Datos!$A16,FALSE),0))*CT$2</f>
        <v>-250.15380943524349</v>
      </c>
      <c r="CU17" s="79">
        <f>(HLOOKUP(CU$6,BECO_Datos!$D$3:$HN$85,BECO_Datos!$A16,FALSE)+IFERROR(HLOOKUP(CU$6,BECO_Datos!$HP$3:$LT$85,BECO_Datos!$A16,FALSE),0))*CU$2</f>
        <v>-320.7214419602858</v>
      </c>
      <c r="CV17" s="79">
        <f>(HLOOKUP(CV$6,BECO_Datos!$D$3:$HN$85,BECO_Datos!$A16,FALSE)+IFERROR(HLOOKUP(CV$6,BECO_Datos!$HP$3:$LT$85,BECO_Datos!$A16,FALSE),0))*CV$2</f>
        <v>-314.78968933622201</v>
      </c>
      <c r="CW17" s="79">
        <f>(HLOOKUP(CW$6,BECO_Datos!$D$3:$HN$85,BECO_Datos!$A16,FALSE)+IFERROR(HLOOKUP(CW$6,BECO_Datos!$HP$3:$LT$85,BECO_Datos!$A16,FALSE),0))*CW$2</f>
        <v>-319.88327058653334</v>
      </c>
      <c r="CX17" s="79">
        <f>(HLOOKUP(CX$6,BECO_Datos!$D$3:$HN$85,BECO_Datos!$A16,FALSE)+IFERROR(HLOOKUP(CX$6,BECO_Datos!$HP$3:$LT$85,BECO_Datos!$A16,FALSE),0))*CX$2</f>
        <v>-232.61995664699387</v>
      </c>
      <c r="CY17" s="79">
        <f>(HLOOKUP(CY$6,BECO_Datos!$D$3:$HN$85,BECO_Datos!$A16,FALSE)+IFERROR(HLOOKUP(CY$6,BECO_Datos!$HP$3:$LT$85,BECO_Datos!$A16,FALSE),0))*CY$2</f>
        <v>-237.8801677852621</v>
      </c>
      <c r="CZ17" s="79">
        <f>(HLOOKUP(CZ$6,BECO_Datos!$D$3:$HN$85,BECO_Datos!$A16,FALSE)+IFERROR(HLOOKUP(CZ$6,BECO_Datos!$HP$3:$LT$85,BECO_Datos!$A16,FALSE),0))*CZ$2</f>
        <v>-241.4639671333187</v>
      </c>
      <c r="DB17" s="79" t="e">
        <f>(HLOOKUP(DB$6,BECO_Datos!$D$3:$HN$85,BECO_Datos!$A16,FALSE)+IFERROR(HLOOKUP(DB$6,BECO_Datos!$HP$3:$LT$85,BECO_Datos!$A16,FALSE),0))*DB$2</f>
        <v>#N/A</v>
      </c>
      <c r="DC17" s="79" t="e">
        <f>(HLOOKUP(DC$6,BECO_Datos!$D$3:$HN$85,BECO_Datos!$A16,FALSE)+IFERROR(HLOOKUP(DC$6,BECO_Datos!$HP$3:$LT$85,BECO_Datos!$A16,FALSE),0))*DC$2</f>
        <v>#N/A</v>
      </c>
      <c r="DD17" s="79" t="e">
        <f>(HLOOKUP(DD$6,BECO_Datos!$D$3:$HN$85,BECO_Datos!$A16,FALSE)+IFERROR(HLOOKUP(DD$6,BECO_Datos!$HP$3:$LT$85,BECO_Datos!$A16,FALSE),0))*DD$2</f>
        <v>#N/A</v>
      </c>
      <c r="DE17" s="79" t="e">
        <f>(HLOOKUP(DE$6,BECO_Datos!$D$3:$HN$85,BECO_Datos!$A16,FALSE)+IFERROR(HLOOKUP(DE$6,BECO_Datos!$HP$3:$LT$85,BECO_Datos!$A16,FALSE),0))*DE$2</f>
        <v>#N/A</v>
      </c>
      <c r="DF17" s="79" t="e">
        <f>(HLOOKUP(DF$6,BECO_Datos!$D$3:$HN$85,BECO_Datos!$A16,FALSE)+IFERROR(HLOOKUP(DF$6,BECO_Datos!$HP$3:$LT$85,BECO_Datos!$A16,FALSE),0))*DF$2</f>
        <v>#N/A</v>
      </c>
      <c r="DG17" s="79" t="e">
        <f>(HLOOKUP(DG$6,BECO_Datos!$D$3:$HN$85,BECO_Datos!$A16,FALSE)+IFERROR(HLOOKUP(DG$6,BECO_Datos!$HP$3:$LT$85,BECO_Datos!$A16,FALSE),0))*DG$2</f>
        <v>#N/A</v>
      </c>
      <c r="DH17" s="79">
        <f>(HLOOKUP(DH$6,BECO_Datos!$D$3:$HN$85,BECO_Datos!$A16,FALSE)+IFERROR(HLOOKUP(DH$6,BECO_Datos!$HP$3:$LT$85,BECO_Datos!$A16,FALSE),0))*DH$2</f>
        <v>0</v>
      </c>
      <c r="DI17" s="79">
        <f>(HLOOKUP(DI$6,BECO_Datos!$D$3:$HN$85,BECO_Datos!$A16,FALSE)+IFERROR(HLOOKUP(DI$6,BECO_Datos!$HP$3:$LT$85,BECO_Datos!$A16,FALSE),0))*DI$2</f>
        <v>0</v>
      </c>
      <c r="DJ17" s="79">
        <f>(HLOOKUP(DJ$6,BECO_Datos!$D$3:$HN$85,BECO_Datos!$A16,FALSE)+IFERROR(HLOOKUP(DJ$6,BECO_Datos!$HP$3:$LT$85,BECO_Datos!$A16,FALSE),0))*DJ$2</f>
        <v>0</v>
      </c>
      <c r="DK17" s="79">
        <f>(HLOOKUP(DK$6,BECO_Datos!$D$3:$HN$85,BECO_Datos!$A16,FALSE)+IFERROR(HLOOKUP(DK$6,BECO_Datos!$HP$3:$LT$85,BECO_Datos!$A16,FALSE),0))*DK$2</f>
        <v>0</v>
      </c>
      <c r="DL17" s="79">
        <f>(HLOOKUP(DL$6,BECO_Datos!$D$3:$HN$85,BECO_Datos!$A16,FALSE)+IFERROR(HLOOKUP(DL$6,BECO_Datos!$HP$3:$LT$85,BECO_Datos!$A16,FALSE),0))*DL$2</f>
        <v>0</v>
      </c>
      <c r="DM17" s="79">
        <f>(HLOOKUP(DM$6,BECO_Datos!$D$3:$HN$85,BECO_Datos!$A16,FALSE)+IFERROR(HLOOKUP(DM$6,BECO_Datos!$HP$3:$LT$85,BECO_Datos!$A16,FALSE),0))*DM$2</f>
        <v>0</v>
      </c>
      <c r="DN17" s="79">
        <f>(HLOOKUP(DN$6,BECO_Datos!$D$3:$HN$85,BECO_Datos!$A16,FALSE)+IFERROR(HLOOKUP(DN$6,BECO_Datos!$HP$3:$LT$85,BECO_Datos!$A16,FALSE),0))*DN$2</f>
        <v>0</v>
      </c>
      <c r="DO17" s="79">
        <f>(HLOOKUP(DO$6,BECO_Datos!$D$3:$HN$85,BECO_Datos!$A16,FALSE)+IFERROR(HLOOKUP(DO$6,BECO_Datos!$HP$3:$LT$85,BECO_Datos!$A16,FALSE),0))*DO$2</f>
        <v>0</v>
      </c>
      <c r="DP17" s="79">
        <f>(HLOOKUP(DP$6,BECO_Datos!$D$3:$HN$85,BECO_Datos!$A16,FALSE)+IFERROR(HLOOKUP(DP$6,BECO_Datos!$HP$3:$LT$85,BECO_Datos!$A16,FALSE),0))*DP$2</f>
        <v>0</v>
      </c>
      <c r="DQ17" s="79">
        <f>(HLOOKUP(DQ$6,BECO_Datos!$D$3:$HN$85,BECO_Datos!$A16,FALSE)+IFERROR(HLOOKUP(DQ$6,BECO_Datos!$HP$3:$LT$85,BECO_Datos!$A16,FALSE),0))*DQ$2</f>
        <v>0</v>
      </c>
      <c r="DS17" s="79" t="e">
        <f>(HLOOKUP(DS$6,BECO_Datos!$D$3:$HN$85,BECO_Datos!$A16,FALSE)+IFERROR(HLOOKUP(DS$6,BECO_Datos!$HP$3:$LT$85,BECO_Datos!$A16,FALSE),0))*DS$2</f>
        <v>#N/A</v>
      </c>
      <c r="DT17" s="79" t="e">
        <f>(HLOOKUP(DT$6,BECO_Datos!$D$3:$HN$85,BECO_Datos!$A16,FALSE)+IFERROR(HLOOKUP(DT$6,BECO_Datos!$HP$3:$LT$85,BECO_Datos!$A16,FALSE),0))*DT$2</f>
        <v>#N/A</v>
      </c>
      <c r="DU17" s="79" t="e">
        <f>(HLOOKUP(DU$6,BECO_Datos!$D$3:$HN$85,BECO_Datos!$A16,FALSE)+IFERROR(HLOOKUP(DU$6,BECO_Datos!$HP$3:$LT$85,BECO_Datos!$A16,FALSE),0))*DU$2</f>
        <v>#N/A</v>
      </c>
      <c r="DV17" s="79" t="e">
        <f>(HLOOKUP(DV$6,BECO_Datos!$D$3:$HN$85,BECO_Datos!$A16,FALSE)+IFERROR(HLOOKUP(DV$6,BECO_Datos!$HP$3:$LT$85,BECO_Datos!$A16,FALSE),0))*DV$2</f>
        <v>#N/A</v>
      </c>
      <c r="DW17" s="79" t="e">
        <f>(HLOOKUP(DW$6,BECO_Datos!$D$3:$HN$85,BECO_Datos!$A16,FALSE)+IFERROR(HLOOKUP(DW$6,BECO_Datos!$HP$3:$LT$85,BECO_Datos!$A16,FALSE),0))*DW$2</f>
        <v>#N/A</v>
      </c>
      <c r="DX17" s="79" t="e">
        <f>(HLOOKUP(DX$6,BECO_Datos!$D$3:$HN$85,BECO_Datos!$A16,FALSE)+IFERROR(HLOOKUP(DX$6,BECO_Datos!$HP$3:$LT$85,BECO_Datos!$A16,FALSE),0))*DX$2</f>
        <v>#N/A</v>
      </c>
      <c r="DY17" s="79">
        <f>(HLOOKUP(DY$6,BECO_Datos!$D$3:$HN$85,BECO_Datos!$A16,FALSE)+IFERROR(HLOOKUP(DY$6,BECO_Datos!$HP$3:$LT$85,BECO_Datos!$A16,FALSE),0))*DY$2</f>
        <v>-0.94959866232490131</v>
      </c>
      <c r="DZ17" s="79">
        <f>(HLOOKUP(DZ$6,BECO_Datos!$D$3:$HN$85,BECO_Datos!$A16,FALSE)+IFERROR(HLOOKUP(DZ$6,BECO_Datos!$HP$3:$LT$85,BECO_Datos!$A16,FALSE),0))*DZ$2</f>
        <v>-0.82592412258154713</v>
      </c>
      <c r="EA17" s="79">
        <f>(HLOOKUP(EA$6,BECO_Datos!$D$3:$HN$85,BECO_Datos!$A16,FALSE)+IFERROR(HLOOKUP(EA$6,BECO_Datos!$HP$3:$LT$85,BECO_Datos!$A16,FALSE),0))*EA$2</f>
        <v>-0.76796657910952504</v>
      </c>
      <c r="EB17" s="79">
        <f>(HLOOKUP(EB$6,BECO_Datos!$D$3:$HN$85,BECO_Datos!$A16,FALSE)+IFERROR(HLOOKUP(EB$6,BECO_Datos!$HP$3:$LT$85,BECO_Datos!$A16,FALSE),0))*EB$2</f>
        <v>-0.66967834124424441</v>
      </c>
      <c r="EC17" s="79">
        <f>(HLOOKUP(EC$6,BECO_Datos!$D$3:$HN$85,BECO_Datos!$A16,FALSE)+IFERROR(HLOOKUP(EC$6,BECO_Datos!$HP$3:$LT$85,BECO_Datos!$A16,FALSE),0))*EC$2</f>
        <v>-0.69303028145486212</v>
      </c>
      <c r="ED17" s="79">
        <f>(HLOOKUP(ED$6,BECO_Datos!$D$3:$HN$85,BECO_Datos!$A16,FALSE)+IFERROR(HLOOKUP(ED$6,BECO_Datos!$HP$3:$LT$85,BECO_Datos!$A16,FALSE),0))*ED$2</f>
        <v>-0.71541578967643338</v>
      </c>
      <c r="EE17" s="79">
        <f>(HLOOKUP(EE$6,BECO_Datos!$D$3:$HN$85,BECO_Datos!$A16,FALSE)+IFERROR(HLOOKUP(EE$6,BECO_Datos!$HP$3:$LT$85,BECO_Datos!$A16,FALSE),0))*EE$2</f>
        <v>-0.73172878048993673</v>
      </c>
      <c r="EF17" s="79">
        <f>(HLOOKUP(EF$6,BECO_Datos!$D$3:$HN$85,BECO_Datos!$A16,FALSE)+IFERROR(HLOOKUP(EF$6,BECO_Datos!$HP$3:$LT$85,BECO_Datos!$A16,FALSE),0))*EF$2</f>
        <v>-0.75971618135543728</v>
      </c>
      <c r="EG17" s="79">
        <f>(HLOOKUP(EG$6,BECO_Datos!$D$3:$HN$85,BECO_Datos!$A16,FALSE)+IFERROR(HLOOKUP(EG$6,BECO_Datos!$HP$3:$LT$85,BECO_Datos!$A16,FALSE),0))*EG$2</f>
        <v>-0.78923766794033778</v>
      </c>
      <c r="EH17" s="79">
        <f>(HLOOKUP(EH$6,BECO_Datos!$D$3:$HN$85,BECO_Datos!$A16,FALSE)+IFERROR(HLOOKUP(EH$6,BECO_Datos!$HP$3:$LT$85,BECO_Datos!$A16,FALSE),0))*EH$2</f>
        <v>-0.81511086705501057</v>
      </c>
      <c r="EJ17" s="79" t="e">
        <f>(HLOOKUP(EJ$6,BECO_Datos!$D$3:$HN$85,BECO_Datos!$A16,FALSE)+IFERROR(HLOOKUP(EJ$6,BECO_Datos!$HP$3:$LT$85,BECO_Datos!$A16,FALSE),0))*EJ$2</f>
        <v>#N/A</v>
      </c>
      <c r="EK17" s="79" t="e">
        <f>(HLOOKUP(EK$6,BECO_Datos!$D$3:$HN$85,BECO_Datos!$A16,FALSE)+IFERROR(HLOOKUP(EK$6,BECO_Datos!$HP$3:$LT$85,BECO_Datos!$A16,FALSE),0))*EK$2</f>
        <v>#N/A</v>
      </c>
      <c r="EL17" s="79" t="e">
        <f>(HLOOKUP(EL$6,BECO_Datos!$D$3:$HN$85,BECO_Datos!$A16,FALSE)+IFERROR(HLOOKUP(EL$6,BECO_Datos!$HP$3:$LT$85,BECO_Datos!$A16,FALSE),0))*EL$2</f>
        <v>#N/A</v>
      </c>
      <c r="EM17" s="79" t="e">
        <f>(HLOOKUP(EM$6,BECO_Datos!$D$3:$HN$85,BECO_Datos!$A16,FALSE)+IFERROR(HLOOKUP(EM$6,BECO_Datos!$HP$3:$LT$85,BECO_Datos!$A16,FALSE),0))*EM$2</f>
        <v>#N/A</v>
      </c>
      <c r="EN17" s="79" t="e">
        <f>(HLOOKUP(EN$6,BECO_Datos!$D$3:$HN$85,BECO_Datos!$A16,FALSE)+IFERROR(HLOOKUP(EN$6,BECO_Datos!$HP$3:$LT$85,BECO_Datos!$A16,FALSE),0))*EN$2</f>
        <v>#N/A</v>
      </c>
      <c r="EO17" s="79" t="e">
        <f>(HLOOKUP(EO$6,BECO_Datos!$D$3:$HN$85,BECO_Datos!$A16,FALSE)+IFERROR(HLOOKUP(EO$6,BECO_Datos!$HP$3:$LT$85,BECO_Datos!$A16,FALSE),0))*EO$2</f>
        <v>#N/A</v>
      </c>
      <c r="EP17" s="79">
        <f>(HLOOKUP(EP$6,BECO_Datos!$D$3:$HN$85,BECO_Datos!$A16,FALSE)+IFERROR(HLOOKUP(EP$6,BECO_Datos!$HP$3:$LT$85,BECO_Datos!$A16,FALSE),0))*EP$2</f>
        <v>0</v>
      </c>
      <c r="EQ17" s="79">
        <f>(HLOOKUP(EQ$6,BECO_Datos!$D$3:$HN$85,BECO_Datos!$A16,FALSE)+IFERROR(HLOOKUP(EQ$6,BECO_Datos!$HP$3:$LT$85,BECO_Datos!$A16,FALSE),0))*EQ$2</f>
        <v>0</v>
      </c>
      <c r="ER17" s="79">
        <f>(HLOOKUP(ER$6,BECO_Datos!$D$3:$HN$85,BECO_Datos!$A16,FALSE)+IFERROR(HLOOKUP(ER$6,BECO_Datos!$HP$3:$LT$85,BECO_Datos!$A16,FALSE),0))*ER$2</f>
        <v>0</v>
      </c>
      <c r="ES17" s="79">
        <f>(HLOOKUP(ES$6,BECO_Datos!$D$3:$HN$85,BECO_Datos!$A16,FALSE)+IFERROR(HLOOKUP(ES$6,BECO_Datos!$HP$3:$LT$85,BECO_Datos!$A16,FALSE),0))*ES$2</f>
        <v>0</v>
      </c>
      <c r="ET17" s="79">
        <f>(HLOOKUP(ET$6,BECO_Datos!$D$3:$HN$85,BECO_Datos!$A16,FALSE)+IFERROR(HLOOKUP(ET$6,BECO_Datos!$HP$3:$LT$85,BECO_Datos!$A16,FALSE),0))*ET$2</f>
        <v>0</v>
      </c>
      <c r="EU17" s="79">
        <f>(HLOOKUP(EU$6,BECO_Datos!$D$3:$HN$85,BECO_Datos!$A16,FALSE)+IFERROR(HLOOKUP(EU$6,BECO_Datos!$HP$3:$LT$85,BECO_Datos!$A16,FALSE),0))*EU$2</f>
        <v>0</v>
      </c>
      <c r="EV17" s="79">
        <f>(HLOOKUP(EV$6,BECO_Datos!$D$3:$HN$85,BECO_Datos!$A16,FALSE)+IFERROR(HLOOKUP(EV$6,BECO_Datos!$HP$3:$LT$85,BECO_Datos!$A16,FALSE),0))*EV$2</f>
        <v>0</v>
      </c>
      <c r="EW17" s="79">
        <f>(HLOOKUP(EW$6,BECO_Datos!$D$3:$HN$85,BECO_Datos!$A16,FALSE)+IFERROR(HLOOKUP(EW$6,BECO_Datos!$HP$3:$LT$85,BECO_Datos!$A16,FALSE),0))*EW$2</f>
        <v>0</v>
      </c>
      <c r="EX17" s="79">
        <f>(HLOOKUP(EX$6,BECO_Datos!$D$3:$HN$85,BECO_Datos!$A16,FALSE)+IFERROR(HLOOKUP(EX$6,BECO_Datos!$HP$3:$LT$85,BECO_Datos!$A16,FALSE),0))*EX$2</f>
        <v>0</v>
      </c>
      <c r="EY17" s="79">
        <f>(HLOOKUP(EY$6,BECO_Datos!$D$3:$HN$85,BECO_Datos!$A16,FALSE)+IFERROR(HLOOKUP(EY$6,BECO_Datos!$HP$3:$LT$85,BECO_Datos!$A16,FALSE),0))*EY$2</f>
        <v>0</v>
      </c>
      <c r="FA17" s="79" t="e">
        <f>(HLOOKUP(FA$6,BECO_Datos!$D$3:$HN$85,BECO_Datos!$A16,FALSE)+IFERROR(HLOOKUP(FA$6,BECO_Datos!$HP$3:$LT$85,BECO_Datos!$A16,FALSE),0))*FA$2</f>
        <v>#N/A</v>
      </c>
      <c r="FB17" s="79" t="e">
        <f>(HLOOKUP(FB$6,BECO_Datos!$D$3:$HN$85,BECO_Datos!$A16,FALSE)+IFERROR(HLOOKUP(FB$6,BECO_Datos!$HP$3:$LT$85,BECO_Datos!$A16,FALSE),0))*FB$2</f>
        <v>#N/A</v>
      </c>
      <c r="FC17" s="79" t="e">
        <f>(HLOOKUP(FC$6,BECO_Datos!$D$3:$HN$85,BECO_Datos!$A16,FALSE)+IFERROR(HLOOKUP(FC$6,BECO_Datos!$HP$3:$LT$85,BECO_Datos!$A16,FALSE),0))*FC$2</f>
        <v>#N/A</v>
      </c>
      <c r="FD17" s="79" t="e">
        <f>(HLOOKUP(FD$6,BECO_Datos!$D$3:$HN$85,BECO_Datos!$A16,FALSE)+IFERROR(HLOOKUP(FD$6,BECO_Datos!$HP$3:$LT$85,BECO_Datos!$A16,FALSE),0))*FD$2</f>
        <v>#N/A</v>
      </c>
      <c r="FE17" s="79" t="e">
        <f>(HLOOKUP(FE$6,BECO_Datos!$D$3:$HN$85,BECO_Datos!$A16,FALSE)+IFERROR(HLOOKUP(FE$6,BECO_Datos!$HP$3:$LT$85,BECO_Datos!$A16,FALSE),0))*FE$2</f>
        <v>#N/A</v>
      </c>
      <c r="FF17" s="79" t="e">
        <f>(HLOOKUP(FF$6,BECO_Datos!$D$3:$HN$85,BECO_Datos!$A16,FALSE)+IFERROR(HLOOKUP(FF$6,BECO_Datos!$HP$3:$LT$85,BECO_Datos!$A16,FALSE),0))*FF$2</f>
        <v>#N/A</v>
      </c>
      <c r="FG17" s="79">
        <f>(HLOOKUP(FG$6,BECO_Datos!$D$3:$HN$85,BECO_Datos!$A16,FALSE)+IFERROR(HLOOKUP(FG$6,BECO_Datos!$HP$3:$LT$85,BECO_Datos!$A16,FALSE),0))*FG$2</f>
        <v>0</v>
      </c>
      <c r="FH17" s="79">
        <f>(HLOOKUP(FH$6,BECO_Datos!$D$3:$HN$85,BECO_Datos!$A16,FALSE)+IFERROR(HLOOKUP(FH$6,BECO_Datos!$HP$3:$LT$85,BECO_Datos!$A16,FALSE),0))*FH$2</f>
        <v>0</v>
      </c>
      <c r="FI17" s="79">
        <f>(HLOOKUP(FI$6,BECO_Datos!$D$3:$HN$85,BECO_Datos!$A16,FALSE)+IFERROR(HLOOKUP(FI$6,BECO_Datos!$HP$3:$LT$85,BECO_Datos!$A16,FALSE),0))*FI$2</f>
        <v>0</v>
      </c>
      <c r="FJ17" s="79">
        <f>(HLOOKUP(FJ$6,BECO_Datos!$D$3:$HN$85,BECO_Datos!$A16,FALSE)+IFERROR(HLOOKUP(FJ$6,BECO_Datos!$HP$3:$LT$85,BECO_Datos!$A16,FALSE),0))*FJ$2</f>
        <v>0</v>
      </c>
      <c r="FK17" s="79">
        <f>(HLOOKUP(FK$6,BECO_Datos!$D$3:$HN$85,BECO_Datos!$A16,FALSE)+IFERROR(HLOOKUP(FK$6,BECO_Datos!$HP$3:$LT$85,BECO_Datos!$A16,FALSE),0))*FK$2</f>
        <v>0</v>
      </c>
      <c r="FL17" s="79">
        <f>(HLOOKUP(FL$6,BECO_Datos!$D$3:$HN$85,BECO_Datos!$A16,FALSE)+IFERROR(HLOOKUP(FL$6,BECO_Datos!$HP$3:$LT$85,BECO_Datos!$A16,FALSE),0))*FL$2</f>
        <v>0</v>
      </c>
      <c r="FM17" s="79">
        <f>(HLOOKUP(FM$6,BECO_Datos!$D$3:$HN$85,BECO_Datos!$A16,FALSE)+IFERROR(HLOOKUP(FM$6,BECO_Datos!$HP$3:$LT$85,BECO_Datos!$A16,FALSE),0))*FM$2</f>
        <v>0</v>
      </c>
      <c r="FN17" s="79">
        <f>(HLOOKUP(FN$6,BECO_Datos!$D$3:$HN$85,BECO_Datos!$A16,FALSE)+IFERROR(HLOOKUP(FN$6,BECO_Datos!$HP$3:$LT$85,BECO_Datos!$A16,FALSE),0))*FN$2</f>
        <v>0</v>
      </c>
      <c r="FO17" s="79">
        <f>(HLOOKUP(FO$6,BECO_Datos!$D$3:$HN$85,BECO_Datos!$A16,FALSE)+IFERROR(HLOOKUP(FO$6,BECO_Datos!$HP$3:$LT$85,BECO_Datos!$A16,FALSE),0))*FO$2</f>
        <v>0</v>
      </c>
      <c r="FP17" s="79">
        <f>(HLOOKUP(FP$6,BECO_Datos!$D$3:$HN$85,BECO_Datos!$A16,FALSE)+IFERROR(HLOOKUP(FP$6,BECO_Datos!$HP$3:$LT$85,BECO_Datos!$A16,FALSE),0))*FP$2</f>
        <v>0</v>
      </c>
      <c r="FR17" s="79" t="e">
        <f>(HLOOKUP(FR$6,BECO_Datos!$D$3:$HN$85,BECO_Datos!$A16,FALSE)+IFERROR(HLOOKUP(FR$6,BECO_Datos!$HP$3:$LT$85,BECO_Datos!$A16,FALSE),0))*FR$2</f>
        <v>#N/A</v>
      </c>
      <c r="FS17" s="79" t="e">
        <f>(HLOOKUP(FS$6,BECO_Datos!$D$3:$HN$85,BECO_Datos!$A16,FALSE)+IFERROR(HLOOKUP(FS$6,BECO_Datos!$HP$3:$LT$85,BECO_Datos!$A16,FALSE),0))*FS$2</f>
        <v>#N/A</v>
      </c>
      <c r="FT17" s="79" t="e">
        <f>(HLOOKUP(FT$6,BECO_Datos!$D$3:$HN$85,BECO_Datos!$A16,FALSE)+IFERROR(HLOOKUP(FT$6,BECO_Datos!$HP$3:$LT$85,BECO_Datos!$A16,FALSE),0))*FT$2</f>
        <v>#N/A</v>
      </c>
      <c r="FU17" s="79" t="e">
        <f>(HLOOKUP(FU$6,BECO_Datos!$D$3:$HN$85,BECO_Datos!$A16,FALSE)+IFERROR(HLOOKUP(FU$6,BECO_Datos!$HP$3:$LT$85,BECO_Datos!$A16,FALSE),0))*FU$2</f>
        <v>#N/A</v>
      </c>
      <c r="FV17" s="79" t="e">
        <f>(HLOOKUP(FV$6,BECO_Datos!$D$3:$HN$85,BECO_Datos!$A16,FALSE)+IFERROR(HLOOKUP(FV$6,BECO_Datos!$HP$3:$LT$85,BECO_Datos!$A16,FALSE),0))*FV$2</f>
        <v>#N/A</v>
      </c>
      <c r="FW17" s="79" t="e">
        <f>(HLOOKUP(FW$6,BECO_Datos!$D$3:$HN$85,BECO_Datos!$A16,FALSE)+IFERROR(HLOOKUP(FW$6,BECO_Datos!$HP$3:$LT$85,BECO_Datos!$A16,FALSE),0))*FW$2</f>
        <v>#N/A</v>
      </c>
      <c r="FX17" s="79">
        <f>(HLOOKUP(FX$6,BECO_Datos!$D$3:$HN$85,BECO_Datos!$A16,FALSE)+IFERROR(HLOOKUP(FX$6,BECO_Datos!$HP$3:$LT$85,BECO_Datos!$A16,FALSE),0))*FX$2</f>
        <v>0</v>
      </c>
      <c r="FY17" s="79">
        <f>(HLOOKUP(FY$6,BECO_Datos!$D$3:$HN$85,BECO_Datos!$A16,FALSE)+IFERROR(HLOOKUP(FY$6,BECO_Datos!$HP$3:$LT$85,BECO_Datos!$A16,FALSE),0))*FY$2</f>
        <v>0</v>
      </c>
      <c r="FZ17" s="79">
        <f>(HLOOKUP(FZ$6,BECO_Datos!$D$3:$HN$85,BECO_Datos!$A16,FALSE)+IFERROR(HLOOKUP(FZ$6,BECO_Datos!$HP$3:$LT$85,BECO_Datos!$A16,FALSE),0))*FZ$2</f>
        <v>0</v>
      </c>
      <c r="GA17" s="79">
        <f>(HLOOKUP(GA$6,BECO_Datos!$D$3:$HN$85,BECO_Datos!$A16,FALSE)+IFERROR(HLOOKUP(GA$6,BECO_Datos!$HP$3:$LT$85,BECO_Datos!$A16,FALSE),0))*GA$2</f>
        <v>0</v>
      </c>
      <c r="GB17" s="79">
        <f>(HLOOKUP(GB$6,BECO_Datos!$D$3:$HN$85,BECO_Datos!$A16,FALSE)+IFERROR(HLOOKUP(GB$6,BECO_Datos!$HP$3:$LT$85,BECO_Datos!$A16,FALSE),0))*GB$2</f>
        <v>0</v>
      </c>
      <c r="GC17" s="79">
        <f>(HLOOKUP(GC$6,BECO_Datos!$D$3:$HN$85,BECO_Datos!$A16,FALSE)+IFERROR(HLOOKUP(GC$6,BECO_Datos!$HP$3:$LT$85,BECO_Datos!$A16,FALSE),0))*GC$2</f>
        <v>0</v>
      </c>
      <c r="GD17" s="79">
        <f>(HLOOKUP(GD$6,BECO_Datos!$D$3:$HN$85,BECO_Datos!$A16,FALSE)+IFERROR(HLOOKUP(GD$6,BECO_Datos!$HP$3:$LT$85,BECO_Datos!$A16,FALSE),0))*GD$2</f>
        <v>0</v>
      </c>
      <c r="GE17" s="79">
        <f>(HLOOKUP(GE$6,BECO_Datos!$D$3:$HN$85,BECO_Datos!$A16,FALSE)+IFERROR(HLOOKUP(GE$6,BECO_Datos!$HP$3:$LT$85,BECO_Datos!$A16,FALSE),0))*GE$2</f>
        <v>0</v>
      </c>
      <c r="GF17" s="79">
        <f>(HLOOKUP(GF$6,BECO_Datos!$D$3:$HN$85,BECO_Datos!$A16,FALSE)+IFERROR(HLOOKUP(GF$6,BECO_Datos!$HP$3:$LT$85,BECO_Datos!$A16,FALSE),0))*GF$2</f>
        <v>0</v>
      </c>
      <c r="GG17" s="79">
        <f>(HLOOKUP(GG$6,BECO_Datos!$D$3:$HN$85,BECO_Datos!$A16,FALSE)+IFERROR(HLOOKUP(GG$6,BECO_Datos!$HP$3:$LT$85,BECO_Datos!$A16,FALSE),0))*GG$2</f>
        <v>0</v>
      </c>
      <c r="GI17" s="79" t="e">
        <f>(HLOOKUP(GI$6,BECO_Datos!$D$3:$HN$85,BECO_Datos!$A16,FALSE)+IFERROR(HLOOKUP(GI$6,BECO_Datos!$HP$3:$LT$85,BECO_Datos!$A16,FALSE),0))*GI$2</f>
        <v>#N/A</v>
      </c>
      <c r="GJ17" s="79" t="e">
        <f>(HLOOKUP(GJ$6,BECO_Datos!$D$3:$HN$85,BECO_Datos!$A16,FALSE)+IFERROR(HLOOKUP(GJ$6,BECO_Datos!$HP$3:$LT$85,BECO_Datos!$A16,FALSE),0))*GJ$2</f>
        <v>#N/A</v>
      </c>
      <c r="GK17" s="79" t="e">
        <f>(HLOOKUP(GK$6,BECO_Datos!$D$3:$HN$85,BECO_Datos!$A16,FALSE)+IFERROR(HLOOKUP(GK$6,BECO_Datos!$HP$3:$LT$85,BECO_Datos!$A16,FALSE),0))*GK$2</f>
        <v>#N/A</v>
      </c>
      <c r="GL17" s="79" t="e">
        <f>(HLOOKUP(GL$6,BECO_Datos!$D$3:$HN$85,BECO_Datos!$A16,FALSE)+IFERROR(HLOOKUP(GL$6,BECO_Datos!$HP$3:$LT$85,BECO_Datos!$A16,FALSE),0))*GL$2</f>
        <v>#N/A</v>
      </c>
      <c r="GM17" s="79" t="e">
        <f>(HLOOKUP(GM$6,BECO_Datos!$D$3:$HN$85,BECO_Datos!$A16,FALSE)+IFERROR(HLOOKUP(GM$6,BECO_Datos!$HP$3:$LT$85,BECO_Datos!$A16,FALSE),0))*GM$2</f>
        <v>#N/A</v>
      </c>
      <c r="GN17" s="79" t="e">
        <f>(HLOOKUP(GN$6,BECO_Datos!$D$3:$HN$85,BECO_Datos!$A16,FALSE)+IFERROR(HLOOKUP(GN$6,BECO_Datos!$HP$3:$LT$85,BECO_Datos!$A16,FALSE),0))*GN$2</f>
        <v>#N/A</v>
      </c>
      <c r="GO17" s="79">
        <f>(HLOOKUP(GO$6,BECO_Datos!$D$3:$HN$85,BECO_Datos!$A16,FALSE)+IFERROR(HLOOKUP(GO$6,BECO_Datos!$HP$3:$LT$85,BECO_Datos!$A16,FALSE),0))*GO$2</f>
        <v>0</v>
      </c>
      <c r="GP17" s="79">
        <f>(HLOOKUP(GP$6,BECO_Datos!$D$3:$HN$85,BECO_Datos!$A16,FALSE)+IFERROR(HLOOKUP(GP$6,BECO_Datos!$HP$3:$LT$85,BECO_Datos!$A16,FALSE),0))*GP$2</f>
        <v>0</v>
      </c>
      <c r="GQ17" s="79">
        <f>(HLOOKUP(GQ$6,BECO_Datos!$D$3:$HN$85,BECO_Datos!$A16,FALSE)+IFERROR(HLOOKUP(GQ$6,BECO_Datos!$HP$3:$LT$85,BECO_Datos!$A16,FALSE),0))*GQ$2</f>
        <v>0</v>
      </c>
      <c r="GR17" s="79">
        <f>(HLOOKUP(GR$6,BECO_Datos!$D$3:$HN$85,BECO_Datos!$A16,FALSE)+IFERROR(HLOOKUP(GR$6,BECO_Datos!$HP$3:$LT$85,BECO_Datos!$A16,FALSE),0))*GR$2</f>
        <v>0</v>
      </c>
      <c r="GS17" s="79">
        <f>(HLOOKUP(GS$6,BECO_Datos!$D$3:$HN$85,BECO_Datos!$A16,FALSE)+IFERROR(HLOOKUP(GS$6,BECO_Datos!$HP$3:$LT$85,BECO_Datos!$A16,FALSE),0))*GS$2</f>
        <v>0</v>
      </c>
      <c r="GT17" s="79">
        <f>(HLOOKUP(GT$6,BECO_Datos!$D$3:$HN$85,BECO_Datos!$A16,FALSE)+IFERROR(HLOOKUP(GT$6,BECO_Datos!$HP$3:$LT$85,BECO_Datos!$A16,FALSE),0))*GT$2</f>
        <v>0</v>
      </c>
      <c r="GU17" s="79">
        <f>(HLOOKUP(GU$6,BECO_Datos!$D$3:$HN$85,BECO_Datos!$A16,FALSE)+IFERROR(HLOOKUP(GU$6,BECO_Datos!$HP$3:$LT$85,BECO_Datos!$A16,FALSE),0))*GU$2</f>
        <v>0</v>
      </c>
      <c r="GV17" s="79">
        <f>(HLOOKUP(GV$6,BECO_Datos!$D$3:$HN$85,BECO_Datos!$A16,FALSE)+IFERROR(HLOOKUP(GV$6,BECO_Datos!$HP$3:$LT$85,BECO_Datos!$A16,FALSE),0))*GV$2</f>
        <v>0</v>
      </c>
      <c r="GW17" s="79">
        <f>(HLOOKUP(GW$6,BECO_Datos!$D$3:$HN$85,BECO_Datos!$A16,FALSE)+IFERROR(HLOOKUP(GW$6,BECO_Datos!$HP$3:$LT$85,BECO_Datos!$A16,FALSE),0))*GW$2</f>
        <v>0</v>
      </c>
      <c r="GX17" s="79">
        <f>(HLOOKUP(GX$6,BECO_Datos!$D$3:$HN$85,BECO_Datos!$A16,FALSE)+IFERROR(HLOOKUP(GX$6,BECO_Datos!$HP$3:$LT$85,BECO_Datos!$A16,FALSE),0))*GX$2</f>
        <v>0</v>
      </c>
      <c r="GZ17" s="79" t="e">
        <f>(HLOOKUP(GZ$6,BECO_Datos!$D$3:$HN$85,BECO_Datos!$A16,FALSE)+IFERROR(HLOOKUP(GZ$6,BECO_Datos!$HP$3:$LT$85,BECO_Datos!$A16,FALSE),0))*GZ$2</f>
        <v>#N/A</v>
      </c>
      <c r="HA17" s="79" t="e">
        <f>(HLOOKUP(HA$6,BECO_Datos!$D$3:$HN$85,BECO_Datos!$A16,FALSE)+IFERROR(HLOOKUP(HA$6,BECO_Datos!$HP$3:$LT$85,BECO_Datos!$A16,FALSE),0))*HA$2</f>
        <v>#N/A</v>
      </c>
      <c r="HB17" s="79" t="e">
        <f>(HLOOKUP(HB$6,BECO_Datos!$D$3:$HN$85,BECO_Datos!$A16,FALSE)+IFERROR(HLOOKUP(HB$6,BECO_Datos!$HP$3:$LT$85,BECO_Datos!$A16,FALSE),0))*HB$2</f>
        <v>#N/A</v>
      </c>
      <c r="HC17" s="79" t="e">
        <f>(HLOOKUP(HC$6,BECO_Datos!$D$3:$HN$85,BECO_Datos!$A16,FALSE)+IFERROR(HLOOKUP(HC$6,BECO_Datos!$HP$3:$LT$85,BECO_Datos!$A16,FALSE),0))*HC$2</f>
        <v>#N/A</v>
      </c>
      <c r="HD17" s="79" t="e">
        <f>(HLOOKUP(HD$6,BECO_Datos!$D$3:$HN$85,BECO_Datos!$A16,FALSE)+IFERROR(HLOOKUP(HD$6,BECO_Datos!$HP$3:$LT$85,BECO_Datos!$A16,FALSE),0))*HD$2</f>
        <v>#N/A</v>
      </c>
      <c r="HE17" s="79" t="e">
        <f>(HLOOKUP(HE$6,BECO_Datos!$D$3:$HN$85,BECO_Datos!$A16,FALSE)+IFERROR(HLOOKUP(HE$6,BECO_Datos!$HP$3:$LT$85,BECO_Datos!$A16,FALSE),0))*HE$2</f>
        <v>#N/A</v>
      </c>
      <c r="HF17" s="79">
        <f>(HLOOKUP(HF$6,BECO_Datos!$D$3:$HN$85,BECO_Datos!$A16,FALSE)+IFERROR(HLOOKUP(HF$6,BECO_Datos!$HP$3:$LT$85,BECO_Datos!$A16,FALSE),0))*HF$2</f>
        <v>-238.89606408611735</v>
      </c>
      <c r="HG17" s="79">
        <f>(HLOOKUP(HG$6,BECO_Datos!$D$3:$HN$85,BECO_Datos!$A16,FALSE)+IFERROR(HLOOKUP(HG$6,BECO_Datos!$HP$3:$LT$85,BECO_Datos!$A16,FALSE),0))*HG$2</f>
        <v>-231.82436090278335</v>
      </c>
      <c r="HH17" s="79">
        <f>(HLOOKUP(HH$6,BECO_Datos!$D$3:$HN$85,BECO_Datos!$A16,FALSE)+IFERROR(HLOOKUP(HH$6,BECO_Datos!$HP$3:$LT$85,BECO_Datos!$A16,FALSE),0))*HH$2</f>
        <v>-231.74967832402143</v>
      </c>
      <c r="HI17" s="79">
        <f>(HLOOKUP(HI$6,BECO_Datos!$D$3:$HN$85,BECO_Datos!$A16,FALSE)+IFERROR(HLOOKUP(HI$6,BECO_Datos!$HP$3:$LT$85,BECO_Datos!$A16,FALSE),0))*HI$2</f>
        <v>-241.41807294042025</v>
      </c>
      <c r="HJ17" s="79">
        <f>(HLOOKUP(HJ$6,BECO_Datos!$D$3:$HN$85,BECO_Datos!$A16,FALSE)+IFERROR(HLOOKUP(HJ$6,BECO_Datos!$HP$3:$LT$85,BECO_Datos!$A16,FALSE),0))*HJ$2</f>
        <v>-252.87921114454383</v>
      </c>
      <c r="HK17" s="79">
        <f>(HLOOKUP(HK$6,BECO_Datos!$D$3:$HN$85,BECO_Datos!$A16,FALSE)+IFERROR(HLOOKUP(HK$6,BECO_Datos!$HP$3:$LT$85,BECO_Datos!$A16,FALSE),0))*HK$2</f>
        <v>-259.46847426442764</v>
      </c>
      <c r="HL17" s="79">
        <f>(HLOOKUP(HL$6,BECO_Datos!$D$3:$HN$85,BECO_Datos!$A16,FALSE)+IFERROR(HLOOKUP(HL$6,BECO_Datos!$HP$3:$LT$85,BECO_Datos!$A16,FALSE),0))*HL$2</f>
        <v>-258.55765588527106</v>
      </c>
      <c r="HM17" s="79">
        <f>(HLOOKUP(HM$6,BECO_Datos!$D$3:$HN$85,BECO_Datos!$A16,FALSE)+IFERROR(HLOOKUP(HM$6,BECO_Datos!$HP$3:$LT$85,BECO_Datos!$A16,FALSE),0))*HM$2</f>
        <v>-262.48546577906029</v>
      </c>
      <c r="HN17" s="79">
        <f>(HLOOKUP(HN$6,BECO_Datos!$D$3:$HN$85,BECO_Datos!$A16,FALSE)+IFERROR(HLOOKUP(HN$6,BECO_Datos!$HP$3:$LT$85,BECO_Datos!$A16,FALSE),0))*HN$2</f>
        <v>-268.42102260155514</v>
      </c>
      <c r="HO17" s="79">
        <f>(HLOOKUP(HO$6,BECO_Datos!$D$3:$HN$85,BECO_Datos!$A16,FALSE)+IFERROR(HLOOKUP(HO$6,BECO_Datos!$HP$3:$LT$85,BECO_Datos!$A16,FALSE),0))*HO$2</f>
        <v>-272.46493721100057</v>
      </c>
      <c r="HQ17" s="79" t="e">
        <f>(HLOOKUP(HQ$6,BECO_Datos!$D$3:$HN$85,BECO_Datos!$A16,FALSE)+IFERROR(HLOOKUP(HQ$6,BECO_Datos!$HP$3:$LT$85,BECO_Datos!$A16,FALSE),0))*HQ$2</f>
        <v>#N/A</v>
      </c>
      <c r="HR17" s="79" t="e">
        <f>(HLOOKUP(HR$6,BECO_Datos!$D$3:$HN$85,BECO_Datos!$A16,FALSE)+IFERROR(HLOOKUP(HR$6,BECO_Datos!$HP$3:$LT$85,BECO_Datos!$A16,FALSE),0))*HR$2</f>
        <v>#N/A</v>
      </c>
      <c r="HS17" s="79" t="e">
        <f>(HLOOKUP(HS$6,BECO_Datos!$D$3:$HN$85,BECO_Datos!$A16,FALSE)+IFERROR(HLOOKUP(HS$6,BECO_Datos!$HP$3:$LT$85,BECO_Datos!$A16,FALSE),0))*HS$2</f>
        <v>#N/A</v>
      </c>
      <c r="HT17" s="79" t="e">
        <f>(HLOOKUP(HT$6,BECO_Datos!$D$3:$HN$85,BECO_Datos!$A16,FALSE)+IFERROR(HLOOKUP(HT$6,BECO_Datos!$HP$3:$LT$85,BECO_Datos!$A16,FALSE),0))*HT$2</f>
        <v>#N/A</v>
      </c>
      <c r="HU17" s="79" t="e">
        <f>(HLOOKUP(HU$6,BECO_Datos!$D$3:$HN$85,BECO_Datos!$A16,FALSE)+IFERROR(HLOOKUP(HU$6,BECO_Datos!$HP$3:$LT$85,BECO_Datos!$A16,FALSE),0))*HU$2</f>
        <v>#N/A</v>
      </c>
      <c r="HV17" s="79" t="e">
        <f>(HLOOKUP(HV$6,BECO_Datos!$D$3:$HN$85,BECO_Datos!$A16,FALSE)+IFERROR(HLOOKUP(HV$6,BECO_Datos!$HP$3:$LT$85,BECO_Datos!$A16,FALSE),0))*HV$2</f>
        <v>#N/A</v>
      </c>
      <c r="HW17" s="79">
        <f>(HLOOKUP(HW$6,BECO_Datos!$D$3:$HN$85,BECO_Datos!$A16,FALSE)+IFERROR(HLOOKUP(HW$6,BECO_Datos!$HP$3:$LT$85,BECO_Datos!$A16,FALSE),0))*HW$2</f>
        <v>595.68109140998308</v>
      </c>
      <c r="HX17" s="79">
        <f>(HLOOKUP(HX$6,BECO_Datos!$D$3:$HN$85,BECO_Datos!$A16,FALSE)+IFERROR(HLOOKUP(HX$6,BECO_Datos!$HP$3:$LT$85,BECO_Datos!$A16,FALSE),0))*HX$2</f>
        <v>601.47002369346774</v>
      </c>
      <c r="HY17" s="79">
        <f>(HLOOKUP(HY$6,BECO_Datos!$D$3:$HN$85,BECO_Datos!$A16,FALSE)+IFERROR(HLOOKUP(HY$6,BECO_Datos!$HP$3:$LT$85,BECO_Datos!$A16,FALSE),0))*HY$2</f>
        <v>605.89645796770878</v>
      </c>
      <c r="HZ17" s="79">
        <f>(HLOOKUP(HZ$6,BECO_Datos!$D$3:$HN$85,BECO_Datos!$A16,FALSE)+IFERROR(HLOOKUP(HZ$6,BECO_Datos!$HP$3:$LT$85,BECO_Datos!$A16,FALSE),0))*HZ$2</f>
        <v>635.187710124565</v>
      </c>
      <c r="IA17" s="79">
        <f>(HLOOKUP(IA$6,BECO_Datos!$D$3:$HN$85,BECO_Datos!$A16,FALSE)+IFERROR(HLOOKUP(IA$6,BECO_Datos!$HP$3:$LT$85,BECO_Datos!$A16,FALSE),0))*IA$2</f>
        <v>677.56170858654514</v>
      </c>
      <c r="IB17" s="79">
        <f>(HLOOKUP(IB$6,BECO_Datos!$D$3:$HN$85,BECO_Datos!$A16,FALSE)+IFERROR(HLOOKUP(IB$6,BECO_Datos!$HP$3:$LT$85,BECO_Datos!$A16,FALSE),0))*IB$2</f>
        <v>664.21896110792022</v>
      </c>
      <c r="IC17" s="79">
        <f>(HLOOKUP(IC$6,BECO_Datos!$D$3:$HN$85,BECO_Datos!$A16,FALSE)+IFERROR(HLOOKUP(IC$6,BECO_Datos!$HP$3:$LT$85,BECO_Datos!$A16,FALSE),0))*IC$2</f>
        <v>671.69188627582275</v>
      </c>
      <c r="ID17" s="79">
        <f>(HLOOKUP(ID$6,BECO_Datos!$D$3:$HN$85,BECO_Datos!$A16,FALSE)+IFERROR(HLOOKUP(ID$6,BECO_Datos!$HP$3:$LT$85,BECO_Datos!$A16,FALSE),0))*ID$2</f>
        <v>669.65382892323362</v>
      </c>
      <c r="IE17" s="79">
        <f>(HLOOKUP(IE$6,BECO_Datos!$D$3:$HN$85,BECO_Datos!$A16,FALSE)+IFERROR(HLOOKUP(IE$6,BECO_Datos!$HP$3:$LT$85,BECO_Datos!$A16,FALSE),0))*IE$2</f>
        <v>733.32024350402196</v>
      </c>
      <c r="IF17" s="79">
        <f>(HLOOKUP(IF$6,BECO_Datos!$D$3:$HN$85,BECO_Datos!$A16,FALSE)+IFERROR(HLOOKUP(IF$6,BECO_Datos!$HP$3:$LT$85,BECO_Datos!$A16,FALSE),0))*IF$2</f>
        <v>742.18619756792339</v>
      </c>
      <c r="IH17" s="79" t="e">
        <f>(HLOOKUP(IH$6,BECO_Datos!$D$3:$HN$85,BECO_Datos!$A16,FALSE)+IFERROR(HLOOKUP(IH$6,BECO_Datos!$HP$3:$LT$85,BECO_Datos!$A16,FALSE),0))*IH$2</f>
        <v>#N/A</v>
      </c>
      <c r="II17" s="79" t="e">
        <f>(HLOOKUP(II$6,BECO_Datos!$D$3:$HN$85,BECO_Datos!$A16,FALSE)+IFERROR(HLOOKUP(II$6,BECO_Datos!$HP$3:$LT$85,BECO_Datos!$A16,FALSE),0))*II$2</f>
        <v>#N/A</v>
      </c>
      <c r="IJ17" s="79" t="e">
        <f>(HLOOKUP(IJ$6,BECO_Datos!$D$3:$HN$85,BECO_Datos!$A16,FALSE)+IFERROR(HLOOKUP(IJ$6,BECO_Datos!$HP$3:$LT$85,BECO_Datos!$A16,FALSE),0))*IJ$2</f>
        <v>#N/A</v>
      </c>
      <c r="IK17" s="79" t="e">
        <f>(HLOOKUP(IK$6,BECO_Datos!$D$3:$HN$85,BECO_Datos!$A16,FALSE)+IFERROR(HLOOKUP(IK$6,BECO_Datos!$HP$3:$LT$85,BECO_Datos!$A16,FALSE),0))*IK$2</f>
        <v>#N/A</v>
      </c>
      <c r="IL17" s="79" t="e">
        <f>(HLOOKUP(IL$6,BECO_Datos!$D$3:$HN$85,BECO_Datos!$A16,FALSE)+IFERROR(HLOOKUP(IL$6,BECO_Datos!$HP$3:$LT$85,BECO_Datos!$A16,FALSE),0))*IL$2</f>
        <v>#N/A</v>
      </c>
      <c r="IM17" s="79" t="e">
        <f>(HLOOKUP(IM$6,BECO_Datos!$D$3:$HN$85,BECO_Datos!$A16,FALSE)+IFERROR(HLOOKUP(IM$6,BECO_Datos!$HP$3:$LT$85,BECO_Datos!$A16,FALSE),0))*IM$2</f>
        <v>#N/A</v>
      </c>
      <c r="IN17" s="79">
        <f>(HLOOKUP(IN$6,BECO_Datos!$D$3:$HN$85,BECO_Datos!$A16,FALSE)+IFERROR(HLOOKUP(IN$6,BECO_Datos!$HP$3:$LT$85,BECO_Datos!$A16,FALSE),0))*IN$2</f>
        <v>8.0878755098882209</v>
      </c>
      <c r="IO17" s="79">
        <f>(HLOOKUP(IO$6,BECO_Datos!$D$3:$HN$85,BECO_Datos!$A16,FALSE)+IFERROR(HLOOKUP(IO$6,BECO_Datos!$HP$3:$LT$85,BECO_Datos!$A16,FALSE),0))*IO$2</f>
        <v>6.2426410722269994</v>
      </c>
      <c r="IP17" s="79">
        <f>(HLOOKUP(IP$6,BECO_Datos!$D$3:$HN$85,BECO_Datos!$A16,FALSE)+IFERROR(HLOOKUP(IP$6,BECO_Datos!$HP$3:$LT$85,BECO_Datos!$A16,FALSE),0))*IP$2</f>
        <v>4.4618007360275049</v>
      </c>
      <c r="IQ17" s="79">
        <f>(HLOOKUP(IQ$6,BECO_Datos!$D$3:$HN$85,BECO_Datos!$A16,FALSE)+IFERROR(HLOOKUP(IQ$6,BECO_Datos!$HP$3:$LT$85,BECO_Datos!$A16,FALSE),0))*IQ$2</f>
        <v>9.1280434316422845</v>
      </c>
      <c r="IR17" s="79">
        <f>(HLOOKUP(IR$6,BECO_Datos!$D$3:$HN$85,BECO_Datos!$A16,FALSE)+IFERROR(HLOOKUP(IR$6,BECO_Datos!$HP$3:$LT$85,BECO_Datos!$A16,FALSE),0))*IR$2</f>
        <v>18.955212969045416</v>
      </c>
      <c r="IS17" s="79">
        <f>(HLOOKUP(IS$6,BECO_Datos!$D$3:$HN$85,BECO_Datos!$A16,FALSE)+IFERROR(HLOOKUP(IS$6,BECO_Datos!$HP$3:$LT$85,BECO_Datos!$A16,FALSE),0))*IS$2</f>
        <v>27.245838437661025</v>
      </c>
      <c r="IT17" s="79">
        <f>(HLOOKUP(IT$6,BECO_Datos!$D$3:$HN$85,BECO_Datos!$A16,FALSE)+IFERROR(HLOOKUP(IT$6,BECO_Datos!$HP$3:$LT$85,BECO_Datos!$A16,FALSE),0))*IT$2</f>
        <v>29.806271135855336</v>
      </c>
      <c r="IU17" s="79">
        <f>(HLOOKUP(IU$6,BECO_Datos!$D$3:$HN$85,BECO_Datos!$A16,FALSE)+IFERROR(HLOOKUP(IU$6,BECO_Datos!$HP$3:$LT$85,BECO_Datos!$A16,FALSE),0))*IU$2</f>
        <v>30.265207528804623</v>
      </c>
      <c r="IV17" s="79">
        <f>(HLOOKUP(IV$6,BECO_Datos!$D$3:$HN$85,BECO_Datos!$A16,FALSE)+IFERROR(HLOOKUP(IV$6,BECO_Datos!$HP$3:$LT$85,BECO_Datos!$A16,FALSE),0))*IV$2</f>
        <v>40.586383076526253</v>
      </c>
      <c r="IW17" s="79">
        <f>(HLOOKUP(IW$6,BECO_Datos!$D$3:$HN$85,BECO_Datos!$A16,FALSE)+IFERROR(HLOOKUP(IW$6,BECO_Datos!$HP$3:$LT$85,BECO_Datos!$A16,FALSE),0))*IW$2</f>
        <v>45.243948926913177</v>
      </c>
      <c r="IY17" s="79" t="e">
        <f>(HLOOKUP(IY$6,BECO_Datos!$D$3:$HN$85,BECO_Datos!$A16,FALSE)+IFERROR(HLOOKUP(IY$6,BECO_Datos!$HP$3:$LT$85,BECO_Datos!$A16,FALSE),0))*IY$2</f>
        <v>#N/A</v>
      </c>
      <c r="IZ17" s="79" t="e">
        <f>(HLOOKUP(IZ$6,BECO_Datos!$D$3:$HN$85,BECO_Datos!$A16,FALSE)+IFERROR(HLOOKUP(IZ$6,BECO_Datos!$HP$3:$LT$85,BECO_Datos!$A16,FALSE),0))*IZ$2</f>
        <v>#N/A</v>
      </c>
      <c r="JA17" s="79" t="e">
        <f>(HLOOKUP(JA$6,BECO_Datos!$D$3:$HN$85,BECO_Datos!$A16,FALSE)+IFERROR(HLOOKUP(JA$6,BECO_Datos!$HP$3:$LT$85,BECO_Datos!$A16,FALSE),0))*JA$2</f>
        <v>#N/A</v>
      </c>
      <c r="JB17" s="79" t="e">
        <f>(HLOOKUP(JB$6,BECO_Datos!$D$3:$HN$85,BECO_Datos!$A16,FALSE)+IFERROR(HLOOKUP(JB$6,BECO_Datos!$HP$3:$LT$85,BECO_Datos!$A16,FALSE),0))*JB$2</f>
        <v>#N/A</v>
      </c>
      <c r="JC17" s="79" t="e">
        <f>(HLOOKUP(JC$6,BECO_Datos!$D$3:$HN$85,BECO_Datos!$A16,FALSE)+IFERROR(HLOOKUP(JC$6,BECO_Datos!$HP$3:$LT$85,BECO_Datos!$A16,FALSE),0))*JC$2</f>
        <v>#N/A</v>
      </c>
      <c r="JD17" s="79" t="e">
        <f>(HLOOKUP(JD$6,BECO_Datos!$D$3:$HN$85,BECO_Datos!$A16,FALSE)+IFERROR(HLOOKUP(JD$6,BECO_Datos!$HP$3:$LT$85,BECO_Datos!$A16,FALSE),0))*JD$2</f>
        <v>#N/A</v>
      </c>
      <c r="JE17" s="79">
        <f>(HLOOKUP(JE$6,BECO_Datos!$D$3:$HN$85,BECO_Datos!$A16,FALSE)+IFERROR(HLOOKUP(JE$6,BECO_Datos!$HP$3:$LT$85,BECO_Datos!$A16,FALSE),0))*JE$2</f>
        <v>0</v>
      </c>
      <c r="JF17" s="79">
        <f>(HLOOKUP(JF$6,BECO_Datos!$D$3:$HN$85,BECO_Datos!$A16,FALSE)+IFERROR(HLOOKUP(JF$6,BECO_Datos!$HP$3:$LT$85,BECO_Datos!$A16,FALSE),0))*JF$2</f>
        <v>0</v>
      </c>
      <c r="JG17" s="79">
        <f>(HLOOKUP(JG$6,BECO_Datos!$D$3:$HN$85,BECO_Datos!$A16,FALSE)+IFERROR(HLOOKUP(JG$6,BECO_Datos!$HP$3:$LT$85,BECO_Datos!$A16,FALSE),0))*JG$2</f>
        <v>0</v>
      </c>
      <c r="JH17" s="79">
        <f>(HLOOKUP(JH$6,BECO_Datos!$D$3:$HN$85,BECO_Datos!$A16,FALSE)+IFERROR(HLOOKUP(JH$6,BECO_Datos!$HP$3:$LT$85,BECO_Datos!$A16,FALSE),0))*JH$2</f>
        <v>0</v>
      </c>
      <c r="JI17" s="79">
        <f>(HLOOKUP(JI$6,BECO_Datos!$D$3:$HN$85,BECO_Datos!$A16,FALSE)+IFERROR(HLOOKUP(JI$6,BECO_Datos!$HP$3:$LT$85,BECO_Datos!$A16,FALSE),0))*JI$2</f>
        <v>0</v>
      </c>
      <c r="JJ17" s="79">
        <f>(HLOOKUP(JJ$6,BECO_Datos!$D$3:$HN$85,BECO_Datos!$A16,FALSE)+IFERROR(HLOOKUP(JJ$6,BECO_Datos!$HP$3:$LT$85,BECO_Datos!$A16,FALSE),0))*JJ$2</f>
        <v>0</v>
      </c>
      <c r="JK17" s="79">
        <f>(HLOOKUP(JK$6,BECO_Datos!$D$3:$HN$85,BECO_Datos!$A16,FALSE)+IFERROR(HLOOKUP(JK$6,BECO_Datos!$HP$3:$LT$85,BECO_Datos!$A16,FALSE),0))*JK$2</f>
        <v>0</v>
      </c>
      <c r="JL17" s="79">
        <f>(HLOOKUP(JL$6,BECO_Datos!$D$3:$HN$85,BECO_Datos!$A16,FALSE)+IFERROR(HLOOKUP(JL$6,BECO_Datos!$HP$3:$LT$85,BECO_Datos!$A16,FALSE),0))*JL$2</f>
        <v>0</v>
      </c>
      <c r="JM17" s="79">
        <f>(HLOOKUP(JM$6,BECO_Datos!$D$3:$HN$85,BECO_Datos!$A16,FALSE)+IFERROR(HLOOKUP(JM$6,BECO_Datos!$HP$3:$LT$85,BECO_Datos!$A16,FALSE),0))*JM$2</f>
        <v>0</v>
      </c>
      <c r="JN17" s="79">
        <f>(HLOOKUP(JN$6,BECO_Datos!$D$3:$HN$85,BECO_Datos!$A16,FALSE)+IFERROR(HLOOKUP(JN$6,BECO_Datos!$HP$3:$LT$85,BECO_Datos!$A16,FALSE),0))*JN$2</f>
        <v>0</v>
      </c>
      <c r="JP17" s="79" t="e">
        <f>(HLOOKUP(JP$6,BECO_Datos!$D$3:$HN$85,BECO_Datos!$A16,FALSE)+IFERROR(HLOOKUP(JP$6,BECO_Datos!$HP$3:$LT$85,BECO_Datos!$A16,FALSE),0))*JP$2</f>
        <v>#N/A</v>
      </c>
      <c r="JQ17" s="79" t="e">
        <f>(HLOOKUP(JQ$6,BECO_Datos!$D$3:$HN$85,BECO_Datos!$A16,FALSE)+IFERROR(HLOOKUP(JQ$6,BECO_Datos!$HP$3:$LT$85,BECO_Datos!$A16,FALSE),0))*JQ$2</f>
        <v>#N/A</v>
      </c>
      <c r="JR17" s="79" t="e">
        <f>(HLOOKUP(JR$6,BECO_Datos!$D$3:$HN$85,BECO_Datos!$A16,FALSE)+IFERROR(HLOOKUP(JR$6,BECO_Datos!$HP$3:$LT$85,BECO_Datos!$A16,FALSE),0))*JR$2</f>
        <v>#N/A</v>
      </c>
      <c r="JS17" s="79" t="e">
        <f>(HLOOKUP(JS$6,BECO_Datos!$D$3:$HN$85,BECO_Datos!$A16,FALSE)+IFERROR(HLOOKUP(JS$6,BECO_Datos!$HP$3:$LT$85,BECO_Datos!$A16,FALSE),0))*JS$2</f>
        <v>#N/A</v>
      </c>
      <c r="JT17" s="79" t="e">
        <f>(HLOOKUP(JT$6,BECO_Datos!$D$3:$HN$85,BECO_Datos!$A16,FALSE)+IFERROR(HLOOKUP(JT$6,BECO_Datos!$HP$3:$LT$85,BECO_Datos!$A16,FALSE),0))*JT$2</f>
        <v>#N/A</v>
      </c>
      <c r="JU17" s="79" t="e">
        <f>(HLOOKUP(JU$6,BECO_Datos!$D$3:$HN$85,BECO_Datos!$A16,FALSE)+IFERROR(HLOOKUP(JU$6,BECO_Datos!$HP$3:$LT$85,BECO_Datos!$A16,FALSE),0))*JU$2</f>
        <v>#N/A</v>
      </c>
      <c r="JV17" s="79">
        <f>(HLOOKUP(JV$6,BECO_Datos!$D$3:$HN$85,BECO_Datos!$A16,FALSE)+IFERROR(HLOOKUP(JV$6,BECO_Datos!$HP$3:$LT$85,BECO_Datos!$A16,FALSE),0))*JV$2</f>
        <v>-24.35319747055205</v>
      </c>
      <c r="JW17" s="79">
        <f>(HLOOKUP(JW$6,BECO_Datos!$D$3:$HN$85,BECO_Datos!$A16,FALSE)+IFERROR(HLOOKUP(JW$6,BECO_Datos!$HP$3:$LT$85,BECO_Datos!$A16,FALSE),0))*JW$2</f>
        <v>-23.161908597678742</v>
      </c>
      <c r="JX17" s="79">
        <f>(HLOOKUP(JX$6,BECO_Datos!$D$3:$HN$85,BECO_Datos!$A16,FALSE)+IFERROR(HLOOKUP(JX$6,BECO_Datos!$HP$3:$LT$85,BECO_Datos!$A16,FALSE),0))*JX$2</f>
        <v>-22.909054451343586</v>
      </c>
      <c r="JY17" s="79">
        <f>(HLOOKUP(JY$6,BECO_Datos!$D$3:$HN$85,BECO_Datos!$A16,FALSE)+IFERROR(HLOOKUP(JY$6,BECO_Datos!$HP$3:$LT$85,BECO_Datos!$A16,FALSE),0))*JY$2</f>
        <v>-23.016708345067947</v>
      </c>
      <c r="JZ17" s="79">
        <f>(HLOOKUP(JZ$6,BECO_Datos!$D$3:$HN$85,BECO_Datos!$A16,FALSE)+IFERROR(HLOOKUP(JZ$6,BECO_Datos!$HP$3:$LT$85,BECO_Datos!$A16,FALSE),0))*JZ$2</f>
        <v>-23.251938776897184</v>
      </c>
      <c r="KA17" s="79">
        <f>(HLOOKUP(KA$6,BECO_Datos!$D$3:$HN$85,BECO_Datos!$A16,FALSE)+IFERROR(HLOOKUP(KA$6,BECO_Datos!$HP$3:$LT$85,BECO_Datos!$A16,FALSE),0))*KA$2</f>
        <v>-24.820227794409782</v>
      </c>
      <c r="KB17" s="79">
        <f>(HLOOKUP(KB$6,BECO_Datos!$D$3:$HN$85,BECO_Datos!$A16,FALSE)+IFERROR(HLOOKUP(KB$6,BECO_Datos!$HP$3:$LT$85,BECO_Datos!$A16,FALSE),0))*KB$2</f>
        <v>-23.733428484326144</v>
      </c>
      <c r="KC17" s="79">
        <f>(HLOOKUP(KC$6,BECO_Datos!$D$3:$HN$85,BECO_Datos!$A16,FALSE)+IFERROR(HLOOKUP(KC$6,BECO_Datos!$HP$3:$LT$85,BECO_Datos!$A16,FALSE),0))*KC$2</f>
        <v>-25.45589557676487</v>
      </c>
      <c r="KD17" s="79">
        <f>(HLOOKUP(KD$6,BECO_Datos!$D$3:$HN$85,BECO_Datos!$A16,FALSE)+IFERROR(HLOOKUP(KD$6,BECO_Datos!$HP$3:$LT$85,BECO_Datos!$A16,FALSE),0))*KD$2</f>
        <v>-25.849944268067791</v>
      </c>
      <c r="KE17" s="79">
        <f>(HLOOKUP(KE$6,BECO_Datos!$D$3:$HN$85,BECO_Datos!$A16,FALSE)+IFERROR(HLOOKUP(KE$6,BECO_Datos!$HP$3:$LT$85,BECO_Datos!$A16,FALSE),0))*KE$2</f>
        <v>-24.918883279993075</v>
      </c>
      <c r="KG17" s="79" t="e">
        <f>(HLOOKUP(KG$6,BECO_Datos!$D$3:$HN$85,BECO_Datos!$A16,FALSE)+IFERROR(HLOOKUP(KG$6,BECO_Datos!$HP$3:$LT$85,BECO_Datos!$A16,FALSE),0))*KG$2</f>
        <v>#N/A</v>
      </c>
      <c r="KH17" s="79" t="e">
        <f>(HLOOKUP(KH$6,BECO_Datos!$D$3:$HN$85,BECO_Datos!$A16,FALSE)+IFERROR(HLOOKUP(KH$6,BECO_Datos!$HP$3:$LT$85,BECO_Datos!$A16,FALSE),0))*KH$2</f>
        <v>#N/A</v>
      </c>
      <c r="KI17" s="79" t="e">
        <f>(HLOOKUP(KI$6,BECO_Datos!$D$3:$HN$85,BECO_Datos!$A16,FALSE)+IFERROR(HLOOKUP(KI$6,BECO_Datos!$HP$3:$LT$85,BECO_Datos!$A16,FALSE),0))*KI$2</f>
        <v>#N/A</v>
      </c>
      <c r="KJ17" s="79" t="e">
        <f>(HLOOKUP(KJ$6,BECO_Datos!$D$3:$HN$85,BECO_Datos!$A16,FALSE)+IFERROR(HLOOKUP(KJ$6,BECO_Datos!$HP$3:$LT$85,BECO_Datos!$A16,FALSE),0))*KJ$2</f>
        <v>#N/A</v>
      </c>
      <c r="KK17" s="79" t="e">
        <f>(HLOOKUP(KK$6,BECO_Datos!$D$3:$HN$85,BECO_Datos!$A16,FALSE)+IFERROR(HLOOKUP(KK$6,BECO_Datos!$HP$3:$LT$85,BECO_Datos!$A16,FALSE),0))*KK$2</f>
        <v>#N/A</v>
      </c>
      <c r="KL17" s="79" t="e">
        <f>(HLOOKUP(KL$6,BECO_Datos!$D$3:$HN$85,BECO_Datos!$A16,FALSE)+IFERROR(HLOOKUP(KL$6,BECO_Datos!$HP$3:$LT$85,BECO_Datos!$A16,FALSE),0))*KL$2</f>
        <v>#N/A</v>
      </c>
      <c r="KM17" s="79">
        <f>(HLOOKUP(KM$6,BECO_Datos!$D$3:$HN$85,BECO_Datos!$A16,FALSE)+IFERROR(HLOOKUP(KM$6,BECO_Datos!$HP$3:$LT$85,BECO_Datos!$A16,FALSE),0))*KM$2</f>
        <v>0</v>
      </c>
      <c r="KN17" s="79">
        <f>(HLOOKUP(KN$6,BECO_Datos!$D$3:$HN$85,BECO_Datos!$A16,FALSE)+IFERROR(HLOOKUP(KN$6,BECO_Datos!$HP$3:$LT$85,BECO_Datos!$A16,FALSE),0))*KN$2</f>
        <v>0</v>
      </c>
      <c r="KO17" s="79">
        <f>(HLOOKUP(KO$6,BECO_Datos!$D$3:$HN$85,BECO_Datos!$A16,FALSE)+IFERROR(HLOOKUP(KO$6,BECO_Datos!$HP$3:$LT$85,BECO_Datos!$A16,FALSE),0))*KO$2</f>
        <v>0</v>
      </c>
      <c r="KP17" s="79">
        <f>(HLOOKUP(KP$6,BECO_Datos!$D$3:$HN$85,BECO_Datos!$A16,FALSE)+IFERROR(HLOOKUP(KP$6,BECO_Datos!$HP$3:$LT$85,BECO_Datos!$A16,FALSE),0))*KP$2</f>
        <v>0</v>
      </c>
      <c r="KQ17" s="79">
        <f>(HLOOKUP(KQ$6,BECO_Datos!$D$3:$HN$85,BECO_Datos!$A16,FALSE)+IFERROR(HLOOKUP(KQ$6,BECO_Datos!$HP$3:$LT$85,BECO_Datos!$A16,FALSE),0))*KQ$2</f>
        <v>0</v>
      </c>
      <c r="KR17" s="79">
        <f>(HLOOKUP(KR$6,BECO_Datos!$D$3:$HN$85,BECO_Datos!$A16,FALSE)+IFERROR(HLOOKUP(KR$6,BECO_Datos!$HP$3:$LT$85,BECO_Datos!$A16,FALSE),0))*KR$2</f>
        <v>0</v>
      </c>
      <c r="KS17" s="79">
        <f>(HLOOKUP(KS$6,BECO_Datos!$D$3:$HN$85,BECO_Datos!$A16,FALSE)+IFERROR(HLOOKUP(KS$6,BECO_Datos!$HP$3:$LT$85,BECO_Datos!$A16,FALSE),0))*KS$2</f>
        <v>0</v>
      </c>
      <c r="KT17" s="79">
        <f>(HLOOKUP(KT$6,BECO_Datos!$D$3:$HN$85,BECO_Datos!$A16,FALSE)+IFERROR(HLOOKUP(KT$6,BECO_Datos!$HP$3:$LT$85,BECO_Datos!$A16,FALSE),0))*KT$2</f>
        <v>0</v>
      </c>
      <c r="KU17" s="79">
        <f>(HLOOKUP(KU$6,BECO_Datos!$D$3:$HN$85,BECO_Datos!$A16,FALSE)+IFERROR(HLOOKUP(KU$6,BECO_Datos!$HP$3:$LT$85,BECO_Datos!$A16,FALSE),0))*KU$2</f>
        <v>0</v>
      </c>
      <c r="KV17" s="79">
        <f>(HLOOKUP(KV$6,BECO_Datos!$D$3:$HN$85,BECO_Datos!$A16,FALSE)+IFERROR(HLOOKUP(KV$6,BECO_Datos!$HP$3:$LT$85,BECO_Datos!$A16,FALSE),0))*KV$2</f>
        <v>0</v>
      </c>
      <c r="KX17" s="79" t="e">
        <f>(HLOOKUP(KX$6,BECO_Datos!$D$3:$HN$85,BECO_Datos!$A16,FALSE)+IFERROR(HLOOKUP(KX$6,BECO_Datos!$HP$3:$LT$85,BECO_Datos!$A16,FALSE),0))*KX$2</f>
        <v>#N/A</v>
      </c>
      <c r="KY17" s="79" t="e">
        <f>(HLOOKUP(KY$6,BECO_Datos!$D$3:$HN$85,BECO_Datos!$A16,FALSE)+IFERROR(HLOOKUP(KY$6,BECO_Datos!$HP$3:$LT$85,BECO_Datos!$A16,FALSE),0))*KY$2</f>
        <v>#N/A</v>
      </c>
      <c r="KZ17" s="79" t="e">
        <f>(HLOOKUP(KZ$6,BECO_Datos!$D$3:$HN$85,BECO_Datos!$A16,FALSE)+IFERROR(HLOOKUP(KZ$6,BECO_Datos!$HP$3:$LT$85,BECO_Datos!$A16,FALSE),0))*KZ$2</f>
        <v>#N/A</v>
      </c>
      <c r="LA17" s="79" t="e">
        <f>(HLOOKUP(LA$6,BECO_Datos!$D$3:$HN$85,BECO_Datos!$A16,FALSE)+IFERROR(HLOOKUP(LA$6,BECO_Datos!$HP$3:$LT$85,BECO_Datos!$A16,FALSE),0))*LA$2</f>
        <v>#N/A</v>
      </c>
      <c r="LB17" s="79" t="e">
        <f>(HLOOKUP(LB$6,BECO_Datos!$D$3:$HN$85,BECO_Datos!$A16,FALSE)+IFERROR(HLOOKUP(LB$6,BECO_Datos!$HP$3:$LT$85,BECO_Datos!$A16,FALSE),0))*LB$2</f>
        <v>#N/A</v>
      </c>
      <c r="LC17" s="79" t="e">
        <f>(HLOOKUP(LC$6,BECO_Datos!$D$3:$HN$85,BECO_Datos!$A16,FALSE)+IFERROR(HLOOKUP(LC$6,BECO_Datos!$HP$3:$LT$85,BECO_Datos!$A16,FALSE),0))*LC$2</f>
        <v>#N/A</v>
      </c>
      <c r="LD17" s="79">
        <f>(HLOOKUP(LD$6,BECO_Datos!$D$3:$HN$85,BECO_Datos!$A16,FALSE)+IFERROR(HLOOKUP(LD$6,BECO_Datos!$HP$3:$LT$85,BECO_Datos!$A16,FALSE),0))*LD$2</f>
        <v>0</v>
      </c>
      <c r="LE17" s="79">
        <f>(HLOOKUP(LE$6,BECO_Datos!$D$3:$HN$85,BECO_Datos!$A16,FALSE)+IFERROR(HLOOKUP(LE$6,BECO_Datos!$HP$3:$LT$85,BECO_Datos!$A16,FALSE),0))*LE$2</f>
        <v>0</v>
      </c>
      <c r="LF17" s="79">
        <f>(HLOOKUP(LF$6,BECO_Datos!$D$3:$HN$85,BECO_Datos!$A16,FALSE)+IFERROR(HLOOKUP(LF$6,BECO_Datos!$HP$3:$LT$85,BECO_Datos!$A16,FALSE),0))*LF$2</f>
        <v>0</v>
      </c>
      <c r="LG17" s="79">
        <f>(HLOOKUP(LG$6,BECO_Datos!$D$3:$HN$85,BECO_Datos!$A16,FALSE)+IFERROR(HLOOKUP(LG$6,BECO_Datos!$HP$3:$LT$85,BECO_Datos!$A16,FALSE),0))*LG$2</f>
        <v>0</v>
      </c>
      <c r="LH17" s="79">
        <f>(HLOOKUP(LH$6,BECO_Datos!$D$3:$HN$85,BECO_Datos!$A16,FALSE)+IFERROR(HLOOKUP(LH$6,BECO_Datos!$HP$3:$LT$85,BECO_Datos!$A16,FALSE),0))*LH$2</f>
        <v>0</v>
      </c>
      <c r="LI17" s="79">
        <f>(HLOOKUP(LI$6,BECO_Datos!$D$3:$HN$85,BECO_Datos!$A16,FALSE)+IFERROR(HLOOKUP(LI$6,BECO_Datos!$HP$3:$LT$85,BECO_Datos!$A16,FALSE),0))*LI$2</f>
        <v>0</v>
      </c>
      <c r="LJ17" s="79">
        <f>(HLOOKUP(LJ$6,BECO_Datos!$D$3:$HN$85,BECO_Datos!$A16,FALSE)+IFERROR(HLOOKUP(LJ$6,BECO_Datos!$HP$3:$LT$85,BECO_Datos!$A16,FALSE),0))*LJ$2</f>
        <v>0</v>
      </c>
      <c r="LK17" s="79">
        <f>(HLOOKUP(LK$6,BECO_Datos!$D$3:$HN$85,BECO_Datos!$A16,FALSE)+IFERROR(HLOOKUP(LK$6,BECO_Datos!$HP$3:$LT$85,BECO_Datos!$A16,FALSE),0))*LK$2</f>
        <v>0</v>
      </c>
      <c r="LL17" s="79">
        <f>(HLOOKUP(LL$6,BECO_Datos!$D$3:$HN$85,BECO_Datos!$A16,FALSE)+IFERROR(HLOOKUP(LL$6,BECO_Datos!$HP$3:$LT$85,BECO_Datos!$A16,FALSE),0))*LL$2</f>
        <v>0</v>
      </c>
      <c r="LM17" s="79">
        <f>(HLOOKUP(LM$6,BECO_Datos!$D$3:$HN$85,BECO_Datos!$A16,FALSE)+IFERROR(HLOOKUP(LM$6,BECO_Datos!$HP$3:$LT$85,BECO_Datos!$A16,FALSE),0))*LM$2</f>
        <v>0</v>
      </c>
    </row>
    <row r="18" spans="1:325" ht="15.75" x14ac:dyDescent="0.2">
      <c r="A18" s="160">
        <v>13</v>
      </c>
      <c r="B18" s="68" t="s">
        <v>7</v>
      </c>
      <c r="C18" s="13"/>
      <c r="D18" s="18" t="e">
        <f>(HLOOKUP(D$6,BECO_Datos!$D$3:$HN$85,BECO_Datos!$A17,FALSE)+IFERROR(HLOOKUP(D$6,BECO_Datos!$HP$3:$LT$85,BECO_Datos!$A17,FALSE),0))*D$2</f>
        <v>#N/A</v>
      </c>
      <c r="E18" s="18" t="e">
        <f>(HLOOKUP(E$6,BECO_Datos!$D$3:$HN$85,BECO_Datos!$A17,FALSE)+IFERROR(HLOOKUP(E$6,BECO_Datos!$HP$3:$LT$85,BECO_Datos!$A17,FALSE),0))*E$2</f>
        <v>#N/A</v>
      </c>
      <c r="F18" s="18" t="e">
        <f>(HLOOKUP(F$6,BECO_Datos!$D$3:$HN$85,BECO_Datos!$A17,FALSE)+IFERROR(HLOOKUP(F$6,BECO_Datos!$HP$3:$LT$85,BECO_Datos!$A17,FALSE),0))*F$2</f>
        <v>#N/A</v>
      </c>
      <c r="G18" s="18" t="e">
        <f>(HLOOKUP(G$6,BECO_Datos!$D$3:$HN$85,BECO_Datos!$A17,FALSE)+IFERROR(HLOOKUP(G$6,BECO_Datos!$HP$3:$LT$85,BECO_Datos!$A17,FALSE),0))*G$2</f>
        <v>#N/A</v>
      </c>
      <c r="H18" s="18" t="e">
        <f>(HLOOKUP(H$6,BECO_Datos!$D$3:$HN$85,BECO_Datos!$A17,FALSE)+IFERROR(HLOOKUP(H$6,BECO_Datos!$HP$3:$LT$85,BECO_Datos!$A17,FALSE),0))*H$2</f>
        <v>#N/A</v>
      </c>
      <c r="I18" s="18" t="e">
        <f>(HLOOKUP(I$6,BECO_Datos!$D$3:$HN$85,BECO_Datos!$A17,FALSE)+IFERROR(HLOOKUP(I$6,BECO_Datos!$HP$3:$LT$85,BECO_Datos!$A17,FALSE),0))*I$2</f>
        <v>#N/A</v>
      </c>
      <c r="J18" s="18">
        <f>(HLOOKUP(J$6,BECO_Datos!$D$3:$HN$85,BECO_Datos!$A17,FALSE)+IFERROR(HLOOKUP(J$6,BECO_Datos!$HP$3:$LT$85,BECO_Datos!$A17,FALSE),0))*J$2</f>
        <v>0</v>
      </c>
      <c r="K18" s="18">
        <f>(HLOOKUP(K$6,BECO_Datos!$D$3:$HN$85,BECO_Datos!$A17,FALSE)+IFERROR(HLOOKUP(K$6,BECO_Datos!$HP$3:$LT$85,BECO_Datos!$A17,FALSE),0))*K$2</f>
        <v>0</v>
      </c>
      <c r="L18" s="18">
        <f>(HLOOKUP(L$6,BECO_Datos!$D$3:$HN$85,BECO_Datos!$A17,FALSE)+IFERROR(HLOOKUP(L$6,BECO_Datos!$HP$3:$LT$85,BECO_Datos!$A17,FALSE),0))*L$2</f>
        <v>0</v>
      </c>
      <c r="M18" s="18">
        <f>(HLOOKUP(M$6,BECO_Datos!$D$3:$HN$85,BECO_Datos!$A17,FALSE)+IFERROR(HLOOKUP(M$6,BECO_Datos!$HP$3:$LT$85,BECO_Datos!$A17,FALSE),0))*M$2</f>
        <v>0</v>
      </c>
      <c r="N18" s="18">
        <f>(HLOOKUP(N$6,BECO_Datos!$D$3:$HN$85,BECO_Datos!$A17,FALSE)+IFERROR(HLOOKUP(N$6,BECO_Datos!$HP$3:$LT$85,BECO_Datos!$A17,FALSE),0))*N$2</f>
        <v>0</v>
      </c>
      <c r="O18" s="18">
        <f>(HLOOKUP(O$6,BECO_Datos!$D$3:$HN$85,BECO_Datos!$A17,FALSE)+IFERROR(HLOOKUP(O$6,BECO_Datos!$HP$3:$LT$85,BECO_Datos!$A17,FALSE),0))*O$2</f>
        <v>0</v>
      </c>
      <c r="P18" s="18">
        <f>(HLOOKUP(P$6,BECO_Datos!$D$3:$HN$85,BECO_Datos!$A17,FALSE)+IFERROR(HLOOKUP(P$6,BECO_Datos!$HP$3:$LT$85,BECO_Datos!$A17,FALSE),0))*P$2</f>
        <v>0</v>
      </c>
      <c r="Q18" s="18">
        <f>(HLOOKUP(Q$6,BECO_Datos!$D$3:$HN$85,BECO_Datos!$A17,FALSE)+IFERROR(HLOOKUP(Q$6,BECO_Datos!$HP$3:$LT$85,BECO_Datos!$A17,FALSE),0))*Q$2</f>
        <v>0</v>
      </c>
      <c r="R18" s="18">
        <f>(HLOOKUP(R$6,BECO_Datos!$D$3:$HN$85,BECO_Datos!$A17,FALSE)+IFERROR(HLOOKUP(R$6,BECO_Datos!$HP$3:$LT$85,BECO_Datos!$A17,FALSE),0))*R$2</f>
        <v>0</v>
      </c>
      <c r="S18" s="18">
        <f>(HLOOKUP(S$6,BECO_Datos!$D$3:$HN$85,BECO_Datos!$A17,FALSE)+IFERROR(HLOOKUP(S$6,BECO_Datos!$HP$3:$LT$85,BECO_Datos!$A17,FALSE),0))*S$2</f>
        <v>0</v>
      </c>
      <c r="U18" s="18" t="e">
        <f>(HLOOKUP(U$6,BECO_Datos!$D$3:$HN$85,BECO_Datos!$A17,FALSE)+IFERROR(HLOOKUP(U$6,BECO_Datos!$HP$3:$LT$85,BECO_Datos!$A17,FALSE),0))*U$2</f>
        <v>#N/A</v>
      </c>
      <c r="V18" s="18" t="e">
        <f>(HLOOKUP(V$6,BECO_Datos!$D$3:$HN$85,BECO_Datos!$A17,FALSE)+IFERROR(HLOOKUP(V$6,BECO_Datos!$HP$3:$LT$85,BECO_Datos!$A17,FALSE),0))*V$2</f>
        <v>#N/A</v>
      </c>
      <c r="W18" s="18" t="e">
        <f>(HLOOKUP(W$6,BECO_Datos!$D$3:$HN$85,BECO_Datos!$A17,FALSE)+IFERROR(HLOOKUP(W$6,BECO_Datos!$HP$3:$LT$85,BECO_Datos!$A17,FALSE),0))*W$2</f>
        <v>#N/A</v>
      </c>
      <c r="X18" s="18" t="e">
        <f>(HLOOKUP(X$6,BECO_Datos!$D$3:$HN$85,BECO_Datos!$A17,FALSE)+IFERROR(HLOOKUP(X$6,BECO_Datos!$HP$3:$LT$85,BECO_Datos!$A17,FALSE),0))*X$2</f>
        <v>#N/A</v>
      </c>
      <c r="Y18" s="18" t="e">
        <f>(HLOOKUP(Y$6,BECO_Datos!$D$3:$HN$85,BECO_Datos!$A17,FALSE)+IFERROR(HLOOKUP(Y$6,BECO_Datos!$HP$3:$LT$85,BECO_Datos!$A17,FALSE),0))*Y$2</f>
        <v>#N/A</v>
      </c>
      <c r="Z18" s="18" t="e">
        <f>(HLOOKUP(Z$6,BECO_Datos!$D$3:$HN$85,BECO_Datos!$A17,FALSE)+IFERROR(HLOOKUP(Z$6,BECO_Datos!$HP$3:$LT$85,BECO_Datos!$A17,FALSE),0))*Z$2</f>
        <v>#N/A</v>
      </c>
      <c r="AA18" s="18">
        <f>(HLOOKUP(AA$6,BECO_Datos!$D$3:$HN$85,BECO_Datos!$A17,FALSE)+IFERROR(HLOOKUP(AA$6,BECO_Datos!$HP$3:$LT$85,BECO_Datos!$A17,FALSE),0))*AA$2</f>
        <v>0</v>
      </c>
      <c r="AB18" s="18">
        <f>(HLOOKUP(AB$6,BECO_Datos!$D$3:$HN$85,BECO_Datos!$A17,FALSE)+IFERROR(HLOOKUP(AB$6,BECO_Datos!$HP$3:$LT$85,BECO_Datos!$A17,FALSE),0))*AB$2</f>
        <v>0</v>
      </c>
      <c r="AC18" s="18">
        <f>(HLOOKUP(AC$6,BECO_Datos!$D$3:$HN$85,BECO_Datos!$A17,FALSE)+IFERROR(HLOOKUP(AC$6,BECO_Datos!$HP$3:$LT$85,BECO_Datos!$A17,FALSE),0))*AC$2</f>
        <v>0</v>
      </c>
      <c r="AD18" s="18">
        <f>(HLOOKUP(AD$6,BECO_Datos!$D$3:$HN$85,BECO_Datos!$A17,FALSE)+IFERROR(HLOOKUP(AD$6,BECO_Datos!$HP$3:$LT$85,BECO_Datos!$A17,FALSE),0))*AD$2</f>
        <v>0</v>
      </c>
      <c r="AE18" s="18">
        <f>(HLOOKUP(AE$6,BECO_Datos!$D$3:$HN$85,BECO_Datos!$A17,FALSE)+IFERROR(HLOOKUP(AE$6,BECO_Datos!$HP$3:$LT$85,BECO_Datos!$A17,FALSE),0))*AE$2</f>
        <v>0</v>
      </c>
      <c r="AF18" s="18">
        <f>(HLOOKUP(AF$6,BECO_Datos!$D$3:$HN$85,BECO_Datos!$A17,FALSE)+IFERROR(HLOOKUP(AF$6,BECO_Datos!$HP$3:$LT$85,BECO_Datos!$A17,FALSE),0))*AF$2</f>
        <v>0</v>
      </c>
      <c r="AG18" s="18">
        <f>(HLOOKUP(AG$6,BECO_Datos!$D$3:$HN$85,BECO_Datos!$A17,FALSE)+IFERROR(HLOOKUP(AG$6,BECO_Datos!$HP$3:$LT$85,BECO_Datos!$A17,FALSE),0))*AG$2</f>
        <v>0</v>
      </c>
      <c r="AH18" s="18">
        <f>(HLOOKUP(AH$6,BECO_Datos!$D$3:$HN$85,BECO_Datos!$A17,FALSE)+IFERROR(HLOOKUP(AH$6,BECO_Datos!$HP$3:$LT$85,BECO_Datos!$A17,FALSE),0))*AH$2</f>
        <v>0</v>
      </c>
      <c r="AI18" s="18">
        <f>(HLOOKUP(AI$6,BECO_Datos!$D$3:$HN$85,BECO_Datos!$A17,FALSE)+IFERROR(HLOOKUP(AI$6,BECO_Datos!$HP$3:$LT$85,BECO_Datos!$A17,FALSE),0))*AI$2</f>
        <v>0</v>
      </c>
      <c r="AJ18" s="18">
        <f>(HLOOKUP(AJ$6,BECO_Datos!$D$3:$HN$85,BECO_Datos!$A17,FALSE)+IFERROR(HLOOKUP(AJ$6,BECO_Datos!$HP$3:$LT$85,BECO_Datos!$A17,FALSE),0))*AJ$2</f>
        <v>0</v>
      </c>
      <c r="AL18" s="18" t="e">
        <f>(HLOOKUP(AL$6,BECO_Datos!$D$3:$HN$85,BECO_Datos!$A17,FALSE)+IFERROR(HLOOKUP(AL$6,BECO_Datos!$HP$3:$LT$85,BECO_Datos!$A17,FALSE),0))*AL$2</f>
        <v>#N/A</v>
      </c>
      <c r="AM18" s="18" t="e">
        <f>(HLOOKUP(AM$6,BECO_Datos!$D$3:$HN$85,BECO_Datos!$A17,FALSE)+IFERROR(HLOOKUP(AM$6,BECO_Datos!$HP$3:$LT$85,BECO_Datos!$A17,FALSE),0))*AM$2</f>
        <v>#N/A</v>
      </c>
      <c r="AN18" s="18" t="e">
        <f>(HLOOKUP(AN$6,BECO_Datos!$D$3:$HN$85,BECO_Datos!$A17,FALSE)+IFERROR(HLOOKUP(AN$6,BECO_Datos!$HP$3:$LT$85,BECO_Datos!$A17,FALSE),0))*AN$2</f>
        <v>#N/A</v>
      </c>
      <c r="AO18" s="18" t="e">
        <f>(HLOOKUP(AO$6,BECO_Datos!$D$3:$HN$85,BECO_Datos!$A17,FALSE)+IFERROR(HLOOKUP(AO$6,BECO_Datos!$HP$3:$LT$85,BECO_Datos!$A17,FALSE),0))*AO$2</f>
        <v>#N/A</v>
      </c>
      <c r="AP18" s="18" t="e">
        <f>(HLOOKUP(AP$6,BECO_Datos!$D$3:$HN$85,BECO_Datos!$A17,FALSE)+IFERROR(HLOOKUP(AP$6,BECO_Datos!$HP$3:$LT$85,BECO_Datos!$A17,FALSE),0))*AP$2</f>
        <v>#N/A</v>
      </c>
      <c r="AQ18" s="18" t="e">
        <f>(HLOOKUP(AQ$6,BECO_Datos!$D$3:$HN$85,BECO_Datos!$A17,FALSE)+IFERROR(HLOOKUP(AQ$6,BECO_Datos!$HP$3:$LT$85,BECO_Datos!$A17,FALSE),0))*AQ$2</f>
        <v>#N/A</v>
      </c>
      <c r="AR18" s="18">
        <f>(HLOOKUP(AR$6,BECO_Datos!$D$3:$HN$85,BECO_Datos!$A17,FALSE)+IFERROR(HLOOKUP(AR$6,BECO_Datos!$HP$3:$LT$85,BECO_Datos!$A17,FALSE),0))*AR$2</f>
        <v>-515.83237015097984</v>
      </c>
      <c r="AS18" s="18">
        <f>(HLOOKUP(AS$6,BECO_Datos!$D$3:$HN$85,BECO_Datos!$A17,FALSE)+IFERROR(HLOOKUP(AS$6,BECO_Datos!$HP$3:$LT$85,BECO_Datos!$A17,FALSE),0))*AS$2</f>
        <v>-738.70124443303393</v>
      </c>
      <c r="AT18" s="18">
        <f>(HLOOKUP(AT$6,BECO_Datos!$D$3:$HN$85,BECO_Datos!$A17,FALSE)+IFERROR(HLOOKUP(AT$6,BECO_Datos!$HP$3:$LT$85,BECO_Datos!$A17,FALSE),0))*AT$2</f>
        <v>-466.57907468359372</v>
      </c>
      <c r="AU18" s="18">
        <f>(HLOOKUP(AU$6,BECO_Datos!$D$3:$HN$85,BECO_Datos!$A17,FALSE)+IFERROR(HLOOKUP(AU$6,BECO_Datos!$HP$3:$LT$85,BECO_Datos!$A17,FALSE),0))*AU$2</f>
        <v>-83.710769464815229</v>
      </c>
      <c r="AV18" s="18">
        <f>(HLOOKUP(AV$6,BECO_Datos!$D$3:$HN$85,BECO_Datos!$A17,FALSE)+IFERROR(HLOOKUP(AV$6,BECO_Datos!$HP$3:$LT$85,BECO_Datos!$A17,FALSE),0))*AV$2</f>
        <v>-85.803114917870019</v>
      </c>
      <c r="AW18" s="18">
        <f>(HLOOKUP(AW$6,BECO_Datos!$D$3:$HN$85,BECO_Datos!$A17,FALSE)+IFERROR(HLOOKUP(AW$6,BECO_Datos!$HP$3:$LT$85,BECO_Datos!$A17,FALSE),0))*AW$2</f>
        <v>-131.8863164116969</v>
      </c>
      <c r="AX18" s="18">
        <f>(HLOOKUP(AX$6,BECO_Datos!$D$3:$HN$85,BECO_Datos!$A17,FALSE)+IFERROR(HLOOKUP(AX$6,BECO_Datos!$HP$3:$LT$85,BECO_Datos!$A17,FALSE),0))*AX$2</f>
        <v>-243.10376189942119</v>
      </c>
      <c r="AY18" s="18">
        <f>(HLOOKUP(AY$6,BECO_Datos!$D$3:$HN$85,BECO_Datos!$A17,FALSE)+IFERROR(HLOOKUP(AY$6,BECO_Datos!$HP$3:$LT$85,BECO_Datos!$A17,FALSE),0))*AY$2</f>
        <v>-211.23960135068737</v>
      </c>
      <c r="AZ18" s="18">
        <f>(HLOOKUP(AZ$6,BECO_Datos!$D$3:$HN$85,BECO_Datos!$A17,FALSE)+IFERROR(HLOOKUP(AZ$6,BECO_Datos!$HP$3:$LT$85,BECO_Datos!$A17,FALSE),0))*AZ$2</f>
        <v>-180.01372912116244</v>
      </c>
      <c r="BA18" s="18">
        <f>(HLOOKUP(BA$6,BECO_Datos!$D$3:$HN$85,BECO_Datos!$A17,FALSE)+IFERROR(HLOOKUP(BA$6,BECO_Datos!$HP$3:$LT$85,BECO_Datos!$A17,FALSE),0))*BA$2</f>
        <v>-83.588052852328062</v>
      </c>
      <c r="BC18" s="18" t="e">
        <f>(HLOOKUP(BC$6,BECO_Datos!$D$3:$HN$85,BECO_Datos!$A17,FALSE)+IFERROR(HLOOKUP(BC$6,BECO_Datos!$HP$3:$LT$85,BECO_Datos!$A17,FALSE),0))*BC$2</f>
        <v>#N/A</v>
      </c>
      <c r="BD18" s="18" t="e">
        <f>(HLOOKUP(BD$6,BECO_Datos!$D$3:$HN$85,BECO_Datos!$A17,FALSE)+IFERROR(HLOOKUP(BD$6,BECO_Datos!$HP$3:$LT$85,BECO_Datos!$A17,FALSE),0))*BD$2</f>
        <v>#N/A</v>
      </c>
      <c r="BE18" s="18" t="e">
        <f>(HLOOKUP(BE$6,BECO_Datos!$D$3:$HN$85,BECO_Datos!$A17,FALSE)+IFERROR(HLOOKUP(BE$6,BECO_Datos!$HP$3:$LT$85,BECO_Datos!$A17,FALSE),0))*BE$2</f>
        <v>#N/A</v>
      </c>
      <c r="BF18" s="18" t="e">
        <f>(HLOOKUP(BF$6,BECO_Datos!$D$3:$HN$85,BECO_Datos!$A17,FALSE)+IFERROR(HLOOKUP(BF$6,BECO_Datos!$HP$3:$LT$85,BECO_Datos!$A17,FALSE),0))*BF$2</f>
        <v>#N/A</v>
      </c>
      <c r="BG18" s="18" t="e">
        <f>(HLOOKUP(BG$6,BECO_Datos!$D$3:$HN$85,BECO_Datos!$A17,FALSE)+IFERROR(HLOOKUP(BG$6,BECO_Datos!$HP$3:$LT$85,BECO_Datos!$A17,FALSE),0))*BG$2</f>
        <v>#N/A</v>
      </c>
      <c r="BH18" s="18" t="e">
        <f>(HLOOKUP(BH$6,BECO_Datos!$D$3:$HN$85,BECO_Datos!$A17,FALSE)+IFERROR(HLOOKUP(BH$6,BECO_Datos!$HP$3:$LT$85,BECO_Datos!$A17,FALSE),0))*BH$2</f>
        <v>#N/A</v>
      </c>
      <c r="BI18" s="18">
        <f>(HLOOKUP(BI$6,BECO_Datos!$D$3:$HN$85,BECO_Datos!$A17,FALSE)+IFERROR(HLOOKUP(BI$6,BECO_Datos!$HP$3:$LT$85,BECO_Datos!$A17,FALSE),0))*BI$2</f>
        <v>0</v>
      </c>
      <c r="BJ18" s="18">
        <f>(HLOOKUP(BJ$6,BECO_Datos!$D$3:$HN$85,BECO_Datos!$A17,FALSE)+IFERROR(HLOOKUP(BJ$6,BECO_Datos!$HP$3:$LT$85,BECO_Datos!$A17,FALSE),0))*BJ$2</f>
        <v>0</v>
      </c>
      <c r="BK18" s="18">
        <f>(HLOOKUP(BK$6,BECO_Datos!$D$3:$HN$85,BECO_Datos!$A17,FALSE)+IFERROR(HLOOKUP(BK$6,BECO_Datos!$HP$3:$LT$85,BECO_Datos!$A17,FALSE),0))*BK$2</f>
        <v>0</v>
      </c>
      <c r="BL18" s="18">
        <f>(HLOOKUP(BL$6,BECO_Datos!$D$3:$HN$85,BECO_Datos!$A17,FALSE)+IFERROR(HLOOKUP(BL$6,BECO_Datos!$HP$3:$LT$85,BECO_Datos!$A17,FALSE),0))*BL$2</f>
        <v>0</v>
      </c>
      <c r="BM18" s="18">
        <f>(HLOOKUP(BM$6,BECO_Datos!$D$3:$HN$85,BECO_Datos!$A17,FALSE)+IFERROR(HLOOKUP(BM$6,BECO_Datos!$HP$3:$LT$85,BECO_Datos!$A17,FALSE),0))*BM$2</f>
        <v>0</v>
      </c>
      <c r="BN18" s="18">
        <f>(HLOOKUP(BN$6,BECO_Datos!$D$3:$HN$85,BECO_Datos!$A17,FALSE)+IFERROR(HLOOKUP(BN$6,BECO_Datos!$HP$3:$LT$85,BECO_Datos!$A17,FALSE),0))*BN$2</f>
        <v>0</v>
      </c>
      <c r="BO18" s="18">
        <f>(HLOOKUP(BO$6,BECO_Datos!$D$3:$HN$85,BECO_Datos!$A17,FALSE)+IFERROR(HLOOKUP(BO$6,BECO_Datos!$HP$3:$LT$85,BECO_Datos!$A17,FALSE),0))*BO$2</f>
        <v>0</v>
      </c>
      <c r="BP18" s="18">
        <f>(HLOOKUP(BP$6,BECO_Datos!$D$3:$HN$85,BECO_Datos!$A17,FALSE)+IFERROR(HLOOKUP(BP$6,BECO_Datos!$HP$3:$LT$85,BECO_Datos!$A17,FALSE),0))*BP$2</f>
        <v>0</v>
      </c>
      <c r="BQ18" s="18">
        <f>(HLOOKUP(BQ$6,BECO_Datos!$D$3:$HN$85,BECO_Datos!$A17,FALSE)+IFERROR(HLOOKUP(BQ$6,BECO_Datos!$HP$3:$LT$85,BECO_Datos!$A17,FALSE),0))*BQ$2</f>
        <v>0</v>
      </c>
      <c r="BR18" s="18">
        <f>(HLOOKUP(BR$6,BECO_Datos!$D$3:$HN$85,BECO_Datos!$A17,FALSE)+IFERROR(HLOOKUP(BR$6,BECO_Datos!$HP$3:$LT$85,BECO_Datos!$A17,FALSE),0))*BR$2</f>
        <v>0</v>
      </c>
      <c r="BT18" s="18" t="e">
        <f>(HLOOKUP(BT$6,BECO_Datos!$D$3:$HN$85,BECO_Datos!$A17,FALSE)+IFERROR(HLOOKUP(BT$6,BECO_Datos!$HP$3:$LT$85,BECO_Datos!$A17,FALSE),0))*BT$2</f>
        <v>#N/A</v>
      </c>
      <c r="BU18" s="18" t="e">
        <f>(HLOOKUP(BU$6,BECO_Datos!$D$3:$HN$85,BECO_Datos!$A17,FALSE)+IFERROR(HLOOKUP(BU$6,BECO_Datos!$HP$3:$LT$85,BECO_Datos!$A17,FALSE),0))*BU$2</f>
        <v>#N/A</v>
      </c>
      <c r="BV18" s="18" t="e">
        <f>(HLOOKUP(BV$6,BECO_Datos!$D$3:$HN$85,BECO_Datos!$A17,FALSE)+IFERROR(HLOOKUP(BV$6,BECO_Datos!$HP$3:$LT$85,BECO_Datos!$A17,FALSE),0))*BV$2</f>
        <v>#N/A</v>
      </c>
      <c r="BW18" s="18" t="e">
        <f>(HLOOKUP(BW$6,BECO_Datos!$D$3:$HN$85,BECO_Datos!$A17,FALSE)+IFERROR(HLOOKUP(BW$6,BECO_Datos!$HP$3:$LT$85,BECO_Datos!$A17,FALSE),0))*BW$2</f>
        <v>#N/A</v>
      </c>
      <c r="BX18" s="18" t="e">
        <f>(HLOOKUP(BX$6,BECO_Datos!$D$3:$HN$85,BECO_Datos!$A17,FALSE)+IFERROR(HLOOKUP(BX$6,BECO_Datos!$HP$3:$LT$85,BECO_Datos!$A17,FALSE),0))*BX$2</f>
        <v>#N/A</v>
      </c>
      <c r="BY18" s="18" t="e">
        <f>(HLOOKUP(BY$6,BECO_Datos!$D$3:$HN$85,BECO_Datos!$A17,FALSE)+IFERROR(HLOOKUP(BY$6,BECO_Datos!$HP$3:$LT$85,BECO_Datos!$A17,FALSE),0))*BY$2</f>
        <v>#N/A</v>
      </c>
      <c r="BZ18" s="18">
        <f>(HLOOKUP(BZ$6,BECO_Datos!$D$3:$HN$85,BECO_Datos!$A17,FALSE)+IFERROR(HLOOKUP(BZ$6,BECO_Datos!$HP$3:$LT$85,BECO_Datos!$A17,FALSE),0))*BZ$2</f>
        <v>0</v>
      </c>
      <c r="CA18" s="18">
        <f>(HLOOKUP(CA$6,BECO_Datos!$D$3:$HN$85,BECO_Datos!$A17,FALSE)+IFERROR(HLOOKUP(CA$6,BECO_Datos!$HP$3:$LT$85,BECO_Datos!$A17,FALSE),0))*CA$2</f>
        <v>0</v>
      </c>
      <c r="CB18" s="18">
        <f>(HLOOKUP(CB$6,BECO_Datos!$D$3:$HN$85,BECO_Datos!$A17,FALSE)+IFERROR(HLOOKUP(CB$6,BECO_Datos!$HP$3:$LT$85,BECO_Datos!$A17,FALSE),0))*CB$2</f>
        <v>0</v>
      </c>
      <c r="CC18" s="18">
        <f>(HLOOKUP(CC$6,BECO_Datos!$D$3:$HN$85,BECO_Datos!$A17,FALSE)+IFERROR(HLOOKUP(CC$6,BECO_Datos!$HP$3:$LT$85,BECO_Datos!$A17,FALSE),0))*CC$2</f>
        <v>0</v>
      </c>
      <c r="CD18" s="18">
        <f>(HLOOKUP(CD$6,BECO_Datos!$D$3:$HN$85,BECO_Datos!$A17,FALSE)+IFERROR(HLOOKUP(CD$6,BECO_Datos!$HP$3:$LT$85,BECO_Datos!$A17,FALSE),0))*CD$2</f>
        <v>0</v>
      </c>
      <c r="CE18" s="18">
        <f>(HLOOKUP(CE$6,BECO_Datos!$D$3:$HN$85,BECO_Datos!$A17,FALSE)+IFERROR(HLOOKUP(CE$6,BECO_Datos!$HP$3:$LT$85,BECO_Datos!$A17,FALSE),0))*CE$2</f>
        <v>0</v>
      </c>
      <c r="CF18" s="18">
        <f>(HLOOKUP(CF$6,BECO_Datos!$D$3:$HN$85,BECO_Datos!$A17,FALSE)+IFERROR(HLOOKUP(CF$6,BECO_Datos!$HP$3:$LT$85,BECO_Datos!$A17,FALSE),0))*CF$2</f>
        <v>0</v>
      </c>
      <c r="CG18" s="18">
        <f>(HLOOKUP(CG$6,BECO_Datos!$D$3:$HN$85,BECO_Datos!$A17,FALSE)+IFERROR(HLOOKUP(CG$6,BECO_Datos!$HP$3:$LT$85,BECO_Datos!$A17,FALSE),0))*CG$2</f>
        <v>0</v>
      </c>
      <c r="CH18" s="18">
        <f>(HLOOKUP(CH$6,BECO_Datos!$D$3:$HN$85,BECO_Datos!$A17,FALSE)+IFERROR(HLOOKUP(CH$6,BECO_Datos!$HP$3:$LT$85,BECO_Datos!$A17,FALSE),0))*CH$2</f>
        <v>0</v>
      </c>
      <c r="CI18" s="18">
        <f>(HLOOKUP(CI$6,BECO_Datos!$D$3:$HN$85,BECO_Datos!$A17,FALSE)+IFERROR(HLOOKUP(CI$6,BECO_Datos!$HP$3:$LT$85,BECO_Datos!$A17,FALSE),0))*CI$2</f>
        <v>0</v>
      </c>
      <c r="CK18" s="18" t="e">
        <f>(HLOOKUP(CK$6,BECO_Datos!$D$3:$HN$85,BECO_Datos!$A17,FALSE)+IFERROR(HLOOKUP(CK$6,BECO_Datos!$HP$3:$LT$85,BECO_Datos!$A17,FALSE),0))*CK$2</f>
        <v>#N/A</v>
      </c>
      <c r="CL18" s="18" t="e">
        <f>(HLOOKUP(CL$6,BECO_Datos!$D$3:$HN$85,BECO_Datos!$A17,FALSE)+IFERROR(HLOOKUP(CL$6,BECO_Datos!$HP$3:$LT$85,BECO_Datos!$A17,FALSE),0))*CL$2</f>
        <v>#N/A</v>
      </c>
      <c r="CM18" s="18" t="e">
        <f>(HLOOKUP(CM$6,BECO_Datos!$D$3:$HN$85,BECO_Datos!$A17,FALSE)+IFERROR(HLOOKUP(CM$6,BECO_Datos!$HP$3:$LT$85,BECO_Datos!$A17,FALSE),0))*CM$2</f>
        <v>#N/A</v>
      </c>
      <c r="CN18" s="18" t="e">
        <f>(HLOOKUP(CN$6,BECO_Datos!$D$3:$HN$85,BECO_Datos!$A17,FALSE)+IFERROR(HLOOKUP(CN$6,BECO_Datos!$HP$3:$LT$85,BECO_Datos!$A17,FALSE),0))*CN$2</f>
        <v>#N/A</v>
      </c>
      <c r="CO18" s="18" t="e">
        <f>(HLOOKUP(CO$6,BECO_Datos!$D$3:$HN$85,BECO_Datos!$A17,FALSE)+IFERROR(HLOOKUP(CO$6,BECO_Datos!$HP$3:$LT$85,BECO_Datos!$A17,FALSE),0))*CO$2</f>
        <v>#N/A</v>
      </c>
      <c r="CP18" s="18" t="e">
        <f>(HLOOKUP(CP$6,BECO_Datos!$D$3:$HN$85,BECO_Datos!$A17,FALSE)+IFERROR(HLOOKUP(CP$6,BECO_Datos!$HP$3:$LT$85,BECO_Datos!$A17,FALSE),0))*CP$2</f>
        <v>#N/A</v>
      </c>
      <c r="CQ18" s="18">
        <f>(HLOOKUP(CQ$6,BECO_Datos!$D$3:$HN$85,BECO_Datos!$A17,FALSE)+IFERROR(HLOOKUP(CQ$6,BECO_Datos!$HP$3:$LT$85,BECO_Datos!$A17,FALSE),0))*CQ$2</f>
        <v>0</v>
      </c>
      <c r="CR18" s="18">
        <f>(HLOOKUP(CR$6,BECO_Datos!$D$3:$HN$85,BECO_Datos!$A17,FALSE)+IFERROR(HLOOKUP(CR$6,BECO_Datos!$HP$3:$LT$85,BECO_Datos!$A17,FALSE),0))*CR$2</f>
        <v>0</v>
      </c>
      <c r="CS18" s="18">
        <f>(HLOOKUP(CS$6,BECO_Datos!$D$3:$HN$85,BECO_Datos!$A17,FALSE)+IFERROR(HLOOKUP(CS$6,BECO_Datos!$HP$3:$LT$85,BECO_Datos!$A17,FALSE),0))*CS$2</f>
        <v>0</v>
      </c>
      <c r="CT18" s="18">
        <f>(HLOOKUP(CT$6,BECO_Datos!$D$3:$HN$85,BECO_Datos!$A17,FALSE)+IFERROR(HLOOKUP(CT$6,BECO_Datos!$HP$3:$LT$85,BECO_Datos!$A17,FALSE),0))*CT$2</f>
        <v>0</v>
      </c>
      <c r="CU18" s="18">
        <f>(HLOOKUP(CU$6,BECO_Datos!$D$3:$HN$85,BECO_Datos!$A17,FALSE)+IFERROR(HLOOKUP(CU$6,BECO_Datos!$HP$3:$LT$85,BECO_Datos!$A17,FALSE),0))*CU$2</f>
        <v>0</v>
      </c>
      <c r="CV18" s="18">
        <f>(HLOOKUP(CV$6,BECO_Datos!$D$3:$HN$85,BECO_Datos!$A17,FALSE)+IFERROR(HLOOKUP(CV$6,BECO_Datos!$HP$3:$LT$85,BECO_Datos!$A17,FALSE),0))*CV$2</f>
        <v>0</v>
      </c>
      <c r="CW18" s="18">
        <f>(HLOOKUP(CW$6,BECO_Datos!$D$3:$HN$85,BECO_Datos!$A17,FALSE)+IFERROR(HLOOKUP(CW$6,BECO_Datos!$HP$3:$LT$85,BECO_Datos!$A17,FALSE),0))*CW$2</f>
        <v>0</v>
      </c>
      <c r="CX18" s="18">
        <f>(HLOOKUP(CX$6,BECO_Datos!$D$3:$HN$85,BECO_Datos!$A17,FALSE)+IFERROR(HLOOKUP(CX$6,BECO_Datos!$HP$3:$LT$85,BECO_Datos!$A17,FALSE),0))*CX$2</f>
        <v>0</v>
      </c>
      <c r="CY18" s="18">
        <f>(HLOOKUP(CY$6,BECO_Datos!$D$3:$HN$85,BECO_Datos!$A17,FALSE)+IFERROR(HLOOKUP(CY$6,BECO_Datos!$HP$3:$LT$85,BECO_Datos!$A17,FALSE),0))*CY$2</f>
        <v>0</v>
      </c>
      <c r="CZ18" s="18">
        <f>(HLOOKUP(CZ$6,BECO_Datos!$D$3:$HN$85,BECO_Datos!$A17,FALSE)+IFERROR(HLOOKUP(CZ$6,BECO_Datos!$HP$3:$LT$85,BECO_Datos!$A17,FALSE),0))*CZ$2</f>
        <v>0</v>
      </c>
      <c r="DB18" s="18" t="e">
        <f>(HLOOKUP(DB$6,BECO_Datos!$D$3:$HN$85,BECO_Datos!$A17,FALSE)+IFERROR(HLOOKUP(DB$6,BECO_Datos!$HP$3:$LT$85,BECO_Datos!$A17,FALSE),0))*DB$2</f>
        <v>#N/A</v>
      </c>
      <c r="DC18" s="18" t="e">
        <f>(HLOOKUP(DC$6,BECO_Datos!$D$3:$HN$85,BECO_Datos!$A17,FALSE)+IFERROR(HLOOKUP(DC$6,BECO_Datos!$HP$3:$LT$85,BECO_Datos!$A17,FALSE),0))*DC$2</f>
        <v>#N/A</v>
      </c>
      <c r="DD18" s="18" t="e">
        <f>(HLOOKUP(DD$6,BECO_Datos!$D$3:$HN$85,BECO_Datos!$A17,FALSE)+IFERROR(HLOOKUP(DD$6,BECO_Datos!$HP$3:$LT$85,BECO_Datos!$A17,FALSE),0))*DD$2</f>
        <v>#N/A</v>
      </c>
      <c r="DE18" s="18" t="e">
        <f>(HLOOKUP(DE$6,BECO_Datos!$D$3:$HN$85,BECO_Datos!$A17,FALSE)+IFERROR(HLOOKUP(DE$6,BECO_Datos!$HP$3:$LT$85,BECO_Datos!$A17,FALSE),0))*DE$2</f>
        <v>#N/A</v>
      </c>
      <c r="DF18" s="18" t="e">
        <f>(HLOOKUP(DF$6,BECO_Datos!$D$3:$HN$85,BECO_Datos!$A17,FALSE)+IFERROR(HLOOKUP(DF$6,BECO_Datos!$HP$3:$LT$85,BECO_Datos!$A17,FALSE),0))*DF$2</f>
        <v>#N/A</v>
      </c>
      <c r="DG18" s="18" t="e">
        <f>(HLOOKUP(DG$6,BECO_Datos!$D$3:$HN$85,BECO_Datos!$A17,FALSE)+IFERROR(HLOOKUP(DG$6,BECO_Datos!$HP$3:$LT$85,BECO_Datos!$A17,FALSE),0))*DG$2</f>
        <v>#N/A</v>
      </c>
      <c r="DH18" s="18">
        <f>(HLOOKUP(DH$6,BECO_Datos!$D$3:$HN$85,BECO_Datos!$A17,FALSE)+IFERROR(HLOOKUP(DH$6,BECO_Datos!$HP$3:$LT$85,BECO_Datos!$A17,FALSE),0))*DH$2</f>
        <v>0</v>
      </c>
      <c r="DI18" s="18">
        <f>(HLOOKUP(DI$6,BECO_Datos!$D$3:$HN$85,BECO_Datos!$A17,FALSE)+IFERROR(HLOOKUP(DI$6,BECO_Datos!$HP$3:$LT$85,BECO_Datos!$A17,FALSE),0))*DI$2</f>
        <v>0</v>
      </c>
      <c r="DJ18" s="18">
        <f>(HLOOKUP(DJ$6,BECO_Datos!$D$3:$HN$85,BECO_Datos!$A17,FALSE)+IFERROR(HLOOKUP(DJ$6,BECO_Datos!$HP$3:$LT$85,BECO_Datos!$A17,FALSE),0))*DJ$2</f>
        <v>0</v>
      </c>
      <c r="DK18" s="18">
        <f>(HLOOKUP(DK$6,BECO_Datos!$D$3:$HN$85,BECO_Datos!$A17,FALSE)+IFERROR(HLOOKUP(DK$6,BECO_Datos!$HP$3:$LT$85,BECO_Datos!$A17,FALSE),0))*DK$2</f>
        <v>0</v>
      </c>
      <c r="DL18" s="18">
        <f>(HLOOKUP(DL$6,BECO_Datos!$D$3:$HN$85,BECO_Datos!$A17,FALSE)+IFERROR(HLOOKUP(DL$6,BECO_Datos!$HP$3:$LT$85,BECO_Datos!$A17,FALSE),0))*DL$2</f>
        <v>0</v>
      </c>
      <c r="DM18" s="18">
        <f>(HLOOKUP(DM$6,BECO_Datos!$D$3:$HN$85,BECO_Datos!$A17,FALSE)+IFERROR(HLOOKUP(DM$6,BECO_Datos!$HP$3:$LT$85,BECO_Datos!$A17,FALSE),0))*DM$2</f>
        <v>0</v>
      </c>
      <c r="DN18" s="18">
        <f>(HLOOKUP(DN$6,BECO_Datos!$D$3:$HN$85,BECO_Datos!$A17,FALSE)+IFERROR(HLOOKUP(DN$6,BECO_Datos!$HP$3:$LT$85,BECO_Datos!$A17,FALSE),0))*DN$2</f>
        <v>0</v>
      </c>
      <c r="DO18" s="18">
        <f>(HLOOKUP(DO$6,BECO_Datos!$D$3:$HN$85,BECO_Datos!$A17,FALSE)+IFERROR(HLOOKUP(DO$6,BECO_Datos!$HP$3:$LT$85,BECO_Datos!$A17,FALSE),0))*DO$2</f>
        <v>0</v>
      </c>
      <c r="DP18" s="18">
        <f>(HLOOKUP(DP$6,BECO_Datos!$D$3:$HN$85,BECO_Datos!$A17,FALSE)+IFERROR(HLOOKUP(DP$6,BECO_Datos!$HP$3:$LT$85,BECO_Datos!$A17,FALSE),0))*DP$2</f>
        <v>0</v>
      </c>
      <c r="DQ18" s="18">
        <f>(HLOOKUP(DQ$6,BECO_Datos!$D$3:$HN$85,BECO_Datos!$A17,FALSE)+IFERROR(HLOOKUP(DQ$6,BECO_Datos!$HP$3:$LT$85,BECO_Datos!$A17,FALSE),0))*DQ$2</f>
        <v>0</v>
      </c>
      <c r="DS18" s="18" t="e">
        <f>(HLOOKUP(DS$6,BECO_Datos!$D$3:$HN$85,BECO_Datos!$A17,FALSE)+IFERROR(HLOOKUP(DS$6,BECO_Datos!$HP$3:$LT$85,BECO_Datos!$A17,FALSE),0))*DS$2</f>
        <v>#N/A</v>
      </c>
      <c r="DT18" s="18" t="e">
        <f>(HLOOKUP(DT$6,BECO_Datos!$D$3:$HN$85,BECO_Datos!$A17,FALSE)+IFERROR(HLOOKUP(DT$6,BECO_Datos!$HP$3:$LT$85,BECO_Datos!$A17,FALSE),0))*DT$2</f>
        <v>#N/A</v>
      </c>
      <c r="DU18" s="18" t="e">
        <f>(HLOOKUP(DU$6,BECO_Datos!$D$3:$HN$85,BECO_Datos!$A17,FALSE)+IFERROR(HLOOKUP(DU$6,BECO_Datos!$HP$3:$LT$85,BECO_Datos!$A17,FALSE),0))*DU$2</f>
        <v>#N/A</v>
      </c>
      <c r="DV18" s="18" t="e">
        <f>(HLOOKUP(DV$6,BECO_Datos!$D$3:$HN$85,BECO_Datos!$A17,FALSE)+IFERROR(HLOOKUP(DV$6,BECO_Datos!$HP$3:$LT$85,BECO_Datos!$A17,FALSE),0))*DV$2</f>
        <v>#N/A</v>
      </c>
      <c r="DW18" s="18" t="e">
        <f>(HLOOKUP(DW$6,BECO_Datos!$D$3:$HN$85,BECO_Datos!$A17,FALSE)+IFERROR(HLOOKUP(DW$6,BECO_Datos!$HP$3:$LT$85,BECO_Datos!$A17,FALSE),0))*DW$2</f>
        <v>#N/A</v>
      </c>
      <c r="DX18" s="18" t="e">
        <f>(HLOOKUP(DX$6,BECO_Datos!$D$3:$HN$85,BECO_Datos!$A17,FALSE)+IFERROR(HLOOKUP(DX$6,BECO_Datos!$HP$3:$LT$85,BECO_Datos!$A17,FALSE),0))*DX$2</f>
        <v>#N/A</v>
      </c>
      <c r="DY18" s="18">
        <f>(HLOOKUP(DY$6,BECO_Datos!$D$3:$HN$85,BECO_Datos!$A17,FALSE)+IFERROR(HLOOKUP(DY$6,BECO_Datos!$HP$3:$LT$85,BECO_Datos!$A17,FALSE),0))*DY$2</f>
        <v>0</v>
      </c>
      <c r="DZ18" s="18">
        <f>(HLOOKUP(DZ$6,BECO_Datos!$D$3:$HN$85,BECO_Datos!$A17,FALSE)+IFERROR(HLOOKUP(DZ$6,BECO_Datos!$HP$3:$LT$85,BECO_Datos!$A17,FALSE),0))*DZ$2</f>
        <v>0</v>
      </c>
      <c r="EA18" s="18">
        <f>(HLOOKUP(EA$6,BECO_Datos!$D$3:$HN$85,BECO_Datos!$A17,FALSE)+IFERROR(HLOOKUP(EA$6,BECO_Datos!$HP$3:$LT$85,BECO_Datos!$A17,FALSE),0))*EA$2</f>
        <v>0</v>
      </c>
      <c r="EB18" s="18">
        <f>(HLOOKUP(EB$6,BECO_Datos!$D$3:$HN$85,BECO_Datos!$A17,FALSE)+IFERROR(HLOOKUP(EB$6,BECO_Datos!$HP$3:$LT$85,BECO_Datos!$A17,FALSE),0))*EB$2</f>
        <v>0</v>
      </c>
      <c r="EC18" s="18">
        <f>(HLOOKUP(EC$6,BECO_Datos!$D$3:$HN$85,BECO_Datos!$A17,FALSE)+IFERROR(HLOOKUP(EC$6,BECO_Datos!$HP$3:$LT$85,BECO_Datos!$A17,FALSE),0))*EC$2</f>
        <v>0</v>
      </c>
      <c r="ED18" s="18">
        <f>(HLOOKUP(ED$6,BECO_Datos!$D$3:$HN$85,BECO_Datos!$A17,FALSE)+IFERROR(HLOOKUP(ED$6,BECO_Datos!$HP$3:$LT$85,BECO_Datos!$A17,FALSE),0))*ED$2</f>
        <v>0</v>
      </c>
      <c r="EE18" s="18">
        <f>(HLOOKUP(EE$6,BECO_Datos!$D$3:$HN$85,BECO_Datos!$A17,FALSE)+IFERROR(HLOOKUP(EE$6,BECO_Datos!$HP$3:$LT$85,BECO_Datos!$A17,FALSE),0))*EE$2</f>
        <v>0</v>
      </c>
      <c r="EF18" s="18">
        <f>(HLOOKUP(EF$6,BECO_Datos!$D$3:$HN$85,BECO_Datos!$A17,FALSE)+IFERROR(HLOOKUP(EF$6,BECO_Datos!$HP$3:$LT$85,BECO_Datos!$A17,FALSE),0))*EF$2</f>
        <v>0</v>
      </c>
      <c r="EG18" s="18">
        <f>(HLOOKUP(EG$6,BECO_Datos!$D$3:$HN$85,BECO_Datos!$A17,FALSE)+IFERROR(HLOOKUP(EG$6,BECO_Datos!$HP$3:$LT$85,BECO_Datos!$A17,FALSE),0))*EG$2</f>
        <v>0</v>
      </c>
      <c r="EH18" s="18">
        <f>(HLOOKUP(EH$6,BECO_Datos!$D$3:$HN$85,BECO_Datos!$A17,FALSE)+IFERROR(HLOOKUP(EH$6,BECO_Datos!$HP$3:$LT$85,BECO_Datos!$A17,FALSE),0))*EH$2</f>
        <v>0</v>
      </c>
      <c r="EJ18" s="18" t="e">
        <f>(HLOOKUP(EJ$6,BECO_Datos!$D$3:$HN$85,BECO_Datos!$A17,FALSE)+IFERROR(HLOOKUP(EJ$6,BECO_Datos!$HP$3:$LT$85,BECO_Datos!$A17,FALSE),0))*EJ$2</f>
        <v>#N/A</v>
      </c>
      <c r="EK18" s="18" t="e">
        <f>(HLOOKUP(EK$6,BECO_Datos!$D$3:$HN$85,BECO_Datos!$A17,FALSE)+IFERROR(HLOOKUP(EK$6,BECO_Datos!$HP$3:$LT$85,BECO_Datos!$A17,FALSE),0))*EK$2</f>
        <v>#N/A</v>
      </c>
      <c r="EL18" s="18" t="e">
        <f>(HLOOKUP(EL$6,BECO_Datos!$D$3:$HN$85,BECO_Datos!$A17,FALSE)+IFERROR(HLOOKUP(EL$6,BECO_Datos!$HP$3:$LT$85,BECO_Datos!$A17,FALSE),0))*EL$2</f>
        <v>#N/A</v>
      </c>
      <c r="EM18" s="18" t="e">
        <f>(HLOOKUP(EM$6,BECO_Datos!$D$3:$HN$85,BECO_Datos!$A17,FALSE)+IFERROR(HLOOKUP(EM$6,BECO_Datos!$HP$3:$LT$85,BECO_Datos!$A17,FALSE),0))*EM$2</f>
        <v>#N/A</v>
      </c>
      <c r="EN18" s="18" t="e">
        <f>(HLOOKUP(EN$6,BECO_Datos!$D$3:$HN$85,BECO_Datos!$A17,FALSE)+IFERROR(HLOOKUP(EN$6,BECO_Datos!$HP$3:$LT$85,BECO_Datos!$A17,FALSE),0))*EN$2</f>
        <v>#N/A</v>
      </c>
      <c r="EO18" s="18" t="e">
        <f>(HLOOKUP(EO$6,BECO_Datos!$D$3:$HN$85,BECO_Datos!$A17,FALSE)+IFERROR(HLOOKUP(EO$6,BECO_Datos!$HP$3:$LT$85,BECO_Datos!$A17,FALSE),0))*EO$2</f>
        <v>#N/A</v>
      </c>
      <c r="EP18" s="18">
        <f>(HLOOKUP(EP$6,BECO_Datos!$D$3:$HN$85,BECO_Datos!$A17,FALSE)+IFERROR(HLOOKUP(EP$6,BECO_Datos!$HP$3:$LT$85,BECO_Datos!$A17,FALSE),0))*EP$2</f>
        <v>0</v>
      </c>
      <c r="EQ18" s="18">
        <f>(HLOOKUP(EQ$6,BECO_Datos!$D$3:$HN$85,BECO_Datos!$A17,FALSE)+IFERROR(HLOOKUP(EQ$6,BECO_Datos!$HP$3:$LT$85,BECO_Datos!$A17,FALSE),0))*EQ$2</f>
        <v>0</v>
      </c>
      <c r="ER18" s="18">
        <f>(HLOOKUP(ER$6,BECO_Datos!$D$3:$HN$85,BECO_Datos!$A17,FALSE)+IFERROR(HLOOKUP(ER$6,BECO_Datos!$HP$3:$LT$85,BECO_Datos!$A17,FALSE),0))*ER$2</f>
        <v>0</v>
      </c>
      <c r="ES18" s="18">
        <f>(HLOOKUP(ES$6,BECO_Datos!$D$3:$HN$85,BECO_Datos!$A17,FALSE)+IFERROR(HLOOKUP(ES$6,BECO_Datos!$HP$3:$LT$85,BECO_Datos!$A17,FALSE),0))*ES$2</f>
        <v>0</v>
      </c>
      <c r="ET18" s="18">
        <f>(HLOOKUP(ET$6,BECO_Datos!$D$3:$HN$85,BECO_Datos!$A17,FALSE)+IFERROR(HLOOKUP(ET$6,BECO_Datos!$HP$3:$LT$85,BECO_Datos!$A17,FALSE),0))*ET$2</f>
        <v>0</v>
      </c>
      <c r="EU18" s="18">
        <f>(HLOOKUP(EU$6,BECO_Datos!$D$3:$HN$85,BECO_Datos!$A17,FALSE)+IFERROR(HLOOKUP(EU$6,BECO_Datos!$HP$3:$LT$85,BECO_Datos!$A17,FALSE),0))*EU$2</f>
        <v>0</v>
      </c>
      <c r="EV18" s="18">
        <f>(HLOOKUP(EV$6,BECO_Datos!$D$3:$HN$85,BECO_Datos!$A17,FALSE)+IFERROR(HLOOKUP(EV$6,BECO_Datos!$HP$3:$LT$85,BECO_Datos!$A17,FALSE),0))*EV$2</f>
        <v>0</v>
      </c>
      <c r="EW18" s="18">
        <f>(HLOOKUP(EW$6,BECO_Datos!$D$3:$HN$85,BECO_Datos!$A17,FALSE)+IFERROR(HLOOKUP(EW$6,BECO_Datos!$HP$3:$LT$85,BECO_Datos!$A17,FALSE),0))*EW$2</f>
        <v>0</v>
      </c>
      <c r="EX18" s="18">
        <f>(HLOOKUP(EX$6,BECO_Datos!$D$3:$HN$85,BECO_Datos!$A17,FALSE)+IFERROR(HLOOKUP(EX$6,BECO_Datos!$HP$3:$LT$85,BECO_Datos!$A17,FALSE),0))*EX$2</f>
        <v>0</v>
      </c>
      <c r="EY18" s="18">
        <f>(HLOOKUP(EY$6,BECO_Datos!$D$3:$HN$85,BECO_Datos!$A17,FALSE)+IFERROR(HLOOKUP(EY$6,BECO_Datos!$HP$3:$LT$85,BECO_Datos!$A17,FALSE),0))*EY$2</f>
        <v>0</v>
      </c>
      <c r="FA18" s="18" t="e">
        <f>(HLOOKUP(FA$6,BECO_Datos!$D$3:$HN$85,BECO_Datos!$A17,FALSE)+IFERROR(HLOOKUP(FA$6,BECO_Datos!$HP$3:$LT$85,BECO_Datos!$A17,FALSE),0))*FA$2</f>
        <v>#N/A</v>
      </c>
      <c r="FB18" s="18" t="e">
        <f>(HLOOKUP(FB$6,BECO_Datos!$D$3:$HN$85,BECO_Datos!$A17,FALSE)+IFERROR(HLOOKUP(FB$6,BECO_Datos!$HP$3:$LT$85,BECO_Datos!$A17,FALSE),0))*FB$2</f>
        <v>#N/A</v>
      </c>
      <c r="FC18" s="18" t="e">
        <f>(HLOOKUP(FC$6,BECO_Datos!$D$3:$HN$85,BECO_Datos!$A17,FALSE)+IFERROR(HLOOKUP(FC$6,BECO_Datos!$HP$3:$LT$85,BECO_Datos!$A17,FALSE),0))*FC$2</f>
        <v>#N/A</v>
      </c>
      <c r="FD18" s="18" t="e">
        <f>(HLOOKUP(FD$6,BECO_Datos!$D$3:$HN$85,BECO_Datos!$A17,FALSE)+IFERROR(HLOOKUP(FD$6,BECO_Datos!$HP$3:$LT$85,BECO_Datos!$A17,FALSE),0))*FD$2</f>
        <v>#N/A</v>
      </c>
      <c r="FE18" s="18" t="e">
        <f>(HLOOKUP(FE$6,BECO_Datos!$D$3:$HN$85,BECO_Datos!$A17,FALSE)+IFERROR(HLOOKUP(FE$6,BECO_Datos!$HP$3:$LT$85,BECO_Datos!$A17,FALSE),0))*FE$2</f>
        <v>#N/A</v>
      </c>
      <c r="FF18" s="18" t="e">
        <f>(HLOOKUP(FF$6,BECO_Datos!$D$3:$HN$85,BECO_Datos!$A17,FALSE)+IFERROR(HLOOKUP(FF$6,BECO_Datos!$HP$3:$LT$85,BECO_Datos!$A17,FALSE),0))*FF$2</f>
        <v>#N/A</v>
      </c>
      <c r="FG18" s="18">
        <f>(HLOOKUP(FG$6,BECO_Datos!$D$3:$HN$85,BECO_Datos!$A17,FALSE)+IFERROR(HLOOKUP(FG$6,BECO_Datos!$HP$3:$LT$85,BECO_Datos!$A17,FALSE),0))*FG$2</f>
        <v>0</v>
      </c>
      <c r="FH18" s="18">
        <f>(HLOOKUP(FH$6,BECO_Datos!$D$3:$HN$85,BECO_Datos!$A17,FALSE)+IFERROR(HLOOKUP(FH$6,BECO_Datos!$HP$3:$LT$85,BECO_Datos!$A17,FALSE),0))*FH$2</f>
        <v>0</v>
      </c>
      <c r="FI18" s="18">
        <f>(HLOOKUP(FI$6,BECO_Datos!$D$3:$HN$85,BECO_Datos!$A17,FALSE)+IFERROR(HLOOKUP(FI$6,BECO_Datos!$HP$3:$LT$85,BECO_Datos!$A17,FALSE),0))*FI$2</f>
        <v>0</v>
      </c>
      <c r="FJ18" s="18">
        <f>(HLOOKUP(FJ$6,BECO_Datos!$D$3:$HN$85,BECO_Datos!$A17,FALSE)+IFERROR(HLOOKUP(FJ$6,BECO_Datos!$HP$3:$LT$85,BECO_Datos!$A17,FALSE),0))*FJ$2</f>
        <v>0</v>
      </c>
      <c r="FK18" s="18">
        <f>(HLOOKUP(FK$6,BECO_Datos!$D$3:$HN$85,BECO_Datos!$A17,FALSE)+IFERROR(HLOOKUP(FK$6,BECO_Datos!$HP$3:$LT$85,BECO_Datos!$A17,FALSE),0))*FK$2</f>
        <v>0</v>
      </c>
      <c r="FL18" s="18">
        <f>(HLOOKUP(FL$6,BECO_Datos!$D$3:$HN$85,BECO_Datos!$A17,FALSE)+IFERROR(HLOOKUP(FL$6,BECO_Datos!$HP$3:$LT$85,BECO_Datos!$A17,FALSE),0))*FL$2</f>
        <v>0</v>
      </c>
      <c r="FM18" s="18">
        <f>(HLOOKUP(FM$6,BECO_Datos!$D$3:$HN$85,BECO_Datos!$A17,FALSE)+IFERROR(HLOOKUP(FM$6,BECO_Datos!$HP$3:$LT$85,BECO_Datos!$A17,FALSE),0))*FM$2</f>
        <v>0</v>
      </c>
      <c r="FN18" s="18">
        <f>(HLOOKUP(FN$6,BECO_Datos!$D$3:$HN$85,BECO_Datos!$A17,FALSE)+IFERROR(HLOOKUP(FN$6,BECO_Datos!$HP$3:$LT$85,BECO_Datos!$A17,FALSE),0))*FN$2</f>
        <v>0</v>
      </c>
      <c r="FO18" s="18">
        <f>(HLOOKUP(FO$6,BECO_Datos!$D$3:$HN$85,BECO_Datos!$A17,FALSE)+IFERROR(HLOOKUP(FO$6,BECO_Datos!$HP$3:$LT$85,BECO_Datos!$A17,FALSE),0))*FO$2</f>
        <v>0</v>
      </c>
      <c r="FP18" s="18">
        <f>(HLOOKUP(FP$6,BECO_Datos!$D$3:$HN$85,BECO_Datos!$A17,FALSE)+IFERROR(HLOOKUP(FP$6,BECO_Datos!$HP$3:$LT$85,BECO_Datos!$A17,FALSE),0))*FP$2</f>
        <v>0</v>
      </c>
      <c r="FR18" s="18" t="e">
        <f>(HLOOKUP(FR$6,BECO_Datos!$D$3:$HN$85,BECO_Datos!$A17,FALSE)+IFERROR(HLOOKUP(FR$6,BECO_Datos!$HP$3:$LT$85,BECO_Datos!$A17,FALSE),0))*FR$2</f>
        <v>#N/A</v>
      </c>
      <c r="FS18" s="18" t="e">
        <f>(HLOOKUP(FS$6,BECO_Datos!$D$3:$HN$85,BECO_Datos!$A17,FALSE)+IFERROR(HLOOKUP(FS$6,BECO_Datos!$HP$3:$LT$85,BECO_Datos!$A17,FALSE),0))*FS$2</f>
        <v>#N/A</v>
      </c>
      <c r="FT18" s="18" t="e">
        <f>(HLOOKUP(FT$6,BECO_Datos!$D$3:$HN$85,BECO_Datos!$A17,FALSE)+IFERROR(HLOOKUP(FT$6,BECO_Datos!$HP$3:$LT$85,BECO_Datos!$A17,FALSE),0))*FT$2</f>
        <v>#N/A</v>
      </c>
      <c r="FU18" s="18" t="e">
        <f>(HLOOKUP(FU$6,BECO_Datos!$D$3:$HN$85,BECO_Datos!$A17,FALSE)+IFERROR(HLOOKUP(FU$6,BECO_Datos!$HP$3:$LT$85,BECO_Datos!$A17,FALSE),0))*FU$2</f>
        <v>#N/A</v>
      </c>
      <c r="FV18" s="18" t="e">
        <f>(HLOOKUP(FV$6,BECO_Datos!$D$3:$HN$85,BECO_Datos!$A17,FALSE)+IFERROR(HLOOKUP(FV$6,BECO_Datos!$HP$3:$LT$85,BECO_Datos!$A17,FALSE),0))*FV$2</f>
        <v>#N/A</v>
      </c>
      <c r="FW18" s="18" t="e">
        <f>(HLOOKUP(FW$6,BECO_Datos!$D$3:$HN$85,BECO_Datos!$A17,FALSE)+IFERROR(HLOOKUP(FW$6,BECO_Datos!$HP$3:$LT$85,BECO_Datos!$A17,FALSE),0))*FW$2</f>
        <v>#N/A</v>
      </c>
      <c r="FX18" s="18">
        <f>(HLOOKUP(FX$6,BECO_Datos!$D$3:$HN$85,BECO_Datos!$A17,FALSE)+IFERROR(HLOOKUP(FX$6,BECO_Datos!$HP$3:$LT$85,BECO_Datos!$A17,FALSE),0))*FX$2</f>
        <v>0</v>
      </c>
      <c r="FY18" s="18">
        <f>(HLOOKUP(FY$6,BECO_Datos!$D$3:$HN$85,BECO_Datos!$A17,FALSE)+IFERROR(HLOOKUP(FY$6,BECO_Datos!$HP$3:$LT$85,BECO_Datos!$A17,FALSE),0))*FY$2</f>
        <v>0</v>
      </c>
      <c r="FZ18" s="18">
        <f>(HLOOKUP(FZ$6,BECO_Datos!$D$3:$HN$85,BECO_Datos!$A17,FALSE)+IFERROR(HLOOKUP(FZ$6,BECO_Datos!$HP$3:$LT$85,BECO_Datos!$A17,FALSE),0))*FZ$2</f>
        <v>0</v>
      </c>
      <c r="GA18" s="18">
        <f>(HLOOKUP(GA$6,BECO_Datos!$D$3:$HN$85,BECO_Datos!$A17,FALSE)+IFERROR(HLOOKUP(GA$6,BECO_Datos!$HP$3:$LT$85,BECO_Datos!$A17,FALSE),0))*GA$2</f>
        <v>0</v>
      </c>
      <c r="GB18" s="18">
        <f>(HLOOKUP(GB$6,BECO_Datos!$D$3:$HN$85,BECO_Datos!$A17,FALSE)+IFERROR(HLOOKUP(GB$6,BECO_Datos!$HP$3:$LT$85,BECO_Datos!$A17,FALSE),0))*GB$2</f>
        <v>0</v>
      </c>
      <c r="GC18" s="18">
        <f>(HLOOKUP(GC$6,BECO_Datos!$D$3:$HN$85,BECO_Datos!$A17,FALSE)+IFERROR(HLOOKUP(GC$6,BECO_Datos!$HP$3:$LT$85,BECO_Datos!$A17,FALSE),0))*GC$2</f>
        <v>0</v>
      </c>
      <c r="GD18" s="18">
        <f>(HLOOKUP(GD$6,BECO_Datos!$D$3:$HN$85,BECO_Datos!$A17,FALSE)+IFERROR(HLOOKUP(GD$6,BECO_Datos!$HP$3:$LT$85,BECO_Datos!$A17,FALSE),0))*GD$2</f>
        <v>0</v>
      </c>
      <c r="GE18" s="18">
        <f>(HLOOKUP(GE$6,BECO_Datos!$D$3:$HN$85,BECO_Datos!$A17,FALSE)+IFERROR(HLOOKUP(GE$6,BECO_Datos!$HP$3:$LT$85,BECO_Datos!$A17,FALSE),0))*GE$2</f>
        <v>0</v>
      </c>
      <c r="GF18" s="18">
        <f>(HLOOKUP(GF$6,BECO_Datos!$D$3:$HN$85,BECO_Datos!$A17,FALSE)+IFERROR(HLOOKUP(GF$6,BECO_Datos!$HP$3:$LT$85,BECO_Datos!$A17,FALSE),0))*GF$2</f>
        <v>0</v>
      </c>
      <c r="GG18" s="18">
        <f>(HLOOKUP(GG$6,BECO_Datos!$D$3:$HN$85,BECO_Datos!$A17,FALSE)+IFERROR(HLOOKUP(GG$6,BECO_Datos!$HP$3:$LT$85,BECO_Datos!$A17,FALSE),0))*GG$2</f>
        <v>0</v>
      </c>
      <c r="GI18" s="18" t="e">
        <f>(HLOOKUP(GI$6,BECO_Datos!$D$3:$HN$85,BECO_Datos!$A17,FALSE)+IFERROR(HLOOKUP(GI$6,BECO_Datos!$HP$3:$LT$85,BECO_Datos!$A17,FALSE),0))*GI$2</f>
        <v>#N/A</v>
      </c>
      <c r="GJ18" s="18" t="e">
        <f>(HLOOKUP(GJ$6,BECO_Datos!$D$3:$HN$85,BECO_Datos!$A17,FALSE)+IFERROR(HLOOKUP(GJ$6,BECO_Datos!$HP$3:$LT$85,BECO_Datos!$A17,FALSE),0))*GJ$2</f>
        <v>#N/A</v>
      </c>
      <c r="GK18" s="18" t="e">
        <f>(HLOOKUP(GK$6,BECO_Datos!$D$3:$HN$85,BECO_Datos!$A17,FALSE)+IFERROR(HLOOKUP(GK$6,BECO_Datos!$HP$3:$LT$85,BECO_Datos!$A17,FALSE),0))*GK$2</f>
        <v>#N/A</v>
      </c>
      <c r="GL18" s="18" t="e">
        <f>(HLOOKUP(GL$6,BECO_Datos!$D$3:$HN$85,BECO_Datos!$A17,FALSE)+IFERROR(HLOOKUP(GL$6,BECO_Datos!$HP$3:$LT$85,BECO_Datos!$A17,FALSE),0))*GL$2</f>
        <v>#N/A</v>
      </c>
      <c r="GM18" s="18" t="e">
        <f>(HLOOKUP(GM$6,BECO_Datos!$D$3:$HN$85,BECO_Datos!$A17,FALSE)+IFERROR(HLOOKUP(GM$6,BECO_Datos!$HP$3:$LT$85,BECO_Datos!$A17,FALSE),0))*GM$2</f>
        <v>#N/A</v>
      </c>
      <c r="GN18" s="18" t="e">
        <f>(HLOOKUP(GN$6,BECO_Datos!$D$3:$HN$85,BECO_Datos!$A17,FALSE)+IFERROR(HLOOKUP(GN$6,BECO_Datos!$HP$3:$LT$85,BECO_Datos!$A17,FALSE),0))*GN$2</f>
        <v>#N/A</v>
      </c>
      <c r="GO18" s="18">
        <f>(HLOOKUP(GO$6,BECO_Datos!$D$3:$HN$85,BECO_Datos!$A17,FALSE)+IFERROR(HLOOKUP(GO$6,BECO_Datos!$HP$3:$LT$85,BECO_Datos!$A17,FALSE),0))*GO$2</f>
        <v>0</v>
      </c>
      <c r="GP18" s="18">
        <f>(HLOOKUP(GP$6,BECO_Datos!$D$3:$HN$85,BECO_Datos!$A17,FALSE)+IFERROR(HLOOKUP(GP$6,BECO_Datos!$HP$3:$LT$85,BECO_Datos!$A17,FALSE),0))*GP$2</f>
        <v>0</v>
      </c>
      <c r="GQ18" s="18">
        <f>(HLOOKUP(GQ$6,BECO_Datos!$D$3:$HN$85,BECO_Datos!$A17,FALSE)+IFERROR(HLOOKUP(GQ$6,BECO_Datos!$HP$3:$LT$85,BECO_Datos!$A17,FALSE),0))*GQ$2</f>
        <v>0</v>
      </c>
      <c r="GR18" s="18">
        <f>(HLOOKUP(GR$6,BECO_Datos!$D$3:$HN$85,BECO_Datos!$A17,FALSE)+IFERROR(HLOOKUP(GR$6,BECO_Datos!$HP$3:$LT$85,BECO_Datos!$A17,FALSE),0))*GR$2</f>
        <v>0</v>
      </c>
      <c r="GS18" s="18">
        <f>(HLOOKUP(GS$6,BECO_Datos!$D$3:$HN$85,BECO_Datos!$A17,FALSE)+IFERROR(HLOOKUP(GS$6,BECO_Datos!$HP$3:$LT$85,BECO_Datos!$A17,FALSE),0))*GS$2</f>
        <v>0</v>
      </c>
      <c r="GT18" s="18">
        <f>(HLOOKUP(GT$6,BECO_Datos!$D$3:$HN$85,BECO_Datos!$A17,FALSE)+IFERROR(HLOOKUP(GT$6,BECO_Datos!$HP$3:$LT$85,BECO_Datos!$A17,FALSE),0))*GT$2</f>
        <v>0</v>
      </c>
      <c r="GU18" s="18">
        <f>(HLOOKUP(GU$6,BECO_Datos!$D$3:$HN$85,BECO_Datos!$A17,FALSE)+IFERROR(HLOOKUP(GU$6,BECO_Datos!$HP$3:$LT$85,BECO_Datos!$A17,FALSE),0))*GU$2</f>
        <v>0</v>
      </c>
      <c r="GV18" s="18">
        <f>(HLOOKUP(GV$6,BECO_Datos!$D$3:$HN$85,BECO_Datos!$A17,FALSE)+IFERROR(HLOOKUP(GV$6,BECO_Datos!$HP$3:$LT$85,BECO_Datos!$A17,FALSE),0))*GV$2</f>
        <v>0</v>
      </c>
      <c r="GW18" s="18">
        <f>(HLOOKUP(GW$6,BECO_Datos!$D$3:$HN$85,BECO_Datos!$A17,FALSE)+IFERROR(HLOOKUP(GW$6,BECO_Datos!$HP$3:$LT$85,BECO_Datos!$A17,FALSE),0))*GW$2</f>
        <v>0</v>
      </c>
      <c r="GX18" s="18">
        <f>(HLOOKUP(GX$6,BECO_Datos!$D$3:$HN$85,BECO_Datos!$A17,FALSE)+IFERROR(HLOOKUP(GX$6,BECO_Datos!$HP$3:$LT$85,BECO_Datos!$A17,FALSE),0))*GX$2</f>
        <v>0</v>
      </c>
      <c r="GZ18" s="18" t="e">
        <f>(HLOOKUP(GZ$6,BECO_Datos!$D$3:$HN$85,BECO_Datos!$A17,FALSE)+IFERROR(HLOOKUP(GZ$6,BECO_Datos!$HP$3:$LT$85,BECO_Datos!$A17,FALSE),0))*GZ$2</f>
        <v>#N/A</v>
      </c>
      <c r="HA18" s="18" t="e">
        <f>(HLOOKUP(HA$6,BECO_Datos!$D$3:$HN$85,BECO_Datos!$A17,FALSE)+IFERROR(HLOOKUP(HA$6,BECO_Datos!$HP$3:$LT$85,BECO_Datos!$A17,FALSE),0))*HA$2</f>
        <v>#N/A</v>
      </c>
      <c r="HB18" s="18" t="e">
        <f>(HLOOKUP(HB$6,BECO_Datos!$D$3:$HN$85,BECO_Datos!$A17,FALSE)+IFERROR(HLOOKUP(HB$6,BECO_Datos!$HP$3:$LT$85,BECO_Datos!$A17,FALSE),0))*HB$2</f>
        <v>#N/A</v>
      </c>
      <c r="HC18" s="18" t="e">
        <f>(HLOOKUP(HC$6,BECO_Datos!$D$3:$HN$85,BECO_Datos!$A17,FALSE)+IFERROR(HLOOKUP(HC$6,BECO_Datos!$HP$3:$LT$85,BECO_Datos!$A17,FALSE),0))*HC$2</f>
        <v>#N/A</v>
      </c>
      <c r="HD18" s="18" t="e">
        <f>(HLOOKUP(HD$6,BECO_Datos!$D$3:$HN$85,BECO_Datos!$A17,FALSE)+IFERROR(HLOOKUP(HD$6,BECO_Datos!$HP$3:$LT$85,BECO_Datos!$A17,FALSE),0))*HD$2</f>
        <v>#N/A</v>
      </c>
      <c r="HE18" s="18" t="e">
        <f>(HLOOKUP(HE$6,BECO_Datos!$D$3:$HN$85,BECO_Datos!$A17,FALSE)+IFERROR(HLOOKUP(HE$6,BECO_Datos!$HP$3:$LT$85,BECO_Datos!$A17,FALSE),0))*HE$2</f>
        <v>#N/A</v>
      </c>
      <c r="HF18" s="18">
        <f>(HLOOKUP(HF$6,BECO_Datos!$D$3:$HN$85,BECO_Datos!$A17,FALSE)+IFERROR(HLOOKUP(HF$6,BECO_Datos!$HP$3:$LT$85,BECO_Datos!$A17,FALSE),0))*HF$2</f>
        <v>0</v>
      </c>
      <c r="HG18" s="18">
        <f>(HLOOKUP(HG$6,BECO_Datos!$D$3:$HN$85,BECO_Datos!$A17,FALSE)+IFERROR(HLOOKUP(HG$6,BECO_Datos!$HP$3:$LT$85,BECO_Datos!$A17,FALSE),0))*HG$2</f>
        <v>0</v>
      </c>
      <c r="HH18" s="18">
        <f>(HLOOKUP(HH$6,BECO_Datos!$D$3:$HN$85,BECO_Datos!$A17,FALSE)+IFERROR(HLOOKUP(HH$6,BECO_Datos!$HP$3:$LT$85,BECO_Datos!$A17,FALSE),0))*HH$2</f>
        <v>0</v>
      </c>
      <c r="HI18" s="18">
        <f>(HLOOKUP(HI$6,BECO_Datos!$D$3:$HN$85,BECO_Datos!$A17,FALSE)+IFERROR(HLOOKUP(HI$6,BECO_Datos!$HP$3:$LT$85,BECO_Datos!$A17,FALSE),0))*HI$2</f>
        <v>0</v>
      </c>
      <c r="HJ18" s="18">
        <f>(HLOOKUP(HJ$6,BECO_Datos!$D$3:$HN$85,BECO_Datos!$A17,FALSE)+IFERROR(HLOOKUP(HJ$6,BECO_Datos!$HP$3:$LT$85,BECO_Datos!$A17,FALSE),0))*HJ$2</f>
        <v>0</v>
      </c>
      <c r="HK18" s="18">
        <f>(HLOOKUP(HK$6,BECO_Datos!$D$3:$HN$85,BECO_Datos!$A17,FALSE)+IFERROR(HLOOKUP(HK$6,BECO_Datos!$HP$3:$LT$85,BECO_Datos!$A17,FALSE),0))*HK$2</f>
        <v>0</v>
      </c>
      <c r="HL18" s="18">
        <f>(HLOOKUP(HL$6,BECO_Datos!$D$3:$HN$85,BECO_Datos!$A17,FALSE)+IFERROR(HLOOKUP(HL$6,BECO_Datos!$HP$3:$LT$85,BECO_Datos!$A17,FALSE),0))*HL$2</f>
        <v>0</v>
      </c>
      <c r="HM18" s="18">
        <f>(HLOOKUP(HM$6,BECO_Datos!$D$3:$HN$85,BECO_Datos!$A17,FALSE)+IFERROR(HLOOKUP(HM$6,BECO_Datos!$HP$3:$LT$85,BECO_Datos!$A17,FALSE),0))*HM$2</f>
        <v>0</v>
      </c>
      <c r="HN18" s="18">
        <f>(HLOOKUP(HN$6,BECO_Datos!$D$3:$HN$85,BECO_Datos!$A17,FALSE)+IFERROR(HLOOKUP(HN$6,BECO_Datos!$HP$3:$LT$85,BECO_Datos!$A17,FALSE),0))*HN$2</f>
        <v>0</v>
      </c>
      <c r="HO18" s="18">
        <f>(HLOOKUP(HO$6,BECO_Datos!$D$3:$HN$85,BECO_Datos!$A17,FALSE)+IFERROR(HLOOKUP(HO$6,BECO_Datos!$HP$3:$LT$85,BECO_Datos!$A17,FALSE),0))*HO$2</f>
        <v>0</v>
      </c>
      <c r="HQ18" s="18" t="e">
        <f>(HLOOKUP(HQ$6,BECO_Datos!$D$3:$HN$85,BECO_Datos!$A17,FALSE)+IFERROR(HLOOKUP(HQ$6,BECO_Datos!$HP$3:$LT$85,BECO_Datos!$A17,FALSE),0))*HQ$2</f>
        <v>#N/A</v>
      </c>
      <c r="HR18" s="18" t="e">
        <f>(HLOOKUP(HR$6,BECO_Datos!$D$3:$HN$85,BECO_Datos!$A17,FALSE)+IFERROR(HLOOKUP(HR$6,BECO_Datos!$HP$3:$LT$85,BECO_Datos!$A17,FALSE),0))*HR$2</f>
        <v>#N/A</v>
      </c>
      <c r="HS18" s="18" t="e">
        <f>(HLOOKUP(HS$6,BECO_Datos!$D$3:$HN$85,BECO_Datos!$A17,FALSE)+IFERROR(HLOOKUP(HS$6,BECO_Datos!$HP$3:$LT$85,BECO_Datos!$A17,FALSE),0))*HS$2</f>
        <v>#N/A</v>
      </c>
      <c r="HT18" s="18" t="e">
        <f>(HLOOKUP(HT$6,BECO_Datos!$D$3:$HN$85,BECO_Datos!$A17,FALSE)+IFERROR(HLOOKUP(HT$6,BECO_Datos!$HP$3:$LT$85,BECO_Datos!$A17,FALSE),0))*HT$2</f>
        <v>#N/A</v>
      </c>
      <c r="HU18" s="18" t="e">
        <f>(HLOOKUP(HU$6,BECO_Datos!$D$3:$HN$85,BECO_Datos!$A17,FALSE)+IFERROR(HLOOKUP(HU$6,BECO_Datos!$HP$3:$LT$85,BECO_Datos!$A17,FALSE),0))*HU$2</f>
        <v>#N/A</v>
      </c>
      <c r="HV18" s="18" t="e">
        <f>(HLOOKUP(HV$6,BECO_Datos!$D$3:$HN$85,BECO_Datos!$A17,FALSE)+IFERROR(HLOOKUP(HV$6,BECO_Datos!$HP$3:$LT$85,BECO_Datos!$A17,FALSE),0))*HV$2</f>
        <v>#N/A</v>
      </c>
      <c r="HW18" s="18">
        <f>(HLOOKUP(HW$6,BECO_Datos!$D$3:$HN$85,BECO_Datos!$A17,FALSE)+IFERROR(HLOOKUP(HW$6,BECO_Datos!$HP$3:$LT$85,BECO_Datos!$A17,FALSE),0))*HW$2</f>
        <v>0</v>
      </c>
      <c r="HX18" s="18">
        <f>(HLOOKUP(HX$6,BECO_Datos!$D$3:$HN$85,BECO_Datos!$A17,FALSE)+IFERROR(HLOOKUP(HX$6,BECO_Datos!$HP$3:$LT$85,BECO_Datos!$A17,FALSE),0))*HX$2</f>
        <v>0</v>
      </c>
      <c r="HY18" s="18">
        <f>(HLOOKUP(HY$6,BECO_Datos!$D$3:$HN$85,BECO_Datos!$A17,FALSE)+IFERROR(HLOOKUP(HY$6,BECO_Datos!$HP$3:$LT$85,BECO_Datos!$A17,FALSE),0))*HY$2</f>
        <v>0</v>
      </c>
      <c r="HZ18" s="18">
        <f>(HLOOKUP(HZ$6,BECO_Datos!$D$3:$HN$85,BECO_Datos!$A17,FALSE)+IFERROR(HLOOKUP(HZ$6,BECO_Datos!$HP$3:$LT$85,BECO_Datos!$A17,FALSE),0))*HZ$2</f>
        <v>0</v>
      </c>
      <c r="IA18" s="18">
        <f>(HLOOKUP(IA$6,BECO_Datos!$D$3:$HN$85,BECO_Datos!$A17,FALSE)+IFERROR(HLOOKUP(IA$6,BECO_Datos!$HP$3:$LT$85,BECO_Datos!$A17,FALSE),0))*IA$2</f>
        <v>0</v>
      </c>
      <c r="IB18" s="18">
        <f>(HLOOKUP(IB$6,BECO_Datos!$D$3:$HN$85,BECO_Datos!$A17,FALSE)+IFERROR(HLOOKUP(IB$6,BECO_Datos!$HP$3:$LT$85,BECO_Datos!$A17,FALSE),0))*IB$2</f>
        <v>0</v>
      </c>
      <c r="IC18" s="18">
        <f>(HLOOKUP(IC$6,BECO_Datos!$D$3:$HN$85,BECO_Datos!$A17,FALSE)+IFERROR(HLOOKUP(IC$6,BECO_Datos!$HP$3:$LT$85,BECO_Datos!$A17,FALSE),0))*IC$2</f>
        <v>0</v>
      </c>
      <c r="ID18" s="18">
        <f>(HLOOKUP(ID$6,BECO_Datos!$D$3:$HN$85,BECO_Datos!$A17,FALSE)+IFERROR(HLOOKUP(ID$6,BECO_Datos!$HP$3:$LT$85,BECO_Datos!$A17,FALSE),0))*ID$2</f>
        <v>0</v>
      </c>
      <c r="IE18" s="18">
        <f>(HLOOKUP(IE$6,BECO_Datos!$D$3:$HN$85,BECO_Datos!$A17,FALSE)+IFERROR(HLOOKUP(IE$6,BECO_Datos!$HP$3:$LT$85,BECO_Datos!$A17,FALSE),0))*IE$2</f>
        <v>0</v>
      </c>
      <c r="IF18" s="18">
        <f>(HLOOKUP(IF$6,BECO_Datos!$D$3:$HN$85,BECO_Datos!$A17,FALSE)+IFERROR(HLOOKUP(IF$6,BECO_Datos!$HP$3:$LT$85,BECO_Datos!$A17,FALSE),0))*IF$2</f>
        <v>0</v>
      </c>
      <c r="IH18" s="18" t="e">
        <f>(HLOOKUP(IH$6,BECO_Datos!$D$3:$HN$85,BECO_Datos!$A17,FALSE)+IFERROR(HLOOKUP(IH$6,BECO_Datos!$HP$3:$LT$85,BECO_Datos!$A17,FALSE),0))*IH$2</f>
        <v>#N/A</v>
      </c>
      <c r="II18" s="18" t="e">
        <f>(HLOOKUP(II$6,BECO_Datos!$D$3:$HN$85,BECO_Datos!$A17,FALSE)+IFERROR(HLOOKUP(II$6,BECO_Datos!$HP$3:$LT$85,BECO_Datos!$A17,FALSE),0))*II$2</f>
        <v>#N/A</v>
      </c>
      <c r="IJ18" s="18" t="e">
        <f>(HLOOKUP(IJ$6,BECO_Datos!$D$3:$HN$85,BECO_Datos!$A17,FALSE)+IFERROR(HLOOKUP(IJ$6,BECO_Datos!$HP$3:$LT$85,BECO_Datos!$A17,FALSE),0))*IJ$2</f>
        <v>#N/A</v>
      </c>
      <c r="IK18" s="18" t="e">
        <f>(HLOOKUP(IK$6,BECO_Datos!$D$3:$HN$85,BECO_Datos!$A17,FALSE)+IFERROR(HLOOKUP(IK$6,BECO_Datos!$HP$3:$LT$85,BECO_Datos!$A17,FALSE),0))*IK$2</f>
        <v>#N/A</v>
      </c>
      <c r="IL18" s="18" t="e">
        <f>(HLOOKUP(IL$6,BECO_Datos!$D$3:$HN$85,BECO_Datos!$A17,FALSE)+IFERROR(HLOOKUP(IL$6,BECO_Datos!$HP$3:$LT$85,BECO_Datos!$A17,FALSE),0))*IL$2</f>
        <v>#N/A</v>
      </c>
      <c r="IM18" s="18" t="e">
        <f>(HLOOKUP(IM$6,BECO_Datos!$D$3:$HN$85,BECO_Datos!$A17,FALSE)+IFERROR(HLOOKUP(IM$6,BECO_Datos!$HP$3:$LT$85,BECO_Datos!$A17,FALSE),0))*IM$2</f>
        <v>#N/A</v>
      </c>
      <c r="IN18" s="18">
        <f>(HLOOKUP(IN$6,BECO_Datos!$D$3:$HN$85,BECO_Datos!$A17,FALSE)+IFERROR(HLOOKUP(IN$6,BECO_Datos!$HP$3:$LT$85,BECO_Datos!$A17,FALSE),0))*IN$2</f>
        <v>0</v>
      </c>
      <c r="IO18" s="18">
        <f>(HLOOKUP(IO$6,BECO_Datos!$D$3:$HN$85,BECO_Datos!$A17,FALSE)+IFERROR(HLOOKUP(IO$6,BECO_Datos!$HP$3:$LT$85,BECO_Datos!$A17,FALSE),0))*IO$2</f>
        <v>0</v>
      </c>
      <c r="IP18" s="18">
        <f>(HLOOKUP(IP$6,BECO_Datos!$D$3:$HN$85,BECO_Datos!$A17,FALSE)+IFERROR(HLOOKUP(IP$6,BECO_Datos!$HP$3:$LT$85,BECO_Datos!$A17,FALSE),0))*IP$2</f>
        <v>0</v>
      </c>
      <c r="IQ18" s="18">
        <f>(HLOOKUP(IQ$6,BECO_Datos!$D$3:$HN$85,BECO_Datos!$A17,FALSE)+IFERROR(HLOOKUP(IQ$6,BECO_Datos!$HP$3:$LT$85,BECO_Datos!$A17,FALSE),0))*IQ$2</f>
        <v>0</v>
      </c>
      <c r="IR18" s="18">
        <f>(HLOOKUP(IR$6,BECO_Datos!$D$3:$HN$85,BECO_Datos!$A17,FALSE)+IFERROR(HLOOKUP(IR$6,BECO_Datos!$HP$3:$LT$85,BECO_Datos!$A17,FALSE),0))*IR$2</f>
        <v>0</v>
      </c>
      <c r="IS18" s="18">
        <f>(HLOOKUP(IS$6,BECO_Datos!$D$3:$HN$85,BECO_Datos!$A17,FALSE)+IFERROR(HLOOKUP(IS$6,BECO_Datos!$HP$3:$LT$85,BECO_Datos!$A17,FALSE),0))*IS$2</f>
        <v>0</v>
      </c>
      <c r="IT18" s="18">
        <f>(HLOOKUP(IT$6,BECO_Datos!$D$3:$HN$85,BECO_Datos!$A17,FALSE)+IFERROR(HLOOKUP(IT$6,BECO_Datos!$HP$3:$LT$85,BECO_Datos!$A17,FALSE),0))*IT$2</f>
        <v>0</v>
      </c>
      <c r="IU18" s="18">
        <f>(HLOOKUP(IU$6,BECO_Datos!$D$3:$HN$85,BECO_Datos!$A17,FALSE)+IFERROR(HLOOKUP(IU$6,BECO_Datos!$HP$3:$LT$85,BECO_Datos!$A17,FALSE),0))*IU$2</f>
        <v>0</v>
      </c>
      <c r="IV18" s="18">
        <f>(HLOOKUP(IV$6,BECO_Datos!$D$3:$HN$85,BECO_Datos!$A17,FALSE)+IFERROR(HLOOKUP(IV$6,BECO_Datos!$HP$3:$LT$85,BECO_Datos!$A17,FALSE),0))*IV$2</f>
        <v>0</v>
      </c>
      <c r="IW18" s="18">
        <f>(HLOOKUP(IW$6,BECO_Datos!$D$3:$HN$85,BECO_Datos!$A17,FALSE)+IFERROR(HLOOKUP(IW$6,BECO_Datos!$HP$3:$LT$85,BECO_Datos!$A17,FALSE),0))*IW$2</f>
        <v>0</v>
      </c>
      <c r="IY18" s="18" t="e">
        <f>(HLOOKUP(IY$6,BECO_Datos!$D$3:$HN$85,BECO_Datos!$A17,FALSE)+IFERROR(HLOOKUP(IY$6,BECO_Datos!$HP$3:$LT$85,BECO_Datos!$A17,FALSE),0))*IY$2</f>
        <v>#N/A</v>
      </c>
      <c r="IZ18" s="18" t="e">
        <f>(HLOOKUP(IZ$6,BECO_Datos!$D$3:$HN$85,BECO_Datos!$A17,FALSE)+IFERROR(HLOOKUP(IZ$6,BECO_Datos!$HP$3:$LT$85,BECO_Datos!$A17,FALSE),0))*IZ$2</f>
        <v>#N/A</v>
      </c>
      <c r="JA18" s="18" t="e">
        <f>(HLOOKUP(JA$6,BECO_Datos!$D$3:$HN$85,BECO_Datos!$A17,FALSE)+IFERROR(HLOOKUP(JA$6,BECO_Datos!$HP$3:$LT$85,BECO_Datos!$A17,FALSE),0))*JA$2</f>
        <v>#N/A</v>
      </c>
      <c r="JB18" s="18" t="e">
        <f>(HLOOKUP(JB$6,BECO_Datos!$D$3:$HN$85,BECO_Datos!$A17,FALSE)+IFERROR(HLOOKUP(JB$6,BECO_Datos!$HP$3:$LT$85,BECO_Datos!$A17,FALSE),0))*JB$2</f>
        <v>#N/A</v>
      </c>
      <c r="JC18" s="18" t="e">
        <f>(HLOOKUP(JC$6,BECO_Datos!$D$3:$HN$85,BECO_Datos!$A17,FALSE)+IFERROR(HLOOKUP(JC$6,BECO_Datos!$HP$3:$LT$85,BECO_Datos!$A17,FALSE),0))*JC$2</f>
        <v>#N/A</v>
      </c>
      <c r="JD18" s="18" t="e">
        <f>(HLOOKUP(JD$6,BECO_Datos!$D$3:$HN$85,BECO_Datos!$A17,FALSE)+IFERROR(HLOOKUP(JD$6,BECO_Datos!$HP$3:$LT$85,BECO_Datos!$A17,FALSE),0))*JD$2</f>
        <v>#N/A</v>
      </c>
      <c r="JE18" s="18">
        <f>(HLOOKUP(JE$6,BECO_Datos!$D$3:$HN$85,BECO_Datos!$A17,FALSE)+IFERROR(HLOOKUP(JE$6,BECO_Datos!$HP$3:$LT$85,BECO_Datos!$A17,FALSE),0))*JE$2</f>
        <v>0</v>
      </c>
      <c r="JF18" s="18">
        <f>(HLOOKUP(JF$6,BECO_Datos!$D$3:$HN$85,BECO_Datos!$A17,FALSE)+IFERROR(HLOOKUP(JF$6,BECO_Datos!$HP$3:$LT$85,BECO_Datos!$A17,FALSE),0))*JF$2</f>
        <v>0</v>
      </c>
      <c r="JG18" s="18">
        <f>(HLOOKUP(JG$6,BECO_Datos!$D$3:$HN$85,BECO_Datos!$A17,FALSE)+IFERROR(HLOOKUP(JG$6,BECO_Datos!$HP$3:$LT$85,BECO_Datos!$A17,FALSE),0))*JG$2</f>
        <v>0</v>
      </c>
      <c r="JH18" s="18">
        <f>(HLOOKUP(JH$6,BECO_Datos!$D$3:$HN$85,BECO_Datos!$A17,FALSE)+IFERROR(HLOOKUP(JH$6,BECO_Datos!$HP$3:$LT$85,BECO_Datos!$A17,FALSE),0))*JH$2</f>
        <v>0</v>
      </c>
      <c r="JI18" s="18">
        <f>(HLOOKUP(JI$6,BECO_Datos!$D$3:$HN$85,BECO_Datos!$A17,FALSE)+IFERROR(HLOOKUP(JI$6,BECO_Datos!$HP$3:$LT$85,BECO_Datos!$A17,FALSE),0))*JI$2</f>
        <v>0</v>
      </c>
      <c r="JJ18" s="18">
        <f>(HLOOKUP(JJ$6,BECO_Datos!$D$3:$HN$85,BECO_Datos!$A17,FALSE)+IFERROR(HLOOKUP(JJ$6,BECO_Datos!$HP$3:$LT$85,BECO_Datos!$A17,FALSE),0))*JJ$2</f>
        <v>0</v>
      </c>
      <c r="JK18" s="18">
        <f>(HLOOKUP(JK$6,BECO_Datos!$D$3:$HN$85,BECO_Datos!$A17,FALSE)+IFERROR(HLOOKUP(JK$6,BECO_Datos!$HP$3:$LT$85,BECO_Datos!$A17,FALSE),0))*JK$2</f>
        <v>0</v>
      </c>
      <c r="JL18" s="18">
        <f>(HLOOKUP(JL$6,BECO_Datos!$D$3:$HN$85,BECO_Datos!$A17,FALSE)+IFERROR(HLOOKUP(JL$6,BECO_Datos!$HP$3:$LT$85,BECO_Datos!$A17,FALSE),0))*JL$2</f>
        <v>0</v>
      </c>
      <c r="JM18" s="18">
        <f>(HLOOKUP(JM$6,BECO_Datos!$D$3:$HN$85,BECO_Datos!$A17,FALSE)+IFERROR(HLOOKUP(JM$6,BECO_Datos!$HP$3:$LT$85,BECO_Datos!$A17,FALSE),0))*JM$2</f>
        <v>0</v>
      </c>
      <c r="JN18" s="18">
        <f>(HLOOKUP(JN$6,BECO_Datos!$D$3:$HN$85,BECO_Datos!$A17,FALSE)+IFERROR(HLOOKUP(JN$6,BECO_Datos!$HP$3:$LT$85,BECO_Datos!$A17,FALSE),0))*JN$2</f>
        <v>0</v>
      </c>
      <c r="JP18" s="18" t="e">
        <f>(HLOOKUP(JP$6,BECO_Datos!$D$3:$HN$85,BECO_Datos!$A17,FALSE)+IFERROR(HLOOKUP(JP$6,BECO_Datos!$HP$3:$LT$85,BECO_Datos!$A17,FALSE),0))*JP$2</f>
        <v>#N/A</v>
      </c>
      <c r="JQ18" s="18" t="e">
        <f>(HLOOKUP(JQ$6,BECO_Datos!$D$3:$HN$85,BECO_Datos!$A17,FALSE)+IFERROR(HLOOKUP(JQ$6,BECO_Datos!$HP$3:$LT$85,BECO_Datos!$A17,FALSE),0))*JQ$2</f>
        <v>#N/A</v>
      </c>
      <c r="JR18" s="18" t="e">
        <f>(HLOOKUP(JR$6,BECO_Datos!$D$3:$HN$85,BECO_Datos!$A17,FALSE)+IFERROR(HLOOKUP(JR$6,BECO_Datos!$HP$3:$LT$85,BECO_Datos!$A17,FALSE),0))*JR$2</f>
        <v>#N/A</v>
      </c>
      <c r="JS18" s="18" t="e">
        <f>(HLOOKUP(JS$6,BECO_Datos!$D$3:$HN$85,BECO_Datos!$A17,FALSE)+IFERROR(HLOOKUP(JS$6,BECO_Datos!$HP$3:$LT$85,BECO_Datos!$A17,FALSE),0))*JS$2</f>
        <v>#N/A</v>
      </c>
      <c r="JT18" s="18" t="e">
        <f>(HLOOKUP(JT$6,BECO_Datos!$D$3:$HN$85,BECO_Datos!$A17,FALSE)+IFERROR(HLOOKUP(JT$6,BECO_Datos!$HP$3:$LT$85,BECO_Datos!$A17,FALSE),0))*JT$2</f>
        <v>#N/A</v>
      </c>
      <c r="JU18" s="18" t="e">
        <f>(HLOOKUP(JU$6,BECO_Datos!$D$3:$HN$85,BECO_Datos!$A17,FALSE)+IFERROR(HLOOKUP(JU$6,BECO_Datos!$HP$3:$LT$85,BECO_Datos!$A17,FALSE),0))*JU$2</f>
        <v>#N/A</v>
      </c>
      <c r="JV18" s="18">
        <f>(HLOOKUP(JV$6,BECO_Datos!$D$3:$HN$85,BECO_Datos!$A17,FALSE)+IFERROR(HLOOKUP(JV$6,BECO_Datos!$HP$3:$LT$85,BECO_Datos!$A17,FALSE),0))*JV$2</f>
        <v>0</v>
      </c>
      <c r="JW18" s="18">
        <f>(HLOOKUP(JW$6,BECO_Datos!$D$3:$HN$85,BECO_Datos!$A17,FALSE)+IFERROR(HLOOKUP(JW$6,BECO_Datos!$HP$3:$LT$85,BECO_Datos!$A17,FALSE),0))*JW$2</f>
        <v>0</v>
      </c>
      <c r="JX18" s="18">
        <f>(HLOOKUP(JX$6,BECO_Datos!$D$3:$HN$85,BECO_Datos!$A17,FALSE)+IFERROR(HLOOKUP(JX$6,BECO_Datos!$HP$3:$LT$85,BECO_Datos!$A17,FALSE),0))*JX$2</f>
        <v>0</v>
      </c>
      <c r="JY18" s="18">
        <f>(HLOOKUP(JY$6,BECO_Datos!$D$3:$HN$85,BECO_Datos!$A17,FALSE)+IFERROR(HLOOKUP(JY$6,BECO_Datos!$HP$3:$LT$85,BECO_Datos!$A17,FALSE),0))*JY$2</f>
        <v>0</v>
      </c>
      <c r="JZ18" s="18">
        <f>(HLOOKUP(JZ$6,BECO_Datos!$D$3:$HN$85,BECO_Datos!$A17,FALSE)+IFERROR(HLOOKUP(JZ$6,BECO_Datos!$HP$3:$LT$85,BECO_Datos!$A17,FALSE),0))*JZ$2</f>
        <v>0</v>
      </c>
      <c r="KA18" s="18">
        <f>(HLOOKUP(KA$6,BECO_Datos!$D$3:$HN$85,BECO_Datos!$A17,FALSE)+IFERROR(HLOOKUP(KA$6,BECO_Datos!$HP$3:$LT$85,BECO_Datos!$A17,FALSE),0))*KA$2</f>
        <v>0</v>
      </c>
      <c r="KB18" s="18">
        <f>(HLOOKUP(KB$6,BECO_Datos!$D$3:$HN$85,BECO_Datos!$A17,FALSE)+IFERROR(HLOOKUP(KB$6,BECO_Datos!$HP$3:$LT$85,BECO_Datos!$A17,FALSE),0))*KB$2</f>
        <v>0</v>
      </c>
      <c r="KC18" s="18">
        <f>(HLOOKUP(KC$6,BECO_Datos!$D$3:$HN$85,BECO_Datos!$A17,FALSE)+IFERROR(HLOOKUP(KC$6,BECO_Datos!$HP$3:$LT$85,BECO_Datos!$A17,FALSE),0))*KC$2</f>
        <v>0</v>
      </c>
      <c r="KD18" s="18">
        <f>(HLOOKUP(KD$6,BECO_Datos!$D$3:$HN$85,BECO_Datos!$A17,FALSE)+IFERROR(HLOOKUP(KD$6,BECO_Datos!$HP$3:$LT$85,BECO_Datos!$A17,FALSE),0))*KD$2</f>
        <v>0</v>
      </c>
      <c r="KE18" s="18">
        <f>(HLOOKUP(KE$6,BECO_Datos!$D$3:$HN$85,BECO_Datos!$A17,FALSE)+IFERROR(HLOOKUP(KE$6,BECO_Datos!$HP$3:$LT$85,BECO_Datos!$A17,FALSE),0))*KE$2</f>
        <v>0</v>
      </c>
      <c r="KG18" s="18" t="e">
        <f>(HLOOKUP(KG$6,BECO_Datos!$D$3:$HN$85,BECO_Datos!$A17,FALSE)+IFERROR(HLOOKUP(KG$6,BECO_Datos!$HP$3:$LT$85,BECO_Datos!$A17,FALSE),0))*KG$2</f>
        <v>#N/A</v>
      </c>
      <c r="KH18" s="18" t="e">
        <f>(HLOOKUP(KH$6,BECO_Datos!$D$3:$HN$85,BECO_Datos!$A17,FALSE)+IFERROR(HLOOKUP(KH$6,BECO_Datos!$HP$3:$LT$85,BECO_Datos!$A17,FALSE),0))*KH$2</f>
        <v>#N/A</v>
      </c>
      <c r="KI18" s="18" t="e">
        <f>(HLOOKUP(KI$6,BECO_Datos!$D$3:$HN$85,BECO_Datos!$A17,FALSE)+IFERROR(HLOOKUP(KI$6,BECO_Datos!$HP$3:$LT$85,BECO_Datos!$A17,FALSE),0))*KI$2</f>
        <v>#N/A</v>
      </c>
      <c r="KJ18" s="18" t="e">
        <f>(HLOOKUP(KJ$6,BECO_Datos!$D$3:$HN$85,BECO_Datos!$A17,FALSE)+IFERROR(HLOOKUP(KJ$6,BECO_Datos!$HP$3:$LT$85,BECO_Datos!$A17,FALSE),0))*KJ$2</f>
        <v>#N/A</v>
      </c>
      <c r="KK18" s="18" t="e">
        <f>(HLOOKUP(KK$6,BECO_Datos!$D$3:$HN$85,BECO_Datos!$A17,FALSE)+IFERROR(HLOOKUP(KK$6,BECO_Datos!$HP$3:$LT$85,BECO_Datos!$A17,FALSE),0))*KK$2</f>
        <v>#N/A</v>
      </c>
      <c r="KL18" s="18" t="e">
        <f>(HLOOKUP(KL$6,BECO_Datos!$D$3:$HN$85,BECO_Datos!$A17,FALSE)+IFERROR(HLOOKUP(KL$6,BECO_Datos!$HP$3:$LT$85,BECO_Datos!$A17,FALSE),0))*KL$2</f>
        <v>#N/A</v>
      </c>
      <c r="KM18" s="18">
        <f>(HLOOKUP(KM$6,BECO_Datos!$D$3:$HN$85,BECO_Datos!$A17,FALSE)+IFERROR(HLOOKUP(KM$6,BECO_Datos!$HP$3:$LT$85,BECO_Datos!$A17,FALSE),0))*KM$2</f>
        <v>0</v>
      </c>
      <c r="KN18" s="18">
        <f>(HLOOKUP(KN$6,BECO_Datos!$D$3:$HN$85,BECO_Datos!$A17,FALSE)+IFERROR(HLOOKUP(KN$6,BECO_Datos!$HP$3:$LT$85,BECO_Datos!$A17,FALSE),0))*KN$2</f>
        <v>0</v>
      </c>
      <c r="KO18" s="18">
        <f>(HLOOKUP(KO$6,BECO_Datos!$D$3:$HN$85,BECO_Datos!$A17,FALSE)+IFERROR(HLOOKUP(KO$6,BECO_Datos!$HP$3:$LT$85,BECO_Datos!$A17,FALSE),0))*KO$2</f>
        <v>0</v>
      </c>
      <c r="KP18" s="18">
        <f>(HLOOKUP(KP$6,BECO_Datos!$D$3:$HN$85,BECO_Datos!$A17,FALSE)+IFERROR(HLOOKUP(KP$6,BECO_Datos!$HP$3:$LT$85,BECO_Datos!$A17,FALSE),0))*KP$2</f>
        <v>0</v>
      </c>
      <c r="KQ18" s="18">
        <f>(HLOOKUP(KQ$6,BECO_Datos!$D$3:$HN$85,BECO_Datos!$A17,FALSE)+IFERROR(HLOOKUP(KQ$6,BECO_Datos!$HP$3:$LT$85,BECO_Datos!$A17,FALSE),0))*KQ$2</f>
        <v>0</v>
      </c>
      <c r="KR18" s="18">
        <f>(HLOOKUP(KR$6,BECO_Datos!$D$3:$HN$85,BECO_Datos!$A17,FALSE)+IFERROR(HLOOKUP(KR$6,BECO_Datos!$HP$3:$LT$85,BECO_Datos!$A17,FALSE),0))*KR$2</f>
        <v>0</v>
      </c>
      <c r="KS18" s="18">
        <f>(HLOOKUP(KS$6,BECO_Datos!$D$3:$HN$85,BECO_Datos!$A17,FALSE)+IFERROR(HLOOKUP(KS$6,BECO_Datos!$HP$3:$LT$85,BECO_Datos!$A17,FALSE),0))*KS$2</f>
        <v>0</v>
      </c>
      <c r="KT18" s="18">
        <f>(HLOOKUP(KT$6,BECO_Datos!$D$3:$HN$85,BECO_Datos!$A17,FALSE)+IFERROR(HLOOKUP(KT$6,BECO_Datos!$HP$3:$LT$85,BECO_Datos!$A17,FALSE),0))*KT$2</f>
        <v>0</v>
      </c>
      <c r="KU18" s="18">
        <f>(HLOOKUP(KU$6,BECO_Datos!$D$3:$HN$85,BECO_Datos!$A17,FALSE)+IFERROR(HLOOKUP(KU$6,BECO_Datos!$HP$3:$LT$85,BECO_Datos!$A17,FALSE),0))*KU$2</f>
        <v>0</v>
      </c>
      <c r="KV18" s="18">
        <f>(HLOOKUP(KV$6,BECO_Datos!$D$3:$HN$85,BECO_Datos!$A17,FALSE)+IFERROR(HLOOKUP(KV$6,BECO_Datos!$HP$3:$LT$85,BECO_Datos!$A17,FALSE),0))*KV$2</f>
        <v>0</v>
      </c>
      <c r="KX18" s="18" t="e">
        <f>(HLOOKUP(KX$6,BECO_Datos!$D$3:$HN$85,BECO_Datos!$A17,FALSE)+IFERROR(HLOOKUP(KX$6,BECO_Datos!$HP$3:$LT$85,BECO_Datos!$A17,FALSE),0))*KX$2</f>
        <v>#N/A</v>
      </c>
      <c r="KY18" s="18" t="e">
        <f>(HLOOKUP(KY$6,BECO_Datos!$D$3:$HN$85,BECO_Datos!$A17,FALSE)+IFERROR(HLOOKUP(KY$6,BECO_Datos!$HP$3:$LT$85,BECO_Datos!$A17,FALSE),0))*KY$2</f>
        <v>#N/A</v>
      </c>
      <c r="KZ18" s="18" t="e">
        <f>(HLOOKUP(KZ$6,BECO_Datos!$D$3:$HN$85,BECO_Datos!$A17,FALSE)+IFERROR(HLOOKUP(KZ$6,BECO_Datos!$HP$3:$LT$85,BECO_Datos!$A17,FALSE),0))*KZ$2</f>
        <v>#N/A</v>
      </c>
      <c r="LA18" s="18" t="e">
        <f>(HLOOKUP(LA$6,BECO_Datos!$D$3:$HN$85,BECO_Datos!$A17,FALSE)+IFERROR(HLOOKUP(LA$6,BECO_Datos!$HP$3:$LT$85,BECO_Datos!$A17,FALSE),0))*LA$2</f>
        <v>#N/A</v>
      </c>
      <c r="LB18" s="18" t="e">
        <f>(HLOOKUP(LB$6,BECO_Datos!$D$3:$HN$85,BECO_Datos!$A17,FALSE)+IFERROR(HLOOKUP(LB$6,BECO_Datos!$HP$3:$LT$85,BECO_Datos!$A17,FALSE),0))*LB$2</f>
        <v>#N/A</v>
      </c>
      <c r="LC18" s="18" t="e">
        <f>(HLOOKUP(LC$6,BECO_Datos!$D$3:$HN$85,BECO_Datos!$A17,FALSE)+IFERROR(HLOOKUP(LC$6,BECO_Datos!$HP$3:$LT$85,BECO_Datos!$A17,FALSE),0))*LC$2</f>
        <v>#N/A</v>
      </c>
      <c r="LD18" s="18">
        <f>(HLOOKUP(LD$6,BECO_Datos!$D$3:$HN$85,BECO_Datos!$A17,FALSE)+IFERROR(HLOOKUP(LD$6,BECO_Datos!$HP$3:$LT$85,BECO_Datos!$A17,FALSE),0))*LD$2</f>
        <v>0</v>
      </c>
      <c r="LE18" s="18">
        <f>(HLOOKUP(LE$6,BECO_Datos!$D$3:$HN$85,BECO_Datos!$A17,FALSE)+IFERROR(HLOOKUP(LE$6,BECO_Datos!$HP$3:$LT$85,BECO_Datos!$A17,FALSE),0))*LE$2</f>
        <v>0</v>
      </c>
      <c r="LF18" s="18">
        <f>(HLOOKUP(LF$6,BECO_Datos!$D$3:$HN$85,BECO_Datos!$A17,FALSE)+IFERROR(HLOOKUP(LF$6,BECO_Datos!$HP$3:$LT$85,BECO_Datos!$A17,FALSE),0))*LF$2</f>
        <v>0</v>
      </c>
      <c r="LG18" s="18">
        <f>(HLOOKUP(LG$6,BECO_Datos!$D$3:$HN$85,BECO_Datos!$A17,FALSE)+IFERROR(HLOOKUP(LG$6,BECO_Datos!$HP$3:$LT$85,BECO_Datos!$A17,FALSE),0))*LG$2</f>
        <v>0</v>
      </c>
      <c r="LH18" s="18">
        <f>(HLOOKUP(LH$6,BECO_Datos!$D$3:$HN$85,BECO_Datos!$A17,FALSE)+IFERROR(HLOOKUP(LH$6,BECO_Datos!$HP$3:$LT$85,BECO_Datos!$A17,FALSE),0))*LH$2</f>
        <v>0</v>
      </c>
      <c r="LI18" s="18">
        <f>(HLOOKUP(LI$6,BECO_Datos!$D$3:$HN$85,BECO_Datos!$A17,FALSE)+IFERROR(HLOOKUP(LI$6,BECO_Datos!$HP$3:$LT$85,BECO_Datos!$A17,FALSE),0))*LI$2</f>
        <v>0</v>
      </c>
      <c r="LJ18" s="18">
        <f>(HLOOKUP(LJ$6,BECO_Datos!$D$3:$HN$85,BECO_Datos!$A17,FALSE)+IFERROR(HLOOKUP(LJ$6,BECO_Datos!$HP$3:$LT$85,BECO_Datos!$A17,FALSE),0))*LJ$2</f>
        <v>0</v>
      </c>
      <c r="LK18" s="18">
        <f>(HLOOKUP(LK$6,BECO_Datos!$D$3:$HN$85,BECO_Datos!$A17,FALSE)+IFERROR(HLOOKUP(LK$6,BECO_Datos!$HP$3:$LT$85,BECO_Datos!$A17,FALSE),0))*LK$2</f>
        <v>0</v>
      </c>
      <c r="LL18" s="18">
        <f>(HLOOKUP(LL$6,BECO_Datos!$D$3:$HN$85,BECO_Datos!$A17,FALSE)+IFERROR(HLOOKUP(LL$6,BECO_Datos!$HP$3:$LT$85,BECO_Datos!$A17,FALSE),0))*LL$2</f>
        <v>0</v>
      </c>
      <c r="LM18" s="18">
        <f>(HLOOKUP(LM$6,BECO_Datos!$D$3:$HN$85,BECO_Datos!$A17,FALSE)+IFERROR(HLOOKUP(LM$6,BECO_Datos!$HP$3:$LT$85,BECO_Datos!$A17,FALSE),0))*LM$2</f>
        <v>0</v>
      </c>
    </row>
    <row r="19" spans="1:325" ht="15.75" x14ac:dyDescent="0.2">
      <c r="A19" s="160">
        <v>14</v>
      </c>
      <c r="B19" s="67" t="s">
        <v>8</v>
      </c>
      <c r="C19" s="13"/>
      <c r="D19" s="79" t="e">
        <f>(HLOOKUP(D$6,BECO_Datos!$D$3:$HN$85,BECO_Datos!$A18,FALSE)+IFERROR(HLOOKUP(D$6,BECO_Datos!$HP$3:$LT$85,BECO_Datos!$A18,FALSE),0))*D$2</f>
        <v>#N/A</v>
      </c>
      <c r="E19" s="79" t="e">
        <f>(HLOOKUP(E$6,BECO_Datos!$D$3:$HN$85,BECO_Datos!$A18,FALSE)+IFERROR(HLOOKUP(E$6,BECO_Datos!$HP$3:$LT$85,BECO_Datos!$A18,FALSE),0))*E$2</f>
        <v>#N/A</v>
      </c>
      <c r="F19" s="79" t="e">
        <f>(HLOOKUP(F$6,BECO_Datos!$D$3:$HN$85,BECO_Datos!$A18,FALSE)+IFERROR(HLOOKUP(F$6,BECO_Datos!$HP$3:$LT$85,BECO_Datos!$A18,FALSE),0))*F$2</f>
        <v>#N/A</v>
      </c>
      <c r="G19" s="79" t="e">
        <f>(HLOOKUP(G$6,BECO_Datos!$D$3:$HN$85,BECO_Datos!$A18,FALSE)+IFERROR(HLOOKUP(G$6,BECO_Datos!$HP$3:$LT$85,BECO_Datos!$A18,FALSE),0))*G$2</f>
        <v>#N/A</v>
      </c>
      <c r="H19" s="79" t="e">
        <f>(HLOOKUP(H$6,BECO_Datos!$D$3:$HN$85,BECO_Datos!$A18,FALSE)+IFERROR(HLOOKUP(H$6,BECO_Datos!$HP$3:$LT$85,BECO_Datos!$A18,FALSE),0))*H$2</f>
        <v>#N/A</v>
      </c>
      <c r="I19" s="79" t="e">
        <f>(HLOOKUP(I$6,BECO_Datos!$D$3:$HN$85,BECO_Datos!$A18,FALSE)+IFERROR(HLOOKUP(I$6,BECO_Datos!$HP$3:$LT$85,BECO_Datos!$A18,FALSE),0))*I$2</f>
        <v>#N/A</v>
      </c>
      <c r="J19" s="79">
        <f>(HLOOKUP(J$6,BECO_Datos!$D$3:$HN$85,BECO_Datos!$A18,FALSE)+IFERROR(HLOOKUP(J$6,BECO_Datos!$HP$3:$LT$85,BECO_Datos!$A18,FALSE),0))*J$2</f>
        <v>0</v>
      </c>
      <c r="K19" s="79">
        <f>(HLOOKUP(K$6,BECO_Datos!$D$3:$HN$85,BECO_Datos!$A18,FALSE)+IFERROR(HLOOKUP(K$6,BECO_Datos!$HP$3:$LT$85,BECO_Datos!$A18,FALSE),0))*K$2</f>
        <v>0</v>
      </c>
      <c r="L19" s="79">
        <f>(HLOOKUP(L$6,BECO_Datos!$D$3:$HN$85,BECO_Datos!$A18,FALSE)+IFERROR(HLOOKUP(L$6,BECO_Datos!$HP$3:$LT$85,BECO_Datos!$A18,FALSE),0))*L$2</f>
        <v>0</v>
      </c>
      <c r="M19" s="79">
        <f>(HLOOKUP(M$6,BECO_Datos!$D$3:$HN$85,BECO_Datos!$A18,FALSE)+IFERROR(HLOOKUP(M$6,BECO_Datos!$HP$3:$LT$85,BECO_Datos!$A18,FALSE),0))*M$2</f>
        <v>0</v>
      </c>
      <c r="N19" s="79">
        <f>(HLOOKUP(N$6,BECO_Datos!$D$3:$HN$85,BECO_Datos!$A18,FALSE)+IFERROR(HLOOKUP(N$6,BECO_Datos!$HP$3:$LT$85,BECO_Datos!$A18,FALSE),0))*N$2</f>
        <v>0</v>
      </c>
      <c r="O19" s="79">
        <f>(HLOOKUP(O$6,BECO_Datos!$D$3:$HN$85,BECO_Datos!$A18,FALSE)+IFERROR(HLOOKUP(O$6,BECO_Datos!$HP$3:$LT$85,BECO_Datos!$A18,FALSE),0))*O$2</f>
        <v>0</v>
      </c>
      <c r="P19" s="79">
        <f>(HLOOKUP(P$6,BECO_Datos!$D$3:$HN$85,BECO_Datos!$A18,FALSE)+IFERROR(HLOOKUP(P$6,BECO_Datos!$HP$3:$LT$85,BECO_Datos!$A18,FALSE),0))*P$2</f>
        <v>0</v>
      </c>
      <c r="Q19" s="79">
        <f>(HLOOKUP(Q$6,BECO_Datos!$D$3:$HN$85,BECO_Datos!$A18,FALSE)+IFERROR(HLOOKUP(Q$6,BECO_Datos!$HP$3:$LT$85,BECO_Datos!$A18,FALSE),0))*Q$2</f>
        <v>0</v>
      </c>
      <c r="R19" s="79">
        <f>(HLOOKUP(R$6,BECO_Datos!$D$3:$HN$85,BECO_Datos!$A18,FALSE)+IFERROR(HLOOKUP(R$6,BECO_Datos!$HP$3:$LT$85,BECO_Datos!$A18,FALSE),0))*R$2</f>
        <v>0</v>
      </c>
      <c r="S19" s="79">
        <f>(HLOOKUP(S$6,BECO_Datos!$D$3:$HN$85,BECO_Datos!$A18,FALSE)+IFERROR(HLOOKUP(S$6,BECO_Datos!$HP$3:$LT$85,BECO_Datos!$A18,FALSE),0))*S$2</f>
        <v>0</v>
      </c>
      <c r="U19" s="79" t="e">
        <f>(HLOOKUP(U$6,BECO_Datos!$D$3:$HN$85,BECO_Datos!$A18,FALSE)+IFERROR(HLOOKUP(U$6,BECO_Datos!$HP$3:$LT$85,BECO_Datos!$A18,FALSE),0))*U$2</f>
        <v>#N/A</v>
      </c>
      <c r="V19" s="79" t="e">
        <f>(HLOOKUP(V$6,BECO_Datos!$D$3:$HN$85,BECO_Datos!$A18,FALSE)+IFERROR(HLOOKUP(V$6,BECO_Datos!$HP$3:$LT$85,BECO_Datos!$A18,FALSE),0))*V$2</f>
        <v>#N/A</v>
      </c>
      <c r="W19" s="79" t="e">
        <f>(HLOOKUP(W$6,BECO_Datos!$D$3:$HN$85,BECO_Datos!$A18,FALSE)+IFERROR(HLOOKUP(W$6,BECO_Datos!$HP$3:$LT$85,BECO_Datos!$A18,FALSE),0))*W$2</f>
        <v>#N/A</v>
      </c>
      <c r="X19" s="79" t="e">
        <f>(HLOOKUP(X$6,BECO_Datos!$D$3:$HN$85,BECO_Datos!$A18,FALSE)+IFERROR(HLOOKUP(X$6,BECO_Datos!$HP$3:$LT$85,BECO_Datos!$A18,FALSE),0))*X$2</f>
        <v>#N/A</v>
      </c>
      <c r="Y19" s="79" t="e">
        <f>(HLOOKUP(Y$6,BECO_Datos!$D$3:$HN$85,BECO_Datos!$A18,FALSE)+IFERROR(HLOOKUP(Y$6,BECO_Datos!$HP$3:$LT$85,BECO_Datos!$A18,FALSE),0))*Y$2</f>
        <v>#N/A</v>
      </c>
      <c r="Z19" s="79" t="e">
        <f>(HLOOKUP(Z$6,BECO_Datos!$D$3:$HN$85,BECO_Datos!$A18,FALSE)+IFERROR(HLOOKUP(Z$6,BECO_Datos!$HP$3:$LT$85,BECO_Datos!$A18,FALSE),0))*Z$2</f>
        <v>#N/A</v>
      </c>
      <c r="AA19" s="79">
        <f>(HLOOKUP(AA$6,BECO_Datos!$D$3:$HN$85,BECO_Datos!$A18,FALSE)+IFERROR(HLOOKUP(AA$6,BECO_Datos!$HP$3:$LT$85,BECO_Datos!$A18,FALSE),0))*AA$2</f>
        <v>0</v>
      </c>
      <c r="AB19" s="79">
        <f>(HLOOKUP(AB$6,BECO_Datos!$D$3:$HN$85,BECO_Datos!$A18,FALSE)+IFERROR(HLOOKUP(AB$6,BECO_Datos!$HP$3:$LT$85,BECO_Datos!$A18,FALSE),0))*AB$2</f>
        <v>0</v>
      </c>
      <c r="AC19" s="79">
        <f>(HLOOKUP(AC$6,BECO_Datos!$D$3:$HN$85,BECO_Datos!$A18,FALSE)+IFERROR(HLOOKUP(AC$6,BECO_Datos!$HP$3:$LT$85,BECO_Datos!$A18,FALSE),0))*AC$2</f>
        <v>0</v>
      </c>
      <c r="AD19" s="79">
        <f>(HLOOKUP(AD$6,BECO_Datos!$D$3:$HN$85,BECO_Datos!$A18,FALSE)+IFERROR(HLOOKUP(AD$6,BECO_Datos!$HP$3:$LT$85,BECO_Datos!$A18,FALSE),0))*AD$2</f>
        <v>0</v>
      </c>
      <c r="AE19" s="79">
        <f>(HLOOKUP(AE$6,BECO_Datos!$D$3:$HN$85,BECO_Datos!$A18,FALSE)+IFERROR(HLOOKUP(AE$6,BECO_Datos!$HP$3:$LT$85,BECO_Datos!$A18,FALSE),0))*AE$2</f>
        <v>0</v>
      </c>
      <c r="AF19" s="79">
        <f>(HLOOKUP(AF$6,BECO_Datos!$D$3:$HN$85,BECO_Datos!$A18,FALSE)+IFERROR(HLOOKUP(AF$6,BECO_Datos!$HP$3:$LT$85,BECO_Datos!$A18,FALSE),0))*AF$2</f>
        <v>0</v>
      </c>
      <c r="AG19" s="79">
        <f>(HLOOKUP(AG$6,BECO_Datos!$D$3:$HN$85,BECO_Datos!$A18,FALSE)+IFERROR(HLOOKUP(AG$6,BECO_Datos!$HP$3:$LT$85,BECO_Datos!$A18,FALSE),0))*AG$2</f>
        <v>0</v>
      </c>
      <c r="AH19" s="79">
        <f>(HLOOKUP(AH$6,BECO_Datos!$D$3:$HN$85,BECO_Datos!$A18,FALSE)+IFERROR(HLOOKUP(AH$6,BECO_Datos!$HP$3:$LT$85,BECO_Datos!$A18,FALSE),0))*AH$2</f>
        <v>0</v>
      </c>
      <c r="AI19" s="79">
        <f>(HLOOKUP(AI$6,BECO_Datos!$D$3:$HN$85,BECO_Datos!$A18,FALSE)+IFERROR(HLOOKUP(AI$6,BECO_Datos!$HP$3:$LT$85,BECO_Datos!$A18,FALSE),0))*AI$2</f>
        <v>0</v>
      </c>
      <c r="AJ19" s="79">
        <f>(HLOOKUP(AJ$6,BECO_Datos!$D$3:$HN$85,BECO_Datos!$A18,FALSE)+IFERROR(HLOOKUP(AJ$6,BECO_Datos!$HP$3:$LT$85,BECO_Datos!$A18,FALSE),0))*AJ$2</f>
        <v>0</v>
      </c>
      <c r="AL19" s="79" t="e">
        <f>(HLOOKUP(AL$6,BECO_Datos!$D$3:$HN$85,BECO_Datos!$A18,FALSE)+IFERROR(HLOOKUP(AL$6,BECO_Datos!$HP$3:$LT$85,BECO_Datos!$A18,FALSE),0))*AL$2</f>
        <v>#N/A</v>
      </c>
      <c r="AM19" s="79" t="e">
        <f>(HLOOKUP(AM$6,BECO_Datos!$D$3:$HN$85,BECO_Datos!$A18,FALSE)+IFERROR(HLOOKUP(AM$6,BECO_Datos!$HP$3:$LT$85,BECO_Datos!$A18,FALSE),0))*AM$2</f>
        <v>#N/A</v>
      </c>
      <c r="AN19" s="79" t="e">
        <f>(HLOOKUP(AN$6,BECO_Datos!$D$3:$HN$85,BECO_Datos!$A18,FALSE)+IFERROR(HLOOKUP(AN$6,BECO_Datos!$HP$3:$LT$85,BECO_Datos!$A18,FALSE),0))*AN$2</f>
        <v>#N/A</v>
      </c>
      <c r="AO19" s="79" t="e">
        <f>(HLOOKUP(AO$6,BECO_Datos!$D$3:$HN$85,BECO_Datos!$A18,FALSE)+IFERROR(HLOOKUP(AO$6,BECO_Datos!$HP$3:$LT$85,BECO_Datos!$A18,FALSE),0))*AO$2</f>
        <v>#N/A</v>
      </c>
      <c r="AP19" s="79" t="e">
        <f>(HLOOKUP(AP$6,BECO_Datos!$D$3:$HN$85,BECO_Datos!$A18,FALSE)+IFERROR(HLOOKUP(AP$6,BECO_Datos!$HP$3:$LT$85,BECO_Datos!$A18,FALSE),0))*AP$2</f>
        <v>#N/A</v>
      </c>
      <c r="AQ19" s="79" t="e">
        <f>(HLOOKUP(AQ$6,BECO_Datos!$D$3:$HN$85,BECO_Datos!$A18,FALSE)+IFERROR(HLOOKUP(AQ$6,BECO_Datos!$HP$3:$LT$85,BECO_Datos!$A18,FALSE),0))*AQ$2</f>
        <v>#N/A</v>
      </c>
      <c r="AR19" s="79">
        <f>(HLOOKUP(AR$6,BECO_Datos!$D$3:$HN$85,BECO_Datos!$A18,FALSE)+IFERROR(HLOOKUP(AR$6,BECO_Datos!$HP$3:$LT$85,BECO_Datos!$A18,FALSE),0))*AR$2</f>
        <v>0</v>
      </c>
      <c r="AS19" s="79">
        <f>(HLOOKUP(AS$6,BECO_Datos!$D$3:$HN$85,BECO_Datos!$A18,FALSE)+IFERROR(HLOOKUP(AS$6,BECO_Datos!$HP$3:$LT$85,BECO_Datos!$A18,FALSE),0))*AS$2</f>
        <v>0</v>
      </c>
      <c r="AT19" s="79">
        <f>(HLOOKUP(AT$6,BECO_Datos!$D$3:$HN$85,BECO_Datos!$A18,FALSE)+IFERROR(HLOOKUP(AT$6,BECO_Datos!$HP$3:$LT$85,BECO_Datos!$A18,FALSE),0))*AT$2</f>
        <v>0</v>
      </c>
      <c r="AU19" s="79">
        <f>(HLOOKUP(AU$6,BECO_Datos!$D$3:$HN$85,BECO_Datos!$A18,FALSE)+IFERROR(HLOOKUP(AU$6,BECO_Datos!$HP$3:$LT$85,BECO_Datos!$A18,FALSE),0))*AU$2</f>
        <v>0</v>
      </c>
      <c r="AV19" s="79">
        <f>(HLOOKUP(AV$6,BECO_Datos!$D$3:$HN$85,BECO_Datos!$A18,FALSE)+IFERROR(HLOOKUP(AV$6,BECO_Datos!$HP$3:$LT$85,BECO_Datos!$A18,FALSE),0))*AV$2</f>
        <v>0</v>
      </c>
      <c r="AW19" s="79">
        <f>(HLOOKUP(AW$6,BECO_Datos!$D$3:$HN$85,BECO_Datos!$A18,FALSE)+IFERROR(HLOOKUP(AW$6,BECO_Datos!$HP$3:$LT$85,BECO_Datos!$A18,FALSE),0))*AW$2</f>
        <v>0</v>
      </c>
      <c r="AX19" s="79">
        <f>(HLOOKUP(AX$6,BECO_Datos!$D$3:$HN$85,BECO_Datos!$A18,FALSE)+IFERROR(HLOOKUP(AX$6,BECO_Datos!$HP$3:$LT$85,BECO_Datos!$A18,FALSE),0))*AX$2</f>
        <v>0</v>
      </c>
      <c r="AY19" s="79">
        <f>(HLOOKUP(AY$6,BECO_Datos!$D$3:$HN$85,BECO_Datos!$A18,FALSE)+IFERROR(HLOOKUP(AY$6,BECO_Datos!$HP$3:$LT$85,BECO_Datos!$A18,FALSE),0))*AY$2</f>
        <v>0</v>
      </c>
      <c r="AZ19" s="79">
        <f>(HLOOKUP(AZ$6,BECO_Datos!$D$3:$HN$85,BECO_Datos!$A18,FALSE)+IFERROR(HLOOKUP(AZ$6,BECO_Datos!$HP$3:$LT$85,BECO_Datos!$A18,FALSE),0))*AZ$2</f>
        <v>0</v>
      </c>
      <c r="BA19" s="79">
        <f>(HLOOKUP(BA$6,BECO_Datos!$D$3:$HN$85,BECO_Datos!$A18,FALSE)+IFERROR(HLOOKUP(BA$6,BECO_Datos!$HP$3:$LT$85,BECO_Datos!$A18,FALSE),0))*BA$2</f>
        <v>0</v>
      </c>
      <c r="BC19" s="79" t="e">
        <f>(HLOOKUP(BC$6,BECO_Datos!$D$3:$HN$85,BECO_Datos!$A18,FALSE)+IFERROR(HLOOKUP(BC$6,BECO_Datos!$HP$3:$LT$85,BECO_Datos!$A18,FALSE),0))*BC$2</f>
        <v>#N/A</v>
      </c>
      <c r="BD19" s="79" t="e">
        <f>(HLOOKUP(BD$6,BECO_Datos!$D$3:$HN$85,BECO_Datos!$A18,FALSE)+IFERROR(HLOOKUP(BD$6,BECO_Datos!$HP$3:$LT$85,BECO_Datos!$A18,FALSE),0))*BD$2</f>
        <v>#N/A</v>
      </c>
      <c r="BE19" s="79" t="e">
        <f>(HLOOKUP(BE$6,BECO_Datos!$D$3:$HN$85,BECO_Datos!$A18,FALSE)+IFERROR(HLOOKUP(BE$6,BECO_Datos!$HP$3:$LT$85,BECO_Datos!$A18,FALSE),0))*BE$2</f>
        <v>#N/A</v>
      </c>
      <c r="BF19" s="79" t="e">
        <f>(HLOOKUP(BF$6,BECO_Datos!$D$3:$HN$85,BECO_Datos!$A18,FALSE)+IFERROR(HLOOKUP(BF$6,BECO_Datos!$HP$3:$LT$85,BECO_Datos!$A18,FALSE),0))*BF$2</f>
        <v>#N/A</v>
      </c>
      <c r="BG19" s="79" t="e">
        <f>(HLOOKUP(BG$6,BECO_Datos!$D$3:$HN$85,BECO_Datos!$A18,FALSE)+IFERROR(HLOOKUP(BG$6,BECO_Datos!$HP$3:$LT$85,BECO_Datos!$A18,FALSE),0))*BG$2</f>
        <v>#N/A</v>
      </c>
      <c r="BH19" s="79" t="e">
        <f>(HLOOKUP(BH$6,BECO_Datos!$D$3:$HN$85,BECO_Datos!$A18,FALSE)+IFERROR(HLOOKUP(BH$6,BECO_Datos!$HP$3:$LT$85,BECO_Datos!$A18,FALSE),0))*BH$2</f>
        <v>#N/A</v>
      </c>
      <c r="BI19" s="79">
        <f>(HLOOKUP(BI$6,BECO_Datos!$D$3:$HN$85,BECO_Datos!$A18,FALSE)+IFERROR(HLOOKUP(BI$6,BECO_Datos!$HP$3:$LT$85,BECO_Datos!$A18,FALSE),0))*BI$2</f>
        <v>0</v>
      </c>
      <c r="BJ19" s="79">
        <f>(HLOOKUP(BJ$6,BECO_Datos!$D$3:$HN$85,BECO_Datos!$A18,FALSE)+IFERROR(HLOOKUP(BJ$6,BECO_Datos!$HP$3:$LT$85,BECO_Datos!$A18,FALSE),0))*BJ$2</f>
        <v>0</v>
      </c>
      <c r="BK19" s="79">
        <f>(HLOOKUP(BK$6,BECO_Datos!$D$3:$HN$85,BECO_Datos!$A18,FALSE)+IFERROR(HLOOKUP(BK$6,BECO_Datos!$HP$3:$LT$85,BECO_Datos!$A18,FALSE),0))*BK$2</f>
        <v>0</v>
      </c>
      <c r="BL19" s="79">
        <f>(HLOOKUP(BL$6,BECO_Datos!$D$3:$HN$85,BECO_Datos!$A18,FALSE)+IFERROR(HLOOKUP(BL$6,BECO_Datos!$HP$3:$LT$85,BECO_Datos!$A18,FALSE),0))*BL$2</f>
        <v>0</v>
      </c>
      <c r="BM19" s="79">
        <f>(HLOOKUP(BM$6,BECO_Datos!$D$3:$HN$85,BECO_Datos!$A18,FALSE)+IFERROR(HLOOKUP(BM$6,BECO_Datos!$HP$3:$LT$85,BECO_Datos!$A18,FALSE),0))*BM$2</f>
        <v>0</v>
      </c>
      <c r="BN19" s="79">
        <f>(HLOOKUP(BN$6,BECO_Datos!$D$3:$HN$85,BECO_Datos!$A18,FALSE)+IFERROR(HLOOKUP(BN$6,BECO_Datos!$HP$3:$LT$85,BECO_Datos!$A18,FALSE),0))*BN$2</f>
        <v>0</v>
      </c>
      <c r="BO19" s="79">
        <f>(HLOOKUP(BO$6,BECO_Datos!$D$3:$HN$85,BECO_Datos!$A18,FALSE)+IFERROR(HLOOKUP(BO$6,BECO_Datos!$HP$3:$LT$85,BECO_Datos!$A18,FALSE),0))*BO$2</f>
        <v>0</v>
      </c>
      <c r="BP19" s="79">
        <f>(HLOOKUP(BP$6,BECO_Datos!$D$3:$HN$85,BECO_Datos!$A18,FALSE)+IFERROR(HLOOKUP(BP$6,BECO_Datos!$HP$3:$LT$85,BECO_Datos!$A18,FALSE),0))*BP$2</f>
        <v>0</v>
      </c>
      <c r="BQ19" s="79">
        <f>(HLOOKUP(BQ$6,BECO_Datos!$D$3:$HN$85,BECO_Datos!$A18,FALSE)+IFERROR(HLOOKUP(BQ$6,BECO_Datos!$HP$3:$LT$85,BECO_Datos!$A18,FALSE),0))*BQ$2</f>
        <v>0</v>
      </c>
      <c r="BR19" s="79">
        <f>(HLOOKUP(BR$6,BECO_Datos!$D$3:$HN$85,BECO_Datos!$A18,FALSE)+IFERROR(HLOOKUP(BR$6,BECO_Datos!$HP$3:$LT$85,BECO_Datos!$A18,FALSE),0))*BR$2</f>
        <v>0</v>
      </c>
      <c r="BT19" s="79" t="e">
        <f>(HLOOKUP(BT$6,BECO_Datos!$D$3:$HN$85,BECO_Datos!$A18,FALSE)+IFERROR(HLOOKUP(BT$6,BECO_Datos!$HP$3:$LT$85,BECO_Datos!$A18,FALSE),0))*BT$2</f>
        <v>#N/A</v>
      </c>
      <c r="BU19" s="79" t="e">
        <f>(HLOOKUP(BU$6,BECO_Datos!$D$3:$HN$85,BECO_Datos!$A18,FALSE)+IFERROR(HLOOKUP(BU$6,BECO_Datos!$HP$3:$LT$85,BECO_Datos!$A18,FALSE),0))*BU$2</f>
        <v>#N/A</v>
      </c>
      <c r="BV19" s="79" t="e">
        <f>(HLOOKUP(BV$6,BECO_Datos!$D$3:$HN$85,BECO_Datos!$A18,FALSE)+IFERROR(HLOOKUP(BV$6,BECO_Datos!$HP$3:$LT$85,BECO_Datos!$A18,FALSE),0))*BV$2</f>
        <v>#N/A</v>
      </c>
      <c r="BW19" s="79" t="e">
        <f>(HLOOKUP(BW$6,BECO_Datos!$D$3:$HN$85,BECO_Datos!$A18,FALSE)+IFERROR(HLOOKUP(BW$6,BECO_Datos!$HP$3:$LT$85,BECO_Datos!$A18,FALSE),0))*BW$2</f>
        <v>#N/A</v>
      </c>
      <c r="BX19" s="79" t="e">
        <f>(HLOOKUP(BX$6,BECO_Datos!$D$3:$HN$85,BECO_Datos!$A18,FALSE)+IFERROR(HLOOKUP(BX$6,BECO_Datos!$HP$3:$LT$85,BECO_Datos!$A18,FALSE),0))*BX$2</f>
        <v>#N/A</v>
      </c>
      <c r="BY19" s="79" t="e">
        <f>(HLOOKUP(BY$6,BECO_Datos!$D$3:$HN$85,BECO_Datos!$A18,FALSE)+IFERROR(HLOOKUP(BY$6,BECO_Datos!$HP$3:$LT$85,BECO_Datos!$A18,FALSE),0))*BY$2</f>
        <v>#N/A</v>
      </c>
      <c r="BZ19" s="79">
        <f>(HLOOKUP(BZ$6,BECO_Datos!$D$3:$HN$85,BECO_Datos!$A18,FALSE)+IFERROR(HLOOKUP(BZ$6,BECO_Datos!$HP$3:$LT$85,BECO_Datos!$A18,FALSE),0))*BZ$2</f>
        <v>0</v>
      </c>
      <c r="CA19" s="79">
        <f>(HLOOKUP(CA$6,BECO_Datos!$D$3:$HN$85,BECO_Datos!$A18,FALSE)+IFERROR(HLOOKUP(CA$6,BECO_Datos!$HP$3:$LT$85,BECO_Datos!$A18,FALSE),0))*CA$2</f>
        <v>0</v>
      </c>
      <c r="CB19" s="79">
        <f>(HLOOKUP(CB$6,BECO_Datos!$D$3:$HN$85,BECO_Datos!$A18,FALSE)+IFERROR(HLOOKUP(CB$6,BECO_Datos!$HP$3:$LT$85,BECO_Datos!$A18,FALSE),0))*CB$2</f>
        <v>0</v>
      </c>
      <c r="CC19" s="79">
        <f>(HLOOKUP(CC$6,BECO_Datos!$D$3:$HN$85,BECO_Datos!$A18,FALSE)+IFERROR(HLOOKUP(CC$6,BECO_Datos!$HP$3:$LT$85,BECO_Datos!$A18,FALSE),0))*CC$2</f>
        <v>0</v>
      </c>
      <c r="CD19" s="79">
        <f>(HLOOKUP(CD$6,BECO_Datos!$D$3:$HN$85,BECO_Datos!$A18,FALSE)+IFERROR(HLOOKUP(CD$6,BECO_Datos!$HP$3:$LT$85,BECO_Datos!$A18,FALSE),0))*CD$2</f>
        <v>0</v>
      </c>
      <c r="CE19" s="79">
        <f>(HLOOKUP(CE$6,BECO_Datos!$D$3:$HN$85,BECO_Datos!$A18,FALSE)+IFERROR(HLOOKUP(CE$6,BECO_Datos!$HP$3:$LT$85,BECO_Datos!$A18,FALSE),0))*CE$2</f>
        <v>0</v>
      </c>
      <c r="CF19" s="79">
        <f>(HLOOKUP(CF$6,BECO_Datos!$D$3:$HN$85,BECO_Datos!$A18,FALSE)+IFERROR(HLOOKUP(CF$6,BECO_Datos!$HP$3:$LT$85,BECO_Datos!$A18,FALSE),0))*CF$2</f>
        <v>0</v>
      </c>
      <c r="CG19" s="79">
        <f>(HLOOKUP(CG$6,BECO_Datos!$D$3:$HN$85,BECO_Datos!$A18,FALSE)+IFERROR(HLOOKUP(CG$6,BECO_Datos!$HP$3:$LT$85,BECO_Datos!$A18,FALSE),0))*CG$2</f>
        <v>0</v>
      </c>
      <c r="CH19" s="79">
        <f>(HLOOKUP(CH$6,BECO_Datos!$D$3:$HN$85,BECO_Datos!$A18,FALSE)+IFERROR(HLOOKUP(CH$6,BECO_Datos!$HP$3:$LT$85,BECO_Datos!$A18,FALSE),0))*CH$2</f>
        <v>0</v>
      </c>
      <c r="CI19" s="79">
        <f>(HLOOKUP(CI$6,BECO_Datos!$D$3:$HN$85,BECO_Datos!$A18,FALSE)+IFERROR(HLOOKUP(CI$6,BECO_Datos!$HP$3:$LT$85,BECO_Datos!$A18,FALSE),0))*CI$2</f>
        <v>0</v>
      </c>
      <c r="CK19" s="79" t="e">
        <f>(HLOOKUP(CK$6,BECO_Datos!$D$3:$HN$85,BECO_Datos!$A18,FALSE)+IFERROR(HLOOKUP(CK$6,BECO_Datos!$HP$3:$LT$85,BECO_Datos!$A18,FALSE),0))*CK$2</f>
        <v>#N/A</v>
      </c>
      <c r="CL19" s="79" t="e">
        <f>(HLOOKUP(CL$6,BECO_Datos!$D$3:$HN$85,BECO_Datos!$A18,FALSE)+IFERROR(HLOOKUP(CL$6,BECO_Datos!$HP$3:$LT$85,BECO_Datos!$A18,FALSE),0))*CL$2</f>
        <v>#N/A</v>
      </c>
      <c r="CM19" s="79" t="e">
        <f>(HLOOKUP(CM$6,BECO_Datos!$D$3:$HN$85,BECO_Datos!$A18,FALSE)+IFERROR(HLOOKUP(CM$6,BECO_Datos!$HP$3:$LT$85,BECO_Datos!$A18,FALSE),0))*CM$2</f>
        <v>#N/A</v>
      </c>
      <c r="CN19" s="79" t="e">
        <f>(HLOOKUP(CN$6,BECO_Datos!$D$3:$HN$85,BECO_Datos!$A18,FALSE)+IFERROR(HLOOKUP(CN$6,BECO_Datos!$HP$3:$LT$85,BECO_Datos!$A18,FALSE),0))*CN$2</f>
        <v>#N/A</v>
      </c>
      <c r="CO19" s="79" t="e">
        <f>(HLOOKUP(CO$6,BECO_Datos!$D$3:$HN$85,BECO_Datos!$A18,FALSE)+IFERROR(HLOOKUP(CO$6,BECO_Datos!$HP$3:$LT$85,BECO_Datos!$A18,FALSE),0))*CO$2</f>
        <v>#N/A</v>
      </c>
      <c r="CP19" s="79" t="e">
        <f>(HLOOKUP(CP$6,BECO_Datos!$D$3:$HN$85,BECO_Datos!$A18,FALSE)+IFERROR(HLOOKUP(CP$6,BECO_Datos!$HP$3:$LT$85,BECO_Datos!$A18,FALSE),0))*CP$2</f>
        <v>#N/A</v>
      </c>
      <c r="CQ19" s="79">
        <f>(HLOOKUP(CQ$6,BECO_Datos!$D$3:$HN$85,BECO_Datos!$A18,FALSE)+IFERROR(HLOOKUP(CQ$6,BECO_Datos!$HP$3:$LT$85,BECO_Datos!$A18,FALSE),0))*CQ$2</f>
        <v>-16709.353304668595</v>
      </c>
      <c r="CR19" s="79">
        <f>(HLOOKUP(CR$6,BECO_Datos!$D$3:$HN$85,BECO_Datos!$A18,FALSE)+IFERROR(HLOOKUP(CR$6,BECO_Datos!$HP$3:$LT$85,BECO_Datos!$A18,FALSE),0))*CR$2</f>
        <v>-16616.394969972338</v>
      </c>
      <c r="CS19" s="79">
        <f>(HLOOKUP(CS$6,BECO_Datos!$D$3:$HN$85,BECO_Datos!$A18,FALSE)+IFERROR(HLOOKUP(CS$6,BECO_Datos!$HP$3:$LT$85,BECO_Datos!$A18,FALSE),0))*CS$2</f>
        <v>-17992.282852243316</v>
      </c>
      <c r="CT19" s="79">
        <f>(HLOOKUP(CT$6,BECO_Datos!$D$3:$HN$85,BECO_Datos!$A18,FALSE)+IFERROR(HLOOKUP(CT$6,BECO_Datos!$HP$3:$LT$85,BECO_Datos!$A18,FALSE),0))*CT$2</f>
        <v>-16016.591778376851</v>
      </c>
      <c r="CU19" s="79">
        <f>(HLOOKUP(CU$6,BECO_Datos!$D$3:$HN$85,BECO_Datos!$A18,FALSE)+IFERROR(HLOOKUP(CU$6,BECO_Datos!$HP$3:$LT$85,BECO_Datos!$A18,FALSE),0))*CU$2</f>
        <v>-15901.725174923795</v>
      </c>
      <c r="CV19" s="79">
        <f>(HLOOKUP(CV$6,BECO_Datos!$D$3:$HN$85,BECO_Datos!$A18,FALSE)+IFERROR(HLOOKUP(CV$6,BECO_Datos!$HP$3:$LT$85,BECO_Datos!$A18,FALSE),0))*CV$2</f>
        <v>-16234.457558875782</v>
      </c>
      <c r="CW19" s="79">
        <f>(HLOOKUP(CW$6,BECO_Datos!$D$3:$HN$85,BECO_Datos!$A18,FALSE)+IFERROR(HLOOKUP(CW$6,BECO_Datos!$HP$3:$LT$85,BECO_Datos!$A18,FALSE),0))*CW$2</f>
        <v>-16194.646608190777</v>
      </c>
      <c r="CX19" s="79">
        <f>(HLOOKUP(CX$6,BECO_Datos!$D$3:$HN$85,BECO_Datos!$A18,FALSE)+IFERROR(HLOOKUP(CX$6,BECO_Datos!$HP$3:$LT$85,BECO_Datos!$A18,FALSE),0))*CX$2</f>
        <v>-15073.115570061493</v>
      </c>
      <c r="CY19" s="79">
        <f>(HLOOKUP(CY$6,BECO_Datos!$D$3:$HN$85,BECO_Datos!$A18,FALSE)+IFERROR(HLOOKUP(CY$6,BECO_Datos!$HP$3:$LT$85,BECO_Datos!$A18,FALSE),0))*CY$2</f>
        <v>-13088.864069490875</v>
      </c>
      <c r="CZ19" s="79">
        <f>(HLOOKUP(CZ$6,BECO_Datos!$D$3:$HN$85,BECO_Datos!$A18,FALSE)+IFERROR(HLOOKUP(CZ$6,BECO_Datos!$HP$3:$LT$85,BECO_Datos!$A18,FALSE),0))*CZ$2</f>
        <v>-12947.486793179107</v>
      </c>
      <c r="DB19" s="79" t="e">
        <f>(HLOOKUP(DB$6,BECO_Datos!$D$3:$HN$85,BECO_Datos!$A18,FALSE)+IFERROR(HLOOKUP(DB$6,BECO_Datos!$HP$3:$LT$85,BECO_Datos!$A18,FALSE),0))*DB$2</f>
        <v>#N/A</v>
      </c>
      <c r="DC19" s="79" t="e">
        <f>(HLOOKUP(DC$6,BECO_Datos!$D$3:$HN$85,BECO_Datos!$A18,FALSE)+IFERROR(HLOOKUP(DC$6,BECO_Datos!$HP$3:$LT$85,BECO_Datos!$A18,FALSE),0))*DC$2</f>
        <v>#N/A</v>
      </c>
      <c r="DD19" s="79" t="e">
        <f>(HLOOKUP(DD$6,BECO_Datos!$D$3:$HN$85,BECO_Datos!$A18,FALSE)+IFERROR(HLOOKUP(DD$6,BECO_Datos!$HP$3:$LT$85,BECO_Datos!$A18,FALSE),0))*DD$2</f>
        <v>#N/A</v>
      </c>
      <c r="DE19" s="79" t="e">
        <f>(HLOOKUP(DE$6,BECO_Datos!$D$3:$HN$85,BECO_Datos!$A18,FALSE)+IFERROR(HLOOKUP(DE$6,BECO_Datos!$HP$3:$LT$85,BECO_Datos!$A18,FALSE),0))*DE$2</f>
        <v>#N/A</v>
      </c>
      <c r="DF19" s="79" t="e">
        <f>(HLOOKUP(DF$6,BECO_Datos!$D$3:$HN$85,BECO_Datos!$A18,FALSE)+IFERROR(HLOOKUP(DF$6,BECO_Datos!$HP$3:$LT$85,BECO_Datos!$A18,FALSE),0))*DF$2</f>
        <v>#N/A</v>
      </c>
      <c r="DG19" s="79" t="e">
        <f>(HLOOKUP(DG$6,BECO_Datos!$D$3:$HN$85,BECO_Datos!$A18,FALSE)+IFERROR(HLOOKUP(DG$6,BECO_Datos!$HP$3:$LT$85,BECO_Datos!$A18,FALSE),0))*DG$2</f>
        <v>#N/A</v>
      </c>
      <c r="DH19" s="79">
        <f>(HLOOKUP(DH$6,BECO_Datos!$D$3:$HN$85,BECO_Datos!$A18,FALSE)+IFERROR(HLOOKUP(DH$6,BECO_Datos!$HP$3:$LT$85,BECO_Datos!$A18,FALSE),0))*DH$2</f>
        <v>0</v>
      </c>
      <c r="DI19" s="79">
        <f>(HLOOKUP(DI$6,BECO_Datos!$D$3:$HN$85,BECO_Datos!$A18,FALSE)+IFERROR(HLOOKUP(DI$6,BECO_Datos!$HP$3:$LT$85,BECO_Datos!$A18,FALSE),0))*DI$2</f>
        <v>0</v>
      </c>
      <c r="DJ19" s="79">
        <f>(HLOOKUP(DJ$6,BECO_Datos!$D$3:$HN$85,BECO_Datos!$A18,FALSE)+IFERROR(HLOOKUP(DJ$6,BECO_Datos!$HP$3:$LT$85,BECO_Datos!$A18,FALSE),0))*DJ$2</f>
        <v>0</v>
      </c>
      <c r="DK19" s="79">
        <f>(HLOOKUP(DK$6,BECO_Datos!$D$3:$HN$85,BECO_Datos!$A18,FALSE)+IFERROR(HLOOKUP(DK$6,BECO_Datos!$HP$3:$LT$85,BECO_Datos!$A18,FALSE),0))*DK$2</f>
        <v>0</v>
      </c>
      <c r="DL19" s="79">
        <f>(HLOOKUP(DL$6,BECO_Datos!$D$3:$HN$85,BECO_Datos!$A18,FALSE)+IFERROR(HLOOKUP(DL$6,BECO_Datos!$HP$3:$LT$85,BECO_Datos!$A18,FALSE),0))*DL$2</f>
        <v>0</v>
      </c>
      <c r="DM19" s="79">
        <f>(HLOOKUP(DM$6,BECO_Datos!$D$3:$HN$85,BECO_Datos!$A18,FALSE)+IFERROR(HLOOKUP(DM$6,BECO_Datos!$HP$3:$LT$85,BECO_Datos!$A18,FALSE),0))*DM$2</f>
        <v>0</v>
      </c>
      <c r="DN19" s="79">
        <f>(HLOOKUP(DN$6,BECO_Datos!$D$3:$HN$85,BECO_Datos!$A18,FALSE)+IFERROR(HLOOKUP(DN$6,BECO_Datos!$HP$3:$LT$85,BECO_Datos!$A18,FALSE),0))*DN$2</f>
        <v>0</v>
      </c>
      <c r="DO19" s="79">
        <f>(HLOOKUP(DO$6,BECO_Datos!$D$3:$HN$85,BECO_Datos!$A18,FALSE)+IFERROR(HLOOKUP(DO$6,BECO_Datos!$HP$3:$LT$85,BECO_Datos!$A18,FALSE),0))*DO$2</f>
        <v>0</v>
      </c>
      <c r="DP19" s="79">
        <f>(HLOOKUP(DP$6,BECO_Datos!$D$3:$HN$85,BECO_Datos!$A18,FALSE)+IFERROR(HLOOKUP(DP$6,BECO_Datos!$HP$3:$LT$85,BECO_Datos!$A18,FALSE),0))*DP$2</f>
        <v>0</v>
      </c>
      <c r="DQ19" s="79">
        <f>(HLOOKUP(DQ$6,BECO_Datos!$D$3:$HN$85,BECO_Datos!$A18,FALSE)+IFERROR(HLOOKUP(DQ$6,BECO_Datos!$HP$3:$LT$85,BECO_Datos!$A18,FALSE),0))*DQ$2</f>
        <v>0</v>
      </c>
      <c r="DS19" s="79" t="e">
        <f>(HLOOKUP(DS$6,BECO_Datos!$D$3:$HN$85,BECO_Datos!$A18,FALSE)+IFERROR(HLOOKUP(DS$6,BECO_Datos!$HP$3:$LT$85,BECO_Datos!$A18,FALSE),0))*DS$2</f>
        <v>#N/A</v>
      </c>
      <c r="DT19" s="79" t="e">
        <f>(HLOOKUP(DT$6,BECO_Datos!$D$3:$HN$85,BECO_Datos!$A18,FALSE)+IFERROR(HLOOKUP(DT$6,BECO_Datos!$HP$3:$LT$85,BECO_Datos!$A18,FALSE),0))*DT$2</f>
        <v>#N/A</v>
      </c>
      <c r="DU19" s="79" t="e">
        <f>(HLOOKUP(DU$6,BECO_Datos!$D$3:$HN$85,BECO_Datos!$A18,FALSE)+IFERROR(HLOOKUP(DU$6,BECO_Datos!$HP$3:$LT$85,BECO_Datos!$A18,FALSE),0))*DU$2</f>
        <v>#N/A</v>
      </c>
      <c r="DV19" s="79" t="e">
        <f>(HLOOKUP(DV$6,BECO_Datos!$D$3:$HN$85,BECO_Datos!$A18,FALSE)+IFERROR(HLOOKUP(DV$6,BECO_Datos!$HP$3:$LT$85,BECO_Datos!$A18,FALSE),0))*DV$2</f>
        <v>#N/A</v>
      </c>
      <c r="DW19" s="79" t="e">
        <f>(HLOOKUP(DW$6,BECO_Datos!$D$3:$HN$85,BECO_Datos!$A18,FALSE)+IFERROR(HLOOKUP(DW$6,BECO_Datos!$HP$3:$LT$85,BECO_Datos!$A18,FALSE),0))*DW$2</f>
        <v>#N/A</v>
      </c>
      <c r="DX19" s="79" t="e">
        <f>(HLOOKUP(DX$6,BECO_Datos!$D$3:$HN$85,BECO_Datos!$A18,FALSE)+IFERROR(HLOOKUP(DX$6,BECO_Datos!$HP$3:$LT$85,BECO_Datos!$A18,FALSE),0))*DX$2</f>
        <v>#N/A</v>
      </c>
      <c r="DY19" s="79">
        <f>(HLOOKUP(DY$6,BECO_Datos!$D$3:$HN$85,BECO_Datos!$A18,FALSE)+IFERROR(HLOOKUP(DY$6,BECO_Datos!$HP$3:$LT$85,BECO_Datos!$A18,FALSE),0))*DY$2</f>
        <v>0</v>
      </c>
      <c r="DZ19" s="79">
        <f>(HLOOKUP(DZ$6,BECO_Datos!$D$3:$HN$85,BECO_Datos!$A18,FALSE)+IFERROR(HLOOKUP(DZ$6,BECO_Datos!$HP$3:$LT$85,BECO_Datos!$A18,FALSE),0))*DZ$2</f>
        <v>0</v>
      </c>
      <c r="EA19" s="79">
        <f>(HLOOKUP(EA$6,BECO_Datos!$D$3:$HN$85,BECO_Datos!$A18,FALSE)+IFERROR(HLOOKUP(EA$6,BECO_Datos!$HP$3:$LT$85,BECO_Datos!$A18,FALSE),0))*EA$2</f>
        <v>0</v>
      </c>
      <c r="EB19" s="79">
        <f>(HLOOKUP(EB$6,BECO_Datos!$D$3:$HN$85,BECO_Datos!$A18,FALSE)+IFERROR(HLOOKUP(EB$6,BECO_Datos!$HP$3:$LT$85,BECO_Datos!$A18,FALSE),0))*EB$2</f>
        <v>0</v>
      </c>
      <c r="EC19" s="79">
        <f>(HLOOKUP(EC$6,BECO_Datos!$D$3:$HN$85,BECO_Datos!$A18,FALSE)+IFERROR(HLOOKUP(EC$6,BECO_Datos!$HP$3:$LT$85,BECO_Datos!$A18,FALSE),0))*EC$2</f>
        <v>0</v>
      </c>
      <c r="ED19" s="79">
        <f>(HLOOKUP(ED$6,BECO_Datos!$D$3:$HN$85,BECO_Datos!$A18,FALSE)+IFERROR(HLOOKUP(ED$6,BECO_Datos!$HP$3:$LT$85,BECO_Datos!$A18,FALSE),0))*ED$2</f>
        <v>0</v>
      </c>
      <c r="EE19" s="79">
        <f>(HLOOKUP(EE$6,BECO_Datos!$D$3:$HN$85,BECO_Datos!$A18,FALSE)+IFERROR(HLOOKUP(EE$6,BECO_Datos!$HP$3:$LT$85,BECO_Datos!$A18,FALSE),0))*EE$2</f>
        <v>0</v>
      </c>
      <c r="EF19" s="79">
        <f>(HLOOKUP(EF$6,BECO_Datos!$D$3:$HN$85,BECO_Datos!$A18,FALSE)+IFERROR(HLOOKUP(EF$6,BECO_Datos!$HP$3:$LT$85,BECO_Datos!$A18,FALSE),0))*EF$2</f>
        <v>0</v>
      </c>
      <c r="EG19" s="79">
        <f>(HLOOKUP(EG$6,BECO_Datos!$D$3:$HN$85,BECO_Datos!$A18,FALSE)+IFERROR(HLOOKUP(EG$6,BECO_Datos!$HP$3:$LT$85,BECO_Datos!$A18,FALSE),0))*EG$2</f>
        <v>0</v>
      </c>
      <c r="EH19" s="79">
        <f>(HLOOKUP(EH$6,BECO_Datos!$D$3:$HN$85,BECO_Datos!$A18,FALSE)+IFERROR(HLOOKUP(EH$6,BECO_Datos!$HP$3:$LT$85,BECO_Datos!$A18,FALSE),0))*EH$2</f>
        <v>0</v>
      </c>
      <c r="EJ19" s="79" t="e">
        <f>(HLOOKUP(EJ$6,BECO_Datos!$D$3:$HN$85,BECO_Datos!$A18,FALSE)+IFERROR(HLOOKUP(EJ$6,BECO_Datos!$HP$3:$LT$85,BECO_Datos!$A18,FALSE),0))*EJ$2</f>
        <v>#N/A</v>
      </c>
      <c r="EK19" s="79" t="e">
        <f>(HLOOKUP(EK$6,BECO_Datos!$D$3:$HN$85,BECO_Datos!$A18,FALSE)+IFERROR(HLOOKUP(EK$6,BECO_Datos!$HP$3:$LT$85,BECO_Datos!$A18,FALSE),0))*EK$2</f>
        <v>#N/A</v>
      </c>
      <c r="EL19" s="79" t="e">
        <f>(HLOOKUP(EL$6,BECO_Datos!$D$3:$HN$85,BECO_Datos!$A18,FALSE)+IFERROR(HLOOKUP(EL$6,BECO_Datos!$HP$3:$LT$85,BECO_Datos!$A18,FALSE),0))*EL$2</f>
        <v>#N/A</v>
      </c>
      <c r="EM19" s="79" t="e">
        <f>(HLOOKUP(EM$6,BECO_Datos!$D$3:$HN$85,BECO_Datos!$A18,FALSE)+IFERROR(HLOOKUP(EM$6,BECO_Datos!$HP$3:$LT$85,BECO_Datos!$A18,FALSE),0))*EM$2</f>
        <v>#N/A</v>
      </c>
      <c r="EN19" s="79" t="e">
        <f>(HLOOKUP(EN$6,BECO_Datos!$D$3:$HN$85,BECO_Datos!$A18,FALSE)+IFERROR(HLOOKUP(EN$6,BECO_Datos!$HP$3:$LT$85,BECO_Datos!$A18,FALSE),0))*EN$2</f>
        <v>#N/A</v>
      </c>
      <c r="EO19" s="79" t="e">
        <f>(HLOOKUP(EO$6,BECO_Datos!$D$3:$HN$85,BECO_Datos!$A18,FALSE)+IFERROR(HLOOKUP(EO$6,BECO_Datos!$HP$3:$LT$85,BECO_Datos!$A18,FALSE),0))*EO$2</f>
        <v>#N/A</v>
      </c>
      <c r="EP19" s="79">
        <f>(HLOOKUP(EP$6,BECO_Datos!$D$3:$HN$85,BECO_Datos!$A18,FALSE)+IFERROR(HLOOKUP(EP$6,BECO_Datos!$HP$3:$LT$85,BECO_Datos!$A18,FALSE),0))*EP$2</f>
        <v>0</v>
      </c>
      <c r="EQ19" s="79">
        <f>(HLOOKUP(EQ$6,BECO_Datos!$D$3:$HN$85,BECO_Datos!$A18,FALSE)+IFERROR(HLOOKUP(EQ$6,BECO_Datos!$HP$3:$LT$85,BECO_Datos!$A18,FALSE),0))*EQ$2</f>
        <v>0</v>
      </c>
      <c r="ER19" s="79">
        <f>(HLOOKUP(ER$6,BECO_Datos!$D$3:$HN$85,BECO_Datos!$A18,FALSE)+IFERROR(HLOOKUP(ER$6,BECO_Datos!$HP$3:$LT$85,BECO_Datos!$A18,FALSE),0))*ER$2</f>
        <v>0</v>
      </c>
      <c r="ES19" s="79">
        <f>(HLOOKUP(ES$6,BECO_Datos!$D$3:$HN$85,BECO_Datos!$A18,FALSE)+IFERROR(HLOOKUP(ES$6,BECO_Datos!$HP$3:$LT$85,BECO_Datos!$A18,FALSE),0))*ES$2</f>
        <v>0</v>
      </c>
      <c r="ET19" s="79">
        <f>(HLOOKUP(ET$6,BECO_Datos!$D$3:$HN$85,BECO_Datos!$A18,FALSE)+IFERROR(HLOOKUP(ET$6,BECO_Datos!$HP$3:$LT$85,BECO_Datos!$A18,FALSE),0))*ET$2</f>
        <v>0</v>
      </c>
      <c r="EU19" s="79">
        <f>(HLOOKUP(EU$6,BECO_Datos!$D$3:$HN$85,BECO_Datos!$A18,FALSE)+IFERROR(HLOOKUP(EU$6,BECO_Datos!$HP$3:$LT$85,BECO_Datos!$A18,FALSE),0))*EU$2</f>
        <v>0</v>
      </c>
      <c r="EV19" s="79">
        <f>(HLOOKUP(EV$6,BECO_Datos!$D$3:$HN$85,BECO_Datos!$A18,FALSE)+IFERROR(HLOOKUP(EV$6,BECO_Datos!$HP$3:$LT$85,BECO_Datos!$A18,FALSE),0))*EV$2</f>
        <v>0</v>
      </c>
      <c r="EW19" s="79">
        <f>(HLOOKUP(EW$6,BECO_Datos!$D$3:$HN$85,BECO_Datos!$A18,FALSE)+IFERROR(HLOOKUP(EW$6,BECO_Datos!$HP$3:$LT$85,BECO_Datos!$A18,FALSE),0))*EW$2</f>
        <v>0</v>
      </c>
      <c r="EX19" s="79">
        <f>(HLOOKUP(EX$6,BECO_Datos!$D$3:$HN$85,BECO_Datos!$A18,FALSE)+IFERROR(HLOOKUP(EX$6,BECO_Datos!$HP$3:$LT$85,BECO_Datos!$A18,FALSE),0))*EX$2</f>
        <v>0</v>
      </c>
      <c r="EY19" s="79">
        <f>(HLOOKUP(EY$6,BECO_Datos!$D$3:$HN$85,BECO_Datos!$A18,FALSE)+IFERROR(HLOOKUP(EY$6,BECO_Datos!$HP$3:$LT$85,BECO_Datos!$A18,FALSE),0))*EY$2</f>
        <v>0</v>
      </c>
      <c r="FA19" s="79" t="e">
        <f>(HLOOKUP(FA$6,BECO_Datos!$D$3:$HN$85,BECO_Datos!$A18,FALSE)+IFERROR(HLOOKUP(FA$6,BECO_Datos!$HP$3:$LT$85,BECO_Datos!$A18,FALSE),0))*FA$2</f>
        <v>#N/A</v>
      </c>
      <c r="FB19" s="79" t="e">
        <f>(HLOOKUP(FB$6,BECO_Datos!$D$3:$HN$85,BECO_Datos!$A18,FALSE)+IFERROR(HLOOKUP(FB$6,BECO_Datos!$HP$3:$LT$85,BECO_Datos!$A18,FALSE),0))*FB$2</f>
        <v>#N/A</v>
      </c>
      <c r="FC19" s="79" t="e">
        <f>(HLOOKUP(FC$6,BECO_Datos!$D$3:$HN$85,BECO_Datos!$A18,FALSE)+IFERROR(HLOOKUP(FC$6,BECO_Datos!$HP$3:$LT$85,BECO_Datos!$A18,FALSE),0))*FC$2</f>
        <v>#N/A</v>
      </c>
      <c r="FD19" s="79" t="e">
        <f>(HLOOKUP(FD$6,BECO_Datos!$D$3:$HN$85,BECO_Datos!$A18,FALSE)+IFERROR(HLOOKUP(FD$6,BECO_Datos!$HP$3:$LT$85,BECO_Datos!$A18,FALSE),0))*FD$2</f>
        <v>#N/A</v>
      </c>
      <c r="FE19" s="79" t="e">
        <f>(HLOOKUP(FE$6,BECO_Datos!$D$3:$HN$85,BECO_Datos!$A18,FALSE)+IFERROR(HLOOKUP(FE$6,BECO_Datos!$HP$3:$LT$85,BECO_Datos!$A18,FALSE),0))*FE$2</f>
        <v>#N/A</v>
      </c>
      <c r="FF19" s="79" t="e">
        <f>(HLOOKUP(FF$6,BECO_Datos!$D$3:$HN$85,BECO_Datos!$A18,FALSE)+IFERROR(HLOOKUP(FF$6,BECO_Datos!$HP$3:$LT$85,BECO_Datos!$A18,FALSE),0))*FF$2</f>
        <v>#N/A</v>
      </c>
      <c r="FG19" s="79">
        <f>(HLOOKUP(FG$6,BECO_Datos!$D$3:$HN$85,BECO_Datos!$A18,FALSE)+IFERROR(HLOOKUP(FG$6,BECO_Datos!$HP$3:$LT$85,BECO_Datos!$A18,FALSE),0))*FG$2</f>
        <v>0</v>
      </c>
      <c r="FH19" s="79">
        <f>(HLOOKUP(FH$6,BECO_Datos!$D$3:$HN$85,BECO_Datos!$A18,FALSE)+IFERROR(HLOOKUP(FH$6,BECO_Datos!$HP$3:$LT$85,BECO_Datos!$A18,FALSE),0))*FH$2</f>
        <v>0</v>
      </c>
      <c r="FI19" s="79">
        <f>(HLOOKUP(FI$6,BECO_Datos!$D$3:$HN$85,BECO_Datos!$A18,FALSE)+IFERROR(HLOOKUP(FI$6,BECO_Datos!$HP$3:$LT$85,BECO_Datos!$A18,FALSE),0))*FI$2</f>
        <v>0</v>
      </c>
      <c r="FJ19" s="79">
        <f>(HLOOKUP(FJ$6,BECO_Datos!$D$3:$HN$85,BECO_Datos!$A18,FALSE)+IFERROR(HLOOKUP(FJ$6,BECO_Datos!$HP$3:$LT$85,BECO_Datos!$A18,FALSE),0))*FJ$2</f>
        <v>0</v>
      </c>
      <c r="FK19" s="79">
        <f>(HLOOKUP(FK$6,BECO_Datos!$D$3:$HN$85,BECO_Datos!$A18,FALSE)+IFERROR(HLOOKUP(FK$6,BECO_Datos!$HP$3:$LT$85,BECO_Datos!$A18,FALSE),0))*FK$2</f>
        <v>0</v>
      </c>
      <c r="FL19" s="79">
        <f>(HLOOKUP(FL$6,BECO_Datos!$D$3:$HN$85,BECO_Datos!$A18,FALSE)+IFERROR(HLOOKUP(FL$6,BECO_Datos!$HP$3:$LT$85,BECO_Datos!$A18,FALSE),0))*FL$2</f>
        <v>0</v>
      </c>
      <c r="FM19" s="79">
        <f>(HLOOKUP(FM$6,BECO_Datos!$D$3:$HN$85,BECO_Datos!$A18,FALSE)+IFERROR(HLOOKUP(FM$6,BECO_Datos!$HP$3:$LT$85,BECO_Datos!$A18,FALSE),0))*FM$2</f>
        <v>0</v>
      </c>
      <c r="FN19" s="79">
        <f>(HLOOKUP(FN$6,BECO_Datos!$D$3:$HN$85,BECO_Datos!$A18,FALSE)+IFERROR(HLOOKUP(FN$6,BECO_Datos!$HP$3:$LT$85,BECO_Datos!$A18,FALSE),0))*FN$2</f>
        <v>0</v>
      </c>
      <c r="FO19" s="79">
        <f>(HLOOKUP(FO$6,BECO_Datos!$D$3:$HN$85,BECO_Datos!$A18,FALSE)+IFERROR(HLOOKUP(FO$6,BECO_Datos!$HP$3:$LT$85,BECO_Datos!$A18,FALSE),0))*FO$2</f>
        <v>0</v>
      </c>
      <c r="FP19" s="79">
        <f>(HLOOKUP(FP$6,BECO_Datos!$D$3:$HN$85,BECO_Datos!$A18,FALSE)+IFERROR(HLOOKUP(FP$6,BECO_Datos!$HP$3:$LT$85,BECO_Datos!$A18,FALSE),0))*FP$2</f>
        <v>0</v>
      </c>
      <c r="FR19" s="79" t="e">
        <f>(HLOOKUP(FR$6,BECO_Datos!$D$3:$HN$85,BECO_Datos!$A18,FALSE)+IFERROR(HLOOKUP(FR$6,BECO_Datos!$HP$3:$LT$85,BECO_Datos!$A18,FALSE),0))*FR$2</f>
        <v>#N/A</v>
      </c>
      <c r="FS19" s="79" t="e">
        <f>(HLOOKUP(FS$6,BECO_Datos!$D$3:$HN$85,BECO_Datos!$A18,FALSE)+IFERROR(HLOOKUP(FS$6,BECO_Datos!$HP$3:$LT$85,BECO_Datos!$A18,FALSE),0))*FS$2</f>
        <v>#N/A</v>
      </c>
      <c r="FT19" s="79" t="e">
        <f>(HLOOKUP(FT$6,BECO_Datos!$D$3:$HN$85,BECO_Datos!$A18,FALSE)+IFERROR(HLOOKUP(FT$6,BECO_Datos!$HP$3:$LT$85,BECO_Datos!$A18,FALSE),0))*FT$2</f>
        <v>#N/A</v>
      </c>
      <c r="FU19" s="79" t="e">
        <f>(HLOOKUP(FU$6,BECO_Datos!$D$3:$HN$85,BECO_Datos!$A18,FALSE)+IFERROR(HLOOKUP(FU$6,BECO_Datos!$HP$3:$LT$85,BECO_Datos!$A18,FALSE),0))*FU$2</f>
        <v>#N/A</v>
      </c>
      <c r="FV19" s="79" t="e">
        <f>(HLOOKUP(FV$6,BECO_Datos!$D$3:$HN$85,BECO_Datos!$A18,FALSE)+IFERROR(HLOOKUP(FV$6,BECO_Datos!$HP$3:$LT$85,BECO_Datos!$A18,FALSE),0))*FV$2</f>
        <v>#N/A</v>
      </c>
      <c r="FW19" s="79" t="e">
        <f>(HLOOKUP(FW$6,BECO_Datos!$D$3:$HN$85,BECO_Datos!$A18,FALSE)+IFERROR(HLOOKUP(FW$6,BECO_Datos!$HP$3:$LT$85,BECO_Datos!$A18,FALSE),0))*FW$2</f>
        <v>#N/A</v>
      </c>
      <c r="FX19" s="79">
        <f>(HLOOKUP(FX$6,BECO_Datos!$D$3:$HN$85,BECO_Datos!$A18,FALSE)+IFERROR(HLOOKUP(FX$6,BECO_Datos!$HP$3:$LT$85,BECO_Datos!$A18,FALSE),0))*FX$2</f>
        <v>0</v>
      </c>
      <c r="FY19" s="79">
        <f>(HLOOKUP(FY$6,BECO_Datos!$D$3:$HN$85,BECO_Datos!$A18,FALSE)+IFERROR(HLOOKUP(FY$6,BECO_Datos!$HP$3:$LT$85,BECO_Datos!$A18,FALSE),0))*FY$2</f>
        <v>0</v>
      </c>
      <c r="FZ19" s="79">
        <f>(HLOOKUP(FZ$6,BECO_Datos!$D$3:$HN$85,BECO_Datos!$A18,FALSE)+IFERROR(HLOOKUP(FZ$6,BECO_Datos!$HP$3:$LT$85,BECO_Datos!$A18,FALSE),0))*FZ$2</f>
        <v>0</v>
      </c>
      <c r="GA19" s="79">
        <f>(HLOOKUP(GA$6,BECO_Datos!$D$3:$HN$85,BECO_Datos!$A18,FALSE)+IFERROR(HLOOKUP(GA$6,BECO_Datos!$HP$3:$LT$85,BECO_Datos!$A18,FALSE),0))*GA$2</f>
        <v>0</v>
      </c>
      <c r="GB19" s="79">
        <f>(HLOOKUP(GB$6,BECO_Datos!$D$3:$HN$85,BECO_Datos!$A18,FALSE)+IFERROR(HLOOKUP(GB$6,BECO_Datos!$HP$3:$LT$85,BECO_Datos!$A18,FALSE),0))*GB$2</f>
        <v>0</v>
      </c>
      <c r="GC19" s="79">
        <f>(HLOOKUP(GC$6,BECO_Datos!$D$3:$HN$85,BECO_Datos!$A18,FALSE)+IFERROR(HLOOKUP(GC$6,BECO_Datos!$HP$3:$LT$85,BECO_Datos!$A18,FALSE),0))*GC$2</f>
        <v>0</v>
      </c>
      <c r="GD19" s="79">
        <f>(HLOOKUP(GD$6,BECO_Datos!$D$3:$HN$85,BECO_Datos!$A18,FALSE)+IFERROR(HLOOKUP(GD$6,BECO_Datos!$HP$3:$LT$85,BECO_Datos!$A18,FALSE),0))*GD$2</f>
        <v>0</v>
      </c>
      <c r="GE19" s="79">
        <f>(HLOOKUP(GE$6,BECO_Datos!$D$3:$HN$85,BECO_Datos!$A18,FALSE)+IFERROR(HLOOKUP(GE$6,BECO_Datos!$HP$3:$LT$85,BECO_Datos!$A18,FALSE),0))*GE$2</f>
        <v>0</v>
      </c>
      <c r="GF19" s="79">
        <f>(HLOOKUP(GF$6,BECO_Datos!$D$3:$HN$85,BECO_Datos!$A18,FALSE)+IFERROR(HLOOKUP(GF$6,BECO_Datos!$HP$3:$LT$85,BECO_Datos!$A18,FALSE),0))*GF$2</f>
        <v>0</v>
      </c>
      <c r="GG19" s="79">
        <f>(HLOOKUP(GG$6,BECO_Datos!$D$3:$HN$85,BECO_Datos!$A18,FALSE)+IFERROR(HLOOKUP(GG$6,BECO_Datos!$HP$3:$LT$85,BECO_Datos!$A18,FALSE),0))*GG$2</f>
        <v>0</v>
      </c>
      <c r="GI19" s="79" t="e">
        <f>(HLOOKUP(GI$6,BECO_Datos!$D$3:$HN$85,BECO_Datos!$A18,FALSE)+IFERROR(HLOOKUP(GI$6,BECO_Datos!$HP$3:$LT$85,BECO_Datos!$A18,FALSE),0))*GI$2</f>
        <v>#N/A</v>
      </c>
      <c r="GJ19" s="79" t="e">
        <f>(HLOOKUP(GJ$6,BECO_Datos!$D$3:$HN$85,BECO_Datos!$A18,FALSE)+IFERROR(HLOOKUP(GJ$6,BECO_Datos!$HP$3:$LT$85,BECO_Datos!$A18,FALSE),0))*GJ$2</f>
        <v>#N/A</v>
      </c>
      <c r="GK19" s="79" t="e">
        <f>(HLOOKUP(GK$6,BECO_Datos!$D$3:$HN$85,BECO_Datos!$A18,FALSE)+IFERROR(HLOOKUP(GK$6,BECO_Datos!$HP$3:$LT$85,BECO_Datos!$A18,FALSE),0))*GK$2</f>
        <v>#N/A</v>
      </c>
      <c r="GL19" s="79" t="e">
        <f>(HLOOKUP(GL$6,BECO_Datos!$D$3:$HN$85,BECO_Datos!$A18,FALSE)+IFERROR(HLOOKUP(GL$6,BECO_Datos!$HP$3:$LT$85,BECO_Datos!$A18,FALSE),0))*GL$2</f>
        <v>#N/A</v>
      </c>
      <c r="GM19" s="79" t="e">
        <f>(HLOOKUP(GM$6,BECO_Datos!$D$3:$HN$85,BECO_Datos!$A18,FALSE)+IFERROR(HLOOKUP(GM$6,BECO_Datos!$HP$3:$LT$85,BECO_Datos!$A18,FALSE),0))*GM$2</f>
        <v>#N/A</v>
      </c>
      <c r="GN19" s="79" t="e">
        <f>(HLOOKUP(GN$6,BECO_Datos!$D$3:$HN$85,BECO_Datos!$A18,FALSE)+IFERROR(HLOOKUP(GN$6,BECO_Datos!$HP$3:$LT$85,BECO_Datos!$A18,FALSE),0))*GN$2</f>
        <v>#N/A</v>
      </c>
      <c r="GO19" s="79">
        <f>(HLOOKUP(GO$6,BECO_Datos!$D$3:$HN$85,BECO_Datos!$A18,FALSE)+IFERROR(HLOOKUP(GO$6,BECO_Datos!$HP$3:$LT$85,BECO_Datos!$A18,FALSE),0))*GO$2</f>
        <v>0</v>
      </c>
      <c r="GP19" s="79">
        <f>(HLOOKUP(GP$6,BECO_Datos!$D$3:$HN$85,BECO_Datos!$A18,FALSE)+IFERROR(HLOOKUP(GP$6,BECO_Datos!$HP$3:$LT$85,BECO_Datos!$A18,FALSE),0))*GP$2</f>
        <v>0</v>
      </c>
      <c r="GQ19" s="79">
        <f>(HLOOKUP(GQ$6,BECO_Datos!$D$3:$HN$85,BECO_Datos!$A18,FALSE)+IFERROR(HLOOKUP(GQ$6,BECO_Datos!$HP$3:$LT$85,BECO_Datos!$A18,FALSE),0))*GQ$2</f>
        <v>0</v>
      </c>
      <c r="GR19" s="79">
        <f>(HLOOKUP(GR$6,BECO_Datos!$D$3:$HN$85,BECO_Datos!$A18,FALSE)+IFERROR(HLOOKUP(GR$6,BECO_Datos!$HP$3:$LT$85,BECO_Datos!$A18,FALSE),0))*GR$2</f>
        <v>0</v>
      </c>
      <c r="GS19" s="79">
        <f>(HLOOKUP(GS$6,BECO_Datos!$D$3:$HN$85,BECO_Datos!$A18,FALSE)+IFERROR(HLOOKUP(GS$6,BECO_Datos!$HP$3:$LT$85,BECO_Datos!$A18,FALSE),0))*GS$2</f>
        <v>0</v>
      </c>
      <c r="GT19" s="79">
        <f>(HLOOKUP(GT$6,BECO_Datos!$D$3:$HN$85,BECO_Datos!$A18,FALSE)+IFERROR(HLOOKUP(GT$6,BECO_Datos!$HP$3:$LT$85,BECO_Datos!$A18,FALSE),0))*GT$2</f>
        <v>0</v>
      </c>
      <c r="GU19" s="79">
        <f>(HLOOKUP(GU$6,BECO_Datos!$D$3:$HN$85,BECO_Datos!$A18,FALSE)+IFERROR(HLOOKUP(GU$6,BECO_Datos!$HP$3:$LT$85,BECO_Datos!$A18,FALSE),0))*GU$2</f>
        <v>0</v>
      </c>
      <c r="GV19" s="79">
        <f>(HLOOKUP(GV$6,BECO_Datos!$D$3:$HN$85,BECO_Datos!$A18,FALSE)+IFERROR(HLOOKUP(GV$6,BECO_Datos!$HP$3:$LT$85,BECO_Datos!$A18,FALSE),0))*GV$2</f>
        <v>0</v>
      </c>
      <c r="GW19" s="79">
        <f>(HLOOKUP(GW$6,BECO_Datos!$D$3:$HN$85,BECO_Datos!$A18,FALSE)+IFERROR(HLOOKUP(GW$6,BECO_Datos!$HP$3:$LT$85,BECO_Datos!$A18,FALSE),0))*GW$2</f>
        <v>0</v>
      </c>
      <c r="GX19" s="79">
        <f>(HLOOKUP(GX$6,BECO_Datos!$D$3:$HN$85,BECO_Datos!$A18,FALSE)+IFERROR(HLOOKUP(GX$6,BECO_Datos!$HP$3:$LT$85,BECO_Datos!$A18,FALSE),0))*GX$2</f>
        <v>0</v>
      </c>
      <c r="GZ19" s="79" t="e">
        <f>(HLOOKUP(GZ$6,BECO_Datos!$D$3:$HN$85,BECO_Datos!$A18,FALSE)+IFERROR(HLOOKUP(GZ$6,BECO_Datos!$HP$3:$LT$85,BECO_Datos!$A18,FALSE),0))*GZ$2</f>
        <v>#N/A</v>
      </c>
      <c r="HA19" s="79" t="e">
        <f>(HLOOKUP(HA$6,BECO_Datos!$D$3:$HN$85,BECO_Datos!$A18,FALSE)+IFERROR(HLOOKUP(HA$6,BECO_Datos!$HP$3:$LT$85,BECO_Datos!$A18,FALSE),0))*HA$2</f>
        <v>#N/A</v>
      </c>
      <c r="HB19" s="79" t="e">
        <f>(HLOOKUP(HB$6,BECO_Datos!$D$3:$HN$85,BECO_Datos!$A18,FALSE)+IFERROR(HLOOKUP(HB$6,BECO_Datos!$HP$3:$LT$85,BECO_Datos!$A18,FALSE),0))*HB$2</f>
        <v>#N/A</v>
      </c>
      <c r="HC19" s="79" t="e">
        <f>(HLOOKUP(HC$6,BECO_Datos!$D$3:$HN$85,BECO_Datos!$A18,FALSE)+IFERROR(HLOOKUP(HC$6,BECO_Datos!$HP$3:$LT$85,BECO_Datos!$A18,FALSE),0))*HC$2</f>
        <v>#N/A</v>
      </c>
      <c r="HD19" s="79" t="e">
        <f>(HLOOKUP(HD$6,BECO_Datos!$D$3:$HN$85,BECO_Datos!$A18,FALSE)+IFERROR(HLOOKUP(HD$6,BECO_Datos!$HP$3:$LT$85,BECO_Datos!$A18,FALSE),0))*HD$2</f>
        <v>#N/A</v>
      </c>
      <c r="HE19" s="79" t="e">
        <f>(HLOOKUP(HE$6,BECO_Datos!$D$3:$HN$85,BECO_Datos!$A18,FALSE)+IFERROR(HLOOKUP(HE$6,BECO_Datos!$HP$3:$LT$85,BECO_Datos!$A18,FALSE),0))*HE$2</f>
        <v>#N/A</v>
      </c>
      <c r="HF19" s="79">
        <f>(HLOOKUP(HF$6,BECO_Datos!$D$3:$HN$85,BECO_Datos!$A18,FALSE)+IFERROR(HLOOKUP(HF$6,BECO_Datos!$HP$3:$LT$85,BECO_Datos!$A18,FALSE),0))*HF$2</f>
        <v>4245.927528632129</v>
      </c>
      <c r="HG19" s="79">
        <f>(HLOOKUP(HG$6,BECO_Datos!$D$3:$HN$85,BECO_Datos!$A18,FALSE)+IFERROR(HLOOKUP(HG$6,BECO_Datos!$HP$3:$LT$85,BECO_Datos!$A18,FALSE),0))*HG$2</f>
        <v>4366.3614219419223</v>
      </c>
      <c r="HH19" s="79">
        <f>(HLOOKUP(HH$6,BECO_Datos!$D$3:$HN$85,BECO_Datos!$A18,FALSE)+IFERROR(HLOOKUP(HH$6,BECO_Datos!$HP$3:$LT$85,BECO_Datos!$A18,FALSE),0))*HH$2</f>
        <v>3538.2671489448821</v>
      </c>
      <c r="HI19" s="79">
        <f>(HLOOKUP(HI$6,BECO_Datos!$D$3:$HN$85,BECO_Datos!$A18,FALSE)+IFERROR(HLOOKUP(HI$6,BECO_Datos!$HP$3:$LT$85,BECO_Datos!$A18,FALSE),0))*HI$2</f>
        <v>3601.4899492731188</v>
      </c>
      <c r="HJ19" s="79">
        <f>(HLOOKUP(HJ$6,BECO_Datos!$D$3:$HN$85,BECO_Datos!$A18,FALSE)+IFERROR(HLOOKUP(HJ$6,BECO_Datos!$HP$3:$LT$85,BECO_Datos!$A18,FALSE),0))*HJ$2</f>
        <v>3138.5035501478264</v>
      </c>
      <c r="HK19" s="79">
        <f>(HLOOKUP(HK$6,BECO_Datos!$D$3:$HN$85,BECO_Datos!$A18,FALSE)+IFERROR(HLOOKUP(HK$6,BECO_Datos!$HP$3:$LT$85,BECO_Datos!$A18,FALSE),0))*HK$2</f>
        <v>3642.5538065205501</v>
      </c>
      <c r="HL19" s="79">
        <f>(HLOOKUP(HL$6,BECO_Datos!$D$3:$HN$85,BECO_Datos!$A18,FALSE)+IFERROR(HLOOKUP(HL$6,BECO_Datos!$HP$3:$LT$85,BECO_Datos!$A18,FALSE),0))*HL$2</f>
        <v>3516.8555646074469</v>
      </c>
      <c r="HM19" s="79">
        <f>(HLOOKUP(HM$6,BECO_Datos!$D$3:$HN$85,BECO_Datos!$A18,FALSE)+IFERROR(HLOOKUP(HM$6,BECO_Datos!$HP$3:$LT$85,BECO_Datos!$A18,FALSE),0))*HM$2</f>
        <v>3026.5586631653359</v>
      </c>
      <c r="HN19" s="79">
        <f>(HLOOKUP(HN$6,BECO_Datos!$D$3:$HN$85,BECO_Datos!$A18,FALSE)+IFERROR(HLOOKUP(HN$6,BECO_Datos!$HP$3:$LT$85,BECO_Datos!$A18,FALSE),0))*HN$2</f>
        <v>2324.6559036839571</v>
      </c>
      <c r="HO19" s="79">
        <f>(HLOOKUP(HO$6,BECO_Datos!$D$3:$HN$85,BECO_Datos!$A18,FALSE)+IFERROR(HLOOKUP(HO$6,BECO_Datos!$HP$3:$LT$85,BECO_Datos!$A18,FALSE),0))*HO$2</f>
        <v>2252.7981145599838</v>
      </c>
      <c r="HQ19" s="79" t="e">
        <f>(HLOOKUP(HQ$6,BECO_Datos!$D$3:$HN$85,BECO_Datos!$A18,FALSE)+IFERROR(HLOOKUP(HQ$6,BECO_Datos!$HP$3:$LT$85,BECO_Datos!$A18,FALSE),0))*HQ$2</f>
        <v>#N/A</v>
      </c>
      <c r="HR19" s="79" t="e">
        <f>(HLOOKUP(HR$6,BECO_Datos!$D$3:$HN$85,BECO_Datos!$A18,FALSE)+IFERROR(HLOOKUP(HR$6,BECO_Datos!$HP$3:$LT$85,BECO_Datos!$A18,FALSE),0))*HR$2</f>
        <v>#N/A</v>
      </c>
      <c r="HS19" s="79" t="e">
        <f>(HLOOKUP(HS$6,BECO_Datos!$D$3:$HN$85,BECO_Datos!$A18,FALSE)+IFERROR(HLOOKUP(HS$6,BECO_Datos!$HP$3:$LT$85,BECO_Datos!$A18,FALSE),0))*HS$2</f>
        <v>#N/A</v>
      </c>
      <c r="HT19" s="79" t="e">
        <f>(HLOOKUP(HT$6,BECO_Datos!$D$3:$HN$85,BECO_Datos!$A18,FALSE)+IFERROR(HLOOKUP(HT$6,BECO_Datos!$HP$3:$LT$85,BECO_Datos!$A18,FALSE),0))*HT$2</f>
        <v>#N/A</v>
      </c>
      <c r="HU19" s="79" t="e">
        <f>(HLOOKUP(HU$6,BECO_Datos!$D$3:$HN$85,BECO_Datos!$A18,FALSE)+IFERROR(HLOOKUP(HU$6,BECO_Datos!$HP$3:$LT$85,BECO_Datos!$A18,FALSE),0))*HU$2</f>
        <v>#N/A</v>
      </c>
      <c r="HV19" s="79" t="e">
        <f>(HLOOKUP(HV$6,BECO_Datos!$D$3:$HN$85,BECO_Datos!$A18,FALSE)+IFERROR(HLOOKUP(HV$6,BECO_Datos!$HP$3:$LT$85,BECO_Datos!$A18,FALSE),0))*HV$2</f>
        <v>#N/A</v>
      </c>
      <c r="HW19" s="79">
        <f>(HLOOKUP(HW$6,BECO_Datos!$D$3:$HN$85,BECO_Datos!$A18,FALSE)+IFERROR(HLOOKUP(HW$6,BECO_Datos!$HP$3:$LT$85,BECO_Datos!$A18,FALSE),0))*HW$2</f>
        <v>0</v>
      </c>
      <c r="HX19" s="79">
        <f>(HLOOKUP(HX$6,BECO_Datos!$D$3:$HN$85,BECO_Datos!$A18,FALSE)+IFERROR(HLOOKUP(HX$6,BECO_Datos!$HP$3:$LT$85,BECO_Datos!$A18,FALSE),0))*HX$2</f>
        <v>0</v>
      </c>
      <c r="HY19" s="79">
        <f>(HLOOKUP(HY$6,BECO_Datos!$D$3:$HN$85,BECO_Datos!$A18,FALSE)+IFERROR(HLOOKUP(HY$6,BECO_Datos!$HP$3:$LT$85,BECO_Datos!$A18,FALSE),0))*HY$2</f>
        <v>0</v>
      </c>
      <c r="HZ19" s="79">
        <f>(HLOOKUP(HZ$6,BECO_Datos!$D$3:$HN$85,BECO_Datos!$A18,FALSE)+IFERROR(HLOOKUP(HZ$6,BECO_Datos!$HP$3:$LT$85,BECO_Datos!$A18,FALSE),0))*HZ$2</f>
        <v>0</v>
      </c>
      <c r="IA19" s="79">
        <f>(HLOOKUP(IA$6,BECO_Datos!$D$3:$HN$85,BECO_Datos!$A18,FALSE)+IFERROR(HLOOKUP(IA$6,BECO_Datos!$HP$3:$LT$85,BECO_Datos!$A18,FALSE),0))*IA$2</f>
        <v>0</v>
      </c>
      <c r="IB19" s="79">
        <f>(HLOOKUP(IB$6,BECO_Datos!$D$3:$HN$85,BECO_Datos!$A18,FALSE)+IFERROR(HLOOKUP(IB$6,BECO_Datos!$HP$3:$LT$85,BECO_Datos!$A18,FALSE),0))*IB$2</f>
        <v>0</v>
      </c>
      <c r="IC19" s="79">
        <f>(HLOOKUP(IC$6,BECO_Datos!$D$3:$HN$85,BECO_Datos!$A18,FALSE)+IFERROR(HLOOKUP(IC$6,BECO_Datos!$HP$3:$LT$85,BECO_Datos!$A18,FALSE),0))*IC$2</f>
        <v>0</v>
      </c>
      <c r="ID19" s="79">
        <f>(HLOOKUP(ID$6,BECO_Datos!$D$3:$HN$85,BECO_Datos!$A18,FALSE)+IFERROR(HLOOKUP(ID$6,BECO_Datos!$HP$3:$LT$85,BECO_Datos!$A18,FALSE),0))*ID$2</f>
        <v>0</v>
      </c>
      <c r="IE19" s="79">
        <f>(HLOOKUP(IE$6,BECO_Datos!$D$3:$HN$85,BECO_Datos!$A18,FALSE)+IFERROR(HLOOKUP(IE$6,BECO_Datos!$HP$3:$LT$85,BECO_Datos!$A18,FALSE),0))*IE$2</f>
        <v>0</v>
      </c>
      <c r="IF19" s="79">
        <f>(HLOOKUP(IF$6,BECO_Datos!$D$3:$HN$85,BECO_Datos!$A18,FALSE)+IFERROR(HLOOKUP(IF$6,BECO_Datos!$HP$3:$LT$85,BECO_Datos!$A18,FALSE),0))*IF$2</f>
        <v>0</v>
      </c>
      <c r="IH19" s="79" t="e">
        <f>(HLOOKUP(IH$6,BECO_Datos!$D$3:$HN$85,BECO_Datos!$A18,FALSE)+IFERROR(HLOOKUP(IH$6,BECO_Datos!$HP$3:$LT$85,BECO_Datos!$A18,FALSE),0))*IH$2</f>
        <v>#N/A</v>
      </c>
      <c r="II19" s="79" t="e">
        <f>(HLOOKUP(II$6,BECO_Datos!$D$3:$HN$85,BECO_Datos!$A18,FALSE)+IFERROR(HLOOKUP(II$6,BECO_Datos!$HP$3:$LT$85,BECO_Datos!$A18,FALSE),0))*II$2</f>
        <v>#N/A</v>
      </c>
      <c r="IJ19" s="79" t="e">
        <f>(HLOOKUP(IJ$6,BECO_Datos!$D$3:$HN$85,BECO_Datos!$A18,FALSE)+IFERROR(HLOOKUP(IJ$6,BECO_Datos!$HP$3:$LT$85,BECO_Datos!$A18,FALSE),0))*IJ$2</f>
        <v>#N/A</v>
      </c>
      <c r="IK19" s="79" t="e">
        <f>(HLOOKUP(IK$6,BECO_Datos!$D$3:$HN$85,BECO_Datos!$A18,FALSE)+IFERROR(HLOOKUP(IK$6,BECO_Datos!$HP$3:$LT$85,BECO_Datos!$A18,FALSE),0))*IK$2</f>
        <v>#N/A</v>
      </c>
      <c r="IL19" s="79" t="e">
        <f>(HLOOKUP(IL$6,BECO_Datos!$D$3:$HN$85,BECO_Datos!$A18,FALSE)+IFERROR(HLOOKUP(IL$6,BECO_Datos!$HP$3:$LT$85,BECO_Datos!$A18,FALSE),0))*IL$2</f>
        <v>#N/A</v>
      </c>
      <c r="IM19" s="79" t="e">
        <f>(HLOOKUP(IM$6,BECO_Datos!$D$3:$HN$85,BECO_Datos!$A18,FALSE)+IFERROR(HLOOKUP(IM$6,BECO_Datos!$HP$3:$LT$85,BECO_Datos!$A18,FALSE),0))*IM$2</f>
        <v>#N/A</v>
      </c>
      <c r="IN19" s="79">
        <f>(HLOOKUP(IN$6,BECO_Datos!$D$3:$HN$85,BECO_Datos!$A18,FALSE)+IFERROR(HLOOKUP(IN$6,BECO_Datos!$HP$3:$LT$85,BECO_Datos!$A18,FALSE),0))*IN$2</f>
        <v>0</v>
      </c>
      <c r="IO19" s="79">
        <f>(HLOOKUP(IO$6,BECO_Datos!$D$3:$HN$85,BECO_Datos!$A18,FALSE)+IFERROR(HLOOKUP(IO$6,BECO_Datos!$HP$3:$LT$85,BECO_Datos!$A18,FALSE),0))*IO$2</f>
        <v>0</v>
      </c>
      <c r="IP19" s="79">
        <f>(HLOOKUP(IP$6,BECO_Datos!$D$3:$HN$85,BECO_Datos!$A18,FALSE)+IFERROR(HLOOKUP(IP$6,BECO_Datos!$HP$3:$LT$85,BECO_Datos!$A18,FALSE),0))*IP$2</f>
        <v>0</v>
      </c>
      <c r="IQ19" s="79">
        <f>(HLOOKUP(IQ$6,BECO_Datos!$D$3:$HN$85,BECO_Datos!$A18,FALSE)+IFERROR(HLOOKUP(IQ$6,BECO_Datos!$HP$3:$LT$85,BECO_Datos!$A18,FALSE),0))*IQ$2</f>
        <v>0</v>
      </c>
      <c r="IR19" s="79">
        <f>(HLOOKUP(IR$6,BECO_Datos!$D$3:$HN$85,BECO_Datos!$A18,FALSE)+IFERROR(HLOOKUP(IR$6,BECO_Datos!$HP$3:$LT$85,BECO_Datos!$A18,FALSE),0))*IR$2</f>
        <v>0</v>
      </c>
      <c r="IS19" s="79">
        <f>(HLOOKUP(IS$6,BECO_Datos!$D$3:$HN$85,BECO_Datos!$A18,FALSE)+IFERROR(HLOOKUP(IS$6,BECO_Datos!$HP$3:$LT$85,BECO_Datos!$A18,FALSE),0))*IS$2</f>
        <v>0</v>
      </c>
      <c r="IT19" s="79">
        <f>(HLOOKUP(IT$6,BECO_Datos!$D$3:$HN$85,BECO_Datos!$A18,FALSE)+IFERROR(HLOOKUP(IT$6,BECO_Datos!$HP$3:$LT$85,BECO_Datos!$A18,FALSE),0))*IT$2</f>
        <v>0</v>
      </c>
      <c r="IU19" s="79">
        <f>(HLOOKUP(IU$6,BECO_Datos!$D$3:$HN$85,BECO_Datos!$A18,FALSE)+IFERROR(HLOOKUP(IU$6,BECO_Datos!$HP$3:$LT$85,BECO_Datos!$A18,FALSE),0))*IU$2</f>
        <v>0</v>
      </c>
      <c r="IV19" s="79">
        <f>(HLOOKUP(IV$6,BECO_Datos!$D$3:$HN$85,BECO_Datos!$A18,FALSE)+IFERROR(HLOOKUP(IV$6,BECO_Datos!$HP$3:$LT$85,BECO_Datos!$A18,FALSE),0))*IV$2</f>
        <v>0</v>
      </c>
      <c r="IW19" s="79">
        <f>(HLOOKUP(IW$6,BECO_Datos!$D$3:$HN$85,BECO_Datos!$A18,FALSE)+IFERROR(HLOOKUP(IW$6,BECO_Datos!$HP$3:$LT$85,BECO_Datos!$A18,FALSE),0))*IW$2</f>
        <v>0</v>
      </c>
      <c r="IY19" s="79" t="e">
        <f>(HLOOKUP(IY$6,BECO_Datos!$D$3:$HN$85,BECO_Datos!$A18,FALSE)+IFERROR(HLOOKUP(IY$6,BECO_Datos!$HP$3:$LT$85,BECO_Datos!$A18,FALSE),0))*IY$2</f>
        <v>#N/A</v>
      </c>
      <c r="IZ19" s="79" t="e">
        <f>(HLOOKUP(IZ$6,BECO_Datos!$D$3:$HN$85,BECO_Datos!$A18,FALSE)+IFERROR(HLOOKUP(IZ$6,BECO_Datos!$HP$3:$LT$85,BECO_Datos!$A18,FALSE),0))*IZ$2</f>
        <v>#N/A</v>
      </c>
      <c r="JA19" s="79" t="e">
        <f>(HLOOKUP(JA$6,BECO_Datos!$D$3:$HN$85,BECO_Datos!$A18,FALSE)+IFERROR(HLOOKUP(JA$6,BECO_Datos!$HP$3:$LT$85,BECO_Datos!$A18,FALSE),0))*JA$2</f>
        <v>#N/A</v>
      </c>
      <c r="JB19" s="79" t="e">
        <f>(HLOOKUP(JB$6,BECO_Datos!$D$3:$HN$85,BECO_Datos!$A18,FALSE)+IFERROR(HLOOKUP(JB$6,BECO_Datos!$HP$3:$LT$85,BECO_Datos!$A18,FALSE),0))*JB$2</f>
        <v>#N/A</v>
      </c>
      <c r="JC19" s="79" t="e">
        <f>(HLOOKUP(JC$6,BECO_Datos!$D$3:$HN$85,BECO_Datos!$A18,FALSE)+IFERROR(HLOOKUP(JC$6,BECO_Datos!$HP$3:$LT$85,BECO_Datos!$A18,FALSE),0))*JC$2</f>
        <v>#N/A</v>
      </c>
      <c r="JD19" s="79" t="e">
        <f>(HLOOKUP(JD$6,BECO_Datos!$D$3:$HN$85,BECO_Datos!$A18,FALSE)+IFERROR(HLOOKUP(JD$6,BECO_Datos!$HP$3:$LT$85,BECO_Datos!$A18,FALSE),0))*JD$2</f>
        <v>#N/A</v>
      </c>
      <c r="JE19" s="79">
        <f>(HLOOKUP(JE$6,BECO_Datos!$D$3:$HN$85,BECO_Datos!$A18,FALSE)+IFERROR(HLOOKUP(JE$6,BECO_Datos!$HP$3:$LT$85,BECO_Datos!$A18,FALSE),0))*JE$2</f>
        <v>3131.3986952981691</v>
      </c>
      <c r="JF19" s="79">
        <f>(HLOOKUP(JF$6,BECO_Datos!$D$3:$HN$85,BECO_Datos!$A18,FALSE)+IFERROR(HLOOKUP(JF$6,BECO_Datos!$HP$3:$LT$85,BECO_Datos!$A18,FALSE),0))*JF$2</f>
        <v>3312.1056745723508</v>
      </c>
      <c r="JG19" s="79">
        <f>(HLOOKUP(JG$6,BECO_Datos!$D$3:$HN$85,BECO_Datos!$A18,FALSE)+IFERROR(HLOOKUP(JG$6,BECO_Datos!$HP$3:$LT$85,BECO_Datos!$A18,FALSE),0))*JG$2</f>
        <v>3116.8303471756262</v>
      </c>
      <c r="JH19" s="79">
        <f>(HLOOKUP(JH$6,BECO_Datos!$D$3:$HN$85,BECO_Datos!$A18,FALSE)+IFERROR(HLOOKUP(JH$6,BECO_Datos!$HP$3:$LT$85,BECO_Datos!$A18,FALSE),0))*JH$2</f>
        <v>2916.477364406614</v>
      </c>
      <c r="JI19" s="79">
        <f>(HLOOKUP(JI$6,BECO_Datos!$D$3:$HN$85,BECO_Datos!$A18,FALSE)+IFERROR(HLOOKUP(JI$6,BECO_Datos!$HP$3:$LT$85,BECO_Datos!$A18,FALSE),0))*JI$2</f>
        <v>3057.4464974576922</v>
      </c>
      <c r="JJ19" s="79">
        <f>(HLOOKUP(JJ$6,BECO_Datos!$D$3:$HN$85,BECO_Datos!$A18,FALSE)+IFERROR(HLOOKUP(JJ$6,BECO_Datos!$HP$3:$LT$85,BECO_Datos!$A18,FALSE),0))*JJ$2</f>
        <v>3533.5713624942186</v>
      </c>
      <c r="JK19" s="79">
        <f>(HLOOKUP(JK$6,BECO_Datos!$D$3:$HN$85,BECO_Datos!$A18,FALSE)+IFERROR(HLOOKUP(JK$6,BECO_Datos!$HP$3:$LT$85,BECO_Datos!$A18,FALSE),0))*JK$2</f>
        <v>3366.1359609730976</v>
      </c>
      <c r="JL19" s="79">
        <f>(HLOOKUP(JL$6,BECO_Datos!$D$3:$HN$85,BECO_Datos!$A18,FALSE)+IFERROR(HLOOKUP(JL$6,BECO_Datos!$HP$3:$LT$85,BECO_Datos!$A18,FALSE),0))*JL$2</f>
        <v>4820.1472913757061</v>
      </c>
      <c r="JM19" s="79">
        <f>(HLOOKUP(JM$6,BECO_Datos!$D$3:$HN$85,BECO_Datos!$A18,FALSE)+IFERROR(HLOOKUP(JM$6,BECO_Datos!$HP$3:$LT$85,BECO_Datos!$A18,FALSE),0))*JM$2</f>
        <v>3090.6912479124999</v>
      </c>
      <c r="JN19" s="79">
        <f>(HLOOKUP(JN$6,BECO_Datos!$D$3:$HN$85,BECO_Datos!$A18,FALSE)+IFERROR(HLOOKUP(JN$6,BECO_Datos!$HP$3:$LT$85,BECO_Datos!$A18,FALSE),0))*JN$2</f>
        <v>3004.6264109221875</v>
      </c>
      <c r="JP19" s="79" t="e">
        <f>(HLOOKUP(JP$6,BECO_Datos!$D$3:$HN$85,BECO_Datos!$A18,FALSE)+IFERROR(HLOOKUP(JP$6,BECO_Datos!$HP$3:$LT$85,BECO_Datos!$A18,FALSE),0))*JP$2</f>
        <v>#N/A</v>
      </c>
      <c r="JQ19" s="79" t="e">
        <f>(HLOOKUP(JQ$6,BECO_Datos!$D$3:$HN$85,BECO_Datos!$A18,FALSE)+IFERROR(HLOOKUP(JQ$6,BECO_Datos!$HP$3:$LT$85,BECO_Datos!$A18,FALSE),0))*JQ$2</f>
        <v>#N/A</v>
      </c>
      <c r="JR19" s="79" t="e">
        <f>(HLOOKUP(JR$6,BECO_Datos!$D$3:$HN$85,BECO_Datos!$A18,FALSE)+IFERROR(HLOOKUP(JR$6,BECO_Datos!$HP$3:$LT$85,BECO_Datos!$A18,FALSE),0))*JR$2</f>
        <v>#N/A</v>
      </c>
      <c r="JS19" s="79" t="e">
        <f>(HLOOKUP(JS$6,BECO_Datos!$D$3:$HN$85,BECO_Datos!$A18,FALSE)+IFERROR(HLOOKUP(JS$6,BECO_Datos!$HP$3:$LT$85,BECO_Datos!$A18,FALSE),0))*JS$2</f>
        <v>#N/A</v>
      </c>
      <c r="JT19" s="79" t="e">
        <f>(HLOOKUP(JT$6,BECO_Datos!$D$3:$HN$85,BECO_Datos!$A18,FALSE)+IFERROR(HLOOKUP(JT$6,BECO_Datos!$HP$3:$LT$85,BECO_Datos!$A18,FALSE),0))*JT$2</f>
        <v>#N/A</v>
      </c>
      <c r="JU19" s="79" t="e">
        <f>(HLOOKUP(JU$6,BECO_Datos!$D$3:$HN$85,BECO_Datos!$A18,FALSE)+IFERROR(HLOOKUP(JU$6,BECO_Datos!$HP$3:$LT$85,BECO_Datos!$A18,FALSE),0))*JU$2</f>
        <v>#N/A</v>
      </c>
      <c r="JV19" s="79">
        <f>(HLOOKUP(JV$6,BECO_Datos!$D$3:$HN$85,BECO_Datos!$A18,FALSE)+IFERROR(HLOOKUP(JV$6,BECO_Datos!$HP$3:$LT$85,BECO_Datos!$A18,FALSE),0))*JV$2</f>
        <v>974.5347934621949</v>
      </c>
      <c r="JW19" s="79">
        <f>(HLOOKUP(JW$6,BECO_Datos!$D$3:$HN$85,BECO_Datos!$A18,FALSE)+IFERROR(HLOOKUP(JW$6,BECO_Datos!$HP$3:$LT$85,BECO_Datos!$A18,FALSE),0))*JW$2</f>
        <v>1119.2717424353955</v>
      </c>
      <c r="JX19" s="79">
        <f>(HLOOKUP(JX$6,BECO_Datos!$D$3:$HN$85,BECO_Datos!$A18,FALSE)+IFERROR(HLOOKUP(JX$6,BECO_Datos!$HP$3:$LT$85,BECO_Datos!$A18,FALSE),0))*JX$2</f>
        <v>1153.8400840844747</v>
      </c>
      <c r="JY19" s="79">
        <f>(HLOOKUP(JY$6,BECO_Datos!$D$3:$HN$85,BECO_Datos!$A18,FALSE)+IFERROR(HLOOKUP(JY$6,BECO_Datos!$HP$3:$LT$85,BECO_Datos!$A18,FALSE),0))*JY$2</f>
        <v>751.70852964863536</v>
      </c>
      <c r="JZ19" s="79">
        <f>(HLOOKUP(JZ$6,BECO_Datos!$D$3:$HN$85,BECO_Datos!$A18,FALSE)+IFERROR(HLOOKUP(JZ$6,BECO_Datos!$HP$3:$LT$85,BECO_Datos!$A18,FALSE),0))*JZ$2</f>
        <v>685.69348345436845</v>
      </c>
      <c r="KA19" s="79">
        <f>(HLOOKUP(KA$6,BECO_Datos!$D$3:$HN$85,BECO_Datos!$A18,FALSE)+IFERROR(HLOOKUP(KA$6,BECO_Datos!$HP$3:$LT$85,BECO_Datos!$A18,FALSE),0))*KA$2</f>
        <v>708.37486676093454</v>
      </c>
      <c r="KB19" s="79">
        <f>(HLOOKUP(KB$6,BECO_Datos!$D$3:$HN$85,BECO_Datos!$A18,FALSE)+IFERROR(HLOOKUP(KB$6,BECO_Datos!$HP$3:$LT$85,BECO_Datos!$A18,FALSE),0))*KB$2</f>
        <v>723.83183202825694</v>
      </c>
      <c r="KC19" s="79">
        <f>(HLOOKUP(KC$6,BECO_Datos!$D$3:$HN$85,BECO_Datos!$A18,FALSE)+IFERROR(HLOOKUP(KC$6,BECO_Datos!$HP$3:$LT$85,BECO_Datos!$A18,FALSE),0))*KC$2</f>
        <v>732.86237615904429</v>
      </c>
      <c r="KD19" s="79">
        <f>(HLOOKUP(KD$6,BECO_Datos!$D$3:$HN$85,BECO_Datos!$A18,FALSE)+IFERROR(HLOOKUP(KD$6,BECO_Datos!$HP$3:$LT$85,BECO_Datos!$A18,FALSE),0))*KD$2</f>
        <v>689.89805448557559</v>
      </c>
      <c r="KE19" s="79">
        <f>(HLOOKUP(KE$6,BECO_Datos!$D$3:$HN$85,BECO_Datos!$A18,FALSE)+IFERROR(HLOOKUP(KE$6,BECO_Datos!$HP$3:$LT$85,BECO_Datos!$A18,FALSE),0))*KE$2</f>
        <v>740.22162202799836</v>
      </c>
      <c r="KG19" s="79" t="e">
        <f>(HLOOKUP(KG$6,BECO_Datos!$D$3:$HN$85,BECO_Datos!$A18,FALSE)+IFERROR(HLOOKUP(KG$6,BECO_Datos!$HP$3:$LT$85,BECO_Datos!$A18,FALSE),0))*KG$2</f>
        <v>#N/A</v>
      </c>
      <c r="KH19" s="79" t="e">
        <f>(HLOOKUP(KH$6,BECO_Datos!$D$3:$HN$85,BECO_Datos!$A18,FALSE)+IFERROR(HLOOKUP(KH$6,BECO_Datos!$HP$3:$LT$85,BECO_Datos!$A18,FALSE),0))*KH$2</f>
        <v>#N/A</v>
      </c>
      <c r="KI19" s="79" t="e">
        <f>(HLOOKUP(KI$6,BECO_Datos!$D$3:$HN$85,BECO_Datos!$A18,FALSE)+IFERROR(HLOOKUP(KI$6,BECO_Datos!$HP$3:$LT$85,BECO_Datos!$A18,FALSE),0))*KI$2</f>
        <v>#N/A</v>
      </c>
      <c r="KJ19" s="79" t="e">
        <f>(HLOOKUP(KJ$6,BECO_Datos!$D$3:$HN$85,BECO_Datos!$A18,FALSE)+IFERROR(HLOOKUP(KJ$6,BECO_Datos!$HP$3:$LT$85,BECO_Datos!$A18,FALSE),0))*KJ$2</f>
        <v>#N/A</v>
      </c>
      <c r="KK19" s="79" t="e">
        <f>(HLOOKUP(KK$6,BECO_Datos!$D$3:$HN$85,BECO_Datos!$A18,FALSE)+IFERROR(HLOOKUP(KK$6,BECO_Datos!$HP$3:$LT$85,BECO_Datos!$A18,FALSE),0))*KK$2</f>
        <v>#N/A</v>
      </c>
      <c r="KL19" s="79" t="e">
        <f>(HLOOKUP(KL$6,BECO_Datos!$D$3:$HN$85,BECO_Datos!$A18,FALSE)+IFERROR(HLOOKUP(KL$6,BECO_Datos!$HP$3:$LT$85,BECO_Datos!$A18,FALSE),0))*KL$2</f>
        <v>#N/A</v>
      </c>
      <c r="KM19" s="79">
        <f>(HLOOKUP(KM$6,BECO_Datos!$D$3:$HN$85,BECO_Datos!$A18,FALSE)+IFERROR(HLOOKUP(KM$6,BECO_Datos!$HP$3:$LT$85,BECO_Datos!$A18,FALSE),0))*KM$2</f>
        <v>4271.0122785590402</v>
      </c>
      <c r="KN19" s="79">
        <f>(HLOOKUP(KN$6,BECO_Datos!$D$3:$HN$85,BECO_Datos!$A18,FALSE)+IFERROR(HLOOKUP(KN$6,BECO_Datos!$HP$3:$LT$85,BECO_Datos!$A18,FALSE),0))*KN$2</f>
        <v>3730.3183874377637</v>
      </c>
      <c r="KO19" s="79">
        <f>(HLOOKUP(KO$6,BECO_Datos!$D$3:$HN$85,BECO_Datos!$A18,FALSE)+IFERROR(HLOOKUP(KO$6,BECO_Datos!$HP$3:$LT$85,BECO_Datos!$A18,FALSE),0))*KO$2</f>
        <v>3477.56840085569</v>
      </c>
      <c r="KP19" s="79">
        <f>(HLOOKUP(KP$6,BECO_Datos!$D$3:$HN$85,BECO_Datos!$A18,FALSE)+IFERROR(HLOOKUP(KP$6,BECO_Datos!$HP$3:$LT$85,BECO_Datos!$A18,FALSE),0))*KP$2</f>
        <v>3425.1613662608202</v>
      </c>
      <c r="KQ19" s="79">
        <f>(HLOOKUP(KQ$6,BECO_Datos!$D$3:$HN$85,BECO_Datos!$A18,FALSE)+IFERROR(HLOOKUP(KQ$6,BECO_Datos!$HP$3:$LT$85,BECO_Datos!$A18,FALSE),0))*KQ$2</f>
        <v>3754.1823282484524</v>
      </c>
      <c r="KR19" s="79">
        <f>(HLOOKUP(KR$6,BECO_Datos!$D$3:$HN$85,BECO_Datos!$A18,FALSE)+IFERROR(HLOOKUP(KR$6,BECO_Datos!$HP$3:$LT$85,BECO_Datos!$A18,FALSE),0))*KR$2</f>
        <v>3827.4987484198773</v>
      </c>
      <c r="KS19" s="79">
        <f>(HLOOKUP(KS$6,BECO_Datos!$D$3:$HN$85,BECO_Datos!$A18,FALSE)+IFERROR(HLOOKUP(KS$6,BECO_Datos!$HP$3:$LT$85,BECO_Datos!$A18,FALSE),0))*KS$2</f>
        <v>3465.7631151583573</v>
      </c>
      <c r="KT19" s="79">
        <f>(HLOOKUP(KT$6,BECO_Datos!$D$3:$HN$85,BECO_Datos!$A18,FALSE)+IFERROR(HLOOKUP(KT$6,BECO_Datos!$HP$3:$LT$85,BECO_Datos!$A18,FALSE),0))*KT$2</f>
        <v>3567.790708008718</v>
      </c>
      <c r="KU19" s="79">
        <f>(HLOOKUP(KU$6,BECO_Datos!$D$3:$HN$85,BECO_Datos!$A18,FALSE)+IFERROR(HLOOKUP(KU$6,BECO_Datos!$HP$3:$LT$85,BECO_Datos!$A18,FALSE),0))*KU$2</f>
        <v>3104.1816937007134</v>
      </c>
      <c r="KV19" s="79">
        <f>(HLOOKUP(KV$6,BECO_Datos!$D$3:$HN$85,BECO_Datos!$A18,FALSE)+IFERROR(HLOOKUP(KV$6,BECO_Datos!$HP$3:$LT$85,BECO_Datos!$A18,FALSE),0))*KV$2</f>
        <v>2700.5077688917504</v>
      </c>
      <c r="KX19" s="79" t="e">
        <f>(HLOOKUP(KX$6,BECO_Datos!$D$3:$HN$85,BECO_Datos!$A18,FALSE)+IFERROR(HLOOKUP(KX$6,BECO_Datos!$HP$3:$LT$85,BECO_Datos!$A18,FALSE),0))*KX$2</f>
        <v>#N/A</v>
      </c>
      <c r="KY19" s="79" t="e">
        <f>(HLOOKUP(KY$6,BECO_Datos!$D$3:$HN$85,BECO_Datos!$A18,FALSE)+IFERROR(HLOOKUP(KY$6,BECO_Datos!$HP$3:$LT$85,BECO_Datos!$A18,FALSE),0))*KY$2</f>
        <v>#N/A</v>
      </c>
      <c r="KZ19" s="79" t="e">
        <f>(HLOOKUP(KZ$6,BECO_Datos!$D$3:$HN$85,BECO_Datos!$A18,FALSE)+IFERROR(HLOOKUP(KZ$6,BECO_Datos!$HP$3:$LT$85,BECO_Datos!$A18,FALSE),0))*KZ$2</f>
        <v>#N/A</v>
      </c>
      <c r="LA19" s="79" t="e">
        <f>(HLOOKUP(LA$6,BECO_Datos!$D$3:$HN$85,BECO_Datos!$A18,FALSE)+IFERROR(HLOOKUP(LA$6,BECO_Datos!$HP$3:$LT$85,BECO_Datos!$A18,FALSE),0))*LA$2</f>
        <v>#N/A</v>
      </c>
      <c r="LB19" s="79" t="e">
        <f>(HLOOKUP(LB$6,BECO_Datos!$D$3:$HN$85,BECO_Datos!$A18,FALSE)+IFERROR(HLOOKUP(LB$6,BECO_Datos!$HP$3:$LT$85,BECO_Datos!$A18,FALSE),0))*LB$2</f>
        <v>#N/A</v>
      </c>
      <c r="LC19" s="79" t="e">
        <f>(HLOOKUP(LC$6,BECO_Datos!$D$3:$HN$85,BECO_Datos!$A18,FALSE)+IFERROR(HLOOKUP(LC$6,BECO_Datos!$HP$3:$LT$85,BECO_Datos!$A18,FALSE),0))*LC$2</f>
        <v>#N/A</v>
      </c>
      <c r="LD19" s="79">
        <f>(HLOOKUP(LD$6,BECO_Datos!$D$3:$HN$85,BECO_Datos!$A18,FALSE)+IFERROR(HLOOKUP(LD$6,BECO_Datos!$HP$3:$LT$85,BECO_Datos!$A18,FALSE),0))*LD$2</f>
        <v>735.23434363895842</v>
      </c>
      <c r="LE19" s="79">
        <f>(HLOOKUP(LE$6,BECO_Datos!$D$3:$HN$85,BECO_Datos!$A18,FALSE)+IFERROR(HLOOKUP(LE$6,BECO_Datos!$HP$3:$LT$85,BECO_Datos!$A18,FALSE),0))*LE$2</f>
        <v>670.02275815631015</v>
      </c>
      <c r="LF19" s="79">
        <f>(HLOOKUP(LF$6,BECO_Datos!$D$3:$HN$85,BECO_Datos!$A18,FALSE)+IFERROR(HLOOKUP(LF$6,BECO_Datos!$HP$3:$LT$85,BECO_Datos!$A18,FALSE),0))*LF$2</f>
        <v>888.54909686442522</v>
      </c>
      <c r="LG19" s="79">
        <f>(HLOOKUP(LG$6,BECO_Datos!$D$3:$HN$85,BECO_Datos!$A18,FALSE)+IFERROR(HLOOKUP(LG$6,BECO_Datos!$HP$3:$LT$85,BECO_Datos!$A18,FALSE),0))*LG$2</f>
        <v>959.673378230249</v>
      </c>
      <c r="LH19" s="79">
        <f>(HLOOKUP(LH$6,BECO_Datos!$D$3:$HN$85,BECO_Datos!$A18,FALSE)+IFERROR(HLOOKUP(LH$6,BECO_Datos!$HP$3:$LT$85,BECO_Datos!$A18,FALSE),0))*LH$2</f>
        <v>978.53447059550649</v>
      </c>
      <c r="LI19" s="79">
        <f>(HLOOKUP(LI$6,BECO_Datos!$D$3:$HN$85,BECO_Datos!$A18,FALSE)+IFERROR(HLOOKUP(LI$6,BECO_Datos!$HP$3:$LT$85,BECO_Datos!$A18,FALSE),0))*LI$2</f>
        <v>1017.7217245391613</v>
      </c>
      <c r="LJ19" s="79">
        <f>(HLOOKUP(LJ$6,BECO_Datos!$D$3:$HN$85,BECO_Datos!$A18,FALSE)+IFERROR(HLOOKUP(LJ$6,BECO_Datos!$HP$3:$LT$85,BECO_Datos!$A18,FALSE),0))*LJ$2</f>
        <v>1037.8181551193234</v>
      </c>
      <c r="LK19" s="79">
        <f>(HLOOKUP(LK$6,BECO_Datos!$D$3:$HN$85,BECO_Datos!$A18,FALSE)+IFERROR(HLOOKUP(LK$6,BECO_Datos!$HP$3:$LT$85,BECO_Datos!$A18,FALSE),0))*LK$2</f>
        <v>1106.693381579855</v>
      </c>
      <c r="LL19" s="79">
        <f>(HLOOKUP(LL$6,BECO_Datos!$D$3:$HN$85,BECO_Datos!$A18,FALSE)+IFERROR(HLOOKUP(LL$6,BECO_Datos!$HP$3:$LT$85,BECO_Datos!$A18,FALSE),0))*LL$2</f>
        <v>1010.5313195073476</v>
      </c>
      <c r="LM19" s="79">
        <f>(HLOOKUP(LM$6,BECO_Datos!$D$3:$HN$85,BECO_Datos!$A18,FALSE)+IFERROR(HLOOKUP(LM$6,BECO_Datos!$HP$3:$LT$85,BECO_Datos!$A18,FALSE),0))*LM$2</f>
        <v>820.46878483963098</v>
      </c>
    </row>
    <row r="20" spans="1:325" ht="15.75" x14ac:dyDescent="0.2">
      <c r="A20" s="160">
        <v>15</v>
      </c>
      <c r="B20" s="68" t="s">
        <v>9</v>
      </c>
      <c r="C20" s="13"/>
      <c r="D20" s="18" t="e">
        <f>(HLOOKUP(D$6,BECO_Datos!$D$3:$HN$85,BECO_Datos!$A19,FALSE)+IFERROR(HLOOKUP(D$6,BECO_Datos!$HP$3:$LT$85,BECO_Datos!$A19,FALSE),0))*D$2</f>
        <v>#N/A</v>
      </c>
      <c r="E20" s="18" t="e">
        <f>(HLOOKUP(E$6,BECO_Datos!$D$3:$HN$85,BECO_Datos!$A19,FALSE)+IFERROR(HLOOKUP(E$6,BECO_Datos!$HP$3:$LT$85,BECO_Datos!$A19,FALSE),0))*E$2</f>
        <v>#N/A</v>
      </c>
      <c r="F20" s="18" t="e">
        <f>(HLOOKUP(F$6,BECO_Datos!$D$3:$HN$85,BECO_Datos!$A19,FALSE)+IFERROR(HLOOKUP(F$6,BECO_Datos!$HP$3:$LT$85,BECO_Datos!$A19,FALSE),0))*F$2</f>
        <v>#N/A</v>
      </c>
      <c r="G20" s="18" t="e">
        <f>(HLOOKUP(G$6,BECO_Datos!$D$3:$HN$85,BECO_Datos!$A19,FALSE)+IFERROR(HLOOKUP(G$6,BECO_Datos!$HP$3:$LT$85,BECO_Datos!$A19,FALSE),0))*G$2</f>
        <v>#N/A</v>
      </c>
      <c r="H20" s="18" t="e">
        <f>(HLOOKUP(H$6,BECO_Datos!$D$3:$HN$85,BECO_Datos!$A19,FALSE)+IFERROR(HLOOKUP(H$6,BECO_Datos!$HP$3:$LT$85,BECO_Datos!$A19,FALSE),0))*H$2</f>
        <v>#N/A</v>
      </c>
      <c r="I20" s="18" t="e">
        <f>(HLOOKUP(I$6,BECO_Datos!$D$3:$HN$85,BECO_Datos!$A19,FALSE)+IFERROR(HLOOKUP(I$6,BECO_Datos!$HP$3:$LT$85,BECO_Datos!$A19,FALSE),0))*I$2</f>
        <v>#N/A</v>
      </c>
      <c r="J20" s="18">
        <f>(HLOOKUP(J$6,BECO_Datos!$D$3:$HN$85,BECO_Datos!$A19,FALSE)+IFERROR(HLOOKUP(J$6,BECO_Datos!$HP$3:$LT$85,BECO_Datos!$A19,FALSE),0))*J$2</f>
        <v>0</v>
      </c>
      <c r="K20" s="18">
        <f>(HLOOKUP(K$6,BECO_Datos!$D$3:$HN$85,BECO_Datos!$A19,FALSE)+IFERROR(HLOOKUP(K$6,BECO_Datos!$HP$3:$LT$85,BECO_Datos!$A19,FALSE),0))*K$2</f>
        <v>0</v>
      </c>
      <c r="L20" s="18">
        <f>(HLOOKUP(L$6,BECO_Datos!$D$3:$HN$85,BECO_Datos!$A19,FALSE)+IFERROR(HLOOKUP(L$6,BECO_Datos!$HP$3:$LT$85,BECO_Datos!$A19,FALSE),0))*L$2</f>
        <v>0</v>
      </c>
      <c r="M20" s="18">
        <f>(HLOOKUP(M$6,BECO_Datos!$D$3:$HN$85,BECO_Datos!$A19,FALSE)+IFERROR(HLOOKUP(M$6,BECO_Datos!$HP$3:$LT$85,BECO_Datos!$A19,FALSE),0))*M$2</f>
        <v>0</v>
      </c>
      <c r="N20" s="18">
        <f>(HLOOKUP(N$6,BECO_Datos!$D$3:$HN$85,BECO_Datos!$A19,FALSE)+IFERROR(HLOOKUP(N$6,BECO_Datos!$HP$3:$LT$85,BECO_Datos!$A19,FALSE),0))*N$2</f>
        <v>0</v>
      </c>
      <c r="O20" s="18">
        <f>(HLOOKUP(O$6,BECO_Datos!$D$3:$HN$85,BECO_Datos!$A19,FALSE)+IFERROR(HLOOKUP(O$6,BECO_Datos!$HP$3:$LT$85,BECO_Datos!$A19,FALSE),0))*O$2</f>
        <v>0</v>
      </c>
      <c r="P20" s="18">
        <f>(HLOOKUP(P$6,BECO_Datos!$D$3:$HN$85,BECO_Datos!$A19,FALSE)+IFERROR(HLOOKUP(P$6,BECO_Datos!$HP$3:$LT$85,BECO_Datos!$A19,FALSE),0))*P$2</f>
        <v>0</v>
      </c>
      <c r="Q20" s="18">
        <f>(HLOOKUP(Q$6,BECO_Datos!$D$3:$HN$85,BECO_Datos!$A19,FALSE)+IFERROR(HLOOKUP(Q$6,BECO_Datos!$HP$3:$LT$85,BECO_Datos!$A19,FALSE),0))*Q$2</f>
        <v>0</v>
      </c>
      <c r="R20" s="18">
        <f>(HLOOKUP(R$6,BECO_Datos!$D$3:$HN$85,BECO_Datos!$A19,FALSE)+IFERROR(HLOOKUP(R$6,BECO_Datos!$HP$3:$LT$85,BECO_Datos!$A19,FALSE),0))*R$2</f>
        <v>0</v>
      </c>
      <c r="S20" s="18">
        <f>(HLOOKUP(S$6,BECO_Datos!$D$3:$HN$85,BECO_Datos!$A19,FALSE)+IFERROR(HLOOKUP(S$6,BECO_Datos!$HP$3:$LT$85,BECO_Datos!$A19,FALSE),0))*S$2</f>
        <v>0</v>
      </c>
      <c r="U20" s="18" t="e">
        <f>(HLOOKUP(U$6,BECO_Datos!$D$3:$HN$85,BECO_Datos!$A19,FALSE)+IFERROR(HLOOKUP(U$6,BECO_Datos!$HP$3:$LT$85,BECO_Datos!$A19,FALSE),0))*U$2</f>
        <v>#N/A</v>
      </c>
      <c r="V20" s="18" t="e">
        <f>(HLOOKUP(V$6,BECO_Datos!$D$3:$HN$85,BECO_Datos!$A19,FALSE)+IFERROR(HLOOKUP(V$6,BECO_Datos!$HP$3:$LT$85,BECO_Datos!$A19,FALSE),0))*V$2</f>
        <v>#N/A</v>
      </c>
      <c r="W20" s="18" t="e">
        <f>(HLOOKUP(W$6,BECO_Datos!$D$3:$HN$85,BECO_Datos!$A19,FALSE)+IFERROR(HLOOKUP(W$6,BECO_Datos!$HP$3:$LT$85,BECO_Datos!$A19,FALSE),0))*W$2</f>
        <v>#N/A</v>
      </c>
      <c r="X20" s="18" t="e">
        <f>(HLOOKUP(X$6,BECO_Datos!$D$3:$HN$85,BECO_Datos!$A19,FALSE)+IFERROR(HLOOKUP(X$6,BECO_Datos!$HP$3:$LT$85,BECO_Datos!$A19,FALSE),0))*X$2</f>
        <v>#N/A</v>
      </c>
      <c r="Y20" s="18" t="e">
        <f>(HLOOKUP(Y$6,BECO_Datos!$D$3:$HN$85,BECO_Datos!$A19,FALSE)+IFERROR(HLOOKUP(Y$6,BECO_Datos!$HP$3:$LT$85,BECO_Datos!$A19,FALSE),0))*Y$2</f>
        <v>#N/A</v>
      </c>
      <c r="Z20" s="18" t="e">
        <f>(HLOOKUP(Z$6,BECO_Datos!$D$3:$HN$85,BECO_Datos!$A19,FALSE)+IFERROR(HLOOKUP(Z$6,BECO_Datos!$HP$3:$LT$85,BECO_Datos!$A19,FALSE),0))*Z$2</f>
        <v>#N/A</v>
      </c>
      <c r="AA20" s="18">
        <f>(HLOOKUP(AA$6,BECO_Datos!$D$3:$HN$85,BECO_Datos!$A19,FALSE)+IFERROR(HLOOKUP(AA$6,BECO_Datos!$HP$3:$LT$85,BECO_Datos!$A19,FALSE),0))*AA$2</f>
        <v>-1400.0477900133917</v>
      </c>
      <c r="AB20" s="18">
        <f>(HLOOKUP(AB$6,BECO_Datos!$D$3:$HN$85,BECO_Datos!$A19,FALSE)+IFERROR(HLOOKUP(AB$6,BECO_Datos!$HP$3:$LT$85,BECO_Datos!$A19,FALSE),0))*AB$2</f>
        <v>-1798.1057536721064</v>
      </c>
      <c r="AC20" s="18">
        <f>(HLOOKUP(AC$6,BECO_Datos!$D$3:$HN$85,BECO_Datos!$A19,FALSE)+IFERROR(HLOOKUP(AC$6,BECO_Datos!$HP$3:$LT$85,BECO_Datos!$A19,FALSE),0))*AC$2</f>
        <v>-3120.5129001913106</v>
      </c>
      <c r="AD20" s="18">
        <f>(HLOOKUP(AD$6,BECO_Datos!$D$3:$HN$85,BECO_Datos!$A19,FALSE)+IFERROR(HLOOKUP(AD$6,BECO_Datos!$HP$3:$LT$85,BECO_Datos!$A19,FALSE),0))*AD$2</f>
        <v>-1217.6604527666836</v>
      </c>
      <c r="AE20" s="18">
        <f>(HLOOKUP(AE$6,BECO_Datos!$D$3:$HN$85,BECO_Datos!$A19,FALSE)+IFERROR(HLOOKUP(AE$6,BECO_Datos!$HP$3:$LT$85,BECO_Datos!$A19,FALSE),0))*AE$2</f>
        <v>-2304.7255229124216</v>
      </c>
      <c r="AF20" s="18">
        <f>(HLOOKUP(AF$6,BECO_Datos!$D$3:$HN$85,BECO_Datos!$A19,FALSE)+IFERROR(HLOOKUP(AF$6,BECO_Datos!$HP$3:$LT$85,BECO_Datos!$A19,FALSE),0))*AF$2</f>
        <v>-2032.0539812147106</v>
      </c>
      <c r="AG20" s="18">
        <f>(HLOOKUP(AG$6,BECO_Datos!$D$3:$HN$85,BECO_Datos!$A19,FALSE)+IFERROR(HLOOKUP(AG$6,BECO_Datos!$HP$3:$LT$85,BECO_Datos!$A19,FALSE),0))*AG$2</f>
        <v>-2302.0465841900682</v>
      </c>
      <c r="AH20" s="18">
        <f>(HLOOKUP(AH$6,BECO_Datos!$D$3:$HN$85,BECO_Datos!$A19,FALSE)+IFERROR(HLOOKUP(AH$6,BECO_Datos!$HP$3:$LT$85,BECO_Datos!$A19,FALSE),0))*AH$2</f>
        <v>-2435.6439736492193</v>
      </c>
      <c r="AI20" s="18">
        <f>(HLOOKUP(AI$6,BECO_Datos!$D$3:$HN$85,BECO_Datos!$A19,FALSE)+IFERROR(HLOOKUP(AI$6,BECO_Datos!$HP$3:$LT$85,BECO_Datos!$A19,FALSE),0))*AI$2</f>
        <v>-2518.2495015610602</v>
      </c>
      <c r="AJ20" s="18">
        <f>(HLOOKUP(AJ$6,BECO_Datos!$D$3:$HN$85,BECO_Datos!$A19,FALSE)+IFERROR(HLOOKUP(AJ$6,BECO_Datos!$HP$3:$LT$85,BECO_Datos!$A19,FALSE),0))*AJ$2</f>
        <v>-2339.7165762649533</v>
      </c>
      <c r="AL20" s="18" t="e">
        <f>(HLOOKUP(AL$6,BECO_Datos!$D$3:$HN$85,BECO_Datos!$A19,FALSE)+IFERROR(HLOOKUP(AL$6,BECO_Datos!$HP$3:$LT$85,BECO_Datos!$A19,FALSE),0))*AL$2</f>
        <v>#N/A</v>
      </c>
      <c r="AM20" s="18" t="e">
        <f>(HLOOKUP(AM$6,BECO_Datos!$D$3:$HN$85,BECO_Datos!$A19,FALSE)+IFERROR(HLOOKUP(AM$6,BECO_Datos!$HP$3:$LT$85,BECO_Datos!$A19,FALSE),0))*AM$2</f>
        <v>#N/A</v>
      </c>
      <c r="AN20" s="18" t="e">
        <f>(HLOOKUP(AN$6,BECO_Datos!$D$3:$HN$85,BECO_Datos!$A19,FALSE)+IFERROR(HLOOKUP(AN$6,BECO_Datos!$HP$3:$LT$85,BECO_Datos!$A19,FALSE),0))*AN$2</f>
        <v>#N/A</v>
      </c>
      <c r="AO20" s="18" t="e">
        <f>(HLOOKUP(AO$6,BECO_Datos!$D$3:$HN$85,BECO_Datos!$A19,FALSE)+IFERROR(HLOOKUP(AO$6,BECO_Datos!$HP$3:$LT$85,BECO_Datos!$A19,FALSE),0))*AO$2</f>
        <v>#N/A</v>
      </c>
      <c r="AP20" s="18" t="e">
        <f>(HLOOKUP(AP$6,BECO_Datos!$D$3:$HN$85,BECO_Datos!$A19,FALSE)+IFERROR(HLOOKUP(AP$6,BECO_Datos!$HP$3:$LT$85,BECO_Datos!$A19,FALSE),0))*AP$2</f>
        <v>#N/A</v>
      </c>
      <c r="AQ20" s="18" t="e">
        <f>(HLOOKUP(AQ$6,BECO_Datos!$D$3:$HN$85,BECO_Datos!$A19,FALSE)+IFERROR(HLOOKUP(AQ$6,BECO_Datos!$HP$3:$LT$85,BECO_Datos!$A19,FALSE),0))*AQ$2</f>
        <v>#N/A</v>
      </c>
      <c r="AR20" s="18">
        <f>(HLOOKUP(AR$6,BECO_Datos!$D$3:$HN$85,BECO_Datos!$A19,FALSE)+IFERROR(HLOOKUP(AR$6,BECO_Datos!$HP$3:$LT$85,BECO_Datos!$A19,FALSE),0))*AR$2</f>
        <v>0</v>
      </c>
      <c r="AS20" s="18">
        <f>(HLOOKUP(AS$6,BECO_Datos!$D$3:$HN$85,BECO_Datos!$A19,FALSE)+IFERROR(HLOOKUP(AS$6,BECO_Datos!$HP$3:$LT$85,BECO_Datos!$A19,FALSE),0))*AS$2</f>
        <v>0</v>
      </c>
      <c r="AT20" s="18">
        <f>(HLOOKUP(AT$6,BECO_Datos!$D$3:$HN$85,BECO_Datos!$A19,FALSE)+IFERROR(HLOOKUP(AT$6,BECO_Datos!$HP$3:$LT$85,BECO_Datos!$A19,FALSE),0))*AT$2</f>
        <v>0</v>
      </c>
      <c r="AU20" s="18">
        <f>(HLOOKUP(AU$6,BECO_Datos!$D$3:$HN$85,BECO_Datos!$A19,FALSE)+IFERROR(HLOOKUP(AU$6,BECO_Datos!$HP$3:$LT$85,BECO_Datos!$A19,FALSE),0))*AU$2</f>
        <v>0</v>
      </c>
      <c r="AV20" s="18">
        <f>(HLOOKUP(AV$6,BECO_Datos!$D$3:$HN$85,BECO_Datos!$A19,FALSE)+IFERROR(HLOOKUP(AV$6,BECO_Datos!$HP$3:$LT$85,BECO_Datos!$A19,FALSE),0))*AV$2</f>
        <v>0</v>
      </c>
      <c r="AW20" s="18">
        <f>(HLOOKUP(AW$6,BECO_Datos!$D$3:$HN$85,BECO_Datos!$A19,FALSE)+IFERROR(HLOOKUP(AW$6,BECO_Datos!$HP$3:$LT$85,BECO_Datos!$A19,FALSE),0))*AW$2</f>
        <v>0</v>
      </c>
      <c r="AX20" s="18">
        <f>(HLOOKUP(AX$6,BECO_Datos!$D$3:$HN$85,BECO_Datos!$A19,FALSE)+IFERROR(HLOOKUP(AX$6,BECO_Datos!$HP$3:$LT$85,BECO_Datos!$A19,FALSE),0))*AX$2</f>
        <v>0</v>
      </c>
      <c r="AY20" s="18">
        <f>(HLOOKUP(AY$6,BECO_Datos!$D$3:$HN$85,BECO_Datos!$A19,FALSE)+IFERROR(HLOOKUP(AY$6,BECO_Datos!$HP$3:$LT$85,BECO_Datos!$A19,FALSE),0))*AY$2</f>
        <v>0</v>
      </c>
      <c r="AZ20" s="18">
        <f>(HLOOKUP(AZ$6,BECO_Datos!$D$3:$HN$85,BECO_Datos!$A19,FALSE)+IFERROR(HLOOKUP(AZ$6,BECO_Datos!$HP$3:$LT$85,BECO_Datos!$A19,FALSE),0))*AZ$2</f>
        <v>0</v>
      </c>
      <c r="BA20" s="18">
        <f>(HLOOKUP(BA$6,BECO_Datos!$D$3:$HN$85,BECO_Datos!$A19,FALSE)+IFERROR(HLOOKUP(BA$6,BECO_Datos!$HP$3:$LT$85,BECO_Datos!$A19,FALSE),0))*BA$2</f>
        <v>0</v>
      </c>
      <c r="BC20" s="18" t="e">
        <f>(HLOOKUP(BC$6,BECO_Datos!$D$3:$HN$85,BECO_Datos!$A19,FALSE)+IFERROR(HLOOKUP(BC$6,BECO_Datos!$HP$3:$LT$85,BECO_Datos!$A19,FALSE),0))*BC$2</f>
        <v>#N/A</v>
      </c>
      <c r="BD20" s="18" t="e">
        <f>(HLOOKUP(BD$6,BECO_Datos!$D$3:$HN$85,BECO_Datos!$A19,FALSE)+IFERROR(HLOOKUP(BD$6,BECO_Datos!$HP$3:$LT$85,BECO_Datos!$A19,FALSE),0))*BD$2</f>
        <v>#N/A</v>
      </c>
      <c r="BE20" s="18" t="e">
        <f>(HLOOKUP(BE$6,BECO_Datos!$D$3:$HN$85,BECO_Datos!$A19,FALSE)+IFERROR(HLOOKUP(BE$6,BECO_Datos!$HP$3:$LT$85,BECO_Datos!$A19,FALSE),0))*BE$2</f>
        <v>#N/A</v>
      </c>
      <c r="BF20" s="18" t="e">
        <f>(HLOOKUP(BF$6,BECO_Datos!$D$3:$HN$85,BECO_Datos!$A19,FALSE)+IFERROR(HLOOKUP(BF$6,BECO_Datos!$HP$3:$LT$85,BECO_Datos!$A19,FALSE),0))*BF$2</f>
        <v>#N/A</v>
      </c>
      <c r="BG20" s="18" t="e">
        <f>(HLOOKUP(BG$6,BECO_Datos!$D$3:$HN$85,BECO_Datos!$A19,FALSE)+IFERROR(HLOOKUP(BG$6,BECO_Datos!$HP$3:$LT$85,BECO_Datos!$A19,FALSE),0))*BG$2</f>
        <v>#N/A</v>
      </c>
      <c r="BH20" s="18" t="e">
        <f>(HLOOKUP(BH$6,BECO_Datos!$D$3:$HN$85,BECO_Datos!$A19,FALSE)+IFERROR(HLOOKUP(BH$6,BECO_Datos!$HP$3:$LT$85,BECO_Datos!$A19,FALSE),0))*BH$2</f>
        <v>#N/A</v>
      </c>
      <c r="BI20" s="18">
        <f>(HLOOKUP(BI$6,BECO_Datos!$D$3:$HN$85,BECO_Datos!$A19,FALSE)+IFERROR(HLOOKUP(BI$6,BECO_Datos!$HP$3:$LT$85,BECO_Datos!$A19,FALSE),0))*BI$2</f>
        <v>0</v>
      </c>
      <c r="BJ20" s="18">
        <f>(HLOOKUP(BJ$6,BECO_Datos!$D$3:$HN$85,BECO_Datos!$A19,FALSE)+IFERROR(HLOOKUP(BJ$6,BECO_Datos!$HP$3:$LT$85,BECO_Datos!$A19,FALSE),0))*BJ$2</f>
        <v>0</v>
      </c>
      <c r="BK20" s="18">
        <f>(HLOOKUP(BK$6,BECO_Datos!$D$3:$HN$85,BECO_Datos!$A19,FALSE)+IFERROR(HLOOKUP(BK$6,BECO_Datos!$HP$3:$LT$85,BECO_Datos!$A19,FALSE),0))*BK$2</f>
        <v>0</v>
      </c>
      <c r="BL20" s="18">
        <f>(HLOOKUP(BL$6,BECO_Datos!$D$3:$HN$85,BECO_Datos!$A19,FALSE)+IFERROR(HLOOKUP(BL$6,BECO_Datos!$HP$3:$LT$85,BECO_Datos!$A19,FALSE),0))*BL$2</f>
        <v>0</v>
      </c>
      <c r="BM20" s="18">
        <f>(HLOOKUP(BM$6,BECO_Datos!$D$3:$HN$85,BECO_Datos!$A19,FALSE)+IFERROR(HLOOKUP(BM$6,BECO_Datos!$HP$3:$LT$85,BECO_Datos!$A19,FALSE),0))*BM$2</f>
        <v>0</v>
      </c>
      <c r="BN20" s="18">
        <f>(HLOOKUP(BN$6,BECO_Datos!$D$3:$HN$85,BECO_Datos!$A19,FALSE)+IFERROR(HLOOKUP(BN$6,BECO_Datos!$HP$3:$LT$85,BECO_Datos!$A19,FALSE),0))*BN$2</f>
        <v>0</v>
      </c>
      <c r="BO20" s="18">
        <f>(HLOOKUP(BO$6,BECO_Datos!$D$3:$HN$85,BECO_Datos!$A19,FALSE)+IFERROR(HLOOKUP(BO$6,BECO_Datos!$HP$3:$LT$85,BECO_Datos!$A19,FALSE),0))*BO$2</f>
        <v>0</v>
      </c>
      <c r="BP20" s="18">
        <f>(HLOOKUP(BP$6,BECO_Datos!$D$3:$HN$85,BECO_Datos!$A19,FALSE)+IFERROR(HLOOKUP(BP$6,BECO_Datos!$HP$3:$LT$85,BECO_Datos!$A19,FALSE),0))*BP$2</f>
        <v>0</v>
      </c>
      <c r="BQ20" s="18">
        <f>(HLOOKUP(BQ$6,BECO_Datos!$D$3:$HN$85,BECO_Datos!$A19,FALSE)+IFERROR(HLOOKUP(BQ$6,BECO_Datos!$HP$3:$LT$85,BECO_Datos!$A19,FALSE),0))*BQ$2</f>
        <v>0</v>
      </c>
      <c r="BR20" s="18">
        <f>(HLOOKUP(BR$6,BECO_Datos!$D$3:$HN$85,BECO_Datos!$A19,FALSE)+IFERROR(HLOOKUP(BR$6,BECO_Datos!$HP$3:$LT$85,BECO_Datos!$A19,FALSE),0))*BR$2</f>
        <v>0</v>
      </c>
      <c r="BT20" s="18" t="e">
        <f>(HLOOKUP(BT$6,BECO_Datos!$D$3:$HN$85,BECO_Datos!$A19,FALSE)+IFERROR(HLOOKUP(BT$6,BECO_Datos!$HP$3:$LT$85,BECO_Datos!$A19,FALSE),0))*BT$2</f>
        <v>#N/A</v>
      </c>
      <c r="BU20" s="18" t="e">
        <f>(HLOOKUP(BU$6,BECO_Datos!$D$3:$HN$85,BECO_Datos!$A19,FALSE)+IFERROR(HLOOKUP(BU$6,BECO_Datos!$HP$3:$LT$85,BECO_Datos!$A19,FALSE),0))*BU$2</f>
        <v>#N/A</v>
      </c>
      <c r="BV20" s="18" t="e">
        <f>(HLOOKUP(BV$6,BECO_Datos!$D$3:$HN$85,BECO_Datos!$A19,FALSE)+IFERROR(HLOOKUP(BV$6,BECO_Datos!$HP$3:$LT$85,BECO_Datos!$A19,FALSE),0))*BV$2</f>
        <v>#N/A</v>
      </c>
      <c r="BW20" s="18" t="e">
        <f>(HLOOKUP(BW$6,BECO_Datos!$D$3:$HN$85,BECO_Datos!$A19,FALSE)+IFERROR(HLOOKUP(BW$6,BECO_Datos!$HP$3:$LT$85,BECO_Datos!$A19,FALSE),0))*BW$2</f>
        <v>#N/A</v>
      </c>
      <c r="BX20" s="18" t="e">
        <f>(HLOOKUP(BX$6,BECO_Datos!$D$3:$HN$85,BECO_Datos!$A19,FALSE)+IFERROR(HLOOKUP(BX$6,BECO_Datos!$HP$3:$LT$85,BECO_Datos!$A19,FALSE),0))*BX$2</f>
        <v>#N/A</v>
      </c>
      <c r="BY20" s="18" t="e">
        <f>(HLOOKUP(BY$6,BECO_Datos!$D$3:$HN$85,BECO_Datos!$A19,FALSE)+IFERROR(HLOOKUP(BY$6,BECO_Datos!$HP$3:$LT$85,BECO_Datos!$A19,FALSE),0))*BY$2</f>
        <v>#N/A</v>
      </c>
      <c r="BZ20" s="18">
        <f>(HLOOKUP(BZ$6,BECO_Datos!$D$3:$HN$85,BECO_Datos!$A19,FALSE)+IFERROR(HLOOKUP(BZ$6,BECO_Datos!$HP$3:$LT$85,BECO_Datos!$A19,FALSE),0))*BZ$2</f>
        <v>0</v>
      </c>
      <c r="CA20" s="18">
        <f>(HLOOKUP(CA$6,BECO_Datos!$D$3:$HN$85,BECO_Datos!$A19,FALSE)+IFERROR(HLOOKUP(CA$6,BECO_Datos!$HP$3:$LT$85,BECO_Datos!$A19,FALSE),0))*CA$2</f>
        <v>0</v>
      </c>
      <c r="CB20" s="18">
        <f>(HLOOKUP(CB$6,BECO_Datos!$D$3:$HN$85,BECO_Datos!$A19,FALSE)+IFERROR(HLOOKUP(CB$6,BECO_Datos!$HP$3:$LT$85,BECO_Datos!$A19,FALSE),0))*CB$2</f>
        <v>0</v>
      </c>
      <c r="CC20" s="18">
        <f>(HLOOKUP(CC$6,BECO_Datos!$D$3:$HN$85,BECO_Datos!$A19,FALSE)+IFERROR(HLOOKUP(CC$6,BECO_Datos!$HP$3:$LT$85,BECO_Datos!$A19,FALSE),0))*CC$2</f>
        <v>0</v>
      </c>
      <c r="CD20" s="18">
        <f>(HLOOKUP(CD$6,BECO_Datos!$D$3:$HN$85,BECO_Datos!$A19,FALSE)+IFERROR(HLOOKUP(CD$6,BECO_Datos!$HP$3:$LT$85,BECO_Datos!$A19,FALSE),0))*CD$2</f>
        <v>0</v>
      </c>
      <c r="CE20" s="18">
        <f>(HLOOKUP(CE$6,BECO_Datos!$D$3:$HN$85,BECO_Datos!$A19,FALSE)+IFERROR(HLOOKUP(CE$6,BECO_Datos!$HP$3:$LT$85,BECO_Datos!$A19,FALSE),0))*CE$2</f>
        <v>0</v>
      </c>
      <c r="CF20" s="18">
        <f>(HLOOKUP(CF$6,BECO_Datos!$D$3:$HN$85,BECO_Datos!$A19,FALSE)+IFERROR(HLOOKUP(CF$6,BECO_Datos!$HP$3:$LT$85,BECO_Datos!$A19,FALSE),0))*CF$2</f>
        <v>0</v>
      </c>
      <c r="CG20" s="18">
        <f>(HLOOKUP(CG$6,BECO_Datos!$D$3:$HN$85,BECO_Datos!$A19,FALSE)+IFERROR(HLOOKUP(CG$6,BECO_Datos!$HP$3:$LT$85,BECO_Datos!$A19,FALSE),0))*CG$2</f>
        <v>0</v>
      </c>
      <c r="CH20" s="18">
        <f>(HLOOKUP(CH$6,BECO_Datos!$D$3:$HN$85,BECO_Datos!$A19,FALSE)+IFERROR(HLOOKUP(CH$6,BECO_Datos!$HP$3:$LT$85,BECO_Datos!$A19,FALSE),0))*CH$2</f>
        <v>0</v>
      </c>
      <c r="CI20" s="18">
        <f>(HLOOKUP(CI$6,BECO_Datos!$D$3:$HN$85,BECO_Datos!$A19,FALSE)+IFERROR(HLOOKUP(CI$6,BECO_Datos!$HP$3:$LT$85,BECO_Datos!$A19,FALSE),0))*CI$2</f>
        <v>0</v>
      </c>
      <c r="CK20" s="18" t="e">
        <f>(HLOOKUP(CK$6,BECO_Datos!$D$3:$HN$85,BECO_Datos!$A19,FALSE)+IFERROR(HLOOKUP(CK$6,BECO_Datos!$HP$3:$LT$85,BECO_Datos!$A19,FALSE),0))*CK$2</f>
        <v>#N/A</v>
      </c>
      <c r="CL20" s="18" t="e">
        <f>(HLOOKUP(CL$6,BECO_Datos!$D$3:$HN$85,BECO_Datos!$A19,FALSE)+IFERROR(HLOOKUP(CL$6,BECO_Datos!$HP$3:$LT$85,BECO_Datos!$A19,FALSE),0))*CL$2</f>
        <v>#N/A</v>
      </c>
      <c r="CM20" s="18" t="e">
        <f>(HLOOKUP(CM$6,BECO_Datos!$D$3:$HN$85,BECO_Datos!$A19,FALSE)+IFERROR(HLOOKUP(CM$6,BECO_Datos!$HP$3:$LT$85,BECO_Datos!$A19,FALSE),0))*CM$2</f>
        <v>#N/A</v>
      </c>
      <c r="CN20" s="18" t="e">
        <f>(HLOOKUP(CN$6,BECO_Datos!$D$3:$HN$85,BECO_Datos!$A19,FALSE)+IFERROR(HLOOKUP(CN$6,BECO_Datos!$HP$3:$LT$85,BECO_Datos!$A19,FALSE),0))*CN$2</f>
        <v>#N/A</v>
      </c>
      <c r="CO20" s="18" t="e">
        <f>(HLOOKUP(CO$6,BECO_Datos!$D$3:$HN$85,BECO_Datos!$A19,FALSE)+IFERROR(HLOOKUP(CO$6,BECO_Datos!$HP$3:$LT$85,BECO_Datos!$A19,FALSE),0))*CO$2</f>
        <v>#N/A</v>
      </c>
      <c r="CP20" s="18" t="e">
        <f>(HLOOKUP(CP$6,BECO_Datos!$D$3:$HN$85,BECO_Datos!$A19,FALSE)+IFERROR(HLOOKUP(CP$6,BECO_Datos!$HP$3:$LT$85,BECO_Datos!$A19,FALSE),0))*CP$2</f>
        <v>#N/A</v>
      </c>
      <c r="CQ20" s="18">
        <f>(HLOOKUP(CQ$6,BECO_Datos!$D$3:$HN$85,BECO_Datos!$A19,FALSE)+IFERROR(HLOOKUP(CQ$6,BECO_Datos!$HP$3:$LT$85,BECO_Datos!$A19,FALSE),0))*CQ$2</f>
        <v>0</v>
      </c>
      <c r="CR20" s="18">
        <f>(HLOOKUP(CR$6,BECO_Datos!$D$3:$HN$85,BECO_Datos!$A19,FALSE)+IFERROR(HLOOKUP(CR$6,BECO_Datos!$HP$3:$LT$85,BECO_Datos!$A19,FALSE),0))*CR$2</f>
        <v>0</v>
      </c>
      <c r="CS20" s="18">
        <f>(HLOOKUP(CS$6,BECO_Datos!$D$3:$HN$85,BECO_Datos!$A19,FALSE)+IFERROR(HLOOKUP(CS$6,BECO_Datos!$HP$3:$LT$85,BECO_Datos!$A19,FALSE),0))*CS$2</f>
        <v>0</v>
      </c>
      <c r="CT20" s="18">
        <f>(HLOOKUP(CT$6,BECO_Datos!$D$3:$HN$85,BECO_Datos!$A19,FALSE)+IFERROR(HLOOKUP(CT$6,BECO_Datos!$HP$3:$LT$85,BECO_Datos!$A19,FALSE),0))*CT$2</f>
        <v>0</v>
      </c>
      <c r="CU20" s="18">
        <f>(HLOOKUP(CU$6,BECO_Datos!$D$3:$HN$85,BECO_Datos!$A19,FALSE)+IFERROR(HLOOKUP(CU$6,BECO_Datos!$HP$3:$LT$85,BECO_Datos!$A19,FALSE),0))*CU$2</f>
        <v>0</v>
      </c>
      <c r="CV20" s="18">
        <f>(HLOOKUP(CV$6,BECO_Datos!$D$3:$HN$85,BECO_Datos!$A19,FALSE)+IFERROR(HLOOKUP(CV$6,BECO_Datos!$HP$3:$LT$85,BECO_Datos!$A19,FALSE),0))*CV$2</f>
        <v>0</v>
      </c>
      <c r="CW20" s="18">
        <f>(HLOOKUP(CW$6,BECO_Datos!$D$3:$HN$85,BECO_Datos!$A19,FALSE)+IFERROR(HLOOKUP(CW$6,BECO_Datos!$HP$3:$LT$85,BECO_Datos!$A19,FALSE),0))*CW$2</f>
        <v>0</v>
      </c>
      <c r="CX20" s="18">
        <f>(HLOOKUP(CX$6,BECO_Datos!$D$3:$HN$85,BECO_Datos!$A19,FALSE)+IFERROR(HLOOKUP(CX$6,BECO_Datos!$HP$3:$LT$85,BECO_Datos!$A19,FALSE),0))*CX$2</f>
        <v>0</v>
      </c>
      <c r="CY20" s="18">
        <f>(HLOOKUP(CY$6,BECO_Datos!$D$3:$HN$85,BECO_Datos!$A19,FALSE)+IFERROR(HLOOKUP(CY$6,BECO_Datos!$HP$3:$LT$85,BECO_Datos!$A19,FALSE),0))*CY$2</f>
        <v>0</v>
      </c>
      <c r="CZ20" s="18">
        <f>(HLOOKUP(CZ$6,BECO_Datos!$D$3:$HN$85,BECO_Datos!$A19,FALSE)+IFERROR(HLOOKUP(CZ$6,BECO_Datos!$HP$3:$LT$85,BECO_Datos!$A19,FALSE),0))*CZ$2</f>
        <v>0</v>
      </c>
      <c r="DB20" s="18" t="e">
        <f>(HLOOKUP(DB$6,BECO_Datos!$D$3:$HN$85,BECO_Datos!$A19,FALSE)+IFERROR(HLOOKUP(DB$6,BECO_Datos!$HP$3:$LT$85,BECO_Datos!$A19,FALSE),0))*DB$2</f>
        <v>#N/A</v>
      </c>
      <c r="DC20" s="18" t="e">
        <f>(HLOOKUP(DC$6,BECO_Datos!$D$3:$HN$85,BECO_Datos!$A19,FALSE)+IFERROR(HLOOKUP(DC$6,BECO_Datos!$HP$3:$LT$85,BECO_Datos!$A19,FALSE),0))*DC$2</f>
        <v>#N/A</v>
      </c>
      <c r="DD20" s="18" t="e">
        <f>(HLOOKUP(DD$6,BECO_Datos!$D$3:$HN$85,BECO_Datos!$A19,FALSE)+IFERROR(HLOOKUP(DD$6,BECO_Datos!$HP$3:$LT$85,BECO_Datos!$A19,FALSE),0))*DD$2</f>
        <v>#N/A</v>
      </c>
      <c r="DE20" s="18" t="e">
        <f>(HLOOKUP(DE$6,BECO_Datos!$D$3:$HN$85,BECO_Datos!$A19,FALSE)+IFERROR(HLOOKUP(DE$6,BECO_Datos!$HP$3:$LT$85,BECO_Datos!$A19,FALSE),0))*DE$2</f>
        <v>#N/A</v>
      </c>
      <c r="DF20" s="18" t="e">
        <f>(HLOOKUP(DF$6,BECO_Datos!$D$3:$HN$85,BECO_Datos!$A19,FALSE)+IFERROR(HLOOKUP(DF$6,BECO_Datos!$HP$3:$LT$85,BECO_Datos!$A19,FALSE),0))*DF$2</f>
        <v>#N/A</v>
      </c>
      <c r="DG20" s="18" t="e">
        <f>(HLOOKUP(DG$6,BECO_Datos!$D$3:$HN$85,BECO_Datos!$A19,FALSE)+IFERROR(HLOOKUP(DG$6,BECO_Datos!$HP$3:$LT$85,BECO_Datos!$A19,FALSE),0))*DG$2</f>
        <v>#N/A</v>
      </c>
      <c r="DH20" s="18">
        <f>(HLOOKUP(DH$6,BECO_Datos!$D$3:$HN$85,BECO_Datos!$A19,FALSE)+IFERROR(HLOOKUP(DH$6,BECO_Datos!$HP$3:$LT$85,BECO_Datos!$A19,FALSE),0))*DH$2</f>
        <v>0</v>
      </c>
      <c r="DI20" s="18">
        <f>(HLOOKUP(DI$6,BECO_Datos!$D$3:$HN$85,BECO_Datos!$A19,FALSE)+IFERROR(HLOOKUP(DI$6,BECO_Datos!$HP$3:$LT$85,BECO_Datos!$A19,FALSE),0))*DI$2</f>
        <v>0</v>
      </c>
      <c r="DJ20" s="18">
        <f>(HLOOKUP(DJ$6,BECO_Datos!$D$3:$HN$85,BECO_Datos!$A19,FALSE)+IFERROR(HLOOKUP(DJ$6,BECO_Datos!$HP$3:$LT$85,BECO_Datos!$A19,FALSE),0))*DJ$2</f>
        <v>0</v>
      </c>
      <c r="DK20" s="18">
        <f>(HLOOKUP(DK$6,BECO_Datos!$D$3:$HN$85,BECO_Datos!$A19,FALSE)+IFERROR(HLOOKUP(DK$6,BECO_Datos!$HP$3:$LT$85,BECO_Datos!$A19,FALSE),0))*DK$2</f>
        <v>0</v>
      </c>
      <c r="DL20" s="18">
        <f>(HLOOKUP(DL$6,BECO_Datos!$D$3:$HN$85,BECO_Datos!$A19,FALSE)+IFERROR(HLOOKUP(DL$6,BECO_Datos!$HP$3:$LT$85,BECO_Datos!$A19,FALSE),0))*DL$2</f>
        <v>0</v>
      </c>
      <c r="DM20" s="18">
        <f>(HLOOKUP(DM$6,BECO_Datos!$D$3:$HN$85,BECO_Datos!$A19,FALSE)+IFERROR(HLOOKUP(DM$6,BECO_Datos!$HP$3:$LT$85,BECO_Datos!$A19,FALSE),0))*DM$2</f>
        <v>0</v>
      </c>
      <c r="DN20" s="18">
        <f>(HLOOKUP(DN$6,BECO_Datos!$D$3:$HN$85,BECO_Datos!$A19,FALSE)+IFERROR(HLOOKUP(DN$6,BECO_Datos!$HP$3:$LT$85,BECO_Datos!$A19,FALSE),0))*DN$2</f>
        <v>0</v>
      </c>
      <c r="DO20" s="18">
        <f>(HLOOKUP(DO$6,BECO_Datos!$D$3:$HN$85,BECO_Datos!$A19,FALSE)+IFERROR(HLOOKUP(DO$6,BECO_Datos!$HP$3:$LT$85,BECO_Datos!$A19,FALSE),0))*DO$2</f>
        <v>0</v>
      </c>
      <c r="DP20" s="18">
        <f>(HLOOKUP(DP$6,BECO_Datos!$D$3:$HN$85,BECO_Datos!$A19,FALSE)+IFERROR(HLOOKUP(DP$6,BECO_Datos!$HP$3:$LT$85,BECO_Datos!$A19,FALSE),0))*DP$2</f>
        <v>0</v>
      </c>
      <c r="DQ20" s="18">
        <f>(HLOOKUP(DQ$6,BECO_Datos!$D$3:$HN$85,BECO_Datos!$A19,FALSE)+IFERROR(HLOOKUP(DQ$6,BECO_Datos!$HP$3:$LT$85,BECO_Datos!$A19,FALSE),0))*DQ$2</f>
        <v>0</v>
      </c>
      <c r="DS20" s="18" t="e">
        <f>(HLOOKUP(DS$6,BECO_Datos!$D$3:$HN$85,BECO_Datos!$A19,FALSE)+IFERROR(HLOOKUP(DS$6,BECO_Datos!$HP$3:$LT$85,BECO_Datos!$A19,FALSE),0))*DS$2</f>
        <v>#N/A</v>
      </c>
      <c r="DT20" s="18" t="e">
        <f>(HLOOKUP(DT$6,BECO_Datos!$D$3:$HN$85,BECO_Datos!$A19,FALSE)+IFERROR(HLOOKUP(DT$6,BECO_Datos!$HP$3:$LT$85,BECO_Datos!$A19,FALSE),0))*DT$2</f>
        <v>#N/A</v>
      </c>
      <c r="DU20" s="18" t="e">
        <f>(HLOOKUP(DU$6,BECO_Datos!$D$3:$HN$85,BECO_Datos!$A19,FALSE)+IFERROR(HLOOKUP(DU$6,BECO_Datos!$HP$3:$LT$85,BECO_Datos!$A19,FALSE),0))*DU$2</f>
        <v>#N/A</v>
      </c>
      <c r="DV20" s="18" t="e">
        <f>(HLOOKUP(DV$6,BECO_Datos!$D$3:$HN$85,BECO_Datos!$A19,FALSE)+IFERROR(HLOOKUP(DV$6,BECO_Datos!$HP$3:$LT$85,BECO_Datos!$A19,FALSE),0))*DV$2</f>
        <v>#N/A</v>
      </c>
      <c r="DW20" s="18" t="e">
        <f>(HLOOKUP(DW$6,BECO_Datos!$D$3:$HN$85,BECO_Datos!$A19,FALSE)+IFERROR(HLOOKUP(DW$6,BECO_Datos!$HP$3:$LT$85,BECO_Datos!$A19,FALSE),0))*DW$2</f>
        <v>#N/A</v>
      </c>
      <c r="DX20" s="18" t="e">
        <f>(HLOOKUP(DX$6,BECO_Datos!$D$3:$HN$85,BECO_Datos!$A19,FALSE)+IFERROR(HLOOKUP(DX$6,BECO_Datos!$HP$3:$LT$85,BECO_Datos!$A19,FALSE),0))*DX$2</f>
        <v>#N/A</v>
      </c>
      <c r="DY20" s="18">
        <f>(HLOOKUP(DY$6,BECO_Datos!$D$3:$HN$85,BECO_Datos!$A19,FALSE)+IFERROR(HLOOKUP(DY$6,BECO_Datos!$HP$3:$LT$85,BECO_Datos!$A19,FALSE),0))*DY$2</f>
        <v>0</v>
      </c>
      <c r="DZ20" s="18">
        <f>(HLOOKUP(DZ$6,BECO_Datos!$D$3:$HN$85,BECO_Datos!$A19,FALSE)+IFERROR(HLOOKUP(DZ$6,BECO_Datos!$HP$3:$LT$85,BECO_Datos!$A19,FALSE),0))*DZ$2</f>
        <v>0</v>
      </c>
      <c r="EA20" s="18">
        <f>(HLOOKUP(EA$6,BECO_Datos!$D$3:$HN$85,BECO_Datos!$A19,FALSE)+IFERROR(HLOOKUP(EA$6,BECO_Datos!$HP$3:$LT$85,BECO_Datos!$A19,FALSE),0))*EA$2</f>
        <v>0</v>
      </c>
      <c r="EB20" s="18">
        <f>(HLOOKUP(EB$6,BECO_Datos!$D$3:$HN$85,BECO_Datos!$A19,FALSE)+IFERROR(HLOOKUP(EB$6,BECO_Datos!$HP$3:$LT$85,BECO_Datos!$A19,FALSE),0))*EB$2</f>
        <v>0</v>
      </c>
      <c r="EC20" s="18">
        <f>(HLOOKUP(EC$6,BECO_Datos!$D$3:$HN$85,BECO_Datos!$A19,FALSE)+IFERROR(HLOOKUP(EC$6,BECO_Datos!$HP$3:$LT$85,BECO_Datos!$A19,FALSE),0))*EC$2</f>
        <v>0</v>
      </c>
      <c r="ED20" s="18">
        <f>(HLOOKUP(ED$6,BECO_Datos!$D$3:$HN$85,BECO_Datos!$A19,FALSE)+IFERROR(HLOOKUP(ED$6,BECO_Datos!$HP$3:$LT$85,BECO_Datos!$A19,FALSE),0))*ED$2</f>
        <v>0</v>
      </c>
      <c r="EE20" s="18">
        <f>(HLOOKUP(EE$6,BECO_Datos!$D$3:$HN$85,BECO_Datos!$A19,FALSE)+IFERROR(HLOOKUP(EE$6,BECO_Datos!$HP$3:$LT$85,BECO_Datos!$A19,FALSE),0))*EE$2</f>
        <v>0</v>
      </c>
      <c r="EF20" s="18">
        <f>(HLOOKUP(EF$6,BECO_Datos!$D$3:$HN$85,BECO_Datos!$A19,FALSE)+IFERROR(HLOOKUP(EF$6,BECO_Datos!$HP$3:$LT$85,BECO_Datos!$A19,FALSE),0))*EF$2</f>
        <v>0</v>
      </c>
      <c r="EG20" s="18">
        <f>(HLOOKUP(EG$6,BECO_Datos!$D$3:$HN$85,BECO_Datos!$A19,FALSE)+IFERROR(HLOOKUP(EG$6,BECO_Datos!$HP$3:$LT$85,BECO_Datos!$A19,FALSE),0))*EG$2</f>
        <v>0</v>
      </c>
      <c r="EH20" s="18">
        <f>(HLOOKUP(EH$6,BECO_Datos!$D$3:$HN$85,BECO_Datos!$A19,FALSE)+IFERROR(HLOOKUP(EH$6,BECO_Datos!$HP$3:$LT$85,BECO_Datos!$A19,FALSE),0))*EH$2</f>
        <v>0</v>
      </c>
      <c r="EJ20" s="18" t="e">
        <f>(HLOOKUP(EJ$6,BECO_Datos!$D$3:$HN$85,BECO_Datos!$A19,FALSE)+IFERROR(HLOOKUP(EJ$6,BECO_Datos!$HP$3:$LT$85,BECO_Datos!$A19,FALSE),0))*EJ$2</f>
        <v>#N/A</v>
      </c>
      <c r="EK20" s="18" t="e">
        <f>(HLOOKUP(EK$6,BECO_Datos!$D$3:$HN$85,BECO_Datos!$A19,FALSE)+IFERROR(HLOOKUP(EK$6,BECO_Datos!$HP$3:$LT$85,BECO_Datos!$A19,FALSE),0))*EK$2</f>
        <v>#N/A</v>
      </c>
      <c r="EL20" s="18" t="e">
        <f>(HLOOKUP(EL$6,BECO_Datos!$D$3:$HN$85,BECO_Datos!$A19,FALSE)+IFERROR(HLOOKUP(EL$6,BECO_Datos!$HP$3:$LT$85,BECO_Datos!$A19,FALSE),0))*EL$2</f>
        <v>#N/A</v>
      </c>
      <c r="EM20" s="18" t="e">
        <f>(HLOOKUP(EM$6,BECO_Datos!$D$3:$HN$85,BECO_Datos!$A19,FALSE)+IFERROR(HLOOKUP(EM$6,BECO_Datos!$HP$3:$LT$85,BECO_Datos!$A19,FALSE),0))*EM$2</f>
        <v>#N/A</v>
      </c>
      <c r="EN20" s="18" t="e">
        <f>(HLOOKUP(EN$6,BECO_Datos!$D$3:$HN$85,BECO_Datos!$A19,FALSE)+IFERROR(HLOOKUP(EN$6,BECO_Datos!$HP$3:$LT$85,BECO_Datos!$A19,FALSE),0))*EN$2</f>
        <v>#N/A</v>
      </c>
      <c r="EO20" s="18" t="e">
        <f>(HLOOKUP(EO$6,BECO_Datos!$D$3:$HN$85,BECO_Datos!$A19,FALSE)+IFERROR(HLOOKUP(EO$6,BECO_Datos!$HP$3:$LT$85,BECO_Datos!$A19,FALSE),0))*EO$2</f>
        <v>#N/A</v>
      </c>
      <c r="EP20" s="18">
        <f>(HLOOKUP(EP$6,BECO_Datos!$D$3:$HN$85,BECO_Datos!$A19,FALSE)+IFERROR(HLOOKUP(EP$6,BECO_Datos!$HP$3:$LT$85,BECO_Datos!$A19,FALSE),0))*EP$2</f>
        <v>0</v>
      </c>
      <c r="EQ20" s="18">
        <f>(HLOOKUP(EQ$6,BECO_Datos!$D$3:$HN$85,BECO_Datos!$A19,FALSE)+IFERROR(HLOOKUP(EQ$6,BECO_Datos!$HP$3:$LT$85,BECO_Datos!$A19,FALSE),0))*EQ$2</f>
        <v>0</v>
      </c>
      <c r="ER20" s="18">
        <f>(HLOOKUP(ER$6,BECO_Datos!$D$3:$HN$85,BECO_Datos!$A19,FALSE)+IFERROR(HLOOKUP(ER$6,BECO_Datos!$HP$3:$LT$85,BECO_Datos!$A19,FALSE),0))*ER$2</f>
        <v>0</v>
      </c>
      <c r="ES20" s="18">
        <f>(HLOOKUP(ES$6,BECO_Datos!$D$3:$HN$85,BECO_Datos!$A19,FALSE)+IFERROR(HLOOKUP(ES$6,BECO_Datos!$HP$3:$LT$85,BECO_Datos!$A19,FALSE),0))*ES$2</f>
        <v>0</v>
      </c>
      <c r="ET20" s="18">
        <f>(HLOOKUP(ET$6,BECO_Datos!$D$3:$HN$85,BECO_Datos!$A19,FALSE)+IFERROR(HLOOKUP(ET$6,BECO_Datos!$HP$3:$LT$85,BECO_Datos!$A19,FALSE),0))*ET$2</f>
        <v>0</v>
      </c>
      <c r="EU20" s="18">
        <f>(HLOOKUP(EU$6,BECO_Datos!$D$3:$HN$85,BECO_Datos!$A19,FALSE)+IFERROR(HLOOKUP(EU$6,BECO_Datos!$HP$3:$LT$85,BECO_Datos!$A19,FALSE),0))*EU$2</f>
        <v>0</v>
      </c>
      <c r="EV20" s="18">
        <f>(HLOOKUP(EV$6,BECO_Datos!$D$3:$HN$85,BECO_Datos!$A19,FALSE)+IFERROR(HLOOKUP(EV$6,BECO_Datos!$HP$3:$LT$85,BECO_Datos!$A19,FALSE),0))*EV$2</f>
        <v>0</v>
      </c>
      <c r="EW20" s="18">
        <f>(HLOOKUP(EW$6,BECO_Datos!$D$3:$HN$85,BECO_Datos!$A19,FALSE)+IFERROR(HLOOKUP(EW$6,BECO_Datos!$HP$3:$LT$85,BECO_Datos!$A19,FALSE),0))*EW$2</f>
        <v>0</v>
      </c>
      <c r="EX20" s="18">
        <f>(HLOOKUP(EX$6,BECO_Datos!$D$3:$HN$85,BECO_Datos!$A19,FALSE)+IFERROR(HLOOKUP(EX$6,BECO_Datos!$HP$3:$LT$85,BECO_Datos!$A19,FALSE),0))*EX$2</f>
        <v>0</v>
      </c>
      <c r="EY20" s="18">
        <f>(HLOOKUP(EY$6,BECO_Datos!$D$3:$HN$85,BECO_Datos!$A19,FALSE)+IFERROR(HLOOKUP(EY$6,BECO_Datos!$HP$3:$LT$85,BECO_Datos!$A19,FALSE),0))*EY$2</f>
        <v>0</v>
      </c>
      <c r="FA20" s="18" t="e">
        <f>(HLOOKUP(FA$6,BECO_Datos!$D$3:$HN$85,BECO_Datos!$A19,FALSE)+IFERROR(HLOOKUP(FA$6,BECO_Datos!$HP$3:$LT$85,BECO_Datos!$A19,FALSE),0))*FA$2</f>
        <v>#N/A</v>
      </c>
      <c r="FB20" s="18" t="e">
        <f>(HLOOKUP(FB$6,BECO_Datos!$D$3:$HN$85,BECO_Datos!$A19,FALSE)+IFERROR(HLOOKUP(FB$6,BECO_Datos!$HP$3:$LT$85,BECO_Datos!$A19,FALSE),0))*FB$2</f>
        <v>#N/A</v>
      </c>
      <c r="FC20" s="18" t="e">
        <f>(HLOOKUP(FC$6,BECO_Datos!$D$3:$HN$85,BECO_Datos!$A19,FALSE)+IFERROR(HLOOKUP(FC$6,BECO_Datos!$HP$3:$LT$85,BECO_Datos!$A19,FALSE),0))*FC$2</f>
        <v>#N/A</v>
      </c>
      <c r="FD20" s="18" t="e">
        <f>(HLOOKUP(FD$6,BECO_Datos!$D$3:$HN$85,BECO_Datos!$A19,FALSE)+IFERROR(HLOOKUP(FD$6,BECO_Datos!$HP$3:$LT$85,BECO_Datos!$A19,FALSE),0))*FD$2</f>
        <v>#N/A</v>
      </c>
      <c r="FE20" s="18" t="e">
        <f>(HLOOKUP(FE$6,BECO_Datos!$D$3:$HN$85,BECO_Datos!$A19,FALSE)+IFERROR(HLOOKUP(FE$6,BECO_Datos!$HP$3:$LT$85,BECO_Datos!$A19,FALSE),0))*FE$2</f>
        <v>#N/A</v>
      </c>
      <c r="FF20" s="18" t="e">
        <f>(HLOOKUP(FF$6,BECO_Datos!$D$3:$HN$85,BECO_Datos!$A19,FALSE)+IFERROR(HLOOKUP(FF$6,BECO_Datos!$HP$3:$LT$85,BECO_Datos!$A19,FALSE),0))*FF$2</f>
        <v>#N/A</v>
      </c>
      <c r="FG20" s="18">
        <f>(HLOOKUP(FG$6,BECO_Datos!$D$3:$HN$85,BECO_Datos!$A19,FALSE)+IFERROR(HLOOKUP(FG$6,BECO_Datos!$HP$3:$LT$85,BECO_Datos!$A19,FALSE),0))*FG$2</f>
        <v>0</v>
      </c>
      <c r="FH20" s="18">
        <f>(HLOOKUP(FH$6,BECO_Datos!$D$3:$HN$85,BECO_Datos!$A19,FALSE)+IFERROR(HLOOKUP(FH$6,BECO_Datos!$HP$3:$LT$85,BECO_Datos!$A19,FALSE),0))*FH$2</f>
        <v>0</v>
      </c>
      <c r="FI20" s="18">
        <f>(HLOOKUP(FI$6,BECO_Datos!$D$3:$HN$85,BECO_Datos!$A19,FALSE)+IFERROR(HLOOKUP(FI$6,BECO_Datos!$HP$3:$LT$85,BECO_Datos!$A19,FALSE),0))*FI$2</f>
        <v>0</v>
      </c>
      <c r="FJ20" s="18">
        <f>(HLOOKUP(FJ$6,BECO_Datos!$D$3:$HN$85,BECO_Datos!$A19,FALSE)+IFERROR(HLOOKUP(FJ$6,BECO_Datos!$HP$3:$LT$85,BECO_Datos!$A19,FALSE),0))*FJ$2</f>
        <v>0</v>
      </c>
      <c r="FK20" s="18">
        <f>(HLOOKUP(FK$6,BECO_Datos!$D$3:$HN$85,BECO_Datos!$A19,FALSE)+IFERROR(HLOOKUP(FK$6,BECO_Datos!$HP$3:$LT$85,BECO_Datos!$A19,FALSE),0))*FK$2</f>
        <v>0</v>
      </c>
      <c r="FL20" s="18">
        <f>(HLOOKUP(FL$6,BECO_Datos!$D$3:$HN$85,BECO_Datos!$A19,FALSE)+IFERROR(HLOOKUP(FL$6,BECO_Datos!$HP$3:$LT$85,BECO_Datos!$A19,FALSE),0))*FL$2</f>
        <v>0</v>
      </c>
      <c r="FM20" s="18">
        <f>(HLOOKUP(FM$6,BECO_Datos!$D$3:$HN$85,BECO_Datos!$A19,FALSE)+IFERROR(HLOOKUP(FM$6,BECO_Datos!$HP$3:$LT$85,BECO_Datos!$A19,FALSE),0))*FM$2</f>
        <v>0</v>
      </c>
      <c r="FN20" s="18">
        <f>(HLOOKUP(FN$6,BECO_Datos!$D$3:$HN$85,BECO_Datos!$A19,FALSE)+IFERROR(HLOOKUP(FN$6,BECO_Datos!$HP$3:$LT$85,BECO_Datos!$A19,FALSE),0))*FN$2</f>
        <v>0</v>
      </c>
      <c r="FO20" s="18">
        <f>(HLOOKUP(FO$6,BECO_Datos!$D$3:$HN$85,BECO_Datos!$A19,FALSE)+IFERROR(HLOOKUP(FO$6,BECO_Datos!$HP$3:$LT$85,BECO_Datos!$A19,FALSE),0))*FO$2</f>
        <v>0</v>
      </c>
      <c r="FP20" s="18">
        <f>(HLOOKUP(FP$6,BECO_Datos!$D$3:$HN$85,BECO_Datos!$A19,FALSE)+IFERROR(HLOOKUP(FP$6,BECO_Datos!$HP$3:$LT$85,BECO_Datos!$A19,FALSE),0))*FP$2</f>
        <v>0</v>
      </c>
      <c r="FR20" s="18" t="e">
        <f>(HLOOKUP(FR$6,BECO_Datos!$D$3:$HN$85,BECO_Datos!$A19,FALSE)+IFERROR(HLOOKUP(FR$6,BECO_Datos!$HP$3:$LT$85,BECO_Datos!$A19,FALSE),0))*FR$2</f>
        <v>#N/A</v>
      </c>
      <c r="FS20" s="18" t="e">
        <f>(HLOOKUP(FS$6,BECO_Datos!$D$3:$HN$85,BECO_Datos!$A19,FALSE)+IFERROR(HLOOKUP(FS$6,BECO_Datos!$HP$3:$LT$85,BECO_Datos!$A19,FALSE),0))*FS$2</f>
        <v>#N/A</v>
      </c>
      <c r="FT20" s="18" t="e">
        <f>(HLOOKUP(FT$6,BECO_Datos!$D$3:$HN$85,BECO_Datos!$A19,FALSE)+IFERROR(HLOOKUP(FT$6,BECO_Datos!$HP$3:$LT$85,BECO_Datos!$A19,FALSE),0))*FT$2</f>
        <v>#N/A</v>
      </c>
      <c r="FU20" s="18" t="e">
        <f>(HLOOKUP(FU$6,BECO_Datos!$D$3:$HN$85,BECO_Datos!$A19,FALSE)+IFERROR(HLOOKUP(FU$6,BECO_Datos!$HP$3:$LT$85,BECO_Datos!$A19,FALSE),0))*FU$2</f>
        <v>#N/A</v>
      </c>
      <c r="FV20" s="18" t="e">
        <f>(HLOOKUP(FV$6,BECO_Datos!$D$3:$HN$85,BECO_Datos!$A19,FALSE)+IFERROR(HLOOKUP(FV$6,BECO_Datos!$HP$3:$LT$85,BECO_Datos!$A19,FALSE),0))*FV$2</f>
        <v>#N/A</v>
      </c>
      <c r="FW20" s="18" t="e">
        <f>(HLOOKUP(FW$6,BECO_Datos!$D$3:$HN$85,BECO_Datos!$A19,FALSE)+IFERROR(HLOOKUP(FW$6,BECO_Datos!$HP$3:$LT$85,BECO_Datos!$A19,FALSE),0))*FW$2</f>
        <v>#N/A</v>
      </c>
      <c r="FX20" s="18">
        <f>(HLOOKUP(FX$6,BECO_Datos!$D$3:$HN$85,BECO_Datos!$A19,FALSE)+IFERROR(HLOOKUP(FX$6,BECO_Datos!$HP$3:$LT$85,BECO_Datos!$A19,FALSE),0))*FX$2</f>
        <v>0</v>
      </c>
      <c r="FY20" s="18">
        <f>(HLOOKUP(FY$6,BECO_Datos!$D$3:$HN$85,BECO_Datos!$A19,FALSE)+IFERROR(HLOOKUP(FY$6,BECO_Datos!$HP$3:$LT$85,BECO_Datos!$A19,FALSE),0))*FY$2</f>
        <v>0</v>
      </c>
      <c r="FZ20" s="18">
        <f>(HLOOKUP(FZ$6,BECO_Datos!$D$3:$HN$85,BECO_Datos!$A19,FALSE)+IFERROR(HLOOKUP(FZ$6,BECO_Datos!$HP$3:$LT$85,BECO_Datos!$A19,FALSE),0))*FZ$2</f>
        <v>0</v>
      </c>
      <c r="GA20" s="18">
        <f>(HLOOKUP(GA$6,BECO_Datos!$D$3:$HN$85,BECO_Datos!$A19,FALSE)+IFERROR(HLOOKUP(GA$6,BECO_Datos!$HP$3:$LT$85,BECO_Datos!$A19,FALSE),0))*GA$2</f>
        <v>0</v>
      </c>
      <c r="GB20" s="18">
        <f>(HLOOKUP(GB$6,BECO_Datos!$D$3:$HN$85,BECO_Datos!$A19,FALSE)+IFERROR(HLOOKUP(GB$6,BECO_Datos!$HP$3:$LT$85,BECO_Datos!$A19,FALSE),0))*GB$2</f>
        <v>0</v>
      </c>
      <c r="GC20" s="18">
        <f>(HLOOKUP(GC$6,BECO_Datos!$D$3:$HN$85,BECO_Datos!$A19,FALSE)+IFERROR(HLOOKUP(GC$6,BECO_Datos!$HP$3:$LT$85,BECO_Datos!$A19,FALSE),0))*GC$2</f>
        <v>0</v>
      </c>
      <c r="GD20" s="18">
        <f>(HLOOKUP(GD$6,BECO_Datos!$D$3:$HN$85,BECO_Datos!$A19,FALSE)+IFERROR(HLOOKUP(GD$6,BECO_Datos!$HP$3:$LT$85,BECO_Datos!$A19,FALSE),0))*GD$2</f>
        <v>0</v>
      </c>
      <c r="GE20" s="18">
        <f>(HLOOKUP(GE$6,BECO_Datos!$D$3:$HN$85,BECO_Datos!$A19,FALSE)+IFERROR(HLOOKUP(GE$6,BECO_Datos!$HP$3:$LT$85,BECO_Datos!$A19,FALSE),0))*GE$2</f>
        <v>0</v>
      </c>
      <c r="GF20" s="18">
        <f>(HLOOKUP(GF$6,BECO_Datos!$D$3:$HN$85,BECO_Datos!$A19,FALSE)+IFERROR(HLOOKUP(GF$6,BECO_Datos!$HP$3:$LT$85,BECO_Datos!$A19,FALSE),0))*GF$2</f>
        <v>0</v>
      </c>
      <c r="GG20" s="18">
        <f>(HLOOKUP(GG$6,BECO_Datos!$D$3:$HN$85,BECO_Datos!$A19,FALSE)+IFERROR(HLOOKUP(GG$6,BECO_Datos!$HP$3:$LT$85,BECO_Datos!$A19,FALSE),0))*GG$2</f>
        <v>0</v>
      </c>
      <c r="GI20" s="18" t="e">
        <f>(HLOOKUP(GI$6,BECO_Datos!$D$3:$HN$85,BECO_Datos!$A19,FALSE)+IFERROR(HLOOKUP(GI$6,BECO_Datos!$HP$3:$LT$85,BECO_Datos!$A19,FALSE),0))*GI$2</f>
        <v>#N/A</v>
      </c>
      <c r="GJ20" s="18" t="e">
        <f>(HLOOKUP(GJ$6,BECO_Datos!$D$3:$HN$85,BECO_Datos!$A19,FALSE)+IFERROR(HLOOKUP(GJ$6,BECO_Datos!$HP$3:$LT$85,BECO_Datos!$A19,FALSE),0))*GJ$2</f>
        <v>#N/A</v>
      </c>
      <c r="GK20" s="18" t="e">
        <f>(HLOOKUP(GK$6,BECO_Datos!$D$3:$HN$85,BECO_Datos!$A19,FALSE)+IFERROR(HLOOKUP(GK$6,BECO_Datos!$HP$3:$LT$85,BECO_Datos!$A19,FALSE),0))*GK$2</f>
        <v>#N/A</v>
      </c>
      <c r="GL20" s="18" t="e">
        <f>(HLOOKUP(GL$6,BECO_Datos!$D$3:$HN$85,BECO_Datos!$A19,FALSE)+IFERROR(HLOOKUP(GL$6,BECO_Datos!$HP$3:$LT$85,BECO_Datos!$A19,FALSE),0))*GL$2</f>
        <v>#N/A</v>
      </c>
      <c r="GM20" s="18" t="e">
        <f>(HLOOKUP(GM$6,BECO_Datos!$D$3:$HN$85,BECO_Datos!$A19,FALSE)+IFERROR(HLOOKUP(GM$6,BECO_Datos!$HP$3:$LT$85,BECO_Datos!$A19,FALSE),0))*GM$2</f>
        <v>#N/A</v>
      </c>
      <c r="GN20" s="18" t="e">
        <f>(HLOOKUP(GN$6,BECO_Datos!$D$3:$HN$85,BECO_Datos!$A19,FALSE)+IFERROR(HLOOKUP(GN$6,BECO_Datos!$HP$3:$LT$85,BECO_Datos!$A19,FALSE),0))*GN$2</f>
        <v>#N/A</v>
      </c>
      <c r="GO20" s="18">
        <f>(HLOOKUP(GO$6,BECO_Datos!$D$3:$HN$85,BECO_Datos!$A19,FALSE)+IFERROR(HLOOKUP(GO$6,BECO_Datos!$HP$3:$LT$85,BECO_Datos!$A19,FALSE),0))*GO$2</f>
        <v>561.76932273008015</v>
      </c>
      <c r="GP20" s="18">
        <f>(HLOOKUP(GP$6,BECO_Datos!$D$3:$HN$85,BECO_Datos!$A19,FALSE)+IFERROR(HLOOKUP(GP$6,BECO_Datos!$HP$3:$LT$85,BECO_Datos!$A19,FALSE),0))*GP$2</f>
        <v>583.86440612295792</v>
      </c>
      <c r="GQ20" s="18">
        <f>(HLOOKUP(GQ$6,BECO_Datos!$D$3:$HN$85,BECO_Datos!$A19,FALSE)+IFERROR(HLOOKUP(GQ$6,BECO_Datos!$HP$3:$LT$85,BECO_Datos!$A19,FALSE),0))*GQ$2</f>
        <v>1283.4869902603182</v>
      </c>
      <c r="GR20" s="18">
        <f>(HLOOKUP(GR$6,BECO_Datos!$D$3:$HN$85,BECO_Datos!$A19,FALSE)+IFERROR(HLOOKUP(GR$6,BECO_Datos!$HP$3:$LT$85,BECO_Datos!$A19,FALSE),0))*GR$2</f>
        <v>1013.5481745485813</v>
      </c>
      <c r="GS20" s="18">
        <f>(HLOOKUP(GS$6,BECO_Datos!$D$3:$HN$85,BECO_Datos!$A19,FALSE)+IFERROR(HLOOKUP(GS$6,BECO_Datos!$HP$3:$LT$85,BECO_Datos!$A19,FALSE),0))*GS$2</f>
        <v>1194.2810404609488</v>
      </c>
      <c r="GT20" s="18">
        <f>(HLOOKUP(GT$6,BECO_Datos!$D$3:$HN$85,BECO_Datos!$A19,FALSE)+IFERROR(HLOOKUP(GT$6,BECO_Datos!$HP$3:$LT$85,BECO_Datos!$A19,FALSE),0))*GT$2</f>
        <v>1125.9597218670108</v>
      </c>
      <c r="GU20" s="18">
        <f>(HLOOKUP(GU$6,BECO_Datos!$D$3:$HN$85,BECO_Datos!$A19,FALSE)+IFERROR(HLOOKUP(GU$6,BECO_Datos!$HP$3:$LT$85,BECO_Datos!$A19,FALSE),0))*GU$2</f>
        <v>1127.5491944754945</v>
      </c>
      <c r="GV20" s="18">
        <f>(HLOOKUP(GV$6,BECO_Datos!$D$3:$HN$85,BECO_Datos!$A19,FALSE)+IFERROR(HLOOKUP(GV$6,BECO_Datos!$HP$3:$LT$85,BECO_Datos!$A19,FALSE),0))*GV$2</f>
        <v>1254.9900340396248</v>
      </c>
      <c r="GW20" s="18">
        <f>(HLOOKUP(GW$6,BECO_Datos!$D$3:$HN$85,BECO_Datos!$A19,FALSE)+IFERROR(HLOOKUP(GW$6,BECO_Datos!$HP$3:$LT$85,BECO_Datos!$A19,FALSE),0))*GW$2</f>
        <v>1255.3362933137716</v>
      </c>
      <c r="GX20" s="18">
        <f>(HLOOKUP(GX$6,BECO_Datos!$D$3:$HN$85,BECO_Datos!$A19,FALSE)+IFERROR(HLOOKUP(GX$6,BECO_Datos!$HP$3:$LT$85,BECO_Datos!$A19,FALSE),0))*GX$2</f>
        <v>1368.5730661728335</v>
      </c>
      <c r="GZ20" s="18" t="e">
        <f>(HLOOKUP(GZ$6,BECO_Datos!$D$3:$HN$85,BECO_Datos!$A19,FALSE)+IFERROR(HLOOKUP(GZ$6,BECO_Datos!$HP$3:$LT$85,BECO_Datos!$A19,FALSE),0))*GZ$2</f>
        <v>#N/A</v>
      </c>
      <c r="HA20" s="18" t="e">
        <f>(HLOOKUP(HA$6,BECO_Datos!$D$3:$HN$85,BECO_Datos!$A19,FALSE)+IFERROR(HLOOKUP(HA$6,BECO_Datos!$HP$3:$LT$85,BECO_Datos!$A19,FALSE),0))*HA$2</f>
        <v>#N/A</v>
      </c>
      <c r="HB20" s="18" t="e">
        <f>(HLOOKUP(HB$6,BECO_Datos!$D$3:$HN$85,BECO_Datos!$A19,FALSE)+IFERROR(HLOOKUP(HB$6,BECO_Datos!$HP$3:$LT$85,BECO_Datos!$A19,FALSE),0))*HB$2</f>
        <v>#N/A</v>
      </c>
      <c r="HC20" s="18" t="e">
        <f>(HLOOKUP(HC$6,BECO_Datos!$D$3:$HN$85,BECO_Datos!$A19,FALSE)+IFERROR(HLOOKUP(HC$6,BECO_Datos!$HP$3:$LT$85,BECO_Datos!$A19,FALSE),0))*HC$2</f>
        <v>#N/A</v>
      </c>
      <c r="HD20" s="18" t="e">
        <f>(HLOOKUP(HD$6,BECO_Datos!$D$3:$HN$85,BECO_Datos!$A19,FALSE)+IFERROR(HLOOKUP(HD$6,BECO_Datos!$HP$3:$LT$85,BECO_Datos!$A19,FALSE),0))*HD$2</f>
        <v>#N/A</v>
      </c>
      <c r="HE20" s="18" t="e">
        <f>(HLOOKUP(HE$6,BECO_Datos!$D$3:$HN$85,BECO_Datos!$A19,FALSE)+IFERROR(HLOOKUP(HE$6,BECO_Datos!$HP$3:$LT$85,BECO_Datos!$A19,FALSE),0))*HE$2</f>
        <v>#N/A</v>
      </c>
      <c r="HF20" s="18">
        <f>(HLOOKUP(HF$6,BECO_Datos!$D$3:$HN$85,BECO_Datos!$A19,FALSE)+IFERROR(HLOOKUP(HF$6,BECO_Datos!$HP$3:$LT$85,BECO_Datos!$A19,FALSE),0))*HF$2</f>
        <v>0</v>
      </c>
      <c r="HG20" s="18">
        <f>(HLOOKUP(HG$6,BECO_Datos!$D$3:$HN$85,BECO_Datos!$A19,FALSE)+IFERROR(HLOOKUP(HG$6,BECO_Datos!$HP$3:$LT$85,BECO_Datos!$A19,FALSE),0))*HG$2</f>
        <v>0</v>
      </c>
      <c r="HH20" s="18">
        <f>(HLOOKUP(HH$6,BECO_Datos!$D$3:$HN$85,BECO_Datos!$A19,FALSE)+IFERROR(HLOOKUP(HH$6,BECO_Datos!$HP$3:$LT$85,BECO_Datos!$A19,FALSE),0))*HH$2</f>
        <v>0</v>
      </c>
      <c r="HI20" s="18">
        <f>(HLOOKUP(HI$6,BECO_Datos!$D$3:$HN$85,BECO_Datos!$A19,FALSE)+IFERROR(HLOOKUP(HI$6,BECO_Datos!$HP$3:$LT$85,BECO_Datos!$A19,FALSE),0))*HI$2</f>
        <v>0</v>
      </c>
      <c r="HJ20" s="18">
        <f>(HLOOKUP(HJ$6,BECO_Datos!$D$3:$HN$85,BECO_Datos!$A19,FALSE)+IFERROR(HLOOKUP(HJ$6,BECO_Datos!$HP$3:$LT$85,BECO_Datos!$A19,FALSE),0))*HJ$2</f>
        <v>0</v>
      </c>
      <c r="HK20" s="18">
        <f>(HLOOKUP(HK$6,BECO_Datos!$D$3:$HN$85,BECO_Datos!$A19,FALSE)+IFERROR(HLOOKUP(HK$6,BECO_Datos!$HP$3:$LT$85,BECO_Datos!$A19,FALSE),0))*HK$2</f>
        <v>0</v>
      </c>
      <c r="HL20" s="18">
        <f>(HLOOKUP(HL$6,BECO_Datos!$D$3:$HN$85,BECO_Datos!$A19,FALSE)+IFERROR(HLOOKUP(HL$6,BECO_Datos!$HP$3:$LT$85,BECO_Datos!$A19,FALSE),0))*HL$2</f>
        <v>0</v>
      </c>
      <c r="HM20" s="18">
        <f>(HLOOKUP(HM$6,BECO_Datos!$D$3:$HN$85,BECO_Datos!$A19,FALSE)+IFERROR(HLOOKUP(HM$6,BECO_Datos!$HP$3:$LT$85,BECO_Datos!$A19,FALSE),0))*HM$2</f>
        <v>0</v>
      </c>
      <c r="HN20" s="18">
        <f>(HLOOKUP(HN$6,BECO_Datos!$D$3:$HN$85,BECO_Datos!$A19,FALSE)+IFERROR(HLOOKUP(HN$6,BECO_Datos!$HP$3:$LT$85,BECO_Datos!$A19,FALSE),0))*HN$2</f>
        <v>0</v>
      </c>
      <c r="HO20" s="18">
        <f>(HLOOKUP(HO$6,BECO_Datos!$D$3:$HN$85,BECO_Datos!$A19,FALSE)+IFERROR(HLOOKUP(HO$6,BECO_Datos!$HP$3:$LT$85,BECO_Datos!$A19,FALSE),0))*HO$2</f>
        <v>0</v>
      </c>
      <c r="HQ20" s="18" t="e">
        <f>(HLOOKUP(HQ$6,BECO_Datos!$D$3:$HN$85,BECO_Datos!$A19,FALSE)+IFERROR(HLOOKUP(HQ$6,BECO_Datos!$HP$3:$LT$85,BECO_Datos!$A19,FALSE),0))*HQ$2</f>
        <v>#N/A</v>
      </c>
      <c r="HR20" s="18" t="e">
        <f>(HLOOKUP(HR$6,BECO_Datos!$D$3:$HN$85,BECO_Datos!$A19,FALSE)+IFERROR(HLOOKUP(HR$6,BECO_Datos!$HP$3:$LT$85,BECO_Datos!$A19,FALSE),0))*HR$2</f>
        <v>#N/A</v>
      </c>
      <c r="HS20" s="18" t="e">
        <f>(HLOOKUP(HS$6,BECO_Datos!$D$3:$HN$85,BECO_Datos!$A19,FALSE)+IFERROR(HLOOKUP(HS$6,BECO_Datos!$HP$3:$LT$85,BECO_Datos!$A19,FALSE),0))*HS$2</f>
        <v>#N/A</v>
      </c>
      <c r="HT20" s="18" t="e">
        <f>(HLOOKUP(HT$6,BECO_Datos!$D$3:$HN$85,BECO_Datos!$A19,FALSE)+IFERROR(HLOOKUP(HT$6,BECO_Datos!$HP$3:$LT$85,BECO_Datos!$A19,FALSE),0))*HT$2</f>
        <v>#N/A</v>
      </c>
      <c r="HU20" s="18" t="e">
        <f>(HLOOKUP(HU$6,BECO_Datos!$D$3:$HN$85,BECO_Datos!$A19,FALSE)+IFERROR(HLOOKUP(HU$6,BECO_Datos!$HP$3:$LT$85,BECO_Datos!$A19,FALSE),0))*HU$2</f>
        <v>#N/A</v>
      </c>
      <c r="HV20" s="18" t="e">
        <f>(HLOOKUP(HV$6,BECO_Datos!$D$3:$HN$85,BECO_Datos!$A19,FALSE)+IFERROR(HLOOKUP(HV$6,BECO_Datos!$HP$3:$LT$85,BECO_Datos!$A19,FALSE),0))*HV$2</f>
        <v>#N/A</v>
      </c>
      <c r="HW20" s="18">
        <f>(HLOOKUP(HW$6,BECO_Datos!$D$3:$HN$85,BECO_Datos!$A19,FALSE)+IFERROR(HLOOKUP(HW$6,BECO_Datos!$HP$3:$LT$85,BECO_Datos!$A19,FALSE),0))*HW$2</f>
        <v>0</v>
      </c>
      <c r="HX20" s="18">
        <f>(HLOOKUP(HX$6,BECO_Datos!$D$3:$HN$85,BECO_Datos!$A19,FALSE)+IFERROR(HLOOKUP(HX$6,BECO_Datos!$HP$3:$LT$85,BECO_Datos!$A19,FALSE),0))*HX$2</f>
        <v>0</v>
      </c>
      <c r="HY20" s="18">
        <f>(HLOOKUP(HY$6,BECO_Datos!$D$3:$HN$85,BECO_Datos!$A19,FALSE)+IFERROR(HLOOKUP(HY$6,BECO_Datos!$HP$3:$LT$85,BECO_Datos!$A19,FALSE),0))*HY$2</f>
        <v>0</v>
      </c>
      <c r="HZ20" s="18">
        <f>(HLOOKUP(HZ$6,BECO_Datos!$D$3:$HN$85,BECO_Datos!$A19,FALSE)+IFERROR(HLOOKUP(HZ$6,BECO_Datos!$HP$3:$LT$85,BECO_Datos!$A19,FALSE),0))*HZ$2</f>
        <v>0</v>
      </c>
      <c r="IA20" s="18">
        <f>(HLOOKUP(IA$6,BECO_Datos!$D$3:$HN$85,BECO_Datos!$A19,FALSE)+IFERROR(HLOOKUP(IA$6,BECO_Datos!$HP$3:$LT$85,BECO_Datos!$A19,FALSE),0))*IA$2</f>
        <v>0</v>
      </c>
      <c r="IB20" s="18">
        <f>(HLOOKUP(IB$6,BECO_Datos!$D$3:$HN$85,BECO_Datos!$A19,FALSE)+IFERROR(HLOOKUP(IB$6,BECO_Datos!$HP$3:$LT$85,BECO_Datos!$A19,FALSE),0))*IB$2</f>
        <v>0</v>
      </c>
      <c r="IC20" s="18">
        <f>(HLOOKUP(IC$6,BECO_Datos!$D$3:$HN$85,BECO_Datos!$A19,FALSE)+IFERROR(HLOOKUP(IC$6,BECO_Datos!$HP$3:$LT$85,BECO_Datos!$A19,FALSE),0))*IC$2</f>
        <v>0</v>
      </c>
      <c r="ID20" s="18">
        <f>(HLOOKUP(ID$6,BECO_Datos!$D$3:$HN$85,BECO_Datos!$A19,FALSE)+IFERROR(HLOOKUP(ID$6,BECO_Datos!$HP$3:$LT$85,BECO_Datos!$A19,FALSE),0))*ID$2</f>
        <v>0</v>
      </c>
      <c r="IE20" s="18">
        <f>(HLOOKUP(IE$6,BECO_Datos!$D$3:$HN$85,BECO_Datos!$A19,FALSE)+IFERROR(HLOOKUP(IE$6,BECO_Datos!$HP$3:$LT$85,BECO_Datos!$A19,FALSE),0))*IE$2</f>
        <v>0</v>
      </c>
      <c r="IF20" s="18">
        <f>(HLOOKUP(IF$6,BECO_Datos!$D$3:$HN$85,BECO_Datos!$A19,FALSE)+IFERROR(HLOOKUP(IF$6,BECO_Datos!$HP$3:$LT$85,BECO_Datos!$A19,FALSE),0))*IF$2</f>
        <v>0</v>
      </c>
      <c r="IH20" s="18" t="e">
        <f>(HLOOKUP(IH$6,BECO_Datos!$D$3:$HN$85,BECO_Datos!$A19,FALSE)+IFERROR(HLOOKUP(IH$6,BECO_Datos!$HP$3:$LT$85,BECO_Datos!$A19,FALSE),0))*IH$2</f>
        <v>#N/A</v>
      </c>
      <c r="II20" s="18" t="e">
        <f>(HLOOKUP(II$6,BECO_Datos!$D$3:$HN$85,BECO_Datos!$A19,FALSE)+IFERROR(HLOOKUP(II$6,BECO_Datos!$HP$3:$LT$85,BECO_Datos!$A19,FALSE),0))*II$2</f>
        <v>#N/A</v>
      </c>
      <c r="IJ20" s="18" t="e">
        <f>(HLOOKUP(IJ$6,BECO_Datos!$D$3:$HN$85,BECO_Datos!$A19,FALSE)+IFERROR(HLOOKUP(IJ$6,BECO_Datos!$HP$3:$LT$85,BECO_Datos!$A19,FALSE),0))*IJ$2</f>
        <v>#N/A</v>
      </c>
      <c r="IK20" s="18" t="e">
        <f>(HLOOKUP(IK$6,BECO_Datos!$D$3:$HN$85,BECO_Datos!$A19,FALSE)+IFERROR(HLOOKUP(IK$6,BECO_Datos!$HP$3:$LT$85,BECO_Datos!$A19,FALSE),0))*IK$2</f>
        <v>#N/A</v>
      </c>
      <c r="IL20" s="18" t="e">
        <f>(HLOOKUP(IL$6,BECO_Datos!$D$3:$HN$85,BECO_Datos!$A19,FALSE)+IFERROR(HLOOKUP(IL$6,BECO_Datos!$HP$3:$LT$85,BECO_Datos!$A19,FALSE),0))*IL$2</f>
        <v>#N/A</v>
      </c>
      <c r="IM20" s="18" t="e">
        <f>(HLOOKUP(IM$6,BECO_Datos!$D$3:$HN$85,BECO_Datos!$A19,FALSE)+IFERROR(HLOOKUP(IM$6,BECO_Datos!$HP$3:$LT$85,BECO_Datos!$A19,FALSE),0))*IM$2</f>
        <v>#N/A</v>
      </c>
      <c r="IN20" s="18">
        <f>(HLOOKUP(IN$6,BECO_Datos!$D$3:$HN$85,BECO_Datos!$A19,FALSE)+IFERROR(HLOOKUP(IN$6,BECO_Datos!$HP$3:$LT$85,BECO_Datos!$A19,FALSE),0))*IN$2</f>
        <v>0</v>
      </c>
      <c r="IO20" s="18">
        <f>(HLOOKUP(IO$6,BECO_Datos!$D$3:$HN$85,BECO_Datos!$A19,FALSE)+IFERROR(HLOOKUP(IO$6,BECO_Datos!$HP$3:$LT$85,BECO_Datos!$A19,FALSE),0))*IO$2</f>
        <v>0</v>
      </c>
      <c r="IP20" s="18">
        <f>(HLOOKUP(IP$6,BECO_Datos!$D$3:$HN$85,BECO_Datos!$A19,FALSE)+IFERROR(HLOOKUP(IP$6,BECO_Datos!$HP$3:$LT$85,BECO_Datos!$A19,FALSE),0))*IP$2</f>
        <v>0</v>
      </c>
      <c r="IQ20" s="18">
        <f>(HLOOKUP(IQ$6,BECO_Datos!$D$3:$HN$85,BECO_Datos!$A19,FALSE)+IFERROR(HLOOKUP(IQ$6,BECO_Datos!$HP$3:$LT$85,BECO_Datos!$A19,FALSE),0))*IQ$2</f>
        <v>0</v>
      </c>
      <c r="IR20" s="18">
        <f>(HLOOKUP(IR$6,BECO_Datos!$D$3:$HN$85,BECO_Datos!$A19,FALSE)+IFERROR(HLOOKUP(IR$6,BECO_Datos!$HP$3:$LT$85,BECO_Datos!$A19,FALSE),0))*IR$2</f>
        <v>0</v>
      </c>
      <c r="IS20" s="18">
        <f>(HLOOKUP(IS$6,BECO_Datos!$D$3:$HN$85,BECO_Datos!$A19,FALSE)+IFERROR(HLOOKUP(IS$6,BECO_Datos!$HP$3:$LT$85,BECO_Datos!$A19,FALSE),0))*IS$2</f>
        <v>0</v>
      </c>
      <c r="IT20" s="18">
        <f>(HLOOKUP(IT$6,BECO_Datos!$D$3:$HN$85,BECO_Datos!$A19,FALSE)+IFERROR(HLOOKUP(IT$6,BECO_Datos!$HP$3:$LT$85,BECO_Datos!$A19,FALSE),0))*IT$2</f>
        <v>0</v>
      </c>
      <c r="IU20" s="18">
        <f>(HLOOKUP(IU$6,BECO_Datos!$D$3:$HN$85,BECO_Datos!$A19,FALSE)+IFERROR(HLOOKUP(IU$6,BECO_Datos!$HP$3:$LT$85,BECO_Datos!$A19,FALSE),0))*IU$2</f>
        <v>0</v>
      </c>
      <c r="IV20" s="18">
        <f>(HLOOKUP(IV$6,BECO_Datos!$D$3:$HN$85,BECO_Datos!$A19,FALSE)+IFERROR(HLOOKUP(IV$6,BECO_Datos!$HP$3:$LT$85,BECO_Datos!$A19,FALSE),0))*IV$2</f>
        <v>0</v>
      </c>
      <c r="IW20" s="18">
        <f>(HLOOKUP(IW$6,BECO_Datos!$D$3:$HN$85,BECO_Datos!$A19,FALSE)+IFERROR(HLOOKUP(IW$6,BECO_Datos!$HP$3:$LT$85,BECO_Datos!$A19,FALSE),0))*IW$2</f>
        <v>0</v>
      </c>
      <c r="IY20" s="18" t="e">
        <f>(HLOOKUP(IY$6,BECO_Datos!$D$3:$HN$85,BECO_Datos!$A19,FALSE)+IFERROR(HLOOKUP(IY$6,BECO_Datos!$HP$3:$LT$85,BECO_Datos!$A19,FALSE),0))*IY$2</f>
        <v>#N/A</v>
      </c>
      <c r="IZ20" s="18" t="e">
        <f>(HLOOKUP(IZ$6,BECO_Datos!$D$3:$HN$85,BECO_Datos!$A19,FALSE)+IFERROR(HLOOKUP(IZ$6,BECO_Datos!$HP$3:$LT$85,BECO_Datos!$A19,FALSE),0))*IZ$2</f>
        <v>#N/A</v>
      </c>
      <c r="JA20" s="18" t="e">
        <f>(HLOOKUP(JA$6,BECO_Datos!$D$3:$HN$85,BECO_Datos!$A19,FALSE)+IFERROR(HLOOKUP(JA$6,BECO_Datos!$HP$3:$LT$85,BECO_Datos!$A19,FALSE),0))*JA$2</f>
        <v>#N/A</v>
      </c>
      <c r="JB20" s="18" t="e">
        <f>(HLOOKUP(JB$6,BECO_Datos!$D$3:$HN$85,BECO_Datos!$A19,FALSE)+IFERROR(HLOOKUP(JB$6,BECO_Datos!$HP$3:$LT$85,BECO_Datos!$A19,FALSE),0))*JB$2</f>
        <v>#N/A</v>
      </c>
      <c r="JC20" s="18" t="e">
        <f>(HLOOKUP(JC$6,BECO_Datos!$D$3:$HN$85,BECO_Datos!$A19,FALSE)+IFERROR(HLOOKUP(JC$6,BECO_Datos!$HP$3:$LT$85,BECO_Datos!$A19,FALSE),0))*JC$2</f>
        <v>#N/A</v>
      </c>
      <c r="JD20" s="18" t="e">
        <f>(HLOOKUP(JD$6,BECO_Datos!$D$3:$HN$85,BECO_Datos!$A19,FALSE)+IFERROR(HLOOKUP(JD$6,BECO_Datos!$HP$3:$LT$85,BECO_Datos!$A19,FALSE),0))*JD$2</f>
        <v>#N/A</v>
      </c>
      <c r="JE20" s="18">
        <f>(HLOOKUP(JE$6,BECO_Datos!$D$3:$HN$85,BECO_Datos!$A19,FALSE)+IFERROR(HLOOKUP(JE$6,BECO_Datos!$HP$3:$LT$85,BECO_Datos!$A19,FALSE),0))*JE$2</f>
        <v>0</v>
      </c>
      <c r="JF20" s="18">
        <f>(HLOOKUP(JF$6,BECO_Datos!$D$3:$HN$85,BECO_Datos!$A19,FALSE)+IFERROR(HLOOKUP(JF$6,BECO_Datos!$HP$3:$LT$85,BECO_Datos!$A19,FALSE),0))*JF$2</f>
        <v>0</v>
      </c>
      <c r="JG20" s="18">
        <f>(HLOOKUP(JG$6,BECO_Datos!$D$3:$HN$85,BECO_Datos!$A19,FALSE)+IFERROR(HLOOKUP(JG$6,BECO_Datos!$HP$3:$LT$85,BECO_Datos!$A19,FALSE),0))*JG$2</f>
        <v>0</v>
      </c>
      <c r="JH20" s="18">
        <f>(HLOOKUP(JH$6,BECO_Datos!$D$3:$HN$85,BECO_Datos!$A19,FALSE)+IFERROR(HLOOKUP(JH$6,BECO_Datos!$HP$3:$LT$85,BECO_Datos!$A19,FALSE),0))*JH$2</f>
        <v>0</v>
      </c>
      <c r="JI20" s="18">
        <f>(HLOOKUP(JI$6,BECO_Datos!$D$3:$HN$85,BECO_Datos!$A19,FALSE)+IFERROR(HLOOKUP(JI$6,BECO_Datos!$HP$3:$LT$85,BECO_Datos!$A19,FALSE),0))*JI$2</f>
        <v>0</v>
      </c>
      <c r="JJ20" s="18">
        <f>(HLOOKUP(JJ$6,BECO_Datos!$D$3:$HN$85,BECO_Datos!$A19,FALSE)+IFERROR(HLOOKUP(JJ$6,BECO_Datos!$HP$3:$LT$85,BECO_Datos!$A19,FALSE),0))*JJ$2</f>
        <v>0</v>
      </c>
      <c r="JK20" s="18">
        <f>(HLOOKUP(JK$6,BECO_Datos!$D$3:$HN$85,BECO_Datos!$A19,FALSE)+IFERROR(HLOOKUP(JK$6,BECO_Datos!$HP$3:$LT$85,BECO_Datos!$A19,FALSE),0))*JK$2</f>
        <v>0</v>
      </c>
      <c r="JL20" s="18">
        <f>(HLOOKUP(JL$6,BECO_Datos!$D$3:$HN$85,BECO_Datos!$A19,FALSE)+IFERROR(HLOOKUP(JL$6,BECO_Datos!$HP$3:$LT$85,BECO_Datos!$A19,FALSE),0))*JL$2</f>
        <v>0</v>
      </c>
      <c r="JM20" s="18">
        <f>(HLOOKUP(JM$6,BECO_Datos!$D$3:$HN$85,BECO_Datos!$A19,FALSE)+IFERROR(HLOOKUP(JM$6,BECO_Datos!$HP$3:$LT$85,BECO_Datos!$A19,FALSE),0))*JM$2</f>
        <v>0</v>
      </c>
      <c r="JN20" s="18">
        <f>(HLOOKUP(JN$6,BECO_Datos!$D$3:$HN$85,BECO_Datos!$A19,FALSE)+IFERROR(HLOOKUP(JN$6,BECO_Datos!$HP$3:$LT$85,BECO_Datos!$A19,FALSE),0))*JN$2</f>
        <v>0</v>
      </c>
      <c r="JP20" s="18" t="e">
        <f>(HLOOKUP(JP$6,BECO_Datos!$D$3:$HN$85,BECO_Datos!$A19,FALSE)+IFERROR(HLOOKUP(JP$6,BECO_Datos!$HP$3:$LT$85,BECO_Datos!$A19,FALSE),0))*JP$2</f>
        <v>#N/A</v>
      </c>
      <c r="JQ20" s="18" t="e">
        <f>(HLOOKUP(JQ$6,BECO_Datos!$D$3:$HN$85,BECO_Datos!$A19,FALSE)+IFERROR(HLOOKUP(JQ$6,BECO_Datos!$HP$3:$LT$85,BECO_Datos!$A19,FALSE),0))*JQ$2</f>
        <v>#N/A</v>
      </c>
      <c r="JR20" s="18" t="e">
        <f>(HLOOKUP(JR$6,BECO_Datos!$D$3:$HN$85,BECO_Datos!$A19,FALSE)+IFERROR(HLOOKUP(JR$6,BECO_Datos!$HP$3:$LT$85,BECO_Datos!$A19,FALSE),0))*JR$2</f>
        <v>#N/A</v>
      </c>
      <c r="JS20" s="18" t="e">
        <f>(HLOOKUP(JS$6,BECO_Datos!$D$3:$HN$85,BECO_Datos!$A19,FALSE)+IFERROR(HLOOKUP(JS$6,BECO_Datos!$HP$3:$LT$85,BECO_Datos!$A19,FALSE),0))*JS$2</f>
        <v>#N/A</v>
      </c>
      <c r="JT20" s="18" t="e">
        <f>(HLOOKUP(JT$6,BECO_Datos!$D$3:$HN$85,BECO_Datos!$A19,FALSE)+IFERROR(HLOOKUP(JT$6,BECO_Datos!$HP$3:$LT$85,BECO_Datos!$A19,FALSE),0))*JT$2</f>
        <v>#N/A</v>
      </c>
      <c r="JU20" s="18" t="e">
        <f>(HLOOKUP(JU$6,BECO_Datos!$D$3:$HN$85,BECO_Datos!$A19,FALSE)+IFERROR(HLOOKUP(JU$6,BECO_Datos!$HP$3:$LT$85,BECO_Datos!$A19,FALSE),0))*JU$2</f>
        <v>#N/A</v>
      </c>
      <c r="JV20" s="18">
        <f>(HLOOKUP(JV$6,BECO_Datos!$D$3:$HN$85,BECO_Datos!$A19,FALSE)+IFERROR(HLOOKUP(JV$6,BECO_Datos!$HP$3:$LT$85,BECO_Datos!$A19,FALSE),0))*JV$2</f>
        <v>0</v>
      </c>
      <c r="JW20" s="18">
        <f>(HLOOKUP(JW$6,BECO_Datos!$D$3:$HN$85,BECO_Datos!$A19,FALSE)+IFERROR(HLOOKUP(JW$6,BECO_Datos!$HP$3:$LT$85,BECO_Datos!$A19,FALSE),0))*JW$2</f>
        <v>0</v>
      </c>
      <c r="JX20" s="18">
        <f>(HLOOKUP(JX$6,BECO_Datos!$D$3:$HN$85,BECO_Datos!$A19,FALSE)+IFERROR(HLOOKUP(JX$6,BECO_Datos!$HP$3:$LT$85,BECO_Datos!$A19,FALSE),0))*JX$2</f>
        <v>0</v>
      </c>
      <c r="JY20" s="18">
        <f>(HLOOKUP(JY$6,BECO_Datos!$D$3:$HN$85,BECO_Datos!$A19,FALSE)+IFERROR(HLOOKUP(JY$6,BECO_Datos!$HP$3:$LT$85,BECO_Datos!$A19,FALSE),0))*JY$2</f>
        <v>0</v>
      </c>
      <c r="JZ20" s="18">
        <f>(HLOOKUP(JZ$6,BECO_Datos!$D$3:$HN$85,BECO_Datos!$A19,FALSE)+IFERROR(HLOOKUP(JZ$6,BECO_Datos!$HP$3:$LT$85,BECO_Datos!$A19,FALSE),0))*JZ$2</f>
        <v>0</v>
      </c>
      <c r="KA20" s="18">
        <f>(HLOOKUP(KA$6,BECO_Datos!$D$3:$HN$85,BECO_Datos!$A19,FALSE)+IFERROR(HLOOKUP(KA$6,BECO_Datos!$HP$3:$LT$85,BECO_Datos!$A19,FALSE),0))*KA$2</f>
        <v>0</v>
      </c>
      <c r="KB20" s="18">
        <f>(HLOOKUP(KB$6,BECO_Datos!$D$3:$HN$85,BECO_Datos!$A19,FALSE)+IFERROR(HLOOKUP(KB$6,BECO_Datos!$HP$3:$LT$85,BECO_Datos!$A19,FALSE),0))*KB$2</f>
        <v>0</v>
      </c>
      <c r="KC20" s="18">
        <f>(HLOOKUP(KC$6,BECO_Datos!$D$3:$HN$85,BECO_Datos!$A19,FALSE)+IFERROR(HLOOKUP(KC$6,BECO_Datos!$HP$3:$LT$85,BECO_Datos!$A19,FALSE),0))*KC$2</f>
        <v>0</v>
      </c>
      <c r="KD20" s="18">
        <f>(HLOOKUP(KD$6,BECO_Datos!$D$3:$HN$85,BECO_Datos!$A19,FALSE)+IFERROR(HLOOKUP(KD$6,BECO_Datos!$HP$3:$LT$85,BECO_Datos!$A19,FALSE),0))*KD$2</f>
        <v>0</v>
      </c>
      <c r="KE20" s="18">
        <f>(HLOOKUP(KE$6,BECO_Datos!$D$3:$HN$85,BECO_Datos!$A19,FALSE)+IFERROR(HLOOKUP(KE$6,BECO_Datos!$HP$3:$LT$85,BECO_Datos!$A19,FALSE),0))*KE$2</f>
        <v>0</v>
      </c>
      <c r="KG20" s="18" t="e">
        <f>(HLOOKUP(KG$6,BECO_Datos!$D$3:$HN$85,BECO_Datos!$A19,FALSE)+IFERROR(HLOOKUP(KG$6,BECO_Datos!$HP$3:$LT$85,BECO_Datos!$A19,FALSE),0))*KG$2</f>
        <v>#N/A</v>
      </c>
      <c r="KH20" s="18" t="e">
        <f>(HLOOKUP(KH$6,BECO_Datos!$D$3:$HN$85,BECO_Datos!$A19,FALSE)+IFERROR(HLOOKUP(KH$6,BECO_Datos!$HP$3:$LT$85,BECO_Datos!$A19,FALSE),0))*KH$2</f>
        <v>#N/A</v>
      </c>
      <c r="KI20" s="18" t="e">
        <f>(HLOOKUP(KI$6,BECO_Datos!$D$3:$HN$85,BECO_Datos!$A19,FALSE)+IFERROR(HLOOKUP(KI$6,BECO_Datos!$HP$3:$LT$85,BECO_Datos!$A19,FALSE),0))*KI$2</f>
        <v>#N/A</v>
      </c>
      <c r="KJ20" s="18" t="e">
        <f>(HLOOKUP(KJ$6,BECO_Datos!$D$3:$HN$85,BECO_Datos!$A19,FALSE)+IFERROR(HLOOKUP(KJ$6,BECO_Datos!$HP$3:$LT$85,BECO_Datos!$A19,FALSE),0))*KJ$2</f>
        <v>#N/A</v>
      </c>
      <c r="KK20" s="18" t="e">
        <f>(HLOOKUP(KK$6,BECO_Datos!$D$3:$HN$85,BECO_Datos!$A19,FALSE)+IFERROR(HLOOKUP(KK$6,BECO_Datos!$HP$3:$LT$85,BECO_Datos!$A19,FALSE),0))*KK$2</f>
        <v>#N/A</v>
      </c>
      <c r="KL20" s="18" t="e">
        <f>(HLOOKUP(KL$6,BECO_Datos!$D$3:$HN$85,BECO_Datos!$A19,FALSE)+IFERROR(HLOOKUP(KL$6,BECO_Datos!$HP$3:$LT$85,BECO_Datos!$A19,FALSE),0))*KL$2</f>
        <v>#N/A</v>
      </c>
      <c r="KM20" s="18">
        <f>(HLOOKUP(KM$6,BECO_Datos!$D$3:$HN$85,BECO_Datos!$A19,FALSE)+IFERROR(HLOOKUP(KM$6,BECO_Datos!$HP$3:$LT$85,BECO_Datos!$A19,FALSE),0))*KM$2</f>
        <v>0</v>
      </c>
      <c r="KN20" s="18">
        <f>(HLOOKUP(KN$6,BECO_Datos!$D$3:$HN$85,BECO_Datos!$A19,FALSE)+IFERROR(HLOOKUP(KN$6,BECO_Datos!$HP$3:$LT$85,BECO_Datos!$A19,FALSE),0))*KN$2</f>
        <v>0</v>
      </c>
      <c r="KO20" s="18">
        <f>(HLOOKUP(KO$6,BECO_Datos!$D$3:$HN$85,BECO_Datos!$A19,FALSE)+IFERROR(HLOOKUP(KO$6,BECO_Datos!$HP$3:$LT$85,BECO_Datos!$A19,FALSE),0))*KO$2</f>
        <v>0</v>
      </c>
      <c r="KP20" s="18">
        <f>(HLOOKUP(KP$6,BECO_Datos!$D$3:$HN$85,BECO_Datos!$A19,FALSE)+IFERROR(HLOOKUP(KP$6,BECO_Datos!$HP$3:$LT$85,BECO_Datos!$A19,FALSE),0))*KP$2</f>
        <v>0</v>
      </c>
      <c r="KQ20" s="18">
        <f>(HLOOKUP(KQ$6,BECO_Datos!$D$3:$HN$85,BECO_Datos!$A19,FALSE)+IFERROR(HLOOKUP(KQ$6,BECO_Datos!$HP$3:$LT$85,BECO_Datos!$A19,FALSE),0))*KQ$2</f>
        <v>0</v>
      </c>
      <c r="KR20" s="18">
        <f>(HLOOKUP(KR$6,BECO_Datos!$D$3:$HN$85,BECO_Datos!$A19,FALSE)+IFERROR(HLOOKUP(KR$6,BECO_Datos!$HP$3:$LT$85,BECO_Datos!$A19,FALSE),0))*KR$2</f>
        <v>0</v>
      </c>
      <c r="KS20" s="18">
        <f>(HLOOKUP(KS$6,BECO_Datos!$D$3:$HN$85,BECO_Datos!$A19,FALSE)+IFERROR(HLOOKUP(KS$6,BECO_Datos!$HP$3:$LT$85,BECO_Datos!$A19,FALSE),0))*KS$2</f>
        <v>0</v>
      </c>
      <c r="KT20" s="18">
        <f>(HLOOKUP(KT$6,BECO_Datos!$D$3:$HN$85,BECO_Datos!$A19,FALSE)+IFERROR(HLOOKUP(KT$6,BECO_Datos!$HP$3:$LT$85,BECO_Datos!$A19,FALSE),0))*KT$2</f>
        <v>0</v>
      </c>
      <c r="KU20" s="18">
        <f>(HLOOKUP(KU$6,BECO_Datos!$D$3:$HN$85,BECO_Datos!$A19,FALSE)+IFERROR(HLOOKUP(KU$6,BECO_Datos!$HP$3:$LT$85,BECO_Datos!$A19,FALSE),0))*KU$2</f>
        <v>0</v>
      </c>
      <c r="KV20" s="18">
        <f>(HLOOKUP(KV$6,BECO_Datos!$D$3:$HN$85,BECO_Datos!$A19,FALSE)+IFERROR(HLOOKUP(KV$6,BECO_Datos!$HP$3:$LT$85,BECO_Datos!$A19,FALSE),0))*KV$2</f>
        <v>0</v>
      </c>
      <c r="KX20" s="18" t="e">
        <f>(HLOOKUP(KX$6,BECO_Datos!$D$3:$HN$85,BECO_Datos!$A19,FALSE)+IFERROR(HLOOKUP(KX$6,BECO_Datos!$HP$3:$LT$85,BECO_Datos!$A19,FALSE),0))*KX$2</f>
        <v>#N/A</v>
      </c>
      <c r="KY20" s="18" t="e">
        <f>(HLOOKUP(KY$6,BECO_Datos!$D$3:$HN$85,BECO_Datos!$A19,FALSE)+IFERROR(HLOOKUP(KY$6,BECO_Datos!$HP$3:$LT$85,BECO_Datos!$A19,FALSE),0))*KY$2</f>
        <v>#N/A</v>
      </c>
      <c r="KZ20" s="18" t="e">
        <f>(HLOOKUP(KZ$6,BECO_Datos!$D$3:$HN$85,BECO_Datos!$A19,FALSE)+IFERROR(HLOOKUP(KZ$6,BECO_Datos!$HP$3:$LT$85,BECO_Datos!$A19,FALSE),0))*KZ$2</f>
        <v>#N/A</v>
      </c>
      <c r="LA20" s="18" t="e">
        <f>(HLOOKUP(LA$6,BECO_Datos!$D$3:$HN$85,BECO_Datos!$A19,FALSE)+IFERROR(HLOOKUP(LA$6,BECO_Datos!$HP$3:$LT$85,BECO_Datos!$A19,FALSE),0))*LA$2</f>
        <v>#N/A</v>
      </c>
      <c r="LB20" s="18" t="e">
        <f>(HLOOKUP(LB$6,BECO_Datos!$D$3:$HN$85,BECO_Datos!$A19,FALSE)+IFERROR(HLOOKUP(LB$6,BECO_Datos!$HP$3:$LT$85,BECO_Datos!$A19,FALSE),0))*LB$2</f>
        <v>#N/A</v>
      </c>
      <c r="LC20" s="18" t="e">
        <f>(HLOOKUP(LC$6,BECO_Datos!$D$3:$HN$85,BECO_Datos!$A19,FALSE)+IFERROR(HLOOKUP(LC$6,BECO_Datos!$HP$3:$LT$85,BECO_Datos!$A19,FALSE),0))*LC$2</f>
        <v>#N/A</v>
      </c>
      <c r="LD20" s="18">
        <f>(HLOOKUP(LD$6,BECO_Datos!$D$3:$HN$85,BECO_Datos!$A19,FALSE)+IFERROR(HLOOKUP(LD$6,BECO_Datos!$HP$3:$LT$85,BECO_Datos!$A19,FALSE),0))*LD$2</f>
        <v>0</v>
      </c>
      <c r="LE20" s="18">
        <f>(HLOOKUP(LE$6,BECO_Datos!$D$3:$HN$85,BECO_Datos!$A19,FALSE)+IFERROR(HLOOKUP(LE$6,BECO_Datos!$HP$3:$LT$85,BECO_Datos!$A19,FALSE),0))*LE$2</f>
        <v>0</v>
      </c>
      <c r="LF20" s="18">
        <f>(HLOOKUP(LF$6,BECO_Datos!$D$3:$HN$85,BECO_Datos!$A19,FALSE)+IFERROR(HLOOKUP(LF$6,BECO_Datos!$HP$3:$LT$85,BECO_Datos!$A19,FALSE),0))*LF$2</f>
        <v>0</v>
      </c>
      <c r="LG20" s="18">
        <f>(HLOOKUP(LG$6,BECO_Datos!$D$3:$HN$85,BECO_Datos!$A19,FALSE)+IFERROR(HLOOKUP(LG$6,BECO_Datos!$HP$3:$LT$85,BECO_Datos!$A19,FALSE),0))*LG$2</f>
        <v>0</v>
      </c>
      <c r="LH20" s="18">
        <f>(HLOOKUP(LH$6,BECO_Datos!$D$3:$HN$85,BECO_Datos!$A19,FALSE)+IFERROR(HLOOKUP(LH$6,BECO_Datos!$HP$3:$LT$85,BECO_Datos!$A19,FALSE),0))*LH$2</f>
        <v>0</v>
      </c>
      <c r="LI20" s="18">
        <f>(HLOOKUP(LI$6,BECO_Datos!$D$3:$HN$85,BECO_Datos!$A19,FALSE)+IFERROR(HLOOKUP(LI$6,BECO_Datos!$HP$3:$LT$85,BECO_Datos!$A19,FALSE),0))*LI$2</f>
        <v>0</v>
      </c>
      <c r="LJ20" s="18">
        <f>(HLOOKUP(LJ$6,BECO_Datos!$D$3:$HN$85,BECO_Datos!$A19,FALSE)+IFERROR(HLOOKUP(LJ$6,BECO_Datos!$HP$3:$LT$85,BECO_Datos!$A19,FALSE),0))*LJ$2</f>
        <v>0</v>
      </c>
      <c r="LK20" s="18">
        <f>(HLOOKUP(LK$6,BECO_Datos!$D$3:$HN$85,BECO_Datos!$A19,FALSE)+IFERROR(HLOOKUP(LK$6,BECO_Datos!$HP$3:$LT$85,BECO_Datos!$A19,FALSE),0))*LK$2</f>
        <v>0</v>
      </c>
      <c r="LL20" s="18">
        <f>(HLOOKUP(LL$6,BECO_Datos!$D$3:$HN$85,BECO_Datos!$A19,FALSE)+IFERROR(HLOOKUP(LL$6,BECO_Datos!$HP$3:$LT$85,BECO_Datos!$A19,FALSE),0))*LL$2</f>
        <v>0</v>
      </c>
      <c r="LM20" s="18">
        <f>(HLOOKUP(LM$6,BECO_Datos!$D$3:$HN$85,BECO_Datos!$A19,FALSE)+IFERROR(HLOOKUP(LM$6,BECO_Datos!$HP$3:$LT$85,BECO_Datos!$A19,FALSE),0))*LM$2</f>
        <v>0</v>
      </c>
    </row>
    <row r="21" spans="1:325" ht="15.75" x14ac:dyDescent="0.2">
      <c r="A21" s="160">
        <v>16</v>
      </c>
      <c r="B21" s="68" t="s">
        <v>11</v>
      </c>
      <c r="C21" s="13"/>
      <c r="D21" s="18" t="e">
        <f>(HLOOKUP(D$6,BECO_Datos!$D$3:$HN$85,BECO_Datos!$A20,FALSE)+IFERROR(HLOOKUP(D$6,BECO_Datos!$HP$3:$LT$85,BECO_Datos!$A20,FALSE),0))*D$2</f>
        <v>#N/A</v>
      </c>
      <c r="E21" s="18" t="e">
        <f>(HLOOKUP(E$6,BECO_Datos!$D$3:$HN$85,BECO_Datos!$A20,FALSE)+IFERROR(HLOOKUP(E$6,BECO_Datos!$HP$3:$LT$85,BECO_Datos!$A20,FALSE),0))*E$2</f>
        <v>#N/A</v>
      </c>
      <c r="F21" s="18" t="e">
        <f>(HLOOKUP(F$6,BECO_Datos!$D$3:$HN$85,BECO_Datos!$A20,FALSE)+IFERROR(HLOOKUP(F$6,BECO_Datos!$HP$3:$LT$85,BECO_Datos!$A20,FALSE),0))*F$2</f>
        <v>#N/A</v>
      </c>
      <c r="G21" s="18" t="e">
        <f>(HLOOKUP(G$6,BECO_Datos!$D$3:$HN$85,BECO_Datos!$A20,FALSE)+IFERROR(HLOOKUP(G$6,BECO_Datos!$HP$3:$LT$85,BECO_Datos!$A20,FALSE),0))*G$2</f>
        <v>#N/A</v>
      </c>
      <c r="H21" s="18" t="e">
        <f>(HLOOKUP(H$6,BECO_Datos!$D$3:$HN$85,BECO_Datos!$A20,FALSE)+IFERROR(HLOOKUP(H$6,BECO_Datos!$HP$3:$LT$85,BECO_Datos!$A20,FALSE),0))*H$2</f>
        <v>#N/A</v>
      </c>
      <c r="I21" s="18" t="e">
        <f>(HLOOKUP(I$6,BECO_Datos!$D$3:$HN$85,BECO_Datos!$A20,FALSE)+IFERROR(HLOOKUP(I$6,BECO_Datos!$HP$3:$LT$85,BECO_Datos!$A20,FALSE),0))*I$2</f>
        <v>#N/A</v>
      </c>
      <c r="J21" s="18">
        <f>(HLOOKUP(J$6,BECO_Datos!$D$3:$HN$85,BECO_Datos!$A20,FALSE)+IFERROR(HLOOKUP(J$6,BECO_Datos!$HP$3:$LT$85,BECO_Datos!$A20,FALSE),0))*J$2</f>
        <v>0</v>
      </c>
      <c r="K21" s="18">
        <f>(HLOOKUP(K$6,BECO_Datos!$D$3:$HN$85,BECO_Datos!$A20,FALSE)+IFERROR(HLOOKUP(K$6,BECO_Datos!$HP$3:$LT$85,BECO_Datos!$A20,FALSE),0))*K$2</f>
        <v>0</v>
      </c>
      <c r="L21" s="18">
        <f>(HLOOKUP(L$6,BECO_Datos!$D$3:$HN$85,BECO_Datos!$A20,FALSE)+IFERROR(HLOOKUP(L$6,BECO_Datos!$HP$3:$LT$85,BECO_Datos!$A20,FALSE),0))*L$2</f>
        <v>0</v>
      </c>
      <c r="M21" s="18">
        <f>(HLOOKUP(M$6,BECO_Datos!$D$3:$HN$85,BECO_Datos!$A20,FALSE)+IFERROR(HLOOKUP(M$6,BECO_Datos!$HP$3:$LT$85,BECO_Datos!$A20,FALSE),0))*M$2</f>
        <v>0</v>
      </c>
      <c r="N21" s="18">
        <f>(HLOOKUP(N$6,BECO_Datos!$D$3:$HN$85,BECO_Datos!$A20,FALSE)+IFERROR(HLOOKUP(N$6,BECO_Datos!$HP$3:$LT$85,BECO_Datos!$A20,FALSE),0))*N$2</f>
        <v>0</v>
      </c>
      <c r="O21" s="18">
        <f>(HLOOKUP(O$6,BECO_Datos!$D$3:$HN$85,BECO_Datos!$A20,FALSE)+IFERROR(HLOOKUP(O$6,BECO_Datos!$HP$3:$LT$85,BECO_Datos!$A20,FALSE),0))*O$2</f>
        <v>0</v>
      </c>
      <c r="P21" s="18">
        <f>(HLOOKUP(P$6,BECO_Datos!$D$3:$HN$85,BECO_Datos!$A20,FALSE)+IFERROR(HLOOKUP(P$6,BECO_Datos!$HP$3:$LT$85,BECO_Datos!$A20,FALSE),0))*P$2</f>
        <v>0</v>
      </c>
      <c r="Q21" s="18">
        <f>(HLOOKUP(Q$6,BECO_Datos!$D$3:$HN$85,BECO_Datos!$A20,FALSE)+IFERROR(HLOOKUP(Q$6,BECO_Datos!$HP$3:$LT$85,BECO_Datos!$A20,FALSE),0))*Q$2</f>
        <v>0</v>
      </c>
      <c r="R21" s="18">
        <f>(HLOOKUP(R$6,BECO_Datos!$D$3:$HN$85,BECO_Datos!$A20,FALSE)+IFERROR(HLOOKUP(R$6,BECO_Datos!$HP$3:$LT$85,BECO_Datos!$A20,FALSE),0))*R$2</f>
        <v>0</v>
      </c>
      <c r="S21" s="18">
        <f>(HLOOKUP(S$6,BECO_Datos!$D$3:$HN$85,BECO_Datos!$A20,FALSE)+IFERROR(HLOOKUP(S$6,BECO_Datos!$HP$3:$LT$85,BECO_Datos!$A20,FALSE),0))*S$2</f>
        <v>0</v>
      </c>
      <c r="U21" s="18" t="e">
        <f>(HLOOKUP(U$6,BECO_Datos!$D$3:$HN$85,BECO_Datos!$A20,FALSE)+IFERROR(HLOOKUP(U$6,BECO_Datos!$HP$3:$LT$85,BECO_Datos!$A20,FALSE),0))*U$2</f>
        <v>#N/A</v>
      </c>
      <c r="V21" s="18" t="e">
        <f>(HLOOKUP(V$6,BECO_Datos!$D$3:$HN$85,BECO_Datos!$A20,FALSE)+IFERROR(HLOOKUP(V$6,BECO_Datos!$HP$3:$LT$85,BECO_Datos!$A20,FALSE),0))*V$2</f>
        <v>#N/A</v>
      </c>
      <c r="W21" s="18" t="e">
        <f>(HLOOKUP(W$6,BECO_Datos!$D$3:$HN$85,BECO_Datos!$A20,FALSE)+IFERROR(HLOOKUP(W$6,BECO_Datos!$HP$3:$LT$85,BECO_Datos!$A20,FALSE),0))*W$2</f>
        <v>#N/A</v>
      </c>
      <c r="X21" s="18" t="e">
        <f>(HLOOKUP(X$6,BECO_Datos!$D$3:$HN$85,BECO_Datos!$A20,FALSE)+IFERROR(HLOOKUP(X$6,BECO_Datos!$HP$3:$LT$85,BECO_Datos!$A20,FALSE),0))*X$2</f>
        <v>#N/A</v>
      </c>
      <c r="Y21" s="18" t="e">
        <f>(HLOOKUP(Y$6,BECO_Datos!$D$3:$HN$85,BECO_Datos!$A20,FALSE)+IFERROR(HLOOKUP(Y$6,BECO_Datos!$HP$3:$LT$85,BECO_Datos!$A20,FALSE),0))*Y$2</f>
        <v>#N/A</v>
      </c>
      <c r="Z21" s="18" t="e">
        <f>(HLOOKUP(Z$6,BECO_Datos!$D$3:$HN$85,BECO_Datos!$A20,FALSE)+IFERROR(HLOOKUP(Z$6,BECO_Datos!$HP$3:$LT$85,BECO_Datos!$A20,FALSE),0))*Z$2</f>
        <v>#N/A</v>
      </c>
      <c r="AA21" s="18">
        <f>(HLOOKUP(AA$6,BECO_Datos!$D$3:$HN$85,BECO_Datos!$A20,FALSE)+IFERROR(HLOOKUP(AA$6,BECO_Datos!$HP$3:$LT$85,BECO_Datos!$A20,FALSE),0))*AA$2</f>
        <v>0</v>
      </c>
      <c r="AB21" s="18">
        <f>(HLOOKUP(AB$6,BECO_Datos!$D$3:$HN$85,BECO_Datos!$A20,FALSE)+IFERROR(HLOOKUP(AB$6,BECO_Datos!$HP$3:$LT$85,BECO_Datos!$A20,FALSE),0))*AB$2</f>
        <v>0</v>
      </c>
      <c r="AC21" s="18">
        <f>(HLOOKUP(AC$6,BECO_Datos!$D$3:$HN$85,BECO_Datos!$A20,FALSE)+IFERROR(HLOOKUP(AC$6,BECO_Datos!$HP$3:$LT$85,BECO_Datos!$A20,FALSE),0))*AC$2</f>
        <v>0</v>
      </c>
      <c r="AD21" s="18">
        <f>(HLOOKUP(AD$6,BECO_Datos!$D$3:$HN$85,BECO_Datos!$A20,FALSE)+IFERROR(HLOOKUP(AD$6,BECO_Datos!$HP$3:$LT$85,BECO_Datos!$A20,FALSE),0))*AD$2</f>
        <v>0</v>
      </c>
      <c r="AE21" s="18">
        <f>(HLOOKUP(AE$6,BECO_Datos!$D$3:$HN$85,BECO_Datos!$A20,FALSE)+IFERROR(HLOOKUP(AE$6,BECO_Datos!$HP$3:$LT$85,BECO_Datos!$A20,FALSE),0))*AE$2</f>
        <v>0</v>
      </c>
      <c r="AF21" s="18">
        <f>(HLOOKUP(AF$6,BECO_Datos!$D$3:$HN$85,BECO_Datos!$A20,FALSE)+IFERROR(HLOOKUP(AF$6,BECO_Datos!$HP$3:$LT$85,BECO_Datos!$A20,FALSE),0))*AF$2</f>
        <v>0</v>
      </c>
      <c r="AG21" s="18">
        <f>(HLOOKUP(AG$6,BECO_Datos!$D$3:$HN$85,BECO_Datos!$A20,FALSE)+IFERROR(HLOOKUP(AG$6,BECO_Datos!$HP$3:$LT$85,BECO_Datos!$A20,FALSE),0))*AG$2</f>
        <v>0</v>
      </c>
      <c r="AH21" s="18">
        <f>(HLOOKUP(AH$6,BECO_Datos!$D$3:$HN$85,BECO_Datos!$A20,FALSE)+IFERROR(HLOOKUP(AH$6,BECO_Datos!$HP$3:$LT$85,BECO_Datos!$A20,FALSE),0))*AH$2</f>
        <v>0</v>
      </c>
      <c r="AI21" s="18">
        <f>(HLOOKUP(AI$6,BECO_Datos!$D$3:$HN$85,BECO_Datos!$A20,FALSE)+IFERROR(HLOOKUP(AI$6,BECO_Datos!$HP$3:$LT$85,BECO_Datos!$A20,FALSE),0))*AI$2</f>
        <v>0</v>
      </c>
      <c r="AJ21" s="18">
        <f>(HLOOKUP(AJ$6,BECO_Datos!$D$3:$HN$85,BECO_Datos!$A20,FALSE)+IFERROR(HLOOKUP(AJ$6,BECO_Datos!$HP$3:$LT$85,BECO_Datos!$A20,FALSE),0))*AJ$2</f>
        <v>0</v>
      </c>
      <c r="AL21" s="18" t="e">
        <f>(HLOOKUP(AL$6,BECO_Datos!$D$3:$HN$85,BECO_Datos!$A20,FALSE)+IFERROR(HLOOKUP(AL$6,BECO_Datos!$HP$3:$LT$85,BECO_Datos!$A20,FALSE),0))*AL$2</f>
        <v>#N/A</v>
      </c>
      <c r="AM21" s="18" t="e">
        <f>(HLOOKUP(AM$6,BECO_Datos!$D$3:$HN$85,BECO_Datos!$A20,FALSE)+IFERROR(HLOOKUP(AM$6,BECO_Datos!$HP$3:$LT$85,BECO_Datos!$A20,FALSE),0))*AM$2</f>
        <v>#N/A</v>
      </c>
      <c r="AN21" s="18" t="e">
        <f>(HLOOKUP(AN$6,BECO_Datos!$D$3:$HN$85,BECO_Datos!$A20,FALSE)+IFERROR(HLOOKUP(AN$6,BECO_Datos!$HP$3:$LT$85,BECO_Datos!$A20,FALSE),0))*AN$2</f>
        <v>#N/A</v>
      </c>
      <c r="AO21" s="18" t="e">
        <f>(HLOOKUP(AO$6,BECO_Datos!$D$3:$HN$85,BECO_Datos!$A20,FALSE)+IFERROR(HLOOKUP(AO$6,BECO_Datos!$HP$3:$LT$85,BECO_Datos!$A20,FALSE),0))*AO$2</f>
        <v>#N/A</v>
      </c>
      <c r="AP21" s="18" t="e">
        <f>(HLOOKUP(AP$6,BECO_Datos!$D$3:$HN$85,BECO_Datos!$A20,FALSE)+IFERROR(HLOOKUP(AP$6,BECO_Datos!$HP$3:$LT$85,BECO_Datos!$A20,FALSE),0))*AP$2</f>
        <v>#N/A</v>
      </c>
      <c r="AQ21" s="18" t="e">
        <f>(HLOOKUP(AQ$6,BECO_Datos!$D$3:$HN$85,BECO_Datos!$A20,FALSE)+IFERROR(HLOOKUP(AQ$6,BECO_Datos!$HP$3:$LT$85,BECO_Datos!$A20,FALSE),0))*AQ$2</f>
        <v>#N/A</v>
      </c>
      <c r="AR21" s="18">
        <f>(HLOOKUP(AR$6,BECO_Datos!$D$3:$HN$85,BECO_Datos!$A20,FALSE)+IFERROR(HLOOKUP(AR$6,BECO_Datos!$HP$3:$LT$85,BECO_Datos!$A20,FALSE),0))*AR$2</f>
        <v>0</v>
      </c>
      <c r="AS21" s="18">
        <f>(HLOOKUP(AS$6,BECO_Datos!$D$3:$HN$85,BECO_Datos!$A20,FALSE)+IFERROR(HLOOKUP(AS$6,BECO_Datos!$HP$3:$LT$85,BECO_Datos!$A20,FALSE),0))*AS$2</f>
        <v>0</v>
      </c>
      <c r="AT21" s="18">
        <f>(HLOOKUP(AT$6,BECO_Datos!$D$3:$HN$85,BECO_Datos!$A20,FALSE)+IFERROR(HLOOKUP(AT$6,BECO_Datos!$HP$3:$LT$85,BECO_Datos!$A20,FALSE),0))*AT$2</f>
        <v>0</v>
      </c>
      <c r="AU21" s="18">
        <f>(HLOOKUP(AU$6,BECO_Datos!$D$3:$HN$85,BECO_Datos!$A20,FALSE)+IFERROR(HLOOKUP(AU$6,BECO_Datos!$HP$3:$LT$85,BECO_Datos!$A20,FALSE),0))*AU$2</f>
        <v>0</v>
      </c>
      <c r="AV21" s="18">
        <f>(HLOOKUP(AV$6,BECO_Datos!$D$3:$HN$85,BECO_Datos!$A20,FALSE)+IFERROR(HLOOKUP(AV$6,BECO_Datos!$HP$3:$LT$85,BECO_Datos!$A20,FALSE),0))*AV$2</f>
        <v>0</v>
      </c>
      <c r="AW21" s="18">
        <f>(HLOOKUP(AW$6,BECO_Datos!$D$3:$HN$85,BECO_Datos!$A20,FALSE)+IFERROR(HLOOKUP(AW$6,BECO_Datos!$HP$3:$LT$85,BECO_Datos!$A20,FALSE),0))*AW$2</f>
        <v>0</v>
      </c>
      <c r="AX21" s="18">
        <f>(HLOOKUP(AX$6,BECO_Datos!$D$3:$HN$85,BECO_Datos!$A20,FALSE)+IFERROR(HLOOKUP(AX$6,BECO_Datos!$HP$3:$LT$85,BECO_Datos!$A20,FALSE),0))*AX$2</f>
        <v>0</v>
      </c>
      <c r="AY21" s="18">
        <f>(HLOOKUP(AY$6,BECO_Datos!$D$3:$HN$85,BECO_Datos!$A20,FALSE)+IFERROR(HLOOKUP(AY$6,BECO_Datos!$HP$3:$LT$85,BECO_Datos!$A20,FALSE),0))*AY$2</f>
        <v>0</v>
      </c>
      <c r="AZ21" s="18">
        <f>(HLOOKUP(AZ$6,BECO_Datos!$D$3:$HN$85,BECO_Datos!$A20,FALSE)+IFERROR(HLOOKUP(AZ$6,BECO_Datos!$HP$3:$LT$85,BECO_Datos!$A20,FALSE),0))*AZ$2</f>
        <v>0</v>
      </c>
      <c r="BA21" s="18">
        <f>(HLOOKUP(BA$6,BECO_Datos!$D$3:$HN$85,BECO_Datos!$A20,FALSE)+IFERROR(HLOOKUP(BA$6,BECO_Datos!$HP$3:$LT$85,BECO_Datos!$A20,FALSE),0))*BA$2</f>
        <v>0</v>
      </c>
      <c r="BC21" s="18" t="e">
        <f>(HLOOKUP(BC$6,BECO_Datos!$D$3:$HN$85,BECO_Datos!$A20,FALSE)+IFERROR(HLOOKUP(BC$6,BECO_Datos!$HP$3:$LT$85,BECO_Datos!$A20,FALSE),0))*BC$2</f>
        <v>#N/A</v>
      </c>
      <c r="BD21" s="18" t="e">
        <f>(HLOOKUP(BD$6,BECO_Datos!$D$3:$HN$85,BECO_Datos!$A20,FALSE)+IFERROR(HLOOKUP(BD$6,BECO_Datos!$HP$3:$LT$85,BECO_Datos!$A20,FALSE),0))*BD$2</f>
        <v>#N/A</v>
      </c>
      <c r="BE21" s="18" t="e">
        <f>(HLOOKUP(BE$6,BECO_Datos!$D$3:$HN$85,BECO_Datos!$A20,FALSE)+IFERROR(HLOOKUP(BE$6,BECO_Datos!$HP$3:$LT$85,BECO_Datos!$A20,FALSE),0))*BE$2</f>
        <v>#N/A</v>
      </c>
      <c r="BF21" s="18" t="e">
        <f>(HLOOKUP(BF$6,BECO_Datos!$D$3:$HN$85,BECO_Datos!$A20,FALSE)+IFERROR(HLOOKUP(BF$6,BECO_Datos!$HP$3:$LT$85,BECO_Datos!$A20,FALSE),0))*BF$2</f>
        <v>#N/A</v>
      </c>
      <c r="BG21" s="18" t="e">
        <f>(HLOOKUP(BG$6,BECO_Datos!$D$3:$HN$85,BECO_Datos!$A20,FALSE)+IFERROR(HLOOKUP(BG$6,BECO_Datos!$HP$3:$LT$85,BECO_Datos!$A20,FALSE),0))*BG$2</f>
        <v>#N/A</v>
      </c>
      <c r="BH21" s="18" t="e">
        <f>(HLOOKUP(BH$6,BECO_Datos!$D$3:$HN$85,BECO_Datos!$A20,FALSE)+IFERROR(HLOOKUP(BH$6,BECO_Datos!$HP$3:$LT$85,BECO_Datos!$A20,FALSE),0))*BH$2</f>
        <v>#N/A</v>
      </c>
      <c r="BI21" s="18">
        <f>(HLOOKUP(BI$6,BECO_Datos!$D$3:$HN$85,BECO_Datos!$A20,FALSE)+IFERROR(HLOOKUP(BI$6,BECO_Datos!$HP$3:$LT$85,BECO_Datos!$A20,FALSE),0))*BI$2</f>
        <v>0</v>
      </c>
      <c r="BJ21" s="18">
        <f>(HLOOKUP(BJ$6,BECO_Datos!$D$3:$HN$85,BECO_Datos!$A20,FALSE)+IFERROR(HLOOKUP(BJ$6,BECO_Datos!$HP$3:$LT$85,BECO_Datos!$A20,FALSE),0))*BJ$2</f>
        <v>0</v>
      </c>
      <c r="BK21" s="18">
        <f>(HLOOKUP(BK$6,BECO_Datos!$D$3:$HN$85,BECO_Datos!$A20,FALSE)+IFERROR(HLOOKUP(BK$6,BECO_Datos!$HP$3:$LT$85,BECO_Datos!$A20,FALSE),0))*BK$2</f>
        <v>0</v>
      </c>
      <c r="BL21" s="18">
        <f>(HLOOKUP(BL$6,BECO_Datos!$D$3:$HN$85,BECO_Datos!$A20,FALSE)+IFERROR(HLOOKUP(BL$6,BECO_Datos!$HP$3:$LT$85,BECO_Datos!$A20,FALSE),0))*BL$2</f>
        <v>0</v>
      </c>
      <c r="BM21" s="18">
        <f>(HLOOKUP(BM$6,BECO_Datos!$D$3:$HN$85,BECO_Datos!$A20,FALSE)+IFERROR(HLOOKUP(BM$6,BECO_Datos!$HP$3:$LT$85,BECO_Datos!$A20,FALSE),0))*BM$2</f>
        <v>0</v>
      </c>
      <c r="BN21" s="18">
        <f>(HLOOKUP(BN$6,BECO_Datos!$D$3:$HN$85,BECO_Datos!$A20,FALSE)+IFERROR(HLOOKUP(BN$6,BECO_Datos!$HP$3:$LT$85,BECO_Datos!$A20,FALSE),0))*BN$2</f>
        <v>0</v>
      </c>
      <c r="BO21" s="18">
        <f>(HLOOKUP(BO$6,BECO_Datos!$D$3:$HN$85,BECO_Datos!$A20,FALSE)+IFERROR(HLOOKUP(BO$6,BECO_Datos!$HP$3:$LT$85,BECO_Datos!$A20,FALSE),0))*BO$2</f>
        <v>0</v>
      </c>
      <c r="BP21" s="18">
        <f>(HLOOKUP(BP$6,BECO_Datos!$D$3:$HN$85,BECO_Datos!$A20,FALSE)+IFERROR(HLOOKUP(BP$6,BECO_Datos!$HP$3:$LT$85,BECO_Datos!$A20,FALSE),0))*BP$2</f>
        <v>0</v>
      </c>
      <c r="BQ21" s="18">
        <f>(HLOOKUP(BQ$6,BECO_Datos!$D$3:$HN$85,BECO_Datos!$A20,FALSE)+IFERROR(HLOOKUP(BQ$6,BECO_Datos!$HP$3:$LT$85,BECO_Datos!$A20,FALSE),0))*BQ$2</f>
        <v>0</v>
      </c>
      <c r="BR21" s="18">
        <f>(HLOOKUP(BR$6,BECO_Datos!$D$3:$HN$85,BECO_Datos!$A20,FALSE)+IFERROR(HLOOKUP(BR$6,BECO_Datos!$HP$3:$LT$85,BECO_Datos!$A20,FALSE),0))*BR$2</f>
        <v>0</v>
      </c>
      <c r="BT21" s="18" t="e">
        <f>(HLOOKUP(BT$6,BECO_Datos!$D$3:$HN$85,BECO_Datos!$A20,FALSE)+IFERROR(HLOOKUP(BT$6,BECO_Datos!$HP$3:$LT$85,BECO_Datos!$A20,FALSE),0))*BT$2</f>
        <v>#N/A</v>
      </c>
      <c r="BU21" s="18" t="e">
        <f>(HLOOKUP(BU$6,BECO_Datos!$D$3:$HN$85,BECO_Datos!$A20,FALSE)+IFERROR(HLOOKUP(BU$6,BECO_Datos!$HP$3:$LT$85,BECO_Datos!$A20,FALSE),0))*BU$2</f>
        <v>#N/A</v>
      </c>
      <c r="BV21" s="18" t="e">
        <f>(HLOOKUP(BV$6,BECO_Datos!$D$3:$HN$85,BECO_Datos!$A20,FALSE)+IFERROR(HLOOKUP(BV$6,BECO_Datos!$HP$3:$LT$85,BECO_Datos!$A20,FALSE),0))*BV$2</f>
        <v>#N/A</v>
      </c>
      <c r="BW21" s="18" t="e">
        <f>(HLOOKUP(BW$6,BECO_Datos!$D$3:$HN$85,BECO_Datos!$A20,FALSE)+IFERROR(HLOOKUP(BW$6,BECO_Datos!$HP$3:$LT$85,BECO_Datos!$A20,FALSE),0))*BW$2</f>
        <v>#N/A</v>
      </c>
      <c r="BX21" s="18" t="e">
        <f>(HLOOKUP(BX$6,BECO_Datos!$D$3:$HN$85,BECO_Datos!$A20,FALSE)+IFERROR(HLOOKUP(BX$6,BECO_Datos!$HP$3:$LT$85,BECO_Datos!$A20,FALSE),0))*BX$2</f>
        <v>#N/A</v>
      </c>
      <c r="BY21" s="18" t="e">
        <f>(HLOOKUP(BY$6,BECO_Datos!$D$3:$HN$85,BECO_Datos!$A20,FALSE)+IFERROR(HLOOKUP(BY$6,BECO_Datos!$HP$3:$LT$85,BECO_Datos!$A20,FALSE),0))*BY$2</f>
        <v>#N/A</v>
      </c>
      <c r="BZ21" s="18">
        <f>(HLOOKUP(BZ$6,BECO_Datos!$D$3:$HN$85,BECO_Datos!$A20,FALSE)+IFERROR(HLOOKUP(BZ$6,BECO_Datos!$HP$3:$LT$85,BECO_Datos!$A20,FALSE),0))*BZ$2</f>
        <v>-251.5118045105655</v>
      </c>
      <c r="CA21" s="18">
        <f>(HLOOKUP(CA$6,BECO_Datos!$D$3:$HN$85,BECO_Datos!$A20,FALSE)+IFERROR(HLOOKUP(CA$6,BECO_Datos!$HP$3:$LT$85,BECO_Datos!$A20,FALSE),0))*CA$2</f>
        <v>-35.698650615416767</v>
      </c>
      <c r="CB21" s="18">
        <f>(HLOOKUP(CB$6,BECO_Datos!$D$3:$HN$85,BECO_Datos!$A20,FALSE)+IFERROR(HLOOKUP(CB$6,BECO_Datos!$HP$3:$LT$85,BECO_Datos!$A20,FALSE),0))*CB$2</f>
        <v>-129.3111696590118</v>
      </c>
      <c r="CC21" s="18">
        <f>(HLOOKUP(CC$6,BECO_Datos!$D$3:$HN$85,BECO_Datos!$A20,FALSE)+IFERROR(HLOOKUP(CC$6,BECO_Datos!$HP$3:$LT$85,BECO_Datos!$A20,FALSE),0))*CC$2</f>
        <v>-104.27680030478392</v>
      </c>
      <c r="CD21" s="18">
        <f>(HLOOKUP(CD$6,BECO_Datos!$D$3:$HN$85,BECO_Datos!$A20,FALSE)+IFERROR(HLOOKUP(CD$6,BECO_Datos!$HP$3:$LT$85,BECO_Datos!$A20,FALSE),0))*CD$2</f>
        <v>-46.138331343305246</v>
      </c>
      <c r="CE21" s="18">
        <f>(HLOOKUP(CE$6,BECO_Datos!$D$3:$HN$85,BECO_Datos!$A20,FALSE)+IFERROR(HLOOKUP(CE$6,BECO_Datos!$HP$3:$LT$85,BECO_Datos!$A20,FALSE),0))*CE$2</f>
        <v>-59.791421318202723</v>
      </c>
      <c r="CF21" s="18">
        <f>(HLOOKUP(CF$6,BECO_Datos!$D$3:$HN$85,BECO_Datos!$A20,FALSE)+IFERROR(HLOOKUP(CF$6,BECO_Datos!$HP$3:$LT$85,BECO_Datos!$A20,FALSE),0))*CF$2</f>
        <v>-62.899215057008455</v>
      </c>
      <c r="CG21" s="18">
        <f>(HLOOKUP(CG$6,BECO_Datos!$D$3:$HN$85,BECO_Datos!$A20,FALSE)+IFERROR(HLOOKUP(CG$6,BECO_Datos!$HP$3:$LT$85,BECO_Datos!$A20,FALSE),0))*CG$2</f>
        <v>-82.888179521632878</v>
      </c>
      <c r="CH21" s="18">
        <f>(HLOOKUP(CH$6,BECO_Datos!$D$3:$HN$85,BECO_Datos!$A20,FALSE)+IFERROR(HLOOKUP(CH$6,BECO_Datos!$HP$3:$LT$85,BECO_Datos!$A20,FALSE),0))*CH$2</f>
        <v>-61.728336970573089</v>
      </c>
      <c r="CI21" s="18">
        <f>(HLOOKUP(CI$6,BECO_Datos!$D$3:$HN$85,BECO_Datos!$A20,FALSE)+IFERROR(HLOOKUP(CI$6,BECO_Datos!$HP$3:$LT$85,BECO_Datos!$A20,FALSE),0))*CI$2</f>
        <v>-64.54159480488353</v>
      </c>
      <c r="CK21" s="18" t="e">
        <f>(HLOOKUP(CK$6,BECO_Datos!$D$3:$HN$85,BECO_Datos!$A20,FALSE)+IFERROR(HLOOKUP(CK$6,BECO_Datos!$HP$3:$LT$85,BECO_Datos!$A20,FALSE),0))*CK$2</f>
        <v>#N/A</v>
      </c>
      <c r="CL21" s="18" t="e">
        <f>(HLOOKUP(CL$6,BECO_Datos!$D$3:$HN$85,BECO_Datos!$A20,FALSE)+IFERROR(HLOOKUP(CL$6,BECO_Datos!$HP$3:$LT$85,BECO_Datos!$A20,FALSE),0))*CL$2</f>
        <v>#N/A</v>
      </c>
      <c r="CM21" s="18" t="e">
        <f>(HLOOKUP(CM$6,BECO_Datos!$D$3:$HN$85,BECO_Datos!$A20,FALSE)+IFERROR(HLOOKUP(CM$6,BECO_Datos!$HP$3:$LT$85,BECO_Datos!$A20,FALSE),0))*CM$2</f>
        <v>#N/A</v>
      </c>
      <c r="CN21" s="18" t="e">
        <f>(HLOOKUP(CN$6,BECO_Datos!$D$3:$HN$85,BECO_Datos!$A20,FALSE)+IFERROR(HLOOKUP(CN$6,BECO_Datos!$HP$3:$LT$85,BECO_Datos!$A20,FALSE),0))*CN$2</f>
        <v>#N/A</v>
      </c>
      <c r="CO21" s="18" t="e">
        <f>(HLOOKUP(CO$6,BECO_Datos!$D$3:$HN$85,BECO_Datos!$A20,FALSE)+IFERROR(HLOOKUP(CO$6,BECO_Datos!$HP$3:$LT$85,BECO_Datos!$A20,FALSE),0))*CO$2</f>
        <v>#N/A</v>
      </c>
      <c r="CP21" s="18" t="e">
        <f>(HLOOKUP(CP$6,BECO_Datos!$D$3:$HN$85,BECO_Datos!$A20,FALSE)+IFERROR(HLOOKUP(CP$6,BECO_Datos!$HP$3:$LT$85,BECO_Datos!$A20,FALSE),0))*CP$2</f>
        <v>#N/A</v>
      </c>
      <c r="CQ21" s="18">
        <f>(HLOOKUP(CQ$6,BECO_Datos!$D$3:$HN$85,BECO_Datos!$A20,FALSE)+IFERROR(HLOOKUP(CQ$6,BECO_Datos!$HP$3:$LT$85,BECO_Datos!$A20,FALSE),0))*CQ$2</f>
        <v>0</v>
      </c>
      <c r="CR21" s="18">
        <f>(HLOOKUP(CR$6,BECO_Datos!$D$3:$HN$85,BECO_Datos!$A20,FALSE)+IFERROR(HLOOKUP(CR$6,BECO_Datos!$HP$3:$LT$85,BECO_Datos!$A20,FALSE),0))*CR$2</f>
        <v>0</v>
      </c>
      <c r="CS21" s="18">
        <f>(HLOOKUP(CS$6,BECO_Datos!$D$3:$HN$85,BECO_Datos!$A20,FALSE)+IFERROR(HLOOKUP(CS$6,BECO_Datos!$HP$3:$LT$85,BECO_Datos!$A20,FALSE),0))*CS$2</f>
        <v>0</v>
      </c>
      <c r="CT21" s="18">
        <f>(HLOOKUP(CT$6,BECO_Datos!$D$3:$HN$85,BECO_Datos!$A20,FALSE)+IFERROR(HLOOKUP(CT$6,BECO_Datos!$HP$3:$LT$85,BECO_Datos!$A20,FALSE),0))*CT$2</f>
        <v>0</v>
      </c>
      <c r="CU21" s="18">
        <f>(HLOOKUP(CU$6,BECO_Datos!$D$3:$HN$85,BECO_Datos!$A20,FALSE)+IFERROR(HLOOKUP(CU$6,BECO_Datos!$HP$3:$LT$85,BECO_Datos!$A20,FALSE),0))*CU$2</f>
        <v>0</v>
      </c>
      <c r="CV21" s="18">
        <f>(HLOOKUP(CV$6,BECO_Datos!$D$3:$HN$85,BECO_Datos!$A20,FALSE)+IFERROR(HLOOKUP(CV$6,BECO_Datos!$HP$3:$LT$85,BECO_Datos!$A20,FALSE),0))*CV$2</f>
        <v>0</v>
      </c>
      <c r="CW21" s="18">
        <f>(HLOOKUP(CW$6,BECO_Datos!$D$3:$HN$85,BECO_Datos!$A20,FALSE)+IFERROR(HLOOKUP(CW$6,BECO_Datos!$HP$3:$LT$85,BECO_Datos!$A20,FALSE),0))*CW$2</f>
        <v>0</v>
      </c>
      <c r="CX21" s="18">
        <f>(HLOOKUP(CX$6,BECO_Datos!$D$3:$HN$85,BECO_Datos!$A20,FALSE)+IFERROR(HLOOKUP(CX$6,BECO_Datos!$HP$3:$LT$85,BECO_Datos!$A20,FALSE),0))*CX$2</f>
        <v>0</v>
      </c>
      <c r="CY21" s="18">
        <f>(HLOOKUP(CY$6,BECO_Datos!$D$3:$HN$85,BECO_Datos!$A20,FALSE)+IFERROR(HLOOKUP(CY$6,BECO_Datos!$HP$3:$LT$85,BECO_Datos!$A20,FALSE),0))*CY$2</f>
        <v>0</v>
      </c>
      <c r="CZ21" s="18">
        <f>(HLOOKUP(CZ$6,BECO_Datos!$D$3:$HN$85,BECO_Datos!$A20,FALSE)+IFERROR(HLOOKUP(CZ$6,BECO_Datos!$HP$3:$LT$85,BECO_Datos!$A20,FALSE),0))*CZ$2</f>
        <v>0</v>
      </c>
      <c r="DB21" s="18" t="e">
        <f>(HLOOKUP(DB$6,BECO_Datos!$D$3:$HN$85,BECO_Datos!$A20,FALSE)+IFERROR(HLOOKUP(DB$6,BECO_Datos!$HP$3:$LT$85,BECO_Datos!$A20,FALSE),0))*DB$2</f>
        <v>#N/A</v>
      </c>
      <c r="DC21" s="18" t="e">
        <f>(HLOOKUP(DC$6,BECO_Datos!$D$3:$HN$85,BECO_Datos!$A20,FALSE)+IFERROR(HLOOKUP(DC$6,BECO_Datos!$HP$3:$LT$85,BECO_Datos!$A20,FALSE),0))*DC$2</f>
        <v>#N/A</v>
      </c>
      <c r="DD21" s="18" t="e">
        <f>(HLOOKUP(DD$6,BECO_Datos!$D$3:$HN$85,BECO_Datos!$A20,FALSE)+IFERROR(HLOOKUP(DD$6,BECO_Datos!$HP$3:$LT$85,BECO_Datos!$A20,FALSE),0))*DD$2</f>
        <v>#N/A</v>
      </c>
      <c r="DE21" s="18" t="e">
        <f>(HLOOKUP(DE$6,BECO_Datos!$D$3:$HN$85,BECO_Datos!$A20,FALSE)+IFERROR(HLOOKUP(DE$6,BECO_Datos!$HP$3:$LT$85,BECO_Datos!$A20,FALSE),0))*DE$2</f>
        <v>#N/A</v>
      </c>
      <c r="DF21" s="18" t="e">
        <f>(HLOOKUP(DF$6,BECO_Datos!$D$3:$HN$85,BECO_Datos!$A20,FALSE)+IFERROR(HLOOKUP(DF$6,BECO_Datos!$HP$3:$LT$85,BECO_Datos!$A20,FALSE),0))*DF$2</f>
        <v>#N/A</v>
      </c>
      <c r="DG21" s="18" t="e">
        <f>(HLOOKUP(DG$6,BECO_Datos!$D$3:$HN$85,BECO_Datos!$A20,FALSE)+IFERROR(HLOOKUP(DG$6,BECO_Datos!$HP$3:$LT$85,BECO_Datos!$A20,FALSE),0))*DG$2</f>
        <v>#N/A</v>
      </c>
      <c r="DH21" s="18">
        <f>(HLOOKUP(DH$6,BECO_Datos!$D$3:$HN$85,BECO_Datos!$A20,FALSE)+IFERROR(HLOOKUP(DH$6,BECO_Datos!$HP$3:$LT$85,BECO_Datos!$A20,FALSE),0))*DH$2</f>
        <v>0</v>
      </c>
      <c r="DI21" s="18">
        <f>(HLOOKUP(DI$6,BECO_Datos!$D$3:$HN$85,BECO_Datos!$A20,FALSE)+IFERROR(HLOOKUP(DI$6,BECO_Datos!$HP$3:$LT$85,BECO_Datos!$A20,FALSE),0))*DI$2</f>
        <v>0</v>
      </c>
      <c r="DJ21" s="18">
        <f>(HLOOKUP(DJ$6,BECO_Datos!$D$3:$HN$85,BECO_Datos!$A20,FALSE)+IFERROR(HLOOKUP(DJ$6,BECO_Datos!$HP$3:$LT$85,BECO_Datos!$A20,FALSE),0))*DJ$2</f>
        <v>0</v>
      </c>
      <c r="DK21" s="18">
        <f>(HLOOKUP(DK$6,BECO_Datos!$D$3:$HN$85,BECO_Datos!$A20,FALSE)+IFERROR(HLOOKUP(DK$6,BECO_Datos!$HP$3:$LT$85,BECO_Datos!$A20,FALSE),0))*DK$2</f>
        <v>0</v>
      </c>
      <c r="DL21" s="18">
        <f>(HLOOKUP(DL$6,BECO_Datos!$D$3:$HN$85,BECO_Datos!$A20,FALSE)+IFERROR(HLOOKUP(DL$6,BECO_Datos!$HP$3:$LT$85,BECO_Datos!$A20,FALSE),0))*DL$2</f>
        <v>0</v>
      </c>
      <c r="DM21" s="18">
        <f>(HLOOKUP(DM$6,BECO_Datos!$D$3:$HN$85,BECO_Datos!$A20,FALSE)+IFERROR(HLOOKUP(DM$6,BECO_Datos!$HP$3:$LT$85,BECO_Datos!$A20,FALSE),0))*DM$2</f>
        <v>0</v>
      </c>
      <c r="DN21" s="18">
        <f>(HLOOKUP(DN$6,BECO_Datos!$D$3:$HN$85,BECO_Datos!$A20,FALSE)+IFERROR(HLOOKUP(DN$6,BECO_Datos!$HP$3:$LT$85,BECO_Datos!$A20,FALSE),0))*DN$2</f>
        <v>0</v>
      </c>
      <c r="DO21" s="18">
        <f>(HLOOKUP(DO$6,BECO_Datos!$D$3:$HN$85,BECO_Datos!$A20,FALSE)+IFERROR(HLOOKUP(DO$6,BECO_Datos!$HP$3:$LT$85,BECO_Datos!$A20,FALSE),0))*DO$2</f>
        <v>0</v>
      </c>
      <c r="DP21" s="18">
        <f>(HLOOKUP(DP$6,BECO_Datos!$D$3:$HN$85,BECO_Datos!$A20,FALSE)+IFERROR(HLOOKUP(DP$6,BECO_Datos!$HP$3:$LT$85,BECO_Datos!$A20,FALSE),0))*DP$2</f>
        <v>0</v>
      </c>
      <c r="DQ21" s="18">
        <f>(HLOOKUP(DQ$6,BECO_Datos!$D$3:$HN$85,BECO_Datos!$A20,FALSE)+IFERROR(HLOOKUP(DQ$6,BECO_Datos!$HP$3:$LT$85,BECO_Datos!$A20,FALSE),0))*DQ$2</f>
        <v>0</v>
      </c>
      <c r="DS21" s="18" t="e">
        <f>(HLOOKUP(DS$6,BECO_Datos!$D$3:$HN$85,BECO_Datos!$A20,FALSE)+IFERROR(HLOOKUP(DS$6,BECO_Datos!$HP$3:$LT$85,BECO_Datos!$A20,FALSE),0))*DS$2</f>
        <v>#N/A</v>
      </c>
      <c r="DT21" s="18" t="e">
        <f>(HLOOKUP(DT$6,BECO_Datos!$D$3:$HN$85,BECO_Datos!$A20,FALSE)+IFERROR(HLOOKUP(DT$6,BECO_Datos!$HP$3:$LT$85,BECO_Datos!$A20,FALSE),0))*DT$2</f>
        <v>#N/A</v>
      </c>
      <c r="DU21" s="18" t="e">
        <f>(HLOOKUP(DU$6,BECO_Datos!$D$3:$HN$85,BECO_Datos!$A20,FALSE)+IFERROR(HLOOKUP(DU$6,BECO_Datos!$HP$3:$LT$85,BECO_Datos!$A20,FALSE),0))*DU$2</f>
        <v>#N/A</v>
      </c>
      <c r="DV21" s="18" t="e">
        <f>(HLOOKUP(DV$6,BECO_Datos!$D$3:$HN$85,BECO_Datos!$A20,FALSE)+IFERROR(HLOOKUP(DV$6,BECO_Datos!$HP$3:$LT$85,BECO_Datos!$A20,FALSE),0))*DV$2</f>
        <v>#N/A</v>
      </c>
      <c r="DW21" s="18" t="e">
        <f>(HLOOKUP(DW$6,BECO_Datos!$D$3:$HN$85,BECO_Datos!$A20,FALSE)+IFERROR(HLOOKUP(DW$6,BECO_Datos!$HP$3:$LT$85,BECO_Datos!$A20,FALSE),0))*DW$2</f>
        <v>#N/A</v>
      </c>
      <c r="DX21" s="18" t="e">
        <f>(HLOOKUP(DX$6,BECO_Datos!$D$3:$HN$85,BECO_Datos!$A20,FALSE)+IFERROR(HLOOKUP(DX$6,BECO_Datos!$HP$3:$LT$85,BECO_Datos!$A20,FALSE),0))*DX$2</f>
        <v>#N/A</v>
      </c>
      <c r="DY21" s="18">
        <f>(HLOOKUP(DY$6,BECO_Datos!$D$3:$HN$85,BECO_Datos!$A20,FALSE)+IFERROR(HLOOKUP(DY$6,BECO_Datos!$HP$3:$LT$85,BECO_Datos!$A20,FALSE),0))*DY$2</f>
        <v>0</v>
      </c>
      <c r="DZ21" s="18">
        <f>(HLOOKUP(DZ$6,BECO_Datos!$D$3:$HN$85,BECO_Datos!$A20,FALSE)+IFERROR(HLOOKUP(DZ$6,BECO_Datos!$HP$3:$LT$85,BECO_Datos!$A20,FALSE),0))*DZ$2</f>
        <v>0</v>
      </c>
      <c r="EA21" s="18">
        <f>(HLOOKUP(EA$6,BECO_Datos!$D$3:$HN$85,BECO_Datos!$A20,FALSE)+IFERROR(HLOOKUP(EA$6,BECO_Datos!$HP$3:$LT$85,BECO_Datos!$A20,FALSE),0))*EA$2</f>
        <v>0</v>
      </c>
      <c r="EB21" s="18">
        <f>(HLOOKUP(EB$6,BECO_Datos!$D$3:$HN$85,BECO_Datos!$A20,FALSE)+IFERROR(HLOOKUP(EB$6,BECO_Datos!$HP$3:$LT$85,BECO_Datos!$A20,FALSE),0))*EB$2</f>
        <v>0</v>
      </c>
      <c r="EC21" s="18">
        <f>(HLOOKUP(EC$6,BECO_Datos!$D$3:$HN$85,BECO_Datos!$A20,FALSE)+IFERROR(HLOOKUP(EC$6,BECO_Datos!$HP$3:$LT$85,BECO_Datos!$A20,FALSE),0))*EC$2</f>
        <v>0</v>
      </c>
      <c r="ED21" s="18">
        <f>(HLOOKUP(ED$6,BECO_Datos!$D$3:$HN$85,BECO_Datos!$A20,FALSE)+IFERROR(HLOOKUP(ED$6,BECO_Datos!$HP$3:$LT$85,BECO_Datos!$A20,FALSE),0))*ED$2</f>
        <v>0</v>
      </c>
      <c r="EE21" s="18">
        <f>(HLOOKUP(EE$6,BECO_Datos!$D$3:$HN$85,BECO_Datos!$A20,FALSE)+IFERROR(HLOOKUP(EE$6,BECO_Datos!$HP$3:$LT$85,BECO_Datos!$A20,FALSE),0))*EE$2</f>
        <v>0</v>
      </c>
      <c r="EF21" s="18">
        <f>(HLOOKUP(EF$6,BECO_Datos!$D$3:$HN$85,BECO_Datos!$A20,FALSE)+IFERROR(HLOOKUP(EF$6,BECO_Datos!$HP$3:$LT$85,BECO_Datos!$A20,FALSE),0))*EF$2</f>
        <v>0</v>
      </c>
      <c r="EG21" s="18">
        <f>(HLOOKUP(EG$6,BECO_Datos!$D$3:$HN$85,BECO_Datos!$A20,FALSE)+IFERROR(HLOOKUP(EG$6,BECO_Datos!$HP$3:$LT$85,BECO_Datos!$A20,FALSE),0))*EG$2</f>
        <v>0</v>
      </c>
      <c r="EH21" s="18">
        <f>(HLOOKUP(EH$6,BECO_Datos!$D$3:$HN$85,BECO_Datos!$A20,FALSE)+IFERROR(HLOOKUP(EH$6,BECO_Datos!$HP$3:$LT$85,BECO_Datos!$A20,FALSE),0))*EH$2</f>
        <v>0</v>
      </c>
      <c r="EJ21" s="18" t="e">
        <f>(HLOOKUP(EJ$6,BECO_Datos!$D$3:$HN$85,BECO_Datos!$A20,FALSE)+IFERROR(HLOOKUP(EJ$6,BECO_Datos!$HP$3:$LT$85,BECO_Datos!$A20,FALSE),0))*EJ$2</f>
        <v>#N/A</v>
      </c>
      <c r="EK21" s="18" t="e">
        <f>(HLOOKUP(EK$6,BECO_Datos!$D$3:$HN$85,BECO_Datos!$A20,FALSE)+IFERROR(HLOOKUP(EK$6,BECO_Datos!$HP$3:$LT$85,BECO_Datos!$A20,FALSE),0))*EK$2</f>
        <v>#N/A</v>
      </c>
      <c r="EL21" s="18" t="e">
        <f>(HLOOKUP(EL$6,BECO_Datos!$D$3:$HN$85,BECO_Datos!$A20,FALSE)+IFERROR(HLOOKUP(EL$6,BECO_Datos!$HP$3:$LT$85,BECO_Datos!$A20,FALSE),0))*EL$2</f>
        <v>#N/A</v>
      </c>
      <c r="EM21" s="18" t="e">
        <f>(HLOOKUP(EM$6,BECO_Datos!$D$3:$HN$85,BECO_Datos!$A20,FALSE)+IFERROR(HLOOKUP(EM$6,BECO_Datos!$HP$3:$LT$85,BECO_Datos!$A20,FALSE),0))*EM$2</f>
        <v>#N/A</v>
      </c>
      <c r="EN21" s="18" t="e">
        <f>(HLOOKUP(EN$6,BECO_Datos!$D$3:$HN$85,BECO_Datos!$A20,FALSE)+IFERROR(HLOOKUP(EN$6,BECO_Datos!$HP$3:$LT$85,BECO_Datos!$A20,FALSE),0))*EN$2</f>
        <v>#N/A</v>
      </c>
      <c r="EO21" s="18" t="e">
        <f>(HLOOKUP(EO$6,BECO_Datos!$D$3:$HN$85,BECO_Datos!$A20,FALSE)+IFERROR(HLOOKUP(EO$6,BECO_Datos!$HP$3:$LT$85,BECO_Datos!$A20,FALSE),0))*EO$2</f>
        <v>#N/A</v>
      </c>
      <c r="EP21" s="18">
        <f>(HLOOKUP(EP$6,BECO_Datos!$D$3:$HN$85,BECO_Datos!$A20,FALSE)+IFERROR(HLOOKUP(EP$6,BECO_Datos!$HP$3:$LT$85,BECO_Datos!$A20,FALSE),0))*EP$2</f>
        <v>0</v>
      </c>
      <c r="EQ21" s="18">
        <f>(HLOOKUP(EQ$6,BECO_Datos!$D$3:$HN$85,BECO_Datos!$A20,FALSE)+IFERROR(HLOOKUP(EQ$6,BECO_Datos!$HP$3:$LT$85,BECO_Datos!$A20,FALSE),0))*EQ$2</f>
        <v>0</v>
      </c>
      <c r="ER21" s="18">
        <f>(HLOOKUP(ER$6,BECO_Datos!$D$3:$HN$85,BECO_Datos!$A20,FALSE)+IFERROR(HLOOKUP(ER$6,BECO_Datos!$HP$3:$LT$85,BECO_Datos!$A20,FALSE),0))*ER$2</f>
        <v>0</v>
      </c>
      <c r="ES21" s="18">
        <f>(HLOOKUP(ES$6,BECO_Datos!$D$3:$HN$85,BECO_Datos!$A20,FALSE)+IFERROR(HLOOKUP(ES$6,BECO_Datos!$HP$3:$LT$85,BECO_Datos!$A20,FALSE),0))*ES$2</f>
        <v>0</v>
      </c>
      <c r="ET21" s="18">
        <f>(HLOOKUP(ET$6,BECO_Datos!$D$3:$HN$85,BECO_Datos!$A20,FALSE)+IFERROR(HLOOKUP(ET$6,BECO_Datos!$HP$3:$LT$85,BECO_Datos!$A20,FALSE),0))*ET$2</f>
        <v>0</v>
      </c>
      <c r="EU21" s="18">
        <f>(HLOOKUP(EU$6,BECO_Datos!$D$3:$HN$85,BECO_Datos!$A20,FALSE)+IFERROR(HLOOKUP(EU$6,BECO_Datos!$HP$3:$LT$85,BECO_Datos!$A20,FALSE),0))*EU$2</f>
        <v>0</v>
      </c>
      <c r="EV21" s="18">
        <f>(HLOOKUP(EV$6,BECO_Datos!$D$3:$HN$85,BECO_Datos!$A20,FALSE)+IFERROR(HLOOKUP(EV$6,BECO_Datos!$HP$3:$LT$85,BECO_Datos!$A20,FALSE),0))*EV$2</f>
        <v>0</v>
      </c>
      <c r="EW21" s="18">
        <f>(HLOOKUP(EW$6,BECO_Datos!$D$3:$HN$85,BECO_Datos!$A20,FALSE)+IFERROR(HLOOKUP(EW$6,BECO_Datos!$HP$3:$LT$85,BECO_Datos!$A20,FALSE),0))*EW$2</f>
        <v>0</v>
      </c>
      <c r="EX21" s="18">
        <f>(HLOOKUP(EX$6,BECO_Datos!$D$3:$HN$85,BECO_Datos!$A20,FALSE)+IFERROR(HLOOKUP(EX$6,BECO_Datos!$HP$3:$LT$85,BECO_Datos!$A20,FALSE),0))*EX$2</f>
        <v>0</v>
      </c>
      <c r="EY21" s="18">
        <f>(HLOOKUP(EY$6,BECO_Datos!$D$3:$HN$85,BECO_Datos!$A20,FALSE)+IFERROR(HLOOKUP(EY$6,BECO_Datos!$HP$3:$LT$85,BECO_Datos!$A20,FALSE),0))*EY$2</f>
        <v>0</v>
      </c>
      <c r="FA21" s="18" t="e">
        <f>(HLOOKUP(FA$6,BECO_Datos!$D$3:$HN$85,BECO_Datos!$A20,FALSE)+IFERROR(HLOOKUP(FA$6,BECO_Datos!$HP$3:$LT$85,BECO_Datos!$A20,FALSE),0))*FA$2</f>
        <v>#N/A</v>
      </c>
      <c r="FB21" s="18" t="e">
        <f>(HLOOKUP(FB$6,BECO_Datos!$D$3:$HN$85,BECO_Datos!$A20,FALSE)+IFERROR(HLOOKUP(FB$6,BECO_Datos!$HP$3:$LT$85,BECO_Datos!$A20,FALSE),0))*FB$2</f>
        <v>#N/A</v>
      </c>
      <c r="FC21" s="18" t="e">
        <f>(HLOOKUP(FC$6,BECO_Datos!$D$3:$HN$85,BECO_Datos!$A20,FALSE)+IFERROR(HLOOKUP(FC$6,BECO_Datos!$HP$3:$LT$85,BECO_Datos!$A20,FALSE),0))*FC$2</f>
        <v>#N/A</v>
      </c>
      <c r="FD21" s="18" t="e">
        <f>(HLOOKUP(FD$6,BECO_Datos!$D$3:$HN$85,BECO_Datos!$A20,FALSE)+IFERROR(HLOOKUP(FD$6,BECO_Datos!$HP$3:$LT$85,BECO_Datos!$A20,FALSE),0))*FD$2</f>
        <v>#N/A</v>
      </c>
      <c r="FE21" s="18" t="e">
        <f>(HLOOKUP(FE$6,BECO_Datos!$D$3:$HN$85,BECO_Datos!$A20,FALSE)+IFERROR(HLOOKUP(FE$6,BECO_Datos!$HP$3:$LT$85,BECO_Datos!$A20,FALSE),0))*FE$2</f>
        <v>#N/A</v>
      </c>
      <c r="FF21" s="18" t="e">
        <f>(HLOOKUP(FF$6,BECO_Datos!$D$3:$HN$85,BECO_Datos!$A20,FALSE)+IFERROR(HLOOKUP(FF$6,BECO_Datos!$HP$3:$LT$85,BECO_Datos!$A20,FALSE),0))*FF$2</f>
        <v>#N/A</v>
      </c>
      <c r="FG21" s="18">
        <f>(HLOOKUP(FG$6,BECO_Datos!$D$3:$HN$85,BECO_Datos!$A20,FALSE)+IFERROR(HLOOKUP(FG$6,BECO_Datos!$HP$3:$LT$85,BECO_Datos!$A20,FALSE),0))*FG$2</f>
        <v>0</v>
      </c>
      <c r="FH21" s="18">
        <f>(HLOOKUP(FH$6,BECO_Datos!$D$3:$HN$85,BECO_Datos!$A20,FALSE)+IFERROR(HLOOKUP(FH$6,BECO_Datos!$HP$3:$LT$85,BECO_Datos!$A20,FALSE),0))*FH$2</f>
        <v>0</v>
      </c>
      <c r="FI21" s="18">
        <f>(HLOOKUP(FI$6,BECO_Datos!$D$3:$HN$85,BECO_Datos!$A20,FALSE)+IFERROR(HLOOKUP(FI$6,BECO_Datos!$HP$3:$LT$85,BECO_Datos!$A20,FALSE),0))*FI$2</f>
        <v>0</v>
      </c>
      <c r="FJ21" s="18">
        <f>(HLOOKUP(FJ$6,BECO_Datos!$D$3:$HN$85,BECO_Datos!$A20,FALSE)+IFERROR(HLOOKUP(FJ$6,BECO_Datos!$HP$3:$LT$85,BECO_Datos!$A20,FALSE),0))*FJ$2</f>
        <v>0</v>
      </c>
      <c r="FK21" s="18">
        <f>(HLOOKUP(FK$6,BECO_Datos!$D$3:$HN$85,BECO_Datos!$A20,FALSE)+IFERROR(HLOOKUP(FK$6,BECO_Datos!$HP$3:$LT$85,BECO_Datos!$A20,FALSE),0))*FK$2</f>
        <v>0</v>
      </c>
      <c r="FL21" s="18">
        <f>(HLOOKUP(FL$6,BECO_Datos!$D$3:$HN$85,BECO_Datos!$A20,FALSE)+IFERROR(HLOOKUP(FL$6,BECO_Datos!$HP$3:$LT$85,BECO_Datos!$A20,FALSE),0))*FL$2</f>
        <v>0</v>
      </c>
      <c r="FM21" s="18">
        <f>(HLOOKUP(FM$6,BECO_Datos!$D$3:$HN$85,BECO_Datos!$A20,FALSE)+IFERROR(HLOOKUP(FM$6,BECO_Datos!$HP$3:$LT$85,BECO_Datos!$A20,FALSE),0))*FM$2</f>
        <v>0</v>
      </c>
      <c r="FN21" s="18">
        <f>(HLOOKUP(FN$6,BECO_Datos!$D$3:$HN$85,BECO_Datos!$A20,FALSE)+IFERROR(HLOOKUP(FN$6,BECO_Datos!$HP$3:$LT$85,BECO_Datos!$A20,FALSE),0))*FN$2</f>
        <v>0</v>
      </c>
      <c r="FO21" s="18">
        <f>(HLOOKUP(FO$6,BECO_Datos!$D$3:$HN$85,BECO_Datos!$A20,FALSE)+IFERROR(HLOOKUP(FO$6,BECO_Datos!$HP$3:$LT$85,BECO_Datos!$A20,FALSE),0))*FO$2</f>
        <v>0</v>
      </c>
      <c r="FP21" s="18">
        <f>(HLOOKUP(FP$6,BECO_Datos!$D$3:$HN$85,BECO_Datos!$A20,FALSE)+IFERROR(HLOOKUP(FP$6,BECO_Datos!$HP$3:$LT$85,BECO_Datos!$A20,FALSE),0))*FP$2</f>
        <v>0</v>
      </c>
      <c r="FR21" s="18" t="e">
        <f>(HLOOKUP(FR$6,BECO_Datos!$D$3:$HN$85,BECO_Datos!$A20,FALSE)+IFERROR(HLOOKUP(FR$6,BECO_Datos!$HP$3:$LT$85,BECO_Datos!$A20,FALSE),0))*FR$2</f>
        <v>#N/A</v>
      </c>
      <c r="FS21" s="18" t="e">
        <f>(HLOOKUP(FS$6,BECO_Datos!$D$3:$HN$85,BECO_Datos!$A20,FALSE)+IFERROR(HLOOKUP(FS$6,BECO_Datos!$HP$3:$LT$85,BECO_Datos!$A20,FALSE),0))*FS$2</f>
        <v>#N/A</v>
      </c>
      <c r="FT21" s="18" t="e">
        <f>(HLOOKUP(FT$6,BECO_Datos!$D$3:$HN$85,BECO_Datos!$A20,FALSE)+IFERROR(HLOOKUP(FT$6,BECO_Datos!$HP$3:$LT$85,BECO_Datos!$A20,FALSE),0))*FT$2</f>
        <v>#N/A</v>
      </c>
      <c r="FU21" s="18" t="e">
        <f>(HLOOKUP(FU$6,BECO_Datos!$D$3:$HN$85,BECO_Datos!$A20,FALSE)+IFERROR(HLOOKUP(FU$6,BECO_Datos!$HP$3:$LT$85,BECO_Datos!$A20,FALSE),0))*FU$2</f>
        <v>#N/A</v>
      </c>
      <c r="FV21" s="18" t="e">
        <f>(HLOOKUP(FV$6,BECO_Datos!$D$3:$HN$85,BECO_Datos!$A20,FALSE)+IFERROR(HLOOKUP(FV$6,BECO_Datos!$HP$3:$LT$85,BECO_Datos!$A20,FALSE),0))*FV$2</f>
        <v>#N/A</v>
      </c>
      <c r="FW21" s="18" t="e">
        <f>(HLOOKUP(FW$6,BECO_Datos!$D$3:$HN$85,BECO_Datos!$A20,FALSE)+IFERROR(HLOOKUP(FW$6,BECO_Datos!$HP$3:$LT$85,BECO_Datos!$A20,FALSE),0))*FW$2</f>
        <v>#N/A</v>
      </c>
      <c r="FX21" s="18">
        <f>(HLOOKUP(FX$6,BECO_Datos!$D$3:$HN$85,BECO_Datos!$A20,FALSE)+IFERROR(HLOOKUP(FX$6,BECO_Datos!$HP$3:$LT$85,BECO_Datos!$A20,FALSE),0))*FX$2</f>
        <v>80.544395069067079</v>
      </c>
      <c r="FY21" s="18">
        <f>(HLOOKUP(FY$6,BECO_Datos!$D$3:$HN$85,BECO_Datos!$A20,FALSE)+IFERROR(HLOOKUP(FY$6,BECO_Datos!$HP$3:$LT$85,BECO_Datos!$A20,FALSE),0))*FY$2</f>
        <v>11.432172037396104</v>
      </c>
      <c r="FZ21" s="18">
        <f>(HLOOKUP(FZ$6,BECO_Datos!$D$3:$HN$85,BECO_Datos!$A20,FALSE)+IFERROR(HLOOKUP(FZ$6,BECO_Datos!$HP$3:$LT$85,BECO_Datos!$A20,FALSE),0))*FZ$2</f>
        <v>41.410739969547151</v>
      </c>
      <c r="GA21" s="18">
        <f>(HLOOKUP(GA$6,BECO_Datos!$D$3:$HN$85,BECO_Datos!$A20,FALSE)+IFERROR(HLOOKUP(GA$6,BECO_Datos!$HP$3:$LT$85,BECO_Datos!$A20,FALSE),0))*GA$2</f>
        <v>33.393708166623675</v>
      </c>
      <c r="GB21" s="18">
        <f>(HLOOKUP(GB$6,BECO_Datos!$D$3:$HN$85,BECO_Datos!$A20,FALSE)+IFERROR(HLOOKUP(GB$6,BECO_Datos!$HP$3:$LT$85,BECO_Datos!$A20,FALSE),0))*GB$2</f>
        <v>14.775385969554316</v>
      </c>
      <c r="GC21" s="18">
        <f>(HLOOKUP(GC$6,BECO_Datos!$D$3:$HN$85,BECO_Datos!$A20,FALSE)+IFERROR(HLOOKUP(GC$6,BECO_Datos!$HP$3:$LT$85,BECO_Datos!$A20,FALSE),0))*GC$2</f>
        <v>19.147665334300658</v>
      </c>
      <c r="GD21" s="18">
        <f>(HLOOKUP(GD$6,BECO_Datos!$D$3:$HN$85,BECO_Datos!$A20,FALSE)+IFERROR(HLOOKUP(GD$6,BECO_Datos!$HP$3:$LT$85,BECO_Datos!$A20,FALSE),0))*GD$2</f>
        <v>20.142908349548584</v>
      </c>
      <c r="GE21" s="18">
        <f>(HLOOKUP(GE$6,BECO_Datos!$D$3:$HN$85,BECO_Datos!$A20,FALSE)+IFERROR(HLOOKUP(GE$6,BECO_Datos!$HP$3:$LT$85,BECO_Datos!$A20,FALSE),0))*GE$2</f>
        <v>26.54419457940671</v>
      </c>
      <c r="GF21" s="18">
        <f>(HLOOKUP(GF$6,BECO_Datos!$D$3:$HN$85,BECO_Datos!$A20,FALSE)+IFERROR(HLOOKUP(GF$6,BECO_Datos!$HP$3:$LT$85,BECO_Datos!$A20,FALSE),0))*GF$2</f>
        <v>19.767945164997137</v>
      </c>
      <c r="GG21" s="18">
        <f>(HLOOKUP(GG$6,BECO_Datos!$D$3:$HN$85,BECO_Datos!$A20,FALSE)+IFERROR(HLOOKUP(GG$6,BECO_Datos!$HP$3:$LT$85,BECO_Datos!$A20,FALSE),0))*GG$2</f>
        <v>20.668865703811566</v>
      </c>
      <c r="GI21" s="18" t="e">
        <f>(HLOOKUP(GI$6,BECO_Datos!$D$3:$HN$85,BECO_Datos!$A20,FALSE)+IFERROR(HLOOKUP(GI$6,BECO_Datos!$HP$3:$LT$85,BECO_Datos!$A20,FALSE),0))*GI$2</f>
        <v>#N/A</v>
      </c>
      <c r="GJ21" s="18" t="e">
        <f>(HLOOKUP(GJ$6,BECO_Datos!$D$3:$HN$85,BECO_Datos!$A20,FALSE)+IFERROR(HLOOKUP(GJ$6,BECO_Datos!$HP$3:$LT$85,BECO_Datos!$A20,FALSE),0))*GJ$2</f>
        <v>#N/A</v>
      </c>
      <c r="GK21" s="18" t="e">
        <f>(HLOOKUP(GK$6,BECO_Datos!$D$3:$HN$85,BECO_Datos!$A20,FALSE)+IFERROR(HLOOKUP(GK$6,BECO_Datos!$HP$3:$LT$85,BECO_Datos!$A20,FALSE),0))*GK$2</f>
        <v>#N/A</v>
      </c>
      <c r="GL21" s="18" t="e">
        <f>(HLOOKUP(GL$6,BECO_Datos!$D$3:$HN$85,BECO_Datos!$A20,FALSE)+IFERROR(HLOOKUP(GL$6,BECO_Datos!$HP$3:$LT$85,BECO_Datos!$A20,FALSE),0))*GL$2</f>
        <v>#N/A</v>
      </c>
      <c r="GM21" s="18" t="e">
        <f>(HLOOKUP(GM$6,BECO_Datos!$D$3:$HN$85,BECO_Datos!$A20,FALSE)+IFERROR(HLOOKUP(GM$6,BECO_Datos!$HP$3:$LT$85,BECO_Datos!$A20,FALSE),0))*GM$2</f>
        <v>#N/A</v>
      </c>
      <c r="GN21" s="18" t="e">
        <f>(HLOOKUP(GN$6,BECO_Datos!$D$3:$HN$85,BECO_Datos!$A20,FALSE)+IFERROR(HLOOKUP(GN$6,BECO_Datos!$HP$3:$LT$85,BECO_Datos!$A20,FALSE),0))*GN$2</f>
        <v>#N/A</v>
      </c>
      <c r="GO21" s="18">
        <f>(HLOOKUP(GO$6,BECO_Datos!$D$3:$HN$85,BECO_Datos!$A20,FALSE)+IFERROR(HLOOKUP(GO$6,BECO_Datos!$HP$3:$LT$85,BECO_Datos!$A20,FALSE),0))*GO$2</f>
        <v>0</v>
      </c>
      <c r="GP21" s="18">
        <f>(HLOOKUP(GP$6,BECO_Datos!$D$3:$HN$85,BECO_Datos!$A20,FALSE)+IFERROR(HLOOKUP(GP$6,BECO_Datos!$HP$3:$LT$85,BECO_Datos!$A20,FALSE),0))*GP$2</f>
        <v>0</v>
      </c>
      <c r="GQ21" s="18">
        <f>(HLOOKUP(GQ$6,BECO_Datos!$D$3:$HN$85,BECO_Datos!$A20,FALSE)+IFERROR(HLOOKUP(GQ$6,BECO_Datos!$HP$3:$LT$85,BECO_Datos!$A20,FALSE),0))*GQ$2</f>
        <v>0</v>
      </c>
      <c r="GR21" s="18">
        <f>(HLOOKUP(GR$6,BECO_Datos!$D$3:$HN$85,BECO_Datos!$A20,FALSE)+IFERROR(HLOOKUP(GR$6,BECO_Datos!$HP$3:$LT$85,BECO_Datos!$A20,FALSE),0))*GR$2</f>
        <v>0</v>
      </c>
      <c r="GS21" s="18">
        <f>(HLOOKUP(GS$6,BECO_Datos!$D$3:$HN$85,BECO_Datos!$A20,FALSE)+IFERROR(HLOOKUP(GS$6,BECO_Datos!$HP$3:$LT$85,BECO_Datos!$A20,FALSE),0))*GS$2</f>
        <v>0</v>
      </c>
      <c r="GT21" s="18">
        <f>(HLOOKUP(GT$6,BECO_Datos!$D$3:$HN$85,BECO_Datos!$A20,FALSE)+IFERROR(HLOOKUP(GT$6,BECO_Datos!$HP$3:$LT$85,BECO_Datos!$A20,FALSE),0))*GT$2</f>
        <v>0</v>
      </c>
      <c r="GU21" s="18">
        <f>(HLOOKUP(GU$6,BECO_Datos!$D$3:$HN$85,BECO_Datos!$A20,FALSE)+IFERROR(HLOOKUP(GU$6,BECO_Datos!$HP$3:$LT$85,BECO_Datos!$A20,FALSE),0))*GU$2</f>
        <v>0</v>
      </c>
      <c r="GV21" s="18">
        <f>(HLOOKUP(GV$6,BECO_Datos!$D$3:$HN$85,BECO_Datos!$A20,FALSE)+IFERROR(HLOOKUP(GV$6,BECO_Datos!$HP$3:$LT$85,BECO_Datos!$A20,FALSE),0))*GV$2</f>
        <v>0</v>
      </c>
      <c r="GW21" s="18">
        <f>(HLOOKUP(GW$6,BECO_Datos!$D$3:$HN$85,BECO_Datos!$A20,FALSE)+IFERROR(HLOOKUP(GW$6,BECO_Datos!$HP$3:$LT$85,BECO_Datos!$A20,FALSE),0))*GW$2</f>
        <v>0</v>
      </c>
      <c r="GX21" s="18">
        <f>(HLOOKUP(GX$6,BECO_Datos!$D$3:$HN$85,BECO_Datos!$A20,FALSE)+IFERROR(HLOOKUP(GX$6,BECO_Datos!$HP$3:$LT$85,BECO_Datos!$A20,FALSE),0))*GX$2</f>
        <v>0</v>
      </c>
      <c r="GZ21" s="18" t="e">
        <f>(HLOOKUP(GZ$6,BECO_Datos!$D$3:$HN$85,BECO_Datos!$A20,FALSE)+IFERROR(HLOOKUP(GZ$6,BECO_Datos!$HP$3:$LT$85,BECO_Datos!$A20,FALSE),0))*GZ$2</f>
        <v>#N/A</v>
      </c>
      <c r="HA21" s="18" t="e">
        <f>(HLOOKUP(HA$6,BECO_Datos!$D$3:$HN$85,BECO_Datos!$A20,FALSE)+IFERROR(HLOOKUP(HA$6,BECO_Datos!$HP$3:$LT$85,BECO_Datos!$A20,FALSE),0))*HA$2</f>
        <v>#N/A</v>
      </c>
      <c r="HB21" s="18" t="e">
        <f>(HLOOKUP(HB$6,BECO_Datos!$D$3:$HN$85,BECO_Datos!$A20,FALSE)+IFERROR(HLOOKUP(HB$6,BECO_Datos!$HP$3:$LT$85,BECO_Datos!$A20,FALSE),0))*HB$2</f>
        <v>#N/A</v>
      </c>
      <c r="HC21" s="18" t="e">
        <f>(HLOOKUP(HC$6,BECO_Datos!$D$3:$HN$85,BECO_Datos!$A20,FALSE)+IFERROR(HLOOKUP(HC$6,BECO_Datos!$HP$3:$LT$85,BECO_Datos!$A20,FALSE),0))*HC$2</f>
        <v>#N/A</v>
      </c>
      <c r="HD21" s="18" t="e">
        <f>(HLOOKUP(HD$6,BECO_Datos!$D$3:$HN$85,BECO_Datos!$A20,FALSE)+IFERROR(HLOOKUP(HD$6,BECO_Datos!$HP$3:$LT$85,BECO_Datos!$A20,FALSE),0))*HD$2</f>
        <v>#N/A</v>
      </c>
      <c r="HE21" s="18" t="e">
        <f>(HLOOKUP(HE$6,BECO_Datos!$D$3:$HN$85,BECO_Datos!$A20,FALSE)+IFERROR(HLOOKUP(HE$6,BECO_Datos!$HP$3:$LT$85,BECO_Datos!$A20,FALSE),0))*HE$2</f>
        <v>#N/A</v>
      </c>
      <c r="HF21" s="18">
        <f>(HLOOKUP(HF$6,BECO_Datos!$D$3:$HN$85,BECO_Datos!$A20,FALSE)+IFERROR(HLOOKUP(HF$6,BECO_Datos!$HP$3:$LT$85,BECO_Datos!$A20,FALSE),0))*HF$2</f>
        <v>0</v>
      </c>
      <c r="HG21" s="18">
        <f>(HLOOKUP(HG$6,BECO_Datos!$D$3:$HN$85,BECO_Datos!$A20,FALSE)+IFERROR(HLOOKUP(HG$6,BECO_Datos!$HP$3:$LT$85,BECO_Datos!$A20,FALSE),0))*HG$2</f>
        <v>0</v>
      </c>
      <c r="HH21" s="18">
        <f>(HLOOKUP(HH$6,BECO_Datos!$D$3:$HN$85,BECO_Datos!$A20,FALSE)+IFERROR(HLOOKUP(HH$6,BECO_Datos!$HP$3:$LT$85,BECO_Datos!$A20,FALSE),0))*HH$2</f>
        <v>0</v>
      </c>
      <c r="HI21" s="18">
        <f>(HLOOKUP(HI$6,BECO_Datos!$D$3:$HN$85,BECO_Datos!$A20,FALSE)+IFERROR(HLOOKUP(HI$6,BECO_Datos!$HP$3:$LT$85,BECO_Datos!$A20,FALSE),0))*HI$2</f>
        <v>0</v>
      </c>
      <c r="HJ21" s="18">
        <f>(HLOOKUP(HJ$6,BECO_Datos!$D$3:$HN$85,BECO_Datos!$A20,FALSE)+IFERROR(HLOOKUP(HJ$6,BECO_Datos!$HP$3:$LT$85,BECO_Datos!$A20,FALSE),0))*HJ$2</f>
        <v>0</v>
      </c>
      <c r="HK21" s="18">
        <f>(HLOOKUP(HK$6,BECO_Datos!$D$3:$HN$85,BECO_Datos!$A20,FALSE)+IFERROR(HLOOKUP(HK$6,BECO_Datos!$HP$3:$LT$85,BECO_Datos!$A20,FALSE),0))*HK$2</f>
        <v>0</v>
      </c>
      <c r="HL21" s="18">
        <f>(HLOOKUP(HL$6,BECO_Datos!$D$3:$HN$85,BECO_Datos!$A20,FALSE)+IFERROR(HLOOKUP(HL$6,BECO_Datos!$HP$3:$LT$85,BECO_Datos!$A20,FALSE),0))*HL$2</f>
        <v>0</v>
      </c>
      <c r="HM21" s="18">
        <f>(HLOOKUP(HM$6,BECO_Datos!$D$3:$HN$85,BECO_Datos!$A20,FALSE)+IFERROR(HLOOKUP(HM$6,BECO_Datos!$HP$3:$LT$85,BECO_Datos!$A20,FALSE),0))*HM$2</f>
        <v>0</v>
      </c>
      <c r="HN21" s="18">
        <f>(HLOOKUP(HN$6,BECO_Datos!$D$3:$HN$85,BECO_Datos!$A20,FALSE)+IFERROR(HLOOKUP(HN$6,BECO_Datos!$HP$3:$LT$85,BECO_Datos!$A20,FALSE),0))*HN$2</f>
        <v>0</v>
      </c>
      <c r="HO21" s="18">
        <f>(HLOOKUP(HO$6,BECO_Datos!$D$3:$HN$85,BECO_Datos!$A20,FALSE)+IFERROR(HLOOKUP(HO$6,BECO_Datos!$HP$3:$LT$85,BECO_Datos!$A20,FALSE),0))*HO$2</f>
        <v>0</v>
      </c>
      <c r="HQ21" s="18" t="e">
        <f>(HLOOKUP(HQ$6,BECO_Datos!$D$3:$HN$85,BECO_Datos!$A20,FALSE)+IFERROR(HLOOKUP(HQ$6,BECO_Datos!$HP$3:$LT$85,BECO_Datos!$A20,FALSE),0))*HQ$2</f>
        <v>#N/A</v>
      </c>
      <c r="HR21" s="18" t="e">
        <f>(HLOOKUP(HR$6,BECO_Datos!$D$3:$HN$85,BECO_Datos!$A20,FALSE)+IFERROR(HLOOKUP(HR$6,BECO_Datos!$HP$3:$LT$85,BECO_Datos!$A20,FALSE),0))*HR$2</f>
        <v>#N/A</v>
      </c>
      <c r="HS21" s="18" t="e">
        <f>(HLOOKUP(HS$6,BECO_Datos!$D$3:$HN$85,BECO_Datos!$A20,FALSE)+IFERROR(HLOOKUP(HS$6,BECO_Datos!$HP$3:$LT$85,BECO_Datos!$A20,FALSE),0))*HS$2</f>
        <v>#N/A</v>
      </c>
      <c r="HT21" s="18" t="e">
        <f>(HLOOKUP(HT$6,BECO_Datos!$D$3:$HN$85,BECO_Datos!$A20,FALSE)+IFERROR(HLOOKUP(HT$6,BECO_Datos!$HP$3:$LT$85,BECO_Datos!$A20,FALSE),0))*HT$2</f>
        <v>#N/A</v>
      </c>
      <c r="HU21" s="18" t="e">
        <f>(HLOOKUP(HU$6,BECO_Datos!$D$3:$HN$85,BECO_Datos!$A20,FALSE)+IFERROR(HLOOKUP(HU$6,BECO_Datos!$HP$3:$LT$85,BECO_Datos!$A20,FALSE),0))*HU$2</f>
        <v>#N/A</v>
      </c>
      <c r="HV21" s="18" t="e">
        <f>(HLOOKUP(HV$6,BECO_Datos!$D$3:$HN$85,BECO_Datos!$A20,FALSE)+IFERROR(HLOOKUP(HV$6,BECO_Datos!$HP$3:$LT$85,BECO_Datos!$A20,FALSE),0))*HV$2</f>
        <v>#N/A</v>
      </c>
      <c r="HW21" s="18">
        <f>(HLOOKUP(HW$6,BECO_Datos!$D$3:$HN$85,BECO_Datos!$A20,FALSE)+IFERROR(HLOOKUP(HW$6,BECO_Datos!$HP$3:$LT$85,BECO_Datos!$A20,FALSE),0))*HW$2</f>
        <v>0</v>
      </c>
      <c r="HX21" s="18">
        <f>(HLOOKUP(HX$6,BECO_Datos!$D$3:$HN$85,BECO_Datos!$A20,FALSE)+IFERROR(HLOOKUP(HX$6,BECO_Datos!$HP$3:$LT$85,BECO_Datos!$A20,FALSE),0))*HX$2</f>
        <v>0</v>
      </c>
      <c r="HY21" s="18">
        <f>(HLOOKUP(HY$6,BECO_Datos!$D$3:$HN$85,BECO_Datos!$A20,FALSE)+IFERROR(HLOOKUP(HY$6,BECO_Datos!$HP$3:$LT$85,BECO_Datos!$A20,FALSE),0))*HY$2</f>
        <v>0</v>
      </c>
      <c r="HZ21" s="18">
        <f>(HLOOKUP(HZ$6,BECO_Datos!$D$3:$HN$85,BECO_Datos!$A20,FALSE)+IFERROR(HLOOKUP(HZ$6,BECO_Datos!$HP$3:$LT$85,BECO_Datos!$A20,FALSE),0))*HZ$2</f>
        <v>0</v>
      </c>
      <c r="IA21" s="18">
        <f>(HLOOKUP(IA$6,BECO_Datos!$D$3:$HN$85,BECO_Datos!$A20,FALSE)+IFERROR(HLOOKUP(IA$6,BECO_Datos!$HP$3:$LT$85,BECO_Datos!$A20,FALSE),0))*IA$2</f>
        <v>0</v>
      </c>
      <c r="IB21" s="18">
        <f>(HLOOKUP(IB$6,BECO_Datos!$D$3:$HN$85,BECO_Datos!$A20,FALSE)+IFERROR(HLOOKUP(IB$6,BECO_Datos!$HP$3:$LT$85,BECO_Datos!$A20,FALSE),0))*IB$2</f>
        <v>0</v>
      </c>
      <c r="IC21" s="18">
        <f>(HLOOKUP(IC$6,BECO_Datos!$D$3:$HN$85,BECO_Datos!$A20,FALSE)+IFERROR(HLOOKUP(IC$6,BECO_Datos!$HP$3:$LT$85,BECO_Datos!$A20,FALSE),0))*IC$2</f>
        <v>0</v>
      </c>
      <c r="ID21" s="18">
        <f>(HLOOKUP(ID$6,BECO_Datos!$D$3:$HN$85,BECO_Datos!$A20,FALSE)+IFERROR(HLOOKUP(ID$6,BECO_Datos!$HP$3:$LT$85,BECO_Datos!$A20,FALSE),0))*ID$2</f>
        <v>0</v>
      </c>
      <c r="IE21" s="18">
        <f>(HLOOKUP(IE$6,BECO_Datos!$D$3:$HN$85,BECO_Datos!$A20,FALSE)+IFERROR(HLOOKUP(IE$6,BECO_Datos!$HP$3:$LT$85,BECO_Datos!$A20,FALSE),0))*IE$2</f>
        <v>0</v>
      </c>
      <c r="IF21" s="18">
        <f>(HLOOKUP(IF$6,BECO_Datos!$D$3:$HN$85,BECO_Datos!$A20,FALSE)+IFERROR(HLOOKUP(IF$6,BECO_Datos!$HP$3:$LT$85,BECO_Datos!$A20,FALSE),0))*IF$2</f>
        <v>0</v>
      </c>
      <c r="IH21" s="18" t="e">
        <f>(HLOOKUP(IH$6,BECO_Datos!$D$3:$HN$85,BECO_Datos!$A20,FALSE)+IFERROR(HLOOKUP(IH$6,BECO_Datos!$HP$3:$LT$85,BECO_Datos!$A20,FALSE),0))*IH$2</f>
        <v>#N/A</v>
      </c>
      <c r="II21" s="18" t="e">
        <f>(HLOOKUP(II$6,BECO_Datos!$D$3:$HN$85,BECO_Datos!$A20,FALSE)+IFERROR(HLOOKUP(II$6,BECO_Datos!$HP$3:$LT$85,BECO_Datos!$A20,FALSE),0))*II$2</f>
        <v>#N/A</v>
      </c>
      <c r="IJ21" s="18" t="e">
        <f>(HLOOKUP(IJ$6,BECO_Datos!$D$3:$HN$85,BECO_Datos!$A20,FALSE)+IFERROR(HLOOKUP(IJ$6,BECO_Datos!$HP$3:$LT$85,BECO_Datos!$A20,FALSE),0))*IJ$2</f>
        <v>#N/A</v>
      </c>
      <c r="IK21" s="18" t="e">
        <f>(HLOOKUP(IK$6,BECO_Datos!$D$3:$HN$85,BECO_Datos!$A20,FALSE)+IFERROR(HLOOKUP(IK$6,BECO_Datos!$HP$3:$LT$85,BECO_Datos!$A20,FALSE),0))*IK$2</f>
        <v>#N/A</v>
      </c>
      <c r="IL21" s="18" t="e">
        <f>(HLOOKUP(IL$6,BECO_Datos!$D$3:$HN$85,BECO_Datos!$A20,FALSE)+IFERROR(HLOOKUP(IL$6,BECO_Datos!$HP$3:$LT$85,BECO_Datos!$A20,FALSE),0))*IL$2</f>
        <v>#N/A</v>
      </c>
      <c r="IM21" s="18" t="e">
        <f>(HLOOKUP(IM$6,BECO_Datos!$D$3:$HN$85,BECO_Datos!$A20,FALSE)+IFERROR(HLOOKUP(IM$6,BECO_Datos!$HP$3:$LT$85,BECO_Datos!$A20,FALSE),0))*IM$2</f>
        <v>#N/A</v>
      </c>
      <c r="IN21" s="18">
        <f>(HLOOKUP(IN$6,BECO_Datos!$D$3:$HN$85,BECO_Datos!$A20,FALSE)+IFERROR(HLOOKUP(IN$6,BECO_Datos!$HP$3:$LT$85,BECO_Datos!$A20,FALSE),0))*IN$2</f>
        <v>0</v>
      </c>
      <c r="IO21" s="18">
        <f>(HLOOKUP(IO$6,BECO_Datos!$D$3:$HN$85,BECO_Datos!$A20,FALSE)+IFERROR(HLOOKUP(IO$6,BECO_Datos!$HP$3:$LT$85,BECO_Datos!$A20,FALSE),0))*IO$2</f>
        <v>0</v>
      </c>
      <c r="IP21" s="18">
        <f>(HLOOKUP(IP$6,BECO_Datos!$D$3:$HN$85,BECO_Datos!$A20,FALSE)+IFERROR(HLOOKUP(IP$6,BECO_Datos!$HP$3:$LT$85,BECO_Datos!$A20,FALSE),0))*IP$2</f>
        <v>0</v>
      </c>
      <c r="IQ21" s="18">
        <f>(HLOOKUP(IQ$6,BECO_Datos!$D$3:$HN$85,BECO_Datos!$A20,FALSE)+IFERROR(HLOOKUP(IQ$6,BECO_Datos!$HP$3:$LT$85,BECO_Datos!$A20,FALSE),0))*IQ$2</f>
        <v>0</v>
      </c>
      <c r="IR21" s="18">
        <f>(HLOOKUP(IR$6,BECO_Datos!$D$3:$HN$85,BECO_Datos!$A20,FALSE)+IFERROR(HLOOKUP(IR$6,BECO_Datos!$HP$3:$LT$85,BECO_Datos!$A20,FALSE),0))*IR$2</f>
        <v>0</v>
      </c>
      <c r="IS21" s="18">
        <f>(HLOOKUP(IS$6,BECO_Datos!$D$3:$HN$85,BECO_Datos!$A20,FALSE)+IFERROR(HLOOKUP(IS$6,BECO_Datos!$HP$3:$LT$85,BECO_Datos!$A20,FALSE),0))*IS$2</f>
        <v>0</v>
      </c>
      <c r="IT21" s="18">
        <f>(HLOOKUP(IT$6,BECO_Datos!$D$3:$HN$85,BECO_Datos!$A20,FALSE)+IFERROR(HLOOKUP(IT$6,BECO_Datos!$HP$3:$LT$85,BECO_Datos!$A20,FALSE),0))*IT$2</f>
        <v>0</v>
      </c>
      <c r="IU21" s="18">
        <f>(HLOOKUP(IU$6,BECO_Datos!$D$3:$HN$85,BECO_Datos!$A20,FALSE)+IFERROR(HLOOKUP(IU$6,BECO_Datos!$HP$3:$LT$85,BECO_Datos!$A20,FALSE),0))*IU$2</f>
        <v>0</v>
      </c>
      <c r="IV21" s="18">
        <f>(HLOOKUP(IV$6,BECO_Datos!$D$3:$HN$85,BECO_Datos!$A20,FALSE)+IFERROR(HLOOKUP(IV$6,BECO_Datos!$HP$3:$LT$85,BECO_Datos!$A20,FALSE),0))*IV$2</f>
        <v>0</v>
      </c>
      <c r="IW21" s="18">
        <f>(HLOOKUP(IW$6,BECO_Datos!$D$3:$HN$85,BECO_Datos!$A20,FALSE)+IFERROR(HLOOKUP(IW$6,BECO_Datos!$HP$3:$LT$85,BECO_Datos!$A20,FALSE),0))*IW$2</f>
        <v>0</v>
      </c>
      <c r="IY21" s="18" t="e">
        <f>(HLOOKUP(IY$6,BECO_Datos!$D$3:$HN$85,BECO_Datos!$A20,FALSE)+IFERROR(HLOOKUP(IY$6,BECO_Datos!$HP$3:$LT$85,BECO_Datos!$A20,FALSE),0))*IY$2</f>
        <v>#N/A</v>
      </c>
      <c r="IZ21" s="18" t="e">
        <f>(HLOOKUP(IZ$6,BECO_Datos!$D$3:$HN$85,BECO_Datos!$A20,FALSE)+IFERROR(HLOOKUP(IZ$6,BECO_Datos!$HP$3:$LT$85,BECO_Datos!$A20,FALSE),0))*IZ$2</f>
        <v>#N/A</v>
      </c>
      <c r="JA21" s="18" t="e">
        <f>(HLOOKUP(JA$6,BECO_Datos!$D$3:$HN$85,BECO_Datos!$A20,FALSE)+IFERROR(HLOOKUP(JA$6,BECO_Datos!$HP$3:$LT$85,BECO_Datos!$A20,FALSE),0))*JA$2</f>
        <v>#N/A</v>
      </c>
      <c r="JB21" s="18" t="e">
        <f>(HLOOKUP(JB$6,BECO_Datos!$D$3:$HN$85,BECO_Datos!$A20,FALSE)+IFERROR(HLOOKUP(JB$6,BECO_Datos!$HP$3:$LT$85,BECO_Datos!$A20,FALSE),0))*JB$2</f>
        <v>#N/A</v>
      </c>
      <c r="JC21" s="18" t="e">
        <f>(HLOOKUP(JC$6,BECO_Datos!$D$3:$HN$85,BECO_Datos!$A20,FALSE)+IFERROR(HLOOKUP(JC$6,BECO_Datos!$HP$3:$LT$85,BECO_Datos!$A20,FALSE),0))*JC$2</f>
        <v>#N/A</v>
      </c>
      <c r="JD21" s="18" t="e">
        <f>(HLOOKUP(JD$6,BECO_Datos!$D$3:$HN$85,BECO_Datos!$A20,FALSE)+IFERROR(HLOOKUP(JD$6,BECO_Datos!$HP$3:$LT$85,BECO_Datos!$A20,FALSE),0))*JD$2</f>
        <v>#N/A</v>
      </c>
      <c r="JE21" s="18">
        <f>(HLOOKUP(JE$6,BECO_Datos!$D$3:$HN$85,BECO_Datos!$A20,FALSE)+IFERROR(HLOOKUP(JE$6,BECO_Datos!$HP$3:$LT$85,BECO_Datos!$A20,FALSE),0))*JE$2</f>
        <v>0</v>
      </c>
      <c r="JF21" s="18">
        <f>(HLOOKUP(JF$6,BECO_Datos!$D$3:$HN$85,BECO_Datos!$A20,FALSE)+IFERROR(HLOOKUP(JF$6,BECO_Datos!$HP$3:$LT$85,BECO_Datos!$A20,FALSE),0))*JF$2</f>
        <v>0</v>
      </c>
      <c r="JG21" s="18">
        <f>(HLOOKUP(JG$6,BECO_Datos!$D$3:$HN$85,BECO_Datos!$A20,FALSE)+IFERROR(HLOOKUP(JG$6,BECO_Datos!$HP$3:$LT$85,BECO_Datos!$A20,FALSE),0))*JG$2</f>
        <v>0</v>
      </c>
      <c r="JH21" s="18">
        <f>(HLOOKUP(JH$6,BECO_Datos!$D$3:$HN$85,BECO_Datos!$A20,FALSE)+IFERROR(HLOOKUP(JH$6,BECO_Datos!$HP$3:$LT$85,BECO_Datos!$A20,FALSE),0))*JH$2</f>
        <v>0</v>
      </c>
      <c r="JI21" s="18">
        <f>(HLOOKUP(JI$6,BECO_Datos!$D$3:$HN$85,BECO_Datos!$A20,FALSE)+IFERROR(HLOOKUP(JI$6,BECO_Datos!$HP$3:$LT$85,BECO_Datos!$A20,FALSE),0))*JI$2</f>
        <v>0</v>
      </c>
      <c r="JJ21" s="18">
        <f>(HLOOKUP(JJ$6,BECO_Datos!$D$3:$HN$85,BECO_Datos!$A20,FALSE)+IFERROR(HLOOKUP(JJ$6,BECO_Datos!$HP$3:$LT$85,BECO_Datos!$A20,FALSE),0))*JJ$2</f>
        <v>0</v>
      </c>
      <c r="JK21" s="18">
        <f>(HLOOKUP(JK$6,BECO_Datos!$D$3:$HN$85,BECO_Datos!$A20,FALSE)+IFERROR(HLOOKUP(JK$6,BECO_Datos!$HP$3:$LT$85,BECO_Datos!$A20,FALSE),0))*JK$2</f>
        <v>0</v>
      </c>
      <c r="JL21" s="18">
        <f>(HLOOKUP(JL$6,BECO_Datos!$D$3:$HN$85,BECO_Datos!$A20,FALSE)+IFERROR(HLOOKUP(JL$6,BECO_Datos!$HP$3:$LT$85,BECO_Datos!$A20,FALSE),0))*JL$2</f>
        <v>0</v>
      </c>
      <c r="JM21" s="18">
        <f>(HLOOKUP(JM$6,BECO_Datos!$D$3:$HN$85,BECO_Datos!$A20,FALSE)+IFERROR(HLOOKUP(JM$6,BECO_Datos!$HP$3:$LT$85,BECO_Datos!$A20,FALSE),0))*JM$2</f>
        <v>0</v>
      </c>
      <c r="JN21" s="18">
        <f>(HLOOKUP(JN$6,BECO_Datos!$D$3:$HN$85,BECO_Datos!$A20,FALSE)+IFERROR(HLOOKUP(JN$6,BECO_Datos!$HP$3:$LT$85,BECO_Datos!$A20,FALSE),0))*JN$2</f>
        <v>0</v>
      </c>
      <c r="JP21" s="18" t="e">
        <f>(HLOOKUP(JP$6,BECO_Datos!$D$3:$HN$85,BECO_Datos!$A20,FALSE)+IFERROR(HLOOKUP(JP$6,BECO_Datos!$HP$3:$LT$85,BECO_Datos!$A20,FALSE),0))*JP$2</f>
        <v>#N/A</v>
      </c>
      <c r="JQ21" s="18" t="e">
        <f>(HLOOKUP(JQ$6,BECO_Datos!$D$3:$HN$85,BECO_Datos!$A20,FALSE)+IFERROR(HLOOKUP(JQ$6,BECO_Datos!$HP$3:$LT$85,BECO_Datos!$A20,FALSE),0))*JQ$2</f>
        <v>#N/A</v>
      </c>
      <c r="JR21" s="18" t="e">
        <f>(HLOOKUP(JR$6,BECO_Datos!$D$3:$HN$85,BECO_Datos!$A20,FALSE)+IFERROR(HLOOKUP(JR$6,BECO_Datos!$HP$3:$LT$85,BECO_Datos!$A20,FALSE),0))*JR$2</f>
        <v>#N/A</v>
      </c>
      <c r="JS21" s="18" t="e">
        <f>(HLOOKUP(JS$6,BECO_Datos!$D$3:$HN$85,BECO_Datos!$A20,FALSE)+IFERROR(HLOOKUP(JS$6,BECO_Datos!$HP$3:$LT$85,BECO_Datos!$A20,FALSE),0))*JS$2</f>
        <v>#N/A</v>
      </c>
      <c r="JT21" s="18" t="e">
        <f>(HLOOKUP(JT$6,BECO_Datos!$D$3:$HN$85,BECO_Datos!$A20,FALSE)+IFERROR(HLOOKUP(JT$6,BECO_Datos!$HP$3:$LT$85,BECO_Datos!$A20,FALSE),0))*JT$2</f>
        <v>#N/A</v>
      </c>
      <c r="JU21" s="18" t="e">
        <f>(HLOOKUP(JU$6,BECO_Datos!$D$3:$HN$85,BECO_Datos!$A20,FALSE)+IFERROR(HLOOKUP(JU$6,BECO_Datos!$HP$3:$LT$85,BECO_Datos!$A20,FALSE),0))*JU$2</f>
        <v>#N/A</v>
      </c>
      <c r="JV21" s="18">
        <f>(HLOOKUP(JV$6,BECO_Datos!$D$3:$HN$85,BECO_Datos!$A20,FALSE)+IFERROR(HLOOKUP(JV$6,BECO_Datos!$HP$3:$LT$85,BECO_Datos!$A20,FALSE),0))*JV$2</f>
        <v>0</v>
      </c>
      <c r="JW21" s="18">
        <f>(HLOOKUP(JW$6,BECO_Datos!$D$3:$HN$85,BECO_Datos!$A20,FALSE)+IFERROR(HLOOKUP(JW$6,BECO_Datos!$HP$3:$LT$85,BECO_Datos!$A20,FALSE),0))*JW$2</f>
        <v>0</v>
      </c>
      <c r="JX21" s="18">
        <f>(HLOOKUP(JX$6,BECO_Datos!$D$3:$HN$85,BECO_Datos!$A20,FALSE)+IFERROR(HLOOKUP(JX$6,BECO_Datos!$HP$3:$LT$85,BECO_Datos!$A20,FALSE),0))*JX$2</f>
        <v>0</v>
      </c>
      <c r="JY21" s="18">
        <f>(HLOOKUP(JY$6,BECO_Datos!$D$3:$HN$85,BECO_Datos!$A20,FALSE)+IFERROR(HLOOKUP(JY$6,BECO_Datos!$HP$3:$LT$85,BECO_Datos!$A20,FALSE),0))*JY$2</f>
        <v>0</v>
      </c>
      <c r="JZ21" s="18">
        <f>(HLOOKUP(JZ$6,BECO_Datos!$D$3:$HN$85,BECO_Datos!$A20,FALSE)+IFERROR(HLOOKUP(JZ$6,BECO_Datos!$HP$3:$LT$85,BECO_Datos!$A20,FALSE),0))*JZ$2</f>
        <v>0</v>
      </c>
      <c r="KA21" s="18">
        <f>(HLOOKUP(KA$6,BECO_Datos!$D$3:$HN$85,BECO_Datos!$A20,FALSE)+IFERROR(HLOOKUP(KA$6,BECO_Datos!$HP$3:$LT$85,BECO_Datos!$A20,FALSE),0))*KA$2</f>
        <v>0</v>
      </c>
      <c r="KB21" s="18">
        <f>(HLOOKUP(KB$6,BECO_Datos!$D$3:$HN$85,BECO_Datos!$A20,FALSE)+IFERROR(HLOOKUP(KB$6,BECO_Datos!$HP$3:$LT$85,BECO_Datos!$A20,FALSE),0))*KB$2</f>
        <v>0</v>
      </c>
      <c r="KC21" s="18">
        <f>(HLOOKUP(KC$6,BECO_Datos!$D$3:$HN$85,BECO_Datos!$A20,FALSE)+IFERROR(HLOOKUP(KC$6,BECO_Datos!$HP$3:$LT$85,BECO_Datos!$A20,FALSE),0))*KC$2</f>
        <v>0</v>
      </c>
      <c r="KD21" s="18">
        <f>(HLOOKUP(KD$6,BECO_Datos!$D$3:$HN$85,BECO_Datos!$A20,FALSE)+IFERROR(HLOOKUP(KD$6,BECO_Datos!$HP$3:$LT$85,BECO_Datos!$A20,FALSE),0))*KD$2</f>
        <v>0</v>
      </c>
      <c r="KE21" s="18">
        <f>(HLOOKUP(KE$6,BECO_Datos!$D$3:$HN$85,BECO_Datos!$A20,FALSE)+IFERROR(HLOOKUP(KE$6,BECO_Datos!$HP$3:$LT$85,BECO_Datos!$A20,FALSE),0))*KE$2</f>
        <v>0</v>
      </c>
      <c r="KG21" s="18" t="e">
        <f>(HLOOKUP(KG$6,BECO_Datos!$D$3:$HN$85,BECO_Datos!$A20,FALSE)+IFERROR(HLOOKUP(KG$6,BECO_Datos!$HP$3:$LT$85,BECO_Datos!$A20,FALSE),0))*KG$2</f>
        <v>#N/A</v>
      </c>
      <c r="KH21" s="18" t="e">
        <f>(HLOOKUP(KH$6,BECO_Datos!$D$3:$HN$85,BECO_Datos!$A20,FALSE)+IFERROR(HLOOKUP(KH$6,BECO_Datos!$HP$3:$LT$85,BECO_Datos!$A20,FALSE),0))*KH$2</f>
        <v>#N/A</v>
      </c>
      <c r="KI21" s="18" t="e">
        <f>(HLOOKUP(KI$6,BECO_Datos!$D$3:$HN$85,BECO_Datos!$A20,FALSE)+IFERROR(HLOOKUP(KI$6,BECO_Datos!$HP$3:$LT$85,BECO_Datos!$A20,FALSE),0))*KI$2</f>
        <v>#N/A</v>
      </c>
      <c r="KJ21" s="18" t="e">
        <f>(HLOOKUP(KJ$6,BECO_Datos!$D$3:$HN$85,BECO_Datos!$A20,FALSE)+IFERROR(HLOOKUP(KJ$6,BECO_Datos!$HP$3:$LT$85,BECO_Datos!$A20,FALSE),0))*KJ$2</f>
        <v>#N/A</v>
      </c>
      <c r="KK21" s="18" t="e">
        <f>(HLOOKUP(KK$6,BECO_Datos!$D$3:$HN$85,BECO_Datos!$A20,FALSE)+IFERROR(HLOOKUP(KK$6,BECO_Datos!$HP$3:$LT$85,BECO_Datos!$A20,FALSE),0))*KK$2</f>
        <v>#N/A</v>
      </c>
      <c r="KL21" s="18" t="e">
        <f>(HLOOKUP(KL$6,BECO_Datos!$D$3:$HN$85,BECO_Datos!$A20,FALSE)+IFERROR(HLOOKUP(KL$6,BECO_Datos!$HP$3:$LT$85,BECO_Datos!$A20,FALSE),0))*KL$2</f>
        <v>#N/A</v>
      </c>
      <c r="KM21" s="18">
        <f>(HLOOKUP(KM$6,BECO_Datos!$D$3:$HN$85,BECO_Datos!$A20,FALSE)+IFERROR(HLOOKUP(KM$6,BECO_Datos!$HP$3:$LT$85,BECO_Datos!$A20,FALSE),0))*KM$2</f>
        <v>0</v>
      </c>
      <c r="KN21" s="18">
        <f>(HLOOKUP(KN$6,BECO_Datos!$D$3:$HN$85,BECO_Datos!$A20,FALSE)+IFERROR(HLOOKUP(KN$6,BECO_Datos!$HP$3:$LT$85,BECO_Datos!$A20,FALSE),0))*KN$2</f>
        <v>0</v>
      </c>
      <c r="KO21" s="18">
        <f>(HLOOKUP(KO$6,BECO_Datos!$D$3:$HN$85,BECO_Datos!$A20,FALSE)+IFERROR(HLOOKUP(KO$6,BECO_Datos!$HP$3:$LT$85,BECO_Datos!$A20,FALSE),0))*KO$2</f>
        <v>0</v>
      </c>
      <c r="KP21" s="18">
        <f>(HLOOKUP(KP$6,BECO_Datos!$D$3:$HN$85,BECO_Datos!$A20,FALSE)+IFERROR(HLOOKUP(KP$6,BECO_Datos!$HP$3:$LT$85,BECO_Datos!$A20,FALSE),0))*KP$2</f>
        <v>0</v>
      </c>
      <c r="KQ21" s="18">
        <f>(HLOOKUP(KQ$6,BECO_Datos!$D$3:$HN$85,BECO_Datos!$A20,FALSE)+IFERROR(HLOOKUP(KQ$6,BECO_Datos!$HP$3:$LT$85,BECO_Datos!$A20,FALSE),0))*KQ$2</f>
        <v>0</v>
      </c>
      <c r="KR21" s="18">
        <f>(HLOOKUP(KR$6,BECO_Datos!$D$3:$HN$85,BECO_Datos!$A20,FALSE)+IFERROR(HLOOKUP(KR$6,BECO_Datos!$HP$3:$LT$85,BECO_Datos!$A20,FALSE),0))*KR$2</f>
        <v>0</v>
      </c>
      <c r="KS21" s="18">
        <f>(HLOOKUP(KS$6,BECO_Datos!$D$3:$HN$85,BECO_Datos!$A20,FALSE)+IFERROR(HLOOKUP(KS$6,BECO_Datos!$HP$3:$LT$85,BECO_Datos!$A20,FALSE),0))*KS$2</f>
        <v>0</v>
      </c>
      <c r="KT21" s="18">
        <f>(HLOOKUP(KT$6,BECO_Datos!$D$3:$HN$85,BECO_Datos!$A20,FALSE)+IFERROR(HLOOKUP(KT$6,BECO_Datos!$HP$3:$LT$85,BECO_Datos!$A20,FALSE),0))*KT$2</f>
        <v>0</v>
      </c>
      <c r="KU21" s="18">
        <f>(HLOOKUP(KU$6,BECO_Datos!$D$3:$HN$85,BECO_Datos!$A20,FALSE)+IFERROR(HLOOKUP(KU$6,BECO_Datos!$HP$3:$LT$85,BECO_Datos!$A20,FALSE),0))*KU$2</f>
        <v>0</v>
      </c>
      <c r="KV21" s="18">
        <f>(HLOOKUP(KV$6,BECO_Datos!$D$3:$HN$85,BECO_Datos!$A20,FALSE)+IFERROR(HLOOKUP(KV$6,BECO_Datos!$HP$3:$LT$85,BECO_Datos!$A20,FALSE),0))*KV$2</f>
        <v>0</v>
      </c>
      <c r="KX21" s="18" t="e">
        <f>(HLOOKUP(KX$6,BECO_Datos!$D$3:$HN$85,BECO_Datos!$A20,FALSE)+IFERROR(HLOOKUP(KX$6,BECO_Datos!$HP$3:$LT$85,BECO_Datos!$A20,FALSE),0))*KX$2</f>
        <v>#N/A</v>
      </c>
      <c r="KY21" s="18" t="e">
        <f>(HLOOKUP(KY$6,BECO_Datos!$D$3:$HN$85,BECO_Datos!$A20,FALSE)+IFERROR(HLOOKUP(KY$6,BECO_Datos!$HP$3:$LT$85,BECO_Datos!$A20,FALSE),0))*KY$2</f>
        <v>#N/A</v>
      </c>
      <c r="KZ21" s="18" t="e">
        <f>(HLOOKUP(KZ$6,BECO_Datos!$D$3:$HN$85,BECO_Datos!$A20,FALSE)+IFERROR(HLOOKUP(KZ$6,BECO_Datos!$HP$3:$LT$85,BECO_Datos!$A20,FALSE),0))*KZ$2</f>
        <v>#N/A</v>
      </c>
      <c r="LA21" s="18" t="e">
        <f>(HLOOKUP(LA$6,BECO_Datos!$D$3:$HN$85,BECO_Datos!$A20,FALSE)+IFERROR(HLOOKUP(LA$6,BECO_Datos!$HP$3:$LT$85,BECO_Datos!$A20,FALSE),0))*LA$2</f>
        <v>#N/A</v>
      </c>
      <c r="LB21" s="18" t="e">
        <f>(HLOOKUP(LB$6,BECO_Datos!$D$3:$HN$85,BECO_Datos!$A20,FALSE)+IFERROR(HLOOKUP(LB$6,BECO_Datos!$HP$3:$LT$85,BECO_Datos!$A20,FALSE),0))*LB$2</f>
        <v>#N/A</v>
      </c>
      <c r="LC21" s="18" t="e">
        <f>(HLOOKUP(LC$6,BECO_Datos!$D$3:$HN$85,BECO_Datos!$A20,FALSE)+IFERROR(HLOOKUP(LC$6,BECO_Datos!$HP$3:$LT$85,BECO_Datos!$A20,FALSE),0))*LC$2</f>
        <v>#N/A</v>
      </c>
      <c r="LD21" s="18">
        <f>(HLOOKUP(LD$6,BECO_Datos!$D$3:$HN$85,BECO_Datos!$A20,FALSE)+IFERROR(HLOOKUP(LD$6,BECO_Datos!$HP$3:$LT$85,BECO_Datos!$A20,FALSE),0))*LD$2</f>
        <v>0</v>
      </c>
      <c r="LE21" s="18">
        <f>(HLOOKUP(LE$6,BECO_Datos!$D$3:$HN$85,BECO_Datos!$A20,FALSE)+IFERROR(HLOOKUP(LE$6,BECO_Datos!$HP$3:$LT$85,BECO_Datos!$A20,FALSE),0))*LE$2</f>
        <v>0</v>
      </c>
      <c r="LF21" s="18">
        <f>(HLOOKUP(LF$6,BECO_Datos!$D$3:$HN$85,BECO_Datos!$A20,FALSE)+IFERROR(HLOOKUP(LF$6,BECO_Datos!$HP$3:$LT$85,BECO_Datos!$A20,FALSE),0))*LF$2</f>
        <v>0</v>
      </c>
      <c r="LG21" s="18">
        <f>(HLOOKUP(LG$6,BECO_Datos!$D$3:$HN$85,BECO_Datos!$A20,FALSE)+IFERROR(HLOOKUP(LG$6,BECO_Datos!$HP$3:$LT$85,BECO_Datos!$A20,FALSE),0))*LG$2</f>
        <v>0</v>
      </c>
      <c r="LH21" s="18">
        <f>(HLOOKUP(LH$6,BECO_Datos!$D$3:$HN$85,BECO_Datos!$A20,FALSE)+IFERROR(HLOOKUP(LH$6,BECO_Datos!$HP$3:$LT$85,BECO_Datos!$A20,FALSE),0))*LH$2</f>
        <v>0</v>
      </c>
      <c r="LI21" s="18">
        <f>(HLOOKUP(LI$6,BECO_Datos!$D$3:$HN$85,BECO_Datos!$A20,FALSE)+IFERROR(HLOOKUP(LI$6,BECO_Datos!$HP$3:$LT$85,BECO_Datos!$A20,FALSE),0))*LI$2</f>
        <v>0</v>
      </c>
      <c r="LJ21" s="18">
        <f>(HLOOKUP(LJ$6,BECO_Datos!$D$3:$HN$85,BECO_Datos!$A20,FALSE)+IFERROR(HLOOKUP(LJ$6,BECO_Datos!$HP$3:$LT$85,BECO_Datos!$A20,FALSE),0))*LJ$2</f>
        <v>0</v>
      </c>
      <c r="LK21" s="18">
        <f>(HLOOKUP(LK$6,BECO_Datos!$D$3:$HN$85,BECO_Datos!$A20,FALSE)+IFERROR(HLOOKUP(LK$6,BECO_Datos!$HP$3:$LT$85,BECO_Datos!$A20,FALSE),0))*LK$2</f>
        <v>0</v>
      </c>
      <c r="LL21" s="18">
        <f>(HLOOKUP(LL$6,BECO_Datos!$D$3:$HN$85,BECO_Datos!$A20,FALSE)+IFERROR(HLOOKUP(LL$6,BECO_Datos!$HP$3:$LT$85,BECO_Datos!$A20,FALSE),0))*LL$2</f>
        <v>0</v>
      </c>
      <c r="LM21" s="18">
        <f>(HLOOKUP(LM$6,BECO_Datos!$D$3:$HN$85,BECO_Datos!$A20,FALSE)+IFERROR(HLOOKUP(LM$6,BECO_Datos!$HP$3:$LT$85,BECO_Datos!$A20,FALSE),0))*LM$2</f>
        <v>0</v>
      </c>
    </row>
    <row r="22" spans="1:325" ht="15.75" x14ac:dyDescent="0.2">
      <c r="A22" s="160">
        <v>17</v>
      </c>
      <c r="B22" s="67" t="s">
        <v>12</v>
      </c>
      <c r="C22" s="13"/>
      <c r="D22" s="79" t="e">
        <f>(HLOOKUP(D$6,BECO_Datos!$D$3:$HN$85,BECO_Datos!$A21,FALSE)+IFERROR(HLOOKUP(D$6,BECO_Datos!$HP$3:$LT$85,BECO_Datos!$A21,FALSE),0))*D$2</f>
        <v>#N/A</v>
      </c>
      <c r="E22" s="79" t="e">
        <f>(HLOOKUP(E$6,BECO_Datos!$D$3:$HN$85,BECO_Datos!$A21,FALSE)+IFERROR(HLOOKUP(E$6,BECO_Datos!$HP$3:$LT$85,BECO_Datos!$A21,FALSE),0))*E$2</f>
        <v>#N/A</v>
      </c>
      <c r="F22" s="79" t="e">
        <f>(HLOOKUP(F$6,BECO_Datos!$D$3:$HN$85,BECO_Datos!$A21,FALSE)+IFERROR(HLOOKUP(F$6,BECO_Datos!$HP$3:$LT$85,BECO_Datos!$A21,FALSE),0))*F$2</f>
        <v>#N/A</v>
      </c>
      <c r="G22" s="79" t="e">
        <f>(HLOOKUP(G$6,BECO_Datos!$D$3:$HN$85,BECO_Datos!$A21,FALSE)+IFERROR(HLOOKUP(G$6,BECO_Datos!$HP$3:$LT$85,BECO_Datos!$A21,FALSE),0))*G$2</f>
        <v>#N/A</v>
      </c>
      <c r="H22" s="79" t="e">
        <f>(HLOOKUP(H$6,BECO_Datos!$D$3:$HN$85,BECO_Datos!$A21,FALSE)+IFERROR(HLOOKUP(H$6,BECO_Datos!$HP$3:$LT$85,BECO_Datos!$A21,FALSE),0))*H$2</f>
        <v>#N/A</v>
      </c>
      <c r="I22" s="79" t="e">
        <f>(HLOOKUP(I$6,BECO_Datos!$D$3:$HN$85,BECO_Datos!$A21,FALSE)+IFERROR(HLOOKUP(I$6,BECO_Datos!$HP$3:$LT$85,BECO_Datos!$A21,FALSE),0))*I$2</f>
        <v>#N/A</v>
      </c>
      <c r="J22" s="79">
        <f>(HLOOKUP(J$6,BECO_Datos!$D$3:$HN$85,BECO_Datos!$A21,FALSE)+IFERROR(HLOOKUP(J$6,BECO_Datos!$HP$3:$LT$85,BECO_Datos!$A21,FALSE),0))*J$2</f>
        <v>0</v>
      </c>
      <c r="K22" s="79">
        <f>(HLOOKUP(K$6,BECO_Datos!$D$3:$HN$85,BECO_Datos!$A21,FALSE)+IFERROR(HLOOKUP(K$6,BECO_Datos!$HP$3:$LT$85,BECO_Datos!$A21,FALSE),0))*K$2</f>
        <v>0</v>
      </c>
      <c r="L22" s="79">
        <f>(HLOOKUP(L$6,BECO_Datos!$D$3:$HN$85,BECO_Datos!$A21,FALSE)+IFERROR(HLOOKUP(L$6,BECO_Datos!$HP$3:$LT$85,BECO_Datos!$A21,FALSE),0))*L$2</f>
        <v>0</v>
      </c>
      <c r="M22" s="79">
        <f>(HLOOKUP(M$6,BECO_Datos!$D$3:$HN$85,BECO_Datos!$A21,FALSE)+IFERROR(HLOOKUP(M$6,BECO_Datos!$HP$3:$LT$85,BECO_Datos!$A21,FALSE),0))*M$2</f>
        <v>0</v>
      </c>
      <c r="N22" s="79">
        <f>(HLOOKUP(N$6,BECO_Datos!$D$3:$HN$85,BECO_Datos!$A21,FALSE)+IFERROR(HLOOKUP(N$6,BECO_Datos!$HP$3:$LT$85,BECO_Datos!$A21,FALSE),0))*N$2</f>
        <v>0</v>
      </c>
      <c r="O22" s="79">
        <f>(HLOOKUP(O$6,BECO_Datos!$D$3:$HN$85,BECO_Datos!$A21,FALSE)+IFERROR(HLOOKUP(O$6,BECO_Datos!$HP$3:$LT$85,BECO_Datos!$A21,FALSE),0))*O$2</f>
        <v>0</v>
      </c>
      <c r="P22" s="79">
        <f>(HLOOKUP(P$6,BECO_Datos!$D$3:$HN$85,BECO_Datos!$A21,FALSE)+IFERROR(HLOOKUP(P$6,BECO_Datos!$HP$3:$LT$85,BECO_Datos!$A21,FALSE),0))*P$2</f>
        <v>0</v>
      </c>
      <c r="Q22" s="79">
        <f>(HLOOKUP(Q$6,BECO_Datos!$D$3:$HN$85,BECO_Datos!$A21,FALSE)+IFERROR(HLOOKUP(Q$6,BECO_Datos!$HP$3:$LT$85,BECO_Datos!$A21,FALSE),0))*Q$2</f>
        <v>0</v>
      </c>
      <c r="R22" s="79">
        <f>(HLOOKUP(R$6,BECO_Datos!$D$3:$HN$85,BECO_Datos!$A21,FALSE)+IFERROR(HLOOKUP(R$6,BECO_Datos!$HP$3:$LT$85,BECO_Datos!$A21,FALSE),0))*R$2</f>
        <v>0</v>
      </c>
      <c r="S22" s="79">
        <f>(HLOOKUP(S$6,BECO_Datos!$D$3:$HN$85,BECO_Datos!$A21,FALSE)+IFERROR(HLOOKUP(S$6,BECO_Datos!$HP$3:$LT$85,BECO_Datos!$A21,FALSE),0))*S$2</f>
        <v>0</v>
      </c>
      <c r="U22" s="79" t="e">
        <f>(HLOOKUP(U$6,BECO_Datos!$D$3:$HN$85,BECO_Datos!$A21,FALSE)+IFERROR(HLOOKUP(U$6,BECO_Datos!$HP$3:$LT$85,BECO_Datos!$A21,FALSE),0))*U$2</f>
        <v>#N/A</v>
      </c>
      <c r="V22" s="79" t="e">
        <f>(HLOOKUP(V$6,BECO_Datos!$D$3:$HN$85,BECO_Datos!$A21,FALSE)+IFERROR(HLOOKUP(V$6,BECO_Datos!$HP$3:$LT$85,BECO_Datos!$A21,FALSE),0))*V$2</f>
        <v>#N/A</v>
      </c>
      <c r="W22" s="79" t="e">
        <f>(HLOOKUP(W$6,BECO_Datos!$D$3:$HN$85,BECO_Datos!$A21,FALSE)+IFERROR(HLOOKUP(W$6,BECO_Datos!$HP$3:$LT$85,BECO_Datos!$A21,FALSE),0))*W$2</f>
        <v>#N/A</v>
      </c>
      <c r="X22" s="79" t="e">
        <f>(HLOOKUP(X$6,BECO_Datos!$D$3:$HN$85,BECO_Datos!$A21,FALSE)+IFERROR(HLOOKUP(X$6,BECO_Datos!$HP$3:$LT$85,BECO_Datos!$A21,FALSE),0))*X$2</f>
        <v>#N/A</v>
      </c>
      <c r="Y22" s="79" t="e">
        <f>(HLOOKUP(Y$6,BECO_Datos!$D$3:$HN$85,BECO_Datos!$A21,FALSE)+IFERROR(HLOOKUP(Y$6,BECO_Datos!$HP$3:$LT$85,BECO_Datos!$A21,FALSE),0))*Y$2</f>
        <v>#N/A</v>
      </c>
      <c r="Z22" s="79" t="e">
        <f>(HLOOKUP(Z$6,BECO_Datos!$D$3:$HN$85,BECO_Datos!$A21,FALSE)+IFERROR(HLOOKUP(Z$6,BECO_Datos!$HP$3:$LT$85,BECO_Datos!$A21,FALSE),0))*Z$2</f>
        <v>#N/A</v>
      </c>
      <c r="AA22" s="79">
        <f>(HLOOKUP(AA$6,BECO_Datos!$D$3:$HN$85,BECO_Datos!$A21,FALSE)+IFERROR(HLOOKUP(AA$6,BECO_Datos!$HP$3:$LT$85,BECO_Datos!$A21,FALSE),0))*AA$2</f>
        <v>0</v>
      </c>
      <c r="AB22" s="79">
        <f>(HLOOKUP(AB$6,BECO_Datos!$D$3:$HN$85,BECO_Datos!$A21,FALSE)+IFERROR(HLOOKUP(AB$6,BECO_Datos!$HP$3:$LT$85,BECO_Datos!$A21,FALSE),0))*AB$2</f>
        <v>0</v>
      </c>
      <c r="AC22" s="79">
        <f>(HLOOKUP(AC$6,BECO_Datos!$D$3:$HN$85,BECO_Datos!$A21,FALSE)+IFERROR(HLOOKUP(AC$6,BECO_Datos!$HP$3:$LT$85,BECO_Datos!$A21,FALSE),0))*AC$2</f>
        <v>0</v>
      </c>
      <c r="AD22" s="79">
        <f>(HLOOKUP(AD$6,BECO_Datos!$D$3:$HN$85,BECO_Datos!$A21,FALSE)+IFERROR(HLOOKUP(AD$6,BECO_Datos!$HP$3:$LT$85,BECO_Datos!$A21,FALSE),0))*AD$2</f>
        <v>0</v>
      </c>
      <c r="AE22" s="79">
        <f>(HLOOKUP(AE$6,BECO_Datos!$D$3:$HN$85,BECO_Datos!$A21,FALSE)+IFERROR(HLOOKUP(AE$6,BECO_Datos!$HP$3:$LT$85,BECO_Datos!$A21,FALSE),0))*AE$2</f>
        <v>0</v>
      </c>
      <c r="AF22" s="79">
        <f>(HLOOKUP(AF$6,BECO_Datos!$D$3:$HN$85,BECO_Datos!$A21,FALSE)+IFERROR(HLOOKUP(AF$6,BECO_Datos!$HP$3:$LT$85,BECO_Datos!$A21,FALSE),0))*AF$2</f>
        <v>0</v>
      </c>
      <c r="AG22" s="79">
        <f>(HLOOKUP(AG$6,BECO_Datos!$D$3:$HN$85,BECO_Datos!$A21,FALSE)+IFERROR(HLOOKUP(AG$6,BECO_Datos!$HP$3:$LT$85,BECO_Datos!$A21,FALSE),0))*AG$2</f>
        <v>0</v>
      </c>
      <c r="AH22" s="79">
        <f>(HLOOKUP(AH$6,BECO_Datos!$D$3:$HN$85,BECO_Datos!$A21,FALSE)+IFERROR(HLOOKUP(AH$6,BECO_Datos!$HP$3:$LT$85,BECO_Datos!$A21,FALSE),0))*AH$2</f>
        <v>0</v>
      </c>
      <c r="AI22" s="79">
        <f>(HLOOKUP(AI$6,BECO_Datos!$D$3:$HN$85,BECO_Datos!$A21,FALSE)+IFERROR(HLOOKUP(AI$6,BECO_Datos!$HP$3:$LT$85,BECO_Datos!$A21,FALSE),0))*AI$2</f>
        <v>0</v>
      </c>
      <c r="AJ22" s="79">
        <f>(HLOOKUP(AJ$6,BECO_Datos!$D$3:$HN$85,BECO_Datos!$A21,FALSE)+IFERROR(HLOOKUP(AJ$6,BECO_Datos!$HP$3:$LT$85,BECO_Datos!$A21,FALSE),0))*AJ$2</f>
        <v>0</v>
      </c>
      <c r="AL22" s="79" t="e">
        <f>(HLOOKUP(AL$6,BECO_Datos!$D$3:$HN$85,BECO_Datos!$A21,FALSE)+IFERROR(HLOOKUP(AL$6,BECO_Datos!$HP$3:$LT$85,BECO_Datos!$A21,FALSE),0))*AL$2</f>
        <v>#N/A</v>
      </c>
      <c r="AM22" s="79" t="e">
        <f>(HLOOKUP(AM$6,BECO_Datos!$D$3:$HN$85,BECO_Datos!$A21,FALSE)+IFERROR(HLOOKUP(AM$6,BECO_Datos!$HP$3:$LT$85,BECO_Datos!$A21,FALSE),0))*AM$2</f>
        <v>#N/A</v>
      </c>
      <c r="AN22" s="79" t="e">
        <f>(HLOOKUP(AN$6,BECO_Datos!$D$3:$HN$85,BECO_Datos!$A21,FALSE)+IFERROR(HLOOKUP(AN$6,BECO_Datos!$HP$3:$LT$85,BECO_Datos!$A21,FALSE),0))*AN$2</f>
        <v>#N/A</v>
      </c>
      <c r="AO22" s="79" t="e">
        <f>(HLOOKUP(AO$6,BECO_Datos!$D$3:$HN$85,BECO_Datos!$A21,FALSE)+IFERROR(HLOOKUP(AO$6,BECO_Datos!$HP$3:$LT$85,BECO_Datos!$A21,FALSE),0))*AO$2</f>
        <v>#N/A</v>
      </c>
      <c r="AP22" s="79" t="e">
        <f>(HLOOKUP(AP$6,BECO_Datos!$D$3:$HN$85,BECO_Datos!$A21,FALSE)+IFERROR(HLOOKUP(AP$6,BECO_Datos!$HP$3:$LT$85,BECO_Datos!$A21,FALSE),0))*AP$2</f>
        <v>#N/A</v>
      </c>
      <c r="AQ22" s="79" t="e">
        <f>(HLOOKUP(AQ$6,BECO_Datos!$D$3:$HN$85,BECO_Datos!$A21,FALSE)+IFERROR(HLOOKUP(AQ$6,BECO_Datos!$HP$3:$LT$85,BECO_Datos!$A21,FALSE),0))*AQ$2</f>
        <v>#N/A</v>
      </c>
      <c r="AR22" s="79">
        <f>(HLOOKUP(AR$6,BECO_Datos!$D$3:$HN$85,BECO_Datos!$A21,FALSE)+IFERROR(HLOOKUP(AR$6,BECO_Datos!$HP$3:$LT$85,BECO_Datos!$A21,FALSE),0))*AR$2</f>
        <v>0</v>
      </c>
      <c r="AS22" s="79">
        <f>(HLOOKUP(AS$6,BECO_Datos!$D$3:$HN$85,BECO_Datos!$A21,FALSE)+IFERROR(HLOOKUP(AS$6,BECO_Datos!$HP$3:$LT$85,BECO_Datos!$A21,FALSE),0))*AS$2</f>
        <v>0</v>
      </c>
      <c r="AT22" s="79">
        <f>(HLOOKUP(AT$6,BECO_Datos!$D$3:$HN$85,BECO_Datos!$A21,FALSE)+IFERROR(HLOOKUP(AT$6,BECO_Datos!$HP$3:$LT$85,BECO_Datos!$A21,FALSE),0))*AT$2</f>
        <v>0</v>
      </c>
      <c r="AU22" s="79">
        <f>(HLOOKUP(AU$6,BECO_Datos!$D$3:$HN$85,BECO_Datos!$A21,FALSE)+IFERROR(HLOOKUP(AU$6,BECO_Datos!$HP$3:$LT$85,BECO_Datos!$A21,FALSE),0))*AU$2</f>
        <v>0</v>
      </c>
      <c r="AV22" s="79">
        <f>(HLOOKUP(AV$6,BECO_Datos!$D$3:$HN$85,BECO_Datos!$A21,FALSE)+IFERROR(HLOOKUP(AV$6,BECO_Datos!$HP$3:$LT$85,BECO_Datos!$A21,FALSE),0))*AV$2</f>
        <v>0</v>
      </c>
      <c r="AW22" s="79">
        <f>(HLOOKUP(AW$6,BECO_Datos!$D$3:$HN$85,BECO_Datos!$A21,FALSE)+IFERROR(HLOOKUP(AW$6,BECO_Datos!$HP$3:$LT$85,BECO_Datos!$A21,FALSE),0))*AW$2</f>
        <v>0</v>
      </c>
      <c r="AX22" s="79">
        <f>(HLOOKUP(AX$6,BECO_Datos!$D$3:$HN$85,BECO_Datos!$A21,FALSE)+IFERROR(HLOOKUP(AX$6,BECO_Datos!$HP$3:$LT$85,BECO_Datos!$A21,FALSE),0))*AX$2</f>
        <v>0</v>
      </c>
      <c r="AY22" s="79">
        <f>(HLOOKUP(AY$6,BECO_Datos!$D$3:$HN$85,BECO_Datos!$A21,FALSE)+IFERROR(HLOOKUP(AY$6,BECO_Datos!$HP$3:$LT$85,BECO_Datos!$A21,FALSE),0))*AY$2</f>
        <v>0</v>
      </c>
      <c r="AZ22" s="79">
        <f>(HLOOKUP(AZ$6,BECO_Datos!$D$3:$HN$85,BECO_Datos!$A21,FALSE)+IFERROR(HLOOKUP(AZ$6,BECO_Datos!$HP$3:$LT$85,BECO_Datos!$A21,FALSE),0))*AZ$2</f>
        <v>0</v>
      </c>
      <c r="BA22" s="79">
        <f>(HLOOKUP(BA$6,BECO_Datos!$D$3:$HN$85,BECO_Datos!$A21,FALSE)+IFERROR(HLOOKUP(BA$6,BECO_Datos!$HP$3:$LT$85,BECO_Datos!$A21,FALSE),0))*BA$2</f>
        <v>0</v>
      </c>
      <c r="BC22" s="79" t="e">
        <f>(HLOOKUP(BC$6,BECO_Datos!$D$3:$HN$85,BECO_Datos!$A21,FALSE)+IFERROR(HLOOKUP(BC$6,BECO_Datos!$HP$3:$LT$85,BECO_Datos!$A21,FALSE),0))*BC$2</f>
        <v>#N/A</v>
      </c>
      <c r="BD22" s="79" t="e">
        <f>(HLOOKUP(BD$6,BECO_Datos!$D$3:$HN$85,BECO_Datos!$A21,FALSE)+IFERROR(HLOOKUP(BD$6,BECO_Datos!$HP$3:$LT$85,BECO_Datos!$A21,FALSE),0))*BD$2</f>
        <v>#N/A</v>
      </c>
      <c r="BE22" s="79" t="e">
        <f>(HLOOKUP(BE$6,BECO_Datos!$D$3:$HN$85,BECO_Datos!$A21,FALSE)+IFERROR(HLOOKUP(BE$6,BECO_Datos!$HP$3:$LT$85,BECO_Datos!$A21,FALSE),0))*BE$2</f>
        <v>#N/A</v>
      </c>
      <c r="BF22" s="79" t="e">
        <f>(HLOOKUP(BF$6,BECO_Datos!$D$3:$HN$85,BECO_Datos!$A21,FALSE)+IFERROR(HLOOKUP(BF$6,BECO_Datos!$HP$3:$LT$85,BECO_Datos!$A21,FALSE),0))*BF$2</f>
        <v>#N/A</v>
      </c>
      <c r="BG22" s="79" t="e">
        <f>(HLOOKUP(BG$6,BECO_Datos!$D$3:$HN$85,BECO_Datos!$A21,FALSE)+IFERROR(HLOOKUP(BG$6,BECO_Datos!$HP$3:$LT$85,BECO_Datos!$A21,FALSE),0))*BG$2</f>
        <v>#N/A</v>
      </c>
      <c r="BH22" s="79" t="e">
        <f>(HLOOKUP(BH$6,BECO_Datos!$D$3:$HN$85,BECO_Datos!$A21,FALSE)+IFERROR(HLOOKUP(BH$6,BECO_Datos!$HP$3:$LT$85,BECO_Datos!$A21,FALSE),0))*BH$2</f>
        <v>#N/A</v>
      </c>
      <c r="BI22" s="79">
        <f>(HLOOKUP(BI$6,BECO_Datos!$D$3:$HN$85,BECO_Datos!$A21,FALSE)+IFERROR(HLOOKUP(BI$6,BECO_Datos!$HP$3:$LT$85,BECO_Datos!$A21,FALSE),0))*BI$2</f>
        <v>0</v>
      </c>
      <c r="BJ22" s="79">
        <f>(HLOOKUP(BJ$6,BECO_Datos!$D$3:$HN$85,BECO_Datos!$A21,FALSE)+IFERROR(HLOOKUP(BJ$6,BECO_Datos!$HP$3:$LT$85,BECO_Datos!$A21,FALSE),0))*BJ$2</f>
        <v>0</v>
      </c>
      <c r="BK22" s="79">
        <f>(HLOOKUP(BK$6,BECO_Datos!$D$3:$HN$85,BECO_Datos!$A21,FALSE)+IFERROR(HLOOKUP(BK$6,BECO_Datos!$HP$3:$LT$85,BECO_Datos!$A21,FALSE),0))*BK$2</f>
        <v>0</v>
      </c>
      <c r="BL22" s="79">
        <f>(HLOOKUP(BL$6,BECO_Datos!$D$3:$HN$85,BECO_Datos!$A21,FALSE)+IFERROR(HLOOKUP(BL$6,BECO_Datos!$HP$3:$LT$85,BECO_Datos!$A21,FALSE),0))*BL$2</f>
        <v>0</v>
      </c>
      <c r="BM22" s="79">
        <f>(HLOOKUP(BM$6,BECO_Datos!$D$3:$HN$85,BECO_Datos!$A21,FALSE)+IFERROR(HLOOKUP(BM$6,BECO_Datos!$HP$3:$LT$85,BECO_Datos!$A21,FALSE),0))*BM$2</f>
        <v>0</v>
      </c>
      <c r="BN22" s="79">
        <f>(HLOOKUP(BN$6,BECO_Datos!$D$3:$HN$85,BECO_Datos!$A21,FALSE)+IFERROR(HLOOKUP(BN$6,BECO_Datos!$HP$3:$LT$85,BECO_Datos!$A21,FALSE),0))*BN$2</f>
        <v>0</v>
      </c>
      <c r="BO22" s="79">
        <f>(HLOOKUP(BO$6,BECO_Datos!$D$3:$HN$85,BECO_Datos!$A21,FALSE)+IFERROR(HLOOKUP(BO$6,BECO_Datos!$HP$3:$LT$85,BECO_Datos!$A21,FALSE),0))*BO$2</f>
        <v>0</v>
      </c>
      <c r="BP22" s="79">
        <f>(HLOOKUP(BP$6,BECO_Datos!$D$3:$HN$85,BECO_Datos!$A21,FALSE)+IFERROR(HLOOKUP(BP$6,BECO_Datos!$HP$3:$LT$85,BECO_Datos!$A21,FALSE),0))*BP$2</f>
        <v>0</v>
      </c>
      <c r="BQ22" s="79">
        <f>(HLOOKUP(BQ$6,BECO_Datos!$D$3:$HN$85,BECO_Datos!$A21,FALSE)+IFERROR(HLOOKUP(BQ$6,BECO_Datos!$HP$3:$LT$85,BECO_Datos!$A21,FALSE),0))*BQ$2</f>
        <v>0</v>
      </c>
      <c r="BR22" s="79">
        <f>(HLOOKUP(BR$6,BECO_Datos!$D$3:$HN$85,BECO_Datos!$A21,FALSE)+IFERROR(HLOOKUP(BR$6,BECO_Datos!$HP$3:$LT$85,BECO_Datos!$A21,FALSE),0))*BR$2</f>
        <v>0</v>
      </c>
      <c r="BT22" s="79" t="e">
        <f>(HLOOKUP(BT$6,BECO_Datos!$D$3:$HN$85,BECO_Datos!$A21,FALSE)+IFERROR(HLOOKUP(BT$6,BECO_Datos!$HP$3:$LT$85,BECO_Datos!$A21,FALSE),0))*BT$2</f>
        <v>#N/A</v>
      </c>
      <c r="BU22" s="79" t="e">
        <f>(HLOOKUP(BU$6,BECO_Datos!$D$3:$HN$85,BECO_Datos!$A21,FALSE)+IFERROR(HLOOKUP(BU$6,BECO_Datos!$HP$3:$LT$85,BECO_Datos!$A21,FALSE),0))*BU$2</f>
        <v>#N/A</v>
      </c>
      <c r="BV22" s="79" t="e">
        <f>(HLOOKUP(BV$6,BECO_Datos!$D$3:$HN$85,BECO_Datos!$A21,FALSE)+IFERROR(HLOOKUP(BV$6,BECO_Datos!$HP$3:$LT$85,BECO_Datos!$A21,FALSE),0))*BV$2</f>
        <v>#N/A</v>
      </c>
      <c r="BW22" s="79" t="e">
        <f>(HLOOKUP(BW$6,BECO_Datos!$D$3:$HN$85,BECO_Datos!$A21,FALSE)+IFERROR(HLOOKUP(BW$6,BECO_Datos!$HP$3:$LT$85,BECO_Datos!$A21,FALSE),0))*BW$2</f>
        <v>#N/A</v>
      </c>
      <c r="BX22" s="79" t="e">
        <f>(HLOOKUP(BX$6,BECO_Datos!$D$3:$HN$85,BECO_Datos!$A21,FALSE)+IFERROR(HLOOKUP(BX$6,BECO_Datos!$HP$3:$LT$85,BECO_Datos!$A21,FALSE),0))*BX$2</f>
        <v>#N/A</v>
      </c>
      <c r="BY22" s="79" t="e">
        <f>(HLOOKUP(BY$6,BECO_Datos!$D$3:$HN$85,BECO_Datos!$A21,FALSE)+IFERROR(HLOOKUP(BY$6,BECO_Datos!$HP$3:$LT$85,BECO_Datos!$A21,FALSE),0))*BY$2</f>
        <v>#N/A</v>
      </c>
      <c r="BZ22" s="79">
        <f>(HLOOKUP(BZ$6,BECO_Datos!$D$3:$HN$85,BECO_Datos!$A21,FALSE)+IFERROR(HLOOKUP(BZ$6,BECO_Datos!$HP$3:$LT$85,BECO_Datos!$A21,FALSE),0))*BZ$2</f>
        <v>0</v>
      </c>
      <c r="CA22" s="79">
        <f>(HLOOKUP(CA$6,BECO_Datos!$D$3:$HN$85,BECO_Datos!$A21,FALSE)+IFERROR(HLOOKUP(CA$6,BECO_Datos!$HP$3:$LT$85,BECO_Datos!$A21,FALSE),0))*CA$2</f>
        <v>0</v>
      </c>
      <c r="CB22" s="79">
        <f>(HLOOKUP(CB$6,BECO_Datos!$D$3:$HN$85,BECO_Datos!$A21,FALSE)+IFERROR(HLOOKUP(CB$6,BECO_Datos!$HP$3:$LT$85,BECO_Datos!$A21,FALSE),0))*CB$2</f>
        <v>0</v>
      </c>
      <c r="CC22" s="79">
        <f>(HLOOKUP(CC$6,BECO_Datos!$D$3:$HN$85,BECO_Datos!$A21,FALSE)+IFERROR(HLOOKUP(CC$6,BECO_Datos!$HP$3:$LT$85,BECO_Datos!$A21,FALSE),0))*CC$2</f>
        <v>0</v>
      </c>
      <c r="CD22" s="79">
        <f>(HLOOKUP(CD$6,BECO_Datos!$D$3:$HN$85,BECO_Datos!$A21,FALSE)+IFERROR(HLOOKUP(CD$6,BECO_Datos!$HP$3:$LT$85,BECO_Datos!$A21,FALSE),0))*CD$2</f>
        <v>0</v>
      </c>
      <c r="CE22" s="79">
        <f>(HLOOKUP(CE$6,BECO_Datos!$D$3:$HN$85,BECO_Datos!$A21,FALSE)+IFERROR(HLOOKUP(CE$6,BECO_Datos!$HP$3:$LT$85,BECO_Datos!$A21,FALSE),0))*CE$2</f>
        <v>0</v>
      </c>
      <c r="CF22" s="79">
        <f>(HLOOKUP(CF$6,BECO_Datos!$D$3:$HN$85,BECO_Datos!$A21,FALSE)+IFERROR(HLOOKUP(CF$6,BECO_Datos!$HP$3:$LT$85,BECO_Datos!$A21,FALSE),0))*CF$2</f>
        <v>0</v>
      </c>
      <c r="CG22" s="79">
        <f>(HLOOKUP(CG$6,BECO_Datos!$D$3:$HN$85,BECO_Datos!$A21,FALSE)+IFERROR(HLOOKUP(CG$6,BECO_Datos!$HP$3:$LT$85,BECO_Datos!$A21,FALSE),0))*CG$2</f>
        <v>0</v>
      </c>
      <c r="CH22" s="79">
        <f>(HLOOKUP(CH$6,BECO_Datos!$D$3:$HN$85,BECO_Datos!$A21,FALSE)+IFERROR(HLOOKUP(CH$6,BECO_Datos!$HP$3:$LT$85,BECO_Datos!$A21,FALSE),0))*CH$2</f>
        <v>0</v>
      </c>
      <c r="CI22" s="79">
        <f>(HLOOKUP(CI$6,BECO_Datos!$D$3:$HN$85,BECO_Datos!$A21,FALSE)+IFERROR(HLOOKUP(CI$6,BECO_Datos!$HP$3:$LT$85,BECO_Datos!$A21,FALSE),0))*CI$2</f>
        <v>0</v>
      </c>
      <c r="CK22" s="79" t="e">
        <f>(HLOOKUP(CK$6,BECO_Datos!$D$3:$HN$85,BECO_Datos!$A21,FALSE)+IFERROR(HLOOKUP(CK$6,BECO_Datos!$HP$3:$LT$85,BECO_Datos!$A21,FALSE),0))*CK$2</f>
        <v>#N/A</v>
      </c>
      <c r="CL22" s="79" t="e">
        <f>(HLOOKUP(CL$6,BECO_Datos!$D$3:$HN$85,BECO_Datos!$A21,FALSE)+IFERROR(HLOOKUP(CL$6,BECO_Datos!$HP$3:$LT$85,BECO_Datos!$A21,FALSE),0))*CL$2</f>
        <v>#N/A</v>
      </c>
      <c r="CM22" s="79" t="e">
        <f>(HLOOKUP(CM$6,BECO_Datos!$D$3:$HN$85,BECO_Datos!$A21,FALSE)+IFERROR(HLOOKUP(CM$6,BECO_Datos!$HP$3:$LT$85,BECO_Datos!$A21,FALSE),0))*CM$2</f>
        <v>#N/A</v>
      </c>
      <c r="CN22" s="79" t="e">
        <f>(HLOOKUP(CN$6,BECO_Datos!$D$3:$HN$85,BECO_Datos!$A21,FALSE)+IFERROR(HLOOKUP(CN$6,BECO_Datos!$HP$3:$LT$85,BECO_Datos!$A21,FALSE),0))*CN$2</f>
        <v>#N/A</v>
      </c>
      <c r="CO22" s="79" t="e">
        <f>(HLOOKUP(CO$6,BECO_Datos!$D$3:$HN$85,BECO_Datos!$A21,FALSE)+IFERROR(HLOOKUP(CO$6,BECO_Datos!$HP$3:$LT$85,BECO_Datos!$A21,FALSE),0))*CO$2</f>
        <v>#N/A</v>
      </c>
      <c r="CP22" s="79" t="e">
        <f>(HLOOKUP(CP$6,BECO_Datos!$D$3:$HN$85,BECO_Datos!$A21,FALSE)+IFERROR(HLOOKUP(CP$6,BECO_Datos!$HP$3:$LT$85,BECO_Datos!$A21,FALSE),0))*CP$2</f>
        <v>#N/A</v>
      </c>
      <c r="CQ22" s="79">
        <f>(HLOOKUP(CQ$6,BECO_Datos!$D$3:$HN$85,BECO_Datos!$A21,FALSE)+IFERROR(HLOOKUP(CQ$6,BECO_Datos!$HP$3:$LT$85,BECO_Datos!$A21,FALSE),0))*CQ$2</f>
        <v>0</v>
      </c>
      <c r="CR22" s="79">
        <f>(HLOOKUP(CR$6,BECO_Datos!$D$3:$HN$85,BECO_Datos!$A21,FALSE)+IFERROR(HLOOKUP(CR$6,BECO_Datos!$HP$3:$LT$85,BECO_Datos!$A21,FALSE),0))*CR$2</f>
        <v>0</v>
      </c>
      <c r="CS22" s="79">
        <f>(HLOOKUP(CS$6,BECO_Datos!$D$3:$HN$85,BECO_Datos!$A21,FALSE)+IFERROR(HLOOKUP(CS$6,BECO_Datos!$HP$3:$LT$85,BECO_Datos!$A21,FALSE),0))*CS$2</f>
        <v>0</v>
      </c>
      <c r="CT22" s="79">
        <f>(HLOOKUP(CT$6,BECO_Datos!$D$3:$HN$85,BECO_Datos!$A21,FALSE)+IFERROR(HLOOKUP(CT$6,BECO_Datos!$HP$3:$LT$85,BECO_Datos!$A21,FALSE),0))*CT$2</f>
        <v>0</v>
      </c>
      <c r="CU22" s="79">
        <f>(HLOOKUP(CU$6,BECO_Datos!$D$3:$HN$85,BECO_Datos!$A21,FALSE)+IFERROR(HLOOKUP(CU$6,BECO_Datos!$HP$3:$LT$85,BECO_Datos!$A21,FALSE),0))*CU$2</f>
        <v>0</v>
      </c>
      <c r="CV22" s="79">
        <f>(HLOOKUP(CV$6,BECO_Datos!$D$3:$HN$85,BECO_Datos!$A21,FALSE)+IFERROR(HLOOKUP(CV$6,BECO_Datos!$HP$3:$LT$85,BECO_Datos!$A21,FALSE),0))*CV$2</f>
        <v>0</v>
      </c>
      <c r="CW22" s="79">
        <f>(HLOOKUP(CW$6,BECO_Datos!$D$3:$HN$85,BECO_Datos!$A21,FALSE)+IFERROR(HLOOKUP(CW$6,BECO_Datos!$HP$3:$LT$85,BECO_Datos!$A21,FALSE),0))*CW$2</f>
        <v>0</v>
      </c>
      <c r="CX22" s="79">
        <f>(HLOOKUP(CX$6,BECO_Datos!$D$3:$HN$85,BECO_Datos!$A21,FALSE)+IFERROR(HLOOKUP(CX$6,BECO_Datos!$HP$3:$LT$85,BECO_Datos!$A21,FALSE),0))*CX$2</f>
        <v>0</v>
      </c>
      <c r="CY22" s="79">
        <f>(HLOOKUP(CY$6,BECO_Datos!$D$3:$HN$85,BECO_Datos!$A21,FALSE)+IFERROR(HLOOKUP(CY$6,BECO_Datos!$HP$3:$LT$85,BECO_Datos!$A21,FALSE),0))*CY$2</f>
        <v>0</v>
      </c>
      <c r="CZ22" s="79">
        <f>(HLOOKUP(CZ$6,BECO_Datos!$D$3:$HN$85,BECO_Datos!$A21,FALSE)+IFERROR(HLOOKUP(CZ$6,BECO_Datos!$HP$3:$LT$85,BECO_Datos!$A21,FALSE),0))*CZ$2</f>
        <v>0</v>
      </c>
      <c r="DB22" s="79" t="e">
        <f>(HLOOKUP(DB$6,BECO_Datos!$D$3:$HN$85,BECO_Datos!$A21,FALSE)+IFERROR(HLOOKUP(DB$6,BECO_Datos!$HP$3:$LT$85,BECO_Datos!$A21,FALSE),0))*DB$2</f>
        <v>#N/A</v>
      </c>
      <c r="DC22" s="79" t="e">
        <f>(HLOOKUP(DC$6,BECO_Datos!$D$3:$HN$85,BECO_Datos!$A21,FALSE)+IFERROR(HLOOKUP(DC$6,BECO_Datos!$HP$3:$LT$85,BECO_Datos!$A21,FALSE),0))*DC$2</f>
        <v>#N/A</v>
      </c>
      <c r="DD22" s="79" t="e">
        <f>(HLOOKUP(DD$6,BECO_Datos!$D$3:$HN$85,BECO_Datos!$A21,FALSE)+IFERROR(HLOOKUP(DD$6,BECO_Datos!$HP$3:$LT$85,BECO_Datos!$A21,FALSE),0))*DD$2</f>
        <v>#N/A</v>
      </c>
      <c r="DE22" s="79" t="e">
        <f>(HLOOKUP(DE$6,BECO_Datos!$D$3:$HN$85,BECO_Datos!$A21,FALSE)+IFERROR(HLOOKUP(DE$6,BECO_Datos!$HP$3:$LT$85,BECO_Datos!$A21,FALSE),0))*DE$2</f>
        <v>#N/A</v>
      </c>
      <c r="DF22" s="79" t="e">
        <f>(HLOOKUP(DF$6,BECO_Datos!$D$3:$HN$85,BECO_Datos!$A21,FALSE)+IFERROR(HLOOKUP(DF$6,BECO_Datos!$HP$3:$LT$85,BECO_Datos!$A21,FALSE),0))*DF$2</f>
        <v>#N/A</v>
      </c>
      <c r="DG22" s="79" t="e">
        <f>(HLOOKUP(DG$6,BECO_Datos!$D$3:$HN$85,BECO_Datos!$A21,FALSE)+IFERROR(HLOOKUP(DG$6,BECO_Datos!$HP$3:$LT$85,BECO_Datos!$A21,FALSE),0))*DG$2</f>
        <v>#N/A</v>
      </c>
      <c r="DH22" s="79">
        <f>(HLOOKUP(DH$6,BECO_Datos!$D$3:$HN$85,BECO_Datos!$A21,FALSE)+IFERROR(HLOOKUP(DH$6,BECO_Datos!$HP$3:$LT$85,BECO_Datos!$A21,FALSE),0))*DH$2</f>
        <v>0</v>
      </c>
      <c r="DI22" s="79">
        <f>(HLOOKUP(DI$6,BECO_Datos!$D$3:$HN$85,BECO_Datos!$A21,FALSE)+IFERROR(HLOOKUP(DI$6,BECO_Datos!$HP$3:$LT$85,BECO_Datos!$A21,FALSE),0))*DI$2</f>
        <v>0</v>
      </c>
      <c r="DJ22" s="79">
        <f>(HLOOKUP(DJ$6,BECO_Datos!$D$3:$HN$85,BECO_Datos!$A21,FALSE)+IFERROR(HLOOKUP(DJ$6,BECO_Datos!$HP$3:$LT$85,BECO_Datos!$A21,FALSE),0))*DJ$2</f>
        <v>0</v>
      </c>
      <c r="DK22" s="79">
        <f>(HLOOKUP(DK$6,BECO_Datos!$D$3:$HN$85,BECO_Datos!$A21,FALSE)+IFERROR(HLOOKUP(DK$6,BECO_Datos!$HP$3:$LT$85,BECO_Datos!$A21,FALSE),0))*DK$2</f>
        <v>0</v>
      </c>
      <c r="DL22" s="79">
        <f>(HLOOKUP(DL$6,BECO_Datos!$D$3:$HN$85,BECO_Datos!$A21,FALSE)+IFERROR(HLOOKUP(DL$6,BECO_Datos!$HP$3:$LT$85,BECO_Datos!$A21,FALSE),0))*DL$2</f>
        <v>0</v>
      </c>
      <c r="DM22" s="79">
        <f>(HLOOKUP(DM$6,BECO_Datos!$D$3:$HN$85,BECO_Datos!$A21,FALSE)+IFERROR(HLOOKUP(DM$6,BECO_Datos!$HP$3:$LT$85,BECO_Datos!$A21,FALSE),0))*DM$2</f>
        <v>0</v>
      </c>
      <c r="DN22" s="79">
        <f>(HLOOKUP(DN$6,BECO_Datos!$D$3:$HN$85,BECO_Datos!$A21,FALSE)+IFERROR(HLOOKUP(DN$6,BECO_Datos!$HP$3:$LT$85,BECO_Datos!$A21,FALSE),0))*DN$2</f>
        <v>0</v>
      </c>
      <c r="DO22" s="79">
        <f>(HLOOKUP(DO$6,BECO_Datos!$D$3:$HN$85,BECO_Datos!$A21,FALSE)+IFERROR(HLOOKUP(DO$6,BECO_Datos!$HP$3:$LT$85,BECO_Datos!$A21,FALSE),0))*DO$2</f>
        <v>0</v>
      </c>
      <c r="DP22" s="79">
        <f>(HLOOKUP(DP$6,BECO_Datos!$D$3:$HN$85,BECO_Datos!$A21,FALSE)+IFERROR(HLOOKUP(DP$6,BECO_Datos!$HP$3:$LT$85,BECO_Datos!$A21,FALSE),0))*DP$2</f>
        <v>0</v>
      </c>
      <c r="DQ22" s="79">
        <f>(HLOOKUP(DQ$6,BECO_Datos!$D$3:$HN$85,BECO_Datos!$A21,FALSE)+IFERROR(HLOOKUP(DQ$6,BECO_Datos!$HP$3:$LT$85,BECO_Datos!$A21,FALSE),0))*DQ$2</f>
        <v>0</v>
      </c>
      <c r="DS22" s="79" t="e">
        <f>(HLOOKUP(DS$6,BECO_Datos!$D$3:$HN$85,BECO_Datos!$A21,FALSE)+IFERROR(HLOOKUP(DS$6,BECO_Datos!$HP$3:$LT$85,BECO_Datos!$A21,FALSE),0))*DS$2</f>
        <v>#N/A</v>
      </c>
      <c r="DT22" s="79" t="e">
        <f>(HLOOKUP(DT$6,BECO_Datos!$D$3:$HN$85,BECO_Datos!$A21,FALSE)+IFERROR(HLOOKUP(DT$6,BECO_Datos!$HP$3:$LT$85,BECO_Datos!$A21,FALSE),0))*DT$2</f>
        <v>#N/A</v>
      </c>
      <c r="DU22" s="79" t="e">
        <f>(HLOOKUP(DU$6,BECO_Datos!$D$3:$HN$85,BECO_Datos!$A21,FALSE)+IFERROR(HLOOKUP(DU$6,BECO_Datos!$HP$3:$LT$85,BECO_Datos!$A21,FALSE),0))*DU$2</f>
        <v>#N/A</v>
      </c>
      <c r="DV22" s="79" t="e">
        <f>(HLOOKUP(DV$6,BECO_Datos!$D$3:$HN$85,BECO_Datos!$A21,FALSE)+IFERROR(HLOOKUP(DV$6,BECO_Datos!$HP$3:$LT$85,BECO_Datos!$A21,FALSE),0))*DV$2</f>
        <v>#N/A</v>
      </c>
      <c r="DW22" s="79" t="e">
        <f>(HLOOKUP(DW$6,BECO_Datos!$D$3:$HN$85,BECO_Datos!$A21,FALSE)+IFERROR(HLOOKUP(DW$6,BECO_Datos!$HP$3:$LT$85,BECO_Datos!$A21,FALSE),0))*DW$2</f>
        <v>#N/A</v>
      </c>
      <c r="DX22" s="79" t="e">
        <f>(HLOOKUP(DX$6,BECO_Datos!$D$3:$HN$85,BECO_Datos!$A21,FALSE)+IFERROR(HLOOKUP(DX$6,BECO_Datos!$HP$3:$LT$85,BECO_Datos!$A21,FALSE),0))*DX$2</f>
        <v>#N/A</v>
      </c>
      <c r="DY22" s="79">
        <f>(HLOOKUP(DY$6,BECO_Datos!$D$3:$HN$85,BECO_Datos!$A21,FALSE)+IFERROR(HLOOKUP(DY$6,BECO_Datos!$HP$3:$LT$85,BECO_Datos!$A21,FALSE),0))*DY$2</f>
        <v>0</v>
      </c>
      <c r="DZ22" s="79">
        <f>(HLOOKUP(DZ$6,BECO_Datos!$D$3:$HN$85,BECO_Datos!$A21,FALSE)+IFERROR(HLOOKUP(DZ$6,BECO_Datos!$HP$3:$LT$85,BECO_Datos!$A21,FALSE),0))*DZ$2</f>
        <v>0</v>
      </c>
      <c r="EA22" s="79">
        <f>(HLOOKUP(EA$6,BECO_Datos!$D$3:$HN$85,BECO_Datos!$A21,FALSE)+IFERROR(HLOOKUP(EA$6,BECO_Datos!$HP$3:$LT$85,BECO_Datos!$A21,FALSE),0))*EA$2</f>
        <v>0</v>
      </c>
      <c r="EB22" s="79">
        <f>(HLOOKUP(EB$6,BECO_Datos!$D$3:$HN$85,BECO_Datos!$A21,FALSE)+IFERROR(HLOOKUP(EB$6,BECO_Datos!$HP$3:$LT$85,BECO_Datos!$A21,FALSE),0))*EB$2</f>
        <v>0</v>
      </c>
      <c r="EC22" s="79">
        <f>(HLOOKUP(EC$6,BECO_Datos!$D$3:$HN$85,BECO_Datos!$A21,FALSE)+IFERROR(HLOOKUP(EC$6,BECO_Datos!$HP$3:$LT$85,BECO_Datos!$A21,FALSE),0))*EC$2</f>
        <v>0</v>
      </c>
      <c r="ED22" s="79">
        <f>(HLOOKUP(ED$6,BECO_Datos!$D$3:$HN$85,BECO_Datos!$A21,FALSE)+IFERROR(HLOOKUP(ED$6,BECO_Datos!$HP$3:$LT$85,BECO_Datos!$A21,FALSE),0))*ED$2</f>
        <v>0</v>
      </c>
      <c r="EE22" s="79">
        <f>(HLOOKUP(EE$6,BECO_Datos!$D$3:$HN$85,BECO_Datos!$A21,FALSE)+IFERROR(HLOOKUP(EE$6,BECO_Datos!$HP$3:$LT$85,BECO_Datos!$A21,FALSE),0))*EE$2</f>
        <v>0</v>
      </c>
      <c r="EF22" s="79">
        <f>(HLOOKUP(EF$6,BECO_Datos!$D$3:$HN$85,BECO_Datos!$A21,FALSE)+IFERROR(HLOOKUP(EF$6,BECO_Datos!$HP$3:$LT$85,BECO_Datos!$A21,FALSE),0))*EF$2</f>
        <v>0</v>
      </c>
      <c r="EG22" s="79">
        <f>(HLOOKUP(EG$6,BECO_Datos!$D$3:$HN$85,BECO_Datos!$A21,FALSE)+IFERROR(HLOOKUP(EG$6,BECO_Datos!$HP$3:$LT$85,BECO_Datos!$A21,FALSE),0))*EG$2</f>
        <v>0</v>
      </c>
      <c r="EH22" s="79">
        <f>(HLOOKUP(EH$6,BECO_Datos!$D$3:$HN$85,BECO_Datos!$A21,FALSE)+IFERROR(HLOOKUP(EH$6,BECO_Datos!$HP$3:$LT$85,BECO_Datos!$A21,FALSE),0))*EH$2</f>
        <v>0</v>
      </c>
      <c r="EJ22" s="79" t="e">
        <f>(HLOOKUP(EJ$6,BECO_Datos!$D$3:$HN$85,BECO_Datos!$A21,FALSE)+IFERROR(HLOOKUP(EJ$6,BECO_Datos!$HP$3:$LT$85,BECO_Datos!$A21,FALSE),0))*EJ$2</f>
        <v>#N/A</v>
      </c>
      <c r="EK22" s="79" t="e">
        <f>(HLOOKUP(EK$6,BECO_Datos!$D$3:$HN$85,BECO_Datos!$A21,FALSE)+IFERROR(HLOOKUP(EK$6,BECO_Datos!$HP$3:$LT$85,BECO_Datos!$A21,FALSE),0))*EK$2</f>
        <v>#N/A</v>
      </c>
      <c r="EL22" s="79" t="e">
        <f>(HLOOKUP(EL$6,BECO_Datos!$D$3:$HN$85,BECO_Datos!$A21,FALSE)+IFERROR(HLOOKUP(EL$6,BECO_Datos!$HP$3:$LT$85,BECO_Datos!$A21,FALSE),0))*EL$2</f>
        <v>#N/A</v>
      </c>
      <c r="EM22" s="79" t="e">
        <f>(HLOOKUP(EM$6,BECO_Datos!$D$3:$HN$85,BECO_Datos!$A21,FALSE)+IFERROR(HLOOKUP(EM$6,BECO_Datos!$HP$3:$LT$85,BECO_Datos!$A21,FALSE),0))*EM$2</f>
        <v>#N/A</v>
      </c>
      <c r="EN22" s="79" t="e">
        <f>(HLOOKUP(EN$6,BECO_Datos!$D$3:$HN$85,BECO_Datos!$A21,FALSE)+IFERROR(HLOOKUP(EN$6,BECO_Datos!$HP$3:$LT$85,BECO_Datos!$A21,FALSE),0))*EN$2</f>
        <v>#N/A</v>
      </c>
      <c r="EO22" s="79" t="e">
        <f>(HLOOKUP(EO$6,BECO_Datos!$D$3:$HN$85,BECO_Datos!$A21,FALSE)+IFERROR(HLOOKUP(EO$6,BECO_Datos!$HP$3:$LT$85,BECO_Datos!$A21,FALSE),0))*EO$2</f>
        <v>#N/A</v>
      </c>
      <c r="EP22" s="79">
        <f>(HLOOKUP(EP$6,BECO_Datos!$D$3:$HN$85,BECO_Datos!$A21,FALSE)+IFERROR(HLOOKUP(EP$6,BECO_Datos!$HP$3:$LT$85,BECO_Datos!$A21,FALSE),0))*EP$2</f>
        <v>117.09014830296439</v>
      </c>
      <c r="EQ22" s="79">
        <f>(HLOOKUP(EQ$6,BECO_Datos!$D$3:$HN$85,BECO_Datos!$A21,FALSE)+IFERROR(HLOOKUP(EQ$6,BECO_Datos!$HP$3:$LT$85,BECO_Datos!$A21,FALSE),0))*EQ$2</f>
        <v>119.77352880102042</v>
      </c>
      <c r="ER22" s="79">
        <f>(HLOOKUP(ER$6,BECO_Datos!$D$3:$HN$85,BECO_Datos!$A21,FALSE)+IFERROR(HLOOKUP(ER$6,BECO_Datos!$HP$3:$LT$85,BECO_Datos!$A21,FALSE),0))*ER$2</f>
        <v>112.63921966343315</v>
      </c>
      <c r="ES22" s="79">
        <f>(HLOOKUP(ES$6,BECO_Datos!$D$3:$HN$85,BECO_Datos!$A21,FALSE)+IFERROR(HLOOKUP(ES$6,BECO_Datos!$HP$3:$LT$85,BECO_Datos!$A21,FALSE),0))*ES$2</f>
        <v>144.0451135833209</v>
      </c>
      <c r="ET22" s="79">
        <f>(HLOOKUP(ET$6,BECO_Datos!$D$3:$HN$85,BECO_Datos!$A21,FALSE)+IFERROR(HLOOKUP(ET$6,BECO_Datos!$HP$3:$LT$85,BECO_Datos!$A21,FALSE),0))*ET$2</f>
        <v>128.37354882280493</v>
      </c>
      <c r="EU22" s="79">
        <f>(HLOOKUP(EU$6,BECO_Datos!$D$3:$HN$85,BECO_Datos!$A21,FALSE)+IFERROR(HLOOKUP(EU$6,BECO_Datos!$HP$3:$LT$85,BECO_Datos!$A21,FALSE),0))*EU$2</f>
        <v>148.50127350640454</v>
      </c>
      <c r="EV22" s="79">
        <f>(HLOOKUP(EV$6,BECO_Datos!$D$3:$HN$85,BECO_Datos!$A21,FALSE)+IFERROR(HLOOKUP(EV$6,BECO_Datos!$HP$3:$LT$85,BECO_Datos!$A21,FALSE),0))*EV$2</f>
        <v>159.60172691458402</v>
      </c>
      <c r="EW22" s="79">
        <f>(HLOOKUP(EW$6,BECO_Datos!$D$3:$HN$85,BECO_Datos!$A21,FALSE)+IFERROR(HLOOKUP(EW$6,BECO_Datos!$HP$3:$LT$85,BECO_Datos!$A21,FALSE),0))*EW$2</f>
        <v>168.36621686033999</v>
      </c>
      <c r="EX22" s="79">
        <f>(HLOOKUP(EX$6,BECO_Datos!$D$3:$HN$85,BECO_Datos!$A21,FALSE)+IFERROR(HLOOKUP(EX$6,BECO_Datos!$HP$3:$LT$85,BECO_Datos!$A21,FALSE),0))*EX$2</f>
        <v>179.15749922946694</v>
      </c>
      <c r="EY22" s="79">
        <f>(HLOOKUP(EY$6,BECO_Datos!$D$3:$HN$85,BECO_Datos!$A21,FALSE)+IFERROR(HLOOKUP(EY$6,BECO_Datos!$HP$3:$LT$85,BECO_Datos!$A21,FALSE),0))*EY$2</f>
        <v>196.82345339782643</v>
      </c>
      <c r="FA22" s="79" t="e">
        <f>(HLOOKUP(FA$6,BECO_Datos!$D$3:$HN$85,BECO_Datos!$A21,FALSE)+IFERROR(HLOOKUP(FA$6,BECO_Datos!$HP$3:$LT$85,BECO_Datos!$A21,FALSE),0))*FA$2</f>
        <v>#N/A</v>
      </c>
      <c r="FB22" s="79" t="e">
        <f>(HLOOKUP(FB$6,BECO_Datos!$D$3:$HN$85,BECO_Datos!$A21,FALSE)+IFERROR(HLOOKUP(FB$6,BECO_Datos!$HP$3:$LT$85,BECO_Datos!$A21,FALSE),0))*FB$2</f>
        <v>#N/A</v>
      </c>
      <c r="FC22" s="79" t="e">
        <f>(HLOOKUP(FC$6,BECO_Datos!$D$3:$HN$85,BECO_Datos!$A21,FALSE)+IFERROR(HLOOKUP(FC$6,BECO_Datos!$HP$3:$LT$85,BECO_Datos!$A21,FALSE),0))*FC$2</f>
        <v>#N/A</v>
      </c>
      <c r="FD22" s="79" t="e">
        <f>(HLOOKUP(FD$6,BECO_Datos!$D$3:$HN$85,BECO_Datos!$A21,FALSE)+IFERROR(HLOOKUP(FD$6,BECO_Datos!$HP$3:$LT$85,BECO_Datos!$A21,FALSE),0))*FD$2</f>
        <v>#N/A</v>
      </c>
      <c r="FE22" s="79" t="e">
        <f>(HLOOKUP(FE$6,BECO_Datos!$D$3:$HN$85,BECO_Datos!$A21,FALSE)+IFERROR(HLOOKUP(FE$6,BECO_Datos!$HP$3:$LT$85,BECO_Datos!$A21,FALSE),0))*FE$2</f>
        <v>#N/A</v>
      </c>
      <c r="FF22" s="79" t="e">
        <f>(HLOOKUP(FF$6,BECO_Datos!$D$3:$HN$85,BECO_Datos!$A21,FALSE)+IFERROR(HLOOKUP(FF$6,BECO_Datos!$HP$3:$LT$85,BECO_Datos!$A21,FALSE),0))*FF$2</f>
        <v>#N/A</v>
      </c>
      <c r="FG22" s="79">
        <f>(HLOOKUP(FG$6,BECO_Datos!$D$3:$HN$85,BECO_Datos!$A21,FALSE)+IFERROR(HLOOKUP(FG$6,BECO_Datos!$HP$3:$LT$85,BECO_Datos!$A21,FALSE),0))*FG$2</f>
        <v>0</v>
      </c>
      <c r="FH22" s="79">
        <f>(HLOOKUP(FH$6,BECO_Datos!$D$3:$HN$85,BECO_Datos!$A21,FALSE)+IFERROR(HLOOKUP(FH$6,BECO_Datos!$HP$3:$LT$85,BECO_Datos!$A21,FALSE),0))*FH$2</f>
        <v>0</v>
      </c>
      <c r="FI22" s="79">
        <f>(HLOOKUP(FI$6,BECO_Datos!$D$3:$HN$85,BECO_Datos!$A21,FALSE)+IFERROR(HLOOKUP(FI$6,BECO_Datos!$HP$3:$LT$85,BECO_Datos!$A21,FALSE),0))*FI$2</f>
        <v>0</v>
      </c>
      <c r="FJ22" s="79">
        <f>(HLOOKUP(FJ$6,BECO_Datos!$D$3:$HN$85,BECO_Datos!$A21,FALSE)+IFERROR(HLOOKUP(FJ$6,BECO_Datos!$HP$3:$LT$85,BECO_Datos!$A21,FALSE),0))*FJ$2</f>
        <v>0</v>
      </c>
      <c r="FK22" s="79">
        <f>(HLOOKUP(FK$6,BECO_Datos!$D$3:$HN$85,BECO_Datos!$A21,FALSE)+IFERROR(HLOOKUP(FK$6,BECO_Datos!$HP$3:$LT$85,BECO_Datos!$A21,FALSE),0))*FK$2</f>
        <v>0</v>
      </c>
      <c r="FL22" s="79">
        <f>(HLOOKUP(FL$6,BECO_Datos!$D$3:$HN$85,BECO_Datos!$A21,FALSE)+IFERROR(HLOOKUP(FL$6,BECO_Datos!$HP$3:$LT$85,BECO_Datos!$A21,FALSE),0))*FL$2</f>
        <v>0</v>
      </c>
      <c r="FM22" s="79">
        <f>(HLOOKUP(FM$6,BECO_Datos!$D$3:$HN$85,BECO_Datos!$A21,FALSE)+IFERROR(HLOOKUP(FM$6,BECO_Datos!$HP$3:$LT$85,BECO_Datos!$A21,FALSE),0))*FM$2</f>
        <v>0</v>
      </c>
      <c r="FN22" s="79">
        <f>(HLOOKUP(FN$6,BECO_Datos!$D$3:$HN$85,BECO_Datos!$A21,FALSE)+IFERROR(HLOOKUP(FN$6,BECO_Datos!$HP$3:$LT$85,BECO_Datos!$A21,FALSE),0))*FN$2</f>
        <v>0</v>
      </c>
      <c r="FO22" s="79">
        <f>(HLOOKUP(FO$6,BECO_Datos!$D$3:$HN$85,BECO_Datos!$A21,FALSE)+IFERROR(HLOOKUP(FO$6,BECO_Datos!$HP$3:$LT$85,BECO_Datos!$A21,FALSE),0))*FO$2</f>
        <v>0</v>
      </c>
      <c r="FP22" s="79">
        <f>(HLOOKUP(FP$6,BECO_Datos!$D$3:$HN$85,BECO_Datos!$A21,FALSE)+IFERROR(HLOOKUP(FP$6,BECO_Datos!$HP$3:$LT$85,BECO_Datos!$A21,FALSE),0))*FP$2</f>
        <v>0</v>
      </c>
      <c r="FR22" s="79" t="e">
        <f>(HLOOKUP(FR$6,BECO_Datos!$D$3:$HN$85,BECO_Datos!$A21,FALSE)+IFERROR(HLOOKUP(FR$6,BECO_Datos!$HP$3:$LT$85,BECO_Datos!$A21,FALSE),0))*FR$2</f>
        <v>#N/A</v>
      </c>
      <c r="FS22" s="79" t="e">
        <f>(HLOOKUP(FS$6,BECO_Datos!$D$3:$HN$85,BECO_Datos!$A21,FALSE)+IFERROR(HLOOKUP(FS$6,BECO_Datos!$HP$3:$LT$85,BECO_Datos!$A21,FALSE),0))*FS$2</f>
        <v>#N/A</v>
      </c>
      <c r="FT22" s="79" t="e">
        <f>(HLOOKUP(FT$6,BECO_Datos!$D$3:$HN$85,BECO_Datos!$A21,FALSE)+IFERROR(HLOOKUP(FT$6,BECO_Datos!$HP$3:$LT$85,BECO_Datos!$A21,FALSE),0))*FT$2</f>
        <v>#N/A</v>
      </c>
      <c r="FU22" s="79" t="e">
        <f>(HLOOKUP(FU$6,BECO_Datos!$D$3:$HN$85,BECO_Datos!$A21,FALSE)+IFERROR(HLOOKUP(FU$6,BECO_Datos!$HP$3:$LT$85,BECO_Datos!$A21,FALSE),0))*FU$2</f>
        <v>#N/A</v>
      </c>
      <c r="FV22" s="79" t="e">
        <f>(HLOOKUP(FV$6,BECO_Datos!$D$3:$HN$85,BECO_Datos!$A21,FALSE)+IFERROR(HLOOKUP(FV$6,BECO_Datos!$HP$3:$LT$85,BECO_Datos!$A21,FALSE),0))*FV$2</f>
        <v>#N/A</v>
      </c>
      <c r="FW22" s="79" t="e">
        <f>(HLOOKUP(FW$6,BECO_Datos!$D$3:$HN$85,BECO_Datos!$A21,FALSE)+IFERROR(HLOOKUP(FW$6,BECO_Datos!$HP$3:$LT$85,BECO_Datos!$A21,FALSE),0))*FW$2</f>
        <v>#N/A</v>
      </c>
      <c r="FX22" s="79">
        <f>(HLOOKUP(FX$6,BECO_Datos!$D$3:$HN$85,BECO_Datos!$A21,FALSE)+IFERROR(HLOOKUP(FX$6,BECO_Datos!$HP$3:$LT$85,BECO_Datos!$A21,FALSE),0))*FX$2</f>
        <v>0</v>
      </c>
      <c r="FY22" s="79">
        <f>(HLOOKUP(FY$6,BECO_Datos!$D$3:$HN$85,BECO_Datos!$A21,FALSE)+IFERROR(HLOOKUP(FY$6,BECO_Datos!$HP$3:$LT$85,BECO_Datos!$A21,FALSE),0))*FY$2</f>
        <v>0</v>
      </c>
      <c r="FZ22" s="79">
        <f>(HLOOKUP(FZ$6,BECO_Datos!$D$3:$HN$85,BECO_Datos!$A21,FALSE)+IFERROR(HLOOKUP(FZ$6,BECO_Datos!$HP$3:$LT$85,BECO_Datos!$A21,FALSE),0))*FZ$2</f>
        <v>0</v>
      </c>
      <c r="GA22" s="79">
        <f>(HLOOKUP(GA$6,BECO_Datos!$D$3:$HN$85,BECO_Datos!$A21,FALSE)+IFERROR(HLOOKUP(GA$6,BECO_Datos!$HP$3:$LT$85,BECO_Datos!$A21,FALSE),0))*GA$2</f>
        <v>0</v>
      </c>
      <c r="GB22" s="79">
        <f>(HLOOKUP(GB$6,BECO_Datos!$D$3:$HN$85,BECO_Datos!$A21,FALSE)+IFERROR(HLOOKUP(GB$6,BECO_Datos!$HP$3:$LT$85,BECO_Datos!$A21,FALSE),0))*GB$2</f>
        <v>0</v>
      </c>
      <c r="GC22" s="79">
        <f>(HLOOKUP(GC$6,BECO_Datos!$D$3:$HN$85,BECO_Datos!$A21,FALSE)+IFERROR(HLOOKUP(GC$6,BECO_Datos!$HP$3:$LT$85,BECO_Datos!$A21,FALSE),0))*GC$2</f>
        <v>0</v>
      </c>
      <c r="GD22" s="79">
        <f>(HLOOKUP(GD$6,BECO_Datos!$D$3:$HN$85,BECO_Datos!$A21,FALSE)+IFERROR(HLOOKUP(GD$6,BECO_Datos!$HP$3:$LT$85,BECO_Datos!$A21,FALSE),0))*GD$2</f>
        <v>0</v>
      </c>
      <c r="GE22" s="79">
        <f>(HLOOKUP(GE$6,BECO_Datos!$D$3:$HN$85,BECO_Datos!$A21,FALSE)+IFERROR(HLOOKUP(GE$6,BECO_Datos!$HP$3:$LT$85,BECO_Datos!$A21,FALSE),0))*GE$2</f>
        <v>0</v>
      </c>
      <c r="GF22" s="79">
        <f>(HLOOKUP(GF$6,BECO_Datos!$D$3:$HN$85,BECO_Datos!$A21,FALSE)+IFERROR(HLOOKUP(GF$6,BECO_Datos!$HP$3:$LT$85,BECO_Datos!$A21,FALSE),0))*GF$2</f>
        <v>0</v>
      </c>
      <c r="GG22" s="79">
        <f>(HLOOKUP(GG$6,BECO_Datos!$D$3:$HN$85,BECO_Datos!$A21,FALSE)+IFERROR(HLOOKUP(GG$6,BECO_Datos!$HP$3:$LT$85,BECO_Datos!$A21,FALSE),0))*GG$2</f>
        <v>0</v>
      </c>
      <c r="GI22" s="79" t="e">
        <f>(HLOOKUP(GI$6,BECO_Datos!$D$3:$HN$85,BECO_Datos!$A21,FALSE)+IFERROR(HLOOKUP(GI$6,BECO_Datos!$HP$3:$LT$85,BECO_Datos!$A21,FALSE),0))*GI$2</f>
        <v>#N/A</v>
      </c>
      <c r="GJ22" s="79" t="e">
        <f>(HLOOKUP(GJ$6,BECO_Datos!$D$3:$HN$85,BECO_Datos!$A21,FALSE)+IFERROR(HLOOKUP(GJ$6,BECO_Datos!$HP$3:$LT$85,BECO_Datos!$A21,FALSE),0))*GJ$2</f>
        <v>#N/A</v>
      </c>
      <c r="GK22" s="79" t="e">
        <f>(HLOOKUP(GK$6,BECO_Datos!$D$3:$HN$85,BECO_Datos!$A21,FALSE)+IFERROR(HLOOKUP(GK$6,BECO_Datos!$HP$3:$LT$85,BECO_Datos!$A21,FALSE),0))*GK$2</f>
        <v>#N/A</v>
      </c>
      <c r="GL22" s="79" t="e">
        <f>(HLOOKUP(GL$6,BECO_Datos!$D$3:$HN$85,BECO_Datos!$A21,FALSE)+IFERROR(HLOOKUP(GL$6,BECO_Datos!$HP$3:$LT$85,BECO_Datos!$A21,FALSE),0))*GL$2</f>
        <v>#N/A</v>
      </c>
      <c r="GM22" s="79" t="e">
        <f>(HLOOKUP(GM$6,BECO_Datos!$D$3:$HN$85,BECO_Datos!$A21,FALSE)+IFERROR(HLOOKUP(GM$6,BECO_Datos!$HP$3:$LT$85,BECO_Datos!$A21,FALSE),0))*GM$2</f>
        <v>#N/A</v>
      </c>
      <c r="GN22" s="79" t="e">
        <f>(HLOOKUP(GN$6,BECO_Datos!$D$3:$HN$85,BECO_Datos!$A21,FALSE)+IFERROR(HLOOKUP(GN$6,BECO_Datos!$HP$3:$LT$85,BECO_Datos!$A21,FALSE),0))*GN$2</f>
        <v>#N/A</v>
      </c>
      <c r="GO22" s="79">
        <f>(HLOOKUP(GO$6,BECO_Datos!$D$3:$HN$85,BECO_Datos!$A21,FALSE)+IFERROR(HLOOKUP(GO$6,BECO_Datos!$HP$3:$LT$85,BECO_Datos!$A21,FALSE),0))*GO$2</f>
        <v>0</v>
      </c>
      <c r="GP22" s="79">
        <f>(HLOOKUP(GP$6,BECO_Datos!$D$3:$HN$85,BECO_Datos!$A21,FALSE)+IFERROR(HLOOKUP(GP$6,BECO_Datos!$HP$3:$LT$85,BECO_Datos!$A21,FALSE),0))*GP$2</f>
        <v>0</v>
      </c>
      <c r="GQ22" s="79">
        <f>(HLOOKUP(GQ$6,BECO_Datos!$D$3:$HN$85,BECO_Datos!$A21,FALSE)+IFERROR(HLOOKUP(GQ$6,BECO_Datos!$HP$3:$LT$85,BECO_Datos!$A21,FALSE),0))*GQ$2</f>
        <v>0</v>
      </c>
      <c r="GR22" s="79">
        <f>(HLOOKUP(GR$6,BECO_Datos!$D$3:$HN$85,BECO_Datos!$A21,FALSE)+IFERROR(HLOOKUP(GR$6,BECO_Datos!$HP$3:$LT$85,BECO_Datos!$A21,FALSE),0))*GR$2</f>
        <v>0</v>
      </c>
      <c r="GS22" s="79">
        <f>(HLOOKUP(GS$6,BECO_Datos!$D$3:$HN$85,BECO_Datos!$A21,FALSE)+IFERROR(HLOOKUP(GS$6,BECO_Datos!$HP$3:$LT$85,BECO_Datos!$A21,FALSE),0))*GS$2</f>
        <v>0</v>
      </c>
      <c r="GT22" s="79">
        <f>(HLOOKUP(GT$6,BECO_Datos!$D$3:$HN$85,BECO_Datos!$A21,FALSE)+IFERROR(HLOOKUP(GT$6,BECO_Datos!$HP$3:$LT$85,BECO_Datos!$A21,FALSE),0))*GT$2</f>
        <v>0</v>
      </c>
      <c r="GU22" s="79">
        <f>(HLOOKUP(GU$6,BECO_Datos!$D$3:$HN$85,BECO_Datos!$A21,FALSE)+IFERROR(HLOOKUP(GU$6,BECO_Datos!$HP$3:$LT$85,BECO_Datos!$A21,FALSE),0))*GU$2</f>
        <v>0</v>
      </c>
      <c r="GV22" s="79">
        <f>(HLOOKUP(GV$6,BECO_Datos!$D$3:$HN$85,BECO_Datos!$A21,FALSE)+IFERROR(HLOOKUP(GV$6,BECO_Datos!$HP$3:$LT$85,BECO_Datos!$A21,FALSE),0))*GV$2</f>
        <v>0</v>
      </c>
      <c r="GW22" s="79">
        <f>(HLOOKUP(GW$6,BECO_Datos!$D$3:$HN$85,BECO_Datos!$A21,FALSE)+IFERROR(HLOOKUP(GW$6,BECO_Datos!$HP$3:$LT$85,BECO_Datos!$A21,FALSE),0))*GW$2</f>
        <v>0</v>
      </c>
      <c r="GX22" s="79">
        <f>(HLOOKUP(GX$6,BECO_Datos!$D$3:$HN$85,BECO_Datos!$A21,FALSE)+IFERROR(HLOOKUP(GX$6,BECO_Datos!$HP$3:$LT$85,BECO_Datos!$A21,FALSE),0))*GX$2</f>
        <v>0</v>
      </c>
      <c r="GZ22" s="79" t="e">
        <f>(HLOOKUP(GZ$6,BECO_Datos!$D$3:$HN$85,BECO_Datos!$A21,FALSE)+IFERROR(HLOOKUP(GZ$6,BECO_Datos!$HP$3:$LT$85,BECO_Datos!$A21,FALSE),0))*GZ$2</f>
        <v>#N/A</v>
      </c>
      <c r="HA22" s="79" t="e">
        <f>(HLOOKUP(HA$6,BECO_Datos!$D$3:$HN$85,BECO_Datos!$A21,FALSE)+IFERROR(HLOOKUP(HA$6,BECO_Datos!$HP$3:$LT$85,BECO_Datos!$A21,FALSE),0))*HA$2</f>
        <v>#N/A</v>
      </c>
      <c r="HB22" s="79" t="e">
        <f>(HLOOKUP(HB$6,BECO_Datos!$D$3:$HN$85,BECO_Datos!$A21,FALSE)+IFERROR(HLOOKUP(HB$6,BECO_Datos!$HP$3:$LT$85,BECO_Datos!$A21,FALSE),0))*HB$2</f>
        <v>#N/A</v>
      </c>
      <c r="HC22" s="79" t="e">
        <f>(HLOOKUP(HC$6,BECO_Datos!$D$3:$HN$85,BECO_Datos!$A21,FALSE)+IFERROR(HLOOKUP(HC$6,BECO_Datos!$HP$3:$LT$85,BECO_Datos!$A21,FALSE),0))*HC$2</f>
        <v>#N/A</v>
      </c>
      <c r="HD22" s="79" t="e">
        <f>(HLOOKUP(HD$6,BECO_Datos!$D$3:$HN$85,BECO_Datos!$A21,FALSE)+IFERROR(HLOOKUP(HD$6,BECO_Datos!$HP$3:$LT$85,BECO_Datos!$A21,FALSE),0))*HD$2</f>
        <v>#N/A</v>
      </c>
      <c r="HE22" s="79" t="e">
        <f>(HLOOKUP(HE$6,BECO_Datos!$D$3:$HN$85,BECO_Datos!$A21,FALSE)+IFERROR(HLOOKUP(HE$6,BECO_Datos!$HP$3:$LT$85,BECO_Datos!$A21,FALSE),0))*HE$2</f>
        <v>#N/A</v>
      </c>
      <c r="HF22" s="79">
        <f>(HLOOKUP(HF$6,BECO_Datos!$D$3:$HN$85,BECO_Datos!$A21,FALSE)+IFERROR(HLOOKUP(HF$6,BECO_Datos!$HP$3:$LT$85,BECO_Datos!$A21,FALSE),0))*HF$2</f>
        <v>0</v>
      </c>
      <c r="HG22" s="79">
        <f>(HLOOKUP(HG$6,BECO_Datos!$D$3:$HN$85,BECO_Datos!$A21,FALSE)+IFERROR(HLOOKUP(HG$6,BECO_Datos!$HP$3:$LT$85,BECO_Datos!$A21,FALSE),0))*HG$2</f>
        <v>0</v>
      </c>
      <c r="HH22" s="79">
        <f>(HLOOKUP(HH$6,BECO_Datos!$D$3:$HN$85,BECO_Datos!$A21,FALSE)+IFERROR(HLOOKUP(HH$6,BECO_Datos!$HP$3:$LT$85,BECO_Datos!$A21,FALSE),0))*HH$2</f>
        <v>0</v>
      </c>
      <c r="HI22" s="79">
        <f>(HLOOKUP(HI$6,BECO_Datos!$D$3:$HN$85,BECO_Datos!$A21,FALSE)+IFERROR(HLOOKUP(HI$6,BECO_Datos!$HP$3:$LT$85,BECO_Datos!$A21,FALSE),0))*HI$2</f>
        <v>0</v>
      </c>
      <c r="HJ22" s="79">
        <f>(HLOOKUP(HJ$6,BECO_Datos!$D$3:$HN$85,BECO_Datos!$A21,FALSE)+IFERROR(HLOOKUP(HJ$6,BECO_Datos!$HP$3:$LT$85,BECO_Datos!$A21,FALSE),0))*HJ$2</f>
        <v>0</v>
      </c>
      <c r="HK22" s="79">
        <f>(HLOOKUP(HK$6,BECO_Datos!$D$3:$HN$85,BECO_Datos!$A21,FALSE)+IFERROR(HLOOKUP(HK$6,BECO_Datos!$HP$3:$LT$85,BECO_Datos!$A21,FALSE),0))*HK$2</f>
        <v>0</v>
      </c>
      <c r="HL22" s="79">
        <f>(HLOOKUP(HL$6,BECO_Datos!$D$3:$HN$85,BECO_Datos!$A21,FALSE)+IFERROR(HLOOKUP(HL$6,BECO_Datos!$HP$3:$LT$85,BECO_Datos!$A21,FALSE),0))*HL$2</f>
        <v>0</v>
      </c>
      <c r="HM22" s="79">
        <f>(HLOOKUP(HM$6,BECO_Datos!$D$3:$HN$85,BECO_Datos!$A21,FALSE)+IFERROR(HLOOKUP(HM$6,BECO_Datos!$HP$3:$LT$85,BECO_Datos!$A21,FALSE),0))*HM$2</f>
        <v>0</v>
      </c>
      <c r="HN22" s="79">
        <f>(HLOOKUP(HN$6,BECO_Datos!$D$3:$HN$85,BECO_Datos!$A21,FALSE)+IFERROR(HLOOKUP(HN$6,BECO_Datos!$HP$3:$LT$85,BECO_Datos!$A21,FALSE),0))*HN$2</f>
        <v>0</v>
      </c>
      <c r="HO22" s="79">
        <f>(HLOOKUP(HO$6,BECO_Datos!$D$3:$HN$85,BECO_Datos!$A21,FALSE)+IFERROR(HLOOKUP(HO$6,BECO_Datos!$HP$3:$LT$85,BECO_Datos!$A21,FALSE),0))*HO$2</f>
        <v>0</v>
      </c>
      <c r="HQ22" s="79" t="e">
        <f>(HLOOKUP(HQ$6,BECO_Datos!$D$3:$HN$85,BECO_Datos!$A21,FALSE)+IFERROR(HLOOKUP(HQ$6,BECO_Datos!$HP$3:$LT$85,BECO_Datos!$A21,FALSE),0))*HQ$2</f>
        <v>#N/A</v>
      </c>
      <c r="HR22" s="79" t="e">
        <f>(HLOOKUP(HR$6,BECO_Datos!$D$3:$HN$85,BECO_Datos!$A21,FALSE)+IFERROR(HLOOKUP(HR$6,BECO_Datos!$HP$3:$LT$85,BECO_Datos!$A21,FALSE),0))*HR$2</f>
        <v>#N/A</v>
      </c>
      <c r="HS22" s="79" t="e">
        <f>(HLOOKUP(HS$6,BECO_Datos!$D$3:$HN$85,BECO_Datos!$A21,FALSE)+IFERROR(HLOOKUP(HS$6,BECO_Datos!$HP$3:$LT$85,BECO_Datos!$A21,FALSE),0))*HS$2</f>
        <v>#N/A</v>
      </c>
      <c r="HT22" s="79" t="e">
        <f>(HLOOKUP(HT$6,BECO_Datos!$D$3:$HN$85,BECO_Datos!$A21,FALSE)+IFERROR(HLOOKUP(HT$6,BECO_Datos!$HP$3:$LT$85,BECO_Datos!$A21,FALSE),0))*HT$2</f>
        <v>#N/A</v>
      </c>
      <c r="HU22" s="79" t="e">
        <f>(HLOOKUP(HU$6,BECO_Datos!$D$3:$HN$85,BECO_Datos!$A21,FALSE)+IFERROR(HLOOKUP(HU$6,BECO_Datos!$HP$3:$LT$85,BECO_Datos!$A21,FALSE),0))*HU$2</f>
        <v>#N/A</v>
      </c>
      <c r="HV22" s="79" t="e">
        <f>(HLOOKUP(HV$6,BECO_Datos!$D$3:$HN$85,BECO_Datos!$A21,FALSE)+IFERROR(HLOOKUP(HV$6,BECO_Datos!$HP$3:$LT$85,BECO_Datos!$A21,FALSE),0))*HV$2</f>
        <v>#N/A</v>
      </c>
      <c r="HW22" s="79">
        <f>(HLOOKUP(HW$6,BECO_Datos!$D$3:$HN$85,BECO_Datos!$A21,FALSE)+IFERROR(HLOOKUP(HW$6,BECO_Datos!$HP$3:$LT$85,BECO_Datos!$A21,FALSE),0))*HW$2</f>
        <v>0</v>
      </c>
      <c r="HX22" s="79">
        <f>(HLOOKUP(HX$6,BECO_Datos!$D$3:$HN$85,BECO_Datos!$A21,FALSE)+IFERROR(HLOOKUP(HX$6,BECO_Datos!$HP$3:$LT$85,BECO_Datos!$A21,FALSE),0))*HX$2</f>
        <v>0</v>
      </c>
      <c r="HY22" s="79">
        <f>(HLOOKUP(HY$6,BECO_Datos!$D$3:$HN$85,BECO_Datos!$A21,FALSE)+IFERROR(HLOOKUP(HY$6,BECO_Datos!$HP$3:$LT$85,BECO_Datos!$A21,FALSE),0))*HY$2</f>
        <v>0</v>
      </c>
      <c r="HZ22" s="79">
        <f>(HLOOKUP(HZ$6,BECO_Datos!$D$3:$HN$85,BECO_Datos!$A21,FALSE)+IFERROR(HLOOKUP(HZ$6,BECO_Datos!$HP$3:$LT$85,BECO_Datos!$A21,FALSE),0))*HZ$2</f>
        <v>0</v>
      </c>
      <c r="IA22" s="79">
        <f>(HLOOKUP(IA$6,BECO_Datos!$D$3:$HN$85,BECO_Datos!$A21,FALSE)+IFERROR(HLOOKUP(IA$6,BECO_Datos!$HP$3:$LT$85,BECO_Datos!$A21,FALSE),0))*IA$2</f>
        <v>0</v>
      </c>
      <c r="IB22" s="79">
        <f>(HLOOKUP(IB$6,BECO_Datos!$D$3:$HN$85,BECO_Datos!$A21,FALSE)+IFERROR(HLOOKUP(IB$6,BECO_Datos!$HP$3:$LT$85,BECO_Datos!$A21,FALSE),0))*IB$2</f>
        <v>0</v>
      </c>
      <c r="IC22" s="79">
        <f>(HLOOKUP(IC$6,BECO_Datos!$D$3:$HN$85,BECO_Datos!$A21,FALSE)+IFERROR(HLOOKUP(IC$6,BECO_Datos!$HP$3:$LT$85,BECO_Datos!$A21,FALSE),0))*IC$2</f>
        <v>0</v>
      </c>
      <c r="ID22" s="79">
        <f>(HLOOKUP(ID$6,BECO_Datos!$D$3:$HN$85,BECO_Datos!$A21,FALSE)+IFERROR(HLOOKUP(ID$6,BECO_Datos!$HP$3:$LT$85,BECO_Datos!$A21,FALSE),0))*ID$2</f>
        <v>0</v>
      </c>
      <c r="IE22" s="79">
        <f>(HLOOKUP(IE$6,BECO_Datos!$D$3:$HN$85,BECO_Datos!$A21,FALSE)+IFERROR(HLOOKUP(IE$6,BECO_Datos!$HP$3:$LT$85,BECO_Datos!$A21,FALSE),0))*IE$2</f>
        <v>0</v>
      </c>
      <c r="IF22" s="79">
        <f>(HLOOKUP(IF$6,BECO_Datos!$D$3:$HN$85,BECO_Datos!$A21,FALSE)+IFERROR(HLOOKUP(IF$6,BECO_Datos!$HP$3:$LT$85,BECO_Datos!$A21,FALSE),0))*IF$2</f>
        <v>0</v>
      </c>
      <c r="IH22" s="79" t="e">
        <f>(HLOOKUP(IH$6,BECO_Datos!$D$3:$HN$85,BECO_Datos!$A21,FALSE)+IFERROR(HLOOKUP(IH$6,BECO_Datos!$HP$3:$LT$85,BECO_Datos!$A21,FALSE),0))*IH$2</f>
        <v>#N/A</v>
      </c>
      <c r="II22" s="79" t="e">
        <f>(HLOOKUP(II$6,BECO_Datos!$D$3:$HN$85,BECO_Datos!$A21,FALSE)+IFERROR(HLOOKUP(II$6,BECO_Datos!$HP$3:$LT$85,BECO_Datos!$A21,FALSE),0))*II$2</f>
        <v>#N/A</v>
      </c>
      <c r="IJ22" s="79" t="e">
        <f>(HLOOKUP(IJ$6,BECO_Datos!$D$3:$HN$85,BECO_Datos!$A21,FALSE)+IFERROR(HLOOKUP(IJ$6,BECO_Datos!$HP$3:$LT$85,BECO_Datos!$A21,FALSE),0))*IJ$2</f>
        <v>#N/A</v>
      </c>
      <c r="IK22" s="79" t="e">
        <f>(HLOOKUP(IK$6,BECO_Datos!$D$3:$HN$85,BECO_Datos!$A21,FALSE)+IFERROR(HLOOKUP(IK$6,BECO_Datos!$HP$3:$LT$85,BECO_Datos!$A21,FALSE),0))*IK$2</f>
        <v>#N/A</v>
      </c>
      <c r="IL22" s="79" t="e">
        <f>(HLOOKUP(IL$6,BECO_Datos!$D$3:$HN$85,BECO_Datos!$A21,FALSE)+IFERROR(HLOOKUP(IL$6,BECO_Datos!$HP$3:$LT$85,BECO_Datos!$A21,FALSE),0))*IL$2</f>
        <v>#N/A</v>
      </c>
      <c r="IM22" s="79" t="e">
        <f>(HLOOKUP(IM$6,BECO_Datos!$D$3:$HN$85,BECO_Datos!$A21,FALSE)+IFERROR(HLOOKUP(IM$6,BECO_Datos!$HP$3:$LT$85,BECO_Datos!$A21,FALSE),0))*IM$2</f>
        <v>#N/A</v>
      </c>
      <c r="IN22" s="79">
        <f>(HLOOKUP(IN$6,BECO_Datos!$D$3:$HN$85,BECO_Datos!$A21,FALSE)+IFERROR(HLOOKUP(IN$6,BECO_Datos!$HP$3:$LT$85,BECO_Datos!$A21,FALSE),0))*IN$2</f>
        <v>0</v>
      </c>
      <c r="IO22" s="79">
        <f>(HLOOKUP(IO$6,BECO_Datos!$D$3:$HN$85,BECO_Datos!$A21,FALSE)+IFERROR(HLOOKUP(IO$6,BECO_Datos!$HP$3:$LT$85,BECO_Datos!$A21,FALSE),0))*IO$2</f>
        <v>0</v>
      </c>
      <c r="IP22" s="79">
        <f>(HLOOKUP(IP$6,BECO_Datos!$D$3:$HN$85,BECO_Datos!$A21,FALSE)+IFERROR(HLOOKUP(IP$6,BECO_Datos!$HP$3:$LT$85,BECO_Datos!$A21,FALSE),0))*IP$2</f>
        <v>0</v>
      </c>
      <c r="IQ22" s="79">
        <f>(HLOOKUP(IQ$6,BECO_Datos!$D$3:$HN$85,BECO_Datos!$A21,FALSE)+IFERROR(HLOOKUP(IQ$6,BECO_Datos!$HP$3:$LT$85,BECO_Datos!$A21,FALSE),0))*IQ$2</f>
        <v>0</v>
      </c>
      <c r="IR22" s="79">
        <f>(HLOOKUP(IR$6,BECO_Datos!$D$3:$HN$85,BECO_Datos!$A21,FALSE)+IFERROR(HLOOKUP(IR$6,BECO_Datos!$HP$3:$LT$85,BECO_Datos!$A21,FALSE),0))*IR$2</f>
        <v>0</v>
      </c>
      <c r="IS22" s="79">
        <f>(HLOOKUP(IS$6,BECO_Datos!$D$3:$HN$85,BECO_Datos!$A21,FALSE)+IFERROR(HLOOKUP(IS$6,BECO_Datos!$HP$3:$LT$85,BECO_Datos!$A21,FALSE),0))*IS$2</f>
        <v>0</v>
      </c>
      <c r="IT22" s="79">
        <f>(HLOOKUP(IT$6,BECO_Datos!$D$3:$HN$85,BECO_Datos!$A21,FALSE)+IFERROR(HLOOKUP(IT$6,BECO_Datos!$HP$3:$LT$85,BECO_Datos!$A21,FALSE),0))*IT$2</f>
        <v>0</v>
      </c>
      <c r="IU22" s="79">
        <f>(HLOOKUP(IU$6,BECO_Datos!$D$3:$HN$85,BECO_Datos!$A21,FALSE)+IFERROR(HLOOKUP(IU$6,BECO_Datos!$HP$3:$LT$85,BECO_Datos!$A21,FALSE),0))*IU$2</f>
        <v>0</v>
      </c>
      <c r="IV22" s="79">
        <f>(HLOOKUP(IV$6,BECO_Datos!$D$3:$HN$85,BECO_Datos!$A21,FALSE)+IFERROR(HLOOKUP(IV$6,BECO_Datos!$HP$3:$LT$85,BECO_Datos!$A21,FALSE),0))*IV$2</f>
        <v>0</v>
      </c>
      <c r="IW22" s="79">
        <f>(HLOOKUP(IW$6,BECO_Datos!$D$3:$HN$85,BECO_Datos!$A21,FALSE)+IFERROR(HLOOKUP(IW$6,BECO_Datos!$HP$3:$LT$85,BECO_Datos!$A21,FALSE),0))*IW$2</f>
        <v>0</v>
      </c>
      <c r="IY22" s="79" t="e">
        <f>(HLOOKUP(IY$6,BECO_Datos!$D$3:$HN$85,BECO_Datos!$A21,FALSE)+IFERROR(HLOOKUP(IY$6,BECO_Datos!$HP$3:$LT$85,BECO_Datos!$A21,FALSE),0))*IY$2</f>
        <v>#N/A</v>
      </c>
      <c r="IZ22" s="79" t="e">
        <f>(HLOOKUP(IZ$6,BECO_Datos!$D$3:$HN$85,BECO_Datos!$A21,FALSE)+IFERROR(HLOOKUP(IZ$6,BECO_Datos!$HP$3:$LT$85,BECO_Datos!$A21,FALSE),0))*IZ$2</f>
        <v>#N/A</v>
      </c>
      <c r="JA22" s="79" t="e">
        <f>(HLOOKUP(JA$6,BECO_Datos!$D$3:$HN$85,BECO_Datos!$A21,FALSE)+IFERROR(HLOOKUP(JA$6,BECO_Datos!$HP$3:$LT$85,BECO_Datos!$A21,FALSE),0))*JA$2</f>
        <v>#N/A</v>
      </c>
      <c r="JB22" s="79" t="e">
        <f>(HLOOKUP(JB$6,BECO_Datos!$D$3:$HN$85,BECO_Datos!$A21,FALSE)+IFERROR(HLOOKUP(JB$6,BECO_Datos!$HP$3:$LT$85,BECO_Datos!$A21,FALSE),0))*JB$2</f>
        <v>#N/A</v>
      </c>
      <c r="JC22" s="79" t="e">
        <f>(HLOOKUP(JC$6,BECO_Datos!$D$3:$HN$85,BECO_Datos!$A21,FALSE)+IFERROR(HLOOKUP(JC$6,BECO_Datos!$HP$3:$LT$85,BECO_Datos!$A21,FALSE),0))*JC$2</f>
        <v>#N/A</v>
      </c>
      <c r="JD22" s="79" t="e">
        <f>(HLOOKUP(JD$6,BECO_Datos!$D$3:$HN$85,BECO_Datos!$A21,FALSE)+IFERROR(HLOOKUP(JD$6,BECO_Datos!$HP$3:$LT$85,BECO_Datos!$A21,FALSE),0))*JD$2</f>
        <v>#N/A</v>
      </c>
      <c r="JE22" s="79">
        <f>(HLOOKUP(JE$6,BECO_Datos!$D$3:$HN$85,BECO_Datos!$A21,FALSE)+IFERROR(HLOOKUP(JE$6,BECO_Datos!$HP$3:$LT$85,BECO_Datos!$A21,FALSE),0))*JE$2</f>
        <v>0</v>
      </c>
      <c r="JF22" s="79">
        <f>(HLOOKUP(JF$6,BECO_Datos!$D$3:$HN$85,BECO_Datos!$A21,FALSE)+IFERROR(HLOOKUP(JF$6,BECO_Datos!$HP$3:$LT$85,BECO_Datos!$A21,FALSE),0))*JF$2</f>
        <v>0</v>
      </c>
      <c r="JG22" s="79">
        <f>(HLOOKUP(JG$6,BECO_Datos!$D$3:$HN$85,BECO_Datos!$A21,FALSE)+IFERROR(HLOOKUP(JG$6,BECO_Datos!$HP$3:$LT$85,BECO_Datos!$A21,FALSE),0))*JG$2</f>
        <v>0</v>
      </c>
      <c r="JH22" s="79">
        <f>(HLOOKUP(JH$6,BECO_Datos!$D$3:$HN$85,BECO_Datos!$A21,FALSE)+IFERROR(HLOOKUP(JH$6,BECO_Datos!$HP$3:$LT$85,BECO_Datos!$A21,FALSE),0))*JH$2</f>
        <v>0</v>
      </c>
      <c r="JI22" s="79">
        <f>(HLOOKUP(JI$6,BECO_Datos!$D$3:$HN$85,BECO_Datos!$A21,FALSE)+IFERROR(HLOOKUP(JI$6,BECO_Datos!$HP$3:$LT$85,BECO_Datos!$A21,FALSE),0))*JI$2</f>
        <v>0</v>
      </c>
      <c r="JJ22" s="79">
        <f>(HLOOKUP(JJ$6,BECO_Datos!$D$3:$HN$85,BECO_Datos!$A21,FALSE)+IFERROR(HLOOKUP(JJ$6,BECO_Datos!$HP$3:$LT$85,BECO_Datos!$A21,FALSE),0))*JJ$2</f>
        <v>0</v>
      </c>
      <c r="JK22" s="79">
        <f>(HLOOKUP(JK$6,BECO_Datos!$D$3:$HN$85,BECO_Datos!$A21,FALSE)+IFERROR(HLOOKUP(JK$6,BECO_Datos!$HP$3:$LT$85,BECO_Datos!$A21,FALSE),0))*JK$2</f>
        <v>0</v>
      </c>
      <c r="JL22" s="79">
        <f>(HLOOKUP(JL$6,BECO_Datos!$D$3:$HN$85,BECO_Datos!$A21,FALSE)+IFERROR(HLOOKUP(JL$6,BECO_Datos!$HP$3:$LT$85,BECO_Datos!$A21,FALSE),0))*JL$2</f>
        <v>0</v>
      </c>
      <c r="JM22" s="79">
        <f>(HLOOKUP(JM$6,BECO_Datos!$D$3:$HN$85,BECO_Datos!$A21,FALSE)+IFERROR(HLOOKUP(JM$6,BECO_Datos!$HP$3:$LT$85,BECO_Datos!$A21,FALSE),0))*JM$2</f>
        <v>0</v>
      </c>
      <c r="JN22" s="79">
        <f>(HLOOKUP(JN$6,BECO_Datos!$D$3:$HN$85,BECO_Datos!$A21,FALSE)+IFERROR(HLOOKUP(JN$6,BECO_Datos!$HP$3:$LT$85,BECO_Datos!$A21,FALSE),0))*JN$2</f>
        <v>0</v>
      </c>
      <c r="JP22" s="79" t="e">
        <f>(HLOOKUP(JP$6,BECO_Datos!$D$3:$HN$85,BECO_Datos!$A21,FALSE)+IFERROR(HLOOKUP(JP$6,BECO_Datos!$HP$3:$LT$85,BECO_Datos!$A21,FALSE),0))*JP$2</f>
        <v>#N/A</v>
      </c>
      <c r="JQ22" s="79" t="e">
        <f>(HLOOKUP(JQ$6,BECO_Datos!$D$3:$HN$85,BECO_Datos!$A21,FALSE)+IFERROR(HLOOKUP(JQ$6,BECO_Datos!$HP$3:$LT$85,BECO_Datos!$A21,FALSE),0))*JQ$2</f>
        <v>#N/A</v>
      </c>
      <c r="JR22" s="79" t="e">
        <f>(HLOOKUP(JR$6,BECO_Datos!$D$3:$HN$85,BECO_Datos!$A21,FALSE)+IFERROR(HLOOKUP(JR$6,BECO_Datos!$HP$3:$LT$85,BECO_Datos!$A21,FALSE),0))*JR$2</f>
        <v>#N/A</v>
      </c>
      <c r="JS22" s="79" t="e">
        <f>(HLOOKUP(JS$6,BECO_Datos!$D$3:$HN$85,BECO_Datos!$A21,FALSE)+IFERROR(HLOOKUP(JS$6,BECO_Datos!$HP$3:$LT$85,BECO_Datos!$A21,FALSE),0))*JS$2</f>
        <v>#N/A</v>
      </c>
      <c r="JT22" s="79" t="e">
        <f>(HLOOKUP(JT$6,BECO_Datos!$D$3:$HN$85,BECO_Datos!$A21,FALSE)+IFERROR(HLOOKUP(JT$6,BECO_Datos!$HP$3:$LT$85,BECO_Datos!$A21,FALSE),0))*JT$2</f>
        <v>#N/A</v>
      </c>
      <c r="JU22" s="79" t="e">
        <f>(HLOOKUP(JU$6,BECO_Datos!$D$3:$HN$85,BECO_Datos!$A21,FALSE)+IFERROR(HLOOKUP(JU$6,BECO_Datos!$HP$3:$LT$85,BECO_Datos!$A21,FALSE),0))*JU$2</f>
        <v>#N/A</v>
      </c>
      <c r="JV22" s="79">
        <f>(HLOOKUP(JV$6,BECO_Datos!$D$3:$HN$85,BECO_Datos!$A21,FALSE)+IFERROR(HLOOKUP(JV$6,BECO_Datos!$HP$3:$LT$85,BECO_Datos!$A21,FALSE),0))*JV$2</f>
        <v>0</v>
      </c>
      <c r="JW22" s="79">
        <f>(HLOOKUP(JW$6,BECO_Datos!$D$3:$HN$85,BECO_Datos!$A21,FALSE)+IFERROR(HLOOKUP(JW$6,BECO_Datos!$HP$3:$LT$85,BECO_Datos!$A21,FALSE),0))*JW$2</f>
        <v>0</v>
      </c>
      <c r="JX22" s="79">
        <f>(HLOOKUP(JX$6,BECO_Datos!$D$3:$HN$85,BECO_Datos!$A21,FALSE)+IFERROR(HLOOKUP(JX$6,BECO_Datos!$HP$3:$LT$85,BECO_Datos!$A21,FALSE),0))*JX$2</f>
        <v>0</v>
      </c>
      <c r="JY22" s="79">
        <f>(HLOOKUP(JY$6,BECO_Datos!$D$3:$HN$85,BECO_Datos!$A21,FALSE)+IFERROR(HLOOKUP(JY$6,BECO_Datos!$HP$3:$LT$85,BECO_Datos!$A21,FALSE),0))*JY$2</f>
        <v>0</v>
      </c>
      <c r="JZ22" s="79">
        <f>(HLOOKUP(JZ$6,BECO_Datos!$D$3:$HN$85,BECO_Datos!$A21,FALSE)+IFERROR(HLOOKUP(JZ$6,BECO_Datos!$HP$3:$LT$85,BECO_Datos!$A21,FALSE),0))*JZ$2</f>
        <v>0</v>
      </c>
      <c r="KA22" s="79">
        <f>(HLOOKUP(KA$6,BECO_Datos!$D$3:$HN$85,BECO_Datos!$A21,FALSE)+IFERROR(HLOOKUP(KA$6,BECO_Datos!$HP$3:$LT$85,BECO_Datos!$A21,FALSE),0))*KA$2</f>
        <v>0</v>
      </c>
      <c r="KB22" s="79">
        <f>(HLOOKUP(KB$6,BECO_Datos!$D$3:$HN$85,BECO_Datos!$A21,FALSE)+IFERROR(HLOOKUP(KB$6,BECO_Datos!$HP$3:$LT$85,BECO_Datos!$A21,FALSE),0))*KB$2</f>
        <v>0</v>
      </c>
      <c r="KC22" s="79">
        <f>(HLOOKUP(KC$6,BECO_Datos!$D$3:$HN$85,BECO_Datos!$A21,FALSE)+IFERROR(HLOOKUP(KC$6,BECO_Datos!$HP$3:$LT$85,BECO_Datos!$A21,FALSE),0))*KC$2</f>
        <v>0</v>
      </c>
      <c r="KD22" s="79">
        <f>(HLOOKUP(KD$6,BECO_Datos!$D$3:$HN$85,BECO_Datos!$A21,FALSE)+IFERROR(HLOOKUP(KD$6,BECO_Datos!$HP$3:$LT$85,BECO_Datos!$A21,FALSE),0))*KD$2</f>
        <v>0</v>
      </c>
      <c r="KE22" s="79">
        <f>(HLOOKUP(KE$6,BECO_Datos!$D$3:$HN$85,BECO_Datos!$A21,FALSE)+IFERROR(HLOOKUP(KE$6,BECO_Datos!$HP$3:$LT$85,BECO_Datos!$A21,FALSE),0))*KE$2</f>
        <v>0</v>
      </c>
      <c r="KG22" s="79" t="e">
        <f>(HLOOKUP(KG$6,BECO_Datos!$D$3:$HN$85,BECO_Datos!$A21,FALSE)+IFERROR(HLOOKUP(KG$6,BECO_Datos!$HP$3:$LT$85,BECO_Datos!$A21,FALSE),0))*KG$2</f>
        <v>#N/A</v>
      </c>
      <c r="KH22" s="79" t="e">
        <f>(HLOOKUP(KH$6,BECO_Datos!$D$3:$HN$85,BECO_Datos!$A21,FALSE)+IFERROR(HLOOKUP(KH$6,BECO_Datos!$HP$3:$LT$85,BECO_Datos!$A21,FALSE),0))*KH$2</f>
        <v>#N/A</v>
      </c>
      <c r="KI22" s="79" t="e">
        <f>(HLOOKUP(KI$6,BECO_Datos!$D$3:$HN$85,BECO_Datos!$A21,FALSE)+IFERROR(HLOOKUP(KI$6,BECO_Datos!$HP$3:$LT$85,BECO_Datos!$A21,FALSE),0))*KI$2</f>
        <v>#N/A</v>
      </c>
      <c r="KJ22" s="79" t="e">
        <f>(HLOOKUP(KJ$6,BECO_Datos!$D$3:$HN$85,BECO_Datos!$A21,FALSE)+IFERROR(HLOOKUP(KJ$6,BECO_Datos!$HP$3:$LT$85,BECO_Datos!$A21,FALSE),0))*KJ$2</f>
        <v>#N/A</v>
      </c>
      <c r="KK22" s="79" t="e">
        <f>(HLOOKUP(KK$6,BECO_Datos!$D$3:$HN$85,BECO_Datos!$A21,FALSE)+IFERROR(HLOOKUP(KK$6,BECO_Datos!$HP$3:$LT$85,BECO_Datos!$A21,FALSE),0))*KK$2</f>
        <v>#N/A</v>
      </c>
      <c r="KL22" s="79" t="e">
        <f>(HLOOKUP(KL$6,BECO_Datos!$D$3:$HN$85,BECO_Datos!$A21,FALSE)+IFERROR(HLOOKUP(KL$6,BECO_Datos!$HP$3:$LT$85,BECO_Datos!$A21,FALSE),0))*KL$2</f>
        <v>#N/A</v>
      </c>
      <c r="KM22" s="79">
        <f>(HLOOKUP(KM$6,BECO_Datos!$D$3:$HN$85,BECO_Datos!$A21,FALSE)+IFERROR(HLOOKUP(KM$6,BECO_Datos!$HP$3:$LT$85,BECO_Datos!$A21,FALSE),0))*KM$2</f>
        <v>0</v>
      </c>
      <c r="KN22" s="79">
        <f>(HLOOKUP(KN$6,BECO_Datos!$D$3:$HN$85,BECO_Datos!$A21,FALSE)+IFERROR(HLOOKUP(KN$6,BECO_Datos!$HP$3:$LT$85,BECO_Datos!$A21,FALSE),0))*KN$2</f>
        <v>0</v>
      </c>
      <c r="KO22" s="79">
        <f>(HLOOKUP(KO$6,BECO_Datos!$D$3:$HN$85,BECO_Datos!$A21,FALSE)+IFERROR(HLOOKUP(KO$6,BECO_Datos!$HP$3:$LT$85,BECO_Datos!$A21,FALSE),0))*KO$2</f>
        <v>0</v>
      </c>
      <c r="KP22" s="79">
        <f>(HLOOKUP(KP$6,BECO_Datos!$D$3:$HN$85,BECO_Datos!$A21,FALSE)+IFERROR(HLOOKUP(KP$6,BECO_Datos!$HP$3:$LT$85,BECO_Datos!$A21,FALSE),0))*KP$2</f>
        <v>0</v>
      </c>
      <c r="KQ22" s="79">
        <f>(HLOOKUP(KQ$6,BECO_Datos!$D$3:$HN$85,BECO_Datos!$A21,FALSE)+IFERROR(HLOOKUP(KQ$6,BECO_Datos!$HP$3:$LT$85,BECO_Datos!$A21,FALSE),0))*KQ$2</f>
        <v>0</v>
      </c>
      <c r="KR22" s="79">
        <f>(HLOOKUP(KR$6,BECO_Datos!$D$3:$HN$85,BECO_Datos!$A21,FALSE)+IFERROR(HLOOKUP(KR$6,BECO_Datos!$HP$3:$LT$85,BECO_Datos!$A21,FALSE),0))*KR$2</f>
        <v>0</v>
      </c>
      <c r="KS22" s="79">
        <f>(HLOOKUP(KS$6,BECO_Datos!$D$3:$HN$85,BECO_Datos!$A21,FALSE)+IFERROR(HLOOKUP(KS$6,BECO_Datos!$HP$3:$LT$85,BECO_Datos!$A21,FALSE),0))*KS$2</f>
        <v>0</v>
      </c>
      <c r="KT22" s="79">
        <f>(HLOOKUP(KT$6,BECO_Datos!$D$3:$HN$85,BECO_Datos!$A21,FALSE)+IFERROR(HLOOKUP(KT$6,BECO_Datos!$HP$3:$LT$85,BECO_Datos!$A21,FALSE),0))*KT$2</f>
        <v>0</v>
      </c>
      <c r="KU22" s="79">
        <f>(HLOOKUP(KU$6,BECO_Datos!$D$3:$HN$85,BECO_Datos!$A21,FALSE)+IFERROR(HLOOKUP(KU$6,BECO_Datos!$HP$3:$LT$85,BECO_Datos!$A21,FALSE),0))*KU$2</f>
        <v>0</v>
      </c>
      <c r="KV22" s="79">
        <f>(HLOOKUP(KV$6,BECO_Datos!$D$3:$HN$85,BECO_Datos!$A21,FALSE)+IFERROR(HLOOKUP(KV$6,BECO_Datos!$HP$3:$LT$85,BECO_Datos!$A21,FALSE),0))*KV$2</f>
        <v>0</v>
      </c>
      <c r="KX22" s="79" t="e">
        <f>(HLOOKUP(KX$6,BECO_Datos!$D$3:$HN$85,BECO_Datos!$A21,FALSE)+IFERROR(HLOOKUP(KX$6,BECO_Datos!$HP$3:$LT$85,BECO_Datos!$A21,FALSE),0))*KX$2</f>
        <v>#N/A</v>
      </c>
      <c r="KY22" s="79" t="e">
        <f>(HLOOKUP(KY$6,BECO_Datos!$D$3:$HN$85,BECO_Datos!$A21,FALSE)+IFERROR(HLOOKUP(KY$6,BECO_Datos!$HP$3:$LT$85,BECO_Datos!$A21,FALSE),0))*KY$2</f>
        <v>#N/A</v>
      </c>
      <c r="KZ22" s="79" t="e">
        <f>(HLOOKUP(KZ$6,BECO_Datos!$D$3:$HN$85,BECO_Datos!$A21,FALSE)+IFERROR(HLOOKUP(KZ$6,BECO_Datos!$HP$3:$LT$85,BECO_Datos!$A21,FALSE),0))*KZ$2</f>
        <v>#N/A</v>
      </c>
      <c r="LA22" s="79" t="e">
        <f>(HLOOKUP(LA$6,BECO_Datos!$D$3:$HN$85,BECO_Datos!$A21,FALSE)+IFERROR(HLOOKUP(LA$6,BECO_Datos!$HP$3:$LT$85,BECO_Datos!$A21,FALSE),0))*LA$2</f>
        <v>#N/A</v>
      </c>
      <c r="LB22" s="79" t="e">
        <f>(HLOOKUP(LB$6,BECO_Datos!$D$3:$HN$85,BECO_Datos!$A21,FALSE)+IFERROR(HLOOKUP(LB$6,BECO_Datos!$HP$3:$LT$85,BECO_Datos!$A21,FALSE),0))*LB$2</f>
        <v>#N/A</v>
      </c>
      <c r="LC22" s="79" t="e">
        <f>(HLOOKUP(LC$6,BECO_Datos!$D$3:$HN$85,BECO_Datos!$A21,FALSE)+IFERROR(HLOOKUP(LC$6,BECO_Datos!$HP$3:$LT$85,BECO_Datos!$A21,FALSE),0))*LC$2</f>
        <v>#N/A</v>
      </c>
      <c r="LD22" s="79">
        <f>(HLOOKUP(LD$6,BECO_Datos!$D$3:$HN$85,BECO_Datos!$A21,FALSE)+IFERROR(HLOOKUP(LD$6,BECO_Datos!$HP$3:$LT$85,BECO_Datos!$A21,FALSE),0))*LD$2</f>
        <v>0</v>
      </c>
      <c r="LE22" s="79">
        <f>(HLOOKUP(LE$6,BECO_Datos!$D$3:$HN$85,BECO_Datos!$A21,FALSE)+IFERROR(HLOOKUP(LE$6,BECO_Datos!$HP$3:$LT$85,BECO_Datos!$A21,FALSE),0))*LE$2</f>
        <v>0</v>
      </c>
      <c r="LF22" s="79">
        <f>(HLOOKUP(LF$6,BECO_Datos!$D$3:$HN$85,BECO_Datos!$A21,FALSE)+IFERROR(HLOOKUP(LF$6,BECO_Datos!$HP$3:$LT$85,BECO_Datos!$A21,FALSE),0))*LF$2</f>
        <v>0</v>
      </c>
      <c r="LG22" s="79">
        <f>(HLOOKUP(LG$6,BECO_Datos!$D$3:$HN$85,BECO_Datos!$A21,FALSE)+IFERROR(HLOOKUP(LG$6,BECO_Datos!$HP$3:$LT$85,BECO_Datos!$A21,FALSE),0))*LG$2</f>
        <v>0</v>
      </c>
      <c r="LH22" s="79">
        <f>(HLOOKUP(LH$6,BECO_Datos!$D$3:$HN$85,BECO_Datos!$A21,FALSE)+IFERROR(HLOOKUP(LH$6,BECO_Datos!$HP$3:$LT$85,BECO_Datos!$A21,FALSE),0))*LH$2</f>
        <v>0</v>
      </c>
      <c r="LI22" s="79">
        <f>(HLOOKUP(LI$6,BECO_Datos!$D$3:$HN$85,BECO_Datos!$A21,FALSE)+IFERROR(HLOOKUP(LI$6,BECO_Datos!$HP$3:$LT$85,BECO_Datos!$A21,FALSE),0))*LI$2</f>
        <v>0</v>
      </c>
      <c r="LJ22" s="79">
        <f>(HLOOKUP(LJ$6,BECO_Datos!$D$3:$HN$85,BECO_Datos!$A21,FALSE)+IFERROR(HLOOKUP(LJ$6,BECO_Datos!$HP$3:$LT$85,BECO_Datos!$A21,FALSE),0))*LJ$2</f>
        <v>0</v>
      </c>
      <c r="LK22" s="79">
        <f>(HLOOKUP(LK$6,BECO_Datos!$D$3:$HN$85,BECO_Datos!$A21,FALSE)+IFERROR(HLOOKUP(LK$6,BECO_Datos!$HP$3:$LT$85,BECO_Datos!$A21,FALSE),0))*LK$2</f>
        <v>0</v>
      </c>
      <c r="LL22" s="79">
        <f>(HLOOKUP(LL$6,BECO_Datos!$D$3:$HN$85,BECO_Datos!$A21,FALSE)+IFERROR(HLOOKUP(LL$6,BECO_Datos!$HP$3:$LT$85,BECO_Datos!$A21,FALSE),0))*LL$2</f>
        <v>0</v>
      </c>
      <c r="LM22" s="79">
        <f>(HLOOKUP(LM$6,BECO_Datos!$D$3:$HN$85,BECO_Datos!$A21,FALSE)+IFERROR(HLOOKUP(LM$6,BECO_Datos!$HP$3:$LT$85,BECO_Datos!$A21,FALSE),0))*LM$2</f>
        <v>0</v>
      </c>
    </row>
    <row r="23" spans="1:325" ht="15.75" x14ac:dyDescent="0.2">
      <c r="A23" s="160">
        <v>18</v>
      </c>
      <c r="B23" s="68" t="s">
        <v>13</v>
      </c>
      <c r="C23" s="13"/>
      <c r="D23" s="18" t="e">
        <f>(HLOOKUP(D$6,BECO_Datos!$D$3:$HN$85,BECO_Datos!$A22,FALSE)+IFERROR(HLOOKUP(D$6,BECO_Datos!$HP$3:$LT$85,BECO_Datos!$A22,FALSE),0))*D$2</f>
        <v>#N/A</v>
      </c>
      <c r="E23" s="18" t="e">
        <f>(HLOOKUP(E$6,BECO_Datos!$D$3:$HN$85,BECO_Datos!$A22,FALSE)+IFERROR(HLOOKUP(E$6,BECO_Datos!$HP$3:$LT$85,BECO_Datos!$A22,FALSE),0))*E$2</f>
        <v>#N/A</v>
      </c>
      <c r="F23" s="18" t="e">
        <f>(HLOOKUP(F$6,BECO_Datos!$D$3:$HN$85,BECO_Datos!$A22,FALSE)+IFERROR(HLOOKUP(F$6,BECO_Datos!$HP$3:$LT$85,BECO_Datos!$A22,FALSE),0))*F$2</f>
        <v>#N/A</v>
      </c>
      <c r="G23" s="18" t="e">
        <f>(HLOOKUP(G$6,BECO_Datos!$D$3:$HN$85,BECO_Datos!$A22,FALSE)+IFERROR(HLOOKUP(G$6,BECO_Datos!$HP$3:$LT$85,BECO_Datos!$A22,FALSE),0))*G$2</f>
        <v>#N/A</v>
      </c>
      <c r="H23" s="18" t="e">
        <f>(HLOOKUP(H$6,BECO_Datos!$D$3:$HN$85,BECO_Datos!$A22,FALSE)+IFERROR(HLOOKUP(H$6,BECO_Datos!$HP$3:$LT$85,BECO_Datos!$A22,FALSE),0))*H$2</f>
        <v>#N/A</v>
      </c>
      <c r="I23" s="18" t="e">
        <f>(HLOOKUP(I$6,BECO_Datos!$D$3:$HN$85,BECO_Datos!$A22,FALSE)+IFERROR(HLOOKUP(I$6,BECO_Datos!$HP$3:$LT$85,BECO_Datos!$A22,FALSE),0))*I$2</f>
        <v>#N/A</v>
      </c>
      <c r="J23" s="18">
        <f>(HLOOKUP(J$6,BECO_Datos!$D$3:$HN$85,BECO_Datos!$A22,FALSE)+IFERROR(HLOOKUP(J$6,BECO_Datos!$HP$3:$LT$85,BECO_Datos!$A22,FALSE),0))*J$2</f>
        <v>0</v>
      </c>
      <c r="K23" s="18">
        <f>(HLOOKUP(K$6,BECO_Datos!$D$3:$HN$85,BECO_Datos!$A22,FALSE)+IFERROR(HLOOKUP(K$6,BECO_Datos!$HP$3:$LT$85,BECO_Datos!$A22,FALSE),0))*K$2</f>
        <v>0</v>
      </c>
      <c r="L23" s="18">
        <f>(HLOOKUP(L$6,BECO_Datos!$D$3:$HN$85,BECO_Datos!$A22,FALSE)+IFERROR(HLOOKUP(L$6,BECO_Datos!$HP$3:$LT$85,BECO_Datos!$A22,FALSE),0))*L$2</f>
        <v>0</v>
      </c>
      <c r="M23" s="18">
        <f>(HLOOKUP(M$6,BECO_Datos!$D$3:$HN$85,BECO_Datos!$A22,FALSE)+IFERROR(HLOOKUP(M$6,BECO_Datos!$HP$3:$LT$85,BECO_Datos!$A22,FALSE),0))*M$2</f>
        <v>0</v>
      </c>
      <c r="N23" s="18">
        <f>(HLOOKUP(N$6,BECO_Datos!$D$3:$HN$85,BECO_Datos!$A22,FALSE)+IFERROR(HLOOKUP(N$6,BECO_Datos!$HP$3:$LT$85,BECO_Datos!$A22,FALSE),0))*N$2</f>
        <v>0</v>
      </c>
      <c r="O23" s="18">
        <f>(HLOOKUP(O$6,BECO_Datos!$D$3:$HN$85,BECO_Datos!$A22,FALSE)+IFERROR(HLOOKUP(O$6,BECO_Datos!$HP$3:$LT$85,BECO_Datos!$A22,FALSE),0))*O$2</f>
        <v>0</v>
      </c>
      <c r="P23" s="18">
        <f>(HLOOKUP(P$6,BECO_Datos!$D$3:$HN$85,BECO_Datos!$A22,FALSE)+IFERROR(HLOOKUP(P$6,BECO_Datos!$HP$3:$LT$85,BECO_Datos!$A22,FALSE),0))*P$2</f>
        <v>0</v>
      </c>
      <c r="Q23" s="18">
        <f>(HLOOKUP(Q$6,BECO_Datos!$D$3:$HN$85,BECO_Datos!$A22,FALSE)+IFERROR(HLOOKUP(Q$6,BECO_Datos!$HP$3:$LT$85,BECO_Datos!$A22,FALSE),0))*Q$2</f>
        <v>0</v>
      </c>
      <c r="R23" s="18">
        <f>(HLOOKUP(R$6,BECO_Datos!$D$3:$HN$85,BECO_Datos!$A22,FALSE)+IFERROR(HLOOKUP(R$6,BECO_Datos!$HP$3:$LT$85,BECO_Datos!$A22,FALSE),0))*R$2</f>
        <v>0</v>
      </c>
      <c r="S23" s="18">
        <f>(HLOOKUP(S$6,BECO_Datos!$D$3:$HN$85,BECO_Datos!$A22,FALSE)+IFERROR(HLOOKUP(S$6,BECO_Datos!$HP$3:$LT$85,BECO_Datos!$A22,FALSE),0))*S$2</f>
        <v>0</v>
      </c>
      <c r="U23" s="18" t="e">
        <f>(HLOOKUP(U$6,BECO_Datos!$D$3:$HN$85,BECO_Datos!$A22,FALSE)+IFERROR(HLOOKUP(U$6,BECO_Datos!$HP$3:$LT$85,BECO_Datos!$A22,FALSE),0))*U$2</f>
        <v>#N/A</v>
      </c>
      <c r="V23" s="18" t="e">
        <f>(HLOOKUP(V$6,BECO_Datos!$D$3:$HN$85,BECO_Datos!$A22,FALSE)+IFERROR(HLOOKUP(V$6,BECO_Datos!$HP$3:$LT$85,BECO_Datos!$A22,FALSE),0))*V$2</f>
        <v>#N/A</v>
      </c>
      <c r="W23" s="18" t="e">
        <f>(HLOOKUP(W$6,BECO_Datos!$D$3:$HN$85,BECO_Datos!$A22,FALSE)+IFERROR(HLOOKUP(W$6,BECO_Datos!$HP$3:$LT$85,BECO_Datos!$A22,FALSE),0))*W$2</f>
        <v>#N/A</v>
      </c>
      <c r="X23" s="18" t="e">
        <f>(HLOOKUP(X$6,BECO_Datos!$D$3:$HN$85,BECO_Datos!$A22,FALSE)+IFERROR(HLOOKUP(X$6,BECO_Datos!$HP$3:$LT$85,BECO_Datos!$A22,FALSE),0))*X$2</f>
        <v>#N/A</v>
      </c>
      <c r="Y23" s="18" t="e">
        <f>(HLOOKUP(Y$6,BECO_Datos!$D$3:$HN$85,BECO_Datos!$A22,FALSE)+IFERROR(HLOOKUP(Y$6,BECO_Datos!$HP$3:$LT$85,BECO_Datos!$A22,FALSE),0))*Y$2</f>
        <v>#N/A</v>
      </c>
      <c r="Z23" s="18" t="e">
        <f>(HLOOKUP(Z$6,BECO_Datos!$D$3:$HN$85,BECO_Datos!$A22,FALSE)+IFERROR(HLOOKUP(Z$6,BECO_Datos!$HP$3:$LT$85,BECO_Datos!$A22,FALSE),0))*Z$2</f>
        <v>#N/A</v>
      </c>
      <c r="AA23" s="18">
        <f>(HLOOKUP(AA$6,BECO_Datos!$D$3:$HN$85,BECO_Datos!$A22,FALSE)+IFERROR(HLOOKUP(AA$6,BECO_Datos!$HP$3:$LT$85,BECO_Datos!$A22,FALSE),0))*AA$2</f>
        <v>0</v>
      </c>
      <c r="AB23" s="18">
        <f>(HLOOKUP(AB$6,BECO_Datos!$D$3:$HN$85,BECO_Datos!$A22,FALSE)+IFERROR(HLOOKUP(AB$6,BECO_Datos!$HP$3:$LT$85,BECO_Datos!$A22,FALSE),0))*AB$2</f>
        <v>0</v>
      </c>
      <c r="AC23" s="18">
        <f>(HLOOKUP(AC$6,BECO_Datos!$D$3:$HN$85,BECO_Datos!$A22,FALSE)+IFERROR(HLOOKUP(AC$6,BECO_Datos!$HP$3:$LT$85,BECO_Datos!$A22,FALSE),0))*AC$2</f>
        <v>0</v>
      </c>
      <c r="AD23" s="18">
        <f>(HLOOKUP(AD$6,BECO_Datos!$D$3:$HN$85,BECO_Datos!$A22,FALSE)+IFERROR(HLOOKUP(AD$6,BECO_Datos!$HP$3:$LT$85,BECO_Datos!$A22,FALSE),0))*AD$2</f>
        <v>0</v>
      </c>
      <c r="AE23" s="18">
        <f>(HLOOKUP(AE$6,BECO_Datos!$D$3:$HN$85,BECO_Datos!$A22,FALSE)+IFERROR(HLOOKUP(AE$6,BECO_Datos!$HP$3:$LT$85,BECO_Datos!$A22,FALSE),0))*AE$2</f>
        <v>0</v>
      </c>
      <c r="AF23" s="18">
        <f>(HLOOKUP(AF$6,BECO_Datos!$D$3:$HN$85,BECO_Datos!$A22,FALSE)+IFERROR(HLOOKUP(AF$6,BECO_Datos!$HP$3:$LT$85,BECO_Datos!$A22,FALSE),0))*AF$2</f>
        <v>0</v>
      </c>
      <c r="AG23" s="18">
        <f>(HLOOKUP(AG$6,BECO_Datos!$D$3:$HN$85,BECO_Datos!$A22,FALSE)+IFERROR(HLOOKUP(AG$6,BECO_Datos!$HP$3:$LT$85,BECO_Datos!$A22,FALSE),0))*AG$2</f>
        <v>0</v>
      </c>
      <c r="AH23" s="18">
        <f>(HLOOKUP(AH$6,BECO_Datos!$D$3:$HN$85,BECO_Datos!$A22,FALSE)+IFERROR(HLOOKUP(AH$6,BECO_Datos!$HP$3:$LT$85,BECO_Datos!$A22,FALSE),0))*AH$2</f>
        <v>0</v>
      </c>
      <c r="AI23" s="18">
        <f>(HLOOKUP(AI$6,BECO_Datos!$D$3:$HN$85,BECO_Datos!$A22,FALSE)+IFERROR(HLOOKUP(AI$6,BECO_Datos!$HP$3:$LT$85,BECO_Datos!$A22,FALSE),0))*AI$2</f>
        <v>0</v>
      </c>
      <c r="AJ23" s="18">
        <f>(HLOOKUP(AJ$6,BECO_Datos!$D$3:$HN$85,BECO_Datos!$A22,FALSE)+IFERROR(HLOOKUP(AJ$6,BECO_Datos!$HP$3:$LT$85,BECO_Datos!$A22,FALSE),0))*AJ$2</f>
        <v>0</v>
      </c>
      <c r="AL23" s="18" t="e">
        <f>(HLOOKUP(AL$6,BECO_Datos!$D$3:$HN$85,BECO_Datos!$A22,FALSE)+IFERROR(HLOOKUP(AL$6,BECO_Datos!$HP$3:$LT$85,BECO_Datos!$A22,FALSE),0))*AL$2</f>
        <v>#N/A</v>
      </c>
      <c r="AM23" s="18" t="e">
        <f>(HLOOKUP(AM$6,BECO_Datos!$D$3:$HN$85,BECO_Datos!$A22,FALSE)+IFERROR(HLOOKUP(AM$6,BECO_Datos!$HP$3:$LT$85,BECO_Datos!$A22,FALSE),0))*AM$2</f>
        <v>#N/A</v>
      </c>
      <c r="AN23" s="18" t="e">
        <f>(HLOOKUP(AN$6,BECO_Datos!$D$3:$HN$85,BECO_Datos!$A22,FALSE)+IFERROR(HLOOKUP(AN$6,BECO_Datos!$HP$3:$LT$85,BECO_Datos!$A22,FALSE),0))*AN$2</f>
        <v>#N/A</v>
      </c>
      <c r="AO23" s="18" t="e">
        <f>(HLOOKUP(AO$6,BECO_Datos!$D$3:$HN$85,BECO_Datos!$A22,FALSE)+IFERROR(HLOOKUP(AO$6,BECO_Datos!$HP$3:$LT$85,BECO_Datos!$A22,FALSE),0))*AO$2</f>
        <v>#N/A</v>
      </c>
      <c r="AP23" s="18" t="e">
        <f>(HLOOKUP(AP$6,BECO_Datos!$D$3:$HN$85,BECO_Datos!$A22,FALSE)+IFERROR(HLOOKUP(AP$6,BECO_Datos!$HP$3:$LT$85,BECO_Datos!$A22,FALSE),0))*AP$2</f>
        <v>#N/A</v>
      </c>
      <c r="AQ23" s="18" t="e">
        <f>(HLOOKUP(AQ$6,BECO_Datos!$D$3:$HN$85,BECO_Datos!$A22,FALSE)+IFERROR(HLOOKUP(AQ$6,BECO_Datos!$HP$3:$LT$85,BECO_Datos!$A22,FALSE),0))*AQ$2</f>
        <v>#N/A</v>
      </c>
      <c r="AR23" s="18">
        <f>(HLOOKUP(AR$6,BECO_Datos!$D$3:$HN$85,BECO_Datos!$A22,FALSE)+IFERROR(HLOOKUP(AR$6,BECO_Datos!$HP$3:$LT$85,BECO_Datos!$A22,FALSE),0))*AR$2</f>
        <v>0</v>
      </c>
      <c r="AS23" s="18">
        <f>(HLOOKUP(AS$6,BECO_Datos!$D$3:$HN$85,BECO_Datos!$A22,FALSE)+IFERROR(HLOOKUP(AS$6,BECO_Datos!$HP$3:$LT$85,BECO_Datos!$A22,FALSE),0))*AS$2</f>
        <v>0</v>
      </c>
      <c r="AT23" s="18">
        <f>(HLOOKUP(AT$6,BECO_Datos!$D$3:$HN$85,BECO_Datos!$A22,FALSE)+IFERROR(HLOOKUP(AT$6,BECO_Datos!$HP$3:$LT$85,BECO_Datos!$A22,FALSE),0))*AT$2</f>
        <v>0</v>
      </c>
      <c r="AU23" s="18">
        <f>(HLOOKUP(AU$6,BECO_Datos!$D$3:$HN$85,BECO_Datos!$A22,FALSE)+IFERROR(HLOOKUP(AU$6,BECO_Datos!$HP$3:$LT$85,BECO_Datos!$A22,FALSE),0))*AU$2</f>
        <v>0</v>
      </c>
      <c r="AV23" s="18">
        <f>(HLOOKUP(AV$6,BECO_Datos!$D$3:$HN$85,BECO_Datos!$A22,FALSE)+IFERROR(HLOOKUP(AV$6,BECO_Datos!$HP$3:$LT$85,BECO_Datos!$A22,FALSE),0))*AV$2</f>
        <v>0</v>
      </c>
      <c r="AW23" s="18">
        <f>(HLOOKUP(AW$6,BECO_Datos!$D$3:$HN$85,BECO_Datos!$A22,FALSE)+IFERROR(HLOOKUP(AW$6,BECO_Datos!$HP$3:$LT$85,BECO_Datos!$A22,FALSE),0))*AW$2</f>
        <v>0</v>
      </c>
      <c r="AX23" s="18">
        <f>(HLOOKUP(AX$6,BECO_Datos!$D$3:$HN$85,BECO_Datos!$A22,FALSE)+IFERROR(HLOOKUP(AX$6,BECO_Datos!$HP$3:$LT$85,BECO_Datos!$A22,FALSE),0))*AX$2</f>
        <v>0</v>
      </c>
      <c r="AY23" s="18">
        <f>(HLOOKUP(AY$6,BECO_Datos!$D$3:$HN$85,BECO_Datos!$A22,FALSE)+IFERROR(HLOOKUP(AY$6,BECO_Datos!$HP$3:$LT$85,BECO_Datos!$A22,FALSE),0))*AY$2</f>
        <v>0</v>
      </c>
      <c r="AZ23" s="18">
        <f>(HLOOKUP(AZ$6,BECO_Datos!$D$3:$HN$85,BECO_Datos!$A22,FALSE)+IFERROR(HLOOKUP(AZ$6,BECO_Datos!$HP$3:$LT$85,BECO_Datos!$A22,FALSE),0))*AZ$2</f>
        <v>0</v>
      </c>
      <c r="BA23" s="18">
        <f>(HLOOKUP(BA$6,BECO_Datos!$D$3:$HN$85,BECO_Datos!$A22,FALSE)+IFERROR(HLOOKUP(BA$6,BECO_Datos!$HP$3:$LT$85,BECO_Datos!$A22,FALSE),0))*BA$2</f>
        <v>0</v>
      </c>
      <c r="BC23" s="18" t="e">
        <f>(HLOOKUP(BC$6,BECO_Datos!$D$3:$HN$85,BECO_Datos!$A22,FALSE)+IFERROR(HLOOKUP(BC$6,BECO_Datos!$HP$3:$LT$85,BECO_Datos!$A22,FALSE),0))*BC$2</f>
        <v>#N/A</v>
      </c>
      <c r="BD23" s="18" t="e">
        <f>(HLOOKUP(BD$6,BECO_Datos!$D$3:$HN$85,BECO_Datos!$A22,FALSE)+IFERROR(HLOOKUP(BD$6,BECO_Datos!$HP$3:$LT$85,BECO_Datos!$A22,FALSE),0))*BD$2</f>
        <v>#N/A</v>
      </c>
      <c r="BE23" s="18" t="e">
        <f>(HLOOKUP(BE$6,BECO_Datos!$D$3:$HN$85,BECO_Datos!$A22,FALSE)+IFERROR(HLOOKUP(BE$6,BECO_Datos!$HP$3:$LT$85,BECO_Datos!$A22,FALSE),0))*BE$2</f>
        <v>#N/A</v>
      </c>
      <c r="BF23" s="18" t="e">
        <f>(HLOOKUP(BF$6,BECO_Datos!$D$3:$HN$85,BECO_Datos!$A22,FALSE)+IFERROR(HLOOKUP(BF$6,BECO_Datos!$HP$3:$LT$85,BECO_Datos!$A22,FALSE),0))*BF$2</f>
        <v>#N/A</v>
      </c>
      <c r="BG23" s="18" t="e">
        <f>(HLOOKUP(BG$6,BECO_Datos!$D$3:$HN$85,BECO_Datos!$A22,FALSE)+IFERROR(HLOOKUP(BG$6,BECO_Datos!$HP$3:$LT$85,BECO_Datos!$A22,FALSE),0))*BG$2</f>
        <v>#N/A</v>
      </c>
      <c r="BH23" s="18" t="e">
        <f>(HLOOKUP(BH$6,BECO_Datos!$D$3:$HN$85,BECO_Datos!$A22,FALSE)+IFERROR(HLOOKUP(BH$6,BECO_Datos!$HP$3:$LT$85,BECO_Datos!$A22,FALSE),0))*BH$2</f>
        <v>#N/A</v>
      </c>
      <c r="BI23" s="18">
        <f>(HLOOKUP(BI$6,BECO_Datos!$D$3:$HN$85,BECO_Datos!$A22,FALSE)+IFERROR(HLOOKUP(BI$6,BECO_Datos!$HP$3:$LT$85,BECO_Datos!$A22,FALSE),0))*BI$2</f>
        <v>0</v>
      </c>
      <c r="BJ23" s="18">
        <f>(HLOOKUP(BJ$6,BECO_Datos!$D$3:$HN$85,BECO_Datos!$A22,FALSE)+IFERROR(HLOOKUP(BJ$6,BECO_Datos!$HP$3:$LT$85,BECO_Datos!$A22,FALSE),0))*BJ$2</f>
        <v>0</v>
      </c>
      <c r="BK23" s="18">
        <f>(HLOOKUP(BK$6,BECO_Datos!$D$3:$HN$85,BECO_Datos!$A22,FALSE)+IFERROR(HLOOKUP(BK$6,BECO_Datos!$HP$3:$LT$85,BECO_Datos!$A22,FALSE),0))*BK$2</f>
        <v>0</v>
      </c>
      <c r="BL23" s="18">
        <f>(HLOOKUP(BL$6,BECO_Datos!$D$3:$HN$85,BECO_Datos!$A22,FALSE)+IFERROR(HLOOKUP(BL$6,BECO_Datos!$HP$3:$LT$85,BECO_Datos!$A22,FALSE),0))*BL$2</f>
        <v>0</v>
      </c>
      <c r="BM23" s="18">
        <f>(HLOOKUP(BM$6,BECO_Datos!$D$3:$HN$85,BECO_Datos!$A22,FALSE)+IFERROR(HLOOKUP(BM$6,BECO_Datos!$HP$3:$LT$85,BECO_Datos!$A22,FALSE),0))*BM$2</f>
        <v>0</v>
      </c>
      <c r="BN23" s="18">
        <f>(HLOOKUP(BN$6,BECO_Datos!$D$3:$HN$85,BECO_Datos!$A22,FALSE)+IFERROR(HLOOKUP(BN$6,BECO_Datos!$HP$3:$LT$85,BECO_Datos!$A22,FALSE),0))*BN$2</f>
        <v>0</v>
      </c>
      <c r="BO23" s="18">
        <f>(HLOOKUP(BO$6,BECO_Datos!$D$3:$HN$85,BECO_Datos!$A22,FALSE)+IFERROR(HLOOKUP(BO$6,BECO_Datos!$HP$3:$LT$85,BECO_Datos!$A22,FALSE),0))*BO$2</f>
        <v>0</v>
      </c>
      <c r="BP23" s="18">
        <f>(HLOOKUP(BP$6,BECO_Datos!$D$3:$HN$85,BECO_Datos!$A22,FALSE)+IFERROR(HLOOKUP(BP$6,BECO_Datos!$HP$3:$LT$85,BECO_Datos!$A22,FALSE),0))*BP$2</f>
        <v>0</v>
      </c>
      <c r="BQ23" s="18">
        <f>(HLOOKUP(BQ$6,BECO_Datos!$D$3:$HN$85,BECO_Datos!$A22,FALSE)+IFERROR(HLOOKUP(BQ$6,BECO_Datos!$HP$3:$LT$85,BECO_Datos!$A22,FALSE),0))*BQ$2</f>
        <v>0</v>
      </c>
      <c r="BR23" s="18">
        <f>(HLOOKUP(BR$6,BECO_Datos!$D$3:$HN$85,BECO_Datos!$A22,FALSE)+IFERROR(HLOOKUP(BR$6,BECO_Datos!$HP$3:$LT$85,BECO_Datos!$A22,FALSE),0))*BR$2</f>
        <v>0</v>
      </c>
      <c r="BT23" s="18" t="e">
        <f>(HLOOKUP(BT$6,BECO_Datos!$D$3:$HN$85,BECO_Datos!$A22,FALSE)+IFERROR(HLOOKUP(BT$6,BECO_Datos!$HP$3:$LT$85,BECO_Datos!$A22,FALSE),0))*BT$2</f>
        <v>#N/A</v>
      </c>
      <c r="BU23" s="18" t="e">
        <f>(HLOOKUP(BU$6,BECO_Datos!$D$3:$HN$85,BECO_Datos!$A22,FALSE)+IFERROR(HLOOKUP(BU$6,BECO_Datos!$HP$3:$LT$85,BECO_Datos!$A22,FALSE),0))*BU$2</f>
        <v>#N/A</v>
      </c>
      <c r="BV23" s="18" t="e">
        <f>(HLOOKUP(BV$6,BECO_Datos!$D$3:$HN$85,BECO_Datos!$A22,FALSE)+IFERROR(HLOOKUP(BV$6,BECO_Datos!$HP$3:$LT$85,BECO_Datos!$A22,FALSE),0))*BV$2</f>
        <v>#N/A</v>
      </c>
      <c r="BW23" s="18" t="e">
        <f>(HLOOKUP(BW$6,BECO_Datos!$D$3:$HN$85,BECO_Datos!$A22,FALSE)+IFERROR(HLOOKUP(BW$6,BECO_Datos!$HP$3:$LT$85,BECO_Datos!$A22,FALSE),0))*BW$2</f>
        <v>#N/A</v>
      </c>
      <c r="BX23" s="18" t="e">
        <f>(HLOOKUP(BX$6,BECO_Datos!$D$3:$HN$85,BECO_Datos!$A22,FALSE)+IFERROR(HLOOKUP(BX$6,BECO_Datos!$HP$3:$LT$85,BECO_Datos!$A22,FALSE),0))*BX$2</f>
        <v>#N/A</v>
      </c>
      <c r="BY23" s="18" t="e">
        <f>(HLOOKUP(BY$6,BECO_Datos!$D$3:$HN$85,BECO_Datos!$A22,FALSE)+IFERROR(HLOOKUP(BY$6,BECO_Datos!$HP$3:$LT$85,BECO_Datos!$A22,FALSE),0))*BY$2</f>
        <v>#N/A</v>
      </c>
      <c r="BZ23" s="18">
        <f>(HLOOKUP(BZ$6,BECO_Datos!$D$3:$HN$85,BECO_Datos!$A22,FALSE)+IFERROR(HLOOKUP(BZ$6,BECO_Datos!$HP$3:$LT$85,BECO_Datos!$A22,FALSE),0))*BZ$2</f>
        <v>0</v>
      </c>
      <c r="CA23" s="18">
        <f>(HLOOKUP(CA$6,BECO_Datos!$D$3:$HN$85,BECO_Datos!$A22,FALSE)+IFERROR(HLOOKUP(CA$6,BECO_Datos!$HP$3:$LT$85,BECO_Datos!$A22,FALSE),0))*CA$2</f>
        <v>0</v>
      </c>
      <c r="CB23" s="18">
        <f>(HLOOKUP(CB$6,BECO_Datos!$D$3:$HN$85,BECO_Datos!$A22,FALSE)+IFERROR(HLOOKUP(CB$6,BECO_Datos!$HP$3:$LT$85,BECO_Datos!$A22,FALSE),0))*CB$2</f>
        <v>0</v>
      </c>
      <c r="CC23" s="18">
        <f>(HLOOKUP(CC$6,BECO_Datos!$D$3:$HN$85,BECO_Datos!$A22,FALSE)+IFERROR(HLOOKUP(CC$6,BECO_Datos!$HP$3:$LT$85,BECO_Datos!$A22,FALSE),0))*CC$2</f>
        <v>0</v>
      </c>
      <c r="CD23" s="18">
        <f>(HLOOKUP(CD$6,BECO_Datos!$D$3:$HN$85,BECO_Datos!$A22,FALSE)+IFERROR(HLOOKUP(CD$6,BECO_Datos!$HP$3:$LT$85,BECO_Datos!$A22,FALSE),0))*CD$2</f>
        <v>0</v>
      </c>
      <c r="CE23" s="18">
        <f>(HLOOKUP(CE$6,BECO_Datos!$D$3:$HN$85,BECO_Datos!$A22,FALSE)+IFERROR(HLOOKUP(CE$6,BECO_Datos!$HP$3:$LT$85,BECO_Datos!$A22,FALSE),0))*CE$2</f>
        <v>0</v>
      </c>
      <c r="CF23" s="18">
        <f>(HLOOKUP(CF$6,BECO_Datos!$D$3:$HN$85,BECO_Datos!$A22,FALSE)+IFERROR(HLOOKUP(CF$6,BECO_Datos!$HP$3:$LT$85,BECO_Datos!$A22,FALSE),0))*CF$2</f>
        <v>0</v>
      </c>
      <c r="CG23" s="18">
        <f>(HLOOKUP(CG$6,BECO_Datos!$D$3:$HN$85,BECO_Datos!$A22,FALSE)+IFERROR(HLOOKUP(CG$6,BECO_Datos!$HP$3:$LT$85,BECO_Datos!$A22,FALSE),0))*CG$2</f>
        <v>0</v>
      </c>
      <c r="CH23" s="18">
        <f>(HLOOKUP(CH$6,BECO_Datos!$D$3:$HN$85,BECO_Datos!$A22,FALSE)+IFERROR(HLOOKUP(CH$6,BECO_Datos!$HP$3:$LT$85,BECO_Datos!$A22,FALSE),0))*CH$2</f>
        <v>0</v>
      </c>
      <c r="CI23" s="18">
        <f>(HLOOKUP(CI$6,BECO_Datos!$D$3:$HN$85,BECO_Datos!$A22,FALSE)+IFERROR(HLOOKUP(CI$6,BECO_Datos!$HP$3:$LT$85,BECO_Datos!$A22,FALSE),0))*CI$2</f>
        <v>0</v>
      </c>
      <c r="CK23" s="18" t="e">
        <f>(HLOOKUP(CK$6,BECO_Datos!$D$3:$HN$85,BECO_Datos!$A22,FALSE)+IFERROR(HLOOKUP(CK$6,BECO_Datos!$HP$3:$LT$85,BECO_Datos!$A22,FALSE),0))*CK$2</f>
        <v>#N/A</v>
      </c>
      <c r="CL23" s="18" t="e">
        <f>(HLOOKUP(CL$6,BECO_Datos!$D$3:$HN$85,BECO_Datos!$A22,FALSE)+IFERROR(HLOOKUP(CL$6,BECO_Datos!$HP$3:$LT$85,BECO_Datos!$A22,FALSE),0))*CL$2</f>
        <v>#N/A</v>
      </c>
      <c r="CM23" s="18" t="e">
        <f>(HLOOKUP(CM$6,BECO_Datos!$D$3:$HN$85,BECO_Datos!$A22,FALSE)+IFERROR(HLOOKUP(CM$6,BECO_Datos!$HP$3:$LT$85,BECO_Datos!$A22,FALSE),0))*CM$2</f>
        <v>#N/A</v>
      </c>
      <c r="CN23" s="18" t="e">
        <f>(HLOOKUP(CN$6,BECO_Datos!$D$3:$HN$85,BECO_Datos!$A22,FALSE)+IFERROR(HLOOKUP(CN$6,BECO_Datos!$HP$3:$LT$85,BECO_Datos!$A22,FALSE),0))*CN$2</f>
        <v>#N/A</v>
      </c>
      <c r="CO23" s="18" t="e">
        <f>(HLOOKUP(CO$6,BECO_Datos!$D$3:$HN$85,BECO_Datos!$A22,FALSE)+IFERROR(HLOOKUP(CO$6,BECO_Datos!$HP$3:$LT$85,BECO_Datos!$A22,FALSE),0))*CO$2</f>
        <v>#N/A</v>
      </c>
      <c r="CP23" s="18" t="e">
        <f>(HLOOKUP(CP$6,BECO_Datos!$D$3:$HN$85,BECO_Datos!$A22,FALSE)+IFERROR(HLOOKUP(CP$6,BECO_Datos!$HP$3:$LT$85,BECO_Datos!$A22,FALSE),0))*CP$2</f>
        <v>#N/A</v>
      </c>
      <c r="CQ23" s="18">
        <f>(HLOOKUP(CQ$6,BECO_Datos!$D$3:$HN$85,BECO_Datos!$A22,FALSE)+IFERROR(HLOOKUP(CQ$6,BECO_Datos!$HP$3:$LT$85,BECO_Datos!$A22,FALSE),0))*CQ$2</f>
        <v>0</v>
      </c>
      <c r="CR23" s="18">
        <f>(HLOOKUP(CR$6,BECO_Datos!$D$3:$HN$85,BECO_Datos!$A22,FALSE)+IFERROR(HLOOKUP(CR$6,BECO_Datos!$HP$3:$LT$85,BECO_Datos!$A22,FALSE),0))*CR$2</f>
        <v>0</v>
      </c>
      <c r="CS23" s="18">
        <f>(HLOOKUP(CS$6,BECO_Datos!$D$3:$HN$85,BECO_Datos!$A22,FALSE)+IFERROR(HLOOKUP(CS$6,BECO_Datos!$HP$3:$LT$85,BECO_Datos!$A22,FALSE),0))*CS$2</f>
        <v>0</v>
      </c>
      <c r="CT23" s="18">
        <f>(HLOOKUP(CT$6,BECO_Datos!$D$3:$HN$85,BECO_Datos!$A22,FALSE)+IFERROR(HLOOKUP(CT$6,BECO_Datos!$HP$3:$LT$85,BECO_Datos!$A22,FALSE),0))*CT$2</f>
        <v>0</v>
      </c>
      <c r="CU23" s="18">
        <f>(HLOOKUP(CU$6,BECO_Datos!$D$3:$HN$85,BECO_Datos!$A22,FALSE)+IFERROR(HLOOKUP(CU$6,BECO_Datos!$HP$3:$LT$85,BECO_Datos!$A22,FALSE),0))*CU$2</f>
        <v>0</v>
      </c>
      <c r="CV23" s="18">
        <f>(HLOOKUP(CV$6,BECO_Datos!$D$3:$HN$85,BECO_Datos!$A22,FALSE)+IFERROR(HLOOKUP(CV$6,BECO_Datos!$HP$3:$LT$85,BECO_Datos!$A22,FALSE),0))*CV$2</f>
        <v>0</v>
      </c>
      <c r="CW23" s="18">
        <f>(HLOOKUP(CW$6,BECO_Datos!$D$3:$HN$85,BECO_Datos!$A22,FALSE)+IFERROR(HLOOKUP(CW$6,BECO_Datos!$HP$3:$LT$85,BECO_Datos!$A22,FALSE),0))*CW$2</f>
        <v>0</v>
      </c>
      <c r="CX23" s="18">
        <f>(HLOOKUP(CX$6,BECO_Datos!$D$3:$HN$85,BECO_Datos!$A22,FALSE)+IFERROR(HLOOKUP(CX$6,BECO_Datos!$HP$3:$LT$85,BECO_Datos!$A22,FALSE),0))*CX$2</f>
        <v>0</v>
      </c>
      <c r="CY23" s="18">
        <f>(HLOOKUP(CY$6,BECO_Datos!$D$3:$HN$85,BECO_Datos!$A22,FALSE)+IFERROR(HLOOKUP(CY$6,BECO_Datos!$HP$3:$LT$85,BECO_Datos!$A22,FALSE),0))*CY$2</f>
        <v>0</v>
      </c>
      <c r="CZ23" s="18">
        <f>(HLOOKUP(CZ$6,BECO_Datos!$D$3:$HN$85,BECO_Datos!$A22,FALSE)+IFERROR(HLOOKUP(CZ$6,BECO_Datos!$HP$3:$LT$85,BECO_Datos!$A22,FALSE),0))*CZ$2</f>
        <v>0</v>
      </c>
      <c r="DB23" s="18" t="e">
        <f>(HLOOKUP(DB$6,BECO_Datos!$D$3:$HN$85,BECO_Datos!$A22,FALSE)+IFERROR(HLOOKUP(DB$6,BECO_Datos!$HP$3:$LT$85,BECO_Datos!$A22,FALSE),0))*DB$2</f>
        <v>#N/A</v>
      </c>
      <c r="DC23" s="18" t="e">
        <f>(HLOOKUP(DC$6,BECO_Datos!$D$3:$HN$85,BECO_Datos!$A22,FALSE)+IFERROR(HLOOKUP(DC$6,BECO_Datos!$HP$3:$LT$85,BECO_Datos!$A22,FALSE),0))*DC$2</f>
        <v>#N/A</v>
      </c>
      <c r="DD23" s="18" t="e">
        <f>(HLOOKUP(DD$6,BECO_Datos!$D$3:$HN$85,BECO_Datos!$A22,FALSE)+IFERROR(HLOOKUP(DD$6,BECO_Datos!$HP$3:$LT$85,BECO_Datos!$A22,FALSE),0))*DD$2</f>
        <v>#N/A</v>
      </c>
      <c r="DE23" s="18" t="e">
        <f>(HLOOKUP(DE$6,BECO_Datos!$D$3:$HN$85,BECO_Datos!$A22,FALSE)+IFERROR(HLOOKUP(DE$6,BECO_Datos!$HP$3:$LT$85,BECO_Datos!$A22,FALSE),0))*DE$2</f>
        <v>#N/A</v>
      </c>
      <c r="DF23" s="18" t="e">
        <f>(HLOOKUP(DF$6,BECO_Datos!$D$3:$HN$85,BECO_Datos!$A22,FALSE)+IFERROR(HLOOKUP(DF$6,BECO_Datos!$HP$3:$LT$85,BECO_Datos!$A22,FALSE),0))*DF$2</f>
        <v>#N/A</v>
      </c>
      <c r="DG23" s="18" t="e">
        <f>(HLOOKUP(DG$6,BECO_Datos!$D$3:$HN$85,BECO_Datos!$A22,FALSE)+IFERROR(HLOOKUP(DG$6,BECO_Datos!$HP$3:$LT$85,BECO_Datos!$A22,FALSE),0))*DG$2</f>
        <v>#N/A</v>
      </c>
      <c r="DH23" s="18">
        <f>(HLOOKUP(DH$6,BECO_Datos!$D$3:$HN$85,BECO_Datos!$A22,FALSE)+IFERROR(HLOOKUP(DH$6,BECO_Datos!$HP$3:$LT$85,BECO_Datos!$A22,FALSE),0))*DH$2</f>
        <v>0</v>
      </c>
      <c r="DI23" s="18">
        <f>(HLOOKUP(DI$6,BECO_Datos!$D$3:$HN$85,BECO_Datos!$A22,FALSE)+IFERROR(HLOOKUP(DI$6,BECO_Datos!$HP$3:$LT$85,BECO_Datos!$A22,FALSE),0))*DI$2</f>
        <v>0</v>
      </c>
      <c r="DJ23" s="18">
        <f>(HLOOKUP(DJ$6,BECO_Datos!$D$3:$HN$85,BECO_Datos!$A22,FALSE)+IFERROR(HLOOKUP(DJ$6,BECO_Datos!$HP$3:$LT$85,BECO_Datos!$A22,FALSE),0))*DJ$2</f>
        <v>0</v>
      </c>
      <c r="DK23" s="18">
        <f>(HLOOKUP(DK$6,BECO_Datos!$D$3:$HN$85,BECO_Datos!$A22,FALSE)+IFERROR(HLOOKUP(DK$6,BECO_Datos!$HP$3:$LT$85,BECO_Datos!$A22,FALSE),0))*DK$2</f>
        <v>0</v>
      </c>
      <c r="DL23" s="18">
        <f>(HLOOKUP(DL$6,BECO_Datos!$D$3:$HN$85,BECO_Datos!$A22,FALSE)+IFERROR(HLOOKUP(DL$6,BECO_Datos!$HP$3:$LT$85,BECO_Datos!$A22,FALSE),0))*DL$2</f>
        <v>0</v>
      </c>
      <c r="DM23" s="18">
        <f>(HLOOKUP(DM$6,BECO_Datos!$D$3:$HN$85,BECO_Datos!$A22,FALSE)+IFERROR(HLOOKUP(DM$6,BECO_Datos!$HP$3:$LT$85,BECO_Datos!$A22,FALSE),0))*DM$2</f>
        <v>0</v>
      </c>
      <c r="DN23" s="18">
        <f>(HLOOKUP(DN$6,BECO_Datos!$D$3:$HN$85,BECO_Datos!$A22,FALSE)+IFERROR(HLOOKUP(DN$6,BECO_Datos!$HP$3:$LT$85,BECO_Datos!$A22,FALSE),0))*DN$2</f>
        <v>0</v>
      </c>
      <c r="DO23" s="18">
        <f>(HLOOKUP(DO$6,BECO_Datos!$D$3:$HN$85,BECO_Datos!$A22,FALSE)+IFERROR(HLOOKUP(DO$6,BECO_Datos!$HP$3:$LT$85,BECO_Datos!$A22,FALSE),0))*DO$2</f>
        <v>0</v>
      </c>
      <c r="DP23" s="18">
        <f>(HLOOKUP(DP$6,BECO_Datos!$D$3:$HN$85,BECO_Datos!$A22,FALSE)+IFERROR(HLOOKUP(DP$6,BECO_Datos!$HP$3:$LT$85,BECO_Datos!$A22,FALSE),0))*DP$2</f>
        <v>0</v>
      </c>
      <c r="DQ23" s="18">
        <f>(HLOOKUP(DQ$6,BECO_Datos!$D$3:$HN$85,BECO_Datos!$A22,FALSE)+IFERROR(HLOOKUP(DQ$6,BECO_Datos!$HP$3:$LT$85,BECO_Datos!$A22,FALSE),0))*DQ$2</f>
        <v>0</v>
      </c>
      <c r="DS23" s="18" t="e">
        <f>(HLOOKUP(DS$6,BECO_Datos!$D$3:$HN$85,BECO_Datos!$A22,FALSE)+IFERROR(HLOOKUP(DS$6,BECO_Datos!$HP$3:$LT$85,BECO_Datos!$A22,FALSE),0))*DS$2</f>
        <v>#N/A</v>
      </c>
      <c r="DT23" s="18" t="e">
        <f>(HLOOKUP(DT$6,BECO_Datos!$D$3:$HN$85,BECO_Datos!$A22,FALSE)+IFERROR(HLOOKUP(DT$6,BECO_Datos!$HP$3:$LT$85,BECO_Datos!$A22,FALSE),0))*DT$2</f>
        <v>#N/A</v>
      </c>
      <c r="DU23" s="18" t="e">
        <f>(HLOOKUP(DU$6,BECO_Datos!$D$3:$HN$85,BECO_Datos!$A22,FALSE)+IFERROR(HLOOKUP(DU$6,BECO_Datos!$HP$3:$LT$85,BECO_Datos!$A22,FALSE),0))*DU$2</f>
        <v>#N/A</v>
      </c>
      <c r="DV23" s="18" t="e">
        <f>(HLOOKUP(DV$6,BECO_Datos!$D$3:$HN$85,BECO_Datos!$A22,FALSE)+IFERROR(HLOOKUP(DV$6,BECO_Datos!$HP$3:$LT$85,BECO_Datos!$A22,FALSE),0))*DV$2</f>
        <v>#N/A</v>
      </c>
      <c r="DW23" s="18" t="e">
        <f>(HLOOKUP(DW$6,BECO_Datos!$D$3:$HN$85,BECO_Datos!$A22,FALSE)+IFERROR(HLOOKUP(DW$6,BECO_Datos!$HP$3:$LT$85,BECO_Datos!$A22,FALSE),0))*DW$2</f>
        <v>#N/A</v>
      </c>
      <c r="DX23" s="18" t="e">
        <f>(HLOOKUP(DX$6,BECO_Datos!$D$3:$HN$85,BECO_Datos!$A22,FALSE)+IFERROR(HLOOKUP(DX$6,BECO_Datos!$HP$3:$LT$85,BECO_Datos!$A22,FALSE),0))*DX$2</f>
        <v>#N/A</v>
      </c>
      <c r="DY23" s="18">
        <f>(HLOOKUP(DY$6,BECO_Datos!$D$3:$HN$85,BECO_Datos!$A22,FALSE)+IFERROR(HLOOKUP(DY$6,BECO_Datos!$HP$3:$LT$85,BECO_Datos!$A22,FALSE),0))*DY$2</f>
        <v>0</v>
      </c>
      <c r="DZ23" s="18">
        <f>(HLOOKUP(DZ$6,BECO_Datos!$D$3:$HN$85,BECO_Datos!$A22,FALSE)+IFERROR(HLOOKUP(DZ$6,BECO_Datos!$HP$3:$LT$85,BECO_Datos!$A22,FALSE),0))*DZ$2</f>
        <v>0</v>
      </c>
      <c r="EA23" s="18">
        <f>(HLOOKUP(EA$6,BECO_Datos!$D$3:$HN$85,BECO_Datos!$A22,FALSE)+IFERROR(HLOOKUP(EA$6,BECO_Datos!$HP$3:$LT$85,BECO_Datos!$A22,FALSE),0))*EA$2</f>
        <v>0</v>
      </c>
      <c r="EB23" s="18">
        <f>(HLOOKUP(EB$6,BECO_Datos!$D$3:$HN$85,BECO_Datos!$A22,FALSE)+IFERROR(HLOOKUP(EB$6,BECO_Datos!$HP$3:$LT$85,BECO_Datos!$A22,FALSE),0))*EB$2</f>
        <v>0</v>
      </c>
      <c r="EC23" s="18">
        <f>(HLOOKUP(EC$6,BECO_Datos!$D$3:$HN$85,BECO_Datos!$A22,FALSE)+IFERROR(HLOOKUP(EC$6,BECO_Datos!$HP$3:$LT$85,BECO_Datos!$A22,FALSE),0))*EC$2</f>
        <v>0</v>
      </c>
      <c r="ED23" s="18">
        <f>(HLOOKUP(ED$6,BECO_Datos!$D$3:$HN$85,BECO_Datos!$A22,FALSE)+IFERROR(HLOOKUP(ED$6,BECO_Datos!$HP$3:$LT$85,BECO_Datos!$A22,FALSE),0))*ED$2</f>
        <v>0</v>
      </c>
      <c r="EE23" s="18">
        <f>(HLOOKUP(EE$6,BECO_Datos!$D$3:$HN$85,BECO_Datos!$A22,FALSE)+IFERROR(HLOOKUP(EE$6,BECO_Datos!$HP$3:$LT$85,BECO_Datos!$A22,FALSE),0))*EE$2</f>
        <v>0</v>
      </c>
      <c r="EF23" s="18">
        <f>(HLOOKUP(EF$6,BECO_Datos!$D$3:$HN$85,BECO_Datos!$A22,FALSE)+IFERROR(HLOOKUP(EF$6,BECO_Datos!$HP$3:$LT$85,BECO_Datos!$A22,FALSE),0))*EF$2</f>
        <v>0</v>
      </c>
      <c r="EG23" s="18">
        <f>(HLOOKUP(EG$6,BECO_Datos!$D$3:$HN$85,BECO_Datos!$A22,FALSE)+IFERROR(HLOOKUP(EG$6,BECO_Datos!$HP$3:$LT$85,BECO_Datos!$A22,FALSE),0))*EG$2</f>
        <v>0</v>
      </c>
      <c r="EH23" s="18">
        <f>(HLOOKUP(EH$6,BECO_Datos!$D$3:$HN$85,BECO_Datos!$A22,FALSE)+IFERROR(HLOOKUP(EH$6,BECO_Datos!$HP$3:$LT$85,BECO_Datos!$A22,FALSE),0))*EH$2</f>
        <v>0</v>
      </c>
      <c r="EJ23" s="18" t="e">
        <f>(HLOOKUP(EJ$6,BECO_Datos!$D$3:$HN$85,BECO_Datos!$A22,FALSE)+IFERROR(HLOOKUP(EJ$6,BECO_Datos!$HP$3:$LT$85,BECO_Datos!$A22,FALSE),0))*EJ$2</f>
        <v>#N/A</v>
      </c>
      <c r="EK23" s="18" t="e">
        <f>(HLOOKUP(EK$6,BECO_Datos!$D$3:$HN$85,BECO_Datos!$A22,FALSE)+IFERROR(HLOOKUP(EK$6,BECO_Datos!$HP$3:$LT$85,BECO_Datos!$A22,FALSE),0))*EK$2</f>
        <v>#N/A</v>
      </c>
      <c r="EL23" s="18" t="e">
        <f>(HLOOKUP(EL$6,BECO_Datos!$D$3:$HN$85,BECO_Datos!$A22,FALSE)+IFERROR(HLOOKUP(EL$6,BECO_Datos!$HP$3:$LT$85,BECO_Datos!$A22,FALSE),0))*EL$2</f>
        <v>#N/A</v>
      </c>
      <c r="EM23" s="18" t="e">
        <f>(HLOOKUP(EM$6,BECO_Datos!$D$3:$HN$85,BECO_Datos!$A22,FALSE)+IFERROR(HLOOKUP(EM$6,BECO_Datos!$HP$3:$LT$85,BECO_Datos!$A22,FALSE),0))*EM$2</f>
        <v>#N/A</v>
      </c>
      <c r="EN23" s="18" t="e">
        <f>(HLOOKUP(EN$6,BECO_Datos!$D$3:$HN$85,BECO_Datos!$A22,FALSE)+IFERROR(HLOOKUP(EN$6,BECO_Datos!$HP$3:$LT$85,BECO_Datos!$A22,FALSE),0))*EN$2</f>
        <v>#N/A</v>
      </c>
      <c r="EO23" s="18" t="e">
        <f>(HLOOKUP(EO$6,BECO_Datos!$D$3:$HN$85,BECO_Datos!$A22,FALSE)+IFERROR(HLOOKUP(EO$6,BECO_Datos!$HP$3:$LT$85,BECO_Datos!$A22,FALSE),0))*EO$2</f>
        <v>#N/A</v>
      </c>
      <c r="EP23" s="18">
        <f>(HLOOKUP(EP$6,BECO_Datos!$D$3:$HN$85,BECO_Datos!$A22,FALSE)+IFERROR(HLOOKUP(EP$6,BECO_Datos!$HP$3:$LT$85,BECO_Datos!$A22,FALSE),0))*EP$2</f>
        <v>0</v>
      </c>
      <c r="EQ23" s="18">
        <f>(HLOOKUP(EQ$6,BECO_Datos!$D$3:$HN$85,BECO_Datos!$A22,FALSE)+IFERROR(HLOOKUP(EQ$6,BECO_Datos!$HP$3:$LT$85,BECO_Datos!$A22,FALSE),0))*EQ$2</f>
        <v>0</v>
      </c>
      <c r="ER23" s="18">
        <f>(HLOOKUP(ER$6,BECO_Datos!$D$3:$HN$85,BECO_Datos!$A22,FALSE)+IFERROR(HLOOKUP(ER$6,BECO_Datos!$HP$3:$LT$85,BECO_Datos!$A22,FALSE),0))*ER$2</f>
        <v>0</v>
      </c>
      <c r="ES23" s="18">
        <f>(HLOOKUP(ES$6,BECO_Datos!$D$3:$HN$85,BECO_Datos!$A22,FALSE)+IFERROR(HLOOKUP(ES$6,BECO_Datos!$HP$3:$LT$85,BECO_Datos!$A22,FALSE),0))*ES$2</f>
        <v>0</v>
      </c>
      <c r="ET23" s="18">
        <f>(HLOOKUP(ET$6,BECO_Datos!$D$3:$HN$85,BECO_Datos!$A22,FALSE)+IFERROR(HLOOKUP(ET$6,BECO_Datos!$HP$3:$LT$85,BECO_Datos!$A22,FALSE),0))*ET$2</f>
        <v>0</v>
      </c>
      <c r="EU23" s="18">
        <f>(HLOOKUP(EU$6,BECO_Datos!$D$3:$HN$85,BECO_Datos!$A22,FALSE)+IFERROR(HLOOKUP(EU$6,BECO_Datos!$HP$3:$LT$85,BECO_Datos!$A22,FALSE),0))*EU$2</f>
        <v>0</v>
      </c>
      <c r="EV23" s="18">
        <f>(HLOOKUP(EV$6,BECO_Datos!$D$3:$HN$85,BECO_Datos!$A22,FALSE)+IFERROR(HLOOKUP(EV$6,BECO_Datos!$HP$3:$LT$85,BECO_Datos!$A22,FALSE),0))*EV$2</f>
        <v>0</v>
      </c>
      <c r="EW23" s="18">
        <f>(HLOOKUP(EW$6,BECO_Datos!$D$3:$HN$85,BECO_Datos!$A22,FALSE)+IFERROR(HLOOKUP(EW$6,BECO_Datos!$HP$3:$LT$85,BECO_Datos!$A22,FALSE),0))*EW$2</f>
        <v>0</v>
      </c>
      <c r="EX23" s="18">
        <f>(HLOOKUP(EX$6,BECO_Datos!$D$3:$HN$85,BECO_Datos!$A22,FALSE)+IFERROR(HLOOKUP(EX$6,BECO_Datos!$HP$3:$LT$85,BECO_Datos!$A22,FALSE),0))*EX$2</f>
        <v>0</v>
      </c>
      <c r="EY23" s="18">
        <f>(HLOOKUP(EY$6,BECO_Datos!$D$3:$HN$85,BECO_Datos!$A22,FALSE)+IFERROR(HLOOKUP(EY$6,BECO_Datos!$HP$3:$LT$85,BECO_Datos!$A22,FALSE),0))*EY$2</f>
        <v>0</v>
      </c>
      <c r="FA23" s="18" t="e">
        <f>(HLOOKUP(FA$6,BECO_Datos!$D$3:$HN$85,BECO_Datos!$A22,FALSE)+IFERROR(HLOOKUP(FA$6,BECO_Datos!$HP$3:$LT$85,BECO_Datos!$A22,FALSE),0))*FA$2</f>
        <v>#N/A</v>
      </c>
      <c r="FB23" s="18" t="e">
        <f>(HLOOKUP(FB$6,BECO_Datos!$D$3:$HN$85,BECO_Datos!$A22,FALSE)+IFERROR(HLOOKUP(FB$6,BECO_Datos!$HP$3:$LT$85,BECO_Datos!$A22,FALSE),0))*FB$2</f>
        <v>#N/A</v>
      </c>
      <c r="FC23" s="18" t="e">
        <f>(HLOOKUP(FC$6,BECO_Datos!$D$3:$HN$85,BECO_Datos!$A22,FALSE)+IFERROR(HLOOKUP(FC$6,BECO_Datos!$HP$3:$LT$85,BECO_Datos!$A22,FALSE),0))*FC$2</f>
        <v>#N/A</v>
      </c>
      <c r="FD23" s="18" t="e">
        <f>(HLOOKUP(FD$6,BECO_Datos!$D$3:$HN$85,BECO_Datos!$A22,FALSE)+IFERROR(HLOOKUP(FD$6,BECO_Datos!$HP$3:$LT$85,BECO_Datos!$A22,FALSE),0))*FD$2</f>
        <v>#N/A</v>
      </c>
      <c r="FE23" s="18" t="e">
        <f>(HLOOKUP(FE$6,BECO_Datos!$D$3:$HN$85,BECO_Datos!$A22,FALSE)+IFERROR(HLOOKUP(FE$6,BECO_Datos!$HP$3:$LT$85,BECO_Datos!$A22,FALSE),0))*FE$2</f>
        <v>#N/A</v>
      </c>
      <c r="FF23" s="18" t="e">
        <f>(HLOOKUP(FF$6,BECO_Datos!$D$3:$HN$85,BECO_Datos!$A22,FALSE)+IFERROR(HLOOKUP(FF$6,BECO_Datos!$HP$3:$LT$85,BECO_Datos!$A22,FALSE),0))*FF$2</f>
        <v>#N/A</v>
      </c>
      <c r="FG23" s="18">
        <f>(HLOOKUP(FG$6,BECO_Datos!$D$3:$HN$85,BECO_Datos!$A22,FALSE)+IFERROR(HLOOKUP(FG$6,BECO_Datos!$HP$3:$LT$85,BECO_Datos!$A22,FALSE),0))*FG$2</f>
        <v>0</v>
      </c>
      <c r="FH23" s="18">
        <f>(HLOOKUP(FH$6,BECO_Datos!$D$3:$HN$85,BECO_Datos!$A22,FALSE)+IFERROR(HLOOKUP(FH$6,BECO_Datos!$HP$3:$LT$85,BECO_Datos!$A22,FALSE),0))*FH$2</f>
        <v>0</v>
      </c>
      <c r="FI23" s="18">
        <f>(HLOOKUP(FI$6,BECO_Datos!$D$3:$HN$85,BECO_Datos!$A22,FALSE)+IFERROR(HLOOKUP(FI$6,BECO_Datos!$HP$3:$LT$85,BECO_Datos!$A22,FALSE),0))*FI$2</f>
        <v>20.66095269575073</v>
      </c>
      <c r="FJ23" s="18">
        <f>(HLOOKUP(FJ$6,BECO_Datos!$D$3:$HN$85,BECO_Datos!$A22,FALSE)+IFERROR(HLOOKUP(FJ$6,BECO_Datos!$HP$3:$LT$85,BECO_Datos!$A22,FALSE),0))*FJ$2</f>
        <v>148.20739554484615</v>
      </c>
      <c r="FK23" s="18">
        <f>(HLOOKUP(FK$6,BECO_Datos!$D$3:$HN$85,BECO_Datos!$A22,FALSE)+IFERROR(HLOOKUP(FK$6,BECO_Datos!$HP$3:$LT$85,BECO_Datos!$A22,FALSE),0))*FK$2</f>
        <v>305.82739804830123</v>
      </c>
      <c r="FL23" s="18">
        <f>(HLOOKUP(FL$6,BECO_Datos!$D$3:$HN$85,BECO_Datos!$A22,FALSE)+IFERROR(HLOOKUP(FL$6,BECO_Datos!$HP$3:$LT$85,BECO_Datos!$A22,FALSE),0))*FL$2</f>
        <v>402.63046783130096</v>
      </c>
      <c r="FM23" s="18">
        <f>(HLOOKUP(FM$6,BECO_Datos!$D$3:$HN$85,BECO_Datos!$A22,FALSE)+IFERROR(HLOOKUP(FM$6,BECO_Datos!$HP$3:$LT$85,BECO_Datos!$A22,FALSE),0))*FM$2</f>
        <v>445.29232870723507</v>
      </c>
      <c r="FN23" s="18">
        <f>(HLOOKUP(FN$6,BECO_Datos!$D$3:$HN$85,BECO_Datos!$A22,FALSE)+IFERROR(HLOOKUP(FN$6,BECO_Datos!$HP$3:$LT$85,BECO_Datos!$A22,FALSE),0))*FN$2</f>
        <v>457.41616967045297</v>
      </c>
      <c r="FO23" s="18">
        <f>(HLOOKUP(FO$6,BECO_Datos!$D$3:$HN$85,BECO_Datos!$A22,FALSE)+IFERROR(HLOOKUP(FO$6,BECO_Datos!$HP$3:$LT$85,BECO_Datos!$A22,FALSE),0))*FO$2</f>
        <v>470.83402008702535</v>
      </c>
      <c r="FP23" s="18">
        <f>(HLOOKUP(FP$6,BECO_Datos!$D$3:$HN$85,BECO_Datos!$A22,FALSE)+IFERROR(HLOOKUP(FP$6,BECO_Datos!$HP$3:$LT$85,BECO_Datos!$A22,FALSE),0))*FP$2</f>
        <v>466.52809386703387</v>
      </c>
      <c r="FR23" s="18" t="e">
        <f>(HLOOKUP(FR$6,BECO_Datos!$D$3:$HN$85,BECO_Datos!$A22,FALSE)+IFERROR(HLOOKUP(FR$6,BECO_Datos!$HP$3:$LT$85,BECO_Datos!$A22,FALSE),0))*FR$2</f>
        <v>#N/A</v>
      </c>
      <c r="FS23" s="18" t="e">
        <f>(HLOOKUP(FS$6,BECO_Datos!$D$3:$HN$85,BECO_Datos!$A22,FALSE)+IFERROR(HLOOKUP(FS$6,BECO_Datos!$HP$3:$LT$85,BECO_Datos!$A22,FALSE),0))*FS$2</f>
        <v>#N/A</v>
      </c>
      <c r="FT23" s="18" t="e">
        <f>(HLOOKUP(FT$6,BECO_Datos!$D$3:$HN$85,BECO_Datos!$A22,FALSE)+IFERROR(HLOOKUP(FT$6,BECO_Datos!$HP$3:$LT$85,BECO_Datos!$A22,FALSE),0))*FT$2</f>
        <v>#N/A</v>
      </c>
      <c r="FU23" s="18" t="e">
        <f>(HLOOKUP(FU$6,BECO_Datos!$D$3:$HN$85,BECO_Datos!$A22,FALSE)+IFERROR(HLOOKUP(FU$6,BECO_Datos!$HP$3:$LT$85,BECO_Datos!$A22,FALSE),0))*FU$2</f>
        <v>#N/A</v>
      </c>
      <c r="FV23" s="18" t="e">
        <f>(HLOOKUP(FV$6,BECO_Datos!$D$3:$HN$85,BECO_Datos!$A22,FALSE)+IFERROR(HLOOKUP(FV$6,BECO_Datos!$HP$3:$LT$85,BECO_Datos!$A22,FALSE),0))*FV$2</f>
        <v>#N/A</v>
      </c>
      <c r="FW23" s="18" t="e">
        <f>(HLOOKUP(FW$6,BECO_Datos!$D$3:$HN$85,BECO_Datos!$A22,FALSE)+IFERROR(HLOOKUP(FW$6,BECO_Datos!$HP$3:$LT$85,BECO_Datos!$A22,FALSE),0))*FW$2</f>
        <v>#N/A</v>
      </c>
      <c r="FX23" s="18">
        <f>(HLOOKUP(FX$6,BECO_Datos!$D$3:$HN$85,BECO_Datos!$A22,FALSE)+IFERROR(HLOOKUP(FX$6,BECO_Datos!$HP$3:$LT$85,BECO_Datos!$A22,FALSE),0))*FX$2</f>
        <v>0</v>
      </c>
      <c r="FY23" s="18">
        <f>(HLOOKUP(FY$6,BECO_Datos!$D$3:$HN$85,BECO_Datos!$A22,FALSE)+IFERROR(HLOOKUP(FY$6,BECO_Datos!$HP$3:$LT$85,BECO_Datos!$A22,FALSE),0))*FY$2</f>
        <v>0</v>
      </c>
      <c r="FZ23" s="18">
        <f>(HLOOKUP(FZ$6,BECO_Datos!$D$3:$HN$85,BECO_Datos!$A22,FALSE)+IFERROR(HLOOKUP(FZ$6,BECO_Datos!$HP$3:$LT$85,BECO_Datos!$A22,FALSE),0))*FZ$2</f>
        <v>0</v>
      </c>
      <c r="GA23" s="18">
        <f>(HLOOKUP(GA$6,BECO_Datos!$D$3:$HN$85,BECO_Datos!$A22,FALSE)+IFERROR(HLOOKUP(GA$6,BECO_Datos!$HP$3:$LT$85,BECO_Datos!$A22,FALSE),0))*GA$2</f>
        <v>0</v>
      </c>
      <c r="GB23" s="18">
        <f>(HLOOKUP(GB$6,BECO_Datos!$D$3:$HN$85,BECO_Datos!$A22,FALSE)+IFERROR(HLOOKUP(GB$6,BECO_Datos!$HP$3:$LT$85,BECO_Datos!$A22,FALSE),0))*GB$2</f>
        <v>0</v>
      </c>
      <c r="GC23" s="18">
        <f>(HLOOKUP(GC$6,BECO_Datos!$D$3:$HN$85,BECO_Datos!$A22,FALSE)+IFERROR(HLOOKUP(GC$6,BECO_Datos!$HP$3:$LT$85,BECO_Datos!$A22,FALSE),0))*GC$2</f>
        <v>0</v>
      </c>
      <c r="GD23" s="18">
        <f>(HLOOKUP(GD$6,BECO_Datos!$D$3:$HN$85,BECO_Datos!$A22,FALSE)+IFERROR(HLOOKUP(GD$6,BECO_Datos!$HP$3:$LT$85,BECO_Datos!$A22,FALSE),0))*GD$2</f>
        <v>0</v>
      </c>
      <c r="GE23" s="18">
        <f>(HLOOKUP(GE$6,BECO_Datos!$D$3:$HN$85,BECO_Datos!$A22,FALSE)+IFERROR(HLOOKUP(GE$6,BECO_Datos!$HP$3:$LT$85,BECO_Datos!$A22,FALSE),0))*GE$2</f>
        <v>0</v>
      </c>
      <c r="GF23" s="18">
        <f>(HLOOKUP(GF$6,BECO_Datos!$D$3:$HN$85,BECO_Datos!$A22,FALSE)+IFERROR(HLOOKUP(GF$6,BECO_Datos!$HP$3:$LT$85,BECO_Datos!$A22,FALSE),0))*GF$2</f>
        <v>0</v>
      </c>
      <c r="GG23" s="18">
        <f>(HLOOKUP(GG$6,BECO_Datos!$D$3:$HN$85,BECO_Datos!$A22,FALSE)+IFERROR(HLOOKUP(GG$6,BECO_Datos!$HP$3:$LT$85,BECO_Datos!$A22,FALSE),0))*GG$2</f>
        <v>0</v>
      </c>
      <c r="GI23" s="18" t="e">
        <f>(HLOOKUP(GI$6,BECO_Datos!$D$3:$HN$85,BECO_Datos!$A22,FALSE)+IFERROR(HLOOKUP(GI$6,BECO_Datos!$HP$3:$LT$85,BECO_Datos!$A22,FALSE),0))*GI$2</f>
        <v>#N/A</v>
      </c>
      <c r="GJ23" s="18" t="e">
        <f>(HLOOKUP(GJ$6,BECO_Datos!$D$3:$HN$85,BECO_Datos!$A22,FALSE)+IFERROR(HLOOKUP(GJ$6,BECO_Datos!$HP$3:$LT$85,BECO_Datos!$A22,FALSE),0))*GJ$2</f>
        <v>#N/A</v>
      </c>
      <c r="GK23" s="18" t="e">
        <f>(HLOOKUP(GK$6,BECO_Datos!$D$3:$HN$85,BECO_Datos!$A22,FALSE)+IFERROR(HLOOKUP(GK$6,BECO_Datos!$HP$3:$LT$85,BECO_Datos!$A22,FALSE),0))*GK$2</f>
        <v>#N/A</v>
      </c>
      <c r="GL23" s="18" t="e">
        <f>(HLOOKUP(GL$6,BECO_Datos!$D$3:$HN$85,BECO_Datos!$A22,FALSE)+IFERROR(HLOOKUP(GL$6,BECO_Datos!$HP$3:$LT$85,BECO_Datos!$A22,FALSE),0))*GL$2</f>
        <v>#N/A</v>
      </c>
      <c r="GM23" s="18" t="e">
        <f>(HLOOKUP(GM$6,BECO_Datos!$D$3:$HN$85,BECO_Datos!$A22,FALSE)+IFERROR(HLOOKUP(GM$6,BECO_Datos!$HP$3:$LT$85,BECO_Datos!$A22,FALSE),0))*GM$2</f>
        <v>#N/A</v>
      </c>
      <c r="GN23" s="18" t="e">
        <f>(HLOOKUP(GN$6,BECO_Datos!$D$3:$HN$85,BECO_Datos!$A22,FALSE)+IFERROR(HLOOKUP(GN$6,BECO_Datos!$HP$3:$LT$85,BECO_Datos!$A22,FALSE),0))*GN$2</f>
        <v>#N/A</v>
      </c>
      <c r="GO23" s="18">
        <f>(HLOOKUP(GO$6,BECO_Datos!$D$3:$HN$85,BECO_Datos!$A22,FALSE)+IFERROR(HLOOKUP(GO$6,BECO_Datos!$HP$3:$LT$85,BECO_Datos!$A22,FALSE),0))*GO$2</f>
        <v>0</v>
      </c>
      <c r="GP23" s="18">
        <f>(HLOOKUP(GP$6,BECO_Datos!$D$3:$HN$85,BECO_Datos!$A22,FALSE)+IFERROR(HLOOKUP(GP$6,BECO_Datos!$HP$3:$LT$85,BECO_Datos!$A22,FALSE),0))*GP$2</f>
        <v>0</v>
      </c>
      <c r="GQ23" s="18">
        <f>(HLOOKUP(GQ$6,BECO_Datos!$D$3:$HN$85,BECO_Datos!$A22,FALSE)+IFERROR(HLOOKUP(GQ$6,BECO_Datos!$HP$3:$LT$85,BECO_Datos!$A22,FALSE),0))*GQ$2</f>
        <v>0</v>
      </c>
      <c r="GR23" s="18">
        <f>(HLOOKUP(GR$6,BECO_Datos!$D$3:$HN$85,BECO_Datos!$A22,FALSE)+IFERROR(HLOOKUP(GR$6,BECO_Datos!$HP$3:$LT$85,BECO_Datos!$A22,FALSE),0))*GR$2</f>
        <v>0</v>
      </c>
      <c r="GS23" s="18">
        <f>(HLOOKUP(GS$6,BECO_Datos!$D$3:$HN$85,BECO_Datos!$A22,FALSE)+IFERROR(HLOOKUP(GS$6,BECO_Datos!$HP$3:$LT$85,BECO_Datos!$A22,FALSE),0))*GS$2</f>
        <v>0</v>
      </c>
      <c r="GT23" s="18">
        <f>(HLOOKUP(GT$6,BECO_Datos!$D$3:$HN$85,BECO_Datos!$A22,FALSE)+IFERROR(HLOOKUP(GT$6,BECO_Datos!$HP$3:$LT$85,BECO_Datos!$A22,FALSE),0))*GT$2</f>
        <v>0</v>
      </c>
      <c r="GU23" s="18">
        <f>(HLOOKUP(GU$6,BECO_Datos!$D$3:$HN$85,BECO_Datos!$A22,FALSE)+IFERROR(HLOOKUP(GU$6,BECO_Datos!$HP$3:$LT$85,BECO_Datos!$A22,FALSE),0))*GU$2</f>
        <v>0</v>
      </c>
      <c r="GV23" s="18">
        <f>(HLOOKUP(GV$6,BECO_Datos!$D$3:$HN$85,BECO_Datos!$A22,FALSE)+IFERROR(HLOOKUP(GV$6,BECO_Datos!$HP$3:$LT$85,BECO_Datos!$A22,FALSE),0))*GV$2</f>
        <v>0</v>
      </c>
      <c r="GW23" s="18">
        <f>(HLOOKUP(GW$6,BECO_Datos!$D$3:$HN$85,BECO_Datos!$A22,FALSE)+IFERROR(HLOOKUP(GW$6,BECO_Datos!$HP$3:$LT$85,BECO_Datos!$A22,FALSE),0))*GW$2</f>
        <v>0</v>
      </c>
      <c r="GX23" s="18">
        <f>(HLOOKUP(GX$6,BECO_Datos!$D$3:$HN$85,BECO_Datos!$A22,FALSE)+IFERROR(HLOOKUP(GX$6,BECO_Datos!$HP$3:$LT$85,BECO_Datos!$A22,FALSE),0))*GX$2</f>
        <v>0</v>
      </c>
      <c r="GZ23" s="18" t="e">
        <f>(HLOOKUP(GZ$6,BECO_Datos!$D$3:$HN$85,BECO_Datos!$A22,FALSE)+IFERROR(HLOOKUP(GZ$6,BECO_Datos!$HP$3:$LT$85,BECO_Datos!$A22,FALSE),0))*GZ$2</f>
        <v>#N/A</v>
      </c>
      <c r="HA23" s="18" t="e">
        <f>(HLOOKUP(HA$6,BECO_Datos!$D$3:$HN$85,BECO_Datos!$A22,FALSE)+IFERROR(HLOOKUP(HA$6,BECO_Datos!$HP$3:$LT$85,BECO_Datos!$A22,FALSE),0))*HA$2</f>
        <v>#N/A</v>
      </c>
      <c r="HB23" s="18" t="e">
        <f>(HLOOKUP(HB$6,BECO_Datos!$D$3:$HN$85,BECO_Datos!$A22,FALSE)+IFERROR(HLOOKUP(HB$6,BECO_Datos!$HP$3:$LT$85,BECO_Datos!$A22,FALSE),0))*HB$2</f>
        <v>#N/A</v>
      </c>
      <c r="HC23" s="18" t="e">
        <f>(HLOOKUP(HC$6,BECO_Datos!$D$3:$HN$85,BECO_Datos!$A22,FALSE)+IFERROR(HLOOKUP(HC$6,BECO_Datos!$HP$3:$LT$85,BECO_Datos!$A22,FALSE),0))*HC$2</f>
        <v>#N/A</v>
      </c>
      <c r="HD23" s="18" t="e">
        <f>(HLOOKUP(HD$6,BECO_Datos!$D$3:$HN$85,BECO_Datos!$A22,FALSE)+IFERROR(HLOOKUP(HD$6,BECO_Datos!$HP$3:$LT$85,BECO_Datos!$A22,FALSE),0))*HD$2</f>
        <v>#N/A</v>
      </c>
      <c r="HE23" s="18" t="e">
        <f>(HLOOKUP(HE$6,BECO_Datos!$D$3:$HN$85,BECO_Datos!$A22,FALSE)+IFERROR(HLOOKUP(HE$6,BECO_Datos!$HP$3:$LT$85,BECO_Datos!$A22,FALSE),0))*HE$2</f>
        <v>#N/A</v>
      </c>
      <c r="HF23" s="18">
        <f>(HLOOKUP(HF$6,BECO_Datos!$D$3:$HN$85,BECO_Datos!$A22,FALSE)+IFERROR(HLOOKUP(HF$6,BECO_Datos!$HP$3:$LT$85,BECO_Datos!$A22,FALSE),0))*HF$2</f>
        <v>0</v>
      </c>
      <c r="HG23" s="18">
        <f>(HLOOKUP(HG$6,BECO_Datos!$D$3:$HN$85,BECO_Datos!$A22,FALSE)+IFERROR(HLOOKUP(HG$6,BECO_Datos!$HP$3:$LT$85,BECO_Datos!$A22,FALSE),0))*HG$2</f>
        <v>0</v>
      </c>
      <c r="HH23" s="18">
        <f>(HLOOKUP(HH$6,BECO_Datos!$D$3:$HN$85,BECO_Datos!$A22,FALSE)+IFERROR(HLOOKUP(HH$6,BECO_Datos!$HP$3:$LT$85,BECO_Datos!$A22,FALSE),0))*HH$2</f>
        <v>0</v>
      </c>
      <c r="HI23" s="18">
        <f>(HLOOKUP(HI$6,BECO_Datos!$D$3:$HN$85,BECO_Datos!$A22,FALSE)+IFERROR(HLOOKUP(HI$6,BECO_Datos!$HP$3:$LT$85,BECO_Datos!$A22,FALSE),0))*HI$2</f>
        <v>0</v>
      </c>
      <c r="HJ23" s="18">
        <f>(HLOOKUP(HJ$6,BECO_Datos!$D$3:$HN$85,BECO_Datos!$A22,FALSE)+IFERROR(HLOOKUP(HJ$6,BECO_Datos!$HP$3:$LT$85,BECO_Datos!$A22,FALSE),0))*HJ$2</f>
        <v>0</v>
      </c>
      <c r="HK23" s="18">
        <f>(HLOOKUP(HK$6,BECO_Datos!$D$3:$HN$85,BECO_Datos!$A22,FALSE)+IFERROR(HLOOKUP(HK$6,BECO_Datos!$HP$3:$LT$85,BECO_Datos!$A22,FALSE),0))*HK$2</f>
        <v>0</v>
      </c>
      <c r="HL23" s="18">
        <f>(HLOOKUP(HL$6,BECO_Datos!$D$3:$HN$85,BECO_Datos!$A22,FALSE)+IFERROR(HLOOKUP(HL$6,BECO_Datos!$HP$3:$LT$85,BECO_Datos!$A22,FALSE),0))*HL$2</f>
        <v>0</v>
      </c>
      <c r="HM23" s="18">
        <f>(HLOOKUP(HM$6,BECO_Datos!$D$3:$HN$85,BECO_Datos!$A22,FALSE)+IFERROR(HLOOKUP(HM$6,BECO_Datos!$HP$3:$LT$85,BECO_Datos!$A22,FALSE),0))*HM$2</f>
        <v>0</v>
      </c>
      <c r="HN23" s="18">
        <f>(HLOOKUP(HN$6,BECO_Datos!$D$3:$HN$85,BECO_Datos!$A22,FALSE)+IFERROR(HLOOKUP(HN$6,BECO_Datos!$HP$3:$LT$85,BECO_Datos!$A22,FALSE),0))*HN$2</f>
        <v>0</v>
      </c>
      <c r="HO23" s="18">
        <f>(HLOOKUP(HO$6,BECO_Datos!$D$3:$HN$85,BECO_Datos!$A22,FALSE)+IFERROR(HLOOKUP(HO$6,BECO_Datos!$HP$3:$LT$85,BECO_Datos!$A22,FALSE),0))*HO$2</f>
        <v>0</v>
      </c>
      <c r="HQ23" s="18" t="e">
        <f>(HLOOKUP(HQ$6,BECO_Datos!$D$3:$HN$85,BECO_Datos!$A22,FALSE)+IFERROR(HLOOKUP(HQ$6,BECO_Datos!$HP$3:$LT$85,BECO_Datos!$A22,FALSE),0))*HQ$2</f>
        <v>#N/A</v>
      </c>
      <c r="HR23" s="18" t="e">
        <f>(HLOOKUP(HR$6,BECO_Datos!$D$3:$HN$85,BECO_Datos!$A22,FALSE)+IFERROR(HLOOKUP(HR$6,BECO_Datos!$HP$3:$LT$85,BECO_Datos!$A22,FALSE),0))*HR$2</f>
        <v>#N/A</v>
      </c>
      <c r="HS23" s="18" t="e">
        <f>(HLOOKUP(HS$6,BECO_Datos!$D$3:$HN$85,BECO_Datos!$A22,FALSE)+IFERROR(HLOOKUP(HS$6,BECO_Datos!$HP$3:$LT$85,BECO_Datos!$A22,FALSE),0))*HS$2</f>
        <v>#N/A</v>
      </c>
      <c r="HT23" s="18" t="e">
        <f>(HLOOKUP(HT$6,BECO_Datos!$D$3:$HN$85,BECO_Datos!$A22,FALSE)+IFERROR(HLOOKUP(HT$6,BECO_Datos!$HP$3:$LT$85,BECO_Datos!$A22,FALSE),0))*HT$2</f>
        <v>#N/A</v>
      </c>
      <c r="HU23" s="18" t="e">
        <f>(HLOOKUP(HU$6,BECO_Datos!$D$3:$HN$85,BECO_Datos!$A22,FALSE)+IFERROR(HLOOKUP(HU$6,BECO_Datos!$HP$3:$LT$85,BECO_Datos!$A22,FALSE),0))*HU$2</f>
        <v>#N/A</v>
      </c>
      <c r="HV23" s="18" t="e">
        <f>(HLOOKUP(HV$6,BECO_Datos!$D$3:$HN$85,BECO_Datos!$A22,FALSE)+IFERROR(HLOOKUP(HV$6,BECO_Datos!$HP$3:$LT$85,BECO_Datos!$A22,FALSE),0))*HV$2</f>
        <v>#N/A</v>
      </c>
      <c r="HW23" s="18">
        <f>(HLOOKUP(HW$6,BECO_Datos!$D$3:$HN$85,BECO_Datos!$A22,FALSE)+IFERROR(HLOOKUP(HW$6,BECO_Datos!$HP$3:$LT$85,BECO_Datos!$A22,FALSE),0))*HW$2</f>
        <v>0</v>
      </c>
      <c r="HX23" s="18">
        <f>(HLOOKUP(HX$6,BECO_Datos!$D$3:$HN$85,BECO_Datos!$A22,FALSE)+IFERROR(HLOOKUP(HX$6,BECO_Datos!$HP$3:$LT$85,BECO_Datos!$A22,FALSE),0))*HX$2</f>
        <v>0</v>
      </c>
      <c r="HY23" s="18">
        <f>(HLOOKUP(HY$6,BECO_Datos!$D$3:$HN$85,BECO_Datos!$A22,FALSE)+IFERROR(HLOOKUP(HY$6,BECO_Datos!$HP$3:$LT$85,BECO_Datos!$A22,FALSE),0))*HY$2</f>
        <v>0</v>
      </c>
      <c r="HZ23" s="18">
        <f>(HLOOKUP(HZ$6,BECO_Datos!$D$3:$HN$85,BECO_Datos!$A22,FALSE)+IFERROR(HLOOKUP(HZ$6,BECO_Datos!$HP$3:$LT$85,BECO_Datos!$A22,FALSE),0))*HZ$2</f>
        <v>0</v>
      </c>
      <c r="IA23" s="18">
        <f>(HLOOKUP(IA$6,BECO_Datos!$D$3:$HN$85,BECO_Datos!$A22,FALSE)+IFERROR(HLOOKUP(IA$6,BECO_Datos!$HP$3:$LT$85,BECO_Datos!$A22,FALSE),0))*IA$2</f>
        <v>0</v>
      </c>
      <c r="IB23" s="18">
        <f>(HLOOKUP(IB$6,BECO_Datos!$D$3:$HN$85,BECO_Datos!$A22,FALSE)+IFERROR(HLOOKUP(IB$6,BECO_Datos!$HP$3:$LT$85,BECO_Datos!$A22,FALSE),0))*IB$2</f>
        <v>0</v>
      </c>
      <c r="IC23" s="18">
        <f>(HLOOKUP(IC$6,BECO_Datos!$D$3:$HN$85,BECO_Datos!$A22,FALSE)+IFERROR(HLOOKUP(IC$6,BECO_Datos!$HP$3:$LT$85,BECO_Datos!$A22,FALSE),0))*IC$2</f>
        <v>0</v>
      </c>
      <c r="ID23" s="18">
        <f>(HLOOKUP(ID$6,BECO_Datos!$D$3:$HN$85,BECO_Datos!$A22,FALSE)+IFERROR(HLOOKUP(ID$6,BECO_Datos!$HP$3:$LT$85,BECO_Datos!$A22,FALSE),0))*ID$2</f>
        <v>0</v>
      </c>
      <c r="IE23" s="18">
        <f>(HLOOKUP(IE$6,BECO_Datos!$D$3:$HN$85,BECO_Datos!$A22,FALSE)+IFERROR(HLOOKUP(IE$6,BECO_Datos!$HP$3:$LT$85,BECO_Datos!$A22,FALSE),0))*IE$2</f>
        <v>0</v>
      </c>
      <c r="IF23" s="18">
        <f>(HLOOKUP(IF$6,BECO_Datos!$D$3:$HN$85,BECO_Datos!$A22,FALSE)+IFERROR(HLOOKUP(IF$6,BECO_Datos!$HP$3:$LT$85,BECO_Datos!$A22,FALSE),0))*IF$2</f>
        <v>0</v>
      </c>
      <c r="IH23" s="18" t="e">
        <f>(HLOOKUP(IH$6,BECO_Datos!$D$3:$HN$85,BECO_Datos!$A22,FALSE)+IFERROR(HLOOKUP(IH$6,BECO_Datos!$HP$3:$LT$85,BECO_Datos!$A22,FALSE),0))*IH$2</f>
        <v>#N/A</v>
      </c>
      <c r="II23" s="18" t="e">
        <f>(HLOOKUP(II$6,BECO_Datos!$D$3:$HN$85,BECO_Datos!$A22,FALSE)+IFERROR(HLOOKUP(II$6,BECO_Datos!$HP$3:$LT$85,BECO_Datos!$A22,FALSE),0))*II$2</f>
        <v>#N/A</v>
      </c>
      <c r="IJ23" s="18" t="e">
        <f>(HLOOKUP(IJ$6,BECO_Datos!$D$3:$HN$85,BECO_Datos!$A22,FALSE)+IFERROR(HLOOKUP(IJ$6,BECO_Datos!$HP$3:$LT$85,BECO_Datos!$A22,FALSE),0))*IJ$2</f>
        <v>#N/A</v>
      </c>
      <c r="IK23" s="18" t="e">
        <f>(HLOOKUP(IK$6,BECO_Datos!$D$3:$HN$85,BECO_Datos!$A22,FALSE)+IFERROR(HLOOKUP(IK$6,BECO_Datos!$HP$3:$LT$85,BECO_Datos!$A22,FALSE),0))*IK$2</f>
        <v>#N/A</v>
      </c>
      <c r="IL23" s="18" t="e">
        <f>(HLOOKUP(IL$6,BECO_Datos!$D$3:$HN$85,BECO_Datos!$A22,FALSE)+IFERROR(HLOOKUP(IL$6,BECO_Datos!$HP$3:$LT$85,BECO_Datos!$A22,FALSE),0))*IL$2</f>
        <v>#N/A</v>
      </c>
      <c r="IM23" s="18" t="e">
        <f>(HLOOKUP(IM$6,BECO_Datos!$D$3:$HN$85,BECO_Datos!$A22,FALSE)+IFERROR(HLOOKUP(IM$6,BECO_Datos!$HP$3:$LT$85,BECO_Datos!$A22,FALSE),0))*IM$2</f>
        <v>#N/A</v>
      </c>
      <c r="IN23" s="18">
        <f>(HLOOKUP(IN$6,BECO_Datos!$D$3:$HN$85,BECO_Datos!$A22,FALSE)+IFERROR(HLOOKUP(IN$6,BECO_Datos!$HP$3:$LT$85,BECO_Datos!$A22,FALSE),0))*IN$2</f>
        <v>0</v>
      </c>
      <c r="IO23" s="18">
        <f>(HLOOKUP(IO$6,BECO_Datos!$D$3:$HN$85,BECO_Datos!$A22,FALSE)+IFERROR(HLOOKUP(IO$6,BECO_Datos!$HP$3:$LT$85,BECO_Datos!$A22,FALSE),0))*IO$2</f>
        <v>0</v>
      </c>
      <c r="IP23" s="18">
        <f>(HLOOKUP(IP$6,BECO_Datos!$D$3:$HN$85,BECO_Datos!$A22,FALSE)+IFERROR(HLOOKUP(IP$6,BECO_Datos!$HP$3:$LT$85,BECO_Datos!$A22,FALSE),0))*IP$2</f>
        <v>0</v>
      </c>
      <c r="IQ23" s="18">
        <f>(HLOOKUP(IQ$6,BECO_Datos!$D$3:$HN$85,BECO_Datos!$A22,FALSE)+IFERROR(HLOOKUP(IQ$6,BECO_Datos!$HP$3:$LT$85,BECO_Datos!$A22,FALSE),0))*IQ$2</f>
        <v>0</v>
      </c>
      <c r="IR23" s="18">
        <f>(HLOOKUP(IR$6,BECO_Datos!$D$3:$HN$85,BECO_Datos!$A22,FALSE)+IFERROR(HLOOKUP(IR$6,BECO_Datos!$HP$3:$LT$85,BECO_Datos!$A22,FALSE),0))*IR$2</f>
        <v>0</v>
      </c>
      <c r="IS23" s="18">
        <f>(HLOOKUP(IS$6,BECO_Datos!$D$3:$HN$85,BECO_Datos!$A22,FALSE)+IFERROR(HLOOKUP(IS$6,BECO_Datos!$HP$3:$LT$85,BECO_Datos!$A22,FALSE),0))*IS$2</f>
        <v>0</v>
      </c>
      <c r="IT23" s="18">
        <f>(HLOOKUP(IT$6,BECO_Datos!$D$3:$HN$85,BECO_Datos!$A22,FALSE)+IFERROR(HLOOKUP(IT$6,BECO_Datos!$HP$3:$LT$85,BECO_Datos!$A22,FALSE),0))*IT$2</f>
        <v>0</v>
      </c>
      <c r="IU23" s="18">
        <f>(HLOOKUP(IU$6,BECO_Datos!$D$3:$HN$85,BECO_Datos!$A22,FALSE)+IFERROR(HLOOKUP(IU$6,BECO_Datos!$HP$3:$LT$85,BECO_Datos!$A22,FALSE),0))*IU$2</f>
        <v>0</v>
      </c>
      <c r="IV23" s="18">
        <f>(HLOOKUP(IV$6,BECO_Datos!$D$3:$HN$85,BECO_Datos!$A22,FALSE)+IFERROR(HLOOKUP(IV$6,BECO_Datos!$HP$3:$LT$85,BECO_Datos!$A22,FALSE),0))*IV$2</f>
        <v>0</v>
      </c>
      <c r="IW23" s="18">
        <f>(HLOOKUP(IW$6,BECO_Datos!$D$3:$HN$85,BECO_Datos!$A22,FALSE)+IFERROR(HLOOKUP(IW$6,BECO_Datos!$HP$3:$LT$85,BECO_Datos!$A22,FALSE),0))*IW$2</f>
        <v>0</v>
      </c>
      <c r="IY23" s="18" t="e">
        <f>(HLOOKUP(IY$6,BECO_Datos!$D$3:$HN$85,BECO_Datos!$A22,FALSE)+IFERROR(HLOOKUP(IY$6,BECO_Datos!$HP$3:$LT$85,BECO_Datos!$A22,FALSE),0))*IY$2</f>
        <v>#N/A</v>
      </c>
      <c r="IZ23" s="18" t="e">
        <f>(HLOOKUP(IZ$6,BECO_Datos!$D$3:$HN$85,BECO_Datos!$A22,FALSE)+IFERROR(HLOOKUP(IZ$6,BECO_Datos!$HP$3:$LT$85,BECO_Datos!$A22,FALSE),0))*IZ$2</f>
        <v>#N/A</v>
      </c>
      <c r="JA23" s="18" t="e">
        <f>(HLOOKUP(JA$6,BECO_Datos!$D$3:$HN$85,BECO_Datos!$A22,FALSE)+IFERROR(HLOOKUP(JA$6,BECO_Datos!$HP$3:$LT$85,BECO_Datos!$A22,FALSE),0))*JA$2</f>
        <v>#N/A</v>
      </c>
      <c r="JB23" s="18" t="e">
        <f>(HLOOKUP(JB$6,BECO_Datos!$D$3:$HN$85,BECO_Datos!$A22,FALSE)+IFERROR(HLOOKUP(JB$6,BECO_Datos!$HP$3:$LT$85,BECO_Datos!$A22,FALSE),0))*JB$2</f>
        <v>#N/A</v>
      </c>
      <c r="JC23" s="18" t="e">
        <f>(HLOOKUP(JC$6,BECO_Datos!$D$3:$HN$85,BECO_Datos!$A22,FALSE)+IFERROR(HLOOKUP(JC$6,BECO_Datos!$HP$3:$LT$85,BECO_Datos!$A22,FALSE),0))*JC$2</f>
        <v>#N/A</v>
      </c>
      <c r="JD23" s="18" t="e">
        <f>(HLOOKUP(JD$6,BECO_Datos!$D$3:$HN$85,BECO_Datos!$A22,FALSE)+IFERROR(HLOOKUP(JD$6,BECO_Datos!$HP$3:$LT$85,BECO_Datos!$A22,FALSE),0))*JD$2</f>
        <v>#N/A</v>
      </c>
      <c r="JE23" s="18">
        <f>(HLOOKUP(JE$6,BECO_Datos!$D$3:$HN$85,BECO_Datos!$A22,FALSE)+IFERROR(HLOOKUP(JE$6,BECO_Datos!$HP$3:$LT$85,BECO_Datos!$A22,FALSE),0))*JE$2</f>
        <v>0</v>
      </c>
      <c r="JF23" s="18">
        <f>(HLOOKUP(JF$6,BECO_Datos!$D$3:$HN$85,BECO_Datos!$A22,FALSE)+IFERROR(HLOOKUP(JF$6,BECO_Datos!$HP$3:$LT$85,BECO_Datos!$A22,FALSE),0))*JF$2</f>
        <v>0</v>
      </c>
      <c r="JG23" s="18">
        <f>(HLOOKUP(JG$6,BECO_Datos!$D$3:$HN$85,BECO_Datos!$A22,FALSE)+IFERROR(HLOOKUP(JG$6,BECO_Datos!$HP$3:$LT$85,BECO_Datos!$A22,FALSE),0))*JG$2</f>
        <v>0</v>
      </c>
      <c r="JH23" s="18">
        <f>(HLOOKUP(JH$6,BECO_Datos!$D$3:$HN$85,BECO_Datos!$A22,FALSE)+IFERROR(HLOOKUP(JH$6,BECO_Datos!$HP$3:$LT$85,BECO_Datos!$A22,FALSE),0))*JH$2</f>
        <v>0</v>
      </c>
      <c r="JI23" s="18">
        <f>(HLOOKUP(JI$6,BECO_Datos!$D$3:$HN$85,BECO_Datos!$A22,FALSE)+IFERROR(HLOOKUP(JI$6,BECO_Datos!$HP$3:$LT$85,BECO_Datos!$A22,FALSE),0))*JI$2</f>
        <v>0</v>
      </c>
      <c r="JJ23" s="18">
        <f>(HLOOKUP(JJ$6,BECO_Datos!$D$3:$HN$85,BECO_Datos!$A22,FALSE)+IFERROR(HLOOKUP(JJ$6,BECO_Datos!$HP$3:$LT$85,BECO_Datos!$A22,FALSE),0))*JJ$2</f>
        <v>0</v>
      </c>
      <c r="JK23" s="18">
        <f>(HLOOKUP(JK$6,BECO_Datos!$D$3:$HN$85,BECO_Datos!$A22,FALSE)+IFERROR(HLOOKUP(JK$6,BECO_Datos!$HP$3:$LT$85,BECO_Datos!$A22,FALSE),0))*JK$2</f>
        <v>0</v>
      </c>
      <c r="JL23" s="18">
        <f>(HLOOKUP(JL$6,BECO_Datos!$D$3:$HN$85,BECO_Datos!$A22,FALSE)+IFERROR(HLOOKUP(JL$6,BECO_Datos!$HP$3:$LT$85,BECO_Datos!$A22,FALSE),0))*JL$2</f>
        <v>0</v>
      </c>
      <c r="JM23" s="18">
        <f>(HLOOKUP(JM$6,BECO_Datos!$D$3:$HN$85,BECO_Datos!$A22,FALSE)+IFERROR(HLOOKUP(JM$6,BECO_Datos!$HP$3:$LT$85,BECO_Datos!$A22,FALSE),0))*JM$2</f>
        <v>0</v>
      </c>
      <c r="JN23" s="18">
        <f>(HLOOKUP(JN$6,BECO_Datos!$D$3:$HN$85,BECO_Datos!$A22,FALSE)+IFERROR(HLOOKUP(JN$6,BECO_Datos!$HP$3:$LT$85,BECO_Datos!$A22,FALSE),0))*JN$2</f>
        <v>0</v>
      </c>
      <c r="JP23" s="18" t="e">
        <f>(HLOOKUP(JP$6,BECO_Datos!$D$3:$HN$85,BECO_Datos!$A22,FALSE)+IFERROR(HLOOKUP(JP$6,BECO_Datos!$HP$3:$LT$85,BECO_Datos!$A22,FALSE),0))*JP$2</f>
        <v>#N/A</v>
      </c>
      <c r="JQ23" s="18" t="e">
        <f>(HLOOKUP(JQ$6,BECO_Datos!$D$3:$HN$85,BECO_Datos!$A22,FALSE)+IFERROR(HLOOKUP(JQ$6,BECO_Datos!$HP$3:$LT$85,BECO_Datos!$A22,FALSE),0))*JQ$2</f>
        <v>#N/A</v>
      </c>
      <c r="JR23" s="18" t="e">
        <f>(HLOOKUP(JR$6,BECO_Datos!$D$3:$HN$85,BECO_Datos!$A22,FALSE)+IFERROR(HLOOKUP(JR$6,BECO_Datos!$HP$3:$LT$85,BECO_Datos!$A22,FALSE),0))*JR$2</f>
        <v>#N/A</v>
      </c>
      <c r="JS23" s="18" t="e">
        <f>(HLOOKUP(JS$6,BECO_Datos!$D$3:$HN$85,BECO_Datos!$A22,FALSE)+IFERROR(HLOOKUP(JS$6,BECO_Datos!$HP$3:$LT$85,BECO_Datos!$A22,FALSE),0))*JS$2</f>
        <v>#N/A</v>
      </c>
      <c r="JT23" s="18" t="e">
        <f>(HLOOKUP(JT$6,BECO_Datos!$D$3:$HN$85,BECO_Datos!$A22,FALSE)+IFERROR(HLOOKUP(JT$6,BECO_Datos!$HP$3:$LT$85,BECO_Datos!$A22,FALSE),0))*JT$2</f>
        <v>#N/A</v>
      </c>
      <c r="JU23" s="18" t="e">
        <f>(HLOOKUP(JU$6,BECO_Datos!$D$3:$HN$85,BECO_Datos!$A22,FALSE)+IFERROR(HLOOKUP(JU$6,BECO_Datos!$HP$3:$LT$85,BECO_Datos!$A22,FALSE),0))*JU$2</f>
        <v>#N/A</v>
      </c>
      <c r="JV23" s="18">
        <f>(HLOOKUP(JV$6,BECO_Datos!$D$3:$HN$85,BECO_Datos!$A22,FALSE)+IFERROR(HLOOKUP(JV$6,BECO_Datos!$HP$3:$LT$85,BECO_Datos!$A22,FALSE),0))*JV$2</f>
        <v>0</v>
      </c>
      <c r="JW23" s="18">
        <f>(HLOOKUP(JW$6,BECO_Datos!$D$3:$HN$85,BECO_Datos!$A22,FALSE)+IFERROR(HLOOKUP(JW$6,BECO_Datos!$HP$3:$LT$85,BECO_Datos!$A22,FALSE),0))*JW$2</f>
        <v>0</v>
      </c>
      <c r="JX23" s="18">
        <f>(HLOOKUP(JX$6,BECO_Datos!$D$3:$HN$85,BECO_Datos!$A22,FALSE)+IFERROR(HLOOKUP(JX$6,BECO_Datos!$HP$3:$LT$85,BECO_Datos!$A22,FALSE),0))*JX$2</f>
        <v>0</v>
      </c>
      <c r="JY23" s="18">
        <f>(HLOOKUP(JY$6,BECO_Datos!$D$3:$HN$85,BECO_Datos!$A22,FALSE)+IFERROR(HLOOKUP(JY$6,BECO_Datos!$HP$3:$LT$85,BECO_Datos!$A22,FALSE),0))*JY$2</f>
        <v>0</v>
      </c>
      <c r="JZ23" s="18">
        <f>(HLOOKUP(JZ$6,BECO_Datos!$D$3:$HN$85,BECO_Datos!$A22,FALSE)+IFERROR(HLOOKUP(JZ$6,BECO_Datos!$HP$3:$LT$85,BECO_Datos!$A22,FALSE),0))*JZ$2</f>
        <v>0</v>
      </c>
      <c r="KA23" s="18">
        <f>(HLOOKUP(KA$6,BECO_Datos!$D$3:$HN$85,BECO_Datos!$A22,FALSE)+IFERROR(HLOOKUP(KA$6,BECO_Datos!$HP$3:$LT$85,BECO_Datos!$A22,FALSE),0))*KA$2</f>
        <v>0</v>
      </c>
      <c r="KB23" s="18">
        <f>(HLOOKUP(KB$6,BECO_Datos!$D$3:$HN$85,BECO_Datos!$A22,FALSE)+IFERROR(HLOOKUP(KB$6,BECO_Datos!$HP$3:$LT$85,BECO_Datos!$A22,FALSE),0))*KB$2</f>
        <v>0</v>
      </c>
      <c r="KC23" s="18">
        <f>(HLOOKUP(KC$6,BECO_Datos!$D$3:$HN$85,BECO_Datos!$A22,FALSE)+IFERROR(HLOOKUP(KC$6,BECO_Datos!$HP$3:$LT$85,BECO_Datos!$A22,FALSE),0))*KC$2</f>
        <v>0</v>
      </c>
      <c r="KD23" s="18">
        <f>(HLOOKUP(KD$6,BECO_Datos!$D$3:$HN$85,BECO_Datos!$A22,FALSE)+IFERROR(HLOOKUP(KD$6,BECO_Datos!$HP$3:$LT$85,BECO_Datos!$A22,FALSE),0))*KD$2</f>
        <v>0</v>
      </c>
      <c r="KE23" s="18">
        <f>(HLOOKUP(KE$6,BECO_Datos!$D$3:$HN$85,BECO_Datos!$A22,FALSE)+IFERROR(HLOOKUP(KE$6,BECO_Datos!$HP$3:$LT$85,BECO_Datos!$A22,FALSE),0))*KE$2</f>
        <v>0</v>
      </c>
      <c r="KG23" s="18" t="e">
        <f>(HLOOKUP(KG$6,BECO_Datos!$D$3:$HN$85,BECO_Datos!$A22,FALSE)+IFERROR(HLOOKUP(KG$6,BECO_Datos!$HP$3:$LT$85,BECO_Datos!$A22,FALSE),0))*KG$2</f>
        <v>#N/A</v>
      </c>
      <c r="KH23" s="18" t="e">
        <f>(HLOOKUP(KH$6,BECO_Datos!$D$3:$HN$85,BECO_Datos!$A22,FALSE)+IFERROR(HLOOKUP(KH$6,BECO_Datos!$HP$3:$LT$85,BECO_Datos!$A22,FALSE),0))*KH$2</f>
        <v>#N/A</v>
      </c>
      <c r="KI23" s="18" t="e">
        <f>(HLOOKUP(KI$6,BECO_Datos!$D$3:$HN$85,BECO_Datos!$A22,FALSE)+IFERROR(HLOOKUP(KI$6,BECO_Datos!$HP$3:$LT$85,BECO_Datos!$A22,FALSE),0))*KI$2</f>
        <v>#N/A</v>
      </c>
      <c r="KJ23" s="18" t="e">
        <f>(HLOOKUP(KJ$6,BECO_Datos!$D$3:$HN$85,BECO_Datos!$A22,FALSE)+IFERROR(HLOOKUP(KJ$6,BECO_Datos!$HP$3:$LT$85,BECO_Datos!$A22,FALSE),0))*KJ$2</f>
        <v>#N/A</v>
      </c>
      <c r="KK23" s="18" t="e">
        <f>(HLOOKUP(KK$6,BECO_Datos!$D$3:$HN$85,BECO_Datos!$A22,FALSE)+IFERROR(HLOOKUP(KK$6,BECO_Datos!$HP$3:$LT$85,BECO_Datos!$A22,FALSE),0))*KK$2</f>
        <v>#N/A</v>
      </c>
      <c r="KL23" s="18" t="e">
        <f>(HLOOKUP(KL$6,BECO_Datos!$D$3:$HN$85,BECO_Datos!$A22,FALSE)+IFERROR(HLOOKUP(KL$6,BECO_Datos!$HP$3:$LT$85,BECO_Datos!$A22,FALSE),0))*KL$2</f>
        <v>#N/A</v>
      </c>
      <c r="KM23" s="18">
        <f>(HLOOKUP(KM$6,BECO_Datos!$D$3:$HN$85,BECO_Datos!$A22,FALSE)+IFERROR(HLOOKUP(KM$6,BECO_Datos!$HP$3:$LT$85,BECO_Datos!$A22,FALSE),0))*KM$2</f>
        <v>0</v>
      </c>
      <c r="KN23" s="18">
        <f>(HLOOKUP(KN$6,BECO_Datos!$D$3:$HN$85,BECO_Datos!$A22,FALSE)+IFERROR(HLOOKUP(KN$6,BECO_Datos!$HP$3:$LT$85,BECO_Datos!$A22,FALSE),0))*KN$2</f>
        <v>0</v>
      </c>
      <c r="KO23" s="18">
        <f>(HLOOKUP(KO$6,BECO_Datos!$D$3:$HN$85,BECO_Datos!$A22,FALSE)+IFERROR(HLOOKUP(KO$6,BECO_Datos!$HP$3:$LT$85,BECO_Datos!$A22,FALSE),0))*KO$2</f>
        <v>0</v>
      </c>
      <c r="KP23" s="18">
        <f>(HLOOKUP(KP$6,BECO_Datos!$D$3:$HN$85,BECO_Datos!$A22,FALSE)+IFERROR(HLOOKUP(KP$6,BECO_Datos!$HP$3:$LT$85,BECO_Datos!$A22,FALSE),0))*KP$2</f>
        <v>0</v>
      </c>
      <c r="KQ23" s="18">
        <f>(HLOOKUP(KQ$6,BECO_Datos!$D$3:$HN$85,BECO_Datos!$A22,FALSE)+IFERROR(HLOOKUP(KQ$6,BECO_Datos!$HP$3:$LT$85,BECO_Datos!$A22,FALSE),0))*KQ$2</f>
        <v>0</v>
      </c>
      <c r="KR23" s="18">
        <f>(HLOOKUP(KR$6,BECO_Datos!$D$3:$HN$85,BECO_Datos!$A22,FALSE)+IFERROR(HLOOKUP(KR$6,BECO_Datos!$HP$3:$LT$85,BECO_Datos!$A22,FALSE),0))*KR$2</f>
        <v>0</v>
      </c>
      <c r="KS23" s="18">
        <f>(HLOOKUP(KS$6,BECO_Datos!$D$3:$HN$85,BECO_Datos!$A22,FALSE)+IFERROR(HLOOKUP(KS$6,BECO_Datos!$HP$3:$LT$85,BECO_Datos!$A22,FALSE),0))*KS$2</f>
        <v>0</v>
      </c>
      <c r="KT23" s="18">
        <f>(HLOOKUP(KT$6,BECO_Datos!$D$3:$HN$85,BECO_Datos!$A22,FALSE)+IFERROR(HLOOKUP(KT$6,BECO_Datos!$HP$3:$LT$85,BECO_Datos!$A22,FALSE),0))*KT$2</f>
        <v>0</v>
      </c>
      <c r="KU23" s="18">
        <f>(HLOOKUP(KU$6,BECO_Datos!$D$3:$HN$85,BECO_Datos!$A22,FALSE)+IFERROR(HLOOKUP(KU$6,BECO_Datos!$HP$3:$LT$85,BECO_Datos!$A22,FALSE),0))*KU$2</f>
        <v>0</v>
      </c>
      <c r="KV23" s="18">
        <f>(HLOOKUP(KV$6,BECO_Datos!$D$3:$HN$85,BECO_Datos!$A22,FALSE)+IFERROR(HLOOKUP(KV$6,BECO_Datos!$HP$3:$LT$85,BECO_Datos!$A22,FALSE),0))*KV$2</f>
        <v>0</v>
      </c>
      <c r="KX23" s="18" t="e">
        <f>(HLOOKUP(KX$6,BECO_Datos!$D$3:$HN$85,BECO_Datos!$A22,FALSE)+IFERROR(HLOOKUP(KX$6,BECO_Datos!$HP$3:$LT$85,BECO_Datos!$A22,FALSE),0))*KX$2</f>
        <v>#N/A</v>
      </c>
      <c r="KY23" s="18" t="e">
        <f>(HLOOKUP(KY$6,BECO_Datos!$D$3:$HN$85,BECO_Datos!$A22,FALSE)+IFERROR(HLOOKUP(KY$6,BECO_Datos!$HP$3:$LT$85,BECO_Datos!$A22,FALSE),0))*KY$2</f>
        <v>#N/A</v>
      </c>
      <c r="KZ23" s="18" t="e">
        <f>(HLOOKUP(KZ$6,BECO_Datos!$D$3:$HN$85,BECO_Datos!$A22,FALSE)+IFERROR(HLOOKUP(KZ$6,BECO_Datos!$HP$3:$LT$85,BECO_Datos!$A22,FALSE),0))*KZ$2</f>
        <v>#N/A</v>
      </c>
      <c r="LA23" s="18" t="e">
        <f>(HLOOKUP(LA$6,BECO_Datos!$D$3:$HN$85,BECO_Datos!$A22,FALSE)+IFERROR(HLOOKUP(LA$6,BECO_Datos!$HP$3:$LT$85,BECO_Datos!$A22,FALSE),0))*LA$2</f>
        <v>#N/A</v>
      </c>
      <c r="LB23" s="18" t="e">
        <f>(HLOOKUP(LB$6,BECO_Datos!$D$3:$HN$85,BECO_Datos!$A22,FALSE)+IFERROR(HLOOKUP(LB$6,BECO_Datos!$HP$3:$LT$85,BECO_Datos!$A22,FALSE),0))*LB$2</f>
        <v>#N/A</v>
      </c>
      <c r="LC23" s="18" t="e">
        <f>(HLOOKUP(LC$6,BECO_Datos!$D$3:$HN$85,BECO_Datos!$A22,FALSE)+IFERROR(HLOOKUP(LC$6,BECO_Datos!$HP$3:$LT$85,BECO_Datos!$A22,FALSE),0))*LC$2</f>
        <v>#N/A</v>
      </c>
      <c r="LD23" s="18">
        <f>(HLOOKUP(LD$6,BECO_Datos!$D$3:$HN$85,BECO_Datos!$A22,FALSE)+IFERROR(HLOOKUP(LD$6,BECO_Datos!$HP$3:$LT$85,BECO_Datos!$A22,FALSE),0))*LD$2</f>
        <v>0</v>
      </c>
      <c r="LE23" s="18">
        <f>(HLOOKUP(LE$6,BECO_Datos!$D$3:$HN$85,BECO_Datos!$A22,FALSE)+IFERROR(HLOOKUP(LE$6,BECO_Datos!$HP$3:$LT$85,BECO_Datos!$A22,FALSE),0))*LE$2</f>
        <v>0</v>
      </c>
      <c r="LF23" s="18">
        <f>(HLOOKUP(LF$6,BECO_Datos!$D$3:$HN$85,BECO_Datos!$A22,FALSE)+IFERROR(HLOOKUP(LF$6,BECO_Datos!$HP$3:$LT$85,BECO_Datos!$A22,FALSE),0))*LF$2</f>
        <v>0</v>
      </c>
      <c r="LG23" s="18">
        <f>(HLOOKUP(LG$6,BECO_Datos!$D$3:$HN$85,BECO_Datos!$A22,FALSE)+IFERROR(HLOOKUP(LG$6,BECO_Datos!$HP$3:$LT$85,BECO_Datos!$A22,FALSE),0))*LG$2</f>
        <v>0</v>
      </c>
      <c r="LH23" s="18">
        <f>(HLOOKUP(LH$6,BECO_Datos!$D$3:$HN$85,BECO_Datos!$A22,FALSE)+IFERROR(HLOOKUP(LH$6,BECO_Datos!$HP$3:$LT$85,BECO_Datos!$A22,FALSE),0))*LH$2</f>
        <v>0</v>
      </c>
      <c r="LI23" s="18">
        <f>(HLOOKUP(LI$6,BECO_Datos!$D$3:$HN$85,BECO_Datos!$A22,FALSE)+IFERROR(HLOOKUP(LI$6,BECO_Datos!$HP$3:$LT$85,BECO_Datos!$A22,FALSE),0))*LI$2</f>
        <v>0</v>
      </c>
      <c r="LJ23" s="18">
        <f>(HLOOKUP(LJ$6,BECO_Datos!$D$3:$HN$85,BECO_Datos!$A22,FALSE)+IFERROR(HLOOKUP(LJ$6,BECO_Datos!$HP$3:$LT$85,BECO_Datos!$A22,FALSE),0))*LJ$2</f>
        <v>0</v>
      </c>
      <c r="LK23" s="18">
        <f>(HLOOKUP(LK$6,BECO_Datos!$D$3:$HN$85,BECO_Datos!$A22,FALSE)+IFERROR(HLOOKUP(LK$6,BECO_Datos!$HP$3:$LT$85,BECO_Datos!$A22,FALSE),0))*LK$2</f>
        <v>0</v>
      </c>
      <c r="LL23" s="18">
        <f>(HLOOKUP(LL$6,BECO_Datos!$D$3:$HN$85,BECO_Datos!$A22,FALSE)+IFERROR(HLOOKUP(LL$6,BECO_Datos!$HP$3:$LT$85,BECO_Datos!$A22,FALSE),0))*LL$2</f>
        <v>0</v>
      </c>
      <c r="LM23" s="18">
        <f>(HLOOKUP(LM$6,BECO_Datos!$D$3:$HN$85,BECO_Datos!$A22,FALSE)+IFERROR(HLOOKUP(LM$6,BECO_Datos!$HP$3:$LT$85,BECO_Datos!$A22,FALSE),0))*LM$2</f>
        <v>0</v>
      </c>
    </row>
    <row r="24" spans="1:325" ht="15.75" x14ac:dyDescent="0.2">
      <c r="A24" s="160">
        <v>19</v>
      </c>
      <c r="B24" s="66" t="s">
        <v>2</v>
      </c>
      <c r="C24" s="13"/>
      <c r="D24" s="78" t="e">
        <f>(HLOOKUP(D$6,BECO_Datos!$D$3:$HN$85,BECO_Datos!$A23,FALSE)+IFERROR(HLOOKUP(D$6,BECO_Datos!$HP$3:$LT$85,BECO_Datos!$A23,FALSE),0))*D$2</f>
        <v>#N/A</v>
      </c>
      <c r="E24" s="78" t="e">
        <f>(HLOOKUP(E$6,BECO_Datos!$D$3:$HN$85,BECO_Datos!$A23,FALSE)+IFERROR(HLOOKUP(E$6,BECO_Datos!$HP$3:$LT$85,BECO_Datos!$A23,FALSE),0))*E$2</f>
        <v>#N/A</v>
      </c>
      <c r="F24" s="78" t="e">
        <f>(HLOOKUP(F$6,BECO_Datos!$D$3:$HN$85,BECO_Datos!$A23,FALSE)+IFERROR(HLOOKUP(F$6,BECO_Datos!$HP$3:$LT$85,BECO_Datos!$A23,FALSE),0))*F$2</f>
        <v>#N/A</v>
      </c>
      <c r="G24" s="78" t="e">
        <f>(HLOOKUP(G$6,BECO_Datos!$D$3:$HN$85,BECO_Datos!$A23,FALSE)+IFERROR(HLOOKUP(G$6,BECO_Datos!$HP$3:$LT$85,BECO_Datos!$A23,FALSE),0))*G$2</f>
        <v>#N/A</v>
      </c>
      <c r="H24" s="78" t="e">
        <f>(HLOOKUP(H$6,BECO_Datos!$D$3:$HN$85,BECO_Datos!$A23,FALSE)+IFERROR(HLOOKUP(H$6,BECO_Datos!$HP$3:$LT$85,BECO_Datos!$A23,FALSE),0))*H$2</f>
        <v>#N/A</v>
      </c>
      <c r="I24" s="78" t="e">
        <f>(HLOOKUP(I$6,BECO_Datos!$D$3:$HN$85,BECO_Datos!$A23,FALSE)+IFERROR(HLOOKUP(I$6,BECO_Datos!$HP$3:$LT$85,BECO_Datos!$A23,FALSE),0))*I$2</f>
        <v>#N/A</v>
      </c>
      <c r="J24" s="78">
        <f>(HLOOKUP(J$6,BECO_Datos!$D$3:$HN$85,BECO_Datos!$A23,FALSE)+IFERROR(HLOOKUP(J$6,BECO_Datos!$HP$3:$LT$85,BECO_Datos!$A23,FALSE),0))*J$2</f>
        <v>0</v>
      </c>
      <c r="K24" s="78">
        <f>(HLOOKUP(K$6,BECO_Datos!$D$3:$HN$85,BECO_Datos!$A23,FALSE)+IFERROR(HLOOKUP(K$6,BECO_Datos!$HP$3:$LT$85,BECO_Datos!$A23,FALSE),0))*K$2</f>
        <v>0</v>
      </c>
      <c r="L24" s="78">
        <f>(HLOOKUP(L$6,BECO_Datos!$D$3:$HN$85,BECO_Datos!$A23,FALSE)+IFERROR(HLOOKUP(L$6,BECO_Datos!$HP$3:$LT$85,BECO_Datos!$A23,FALSE),0))*L$2</f>
        <v>0</v>
      </c>
      <c r="M24" s="78">
        <f>(HLOOKUP(M$6,BECO_Datos!$D$3:$HN$85,BECO_Datos!$A23,FALSE)+IFERROR(HLOOKUP(M$6,BECO_Datos!$HP$3:$LT$85,BECO_Datos!$A23,FALSE),0))*M$2</f>
        <v>0</v>
      </c>
      <c r="N24" s="78">
        <f>(HLOOKUP(N$6,BECO_Datos!$D$3:$HN$85,BECO_Datos!$A23,FALSE)+IFERROR(HLOOKUP(N$6,BECO_Datos!$HP$3:$LT$85,BECO_Datos!$A23,FALSE),0))*N$2</f>
        <v>0</v>
      </c>
      <c r="O24" s="78">
        <f>(HLOOKUP(O$6,BECO_Datos!$D$3:$HN$85,BECO_Datos!$A23,FALSE)+IFERROR(HLOOKUP(O$6,BECO_Datos!$HP$3:$LT$85,BECO_Datos!$A23,FALSE),0))*O$2</f>
        <v>0</v>
      </c>
      <c r="P24" s="78">
        <f>(HLOOKUP(P$6,BECO_Datos!$D$3:$HN$85,BECO_Datos!$A23,FALSE)+IFERROR(HLOOKUP(P$6,BECO_Datos!$HP$3:$LT$85,BECO_Datos!$A23,FALSE),0))*P$2</f>
        <v>0</v>
      </c>
      <c r="Q24" s="78">
        <f>(HLOOKUP(Q$6,BECO_Datos!$D$3:$HN$85,BECO_Datos!$A23,FALSE)+IFERROR(HLOOKUP(Q$6,BECO_Datos!$HP$3:$LT$85,BECO_Datos!$A23,FALSE),0))*Q$2</f>
        <v>0</v>
      </c>
      <c r="R24" s="78">
        <f>(HLOOKUP(R$6,BECO_Datos!$D$3:$HN$85,BECO_Datos!$A23,FALSE)+IFERROR(HLOOKUP(R$6,BECO_Datos!$HP$3:$LT$85,BECO_Datos!$A23,FALSE),0))*R$2</f>
        <v>0</v>
      </c>
      <c r="S24" s="78">
        <f>(HLOOKUP(S$6,BECO_Datos!$D$3:$HN$85,BECO_Datos!$A23,FALSE)+IFERROR(HLOOKUP(S$6,BECO_Datos!$HP$3:$LT$85,BECO_Datos!$A23,FALSE),0))*S$2</f>
        <v>0</v>
      </c>
      <c r="U24" s="78" t="e">
        <f>(HLOOKUP(U$6,BECO_Datos!$D$3:$HN$85,BECO_Datos!$A23,FALSE)+IFERROR(HLOOKUP(U$6,BECO_Datos!$HP$3:$LT$85,BECO_Datos!$A23,FALSE),0))*U$2</f>
        <v>#N/A</v>
      </c>
      <c r="V24" s="78" t="e">
        <f>(HLOOKUP(V$6,BECO_Datos!$D$3:$HN$85,BECO_Datos!$A23,FALSE)+IFERROR(HLOOKUP(V$6,BECO_Datos!$HP$3:$LT$85,BECO_Datos!$A23,FALSE),0))*V$2</f>
        <v>#N/A</v>
      </c>
      <c r="W24" s="78" t="e">
        <f>(HLOOKUP(W$6,BECO_Datos!$D$3:$HN$85,BECO_Datos!$A23,FALSE)+IFERROR(HLOOKUP(W$6,BECO_Datos!$HP$3:$LT$85,BECO_Datos!$A23,FALSE),0))*W$2</f>
        <v>#N/A</v>
      </c>
      <c r="X24" s="78" t="e">
        <f>(HLOOKUP(X$6,BECO_Datos!$D$3:$HN$85,BECO_Datos!$A23,FALSE)+IFERROR(HLOOKUP(X$6,BECO_Datos!$HP$3:$LT$85,BECO_Datos!$A23,FALSE),0))*X$2</f>
        <v>#N/A</v>
      </c>
      <c r="Y24" s="78" t="e">
        <f>(HLOOKUP(Y$6,BECO_Datos!$D$3:$HN$85,BECO_Datos!$A23,FALSE)+IFERROR(HLOOKUP(Y$6,BECO_Datos!$HP$3:$LT$85,BECO_Datos!$A23,FALSE),0))*Y$2</f>
        <v>#N/A</v>
      </c>
      <c r="Z24" s="78" t="e">
        <f>(HLOOKUP(Z$6,BECO_Datos!$D$3:$HN$85,BECO_Datos!$A23,FALSE)+IFERROR(HLOOKUP(Z$6,BECO_Datos!$HP$3:$LT$85,BECO_Datos!$A23,FALSE),0))*Z$2</f>
        <v>#N/A</v>
      </c>
      <c r="AA24" s="78">
        <f>(HLOOKUP(AA$6,BECO_Datos!$D$3:$HN$85,BECO_Datos!$A23,FALSE)+IFERROR(HLOOKUP(AA$6,BECO_Datos!$HP$3:$LT$85,BECO_Datos!$A23,FALSE),0))*AA$2</f>
        <v>8.6479475185873678E-2</v>
      </c>
      <c r="AB24" s="78">
        <f>(HLOOKUP(AB$6,BECO_Datos!$D$3:$HN$85,BECO_Datos!$A23,FALSE)+IFERROR(HLOOKUP(AB$6,BECO_Datos!$HP$3:$LT$85,BECO_Datos!$A23,FALSE),0))*AB$2</f>
        <v>4.1237419044562927E-2</v>
      </c>
      <c r="AC24" s="78">
        <f>(HLOOKUP(AC$6,BECO_Datos!$D$3:$HN$85,BECO_Datos!$A23,FALSE)+IFERROR(HLOOKUP(AC$6,BECO_Datos!$HP$3:$LT$85,BECO_Datos!$A23,FALSE),0))*AC$2</f>
        <v>3.2787282308450579E-2</v>
      </c>
      <c r="AD24" s="78">
        <f>(HLOOKUP(AD$6,BECO_Datos!$D$3:$HN$85,BECO_Datos!$A23,FALSE)+IFERROR(HLOOKUP(AD$6,BECO_Datos!$HP$3:$LT$85,BECO_Datos!$A23,FALSE),0))*AD$2</f>
        <v>4.3251851541329676E-2</v>
      </c>
      <c r="AE24" s="78">
        <f>(HLOOKUP(AE$6,BECO_Datos!$D$3:$HN$85,BECO_Datos!$A23,FALSE)+IFERROR(HLOOKUP(AE$6,BECO_Datos!$HP$3:$LT$85,BECO_Datos!$A23,FALSE),0))*AE$2</f>
        <v>2.7872254684652775E-2</v>
      </c>
      <c r="AF24" s="78">
        <f>(HLOOKUP(AF$6,BECO_Datos!$D$3:$HN$85,BECO_Datos!$A23,FALSE)+IFERROR(HLOOKUP(AF$6,BECO_Datos!$HP$3:$LT$85,BECO_Datos!$A23,FALSE),0))*AF$2</f>
        <v>3.9292627153867464E-2</v>
      </c>
      <c r="AG24" s="78">
        <f>(HLOOKUP(AG$6,BECO_Datos!$D$3:$HN$85,BECO_Datos!$A23,FALSE)+IFERROR(HLOOKUP(AG$6,BECO_Datos!$HP$3:$LT$85,BECO_Datos!$A23,FALSE),0))*AG$2</f>
        <v>1.73311549731546E-2</v>
      </c>
      <c r="AH24" s="78">
        <f>(HLOOKUP(AH$6,BECO_Datos!$D$3:$HN$85,BECO_Datos!$A23,FALSE)+IFERROR(HLOOKUP(AH$6,BECO_Datos!$HP$3:$LT$85,BECO_Datos!$A23,FALSE),0))*AH$2</f>
        <v>3.3762278270507519E-2</v>
      </c>
      <c r="AI24" s="78">
        <f>(HLOOKUP(AI$6,BECO_Datos!$D$3:$HN$85,BECO_Datos!$A23,FALSE)+IFERROR(HLOOKUP(AI$6,BECO_Datos!$HP$3:$LT$85,BECO_Datos!$A23,FALSE),0))*AI$2</f>
        <v>4.5098131306194778E-2</v>
      </c>
      <c r="AJ24" s="78">
        <f>(HLOOKUP(AJ$6,BECO_Datos!$D$3:$HN$85,BECO_Datos!$A23,FALSE)+IFERROR(HLOOKUP(AJ$6,BECO_Datos!$HP$3:$LT$85,BECO_Datos!$A23,FALSE),0))*AJ$2</f>
        <v>0.19328709686421922</v>
      </c>
      <c r="AL24" s="78" t="e">
        <f>(HLOOKUP(AL$6,BECO_Datos!$D$3:$HN$85,BECO_Datos!$A23,FALSE)+IFERROR(HLOOKUP(AL$6,BECO_Datos!$HP$3:$LT$85,BECO_Datos!$A23,FALSE),0))*AL$2</f>
        <v>#N/A</v>
      </c>
      <c r="AM24" s="78" t="e">
        <f>(HLOOKUP(AM$6,BECO_Datos!$D$3:$HN$85,BECO_Datos!$A23,FALSE)+IFERROR(HLOOKUP(AM$6,BECO_Datos!$HP$3:$LT$85,BECO_Datos!$A23,FALSE),0))*AM$2</f>
        <v>#N/A</v>
      </c>
      <c r="AN24" s="78" t="e">
        <f>(HLOOKUP(AN$6,BECO_Datos!$D$3:$HN$85,BECO_Datos!$A23,FALSE)+IFERROR(HLOOKUP(AN$6,BECO_Datos!$HP$3:$LT$85,BECO_Datos!$A23,FALSE),0))*AN$2</f>
        <v>#N/A</v>
      </c>
      <c r="AO24" s="78" t="e">
        <f>(HLOOKUP(AO$6,BECO_Datos!$D$3:$HN$85,BECO_Datos!$A23,FALSE)+IFERROR(HLOOKUP(AO$6,BECO_Datos!$HP$3:$LT$85,BECO_Datos!$A23,FALSE),0))*AO$2</f>
        <v>#N/A</v>
      </c>
      <c r="AP24" s="78" t="e">
        <f>(HLOOKUP(AP$6,BECO_Datos!$D$3:$HN$85,BECO_Datos!$A23,FALSE)+IFERROR(HLOOKUP(AP$6,BECO_Datos!$HP$3:$LT$85,BECO_Datos!$A23,FALSE),0))*AP$2</f>
        <v>#N/A</v>
      </c>
      <c r="AQ24" s="78" t="e">
        <f>(HLOOKUP(AQ$6,BECO_Datos!$D$3:$HN$85,BECO_Datos!$A23,FALSE)+IFERROR(HLOOKUP(AQ$6,BECO_Datos!$HP$3:$LT$85,BECO_Datos!$A23,FALSE),0))*AQ$2</f>
        <v>#N/A</v>
      </c>
      <c r="AR24" s="78">
        <f>(HLOOKUP(AR$6,BECO_Datos!$D$3:$HN$85,BECO_Datos!$A23,FALSE)+IFERROR(HLOOKUP(AR$6,BECO_Datos!$HP$3:$LT$85,BECO_Datos!$A23,FALSE),0))*AR$2</f>
        <v>0</v>
      </c>
      <c r="AS24" s="78">
        <f>(HLOOKUP(AS$6,BECO_Datos!$D$3:$HN$85,BECO_Datos!$A23,FALSE)+IFERROR(HLOOKUP(AS$6,BECO_Datos!$HP$3:$LT$85,BECO_Datos!$A23,FALSE),0))*AS$2</f>
        <v>0</v>
      </c>
      <c r="AT24" s="78">
        <f>(HLOOKUP(AT$6,BECO_Datos!$D$3:$HN$85,BECO_Datos!$A23,FALSE)+IFERROR(HLOOKUP(AT$6,BECO_Datos!$HP$3:$LT$85,BECO_Datos!$A23,FALSE),0))*AT$2</f>
        <v>0</v>
      </c>
      <c r="AU24" s="78">
        <f>(HLOOKUP(AU$6,BECO_Datos!$D$3:$HN$85,BECO_Datos!$A23,FALSE)+IFERROR(HLOOKUP(AU$6,BECO_Datos!$HP$3:$LT$85,BECO_Datos!$A23,FALSE),0))*AU$2</f>
        <v>0</v>
      </c>
      <c r="AV24" s="78">
        <f>(HLOOKUP(AV$6,BECO_Datos!$D$3:$HN$85,BECO_Datos!$A23,FALSE)+IFERROR(HLOOKUP(AV$6,BECO_Datos!$HP$3:$LT$85,BECO_Datos!$A23,FALSE),0))*AV$2</f>
        <v>0</v>
      </c>
      <c r="AW24" s="78">
        <f>(HLOOKUP(AW$6,BECO_Datos!$D$3:$HN$85,BECO_Datos!$A23,FALSE)+IFERROR(HLOOKUP(AW$6,BECO_Datos!$HP$3:$LT$85,BECO_Datos!$A23,FALSE),0))*AW$2</f>
        <v>0</v>
      </c>
      <c r="AX24" s="78">
        <f>(HLOOKUP(AX$6,BECO_Datos!$D$3:$HN$85,BECO_Datos!$A23,FALSE)+IFERROR(HLOOKUP(AX$6,BECO_Datos!$HP$3:$LT$85,BECO_Datos!$A23,FALSE),0))*AX$2</f>
        <v>0</v>
      </c>
      <c r="AY24" s="78">
        <f>(HLOOKUP(AY$6,BECO_Datos!$D$3:$HN$85,BECO_Datos!$A23,FALSE)+IFERROR(HLOOKUP(AY$6,BECO_Datos!$HP$3:$LT$85,BECO_Datos!$A23,FALSE),0))*AY$2</f>
        <v>0</v>
      </c>
      <c r="AZ24" s="78">
        <f>(HLOOKUP(AZ$6,BECO_Datos!$D$3:$HN$85,BECO_Datos!$A23,FALSE)+IFERROR(HLOOKUP(AZ$6,BECO_Datos!$HP$3:$LT$85,BECO_Datos!$A23,FALSE),0))*AZ$2</f>
        <v>0</v>
      </c>
      <c r="BA24" s="78">
        <f>(HLOOKUP(BA$6,BECO_Datos!$D$3:$HN$85,BECO_Datos!$A23,FALSE)+IFERROR(HLOOKUP(BA$6,BECO_Datos!$HP$3:$LT$85,BECO_Datos!$A23,FALSE),0))*BA$2</f>
        <v>0</v>
      </c>
      <c r="BC24" s="78" t="e">
        <f>(HLOOKUP(BC$6,BECO_Datos!$D$3:$HN$85,BECO_Datos!$A23,FALSE)+IFERROR(HLOOKUP(BC$6,BECO_Datos!$HP$3:$LT$85,BECO_Datos!$A23,FALSE),0))*BC$2</f>
        <v>#N/A</v>
      </c>
      <c r="BD24" s="78" t="e">
        <f>(HLOOKUP(BD$6,BECO_Datos!$D$3:$HN$85,BECO_Datos!$A23,FALSE)+IFERROR(HLOOKUP(BD$6,BECO_Datos!$HP$3:$LT$85,BECO_Datos!$A23,FALSE),0))*BD$2</f>
        <v>#N/A</v>
      </c>
      <c r="BE24" s="78" t="e">
        <f>(HLOOKUP(BE$6,BECO_Datos!$D$3:$HN$85,BECO_Datos!$A23,FALSE)+IFERROR(HLOOKUP(BE$6,BECO_Datos!$HP$3:$LT$85,BECO_Datos!$A23,FALSE),0))*BE$2</f>
        <v>#N/A</v>
      </c>
      <c r="BF24" s="78" t="e">
        <f>(HLOOKUP(BF$6,BECO_Datos!$D$3:$HN$85,BECO_Datos!$A23,FALSE)+IFERROR(HLOOKUP(BF$6,BECO_Datos!$HP$3:$LT$85,BECO_Datos!$A23,FALSE),0))*BF$2</f>
        <v>#N/A</v>
      </c>
      <c r="BG24" s="78" t="e">
        <f>(HLOOKUP(BG$6,BECO_Datos!$D$3:$HN$85,BECO_Datos!$A23,FALSE)+IFERROR(HLOOKUP(BG$6,BECO_Datos!$HP$3:$LT$85,BECO_Datos!$A23,FALSE),0))*BG$2</f>
        <v>#N/A</v>
      </c>
      <c r="BH24" s="78" t="e">
        <f>(HLOOKUP(BH$6,BECO_Datos!$D$3:$HN$85,BECO_Datos!$A23,FALSE)+IFERROR(HLOOKUP(BH$6,BECO_Datos!$HP$3:$LT$85,BECO_Datos!$A23,FALSE),0))*BH$2</f>
        <v>#N/A</v>
      </c>
      <c r="BI24" s="78">
        <f>(HLOOKUP(BI$6,BECO_Datos!$D$3:$HN$85,BECO_Datos!$A23,FALSE)+IFERROR(HLOOKUP(BI$6,BECO_Datos!$HP$3:$LT$85,BECO_Datos!$A23,FALSE),0))*BI$2</f>
        <v>0</v>
      </c>
      <c r="BJ24" s="78">
        <f>(HLOOKUP(BJ$6,BECO_Datos!$D$3:$HN$85,BECO_Datos!$A23,FALSE)+IFERROR(HLOOKUP(BJ$6,BECO_Datos!$HP$3:$LT$85,BECO_Datos!$A23,FALSE),0))*BJ$2</f>
        <v>0</v>
      </c>
      <c r="BK24" s="78">
        <f>(HLOOKUP(BK$6,BECO_Datos!$D$3:$HN$85,BECO_Datos!$A23,FALSE)+IFERROR(HLOOKUP(BK$6,BECO_Datos!$HP$3:$LT$85,BECO_Datos!$A23,FALSE),0))*BK$2</f>
        <v>0</v>
      </c>
      <c r="BL24" s="78">
        <f>(HLOOKUP(BL$6,BECO_Datos!$D$3:$HN$85,BECO_Datos!$A23,FALSE)+IFERROR(HLOOKUP(BL$6,BECO_Datos!$HP$3:$LT$85,BECO_Datos!$A23,FALSE),0))*BL$2</f>
        <v>0</v>
      </c>
      <c r="BM24" s="78">
        <f>(HLOOKUP(BM$6,BECO_Datos!$D$3:$HN$85,BECO_Datos!$A23,FALSE)+IFERROR(HLOOKUP(BM$6,BECO_Datos!$HP$3:$LT$85,BECO_Datos!$A23,FALSE),0))*BM$2</f>
        <v>0</v>
      </c>
      <c r="BN24" s="78">
        <f>(HLOOKUP(BN$6,BECO_Datos!$D$3:$HN$85,BECO_Datos!$A23,FALSE)+IFERROR(HLOOKUP(BN$6,BECO_Datos!$HP$3:$LT$85,BECO_Datos!$A23,FALSE),0))*BN$2</f>
        <v>0</v>
      </c>
      <c r="BO24" s="78">
        <f>(HLOOKUP(BO$6,BECO_Datos!$D$3:$HN$85,BECO_Datos!$A23,FALSE)+IFERROR(HLOOKUP(BO$6,BECO_Datos!$HP$3:$LT$85,BECO_Datos!$A23,FALSE),0))*BO$2</f>
        <v>0</v>
      </c>
      <c r="BP24" s="78">
        <f>(HLOOKUP(BP$6,BECO_Datos!$D$3:$HN$85,BECO_Datos!$A23,FALSE)+IFERROR(HLOOKUP(BP$6,BECO_Datos!$HP$3:$LT$85,BECO_Datos!$A23,FALSE),0))*BP$2</f>
        <v>0</v>
      </c>
      <c r="BQ24" s="78">
        <f>(HLOOKUP(BQ$6,BECO_Datos!$D$3:$HN$85,BECO_Datos!$A23,FALSE)+IFERROR(HLOOKUP(BQ$6,BECO_Datos!$HP$3:$LT$85,BECO_Datos!$A23,FALSE),0))*BQ$2</f>
        <v>0</v>
      </c>
      <c r="BR24" s="78">
        <f>(HLOOKUP(BR$6,BECO_Datos!$D$3:$HN$85,BECO_Datos!$A23,FALSE)+IFERROR(HLOOKUP(BR$6,BECO_Datos!$HP$3:$LT$85,BECO_Datos!$A23,FALSE),0))*BR$2</f>
        <v>0</v>
      </c>
      <c r="BT24" s="78" t="e">
        <f>(HLOOKUP(BT$6,BECO_Datos!$D$3:$HN$85,BECO_Datos!$A23,FALSE)+IFERROR(HLOOKUP(BT$6,BECO_Datos!$HP$3:$LT$85,BECO_Datos!$A23,FALSE),0))*BT$2</f>
        <v>#N/A</v>
      </c>
      <c r="BU24" s="78" t="e">
        <f>(HLOOKUP(BU$6,BECO_Datos!$D$3:$HN$85,BECO_Datos!$A23,FALSE)+IFERROR(HLOOKUP(BU$6,BECO_Datos!$HP$3:$LT$85,BECO_Datos!$A23,FALSE),0))*BU$2</f>
        <v>#N/A</v>
      </c>
      <c r="BV24" s="78" t="e">
        <f>(HLOOKUP(BV$6,BECO_Datos!$D$3:$HN$85,BECO_Datos!$A23,FALSE)+IFERROR(HLOOKUP(BV$6,BECO_Datos!$HP$3:$LT$85,BECO_Datos!$A23,FALSE),0))*BV$2</f>
        <v>#N/A</v>
      </c>
      <c r="BW24" s="78" t="e">
        <f>(HLOOKUP(BW$6,BECO_Datos!$D$3:$HN$85,BECO_Datos!$A23,FALSE)+IFERROR(HLOOKUP(BW$6,BECO_Datos!$HP$3:$LT$85,BECO_Datos!$A23,FALSE),0))*BW$2</f>
        <v>#N/A</v>
      </c>
      <c r="BX24" s="78" t="e">
        <f>(HLOOKUP(BX$6,BECO_Datos!$D$3:$HN$85,BECO_Datos!$A23,FALSE)+IFERROR(HLOOKUP(BX$6,BECO_Datos!$HP$3:$LT$85,BECO_Datos!$A23,FALSE),0))*BX$2</f>
        <v>#N/A</v>
      </c>
      <c r="BY24" s="78" t="e">
        <f>(HLOOKUP(BY$6,BECO_Datos!$D$3:$HN$85,BECO_Datos!$A23,FALSE)+IFERROR(HLOOKUP(BY$6,BECO_Datos!$HP$3:$LT$85,BECO_Datos!$A23,FALSE),0))*BY$2</f>
        <v>#N/A</v>
      </c>
      <c r="BZ24" s="78">
        <f>(HLOOKUP(BZ$6,BECO_Datos!$D$3:$HN$85,BECO_Datos!$A23,FALSE)+IFERROR(HLOOKUP(BZ$6,BECO_Datos!$HP$3:$LT$85,BECO_Datos!$A23,FALSE),0))*BZ$2</f>
        <v>0</v>
      </c>
      <c r="CA24" s="78">
        <f>(HLOOKUP(CA$6,BECO_Datos!$D$3:$HN$85,BECO_Datos!$A23,FALSE)+IFERROR(HLOOKUP(CA$6,BECO_Datos!$HP$3:$LT$85,BECO_Datos!$A23,FALSE),0))*CA$2</f>
        <v>0</v>
      </c>
      <c r="CB24" s="78">
        <f>(HLOOKUP(CB$6,BECO_Datos!$D$3:$HN$85,BECO_Datos!$A23,FALSE)+IFERROR(HLOOKUP(CB$6,BECO_Datos!$HP$3:$LT$85,BECO_Datos!$A23,FALSE),0))*CB$2</f>
        <v>0</v>
      </c>
      <c r="CC24" s="78">
        <f>(HLOOKUP(CC$6,BECO_Datos!$D$3:$HN$85,BECO_Datos!$A23,FALSE)+IFERROR(HLOOKUP(CC$6,BECO_Datos!$HP$3:$LT$85,BECO_Datos!$A23,FALSE),0))*CC$2</f>
        <v>0</v>
      </c>
      <c r="CD24" s="78">
        <f>(HLOOKUP(CD$6,BECO_Datos!$D$3:$HN$85,BECO_Datos!$A23,FALSE)+IFERROR(HLOOKUP(CD$6,BECO_Datos!$HP$3:$LT$85,BECO_Datos!$A23,FALSE),0))*CD$2</f>
        <v>0</v>
      </c>
      <c r="CE24" s="78">
        <f>(HLOOKUP(CE$6,BECO_Datos!$D$3:$HN$85,BECO_Datos!$A23,FALSE)+IFERROR(HLOOKUP(CE$6,BECO_Datos!$HP$3:$LT$85,BECO_Datos!$A23,FALSE),0))*CE$2</f>
        <v>0</v>
      </c>
      <c r="CF24" s="78">
        <f>(HLOOKUP(CF$6,BECO_Datos!$D$3:$HN$85,BECO_Datos!$A23,FALSE)+IFERROR(HLOOKUP(CF$6,BECO_Datos!$HP$3:$LT$85,BECO_Datos!$A23,FALSE),0))*CF$2</f>
        <v>0</v>
      </c>
      <c r="CG24" s="78">
        <f>(HLOOKUP(CG$6,BECO_Datos!$D$3:$HN$85,BECO_Datos!$A23,FALSE)+IFERROR(HLOOKUP(CG$6,BECO_Datos!$HP$3:$LT$85,BECO_Datos!$A23,FALSE),0))*CG$2</f>
        <v>0</v>
      </c>
      <c r="CH24" s="78">
        <f>(HLOOKUP(CH$6,BECO_Datos!$D$3:$HN$85,BECO_Datos!$A23,FALSE)+IFERROR(HLOOKUP(CH$6,BECO_Datos!$HP$3:$LT$85,BECO_Datos!$A23,FALSE),0))*CH$2</f>
        <v>0</v>
      </c>
      <c r="CI24" s="78">
        <f>(HLOOKUP(CI$6,BECO_Datos!$D$3:$HN$85,BECO_Datos!$A23,FALSE)+IFERROR(HLOOKUP(CI$6,BECO_Datos!$HP$3:$LT$85,BECO_Datos!$A23,FALSE),0))*CI$2</f>
        <v>0</v>
      </c>
      <c r="CK24" s="78" t="e">
        <f>(HLOOKUP(CK$6,BECO_Datos!$D$3:$HN$85,BECO_Datos!$A23,FALSE)+IFERROR(HLOOKUP(CK$6,BECO_Datos!$HP$3:$LT$85,BECO_Datos!$A23,FALSE),0))*CK$2</f>
        <v>#N/A</v>
      </c>
      <c r="CL24" s="78" t="e">
        <f>(HLOOKUP(CL$6,BECO_Datos!$D$3:$HN$85,BECO_Datos!$A23,FALSE)+IFERROR(HLOOKUP(CL$6,BECO_Datos!$HP$3:$LT$85,BECO_Datos!$A23,FALSE),0))*CL$2</f>
        <v>#N/A</v>
      </c>
      <c r="CM24" s="78" t="e">
        <f>(HLOOKUP(CM$6,BECO_Datos!$D$3:$HN$85,BECO_Datos!$A23,FALSE)+IFERROR(HLOOKUP(CM$6,BECO_Datos!$HP$3:$LT$85,BECO_Datos!$A23,FALSE),0))*CM$2</f>
        <v>#N/A</v>
      </c>
      <c r="CN24" s="78" t="e">
        <f>(HLOOKUP(CN$6,BECO_Datos!$D$3:$HN$85,BECO_Datos!$A23,FALSE)+IFERROR(HLOOKUP(CN$6,BECO_Datos!$HP$3:$LT$85,BECO_Datos!$A23,FALSE),0))*CN$2</f>
        <v>#N/A</v>
      </c>
      <c r="CO24" s="78" t="e">
        <f>(HLOOKUP(CO$6,BECO_Datos!$D$3:$HN$85,BECO_Datos!$A23,FALSE)+IFERROR(HLOOKUP(CO$6,BECO_Datos!$HP$3:$LT$85,BECO_Datos!$A23,FALSE),0))*CO$2</f>
        <v>#N/A</v>
      </c>
      <c r="CP24" s="78" t="e">
        <f>(HLOOKUP(CP$6,BECO_Datos!$D$3:$HN$85,BECO_Datos!$A23,FALSE)+IFERROR(HLOOKUP(CP$6,BECO_Datos!$HP$3:$LT$85,BECO_Datos!$A23,FALSE),0))*CP$2</f>
        <v>#N/A</v>
      </c>
      <c r="CQ24" s="78">
        <f>(HLOOKUP(CQ$6,BECO_Datos!$D$3:$HN$85,BECO_Datos!$A23,FALSE)+IFERROR(HLOOKUP(CQ$6,BECO_Datos!$HP$3:$LT$85,BECO_Datos!$A23,FALSE),0))*CQ$2</f>
        <v>0</v>
      </c>
      <c r="CR24" s="78">
        <f>(HLOOKUP(CR$6,BECO_Datos!$D$3:$HN$85,BECO_Datos!$A23,FALSE)+IFERROR(HLOOKUP(CR$6,BECO_Datos!$HP$3:$LT$85,BECO_Datos!$A23,FALSE),0))*CR$2</f>
        <v>731.10176007212681</v>
      </c>
      <c r="CS24" s="78">
        <f>(HLOOKUP(CS$6,BECO_Datos!$D$3:$HN$85,BECO_Datos!$A23,FALSE)+IFERROR(HLOOKUP(CS$6,BECO_Datos!$HP$3:$LT$85,BECO_Datos!$A23,FALSE),0))*CS$2</f>
        <v>213.97839424534257</v>
      </c>
      <c r="CT24" s="78">
        <f>(HLOOKUP(CT$6,BECO_Datos!$D$3:$HN$85,BECO_Datos!$A23,FALSE)+IFERROR(HLOOKUP(CT$6,BECO_Datos!$HP$3:$LT$85,BECO_Datos!$A23,FALSE),0))*CT$2</f>
        <v>5.8800638306933401E-3</v>
      </c>
      <c r="CU24" s="78">
        <f>(HLOOKUP(CU$6,BECO_Datos!$D$3:$HN$85,BECO_Datos!$A23,FALSE)+IFERROR(HLOOKUP(CU$6,BECO_Datos!$HP$3:$LT$85,BECO_Datos!$A23,FALSE),0))*CU$2</f>
        <v>7.6815763884640861E-4</v>
      </c>
      <c r="CV24" s="78">
        <f>(HLOOKUP(CV$6,BECO_Datos!$D$3:$HN$85,BECO_Datos!$A23,FALSE)+IFERROR(HLOOKUP(CV$6,BECO_Datos!$HP$3:$LT$85,BECO_Datos!$A23,FALSE),0))*CV$2</f>
        <v>1.3534206017770053E-3</v>
      </c>
      <c r="CW24" s="78">
        <f>(HLOOKUP(CW$6,BECO_Datos!$D$3:$HN$85,BECO_Datos!$A23,FALSE)+IFERROR(HLOOKUP(CW$6,BECO_Datos!$HP$3:$LT$85,BECO_Datos!$A23,FALSE),0))*CW$2</f>
        <v>8.4234154834462096</v>
      </c>
      <c r="CX24" s="78">
        <f>(HLOOKUP(CX$6,BECO_Datos!$D$3:$HN$85,BECO_Datos!$A23,FALSE)+IFERROR(HLOOKUP(CX$6,BECO_Datos!$HP$3:$LT$85,BECO_Datos!$A23,FALSE),0))*CX$2</f>
        <v>1.1705259258611941E-3</v>
      </c>
      <c r="CY24" s="78">
        <f>(HLOOKUP(CY$6,BECO_Datos!$D$3:$HN$85,BECO_Datos!$A23,FALSE)+IFERROR(HLOOKUP(CY$6,BECO_Datos!$HP$3:$LT$85,BECO_Datos!$A23,FALSE),0))*CY$2</f>
        <v>0.78891618456285317</v>
      </c>
      <c r="CZ24" s="78">
        <f>(HLOOKUP(CZ$6,BECO_Datos!$D$3:$HN$85,BECO_Datos!$A23,FALSE)+IFERROR(HLOOKUP(CZ$6,BECO_Datos!$HP$3:$LT$85,BECO_Datos!$A23,FALSE),0))*CZ$2</f>
        <v>1.7475586283755791E-2</v>
      </c>
      <c r="DB24" s="78" t="e">
        <f>(HLOOKUP(DB$6,BECO_Datos!$D$3:$HN$85,BECO_Datos!$A23,FALSE)+IFERROR(HLOOKUP(DB$6,BECO_Datos!$HP$3:$LT$85,BECO_Datos!$A23,FALSE),0))*DB$2</f>
        <v>#N/A</v>
      </c>
      <c r="DC24" s="78" t="e">
        <f>(HLOOKUP(DC$6,BECO_Datos!$D$3:$HN$85,BECO_Datos!$A23,FALSE)+IFERROR(HLOOKUP(DC$6,BECO_Datos!$HP$3:$LT$85,BECO_Datos!$A23,FALSE),0))*DC$2</f>
        <v>#N/A</v>
      </c>
      <c r="DD24" s="78" t="e">
        <f>(HLOOKUP(DD$6,BECO_Datos!$D$3:$HN$85,BECO_Datos!$A23,FALSE)+IFERROR(HLOOKUP(DD$6,BECO_Datos!$HP$3:$LT$85,BECO_Datos!$A23,FALSE),0))*DD$2</f>
        <v>#N/A</v>
      </c>
      <c r="DE24" s="78" t="e">
        <f>(HLOOKUP(DE$6,BECO_Datos!$D$3:$HN$85,BECO_Datos!$A23,FALSE)+IFERROR(HLOOKUP(DE$6,BECO_Datos!$HP$3:$LT$85,BECO_Datos!$A23,FALSE),0))*DE$2</f>
        <v>#N/A</v>
      </c>
      <c r="DF24" s="78" t="e">
        <f>(HLOOKUP(DF$6,BECO_Datos!$D$3:$HN$85,BECO_Datos!$A23,FALSE)+IFERROR(HLOOKUP(DF$6,BECO_Datos!$HP$3:$LT$85,BECO_Datos!$A23,FALSE),0))*DF$2</f>
        <v>#N/A</v>
      </c>
      <c r="DG24" s="78" t="e">
        <f>(HLOOKUP(DG$6,BECO_Datos!$D$3:$HN$85,BECO_Datos!$A23,FALSE)+IFERROR(HLOOKUP(DG$6,BECO_Datos!$HP$3:$LT$85,BECO_Datos!$A23,FALSE),0))*DG$2</f>
        <v>#N/A</v>
      </c>
      <c r="DH24" s="78">
        <f>(HLOOKUP(DH$6,BECO_Datos!$D$3:$HN$85,BECO_Datos!$A23,FALSE)+IFERROR(HLOOKUP(DH$6,BECO_Datos!$HP$3:$LT$85,BECO_Datos!$A23,FALSE),0))*DH$2</f>
        <v>0</v>
      </c>
      <c r="DI24" s="78">
        <f>(HLOOKUP(DI$6,BECO_Datos!$D$3:$HN$85,BECO_Datos!$A23,FALSE)+IFERROR(HLOOKUP(DI$6,BECO_Datos!$HP$3:$LT$85,BECO_Datos!$A23,FALSE),0))*DI$2</f>
        <v>0</v>
      </c>
      <c r="DJ24" s="78">
        <f>(HLOOKUP(DJ$6,BECO_Datos!$D$3:$HN$85,BECO_Datos!$A23,FALSE)+IFERROR(HLOOKUP(DJ$6,BECO_Datos!$HP$3:$LT$85,BECO_Datos!$A23,FALSE),0))*DJ$2</f>
        <v>0</v>
      </c>
      <c r="DK24" s="78">
        <f>(HLOOKUP(DK$6,BECO_Datos!$D$3:$HN$85,BECO_Datos!$A23,FALSE)+IFERROR(HLOOKUP(DK$6,BECO_Datos!$HP$3:$LT$85,BECO_Datos!$A23,FALSE),0))*DK$2</f>
        <v>0</v>
      </c>
      <c r="DL24" s="78">
        <f>(HLOOKUP(DL$6,BECO_Datos!$D$3:$HN$85,BECO_Datos!$A23,FALSE)+IFERROR(HLOOKUP(DL$6,BECO_Datos!$HP$3:$LT$85,BECO_Datos!$A23,FALSE),0))*DL$2</f>
        <v>0</v>
      </c>
      <c r="DM24" s="78">
        <f>(HLOOKUP(DM$6,BECO_Datos!$D$3:$HN$85,BECO_Datos!$A23,FALSE)+IFERROR(HLOOKUP(DM$6,BECO_Datos!$HP$3:$LT$85,BECO_Datos!$A23,FALSE),0))*DM$2</f>
        <v>0</v>
      </c>
      <c r="DN24" s="78">
        <f>(HLOOKUP(DN$6,BECO_Datos!$D$3:$HN$85,BECO_Datos!$A23,FALSE)+IFERROR(HLOOKUP(DN$6,BECO_Datos!$HP$3:$LT$85,BECO_Datos!$A23,FALSE),0))*DN$2</f>
        <v>0</v>
      </c>
      <c r="DO24" s="78">
        <f>(HLOOKUP(DO$6,BECO_Datos!$D$3:$HN$85,BECO_Datos!$A23,FALSE)+IFERROR(HLOOKUP(DO$6,BECO_Datos!$HP$3:$LT$85,BECO_Datos!$A23,FALSE),0))*DO$2</f>
        <v>0</v>
      </c>
      <c r="DP24" s="78">
        <f>(HLOOKUP(DP$6,BECO_Datos!$D$3:$HN$85,BECO_Datos!$A23,FALSE)+IFERROR(HLOOKUP(DP$6,BECO_Datos!$HP$3:$LT$85,BECO_Datos!$A23,FALSE),0))*DP$2</f>
        <v>0</v>
      </c>
      <c r="DQ24" s="78">
        <f>(HLOOKUP(DQ$6,BECO_Datos!$D$3:$HN$85,BECO_Datos!$A23,FALSE)+IFERROR(HLOOKUP(DQ$6,BECO_Datos!$HP$3:$LT$85,BECO_Datos!$A23,FALSE),0))*DQ$2</f>
        <v>0</v>
      </c>
      <c r="DS24" s="78" t="e">
        <f>(HLOOKUP(DS$6,BECO_Datos!$D$3:$HN$85,BECO_Datos!$A23,FALSE)+IFERROR(HLOOKUP(DS$6,BECO_Datos!$HP$3:$LT$85,BECO_Datos!$A23,FALSE),0))*DS$2</f>
        <v>#N/A</v>
      </c>
      <c r="DT24" s="78" t="e">
        <f>(HLOOKUP(DT$6,BECO_Datos!$D$3:$HN$85,BECO_Datos!$A23,FALSE)+IFERROR(HLOOKUP(DT$6,BECO_Datos!$HP$3:$LT$85,BECO_Datos!$A23,FALSE),0))*DT$2</f>
        <v>#N/A</v>
      </c>
      <c r="DU24" s="78" t="e">
        <f>(HLOOKUP(DU$6,BECO_Datos!$D$3:$HN$85,BECO_Datos!$A23,FALSE)+IFERROR(HLOOKUP(DU$6,BECO_Datos!$HP$3:$LT$85,BECO_Datos!$A23,FALSE),0))*DU$2</f>
        <v>#N/A</v>
      </c>
      <c r="DV24" s="78" t="e">
        <f>(HLOOKUP(DV$6,BECO_Datos!$D$3:$HN$85,BECO_Datos!$A23,FALSE)+IFERROR(HLOOKUP(DV$6,BECO_Datos!$HP$3:$LT$85,BECO_Datos!$A23,FALSE),0))*DV$2</f>
        <v>#N/A</v>
      </c>
      <c r="DW24" s="78" t="e">
        <f>(HLOOKUP(DW$6,BECO_Datos!$D$3:$HN$85,BECO_Datos!$A23,FALSE)+IFERROR(HLOOKUP(DW$6,BECO_Datos!$HP$3:$LT$85,BECO_Datos!$A23,FALSE),0))*DW$2</f>
        <v>#N/A</v>
      </c>
      <c r="DX24" s="78" t="e">
        <f>(HLOOKUP(DX$6,BECO_Datos!$D$3:$HN$85,BECO_Datos!$A23,FALSE)+IFERROR(HLOOKUP(DX$6,BECO_Datos!$HP$3:$LT$85,BECO_Datos!$A23,FALSE),0))*DX$2</f>
        <v>#N/A</v>
      </c>
      <c r="DY24" s="78">
        <f>(HLOOKUP(DY$6,BECO_Datos!$D$3:$HN$85,BECO_Datos!$A23,FALSE)+IFERROR(HLOOKUP(DY$6,BECO_Datos!$HP$3:$LT$85,BECO_Datos!$A23,FALSE),0))*DY$2</f>
        <v>0</v>
      </c>
      <c r="DZ24" s="78">
        <f>(HLOOKUP(DZ$6,BECO_Datos!$D$3:$HN$85,BECO_Datos!$A23,FALSE)+IFERROR(HLOOKUP(DZ$6,BECO_Datos!$HP$3:$LT$85,BECO_Datos!$A23,FALSE),0))*DZ$2</f>
        <v>0</v>
      </c>
      <c r="EA24" s="78">
        <f>(HLOOKUP(EA$6,BECO_Datos!$D$3:$HN$85,BECO_Datos!$A23,FALSE)+IFERROR(HLOOKUP(EA$6,BECO_Datos!$HP$3:$LT$85,BECO_Datos!$A23,FALSE),0))*EA$2</f>
        <v>0</v>
      </c>
      <c r="EB24" s="78">
        <f>(HLOOKUP(EB$6,BECO_Datos!$D$3:$HN$85,BECO_Datos!$A23,FALSE)+IFERROR(HLOOKUP(EB$6,BECO_Datos!$HP$3:$LT$85,BECO_Datos!$A23,FALSE),0))*EB$2</f>
        <v>0</v>
      </c>
      <c r="EC24" s="78">
        <f>(HLOOKUP(EC$6,BECO_Datos!$D$3:$HN$85,BECO_Datos!$A23,FALSE)+IFERROR(HLOOKUP(EC$6,BECO_Datos!$HP$3:$LT$85,BECO_Datos!$A23,FALSE),0))*EC$2</f>
        <v>0</v>
      </c>
      <c r="ED24" s="78">
        <f>(HLOOKUP(ED$6,BECO_Datos!$D$3:$HN$85,BECO_Datos!$A23,FALSE)+IFERROR(HLOOKUP(ED$6,BECO_Datos!$HP$3:$LT$85,BECO_Datos!$A23,FALSE),0))*ED$2</f>
        <v>0</v>
      </c>
      <c r="EE24" s="78">
        <f>(HLOOKUP(EE$6,BECO_Datos!$D$3:$HN$85,BECO_Datos!$A23,FALSE)+IFERROR(HLOOKUP(EE$6,BECO_Datos!$HP$3:$LT$85,BECO_Datos!$A23,FALSE),0))*EE$2</f>
        <v>0</v>
      </c>
      <c r="EF24" s="78">
        <f>(HLOOKUP(EF$6,BECO_Datos!$D$3:$HN$85,BECO_Datos!$A23,FALSE)+IFERROR(HLOOKUP(EF$6,BECO_Datos!$HP$3:$LT$85,BECO_Datos!$A23,FALSE),0))*EF$2</f>
        <v>0</v>
      </c>
      <c r="EG24" s="78">
        <f>(HLOOKUP(EG$6,BECO_Datos!$D$3:$HN$85,BECO_Datos!$A23,FALSE)+IFERROR(HLOOKUP(EG$6,BECO_Datos!$HP$3:$LT$85,BECO_Datos!$A23,FALSE),0))*EG$2</f>
        <v>0</v>
      </c>
      <c r="EH24" s="78">
        <f>(HLOOKUP(EH$6,BECO_Datos!$D$3:$HN$85,BECO_Datos!$A23,FALSE)+IFERROR(HLOOKUP(EH$6,BECO_Datos!$HP$3:$LT$85,BECO_Datos!$A23,FALSE),0))*EH$2</f>
        <v>0</v>
      </c>
      <c r="EJ24" s="78" t="e">
        <f>(HLOOKUP(EJ$6,BECO_Datos!$D$3:$HN$85,BECO_Datos!$A23,FALSE)+IFERROR(HLOOKUP(EJ$6,BECO_Datos!$HP$3:$LT$85,BECO_Datos!$A23,FALSE),0))*EJ$2</f>
        <v>#N/A</v>
      </c>
      <c r="EK24" s="78" t="e">
        <f>(HLOOKUP(EK$6,BECO_Datos!$D$3:$HN$85,BECO_Datos!$A23,FALSE)+IFERROR(HLOOKUP(EK$6,BECO_Datos!$HP$3:$LT$85,BECO_Datos!$A23,FALSE),0))*EK$2</f>
        <v>#N/A</v>
      </c>
      <c r="EL24" s="78" t="e">
        <f>(HLOOKUP(EL$6,BECO_Datos!$D$3:$HN$85,BECO_Datos!$A23,FALSE)+IFERROR(HLOOKUP(EL$6,BECO_Datos!$HP$3:$LT$85,BECO_Datos!$A23,FALSE),0))*EL$2</f>
        <v>#N/A</v>
      </c>
      <c r="EM24" s="78" t="e">
        <f>(HLOOKUP(EM$6,BECO_Datos!$D$3:$HN$85,BECO_Datos!$A23,FALSE)+IFERROR(HLOOKUP(EM$6,BECO_Datos!$HP$3:$LT$85,BECO_Datos!$A23,FALSE),0))*EM$2</f>
        <v>#N/A</v>
      </c>
      <c r="EN24" s="78" t="e">
        <f>(HLOOKUP(EN$6,BECO_Datos!$D$3:$HN$85,BECO_Datos!$A23,FALSE)+IFERROR(HLOOKUP(EN$6,BECO_Datos!$HP$3:$LT$85,BECO_Datos!$A23,FALSE),0))*EN$2</f>
        <v>#N/A</v>
      </c>
      <c r="EO24" s="78" t="e">
        <f>(HLOOKUP(EO$6,BECO_Datos!$D$3:$HN$85,BECO_Datos!$A23,FALSE)+IFERROR(HLOOKUP(EO$6,BECO_Datos!$HP$3:$LT$85,BECO_Datos!$A23,FALSE),0))*EO$2</f>
        <v>#N/A</v>
      </c>
      <c r="EP24" s="78">
        <f>(HLOOKUP(EP$6,BECO_Datos!$D$3:$HN$85,BECO_Datos!$A23,FALSE)+IFERROR(HLOOKUP(EP$6,BECO_Datos!$HP$3:$LT$85,BECO_Datos!$A23,FALSE),0))*EP$2</f>
        <v>0</v>
      </c>
      <c r="EQ24" s="78">
        <f>(HLOOKUP(EQ$6,BECO_Datos!$D$3:$HN$85,BECO_Datos!$A23,FALSE)+IFERROR(HLOOKUP(EQ$6,BECO_Datos!$HP$3:$LT$85,BECO_Datos!$A23,FALSE),0))*EQ$2</f>
        <v>0</v>
      </c>
      <c r="ER24" s="78">
        <f>(HLOOKUP(ER$6,BECO_Datos!$D$3:$HN$85,BECO_Datos!$A23,FALSE)+IFERROR(HLOOKUP(ER$6,BECO_Datos!$HP$3:$LT$85,BECO_Datos!$A23,FALSE),0))*ER$2</f>
        <v>0</v>
      </c>
      <c r="ES24" s="78">
        <f>(HLOOKUP(ES$6,BECO_Datos!$D$3:$HN$85,BECO_Datos!$A23,FALSE)+IFERROR(HLOOKUP(ES$6,BECO_Datos!$HP$3:$LT$85,BECO_Datos!$A23,FALSE),0))*ES$2</f>
        <v>0</v>
      </c>
      <c r="ET24" s="78">
        <f>(HLOOKUP(ET$6,BECO_Datos!$D$3:$HN$85,BECO_Datos!$A23,FALSE)+IFERROR(HLOOKUP(ET$6,BECO_Datos!$HP$3:$LT$85,BECO_Datos!$A23,FALSE),0))*ET$2</f>
        <v>0</v>
      </c>
      <c r="EU24" s="78">
        <f>(HLOOKUP(EU$6,BECO_Datos!$D$3:$HN$85,BECO_Datos!$A23,FALSE)+IFERROR(HLOOKUP(EU$6,BECO_Datos!$HP$3:$LT$85,BECO_Datos!$A23,FALSE),0))*EU$2</f>
        <v>0</v>
      </c>
      <c r="EV24" s="78">
        <f>(HLOOKUP(EV$6,BECO_Datos!$D$3:$HN$85,BECO_Datos!$A23,FALSE)+IFERROR(HLOOKUP(EV$6,BECO_Datos!$HP$3:$LT$85,BECO_Datos!$A23,FALSE),0))*EV$2</f>
        <v>0</v>
      </c>
      <c r="EW24" s="78">
        <f>(HLOOKUP(EW$6,BECO_Datos!$D$3:$HN$85,BECO_Datos!$A23,FALSE)+IFERROR(HLOOKUP(EW$6,BECO_Datos!$HP$3:$LT$85,BECO_Datos!$A23,FALSE),0))*EW$2</f>
        <v>0</v>
      </c>
      <c r="EX24" s="78">
        <f>(HLOOKUP(EX$6,BECO_Datos!$D$3:$HN$85,BECO_Datos!$A23,FALSE)+IFERROR(HLOOKUP(EX$6,BECO_Datos!$HP$3:$LT$85,BECO_Datos!$A23,FALSE),0))*EX$2</f>
        <v>0</v>
      </c>
      <c r="EY24" s="78">
        <f>(HLOOKUP(EY$6,BECO_Datos!$D$3:$HN$85,BECO_Datos!$A23,FALSE)+IFERROR(HLOOKUP(EY$6,BECO_Datos!$HP$3:$LT$85,BECO_Datos!$A23,FALSE),0))*EY$2</f>
        <v>0</v>
      </c>
      <c r="FA24" s="78" t="e">
        <f>(HLOOKUP(FA$6,BECO_Datos!$D$3:$HN$85,BECO_Datos!$A23,FALSE)+IFERROR(HLOOKUP(FA$6,BECO_Datos!$HP$3:$LT$85,BECO_Datos!$A23,FALSE),0))*FA$2</f>
        <v>#N/A</v>
      </c>
      <c r="FB24" s="78" t="e">
        <f>(HLOOKUP(FB$6,BECO_Datos!$D$3:$HN$85,BECO_Datos!$A23,FALSE)+IFERROR(HLOOKUP(FB$6,BECO_Datos!$HP$3:$LT$85,BECO_Datos!$A23,FALSE),0))*FB$2</f>
        <v>#N/A</v>
      </c>
      <c r="FC24" s="78" t="e">
        <f>(HLOOKUP(FC$6,BECO_Datos!$D$3:$HN$85,BECO_Datos!$A23,FALSE)+IFERROR(HLOOKUP(FC$6,BECO_Datos!$HP$3:$LT$85,BECO_Datos!$A23,FALSE),0))*FC$2</f>
        <v>#N/A</v>
      </c>
      <c r="FD24" s="78" t="e">
        <f>(HLOOKUP(FD$6,BECO_Datos!$D$3:$HN$85,BECO_Datos!$A23,FALSE)+IFERROR(HLOOKUP(FD$6,BECO_Datos!$HP$3:$LT$85,BECO_Datos!$A23,FALSE),0))*FD$2</f>
        <v>#N/A</v>
      </c>
      <c r="FE24" s="78" t="e">
        <f>(HLOOKUP(FE$6,BECO_Datos!$D$3:$HN$85,BECO_Datos!$A23,FALSE)+IFERROR(HLOOKUP(FE$6,BECO_Datos!$HP$3:$LT$85,BECO_Datos!$A23,FALSE),0))*FE$2</f>
        <v>#N/A</v>
      </c>
      <c r="FF24" s="78" t="e">
        <f>(HLOOKUP(FF$6,BECO_Datos!$D$3:$HN$85,BECO_Datos!$A23,FALSE)+IFERROR(HLOOKUP(FF$6,BECO_Datos!$HP$3:$LT$85,BECO_Datos!$A23,FALSE),0))*FF$2</f>
        <v>#N/A</v>
      </c>
      <c r="FG24" s="78">
        <f>(HLOOKUP(FG$6,BECO_Datos!$D$3:$HN$85,BECO_Datos!$A23,FALSE)+IFERROR(HLOOKUP(FG$6,BECO_Datos!$HP$3:$LT$85,BECO_Datos!$A23,FALSE),0))*FG$2</f>
        <v>0</v>
      </c>
      <c r="FH24" s="78">
        <f>(HLOOKUP(FH$6,BECO_Datos!$D$3:$HN$85,BECO_Datos!$A23,FALSE)+IFERROR(HLOOKUP(FH$6,BECO_Datos!$HP$3:$LT$85,BECO_Datos!$A23,FALSE),0))*FH$2</f>
        <v>0</v>
      </c>
      <c r="FI24" s="78">
        <f>(HLOOKUP(FI$6,BECO_Datos!$D$3:$HN$85,BECO_Datos!$A23,FALSE)+IFERROR(HLOOKUP(FI$6,BECO_Datos!$HP$3:$LT$85,BECO_Datos!$A23,FALSE),0))*FI$2</f>
        <v>0</v>
      </c>
      <c r="FJ24" s="78">
        <f>(HLOOKUP(FJ$6,BECO_Datos!$D$3:$HN$85,BECO_Datos!$A23,FALSE)+IFERROR(HLOOKUP(FJ$6,BECO_Datos!$HP$3:$LT$85,BECO_Datos!$A23,FALSE),0))*FJ$2</f>
        <v>0</v>
      </c>
      <c r="FK24" s="78">
        <f>(HLOOKUP(FK$6,BECO_Datos!$D$3:$HN$85,BECO_Datos!$A23,FALSE)+IFERROR(HLOOKUP(FK$6,BECO_Datos!$HP$3:$LT$85,BECO_Datos!$A23,FALSE),0))*FK$2</f>
        <v>0</v>
      </c>
      <c r="FL24" s="78">
        <f>(HLOOKUP(FL$6,BECO_Datos!$D$3:$HN$85,BECO_Datos!$A23,FALSE)+IFERROR(HLOOKUP(FL$6,BECO_Datos!$HP$3:$LT$85,BECO_Datos!$A23,FALSE),0))*FL$2</f>
        <v>0</v>
      </c>
      <c r="FM24" s="78">
        <f>(HLOOKUP(FM$6,BECO_Datos!$D$3:$HN$85,BECO_Datos!$A23,FALSE)+IFERROR(HLOOKUP(FM$6,BECO_Datos!$HP$3:$LT$85,BECO_Datos!$A23,FALSE),0))*FM$2</f>
        <v>0</v>
      </c>
      <c r="FN24" s="78">
        <f>(HLOOKUP(FN$6,BECO_Datos!$D$3:$HN$85,BECO_Datos!$A23,FALSE)+IFERROR(HLOOKUP(FN$6,BECO_Datos!$HP$3:$LT$85,BECO_Datos!$A23,FALSE),0))*FN$2</f>
        <v>0</v>
      </c>
      <c r="FO24" s="78">
        <f>(HLOOKUP(FO$6,BECO_Datos!$D$3:$HN$85,BECO_Datos!$A23,FALSE)+IFERROR(HLOOKUP(FO$6,BECO_Datos!$HP$3:$LT$85,BECO_Datos!$A23,FALSE),0))*FO$2</f>
        <v>0</v>
      </c>
      <c r="FP24" s="78">
        <f>(HLOOKUP(FP$6,BECO_Datos!$D$3:$HN$85,BECO_Datos!$A23,FALSE)+IFERROR(HLOOKUP(FP$6,BECO_Datos!$HP$3:$LT$85,BECO_Datos!$A23,FALSE),0))*FP$2</f>
        <v>0</v>
      </c>
      <c r="FR24" s="78" t="e">
        <f>(HLOOKUP(FR$6,BECO_Datos!$D$3:$HN$85,BECO_Datos!$A23,FALSE)+IFERROR(HLOOKUP(FR$6,BECO_Datos!$HP$3:$LT$85,BECO_Datos!$A23,FALSE),0))*FR$2</f>
        <v>#N/A</v>
      </c>
      <c r="FS24" s="78" t="e">
        <f>(HLOOKUP(FS$6,BECO_Datos!$D$3:$HN$85,BECO_Datos!$A23,FALSE)+IFERROR(HLOOKUP(FS$6,BECO_Datos!$HP$3:$LT$85,BECO_Datos!$A23,FALSE),0))*FS$2</f>
        <v>#N/A</v>
      </c>
      <c r="FT24" s="78" t="e">
        <f>(HLOOKUP(FT$6,BECO_Datos!$D$3:$HN$85,BECO_Datos!$A23,FALSE)+IFERROR(HLOOKUP(FT$6,BECO_Datos!$HP$3:$LT$85,BECO_Datos!$A23,FALSE),0))*FT$2</f>
        <v>#N/A</v>
      </c>
      <c r="FU24" s="78" t="e">
        <f>(HLOOKUP(FU$6,BECO_Datos!$D$3:$HN$85,BECO_Datos!$A23,FALSE)+IFERROR(HLOOKUP(FU$6,BECO_Datos!$HP$3:$LT$85,BECO_Datos!$A23,FALSE),0))*FU$2</f>
        <v>#N/A</v>
      </c>
      <c r="FV24" s="78" t="e">
        <f>(HLOOKUP(FV$6,BECO_Datos!$D$3:$HN$85,BECO_Datos!$A23,FALSE)+IFERROR(HLOOKUP(FV$6,BECO_Datos!$HP$3:$LT$85,BECO_Datos!$A23,FALSE),0))*FV$2</f>
        <v>#N/A</v>
      </c>
      <c r="FW24" s="78" t="e">
        <f>(HLOOKUP(FW$6,BECO_Datos!$D$3:$HN$85,BECO_Datos!$A23,FALSE)+IFERROR(HLOOKUP(FW$6,BECO_Datos!$HP$3:$LT$85,BECO_Datos!$A23,FALSE),0))*FW$2</f>
        <v>#N/A</v>
      </c>
      <c r="FX24" s="78">
        <f>(HLOOKUP(FX$6,BECO_Datos!$D$3:$HN$85,BECO_Datos!$A23,FALSE)+IFERROR(HLOOKUP(FX$6,BECO_Datos!$HP$3:$LT$85,BECO_Datos!$A23,FALSE),0))*FX$2</f>
        <v>0</v>
      </c>
      <c r="FY24" s="78">
        <f>(HLOOKUP(FY$6,BECO_Datos!$D$3:$HN$85,BECO_Datos!$A23,FALSE)+IFERROR(HLOOKUP(FY$6,BECO_Datos!$HP$3:$LT$85,BECO_Datos!$A23,FALSE),0))*FY$2</f>
        <v>0</v>
      </c>
      <c r="FZ24" s="78">
        <f>(HLOOKUP(FZ$6,BECO_Datos!$D$3:$HN$85,BECO_Datos!$A23,FALSE)+IFERROR(HLOOKUP(FZ$6,BECO_Datos!$HP$3:$LT$85,BECO_Datos!$A23,FALSE),0))*FZ$2</f>
        <v>0</v>
      </c>
      <c r="GA24" s="78">
        <f>(HLOOKUP(GA$6,BECO_Datos!$D$3:$HN$85,BECO_Datos!$A23,FALSE)+IFERROR(HLOOKUP(GA$6,BECO_Datos!$HP$3:$LT$85,BECO_Datos!$A23,FALSE),0))*GA$2</f>
        <v>0</v>
      </c>
      <c r="GB24" s="78">
        <f>(HLOOKUP(GB$6,BECO_Datos!$D$3:$HN$85,BECO_Datos!$A23,FALSE)+IFERROR(HLOOKUP(GB$6,BECO_Datos!$HP$3:$LT$85,BECO_Datos!$A23,FALSE),0))*GB$2</f>
        <v>0</v>
      </c>
      <c r="GC24" s="78">
        <f>(HLOOKUP(GC$6,BECO_Datos!$D$3:$HN$85,BECO_Datos!$A23,FALSE)+IFERROR(HLOOKUP(GC$6,BECO_Datos!$HP$3:$LT$85,BECO_Datos!$A23,FALSE),0))*GC$2</f>
        <v>0</v>
      </c>
      <c r="GD24" s="78">
        <f>(HLOOKUP(GD$6,BECO_Datos!$D$3:$HN$85,BECO_Datos!$A23,FALSE)+IFERROR(HLOOKUP(GD$6,BECO_Datos!$HP$3:$LT$85,BECO_Datos!$A23,FALSE),0))*GD$2</f>
        <v>0</v>
      </c>
      <c r="GE24" s="78">
        <f>(HLOOKUP(GE$6,BECO_Datos!$D$3:$HN$85,BECO_Datos!$A23,FALSE)+IFERROR(HLOOKUP(GE$6,BECO_Datos!$HP$3:$LT$85,BECO_Datos!$A23,FALSE),0))*GE$2</f>
        <v>0</v>
      </c>
      <c r="GF24" s="78">
        <f>(HLOOKUP(GF$6,BECO_Datos!$D$3:$HN$85,BECO_Datos!$A23,FALSE)+IFERROR(HLOOKUP(GF$6,BECO_Datos!$HP$3:$LT$85,BECO_Datos!$A23,FALSE),0))*GF$2</f>
        <v>0</v>
      </c>
      <c r="GG24" s="78">
        <f>(HLOOKUP(GG$6,BECO_Datos!$D$3:$HN$85,BECO_Datos!$A23,FALSE)+IFERROR(HLOOKUP(GG$6,BECO_Datos!$HP$3:$LT$85,BECO_Datos!$A23,FALSE),0))*GG$2</f>
        <v>0</v>
      </c>
      <c r="GI24" s="78" t="e">
        <f>(HLOOKUP(GI$6,BECO_Datos!$D$3:$HN$85,BECO_Datos!$A23,FALSE)+IFERROR(HLOOKUP(GI$6,BECO_Datos!$HP$3:$LT$85,BECO_Datos!$A23,FALSE),0))*GI$2</f>
        <v>#N/A</v>
      </c>
      <c r="GJ24" s="78" t="e">
        <f>(HLOOKUP(GJ$6,BECO_Datos!$D$3:$HN$85,BECO_Datos!$A23,FALSE)+IFERROR(HLOOKUP(GJ$6,BECO_Datos!$HP$3:$LT$85,BECO_Datos!$A23,FALSE),0))*GJ$2</f>
        <v>#N/A</v>
      </c>
      <c r="GK24" s="78" t="e">
        <f>(HLOOKUP(GK$6,BECO_Datos!$D$3:$HN$85,BECO_Datos!$A23,FALSE)+IFERROR(HLOOKUP(GK$6,BECO_Datos!$HP$3:$LT$85,BECO_Datos!$A23,FALSE),0))*GK$2</f>
        <v>#N/A</v>
      </c>
      <c r="GL24" s="78" t="e">
        <f>(HLOOKUP(GL$6,BECO_Datos!$D$3:$HN$85,BECO_Datos!$A23,FALSE)+IFERROR(HLOOKUP(GL$6,BECO_Datos!$HP$3:$LT$85,BECO_Datos!$A23,FALSE),0))*GL$2</f>
        <v>#N/A</v>
      </c>
      <c r="GM24" s="78" t="e">
        <f>(HLOOKUP(GM$6,BECO_Datos!$D$3:$HN$85,BECO_Datos!$A23,FALSE)+IFERROR(HLOOKUP(GM$6,BECO_Datos!$HP$3:$LT$85,BECO_Datos!$A23,FALSE),0))*GM$2</f>
        <v>#N/A</v>
      </c>
      <c r="GN24" s="78" t="e">
        <f>(HLOOKUP(GN$6,BECO_Datos!$D$3:$HN$85,BECO_Datos!$A23,FALSE)+IFERROR(HLOOKUP(GN$6,BECO_Datos!$HP$3:$LT$85,BECO_Datos!$A23,FALSE),0))*GN$2</f>
        <v>#N/A</v>
      </c>
      <c r="GO24" s="78">
        <f>(HLOOKUP(GO$6,BECO_Datos!$D$3:$HN$85,BECO_Datos!$A23,FALSE)+IFERROR(HLOOKUP(GO$6,BECO_Datos!$HP$3:$LT$85,BECO_Datos!$A23,FALSE),0))*GO$2</f>
        <v>2.0235080180567501E-2</v>
      </c>
      <c r="GP24" s="78">
        <f>(HLOOKUP(GP$6,BECO_Datos!$D$3:$HN$85,BECO_Datos!$A23,FALSE)+IFERROR(HLOOKUP(GP$6,BECO_Datos!$HP$3:$LT$85,BECO_Datos!$A23,FALSE),0))*GP$2</f>
        <v>1.1478449985669249E-2</v>
      </c>
      <c r="GQ24" s="78">
        <f>(HLOOKUP(GQ$6,BECO_Datos!$D$3:$HN$85,BECO_Datos!$A23,FALSE)+IFERROR(HLOOKUP(GQ$6,BECO_Datos!$HP$3:$LT$85,BECO_Datos!$A23,FALSE),0))*GQ$2</f>
        <v>8.7632937087990838E-3</v>
      </c>
      <c r="GR24" s="78">
        <f>(HLOOKUP(GR$6,BECO_Datos!$D$3:$HN$85,BECO_Datos!$A23,FALSE)+IFERROR(HLOOKUP(GR$6,BECO_Datos!$HP$3:$LT$85,BECO_Datos!$A23,FALSE),0))*GR$2</f>
        <v>1.8560051375752364E-2</v>
      </c>
      <c r="GS24" s="78">
        <f>(HLOOKUP(GS$6,BECO_Datos!$D$3:$HN$85,BECO_Datos!$A23,FALSE)+IFERROR(HLOOKUP(GS$6,BECO_Datos!$HP$3:$LT$85,BECO_Datos!$A23,FALSE),0))*GS$2</f>
        <v>1.4783404055603326E-2</v>
      </c>
      <c r="GT24" s="78">
        <f>(HLOOKUP(GT$6,BECO_Datos!$D$3:$HN$85,BECO_Datos!$A23,FALSE)+IFERROR(HLOOKUP(GT$6,BECO_Datos!$HP$3:$LT$85,BECO_Datos!$A23,FALSE),0))*GT$2</f>
        <v>7.8277085124677567E-5</v>
      </c>
      <c r="GU24" s="78">
        <f>(HLOOKUP(GU$6,BECO_Datos!$D$3:$HN$85,BECO_Datos!$A23,FALSE)+IFERROR(HLOOKUP(GU$6,BECO_Datos!$HP$3:$LT$85,BECO_Datos!$A23,FALSE),0))*GU$2</f>
        <v>1.9347234164517055E-4</v>
      </c>
      <c r="GV24" s="78">
        <f>(HLOOKUP(GV$6,BECO_Datos!$D$3:$HN$85,BECO_Datos!$A23,FALSE)+IFERROR(HLOOKUP(GV$6,BECO_Datos!$HP$3:$LT$85,BECO_Datos!$A23,FALSE),0))*GV$2</f>
        <v>3.3437109486959018E-4</v>
      </c>
      <c r="GW24" s="78">
        <f>(HLOOKUP(GW$6,BECO_Datos!$D$3:$HN$85,BECO_Datos!$A23,FALSE)+IFERROR(HLOOKUP(GW$6,BECO_Datos!$HP$3:$LT$85,BECO_Datos!$A23,FALSE),0))*GW$2</f>
        <v>4.996915305245056E-3</v>
      </c>
      <c r="GX24" s="78">
        <f>(HLOOKUP(GX$6,BECO_Datos!$D$3:$HN$85,BECO_Datos!$A23,FALSE)+IFERROR(HLOOKUP(GX$6,BECO_Datos!$HP$3:$LT$85,BECO_Datos!$A23,FALSE),0))*GX$2</f>
        <v>0</v>
      </c>
      <c r="GZ24" s="78" t="e">
        <f>(HLOOKUP(GZ$6,BECO_Datos!$D$3:$HN$85,BECO_Datos!$A23,FALSE)+IFERROR(HLOOKUP(GZ$6,BECO_Datos!$HP$3:$LT$85,BECO_Datos!$A23,FALSE),0))*GZ$2</f>
        <v>#N/A</v>
      </c>
      <c r="HA24" s="78" t="e">
        <f>(HLOOKUP(HA$6,BECO_Datos!$D$3:$HN$85,BECO_Datos!$A23,FALSE)+IFERROR(HLOOKUP(HA$6,BECO_Datos!$HP$3:$LT$85,BECO_Datos!$A23,FALSE),0))*HA$2</f>
        <v>#N/A</v>
      </c>
      <c r="HB24" s="78" t="e">
        <f>(HLOOKUP(HB$6,BECO_Datos!$D$3:$HN$85,BECO_Datos!$A23,FALSE)+IFERROR(HLOOKUP(HB$6,BECO_Datos!$HP$3:$LT$85,BECO_Datos!$A23,FALSE),0))*HB$2</f>
        <v>#N/A</v>
      </c>
      <c r="HC24" s="78" t="e">
        <f>(HLOOKUP(HC$6,BECO_Datos!$D$3:$HN$85,BECO_Datos!$A23,FALSE)+IFERROR(HLOOKUP(HC$6,BECO_Datos!$HP$3:$LT$85,BECO_Datos!$A23,FALSE),0))*HC$2</f>
        <v>#N/A</v>
      </c>
      <c r="HD24" s="78" t="e">
        <f>(HLOOKUP(HD$6,BECO_Datos!$D$3:$HN$85,BECO_Datos!$A23,FALSE)+IFERROR(HLOOKUP(HD$6,BECO_Datos!$HP$3:$LT$85,BECO_Datos!$A23,FALSE),0))*HD$2</f>
        <v>#N/A</v>
      </c>
      <c r="HE24" s="78" t="e">
        <f>(HLOOKUP(HE$6,BECO_Datos!$D$3:$HN$85,BECO_Datos!$A23,FALSE)+IFERROR(HLOOKUP(HE$6,BECO_Datos!$HP$3:$LT$85,BECO_Datos!$A23,FALSE),0))*HE$2</f>
        <v>#N/A</v>
      </c>
      <c r="HF24" s="78">
        <f>(HLOOKUP(HF$6,BECO_Datos!$D$3:$HN$85,BECO_Datos!$A23,FALSE)+IFERROR(HLOOKUP(HF$6,BECO_Datos!$HP$3:$LT$85,BECO_Datos!$A23,FALSE),0))*HF$2</f>
        <v>467.02996526944798</v>
      </c>
      <c r="HG24" s="78">
        <f>(HLOOKUP(HG$6,BECO_Datos!$D$3:$HN$85,BECO_Datos!$A23,FALSE)+IFERROR(HLOOKUP(HG$6,BECO_Datos!$HP$3:$LT$85,BECO_Datos!$A23,FALSE),0))*HG$2</f>
        <v>592.67298876095526</v>
      </c>
      <c r="HH24" s="78">
        <f>(HLOOKUP(HH$6,BECO_Datos!$D$3:$HN$85,BECO_Datos!$A23,FALSE)+IFERROR(HLOOKUP(HH$6,BECO_Datos!$HP$3:$LT$85,BECO_Datos!$A23,FALSE),0))*HH$2</f>
        <v>1447.1029600787035</v>
      </c>
      <c r="HI24" s="78">
        <f>(HLOOKUP(HI$6,BECO_Datos!$D$3:$HN$85,BECO_Datos!$A23,FALSE)+IFERROR(HLOOKUP(HI$6,BECO_Datos!$HP$3:$LT$85,BECO_Datos!$A23,FALSE),0))*HI$2</f>
        <v>1697.9082122444554</v>
      </c>
      <c r="HJ24" s="78">
        <f>(HLOOKUP(HJ$6,BECO_Datos!$D$3:$HN$85,BECO_Datos!$A23,FALSE)+IFERROR(HLOOKUP(HJ$6,BECO_Datos!$HP$3:$LT$85,BECO_Datos!$A23,FALSE),0))*HJ$2</f>
        <v>2622.0675070735033</v>
      </c>
      <c r="HK24" s="78">
        <f>(HLOOKUP(HK$6,BECO_Datos!$D$3:$HN$85,BECO_Datos!$A23,FALSE)+IFERROR(HLOOKUP(HK$6,BECO_Datos!$HP$3:$LT$85,BECO_Datos!$A23,FALSE),0))*HK$2</f>
        <v>2718.2148003164702</v>
      </c>
      <c r="HL24" s="78">
        <f>(HLOOKUP(HL$6,BECO_Datos!$D$3:$HN$85,BECO_Datos!$A23,FALSE)+IFERROR(HLOOKUP(HL$6,BECO_Datos!$HP$3:$LT$85,BECO_Datos!$A23,FALSE),0))*HL$2</f>
        <v>2940.6497444157771</v>
      </c>
      <c r="HM24" s="78">
        <f>(HLOOKUP(HM$6,BECO_Datos!$D$3:$HN$85,BECO_Datos!$A23,FALSE)+IFERROR(HLOOKUP(HM$6,BECO_Datos!$HP$3:$LT$85,BECO_Datos!$A23,FALSE),0))*HM$2</f>
        <v>3525.7515031297708</v>
      </c>
      <c r="HN24" s="78">
        <f>(HLOOKUP(HN$6,BECO_Datos!$D$3:$HN$85,BECO_Datos!$A23,FALSE)+IFERROR(HLOOKUP(HN$6,BECO_Datos!$HP$3:$LT$85,BECO_Datos!$A23,FALSE),0))*HN$2</f>
        <v>3686.139718315646</v>
      </c>
      <c r="HO24" s="78">
        <f>(HLOOKUP(HO$6,BECO_Datos!$D$3:$HN$85,BECO_Datos!$A23,FALSE)+IFERROR(HLOOKUP(HO$6,BECO_Datos!$HP$3:$LT$85,BECO_Datos!$A23,FALSE),0))*HO$2</f>
        <v>2110.3991559180204</v>
      </c>
      <c r="HQ24" s="78" t="e">
        <f>(HLOOKUP(HQ$6,BECO_Datos!$D$3:$HN$85,BECO_Datos!$A23,FALSE)+IFERROR(HLOOKUP(HQ$6,BECO_Datos!$HP$3:$LT$85,BECO_Datos!$A23,FALSE),0))*HQ$2</f>
        <v>#N/A</v>
      </c>
      <c r="HR24" s="78" t="e">
        <f>(HLOOKUP(HR$6,BECO_Datos!$D$3:$HN$85,BECO_Datos!$A23,FALSE)+IFERROR(HLOOKUP(HR$6,BECO_Datos!$HP$3:$LT$85,BECO_Datos!$A23,FALSE),0))*HR$2</f>
        <v>#N/A</v>
      </c>
      <c r="HS24" s="78" t="e">
        <f>(HLOOKUP(HS$6,BECO_Datos!$D$3:$HN$85,BECO_Datos!$A23,FALSE)+IFERROR(HLOOKUP(HS$6,BECO_Datos!$HP$3:$LT$85,BECO_Datos!$A23,FALSE),0))*HS$2</f>
        <v>#N/A</v>
      </c>
      <c r="HT24" s="78" t="e">
        <f>(HLOOKUP(HT$6,BECO_Datos!$D$3:$HN$85,BECO_Datos!$A23,FALSE)+IFERROR(HLOOKUP(HT$6,BECO_Datos!$HP$3:$LT$85,BECO_Datos!$A23,FALSE),0))*HT$2</f>
        <v>#N/A</v>
      </c>
      <c r="HU24" s="78" t="e">
        <f>(HLOOKUP(HU$6,BECO_Datos!$D$3:$HN$85,BECO_Datos!$A23,FALSE)+IFERROR(HLOOKUP(HU$6,BECO_Datos!$HP$3:$LT$85,BECO_Datos!$A23,FALSE),0))*HU$2</f>
        <v>#N/A</v>
      </c>
      <c r="HV24" s="78" t="e">
        <f>(HLOOKUP(HV$6,BECO_Datos!$D$3:$HN$85,BECO_Datos!$A23,FALSE)+IFERROR(HLOOKUP(HV$6,BECO_Datos!$HP$3:$LT$85,BECO_Datos!$A23,FALSE),0))*HV$2</f>
        <v>#N/A</v>
      </c>
      <c r="HW24" s="78">
        <f>(HLOOKUP(HW$6,BECO_Datos!$D$3:$HN$85,BECO_Datos!$A23,FALSE)+IFERROR(HLOOKUP(HW$6,BECO_Datos!$HP$3:$LT$85,BECO_Datos!$A23,FALSE),0))*HW$2</f>
        <v>0</v>
      </c>
      <c r="HX24" s="78">
        <f>(HLOOKUP(HX$6,BECO_Datos!$D$3:$HN$85,BECO_Datos!$A23,FALSE)+IFERROR(HLOOKUP(HX$6,BECO_Datos!$HP$3:$LT$85,BECO_Datos!$A23,FALSE),0))*HX$2</f>
        <v>0</v>
      </c>
      <c r="HY24" s="78">
        <f>(HLOOKUP(HY$6,BECO_Datos!$D$3:$HN$85,BECO_Datos!$A23,FALSE)+IFERROR(HLOOKUP(HY$6,BECO_Datos!$HP$3:$LT$85,BECO_Datos!$A23,FALSE),0))*HY$2</f>
        <v>0</v>
      </c>
      <c r="HZ24" s="78">
        <f>(HLOOKUP(HZ$6,BECO_Datos!$D$3:$HN$85,BECO_Datos!$A23,FALSE)+IFERROR(HLOOKUP(HZ$6,BECO_Datos!$HP$3:$LT$85,BECO_Datos!$A23,FALSE),0))*HZ$2</f>
        <v>0</v>
      </c>
      <c r="IA24" s="78">
        <f>(HLOOKUP(IA$6,BECO_Datos!$D$3:$HN$85,BECO_Datos!$A23,FALSE)+IFERROR(HLOOKUP(IA$6,BECO_Datos!$HP$3:$LT$85,BECO_Datos!$A23,FALSE),0))*IA$2</f>
        <v>0</v>
      </c>
      <c r="IB24" s="78">
        <f>(HLOOKUP(IB$6,BECO_Datos!$D$3:$HN$85,BECO_Datos!$A23,FALSE)+IFERROR(HLOOKUP(IB$6,BECO_Datos!$HP$3:$LT$85,BECO_Datos!$A23,FALSE),0))*IB$2</f>
        <v>0</v>
      </c>
      <c r="IC24" s="78">
        <f>(HLOOKUP(IC$6,BECO_Datos!$D$3:$HN$85,BECO_Datos!$A23,FALSE)+IFERROR(HLOOKUP(IC$6,BECO_Datos!$HP$3:$LT$85,BECO_Datos!$A23,FALSE),0))*IC$2</f>
        <v>0</v>
      </c>
      <c r="ID24" s="78">
        <f>(HLOOKUP(ID$6,BECO_Datos!$D$3:$HN$85,BECO_Datos!$A23,FALSE)+IFERROR(HLOOKUP(ID$6,BECO_Datos!$HP$3:$LT$85,BECO_Datos!$A23,FALSE),0))*ID$2</f>
        <v>0</v>
      </c>
      <c r="IE24" s="78">
        <f>(HLOOKUP(IE$6,BECO_Datos!$D$3:$HN$85,BECO_Datos!$A23,FALSE)+IFERROR(HLOOKUP(IE$6,BECO_Datos!$HP$3:$LT$85,BECO_Datos!$A23,FALSE),0))*IE$2</f>
        <v>0</v>
      </c>
      <c r="IF24" s="78">
        <f>(HLOOKUP(IF$6,BECO_Datos!$D$3:$HN$85,BECO_Datos!$A23,FALSE)+IFERROR(HLOOKUP(IF$6,BECO_Datos!$HP$3:$LT$85,BECO_Datos!$A23,FALSE),0))*IF$2</f>
        <v>0</v>
      </c>
      <c r="IH24" s="78" t="e">
        <f>(HLOOKUP(IH$6,BECO_Datos!$D$3:$HN$85,BECO_Datos!$A23,FALSE)+IFERROR(HLOOKUP(IH$6,BECO_Datos!$HP$3:$LT$85,BECO_Datos!$A23,FALSE),0))*IH$2</f>
        <v>#N/A</v>
      </c>
      <c r="II24" s="78" t="e">
        <f>(HLOOKUP(II$6,BECO_Datos!$D$3:$HN$85,BECO_Datos!$A23,FALSE)+IFERROR(HLOOKUP(II$6,BECO_Datos!$HP$3:$LT$85,BECO_Datos!$A23,FALSE),0))*II$2</f>
        <v>#N/A</v>
      </c>
      <c r="IJ24" s="78" t="e">
        <f>(HLOOKUP(IJ$6,BECO_Datos!$D$3:$HN$85,BECO_Datos!$A23,FALSE)+IFERROR(HLOOKUP(IJ$6,BECO_Datos!$HP$3:$LT$85,BECO_Datos!$A23,FALSE),0))*IJ$2</f>
        <v>#N/A</v>
      </c>
      <c r="IK24" s="78" t="e">
        <f>(HLOOKUP(IK$6,BECO_Datos!$D$3:$HN$85,BECO_Datos!$A23,FALSE)+IFERROR(HLOOKUP(IK$6,BECO_Datos!$HP$3:$LT$85,BECO_Datos!$A23,FALSE),0))*IK$2</f>
        <v>#N/A</v>
      </c>
      <c r="IL24" s="78" t="e">
        <f>(HLOOKUP(IL$6,BECO_Datos!$D$3:$HN$85,BECO_Datos!$A23,FALSE)+IFERROR(HLOOKUP(IL$6,BECO_Datos!$HP$3:$LT$85,BECO_Datos!$A23,FALSE),0))*IL$2</f>
        <v>#N/A</v>
      </c>
      <c r="IM24" s="78" t="e">
        <f>(HLOOKUP(IM$6,BECO_Datos!$D$3:$HN$85,BECO_Datos!$A23,FALSE)+IFERROR(HLOOKUP(IM$6,BECO_Datos!$HP$3:$LT$85,BECO_Datos!$A23,FALSE),0))*IM$2</f>
        <v>#N/A</v>
      </c>
      <c r="IN24" s="78">
        <f>(HLOOKUP(IN$6,BECO_Datos!$D$3:$HN$85,BECO_Datos!$A23,FALSE)+IFERROR(HLOOKUP(IN$6,BECO_Datos!$HP$3:$LT$85,BECO_Datos!$A23,FALSE),0))*IN$2</f>
        <v>2.4155421539122948</v>
      </c>
      <c r="IO24" s="78">
        <f>(HLOOKUP(IO$6,BECO_Datos!$D$3:$HN$85,BECO_Datos!$A23,FALSE)+IFERROR(HLOOKUP(IO$6,BECO_Datos!$HP$3:$LT$85,BECO_Datos!$A23,FALSE),0))*IO$2</f>
        <v>3.3997863379191684</v>
      </c>
      <c r="IP24" s="78">
        <f>(HLOOKUP(IP$6,BECO_Datos!$D$3:$HN$85,BECO_Datos!$A23,FALSE)+IFERROR(HLOOKUP(IP$6,BECO_Datos!$HP$3:$LT$85,BECO_Datos!$A23,FALSE),0))*IP$2</f>
        <v>2.2202790730868327</v>
      </c>
      <c r="IQ24" s="78">
        <f>(HLOOKUP(IQ$6,BECO_Datos!$D$3:$HN$85,BECO_Datos!$A23,FALSE)+IFERROR(HLOOKUP(IQ$6,BECO_Datos!$HP$3:$LT$85,BECO_Datos!$A23,FALSE),0))*IQ$2</f>
        <v>1.7853901685296583</v>
      </c>
      <c r="IR24" s="78">
        <f>(HLOOKUP(IR$6,BECO_Datos!$D$3:$HN$85,BECO_Datos!$A23,FALSE)+IFERROR(HLOOKUP(IR$6,BECO_Datos!$HP$3:$LT$85,BECO_Datos!$A23,FALSE),0))*IR$2</f>
        <v>0.83791664230437657</v>
      </c>
      <c r="IS24" s="78">
        <f>(HLOOKUP(IS$6,BECO_Datos!$D$3:$HN$85,BECO_Datos!$A23,FALSE)+IFERROR(HLOOKUP(IS$6,BECO_Datos!$HP$3:$LT$85,BECO_Datos!$A23,FALSE),0))*IS$2</f>
        <v>0.70666240756663579</v>
      </c>
      <c r="IT24" s="78">
        <f>(HLOOKUP(IT$6,BECO_Datos!$D$3:$HN$85,BECO_Datos!$A23,FALSE)+IFERROR(HLOOKUP(IT$6,BECO_Datos!$HP$3:$LT$85,BECO_Datos!$A23,FALSE),0))*IT$2</f>
        <v>0.5598914144453967</v>
      </c>
      <c r="IU24" s="78">
        <f>(HLOOKUP(IU$6,BECO_Datos!$D$3:$HN$85,BECO_Datos!$A23,FALSE)+IFERROR(HLOOKUP(IU$6,BECO_Datos!$HP$3:$LT$85,BECO_Datos!$A23,FALSE),0))*IU$2</f>
        <v>2.4508065967325852</v>
      </c>
      <c r="IV24" s="78">
        <f>(HLOOKUP(IV$6,BECO_Datos!$D$3:$HN$85,BECO_Datos!$A23,FALSE)+IFERROR(HLOOKUP(IV$6,BECO_Datos!$HP$3:$LT$85,BECO_Datos!$A23,FALSE),0))*IV$2</f>
        <v>4.0291088366294048</v>
      </c>
      <c r="IW24" s="78">
        <f>(HLOOKUP(IW$6,BECO_Datos!$D$3:$HN$85,BECO_Datos!$A23,FALSE)+IFERROR(HLOOKUP(IW$6,BECO_Datos!$HP$3:$LT$85,BECO_Datos!$A23,FALSE),0))*IW$2</f>
        <v>3.8859020610490083</v>
      </c>
      <c r="IY24" s="78" t="e">
        <f>(HLOOKUP(IY$6,BECO_Datos!$D$3:$HN$85,BECO_Datos!$A23,FALSE)+IFERROR(HLOOKUP(IY$6,BECO_Datos!$HP$3:$LT$85,BECO_Datos!$A23,FALSE),0))*IY$2</f>
        <v>#N/A</v>
      </c>
      <c r="IZ24" s="78" t="e">
        <f>(HLOOKUP(IZ$6,BECO_Datos!$D$3:$HN$85,BECO_Datos!$A23,FALSE)+IFERROR(HLOOKUP(IZ$6,BECO_Datos!$HP$3:$LT$85,BECO_Datos!$A23,FALSE),0))*IZ$2</f>
        <v>#N/A</v>
      </c>
      <c r="JA24" s="78" t="e">
        <f>(HLOOKUP(JA$6,BECO_Datos!$D$3:$HN$85,BECO_Datos!$A23,FALSE)+IFERROR(HLOOKUP(JA$6,BECO_Datos!$HP$3:$LT$85,BECO_Datos!$A23,FALSE),0))*JA$2</f>
        <v>#N/A</v>
      </c>
      <c r="JB24" s="78" t="e">
        <f>(HLOOKUP(JB$6,BECO_Datos!$D$3:$HN$85,BECO_Datos!$A23,FALSE)+IFERROR(HLOOKUP(JB$6,BECO_Datos!$HP$3:$LT$85,BECO_Datos!$A23,FALSE),0))*JB$2</f>
        <v>#N/A</v>
      </c>
      <c r="JC24" s="78" t="e">
        <f>(HLOOKUP(JC$6,BECO_Datos!$D$3:$HN$85,BECO_Datos!$A23,FALSE)+IFERROR(HLOOKUP(JC$6,BECO_Datos!$HP$3:$LT$85,BECO_Datos!$A23,FALSE),0))*JC$2</f>
        <v>#N/A</v>
      </c>
      <c r="JD24" s="78" t="e">
        <f>(HLOOKUP(JD$6,BECO_Datos!$D$3:$HN$85,BECO_Datos!$A23,FALSE)+IFERROR(HLOOKUP(JD$6,BECO_Datos!$HP$3:$LT$85,BECO_Datos!$A23,FALSE),0))*JD$2</f>
        <v>#N/A</v>
      </c>
      <c r="JE24" s="78">
        <f>(HLOOKUP(JE$6,BECO_Datos!$D$3:$HN$85,BECO_Datos!$A23,FALSE)+IFERROR(HLOOKUP(JE$6,BECO_Datos!$HP$3:$LT$85,BECO_Datos!$A23,FALSE),0))*JE$2</f>
        <v>5.4271698163407223</v>
      </c>
      <c r="JF24" s="78">
        <f>(HLOOKUP(JF$6,BECO_Datos!$D$3:$HN$85,BECO_Datos!$A23,FALSE)+IFERROR(HLOOKUP(JF$6,BECO_Datos!$HP$3:$LT$85,BECO_Datos!$A23,FALSE),0))*JF$2</f>
        <v>5.046315794141373</v>
      </c>
      <c r="JG24" s="78">
        <f>(HLOOKUP(JG$6,BECO_Datos!$D$3:$HN$85,BECO_Datos!$A23,FALSE)+IFERROR(HLOOKUP(JG$6,BECO_Datos!$HP$3:$LT$85,BECO_Datos!$A23,FALSE),0))*JG$2</f>
        <v>4.0099233077043781</v>
      </c>
      <c r="JH24" s="78">
        <f>(HLOOKUP(JH$6,BECO_Datos!$D$3:$HN$85,BECO_Datos!$A23,FALSE)+IFERROR(HLOOKUP(JH$6,BECO_Datos!$HP$3:$LT$85,BECO_Datos!$A23,FALSE),0))*JH$2</f>
        <v>3.3800794470192219</v>
      </c>
      <c r="JI24" s="78">
        <f>(HLOOKUP(JI$6,BECO_Datos!$D$3:$HN$85,BECO_Datos!$A23,FALSE)+IFERROR(HLOOKUP(JI$6,BECO_Datos!$HP$3:$LT$85,BECO_Datos!$A23,FALSE),0))*JI$2</f>
        <v>3.5705064581188966</v>
      </c>
      <c r="JJ24" s="78">
        <f>(HLOOKUP(JJ$6,BECO_Datos!$D$3:$HN$85,BECO_Datos!$A23,FALSE)+IFERROR(HLOOKUP(JJ$6,BECO_Datos!$HP$3:$LT$85,BECO_Datos!$A23,FALSE),0))*JJ$2</f>
        <v>7.0457994106879562</v>
      </c>
      <c r="JK24" s="78">
        <f>(HLOOKUP(JK$6,BECO_Datos!$D$3:$HN$85,BECO_Datos!$A23,FALSE)+IFERROR(HLOOKUP(JK$6,BECO_Datos!$HP$3:$LT$85,BECO_Datos!$A23,FALSE),0))*JK$2</f>
        <v>6.8741542417789345</v>
      </c>
      <c r="JL24" s="78">
        <f>(HLOOKUP(JL$6,BECO_Datos!$D$3:$HN$85,BECO_Datos!$A23,FALSE)+IFERROR(HLOOKUP(JL$6,BECO_Datos!$HP$3:$LT$85,BECO_Datos!$A23,FALSE),0))*JL$2</f>
        <v>7.1410129162377931</v>
      </c>
      <c r="JM24" s="78">
        <f>(HLOOKUP(JM$6,BECO_Datos!$D$3:$HN$85,BECO_Datos!$A23,FALSE)+IFERROR(HLOOKUP(JM$6,BECO_Datos!$HP$3:$LT$85,BECO_Datos!$A23,FALSE),0))*JM$2</f>
        <v>7.4742601856622235</v>
      </c>
      <c r="JN24" s="78">
        <f>(HLOOKUP(JN$6,BECO_Datos!$D$3:$HN$85,BECO_Datos!$A23,FALSE)+IFERROR(HLOOKUP(JN$6,BECO_Datos!$HP$3:$LT$85,BECO_Datos!$A23,FALSE),0))*JN$2</f>
        <v>6.5221251301638512</v>
      </c>
      <c r="JP24" s="78" t="e">
        <f>(HLOOKUP(JP$6,BECO_Datos!$D$3:$HN$85,BECO_Datos!$A23,FALSE)+IFERROR(HLOOKUP(JP$6,BECO_Datos!$HP$3:$LT$85,BECO_Datos!$A23,FALSE),0))*JP$2</f>
        <v>#N/A</v>
      </c>
      <c r="JQ24" s="78" t="e">
        <f>(HLOOKUP(JQ$6,BECO_Datos!$D$3:$HN$85,BECO_Datos!$A23,FALSE)+IFERROR(HLOOKUP(JQ$6,BECO_Datos!$HP$3:$LT$85,BECO_Datos!$A23,FALSE),0))*JQ$2</f>
        <v>#N/A</v>
      </c>
      <c r="JR24" s="78" t="e">
        <f>(HLOOKUP(JR$6,BECO_Datos!$D$3:$HN$85,BECO_Datos!$A23,FALSE)+IFERROR(HLOOKUP(JR$6,BECO_Datos!$HP$3:$LT$85,BECO_Datos!$A23,FALSE),0))*JR$2</f>
        <v>#N/A</v>
      </c>
      <c r="JS24" s="78" t="e">
        <f>(HLOOKUP(JS$6,BECO_Datos!$D$3:$HN$85,BECO_Datos!$A23,FALSE)+IFERROR(HLOOKUP(JS$6,BECO_Datos!$HP$3:$LT$85,BECO_Datos!$A23,FALSE),0))*JS$2</f>
        <v>#N/A</v>
      </c>
      <c r="JT24" s="78" t="e">
        <f>(HLOOKUP(JT$6,BECO_Datos!$D$3:$HN$85,BECO_Datos!$A23,FALSE)+IFERROR(HLOOKUP(JT$6,BECO_Datos!$HP$3:$LT$85,BECO_Datos!$A23,FALSE),0))*JT$2</f>
        <v>#N/A</v>
      </c>
      <c r="JU24" s="78" t="e">
        <f>(HLOOKUP(JU$6,BECO_Datos!$D$3:$HN$85,BECO_Datos!$A23,FALSE)+IFERROR(HLOOKUP(JU$6,BECO_Datos!$HP$3:$LT$85,BECO_Datos!$A23,FALSE),0))*JU$2</f>
        <v>#N/A</v>
      </c>
      <c r="JV24" s="78">
        <f>(HLOOKUP(JV$6,BECO_Datos!$D$3:$HN$85,BECO_Datos!$A23,FALSE)+IFERROR(HLOOKUP(JV$6,BECO_Datos!$HP$3:$LT$85,BECO_Datos!$A23,FALSE),0))*JV$2</f>
        <v>0.38402815691891345</v>
      </c>
      <c r="JW24" s="78">
        <f>(HLOOKUP(JW$6,BECO_Datos!$D$3:$HN$85,BECO_Datos!$A23,FALSE)+IFERROR(HLOOKUP(JW$6,BECO_Datos!$HP$3:$LT$85,BECO_Datos!$A23,FALSE),0))*JW$2</f>
        <v>0</v>
      </c>
      <c r="JX24" s="78">
        <f>(HLOOKUP(JX$6,BECO_Datos!$D$3:$HN$85,BECO_Datos!$A23,FALSE)+IFERROR(HLOOKUP(JX$6,BECO_Datos!$HP$3:$LT$85,BECO_Datos!$A23,FALSE),0))*JX$2</f>
        <v>0</v>
      </c>
      <c r="JY24" s="78">
        <f>(HLOOKUP(JY$6,BECO_Datos!$D$3:$HN$85,BECO_Datos!$A23,FALSE)+IFERROR(HLOOKUP(JY$6,BECO_Datos!$HP$3:$LT$85,BECO_Datos!$A23,FALSE),0))*JY$2</f>
        <v>27.150508040751795</v>
      </c>
      <c r="JZ24" s="78">
        <f>(HLOOKUP(JZ$6,BECO_Datos!$D$3:$HN$85,BECO_Datos!$A23,FALSE)+IFERROR(HLOOKUP(JZ$6,BECO_Datos!$HP$3:$LT$85,BECO_Datos!$A23,FALSE),0))*JZ$2</f>
        <v>29.854857420414483</v>
      </c>
      <c r="KA24" s="78">
        <f>(HLOOKUP(KA$6,BECO_Datos!$D$3:$HN$85,BECO_Datos!$A23,FALSE)+IFERROR(HLOOKUP(KA$6,BECO_Datos!$HP$3:$LT$85,BECO_Datos!$A23,FALSE),0))*KA$2</f>
        <v>16.597351916222888</v>
      </c>
      <c r="KB24" s="78">
        <f>(HLOOKUP(KB$6,BECO_Datos!$D$3:$HN$85,BECO_Datos!$A23,FALSE)+IFERROR(HLOOKUP(KB$6,BECO_Datos!$HP$3:$LT$85,BECO_Datos!$A23,FALSE),0))*KB$2</f>
        <v>0</v>
      </c>
      <c r="KC24" s="78">
        <f>(HLOOKUP(KC$6,BECO_Datos!$D$3:$HN$85,BECO_Datos!$A23,FALSE)+IFERROR(HLOOKUP(KC$6,BECO_Datos!$HP$3:$LT$85,BECO_Datos!$A23,FALSE),0))*KC$2</f>
        <v>0</v>
      </c>
      <c r="KD24" s="78">
        <f>(HLOOKUP(KD$6,BECO_Datos!$D$3:$HN$85,BECO_Datos!$A23,FALSE)+IFERROR(HLOOKUP(KD$6,BECO_Datos!$HP$3:$LT$85,BECO_Datos!$A23,FALSE),0))*KD$2</f>
        <v>0</v>
      </c>
      <c r="KE24" s="78">
        <f>(HLOOKUP(KE$6,BECO_Datos!$D$3:$HN$85,BECO_Datos!$A23,FALSE)+IFERROR(HLOOKUP(KE$6,BECO_Datos!$HP$3:$LT$85,BECO_Datos!$A23,FALSE),0))*KE$2</f>
        <v>1.1999306047718961</v>
      </c>
      <c r="KG24" s="78" t="e">
        <f>(HLOOKUP(KG$6,BECO_Datos!$D$3:$HN$85,BECO_Datos!$A23,FALSE)+IFERROR(HLOOKUP(KG$6,BECO_Datos!$HP$3:$LT$85,BECO_Datos!$A23,FALSE),0))*KG$2</f>
        <v>#N/A</v>
      </c>
      <c r="KH24" s="78" t="e">
        <f>(HLOOKUP(KH$6,BECO_Datos!$D$3:$HN$85,BECO_Datos!$A23,FALSE)+IFERROR(HLOOKUP(KH$6,BECO_Datos!$HP$3:$LT$85,BECO_Datos!$A23,FALSE),0))*KH$2</f>
        <v>#N/A</v>
      </c>
      <c r="KI24" s="78" t="e">
        <f>(HLOOKUP(KI$6,BECO_Datos!$D$3:$HN$85,BECO_Datos!$A23,FALSE)+IFERROR(HLOOKUP(KI$6,BECO_Datos!$HP$3:$LT$85,BECO_Datos!$A23,FALSE),0))*KI$2</f>
        <v>#N/A</v>
      </c>
      <c r="KJ24" s="78" t="e">
        <f>(HLOOKUP(KJ$6,BECO_Datos!$D$3:$HN$85,BECO_Datos!$A23,FALSE)+IFERROR(HLOOKUP(KJ$6,BECO_Datos!$HP$3:$LT$85,BECO_Datos!$A23,FALSE),0))*KJ$2</f>
        <v>#N/A</v>
      </c>
      <c r="KK24" s="78" t="e">
        <f>(HLOOKUP(KK$6,BECO_Datos!$D$3:$HN$85,BECO_Datos!$A23,FALSE)+IFERROR(HLOOKUP(KK$6,BECO_Datos!$HP$3:$LT$85,BECO_Datos!$A23,FALSE),0))*KK$2</f>
        <v>#N/A</v>
      </c>
      <c r="KL24" s="78" t="e">
        <f>(HLOOKUP(KL$6,BECO_Datos!$D$3:$HN$85,BECO_Datos!$A23,FALSE)+IFERROR(HLOOKUP(KL$6,BECO_Datos!$HP$3:$LT$85,BECO_Datos!$A23,FALSE),0))*KL$2</f>
        <v>#N/A</v>
      </c>
      <c r="KM24" s="78">
        <f>(HLOOKUP(KM$6,BECO_Datos!$D$3:$HN$85,BECO_Datos!$A23,FALSE)+IFERROR(HLOOKUP(KM$6,BECO_Datos!$HP$3:$LT$85,BECO_Datos!$A23,FALSE),0))*KM$2</f>
        <v>69.737171727368718</v>
      </c>
      <c r="KN24" s="78">
        <f>(HLOOKUP(KN$6,BECO_Datos!$D$3:$HN$85,BECO_Datos!$A23,FALSE)+IFERROR(HLOOKUP(KN$6,BECO_Datos!$HP$3:$LT$85,BECO_Datos!$A23,FALSE),0))*KN$2</f>
        <v>58.577225843574737</v>
      </c>
      <c r="KO24" s="78">
        <f>(HLOOKUP(KO$6,BECO_Datos!$D$3:$HN$85,BECO_Datos!$A23,FALSE)+IFERROR(HLOOKUP(KO$6,BECO_Datos!$HP$3:$LT$85,BECO_Datos!$A23,FALSE),0))*KO$2</f>
        <v>52.797296101984756</v>
      </c>
      <c r="KP24" s="78">
        <f>(HLOOKUP(KP$6,BECO_Datos!$D$3:$HN$85,BECO_Datos!$A23,FALSE)+IFERROR(HLOOKUP(KP$6,BECO_Datos!$HP$3:$LT$85,BECO_Datos!$A23,FALSE),0))*KP$2</f>
        <v>59.025504710366121</v>
      </c>
      <c r="KQ24" s="78">
        <f>(HLOOKUP(KQ$6,BECO_Datos!$D$3:$HN$85,BECO_Datos!$A23,FALSE)+IFERROR(HLOOKUP(KQ$6,BECO_Datos!$HP$3:$LT$85,BECO_Datos!$A23,FALSE),0))*KQ$2</f>
        <v>80.944243060760058</v>
      </c>
      <c r="KR24" s="78">
        <f>(HLOOKUP(KR$6,BECO_Datos!$D$3:$HN$85,BECO_Datos!$A23,FALSE)+IFERROR(HLOOKUP(KR$6,BECO_Datos!$HP$3:$LT$85,BECO_Datos!$A23,FALSE),0))*KR$2</f>
        <v>370.39938166511382</v>
      </c>
      <c r="KS24" s="78">
        <f>(HLOOKUP(KS$6,BECO_Datos!$D$3:$HN$85,BECO_Datos!$A23,FALSE)+IFERROR(HLOOKUP(KS$6,BECO_Datos!$HP$3:$LT$85,BECO_Datos!$A23,FALSE),0))*KS$2</f>
        <v>593.50041106681954</v>
      </c>
      <c r="KT24" s="78">
        <f>(HLOOKUP(KT$6,BECO_Datos!$D$3:$HN$85,BECO_Datos!$A23,FALSE)+IFERROR(HLOOKUP(KT$6,BECO_Datos!$HP$3:$LT$85,BECO_Datos!$A23,FALSE),0))*KT$2</f>
        <v>623.58638511898721</v>
      </c>
      <c r="KU24" s="78">
        <f>(HLOOKUP(KU$6,BECO_Datos!$D$3:$HN$85,BECO_Datos!$A23,FALSE)+IFERROR(HLOOKUP(KU$6,BECO_Datos!$HP$3:$LT$85,BECO_Datos!$A23,FALSE),0))*KU$2</f>
        <v>900.03576763484443</v>
      </c>
      <c r="KV24" s="78">
        <f>(HLOOKUP(KV$6,BECO_Datos!$D$3:$HN$85,BECO_Datos!$A23,FALSE)+IFERROR(HLOOKUP(KV$6,BECO_Datos!$HP$3:$LT$85,BECO_Datos!$A23,FALSE),0))*KV$2</f>
        <v>782.74308848527573</v>
      </c>
      <c r="KX24" s="78" t="e">
        <f>(HLOOKUP(KX$6,BECO_Datos!$D$3:$HN$85,BECO_Datos!$A23,FALSE)+IFERROR(HLOOKUP(KX$6,BECO_Datos!$HP$3:$LT$85,BECO_Datos!$A23,FALSE),0))*KX$2</f>
        <v>#N/A</v>
      </c>
      <c r="KY24" s="78" t="e">
        <f>(HLOOKUP(KY$6,BECO_Datos!$D$3:$HN$85,BECO_Datos!$A23,FALSE)+IFERROR(HLOOKUP(KY$6,BECO_Datos!$HP$3:$LT$85,BECO_Datos!$A23,FALSE),0))*KY$2</f>
        <v>#N/A</v>
      </c>
      <c r="KZ24" s="78" t="e">
        <f>(HLOOKUP(KZ$6,BECO_Datos!$D$3:$HN$85,BECO_Datos!$A23,FALSE)+IFERROR(HLOOKUP(KZ$6,BECO_Datos!$HP$3:$LT$85,BECO_Datos!$A23,FALSE),0))*KZ$2</f>
        <v>#N/A</v>
      </c>
      <c r="LA24" s="78" t="e">
        <f>(HLOOKUP(LA$6,BECO_Datos!$D$3:$HN$85,BECO_Datos!$A23,FALSE)+IFERROR(HLOOKUP(LA$6,BECO_Datos!$HP$3:$LT$85,BECO_Datos!$A23,FALSE),0))*LA$2</f>
        <v>#N/A</v>
      </c>
      <c r="LB24" s="78" t="e">
        <f>(HLOOKUP(LB$6,BECO_Datos!$D$3:$HN$85,BECO_Datos!$A23,FALSE)+IFERROR(HLOOKUP(LB$6,BECO_Datos!$HP$3:$LT$85,BECO_Datos!$A23,FALSE),0))*LB$2</f>
        <v>#N/A</v>
      </c>
      <c r="LC24" s="78" t="e">
        <f>(HLOOKUP(LC$6,BECO_Datos!$D$3:$HN$85,BECO_Datos!$A23,FALSE)+IFERROR(HLOOKUP(LC$6,BECO_Datos!$HP$3:$LT$85,BECO_Datos!$A23,FALSE),0))*LC$2</f>
        <v>#N/A</v>
      </c>
      <c r="LD24" s="78">
        <f>(HLOOKUP(LD$6,BECO_Datos!$D$3:$HN$85,BECO_Datos!$A23,FALSE)+IFERROR(HLOOKUP(LD$6,BECO_Datos!$HP$3:$LT$85,BECO_Datos!$A23,FALSE),0))*LD$2</f>
        <v>3.4504544871597576</v>
      </c>
      <c r="LE24" s="78">
        <f>(HLOOKUP(LE$6,BECO_Datos!$D$3:$HN$85,BECO_Datos!$A23,FALSE)+IFERROR(HLOOKUP(LE$6,BECO_Datos!$HP$3:$LT$85,BECO_Datos!$A23,FALSE),0))*LE$2</f>
        <v>4.7649133394110947</v>
      </c>
      <c r="LF24" s="78">
        <f>(HLOOKUP(LF$6,BECO_Datos!$D$3:$HN$85,BECO_Datos!$A23,FALSE)+IFERROR(HLOOKUP(LF$6,BECO_Datos!$HP$3:$LT$85,BECO_Datos!$A23,FALSE),0))*LF$2</f>
        <v>2.3477945698345355</v>
      </c>
      <c r="LG24" s="78">
        <f>(HLOOKUP(LG$6,BECO_Datos!$D$3:$HN$85,BECO_Datos!$A23,FALSE)+IFERROR(HLOOKUP(LG$6,BECO_Datos!$HP$3:$LT$85,BECO_Datos!$A23,FALSE),0))*LG$2</f>
        <v>2.2181493131741301</v>
      </c>
      <c r="LH24" s="78">
        <f>(HLOOKUP(LH$6,BECO_Datos!$D$3:$HN$85,BECO_Datos!$A23,FALSE)+IFERROR(HLOOKUP(LH$6,BECO_Datos!$HP$3:$LT$85,BECO_Datos!$A23,FALSE),0))*LH$2</f>
        <v>2.0127651175098586</v>
      </c>
      <c r="LI24" s="78">
        <f>(HLOOKUP(LI$6,BECO_Datos!$D$3:$HN$85,BECO_Datos!$A23,FALSE)+IFERROR(HLOOKUP(LI$6,BECO_Datos!$HP$3:$LT$85,BECO_Datos!$A23,FALSE),0))*LI$2</f>
        <v>25.38548658410393</v>
      </c>
      <c r="LJ24" s="78">
        <f>(HLOOKUP(LJ$6,BECO_Datos!$D$3:$HN$85,BECO_Datos!$A23,FALSE)+IFERROR(HLOOKUP(LJ$6,BECO_Datos!$HP$3:$LT$85,BECO_Datos!$A23,FALSE),0))*LJ$2</f>
        <v>27.720451675414782</v>
      </c>
      <c r="LK24" s="78">
        <f>(HLOOKUP(LK$6,BECO_Datos!$D$3:$HN$85,BECO_Datos!$A23,FALSE)+IFERROR(HLOOKUP(LK$6,BECO_Datos!$HP$3:$LT$85,BECO_Datos!$A23,FALSE),0))*LK$2</f>
        <v>0</v>
      </c>
      <c r="LL24" s="78">
        <f>(HLOOKUP(LL$6,BECO_Datos!$D$3:$HN$85,BECO_Datos!$A23,FALSE)+IFERROR(HLOOKUP(LL$6,BECO_Datos!$HP$3:$LT$85,BECO_Datos!$A23,FALSE),0))*LL$2</f>
        <v>43.911141033021202</v>
      </c>
      <c r="LM24" s="78">
        <f>(HLOOKUP(LM$6,BECO_Datos!$D$3:$HN$85,BECO_Datos!$A23,FALSE)+IFERROR(HLOOKUP(LM$6,BECO_Datos!$HP$3:$LT$85,BECO_Datos!$A23,FALSE),0))*LM$2</f>
        <v>78.169224869821662</v>
      </c>
    </row>
    <row r="25" spans="1:325" ht="15.75" x14ac:dyDescent="0.2">
      <c r="A25" s="160">
        <v>20</v>
      </c>
      <c r="B25" s="65" t="s">
        <v>119</v>
      </c>
      <c r="C25" s="13"/>
      <c r="D25" s="18" t="e">
        <f>(HLOOKUP(D$6,BECO_Datos!$D$3:$HN$85,BECO_Datos!$A24,FALSE)+IFERROR(HLOOKUP(D$6,BECO_Datos!$HP$3:$LT$85,BECO_Datos!$A24,FALSE),0))*D$2</f>
        <v>#N/A</v>
      </c>
      <c r="E25" s="18" t="e">
        <f>(HLOOKUP(E$6,BECO_Datos!$D$3:$HN$85,BECO_Datos!$A24,FALSE)+IFERROR(HLOOKUP(E$6,BECO_Datos!$HP$3:$LT$85,BECO_Datos!$A24,FALSE),0))*E$2</f>
        <v>#N/A</v>
      </c>
      <c r="F25" s="18" t="e">
        <f>(HLOOKUP(F$6,BECO_Datos!$D$3:$HN$85,BECO_Datos!$A24,FALSE)+IFERROR(HLOOKUP(F$6,BECO_Datos!$HP$3:$LT$85,BECO_Datos!$A24,FALSE),0))*F$2</f>
        <v>#N/A</v>
      </c>
      <c r="G25" s="18" t="e">
        <f>(HLOOKUP(G$6,BECO_Datos!$D$3:$HN$85,BECO_Datos!$A24,FALSE)+IFERROR(HLOOKUP(G$6,BECO_Datos!$HP$3:$LT$85,BECO_Datos!$A24,FALSE),0))*G$2</f>
        <v>#N/A</v>
      </c>
      <c r="H25" s="18" t="e">
        <f>(HLOOKUP(H$6,BECO_Datos!$D$3:$HN$85,BECO_Datos!$A24,FALSE)+IFERROR(HLOOKUP(H$6,BECO_Datos!$HP$3:$LT$85,BECO_Datos!$A24,FALSE),0))*H$2</f>
        <v>#N/A</v>
      </c>
      <c r="I25" s="18" t="e">
        <f>(HLOOKUP(I$6,BECO_Datos!$D$3:$HN$85,BECO_Datos!$A24,FALSE)+IFERROR(HLOOKUP(I$6,BECO_Datos!$HP$3:$LT$85,BECO_Datos!$A24,FALSE),0))*I$2</f>
        <v>#N/A</v>
      </c>
      <c r="J25" s="18">
        <f>(HLOOKUP(J$6,BECO_Datos!$D$3:$HN$85,BECO_Datos!$A24,FALSE)+IFERROR(HLOOKUP(J$6,BECO_Datos!$HP$3:$LT$85,BECO_Datos!$A24,FALSE),0))*J$2</f>
        <v>0</v>
      </c>
      <c r="K25" s="18">
        <f>(HLOOKUP(K$6,BECO_Datos!$D$3:$HN$85,BECO_Datos!$A24,FALSE)+IFERROR(HLOOKUP(K$6,BECO_Datos!$HP$3:$LT$85,BECO_Datos!$A24,FALSE),0))*K$2</f>
        <v>0</v>
      </c>
      <c r="L25" s="18">
        <f>(HLOOKUP(L$6,BECO_Datos!$D$3:$HN$85,BECO_Datos!$A24,FALSE)+IFERROR(HLOOKUP(L$6,BECO_Datos!$HP$3:$LT$85,BECO_Datos!$A24,FALSE),0))*L$2</f>
        <v>0</v>
      </c>
      <c r="M25" s="18">
        <f>(HLOOKUP(M$6,BECO_Datos!$D$3:$HN$85,BECO_Datos!$A24,FALSE)+IFERROR(HLOOKUP(M$6,BECO_Datos!$HP$3:$LT$85,BECO_Datos!$A24,FALSE),0))*M$2</f>
        <v>0</v>
      </c>
      <c r="N25" s="18">
        <f>(HLOOKUP(N$6,BECO_Datos!$D$3:$HN$85,BECO_Datos!$A24,FALSE)+IFERROR(HLOOKUP(N$6,BECO_Datos!$HP$3:$LT$85,BECO_Datos!$A24,FALSE),0))*N$2</f>
        <v>0</v>
      </c>
      <c r="O25" s="18">
        <f>(HLOOKUP(O$6,BECO_Datos!$D$3:$HN$85,BECO_Datos!$A24,FALSE)+IFERROR(HLOOKUP(O$6,BECO_Datos!$HP$3:$LT$85,BECO_Datos!$A24,FALSE),0))*O$2</f>
        <v>0</v>
      </c>
      <c r="P25" s="18">
        <f>(HLOOKUP(P$6,BECO_Datos!$D$3:$HN$85,BECO_Datos!$A24,FALSE)+IFERROR(HLOOKUP(P$6,BECO_Datos!$HP$3:$LT$85,BECO_Datos!$A24,FALSE),0))*P$2</f>
        <v>0</v>
      </c>
      <c r="Q25" s="18">
        <f>(HLOOKUP(Q$6,BECO_Datos!$D$3:$HN$85,BECO_Datos!$A24,FALSE)+IFERROR(HLOOKUP(Q$6,BECO_Datos!$HP$3:$LT$85,BECO_Datos!$A24,FALSE),0))*Q$2</f>
        <v>0</v>
      </c>
      <c r="R25" s="18">
        <f>(HLOOKUP(R$6,BECO_Datos!$D$3:$HN$85,BECO_Datos!$A24,FALSE)+IFERROR(HLOOKUP(R$6,BECO_Datos!$HP$3:$LT$85,BECO_Datos!$A24,FALSE),0))*R$2</f>
        <v>0</v>
      </c>
      <c r="S25" s="18">
        <f>(HLOOKUP(S$6,BECO_Datos!$D$3:$HN$85,BECO_Datos!$A24,FALSE)+IFERROR(HLOOKUP(S$6,BECO_Datos!$HP$3:$LT$85,BECO_Datos!$A24,FALSE),0))*S$2</f>
        <v>0</v>
      </c>
      <c r="U25" s="18" t="e">
        <f>(HLOOKUP(U$6,BECO_Datos!$D$3:$HN$85,BECO_Datos!$A24,FALSE)+IFERROR(HLOOKUP(U$6,BECO_Datos!$HP$3:$LT$85,BECO_Datos!$A24,FALSE),0))*U$2</f>
        <v>#N/A</v>
      </c>
      <c r="V25" s="18" t="e">
        <f>(HLOOKUP(V$6,BECO_Datos!$D$3:$HN$85,BECO_Datos!$A24,FALSE)+IFERROR(HLOOKUP(V$6,BECO_Datos!$HP$3:$LT$85,BECO_Datos!$A24,FALSE),0))*V$2</f>
        <v>#N/A</v>
      </c>
      <c r="W25" s="18" t="e">
        <f>(HLOOKUP(W$6,BECO_Datos!$D$3:$HN$85,BECO_Datos!$A24,FALSE)+IFERROR(HLOOKUP(W$6,BECO_Datos!$HP$3:$LT$85,BECO_Datos!$A24,FALSE),0))*W$2</f>
        <v>#N/A</v>
      </c>
      <c r="X25" s="18" t="e">
        <f>(HLOOKUP(X$6,BECO_Datos!$D$3:$HN$85,BECO_Datos!$A24,FALSE)+IFERROR(HLOOKUP(X$6,BECO_Datos!$HP$3:$LT$85,BECO_Datos!$A24,FALSE),0))*X$2</f>
        <v>#N/A</v>
      </c>
      <c r="Y25" s="18" t="e">
        <f>(HLOOKUP(Y$6,BECO_Datos!$D$3:$HN$85,BECO_Datos!$A24,FALSE)+IFERROR(HLOOKUP(Y$6,BECO_Datos!$HP$3:$LT$85,BECO_Datos!$A24,FALSE),0))*Y$2</f>
        <v>#N/A</v>
      </c>
      <c r="Z25" s="18" t="e">
        <f>(HLOOKUP(Z$6,BECO_Datos!$D$3:$HN$85,BECO_Datos!$A24,FALSE)+IFERROR(HLOOKUP(Z$6,BECO_Datos!$HP$3:$LT$85,BECO_Datos!$A24,FALSE),0))*Z$2</f>
        <v>#N/A</v>
      </c>
      <c r="AA25" s="18">
        <f>(HLOOKUP(AA$6,BECO_Datos!$D$3:$HN$85,BECO_Datos!$A24,FALSE)+IFERROR(HLOOKUP(AA$6,BECO_Datos!$HP$3:$LT$85,BECO_Datos!$A24,FALSE),0))*AA$2</f>
        <v>0</v>
      </c>
      <c r="AB25" s="18">
        <f>(HLOOKUP(AB$6,BECO_Datos!$D$3:$HN$85,BECO_Datos!$A24,FALSE)+IFERROR(HLOOKUP(AB$6,BECO_Datos!$HP$3:$LT$85,BECO_Datos!$A24,FALSE),0))*AB$2</f>
        <v>0</v>
      </c>
      <c r="AC25" s="18">
        <f>(HLOOKUP(AC$6,BECO_Datos!$D$3:$HN$85,BECO_Datos!$A24,FALSE)+IFERROR(HLOOKUP(AC$6,BECO_Datos!$HP$3:$LT$85,BECO_Datos!$A24,FALSE),0))*AC$2</f>
        <v>0</v>
      </c>
      <c r="AD25" s="18">
        <f>(HLOOKUP(AD$6,BECO_Datos!$D$3:$HN$85,BECO_Datos!$A24,FALSE)+IFERROR(HLOOKUP(AD$6,BECO_Datos!$HP$3:$LT$85,BECO_Datos!$A24,FALSE),0))*AD$2</f>
        <v>0</v>
      </c>
      <c r="AE25" s="18">
        <f>(HLOOKUP(AE$6,BECO_Datos!$D$3:$HN$85,BECO_Datos!$A24,FALSE)+IFERROR(HLOOKUP(AE$6,BECO_Datos!$HP$3:$LT$85,BECO_Datos!$A24,FALSE),0))*AE$2</f>
        <v>0</v>
      </c>
      <c r="AF25" s="18">
        <f>(HLOOKUP(AF$6,BECO_Datos!$D$3:$HN$85,BECO_Datos!$A24,FALSE)+IFERROR(HLOOKUP(AF$6,BECO_Datos!$HP$3:$LT$85,BECO_Datos!$A24,FALSE),0))*AF$2</f>
        <v>0</v>
      </c>
      <c r="AG25" s="18">
        <f>(HLOOKUP(AG$6,BECO_Datos!$D$3:$HN$85,BECO_Datos!$A24,FALSE)+IFERROR(HLOOKUP(AG$6,BECO_Datos!$HP$3:$LT$85,BECO_Datos!$A24,FALSE),0))*AG$2</f>
        <v>0</v>
      </c>
      <c r="AH25" s="18">
        <f>(HLOOKUP(AH$6,BECO_Datos!$D$3:$HN$85,BECO_Datos!$A24,FALSE)+IFERROR(HLOOKUP(AH$6,BECO_Datos!$HP$3:$LT$85,BECO_Datos!$A24,FALSE),0))*AH$2</f>
        <v>0</v>
      </c>
      <c r="AI25" s="18">
        <f>(HLOOKUP(AI$6,BECO_Datos!$D$3:$HN$85,BECO_Datos!$A24,FALSE)+IFERROR(HLOOKUP(AI$6,BECO_Datos!$HP$3:$LT$85,BECO_Datos!$A24,FALSE),0))*AI$2</f>
        <v>0</v>
      </c>
      <c r="AJ25" s="18">
        <f>(HLOOKUP(AJ$6,BECO_Datos!$D$3:$HN$85,BECO_Datos!$A24,FALSE)+IFERROR(HLOOKUP(AJ$6,BECO_Datos!$HP$3:$LT$85,BECO_Datos!$A24,FALSE),0))*AJ$2</f>
        <v>0</v>
      </c>
      <c r="AL25" s="18" t="e">
        <f>(HLOOKUP(AL$6,BECO_Datos!$D$3:$HN$85,BECO_Datos!$A24,FALSE)+IFERROR(HLOOKUP(AL$6,BECO_Datos!$HP$3:$LT$85,BECO_Datos!$A24,FALSE),0))*AL$2</f>
        <v>#N/A</v>
      </c>
      <c r="AM25" s="18" t="e">
        <f>(HLOOKUP(AM$6,BECO_Datos!$D$3:$HN$85,BECO_Datos!$A24,FALSE)+IFERROR(HLOOKUP(AM$6,BECO_Datos!$HP$3:$LT$85,BECO_Datos!$A24,FALSE),0))*AM$2</f>
        <v>#N/A</v>
      </c>
      <c r="AN25" s="18" t="e">
        <f>(HLOOKUP(AN$6,BECO_Datos!$D$3:$HN$85,BECO_Datos!$A24,FALSE)+IFERROR(HLOOKUP(AN$6,BECO_Datos!$HP$3:$LT$85,BECO_Datos!$A24,FALSE),0))*AN$2</f>
        <v>#N/A</v>
      </c>
      <c r="AO25" s="18" t="e">
        <f>(HLOOKUP(AO$6,BECO_Datos!$D$3:$HN$85,BECO_Datos!$A24,FALSE)+IFERROR(HLOOKUP(AO$6,BECO_Datos!$HP$3:$LT$85,BECO_Datos!$A24,FALSE),0))*AO$2</f>
        <v>#N/A</v>
      </c>
      <c r="AP25" s="18" t="e">
        <f>(HLOOKUP(AP$6,BECO_Datos!$D$3:$HN$85,BECO_Datos!$A24,FALSE)+IFERROR(HLOOKUP(AP$6,BECO_Datos!$HP$3:$LT$85,BECO_Datos!$A24,FALSE),0))*AP$2</f>
        <v>#N/A</v>
      </c>
      <c r="AQ25" s="18" t="e">
        <f>(HLOOKUP(AQ$6,BECO_Datos!$D$3:$HN$85,BECO_Datos!$A24,FALSE)+IFERROR(HLOOKUP(AQ$6,BECO_Datos!$HP$3:$LT$85,BECO_Datos!$A24,FALSE),0))*AQ$2</f>
        <v>#N/A</v>
      </c>
      <c r="AR25" s="18">
        <f>(HLOOKUP(AR$6,BECO_Datos!$D$3:$HN$85,BECO_Datos!$A24,FALSE)+IFERROR(HLOOKUP(AR$6,BECO_Datos!$HP$3:$LT$85,BECO_Datos!$A24,FALSE),0))*AR$2</f>
        <v>0</v>
      </c>
      <c r="AS25" s="18">
        <f>(HLOOKUP(AS$6,BECO_Datos!$D$3:$HN$85,BECO_Datos!$A24,FALSE)+IFERROR(HLOOKUP(AS$6,BECO_Datos!$HP$3:$LT$85,BECO_Datos!$A24,FALSE),0))*AS$2</f>
        <v>0</v>
      </c>
      <c r="AT25" s="18">
        <f>(HLOOKUP(AT$6,BECO_Datos!$D$3:$HN$85,BECO_Datos!$A24,FALSE)+IFERROR(HLOOKUP(AT$6,BECO_Datos!$HP$3:$LT$85,BECO_Datos!$A24,FALSE),0))*AT$2</f>
        <v>0</v>
      </c>
      <c r="AU25" s="18">
        <f>(HLOOKUP(AU$6,BECO_Datos!$D$3:$HN$85,BECO_Datos!$A24,FALSE)+IFERROR(HLOOKUP(AU$6,BECO_Datos!$HP$3:$LT$85,BECO_Datos!$A24,FALSE),0))*AU$2</f>
        <v>0</v>
      </c>
      <c r="AV25" s="18">
        <f>(HLOOKUP(AV$6,BECO_Datos!$D$3:$HN$85,BECO_Datos!$A24,FALSE)+IFERROR(HLOOKUP(AV$6,BECO_Datos!$HP$3:$LT$85,BECO_Datos!$A24,FALSE),0))*AV$2</f>
        <v>0</v>
      </c>
      <c r="AW25" s="18">
        <f>(HLOOKUP(AW$6,BECO_Datos!$D$3:$HN$85,BECO_Datos!$A24,FALSE)+IFERROR(HLOOKUP(AW$6,BECO_Datos!$HP$3:$LT$85,BECO_Datos!$A24,FALSE),0))*AW$2</f>
        <v>0</v>
      </c>
      <c r="AX25" s="18">
        <f>(HLOOKUP(AX$6,BECO_Datos!$D$3:$HN$85,BECO_Datos!$A24,FALSE)+IFERROR(HLOOKUP(AX$6,BECO_Datos!$HP$3:$LT$85,BECO_Datos!$A24,FALSE),0))*AX$2</f>
        <v>0</v>
      </c>
      <c r="AY25" s="18">
        <f>(HLOOKUP(AY$6,BECO_Datos!$D$3:$HN$85,BECO_Datos!$A24,FALSE)+IFERROR(HLOOKUP(AY$6,BECO_Datos!$HP$3:$LT$85,BECO_Datos!$A24,FALSE),0))*AY$2</f>
        <v>0</v>
      </c>
      <c r="AZ25" s="18">
        <f>(HLOOKUP(AZ$6,BECO_Datos!$D$3:$HN$85,BECO_Datos!$A24,FALSE)+IFERROR(HLOOKUP(AZ$6,BECO_Datos!$HP$3:$LT$85,BECO_Datos!$A24,FALSE),0))*AZ$2</f>
        <v>0</v>
      </c>
      <c r="BA25" s="18">
        <f>(HLOOKUP(BA$6,BECO_Datos!$D$3:$HN$85,BECO_Datos!$A24,FALSE)+IFERROR(HLOOKUP(BA$6,BECO_Datos!$HP$3:$LT$85,BECO_Datos!$A24,FALSE),0))*BA$2</f>
        <v>0</v>
      </c>
      <c r="BC25" s="18" t="e">
        <f>(HLOOKUP(BC$6,BECO_Datos!$D$3:$HN$85,BECO_Datos!$A24,FALSE)+IFERROR(HLOOKUP(BC$6,BECO_Datos!$HP$3:$LT$85,BECO_Datos!$A24,FALSE),0))*BC$2</f>
        <v>#N/A</v>
      </c>
      <c r="BD25" s="18" t="e">
        <f>(HLOOKUP(BD$6,BECO_Datos!$D$3:$HN$85,BECO_Datos!$A24,FALSE)+IFERROR(HLOOKUP(BD$6,BECO_Datos!$HP$3:$LT$85,BECO_Datos!$A24,FALSE),0))*BD$2</f>
        <v>#N/A</v>
      </c>
      <c r="BE25" s="18" t="e">
        <f>(HLOOKUP(BE$6,BECO_Datos!$D$3:$HN$85,BECO_Datos!$A24,FALSE)+IFERROR(HLOOKUP(BE$6,BECO_Datos!$HP$3:$LT$85,BECO_Datos!$A24,FALSE),0))*BE$2</f>
        <v>#N/A</v>
      </c>
      <c r="BF25" s="18" t="e">
        <f>(HLOOKUP(BF$6,BECO_Datos!$D$3:$HN$85,BECO_Datos!$A24,FALSE)+IFERROR(HLOOKUP(BF$6,BECO_Datos!$HP$3:$LT$85,BECO_Datos!$A24,FALSE),0))*BF$2</f>
        <v>#N/A</v>
      </c>
      <c r="BG25" s="18" t="e">
        <f>(HLOOKUP(BG$6,BECO_Datos!$D$3:$HN$85,BECO_Datos!$A24,FALSE)+IFERROR(HLOOKUP(BG$6,BECO_Datos!$HP$3:$LT$85,BECO_Datos!$A24,FALSE),0))*BG$2</f>
        <v>#N/A</v>
      </c>
      <c r="BH25" s="18" t="e">
        <f>(HLOOKUP(BH$6,BECO_Datos!$D$3:$HN$85,BECO_Datos!$A24,FALSE)+IFERROR(HLOOKUP(BH$6,BECO_Datos!$HP$3:$LT$85,BECO_Datos!$A24,FALSE),0))*BH$2</f>
        <v>#N/A</v>
      </c>
      <c r="BI25" s="18">
        <f>(HLOOKUP(BI$6,BECO_Datos!$D$3:$HN$85,BECO_Datos!$A24,FALSE)+IFERROR(HLOOKUP(BI$6,BECO_Datos!$HP$3:$LT$85,BECO_Datos!$A24,FALSE),0))*BI$2</f>
        <v>0</v>
      </c>
      <c r="BJ25" s="18">
        <f>(HLOOKUP(BJ$6,BECO_Datos!$D$3:$HN$85,BECO_Datos!$A24,FALSE)+IFERROR(HLOOKUP(BJ$6,BECO_Datos!$HP$3:$LT$85,BECO_Datos!$A24,FALSE),0))*BJ$2</f>
        <v>0</v>
      </c>
      <c r="BK25" s="18">
        <f>(HLOOKUP(BK$6,BECO_Datos!$D$3:$HN$85,BECO_Datos!$A24,FALSE)+IFERROR(HLOOKUP(BK$6,BECO_Datos!$HP$3:$LT$85,BECO_Datos!$A24,FALSE),0))*BK$2</f>
        <v>0</v>
      </c>
      <c r="BL25" s="18">
        <f>(HLOOKUP(BL$6,BECO_Datos!$D$3:$HN$85,BECO_Datos!$A24,FALSE)+IFERROR(HLOOKUP(BL$6,BECO_Datos!$HP$3:$LT$85,BECO_Datos!$A24,FALSE),0))*BL$2</f>
        <v>0</v>
      </c>
      <c r="BM25" s="18">
        <f>(HLOOKUP(BM$6,BECO_Datos!$D$3:$HN$85,BECO_Datos!$A24,FALSE)+IFERROR(HLOOKUP(BM$6,BECO_Datos!$HP$3:$LT$85,BECO_Datos!$A24,FALSE),0))*BM$2</f>
        <v>0</v>
      </c>
      <c r="BN25" s="18">
        <f>(HLOOKUP(BN$6,BECO_Datos!$D$3:$HN$85,BECO_Datos!$A24,FALSE)+IFERROR(HLOOKUP(BN$6,BECO_Datos!$HP$3:$LT$85,BECO_Datos!$A24,FALSE),0))*BN$2</f>
        <v>0</v>
      </c>
      <c r="BO25" s="18">
        <f>(HLOOKUP(BO$6,BECO_Datos!$D$3:$HN$85,BECO_Datos!$A24,FALSE)+IFERROR(HLOOKUP(BO$6,BECO_Datos!$HP$3:$LT$85,BECO_Datos!$A24,FALSE),0))*BO$2</f>
        <v>0</v>
      </c>
      <c r="BP25" s="18">
        <f>(HLOOKUP(BP$6,BECO_Datos!$D$3:$HN$85,BECO_Datos!$A24,FALSE)+IFERROR(HLOOKUP(BP$6,BECO_Datos!$HP$3:$LT$85,BECO_Datos!$A24,FALSE),0))*BP$2</f>
        <v>0</v>
      </c>
      <c r="BQ25" s="18">
        <f>(HLOOKUP(BQ$6,BECO_Datos!$D$3:$HN$85,BECO_Datos!$A24,FALSE)+IFERROR(HLOOKUP(BQ$6,BECO_Datos!$HP$3:$LT$85,BECO_Datos!$A24,FALSE),0))*BQ$2</f>
        <v>0</v>
      </c>
      <c r="BR25" s="18">
        <f>(HLOOKUP(BR$6,BECO_Datos!$D$3:$HN$85,BECO_Datos!$A24,FALSE)+IFERROR(HLOOKUP(BR$6,BECO_Datos!$HP$3:$LT$85,BECO_Datos!$A24,FALSE),0))*BR$2</f>
        <v>0</v>
      </c>
      <c r="BT25" s="18" t="e">
        <f>(HLOOKUP(BT$6,BECO_Datos!$D$3:$HN$85,BECO_Datos!$A24,FALSE)+IFERROR(HLOOKUP(BT$6,BECO_Datos!$HP$3:$LT$85,BECO_Datos!$A24,FALSE),0))*BT$2</f>
        <v>#N/A</v>
      </c>
      <c r="BU25" s="18" t="e">
        <f>(HLOOKUP(BU$6,BECO_Datos!$D$3:$HN$85,BECO_Datos!$A24,FALSE)+IFERROR(HLOOKUP(BU$6,BECO_Datos!$HP$3:$LT$85,BECO_Datos!$A24,FALSE),0))*BU$2</f>
        <v>#N/A</v>
      </c>
      <c r="BV25" s="18" t="e">
        <f>(HLOOKUP(BV$6,BECO_Datos!$D$3:$HN$85,BECO_Datos!$A24,FALSE)+IFERROR(HLOOKUP(BV$6,BECO_Datos!$HP$3:$LT$85,BECO_Datos!$A24,FALSE),0))*BV$2</f>
        <v>#N/A</v>
      </c>
      <c r="BW25" s="18" t="e">
        <f>(HLOOKUP(BW$6,BECO_Datos!$D$3:$HN$85,BECO_Datos!$A24,FALSE)+IFERROR(HLOOKUP(BW$6,BECO_Datos!$HP$3:$LT$85,BECO_Datos!$A24,FALSE),0))*BW$2</f>
        <v>#N/A</v>
      </c>
      <c r="BX25" s="18" t="e">
        <f>(HLOOKUP(BX$6,BECO_Datos!$D$3:$HN$85,BECO_Datos!$A24,FALSE)+IFERROR(HLOOKUP(BX$6,BECO_Datos!$HP$3:$LT$85,BECO_Datos!$A24,FALSE),0))*BX$2</f>
        <v>#N/A</v>
      </c>
      <c r="BY25" s="18" t="e">
        <f>(HLOOKUP(BY$6,BECO_Datos!$D$3:$HN$85,BECO_Datos!$A24,FALSE)+IFERROR(HLOOKUP(BY$6,BECO_Datos!$HP$3:$LT$85,BECO_Datos!$A24,FALSE),0))*BY$2</f>
        <v>#N/A</v>
      </c>
      <c r="BZ25" s="18">
        <f>(HLOOKUP(BZ$6,BECO_Datos!$D$3:$HN$85,BECO_Datos!$A24,FALSE)+IFERROR(HLOOKUP(BZ$6,BECO_Datos!$HP$3:$LT$85,BECO_Datos!$A24,FALSE),0))*BZ$2</f>
        <v>0</v>
      </c>
      <c r="CA25" s="18">
        <f>(HLOOKUP(CA$6,BECO_Datos!$D$3:$HN$85,BECO_Datos!$A24,FALSE)+IFERROR(HLOOKUP(CA$6,BECO_Datos!$HP$3:$LT$85,BECO_Datos!$A24,FALSE),0))*CA$2</f>
        <v>0</v>
      </c>
      <c r="CB25" s="18">
        <f>(HLOOKUP(CB$6,BECO_Datos!$D$3:$HN$85,BECO_Datos!$A24,FALSE)+IFERROR(HLOOKUP(CB$6,BECO_Datos!$HP$3:$LT$85,BECO_Datos!$A24,FALSE),0))*CB$2</f>
        <v>0</v>
      </c>
      <c r="CC25" s="18">
        <f>(HLOOKUP(CC$6,BECO_Datos!$D$3:$HN$85,BECO_Datos!$A24,FALSE)+IFERROR(HLOOKUP(CC$6,BECO_Datos!$HP$3:$LT$85,BECO_Datos!$A24,FALSE),0))*CC$2</f>
        <v>0</v>
      </c>
      <c r="CD25" s="18">
        <f>(HLOOKUP(CD$6,BECO_Datos!$D$3:$HN$85,BECO_Datos!$A24,FALSE)+IFERROR(HLOOKUP(CD$6,BECO_Datos!$HP$3:$LT$85,BECO_Datos!$A24,FALSE),0))*CD$2</f>
        <v>0</v>
      </c>
      <c r="CE25" s="18">
        <f>(HLOOKUP(CE$6,BECO_Datos!$D$3:$HN$85,BECO_Datos!$A24,FALSE)+IFERROR(HLOOKUP(CE$6,BECO_Datos!$HP$3:$LT$85,BECO_Datos!$A24,FALSE),0))*CE$2</f>
        <v>0</v>
      </c>
      <c r="CF25" s="18">
        <f>(HLOOKUP(CF$6,BECO_Datos!$D$3:$HN$85,BECO_Datos!$A24,FALSE)+IFERROR(HLOOKUP(CF$6,BECO_Datos!$HP$3:$LT$85,BECO_Datos!$A24,FALSE),0))*CF$2</f>
        <v>0</v>
      </c>
      <c r="CG25" s="18">
        <f>(HLOOKUP(CG$6,BECO_Datos!$D$3:$HN$85,BECO_Datos!$A24,FALSE)+IFERROR(HLOOKUP(CG$6,BECO_Datos!$HP$3:$LT$85,BECO_Datos!$A24,FALSE),0))*CG$2</f>
        <v>0</v>
      </c>
      <c r="CH25" s="18">
        <f>(HLOOKUP(CH$6,BECO_Datos!$D$3:$HN$85,BECO_Datos!$A24,FALSE)+IFERROR(HLOOKUP(CH$6,BECO_Datos!$HP$3:$LT$85,BECO_Datos!$A24,FALSE),0))*CH$2</f>
        <v>0</v>
      </c>
      <c r="CI25" s="18">
        <f>(HLOOKUP(CI$6,BECO_Datos!$D$3:$HN$85,BECO_Datos!$A24,FALSE)+IFERROR(HLOOKUP(CI$6,BECO_Datos!$HP$3:$LT$85,BECO_Datos!$A24,FALSE),0))*CI$2</f>
        <v>0</v>
      </c>
      <c r="CK25" s="18" t="e">
        <f>(HLOOKUP(CK$6,BECO_Datos!$D$3:$HN$85,BECO_Datos!$A24,FALSE)+IFERROR(HLOOKUP(CK$6,BECO_Datos!$HP$3:$LT$85,BECO_Datos!$A24,FALSE),0))*CK$2</f>
        <v>#N/A</v>
      </c>
      <c r="CL25" s="18" t="e">
        <f>(HLOOKUP(CL$6,BECO_Datos!$D$3:$HN$85,BECO_Datos!$A24,FALSE)+IFERROR(HLOOKUP(CL$6,BECO_Datos!$HP$3:$LT$85,BECO_Datos!$A24,FALSE),0))*CL$2</f>
        <v>#N/A</v>
      </c>
      <c r="CM25" s="18" t="e">
        <f>(HLOOKUP(CM$6,BECO_Datos!$D$3:$HN$85,BECO_Datos!$A24,FALSE)+IFERROR(HLOOKUP(CM$6,BECO_Datos!$HP$3:$LT$85,BECO_Datos!$A24,FALSE),0))*CM$2</f>
        <v>#N/A</v>
      </c>
      <c r="CN25" s="18" t="e">
        <f>(HLOOKUP(CN$6,BECO_Datos!$D$3:$HN$85,BECO_Datos!$A24,FALSE)+IFERROR(HLOOKUP(CN$6,BECO_Datos!$HP$3:$LT$85,BECO_Datos!$A24,FALSE),0))*CN$2</f>
        <v>#N/A</v>
      </c>
      <c r="CO25" s="18" t="e">
        <f>(HLOOKUP(CO$6,BECO_Datos!$D$3:$HN$85,BECO_Datos!$A24,FALSE)+IFERROR(HLOOKUP(CO$6,BECO_Datos!$HP$3:$LT$85,BECO_Datos!$A24,FALSE),0))*CO$2</f>
        <v>#N/A</v>
      </c>
      <c r="CP25" s="18" t="e">
        <f>(HLOOKUP(CP$6,BECO_Datos!$D$3:$HN$85,BECO_Datos!$A24,FALSE)+IFERROR(HLOOKUP(CP$6,BECO_Datos!$HP$3:$LT$85,BECO_Datos!$A24,FALSE),0))*CP$2</f>
        <v>#N/A</v>
      </c>
      <c r="CQ25" s="18">
        <f>(HLOOKUP(CQ$6,BECO_Datos!$D$3:$HN$85,BECO_Datos!$A24,FALSE)+IFERROR(HLOOKUP(CQ$6,BECO_Datos!$HP$3:$LT$85,BECO_Datos!$A24,FALSE),0))*CQ$2</f>
        <v>391.40745561432129</v>
      </c>
      <c r="CR25" s="18">
        <f>(HLOOKUP(CR$6,BECO_Datos!$D$3:$HN$85,BECO_Datos!$A24,FALSE)+IFERROR(HLOOKUP(CR$6,BECO_Datos!$HP$3:$LT$85,BECO_Datos!$A24,FALSE),0))*CR$2</f>
        <v>-2155.8153576862796</v>
      </c>
      <c r="CS25" s="18">
        <f>(HLOOKUP(CS$6,BECO_Datos!$D$3:$HN$85,BECO_Datos!$A24,FALSE)+IFERROR(HLOOKUP(CS$6,BECO_Datos!$HP$3:$LT$85,BECO_Datos!$A24,FALSE),0))*CS$2</f>
        <v>2033.9371571715203</v>
      </c>
      <c r="CT25" s="18">
        <f>(HLOOKUP(CT$6,BECO_Datos!$D$3:$HN$85,BECO_Datos!$A24,FALSE)+IFERROR(HLOOKUP(CT$6,BECO_Datos!$HP$3:$LT$85,BECO_Datos!$A24,FALSE),0))*CT$2</f>
        <v>990.79519352369925</v>
      </c>
      <c r="CU25" s="18">
        <f>(HLOOKUP(CU$6,BECO_Datos!$D$3:$HN$85,BECO_Datos!$A24,FALSE)+IFERROR(HLOOKUP(CU$6,BECO_Datos!$HP$3:$LT$85,BECO_Datos!$A24,FALSE),0))*CU$2</f>
        <v>1723.5260319041142</v>
      </c>
      <c r="CV25" s="18">
        <f>(HLOOKUP(CV$6,BECO_Datos!$D$3:$HN$85,BECO_Datos!$A24,FALSE)+IFERROR(HLOOKUP(CV$6,BECO_Datos!$HP$3:$LT$85,BECO_Datos!$A24,FALSE),0))*CV$2</f>
        <v>2613.1345665376512</v>
      </c>
      <c r="CW25" s="18">
        <f>(HLOOKUP(CW$6,BECO_Datos!$D$3:$HN$85,BECO_Datos!$A24,FALSE)+IFERROR(HLOOKUP(CW$6,BECO_Datos!$HP$3:$LT$85,BECO_Datos!$A24,FALSE),0))*CW$2</f>
        <v>3409.4850323165051</v>
      </c>
      <c r="CX25" s="18">
        <f>(HLOOKUP(CX$6,BECO_Datos!$D$3:$HN$85,BECO_Datos!$A24,FALSE)+IFERROR(HLOOKUP(CX$6,BECO_Datos!$HP$3:$LT$85,BECO_Datos!$A24,FALSE),0))*CX$2</f>
        <v>4025.1719945285054</v>
      </c>
      <c r="CY25" s="18">
        <f>(HLOOKUP(CY$6,BECO_Datos!$D$3:$HN$85,BECO_Datos!$A24,FALSE)+IFERROR(HLOOKUP(CY$6,BECO_Datos!$HP$3:$LT$85,BECO_Datos!$A24,FALSE),0))*CY$2</f>
        <v>4060.2704520631673</v>
      </c>
      <c r="CZ25" s="18">
        <f>(HLOOKUP(CZ$6,BECO_Datos!$D$3:$HN$85,BECO_Datos!$A24,FALSE)+IFERROR(HLOOKUP(CZ$6,BECO_Datos!$HP$3:$LT$85,BECO_Datos!$A24,FALSE),0))*CZ$2</f>
        <v>1537.6335019468104</v>
      </c>
      <c r="DB25" s="18" t="e">
        <f>(HLOOKUP(DB$6,BECO_Datos!$D$3:$HN$85,BECO_Datos!$A24,FALSE)+IFERROR(HLOOKUP(DB$6,BECO_Datos!$HP$3:$LT$85,BECO_Datos!$A24,FALSE),0))*DB$2</f>
        <v>#N/A</v>
      </c>
      <c r="DC25" s="18" t="e">
        <f>(HLOOKUP(DC$6,BECO_Datos!$D$3:$HN$85,BECO_Datos!$A24,FALSE)+IFERROR(HLOOKUP(DC$6,BECO_Datos!$HP$3:$LT$85,BECO_Datos!$A24,FALSE),0))*DC$2</f>
        <v>#N/A</v>
      </c>
      <c r="DD25" s="18" t="e">
        <f>(HLOOKUP(DD$6,BECO_Datos!$D$3:$HN$85,BECO_Datos!$A24,FALSE)+IFERROR(HLOOKUP(DD$6,BECO_Datos!$HP$3:$LT$85,BECO_Datos!$A24,FALSE),0))*DD$2</f>
        <v>#N/A</v>
      </c>
      <c r="DE25" s="18" t="e">
        <f>(HLOOKUP(DE$6,BECO_Datos!$D$3:$HN$85,BECO_Datos!$A24,FALSE)+IFERROR(HLOOKUP(DE$6,BECO_Datos!$HP$3:$LT$85,BECO_Datos!$A24,FALSE),0))*DE$2</f>
        <v>#N/A</v>
      </c>
      <c r="DF25" s="18" t="e">
        <f>(HLOOKUP(DF$6,BECO_Datos!$D$3:$HN$85,BECO_Datos!$A24,FALSE)+IFERROR(HLOOKUP(DF$6,BECO_Datos!$HP$3:$LT$85,BECO_Datos!$A24,FALSE),0))*DF$2</f>
        <v>#N/A</v>
      </c>
      <c r="DG25" s="18" t="e">
        <f>(HLOOKUP(DG$6,BECO_Datos!$D$3:$HN$85,BECO_Datos!$A24,FALSE)+IFERROR(HLOOKUP(DG$6,BECO_Datos!$HP$3:$LT$85,BECO_Datos!$A24,FALSE),0))*DG$2</f>
        <v>#N/A</v>
      </c>
      <c r="DH25" s="18">
        <f>(HLOOKUP(DH$6,BECO_Datos!$D$3:$HN$85,BECO_Datos!$A24,FALSE)+IFERROR(HLOOKUP(DH$6,BECO_Datos!$HP$3:$LT$85,BECO_Datos!$A24,FALSE),0))*DH$2</f>
        <v>0</v>
      </c>
      <c r="DI25" s="18">
        <f>(HLOOKUP(DI$6,BECO_Datos!$D$3:$HN$85,BECO_Datos!$A24,FALSE)+IFERROR(HLOOKUP(DI$6,BECO_Datos!$HP$3:$LT$85,BECO_Datos!$A24,FALSE),0))*DI$2</f>
        <v>0</v>
      </c>
      <c r="DJ25" s="18">
        <f>(HLOOKUP(DJ$6,BECO_Datos!$D$3:$HN$85,BECO_Datos!$A24,FALSE)+IFERROR(HLOOKUP(DJ$6,BECO_Datos!$HP$3:$LT$85,BECO_Datos!$A24,FALSE),0))*DJ$2</f>
        <v>0</v>
      </c>
      <c r="DK25" s="18">
        <f>(HLOOKUP(DK$6,BECO_Datos!$D$3:$HN$85,BECO_Datos!$A24,FALSE)+IFERROR(HLOOKUP(DK$6,BECO_Datos!$HP$3:$LT$85,BECO_Datos!$A24,FALSE),0))*DK$2</f>
        <v>0</v>
      </c>
      <c r="DL25" s="18">
        <f>(HLOOKUP(DL$6,BECO_Datos!$D$3:$HN$85,BECO_Datos!$A24,FALSE)+IFERROR(HLOOKUP(DL$6,BECO_Datos!$HP$3:$LT$85,BECO_Datos!$A24,FALSE),0))*DL$2</f>
        <v>0</v>
      </c>
      <c r="DM25" s="18">
        <f>(HLOOKUP(DM$6,BECO_Datos!$D$3:$HN$85,BECO_Datos!$A24,FALSE)+IFERROR(HLOOKUP(DM$6,BECO_Datos!$HP$3:$LT$85,BECO_Datos!$A24,FALSE),0))*DM$2</f>
        <v>0</v>
      </c>
      <c r="DN25" s="18">
        <f>(HLOOKUP(DN$6,BECO_Datos!$D$3:$HN$85,BECO_Datos!$A24,FALSE)+IFERROR(HLOOKUP(DN$6,BECO_Datos!$HP$3:$LT$85,BECO_Datos!$A24,FALSE),0))*DN$2</f>
        <v>0</v>
      </c>
      <c r="DO25" s="18">
        <f>(HLOOKUP(DO$6,BECO_Datos!$D$3:$HN$85,BECO_Datos!$A24,FALSE)+IFERROR(HLOOKUP(DO$6,BECO_Datos!$HP$3:$LT$85,BECO_Datos!$A24,FALSE),0))*DO$2</f>
        <v>0</v>
      </c>
      <c r="DP25" s="18">
        <f>(HLOOKUP(DP$6,BECO_Datos!$D$3:$HN$85,BECO_Datos!$A24,FALSE)+IFERROR(HLOOKUP(DP$6,BECO_Datos!$HP$3:$LT$85,BECO_Datos!$A24,FALSE),0))*DP$2</f>
        <v>0</v>
      </c>
      <c r="DQ25" s="18">
        <f>(HLOOKUP(DQ$6,BECO_Datos!$D$3:$HN$85,BECO_Datos!$A24,FALSE)+IFERROR(HLOOKUP(DQ$6,BECO_Datos!$HP$3:$LT$85,BECO_Datos!$A24,FALSE),0))*DQ$2</f>
        <v>0</v>
      </c>
      <c r="DS25" s="18" t="e">
        <f>(HLOOKUP(DS$6,BECO_Datos!$D$3:$HN$85,BECO_Datos!$A24,FALSE)+IFERROR(HLOOKUP(DS$6,BECO_Datos!$HP$3:$LT$85,BECO_Datos!$A24,FALSE),0))*DS$2</f>
        <v>#N/A</v>
      </c>
      <c r="DT25" s="18" t="e">
        <f>(HLOOKUP(DT$6,BECO_Datos!$D$3:$HN$85,BECO_Datos!$A24,FALSE)+IFERROR(HLOOKUP(DT$6,BECO_Datos!$HP$3:$LT$85,BECO_Datos!$A24,FALSE),0))*DT$2</f>
        <v>#N/A</v>
      </c>
      <c r="DU25" s="18" t="e">
        <f>(HLOOKUP(DU$6,BECO_Datos!$D$3:$HN$85,BECO_Datos!$A24,FALSE)+IFERROR(HLOOKUP(DU$6,BECO_Datos!$HP$3:$LT$85,BECO_Datos!$A24,FALSE),0))*DU$2</f>
        <v>#N/A</v>
      </c>
      <c r="DV25" s="18" t="e">
        <f>(HLOOKUP(DV$6,BECO_Datos!$D$3:$HN$85,BECO_Datos!$A24,FALSE)+IFERROR(HLOOKUP(DV$6,BECO_Datos!$HP$3:$LT$85,BECO_Datos!$A24,FALSE),0))*DV$2</f>
        <v>#N/A</v>
      </c>
      <c r="DW25" s="18" t="e">
        <f>(HLOOKUP(DW$6,BECO_Datos!$D$3:$HN$85,BECO_Datos!$A24,FALSE)+IFERROR(HLOOKUP(DW$6,BECO_Datos!$HP$3:$LT$85,BECO_Datos!$A24,FALSE),0))*DW$2</f>
        <v>#N/A</v>
      </c>
      <c r="DX25" s="18" t="e">
        <f>(HLOOKUP(DX$6,BECO_Datos!$D$3:$HN$85,BECO_Datos!$A24,FALSE)+IFERROR(HLOOKUP(DX$6,BECO_Datos!$HP$3:$LT$85,BECO_Datos!$A24,FALSE),0))*DX$2</f>
        <v>#N/A</v>
      </c>
      <c r="DY25" s="18">
        <f>(HLOOKUP(DY$6,BECO_Datos!$D$3:$HN$85,BECO_Datos!$A24,FALSE)+IFERROR(HLOOKUP(DY$6,BECO_Datos!$HP$3:$LT$85,BECO_Datos!$A24,FALSE),0))*DY$2</f>
        <v>0</v>
      </c>
      <c r="DZ25" s="18">
        <f>(HLOOKUP(DZ$6,BECO_Datos!$D$3:$HN$85,BECO_Datos!$A24,FALSE)+IFERROR(HLOOKUP(DZ$6,BECO_Datos!$HP$3:$LT$85,BECO_Datos!$A24,FALSE),0))*DZ$2</f>
        <v>0</v>
      </c>
      <c r="EA25" s="18">
        <f>(HLOOKUP(EA$6,BECO_Datos!$D$3:$HN$85,BECO_Datos!$A24,FALSE)+IFERROR(HLOOKUP(EA$6,BECO_Datos!$HP$3:$LT$85,BECO_Datos!$A24,FALSE),0))*EA$2</f>
        <v>0</v>
      </c>
      <c r="EB25" s="18">
        <f>(HLOOKUP(EB$6,BECO_Datos!$D$3:$HN$85,BECO_Datos!$A24,FALSE)+IFERROR(HLOOKUP(EB$6,BECO_Datos!$HP$3:$LT$85,BECO_Datos!$A24,FALSE),0))*EB$2</f>
        <v>0</v>
      </c>
      <c r="EC25" s="18">
        <f>(HLOOKUP(EC$6,BECO_Datos!$D$3:$HN$85,BECO_Datos!$A24,FALSE)+IFERROR(HLOOKUP(EC$6,BECO_Datos!$HP$3:$LT$85,BECO_Datos!$A24,FALSE),0))*EC$2</f>
        <v>0</v>
      </c>
      <c r="ED25" s="18">
        <f>(HLOOKUP(ED$6,BECO_Datos!$D$3:$HN$85,BECO_Datos!$A24,FALSE)+IFERROR(HLOOKUP(ED$6,BECO_Datos!$HP$3:$LT$85,BECO_Datos!$A24,FALSE),0))*ED$2</f>
        <v>0</v>
      </c>
      <c r="EE25" s="18">
        <f>(HLOOKUP(EE$6,BECO_Datos!$D$3:$HN$85,BECO_Datos!$A24,FALSE)+IFERROR(HLOOKUP(EE$6,BECO_Datos!$HP$3:$LT$85,BECO_Datos!$A24,FALSE),0))*EE$2</f>
        <v>0</v>
      </c>
      <c r="EF25" s="18">
        <f>(HLOOKUP(EF$6,BECO_Datos!$D$3:$HN$85,BECO_Datos!$A24,FALSE)+IFERROR(HLOOKUP(EF$6,BECO_Datos!$HP$3:$LT$85,BECO_Datos!$A24,FALSE),0))*EF$2</f>
        <v>0</v>
      </c>
      <c r="EG25" s="18">
        <f>(HLOOKUP(EG$6,BECO_Datos!$D$3:$HN$85,BECO_Datos!$A24,FALSE)+IFERROR(HLOOKUP(EG$6,BECO_Datos!$HP$3:$LT$85,BECO_Datos!$A24,FALSE),0))*EG$2</f>
        <v>0</v>
      </c>
      <c r="EH25" s="18">
        <f>(HLOOKUP(EH$6,BECO_Datos!$D$3:$HN$85,BECO_Datos!$A24,FALSE)+IFERROR(HLOOKUP(EH$6,BECO_Datos!$HP$3:$LT$85,BECO_Datos!$A24,FALSE),0))*EH$2</f>
        <v>0</v>
      </c>
      <c r="EJ25" s="18" t="e">
        <f>(HLOOKUP(EJ$6,BECO_Datos!$D$3:$HN$85,BECO_Datos!$A24,FALSE)+IFERROR(HLOOKUP(EJ$6,BECO_Datos!$HP$3:$LT$85,BECO_Datos!$A24,FALSE),0))*EJ$2</f>
        <v>#N/A</v>
      </c>
      <c r="EK25" s="18" t="e">
        <f>(HLOOKUP(EK$6,BECO_Datos!$D$3:$HN$85,BECO_Datos!$A24,FALSE)+IFERROR(HLOOKUP(EK$6,BECO_Datos!$HP$3:$LT$85,BECO_Datos!$A24,FALSE),0))*EK$2</f>
        <v>#N/A</v>
      </c>
      <c r="EL25" s="18" t="e">
        <f>(HLOOKUP(EL$6,BECO_Datos!$D$3:$HN$85,BECO_Datos!$A24,FALSE)+IFERROR(HLOOKUP(EL$6,BECO_Datos!$HP$3:$LT$85,BECO_Datos!$A24,FALSE),0))*EL$2</f>
        <v>#N/A</v>
      </c>
      <c r="EM25" s="18" t="e">
        <f>(HLOOKUP(EM$6,BECO_Datos!$D$3:$HN$85,BECO_Datos!$A24,FALSE)+IFERROR(HLOOKUP(EM$6,BECO_Datos!$HP$3:$LT$85,BECO_Datos!$A24,FALSE),0))*EM$2</f>
        <v>#N/A</v>
      </c>
      <c r="EN25" s="18" t="e">
        <f>(HLOOKUP(EN$6,BECO_Datos!$D$3:$HN$85,BECO_Datos!$A24,FALSE)+IFERROR(HLOOKUP(EN$6,BECO_Datos!$HP$3:$LT$85,BECO_Datos!$A24,FALSE),0))*EN$2</f>
        <v>#N/A</v>
      </c>
      <c r="EO25" s="18" t="e">
        <f>(HLOOKUP(EO$6,BECO_Datos!$D$3:$HN$85,BECO_Datos!$A24,FALSE)+IFERROR(HLOOKUP(EO$6,BECO_Datos!$HP$3:$LT$85,BECO_Datos!$A24,FALSE),0))*EO$2</f>
        <v>#N/A</v>
      </c>
      <c r="EP25" s="18">
        <f>(HLOOKUP(EP$6,BECO_Datos!$D$3:$HN$85,BECO_Datos!$A24,FALSE)+IFERROR(HLOOKUP(EP$6,BECO_Datos!$HP$3:$LT$85,BECO_Datos!$A24,FALSE),0))*EP$2</f>
        <v>-115.67390027706172</v>
      </c>
      <c r="EQ25" s="18">
        <f>(HLOOKUP(EQ$6,BECO_Datos!$D$3:$HN$85,BECO_Datos!$A24,FALSE)+IFERROR(HLOOKUP(EQ$6,BECO_Datos!$HP$3:$LT$85,BECO_Datos!$A24,FALSE),0))*EQ$2</f>
        <v>-124.77988428389713</v>
      </c>
      <c r="ER25" s="18">
        <f>(HLOOKUP(ER$6,BECO_Datos!$D$3:$HN$85,BECO_Datos!$A24,FALSE)+IFERROR(HLOOKUP(ER$6,BECO_Datos!$HP$3:$LT$85,BECO_Datos!$A24,FALSE),0))*ER$2</f>
        <v>-108.89853865277573</v>
      </c>
      <c r="ES25" s="18">
        <f>(HLOOKUP(ES$6,BECO_Datos!$D$3:$HN$85,BECO_Datos!$A24,FALSE)+IFERROR(HLOOKUP(ES$6,BECO_Datos!$HP$3:$LT$85,BECO_Datos!$A24,FALSE),0))*ES$2</f>
        <v>-149.1195450873777</v>
      </c>
      <c r="ET25" s="18">
        <f>(HLOOKUP(ET$6,BECO_Datos!$D$3:$HN$85,BECO_Datos!$A24,FALSE)+IFERROR(HLOOKUP(ET$6,BECO_Datos!$HP$3:$LT$85,BECO_Datos!$A24,FALSE),0))*ET$2</f>
        <v>-128.7272177251013</v>
      </c>
      <c r="EU25" s="18">
        <f>(HLOOKUP(EU$6,BECO_Datos!$D$3:$HN$85,BECO_Datos!$A24,FALSE)+IFERROR(HLOOKUP(EU$6,BECO_Datos!$HP$3:$LT$85,BECO_Datos!$A24,FALSE),0))*EU$2</f>
        <v>-154.72837348401757</v>
      </c>
      <c r="EV25" s="18">
        <f>(HLOOKUP(EV$6,BECO_Datos!$D$3:$HN$85,BECO_Datos!$A24,FALSE)+IFERROR(HLOOKUP(EV$6,BECO_Datos!$HP$3:$LT$85,BECO_Datos!$A24,FALSE),0))*EV$2</f>
        <v>-162.37913971484511</v>
      </c>
      <c r="EW25" s="18">
        <f>(HLOOKUP(EW$6,BECO_Datos!$D$3:$HN$85,BECO_Datos!$A24,FALSE)+IFERROR(HLOOKUP(EW$6,BECO_Datos!$HP$3:$LT$85,BECO_Datos!$A24,FALSE),0))*EW$2</f>
        <v>-173.14706432992625</v>
      </c>
      <c r="EX25" s="18">
        <f>(HLOOKUP(EX$6,BECO_Datos!$D$3:$HN$85,BECO_Datos!$A24,FALSE)+IFERROR(HLOOKUP(EX$6,BECO_Datos!$HP$3:$LT$85,BECO_Datos!$A24,FALSE),0))*EX$2</f>
        <v>-184.44957301401629</v>
      </c>
      <c r="EY25" s="18">
        <f>(HLOOKUP(EY$6,BECO_Datos!$D$3:$HN$85,BECO_Datos!$A24,FALSE)+IFERROR(HLOOKUP(EY$6,BECO_Datos!$HP$3:$LT$85,BECO_Datos!$A24,FALSE),0))*EY$2</f>
        <v>-202.11773074407824</v>
      </c>
      <c r="FA25" s="18" t="e">
        <f>(HLOOKUP(FA$6,BECO_Datos!$D$3:$HN$85,BECO_Datos!$A24,FALSE)+IFERROR(HLOOKUP(FA$6,BECO_Datos!$HP$3:$LT$85,BECO_Datos!$A24,FALSE),0))*FA$2</f>
        <v>#N/A</v>
      </c>
      <c r="FB25" s="18" t="e">
        <f>(HLOOKUP(FB$6,BECO_Datos!$D$3:$HN$85,BECO_Datos!$A24,FALSE)+IFERROR(HLOOKUP(FB$6,BECO_Datos!$HP$3:$LT$85,BECO_Datos!$A24,FALSE),0))*FB$2</f>
        <v>#N/A</v>
      </c>
      <c r="FC25" s="18" t="e">
        <f>(HLOOKUP(FC$6,BECO_Datos!$D$3:$HN$85,BECO_Datos!$A24,FALSE)+IFERROR(HLOOKUP(FC$6,BECO_Datos!$HP$3:$LT$85,BECO_Datos!$A24,FALSE),0))*FC$2</f>
        <v>#N/A</v>
      </c>
      <c r="FD25" s="18" t="e">
        <f>(HLOOKUP(FD$6,BECO_Datos!$D$3:$HN$85,BECO_Datos!$A24,FALSE)+IFERROR(HLOOKUP(FD$6,BECO_Datos!$HP$3:$LT$85,BECO_Datos!$A24,FALSE),0))*FD$2</f>
        <v>#N/A</v>
      </c>
      <c r="FE25" s="18" t="e">
        <f>(HLOOKUP(FE$6,BECO_Datos!$D$3:$HN$85,BECO_Datos!$A24,FALSE)+IFERROR(HLOOKUP(FE$6,BECO_Datos!$HP$3:$LT$85,BECO_Datos!$A24,FALSE),0))*FE$2</f>
        <v>#N/A</v>
      </c>
      <c r="FF25" s="18" t="e">
        <f>(HLOOKUP(FF$6,BECO_Datos!$D$3:$HN$85,BECO_Datos!$A24,FALSE)+IFERROR(HLOOKUP(FF$6,BECO_Datos!$HP$3:$LT$85,BECO_Datos!$A24,FALSE),0))*FF$2</f>
        <v>#N/A</v>
      </c>
      <c r="FG25" s="18">
        <f>(HLOOKUP(FG$6,BECO_Datos!$D$3:$HN$85,BECO_Datos!$A24,FALSE)+IFERROR(HLOOKUP(FG$6,BECO_Datos!$HP$3:$LT$85,BECO_Datos!$A24,FALSE),0))*FG$2</f>
        <v>0</v>
      </c>
      <c r="FH25" s="18">
        <f>(HLOOKUP(FH$6,BECO_Datos!$D$3:$HN$85,BECO_Datos!$A24,FALSE)+IFERROR(HLOOKUP(FH$6,BECO_Datos!$HP$3:$LT$85,BECO_Datos!$A24,FALSE),0))*FH$2</f>
        <v>0</v>
      </c>
      <c r="FI25" s="18">
        <f>(HLOOKUP(FI$6,BECO_Datos!$D$3:$HN$85,BECO_Datos!$A24,FALSE)+IFERROR(HLOOKUP(FI$6,BECO_Datos!$HP$3:$LT$85,BECO_Datos!$A24,FALSE),0))*FI$2</f>
        <v>-20.577763381266184</v>
      </c>
      <c r="FJ25" s="18">
        <f>(HLOOKUP(FJ$6,BECO_Datos!$D$3:$HN$85,BECO_Datos!$A24,FALSE)+IFERROR(HLOOKUP(FJ$6,BECO_Datos!$HP$3:$LT$85,BECO_Datos!$A24,FALSE),0))*FJ$2</f>
        <v>-147.61065289611773</v>
      </c>
      <c r="FK25" s="18">
        <f>(HLOOKUP(FK$6,BECO_Datos!$D$3:$HN$85,BECO_Datos!$A24,FALSE)+IFERROR(HLOOKUP(FK$6,BECO_Datos!$HP$3:$LT$85,BECO_Datos!$A24,FALSE),0))*FK$2</f>
        <v>-304.59601380533439</v>
      </c>
      <c r="FL25" s="18">
        <f>(HLOOKUP(FL$6,BECO_Datos!$D$3:$HN$85,BECO_Datos!$A24,FALSE)+IFERROR(HLOOKUP(FL$6,BECO_Datos!$HP$3:$LT$85,BECO_Datos!$A24,FALSE),0))*FL$2</f>
        <v>-406.34091257825582</v>
      </c>
      <c r="FM25" s="18">
        <f>(HLOOKUP(FM$6,BECO_Datos!$D$3:$HN$85,BECO_Datos!$A24,FALSE)+IFERROR(HLOOKUP(FM$6,BECO_Datos!$HP$3:$LT$85,BECO_Datos!$A24,FALSE),0))*FM$2</f>
        <v>-441.87399171410112</v>
      </c>
      <c r="FN25" s="18">
        <f>(HLOOKUP(FN$6,BECO_Datos!$D$3:$HN$85,BECO_Datos!$A24,FALSE)+IFERROR(HLOOKUP(FN$6,BECO_Datos!$HP$3:$LT$85,BECO_Datos!$A24,FALSE),0))*FN$2</f>
        <v>-457.89891140425419</v>
      </c>
      <c r="FO25" s="18">
        <f>(HLOOKUP(FO$6,BECO_Datos!$D$3:$HN$85,BECO_Datos!$A24,FALSE)+IFERROR(HLOOKUP(FO$6,BECO_Datos!$HP$3:$LT$85,BECO_Datos!$A24,FALSE),0))*FO$2</f>
        <v>-469.52906272738136</v>
      </c>
      <c r="FP25" s="18">
        <f>(HLOOKUP(FP$6,BECO_Datos!$D$3:$HN$85,BECO_Datos!$A24,FALSE)+IFERROR(HLOOKUP(FP$6,BECO_Datos!$HP$3:$LT$85,BECO_Datos!$A24,FALSE),0))*FP$2</f>
        <v>-456.870165137681</v>
      </c>
      <c r="FR25" s="18" t="e">
        <f>(HLOOKUP(FR$6,BECO_Datos!$D$3:$HN$85,BECO_Datos!$A24,FALSE)+IFERROR(HLOOKUP(FR$6,BECO_Datos!$HP$3:$LT$85,BECO_Datos!$A24,FALSE),0))*FR$2</f>
        <v>#N/A</v>
      </c>
      <c r="FS25" s="18" t="e">
        <f>(HLOOKUP(FS$6,BECO_Datos!$D$3:$HN$85,BECO_Datos!$A24,FALSE)+IFERROR(HLOOKUP(FS$6,BECO_Datos!$HP$3:$LT$85,BECO_Datos!$A24,FALSE),0))*FS$2</f>
        <v>#N/A</v>
      </c>
      <c r="FT25" s="18" t="e">
        <f>(HLOOKUP(FT$6,BECO_Datos!$D$3:$HN$85,BECO_Datos!$A24,FALSE)+IFERROR(HLOOKUP(FT$6,BECO_Datos!$HP$3:$LT$85,BECO_Datos!$A24,FALSE),0))*FT$2</f>
        <v>#N/A</v>
      </c>
      <c r="FU25" s="18" t="e">
        <f>(HLOOKUP(FU$6,BECO_Datos!$D$3:$HN$85,BECO_Datos!$A24,FALSE)+IFERROR(HLOOKUP(FU$6,BECO_Datos!$HP$3:$LT$85,BECO_Datos!$A24,FALSE),0))*FU$2</f>
        <v>#N/A</v>
      </c>
      <c r="FV25" s="18" t="e">
        <f>(HLOOKUP(FV$6,BECO_Datos!$D$3:$HN$85,BECO_Datos!$A24,FALSE)+IFERROR(HLOOKUP(FV$6,BECO_Datos!$HP$3:$LT$85,BECO_Datos!$A24,FALSE),0))*FV$2</f>
        <v>#N/A</v>
      </c>
      <c r="FW25" s="18" t="e">
        <f>(HLOOKUP(FW$6,BECO_Datos!$D$3:$HN$85,BECO_Datos!$A24,FALSE)+IFERROR(HLOOKUP(FW$6,BECO_Datos!$HP$3:$LT$85,BECO_Datos!$A24,FALSE),0))*FW$2</f>
        <v>#N/A</v>
      </c>
      <c r="FX25" s="18">
        <f>(HLOOKUP(FX$6,BECO_Datos!$D$3:$HN$85,BECO_Datos!$A24,FALSE)+IFERROR(HLOOKUP(FX$6,BECO_Datos!$HP$3:$LT$85,BECO_Datos!$A24,FALSE),0))*FX$2</f>
        <v>0</v>
      </c>
      <c r="FY25" s="18">
        <f>(HLOOKUP(FY$6,BECO_Datos!$D$3:$HN$85,BECO_Datos!$A24,FALSE)+IFERROR(HLOOKUP(FY$6,BECO_Datos!$HP$3:$LT$85,BECO_Datos!$A24,FALSE),0))*FY$2</f>
        <v>0</v>
      </c>
      <c r="FZ25" s="18">
        <f>(HLOOKUP(FZ$6,BECO_Datos!$D$3:$HN$85,BECO_Datos!$A24,FALSE)+IFERROR(HLOOKUP(FZ$6,BECO_Datos!$HP$3:$LT$85,BECO_Datos!$A24,FALSE),0))*FZ$2</f>
        <v>0</v>
      </c>
      <c r="GA25" s="18">
        <f>(HLOOKUP(GA$6,BECO_Datos!$D$3:$HN$85,BECO_Datos!$A24,FALSE)+IFERROR(HLOOKUP(GA$6,BECO_Datos!$HP$3:$LT$85,BECO_Datos!$A24,FALSE),0))*GA$2</f>
        <v>0</v>
      </c>
      <c r="GB25" s="18">
        <f>(HLOOKUP(GB$6,BECO_Datos!$D$3:$HN$85,BECO_Datos!$A24,FALSE)+IFERROR(HLOOKUP(GB$6,BECO_Datos!$HP$3:$LT$85,BECO_Datos!$A24,FALSE),0))*GB$2</f>
        <v>0</v>
      </c>
      <c r="GC25" s="18">
        <f>(HLOOKUP(GC$6,BECO_Datos!$D$3:$HN$85,BECO_Datos!$A24,FALSE)+IFERROR(HLOOKUP(GC$6,BECO_Datos!$HP$3:$LT$85,BECO_Datos!$A24,FALSE),0))*GC$2</f>
        <v>0</v>
      </c>
      <c r="GD25" s="18">
        <f>(HLOOKUP(GD$6,BECO_Datos!$D$3:$HN$85,BECO_Datos!$A24,FALSE)+IFERROR(HLOOKUP(GD$6,BECO_Datos!$HP$3:$LT$85,BECO_Datos!$A24,FALSE),0))*GD$2</f>
        <v>0</v>
      </c>
      <c r="GE25" s="18">
        <f>(HLOOKUP(GE$6,BECO_Datos!$D$3:$HN$85,BECO_Datos!$A24,FALSE)+IFERROR(HLOOKUP(GE$6,BECO_Datos!$HP$3:$LT$85,BECO_Datos!$A24,FALSE),0))*GE$2</f>
        <v>0</v>
      </c>
      <c r="GF25" s="18">
        <f>(HLOOKUP(GF$6,BECO_Datos!$D$3:$HN$85,BECO_Datos!$A24,FALSE)+IFERROR(HLOOKUP(GF$6,BECO_Datos!$HP$3:$LT$85,BECO_Datos!$A24,FALSE),0))*GF$2</f>
        <v>0</v>
      </c>
      <c r="GG25" s="18">
        <f>(HLOOKUP(GG$6,BECO_Datos!$D$3:$HN$85,BECO_Datos!$A24,FALSE)+IFERROR(HLOOKUP(GG$6,BECO_Datos!$HP$3:$LT$85,BECO_Datos!$A24,FALSE),0))*GG$2</f>
        <v>0</v>
      </c>
      <c r="GI25" s="18" t="e">
        <f>(HLOOKUP(GI$6,BECO_Datos!$D$3:$HN$85,BECO_Datos!$A24,FALSE)+IFERROR(HLOOKUP(GI$6,BECO_Datos!$HP$3:$LT$85,BECO_Datos!$A24,FALSE),0))*GI$2</f>
        <v>#N/A</v>
      </c>
      <c r="GJ25" s="18" t="e">
        <f>(HLOOKUP(GJ$6,BECO_Datos!$D$3:$HN$85,BECO_Datos!$A24,FALSE)+IFERROR(HLOOKUP(GJ$6,BECO_Datos!$HP$3:$LT$85,BECO_Datos!$A24,FALSE),0))*GJ$2</f>
        <v>#N/A</v>
      </c>
      <c r="GK25" s="18" t="e">
        <f>(HLOOKUP(GK$6,BECO_Datos!$D$3:$HN$85,BECO_Datos!$A24,FALSE)+IFERROR(HLOOKUP(GK$6,BECO_Datos!$HP$3:$LT$85,BECO_Datos!$A24,FALSE),0))*GK$2</f>
        <v>#N/A</v>
      </c>
      <c r="GL25" s="18" t="e">
        <f>(HLOOKUP(GL$6,BECO_Datos!$D$3:$HN$85,BECO_Datos!$A24,FALSE)+IFERROR(HLOOKUP(GL$6,BECO_Datos!$HP$3:$LT$85,BECO_Datos!$A24,FALSE),0))*GL$2</f>
        <v>#N/A</v>
      </c>
      <c r="GM25" s="18" t="e">
        <f>(HLOOKUP(GM$6,BECO_Datos!$D$3:$HN$85,BECO_Datos!$A24,FALSE)+IFERROR(HLOOKUP(GM$6,BECO_Datos!$HP$3:$LT$85,BECO_Datos!$A24,FALSE),0))*GM$2</f>
        <v>#N/A</v>
      </c>
      <c r="GN25" s="18" t="e">
        <f>(HLOOKUP(GN$6,BECO_Datos!$D$3:$HN$85,BECO_Datos!$A24,FALSE)+IFERROR(HLOOKUP(GN$6,BECO_Datos!$HP$3:$LT$85,BECO_Datos!$A24,FALSE),0))*GN$2</f>
        <v>#N/A</v>
      </c>
      <c r="GO25" s="18">
        <f>(HLOOKUP(GO$6,BECO_Datos!$D$3:$HN$85,BECO_Datos!$A24,FALSE)+IFERROR(HLOOKUP(GO$6,BECO_Datos!$HP$3:$LT$85,BECO_Datos!$A24,FALSE),0))*GO$2</f>
        <v>0</v>
      </c>
      <c r="GP25" s="18">
        <f>(HLOOKUP(GP$6,BECO_Datos!$D$3:$HN$85,BECO_Datos!$A24,FALSE)+IFERROR(HLOOKUP(GP$6,BECO_Datos!$HP$3:$LT$85,BECO_Datos!$A24,FALSE),0))*GP$2</f>
        <v>0</v>
      </c>
      <c r="GQ25" s="18">
        <f>(HLOOKUP(GQ$6,BECO_Datos!$D$3:$HN$85,BECO_Datos!$A24,FALSE)+IFERROR(HLOOKUP(GQ$6,BECO_Datos!$HP$3:$LT$85,BECO_Datos!$A24,FALSE),0))*GQ$2</f>
        <v>0</v>
      </c>
      <c r="GR25" s="18">
        <f>(HLOOKUP(GR$6,BECO_Datos!$D$3:$HN$85,BECO_Datos!$A24,FALSE)+IFERROR(HLOOKUP(GR$6,BECO_Datos!$HP$3:$LT$85,BECO_Datos!$A24,FALSE),0))*GR$2</f>
        <v>0</v>
      </c>
      <c r="GS25" s="18">
        <f>(HLOOKUP(GS$6,BECO_Datos!$D$3:$HN$85,BECO_Datos!$A24,FALSE)+IFERROR(HLOOKUP(GS$6,BECO_Datos!$HP$3:$LT$85,BECO_Datos!$A24,FALSE),0))*GS$2</f>
        <v>0</v>
      </c>
      <c r="GT25" s="18">
        <f>(HLOOKUP(GT$6,BECO_Datos!$D$3:$HN$85,BECO_Datos!$A24,FALSE)+IFERROR(HLOOKUP(GT$6,BECO_Datos!$HP$3:$LT$85,BECO_Datos!$A24,FALSE),0))*GT$2</f>
        <v>0</v>
      </c>
      <c r="GU25" s="18">
        <f>(HLOOKUP(GU$6,BECO_Datos!$D$3:$HN$85,BECO_Datos!$A24,FALSE)+IFERROR(HLOOKUP(GU$6,BECO_Datos!$HP$3:$LT$85,BECO_Datos!$A24,FALSE),0))*GU$2</f>
        <v>0</v>
      </c>
      <c r="GV25" s="18">
        <f>(HLOOKUP(GV$6,BECO_Datos!$D$3:$HN$85,BECO_Datos!$A24,FALSE)+IFERROR(HLOOKUP(GV$6,BECO_Datos!$HP$3:$LT$85,BECO_Datos!$A24,FALSE),0))*GV$2</f>
        <v>0</v>
      </c>
      <c r="GW25" s="18">
        <f>(HLOOKUP(GW$6,BECO_Datos!$D$3:$HN$85,BECO_Datos!$A24,FALSE)+IFERROR(HLOOKUP(GW$6,BECO_Datos!$HP$3:$LT$85,BECO_Datos!$A24,FALSE),0))*GW$2</f>
        <v>0</v>
      </c>
      <c r="GX25" s="18">
        <f>(HLOOKUP(GX$6,BECO_Datos!$D$3:$HN$85,BECO_Datos!$A24,FALSE)+IFERROR(HLOOKUP(GX$6,BECO_Datos!$HP$3:$LT$85,BECO_Datos!$A24,FALSE),0))*GX$2</f>
        <v>0</v>
      </c>
      <c r="GZ25" s="18" t="e">
        <f>(HLOOKUP(GZ$6,BECO_Datos!$D$3:$HN$85,BECO_Datos!$A24,FALSE)+IFERROR(HLOOKUP(GZ$6,BECO_Datos!$HP$3:$LT$85,BECO_Datos!$A24,FALSE),0))*GZ$2</f>
        <v>#N/A</v>
      </c>
      <c r="HA25" s="18" t="e">
        <f>(HLOOKUP(HA$6,BECO_Datos!$D$3:$HN$85,BECO_Datos!$A24,FALSE)+IFERROR(HLOOKUP(HA$6,BECO_Datos!$HP$3:$LT$85,BECO_Datos!$A24,FALSE),0))*HA$2</f>
        <v>#N/A</v>
      </c>
      <c r="HB25" s="18" t="e">
        <f>(HLOOKUP(HB$6,BECO_Datos!$D$3:$HN$85,BECO_Datos!$A24,FALSE)+IFERROR(HLOOKUP(HB$6,BECO_Datos!$HP$3:$LT$85,BECO_Datos!$A24,FALSE),0))*HB$2</f>
        <v>#N/A</v>
      </c>
      <c r="HC25" s="18" t="e">
        <f>(HLOOKUP(HC$6,BECO_Datos!$D$3:$HN$85,BECO_Datos!$A24,FALSE)+IFERROR(HLOOKUP(HC$6,BECO_Datos!$HP$3:$LT$85,BECO_Datos!$A24,FALSE),0))*HC$2</f>
        <v>#N/A</v>
      </c>
      <c r="HD25" s="18" t="e">
        <f>(HLOOKUP(HD$6,BECO_Datos!$D$3:$HN$85,BECO_Datos!$A24,FALSE)+IFERROR(HLOOKUP(HD$6,BECO_Datos!$HP$3:$LT$85,BECO_Datos!$A24,FALSE),0))*HD$2</f>
        <v>#N/A</v>
      </c>
      <c r="HE25" s="18" t="e">
        <f>(HLOOKUP(HE$6,BECO_Datos!$D$3:$HN$85,BECO_Datos!$A24,FALSE)+IFERROR(HLOOKUP(HE$6,BECO_Datos!$HP$3:$LT$85,BECO_Datos!$A24,FALSE),0))*HE$2</f>
        <v>#N/A</v>
      </c>
      <c r="HF25" s="18">
        <f>(HLOOKUP(HF$6,BECO_Datos!$D$3:$HN$85,BECO_Datos!$A24,FALSE)+IFERROR(HLOOKUP(HF$6,BECO_Datos!$HP$3:$LT$85,BECO_Datos!$A24,FALSE),0))*HF$2</f>
        <v>0</v>
      </c>
      <c r="HG25" s="18">
        <f>(HLOOKUP(HG$6,BECO_Datos!$D$3:$HN$85,BECO_Datos!$A24,FALSE)+IFERROR(HLOOKUP(HG$6,BECO_Datos!$HP$3:$LT$85,BECO_Datos!$A24,FALSE),0))*HG$2</f>
        <v>0</v>
      </c>
      <c r="HH25" s="18">
        <f>(HLOOKUP(HH$6,BECO_Datos!$D$3:$HN$85,BECO_Datos!$A24,FALSE)+IFERROR(HLOOKUP(HH$6,BECO_Datos!$HP$3:$LT$85,BECO_Datos!$A24,FALSE),0))*HH$2</f>
        <v>22.12569913377876</v>
      </c>
      <c r="HI25" s="18">
        <f>(HLOOKUP(HI$6,BECO_Datos!$D$3:$HN$85,BECO_Datos!$A24,FALSE)+IFERROR(HLOOKUP(HI$6,BECO_Datos!$HP$3:$LT$85,BECO_Datos!$A24,FALSE),0))*HI$2</f>
        <v>158.71447418301432</v>
      </c>
      <c r="HJ25" s="18">
        <f>(HLOOKUP(HJ$6,BECO_Datos!$D$3:$HN$85,BECO_Datos!$A24,FALSE)+IFERROR(HLOOKUP(HJ$6,BECO_Datos!$HP$3:$LT$85,BECO_Datos!$A24,FALSE),0))*HJ$2</f>
        <v>327.5088567176665</v>
      </c>
      <c r="HK25" s="18">
        <f>(HLOOKUP(HK$6,BECO_Datos!$D$3:$HN$85,BECO_Datos!$A24,FALSE)+IFERROR(HLOOKUP(HK$6,BECO_Datos!$HP$3:$LT$85,BECO_Datos!$A24,FALSE),0))*HK$2</f>
        <v>436.90738448458052</v>
      </c>
      <c r="HL25" s="18">
        <f>(HLOOKUP(HL$6,BECO_Datos!$D$3:$HN$85,BECO_Datos!$A24,FALSE)+IFERROR(HLOOKUP(HL$6,BECO_Datos!$HP$3:$LT$85,BECO_Datos!$A24,FALSE),0))*HL$2</f>
        <v>475.11339374272023</v>
      </c>
      <c r="HM25" s="18">
        <f>(HLOOKUP(HM$6,BECO_Datos!$D$3:$HN$85,BECO_Datos!$A24,FALSE)+IFERROR(HLOOKUP(HM$6,BECO_Datos!$HP$3:$LT$85,BECO_Datos!$A24,FALSE),0))*HM$2</f>
        <v>492.34376738138718</v>
      </c>
      <c r="HN25" s="18">
        <f>(HLOOKUP(HN$6,BECO_Datos!$D$3:$HN$85,BECO_Datos!$A24,FALSE)+IFERROR(HLOOKUP(HN$6,BECO_Datos!$HP$3:$LT$85,BECO_Datos!$A24,FALSE),0))*HN$2</f>
        <v>504.84878186173137</v>
      </c>
      <c r="HO25" s="18">
        <f>(HLOOKUP(HO$6,BECO_Datos!$D$3:$HN$85,BECO_Datos!$A24,FALSE)+IFERROR(HLOOKUP(HO$6,BECO_Datos!$HP$3:$LT$85,BECO_Datos!$A24,FALSE),0))*HO$2</f>
        <v>491.23763500162045</v>
      </c>
      <c r="HQ25" s="18" t="e">
        <f>(HLOOKUP(HQ$6,BECO_Datos!$D$3:$HN$85,BECO_Datos!$A24,FALSE)+IFERROR(HLOOKUP(HQ$6,BECO_Datos!$HP$3:$LT$85,BECO_Datos!$A24,FALSE),0))*HQ$2</f>
        <v>#N/A</v>
      </c>
      <c r="HR25" s="18" t="e">
        <f>(HLOOKUP(HR$6,BECO_Datos!$D$3:$HN$85,BECO_Datos!$A24,FALSE)+IFERROR(HLOOKUP(HR$6,BECO_Datos!$HP$3:$LT$85,BECO_Datos!$A24,FALSE),0))*HR$2</f>
        <v>#N/A</v>
      </c>
      <c r="HS25" s="18" t="e">
        <f>(HLOOKUP(HS$6,BECO_Datos!$D$3:$HN$85,BECO_Datos!$A24,FALSE)+IFERROR(HLOOKUP(HS$6,BECO_Datos!$HP$3:$LT$85,BECO_Datos!$A24,FALSE),0))*HS$2</f>
        <v>#N/A</v>
      </c>
      <c r="HT25" s="18" t="e">
        <f>(HLOOKUP(HT$6,BECO_Datos!$D$3:$HN$85,BECO_Datos!$A24,FALSE)+IFERROR(HLOOKUP(HT$6,BECO_Datos!$HP$3:$LT$85,BECO_Datos!$A24,FALSE),0))*HT$2</f>
        <v>#N/A</v>
      </c>
      <c r="HU25" s="18" t="e">
        <f>(HLOOKUP(HU$6,BECO_Datos!$D$3:$HN$85,BECO_Datos!$A24,FALSE)+IFERROR(HLOOKUP(HU$6,BECO_Datos!$HP$3:$LT$85,BECO_Datos!$A24,FALSE),0))*HU$2</f>
        <v>#N/A</v>
      </c>
      <c r="HV25" s="18" t="e">
        <f>(HLOOKUP(HV$6,BECO_Datos!$D$3:$HN$85,BECO_Datos!$A24,FALSE)+IFERROR(HLOOKUP(HV$6,BECO_Datos!$HP$3:$LT$85,BECO_Datos!$A24,FALSE),0))*HV$2</f>
        <v>#N/A</v>
      </c>
      <c r="HW25" s="18">
        <f>(HLOOKUP(HW$6,BECO_Datos!$D$3:$HN$85,BECO_Datos!$A24,FALSE)+IFERROR(HLOOKUP(HW$6,BECO_Datos!$HP$3:$LT$85,BECO_Datos!$A24,FALSE),0))*HW$2</f>
        <v>0</v>
      </c>
      <c r="HX25" s="18">
        <f>(HLOOKUP(HX$6,BECO_Datos!$D$3:$HN$85,BECO_Datos!$A24,FALSE)+IFERROR(HLOOKUP(HX$6,BECO_Datos!$HP$3:$LT$85,BECO_Datos!$A24,FALSE),0))*HX$2</f>
        <v>0</v>
      </c>
      <c r="HY25" s="18">
        <f>(HLOOKUP(HY$6,BECO_Datos!$D$3:$HN$85,BECO_Datos!$A24,FALSE)+IFERROR(HLOOKUP(HY$6,BECO_Datos!$HP$3:$LT$85,BECO_Datos!$A24,FALSE),0))*HY$2</f>
        <v>0</v>
      </c>
      <c r="HZ25" s="18">
        <f>(HLOOKUP(HZ$6,BECO_Datos!$D$3:$HN$85,BECO_Datos!$A24,FALSE)+IFERROR(HLOOKUP(HZ$6,BECO_Datos!$HP$3:$LT$85,BECO_Datos!$A24,FALSE),0))*HZ$2</f>
        <v>0</v>
      </c>
      <c r="IA25" s="18">
        <f>(HLOOKUP(IA$6,BECO_Datos!$D$3:$HN$85,BECO_Datos!$A24,FALSE)+IFERROR(HLOOKUP(IA$6,BECO_Datos!$HP$3:$LT$85,BECO_Datos!$A24,FALSE),0))*IA$2</f>
        <v>0</v>
      </c>
      <c r="IB25" s="18">
        <f>(HLOOKUP(IB$6,BECO_Datos!$D$3:$HN$85,BECO_Datos!$A24,FALSE)+IFERROR(HLOOKUP(IB$6,BECO_Datos!$HP$3:$LT$85,BECO_Datos!$A24,FALSE),0))*IB$2</f>
        <v>0</v>
      </c>
      <c r="IC25" s="18">
        <f>(HLOOKUP(IC$6,BECO_Datos!$D$3:$HN$85,BECO_Datos!$A24,FALSE)+IFERROR(HLOOKUP(IC$6,BECO_Datos!$HP$3:$LT$85,BECO_Datos!$A24,FALSE),0))*IC$2</f>
        <v>0</v>
      </c>
      <c r="ID25" s="18">
        <f>(HLOOKUP(ID$6,BECO_Datos!$D$3:$HN$85,BECO_Datos!$A24,FALSE)+IFERROR(HLOOKUP(ID$6,BECO_Datos!$HP$3:$LT$85,BECO_Datos!$A24,FALSE),0))*ID$2</f>
        <v>0</v>
      </c>
      <c r="IE25" s="18">
        <f>(HLOOKUP(IE$6,BECO_Datos!$D$3:$HN$85,BECO_Datos!$A24,FALSE)+IFERROR(HLOOKUP(IE$6,BECO_Datos!$HP$3:$LT$85,BECO_Datos!$A24,FALSE),0))*IE$2</f>
        <v>0</v>
      </c>
      <c r="IF25" s="18">
        <f>(HLOOKUP(IF$6,BECO_Datos!$D$3:$HN$85,BECO_Datos!$A24,FALSE)+IFERROR(HLOOKUP(IF$6,BECO_Datos!$HP$3:$LT$85,BECO_Datos!$A24,FALSE),0))*IF$2</f>
        <v>0</v>
      </c>
      <c r="IH25" s="18" t="e">
        <f>(HLOOKUP(IH$6,BECO_Datos!$D$3:$HN$85,BECO_Datos!$A24,FALSE)+IFERROR(HLOOKUP(IH$6,BECO_Datos!$HP$3:$LT$85,BECO_Datos!$A24,FALSE),0))*IH$2</f>
        <v>#N/A</v>
      </c>
      <c r="II25" s="18" t="e">
        <f>(HLOOKUP(II$6,BECO_Datos!$D$3:$HN$85,BECO_Datos!$A24,FALSE)+IFERROR(HLOOKUP(II$6,BECO_Datos!$HP$3:$LT$85,BECO_Datos!$A24,FALSE),0))*II$2</f>
        <v>#N/A</v>
      </c>
      <c r="IJ25" s="18" t="e">
        <f>(HLOOKUP(IJ$6,BECO_Datos!$D$3:$HN$85,BECO_Datos!$A24,FALSE)+IFERROR(HLOOKUP(IJ$6,BECO_Datos!$HP$3:$LT$85,BECO_Datos!$A24,FALSE),0))*IJ$2</f>
        <v>#N/A</v>
      </c>
      <c r="IK25" s="18" t="e">
        <f>(HLOOKUP(IK$6,BECO_Datos!$D$3:$HN$85,BECO_Datos!$A24,FALSE)+IFERROR(HLOOKUP(IK$6,BECO_Datos!$HP$3:$LT$85,BECO_Datos!$A24,FALSE),0))*IK$2</f>
        <v>#N/A</v>
      </c>
      <c r="IL25" s="18" t="e">
        <f>(HLOOKUP(IL$6,BECO_Datos!$D$3:$HN$85,BECO_Datos!$A24,FALSE)+IFERROR(HLOOKUP(IL$6,BECO_Datos!$HP$3:$LT$85,BECO_Datos!$A24,FALSE),0))*IL$2</f>
        <v>#N/A</v>
      </c>
      <c r="IM25" s="18" t="e">
        <f>(HLOOKUP(IM$6,BECO_Datos!$D$3:$HN$85,BECO_Datos!$A24,FALSE)+IFERROR(HLOOKUP(IM$6,BECO_Datos!$HP$3:$LT$85,BECO_Datos!$A24,FALSE),0))*IM$2</f>
        <v>#N/A</v>
      </c>
      <c r="IN25" s="18">
        <f>(HLOOKUP(IN$6,BECO_Datos!$D$3:$HN$85,BECO_Datos!$A24,FALSE)+IFERROR(HLOOKUP(IN$6,BECO_Datos!$HP$3:$LT$85,BECO_Datos!$A24,FALSE),0))*IN$2</f>
        <v>0</v>
      </c>
      <c r="IO25" s="18">
        <f>(HLOOKUP(IO$6,BECO_Datos!$D$3:$HN$85,BECO_Datos!$A24,FALSE)+IFERROR(HLOOKUP(IO$6,BECO_Datos!$HP$3:$LT$85,BECO_Datos!$A24,FALSE),0))*IO$2</f>
        <v>0</v>
      </c>
      <c r="IP25" s="18">
        <f>(HLOOKUP(IP$6,BECO_Datos!$D$3:$HN$85,BECO_Datos!$A24,FALSE)+IFERROR(HLOOKUP(IP$6,BECO_Datos!$HP$3:$LT$85,BECO_Datos!$A24,FALSE),0))*IP$2</f>
        <v>0</v>
      </c>
      <c r="IQ25" s="18">
        <f>(HLOOKUP(IQ$6,BECO_Datos!$D$3:$HN$85,BECO_Datos!$A24,FALSE)+IFERROR(HLOOKUP(IQ$6,BECO_Datos!$HP$3:$LT$85,BECO_Datos!$A24,FALSE),0))*IQ$2</f>
        <v>0</v>
      </c>
      <c r="IR25" s="18">
        <f>(HLOOKUP(IR$6,BECO_Datos!$D$3:$HN$85,BECO_Datos!$A24,FALSE)+IFERROR(HLOOKUP(IR$6,BECO_Datos!$HP$3:$LT$85,BECO_Datos!$A24,FALSE),0))*IR$2</f>
        <v>0</v>
      </c>
      <c r="IS25" s="18">
        <f>(HLOOKUP(IS$6,BECO_Datos!$D$3:$HN$85,BECO_Datos!$A24,FALSE)+IFERROR(HLOOKUP(IS$6,BECO_Datos!$HP$3:$LT$85,BECO_Datos!$A24,FALSE),0))*IS$2</f>
        <v>0</v>
      </c>
      <c r="IT25" s="18">
        <f>(HLOOKUP(IT$6,BECO_Datos!$D$3:$HN$85,BECO_Datos!$A24,FALSE)+IFERROR(HLOOKUP(IT$6,BECO_Datos!$HP$3:$LT$85,BECO_Datos!$A24,FALSE),0))*IT$2</f>
        <v>0</v>
      </c>
      <c r="IU25" s="18">
        <f>(HLOOKUP(IU$6,BECO_Datos!$D$3:$HN$85,BECO_Datos!$A24,FALSE)+IFERROR(HLOOKUP(IU$6,BECO_Datos!$HP$3:$LT$85,BECO_Datos!$A24,FALSE),0))*IU$2</f>
        <v>0</v>
      </c>
      <c r="IV25" s="18">
        <f>(HLOOKUP(IV$6,BECO_Datos!$D$3:$HN$85,BECO_Datos!$A24,FALSE)+IFERROR(HLOOKUP(IV$6,BECO_Datos!$HP$3:$LT$85,BECO_Datos!$A24,FALSE),0))*IV$2</f>
        <v>0</v>
      </c>
      <c r="IW25" s="18">
        <f>(HLOOKUP(IW$6,BECO_Datos!$D$3:$HN$85,BECO_Datos!$A24,FALSE)+IFERROR(HLOOKUP(IW$6,BECO_Datos!$HP$3:$LT$85,BECO_Datos!$A24,FALSE),0))*IW$2</f>
        <v>0</v>
      </c>
      <c r="IY25" s="18" t="e">
        <f>(HLOOKUP(IY$6,BECO_Datos!$D$3:$HN$85,BECO_Datos!$A24,FALSE)+IFERROR(HLOOKUP(IY$6,BECO_Datos!$HP$3:$LT$85,BECO_Datos!$A24,FALSE),0))*IY$2</f>
        <v>#N/A</v>
      </c>
      <c r="IZ25" s="18" t="e">
        <f>(HLOOKUP(IZ$6,BECO_Datos!$D$3:$HN$85,BECO_Datos!$A24,FALSE)+IFERROR(HLOOKUP(IZ$6,BECO_Datos!$HP$3:$LT$85,BECO_Datos!$A24,FALSE),0))*IZ$2</f>
        <v>#N/A</v>
      </c>
      <c r="JA25" s="18" t="e">
        <f>(HLOOKUP(JA$6,BECO_Datos!$D$3:$HN$85,BECO_Datos!$A24,FALSE)+IFERROR(HLOOKUP(JA$6,BECO_Datos!$HP$3:$LT$85,BECO_Datos!$A24,FALSE),0))*JA$2</f>
        <v>#N/A</v>
      </c>
      <c r="JB25" s="18" t="e">
        <f>(HLOOKUP(JB$6,BECO_Datos!$D$3:$HN$85,BECO_Datos!$A24,FALSE)+IFERROR(HLOOKUP(JB$6,BECO_Datos!$HP$3:$LT$85,BECO_Datos!$A24,FALSE),0))*JB$2</f>
        <v>#N/A</v>
      </c>
      <c r="JC25" s="18" t="e">
        <f>(HLOOKUP(JC$6,BECO_Datos!$D$3:$HN$85,BECO_Datos!$A24,FALSE)+IFERROR(HLOOKUP(JC$6,BECO_Datos!$HP$3:$LT$85,BECO_Datos!$A24,FALSE),0))*JC$2</f>
        <v>#N/A</v>
      </c>
      <c r="JD25" s="18" t="e">
        <f>(HLOOKUP(JD$6,BECO_Datos!$D$3:$HN$85,BECO_Datos!$A24,FALSE)+IFERROR(HLOOKUP(JD$6,BECO_Datos!$HP$3:$LT$85,BECO_Datos!$A24,FALSE),0))*JD$2</f>
        <v>#N/A</v>
      </c>
      <c r="JE25" s="18">
        <f>(HLOOKUP(JE$6,BECO_Datos!$D$3:$HN$85,BECO_Datos!$A24,FALSE)+IFERROR(HLOOKUP(JE$6,BECO_Datos!$HP$3:$LT$85,BECO_Datos!$A24,FALSE),0))*JE$2</f>
        <v>0</v>
      </c>
      <c r="JF25" s="18">
        <f>(HLOOKUP(JF$6,BECO_Datos!$D$3:$HN$85,BECO_Datos!$A24,FALSE)+IFERROR(HLOOKUP(JF$6,BECO_Datos!$HP$3:$LT$85,BECO_Datos!$A24,FALSE),0))*JF$2</f>
        <v>0</v>
      </c>
      <c r="JG25" s="18">
        <f>(HLOOKUP(JG$6,BECO_Datos!$D$3:$HN$85,BECO_Datos!$A24,FALSE)+IFERROR(HLOOKUP(JG$6,BECO_Datos!$HP$3:$LT$85,BECO_Datos!$A24,FALSE),0))*JG$2</f>
        <v>0</v>
      </c>
      <c r="JH25" s="18">
        <f>(HLOOKUP(JH$6,BECO_Datos!$D$3:$HN$85,BECO_Datos!$A24,FALSE)+IFERROR(HLOOKUP(JH$6,BECO_Datos!$HP$3:$LT$85,BECO_Datos!$A24,FALSE),0))*JH$2</f>
        <v>0</v>
      </c>
      <c r="JI25" s="18">
        <f>(HLOOKUP(JI$6,BECO_Datos!$D$3:$HN$85,BECO_Datos!$A24,FALSE)+IFERROR(HLOOKUP(JI$6,BECO_Datos!$HP$3:$LT$85,BECO_Datos!$A24,FALSE),0))*JI$2</f>
        <v>0</v>
      </c>
      <c r="JJ25" s="18">
        <f>(HLOOKUP(JJ$6,BECO_Datos!$D$3:$HN$85,BECO_Datos!$A24,FALSE)+IFERROR(HLOOKUP(JJ$6,BECO_Datos!$HP$3:$LT$85,BECO_Datos!$A24,FALSE),0))*JJ$2</f>
        <v>0</v>
      </c>
      <c r="JK25" s="18">
        <f>(HLOOKUP(JK$6,BECO_Datos!$D$3:$HN$85,BECO_Datos!$A24,FALSE)+IFERROR(HLOOKUP(JK$6,BECO_Datos!$HP$3:$LT$85,BECO_Datos!$A24,FALSE),0))*JK$2</f>
        <v>0</v>
      </c>
      <c r="JL25" s="18">
        <f>(HLOOKUP(JL$6,BECO_Datos!$D$3:$HN$85,BECO_Datos!$A24,FALSE)+IFERROR(HLOOKUP(JL$6,BECO_Datos!$HP$3:$LT$85,BECO_Datos!$A24,FALSE),0))*JL$2</f>
        <v>0</v>
      </c>
      <c r="JM25" s="18">
        <f>(HLOOKUP(JM$6,BECO_Datos!$D$3:$HN$85,BECO_Datos!$A24,FALSE)+IFERROR(HLOOKUP(JM$6,BECO_Datos!$HP$3:$LT$85,BECO_Datos!$A24,FALSE),0))*JM$2</f>
        <v>0</v>
      </c>
      <c r="JN25" s="18">
        <f>(HLOOKUP(JN$6,BECO_Datos!$D$3:$HN$85,BECO_Datos!$A24,FALSE)+IFERROR(HLOOKUP(JN$6,BECO_Datos!$HP$3:$LT$85,BECO_Datos!$A24,FALSE),0))*JN$2</f>
        <v>0</v>
      </c>
      <c r="JP25" s="18" t="e">
        <f>(HLOOKUP(JP$6,BECO_Datos!$D$3:$HN$85,BECO_Datos!$A24,FALSE)+IFERROR(HLOOKUP(JP$6,BECO_Datos!$HP$3:$LT$85,BECO_Datos!$A24,FALSE),0))*JP$2</f>
        <v>#N/A</v>
      </c>
      <c r="JQ25" s="18" t="e">
        <f>(HLOOKUP(JQ$6,BECO_Datos!$D$3:$HN$85,BECO_Datos!$A24,FALSE)+IFERROR(HLOOKUP(JQ$6,BECO_Datos!$HP$3:$LT$85,BECO_Datos!$A24,FALSE),0))*JQ$2</f>
        <v>#N/A</v>
      </c>
      <c r="JR25" s="18" t="e">
        <f>(HLOOKUP(JR$6,BECO_Datos!$D$3:$HN$85,BECO_Datos!$A24,FALSE)+IFERROR(HLOOKUP(JR$6,BECO_Datos!$HP$3:$LT$85,BECO_Datos!$A24,FALSE),0))*JR$2</f>
        <v>#N/A</v>
      </c>
      <c r="JS25" s="18" t="e">
        <f>(HLOOKUP(JS$6,BECO_Datos!$D$3:$HN$85,BECO_Datos!$A24,FALSE)+IFERROR(HLOOKUP(JS$6,BECO_Datos!$HP$3:$LT$85,BECO_Datos!$A24,FALSE),0))*JS$2</f>
        <v>#N/A</v>
      </c>
      <c r="JT25" s="18" t="e">
        <f>(HLOOKUP(JT$6,BECO_Datos!$D$3:$HN$85,BECO_Datos!$A24,FALSE)+IFERROR(HLOOKUP(JT$6,BECO_Datos!$HP$3:$LT$85,BECO_Datos!$A24,FALSE),0))*JT$2</f>
        <v>#N/A</v>
      </c>
      <c r="JU25" s="18" t="e">
        <f>(HLOOKUP(JU$6,BECO_Datos!$D$3:$HN$85,BECO_Datos!$A24,FALSE)+IFERROR(HLOOKUP(JU$6,BECO_Datos!$HP$3:$LT$85,BECO_Datos!$A24,FALSE),0))*JU$2</f>
        <v>#N/A</v>
      </c>
      <c r="JV25" s="18">
        <f>(HLOOKUP(JV$6,BECO_Datos!$D$3:$HN$85,BECO_Datos!$A24,FALSE)+IFERROR(HLOOKUP(JV$6,BECO_Datos!$HP$3:$LT$85,BECO_Datos!$A24,FALSE),0))*JV$2</f>
        <v>0</v>
      </c>
      <c r="JW25" s="18">
        <f>(HLOOKUP(JW$6,BECO_Datos!$D$3:$HN$85,BECO_Datos!$A24,FALSE)+IFERROR(HLOOKUP(JW$6,BECO_Datos!$HP$3:$LT$85,BECO_Datos!$A24,FALSE),0))*JW$2</f>
        <v>0</v>
      </c>
      <c r="JX25" s="18">
        <f>(HLOOKUP(JX$6,BECO_Datos!$D$3:$HN$85,BECO_Datos!$A24,FALSE)+IFERROR(HLOOKUP(JX$6,BECO_Datos!$HP$3:$LT$85,BECO_Datos!$A24,FALSE),0))*JX$2</f>
        <v>0</v>
      </c>
      <c r="JY25" s="18">
        <f>(HLOOKUP(JY$6,BECO_Datos!$D$3:$HN$85,BECO_Datos!$A24,FALSE)+IFERROR(HLOOKUP(JY$6,BECO_Datos!$HP$3:$LT$85,BECO_Datos!$A24,FALSE),0))*JY$2</f>
        <v>0</v>
      </c>
      <c r="JZ25" s="18">
        <f>(HLOOKUP(JZ$6,BECO_Datos!$D$3:$HN$85,BECO_Datos!$A24,FALSE)+IFERROR(HLOOKUP(JZ$6,BECO_Datos!$HP$3:$LT$85,BECO_Datos!$A24,FALSE),0))*JZ$2</f>
        <v>0</v>
      </c>
      <c r="KA25" s="18">
        <f>(HLOOKUP(KA$6,BECO_Datos!$D$3:$HN$85,BECO_Datos!$A24,FALSE)+IFERROR(HLOOKUP(KA$6,BECO_Datos!$HP$3:$LT$85,BECO_Datos!$A24,FALSE),0))*KA$2</f>
        <v>0</v>
      </c>
      <c r="KB25" s="18">
        <f>(HLOOKUP(KB$6,BECO_Datos!$D$3:$HN$85,BECO_Datos!$A24,FALSE)+IFERROR(HLOOKUP(KB$6,BECO_Datos!$HP$3:$LT$85,BECO_Datos!$A24,FALSE),0))*KB$2</f>
        <v>0</v>
      </c>
      <c r="KC25" s="18">
        <f>(HLOOKUP(KC$6,BECO_Datos!$D$3:$HN$85,BECO_Datos!$A24,FALSE)+IFERROR(HLOOKUP(KC$6,BECO_Datos!$HP$3:$LT$85,BECO_Datos!$A24,FALSE),0))*KC$2</f>
        <v>0</v>
      </c>
      <c r="KD25" s="18">
        <f>(HLOOKUP(KD$6,BECO_Datos!$D$3:$HN$85,BECO_Datos!$A24,FALSE)+IFERROR(HLOOKUP(KD$6,BECO_Datos!$HP$3:$LT$85,BECO_Datos!$A24,FALSE),0))*KD$2</f>
        <v>0</v>
      </c>
      <c r="KE25" s="18">
        <f>(HLOOKUP(KE$6,BECO_Datos!$D$3:$HN$85,BECO_Datos!$A24,FALSE)+IFERROR(HLOOKUP(KE$6,BECO_Datos!$HP$3:$LT$85,BECO_Datos!$A24,FALSE),0))*KE$2</f>
        <v>0</v>
      </c>
      <c r="KG25" s="18" t="e">
        <f>(HLOOKUP(KG$6,BECO_Datos!$D$3:$HN$85,BECO_Datos!$A24,FALSE)+IFERROR(HLOOKUP(KG$6,BECO_Datos!$HP$3:$LT$85,BECO_Datos!$A24,FALSE),0))*KG$2</f>
        <v>#N/A</v>
      </c>
      <c r="KH25" s="18" t="e">
        <f>(HLOOKUP(KH$6,BECO_Datos!$D$3:$HN$85,BECO_Datos!$A24,FALSE)+IFERROR(HLOOKUP(KH$6,BECO_Datos!$HP$3:$LT$85,BECO_Datos!$A24,FALSE),0))*KH$2</f>
        <v>#N/A</v>
      </c>
      <c r="KI25" s="18" t="e">
        <f>(HLOOKUP(KI$6,BECO_Datos!$D$3:$HN$85,BECO_Datos!$A24,FALSE)+IFERROR(HLOOKUP(KI$6,BECO_Datos!$HP$3:$LT$85,BECO_Datos!$A24,FALSE),0))*KI$2</f>
        <v>#N/A</v>
      </c>
      <c r="KJ25" s="18" t="e">
        <f>(HLOOKUP(KJ$6,BECO_Datos!$D$3:$HN$85,BECO_Datos!$A24,FALSE)+IFERROR(HLOOKUP(KJ$6,BECO_Datos!$HP$3:$LT$85,BECO_Datos!$A24,FALSE),0))*KJ$2</f>
        <v>#N/A</v>
      </c>
      <c r="KK25" s="18" t="e">
        <f>(HLOOKUP(KK$6,BECO_Datos!$D$3:$HN$85,BECO_Datos!$A24,FALSE)+IFERROR(HLOOKUP(KK$6,BECO_Datos!$HP$3:$LT$85,BECO_Datos!$A24,FALSE),0))*KK$2</f>
        <v>#N/A</v>
      </c>
      <c r="KL25" s="18" t="e">
        <f>(HLOOKUP(KL$6,BECO_Datos!$D$3:$HN$85,BECO_Datos!$A24,FALSE)+IFERROR(HLOOKUP(KL$6,BECO_Datos!$HP$3:$LT$85,BECO_Datos!$A24,FALSE),0))*KL$2</f>
        <v>#N/A</v>
      </c>
      <c r="KM25" s="18">
        <f>(HLOOKUP(KM$6,BECO_Datos!$D$3:$HN$85,BECO_Datos!$A24,FALSE)+IFERROR(HLOOKUP(KM$6,BECO_Datos!$HP$3:$LT$85,BECO_Datos!$A24,FALSE),0))*KM$2</f>
        <v>210.20153294303202</v>
      </c>
      <c r="KN25" s="18">
        <f>(HLOOKUP(KN$6,BECO_Datos!$D$3:$HN$85,BECO_Datos!$A24,FALSE)+IFERROR(HLOOKUP(KN$6,BECO_Datos!$HP$3:$LT$85,BECO_Datos!$A24,FALSE),0))*KN$2</f>
        <v>226.74884216842264</v>
      </c>
      <c r="KO25" s="18">
        <f>(HLOOKUP(KO$6,BECO_Datos!$D$3:$HN$85,BECO_Datos!$A24,FALSE)+IFERROR(HLOOKUP(KO$6,BECO_Datos!$HP$3:$LT$85,BECO_Datos!$A24,FALSE),0))*KO$2</f>
        <v>197.88940897853277</v>
      </c>
      <c r="KP25" s="18">
        <f>(HLOOKUP(KP$6,BECO_Datos!$D$3:$HN$85,BECO_Datos!$A24,FALSE)+IFERROR(HLOOKUP(KP$6,BECO_Datos!$HP$3:$LT$85,BECO_Datos!$A24,FALSE),0))*KP$2</f>
        <v>270.97864681710018</v>
      </c>
      <c r="KQ25" s="18">
        <f>(HLOOKUP(KQ$6,BECO_Datos!$D$3:$HN$85,BECO_Datos!$A24,FALSE)+IFERROR(HLOOKUP(KQ$6,BECO_Datos!$HP$3:$LT$85,BECO_Datos!$A24,FALSE),0))*KQ$2</f>
        <v>233.92189968953178</v>
      </c>
      <c r="KR25" s="18">
        <f>(HLOOKUP(KR$6,BECO_Datos!$D$3:$HN$85,BECO_Datos!$A24,FALSE)+IFERROR(HLOOKUP(KR$6,BECO_Datos!$HP$3:$LT$85,BECO_Datos!$A24,FALSE),0))*KR$2</f>
        <v>281.1709574780549</v>
      </c>
      <c r="KS25" s="18">
        <f>(HLOOKUP(KS$6,BECO_Datos!$D$3:$HN$85,BECO_Datos!$A24,FALSE)+IFERROR(HLOOKUP(KS$6,BECO_Datos!$HP$3:$LT$85,BECO_Datos!$A24,FALSE),0))*KS$2</f>
        <v>295.07385853055479</v>
      </c>
      <c r="KT25" s="18">
        <f>(HLOOKUP(KT$6,BECO_Datos!$D$3:$HN$85,BECO_Datos!$A24,FALSE)+IFERROR(HLOOKUP(KT$6,BECO_Datos!$HP$3:$LT$85,BECO_Datos!$A24,FALSE),0))*KT$2</f>
        <v>314.64123073192172</v>
      </c>
      <c r="KU25" s="18">
        <f>(HLOOKUP(KU$6,BECO_Datos!$D$3:$HN$85,BECO_Datos!$A24,FALSE)+IFERROR(HLOOKUP(KU$6,BECO_Datos!$HP$3:$LT$85,BECO_Datos!$A24,FALSE),0))*KU$2</f>
        <v>335.18004411858141</v>
      </c>
      <c r="KV25" s="18">
        <f>(HLOOKUP(KV$6,BECO_Datos!$D$3:$HN$85,BECO_Datos!$A24,FALSE)+IFERROR(HLOOKUP(KV$6,BECO_Datos!$HP$3:$LT$85,BECO_Datos!$A24,FALSE),0))*KV$2</f>
        <v>367.2864555929317</v>
      </c>
      <c r="KX25" s="18" t="e">
        <f>(HLOOKUP(KX$6,BECO_Datos!$D$3:$HN$85,BECO_Datos!$A24,FALSE)+IFERROR(HLOOKUP(KX$6,BECO_Datos!$HP$3:$LT$85,BECO_Datos!$A24,FALSE),0))*KX$2</f>
        <v>#N/A</v>
      </c>
      <c r="KY25" s="18" t="e">
        <f>(HLOOKUP(KY$6,BECO_Datos!$D$3:$HN$85,BECO_Datos!$A24,FALSE)+IFERROR(HLOOKUP(KY$6,BECO_Datos!$HP$3:$LT$85,BECO_Datos!$A24,FALSE),0))*KY$2</f>
        <v>#N/A</v>
      </c>
      <c r="KZ25" s="18" t="e">
        <f>(HLOOKUP(KZ$6,BECO_Datos!$D$3:$HN$85,BECO_Datos!$A24,FALSE)+IFERROR(HLOOKUP(KZ$6,BECO_Datos!$HP$3:$LT$85,BECO_Datos!$A24,FALSE),0))*KZ$2</f>
        <v>#N/A</v>
      </c>
      <c r="LA25" s="18" t="e">
        <f>(HLOOKUP(LA$6,BECO_Datos!$D$3:$HN$85,BECO_Datos!$A24,FALSE)+IFERROR(HLOOKUP(LA$6,BECO_Datos!$HP$3:$LT$85,BECO_Datos!$A24,FALSE),0))*LA$2</f>
        <v>#N/A</v>
      </c>
      <c r="LB25" s="18" t="e">
        <f>(HLOOKUP(LB$6,BECO_Datos!$D$3:$HN$85,BECO_Datos!$A24,FALSE)+IFERROR(HLOOKUP(LB$6,BECO_Datos!$HP$3:$LT$85,BECO_Datos!$A24,FALSE),0))*LB$2</f>
        <v>#N/A</v>
      </c>
      <c r="LC25" s="18" t="e">
        <f>(HLOOKUP(LC$6,BECO_Datos!$D$3:$HN$85,BECO_Datos!$A24,FALSE)+IFERROR(HLOOKUP(LC$6,BECO_Datos!$HP$3:$LT$85,BECO_Datos!$A24,FALSE),0))*LC$2</f>
        <v>#N/A</v>
      </c>
      <c r="LD25" s="18">
        <f>(HLOOKUP(LD$6,BECO_Datos!$D$3:$HN$85,BECO_Datos!$A24,FALSE)+IFERROR(HLOOKUP(LD$6,BECO_Datos!$HP$3:$LT$85,BECO_Datos!$A24,FALSE),0))*LD$2</f>
        <v>0</v>
      </c>
      <c r="LE25" s="18">
        <f>(HLOOKUP(LE$6,BECO_Datos!$D$3:$HN$85,BECO_Datos!$A24,FALSE)+IFERROR(HLOOKUP(LE$6,BECO_Datos!$HP$3:$LT$85,BECO_Datos!$A24,FALSE),0))*LE$2</f>
        <v>0</v>
      </c>
      <c r="LF25" s="18">
        <f>(HLOOKUP(LF$6,BECO_Datos!$D$3:$HN$85,BECO_Datos!$A24,FALSE)+IFERROR(HLOOKUP(LF$6,BECO_Datos!$HP$3:$LT$85,BECO_Datos!$A24,FALSE),0))*LF$2</f>
        <v>0</v>
      </c>
      <c r="LG25" s="18">
        <f>(HLOOKUP(LG$6,BECO_Datos!$D$3:$HN$85,BECO_Datos!$A24,FALSE)+IFERROR(HLOOKUP(LG$6,BECO_Datos!$HP$3:$LT$85,BECO_Datos!$A24,FALSE),0))*LG$2</f>
        <v>0</v>
      </c>
      <c r="LH25" s="18">
        <f>(HLOOKUP(LH$6,BECO_Datos!$D$3:$HN$85,BECO_Datos!$A24,FALSE)+IFERROR(HLOOKUP(LH$6,BECO_Datos!$HP$3:$LT$85,BECO_Datos!$A24,FALSE),0))*LH$2</f>
        <v>0</v>
      </c>
      <c r="LI25" s="18">
        <f>(HLOOKUP(LI$6,BECO_Datos!$D$3:$HN$85,BECO_Datos!$A24,FALSE)+IFERROR(HLOOKUP(LI$6,BECO_Datos!$HP$3:$LT$85,BECO_Datos!$A24,FALSE),0))*LI$2</f>
        <v>0</v>
      </c>
      <c r="LJ25" s="18">
        <f>(HLOOKUP(LJ$6,BECO_Datos!$D$3:$HN$85,BECO_Datos!$A24,FALSE)+IFERROR(HLOOKUP(LJ$6,BECO_Datos!$HP$3:$LT$85,BECO_Datos!$A24,FALSE),0))*LJ$2</f>
        <v>0</v>
      </c>
      <c r="LK25" s="18">
        <f>(HLOOKUP(LK$6,BECO_Datos!$D$3:$HN$85,BECO_Datos!$A24,FALSE)+IFERROR(HLOOKUP(LK$6,BECO_Datos!$HP$3:$LT$85,BECO_Datos!$A24,FALSE),0))*LK$2</f>
        <v>0</v>
      </c>
      <c r="LL25" s="18">
        <f>(HLOOKUP(LL$6,BECO_Datos!$D$3:$HN$85,BECO_Datos!$A24,FALSE)+IFERROR(HLOOKUP(LL$6,BECO_Datos!$HP$3:$LT$85,BECO_Datos!$A24,FALSE),0))*LL$2</f>
        <v>0</v>
      </c>
      <c r="LM25" s="18">
        <f>(HLOOKUP(LM$6,BECO_Datos!$D$3:$HN$85,BECO_Datos!$A24,FALSE)+IFERROR(HLOOKUP(LM$6,BECO_Datos!$HP$3:$LT$85,BECO_Datos!$A24,FALSE),0))*LM$2</f>
        <v>0</v>
      </c>
    </row>
    <row r="26" spans="1:325" ht="15.75" x14ac:dyDescent="0.2">
      <c r="A26" s="160">
        <v>21</v>
      </c>
      <c r="B26" s="66" t="s">
        <v>3</v>
      </c>
      <c r="C26" s="13"/>
      <c r="D26" s="78" t="e">
        <f>(HLOOKUP(D$6,BECO_Datos!$D$3:$HN$85,BECO_Datos!$A25,FALSE)+IFERROR(HLOOKUP(D$6,BECO_Datos!$HP$3:$LT$85,BECO_Datos!$A25,FALSE),0))*D$2</f>
        <v>#N/A</v>
      </c>
      <c r="E26" s="78" t="e">
        <f>(HLOOKUP(E$6,BECO_Datos!$D$3:$HN$85,BECO_Datos!$A25,FALSE)+IFERROR(HLOOKUP(E$6,BECO_Datos!$HP$3:$LT$85,BECO_Datos!$A25,FALSE),0))*E$2</f>
        <v>#N/A</v>
      </c>
      <c r="F26" s="78" t="e">
        <f>(HLOOKUP(F$6,BECO_Datos!$D$3:$HN$85,BECO_Datos!$A25,FALSE)+IFERROR(HLOOKUP(F$6,BECO_Datos!$HP$3:$LT$85,BECO_Datos!$A25,FALSE),0))*F$2</f>
        <v>#N/A</v>
      </c>
      <c r="G26" s="78" t="e">
        <f>(HLOOKUP(G$6,BECO_Datos!$D$3:$HN$85,BECO_Datos!$A25,FALSE)+IFERROR(HLOOKUP(G$6,BECO_Datos!$HP$3:$LT$85,BECO_Datos!$A25,FALSE),0))*G$2</f>
        <v>#N/A</v>
      </c>
      <c r="H26" s="78" t="e">
        <f>(HLOOKUP(H$6,BECO_Datos!$D$3:$HN$85,BECO_Datos!$A25,FALSE)+IFERROR(HLOOKUP(H$6,BECO_Datos!$HP$3:$LT$85,BECO_Datos!$A25,FALSE),0))*H$2</f>
        <v>#N/A</v>
      </c>
      <c r="I26" s="78" t="e">
        <f>(HLOOKUP(I$6,BECO_Datos!$D$3:$HN$85,BECO_Datos!$A25,FALSE)+IFERROR(HLOOKUP(I$6,BECO_Datos!$HP$3:$LT$85,BECO_Datos!$A25,FALSE),0))*I$2</f>
        <v>#N/A</v>
      </c>
      <c r="J26" s="78">
        <f>(HLOOKUP(J$6,BECO_Datos!$D$3:$HN$85,BECO_Datos!$A25,FALSE)+IFERROR(HLOOKUP(J$6,BECO_Datos!$HP$3:$LT$85,BECO_Datos!$A25,FALSE),0))*J$2</f>
        <v>0</v>
      </c>
      <c r="K26" s="78">
        <f>(HLOOKUP(K$6,BECO_Datos!$D$3:$HN$85,BECO_Datos!$A25,FALSE)+IFERROR(HLOOKUP(K$6,BECO_Datos!$HP$3:$LT$85,BECO_Datos!$A25,FALSE),0))*K$2</f>
        <v>0</v>
      </c>
      <c r="L26" s="78">
        <f>(HLOOKUP(L$6,BECO_Datos!$D$3:$HN$85,BECO_Datos!$A25,FALSE)+IFERROR(HLOOKUP(L$6,BECO_Datos!$HP$3:$LT$85,BECO_Datos!$A25,FALSE),0))*L$2</f>
        <v>0</v>
      </c>
      <c r="M26" s="78">
        <f>(HLOOKUP(M$6,BECO_Datos!$D$3:$HN$85,BECO_Datos!$A25,FALSE)+IFERROR(HLOOKUP(M$6,BECO_Datos!$HP$3:$LT$85,BECO_Datos!$A25,FALSE),0))*M$2</f>
        <v>0</v>
      </c>
      <c r="N26" s="78">
        <f>(HLOOKUP(N$6,BECO_Datos!$D$3:$HN$85,BECO_Datos!$A25,FALSE)+IFERROR(HLOOKUP(N$6,BECO_Datos!$HP$3:$LT$85,BECO_Datos!$A25,FALSE),0))*N$2</f>
        <v>0</v>
      </c>
      <c r="O26" s="78">
        <f>(HLOOKUP(O$6,BECO_Datos!$D$3:$HN$85,BECO_Datos!$A25,FALSE)+IFERROR(HLOOKUP(O$6,BECO_Datos!$HP$3:$LT$85,BECO_Datos!$A25,FALSE),0))*O$2</f>
        <v>0</v>
      </c>
      <c r="P26" s="78">
        <f>(HLOOKUP(P$6,BECO_Datos!$D$3:$HN$85,BECO_Datos!$A25,FALSE)+IFERROR(HLOOKUP(P$6,BECO_Datos!$HP$3:$LT$85,BECO_Datos!$A25,FALSE),0))*P$2</f>
        <v>0</v>
      </c>
      <c r="Q26" s="78">
        <f>(HLOOKUP(Q$6,BECO_Datos!$D$3:$HN$85,BECO_Datos!$A25,FALSE)+IFERROR(HLOOKUP(Q$6,BECO_Datos!$HP$3:$LT$85,BECO_Datos!$A25,FALSE),0))*Q$2</f>
        <v>0</v>
      </c>
      <c r="R26" s="78">
        <f>(HLOOKUP(R$6,BECO_Datos!$D$3:$HN$85,BECO_Datos!$A25,FALSE)+IFERROR(HLOOKUP(R$6,BECO_Datos!$HP$3:$LT$85,BECO_Datos!$A25,FALSE),0))*R$2</f>
        <v>0</v>
      </c>
      <c r="S26" s="78">
        <f>(HLOOKUP(S$6,BECO_Datos!$D$3:$HN$85,BECO_Datos!$A25,FALSE)+IFERROR(HLOOKUP(S$6,BECO_Datos!$HP$3:$LT$85,BECO_Datos!$A25,FALSE),0))*S$2</f>
        <v>0</v>
      </c>
      <c r="U26" s="78" t="e">
        <f>(HLOOKUP(U$6,BECO_Datos!$D$3:$HN$85,BECO_Datos!$A25,FALSE)+IFERROR(HLOOKUP(U$6,BECO_Datos!$HP$3:$LT$85,BECO_Datos!$A25,FALSE),0))*U$2</f>
        <v>#N/A</v>
      </c>
      <c r="V26" s="78" t="e">
        <f>(HLOOKUP(V$6,BECO_Datos!$D$3:$HN$85,BECO_Datos!$A25,FALSE)+IFERROR(HLOOKUP(V$6,BECO_Datos!$HP$3:$LT$85,BECO_Datos!$A25,FALSE),0))*V$2</f>
        <v>#N/A</v>
      </c>
      <c r="W26" s="78" t="e">
        <f>(HLOOKUP(W$6,BECO_Datos!$D$3:$HN$85,BECO_Datos!$A25,FALSE)+IFERROR(HLOOKUP(W$6,BECO_Datos!$HP$3:$LT$85,BECO_Datos!$A25,FALSE),0))*W$2</f>
        <v>#N/A</v>
      </c>
      <c r="X26" s="78" t="e">
        <f>(HLOOKUP(X$6,BECO_Datos!$D$3:$HN$85,BECO_Datos!$A25,FALSE)+IFERROR(HLOOKUP(X$6,BECO_Datos!$HP$3:$LT$85,BECO_Datos!$A25,FALSE),0))*X$2</f>
        <v>#N/A</v>
      </c>
      <c r="Y26" s="78" t="e">
        <f>(HLOOKUP(Y$6,BECO_Datos!$D$3:$HN$85,BECO_Datos!$A25,FALSE)+IFERROR(HLOOKUP(Y$6,BECO_Datos!$HP$3:$LT$85,BECO_Datos!$A25,FALSE),0))*Y$2</f>
        <v>#N/A</v>
      </c>
      <c r="Z26" s="78" t="e">
        <f>(HLOOKUP(Z$6,BECO_Datos!$D$3:$HN$85,BECO_Datos!$A25,FALSE)+IFERROR(HLOOKUP(Z$6,BECO_Datos!$HP$3:$LT$85,BECO_Datos!$A25,FALSE),0))*Z$2</f>
        <v>#N/A</v>
      </c>
      <c r="AA26" s="78">
        <f>(HLOOKUP(AA$6,BECO_Datos!$D$3:$HN$85,BECO_Datos!$A25,FALSE)+IFERROR(HLOOKUP(AA$6,BECO_Datos!$HP$3:$LT$85,BECO_Datos!$A25,FALSE),0))*AA$2</f>
        <v>41171.457686760143</v>
      </c>
      <c r="AB26" s="78">
        <f>(HLOOKUP(AB$6,BECO_Datos!$D$3:$HN$85,BECO_Datos!$A25,FALSE)+IFERROR(HLOOKUP(AB$6,BECO_Datos!$HP$3:$LT$85,BECO_Datos!$A25,FALSE),0))*AB$2</f>
        <v>44019.694468193906</v>
      </c>
      <c r="AC26" s="78">
        <f>(HLOOKUP(AC$6,BECO_Datos!$D$3:$HN$85,BECO_Datos!$A25,FALSE)+IFERROR(HLOOKUP(AC$6,BECO_Datos!$HP$3:$LT$85,BECO_Datos!$A25,FALSE),0))*AC$2</f>
        <v>41915.518158282051</v>
      </c>
      <c r="AD26" s="78">
        <f>(HLOOKUP(AD$6,BECO_Datos!$D$3:$HN$85,BECO_Datos!$A25,FALSE)+IFERROR(HLOOKUP(AD$6,BECO_Datos!$HP$3:$LT$85,BECO_Datos!$A25,FALSE),0))*AD$2</f>
        <v>46475.608083254192</v>
      </c>
      <c r="AE26" s="78">
        <f>(HLOOKUP(AE$6,BECO_Datos!$D$3:$HN$85,BECO_Datos!$A25,FALSE)+IFERROR(HLOOKUP(AE$6,BECO_Datos!$HP$3:$LT$85,BECO_Datos!$A25,FALSE),0))*AE$2</f>
        <v>48377.286032048112</v>
      </c>
      <c r="AF26" s="78">
        <f>(HLOOKUP(AF$6,BECO_Datos!$D$3:$HN$85,BECO_Datos!$A25,FALSE)+IFERROR(HLOOKUP(AF$6,BECO_Datos!$HP$3:$LT$85,BECO_Datos!$A25,FALSE),0))*AF$2</f>
        <v>54721.161903143206</v>
      </c>
      <c r="AG26" s="78">
        <f>(HLOOKUP(AG$6,BECO_Datos!$D$3:$HN$85,BECO_Datos!$A25,FALSE)+IFERROR(HLOOKUP(AG$6,BECO_Datos!$HP$3:$LT$85,BECO_Datos!$A25,FALSE),0))*AG$2</f>
        <v>51942.331837675767</v>
      </c>
      <c r="AH26" s="78">
        <f>(HLOOKUP(AH$6,BECO_Datos!$D$3:$HN$85,BECO_Datos!$A25,FALSE)+IFERROR(HLOOKUP(AH$6,BECO_Datos!$HP$3:$LT$85,BECO_Datos!$A25,FALSE),0))*AH$2</f>
        <v>51353.014344879055</v>
      </c>
      <c r="AI26" s="78">
        <f>(HLOOKUP(AI$6,BECO_Datos!$D$3:$HN$85,BECO_Datos!$A25,FALSE)+IFERROR(HLOOKUP(AI$6,BECO_Datos!$HP$3:$LT$85,BECO_Datos!$A25,FALSE),0))*AI$2</f>
        <v>59843.687238435479</v>
      </c>
      <c r="AJ26" s="78">
        <f>(HLOOKUP(AJ$6,BECO_Datos!$D$3:$HN$85,BECO_Datos!$A25,FALSE)+IFERROR(HLOOKUP(AJ$6,BECO_Datos!$HP$3:$LT$85,BECO_Datos!$A25,FALSE),0))*AJ$2</f>
        <v>50001.499224343526</v>
      </c>
      <c r="AL26" s="78" t="e">
        <f>(HLOOKUP(AL$6,BECO_Datos!$D$3:$HN$85,BECO_Datos!$A25,FALSE)+IFERROR(HLOOKUP(AL$6,BECO_Datos!$HP$3:$LT$85,BECO_Datos!$A25,FALSE),0))*AL$2</f>
        <v>#N/A</v>
      </c>
      <c r="AM26" s="78" t="e">
        <f>(HLOOKUP(AM$6,BECO_Datos!$D$3:$HN$85,BECO_Datos!$A25,FALSE)+IFERROR(HLOOKUP(AM$6,BECO_Datos!$HP$3:$LT$85,BECO_Datos!$A25,FALSE),0))*AM$2</f>
        <v>#N/A</v>
      </c>
      <c r="AN26" s="78" t="e">
        <f>(HLOOKUP(AN$6,BECO_Datos!$D$3:$HN$85,BECO_Datos!$A25,FALSE)+IFERROR(HLOOKUP(AN$6,BECO_Datos!$HP$3:$LT$85,BECO_Datos!$A25,FALSE),0))*AN$2</f>
        <v>#N/A</v>
      </c>
      <c r="AO26" s="78" t="e">
        <f>(HLOOKUP(AO$6,BECO_Datos!$D$3:$HN$85,BECO_Datos!$A25,FALSE)+IFERROR(HLOOKUP(AO$6,BECO_Datos!$HP$3:$LT$85,BECO_Datos!$A25,FALSE),0))*AO$2</f>
        <v>#N/A</v>
      </c>
      <c r="AP26" s="78" t="e">
        <f>(HLOOKUP(AP$6,BECO_Datos!$D$3:$HN$85,BECO_Datos!$A25,FALSE)+IFERROR(HLOOKUP(AP$6,BECO_Datos!$HP$3:$LT$85,BECO_Datos!$A25,FALSE),0))*AP$2</f>
        <v>#N/A</v>
      </c>
      <c r="AQ26" s="78" t="e">
        <f>(HLOOKUP(AQ$6,BECO_Datos!$D$3:$HN$85,BECO_Datos!$A25,FALSE)+IFERROR(HLOOKUP(AQ$6,BECO_Datos!$HP$3:$LT$85,BECO_Datos!$A25,FALSE),0))*AQ$2</f>
        <v>#N/A</v>
      </c>
      <c r="AR26" s="78">
        <f>(HLOOKUP(AR$6,BECO_Datos!$D$3:$HN$85,BECO_Datos!$A25,FALSE)+IFERROR(HLOOKUP(AR$6,BECO_Datos!$HP$3:$LT$85,BECO_Datos!$A25,FALSE),0))*AR$2</f>
        <v>0</v>
      </c>
      <c r="AS26" s="78">
        <f>(HLOOKUP(AS$6,BECO_Datos!$D$3:$HN$85,BECO_Datos!$A25,FALSE)+IFERROR(HLOOKUP(AS$6,BECO_Datos!$HP$3:$LT$85,BECO_Datos!$A25,FALSE),0))*AS$2</f>
        <v>0</v>
      </c>
      <c r="AT26" s="78">
        <f>(HLOOKUP(AT$6,BECO_Datos!$D$3:$HN$85,BECO_Datos!$A25,FALSE)+IFERROR(HLOOKUP(AT$6,BECO_Datos!$HP$3:$LT$85,BECO_Datos!$A25,FALSE),0))*AT$2</f>
        <v>1295.1536551521706</v>
      </c>
      <c r="AU26" s="78">
        <f>(HLOOKUP(AU$6,BECO_Datos!$D$3:$HN$85,BECO_Datos!$A25,FALSE)+IFERROR(HLOOKUP(AU$6,BECO_Datos!$HP$3:$LT$85,BECO_Datos!$A25,FALSE),0))*AU$2</f>
        <v>1575.9038186152825</v>
      </c>
      <c r="AV26" s="78">
        <f>(HLOOKUP(AV$6,BECO_Datos!$D$3:$HN$85,BECO_Datos!$A25,FALSE)+IFERROR(HLOOKUP(AV$6,BECO_Datos!$HP$3:$LT$85,BECO_Datos!$A25,FALSE),0))*AV$2</f>
        <v>1363.4822349863509</v>
      </c>
      <c r="AW26" s="78">
        <f>(HLOOKUP(AW$6,BECO_Datos!$D$3:$HN$85,BECO_Datos!$A25,FALSE)+IFERROR(HLOOKUP(AW$6,BECO_Datos!$HP$3:$LT$85,BECO_Datos!$A25,FALSE),0))*AW$2</f>
        <v>1797.2273453280475</v>
      </c>
      <c r="AX26" s="78">
        <f>(HLOOKUP(AX$6,BECO_Datos!$D$3:$HN$85,BECO_Datos!$A25,FALSE)+IFERROR(HLOOKUP(AX$6,BECO_Datos!$HP$3:$LT$85,BECO_Datos!$A25,FALSE),0))*AX$2</f>
        <v>1644.7105625491304</v>
      </c>
      <c r="AY26" s="78">
        <f>(HLOOKUP(AY$6,BECO_Datos!$D$3:$HN$85,BECO_Datos!$A25,FALSE)+IFERROR(HLOOKUP(AY$6,BECO_Datos!$HP$3:$LT$85,BECO_Datos!$A25,FALSE),0))*AY$2</f>
        <v>1782.819435440925</v>
      </c>
      <c r="AZ26" s="78">
        <f>(HLOOKUP(AZ$6,BECO_Datos!$D$3:$HN$85,BECO_Datos!$A25,FALSE)+IFERROR(HLOOKUP(AZ$6,BECO_Datos!$HP$3:$LT$85,BECO_Datos!$A25,FALSE),0))*AZ$2</f>
        <v>855.29800439388282</v>
      </c>
      <c r="BA26" s="78">
        <f>(HLOOKUP(BA$6,BECO_Datos!$D$3:$HN$85,BECO_Datos!$A25,FALSE)+IFERROR(HLOOKUP(BA$6,BECO_Datos!$HP$3:$LT$85,BECO_Datos!$A25,FALSE),0))*BA$2</f>
        <v>316.56426683917937</v>
      </c>
      <c r="BC26" s="78" t="e">
        <f>(HLOOKUP(BC$6,BECO_Datos!$D$3:$HN$85,BECO_Datos!$A25,FALSE)+IFERROR(HLOOKUP(BC$6,BECO_Datos!$HP$3:$LT$85,BECO_Datos!$A25,FALSE),0))*BC$2</f>
        <v>#N/A</v>
      </c>
      <c r="BD26" s="78" t="e">
        <f>(HLOOKUP(BD$6,BECO_Datos!$D$3:$HN$85,BECO_Datos!$A25,FALSE)+IFERROR(HLOOKUP(BD$6,BECO_Datos!$HP$3:$LT$85,BECO_Datos!$A25,FALSE),0))*BD$2</f>
        <v>#N/A</v>
      </c>
      <c r="BE26" s="78" t="e">
        <f>(HLOOKUP(BE$6,BECO_Datos!$D$3:$HN$85,BECO_Datos!$A25,FALSE)+IFERROR(HLOOKUP(BE$6,BECO_Datos!$HP$3:$LT$85,BECO_Datos!$A25,FALSE),0))*BE$2</f>
        <v>#N/A</v>
      </c>
      <c r="BF26" s="78" t="e">
        <f>(HLOOKUP(BF$6,BECO_Datos!$D$3:$HN$85,BECO_Datos!$A25,FALSE)+IFERROR(HLOOKUP(BF$6,BECO_Datos!$HP$3:$LT$85,BECO_Datos!$A25,FALSE),0))*BF$2</f>
        <v>#N/A</v>
      </c>
      <c r="BG26" s="78" t="e">
        <f>(HLOOKUP(BG$6,BECO_Datos!$D$3:$HN$85,BECO_Datos!$A25,FALSE)+IFERROR(HLOOKUP(BG$6,BECO_Datos!$HP$3:$LT$85,BECO_Datos!$A25,FALSE),0))*BG$2</f>
        <v>#N/A</v>
      </c>
      <c r="BH26" s="78" t="e">
        <f>(HLOOKUP(BH$6,BECO_Datos!$D$3:$HN$85,BECO_Datos!$A25,FALSE)+IFERROR(HLOOKUP(BH$6,BECO_Datos!$HP$3:$LT$85,BECO_Datos!$A25,FALSE),0))*BH$2</f>
        <v>#N/A</v>
      </c>
      <c r="BI26" s="78">
        <f>(HLOOKUP(BI$6,BECO_Datos!$D$3:$HN$85,BECO_Datos!$A25,FALSE)+IFERROR(HLOOKUP(BI$6,BECO_Datos!$HP$3:$LT$85,BECO_Datos!$A25,FALSE),0))*BI$2</f>
        <v>0</v>
      </c>
      <c r="BJ26" s="78">
        <f>(HLOOKUP(BJ$6,BECO_Datos!$D$3:$HN$85,BECO_Datos!$A25,FALSE)+IFERROR(HLOOKUP(BJ$6,BECO_Datos!$HP$3:$LT$85,BECO_Datos!$A25,FALSE),0))*BJ$2</f>
        <v>0</v>
      </c>
      <c r="BK26" s="78">
        <f>(HLOOKUP(BK$6,BECO_Datos!$D$3:$HN$85,BECO_Datos!$A25,FALSE)+IFERROR(HLOOKUP(BK$6,BECO_Datos!$HP$3:$LT$85,BECO_Datos!$A25,FALSE),0))*BK$2</f>
        <v>0</v>
      </c>
      <c r="BL26" s="78">
        <f>(HLOOKUP(BL$6,BECO_Datos!$D$3:$HN$85,BECO_Datos!$A25,FALSE)+IFERROR(HLOOKUP(BL$6,BECO_Datos!$HP$3:$LT$85,BECO_Datos!$A25,FALSE),0))*BL$2</f>
        <v>0</v>
      </c>
      <c r="BM26" s="78">
        <f>(HLOOKUP(BM$6,BECO_Datos!$D$3:$HN$85,BECO_Datos!$A25,FALSE)+IFERROR(HLOOKUP(BM$6,BECO_Datos!$HP$3:$LT$85,BECO_Datos!$A25,FALSE),0))*BM$2</f>
        <v>0</v>
      </c>
      <c r="BN26" s="78">
        <f>(HLOOKUP(BN$6,BECO_Datos!$D$3:$HN$85,BECO_Datos!$A25,FALSE)+IFERROR(HLOOKUP(BN$6,BECO_Datos!$HP$3:$LT$85,BECO_Datos!$A25,FALSE),0))*BN$2</f>
        <v>0</v>
      </c>
      <c r="BO26" s="78">
        <f>(HLOOKUP(BO$6,BECO_Datos!$D$3:$HN$85,BECO_Datos!$A25,FALSE)+IFERROR(HLOOKUP(BO$6,BECO_Datos!$HP$3:$LT$85,BECO_Datos!$A25,FALSE),0))*BO$2</f>
        <v>0</v>
      </c>
      <c r="BP26" s="78">
        <f>(HLOOKUP(BP$6,BECO_Datos!$D$3:$HN$85,BECO_Datos!$A25,FALSE)+IFERROR(HLOOKUP(BP$6,BECO_Datos!$HP$3:$LT$85,BECO_Datos!$A25,FALSE),0))*BP$2</f>
        <v>0</v>
      </c>
      <c r="BQ26" s="78">
        <f>(HLOOKUP(BQ$6,BECO_Datos!$D$3:$HN$85,BECO_Datos!$A25,FALSE)+IFERROR(HLOOKUP(BQ$6,BECO_Datos!$HP$3:$LT$85,BECO_Datos!$A25,FALSE),0))*BQ$2</f>
        <v>0</v>
      </c>
      <c r="BR26" s="78">
        <f>(HLOOKUP(BR$6,BECO_Datos!$D$3:$HN$85,BECO_Datos!$A25,FALSE)+IFERROR(HLOOKUP(BR$6,BECO_Datos!$HP$3:$LT$85,BECO_Datos!$A25,FALSE),0))*BR$2</f>
        <v>0</v>
      </c>
      <c r="BT26" s="78" t="e">
        <f>(HLOOKUP(BT$6,BECO_Datos!$D$3:$HN$85,BECO_Datos!$A25,FALSE)+IFERROR(HLOOKUP(BT$6,BECO_Datos!$HP$3:$LT$85,BECO_Datos!$A25,FALSE),0))*BT$2</f>
        <v>#N/A</v>
      </c>
      <c r="BU26" s="78" t="e">
        <f>(HLOOKUP(BU$6,BECO_Datos!$D$3:$HN$85,BECO_Datos!$A25,FALSE)+IFERROR(HLOOKUP(BU$6,BECO_Datos!$HP$3:$LT$85,BECO_Datos!$A25,FALSE),0))*BU$2</f>
        <v>#N/A</v>
      </c>
      <c r="BV26" s="78" t="e">
        <f>(HLOOKUP(BV$6,BECO_Datos!$D$3:$HN$85,BECO_Datos!$A25,FALSE)+IFERROR(HLOOKUP(BV$6,BECO_Datos!$HP$3:$LT$85,BECO_Datos!$A25,FALSE),0))*BV$2</f>
        <v>#N/A</v>
      </c>
      <c r="BW26" s="78" t="e">
        <f>(HLOOKUP(BW$6,BECO_Datos!$D$3:$HN$85,BECO_Datos!$A25,FALSE)+IFERROR(HLOOKUP(BW$6,BECO_Datos!$HP$3:$LT$85,BECO_Datos!$A25,FALSE),0))*BW$2</f>
        <v>#N/A</v>
      </c>
      <c r="BX26" s="78" t="e">
        <f>(HLOOKUP(BX$6,BECO_Datos!$D$3:$HN$85,BECO_Datos!$A25,FALSE)+IFERROR(HLOOKUP(BX$6,BECO_Datos!$HP$3:$LT$85,BECO_Datos!$A25,FALSE),0))*BX$2</f>
        <v>#N/A</v>
      </c>
      <c r="BY26" s="78" t="e">
        <f>(HLOOKUP(BY$6,BECO_Datos!$D$3:$HN$85,BECO_Datos!$A25,FALSE)+IFERROR(HLOOKUP(BY$6,BECO_Datos!$HP$3:$LT$85,BECO_Datos!$A25,FALSE),0))*BY$2</f>
        <v>#N/A</v>
      </c>
      <c r="BZ26" s="78">
        <f>(HLOOKUP(BZ$6,BECO_Datos!$D$3:$HN$85,BECO_Datos!$A25,FALSE)+IFERROR(HLOOKUP(BZ$6,BECO_Datos!$HP$3:$LT$85,BECO_Datos!$A25,FALSE),0))*BZ$2</f>
        <v>0.54602034920922993</v>
      </c>
      <c r="CA26" s="78">
        <f>(HLOOKUP(CA$6,BECO_Datos!$D$3:$HN$85,BECO_Datos!$A25,FALSE)+IFERROR(HLOOKUP(CA$6,BECO_Datos!$HP$3:$LT$85,BECO_Datos!$A25,FALSE),0))*CA$2</f>
        <v>0.20107154814123543</v>
      </c>
      <c r="CB26" s="78">
        <f>(HLOOKUP(CB$6,BECO_Datos!$D$3:$HN$85,BECO_Datos!$A25,FALSE)+IFERROR(HLOOKUP(CB$6,BECO_Datos!$HP$3:$LT$85,BECO_Datos!$A25,FALSE),0))*CB$2</f>
        <v>1.0095696147283281E-2</v>
      </c>
      <c r="CC26" s="78">
        <f>(HLOOKUP(CC$6,BECO_Datos!$D$3:$HN$85,BECO_Datos!$A25,FALSE)+IFERROR(HLOOKUP(CC$6,BECO_Datos!$HP$3:$LT$85,BECO_Datos!$A25,FALSE),0))*CC$2</f>
        <v>9.3300004960138614E-5</v>
      </c>
      <c r="CD26" s="78">
        <f>(HLOOKUP(CD$6,BECO_Datos!$D$3:$HN$85,BECO_Datos!$A25,FALSE)+IFERROR(HLOOKUP(CD$6,BECO_Datos!$HP$3:$LT$85,BECO_Datos!$A25,FALSE),0))*CD$2</f>
        <v>5.8059131507028098E-3</v>
      </c>
      <c r="CE26" s="78">
        <f>(HLOOKUP(CE$6,BECO_Datos!$D$3:$HN$85,BECO_Datos!$A25,FALSE)+IFERROR(HLOOKUP(CE$6,BECO_Datos!$HP$3:$LT$85,BECO_Datos!$A25,FALSE),0))*CE$2</f>
        <v>2.6559715293762068E-2</v>
      </c>
      <c r="CF26" s="78">
        <f>(HLOOKUP(CF$6,BECO_Datos!$D$3:$HN$85,BECO_Datos!$A25,FALSE)+IFERROR(HLOOKUP(CF$6,BECO_Datos!$HP$3:$LT$85,BECO_Datos!$A25,FALSE),0))*CF$2</f>
        <v>2.2822974398188842E-2</v>
      </c>
      <c r="CG26" s="78">
        <f>(HLOOKUP(CG$6,BECO_Datos!$D$3:$HN$85,BECO_Datos!$A25,FALSE)+IFERROR(HLOOKUP(CG$6,BECO_Datos!$HP$3:$LT$85,BECO_Datos!$A25,FALSE),0))*CG$2</f>
        <v>2.4176427204296986E-2</v>
      </c>
      <c r="CH26" s="78">
        <f>(HLOOKUP(CH$6,BECO_Datos!$D$3:$HN$85,BECO_Datos!$A25,FALSE)+IFERROR(HLOOKUP(CH$6,BECO_Datos!$HP$3:$LT$85,BECO_Datos!$A25,FALSE),0))*CH$2</f>
        <v>4.6470387692602436E-2</v>
      </c>
      <c r="CI26" s="78">
        <f>(HLOOKUP(CI$6,BECO_Datos!$D$3:$HN$85,BECO_Datos!$A25,FALSE)+IFERROR(HLOOKUP(CI$6,BECO_Datos!$HP$3:$LT$85,BECO_Datos!$A25,FALSE),0))*CI$2</f>
        <v>1.3809630555369184E-2</v>
      </c>
      <c r="CK26" s="78" t="e">
        <f>(HLOOKUP(CK$6,BECO_Datos!$D$3:$HN$85,BECO_Datos!$A25,FALSE)+IFERROR(HLOOKUP(CK$6,BECO_Datos!$HP$3:$LT$85,BECO_Datos!$A25,FALSE),0))*CK$2</f>
        <v>#N/A</v>
      </c>
      <c r="CL26" s="78" t="e">
        <f>(HLOOKUP(CL$6,BECO_Datos!$D$3:$HN$85,BECO_Datos!$A25,FALSE)+IFERROR(HLOOKUP(CL$6,BECO_Datos!$HP$3:$LT$85,BECO_Datos!$A25,FALSE),0))*CL$2</f>
        <v>#N/A</v>
      </c>
      <c r="CM26" s="78" t="e">
        <f>(HLOOKUP(CM$6,BECO_Datos!$D$3:$HN$85,BECO_Datos!$A25,FALSE)+IFERROR(HLOOKUP(CM$6,BECO_Datos!$HP$3:$LT$85,BECO_Datos!$A25,FALSE),0))*CM$2</f>
        <v>#N/A</v>
      </c>
      <c r="CN26" s="78" t="e">
        <f>(HLOOKUP(CN$6,BECO_Datos!$D$3:$HN$85,BECO_Datos!$A25,FALSE)+IFERROR(HLOOKUP(CN$6,BECO_Datos!$HP$3:$LT$85,BECO_Datos!$A25,FALSE),0))*CN$2</f>
        <v>#N/A</v>
      </c>
      <c r="CO26" s="78" t="e">
        <f>(HLOOKUP(CO$6,BECO_Datos!$D$3:$HN$85,BECO_Datos!$A25,FALSE)+IFERROR(HLOOKUP(CO$6,BECO_Datos!$HP$3:$LT$85,BECO_Datos!$A25,FALSE),0))*CO$2</f>
        <v>#N/A</v>
      </c>
      <c r="CP26" s="78" t="e">
        <f>(HLOOKUP(CP$6,BECO_Datos!$D$3:$HN$85,BECO_Datos!$A25,FALSE)+IFERROR(HLOOKUP(CP$6,BECO_Datos!$HP$3:$LT$85,BECO_Datos!$A25,FALSE),0))*CP$2</f>
        <v>#N/A</v>
      </c>
      <c r="CQ26" s="78">
        <f>(HLOOKUP(CQ$6,BECO_Datos!$D$3:$HN$85,BECO_Datos!$A25,FALSE)+IFERROR(HLOOKUP(CQ$6,BECO_Datos!$HP$3:$LT$85,BECO_Datos!$A25,FALSE),0))*CQ$2</f>
        <v>11336.109217110361</v>
      </c>
      <c r="CR26" s="78">
        <f>(HLOOKUP(CR$6,BECO_Datos!$D$3:$HN$85,BECO_Datos!$A25,FALSE)+IFERROR(HLOOKUP(CR$6,BECO_Datos!$HP$3:$LT$85,BECO_Datos!$A25,FALSE),0))*CR$2</f>
        <v>9910.3482841683781</v>
      </c>
      <c r="CS26" s="78">
        <f>(HLOOKUP(CS$6,BECO_Datos!$D$3:$HN$85,BECO_Datos!$A25,FALSE)+IFERROR(HLOOKUP(CS$6,BECO_Datos!$HP$3:$LT$85,BECO_Datos!$A25,FALSE),0))*CS$2</f>
        <v>15296.953134507061</v>
      </c>
      <c r="CT26" s="78">
        <f>(HLOOKUP(CT$6,BECO_Datos!$D$3:$HN$85,BECO_Datos!$A25,FALSE)+IFERROR(HLOOKUP(CT$6,BECO_Datos!$HP$3:$LT$85,BECO_Datos!$A25,FALSE),0))*CT$2</f>
        <v>20272.328057559287</v>
      </c>
      <c r="CU26" s="78">
        <f>(HLOOKUP(CU$6,BECO_Datos!$D$3:$HN$85,BECO_Datos!$A25,FALSE)+IFERROR(HLOOKUP(CU$6,BECO_Datos!$HP$3:$LT$85,BECO_Datos!$A25,FALSE),0))*CU$2</f>
        <v>26585.789729338681</v>
      </c>
      <c r="CV26" s="78">
        <f>(HLOOKUP(CV$6,BECO_Datos!$D$3:$HN$85,BECO_Datos!$A25,FALSE)+IFERROR(HLOOKUP(CV$6,BECO_Datos!$HP$3:$LT$85,BECO_Datos!$A25,FALSE),0))*CV$2</f>
        <v>33539.518739870218</v>
      </c>
      <c r="CW26" s="78">
        <f>(HLOOKUP(CW$6,BECO_Datos!$D$3:$HN$85,BECO_Datos!$A25,FALSE)+IFERROR(HLOOKUP(CW$6,BECO_Datos!$HP$3:$LT$85,BECO_Datos!$A25,FALSE),0))*CW$2</f>
        <v>36771.432149629407</v>
      </c>
      <c r="CX26" s="78">
        <f>(HLOOKUP(CX$6,BECO_Datos!$D$3:$HN$85,BECO_Datos!$A25,FALSE)+IFERROR(HLOOKUP(CX$6,BECO_Datos!$HP$3:$LT$85,BECO_Datos!$A25,FALSE),0))*CX$2</f>
        <v>40419.492024774059</v>
      </c>
      <c r="CY26" s="78">
        <f>(HLOOKUP(CY$6,BECO_Datos!$D$3:$HN$85,BECO_Datos!$A25,FALSE)+IFERROR(HLOOKUP(CY$6,BECO_Datos!$HP$3:$LT$85,BECO_Datos!$A25,FALSE),0))*CY$2</f>
        <v>42387.664941763374</v>
      </c>
      <c r="CZ26" s="78">
        <f>(HLOOKUP(CZ$6,BECO_Datos!$D$3:$HN$85,BECO_Datos!$A25,FALSE)+IFERROR(HLOOKUP(CZ$6,BECO_Datos!$HP$3:$LT$85,BECO_Datos!$A25,FALSE),0))*CZ$2</f>
        <v>41942.993216801311</v>
      </c>
      <c r="DB26" s="78" t="e">
        <f>(HLOOKUP(DB$6,BECO_Datos!$D$3:$HN$85,BECO_Datos!$A25,FALSE)+IFERROR(HLOOKUP(DB$6,BECO_Datos!$HP$3:$LT$85,BECO_Datos!$A25,FALSE),0))*DB$2</f>
        <v>#N/A</v>
      </c>
      <c r="DC26" s="78" t="e">
        <f>(HLOOKUP(DC$6,BECO_Datos!$D$3:$HN$85,BECO_Datos!$A25,FALSE)+IFERROR(HLOOKUP(DC$6,BECO_Datos!$HP$3:$LT$85,BECO_Datos!$A25,FALSE),0))*DC$2</f>
        <v>#N/A</v>
      </c>
      <c r="DD26" s="78" t="e">
        <f>(HLOOKUP(DD$6,BECO_Datos!$D$3:$HN$85,BECO_Datos!$A25,FALSE)+IFERROR(HLOOKUP(DD$6,BECO_Datos!$HP$3:$LT$85,BECO_Datos!$A25,FALSE),0))*DD$2</f>
        <v>#N/A</v>
      </c>
      <c r="DE26" s="78" t="e">
        <f>(HLOOKUP(DE$6,BECO_Datos!$D$3:$HN$85,BECO_Datos!$A25,FALSE)+IFERROR(HLOOKUP(DE$6,BECO_Datos!$HP$3:$LT$85,BECO_Datos!$A25,FALSE),0))*DE$2</f>
        <v>#N/A</v>
      </c>
      <c r="DF26" s="78" t="e">
        <f>(HLOOKUP(DF$6,BECO_Datos!$D$3:$HN$85,BECO_Datos!$A25,FALSE)+IFERROR(HLOOKUP(DF$6,BECO_Datos!$HP$3:$LT$85,BECO_Datos!$A25,FALSE),0))*DF$2</f>
        <v>#N/A</v>
      </c>
      <c r="DG26" s="78" t="e">
        <f>(HLOOKUP(DG$6,BECO_Datos!$D$3:$HN$85,BECO_Datos!$A25,FALSE)+IFERROR(HLOOKUP(DG$6,BECO_Datos!$HP$3:$LT$85,BECO_Datos!$A25,FALSE),0))*DG$2</f>
        <v>#N/A</v>
      </c>
      <c r="DH26" s="78">
        <f>(HLOOKUP(DH$6,BECO_Datos!$D$3:$HN$85,BECO_Datos!$A25,FALSE)+IFERROR(HLOOKUP(DH$6,BECO_Datos!$HP$3:$LT$85,BECO_Datos!$A25,FALSE),0))*DH$2</f>
        <v>0</v>
      </c>
      <c r="DI26" s="78">
        <f>(HLOOKUP(DI$6,BECO_Datos!$D$3:$HN$85,BECO_Datos!$A25,FALSE)+IFERROR(HLOOKUP(DI$6,BECO_Datos!$HP$3:$LT$85,BECO_Datos!$A25,FALSE),0))*DI$2</f>
        <v>0</v>
      </c>
      <c r="DJ26" s="78">
        <f>(HLOOKUP(DJ$6,BECO_Datos!$D$3:$HN$85,BECO_Datos!$A25,FALSE)+IFERROR(HLOOKUP(DJ$6,BECO_Datos!$HP$3:$LT$85,BECO_Datos!$A25,FALSE),0))*DJ$2</f>
        <v>0</v>
      </c>
      <c r="DK26" s="78">
        <f>(HLOOKUP(DK$6,BECO_Datos!$D$3:$HN$85,BECO_Datos!$A25,FALSE)+IFERROR(HLOOKUP(DK$6,BECO_Datos!$HP$3:$LT$85,BECO_Datos!$A25,FALSE),0))*DK$2</f>
        <v>0</v>
      </c>
      <c r="DL26" s="78">
        <f>(HLOOKUP(DL$6,BECO_Datos!$D$3:$HN$85,BECO_Datos!$A25,FALSE)+IFERROR(HLOOKUP(DL$6,BECO_Datos!$HP$3:$LT$85,BECO_Datos!$A25,FALSE),0))*DL$2</f>
        <v>0</v>
      </c>
      <c r="DM26" s="78">
        <f>(HLOOKUP(DM$6,BECO_Datos!$D$3:$HN$85,BECO_Datos!$A25,FALSE)+IFERROR(HLOOKUP(DM$6,BECO_Datos!$HP$3:$LT$85,BECO_Datos!$A25,FALSE),0))*DM$2</f>
        <v>0</v>
      </c>
      <c r="DN26" s="78">
        <f>(HLOOKUP(DN$6,BECO_Datos!$D$3:$HN$85,BECO_Datos!$A25,FALSE)+IFERROR(HLOOKUP(DN$6,BECO_Datos!$HP$3:$LT$85,BECO_Datos!$A25,FALSE),0))*DN$2</f>
        <v>0</v>
      </c>
      <c r="DO26" s="78">
        <f>(HLOOKUP(DO$6,BECO_Datos!$D$3:$HN$85,BECO_Datos!$A25,FALSE)+IFERROR(HLOOKUP(DO$6,BECO_Datos!$HP$3:$LT$85,BECO_Datos!$A25,FALSE),0))*DO$2</f>
        <v>0</v>
      </c>
      <c r="DP26" s="78">
        <f>(HLOOKUP(DP$6,BECO_Datos!$D$3:$HN$85,BECO_Datos!$A25,FALSE)+IFERROR(HLOOKUP(DP$6,BECO_Datos!$HP$3:$LT$85,BECO_Datos!$A25,FALSE),0))*DP$2</f>
        <v>0</v>
      </c>
      <c r="DQ26" s="78">
        <f>(HLOOKUP(DQ$6,BECO_Datos!$D$3:$HN$85,BECO_Datos!$A25,FALSE)+IFERROR(HLOOKUP(DQ$6,BECO_Datos!$HP$3:$LT$85,BECO_Datos!$A25,FALSE),0))*DQ$2</f>
        <v>0</v>
      </c>
      <c r="DS26" s="78" t="e">
        <f>(HLOOKUP(DS$6,BECO_Datos!$D$3:$HN$85,BECO_Datos!$A25,FALSE)+IFERROR(HLOOKUP(DS$6,BECO_Datos!$HP$3:$LT$85,BECO_Datos!$A25,FALSE),0))*DS$2</f>
        <v>#N/A</v>
      </c>
      <c r="DT26" s="78" t="e">
        <f>(HLOOKUP(DT$6,BECO_Datos!$D$3:$HN$85,BECO_Datos!$A25,FALSE)+IFERROR(HLOOKUP(DT$6,BECO_Datos!$HP$3:$LT$85,BECO_Datos!$A25,FALSE),0))*DT$2</f>
        <v>#N/A</v>
      </c>
      <c r="DU26" s="78" t="e">
        <f>(HLOOKUP(DU$6,BECO_Datos!$D$3:$HN$85,BECO_Datos!$A25,FALSE)+IFERROR(HLOOKUP(DU$6,BECO_Datos!$HP$3:$LT$85,BECO_Datos!$A25,FALSE),0))*DU$2</f>
        <v>#N/A</v>
      </c>
      <c r="DV26" s="78" t="e">
        <f>(HLOOKUP(DV$6,BECO_Datos!$D$3:$HN$85,BECO_Datos!$A25,FALSE)+IFERROR(HLOOKUP(DV$6,BECO_Datos!$HP$3:$LT$85,BECO_Datos!$A25,FALSE),0))*DV$2</f>
        <v>#N/A</v>
      </c>
      <c r="DW26" s="78" t="e">
        <f>(HLOOKUP(DW$6,BECO_Datos!$D$3:$HN$85,BECO_Datos!$A25,FALSE)+IFERROR(HLOOKUP(DW$6,BECO_Datos!$HP$3:$LT$85,BECO_Datos!$A25,FALSE),0))*DW$2</f>
        <v>#N/A</v>
      </c>
      <c r="DX26" s="78" t="e">
        <f>(HLOOKUP(DX$6,BECO_Datos!$D$3:$HN$85,BECO_Datos!$A25,FALSE)+IFERROR(HLOOKUP(DX$6,BECO_Datos!$HP$3:$LT$85,BECO_Datos!$A25,FALSE),0))*DX$2</f>
        <v>#N/A</v>
      </c>
      <c r="DY26" s="78">
        <f>(HLOOKUP(DY$6,BECO_Datos!$D$3:$HN$85,BECO_Datos!$A25,FALSE)+IFERROR(HLOOKUP(DY$6,BECO_Datos!$HP$3:$LT$85,BECO_Datos!$A25,FALSE),0))*DY$2</f>
        <v>0</v>
      </c>
      <c r="DZ26" s="78">
        <f>(HLOOKUP(DZ$6,BECO_Datos!$D$3:$HN$85,BECO_Datos!$A25,FALSE)+IFERROR(HLOOKUP(DZ$6,BECO_Datos!$HP$3:$LT$85,BECO_Datos!$A25,FALSE),0))*DZ$2</f>
        <v>0</v>
      </c>
      <c r="EA26" s="78">
        <f>(HLOOKUP(EA$6,BECO_Datos!$D$3:$HN$85,BECO_Datos!$A25,FALSE)+IFERROR(HLOOKUP(EA$6,BECO_Datos!$HP$3:$LT$85,BECO_Datos!$A25,FALSE),0))*EA$2</f>
        <v>0</v>
      </c>
      <c r="EB26" s="78">
        <f>(HLOOKUP(EB$6,BECO_Datos!$D$3:$HN$85,BECO_Datos!$A25,FALSE)+IFERROR(HLOOKUP(EB$6,BECO_Datos!$HP$3:$LT$85,BECO_Datos!$A25,FALSE),0))*EB$2</f>
        <v>0</v>
      </c>
      <c r="EC26" s="78">
        <f>(HLOOKUP(EC$6,BECO_Datos!$D$3:$HN$85,BECO_Datos!$A25,FALSE)+IFERROR(HLOOKUP(EC$6,BECO_Datos!$HP$3:$LT$85,BECO_Datos!$A25,FALSE),0))*EC$2</f>
        <v>0</v>
      </c>
      <c r="ED26" s="78">
        <f>(HLOOKUP(ED$6,BECO_Datos!$D$3:$HN$85,BECO_Datos!$A25,FALSE)+IFERROR(HLOOKUP(ED$6,BECO_Datos!$HP$3:$LT$85,BECO_Datos!$A25,FALSE),0))*ED$2</f>
        <v>0</v>
      </c>
      <c r="EE26" s="78">
        <f>(HLOOKUP(EE$6,BECO_Datos!$D$3:$HN$85,BECO_Datos!$A25,FALSE)+IFERROR(HLOOKUP(EE$6,BECO_Datos!$HP$3:$LT$85,BECO_Datos!$A25,FALSE),0))*EE$2</f>
        <v>0</v>
      </c>
      <c r="EF26" s="78">
        <f>(HLOOKUP(EF$6,BECO_Datos!$D$3:$HN$85,BECO_Datos!$A25,FALSE)+IFERROR(HLOOKUP(EF$6,BECO_Datos!$HP$3:$LT$85,BECO_Datos!$A25,FALSE),0))*EF$2</f>
        <v>0</v>
      </c>
      <c r="EG26" s="78">
        <f>(HLOOKUP(EG$6,BECO_Datos!$D$3:$HN$85,BECO_Datos!$A25,FALSE)+IFERROR(HLOOKUP(EG$6,BECO_Datos!$HP$3:$LT$85,BECO_Datos!$A25,FALSE),0))*EG$2</f>
        <v>0</v>
      </c>
      <c r="EH26" s="78">
        <f>(HLOOKUP(EH$6,BECO_Datos!$D$3:$HN$85,BECO_Datos!$A25,FALSE)+IFERROR(HLOOKUP(EH$6,BECO_Datos!$HP$3:$LT$85,BECO_Datos!$A25,FALSE),0))*EH$2</f>
        <v>0</v>
      </c>
      <c r="EJ26" s="78" t="e">
        <f>(HLOOKUP(EJ$6,BECO_Datos!$D$3:$HN$85,BECO_Datos!$A25,FALSE)+IFERROR(HLOOKUP(EJ$6,BECO_Datos!$HP$3:$LT$85,BECO_Datos!$A25,FALSE),0))*EJ$2</f>
        <v>#N/A</v>
      </c>
      <c r="EK26" s="78" t="e">
        <f>(HLOOKUP(EK$6,BECO_Datos!$D$3:$HN$85,BECO_Datos!$A25,FALSE)+IFERROR(HLOOKUP(EK$6,BECO_Datos!$HP$3:$LT$85,BECO_Datos!$A25,FALSE),0))*EK$2</f>
        <v>#N/A</v>
      </c>
      <c r="EL26" s="78" t="e">
        <f>(HLOOKUP(EL$6,BECO_Datos!$D$3:$HN$85,BECO_Datos!$A25,FALSE)+IFERROR(HLOOKUP(EL$6,BECO_Datos!$HP$3:$LT$85,BECO_Datos!$A25,FALSE),0))*EL$2</f>
        <v>#N/A</v>
      </c>
      <c r="EM26" s="78" t="e">
        <f>(HLOOKUP(EM$6,BECO_Datos!$D$3:$HN$85,BECO_Datos!$A25,FALSE)+IFERROR(HLOOKUP(EM$6,BECO_Datos!$HP$3:$LT$85,BECO_Datos!$A25,FALSE),0))*EM$2</f>
        <v>#N/A</v>
      </c>
      <c r="EN26" s="78" t="e">
        <f>(HLOOKUP(EN$6,BECO_Datos!$D$3:$HN$85,BECO_Datos!$A25,FALSE)+IFERROR(HLOOKUP(EN$6,BECO_Datos!$HP$3:$LT$85,BECO_Datos!$A25,FALSE),0))*EN$2</f>
        <v>#N/A</v>
      </c>
      <c r="EO26" s="78" t="e">
        <f>(HLOOKUP(EO$6,BECO_Datos!$D$3:$HN$85,BECO_Datos!$A25,FALSE)+IFERROR(HLOOKUP(EO$6,BECO_Datos!$HP$3:$LT$85,BECO_Datos!$A25,FALSE),0))*EO$2</f>
        <v>#N/A</v>
      </c>
      <c r="EP26" s="78">
        <f>(HLOOKUP(EP$6,BECO_Datos!$D$3:$HN$85,BECO_Datos!$A25,FALSE)+IFERROR(HLOOKUP(EP$6,BECO_Datos!$HP$3:$LT$85,BECO_Datos!$A25,FALSE),0))*EP$2</f>
        <v>0</v>
      </c>
      <c r="EQ26" s="78">
        <f>(HLOOKUP(EQ$6,BECO_Datos!$D$3:$HN$85,BECO_Datos!$A25,FALSE)+IFERROR(HLOOKUP(EQ$6,BECO_Datos!$HP$3:$LT$85,BECO_Datos!$A25,FALSE),0))*EQ$2</f>
        <v>0</v>
      </c>
      <c r="ER26" s="78">
        <f>(HLOOKUP(ER$6,BECO_Datos!$D$3:$HN$85,BECO_Datos!$A25,FALSE)+IFERROR(HLOOKUP(ER$6,BECO_Datos!$HP$3:$LT$85,BECO_Datos!$A25,FALSE),0))*ER$2</f>
        <v>0</v>
      </c>
      <c r="ES26" s="78">
        <f>(HLOOKUP(ES$6,BECO_Datos!$D$3:$HN$85,BECO_Datos!$A25,FALSE)+IFERROR(HLOOKUP(ES$6,BECO_Datos!$HP$3:$LT$85,BECO_Datos!$A25,FALSE),0))*ES$2</f>
        <v>0</v>
      </c>
      <c r="ET26" s="78">
        <f>(HLOOKUP(ET$6,BECO_Datos!$D$3:$HN$85,BECO_Datos!$A25,FALSE)+IFERROR(HLOOKUP(ET$6,BECO_Datos!$HP$3:$LT$85,BECO_Datos!$A25,FALSE),0))*ET$2</f>
        <v>0</v>
      </c>
      <c r="EU26" s="78">
        <f>(HLOOKUP(EU$6,BECO_Datos!$D$3:$HN$85,BECO_Datos!$A25,FALSE)+IFERROR(HLOOKUP(EU$6,BECO_Datos!$HP$3:$LT$85,BECO_Datos!$A25,FALSE),0))*EU$2</f>
        <v>0</v>
      </c>
      <c r="EV26" s="78">
        <f>(HLOOKUP(EV$6,BECO_Datos!$D$3:$HN$85,BECO_Datos!$A25,FALSE)+IFERROR(HLOOKUP(EV$6,BECO_Datos!$HP$3:$LT$85,BECO_Datos!$A25,FALSE),0))*EV$2</f>
        <v>0</v>
      </c>
      <c r="EW26" s="78">
        <f>(HLOOKUP(EW$6,BECO_Datos!$D$3:$HN$85,BECO_Datos!$A25,FALSE)+IFERROR(HLOOKUP(EW$6,BECO_Datos!$HP$3:$LT$85,BECO_Datos!$A25,FALSE),0))*EW$2</f>
        <v>0</v>
      </c>
      <c r="EX26" s="78">
        <f>(HLOOKUP(EX$6,BECO_Datos!$D$3:$HN$85,BECO_Datos!$A25,FALSE)+IFERROR(HLOOKUP(EX$6,BECO_Datos!$HP$3:$LT$85,BECO_Datos!$A25,FALSE),0))*EX$2</f>
        <v>0</v>
      </c>
      <c r="EY26" s="78">
        <f>(HLOOKUP(EY$6,BECO_Datos!$D$3:$HN$85,BECO_Datos!$A25,FALSE)+IFERROR(HLOOKUP(EY$6,BECO_Datos!$HP$3:$LT$85,BECO_Datos!$A25,FALSE),0))*EY$2</f>
        <v>0</v>
      </c>
      <c r="FA26" s="78" t="e">
        <f>(HLOOKUP(FA$6,BECO_Datos!$D$3:$HN$85,BECO_Datos!$A25,FALSE)+IFERROR(HLOOKUP(FA$6,BECO_Datos!$HP$3:$LT$85,BECO_Datos!$A25,FALSE),0))*FA$2</f>
        <v>#N/A</v>
      </c>
      <c r="FB26" s="78" t="e">
        <f>(HLOOKUP(FB$6,BECO_Datos!$D$3:$HN$85,BECO_Datos!$A25,FALSE)+IFERROR(HLOOKUP(FB$6,BECO_Datos!$HP$3:$LT$85,BECO_Datos!$A25,FALSE),0))*FB$2</f>
        <v>#N/A</v>
      </c>
      <c r="FC26" s="78" t="e">
        <f>(HLOOKUP(FC$6,BECO_Datos!$D$3:$HN$85,BECO_Datos!$A25,FALSE)+IFERROR(HLOOKUP(FC$6,BECO_Datos!$HP$3:$LT$85,BECO_Datos!$A25,FALSE),0))*FC$2</f>
        <v>#N/A</v>
      </c>
      <c r="FD26" s="78" t="e">
        <f>(HLOOKUP(FD$6,BECO_Datos!$D$3:$HN$85,BECO_Datos!$A25,FALSE)+IFERROR(HLOOKUP(FD$6,BECO_Datos!$HP$3:$LT$85,BECO_Datos!$A25,FALSE),0))*FD$2</f>
        <v>#N/A</v>
      </c>
      <c r="FE26" s="78" t="e">
        <f>(HLOOKUP(FE$6,BECO_Datos!$D$3:$HN$85,BECO_Datos!$A25,FALSE)+IFERROR(HLOOKUP(FE$6,BECO_Datos!$HP$3:$LT$85,BECO_Datos!$A25,FALSE),0))*FE$2</f>
        <v>#N/A</v>
      </c>
      <c r="FF26" s="78" t="e">
        <f>(HLOOKUP(FF$6,BECO_Datos!$D$3:$HN$85,BECO_Datos!$A25,FALSE)+IFERROR(HLOOKUP(FF$6,BECO_Datos!$HP$3:$LT$85,BECO_Datos!$A25,FALSE),0))*FF$2</f>
        <v>#N/A</v>
      </c>
      <c r="FG26" s="78">
        <f>(HLOOKUP(FG$6,BECO_Datos!$D$3:$HN$85,BECO_Datos!$A25,FALSE)+IFERROR(HLOOKUP(FG$6,BECO_Datos!$HP$3:$LT$85,BECO_Datos!$A25,FALSE),0))*FG$2</f>
        <v>0</v>
      </c>
      <c r="FH26" s="78">
        <f>(HLOOKUP(FH$6,BECO_Datos!$D$3:$HN$85,BECO_Datos!$A25,FALSE)+IFERROR(HLOOKUP(FH$6,BECO_Datos!$HP$3:$LT$85,BECO_Datos!$A25,FALSE),0))*FH$2</f>
        <v>0</v>
      </c>
      <c r="FI26" s="78">
        <f>(HLOOKUP(FI$6,BECO_Datos!$D$3:$HN$85,BECO_Datos!$A25,FALSE)+IFERROR(HLOOKUP(FI$6,BECO_Datos!$HP$3:$LT$85,BECO_Datos!$A25,FALSE),0))*FI$2</f>
        <v>0</v>
      </c>
      <c r="FJ26" s="78">
        <f>(HLOOKUP(FJ$6,BECO_Datos!$D$3:$HN$85,BECO_Datos!$A25,FALSE)+IFERROR(HLOOKUP(FJ$6,BECO_Datos!$HP$3:$LT$85,BECO_Datos!$A25,FALSE),0))*FJ$2</f>
        <v>0</v>
      </c>
      <c r="FK26" s="78">
        <f>(HLOOKUP(FK$6,BECO_Datos!$D$3:$HN$85,BECO_Datos!$A25,FALSE)+IFERROR(HLOOKUP(FK$6,BECO_Datos!$HP$3:$LT$85,BECO_Datos!$A25,FALSE),0))*FK$2</f>
        <v>0</v>
      </c>
      <c r="FL26" s="78">
        <f>(HLOOKUP(FL$6,BECO_Datos!$D$3:$HN$85,BECO_Datos!$A25,FALSE)+IFERROR(HLOOKUP(FL$6,BECO_Datos!$HP$3:$LT$85,BECO_Datos!$A25,FALSE),0))*FL$2</f>
        <v>0</v>
      </c>
      <c r="FM26" s="78">
        <f>(HLOOKUP(FM$6,BECO_Datos!$D$3:$HN$85,BECO_Datos!$A25,FALSE)+IFERROR(HLOOKUP(FM$6,BECO_Datos!$HP$3:$LT$85,BECO_Datos!$A25,FALSE),0))*FM$2</f>
        <v>0</v>
      </c>
      <c r="FN26" s="78">
        <f>(HLOOKUP(FN$6,BECO_Datos!$D$3:$HN$85,BECO_Datos!$A25,FALSE)+IFERROR(HLOOKUP(FN$6,BECO_Datos!$HP$3:$LT$85,BECO_Datos!$A25,FALSE),0))*FN$2</f>
        <v>0</v>
      </c>
      <c r="FO26" s="78">
        <f>(HLOOKUP(FO$6,BECO_Datos!$D$3:$HN$85,BECO_Datos!$A25,FALSE)+IFERROR(HLOOKUP(FO$6,BECO_Datos!$HP$3:$LT$85,BECO_Datos!$A25,FALSE),0))*FO$2</f>
        <v>0</v>
      </c>
      <c r="FP26" s="78">
        <f>(HLOOKUP(FP$6,BECO_Datos!$D$3:$HN$85,BECO_Datos!$A25,FALSE)+IFERROR(HLOOKUP(FP$6,BECO_Datos!$HP$3:$LT$85,BECO_Datos!$A25,FALSE),0))*FP$2</f>
        <v>0</v>
      </c>
      <c r="FR26" s="78" t="e">
        <f>(HLOOKUP(FR$6,BECO_Datos!$D$3:$HN$85,BECO_Datos!$A25,FALSE)+IFERROR(HLOOKUP(FR$6,BECO_Datos!$HP$3:$LT$85,BECO_Datos!$A25,FALSE),0))*FR$2</f>
        <v>#N/A</v>
      </c>
      <c r="FS26" s="78" t="e">
        <f>(HLOOKUP(FS$6,BECO_Datos!$D$3:$HN$85,BECO_Datos!$A25,FALSE)+IFERROR(HLOOKUP(FS$6,BECO_Datos!$HP$3:$LT$85,BECO_Datos!$A25,FALSE),0))*FS$2</f>
        <v>#N/A</v>
      </c>
      <c r="FT26" s="78" t="e">
        <f>(HLOOKUP(FT$6,BECO_Datos!$D$3:$HN$85,BECO_Datos!$A25,FALSE)+IFERROR(HLOOKUP(FT$6,BECO_Datos!$HP$3:$LT$85,BECO_Datos!$A25,FALSE),0))*FT$2</f>
        <v>#N/A</v>
      </c>
      <c r="FU26" s="78" t="e">
        <f>(HLOOKUP(FU$6,BECO_Datos!$D$3:$HN$85,BECO_Datos!$A25,FALSE)+IFERROR(HLOOKUP(FU$6,BECO_Datos!$HP$3:$LT$85,BECO_Datos!$A25,FALSE),0))*FU$2</f>
        <v>#N/A</v>
      </c>
      <c r="FV26" s="78" t="e">
        <f>(HLOOKUP(FV$6,BECO_Datos!$D$3:$HN$85,BECO_Datos!$A25,FALSE)+IFERROR(HLOOKUP(FV$6,BECO_Datos!$HP$3:$LT$85,BECO_Datos!$A25,FALSE),0))*FV$2</f>
        <v>#N/A</v>
      </c>
      <c r="FW26" s="78" t="e">
        <f>(HLOOKUP(FW$6,BECO_Datos!$D$3:$HN$85,BECO_Datos!$A25,FALSE)+IFERROR(HLOOKUP(FW$6,BECO_Datos!$HP$3:$LT$85,BECO_Datos!$A25,FALSE),0))*FW$2</f>
        <v>#N/A</v>
      </c>
      <c r="FX26" s="78">
        <f>(HLOOKUP(FX$6,BECO_Datos!$D$3:$HN$85,BECO_Datos!$A25,FALSE)+IFERROR(HLOOKUP(FX$6,BECO_Datos!$HP$3:$LT$85,BECO_Datos!$A25,FALSE),0))*FX$2</f>
        <v>3.3109664362209803</v>
      </c>
      <c r="FY26" s="78">
        <f>(HLOOKUP(FY$6,BECO_Datos!$D$3:$HN$85,BECO_Datos!$A25,FALSE)+IFERROR(HLOOKUP(FY$6,BECO_Datos!$HP$3:$LT$85,BECO_Datos!$A25,FALSE),0))*FY$2</f>
        <v>4.2247845338134136</v>
      </c>
      <c r="FZ26" s="78">
        <f>(HLOOKUP(FZ$6,BECO_Datos!$D$3:$HN$85,BECO_Datos!$A25,FALSE)+IFERROR(HLOOKUP(FZ$6,BECO_Datos!$HP$3:$LT$85,BECO_Datos!$A25,FALSE),0))*FZ$2</f>
        <v>2.4784993561908859</v>
      </c>
      <c r="GA26" s="78">
        <f>(HLOOKUP(GA$6,BECO_Datos!$D$3:$HN$85,BECO_Datos!$A25,FALSE)+IFERROR(HLOOKUP(GA$6,BECO_Datos!$HP$3:$LT$85,BECO_Datos!$A25,FALSE),0))*GA$2</f>
        <v>2.9849019184150185</v>
      </c>
      <c r="GB26" s="78">
        <f>(HLOOKUP(GB$6,BECO_Datos!$D$3:$HN$85,BECO_Datos!$A25,FALSE)+IFERROR(HLOOKUP(GB$6,BECO_Datos!$HP$3:$LT$85,BECO_Datos!$A25,FALSE),0))*GB$2</f>
        <v>2.5527225989610209</v>
      </c>
      <c r="GC26" s="78">
        <f>(HLOOKUP(GC$6,BECO_Datos!$D$3:$HN$85,BECO_Datos!$A25,FALSE)+IFERROR(HLOOKUP(GC$6,BECO_Datos!$HP$3:$LT$85,BECO_Datos!$A25,FALSE),0))*GC$2</f>
        <v>2.4029999574018346</v>
      </c>
      <c r="GD26" s="78">
        <f>(HLOOKUP(GD$6,BECO_Datos!$D$3:$HN$85,BECO_Datos!$A25,FALSE)+IFERROR(HLOOKUP(GD$6,BECO_Datos!$HP$3:$LT$85,BECO_Datos!$A25,FALSE),0))*GD$2</f>
        <v>2.3389064865505875</v>
      </c>
      <c r="GE26" s="78">
        <f>(HLOOKUP(GE$6,BECO_Datos!$D$3:$HN$85,BECO_Datos!$A25,FALSE)+IFERROR(HLOOKUP(GE$6,BECO_Datos!$HP$3:$LT$85,BECO_Datos!$A25,FALSE),0))*GE$2</f>
        <v>2.6454334730725138</v>
      </c>
      <c r="GF26" s="78">
        <f>(HLOOKUP(GF$6,BECO_Datos!$D$3:$HN$85,BECO_Datos!$A25,FALSE)+IFERROR(HLOOKUP(GF$6,BECO_Datos!$HP$3:$LT$85,BECO_Datos!$A25,FALSE),0))*GF$2</f>
        <v>6.5944785556534837</v>
      </c>
      <c r="GG26" s="78">
        <f>(HLOOKUP(GG$6,BECO_Datos!$D$3:$HN$85,BECO_Datos!$A25,FALSE)+IFERROR(HLOOKUP(GG$6,BECO_Datos!$HP$3:$LT$85,BECO_Datos!$A25,FALSE),0))*GG$2</f>
        <v>9.3890407139653203</v>
      </c>
      <c r="GI26" s="78" t="e">
        <f>(HLOOKUP(GI$6,BECO_Datos!$D$3:$HN$85,BECO_Datos!$A25,FALSE)+IFERROR(HLOOKUP(GI$6,BECO_Datos!$HP$3:$LT$85,BECO_Datos!$A25,FALSE),0))*GI$2</f>
        <v>#N/A</v>
      </c>
      <c r="GJ26" s="78" t="e">
        <f>(HLOOKUP(GJ$6,BECO_Datos!$D$3:$HN$85,BECO_Datos!$A25,FALSE)+IFERROR(HLOOKUP(GJ$6,BECO_Datos!$HP$3:$LT$85,BECO_Datos!$A25,FALSE),0))*GJ$2</f>
        <v>#N/A</v>
      </c>
      <c r="GK26" s="78" t="e">
        <f>(HLOOKUP(GK$6,BECO_Datos!$D$3:$HN$85,BECO_Datos!$A25,FALSE)+IFERROR(HLOOKUP(GK$6,BECO_Datos!$HP$3:$LT$85,BECO_Datos!$A25,FALSE),0))*GK$2</f>
        <v>#N/A</v>
      </c>
      <c r="GL26" s="78" t="e">
        <f>(HLOOKUP(GL$6,BECO_Datos!$D$3:$HN$85,BECO_Datos!$A25,FALSE)+IFERROR(HLOOKUP(GL$6,BECO_Datos!$HP$3:$LT$85,BECO_Datos!$A25,FALSE),0))*GL$2</f>
        <v>#N/A</v>
      </c>
      <c r="GM26" s="78" t="e">
        <f>(HLOOKUP(GM$6,BECO_Datos!$D$3:$HN$85,BECO_Datos!$A25,FALSE)+IFERROR(HLOOKUP(GM$6,BECO_Datos!$HP$3:$LT$85,BECO_Datos!$A25,FALSE),0))*GM$2</f>
        <v>#N/A</v>
      </c>
      <c r="GN26" s="78" t="e">
        <f>(HLOOKUP(GN$6,BECO_Datos!$D$3:$HN$85,BECO_Datos!$A25,FALSE)+IFERROR(HLOOKUP(GN$6,BECO_Datos!$HP$3:$LT$85,BECO_Datos!$A25,FALSE),0))*GN$2</f>
        <v>#N/A</v>
      </c>
      <c r="GO26" s="78">
        <f>(HLOOKUP(GO$6,BECO_Datos!$D$3:$HN$85,BECO_Datos!$A25,FALSE)+IFERROR(HLOOKUP(GO$6,BECO_Datos!$HP$3:$LT$85,BECO_Datos!$A25,FALSE),0))*GO$2</f>
        <v>393.4268535970192</v>
      </c>
      <c r="GP26" s="78">
        <f>(HLOOKUP(GP$6,BECO_Datos!$D$3:$HN$85,BECO_Datos!$A25,FALSE)+IFERROR(HLOOKUP(GP$6,BECO_Datos!$HP$3:$LT$85,BECO_Datos!$A25,FALSE),0))*GP$2</f>
        <v>551.02495307394679</v>
      </c>
      <c r="GQ26" s="78">
        <f>(HLOOKUP(GQ$6,BECO_Datos!$D$3:$HN$85,BECO_Datos!$A25,FALSE)+IFERROR(HLOOKUP(GQ$6,BECO_Datos!$HP$3:$LT$85,BECO_Datos!$A25,FALSE),0))*GQ$2</f>
        <v>1126.5555987818859</v>
      </c>
      <c r="GR26" s="78">
        <f>(HLOOKUP(GR$6,BECO_Datos!$D$3:$HN$85,BECO_Datos!$A25,FALSE)+IFERROR(HLOOKUP(GR$6,BECO_Datos!$HP$3:$LT$85,BECO_Datos!$A25,FALSE),0))*GR$2</f>
        <v>392.65830095134714</v>
      </c>
      <c r="GS26" s="78">
        <f>(HLOOKUP(GS$6,BECO_Datos!$D$3:$HN$85,BECO_Datos!$A25,FALSE)+IFERROR(HLOOKUP(GS$6,BECO_Datos!$HP$3:$LT$85,BECO_Datos!$A25,FALSE),0))*GS$2</f>
        <v>813.7755745098882</v>
      </c>
      <c r="GT26" s="78">
        <f>(HLOOKUP(GT$6,BECO_Datos!$D$3:$HN$85,BECO_Datos!$A25,FALSE)+IFERROR(HLOOKUP(GT$6,BECO_Datos!$HP$3:$LT$85,BECO_Datos!$A25,FALSE),0))*GT$2</f>
        <v>725.6127164524936</v>
      </c>
      <c r="GU26" s="78">
        <f>(HLOOKUP(GU$6,BECO_Datos!$D$3:$HN$85,BECO_Datos!$A25,FALSE)+IFERROR(HLOOKUP(GU$6,BECO_Datos!$HP$3:$LT$85,BECO_Datos!$A25,FALSE),0))*GU$2</f>
        <v>856.39190012897689</v>
      </c>
      <c r="GV26" s="78">
        <f>(HLOOKUP(GV$6,BECO_Datos!$D$3:$HN$85,BECO_Datos!$A25,FALSE)+IFERROR(HLOOKUP(GV$6,BECO_Datos!$HP$3:$LT$85,BECO_Datos!$A25,FALSE),0))*GV$2</f>
        <v>908.75649050874188</v>
      </c>
      <c r="GW26" s="78">
        <f>(HLOOKUP(GW$6,BECO_Datos!$D$3:$HN$85,BECO_Datos!$A25,FALSE)+IFERROR(HLOOKUP(GW$6,BECO_Datos!$HP$3:$LT$85,BECO_Datos!$A25,FALSE),0))*GW$2</f>
        <v>946.80139341050437</v>
      </c>
      <c r="GX26" s="78">
        <f>(HLOOKUP(GX$6,BECO_Datos!$D$3:$HN$85,BECO_Datos!$A25,FALSE)+IFERROR(HLOOKUP(GX$6,BECO_Datos!$HP$3:$LT$85,BECO_Datos!$A25,FALSE),0))*GX$2</f>
        <v>920.25063952672701</v>
      </c>
      <c r="GZ26" s="78" t="e">
        <f>(HLOOKUP(GZ$6,BECO_Datos!$D$3:$HN$85,BECO_Datos!$A25,FALSE)+IFERROR(HLOOKUP(GZ$6,BECO_Datos!$HP$3:$LT$85,BECO_Datos!$A25,FALSE),0))*GZ$2</f>
        <v>#N/A</v>
      </c>
      <c r="HA26" s="78" t="e">
        <f>(HLOOKUP(HA$6,BECO_Datos!$D$3:$HN$85,BECO_Datos!$A25,FALSE)+IFERROR(HLOOKUP(HA$6,BECO_Datos!$HP$3:$LT$85,BECO_Datos!$A25,FALSE),0))*HA$2</f>
        <v>#N/A</v>
      </c>
      <c r="HB26" s="78" t="e">
        <f>(HLOOKUP(HB$6,BECO_Datos!$D$3:$HN$85,BECO_Datos!$A25,FALSE)+IFERROR(HLOOKUP(HB$6,BECO_Datos!$HP$3:$LT$85,BECO_Datos!$A25,FALSE),0))*HB$2</f>
        <v>#N/A</v>
      </c>
      <c r="HC26" s="78" t="e">
        <f>(HLOOKUP(HC$6,BECO_Datos!$D$3:$HN$85,BECO_Datos!$A25,FALSE)+IFERROR(HLOOKUP(HC$6,BECO_Datos!$HP$3:$LT$85,BECO_Datos!$A25,FALSE),0))*HC$2</f>
        <v>#N/A</v>
      </c>
      <c r="HD26" s="78" t="e">
        <f>(HLOOKUP(HD$6,BECO_Datos!$D$3:$HN$85,BECO_Datos!$A25,FALSE)+IFERROR(HLOOKUP(HD$6,BECO_Datos!$HP$3:$LT$85,BECO_Datos!$A25,FALSE),0))*HD$2</f>
        <v>#N/A</v>
      </c>
      <c r="HE26" s="78" t="e">
        <f>(HLOOKUP(HE$6,BECO_Datos!$D$3:$HN$85,BECO_Datos!$A25,FALSE)+IFERROR(HLOOKUP(HE$6,BECO_Datos!$HP$3:$LT$85,BECO_Datos!$A25,FALSE),0))*HE$2</f>
        <v>#N/A</v>
      </c>
      <c r="HF26" s="78">
        <f>(HLOOKUP(HF$6,BECO_Datos!$D$3:$HN$85,BECO_Datos!$A25,FALSE)+IFERROR(HLOOKUP(HF$6,BECO_Datos!$HP$3:$LT$85,BECO_Datos!$A25,FALSE),0))*HF$2</f>
        <v>58.188245092660928</v>
      </c>
      <c r="HG26" s="78">
        <f>(HLOOKUP(HG$6,BECO_Datos!$D$3:$HN$85,BECO_Datos!$A25,FALSE)+IFERROR(HLOOKUP(HG$6,BECO_Datos!$HP$3:$LT$85,BECO_Datos!$A25,FALSE),0))*HG$2</f>
        <v>0</v>
      </c>
      <c r="HH26" s="78">
        <f>(HLOOKUP(HH$6,BECO_Datos!$D$3:$HN$85,BECO_Datos!$A25,FALSE)+IFERROR(HLOOKUP(HH$6,BECO_Datos!$HP$3:$LT$85,BECO_Datos!$A25,FALSE),0))*HH$2</f>
        <v>149.0170610164341</v>
      </c>
      <c r="HI26" s="78">
        <f>(HLOOKUP(HI$6,BECO_Datos!$D$3:$HN$85,BECO_Datos!$A25,FALSE)+IFERROR(HLOOKUP(HI$6,BECO_Datos!$HP$3:$LT$85,BECO_Datos!$A25,FALSE),0))*HI$2</f>
        <v>265.62909165919046</v>
      </c>
      <c r="HJ26" s="78">
        <f>(HLOOKUP(HJ$6,BECO_Datos!$D$3:$HN$85,BECO_Datos!$A25,FALSE)+IFERROR(HLOOKUP(HJ$6,BECO_Datos!$HP$3:$LT$85,BECO_Datos!$A25,FALSE),0))*HJ$2</f>
        <v>577.77911673570793</v>
      </c>
      <c r="HK26" s="78">
        <f>(HLOOKUP(HK$6,BECO_Datos!$D$3:$HN$85,BECO_Datos!$A25,FALSE)+IFERROR(HLOOKUP(HK$6,BECO_Datos!$HP$3:$LT$85,BECO_Datos!$A25,FALSE),0))*HK$2</f>
        <v>783.34132837146342</v>
      </c>
      <c r="HL26" s="78">
        <f>(HLOOKUP(HL$6,BECO_Datos!$D$3:$HN$85,BECO_Datos!$A25,FALSE)+IFERROR(HLOOKUP(HL$6,BECO_Datos!$HP$3:$LT$85,BECO_Datos!$A25,FALSE),0))*HL$2</f>
        <v>695.66081744631413</v>
      </c>
      <c r="HM26" s="78">
        <f>(HLOOKUP(HM$6,BECO_Datos!$D$3:$HN$85,BECO_Datos!$A25,FALSE)+IFERROR(HLOOKUP(HM$6,BECO_Datos!$HP$3:$LT$85,BECO_Datos!$A25,FALSE),0))*HM$2</f>
        <v>692.71183778460579</v>
      </c>
      <c r="HN26" s="78">
        <f>(HLOOKUP(HN$6,BECO_Datos!$D$3:$HN$85,BECO_Datos!$A25,FALSE)+IFERROR(HLOOKUP(HN$6,BECO_Datos!$HP$3:$LT$85,BECO_Datos!$A25,FALSE),0))*HN$2</f>
        <v>0</v>
      </c>
      <c r="HO26" s="78">
        <f>(HLOOKUP(HO$6,BECO_Datos!$D$3:$HN$85,BECO_Datos!$A25,FALSE)+IFERROR(HLOOKUP(HO$6,BECO_Datos!$HP$3:$LT$85,BECO_Datos!$A25,FALSE),0))*HO$2</f>
        <v>0</v>
      </c>
      <c r="HQ26" s="78" t="e">
        <f>(HLOOKUP(HQ$6,BECO_Datos!$D$3:$HN$85,BECO_Datos!$A25,FALSE)+IFERROR(HLOOKUP(HQ$6,BECO_Datos!$HP$3:$LT$85,BECO_Datos!$A25,FALSE),0))*HQ$2</f>
        <v>#N/A</v>
      </c>
      <c r="HR26" s="78" t="e">
        <f>(HLOOKUP(HR$6,BECO_Datos!$D$3:$HN$85,BECO_Datos!$A25,FALSE)+IFERROR(HLOOKUP(HR$6,BECO_Datos!$HP$3:$LT$85,BECO_Datos!$A25,FALSE),0))*HR$2</f>
        <v>#N/A</v>
      </c>
      <c r="HS26" s="78" t="e">
        <f>(HLOOKUP(HS$6,BECO_Datos!$D$3:$HN$85,BECO_Datos!$A25,FALSE)+IFERROR(HLOOKUP(HS$6,BECO_Datos!$HP$3:$LT$85,BECO_Datos!$A25,FALSE),0))*HS$2</f>
        <v>#N/A</v>
      </c>
      <c r="HT26" s="78" t="e">
        <f>(HLOOKUP(HT$6,BECO_Datos!$D$3:$HN$85,BECO_Datos!$A25,FALSE)+IFERROR(HLOOKUP(HT$6,BECO_Datos!$HP$3:$LT$85,BECO_Datos!$A25,FALSE),0))*HT$2</f>
        <v>#N/A</v>
      </c>
      <c r="HU26" s="78" t="e">
        <f>(HLOOKUP(HU$6,BECO_Datos!$D$3:$HN$85,BECO_Datos!$A25,FALSE)+IFERROR(HLOOKUP(HU$6,BECO_Datos!$HP$3:$LT$85,BECO_Datos!$A25,FALSE),0))*HU$2</f>
        <v>#N/A</v>
      </c>
      <c r="HV26" s="78" t="e">
        <f>(HLOOKUP(HV$6,BECO_Datos!$D$3:$HN$85,BECO_Datos!$A25,FALSE)+IFERROR(HLOOKUP(HV$6,BECO_Datos!$HP$3:$LT$85,BECO_Datos!$A25,FALSE),0))*HV$2</f>
        <v>#N/A</v>
      </c>
      <c r="HW26" s="78">
        <f>(HLOOKUP(HW$6,BECO_Datos!$D$3:$HN$85,BECO_Datos!$A25,FALSE)+IFERROR(HLOOKUP(HW$6,BECO_Datos!$HP$3:$LT$85,BECO_Datos!$A25,FALSE),0))*HW$2</f>
        <v>0</v>
      </c>
      <c r="HX26" s="78">
        <f>(HLOOKUP(HX$6,BECO_Datos!$D$3:$HN$85,BECO_Datos!$A25,FALSE)+IFERROR(HLOOKUP(HX$6,BECO_Datos!$HP$3:$LT$85,BECO_Datos!$A25,FALSE),0))*HX$2</f>
        <v>0</v>
      </c>
      <c r="HY26" s="78">
        <f>(HLOOKUP(HY$6,BECO_Datos!$D$3:$HN$85,BECO_Datos!$A25,FALSE)+IFERROR(HLOOKUP(HY$6,BECO_Datos!$HP$3:$LT$85,BECO_Datos!$A25,FALSE),0))*HY$2</f>
        <v>0</v>
      </c>
      <c r="HZ26" s="78">
        <f>(HLOOKUP(HZ$6,BECO_Datos!$D$3:$HN$85,BECO_Datos!$A25,FALSE)+IFERROR(HLOOKUP(HZ$6,BECO_Datos!$HP$3:$LT$85,BECO_Datos!$A25,FALSE),0))*HZ$2</f>
        <v>0</v>
      </c>
      <c r="IA26" s="78">
        <f>(HLOOKUP(IA$6,BECO_Datos!$D$3:$HN$85,BECO_Datos!$A25,FALSE)+IFERROR(HLOOKUP(IA$6,BECO_Datos!$HP$3:$LT$85,BECO_Datos!$A25,FALSE),0))*IA$2</f>
        <v>0</v>
      </c>
      <c r="IB26" s="78">
        <f>(HLOOKUP(IB$6,BECO_Datos!$D$3:$HN$85,BECO_Datos!$A25,FALSE)+IFERROR(HLOOKUP(IB$6,BECO_Datos!$HP$3:$LT$85,BECO_Datos!$A25,FALSE),0))*IB$2</f>
        <v>0</v>
      </c>
      <c r="IC26" s="78">
        <f>(HLOOKUP(IC$6,BECO_Datos!$D$3:$HN$85,BECO_Datos!$A25,FALSE)+IFERROR(HLOOKUP(IC$6,BECO_Datos!$HP$3:$LT$85,BECO_Datos!$A25,FALSE),0))*IC$2</f>
        <v>0</v>
      </c>
      <c r="ID26" s="78">
        <f>(HLOOKUP(ID$6,BECO_Datos!$D$3:$HN$85,BECO_Datos!$A25,FALSE)+IFERROR(HLOOKUP(ID$6,BECO_Datos!$HP$3:$LT$85,BECO_Datos!$A25,FALSE),0))*ID$2</f>
        <v>0</v>
      </c>
      <c r="IE26" s="78">
        <f>(HLOOKUP(IE$6,BECO_Datos!$D$3:$HN$85,BECO_Datos!$A25,FALSE)+IFERROR(HLOOKUP(IE$6,BECO_Datos!$HP$3:$LT$85,BECO_Datos!$A25,FALSE),0))*IE$2</f>
        <v>0</v>
      </c>
      <c r="IF26" s="78">
        <f>(HLOOKUP(IF$6,BECO_Datos!$D$3:$HN$85,BECO_Datos!$A25,FALSE)+IFERROR(HLOOKUP(IF$6,BECO_Datos!$HP$3:$LT$85,BECO_Datos!$A25,FALSE),0))*IF$2</f>
        <v>0</v>
      </c>
      <c r="IH26" s="78" t="e">
        <f>(HLOOKUP(IH$6,BECO_Datos!$D$3:$HN$85,BECO_Datos!$A25,FALSE)+IFERROR(HLOOKUP(IH$6,BECO_Datos!$HP$3:$LT$85,BECO_Datos!$A25,FALSE),0))*IH$2</f>
        <v>#N/A</v>
      </c>
      <c r="II26" s="78" t="e">
        <f>(HLOOKUP(II$6,BECO_Datos!$D$3:$HN$85,BECO_Datos!$A25,FALSE)+IFERROR(HLOOKUP(II$6,BECO_Datos!$HP$3:$LT$85,BECO_Datos!$A25,FALSE),0))*II$2</f>
        <v>#N/A</v>
      </c>
      <c r="IJ26" s="78" t="e">
        <f>(HLOOKUP(IJ$6,BECO_Datos!$D$3:$HN$85,BECO_Datos!$A25,FALSE)+IFERROR(HLOOKUP(IJ$6,BECO_Datos!$HP$3:$LT$85,BECO_Datos!$A25,FALSE),0))*IJ$2</f>
        <v>#N/A</v>
      </c>
      <c r="IK26" s="78" t="e">
        <f>(HLOOKUP(IK$6,BECO_Datos!$D$3:$HN$85,BECO_Datos!$A25,FALSE)+IFERROR(HLOOKUP(IK$6,BECO_Datos!$HP$3:$LT$85,BECO_Datos!$A25,FALSE),0))*IK$2</f>
        <v>#N/A</v>
      </c>
      <c r="IL26" s="78" t="e">
        <f>(HLOOKUP(IL$6,BECO_Datos!$D$3:$HN$85,BECO_Datos!$A25,FALSE)+IFERROR(HLOOKUP(IL$6,BECO_Datos!$HP$3:$LT$85,BECO_Datos!$A25,FALSE),0))*IL$2</f>
        <v>#N/A</v>
      </c>
      <c r="IM26" s="78" t="e">
        <f>(HLOOKUP(IM$6,BECO_Datos!$D$3:$HN$85,BECO_Datos!$A25,FALSE)+IFERROR(HLOOKUP(IM$6,BECO_Datos!$HP$3:$LT$85,BECO_Datos!$A25,FALSE),0))*IM$2</f>
        <v>#N/A</v>
      </c>
      <c r="IN26" s="78">
        <f>(HLOOKUP(IN$6,BECO_Datos!$D$3:$HN$85,BECO_Datos!$A25,FALSE)+IFERROR(HLOOKUP(IN$6,BECO_Datos!$HP$3:$LT$85,BECO_Datos!$A25,FALSE),0))*IN$2</f>
        <v>138.31718737145317</v>
      </c>
      <c r="IO26" s="78">
        <f>(HLOOKUP(IO$6,BECO_Datos!$D$3:$HN$85,BECO_Datos!$A25,FALSE)+IFERROR(HLOOKUP(IO$6,BECO_Datos!$HP$3:$LT$85,BECO_Datos!$A25,FALSE),0))*IO$2</f>
        <v>75.37422841530524</v>
      </c>
      <c r="IP26" s="78">
        <f>(HLOOKUP(IP$6,BECO_Datos!$D$3:$HN$85,BECO_Datos!$A25,FALSE)+IFERROR(HLOOKUP(IP$6,BECO_Datos!$HP$3:$LT$85,BECO_Datos!$A25,FALSE),0))*IP$2</f>
        <v>51.532441089423898</v>
      </c>
      <c r="IQ26" s="78">
        <f>(HLOOKUP(IQ$6,BECO_Datos!$D$3:$HN$85,BECO_Datos!$A25,FALSE)+IFERROR(HLOOKUP(IQ$6,BECO_Datos!$HP$3:$LT$85,BECO_Datos!$A25,FALSE),0))*IQ$2</f>
        <v>116.79154658297509</v>
      </c>
      <c r="IR26" s="78">
        <f>(HLOOKUP(IR$6,BECO_Datos!$D$3:$HN$85,BECO_Datos!$A25,FALSE)+IFERROR(HLOOKUP(IR$6,BECO_Datos!$HP$3:$LT$85,BECO_Datos!$A25,FALSE),0))*IR$2</f>
        <v>68.588993321582109</v>
      </c>
      <c r="IS26" s="78">
        <f>(HLOOKUP(IS$6,BECO_Datos!$D$3:$HN$85,BECO_Datos!$A25,FALSE)+IFERROR(HLOOKUP(IS$6,BECO_Datos!$HP$3:$LT$85,BECO_Datos!$A25,FALSE),0))*IS$2</f>
        <v>132.70882136629405</v>
      </c>
      <c r="IT26" s="78">
        <f>(HLOOKUP(IT$6,BECO_Datos!$D$3:$HN$85,BECO_Datos!$A25,FALSE)+IFERROR(HLOOKUP(IT$6,BECO_Datos!$HP$3:$LT$85,BECO_Datos!$A25,FALSE),0))*IT$2</f>
        <v>61.431292503009438</v>
      </c>
      <c r="IU26" s="78">
        <f>(HLOOKUP(IU$6,BECO_Datos!$D$3:$HN$85,BECO_Datos!$A25,FALSE)+IFERROR(HLOOKUP(IU$6,BECO_Datos!$HP$3:$LT$85,BECO_Datos!$A25,FALSE),0))*IU$2</f>
        <v>118.42822199484091</v>
      </c>
      <c r="IV26" s="78">
        <f>(HLOOKUP(IV$6,BECO_Datos!$D$3:$HN$85,BECO_Datos!$A25,FALSE)+IFERROR(HLOOKUP(IV$6,BECO_Datos!$HP$3:$LT$85,BECO_Datos!$A25,FALSE),0))*IV$2</f>
        <v>73.003735526225242</v>
      </c>
      <c r="IW26" s="78">
        <f>(HLOOKUP(IW$6,BECO_Datos!$D$3:$HN$85,BECO_Datos!$A25,FALSE)+IFERROR(HLOOKUP(IW$6,BECO_Datos!$HP$3:$LT$85,BECO_Datos!$A25,FALSE),0))*IW$2</f>
        <v>39.539401711951847</v>
      </c>
      <c r="IY26" s="78" t="e">
        <f>(HLOOKUP(IY$6,BECO_Datos!$D$3:$HN$85,BECO_Datos!$A25,FALSE)+IFERROR(HLOOKUP(IY$6,BECO_Datos!$HP$3:$LT$85,BECO_Datos!$A25,FALSE),0))*IY$2</f>
        <v>#N/A</v>
      </c>
      <c r="IZ26" s="78" t="e">
        <f>(HLOOKUP(IZ$6,BECO_Datos!$D$3:$HN$85,BECO_Datos!$A25,FALSE)+IFERROR(HLOOKUP(IZ$6,BECO_Datos!$HP$3:$LT$85,BECO_Datos!$A25,FALSE),0))*IZ$2</f>
        <v>#N/A</v>
      </c>
      <c r="JA26" s="78" t="e">
        <f>(HLOOKUP(JA$6,BECO_Datos!$D$3:$HN$85,BECO_Datos!$A25,FALSE)+IFERROR(HLOOKUP(JA$6,BECO_Datos!$HP$3:$LT$85,BECO_Datos!$A25,FALSE),0))*JA$2</f>
        <v>#N/A</v>
      </c>
      <c r="JB26" s="78" t="e">
        <f>(HLOOKUP(JB$6,BECO_Datos!$D$3:$HN$85,BECO_Datos!$A25,FALSE)+IFERROR(HLOOKUP(JB$6,BECO_Datos!$HP$3:$LT$85,BECO_Datos!$A25,FALSE),0))*JB$2</f>
        <v>#N/A</v>
      </c>
      <c r="JC26" s="78" t="e">
        <f>(HLOOKUP(JC$6,BECO_Datos!$D$3:$HN$85,BECO_Datos!$A25,FALSE)+IFERROR(HLOOKUP(JC$6,BECO_Datos!$HP$3:$LT$85,BECO_Datos!$A25,FALSE),0))*JC$2</f>
        <v>#N/A</v>
      </c>
      <c r="JD26" s="78" t="e">
        <f>(HLOOKUP(JD$6,BECO_Datos!$D$3:$HN$85,BECO_Datos!$A25,FALSE)+IFERROR(HLOOKUP(JD$6,BECO_Datos!$HP$3:$LT$85,BECO_Datos!$A25,FALSE),0))*JD$2</f>
        <v>#N/A</v>
      </c>
      <c r="JE26" s="78">
        <f>(HLOOKUP(JE$6,BECO_Datos!$D$3:$HN$85,BECO_Datos!$A25,FALSE)+IFERROR(HLOOKUP(JE$6,BECO_Datos!$HP$3:$LT$85,BECO_Datos!$A25,FALSE),0))*JE$2</f>
        <v>3054.0207972638045</v>
      </c>
      <c r="JF26" s="78">
        <f>(HLOOKUP(JF$6,BECO_Datos!$D$3:$HN$85,BECO_Datos!$A25,FALSE)+IFERROR(HLOOKUP(JF$6,BECO_Datos!$HP$3:$LT$85,BECO_Datos!$A25,FALSE),0))*JF$2</f>
        <v>2048.7566056686228</v>
      </c>
      <c r="JG26" s="78">
        <f>(HLOOKUP(JG$6,BECO_Datos!$D$3:$HN$85,BECO_Datos!$A25,FALSE)+IFERROR(HLOOKUP(JG$6,BECO_Datos!$HP$3:$LT$85,BECO_Datos!$A25,FALSE),0))*JG$2</f>
        <v>2095.2804026400067</v>
      </c>
      <c r="JH26" s="78">
        <f>(HLOOKUP(JH$6,BECO_Datos!$D$3:$HN$85,BECO_Datos!$A25,FALSE)+IFERROR(HLOOKUP(JH$6,BECO_Datos!$HP$3:$LT$85,BECO_Datos!$A25,FALSE),0))*JH$2</f>
        <v>2822.128304497176</v>
      </c>
      <c r="JI26" s="78">
        <f>(HLOOKUP(JI$6,BECO_Datos!$D$3:$HN$85,BECO_Datos!$A25,FALSE)+IFERROR(HLOOKUP(JI$6,BECO_Datos!$HP$3:$LT$85,BECO_Datos!$A25,FALSE),0))*JI$2</f>
        <v>2851.6444912176253</v>
      </c>
      <c r="JJ26" s="78">
        <f>(HLOOKUP(JJ$6,BECO_Datos!$D$3:$HN$85,BECO_Datos!$A25,FALSE)+IFERROR(HLOOKUP(JJ$6,BECO_Datos!$HP$3:$LT$85,BECO_Datos!$A25,FALSE),0))*JJ$2</f>
        <v>3313.8108471565351</v>
      </c>
      <c r="JK26" s="78">
        <f>(HLOOKUP(JK$6,BECO_Datos!$D$3:$HN$85,BECO_Datos!$A25,FALSE)+IFERROR(HLOOKUP(JK$6,BECO_Datos!$HP$3:$LT$85,BECO_Datos!$A25,FALSE),0))*JK$2</f>
        <v>2352.3451289731984</v>
      </c>
      <c r="JL26" s="78">
        <f>(HLOOKUP(JL$6,BECO_Datos!$D$3:$HN$85,BECO_Datos!$A25,FALSE)+IFERROR(HLOOKUP(JL$6,BECO_Datos!$HP$3:$LT$85,BECO_Datos!$A25,FALSE),0))*JL$2</f>
        <v>2732.1190491687626</v>
      </c>
      <c r="JM26" s="78">
        <f>(HLOOKUP(JM$6,BECO_Datos!$D$3:$HN$85,BECO_Datos!$A25,FALSE)+IFERROR(HLOOKUP(JM$6,BECO_Datos!$HP$3:$LT$85,BECO_Datos!$A25,FALSE),0))*JM$2</f>
        <v>2959.3285801722031</v>
      </c>
      <c r="JN26" s="78">
        <f>(HLOOKUP(JN$6,BECO_Datos!$D$3:$HN$85,BECO_Datos!$A25,FALSE)+IFERROR(HLOOKUP(JN$6,BECO_Datos!$HP$3:$LT$85,BECO_Datos!$A25,FALSE),0))*JN$2</f>
        <v>2131.596730418617</v>
      </c>
      <c r="JP26" s="78" t="e">
        <f>(HLOOKUP(JP$6,BECO_Datos!$D$3:$HN$85,BECO_Datos!$A25,FALSE)+IFERROR(HLOOKUP(JP$6,BECO_Datos!$HP$3:$LT$85,BECO_Datos!$A25,FALSE),0))*JP$2</f>
        <v>#N/A</v>
      </c>
      <c r="JQ26" s="78" t="e">
        <f>(HLOOKUP(JQ$6,BECO_Datos!$D$3:$HN$85,BECO_Datos!$A25,FALSE)+IFERROR(HLOOKUP(JQ$6,BECO_Datos!$HP$3:$LT$85,BECO_Datos!$A25,FALSE),0))*JQ$2</f>
        <v>#N/A</v>
      </c>
      <c r="JR26" s="78" t="e">
        <f>(HLOOKUP(JR$6,BECO_Datos!$D$3:$HN$85,BECO_Datos!$A25,FALSE)+IFERROR(HLOOKUP(JR$6,BECO_Datos!$HP$3:$LT$85,BECO_Datos!$A25,FALSE),0))*JR$2</f>
        <v>#N/A</v>
      </c>
      <c r="JS26" s="78" t="e">
        <f>(HLOOKUP(JS$6,BECO_Datos!$D$3:$HN$85,BECO_Datos!$A25,FALSE)+IFERROR(HLOOKUP(JS$6,BECO_Datos!$HP$3:$LT$85,BECO_Datos!$A25,FALSE),0))*JS$2</f>
        <v>#N/A</v>
      </c>
      <c r="JT26" s="78" t="e">
        <f>(HLOOKUP(JT$6,BECO_Datos!$D$3:$HN$85,BECO_Datos!$A25,FALSE)+IFERROR(HLOOKUP(JT$6,BECO_Datos!$HP$3:$LT$85,BECO_Datos!$A25,FALSE),0))*JT$2</f>
        <v>#N/A</v>
      </c>
      <c r="JU26" s="78" t="e">
        <f>(HLOOKUP(JU$6,BECO_Datos!$D$3:$HN$85,BECO_Datos!$A25,FALSE)+IFERROR(HLOOKUP(JU$6,BECO_Datos!$HP$3:$LT$85,BECO_Datos!$A25,FALSE),0))*JU$2</f>
        <v>#N/A</v>
      </c>
      <c r="JV26" s="78">
        <f>(HLOOKUP(JV$6,BECO_Datos!$D$3:$HN$85,BECO_Datos!$A25,FALSE)+IFERROR(HLOOKUP(JV$6,BECO_Datos!$HP$3:$LT$85,BECO_Datos!$A25,FALSE),0))*JV$2</f>
        <v>36.906913470923627</v>
      </c>
      <c r="JW26" s="78">
        <f>(HLOOKUP(JW$6,BECO_Datos!$D$3:$HN$85,BECO_Datos!$A25,FALSE)+IFERROR(HLOOKUP(JW$6,BECO_Datos!$HP$3:$LT$85,BECO_Datos!$A25,FALSE),0))*JW$2</f>
        <v>0</v>
      </c>
      <c r="JX26" s="78">
        <f>(HLOOKUP(JX$6,BECO_Datos!$D$3:$HN$85,BECO_Datos!$A25,FALSE)+IFERROR(HLOOKUP(JX$6,BECO_Datos!$HP$3:$LT$85,BECO_Datos!$A25,FALSE),0))*JX$2</f>
        <v>0</v>
      </c>
      <c r="JY26" s="78">
        <f>(HLOOKUP(JY$6,BECO_Datos!$D$3:$HN$85,BECO_Datos!$A25,FALSE)+IFERROR(HLOOKUP(JY$6,BECO_Datos!$HP$3:$LT$85,BECO_Datos!$A25,FALSE),0))*JY$2</f>
        <v>3.4518014312226288</v>
      </c>
      <c r="JZ26" s="78">
        <f>(HLOOKUP(JZ$6,BECO_Datos!$D$3:$HN$85,BECO_Datos!$A25,FALSE)+IFERROR(HLOOKUP(JZ$6,BECO_Datos!$HP$3:$LT$85,BECO_Datos!$A25,FALSE),0))*JZ$2</f>
        <v>7.2954959577725829</v>
      </c>
      <c r="KA26" s="78">
        <f>(HLOOKUP(KA$6,BECO_Datos!$D$3:$HN$85,BECO_Datos!$A25,FALSE)+IFERROR(HLOOKUP(KA$6,BECO_Datos!$HP$3:$LT$85,BECO_Datos!$A25,FALSE),0))*KA$2</f>
        <v>15.304481356104759</v>
      </c>
      <c r="KB26" s="78">
        <f>(HLOOKUP(KB$6,BECO_Datos!$D$3:$HN$85,BECO_Datos!$A25,FALSE)+IFERROR(HLOOKUP(KB$6,BECO_Datos!$HP$3:$LT$85,BECO_Datos!$A25,FALSE),0))*KB$2</f>
        <v>58.189844335644771</v>
      </c>
      <c r="KC26" s="78">
        <f>(HLOOKUP(KC$6,BECO_Datos!$D$3:$HN$85,BECO_Datos!$A25,FALSE)+IFERROR(HLOOKUP(KC$6,BECO_Datos!$HP$3:$LT$85,BECO_Datos!$A25,FALSE),0))*KC$2</f>
        <v>79.146414192665333</v>
      </c>
      <c r="KD26" s="78">
        <f>(HLOOKUP(KD$6,BECO_Datos!$D$3:$HN$85,BECO_Datos!$A25,FALSE)+IFERROR(HLOOKUP(KD$6,BECO_Datos!$HP$3:$LT$85,BECO_Datos!$A25,FALSE),0))*KD$2</f>
        <v>34.439667108493623</v>
      </c>
      <c r="KE26" s="78">
        <f>(HLOOKUP(KE$6,BECO_Datos!$D$3:$HN$85,BECO_Datos!$A25,FALSE)+IFERROR(HLOOKUP(KE$6,BECO_Datos!$HP$3:$LT$85,BECO_Datos!$A25,FALSE),0))*KE$2</f>
        <v>22.147390015282646</v>
      </c>
      <c r="KG26" s="78" t="e">
        <f>(HLOOKUP(KG$6,BECO_Datos!$D$3:$HN$85,BECO_Datos!$A25,FALSE)+IFERROR(HLOOKUP(KG$6,BECO_Datos!$HP$3:$LT$85,BECO_Datos!$A25,FALSE),0))*KG$2</f>
        <v>#N/A</v>
      </c>
      <c r="KH26" s="78" t="e">
        <f>(HLOOKUP(KH$6,BECO_Datos!$D$3:$HN$85,BECO_Datos!$A25,FALSE)+IFERROR(HLOOKUP(KH$6,BECO_Datos!$HP$3:$LT$85,BECO_Datos!$A25,FALSE),0))*KH$2</f>
        <v>#N/A</v>
      </c>
      <c r="KI26" s="78" t="e">
        <f>(HLOOKUP(KI$6,BECO_Datos!$D$3:$HN$85,BECO_Datos!$A25,FALSE)+IFERROR(HLOOKUP(KI$6,BECO_Datos!$HP$3:$LT$85,BECO_Datos!$A25,FALSE),0))*KI$2</f>
        <v>#N/A</v>
      </c>
      <c r="KJ26" s="78" t="e">
        <f>(HLOOKUP(KJ$6,BECO_Datos!$D$3:$HN$85,BECO_Datos!$A25,FALSE)+IFERROR(HLOOKUP(KJ$6,BECO_Datos!$HP$3:$LT$85,BECO_Datos!$A25,FALSE),0))*KJ$2</f>
        <v>#N/A</v>
      </c>
      <c r="KK26" s="78" t="e">
        <f>(HLOOKUP(KK$6,BECO_Datos!$D$3:$HN$85,BECO_Datos!$A25,FALSE)+IFERROR(HLOOKUP(KK$6,BECO_Datos!$HP$3:$LT$85,BECO_Datos!$A25,FALSE),0))*KK$2</f>
        <v>#N/A</v>
      </c>
      <c r="KL26" s="78" t="e">
        <f>(HLOOKUP(KL$6,BECO_Datos!$D$3:$HN$85,BECO_Datos!$A25,FALSE)+IFERROR(HLOOKUP(KL$6,BECO_Datos!$HP$3:$LT$85,BECO_Datos!$A25,FALSE),0))*KL$2</f>
        <v>#N/A</v>
      </c>
      <c r="KM26" s="78">
        <f>(HLOOKUP(KM$6,BECO_Datos!$D$3:$HN$85,BECO_Datos!$A25,FALSE)+IFERROR(HLOOKUP(KM$6,BECO_Datos!$HP$3:$LT$85,BECO_Datos!$A25,FALSE),0))*KM$2</f>
        <v>660.07178453406948</v>
      </c>
      <c r="KN26" s="78">
        <f>(HLOOKUP(KN$6,BECO_Datos!$D$3:$HN$85,BECO_Datos!$A25,FALSE)+IFERROR(HLOOKUP(KN$6,BECO_Datos!$HP$3:$LT$85,BECO_Datos!$A25,FALSE),0))*KN$2</f>
        <v>258.81431867001572</v>
      </c>
      <c r="KO26" s="78">
        <f>(HLOOKUP(KO$6,BECO_Datos!$D$3:$HN$85,BECO_Datos!$A25,FALSE)+IFERROR(HLOOKUP(KO$6,BECO_Datos!$HP$3:$LT$85,BECO_Datos!$A25,FALSE),0))*KO$2</f>
        <v>120.51131438344936</v>
      </c>
      <c r="KP26" s="78">
        <f>(HLOOKUP(KP$6,BECO_Datos!$D$3:$HN$85,BECO_Datos!$A25,FALSE)+IFERROR(HLOOKUP(KP$6,BECO_Datos!$HP$3:$LT$85,BECO_Datos!$A25,FALSE),0))*KP$2</f>
        <v>268.52740766301861</v>
      </c>
      <c r="KQ26" s="78">
        <f>(HLOOKUP(KQ$6,BECO_Datos!$D$3:$HN$85,BECO_Datos!$A25,FALSE)+IFERROR(HLOOKUP(KQ$6,BECO_Datos!$HP$3:$LT$85,BECO_Datos!$A25,FALSE),0))*KQ$2</f>
        <v>421.52017783031823</v>
      </c>
      <c r="KR26" s="78">
        <f>(HLOOKUP(KR$6,BECO_Datos!$D$3:$HN$85,BECO_Datos!$A25,FALSE)+IFERROR(HLOOKUP(KR$6,BECO_Datos!$HP$3:$LT$85,BECO_Datos!$A25,FALSE),0))*KR$2</f>
        <v>708.91607415917019</v>
      </c>
      <c r="KS26" s="78">
        <f>(HLOOKUP(KS$6,BECO_Datos!$D$3:$HN$85,BECO_Datos!$A25,FALSE)+IFERROR(HLOOKUP(KS$6,BECO_Datos!$HP$3:$LT$85,BECO_Datos!$A25,FALSE),0))*KS$2</f>
        <v>446.81457165835747</v>
      </c>
      <c r="KT26" s="78">
        <f>(HLOOKUP(KT$6,BECO_Datos!$D$3:$HN$85,BECO_Datos!$A25,FALSE)+IFERROR(HLOOKUP(KT$6,BECO_Datos!$HP$3:$LT$85,BECO_Datos!$A25,FALSE),0))*KT$2</f>
        <v>440.29391938242452</v>
      </c>
      <c r="KU26" s="78">
        <f>(HLOOKUP(KU$6,BECO_Datos!$D$3:$HN$85,BECO_Datos!$A25,FALSE)+IFERROR(HLOOKUP(KU$6,BECO_Datos!$HP$3:$LT$85,BECO_Datos!$A25,FALSE),0))*KU$2</f>
        <v>2.5560760507902431</v>
      </c>
      <c r="KV26" s="78">
        <f>(HLOOKUP(KV$6,BECO_Datos!$D$3:$HN$85,BECO_Datos!$A25,FALSE)+IFERROR(HLOOKUP(KV$6,BECO_Datos!$HP$3:$LT$85,BECO_Datos!$A25,FALSE),0))*KV$2</f>
        <v>0</v>
      </c>
      <c r="KX26" s="78" t="e">
        <f>(HLOOKUP(KX$6,BECO_Datos!$D$3:$HN$85,BECO_Datos!$A25,FALSE)+IFERROR(HLOOKUP(KX$6,BECO_Datos!$HP$3:$LT$85,BECO_Datos!$A25,FALSE),0))*KX$2</f>
        <v>#N/A</v>
      </c>
      <c r="KY26" s="78" t="e">
        <f>(HLOOKUP(KY$6,BECO_Datos!$D$3:$HN$85,BECO_Datos!$A25,FALSE)+IFERROR(HLOOKUP(KY$6,BECO_Datos!$HP$3:$LT$85,BECO_Datos!$A25,FALSE),0))*KY$2</f>
        <v>#N/A</v>
      </c>
      <c r="KZ26" s="78" t="e">
        <f>(HLOOKUP(KZ$6,BECO_Datos!$D$3:$HN$85,BECO_Datos!$A25,FALSE)+IFERROR(HLOOKUP(KZ$6,BECO_Datos!$HP$3:$LT$85,BECO_Datos!$A25,FALSE),0))*KZ$2</f>
        <v>#N/A</v>
      </c>
      <c r="LA26" s="78" t="e">
        <f>(HLOOKUP(LA$6,BECO_Datos!$D$3:$HN$85,BECO_Datos!$A25,FALSE)+IFERROR(HLOOKUP(LA$6,BECO_Datos!$HP$3:$LT$85,BECO_Datos!$A25,FALSE),0))*LA$2</f>
        <v>#N/A</v>
      </c>
      <c r="LB26" s="78" t="e">
        <f>(HLOOKUP(LB$6,BECO_Datos!$D$3:$HN$85,BECO_Datos!$A25,FALSE)+IFERROR(HLOOKUP(LB$6,BECO_Datos!$HP$3:$LT$85,BECO_Datos!$A25,FALSE),0))*LB$2</f>
        <v>#N/A</v>
      </c>
      <c r="LC26" s="78" t="e">
        <f>(HLOOKUP(LC$6,BECO_Datos!$D$3:$HN$85,BECO_Datos!$A25,FALSE)+IFERROR(HLOOKUP(LC$6,BECO_Datos!$HP$3:$LT$85,BECO_Datos!$A25,FALSE),0))*LC$2</f>
        <v>#N/A</v>
      </c>
      <c r="LD26" s="78">
        <f>(HLOOKUP(LD$6,BECO_Datos!$D$3:$HN$85,BECO_Datos!$A25,FALSE)+IFERROR(HLOOKUP(LD$6,BECO_Datos!$HP$3:$LT$85,BECO_Datos!$A25,FALSE),0))*LD$2</f>
        <v>0</v>
      </c>
      <c r="LE26" s="78">
        <f>(HLOOKUP(LE$6,BECO_Datos!$D$3:$HN$85,BECO_Datos!$A25,FALSE)+IFERROR(HLOOKUP(LE$6,BECO_Datos!$HP$3:$LT$85,BECO_Datos!$A25,FALSE),0))*LE$2</f>
        <v>0</v>
      </c>
      <c r="LF26" s="78">
        <f>(HLOOKUP(LF$6,BECO_Datos!$D$3:$HN$85,BECO_Datos!$A25,FALSE)+IFERROR(HLOOKUP(LF$6,BECO_Datos!$HP$3:$LT$85,BECO_Datos!$A25,FALSE),0))*LF$2</f>
        <v>0</v>
      </c>
      <c r="LG26" s="78">
        <f>(HLOOKUP(LG$6,BECO_Datos!$D$3:$HN$85,BECO_Datos!$A25,FALSE)+IFERROR(HLOOKUP(LG$6,BECO_Datos!$HP$3:$LT$85,BECO_Datos!$A25,FALSE),0))*LG$2</f>
        <v>0</v>
      </c>
      <c r="LH26" s="78">
        <f>(HLOOKUP(LH$6,BECO_Datos!$D$3:$HN$85,BECO_Datos!$A25,FALSE)+IFERROR(HLOOKUP(LH$6,BECO_Datos!$HP$3:$LT$85,BECO_Datos!$A25,FALSE),0))*LH$2</f>
        <v>0</v>
      </c>
      <c r="LI26" s="78">
        <f>(HLOOKUP(LI$6,BECO_Datos!$D$3:$HN$85,BECO_Datos!$A25,FALSE)+IFERROR(HLOOKUP(LI$6,BECO_Datos!$HP$3:$LT$85,BECO_Datos!$A25,FALSE),0))*LI$2</f>
        <v>0</v>
      </c>
      <c r="LJ26" s="78">
        <f>(HLOOKUP(LJ$6,BECO_Datos!$D$3:$HN$85,BECO_Datos!$A25,FALSE)+IFERROR(HLOOKUP(LJ$6,BECO_Datos!$HP$3:$LT$85,BECO_Datos!$A25,FALSE),0))*LJ$2</f>
        <v>0</v>
      </c>
      <c r="LK26" s="78">
        <f>(HLOOKUP(LK$6,BECO_Datos!$D$3:$HN$85,BECO_Datos!$A25,FALSE)+IFERROR(HLOOKUP(LK$6,BECO_Datos!$HP$3:$LT$85,BECO_Datos!$A25,FALSE),0))*LK$2</f>
        <v>0</v>
      </c>
      <c r="LL26" s="78">
        <f>(HLOOKUP(LL$6,BECO_Datos!$D$3:$HN$85,BECO_Datos!$A25,FALSE)+IFERROR(HLOOKUP(LL$6,BECO_Datos!$HP$3:$LT$85,BECO_Datos!$A25,FALSE),0))*LL$2</f>
        <v>0</v>
      </c>
      <c r="LM26" s="78">
        <f>(HLOOKUP(LM$6,BECO_Datos!$D$3:$HN$85,BECO_Datos!$A25,FALSE)+IFERROR(HLOOKUP(LM$6,BECO_Datos!$HP$3:$LT$85,BECO_Datos!$A25,FALSE),0))*LM$2</f>
        <v>0</v>
      </c>
    </row>
    <row r="27" spans="1:325" ht="15.75" x14ac:dyDescent="0.2">
      <c r="A27" s="160">
        <v>22</v>
      </c>
      <c r="B27" s="65" t="s">
        <v>50</v>
      </c>
      <c r="C27" s="13"/>
      <c r="D27" s="18" t="e">
        <f>(HLOOKUP(D$6,BECO_Datos!$D$3:$HN$85,BECO_Datos!$A26,FALSE)+IFERROR(HLOOKUP(D$6,BECO_Datos!$HP$3:$LT$85,BECO_Datos!$A26,FALSE),0))*D$2</f>
        <v>#N/A</v>
      </c>
      <c r="E27" s="18" t="e">
        <f>(HLOOKUP(E$6,BECO_Datos!$D$3:$HN$85,BECO_Datos!$A26,FALSE)+IFERROR(HLOOKUP(E$6,BECO_Datos!$HP$3:$LT$85,BECO_Datos!$A26,FALSE),0))*E$2</f>
        <v>#N/A</v>
      </c>
      <c r="F27" s="18" t="e">
        <f>(HLOOKUP(F$6,BECO_Datos!$D$3:$HN$85,BECO_Datos!$A26,FALSE)+IFERROR(HLOOKUP(F$6,BECO_Datos!$HP$3:$LT$85,BECO_Datos!$A26,FALSE),0))*F$2</f>
        <v>#N/A</v>
      </c>
      <c r="G27" s="18" t="e">
        <f>(HLOOKUP(G$6,BECO_Datos!$D$3:$HN$85,BECO_Datos!$A26,FALSE)+IFERROR(HLOOKUP(G$6,BECO_Datos!$HP$3:$LT$85,BECO_Datos!$A26,FALSE),0))*G$2</f>
        <v>#N/A</v>
      </c>
      <c r="H27" s="18" t="e">
        <f>(HLOOKUP(H$6,BECO_Datos!$D$3:$HN$85,BECO_Datos!$A26,FALSE)+IFERROR(HLOOKUP(H$6,BECO_Datos!$HP$3:$LT$85,BECO_Datos!$A26,FALSE),0))*H$2</f>
        <v>#N/A</v>
      </c>
      <c r="I27" s="18" t="e">
        <f>(HLOOKUP(I$6,BECO_Datos!$D$3:$HN$85,BECO_Datos!$A26,FALSE)+IFERROR(HLOOKUP(I$6,BECO_Datos!$HP$3:$LT$85,BECO_Datos!$A26,FALSE),0))*I$2</f>
        <v>#N/A</v>
      </c>
      <c r="J27" s="18">
        <f>(HLOOKUP(J$6,BECO_Datos!$D$3:$HN$85,BECO_Datos!$A26,FALSE)+IFERROR(HLOOKUP(J$6,BECO_Datos!$HP$3:$LT$85,BECO_Datos!$A26,FALSE),0))*J$2</f>
        <v>0</v>
      </c>
      <c r="K27" s="18">
        <f>(HLOOKUP(K$6,BECO_Datos!$D$3:$HN$85,BECO_Datos!$A26,FALSE)+IFERROR(HLOOKUP(K$6,BECO_Datos!$HP$3:$LT$85,BECO_Datos!$A26,FALSE),0))*K$2</f>
        <v>0</v>
      </c>
      <c r="L27" s="18">
        <f>(HLOOKUP(L$6,BECO_Datos!$D$3:$HN$85,BECO_Datos!$A26,FALSE)+IFERROR(HLOOKUP(L$6,BECO_Datos!$HP$3:$LT$85,BECO_Datos!$A26,FALSE),0))*L$2</f>
        <v>0</v>
      </c>
      <c r="M27" s="18">
        <f>(HLOOKUP(M$6,BECO_Datos!$D$3:$HN$85,BECO_Datos!$A26,FALSE)+IFERROR(HLOOKUP(M$6,BECO_Datos!$HP$3:$LT$85,BECO_Datos!$A26,FALSE),0))*M$2</f>
        <v>0</v>
      </c>
      <c r="N27" s="18">
        <f>(HLOOKUP(N$6,BECO_Datos!$D$3:$HN$85,BECO_Datos!$A26,FALSE)+IFERROR(HLOOKUP(N$6,BECO_Datos!$HP$3:$LT$85,BECO_Datos!$A26,FALSE),0))*N$2</f>
        <v>0</v>
      </c>
      <c r="O27" s="18">
        <f>(HLOOKUP(O$6,BECO_Datos!$D$3:$HN$85,BECO_Datos!$A26,FALSE)+IFERROR(HLOOKUP(O$6,BECO_Datos!$HP$3:$LT$85,BECO_Datos!$A26,FALSE),0))*O$2</f>
        <v>0</v>
      </c>
      <c r="P27" s="18">
        <f>(HLOOKUP(P$6,BECO_Datos!$D$3:$HN$85,BECO_Datos!$A26,FALSE)+IFERROR(HLOOKUP(P$6,BECO_Datos!$HP$3:$LT$85,BECO_Datos!$A26,FALSE),0))*P$2</f>
        <v>0</v>
      </c>
      <c r="Q27" s="18">
        <f>(HLOOKUP(Q$6,BECO_Datos!$D$3:$HN$85,BECO_Datos!$A26,FALSE)+IFERROR(HLOOKUP(Q$6,BECO_Datos!$HP$3:$LT$85,BECO_Datos!$A26,FALSE),0))*Q$2</f>
        <v>0</v>
      </c>
      <c r="R27" s="18">
        <f>(HLOOKUP(R$6,BECO_Datos!$D$3:$HN$85,BECO_Datos!$A26,FALSE)+IFERROR(HLOOKUP(R$6,BECO_Datos!$HP$3:$LT$85,BECO_Datos!$A26,FALSE),0))*R$2</f>
        <v>0</v>
      </c>
      <c r="S27" s="18">
        <f>(HLOOKUP(S$6,BECO_Datos!$D$3:$HN$85,BECO_Datos!$A26,FALSE)+IFERROR(HLOOKUP(S$6,BECO_Datos!$HP$3:$LT$85,BECO_Datos!$A26,FALSE),0))*S$2</f>
        <v>0</v>
      </c>
      <c r="U27" s="18" t="e">
        <f>(HLOOKUP(U$6,BECO_Datos!$D$3:$HN$85,BECO_Datos!$A26,FALSE)+IFERROR(HLOOKUP(U$6,BECO_Datos!$HP$3:$LT$85,BECO_Datos!$A26,FALSE),0))*U$2</f>
        <v>#N/A</v>
      </c>
      <c r="V27" s="18" t="e">
        <f>(HLOOKUP(V$6,BECO_Datos!$D$3:$HN$85,BECO_Datos!$A26,FALSE)+IFERROR(HLOOKUP(V$6,BECO_Datos!$HP$3:$LT$85,BECO_Datos!$A26,FALSE),0))*V$2</f>
        <v>#N/A</v>
      </c>
      <c r="W27" s="18" t="e">
        <f>(HLOOKUP(W$6,BECO_Datos!$D$3:$HN$85,BECO_Datos!$A26,FALSE)+IFERROR(HLOOKUP(W$6,BECO_Datos!$HP$3:$LT$85,BECO_Datos!$A26,FALSE),0))*W$2</f>
        <v>#N/A</v>
      </c>
      <c r="X27" s="18" t="e">
        <f>(HLOOKUP(X$6,BECO_Datos!$D$3:$HN$85,BECO_Datos!$A26,FALSE)+IFERROR(HLOOKUP(X$6,BECO_Datos!$HP$3:$LT$85,BECO_Datos!$A26,FALSE),0))*X$2</f>
        <v>#N/A</v>
      </c>
      <c r="Y27" s="18" t="e">
        <f>(HLOOKUP(Y$6,BECO_Datos!$D$3:$HN$85,BECO_Datos!$A26,FALSE)+IFERROR(HLOOKUP(Y$6,BECO_Datos!$HP$3:$LT$85,BECO_Datos!$A26,FALSE),0))*Y$2</f>
        <v>#N/A</v>
      </c>
      <c r="Z27" s="18" t="e">
        <f>(HLOOKUP(Z$6,BECO_Datos!$D$3:$HN$85,BECO_Datos!$A26,FALSE)+IFERROR(HLOOKUP(Z$6,BECO_Datos!$HP$3:$LT$85,BECO_Datos!$A26,FALSE),0))*Z$2</f>
        <v>#N/A</v>
      </c>
      <c r="AA27" s="18">
        <f>(HLOOKUP(AA$6,BECO_Datos!$D$3:$HN$85,BECO_Datos!$A26,FALSE)+IFERROR(HLOOKUP(AA$6,BECO_Datos!$HP$3:$LT$85,BECO_Datos!$A26,FALSE),0))*AA$2</f>
        <v>182.43705039511863</v>
      </c>
      <c r="AB27" s="18">
        <f>(HLOOKUP(AB$6,BECO_Datos!$D$3:$HN$85,BECO_Datos!$A26,FALSE)+IFERROR(HLOOKUP(AB$6,BECO_Datos!$HP$3:$LT$85,BECO_Datos!$A26,FALSE),0))*AB$2</f>
        <v>209.29130865574615</v>
      </c>
      <c r="AC27" s="18">
        <f>(HLOOKUP(AC$6,BECO_Datos!$D$3:$HN$85,BECO_Datos!$A26,FALSE)+IFERROR(HLOOKUP(AC$6,BECO_Datos!$HP$3:$LT$85,BECO_Datos!$A26,FALSE),0))*AC$2</f>
        <v>2459.6708435495116</v>
      </c>
      <c r="AD27" s="18">
        <f>(HLOOKUP(AD$6,BECO_Datos!$D$3:$HN$85,BECO_Datos!$A26,FALSE)+IFERROR(HLOOKUP(AD$6,BECO_Datos!$HP$3:$LT$85,BECO_Datos!$A26,FALSE),0))*AD$2</f>
        <v>-829.66959519215663</v>
      </c>
      <c r="AE27" s="18">
        <f>(HLOOKUP(AE$6,BECO_Datos!$D$3:$HN$85,BECO_Datos!$A26,FALSE)+IFERROR(HLOOKUP(AE$6,BECO_Datos!$HP$3:$LT$85,BECO_Datos!$A26,FALSE),0))*AE$2</f>
        <v>-2726.8271442198993</v>
      </c>
      <c r="AF27" s="18">
        <f>(HLOOKUP(AF$6,BECO_Datos!$D$3:$HN$85,BECO_Datos!$A26,FALSE)+IFERROR(HLOOKUP(AF$6,BECO_Datos!$HP$3:$LT$85,BECO_Datos!$A26,FALSE),0))*AF$2</f>
        <v>-232.52519286463635</v>
      </c>
      <c r="AG27" s="18">
        <f>(HLOOKUP(AG$6,BECO_Datos!$D$3:$HN$85,BECO_Datos!$A26,FALSE)+IFERROR(HLOOKUP(AG$6,BECO_Datos!$HP$3:$LT$85,BECO_Datos!$A26,FALSE),0))*AG$2</f>
        <v>3634.8525260459173</v>
      </c>
      <c r="AH27" s="18">
        <f>(HLOOKUP(AH$6,BECO_Datos!$D$3:$HN$85,BECO_Datos!$A26,FALSE)+IFERROR(HLOOKUP(AH$6,BECO_Datos!$HP$3:$LT$85,BECO_Datos!$A26,FALSE),0))*AH$2</f>
        <v>1443.5847031056801</v>
      </c>
      <c r="AI27" s="18">
        <f>(HLOOKUP(AI$6,BECO_Datos!$D$3:$HN$85,BECO_Datos!$A26,FALSE)+IFERROR(HLOOKUP(AI$6,BECO_Datos!$HP$3:$LT$85,BECO_Datos!$A26,FALSE),0))*AI$2</f>
        <v>-5030.0522390296301</v>
      </c>
      <c r="AJ27" s="18">
        <f>(HLOOKUP(AJ$6,BECO_Datos!$D$3:$HN$85,BECO_Datos!$A26,FALSE)+IFERROR(HLOOKUP(AJ$6,BECO_Datos!$HP$3:$LT$85,BECO_Datos!$A26,FALSE),0))*AJ$2</f>
        <v>2452.7089656742896</v>
      </c>
      <c r="AL27" s="18" t="e">
        <f>(HLOOKUP(AL$6,BECO_Datos!$D$3:$HN$85,BECO_Datos!$A26,FALSE)+IFERROR(HLOOKUP(AL$6,BECO_Datos!$HP$3:$LT$85,BECO_Datos!$A26,FALSE),0))*AL$2</f>
        <v>#N/A</v>
      </c>
      <c r="AM27" s="18" t="e">
        <f>(HLOOKUP(AM$6,BECO_Datos!$D$3:$HN$85,BECO_Datos!$A26,FALSE)+IFERROR(HLOOKUP(AM$6,BECO_Datos!$HP$3:$LT$85,BECO_Datos!$A26,FALSE),0))*AM$2</f>
        <v>#N/A</v>
      </c>
      <c r="AN27" s="18" t="e">
        <f>(HLOOKUP(AN$6,BECO_Datos!$D$3:$HN$85,BECO_Datos!$A26,FALSE)+IFERROR(HLOOKUP(AN$6,BECO_Datos!$HP$3:$LT$85,BECO_Datos!$A26,FALSE),0))*AN$2</f>
        <v>#N/A</v>
      </c>
      <c r="AO27" s="18" t="e">
        <f>(HLOOKUP(AO$6,BECO_Datos!$D$3:$HN$85,BECO_Datos!$A26,FALSE)+IFERROR(HLOOKUP(AO$6,BECO_Datos!$HP$3:$LT$85,BECO_Datos!$A26,FALSE),0))*AO$2</f>
        <v>#N/A</v>
      </c>
      <c r="AP27" s="18" t="e">
        <f>(HLOOKUP(AP$6,BECO_Datos!$D$3:$HN$85,BECO_Datos!$A26,FALSE)+IFERROR(HLOOKUP(AP$6,BECO_Datos!$HP$3:$LT$85,BECO_Datos!$A26,FALSE),0))*AP$2</f>
        <v>#N/A</v>
      </c>
      <c r="AQ27" s="18" t="e">
        <f>(HLOOKUP(AQ$6,BECO_Datos!$D$3:$HN$85,BECO_Datos!$A26,FALSE)+IFERROR(HLOOKUP(AQ$6,BECO_Datos!$HP$3:$LT$85,BECO_Datos!$A26,FALSE),0))*AQ$2</f>
        <v>#N/A</v>
      </c>
      <c r="AR27" s="18">
        <f>(HLOOKUP(AR$6,BECO_Datos!$D$3:$HN$85,BECO_Datos!$A26,FALSE)+IFERROR(HLOOKUP(AR$6,BECO_Datos!$HP$3:$LT$85,BECO_Datos!$A26,FALSE),0))*AR$2</f>
        <v>0</v>
      </c>
      <c r="AS27" s="18">
        <f>(HLOOKUP(AS$6,BECO_Datos!$D$3:$HN$85,BECO_Datos!$A26,FALSE)+IFERROR(HLOOKUP(AS$6,BECO_Datos!$HP$3:$LT$85,BECO_Datos!$A26,FALSE),0))*AS$2</f>
        <v>0</v>
      </c>
      <c r="AT27" s="18">
        <f>(HLOOKUP(AT$6,BECO_Datos!$D$3:$HN$85,BECO_Datos!$A26,FALSE)+IFERROR(HLOOKUP(AT$6,BECO_Datos!$HP$3:$LT$85,BECO_Datos!$A26,FALSE),0))*AT$2</f>
        <v>0</v>
      </c>
      <c r="AU27" s="18">
        <f>(HLOOKUP(AU$6,BECO_Datos!$D$3:$HN$85,BECO_Datos!$A26,FALSE)+IFERROR(HLOOKUP(AU$6,BECO_Datos!$HP$3:$LT$85,BECO_Datos!$A26,FALSE),0))*AU$2</f>
        <v>0</v>
      </c>
      <c r="AV27" s="18">
        <f>(HLOOKUP(AV$6,BECO_Datos!$D$3:$HN$85,BECO_Datos!$A26,FALSE)+IFERROR(HLOOKUP(AV$6,BECO_Datos!$HP$3:$LT$85,BECO_Datos!$A26,FALSE),0))*AV$2</f>
        <v>0</v>
      </c>
      <c r="AW27" s="18">
        <f>(HLOOKUP(AW$6,BECO_Datos!$D$3:$HN$85,BECO_Datos!$A26,FALSE)+IFERROR(HLOOKUP(AW$6,BECO_Datos!$HP$3:$LT$85,BECO_Datos!$A26,FALSE),0))*AW$2</f>
        <v>0</v>
      </c>
      <c r="AX27" s="18">
        <f>(HLOOKUP(AX$6,BECO_Datos!$D$3:$HN$85,BECO_Datos!$A26,FALSE)+IFERROR(HLOOKUP(AX$6,BECO_Datos!$HP$3:$LT$85,BECO_Datos!$A26,FALSE),0))*AX$2</f>
        <v>0</v>
      </c>
      <c r="AY27" s="18">
        <f>(HLOOKUP(AY$6,BECO_Datos!$D$3:$HN$85,BECO_Datos!$A26,FALSE)+IFERROR(HLOOKUP(AY$6,BECO_Datos!$HP$3:$LT$85,BECO_Datos!$A26,FALSE),0))*AY$2</f>
        <v>0</v>
      </c>
      <c r="AZ27" s="18">
        <f>(HLOOKUP(AZ$6,BECO_Datos!$D$3:$HN$85,BECO_Datos!$A26,FALSE)+IFERROR(HLOOKUP(AZ$6,BECO_Datos!$HP$3:$LT$85,BECO_Datos!$A26,FALSE),0))*AZ$2</f>
        <v>0</v>
      </c>
      <c r="BA27" s="18">
        <f>(HLOOKUP(BA$6,BECO_Datos!$D$3:$HN$85,BECO_Datos!$A26,FALSE)+IFERROR(HLOOKUP(BA$6,BECO_Datos!$HP$3:$LT$85,BECO_Datos!$A26,FALSE),0))*BA$2</f>
        <v>0</v>
      </c>
      <c r="BC27" s="18" t="e">
        <f>(HLOOKUP(BC$6,BECO_Datos!$D$3:$HN$85,BECO_Datos!$A26,FALSE)+IFERROR(HLOOKUP(BC$6,BECO_Datos!$HP$3:$LT$85,BECO_Datos!$A26,FALSE),0))*BC$2</f>
        <v>#N/A</v>
      </c>
      <c r="BD27" s="18" t="e">
        <f>(HLOOKUP(BD$6,BECO_Datos!$D$3:$HN$85,BECO_Datos!$A26,FALSE)+IFERROR(HLOOKUP(BD$6,BECO_Datos!$HP$3:$LT$85,BECO_Datos!$A26,FALSE),0))*BD$2</f>
        <v>#N/A</v>
      </c>
      <c r="BE27" s="18" t="e">
        <f>(HLOOKUP(BE$6,BECO_Datos!$D$3:$HN$85,BECO_Datos!$A26,FALSE)+IFERROR(HLOOKUP(BE$6,BECO_Datos!$HP$3:$LT$85,BECO_Datos!$A26,FALSE),0))*BE$2</f>
        <v>#N/A</v>
      </c>
      <c r="BF27" s="18" t="e">
        <f>(HLOOKUP(BF$6,BECO_Datos!$D$3:$HN$85,BECO_Datos!$A26,FALSE)+IFERROR(HLOOKUP(BF$6,BECO_Datos!$HP$3:$LT$85,BECO_Datos!$A26,FALSE),0))*BF$2</f>
        <v>#N/A</v>
      </c>
      <c r="BG27" s="18" t="e">
        <f>(HLOOKUP(BG$6,BECO_Datos!$D$3:$HN$85,BECO_Datos!$A26,FALSE)+IFERROR(HLOOKUP(BG$6,BECO_Datos!$HP$3:$LT$85,BECO_Datos!$A26,FALSE),0))*BG$2</f>
        <v>#N/A</v>
      </c>
      <c r="BH27" s="18" t="e">
        <f>(HLOOKUP(BH$6,BECO_Datos!$D$3:$HN$85,BECO_Datos!$A26,FALSE)+IFERROR(HLOOKUP(BH$6,BECO_Datos!$HP$3:$LT$85,BECO_Datos!$A26,FALSE),0))*BH$2</f>
        <v>#N/A</v>
      </c>
      <c r="BI27" s="18">
        <f>(HLOOKUP(BI$6,BECO_Datos!$D$3:$HN$85,BECO_Datos!$A26,FALSE)+IFERROR(HLOOKUP(BI$6,BECO_Datos!$HP$3:$LT$85,BECO_Datos!$A26,FALSE),0))*BI$2</f>
        <v>0</v>
      </c>
      <c r="BJ27" s="18">
        <f>(HLOOKUP(BJ$6,BECO_Datos!$D$3:$HN$85,BECO_Datos!$A26,FALSE)+IFERROR(HLOOKUP(BJ$6,BECO_Datos!$HP$3:$LT$85,BECO_Datos!$A26,FALSE),0))*BJ$2</f>
        <v>0</v>
      </c>
      <c r="BK27" s="18">
        <f>(HLOOKUP(BK$6,BECO_Datos!$D$3:$HN$85,BECO_Datos!$A26,FALSE)+IFERROR(HLOOKUP(BK$6,BECO_Datos!$HP$3:$LT$85,BECO_Datos!$A26,FALSE),0))*BK$2</f>
        <v>0</v>
      </c>
      <c r="BL27" s="18">
        <f>(HLOOKUP(BL$6,BECO_Datos!$D$3:$HN$85,BECO_Datos!$A26,FALSE)+IFERROR(HLOOKUP(BL$6,BECO_Datos!$HP$3:$LT$85,BECO_Datos!$A26,FALSE),0))*BL$2</f>
        <v>0</v>
      </c>
      <c r="BM27" s="18">
        <f>(HLOOKUP(BM$6,BECO_Datos!$D$3:$HN$85,BECO_Datos!$A26,FALSE)+IFERROR(HLOOKUP(BM$6,BECO_Datos!$HP$3:$LT$85,BECO_Datos!$A26,FALSE),0))*BM$2</f>
        <v>0</v>
      </c>
      <c r="BN27" s="18">
        <f>(HLOOKUP(BN$6,BECO_Datos!$D$3:$HN$85,BECO_Datos!$A26,FALSE)+IFERROR(HLOOKUP(BN$6,BECO_Datos!$HP$3:$LT$85,BECO_Datos!$A26,FALSE),0))*BN$2</f>
        <v>0</v>
      </c>
      <c r="BO27" s="18">
        <f>(HLOOKUP(BO$6,BECO_Datos!$D$3:$HN$85,BECO_Datos!$A26,FALSE)+IFERROR(HLOOKUP(BO$6,BECO_Datos!$HP$3:$LT$85,BECO_Datos!$A26,FALSE),0))*BO$2</f>
        <v>0</v>
      </c>
      <c r="BP27" s="18">
        <f>(HLOOKUP(BP$6,BECO_Datos!$D$3:$HN$85,BECO_Datos!$A26,FALSE)+IFERROR(HLOOKUP(BP$6,BECO_Datos!$HP$3:$LT$85,BECO_Datos!$A26,FALSE),0))*BP$2</f>
        <v>0</v>
      </c>
      <c r="BQ27" s="18">
        <f>(HLOOKUP(BQ$6,BECO_Datos!$D$3:$HN$85,BECO_Datos!$A26,FALSE)+IFERROR(HLOOKUP(BQ$6,BECO_Datos!$HP$3:$LT$85,BECO_Datos!$A26,FALSE),0))*BQ$2</f>
        <v>0</v>
      </c>
      <c r="BR27" s="18">
        <f>(HLOOKUP(BR$6,BECO_Datos!$D$3:$HN$85,BECO_Datos!$A26,FALSE)+IFERROR(HLOOKUP(BR$6,BECO_Datos!$HP$3:$LT$85,BECO_Datos!$A26,FALSE),0))*BR$2</f>
        <v>0</v>
      </c>
      <c r="BT27" s="18" t="e">
        <f>(HLOOKUP(BT$6,BECO_Datos!$D$3:$HN$85,BECO_Datos!$A26,FALSE)+IFERROR(HLOOKUP(BT$6,BECO_Datos!$HP$3:$LT$85,BECO_Datos!$A26,FALSE),0))*BT$2</f>
        <v>#N/A</v>
      </c>
      <c r="BU27" s="18" t="e">
        <f>(HLOOKUP(BU$6,BECO_Datos!$D$3:$HN$85,BECO_Datos!$A26,FALSE)+IFERROR(HLOOKUP(BU$6,BECO_Datos!$HP$3:$LT$85,BECO_Datos!$A26,FALSE),0))*BU$2</f>
        <v>#N/A</v>
      </c>
      <c r="BV27" s="18" t="e">
        <f>(HLOOKUP(BV$6,BECO_Datos!$D$3:$HN$85,BECO_Datos!$A26,FALSE)+IFERROR(HLOOKUP(BV$6,BECO_Datos!$HP$3:$LT$85,BECO_Datos!$A26,FALSE),0))*BV$2</f>
        <v>#N/A</v>
      </c>
      <c r="BW27" s="18" t="e">
        <f>(HLOOKUP(BW$6,BECO_Datos!$D$3:$HN$85,BECO_Datos!$A26,FALSE)+IFERROR(HLOOKUP(BW$6,BECO_Datos!$HP$3:$LT$85,BECO_Datos!$A26,FALSE),0))*BW$2</f>
        <v>#N/A</v>
      </c>
      <c r="BX27" s="18" t="e">
        <f>(HLOOKUP(BX$6,BECO_Datos!$D$3:$HN$85,BECO_Datos!$A26,FALSE)+IFERROR(HLOOKUP(BX$6,BECO_Datos!$HP$3:$LT$85,BECO_Datos!$A26,FALSE),0))*BX$2</f>
        <v>#N/A</v>
      </c>
      <c r="BY27" s="18" t="e">
        <f>(HLOOKUP(BY$6,BECO_Datos!$D$3:$HN$85,BECO_Datos!$A26,FALSE)+IFERROR(HLOOKUP(BY$6,BECO_Datos!$HP$3:$LT$85,BECO_Datos!$A26,FALSE),0))*BY$2</f>
        <v>#N/A</v>
      </c>
      <c r="BZ27" s="18">
        <f>(HLOOKUP(BZ$6,BECO_Datos!$D$3:$HN$85,BECO_Datos!$A26,FALSE)+IFERROR(HLOOKUP(BZ$6,BECO_Datos!$HP$3:$LT$85,BECO_Datos!$A26,FALSE),0))*BZ$2</f>
        <v>0</v>
      </c>
      <c r="CA27" s="18">
        <f>(HLOOKUP(CA$6,BECO_Datos!$D$3:$HN$85,BECO_Datos!$A26,FALSE)+IFERROR(HLOOKUP(CA$6,BECO_Datos!$HP$3:$LT$85,BECO_Datos!$A26,FALSE),0))*CA$2</f>
        <v>0</v>
      </c>
      <c r="CB27" s="18">
        <f>(HLOOKUP(CB$6,BECO_Datos!$D$3:$HN$85,BECO_Datos!$A26,FALSE)+IFERROR(HLOOKUP(CB$6,BECO_Datos!$HP$3:$LT$85,BECO_Datos!$A26,FALSE),0))*CB$2</f>
        <v>0</v>
      </c>
      <c r="CC27" s="18">
        <f>(HLOOKUP(CC$6,BECO_Datos!$D$3:$HN$85,BECO_Datos!$A26,FALSE)+IFERROR(HLOOKUP(CC$6,BECO_Datos!$HP$3:$LT$85,BECO_Datos!$A26,FALSE),0))*CC$2</f>
        <v>0</v>
      </c>
      <c r="CD27" s="18">
        <f>(HLOOKUP(CD$6,BECO_Datos!$D$3:$HN$85,BECO_Datos!$A26,FALSE)+IFERROR(HLOOKUP(CD$6,BECO_Datos!$HP$3:$LT$85,BECO_Datos!$A26,FALSE),0))*CD$2</f>
        <v>0</v>
      </c>
      <c r="CE27" s="18">
        <f>(HLOOKUP(CE$6,BECO_Datos!$D$3:$HN$85,BECO_Datos!$A26,FALSE)+IFERROR(HLOOKUP(CE$6,BECO_Datos!$HP$3:$LT$85,BECO_Datos!$A26,FALSE),0))*CE$2</f>
        <v>0</v>
      </c>
      <c r="CF27" s="18">
        <f>(HLOOKUP(CF$6,BECO_Datos!$D$3:$HN$85,BECO_Datos!$A26,FALSE)+IFERROR(HLOOKUP(CF$6,BECO_Datos!$HP$3:$LT$85,BECO_Datos!$A26,FALSE),0))*CF$2</f>
        <v>0</v>
      </c>
      <c r="CG27" s="18">
        <f>(HLOOKUP(CG$6,BECO_Datos!$D$3:$HN$85,BECO_Datos!$A26,FALSE)+IFERROR(HLOOKUP(CG$6,BECO_Datos!$HP$3:$LT$85,BECO_Datos!$A26,FALSE),0))*CG$2</f>
        <v>0</v>
      </c>
      <c r="CH27" s="18">
        <f>(HLOOKUP(CH$6,BECO_Datos!$D$3:$HN$85,BECO_Datos!$A26,FALSE)+IFERROR(HLOOKUP(CH$6,BECO_Datos!$HP$3:$LT$85,BECO_Datos!$A26,FALSE),0))*CH$2</f>
        <v>0</v>
      </c>
      <c r="CI27" s="18">
        <f>(HLOOKUP(CI$6,BECO_Datos!$D$3:$HN$85,BECO_Datos!$A26,FALSE)+IFERROR(HLOOKUP(CI$6,BECO_Datos!$HP$3:$LT$85,BECO_Datos!$A26,FALSE),0))*CI$2</f>
        <v>0</v>
      </c>
      <c r="CK27" s="18" t="e">
        <f>(HLOOKUP(CK$6,BECO_Datos!$D$3:$HN$85,BECO_Datos!$A26,FALSE)+IFERROR(HLOOKUP(CK$6,BECO_Datos!$HP$3:$LT$85,BECO_Datos!$A26,FALSE),0))*CK$2</f>
        <v>#N/A</v>
      </c>
      <c r="CL27" s="18" t="e">
        <f>(HLOOKUP(CL$6,BECO_Datos!$D$3:$HN$85,BECO_Datos!$A26,FALSE)+IFERROR(HLOOKUP(CL$6,BECO_Datos!$HP$3:$LT$85,BECO_Datos!$A26,FALSE),0))*CL$2</f>
        <v>#N/A</v>
      </c>
      <c r="CM27" s="18" t="e">
        <f>(HLOOKUP(CM$6,BECO_Datos!$D$3:$HN$85,BECO_Datos!$A26,FALSE)+IFERROR(HLOOKUP(CM$6,BECO_Datos!$HP$3:$LT$85,BECO_Datos!$A26,FALSE),0))*CM$2</f>
        <v>#N/A</v>
      </c>
      <c r="CN27" s="18" t="e">
        <f>(HLOOKUP(CN$6,BECO_Datos!$D$3:$HN$85,BECO_Datos!$A26,FALSE)+IFERROR(HLOOKUP(CN$6,BECO_Datos!$HP$3:$LT$85,BECO_Datos!$A26,FALSE),0))*CN$2</f>
        <v>#N/A</v>
      </c>
      <c r="CO27" s="18" t="e">
        <f>(HLOOKUP(CO$6,BECO_Datos!$D$3:$HN$85,BECO_Datos!$A26,FALSE)+IFERROR(HLOOKUP(CO$6,BECO_Datos!$HP$3:$LT$85,BECO_Datos!$A26,FALSE),0))*CO$2</f>
        <v>#N/A</v>
      </c>
      <c r="CP27" s="18" t="e">
        <f>(HLOOKUP(CP$6,BECO_Datos!$D$3:$HN$85,BECO_Datos!$A26,FALSE)+IFERROR(HLOOKUP(CP$6,BECO_Datos!$HP$3:$LT$85,BECO_Datos!$A26,FALSE),0))*CP$2</f>
        <v>#N/A</v>
      </c>
      <c r="CQ27" s="18">
        <f>(HLOOKUP(CQ$6,BECO_Datos!$D$3:$HN$85,BECO_Datos!$A26,FALSE)+IFERROR(HLOOKUP(CQ$6,BECO_Datos!$HP$3:$LT$85,BECO_Datos!$A26,FALSE),0))*CQ$2</f>
        <v>0</v>
      </c>
      <c r="CR27" s="18">
        <f>(HLOOKUP(CR$6,BECO_Datos!$D$3:$HN$85,BECO_Datos!$A26,FALSE)+IFERROR(HLOOKUP(CR$6,BECO_Datos!$HP$3:$LT$85,BECO_Datos!$A26,FALSE),0))*CR$2</f>
        <v>0</v>
      </c>
      <c r="CS27" s="18">
        <f>(HLOOKUP(CS$6,BECO_Datos!$D$3:$HN$85,BECO_Datos!$A26,FALSE)+IFERROR(HLOOKUP(CS$6,BECO_Datos!$HP$3:$LT$85,BECO_Datos!$A26,FALSE),0))*CS$2</f>
        <v>0</v>
      </c>
      <c r="CT27" s="18">
        <f>(HLOOKUP(CT$6,BECO_Datos!$D$3:$HN$85,BECO_Datos!$A26,FALSE)+IFERROR(HLOOKUP(CT$6,BECO_Datos!$HP$3:$LT$85,BECO_Datos!$A26,FALSE),0))*CT$2</f>
        <v>0</v>
      </c>
      <c r="CU27" s="18">
        <f>(HLOOKUP(CU$6,BECO_Datos!$D$3:$HN$85,BECO_Datos!$A26,FALSE)+IFERROR(HLOOKUP(CU$6,BECO_Datos!$HP$3:$LT$85,BECO_Datos!$A26,FALSE),0))*CU$2</f>
        <v>0</v>
      </c>
      <c r="CV27" s="18">
        <f>(HLOOKUP(CV$6,BECO_Datos!$D$3:$HN$85,BECO_Datos!$A26,FALSE)+IFERROR(HLOOKUP(CV$6,BECO_Datos!$HP$3:$LT$85,BECO_Datos!$A26,FALSE),0))*CV$2</f>
        <v>0</v>
      </c>
      <c r="CW27" s="18">
        <f>(HLOOKUP(CW$6,BECO_Datos!$D$3:$HN$85,BECO_Datos!$A26,FALSE)+IFERROR(HLOOKUP(CW$6,BECO_Datos!$HP$3:$LT$85,BECO_Datos!$A26,FALSE),0))*CW$2</f>
        <v>0</v>
      </c>
      <c r="CX27" s="18">
        <f>(HLOOKUP(CX$6,BECO_Datos!$D$3:$HN$85,BECO_Datos!$A26,FALSE)+IFERROR(HLOOKUP(CX$6,BECO_Datos!$HP$3:$LT$85,BECO_Datos!$A26,FALSE),0))*CX$2</f>
        <v>0</v>
      </c>
      <c r="CY27" s="18">
        <f>(HLOOKUP(CY$6,BECO_Datos!$D$3:$HN$85,BECO_Datos!$A26,FALSE)+IFERROR(HLOOKUP(CY$6,BECO_Datos!$HP$3:$LT$85,BECO_Datos!$A26,FALSE),0))*CY$2</f>
        <v>0</v>
      </c>
      <c r="CZ27" s="18">
        <f>(HLOOKUP(CZ$6,BECO_Datos!$D$3:$HN$85,BECO_Datos!$A26,FALSE)+IFERROR(HLOOKUP(CZ$6,BECO_Datos!$HP$3:$LT$85,BECO_Datos!$A26,FALSE),0))*CZ$2</f>
        <v>0</v>
      </c>
      <c r="DB27" s="18" t="e">
        <f>(HLOOKUP(DB$6,BECO_Datos!$D$3:$HN$85,BECO_Datos!$A26,FALSE)+IFERROR(HLOOKUP(DB$6,BECO_Datos!$HP$3:$LT$85,BECO_Datos!$A26,FALSE),0))*DB$2</f>
        <v>#N/A</v>
      </c>
      <c r="DC27" s="18" t="e">
        <f>(HLOOKUP(DC$6,BECO_Datos!$D$3:$HN$85,BECO_Datos!$A26,FALSE)+IFERROR(HLOOKUP(DC$6,BECO_Datos!$HP$3:$LT$85,BECO_Datos!$A26,FALSE),0))*DC$2</f>
        <v>#N/A</v>
      </c>
      <c r="DD27" s="18" t="e">
        <f>(HLOOKUP(DD$6,BECO_Datos!$D$3:$HN$85,BECO_Datos!$A26,FALSE)+IFERROR(HLOOKUP(DD$6,BECO_Datos!$HP$3:$LT$85,BECO_Datos!$A26,FALSE),0))*DD$2</f>
        <v>#N/A</v>
      </c>
      <c r="DE27" s="18" t="e">
        <f>(HLOOKUP(DE$6,BECO_Datos!$D$3:$HN$85,BECO_Datos!$A26,FALSE)+IFERROR(HLOOKUP(DE$6,BECO_Datos!$HP$3:$LT$85,BECO_Datos!$A26,FALSE),0))*DE$2</f>
        <v>#N/A</v>
      </c>
      <c r="DF27" s="18" t="e">
        <f>(HLOOKUP(DF$6,BECO_Datos!$D$3:$HN$85,BECO_Datos!$A26,FALSE)+IFERROR(HLOOKUP(DF$6,BECO_Datos!$HP$3:$LT$85,BECO_Datos!$A26,FALSE),0))*DF$2</f>
        <v>#N/A</v>
      </c>
      <c r="DG27" s="18" t="e">
        <f>(HLOOKUP(DG$6,BECO_Datos!$D$3:$HN$85,BECO_Datos!$A26,FALSE)+IFERROR(HLOOKUP(DG$6,BECO_Datos!$HP$3:$LT$85,BECO_Datos!$A26,FALSE),0))*DG$2</f>
        <v>#N/A</v>
      </c>
      <c r="DH27" s="18">
        <f>(HLOOKUP(DH$6,BECO_Datos!$D$3:$HN$85,BECO_Datos!$A26,FALSE)+IFERROR(HLOOKUP(DH$6,BECO_Datos!$HP$3:$LT$85,BECO_Datos!$A26,FALSE),0))*DH$2</f>
        <v>0</v>
      </c>
      <c r="DI27" s="18">
        <f>(HLOOKUP(DI$6,BECO_Datos!$D$3:$HN$85,BECO_Datos!$A26,FALSE)+IFERROR(HLOOKUP(DI$6,BECO_Datos!$HP$3:$LT$85,BECO_Datos!$A26,FALSE),0))*DI$2</f>
        <v>0</v>
      </c>
      <c r="DJ27" s="18">
        <f>(HLOOKUP(DJ$6,BECO_Datos!$D$3:$HN$85,BECO_Datos!$A26,FALSE)+IFERROR(HLOOKUP(DJ$6,BECO_Datos!$HP$3:$LT$85,BECO_Datos!$A26,FALSE),0))*DJ$2</f>
        <v>0</v>
      </c>
      <c r="DK27" s="18">
        <f>(HLOOKUP(DK$6,BECO_Datos!$D$3:$HN$85,BECO_Datos!$A26,FALSE)+IFERROR(HLOOKUP(DK$6,BECO_Datos!$HP$3:$LT$85,BECO_Datos!$A26,FALSE),0))*DK$2</f>
        <v>0</v>
      </c>
      <c r="DL27" s="18">
        <f>(HLOOKUP(DL$6,BECO_Datos!$D$3:$HN$85,BECO_Datos!$A26,FALSE)+IFERROR(HLOOKUP(DL$6,BECO_Datos!$HP$3:$LT$85,BECO_Datos!$A26,FALSE),0))*DL$2</f>
        <v>0</v>
      </c>
      <c r="DM27" s="18">
        <f>(HLOOKUP(DM$6,BECO_Datos!$D$3:$HN$85,BECO_Datos!$A26,FALSE)+IFERROR(HLOOKUP(DM$6,BECO_Datos!$HP$3:$LT$85,BECO_Datos!$A26,FALSE),0))*DM$2</f>
        <v>0</v>
      </c>
      <c r="DN27" s="18">
        <f>(HLOOKUP(DN$6,BECO_Datos!$D$3:$HN$85,BECO_Datos!$A26,FALSE)+IFERROR(HLOOKUP(DN$6,BECO_Datos!$HP$3:$LT$85,BECO_Datos!$A26,FALSE),0))*DN$2</f>
        <v>0</v>
      </c>
      <c r="DO27" s="18">
        <f>(HLOOKUP(DO$6,BECO_Datos!$D$3:$HN$85,BECO_Datos!$A26,FALSE)+IFERROR(HLOOKUP(DO$6,BECO_Datos!$HP$3:$LT$85,BECO_Datos!$A26,FALSE),0))*DO$2</f>
        <v>0</v>
      </c>
      <c r="DP27" s="18">
        <f>(HLOOKUP(DP$6,BECO_Datos!$D$3:$HN$85,BECO_Datos!$A26,FALSE)+IFERROR(HLOOKUP(DP$6,BECO_Datos!$HP$3:$LT$85,BECO_Datos!$A26,FALSE),0))*DP$2</f>
        <v>0</v>
      </c>
      <c r="DQ27" s="18">
        <f>(HLOOKUP(DQ$6,BECO_Datos!$D$3:$HN$85,BECO_Datos!$A26,FALSE)+IFERROR(HLOOKUP(DQ$6,BECO_Datos!$HP$3:$LT$85,BECO_Datos!$A26,FALSE),0))*DQ$2</f>
        <v>0</v>
      </c>
      <c r="DS27" s="18" t="e">
        <f>(HLOOKUP(DS$6,BECO_Datos!$D$3:$HN$85,BECO_Datos!$A26,FALSE)+IFERROR(HLOOKUP(DS$6,BECO_Datos!$HP$3:$LT$85,BECO_Datos!$A26,FALSE),0))*DS$2</f>
        <v>#N/A</v>
      </c>
      <c r="DT27" s="18" t="e">
        <f>(HLOOKUP(DT$6,BECO_Datos!$D$3:$HN$85,BECO_Datos!$A26,FALSE)+IFERROR(HLOOKUP(DT$6,BECO_Datos!$HP$3:$LT$85,BECO_Datos!$A26,FALSE),0))*DT$2</f>
        <v>#N/A</v>
      </c>
      <c r="DU27" s="18" t="e">
        <f>(HLOOKUP(DU$6,BECO_Datos!$D$3:$HN$85,BECO_Datos!$A26,FALSE)+IFERROR(HLOOKUP(DU$6,BECO_Datos!$HP$3:$LT$85,BECO_Datos!$A26,FALSE),0))*DU$2</f>
        <v>#N/A</v>
      </c>
      <c r="DV27" s="18" t="e">
        <f>(HLOOKUP(DV$6,BECO_Datos!$D$3:$HN$85,BECO_Datos!$A26,FALSE)+IFERROR(HLOOKUP(DV$6,BECO_Datos!$HP$3:$LT$85,BECO_Datos!$A26,FALSE),0))*DV$2</f>
        <v>#N/A</v>
      </c>
      <c r="DW27" s="18" t="e">
        <f>(HLOOKUP(DW$6,BECO_Datos!$D$3:$HN$85,BECO_Datos!$A26,FALSE)+IFERROR(HLOOKUP(DW$6,BECO_Datos!$HP$3:$LT$85,BECO_Datos!$A26,FALSE),0))*DW$2</f>
        <v>#N/A</v>
      </c>
      <c r="DX27" s="18" t="e">
        <f>(HLOOKUP(DX$6,BECO_Datos!$D$3:$HN$85,BECO_Datos!$A26,FALSE)+IFERROR(HLOOKUP(DX$6,BECO_Datos!$HP$3:$LT$85,BECO_Datos!$A26,FALSE),0))*DX$2</f>
        <v>#N/A</v>
      </c>
      <c r="DY27" s="18">
        <f>(HLOOKUP(DY$6,BECO_Datos!$D$3:$HN$85,BECO_Datos!$A26,FALSE)+IFERROR(HLOOKUP(DY$6,BECO_Datos!$HP$3:$LT$85,BECO_Datos!$A26,FALSE),0))*DY$2</f>
        <v>0</v>
      </c>
      <c r="DZ27" s="18">
        <f>(HLOOKUP(DZ$6,BECO_Datos!$D$3:$HN$85,BECO_Datos!$A26,FALSE)+IFERROR(HLOOKUP(DZ$6,BECO_Datos!$HP$3:$LT$85,BECO_Datos!$A26,FALSE),0))*DZ$2</f>
        <v>0</v>
      </c>
      <c r="EA27" s="18">
        <f>(HLOOKUP(EA$6,BECO_Datos!$D$3:$HN$85,BECO_Datos!$A26,FALSE)+IFERROR(HLOOKUP(EA$6,BECO_Datos!$HP$3:$LT$85,BECO_Datos!$A26,FALSE),0))*EA$2</f>
        <v>0</v>
      </c>
      <c r="EB27" s="18">
        <f>(HLOOKUP(EB$6,BECO_Datos!$D$3:$HN$85,BECO_Datos!$A26,FALSE)+IFERROR(HLOOKUP(EB$6,BECO_Datos!$HP$3:$LT$85,BECO_Datos!$A26,FALSE),0))*EB$2</f>
        <v>0</v>
      </c>
      <c r="EC27" s="18">
        <f>(HLOOKUP(EC$6,BECO_Datos!$D$3:$HN$85,BECO_Datos!$A26,FALSE)+IFERROR(HLOOKUP(EC$6,BECO_Datos!$HP$3:$LT$85,BECO_Datos!$A26,FALSE),0))*EC$2</f>
        <v>0</v>
      </c>
      <c r="ED27" s="18">
        <f>(HLOOKUP(ED$6,BECO_Datos!$D$3:$HN$85,BECO_Datos!$A26,FALSE)+IFERROR(HLOOKUP(ED$6,BECO_Datos!$HP$3:$LT$85,BECO_Datos!$A26,FALSE),0))*ED$2</f>
        <v>0</v>
      </c>
      <c r="EE27" s="18">
        <f>(HLOOKUP(EE$6,BECO_Datos!$D$3:$HN$85,BECO_Datos!$A26,FALSE)+IFERROR(HLOOKUP(EE$6,BECO_Datos!$HP$3:$LT$85,BECO_Datos!$A26,FALSE),0))*EE$2</f>
        <v>0</v>
      </c>
      <c r="EF27" s="18">
        <f>(HLOOKUP(EF$6,BECO_Datos!$D$3:$HN$85,BECO_Datos!$A26,FALSE)+IFERROR(HLOOKUP(EF$6,BECO_Datos!$HP$3:$LT$85,BECO_Datos!$A26,FALSE),0))*EF$2</f>
        <v>0</v>
      </c>
      <c r="EG27" s="18">
        <f>(HLOOKUP(EG$6,BECO_Datos!$D$3:$HN$85,BECO_Datos!$A26,FALSE)+IFERROR(HLOOKUP(EG$6,BECO_Datos!$HP$3:$LT$85,BECO_Datos!$A26,FALSE),0))*EG$2</f>
        <v>0</v>
      </c>
      <c r="EH27" s="18">
        <f>(HLOOKUP(EH$6,BECO_Datos!$D$3:$HN$85,BECO_Datos!$A26,FALSE)+IFERROR(HLOOKUP(EH$6,BECO_Datos!$HP$3:$LT$85,BECO_Datos!$A26,FALSE),0))*EH$2</f>
        <v>0</v>
      </c>
      <c r="EJ27" s="18" t="e">
        <f>(HLOOKUP(EJ$6,BECO_Datos!$D$3:$HN$85,BECO_Datos!$A26,FALSE)+IFERROR(HLOOKUP(EJ$6,BECO_Datos!$HP$3:$LT$85,BECO_Datos!$A26,FALSE),0))*EJ$2</f>
        <v>#N/A</v>
      </c>
      <c r="EK27" s="18" t="e">
        <f>(HLOOKUP(EK$6,BECO_Datos!$D$3:$HN$85,BECO_Datos!$A26,FALSE)+IFERROR(HLOOKUP(EK$6,BECO_Datos!$HP$3:$LT$85,BECO_Datos!$A26,FALSE),0))*EK$2</f>
        <v>#N/A</v>
      </c>
      <c r="EL27" s="18" t="e">
        <f>(HLOOKUP(EL$6,BECO_Datos!$D$3:$HN$85,BECO_Datos!$A26,FALSE)+IFERROR(HLOOKUP(EL$6,BECO_Datos!$HP$3:$LT$85,BECO_Datos!$A26,FALSE),0))*EL$2</f>
        <v>#N/A</v>
      </c>
      <c r="EM27" s="18" t="e">
        <f>(HLOOKUP(EM$6,BECO_Datos!$D$3:$HN$85,BECO_Datos!$A26,FALSE)+IFERROR(HLOOKUP(EM$6,BECO_Datos!$HP$3:$LT$85,BECO_Datos!$A26,FALSE),0))*EM$2</f>
        <v>#N/A</v>
      </c>
      <c r="EN27" s="18" t="e">
        <f>(HLOOKUP(EN$6,BECO_Datos!$D$3:$HN$85,BECO_Datos!$A26,FALSE)+IFERROR(HLOOKUP(EN$6,BECO_Datos!$HP$3:$LT$85,BECO_Datos!$A26,FALSE),0))*EN$2</f>
        <v>#N/A</v>
      </c>
      <c r="EO27" s="18" t="e">
        <f>(HLOOKUP(EO$6,BECO_Datos!$D$3:$HN$85,BECO_Datos!$A26,FALSE)+IFERROR(HLOOKUP(EO$6,BECO_Datos!$HP$3:$LT$85,BECO_Datos!$A26,FALSE),0))*EO$2</f>
        <v>#N/A</v>
      </c>
      <c r="EP27" s="18">
        <f>(HLOOKUP(EP$6,BECO_Datos!$D$3:$HN$85,BECO_Datos!$A26,FALSE)+IFERROR(HLOOKUP(EP$6,BECO_Datos!$HP$3:$LT$85,BECO_Datos!$A26,FALSE),0))*EP$2</f>
        <v>1.4162480259026753</v>
      </c>
      <c r="EQ27" s="18">
        <f>(HLOOKUP(EQ$6,BECO_Datos!$D$3:$HN$85,BECO_Datos!$A26,FALSE)+IFERROR(HLOOKUP(EQ$6,BECO_Datos!$HP$3:$LT$85,BECO_Datos!$A26,FALSE),0))*EQ$2</f>
        <v>-5.0063554828767156</v>
      </c>
      <c r="ER27" s="18">
        <f>(HLOOKUP(ER$6,BECO_Datos!$D$3:$HN$85,BECO_Datos!$A26,FALSE)+IFERROR(HLOOKUP(ER$6,BECO_Datos!$HP$3:$LT$85,BECO_Datos!$A26,FALSE),0))*ER$2</f>
        <v>3.7406810106574255</v>
      </c>
      <c r="ES27" s="18">
        <f>(HLOOKUP(ES$6,BECO_Datos!$D$3:$HN$85,BECO_Datos!$A26,FALSE)+IFERROR(HLOOKUP(ES$6,BECO_Datos!$HP$3:$LT$85,BECO_Datos!$A26,FALSE),0))*ES$2</f>
        <v>-5.0744315040568049</v>
      </c>
      <c r="ET27" s="18">
        <f>(HLOOKUP(ET$6,BECO_Datos!$D$3:$HN$85,BECO_Datos!$A26,FALSE)+IFERROR(HLOOKUP(ET$6,BECO_Datos!$HP$3:$LT$85,BECO_Datos!$A26,FALSE),0))*ET$2</f>
        <v>-0.35366890229637543</v>
      </c>
      <c r="EU27" s="18">
        <f>(HLOOKUP(EU$6,BECO_Datos!$D$3:$HN$85,BECO_Datos!$A26,FALSE)+IFERROR(HLOOKUP(EU$6,BECO_Datos!$HP$3:$LT$85,BECO_Datos!$A26,FALSE),0))*EU$2</f>
        <v>-6.2270999776130269</v>
      </c>
      <c r="EV27" s="18">
        <f>(HLOOKUP(EV$6,BECO_Datos!$D$3:$HN$85,BECO_Datos!$A26,FALSE)+IFERROR(HLOOKUP(EV$6,BECO_Datos!$HP$3:$LT$85,BECO_Datos!$A26,FALSE),0))*EV$2</f>
        <v>-2.7774128002610783</v>
      </c>
      <c r="EW27" s="18">
        <f>(HLOOKUP(EW$6,BECO_Datos!$D$3:$HN$85,BECO_Datos!$A26,FALSE)+IFERROR(HLOOKUP(EW$6,BECO_Datos!$HP$3:$LT$85,BECO_Datos!$A26,FALSE),0))*EW$2</f>
        <v>-4.780847469586254</v>
      </c>
      <c r="EX27" s="18">
        <f>(HLOOKUP(EX$6,BECO_Datos!$D$3:$HN$85,BECO_Datos!$A26,FALSE)+IFERROR(HLOOKUP(EX$6,BECO_Datos!$HP$3:$LT$85,BECO_Datos!$A26,FALSE),0))*EX$2</f>
        <v>-5.2920737845493671</v>
      </c>
      <c r="EY27" s="18">
        <f>(HLOOKUP(EY$6,BECO_Datos!$D$3:$HN$85,BECO_Datos!$A26,FALSE)+IFERROR(HLOOKUP(EY$6,BECO_Datos!$HP$3:$LT$85,BECO_Datos!$A26,FALSE),0))*EY$2</f>
        <v>-5.2942773462518185</v>
      </c>
      <c r="FA27" s="18" t="e">
        <f>(HLOOKUP(FA$6,BECO_Datos!$D$3:$HN$85,BECO_Datos!$A26,FALSE)+IFERROR(HLOOKUP(FA$6,BECO_Datos!$HP$3:$LT$85,BECO_Datos!$A26,FALSE),0))*FA$2</f>
        <v>#N/A</v>
      </c>
      <c r="FB27" s="18" t="e">
        <f>(HLOOKUP(FB$6,BECO_Datos!$D$3:$HN$85,BECO_Datos!$A26,FALSE)+IFERROR(HLOOKUP(FB$6,BECO_Datos!$HP$3:$LT$85,BECO_Datos!$A26,FALSE),0))*FB$2</f>
        <v>#N/A</v>
      </c>
      <c r="FC27" s="18" t="e">
        <f>(HLOOKUP(FC$6,BECO_Datos!$D$3:$HN$85,BECO_Datos!$A26,FALSE)+IFERROR(HLOOKUP(FC$6,BECO_Datos!$HP$3:$LT$85,BECO_Datos!$A26,FALSE),0))*FC$2</f>
        <v>#N/A</v>
      </c>
      <c r="FD27" s="18" t="e">
        <f>(HLOOKUP(FD$6,BECO_Datos!$D$3:$HN$85,BECO_Datos!$A26,FALSE)+IFERROR(HLOOKUP(FD$6,BECO_Datos!$HP$3:$LT$85,BECO_Datos!$A26,FALSE),0))*FD$2</f>
        <v>#N/A</v>
      </c>
      <c r="FE27" s="18" t="e">
        <f>(HLOOKUP(FE$6,BECO_Datos!$D$3:$HN$85,BECO_Datos!$A26,FALSE)+IFERROR(HLOOKUP(FE$6,BECO_Datos!$HP$3:$LT$85,BECO_Datos!$A26,FALSE),0))*FE$2</f>
        <v>#N/A</v>
      </c>
      <c r="FF27" s="18" t="e">
        <f>(HLOOKUP(FF$6,BECO_Datos!$D$3:$HN$85,BECO_Datos!$A26,FALSE)+IFERROR(HLOOKUP(FF$6,BECO_Datos!$HP$3:$LT$85,BECO_Datos!$A26,FALSE),0))*FF$2</f>
        <v>#N/A</v>
      </c>
      <c r="FG27" s="18">
        <f>(HLOOKUP(FG$6,BECO_Datos!$D$3:$HN$85,BECO_Datos!$A26,FALSE)+IFERROR(HLOOKUP(FG$6,BECO_Datos!$HP$3:$LT$85,BECO_Datos!$A26,FALSE),0))*FG$2</f>
        <v>0</v>
      </c>
      <c r="FH27" s="18">
        <f>(HLOOKUP(FH$6,BECO_Datos!$D$3:$HN$85,BECO_Datos!$A26,FALSE)+IFERROR(HLOOKUP(FH$6,BECO_Datos!$HP$3:$LT$85,BECO_Datos!$A26,FALSE),0))*FH$2</f>
        <v>0</v>
      </c>
      <c r="FI27" s="18">
        <f>(HLOOKUP(FI$6,BECO_Datos!$D$3:$HN$85,BECO_Datos!$A26,FALSE)+IFERROR(HLOOKUP(FI$6,BECO_Datos!$HP$3:$LT$85,BECO_Datos!$A26,FALSE),0))*FI$2</f>
        <v>8.3189314484545557E-2</v>
      </c>
      <c r="FJ27" s="18">
        <f>(HLOOKUP(FJ$6,BECO_Datos!$D$3:$HN$85,BECO_Datos!$A26,FALSE)+IFERROR(HLOOKUP(FJ$6,BECO_Datos!$HP$3:$LT$85,BECO_Datos!$A26,FALSE),0))*FJ$2</f>
        <v>0.59674264872843186</v>
      </c>
      <c r="FK27" s="18">
        <f>(HLOOKUP(FK$6,BECO_Datos!$D$3:$HN$85,BECO_Datos!$A26,FALSE)+IFERROR(HLOOKUP(FK$6,BECO_Datos!$HP$3:$LT$85,BECO_Datos!$A26,FALSE),0))*FK$2</f>
        <v>1.2313842429668618</v>
      </c>
      <c r="FL27" s="18">
        <f>(HLOOKUP(FL$6,BECO_Datos!$D$3:$HN$85,BECO_Datos!$A26,FALSE)+IFERROR(HLOOKUP(FL$6,BECO_Datos!$HP$3:$LT$85,BECO_Datos!$A26,FALSE),0))*FL$2</f>
        <v>-3.7104447469548907</v>
      </c>
      <c r="FM27" s="18">
        <f>(HLOOKUP(FM$6,BECO_Datos!$D$3:$HN$85,BECO_Datos!$A26,FALSE)+IFERROR(HLOOKUP(FM$6,BECO_Datos!$HP$3:$LT$85,BECO_Datos!$A26,FALSE),0))*FM$2</f>
        <v>3.4183369931339405</v>
      </c>
      <c r="FN27" s="18">
        <f>(HLOOKUP(FN$6,BECO_Datos!$D$3:$HN$85,BECO_Datos!$A26,FALSE)+IFERROR(HLOOKUP(FN$6,BECO_Datos!$HP$3:$LT$85,BECO_Datos!$A26,FALSE),0))*FN$2</f>
        <v>-0.48274173380123747</v>
      </c>
      <c r="FO27" s="18">
        <f>(HLOOKUP(FO$6,BECO_Datos!$D$3:$HN$85,BECO_Datos!$A26,FALSE)+IFERROR(HLOOKUP(FO$6,BECO_Datos!$HP$3:$LT$85,BECO_Datos!$A26,FALSE),0))*FO$2</f>
        <v>1.3049573596440001</v>
      </c>
      <c r="FP27" s="18">
        <f>(HLOOKUP(FP$6,BECO_Datos!$D$3:$HN$85,BECO_Datos!$A26,FALSE)+IFERROR(HLOOKUP(FP$6,BECO_Datos!$HP$3:$LT$85,BECO_Datos!$A26,FALSE),0))*FP$2</f>
        <v>9.6579287293528502</v>
      </c>
      <c r="FR27" s="18" t="e">
        <f>(HLOOKUP(FR$6,BECO_Datos!$D$3:$HN$85,BECO_Datos!$A26,FALSE)+IFERROR(HLOOKUP(FR$6,BECO_Datos!$HP$3:$LT$85,BECO_Datos!$A26,FALSE),0))*FR$2</f>
        <v>#N/A</v>
      </c>
      <c r="FS27" s="18" t="e">
        <f>(HLOOKUP(FS$6,BECO_Datos!$D$3:$HN$85,BECO_Datos!$A26,FALSE)+IFERROR(HLOOKUP(FS$6,BECO_Datos!$HP$3:$LT$85,BECO_Datos!$A26,FALSE),0))*FS$2</f>
        <v>#N/A</v>
      </c>
      <c r="FT27" s="18" t="e">
        <f>(HLOOKUP(FT$6,BECO_Datos!$D$3:$HN$85,BECO_Datos!$A26,FALSE)+IFERROR(HLOOKUP(FT$6,BECO_Datos!$HP$3:$LT$85,BECO_Datos!$A26,FALSE),0))*FT$2</f>
        <v>#N/A</v>
      </c>
      <c r="FU27" s="18" t="e">
        <f>(HLOOKUP(FU$6,BECO_Datos!$D$3:$HN$85,BECO_Datos!$A26,FALSE)+IFERROR(HLOOKUP(FU$6,BECO_Datos!$HP$3:$LT$85,BECO_Datos!$A26,FALSE),0))*FU$2</f>
        <v>#N/A</v>
      </c>
      <c r="FV27" s="18" t="e">
        <f>(HLOOKUP(FV$6,BECO_Datos!$D$3:$HN$85,BECO_Datos!$A26,FALSE)+IFERROR(HLOOKUP(FV$6,BECO_Datos!$HP$3:$LT$85,BECO_Datos!$A26,FALSE),0))*FV$2</f>
        <v>#N/A</v>
      </c>
      <c r="FW27" s="18" t="e">
        <f>(HLOOKUP(FW$6,BECO_Datos!$D$3:$HN$85,BECO_Datos!$A26,FALSE)+IFERROR(HLOOKUP(FW$6,BECO_Datos!$HP$3:$LT$85,BECO_Datos!$A26,FALSE),0))*FW$2</f>
        <v>#N/A</v>
      </c>
      <c r="FX27" s="18">
        <f>(HLOOKUP(FX$6,BECO_Datos!$D$3:$HN$85,BECO_Datos!$A26,FALSE)+IFERROR(HLOOKUP(FX$6,BECO_Datos!$HP$3:$LT$85,BECO_Datos!$A26,FALSE),0))*FX$2</f>
        <v>0</v>
      </c>
      <c r="FY27" s="18">
        <f>(HLOOKUP(FY$6,BECO_Datos!$D$3:$HN$85,BECO_Datos!$A26,FALSE)+IFERROR(HLOOKUP(FY$6,BECO_Datos!$HP$3:$LT$85,BECO_Datos!$A26,FALSE),0))*FY$2</f>
        <v>0</v>
      </c>
      <c r="FZ27" s="18">
        <f>(HLOOKUP(FZ$6,BECO_Datos!$D$3:$HN$85,BECO_Datos!$A26,FALSE)+IFERROR(HLOOKUP(FZ$6,BECO_Datos!$HP$3:$LT$85,BECO_Datos!$A26,FALSE),0))*FZ$2</f>
        <v>0</v>
      </c>
      <c r="GA27" s="18">
        <f>(HLOOKUP(GA$6,BECO_Datos!$D$3:$HN$85,BECO_Datos!$A26,FALSE)+IFERROR(HLOOKUP(GA$6,BECO_Datos!$HP$3:$LT$85,BECO_Datos!$A26,FALSE),0))*GA$2</f>
        <v>0</v>
      </c>
      <c r="GB27" s="18">
        <f>(HLOOKUP(GB$6,BECO_Datos!$D$3:$HN$85,BECO_Datos!$A26,FALSE)+IFERROR(HLOOKUP(GB$6,BECO_Datos!$HP$3:$LT$85,BECO_Datos!$A26,FALSE),0))*GB$2</f>
        <v>0</v>
      </c>
      <c r="GC27" s="18">
        <f>(HLOOKUP(GC$6,BECO_Datos!$D$3:$HN$85,BECO_Datos!$A26,FALSE)+IFERROR(HLOOKUP(GC$6,BECO_Datos!$HP$3:$LT$85,BECO_Datos!$A26,FALSE),0))*GC$2</f>
        <v>0</v>
      </c>
      <c r="GD27" s="18">
        <f>(HLOOKUP(GD$6,BECO_Datos!$D$3:$HN$85,BECO_Datos!$A26,FALSE)+IFERROR(HLOOKUP(GD$6,BECO_Datos!$HP$3:$LT$85,BECO_Datos!$A26,FALSE),0))*GD$2</f>
        <v>0</v>
      </c>
      <c r="GE27" s="18">
        <f>(HLOOKUP(GE$6,BECO_Datos!$D$3:$HN$85,BECO_Datos!$A26,FALSE)+IFERROR(HLOOKUP(GE$6,BECO_Datos!$HP$3:$LT$85,BECO_Datos!$A26,FALSE),0))*GE$2</f>
        <v>0</v>
      </c>
      <c r="GF27" s="18">
        <f>(HLOOKUP(GF$6,BECO_Datos!$D$3:$HN$85,BECO_Datos!$A26,FALSE)+IFERROR(HLOOKUP(GF$6,BECO_Datos!$HP$3:$LT$85,BECO_Datos!$A26,FALSE),0))*GF$2</f>
        <v>0</v>
      </c>
      <c r="GG27" s="18">
        <f>(HLOOKUP(GG$6,BECO_Datos!$D$3:$HN$85,BECO_Datos!$A26,FALSE)+IFERROR(HLOOKUP(GG$6,BECO_Datos!$HP$3:$LT$85,BECO_Datos!$A26,FALSE),0))*GG$2</f>
        <v>0</v>
      </c>
      <c r="GI27" s="18" t="e">
        <f>(HLOOKUP(GI$6,BECO_Datos!$D$3:$HN$85,BECO_Datos!$A26,FALSE)+IFERROR(HLOOKUP(GI$6,BECO_Datos!$HP$3:$LT$85,BECO_Datos!$A26,FALSE),0))*GI$2</f>
        <v>#N/A</v>
      </c>
      <c r="GJ27" s="18" t="e">
        <f>(HLOOKUP(GJ$6,BECO_Datos!$D$3:$HN$85,BECO_Datos!$A26,FALSE)+IFERROR(HLOOKUP(GJ$6,BECO_Datos!$HP$3:$LT$85,BECO_Datos!$A26,FALSE),0))*GJ$2</f>
        <v>#N/A</v>
      </c>
      <c r="GK27" s="18" t="e">
        <f>(HLOOKUP(GK$6,BECO_Datos!$D$3:$HN$85,BECO_Datos!$A26,FALSE)+IFERROR(HLOOKUP(GK$6,BECO_Datos!$HP$3:$LT$85,BECO_Datos!$A26,FALSE),0))*GK$2</f>
        <v>#N/A</v>
      </c>
      <c r="GL27" s="18" t="e">
        <f>(HLOOKUP(GL$6,BECO_Datos!$D$3:$HN$85,BECO_Datos!$A26,FALSE)+IFERROR(HLOOKUP(GL$6,BECO_Datos!$HP$3:$LT$85,BECO_Datos!$A26,FALSE),0))*GL$2</f>
        <v>#N/A</v>
      </c>
      <c r="GM27" s="18" t="e">
        <f>(HLOOKUP(GM$6,BECO_Datos!$D$3:$HN$85,BECO_Datos!$A26,FALSE)+IFERROR(HLOOKUP(GM$6,BECO_Datos!$HP$3:$LT$85,BECO_Datos!$A26,FALSE),0))*GM$2</f>
        <v>#N/A</v>
      </c>
      <c r="GN27" s="18" t="e">
        <f>(HLOOKUP(GN$6,BECO_Datos!$D$3:$HN$85,BECO_Datos!$A26,FALSE)+IFERROR(HLOOKUP(GN$6,BECO_Datos!$HP$3:$LT$85,BECO_Datos!$A26,FALSE),0))*GN$2</f>
        <v>#N/A</v>
      </c>
      <c r="GO27" s="18">
        <f>(HLOOKUP(GO$6,BECO_Datos!$D$3:$HN$85,BECO_Datos!$A26,FALSE)+IFERROR(HLOOKUP(GO$6,BECO_Datos!$HP$3:$LT$85,BECO_Datos!$A26,FALSE),0))*GO$2</f>
        <v>0</v>
      </c>
      <c r="GP27" s="18">
        <f>(HLOOKUP(GP$6,BECO_Datos!$D$3:$HN$85,BECO_Datos!$A26,FALSE)+IFERROR(HLOOKUP(GP$6,BECO_Datos!$HP$3:$LT$85,BECO_Datos!$A26,FALSE),0))*GP$2</f>
        <v>0</v>
      </c>
      <c r="GQ27" s="18">
        <f>(HLOOKUP(GQ$6,BECO_Datos!$D$3:$HN$85,BECO_Datos!$A26,FALSE)+IFERROR(HLOOKUP(GQ$6,BECO_Datos!$HP$3:$LT$85,BECO_Datos!$A26,FALSE),0))*GQ$2</f>
        <v>0</v>
      </c>
      <c r="GR27" s="18">
        <f>(HLOOKUP(GR$6,BECO_Datos!$D$3:$HN$85,BECO_Datos!$A26,FALSE)+IFERROR(HLOOKUP(GR$6,BECO_Datos!$HP$3:$LT$85,BECO_Datos!$A26,FALSE),0))*GR$2</f>
        <v>0</v>
      </c>
      <c r="GS27" s="18">
        <f>(HLOOKUP(GS$6,BECO_Datos!$D$3:$HN$85,BECO_Datos!$A26,FALSE)+IFERROR(HLOOKUP(GS$6,BECO_Datos!$HP$3:$LT$85,BECO_Datos!$A26,FALSE),0))*GS$2</f>
        <v>0</v>
      </c>
      <c r="GT27" s="18">
        <f>(HLOOKUP(GT$6,BECO_Datos!$D$3:$HN$85,BECO_Datos!$A26,FALSE)+IFERROR(HLOOKUP(GT$6,BECO_Datos!$HP$3:$LT$85,BECO_Datos!$A26,FALSE),0))*GT$2</f>
        <v>0</v>
      </c>
      <c r="GU27" s="18">
        <f>(HLOOKUP(GU$6,BECO_Datos!$D$3:$HN$85,BECO_Datos!$A26,FALSE)+IFERROR(HLOOKUP(GU$6,BECO_Datos!$HP$3:$LT$85,BECO_Datos!$A26,FALSE),0))*GU$2</f>
        <v>0</v>
      </c>
      <c r="GV27" s="18">
        <f>(HLOOKUP(GV$6,BECO_Datos!$D$3:$HN$85,BECO_Datos!$A26,FALSE)+IFERROR(HLOOKUP(GV$6,BECO_Datos!$HP$3:$LT$85,BECO_Datos!$A26,FALSE),0))*GV$2</f>
        <v>0</v>
      </c>
      <c r="GW27" s="18">
        <f>(HLOOKUP(GW$6,BECO_Datos!$D$3:$HN$85,BECO_Datos!$A26,FALSE)+IFERROR(HLOOKUP(GW$6,BECO_Datos!$HP$3:$LT$85,BECO_Datos!$A26,FALSE),0))*GW$2</f>
        <v>0</v>
      </c>
      <c r="GX27" s="18">
        <f>(HLOOKUP(GX$6,BECO_Datos!$D$3:$HN$85,BECO_Datos!$A26,FALSE)+IFERROR(HLOOKUP(GX$6,BECO_Datos!$HP$3:$LT$85,BECO_Datos!$A26,FALSE),0))*GX$2</f>
        <v>0</v>
      </c>
      <c r="GZ27" s="18" t="e">
        <f>(HLOOKUP(GZ$6,BECO_Datos!$D$3:$HN$85,BECO_Datos!$A26,FALSE)+IFERROR(HLOOKUP(GZ$6,BECO_Datos!$HP$3:$LT$85,BECO_Datos!$A26,FALSE),0))*GZ$2</f>
        <v>#N/A</v>
      </c>
      <c r="HA27" s="18" t="e">
        <f>(HLOOKUP(HA$6,BECO_Datos!$D$3:$HN$85,BECO_Datos!$A26,FALSE)+IFERROR(HLOOKUP(HA$6,BECO_Datos!$HP$3:$LT$85,BECO_Datos!$A26,FALSE),0))*HA$2</f>
        <v>#N/A</v>
      </c>
      <c r="HB27" s="18" t="e">
        <f>(HLOOKUP(HB$6,BECO_Datos!$D$3:$HN$85,BECO_Datos!$A26,FALSE)+IFERROR(HLOOKUP(HB$6,BECO_Datos!$HP$3:$LT$85,BECO_Datos!$A26,FALSE),0))*HB$2</f>
        <v>#N/A</v>
      </c>
      <c r="HC27" s="18" t="e">
        <f>(HLOOKUP(HC$6,BECO_Datos!$D$3:$HN$85,BECO_Datos!$A26,FALSE)+IFERROR(HLOOKUP(HC$6,BECO_Datos!$HP$3:$LT$85,BECO_Datos!$A26,FALSE),0))*HC$2</f>
        <v>#N/A</v>
      </c>
      <c r="HD27" s="18" t="e">
        <f>(HLOOKUP(HD$6,BECO_Datos!$D$3:$HN$85,BECO_Datos!$A26,FALSE)+IFERROR(HLOOKUP(HD$6,BECO_Datos!$HP$3:$LT$85,BECO_Datos!$A26,FALSE),0))*HD$2</f>
        <v>#N/A</v>
      </c>
      <c r="HE27" s="18" t="e">
        <f>(HLOOKUP(HE$6,BECO_Datos!$D$3:$HN$85,BECO_Datos!$A26,FALSE)+IFERROR(HLOOKUP(HE$6,BECO_Datos!$HP$3:$LT$85,BECO_Datos!$A26,FALSE),0))*HE$2</f>
        <v>#N/A</v>
      </c>
      <c r="HF27" s="18">
        <f>(HLOOKUP(HF$6,BECO_Datos!$D$3:$HN$85,BECO_Datos!$A26,FALSE)+IFERROR(HLOOKUP(HF$6,BECO_Datos!$HP$3:$LT$85,BECO_Datos!$A26,FALSE),0))*HF$2</f>
        <v>0</v>
      </c>
      <c r="HG27" s="18">
        <f>(HLOOKUP(HG$6,BECO_Datos!$D$3:$HN$85,BECO_Datos!$A26,FALSE)+IFERROR(HLOOKUP(HG$6,BECO_Datos!$HP$3:$LT$85,BECO_Datos!$A26,FALSE),0))*HG$2</f>
        <v>0</v>
      </c>
      <c r="HH27" s="18">
        <f>(HLOOKUP(HH$6,BECO_Datos!$D$3:$HN$85,BECO_Datos!$A26,FALSE)+IFERROR(HLOOKUP(HH$6,BECO_Datos!$HP$3:$LT$85,BECO_Datos!$A26,FALSE),0))*HH$2</f>
        <v>0</v>
      </c>
      <c r="HI27" s="18">
        <f>(HLOOKUP(HI$6,BECO_Datos!$D$3:$HN$85,BECO_Datos!$A26,FALSE)+IFERROR(HLOOKUP(HI$6,BECO_Datos!$HP$3:$LT$85,BECO_Datos!$A26,FALSE),0))*HI$2</f>
        <v>0</v>
      </c>
      <c r="HJ27" s="18">
        <f>(HLOOKUP(HJ$6,BECO_Datos!$D$3:$HN$85,BECO_Datos!$A26,FALSE)+IFERROR(HLOOKUP(HJ$6,BECO_Datos!$HP$3:$LT$85,BECO_Datos!$A26,FALSE),0))*HJ$2</f>
        <v>0</v>
      </c>
      <c r="HK27" s="18">
        <f>(HLOOKUP(HK$6,BECO_Datos!$D$3:$HN$85,BECO_Datos!$A26,FALSE)+IFERROR(HLOOKUP(HK$6,BECO_Datos!$HP$3:$LT$85,BECO_Datos!$A26,FALSE),0))*HK$2</f>
        <v>0</v>
      </c>
      <c r="HL27" s="18">
        <f>(HLOOKUP(HL$6,BECO_Datos!$D$3:$HN$85,BECO_Datos!$A26,FALSE)+IFERROR(HLOOKUP(HL$6,BECO_Datos!$HP$3:$LT$85,BECO_Datos!$A26,FALSE),0))*HL$2</f>
        <v>0</v>
      </c>
      <c r="HM27" s="18">
        <f>(HLOOKUP(HM$6,BECO_Datos!$D$3:$HN$85,BECO_Datos!$A26,FALSE)+IFERROR(HLOOKUP(HM$6,BECO_Datos!$HP$3:$LT$85,BECO_Datos!$A26,FALSE),0))*HM$2</f>
        <v>0</v>
      </c>
      <c r="HN27" s="18">
        <f>(HLOOKUP(HN$6,BECO_Datos!$D$3:$HN$85,BECO_Datos!$A26,FALSE)+IFERROR(HLOOKUP(HN$6,BECO_Datos!$HP$3:$LT$85,BECO_Datos!$A26,FALSE),0))*HN$2</f>
        <v>0</v>
      </c>
      <c r="HO27" s="18">
        <f>(HLOOKUP(HO$6,BECO_Datos!$D$3:$HN$85,BECO_Datos!$A26,FALSE)+IFERROR(HLOOKUP(HO$6,BECO_Datos!$HP$3:$LT$85,BECO_Datos!$A26,FALSE),0))*HO$2</f>
        <v>0</v>
      </c>
      <c r="HQ27" s="18" t="e">
        <f>(HLOOKUP(HQ$6,BECO_Datos!$D$3:$HN$85,BECO_Datos!$A26,FALSE)+IFERROR(HLOOKUP(HQ$6,BECO_Datos!$HP$3:$LT$85,BECO_Datos!$A26,FALSE),0))*HQ$2</f>
        <v>#N/A</v>
      </c>
      <c r="HR27" s="18" t="e">
        <f>(HLOOKUP(HR$6,BECO_Datos!$D$3:$HN$85,BECO_Datos!$A26,FALSE)+IFERROR(HLOOKUP(HR$6,BECO_Datos!$HP$3:$LT$85,BECO_Datos!$A26,FALSE),0))*HR$2</f>
        <v>#N/A</v>
      </c>
      <c r="HS27" s="18" t="e">
        <f>(HLOOKUP(HS$6,BECO_Datos!$D$3:$HN$85,BECO_Datos!$A26,FALSE)+IFERROR(HLOOKUP(HS$6,BECO_Datos!$HP$3:$LT$85,BECO_Datos!$A26,FALSE),0))*HS$2</f>
        <v>#N/A</v>
      </c>
      <c r="HT27" s="18" t="e">
        <f>(HLOOKUP(HT$6,BECO_Datos!$D$3:$HN$85,BECO_Datos!$A26,FALSE)+IFERROR(HLOOKUP(HT$6,BECO_Datos!$HP$3:$LT$85,BECO_Datos!$A26,FALSE),0))*HT$2</f>
        <v>#N/A</v>
      </c>
      <c r="HU27" s="18" t="e">
        <f>(HLOOKUP(HU$6,BECO_Datos!$D$3:$HN$85,BECO_Datos!$A26,FALSE)+IFERROR(HLOOKUP(HU$6,BECO_Datos!$HP$3:$LT$85,BECO_Datos!$A26,FALSE),0))*HU$2</f>
        <v>#N/A</v>
      </c>
      <c r="HV27" s="18" t="e">
        <f>(HLOOKUP(HV$6,BECO_Datos!$D$3:$HN$85,BECO_Datos!$A26,FALSE)+IFERROR(HLOOKUP(HV$6,BECO_Datos!$HP$3:$LT$85,BECO_Datos!$A26,FALSE),0))*HV$2</f>
        <v>#N/A</v>
      </c>
      <c r="HW27" s="18">
        <f>(HLOOKUP(HW$6,BECO_Datos!$D$3:$HN$85,BECO_Datos!$A26,FALSE)+IFERROR(HLOOKUP(HW$6,BECO_Datos!$HP$3:$LT$85,BECO_Datos!$A26,FALSE),0))*HW$2</f>
        <v>0</v>
      </c>
      <c r="HX27" s="18">
        <f>(HLOOKUP(HX$6,BECO_Datos!$D$3:$HN$85,BECO_Datos!$A26,FALSE)+IFERROR(HLOOKUP(HX$6,BECO_Datos!$HP$3:$LT$85,BECO_Datos!$A26,FALSE),0))*HX$2</f>
        <v>0</v>
      </c>
      <c r="HY27" s="18">
        <f>(HLOOKUP(HY$6,BECO_Datos!$D$3:$HN$85,BECO_Datos!$A26,FALSE)+IFERROR(HLOOKUP(HY$6,BECO_Datos!$HP$3:$LT$85,BECO_Datos!$A26,FALSE),0))*HY$2</f>
        <v>0</v>
      </c>
      <c r="HZ27" s="18">
        <f>(HLOOKUP(HZ$6,BECO_Datos!$D$3:$HN$85,BECO_Datos!$A26,FALSE)+IFERROR(HLOOKUP(HZ$6,BECO_Datos!$HP$3:$LT$85,BECO_Datos!$A26,FALSE),0))*HZ$2</f>
        <v>0</v>
      </c>
      <c r="IA27" s="18">
        <f>(HLOOKUP(IA$6,BECO_Datos!$D$3:$HN$85,BECO_Datos!$A26,FALSE)+IFERROR(HLOOKUP(IA$6,BECO_Datos!$HP$3:$LT$85,BECO_Datos!$A26,FALSE),0))*IA$2</f>
        <v>0</v>
      </c>
      <c r="IB27" s="18">
        <f>(HLOOKUP(IB$6,BECO_Datos!$D$3:$HN$85,BECO_Datos!$A26,FALSE)+IFERROR(HLOOKUP(IB$6,BECO_Datos!$HP$3:$LT$85,BECO_Datos!$A26,FALSE),0))*IB$2</f>
        <v>0</v>
      </c>
      <c r="IC27" s="18">
        <f>(HLOOKUP(IC$6,BECO_Datos!$D$3:$HN$85,BECO_Datos!$A26,FALSE)+IFERROR(HLOOKUP(IC$6,BECO_Datos!$HP$3:$LT$85,BECO_Datos!$A26,FALSE),0))*IC$2</f>
        <v>0</v>
      </c>
      <c r="ID27" s="18">
        <f>(HLOOKUP(ID$6,BECO_Datos!$D$3:$HN$85,BECO_Datos!$A26,FALSE)+IFERROR(HLOOKUP(ID$6,BECO_Datos!$HP$3:$LT$85,BECO_Datos!$A26,FALSE),0))*ID$2</f>
        <v>0</v>
      </c>
      <c r="IE27" s="18">
        <f>(HLOOKUP(IE$6,BECO_Datos!$D$3:$HN$85,BECO_Datos!$A26,FALSE)+IFERROR(HLOOKUP(IE$6,BECO_Datos!$HP$3:$LT$85,BECO_Datos!$A26,FALSE),0))*IE$2</f>
        <v>0</v>
      </c>
      <c r="IF27" s="18">
        <f>(HLOOKUP(IF$6,BECO_Datos!$D$3:$HN$85,BECO_Datos!$A26,FALSE)+IFERROR(HLOOKUP(IF$6,BECO_Datos!$HP$3:$LT$85,BECO_Datos!$A26,FALSE),0))*IF$2</f>
        <v>0</v>
      </c>
      <c r="IH27" s="18" t="e">
        <f>(HLOOKUP(IH$6,BECO_Datos!$D$3:$HN$85,BECO_Datos!$A26,FALSE)+IFERROR(HLOOKUP(IH$6,BECO_Datos!$HP$3:$LT$85,BECO_Datos!$A26,FALSE),0))*IH$2</f>
        <v>#N/A</v>
      </c>
      <c r="II27" s="18" t="e">
        <f>(HLOOKUP(II$6,BECO_Datos!$D$3:$HN$85,BECO_Datos!$A26,FALSE)+IFERROR(HLOOKUP(II$6,BECO_Datos!$HP$3:$LT$85,BECO_Datos!$A26,FALSE),0))*II$2</f>
        <v>#N/A</v>
      </c>
      <c r="IJ27" s="18" t="e">
        <f>(HLOOKUP(IJ$6,BECO_Datos!$D$3:$HN$85,BECO_Datos!$A26,FALSE)+IFERROR(HLOOKUP(IJ$6,BECO_Datos!$HP$3:$LT$85,BECO_Datos!$A26,FALSE),0))*IJ$2</f>
        <v>#N/A</v>
      </c>
      <c r="IK27" s="18" t="e">
        <f>(HLOOKUP(IK$6,BECO_Datos!$D$3:$HN$85,BECO_Datos!$A26,FALSE)+IFERROR(HLOOKUP(IK$6,BECO_Datos!$HP$3:$LT$85,BECO_Datos!$A26,FALSE),0))*IK$2</f>
        <v>#N/A</v>
      </c>
      <c r="IL27" s="18" t="e">
        <f>(HLOOKUP(IL$6,BECO_Datos!$D$3:$HN$85,BECO_Datos!$A26,FALSE)+IFERROR(HLOOKUP(IL$6,BECO_Datos!$HP$3:$LT$85,BECO_Datos!$A26,FALSE),0))*IL$2</f>
        <v>#N/A</v>
      </c>
      <c r="IM27" s="18" t="e">
        <f>(HLOOKUP(IM$6,BECO_Datos!$D$3:$HN$85,BECO_Datos!$A26,FALSE)+IFERROR(HLOOKUP(IM$6,BECO_Datos!$HP$3:$LT$85,BECO_Datos!$A26,FALSE),0))*IM$2</f>
        <v>#N/A</v>
      </c>
      <c r="IN27" s="18">
        <f>(HLOOKUP(IN$6,BECO_Datos!$D$3:$HN$85,BECO_Datos!$A26,FALSE)+IFERROR(HLOOKUP(IN$6,BECO_Datos!$HP$3:$LT$85,BECO_Datos!$A26,FALSE),0))*IN$2</f>
        <v>0</v>
      </c>
      <c r="IO27" s="18">
        <f>(HLOOKUP(IO$6,BECO_Datos!$D$3:$HN$85,BECO_Datos!$A26,FALSE)+IFERROR(HLOOKUP(IO$6,BECO_Datos!$HP$3:$LT$85,BECO_Datos!$A26,FALSE),0))*IO$2</f>
        <v>0</v>
      </c>
      <c r="IP27" s="18">
        <f>(HLOOKUP(IP$6,BECO_Datos!$D$3:$HN$85,BECO_Datos!$A26,FALSE)+IFERROR(HLOOKUP(IP$6,BECO_Datos!$HP$3:$LT$85,BECO_Datos!$A26,FALSE),0))*IP$2</f>
        <v>0</v>
      </c>
      <c r="IQ27" s="18">
        <f>(HLOOKUP(IQ$6,BECO_Datos!$D$3:$HN$85,BECO_Datos!$A26,FALSE)+IFERROR(HLOOKUP(IQ$6,BECO_Datos!$HP$3:$LT$85,BECO_Datos!$A26,FALSE),0))*IQ$2</f>
        <v>0</v>
      </c>
      <c r="IR27" s="18">
        <f>(HLOOKUP(IR$6,BECO_Datos!$D$3:$HN$85,BECO_Datos!$A26,FALSE)+IFERROR(HLOOKUP(IR$6,BECO_Datos!$HP$3:$LT$85,BECO_Datos!$A26,FALSE),0))*IR$2</f>
        <v>0</v>
      </c>
      <c r="IS27" s="18">
        <f>(HLOOKUP(IS$6,BECO_Datos!$D$3:$HN$85,BECO_Datos!$A26,FALSE)+IFERROR(HLOOKUP(IS$6,BECO_Datos!$HP$3:$LT$85,BECO_Datos!$A26,FALSE),0))*IS$2</f>
        <v>0</v>
      </c>
      <c r="IT27" s="18">
        <f>(HLOOKUP(IT$6,BECO_Datos!$D$3:$HN$85,BECO_Datos!$A26,FALSE)+IFERROR(HLOOKUP(IT$6,BECO_Datos!$HP$3:$LT$85,BECO_Datos!$A26,FALSE),0))*IT$2</f>
        <v>0</v>
      </c>
      <c r="IU27" s="18">
        <f>(HLOOKUP(IU$6,BECO_Datos!$D$3:$HN$85,BECO_Datos!$A26,FALSE)+IFERROR(HLOOKUP(IU$6,BECO_Datos!$HP$3:$LT$85,BECO_Datos!$A26,FALSE),0))*IU$2</f>
        <v>0</v>
      </c>
      <c r="IV27" s="18">
        <f>(HLOOKUP(IV$6,BECO_Datos!$D$3:$HN$85,BECO_Datos!$A26,FALSE)+IFERROR(HLOOKUP(IV$6,BECO_Datos!$HP$3:$LT$85,BECO_Datos!$A26,FALSE),0))*IV$2</f>
        <v>0</v>
      </c>
      <c r="IW27" s="18">
        <f>(HLOOKUP(IW$6,BECO_Datos!$D$3:$HN$85,BECO_Datos!$A26,FALSE)+IFERROR(HLOOKUP(IW$6,BECO_Datos!$HP$3:$LT$85,BECO_Datos!$A26,FALSE),0))*IW$2</f>
        <v>0</v>
      </c>
      <c r="IY27" s="18" t="e">
        <f>(HLOOKUP(IY$6,BECO_Datos!$D$3:$HN$85,BECO_Datos!$A26,FALSE)+IFERROR(HLOOKUP(IY$6,BECO_Datos!$HP$3:$LT$85,BECO_Datos!$A26,FALSE),0))*IY$2</f>
        <v>#N/A</v>
      </c>
      <c r="IZ27" s="18" t="e">
        <f>(HLOOKUP(IZ$6,BECO_Datos!$D$3:$HN$85,BECO_Datos!$A26,FALSE)+IFERROR(HLOOKUP(IZ$6,BECO_Datos!$HP$3:$LT$85,BECO_Datos!$A26,FALSE),0))*IZ$2</f>
        <v>#N/A</v>
      </c>
      <c r="JA27" s="18" t="e">
        <f>(HLOOKUP(JA$6,BECO_Datos!$D$3:$HN$85,BECO_Datos!$A26,FALSE)+IFERROR(HLOOKUP(JA$6,BECO_Datos!$HP$3:$LT$85,BECO_Datos!$A26,FALSE),0))*JA$2</f>
        <v>#N/A</v>
      </c>
      <c r="JB27" s="18" t="e">
        <f>(HLOOKUP(JB$6,BECO_Datos!$D$3:$HN$85,BECO_Datos!$A26,FALSE)+IFERROR(HLOOKUP(JB$6,BECO_Datos!$HP$3:$LT$85,BECO_Datos!$A26,FALSE),0))*JB$2</f>
        <v>#N/A</v>
      </c>
      <c r="JC27" s="18" t="e">
        <f>(HLOOKUP(JC$6,BECO_Datos!$D$3:$HN$85,BECO_Datos!$A26,FALSE)+IFERROR(HLOOKUP(JC$6,BECO_Datos!$HP$3:$LT$85,BECO_Datos!$A26,FALSE),0))*JC$2</f>
        <v>#N/A</v>
      </c>
      <c r="JD27" s="18" t="e">
        <f>(HLOOKUP(JD$6,BECO_Datos!$D$3:$HN$85,BECO_Datos!$A26,FALSE)+IFERROR(HLOOKUP(JD$6,BECO_Datos!$HP$3:$LT$85,BECO_Datos!$A26,FALSE),0))*JD$2</f>
        <v>#N/A</v>
      </c>
      <c r="JE27" s="18">
        <f>(HLOOKUP(JE$6,BECO_Datos!$D$3:$HN$85,BECO_Datos!$A26,FALSE)+IFERROR(HLOOKUP(JE$6,BECO_Datos!$HP$3:$LT$85,BECO_Datos!$A26,FALSE),0))*JE$2</f>
        <v>0</v>
      </c>
      <c r="JF27" s="18">
        <f>(HLOOKUP(JF$6,BECO_Datos!$D$3:$HN$85,BECO_Datos!$A26,FALSE)+IFERROR(HLOOKUP(JF$6,BECO_Datos!$HP$3:$LT$85,BECO_Datos!$A26,FALSE),0))*JF$2</f>
        <v>0</v>
      </c>
      <c r="JG27" s="18">
        <f>(HLOOKUP(JG$6,BECO_Datos!$D$3:$HN$85,BECO_Datos!$A26,FALSE)+IFERROR(HLOOKUP(JG$6,BECO_Datos!$HP$3:$LT$85,BECO_Datos!$A26,FALSE),0))*JG$2</f>
        <v>0</v>
      </c>
      <c r="JH27" s="18">
        <f>(HLOOKUP(JH$6,BECO_Datos!$D$3:$HN$85,BECO_Datos!$A26,FALSE)+IFERROR(HLOOKUP(JH$6,BECO_Datos!$HP$3:$LT$85,BECO_Datos!$A26,FALSE),0))*JH$2</f>
        <v>0</v>
      </c>
      <c r="JI27" s="18">
        <f>(HLOOKUP(JI$6,BECO_Datos!$D$3:$HN$85,BECO_Datos!$A26,FALSE)+IFERROR(HLOOKUP(JI$6,BECO_Datos!$HP$3:$LT$85,BECO_Datos!$A26,FALSE),0))*JI$2</f>
        <v>0</v>
      </c>
      <c r="JJ27" s="18">
        <f>(HLOOKUP(JJ$6,BECO_Datos!$D$3:$HN$85,BECO_Datos!$A26,FALSE)+IFERROR(HLOOKUP(JJ$6,BECO_Datos!$HP$3:$LT$85,BECO_Datos!$A26,FALSE),0))*JJ$2</f>
        <v>0</v>
      </c>
      <c r="JK27" s="18">
        <f>(HLOOKUP(JK$6,BECO_Datos!$D$3:$HN$85,BECO_Datos!$A26,FALSE)+IFERROR(HLOOKUP(JK$6,BECO_Datos!$HP$3:$LT$85,BECO_Datos!$A26,FALSE),0))*JK$2</f>
        <v>0</v>
      </c>
      <c r="JL27" s="18">
        <f>(HLOOKUP(JL$6,BECO_Datos!$D$3:$HN$85,BECO_Datos!$A26,FALSE)+IFERROR(HLOOKUP(JL$6,BECO_Datos!$HP$3:$LT$85,BECO_Datos!$A26,FALSE),0))*JL$2</f>
        <v>0</v>
      </c>
      <c r="JM27" s="18">
        <f>(HLOOKUP(JM$6,BECO_Datos!$D$3:$HN$85,BECO_Datos!$A26,FALSE)+IFERROR(HLOOKUP(JM$6,BECO_Datos!$HP$3:$LT$85,BECO_Datos!$A26,FALSE),0))*JM$2</f>
        <v>0</v>
      </c>
      <c r="JN27" s="18">
        <f>(HLOOKUP(JN$6,BECO_Datos!$D$3:$HN$85,BECO_Datos!$A26,FALSE)+IFERROR(HLOOKUP(JN$6,BECO_Datos!$HP$3:$LT$85,BECO_Datos!$A26,FALSE),0))*JN$2</f>
        <v>0</v>
      </c>
      <c r="JP27" s="18" t="e">
        <f>(HLOOKUP(JP$6,BECO_Datos!$D$3:$HN$85,BECO_Datos!$A26,FALSE)+IFERROR(HLOOKUP(JP$6,BECO_Datos!$HP$3:$LT$85,BECO_Datos!$A26,FALSE),0))*JP$2</f>
        <v>#N/A</v>
      </c>
      <c r="JQ27" s="18" t="e">
        <f>(HLOOKUP(JQ$6,BECO_Datos!$D$3:$HN$85,BECO_Datos!$A26,FALSE)+IFERROR(HLOOKUP(JQ$6,BECO_Datos!$HP$3:$LT$85,BECO_Datos!$A26,FALSE),0))*JQ$2</f>
        <v>#N/A</v>
      </c>
      <c r="JR27" s="18" t="e">
        <f>(HLOOKUP(JR$6,BECO_Datos!$D$3:$HN$85,BECO_Datos!$A26,FALSE)+IFERROR(HLOOKUP(JR$6,BECO_Datos!$HP$3:$LT$85,BECO_Datos!$A26,FALSE),0))*JR$2</f>
        <v>#N/A</v>
      </c>
      <c r="JS27" s="18" t="e">
        <f>(HLOOKUP(JS$6,BECO_Datos!$D$3:$HN$85,BECO_Datos!$A26,FALSE)+IFERROR(HLOOKUP(JS$6,BECO_Datos!$HP$3:$LT$85,BECO_Datos!$A26,FALSE),0))*JS$2</f>
        <v>#N/A</v>
      </c>
      <c r="JT27" s="18" t="e">
        <f>(HLOOKUP(JT$6,BECO_Datos!$D$3:$HN$85,BECO_Datos!$A26,FALSE)+IFERROR(HLOOKUP(JT$6,BECO_Datos!$HP$3:$LT$85,BECO_Datos!$A26,FALSE),0))*JT$2</f>
        <v>#N/A</v>
      </c>
      <c r="JU27" s="18" t="e">
        <f>(HLOOKUP(JU$6,BECO_Datos!$D$3:$HN$85,BECO_Datos!$A26,FALSE)+IFERROR(HLOOKUP(JU$6,BECO_Datos!$HP$3:$LT$85,BECO_Datos!$A26,FALSE),0))*JU$2</f>
        <v>#N/A</v>
      </c>
      <c r="JV27" s="18">
        <f>(HLOOKUP(JV$6,BECO_Datos!$D$3:$HN$85,BECO_Datos!$A26,FALSE)+IFERROR(HLOOKUP(JV$6,BECO_Datos!$HP$3:$LT$85,BECO_Datos!$A26,FALSE),0))*JV$2</f>
        <v>0</v>
      </c>
      <c r="JW27" s="18">
        <f>(HLOOKUP(JW$6,BECO_Datos!$D$3:$HN$85,BECO_Datos!$A26,FALSE)+IFERROR(HLOOKUP(JW$6,BECO_Datos!$HP$3:$LT$85,BECO_Datos!$A26,FALSE),0))*JW$2</f>
        <v>0</v>
      </c>
      <c r="JX27" s="18">
        <f>(HLOOKUP(JX$6,BECO_Datos!$D$3:$HN$85,BECO_Datos!$A26,FALSE)+IFERROR(HLOOKUP(JX$6,BECO_Datos!$HP$3:$LT$85,BECO_Datos!$A26,FALSE),0))*JX$2</f>
        <v>0</v>
      </c>
      <c r="JY27" s="18">
        <f>(HLOOKUP(JY$6,BECO_Datos!$D$3:$HN$85,BECO_Datos!$A26,FALSE)+IFERROR(HLOOKUP(JY$6,BECO_Datos!$HP$3:$LT$85,BECO_Datos!$A26,FALSE),0))*JY$2</f>
        <v>0</v>
      </c>
      <c r="JZ27" s="18">
        <f>(HLOOKUP(JZ$6,BECO_Datos!$D$3:$HN$85,BECO_Datos!$A26,FALSE)+IFERROR(HLOOKUP(JZ$6,BECO_Datos!$HP$3:$LT$85,BECO_Datos!$A26,FALSE),0))*JZ$2</f>
        <v>0</v>
      </c>
      <c r="KA27" s="18">
        <f>(HLOOKUP(KA$6,BECO_Datos!$D$3:$HN$85,BECO_Datos!$A26,FALSE)+IFERROR(HLOOKUP(KA$6,BECO_Datos!$HP$3:$LT$85,BECO_Datos!$A26,FALSE),0))*KA$2</f>
        <v>0</v>
      </c>
      <c r="KB27" s="18">
        <f>(HLOOKUP(KB$6,BECO_Datos!$D$3:$HN$85,BECO_Datos!$A26,FALSE)+IFERROR(HLOOKUP(KB$6,BECO_Datos!$HP$3:$LT$85,BECO_Datos!$A26,FALSE),0))*KB$2</f>
        <v>0</v>
      </c>
      <c r="KC27" s="18">
        <f>(HLOOKUP(KC$6,BECO_Datos!$D$3:$HN$85,BECO_Datos!$A26,FALSE)+IFERROR(HLOOKUP(KC$6,BECO_Datos!$HP$3:$LT$85,BECO_Datos!$A26,FALSE),0))*KC$2</f>
        <v>0</v>
      </c>
      <c r="KD27" s="18">
        <f>(HLOOKUP(KD$6,BECO_Datos!$D$3:$HN$85,BECO_Datos!$A26,FALSE)+IFERROR(HLOOKUP(KD$6,BECO_Datos!$HP$3:$LT$85,BECO_Datos!$A26,FALSE),0))*KD$2</f>
        <v>0</v>
      </c>
      <c r="KE27" s="18">
        <f>(HLOOKUP(KE$6,BECO_Datos!$D$3:$HN$85,BECO_Datos!$A26,FALSE)+IFERROR(HLOOKUP(KE$6,BECO_Datos!$HP$3:$LT$85,BECO_Datos!$A26,FALSE),0))*KE$2</f>
        <v>0</v>
      </c>
      <c r="KG27" s="18" t="e">
        <f>(HLOOKUP(KG$6,BECO_Datos!$D$3:$HN$85,BECO_Datos!$A26,FALSE)+IFERROR(HLOOKUP(KG$6,BECO_Datos!$HP$3:$LT$85,BECO_Datos!$A26,FALSE),0))*KG$2</f>
        <v>#N/A</v>
      </c>
      <c r="KH27" s="18" t="e">
        <f>(HLOOKUP(KH$6,BECO_Datos!$D$3:$HN$85,BECO_Datos!$A26,FALSE)+IFERROR(HLOOKUP(KH$6,BECO_Datos!$HP$3:$LT$85,BECO_Datos!$A26,FALSE),0))*KH$2</f>
        <v>#N/A</v>
      </c>
      <c r="KI27" s="18" t="e">
        <f>(HLOOKUP(KI$6,BECO_Datos!$D$3:$HN$85,BECO_Datos!$A26,FALSE)+IFERROR(HLOOKUP(KI$6,BECO_Datos!$HP$3:$LT$85,BECO_Datos!$A26,FALSE),0))*KI$2</f>
        <v>#N/A</v>
      </c>
      <c r="KJ27" s="18" t="e">
        <f>(HLOOKUP(KJ$6,BECO_Datos!$D$3:$HN$85,BECO_Datos!$A26,FALSE)+IFERROR(HLOOKUP(KJ$6,BECO_Datos!$HP$3:$LT$85,BECO_Datos!$A26,FALSE),0))*KJ$2</f>
        <v>#N/A</v>
      </c>
      <c r="KK27" s="18" t="e">
        <f>(HLOOKUP(KK$6,BECO_Datos!$D$3:$HN$85,BECO_Datos!$A26,FALSE)+IFERROR(HLOOKUP(KK$6,BECO_Datos!$HP$3:$LT$85,BECO_Datos!$A26,FALSE),0))*KK$2</f>
        <v>#N/A</v>
      </c>
      <c r="KL27" s="18" t="e">
        <f>(HLOOKUP(KL$6,BECO_Datos!$D$3:$HN$85,BECO_Datos!$A26,FALSE)+IFERROR(HLOOKUP(KL$6,BECO_Datos!$HP$3:$LT$85,BECO_Datos!$A26,FALSE),0))*KL$2</f>
        <v>#N/A</v>
      </c>
      <c r="KM27" s="18">
        <f>(HLOOKUP(KM$6,BECO_Datos!$D$3:$HN$85,BECO_Datos!$A26,FALSE)+IFERROR(HLOOKUP(KM$6,BECO_Datos!$HP$3:$LT$85,BECO_Datos!$A26,FALSE),0))*KM$2</f>
        <v>0</v>
      </c>
      <c r="KN27" s="18">
        <f>(HLOOKUP(KN$6,BECO_Datos!$D$3:$HN$85,BECO_Datos!$A26,FALSE)+IFERROR(HLOOKUP(KN$6,BECO_Datos!$HP$3:$LT$85,BECO_Datos!$A26,FALSE),0))*KN$2</f>
        <v>0</v>
      </c>
      <c r="KO27" s="18">
        <f>(HLOOKUP(KO$6,BECO_Datos!$D$3:$HN$85,BECO_Datos!$A26,FALSE)+IFERROR(HLOOKUP(KO$6,BECO_Datos!$HP$3:$LT$85,BECO_Datos!$A26,FALSE),0))*KO$2</f>
        <v>0</v>
      </c>
      <c r="KP27" s="18">
        <f>(HLOOKUP(KP$6,BECO_Datos!$D$3:$HN$85,BECO_Datos!$A26,FALSE)+IFERROR(HLOOKUP(KP$6,BECO_Datos!$HP$3:$LT$85,BECO_Datos!$A26,FALSE),0))*KP$2</f>
        <v>0</v>
      </c>
      <c r="KQ27" s="18">
        <f>(HLOOKUP(KQ$6,BECO_Datos!$D$3:$HN$85,BECO_Datos!$A26,FALSE)+IFERROR(HLOOKUP(KQ$6,BECO_Datos!$HP$3:$LT$85,BECO_Datos!$A26,FALSE),0))*KQ$2</f>
        <v>0</v>
      </c>
      <c r="KR27" s="18">
        <f>(HLOOKUP(KR$6,BECO_Datos!$D$3:$HN$85,BECO_Datos!$A26,FALSE)+IFERROR(HLOOKUP(KR$6,BECO_Datos!$HP$3:$LT$85,BECO_Datos!$A26,FALSE),0))*KR$2</f>
        <v>0</v>
      </c>
      <c r="KS27" s="18">
        <f>(HLOOKUP(KS$6,BECO_Datos!$D$3:$HN$85,BECO_Datos!$A26,FALSE)+IFERROR(HLOOKUP(KS$6,BECO_Datos!$HP$3:$LT$85,BECO_Datos!$A26,FALSE),0))*KS$2</f>
        <v>0</v>
      </c>
      <c r="KT27" s="18">
        <f>(HLOOKUP(KT$6,BECO_Datos!$D$3:$HN$85,BECO_Datos!$A26,FALSE)+IFERROR(HLOOKUP(KT$6,BECO_Datos!$HP$3:$LT$85,BECO_Datos!$A26,FALSE),0))*KT$2</f>
        <v>0</v>
      </c>
      <c r="KU27" s="18">
        <f>(HLOOKUP(KU$6,BECO_Datos!$D$3:$HN$85,BECO_Datos!$A26,FALSE)+IFERROR(HLOOKUP(KU$6,BECO_Datos!$HP$3:$LT$85,BECO_Datos!$A26,FALSE),0))*KU$2</f>
        <v>0</v>
      </c>
      <c r="KV27" s="18">
        <f>(HLOOKUP(KV$6,BECO_Datos!$D$3:$HN$85,BECO_Datos!$A26,FALSE)+IFERROR(HLOOKUP(KV$6,BECO_Datos!$HP$3:$LT$85,BECO_Datos!$A26,FALSE),0))*KV$2</f>
        <v>0</v>
      </c>
      <c r="KX27" s="18" t="e">
        <f>(HLOOKUP(KX$6,BECO_Datos!$D$3:$HN$85,BECO_Datos!$A26,FALSE)+IFERROR(HLOOKUP(KX$6,BECO_Datos!$HP$3:$LT$85,BECO_Datos!$A26,FALSE),0))*KX$2</f>
        <v>#N/A</v>
      </c>
      <c r="KY27" s="18" t="e">
        <f>(HLOOKUP(KY$6,BECO_Datos!$D$3:$HN$85,BECO_Datos!$A26,FALSE)+IFERROR(HLOOKUP(KY$6,BECO_Datos!$HP$3:$LT$85,BECO_Datos!$A26,FALSE),0))*KY$2</f>
        <v>#N/A</v>
      </c>
      <c r="KZ27" s="18" t="e">
        <f>(HLOOKUP(KZ$6,BECO_Datos!$D$3:$HN$85,BECO_Datos!$A26,FALSE)+IFERROR(HLOOKUP(KZ$6,BECO_Datos!$HP$3:$LT$85,BECO_Datos!$A26,FALSE),0))*KZ$2</f>
        <v>#N/A</v>
      </c>
      <c r="LA27" s="18" t="e">
        <f>(HLOOKUP(LA$6,BECO_Datos!$D$3:$HN$85,BECO_Datos!$A26,FALSE)+IFERROR(HLOOKUP(LA$6,BECO_Datos!$HP$3:$LT$85,BECO_Datos!$A26,FALSE),0))*LA$2</f>
        <v>#N/A</v>
      </c>
      <c r="LB27" s="18" t="e">
        <f>(HLOOKUP(LB$6,BECO_Datos!$D$3:$HN$85,BECO_Datos!$A26,FALSE)+IFERROR(HLOOKUP(LB$6,BECO_Datos!$HP$3:$LT$85,BECO_Datos!$A26,FALSE),0))*LB$2</f>
        <v>#N/A</v>
      </c>
      <c r="LC27" s="18" t="e">
        <f>(HLOOKUP(LC$6,BECO_Datos!$D$3:$HN$85,BECO_Datos!$A26,FALSE)+IFERROR(HLOOKUP(LC$6,BECO_Datos!$HP$3:$LT$85,BECO_Datos!$A26,FALSE),0))*LC$2</f>
        <v>#N/A</v>
      </c>
      <c r="LD27" s="18">
        <f>(HLOOKUP(LD$6,BECO_Datos!$D$3:$HN$85,BECO_Datos!$A26,FALSE)+IFERROR(HLOOKUP(LD$6,BECO_Datos!$HP$3:$LT$85,BECO_Datos!$A26,FALSE),0))*LD$2</f>
        <v>0</v>
      </c>
      <c r="LE27" s="18">
        <f>(HLOOKUP(LE$6,BECO_Datos!$D$3:$HN$85,BECO_Datos!$A26,FALSE)+IFERROR(HLOOKUP(LE$6,BECO_Datos!$HP$3:$LT$85,BECO_Datos!$A26,FALSE),0))*LE$2</f>
        <v>0</v>
      </c>
      <c r="LF27" s="18">
        <f>(HLOOKUP(LF$6,BECO_Datos!$D$3:$HN$85,BECO_Datos!$A26,FALSE)+IFERROR(HLOOKUP(LF$6,BECO_Datos!$HP$3:$LT$85,BECO_Datos!$A26,FALSE),0))*LF$2</f>
        <v>0</v>
      </c>
      <c r="LG27" s="18">
        <f>(HLOOKUP(LG$6,BECO_Datos!$D$3:$HN$85,BECO_Datos!$A26,FALSE)+IFERROR(HLOOKUP(LG$6,BECO_Datos!$HP$3:$LT$85,BECO_Datos!$A26,FALSE),0))*LG$2</f>
        <v>0</v>
      </c>
      <c r="LH27" s="18">
        <f>(HLOOKUP(LH$6,BECO_Datos!$D$3:$HN$85,BECO_Datos!$A26,FALSE)+IFERROR(HLOOKUP(LH$6,BECO_Datos!$HP$3:$LT$85,BECO_Datos!$A26,FALSE),0))*LH$2</f>
        <v>0</v>
      </c>
      <c r="LI27" s="18">
        <f>(HLOOKUP(LI$6,BECO_Datos!$D$3:$HN$85,BECO_Datos!$A26,FALSE)+IFERROR(HLOOKUP(LI$6,BECO_Datos!$HP$3:$LT$85,BECO_Datos!$A26,FALSE),0))*LI$2</f>
        <v>0</v>
      </c>
      <c r="LJ27" s="18">
        <f>(HLOOKUP(LJ$6,BECO_Datos!$D$3:$HN$85,BECO_Datos!$A26,FALSE)+IFERROR(HLOOKUP(LJ$6,BECO_Datos!$HP$3:$LT$85,BECO_Datos!$A26,FALSE),0))*LJ$2</f>
        <v>0</v>
      </c>
      <c r="LK27" s="18">
        <f>(HLOOKUP(LK$6,BECO_Datos!$D$3:$HN$85,BECO_Datos!$A26,FALSE)+IFERROR(HLOOKUP(LK$6,BECO_Datos!$HP$3:$LT$85,BECO_Datos!$A26,FALSE),0))*LK$2</f>
        <v>0</v>
      </c>
      <c r="LL27" s="18">
        <f>(HLOOKUP(LL$6,BECO_Datos!$D$3:$HN$85,BECO_Datos!$A26,FALSE)+IFERROR(HLOOKUP(LL$6,BECO_Datos!$HP$3:$LT$85,BECO_Datos!$A26,FALSE),0))*LL$2</f>
        <v>0</v>
      </c>
      <c r="LM27" s="18">
        <f>(HLOOKUP(LM$6,BECO_Datos!$D$3:$HN$85,BECO_Datos!$A26,FALSE)+IFERROR(HLOOKUP(LM$6,BECO_Datos!$HP$3:$LT$85,BECO_Datos!$A26,FALSE),0))*LM$2</f>
        <v>0</v>
      </c>
    </row>
    <row r="28" spans="1:325" ht="15.75" x14ac:dyDescent="0.2">
      <c r="A28" s="160">
        <v>23</v>
      </c>
      <c r="B28" s="66" t="s">
        <v>51</v>
      </c>
      <c r="C28" s="13"/>
      <c r="D28" s="78" t="e">
        <f>(HLOOKUP(D$6,BECO_Datos!$D$3:$HN$85,BECO_Datos!$A27,FALSE)+IFERROR(HLOOKUP(D$6,BECO_Datos!$HP$3:$LT$85,BECO_Datos!$A27,FALSE),0))*D$2</f>
        <v>#N/A</v>
      </c>
      <c r="E28" s="78" t="e">
        <f>(HLOOKUP(E$6,BECO_Datos!$D$3:$HN$85,BECO_Datos!$A27,FALSE)+IFERROR(HLOOKUP(E$6,BECO_Datos!$HP$3:$LT$85,BECO_Datos!$A27,FALSE),0))*E$2</f>
        <v>#N/A</v>
      </c>
      <c r="F28" s="78" t="e">
        <f>(HLOOKUP(F$6,BECO_Datos!$D$3:$HN$85,BECO_Datos!$A27,FALSE)+IFERROR(HLOOKUP(F$6,BECO_Datos!$HP$3:$LT$85,BECO_Datos!$A27,FALSE),0))*F$2</f>
        <v>#N/A</v>
      </c>
      <c r="G28" s="78" t="e">
        <f>(HLOOKUP(G$6,BECO_Datos!$D$3:$HN$85,BECO_Datos!$A27,FALSE)+IFERROR(HLOOKUP(G$6,BECO_Datos!$HP$3:$LT$85,BECO_Datos!$A27,FALSE),0))*G$2</f>
        <v>#N/A</v>
      </c>
      <c r="H28" s="78" t="e">
        <f>(HLOOKUP(H$6,BECO_Datos!$D$3:$HN$85,BECO_Datos!$A27,FALSE)+IFERROR(HLOOKUP(H$6,BECO_Datos!$HP$3:$LT$85,BECO_Datos!$A27,FALSE),0))*H$2</f>
        <v>#N/A</v>
      </c>
      <c r="I28" s="78" t="e">
        <f>(HLOOKUP(I$6,BECO_Datos!$D$3:$HN$85,BECO_Datos!$A27,FALSE)+IFERROR(HLOOKUP(I$6,BECO_Datos!$HP$3:$LT$85,BECO_Datos!$A27,FALSE),0))*I$2</f>
        <v>#N/A</v>
      </c>
      <c r="J28" s="78">
        <f>(HLOOKUP(J$6,BECO_Datos!$D$3:$HN$85,BECO_Datos!$A27,FALSE)+IFERROR(HLOOKUP(J$6,BECO_Datos!$HP$3:$LT$85,BECO_Datos!$A27,FALSE),0))*J$2</f>
        <v>0</v>
      </c>
      <c r="K28" s="78">
        <f>(HLOOKUP(K$6,BECO_Datos!$D$3:$HN$85,BECO_Datos!$A27,FALSE)+IFERROR(HLOOKUP(K$6,BECO_Datos!$HP$3:$LT$85,BECO_Datos!$A27,FALSE),0))*K$2</f>
        <v>0</v>
      </c>
      <c r="L28" s="78">
        <f>(HLOOKUP(L$6,BECO_Datos!$D$3:$HN$85,BECO_Datos!$A27,FALSE)+IFERROR(HLOOKUP(L$6,BECO_Datos!$HP$3:$LT$85,BECO_Datos!$A27,FALSE),0))*L$2</f>
        <v>0</v>
      </c>
      <c r="M28" s="78">
        <f>(HLOOKUP(M$6,BECO_Datos!$D$3:$HN$85,BECO_Datos!$A27,FALSE)+IFERROR(HLOOKUP(M$6,BECO_Datos!$HP$3:$LT$85,BECO_Datos!$A27,FALSE),0))*M$2</f>
        <v>0</v>
      </c>
      <c r="N28" s="78">
        <f>(HLOOKUP(N$6,BECO_Datos!$D$3:$HN$85,BECO_Datos!$A27,FALSE)+IFERROR(HLOOKUP(N$6,BECO_Datos!$HP$3:$LT$85,BECO_Datos!$A27,FALSE),0))*N$2</f>
        <v>0</v>
      </c>
      <c r="O28" s="78">
        <f>(HLOOKUP(O$6,BECO_Datos!$D$3:$HN$85,BECO_Datos!$A27,FALSE)+IFERROR(HLOOKUP(O$6,BECO_Datos!$HP$3:$LT$85,BECO_Datos!$A27,FALSE),0))*O$2</f>
        <v>0</v>
      </c>
      <c r="P28" s="78">
        <f>(HLOOKUP(P$6,BECO_Datos!$D$3:$HN$85,BECO_Datos!$A27,FALSE)+IFERROR(HLOOKUP(P$6,BECO_Datos!$HP$3:$LT$85,BECO_Datos!$A27,FALSE),0))*P$2</f>
        <v>0</v>
      </c>
      <c r="Q28" s="78">
        <f>(HLOOKUP(Q$6,BECO_Datos!$D$3:$HN$85,BECO_Datos!$A27,FALSE)+IFERROR(HLOOKUP(Q$6,BECO_Datos!$HP$3:$LT$85,BECO_Datos!$A27,FALSE),0))*Q$2</f>
        <v>0</v>
      </c>
      <c r="R28" s="78">
        <f>(HLOOKUP(R$6,BECO_Datos!$D$3:$HN$85,BECO_Datos!$A27,FALSE)+IFERROR(HLOOKUP(R$6,BECO_Datos!$HP$3:$LT$85,BECO_Datos!$A27,FALSE),0))*R$2</f>
        <v>0</v>
      </c>
      <c r="S28" s="78">
        <f>(HLOOKUP(S$6,BECO_Datos!$D$3:$HN$85,BECO_Datos!$A27,FALSE)+IFERROR(HLOOKUP(S$6,BECO_Datos!$HP$3:$LT$85,BECO_Datos!$A27,FALSE),0))*S$2</f>
        <v>0</v>
      </c>
      <c r="U28" s="78" t="e">
        <f>(HLOOKUP(U$6,BECO_Datos!$D$3:$HN$85,BECO_Datos!$A27,FALSE)+IFERROR(HLOOKUP(U$6,BECO_Datos!$HP$3:$LT$85,BECO_Datos!$A27,FALSE),0))*U$2</f>
        <v>#N/A</v>
      </c>
      <c r="V28" s="78" t="e">
        <f>(HLOOKUP(V$6,BECO_Datos!$D$3:$HN$85,BECO_Datos!$A27,FALSE)+IFERROR(HLOOKUP(V$6,BECO_Datos!$HP$3:$LT$85,BECO_Datos!$A27,FALSE),0))*V$2</f>
        <v>#N/A</v>
      </c>
      <c r="W28" s="78" t="e">
        <f>(HLOOKUP(W$6,BECO_Datos!$D$3:$HN$85,BECO_Datos!$A27,FALSE)+IFERROR(HLOOKUP(W$6,BECO_Datos!$HP$3:$LT$85,BECO_Datos!$A27,FALSE),0))*W$2</f>
        <v>#N/A</v>
      </c>
      <c r="X28" s="78" t="e">
        <f>(HLOOKUP(X$6,BECO_Datos!$D$3:$HN$85,BECO_Datos!$A27,FALSE)+IFERROR(HLOOKUP(X$6,BECO_Datos!$HP$3:$LT$85,BECO_Datos!$A27,FALSE),0))*X$2</f>
        <v>#N/A</v>
      </c>
      <c r="Y28" s="78" t="e">
        <f>(HLOOKUP(Y$6,BECO_Datos!$D$3:$HN$85,BECO_Datos!$A27,FALSE)+IFERROR(HLOOKUP(Y$6,BECO_Datos!$HP$3:$LT$85,BECO_Datos!$A27,FALSE),0))*Y$2</f>
        <v>#N/A</v>
      </c>
      <c r="Z28" s="78" t="e">
        <f>(HLOOKUP(Z$6,BECO_Datos!$D$3:$HN$85,BECO_Datos!$A27,FALSE)+IFERROR(HLOOKUP(Z$6,BECO_Datos!$HP$3:$LT$85,BECO_Datos!$A27,FALSE),0))*Z$2</f>
        <v>#N/A</v>
      </c>
      <c r="AA28" s="78">
        <f>(HLOOKUP(AA$6,BECO_Datos!$D$3:$HN$85,BECO_Datos!$A27,FALSE)+IFERROR(HLOOKUP(AA$6,BECO_Datos!$HP$3:$LT$85,BECO_Datos!$A27,FALSE),0))*AA$2</f>
        <v>0</v>
      </c>
      <c r="AB28" s="78">
        <f>(HLOOKUP(AB$6,BECO_Datos!$D$3:$HN$85,BECO_Datos!$A27,FALSE)+IFERROR(HLOOKUP(AB$6,BECO_Datos!$HP$3:$LT$85,BECO_Datos!$A27,FALSE),0))*AB$2</f>
        <v>0</v>
      </c>
      <c r="AC28" s="78">
        <f>(HLOOKUP(AC$6,BECO_Datos!$D$3:$HN$85,BECO_Datos!$A27,FALSE)+IFERROR(HLOOKUP(AC$6,BECO_Datos!$HP$3:$LT$85,BECO_Datos!$A27,FALSE),0))*AC$2</f>
        <v>0</v>
      </c>
      <c r="AD28" s="78">
        <f>(HLOOKUP(AD$6,BECO_Datos!$D$3:$HN$85,BECO_Datos!$A27,FALSE)+IFERROR(HLOOKUP(AD$6,BECO_Datos!$HP$3:$LT$85,BECO_Datos!$A27,FALSE),0))*AD$2</f>
        <v>0</v>
      </c>
      <c r="AE28" s="78">
        <f>(HLOOKUP(AE$6,BECO_Datos!$D$3:$HN$85,BECO_Datos!$A27,FALSE)+IFERROR(HLOOKUP(AE$6,BECO_Datos!$HP$3:$LT$85,BECO_Datos!$A27,FALSE),0))*AE$2</f>
        <v>0</v>
      </c>
      <c r="AF28" s="78">
        <f>(HLOOKUP(AF$6,BECO_Datos!$D$3:$HN$85,BECO_Datos!$A27,FALSE)+IFERROR(HLOOKUP(AF$6,BECO_Datos!$HP$3:$LT$85,BECO_Datos!$A27,FALSE),0))*AF$2</f>
        <v>0</v>
      </c>
      <c r="AG28" s="78">
        <f>(HLOOKUP(AG$6,BECO_Datos!$D$3:$HN$85,BECO_Datos!$A27,FALSE)+IFERROR(HLOOKUP(AG$6,BECO_Datos!$HP$3:$LT$85,BECO_Datos!$A27,FALSE),0))*AG$2</f>
        <v>0</v>
      </c>
      <c r="AH28" s="78">
        <f>(HLOOKUP(AH$6,BECO_Datos!$D$3:$HN$85,BECO_Datos!$A27,FALSE)+IFERROR(HLOOKUP(AH$6,BECO_Datos!$HP$3:$LT$85,BECO_Datos!$A27,FALSE),0))*AH$2</f>
        <v>0</v>
      </c>
      <c r="AI28" s="78">
        <f>(HLOOKUP(AI$6,BECO_Datos!$D$3:$HN$85,BECO_Datos!$A27,FALSE)+IFERROR(HLOOKUP(AI$6,BECO_Datos!$HP$3:$LT$85,BECO_Datos!$A27,FALSE),0))*AI$2</f>
        <v>0</v>
      </c>
      <c r="AJ28" s="78">
        <f>(HLOOKUP(AJ$6,BECO_Datos!$D$3:$HN$85,BECO_Datos!$A27,FALSE)+IFERROR(HLOOKUP(AJ$6,BECO_Datos!$HP$3:$LT$85,BECO_Datos!$A27,FALSE),0))*AJ$2</f>
        <v>0</v>
      </c>
      <c r="AL28" s="78" t="e">
        <f>(HLOOKUP(AL$6,BECO_Datos!$D$3:$HN$85,BECO_Datos!$A27,FALSE)+IFERROR(HLOOKUP(AL$6,BECO_Datos!$HP$3:$LT$85,BECO_Datos!$A27,FALSE),0))*AL$2</f>
        <v>#N/A</v>
      </c>
      <c r="AM28" s="78" t="e">
        <f>(HLOOKUP(AM$6,BECO_Datos!$D$3:$HN$85,BECO_Datos!$A27,FALSE)+IFERROR(HLOOKUP(AM$6,BECO_Datos!$HP$3:$LT$85,BECO_Datos!$A27,FALSE),0))*AM$2</f>
        <v>#N/A</v>
      </c>
      <c r="AN28" s="78" t="e">
        <f>(HLOOKUP(AN$6,BECO_Datos!$D$3:$HN$85,BECO_Datos!$A27,FALSE)+IFERROR(HLOOKUP(AN$6,BECO_Datos!$HP$3:$LT$85,BECO_Datos!$A27,FALSE),0))*AN$2</f>
        <v>#N/A</v>
      </c>
      <c r="AO28" s="78" t="e">
        <f>(HLOOKUP(AO$6,BECO_Datos!$D$3:$HN$85,BECO_Datos!$A27,FALSE)+IFERROR(HLOOKUP(AO$6,BECO_Datos!$HP$3:$LT$85,BECO_Datos!$A27,FALSE),0))*AO$2</f>
        <v>#N/A</v>
      </c>
      <c r="AP28" s="78" t="e">
        <f>(HLOOKUP(AP$6,BECO_Datos!$D$3:$HN$85,BECO_Datos!$A27,FALSE)+IFERROR(HLOOKUP(AP$6,BECO_Datos!$HP$3:$LT$85,BECO_Datos!$A27,FALSE),0))*AP$2</f>
        <v>#N/A</v>
      </c>
      <c r="AQ28" s="78" t="e">
        <f>(HLOOKUP(AQ$6,BECO_Datos!$D$3:$HN$85,BECO_Datos!$A27,FALSE)+IFERROR(HLOOKUP(AQ$6,BECO_Datos!$HP$3:$LT$85,BECO_Datos!$A27,FALSE),0))*AQ$2</f>
        <v>#N/A</v>
      </c>
      <c r="AR28" s="78">
        <f>(HLOOKUP(AR$6,BECO_Datos!$D$3:$HN$85,BECO_Datos!$A27,FALSE)+IFERROR(HLOOKUP(AR$6,BECO_Datos!$HP$3:$LT$85,BECO_Datos!$A27,FALSE),0))*AR$2</f>
        <v>3021.1998180859641</v>
      </c>
      <c r="AS28" s="78">
        <f>(HLOOKUP(AS$6,BECO_Datos!$D$3:$HN$85,BECO_Datos!$A27,FALSE)+IFERROR(HLOOKUP(AS$6,BECO_Datos!$HP$3:$LT$85,BECO_Datos!$A27,FALSE),0))*AS$2</f>
        <v>715.37655867558885</v>
      </c>
      <c r="AT28" s="78">
        <f>(HLOOKUP(AT$6,BECO_Datos!$D$3:$HN$85,BECO_Datos!$A27,FALSE)+IFERROR(HLOOKUP(AT$6,BECO_Datos!$HP$3:$LT$85,BECO_Datos!$A27,FALSE),0))*AT$2</f>
        <v>1780.2016697406054</v>
      </c>
      <c r="AU28" s="78">
        <f>(HLOOKUP(AU$6,BECO_Datos!$D$3:$HN$85,BECO_Datos!$A27,FALSE)+IFERROR(HLOOKUP(AU$6,BECO_Datos!$HP$3:$LT$85,BECO_Datos!$A27,FALSE),0))*AU$2</f>
        <v>1427.8885092377909</v>
      </c>
      <c r="AV28" s="78">
        <f>(HLOOKUP(AV$6,BECO_Datos!$D$3:$HN$85,BECO_Datos!$A27,FALSE)+IFERROR(HLOOKUP(AV$6,BECO_Datos!$HP$3:$LT$85,BECO_Datos!$A27,FALSE),0))*AV$2</f>
        <v>539.23530214855919</v>
      </c>
      <c r="AW28" s="78">
        <f>(HLOOKUP(AW$6,BECO_Datos!$D$3:$HN$85,BECO_Datos!$A27,FALSE)+IFERROR(HLOOKUP(AW$6,BECO_Datos!$HP$3:$LT$85,BECO_Datos!$A27,FALSE),0))*AW$2</f>
        <v>668.69752833932273</v>
      </c>
      <c r="AX28" s="78">
        <f>(HLOOKUP(AX$6,BECO_Datos!$D$3:$HN$85,BECO_Datos!$A27,FALSE)+IFERROR(HLOOKUP(AX$6,BECO_Datos!$HP$3:$LT$85,BECO_Datos!$A27,FALSE),0))*AX$2</f>
        <v>660.82933238263172</v>
      </c>
      <c r="AY28" s="78">
        <f>(HLOOKUP(AY$6,BECO_Datos!$D$3:$HN$85,BECO_Datos!$A27,FALSE)+IFERROR(HLOOKUP(AY$6,BECO_Datos!$HP$3:$LT$85,BECO_Datos!$A27,FALSE),0))*AY$2</f>
        <v>478.01304031775879</v>
      </c>
      <c r="AZ28" s="78">
        <f>(HLOOKUP(AZ$6,BECO_Datos!$D$3:$HN$85,BECO_Datos!$A27,FALSE)+IFERROR(HLOOKUP(AZ$6,BECO_Datos!$HP$3:$LT$85,BECO_Datos!$A27,FALSE),0))*AZ$2</f>
        <v>386.19467414719725</v>
      </c>
      <c r="BA28" s="78">
        <f>(HLOOKUP(BA$6,BECO_Datos!$D$3:$HN$85,BECO_Datos!$A27,FALSE)+IFERROR(HLOOKUP(BA$6,BECO_Datos!$HP$3:$LT$85,BECO_Datos!$A27,FALSE),0))*BA$2</f>
        <v>330.63401901454858</v>
      </c>
      <c r="BC28" s="78" t="e">
        <f>(HLOOKUP(BC$6,BECO_Datos!$D$3:$HN$85,BECO_Datos!$A27,FALSE)+IFERROR(HLOOKUP(BC$6,BECO_Datos!$HP$3:$LT$85,BECO_Datos!$A27,FALSE),0))*BC$2</f>
        <v>#N/A</v>
      </c>
      <c r="BD28" s="78" t="e">
        <f>(HLOOKUP(BD$6,BECO_Datos!$D$3:$HN$85,BECO_Datos!$A27,FALSE)+IFERROR(HLOOKUP(BD$6,BECO_Datos!$HP$3:$LT$85,BECO_Datos!$A27,FALSE),0))*BD$2</f>
        <v>#N/A</v>
      </c>
      <c r="BE28" s="78" t="e">
        <f>(HLOOKUP(BE$6,BECO_Datos!$D$3:$HN$85,BECO_Datos!$A27,FALSE)+IFERROR(HLOOKUP(BE$6,BECO_Datos!$HP$3:$LT$85,BECO_Datos!$A27,FALSE),0))*BE$2</f>
        <v>#N/A</v>
      </c>
      <c r="BF28" s="78" t="e">
        <f>(HLOOKUP(BF$6,BECO_Datos!$D$3:$HN$85,BECO_Datos!$A27,FALSE)+IFERROR(HLOOKUP(BF$6,BECO_Datos!$HP$3:$LT$85,BECO_Datos!$A27,FALSE),0))*BF$2</f>
        <v>#N/A</v>
      </c>
      <c r="BG28" s="78" t="e">
        <f>(HLOOKUP(BG$6,BECO_Datos!$D$3:$HN$85,BECO_Datos!$A27,FALSE)+IFERROR(HLOOKUP(BG$6,BECO_Datos!$HP$3:$LT$85,BECO_Datos!$A27,FALSE),0))*BG$2</f>
        <v>#N/A</v>
      </c>
      <c r="BH28" s="78" t="e">
        <f>(HLOOKUP(BH$6,BECO_Datos!$D$3:$HN$85,BECO_Datos!$A27,FALSE)+IFERROR(HLOOKUP(BH$6,BECO_Datos!$HP$3:$LT$85,BECO_Datos!$A27,FALSE),0))*BH$2</f>
        <v>#N/A</v>
      </c>
      <c r="BI28" s="78">
        <f>(HLOOKUP(BI$6,BECO_Datos!$D$3:$HN$85,BECO_Datos!$A27,FALSE)+IFERROR(HLOOKUP(BI$6,BECO_Datos!$HP$3:$LT$85,BECO_Datos!$A27,FALSE),0))*BI$2</f>
        <v>0</v>
      </c>
      <c r="BJ28" s="78">
        <f>(HLOOKUP(BJ$6,BECO_Datos!$D$3:$HN$85,BECO_Datos!$A27,FALSE)+IFERROR(HLOOKUP(BJ$6,BECO_Datos!$HP$3:$LT$85,BECO_Datos!$A27,FALSE),0))*BJ$2</f>
        <v>0</v>
      </c>
      <c r="BK28" s="78">
        <f>(HLOOKUP(BK$6,BECO_Datos!$D$3:$HN$85,BECO_Datos!$A27,FALSE)+IFERROR(HLOOKUP(BK$6,BECO_Datos!$HP$3:$LT$85,BECO_Datos!$A27,FALSE),0))*BK$2</f>
        <v>0</v>
      </c>
      <c r="BL28" s="78">
        <f>(HLOOKUP(BL$6,BECO_Datos!$D$3:$HN$85,BECO_Datos!$A27,FALSE)+IFERROR(HLOOKUP(BL$6,BECO_Datos!$HP$3:$LT$85,BECO_Datos!$A27,FALSE),0))*BL$2</f>
        <v>0</v>
      </c>
      <c r="BM28" s="78">
        <f>(HLOOKUP(BM$6,BECO_Datos!$D$3:$HN$85,BECO_Datos!$A27,FALSE)+IFERROR(HLOOKUP(BM$6,BECO_Datos!$HP$3:$LT$85,BECO_Datos!$A27,FALSE),0))*BM$2</f>
        <v>0</v>
      </c>
      <c r="BN28" s="78">
        <f>(HLOOKUP(BN$6,BECO_Datos!$D$3:$HN$85,BECO_Datos!$A27,FALSE)+IFERROR(HLOOKUP(BN$6,BECO_Datos!$HP$3:$LT$85,BECO_Datos!$A27,FALSE),0))*BN$2</f>
        <v>0</v>
      </c>
      <c r="BO28" s="78">
        <f>(HLOOKUP(BO$6,BECO_Datos!$D$3:$HN$85,BECO_Datos!$A27,FALSE)+IFERROR(HLOOKUP(BO$6,BECO_Datos!$HP$3:$LT$85,BECO_Datos!$A27,FALSE),0))*BO$2</f>
        <v>0</v>
      </c>
      <c r="BP28" s="78">
        <f>(HLOOKUP(BP$6,BECO_Datos!$D$3:$HN$85,BECO_Datos!$A27,FALSE)+IFERROR(HLOOKUP(BP$6,BECO_Datos!$HP$3:$LT$85,BECO_Datos!$A27,FALSE),0))*BP$2</f>
        <v>0</v>
      </c>
      <c r="BQ28" s="78">
        <f>(HLOOKUP(BQ$6,BECO_Datos!$D$3:$HN$85,BECO_Datos!$A27,FALSE)+IFERROR(HLOOKUP(BQ$6,BECO_Datos!$HP$3:$LT$85,BECO_Datos!$A27,FALSE),0))*BQ$2</f>
        <v>0</v>
      </c>
      <c r="BR28" s="78">
        <f>(HLOOKUP(BR$6,BECO_Datos!$D$3:$HN$85,BECO_Datos!$A27,FALSE)+IFERROR(HLOOKUP(BR$6,BECO_Datos!$HP$3:$LT$85,BECO_Datos!$A27,FALSE),0))*BR$2</f>
        <v>0</v>
      </c>
      <c r="BT28" s="78" t="e">
        <f>(HLOOKUP(BT$6,BECO_Datos!$D$3:$HN$85,BECO_Datos!$A27,FALSE)+IFERROR(HLOOKUP(BT$6,BECO_Datos!$HP$3:$LT$85,BECO_Datos!$A27,FALSE),0))*BT$2</f>
        <v>#N/A</v>
      </c>
      <c r="BU28" s="78" t="e">
        <f>(HLOOKUP(BU$6,BECO_Datos!$D$3:$HN$85,BECO_Datos!$A27,FALSE)+IFERROR(HLOOKUP(BU$6,BECO_Datos!$HP$3:$LT$85,BECO_Datos!$A27,FALSE),0))*BU$2</f>
        <v>#N/A</v>
      </c>
      <c r="BV28" s="78" t="e">
        <f>(HLOOKUP(BV$6,BECO_Datos!$D$3:$HN$85,BECO_Datos!$A27,FALSE)+IFERROR(HLOOKUP(BV$6,BECO_Datos!$HP$3:$LT$85,BECO_Datos!$A27,FALSE),0))*BV$2</f>
        <v>#N/A</v>
      </c>
      <c r="BW28" s="78" t="e">
        <f>(HLOOKUP(BW$6,BECO_Datos!$D$3:$HN$85,BECO_Datos!$A27,FALSE)+IFERROR(HLOOKUP(BW$6,BECO_Datos!$HP$3:$LT$85,BECO_Datos!$A27,FALSE),0))*BW$2</f>
        <v>#N/A</v>
      </c>
      <c r="BX28" s="78" t="e">
        <f>(HLOOKUP(BX$6,BECO_Datos!$D$3:$HN$85,BECO_Datos!$A27,FALSE)+IFERROR(HLOOKUP(BX$6,BECO_Datos!$HP$3:$LT$85,BECO_Datos!$A27,FALSE),0))*BX$2</f>
        <v>#N/A</v>
      </c>
      <c r="BY28" s="78" t="e">
        <f>(HLOOKUP(BY$6,BECO_Datos!$D$3:$HN$85,BECO_Datos!$A27,FALSE)+IFERROR(HLOOKUP(BY$6,BECO_Datos!$HP$3:$LT$85,BECO_Datos!$A27,FALSE),0))*BY$2</f>
        <v>#N/A</v>
      </c>
      <c r="BZ28" s="78">
        <f>(HLOOKUP(BZ$6,BECO_Datos!$D$3:$HN$85,BECO_Datos!$A27,FALSE)+IFERROR(HLOOKUP(BZ$6,BECO_Datos!$HP$3:$LT$85,BECO_Datos!$A27,FALSE),0))*BZ$2</f>
        <v>0</v>
      </c>
      <c r="CA28" s="78">
        <f>(HLOOKUP(CA$6,BECO_Datos!$D$3:$HN$85,BECO_Datos!$A27,FALSE)+IFERROR(HLOOKUP(CA$6,BECO_Datos!$HP$3:$LT$85,BECO_Datos!$A27,FALSE),0))*CA$2</f>
        <v>0</v>
      </c>
      <c r="CB28" s="78">
        <f>(HLOOKUP(CB$6,BECO_Datos!$D$3:$HN$85,BECO_Datos!$A27,FALSE)+IFERROR(HLOOKUP(CB$6,BECO_Datos!$HP$3:$LT$85,BECO_Datos!$A27,FALSE),0))*CB$2</f>
        <v>0</v>
      </c>
      <c r="CC28" s="78">
        <f>(HLOOKUP(CC$6,BECO_Datos!$D$3:$HN$85,BECO_Datos!$A27,FALSE)+IFERROR(HLOOKUP(CC$6,BECO_Datos!$HP$3:$LT$85,BECO_Datos!$A27,FALSE),0))*CC$2</f>
        <v>0</v>
      </c>
      <c r="CD28" s="78">
        <f>(HLOOKUP(CD$6,BECO_Datos!$D$3:$HN$85,BECO_Datos!$A27,FALSE)+IFERROR(HLOOKUP(CD$6,BECO_Datos!$HP$3:$LT$85,BECO_Datos!$A27,FALSE),0))*CD$2</f>
        <v>0</v>
      </c>
      <c r="CE28" s="78">
        <f>(HLOOKUP(CE$6,BECO_Datos!$D$3:$HN$85,BECO_Datos!$A27,FALSE)+IFERROR(HLOOKUP(CE$6,BECO_Datos!$HP$3:$LT$85,BECO_Datos!$A27,FALSE),0))*CE$2</f>
        <v>0</v>
      </c>
      <c r="CF28" s="78">
        <f>(HLOOKUP(CF$6,BECO_Datos!$D$3:$HN$85,BECO_Datos!$A27,FALSE)+IFERROR(HLOOKUP(CF$6,BECO_Datos!$HP$3:$LT$85,BECO_Datos!$A27,FALSE),0))*CF$2</f>
        <v>0</v>
      </c>
      <c r="CG28" s="78">
        <f>(HLOOKUP(CG$6,BECO_Datos!$D$3:$HN$85,BECO_Datos!$A27,FALSE)+IFERROR(HLOOKUP(CG$6,BECO_Datos!$HP$3:$LT$85,BECO_Datos!$A27,FALSE),0))*CG$2</f>
        <v>0</v>
      </c>
      <c r="CH28" s="78">
        <f>(HLOOKUP(CH$6,BECO_Datos!$D$3:$HN$85,BECO_Datos!$A27,FALSE)+IFERROR(HLOOKUP(CH$6,BECO_Datos!$HP$3:$LT$85,BECO_Datos!$A27,FALSE),0))*CH$2</f>
        <v>0</v>
      </c>
      <c r="CI28" s="78">
        <f>(HLOOKUP(CI$6,BECO_Datos!$D$3:$HN$85,BECO_Datos!$A27,FALSE)+IFERROR(HLOOKUP(CI$6,BECO_Datos!$HP$3:$LT$85,BECO_Datos!$A27,FALSE),0))*CI$2</f>
        <v>0</v>
      </c>
      <c r="CK28" s="78" t="e">
        <f>(HLOOKUP(CK$6,BECO_Datos!$D$3:$HN$85,BECO_Datos!$A27,FALSE)+IFERROR(HLOOKUP(CK$6,BECO_Datos!$HP$3:$LT$85,BECO_Datos!$A27,FALSE),0))*CK$2</f>
        <v>#N/A</v>
      </c>
      <c r="CL28" s="78" t="e">
        <f>(HLOOKUP(CL$6,BECO_Datos!$D$3:$HN$85,BECO_Datos!$A27,FALSE)+IFERROR(HLOOKUP(CL$6,BECO_Datos!$HP$3:$LT$85,BECO_Datos!$A27,FALSE),0))*CL$2</f>
        <v>#N/A</v>
      </c>
      <c r="CM28" s="78" t="e">
        <f>(HLOOKUP(CM$6,BECO_Datos!$D$3:$HN$85,BECO_Datos!$A27,FALSE)+IFERROR(HLOOKUP(CM$6,BECO_Datos!$HP$3:$LT$85,BECO_Datos!$A27,FALSE),0))*CM$2</f>
        <v>#N/A</v>
      </c>
      <c r="CN28" s="78" t="e">
        <f>(HLOOKUP(CN$6,BECO_Datos!$D$3:$HN$85,BECO_Datos!$A27,FALSE)+IFERROR(HLOOKUP(CN$6,BECO_Datos!$HP$3:$LT$85,BECO_Datos!$A27,FALSE),0))*CN$2</f>
        <v>#N/A</v>
      </c>
      <c r="CO28" s="78" t="e">
        <f>(HLOOKUP(CO$6,BECO_Datos!$D$3:$HN$85,BECO_Datos!$A27,FALSE)+IFERROR(HLOOKUP(CO$6,BECO_Datos!$HP$3:$LT$85,BECO_Datos!$A27,FALSE),0))*CO$2</f>
        <v>#N/A</v>
      </c>
      <c r="CP28" s="78" t="e">
        <f>(HLOOKUP(CP$6,BECO_Datos!$D$3:$HN$85,BECO_Datos!$A27,FALSE)+IFERROR(HLOOKUP(CP$6,BECO_Datos!$HP$3:$LT$85,BECO_Datos!$A27,FALSE),0))*CP$2</f>
        <v>#N/A</v>
      </c>
      <c r="CQ28" s="78">
        <f>(HLOOKUP(CQ$6,BECO_Datos!$D$3:$HN$85,BECO_Datos!$A27,FALSE)+IFERROR(HLOOKUP(CQ$6,BECO_Datos!$HP$3:$LT$85,BECO_Datos!$A27,FALSE),0))*CQ$2</f>
        <v>0</v>
      </c>
      <c r="CR28" s="78">
        <f>(HLOOKUP(CR$6,BECO_Datos!$D$3:$HN$85,BECO_Datos!$A27,FALSE)+IFERROR(HLOOKUP(CR$6,BECO_Datos!$HP$3:$LT$85,BECO_Datos!$A27,FALSE),0))*CR$2</f>
        <v>0</v>
      </c>
      <c r="CS28" s="78">
        <f>(HLOOKUP(CS$6,BECO_Datos!$D$3:$HN$85,BECO_Datos!$A27,FALSE)+IFERROR(HLOOKUP(CS$6,BECO_Datos!$HP$3:$LT$85,BECO_Datos!$A27,FALSE),0))*CS$2</f>
        <v>0</v>
      </c>
      <c r="CT28" s="78">
        <f>(HLOOKUP(CT$6,BECO_Datos!$D$3:$HN$85,BECO_Datos!$A27,FALSE)+IFERROR(HLOOKUP(CT$6,BECO_Datos!$HP$3:$LT$85,BECO_Datos!$A27,FALSE),0))*CT$2</f>
        <v>0</v>
      </c>
      <c r="CU28" s="78">
        <f>(HLOOKUP(CU$6,BECO_Datos!$D$3:$HN$85,BECO_Datos!$A27,FALSE)+IFERROR(HLOOKUP(CU$6,BECO_Datos!$HP$3:$LT$85,BECO_Datos!$A27,FALSE),0))*CU$2</f>
        <v>0</v>
      </c>
      <c r="CV28" s="78">
        <f>(HLOOKUP(CV$6,BECO_Datos!$D$3:$HN$85,BECO_Datos!$A27,FALSE)+IFERROR(HLOOKUP(CV$6,BECO_Datos!$HP$3:$LT$85,BECO_Datos!$A27,FALSE),0))*CV$2</f>
        <v>0</v>
      </c>
      <c r="CW28" s="78">
        <f>(HLOOKUP(CW$6,BECO_Datos!$D$3:$HN$85,BECO_Datos!$A27,FALSE)+IFERROR(HLOOKUP(CW$6,BECO_Datos!$HP$3:$LT$85,BECO_Datos!$A27,FALSE),0))*CW$2</f>
        <v>0</v>
      </c>
      <c r="CX28" s="78">
        <f>(HLOOKUP(CX$6,BECO_Datos!$D$3:$HN$85,BECO_Datos!$A27,FALSE)+IFERROR(HLOOKUP(CX$6,BECO_Datos!$HP$3:$LT$85,BECO_Datos!$A27,FALSE),0))*CX$2</f>
        <v>0</v>
      </c>
      <c r="CY28" s="78">
        <f>(HLOOKUP(CY$6,BECO_Datos!$D$3:$HN$85,BECO_Datos!$A27,FALSE)+IFERROR(HLOOKUP(CY$6,BECO_Datos!$HP$3:$LT$85,BECO_Datos!$A27,FALSE),0))*CY$2</f>
        <v>0</v>
      </c>
      <c r="CZ28" s="78">
        <f>(HLOOKUP(CZ$6,BECO_Datos!$D$3:$HN$85,BECO_Datos!$A27,FALSE)+IFERROR(HLOOKUP(CZ$6,BECO_Datos!$HP$3:$LT$85,BECO_Datos!$A27,FALSE),0))*CZ$2</f>
        <v>0</v>
      </c>
      <c r="DB28" s="78" t="e">
        <f>(HLOOKUP(DB$6,BECO_Datos!$D$3:$HN$85,BECO_Datos!$A27,FALSE)+IFERROR(HLOOKUP(DB$6,BECO_Datos!$HP$3:$LT$85,BECO_Datos!$A27,FALSE),0))*DB$2</f>
        <v>#N/A</v>
      </c>
      <c r="DC28" s="78" t="e">
        <f>(HLOOKUP(DC$6,BECO_Datos!$D$3:$HN$85,BECO_Datos!$A27,FALSE)+IFERROR(HLOOKUP(DC$6,BECO_Datos!$HP$3:$LT$85,BECO_Datos!$A27,FALSE),0))*DC$2</f>
        <v>#N/A</v>
      </c>
      <c r="DD28" s="78" t="e">
        <f>(HLOOKUP(DD$6,BECO_Datos!$D$3:$HN$85,BECO_Datos!$A27,FALSE)+IFERROR(HLOOKUP(DD$6,BECO_Datos!$HP$3:$LT$85,BECO_Datos!$A27,FALSE),0))*DD$2</f>
        <v>#N/A</v>
      </c>
      <c r="DE28" s="78" t="e">
        <f>(HLOOKUP(DE$6,BECO_Datos!$D$3:$HN$85,BECO_Datos!$A27,FALSE)+IFERROR(HLOOKUP(DE$6,BECO_Datos!$HP$3:$LT$85,BECO_Datos!$A27,FALSE),0))*DE$2</f>
        <v>#N/A</v>
      </c>
      <c r="DF28" s="78" t="e">
        <f>(HLOOKUP(DF$6,BECO_Datos!$D$3:$HN$85,BECO_Datos!$A27,FALSE)+IFERROR(HLOOKUP(DF$6,BECO_Datos!$HP$3:$LT$85,BECO_Datos!$A27,FALSE),0))*DF$2</f>
        <v>#N/A</v>
      </c>
      <c r="DG28" s="78" t="e">
        <f>(HLOOKUP(DG$6,BECO_Datos!$D$3:$HN$85,BECO_Datos!$A27,FALSE)+IFERROR(HLOOKUP(DG$6,BECO_Datos!$HP$3:$LT$85,BECO_Datos!$A27,FALSE),0))*DG$2</f>
        <v>#N/A</v>
      </c>
      <c r="DH28" s="78">
        <f>(HLOOKUP(DH$6,BECO_Datos!$D$3:$HN$85,BECO_Datos!$A27,FALSE)+IFERROR(HLOOKUP(DH$6,BECO_Datos!$HP$3:$LT$85,BECO_Datos!$A27,FALSE),0))*DH$2</f>
        <v>0</v>
      </c>
      <c r="DI28" s="78">
        <f>(HLOOKUP(DI$6,BECO_Datos!$D$3:$HN$85,BECO_Datos!$A27,FALSE)+IFERROR(HLOOKUP(DI$6,BECO_Datos!$HP$3:$LT$85,BECO_Datos!$A27,FALSE),0))*DI$2</f>
        <v>0</v>
      </c>
      <c r="DJ28" s="78">
        <f>(HLOOKUP(DJ$6,BECO_Datos!$D$3:$HN$85,BECO_Datos!$A27,FALSE)+IFERROR(HLOOKUP(DJ$6,BECO_Datos!$HP$3:$LT$85,BECO_Datos!$A27,FALSE),0))*DJ$2</f>
        <v>0</v>
      </c>
      <c r="DK28" s="78">
        <f>(HLOOKUP(DK$6,BECO_Datos!$D$3:$HN$85,BECO_Datos!$A27,FALSE)+IFERROR(HLOOKUP(DK$6,BECO_Datos!$HP$3:$LT$85,BECO_Datos!$A27,FALSE),0))*DK$2</f>
        <v>0</v>
      </c>
      <c r="DL28" s="78">
        <f>(HLOOKUP(DL$6,BECO_Datos!$D$3:$HN$85,BECO_Datos!$A27,FALSE)+IFERROR(HLOOKUP(DL$6,BECO_Datos!$HP$3:$LT$85,BECO_Datos!$A27,FALSE),0))*DL$2</f>
        <v>0</v>
      </c>
      <c r="DM28" s="78">
        <f>(HLOOKUP(DM$6,BECO_Datos!$D$3:$HN$85,BECO_Datos!$A27,FALSE)+IFERROR(HLOOKUP(DM$6,BECO_Datos!$HP$3:$LT$85,BECO_Datos!$A27,FALSE),0))*DM$2</f>
        <v>0</v>
      </c>
      <c r="DN28" s="78">
        <f>(HLOOKUP(DN$6,BECO_Datos!$D$3:$HN$85,BECO_Datos!$A27,FALSE)+IFERROR(HLOOKUP(DN$6,BECO_Datos!$HP$3:$LT$85,BECO_Datos!$A27,FALSE),0))*DN$2</f>
        <v>0</v>
      </c>
      <c r="DO28" s="78">
        <f>(HLOOKUP(DO$6,BECO_Datos!$D$3:$HN$85,BECO_Datos!$A27,FALSE)+IFERROR(HLOOKUP(DO$6,BECO_Datos!$HP$3:$LT$85,BECO_Datos!$A27,FALSE),0))*DO$2</f>
        <v>0</v>
      </c>
      <c r="DP28" s="78">
        <f>(HLOOKUP(DP$6,BECO_Datos!$D$3:$HN$85,BECO_Datos!$A27,FALSE)+IFERROR(HLOOKUP(DP$6,BECO_Datos!$HP$3:$LT$85,BECO_Datos!$A27,FALSE),0))*DP$2</f>
        <v>0</v>
      </c>
      <c r="DQ28" s="78">
        <f>(HLOOKUP(DQ$6,BECO_Datos!$D$3:$HN$85,BECO_Datos!$A27,FALSE)+IFERROR(HLOOKUP(DQ$6,BECO_Datos!$HP$3:$LT$85,BECO_Datos!$A27,FALSE),0))*DQ$2</f>
        <v>0</v>
      </c>
      <c r="DS28" s="78" t="e">
        <f>(HLOOKUP(DS$6,BECO_Datos!$D$3:$HN$85,BECO_Datos!$A27,FALSE)+IFERROR(HLOOKUP(DS$6,BECO_Datos!$HP$3:$LT$85,BECO_Datos!$A27,FALSE),0))*DS$2</f>
        <v>#N/A</v>
      </c>
      <c r="DT28" s="78" t="e">
        <f>(HLOOKUP(DT$6,BECO_Datos!$D$3:$HN$85,BECO_Datos!$A27,FALSE)+IFERROR(HLOOKUP(DT$6,BECO_Datos!$HP$3:$LT$85,BECO_Datos!$A27,FALSE),0))*DT$2</f>
        <v>#N/A</v>
      </c>
      <c r="DU28" s="78" t="e">
        <f>(HLOOKUP(DU$6,BECO_Datos!$D$3:$HN$85,BECO_Datos!$A27,FALSE)+IFERROR(HLOOKUP(DU$6,BECO_Datos!$HP$3:$LT$85,BECO_Datos!$A27,FALSE),0))*DU$2</f>
        <v>#N/A</v>
      </c>
      <c r="DV28" s="78" t="e">
        <f>(HLOOKUP(DV$6,BECO_Datos!$D$3:$HN$85,BECO_Datos!$A27,FALSE)+IFERROR(HLOOKUP(DV$6,BECO_Datos!$HP$3:$LT$85,BECO_Datos!$A27,FALSE),0))*DV$2</f>
        <v>#N/A</v>
      </c>
      <c r="DW28" s="78" t="e">
        <f>(HLOOKUP(DW$6,BECO_Datos!$D$3:$HN$85,BECO_Datos!$A27,FALSE)+IFERROR(HLOOKUP(DW$6,BECO_Datos!$HP$3:$LT$85,BECO_Datos!$A27,FALSE),0))*DW$2</f>
        <v>#N/A</v>
      </c>
      <c r="DX28" s="78" t="e">
        <f>(HLOOKUP(DX$6,BECO_Datos!$D$3:$HN$85,BECO_Datos!$A27,FALSE)+IFERROR(HLOOKUP(DX$6,BECO_Datos!$HP$3:$LT$85,BECO_Datos!$A27,FALSE),0))*DX$2</f>
        <v>#N/A</v>
      </c>
      <c r="DY28" s="78">
        <f>(HLOOKUP(DY$6,BECO_Datos!$D$3:$HN$85,BECO_Datos!$A27,FALSE)+IFERROR(HLOOKUP(DY$6,BECO_Datos!$HP$3:$LT$85,BECO_Datos!$A27,FALSE),0))*DY$2</f>
        <v>0</v>
      </c>
      <c r="DZ28" s="78">
        <f>(HLOOKUP(DZ$6,BECO_Datos!$D$3:$HN$85,BECO_Datos!$A27,FALSE)+IFERROR(HLOOKUP(DZ$6,BECO_Datos!$HP$3:$LT$85,BECO_Datos!$A27,FALSE),0))*DZ$2</f>
        <v>0</v>
      </c>
      <c r="EA28" s="78">
        <f>(HLOOKUP(EA$6,BECO_Datos!$D$3:$HN$85,BECO_Datos!$A27,FALSE)+IFERROR(HLOOKUP(EA$6,BECO_Datos!$HP$3:$LT$85,BECO_Datos!$A27,FALSE),0))*EA$2</f>
        <v>0</v>
      </c>
      <c r="EB28" s="78">
        <f>(HLOOKUP(EB$6,BECO_Datos!$D$3:$HN$85,BECO_Datos!$A27,FALSE)+IFERROR(HLOOKUP(EB$6,BECO_Datos!$HP$3:$LT$85,BECO_Datos!$A27,FALSE),0))*EB$2</f>
        <v>0</v>
      </c>
      <c r="EC28" s="78">
        <f>(HLOOKUP(EC$6,BECO_Datos!$D$3:$HN$85,BECO_Datos!$A27,FALSE)+IFERROR(HLOOKUP(EC$6,BECO_Datos!$HP$3:$LT$85,BECO_Datos!$A27,FALSE),0))*EC$2</f>
        <v>0</v>
      </c>
      <c r="ED28" s="78">
        <f>(HLOOKUP(ED$6,BECO_Datos!$D$3:$HN$85,BECO_Datos!$A27,FALSE)+IFERROR(HLOOKUP(ED$6,BECO_Datos!$HP$3:$LT$85,BECO_Datos!$A27,FALSE),0))*ED$2</f>
        <v>0</v>
      </c>
      <c r="EE28" s="78">
        <f>(HLOOKUP(EE$6,BECO_Datos!$D$3:$HN$85,BECO_Datos!$A27,FALSE)+IFERROR(HLOOKUP(EE$6,BECO_Datos!$HP$3:$LT$85,BECO_Datos!$A27,FALSE),0))*EE$2</f>
        <v>0</v>
      </c>
      <c r="EF28" s="78">
        <f>(HLOOKUP(EF$6,BECO_Datos!$D$3:$HN$85,BECO_Datos!$A27,FALSE)+IFERROR(HLOOKUP(EF$6,BECO_Datos!$HP$3:$LT$85,BECO_Datos!$A27,FALSE),0))*EF$2</f>
        <v>0</v>
      </c>
      <c r="EG28" s="78">
        <f>(HLOOKUP(EG$6,BECO_Datos!$D$3:$HN$85,BECO_Datos!$A27,FALSE)+IFERROR(HLOOKUP(EG$6,BECO_Datos!$HP$3:$LT$85,BECO_Datos!$A27,FALSE),0))*EG$2</f>
        <v>0</v>
      </c>
      <c r="EH28" s="78">
        <f>(HLOOKUP(EH$6,BECO_Datos!$D$3:$HN$85,BECO_Datos!$A27,FALSE)+IFERROR(HLOOKUP(EH$6,BECO_Datos!$HP$3:$LT$85,BECO_Datos!$A27,FALSE),0))*EH$2</f>
        <v>0</v>
      </c>
      <c r="EJ28" s="78" t="e">
        <f>(HLOOKUP(EJ$6,BECO_Datos!$D$3:$HN$85,BECO_Datos!$A27,FALSE)+IFERROR(HLOOKUP(EJ$6,BECO_Datos!$HP$3:$LT$85,BECO_Datos!$A27,FALSE),0))*EJ$2</f>
        <v>#N/A</v>
      </c>
      <c r="EK28" s="78" t="e">
        <f>(HLOOKUP(EK$6,BECO_Datos!$D$3:$HN$85,BECO_Datos!$A27,FALSE)+IFERROR(HLOOKUP(EK$6,BECO_Datos!$HP$3:$LT$85,BECO_Datos!$A27,FALSE),0))*EK$2</f>
        <v>#N/A</v>
      </c>
      <c r="EL28" s="78" t="e">
        <f>(HLOOKUP(EL$6,BECO_Datos!$D$3:$HN$85,BECO_Datos!$A27,FALSE)+IFERROR(HLOOKUP(EL$6,BECO_Datos!$HP$3:$LT$85,BECO_Datos!$A27,FALSE),0))*EL$2</f>
        <v>#N/A</v>
      </c>
      <c r="EM28" s="78" t="e">
        <f>(HLOOKUP(EM$6,BECO_Datos!$D$3:$HN$85,BECO_Datos!$A27,FALSE)+IFERROR(HLOOKUP(EM$6,BECO_Datos!$HP$3:$LT$85,BECO_Datos!$A27,FALSE),0))*EM$2</f>
        <v>#N/A</v>
      </c>
      <c r="EN28" s="78" t="e">
        <f>(HLOOKUP(EN$6,BECO_Datos!$D$3:$HN$85,BECO_Datos!$A27,FALSE)+IFERROR(HLOOKUP(EN$6,BECO_Datos!$HP$3:$LT$85,BECO_Datos!$A27,FALSE),0))*EN$2</f>
        <v>#N/A</v>
      </c>
      <c r="EO28" s="78" t="e">
        <f>(HLOOKUP(EO$6,BECO_Datos!$D$3:$HN$85,BECO_Datos!$A27,FALSE)+IFERROR(HLOOKUP(EO$6,BECO_Datos!$HP$3:$LT$85,BECO_Datos!$A27,FALSE),0))*EO$2</f>
        <v>#N/A</v>
      </c>
      <c r="EP28" s="78">
        <f>(HLOOKUP(EP$6,BECO_Datos!$D$3:$HN$85,BECO_Datos!$A27,FALSE)+IFERROR(HLOOKUP(EP$6,BECO_Datos!$HP$3:$LT$85,BECO_Datos!$A27,FALSE),0))*EP$2</f>
        <v>0</v>
      </c>
      <c r="EQ28" s="78">
        <f>(HLOOKUP(EQ$6,BECO_Datos!$D$3:$HN$85,BECO_Datos!$A27,FALSE)+IFERROR(HLOOKUP(EQ$6,BECO_Datos!$HP$3:$LT$85,BECO_Datos!$A27,FALSE),0))*EQ$2</f>
        <v>0</v>
      </c>
      <c r="ER28" s="78">
        <f>(HLOOKUP(ER$6,BECO_Datos!$D$3:$HN$85,BECO_Datos!$A27,FALSE)+IFERROR(HLOOKUP(ER$6,BECO_Datos!$HP$3:$LT$85,BECO_Datos!$A27,FALSE),0))*ER$2</f>
        <v>0</v>
      </c>
      <c r="ES28" s="78">
        <f>(HLOOKUP(ES$6,BECO_Datos!$D$3:$HN$85,BECO_Datos!$A27,FALSE)+IFERROR(HLOOKUP(ES$6,BECO_Datos!$HP$3:$LT$85,BECO_Datos!$A27,FALSE),0))*ES$2</f>
        <v>0</v>
      </c>
      <c r="ET28" s="78">
        <f>(HLOOKUP(ET$6,BECO_Datos!$D$3:$HN$85,BECO_Datos!$A27,FALSE)+IFERROR(HLOOKUP(ET$6,BECO_Datos!$HP$3:$LT$85,BECO_Datos!$A27,FALSE),0))*ET$2</f>
        <v>0</v>
      </c>
      <c r="EU28" s="78">
        <f>(HLOOKUP(EU$6,BECO_Datos!$D$3:$HN$85,BECO_Datos!$A27,FALSE)+IFERROR(HLOOKUP(EU$6,BECO_Datos!$HP$3:$LT$85,BECO_Datos!$A27,FALSE),0))*EU$2</f>
        <v>0</v>
      </c>
      <c r="EV28" s="78">
        <f>(HLOOKUP(EV$6,BECO_Datos!$D$3:$HN$85,BECO_Datos!$A27,FALSE)+IFERROR(HLOOKUP(EV$6,BECO_Datos!$HP$3:$LT$85,BECO_Datos!$A27,FALSE),0))*EV$2</f>
        <v>0</v>
      </c>
      <c r="EW28" s="78">
        <f>(HLOOKUP(EW$6,BECO_Datos!$D$3:$HN$85,BECO_Datos!$A27,FALSE)+IFERROR(HLOOKUP(EW$6,BECO_Datos!$HP$3:$LT$85,BECO_Datos!$A27,FALSE),0))*EW$2</f>
        <v>0</v>
      </c>
      <c r="EX28" s="78">
        <f>(HLOOKUP(EX$6,BECO_Datos!$D$3:$HN$85,BECO_Datos!$A27,FALSE)+IFERROR(HLOOKUP(EX$6,BECO_Datos!$HP$3:$LT$85,BECO_Datos!$A27,FALSE),0))*EX$2</f>
        <v>0</v>
      </c>
      <c r="EY28" s="78">
        <f>(HLOOKUP(EY$6,BECO_Datos!$D$3:$HN$85,BECO_Datos!$A27,FALSE)+IFERROR(HLOOKUP(EY$6,BECO_Datos!$HP$3:$LT$85,BECO_Datos!$A27,FALSE),0))*EY$2</f>
        <v>0</v>
      </c>
      <c r="FA28" s="78" t="e">
        <f>(HLOOKUP(FA$6,BECO_Datos!$D$3:$HN$85,BECO_Datos!$A27,FALSE)+IFERROR(HLOOKUP(FA$6,BECO_Datos!$HP$3:$LT$85,BECO_Datos!$A27,FALSE),0))*FA$2</f>
        <v>#N/A</v>
      </c>
      <c r="FB28" s="78" t="e">
        <f>(HLOOKUP(FB$6,BECO_Datos!$D$3:$HN$85,BECO_Datos!$A27,FALSE)+IFERROR(HLOOKUP(FB$6,BECO_Datos!$HP$3:$LT$85,BECO_Datos!$A27,FALSE),0))*FB$2</f>
        <v>#N/A</v>
      </c>
      <c r="FC28" s="78" t="e">
        <f>(HLOOKUP(FC$6,BECO_Datos!$D$3:$HN$85,BECO_Datos!$A27,FALSE)+IFERROR(HLOOKUP(FC$6,BECO_Datos!$HP$3:$LT$85,BECO_Datos!$A27,FALSE),0))*FC$2</f>
        <v>#N/A</v>
      </c>
      <c r="FD28" s="78" t="e">
        <f>(HLOOKUP(FD$6,BECO_Datos!$D$3:$HN$85,BECO_Datos!$A27,FALSE)+IFERROR(HLOOKUP(FD$6,BECO_Datos!$HP$3:$LT$85,BECO_Datos!$A27,FALSE),0))*FD$2</f>
        <v>#N/A</v>
      </c>
      <c r="FE28" s="78" t="e">
        <f>(HLOOKUP(FE$6,BECO_Datos!$D$3:$HN$85,BECO_Datos!$A27,FALSE)+IFERROR(HLOOKUP(FE$6,BECO_Datos!$HP$3:$LT$85,BECO_Datos!$A27,FALSE),0))*FE$2</f>
        <v>#N/A</v>
      </c>
      <c r="FF28" s="78" t="e">
        <f>(HLOOKUP(FF$6,BECO_Datos!$D$3:$HN$85,BECO_Datos!$A27,FALSE)+IFERROR(HLOOKUP(FF$6,BECO_Datos!$HP$3:$LT$85,BECO_Datos!$A27,FALSE),0))*FF$2</f>
        <v>#N/A</v>
      </c>
      <c r="FG28" s="78">
        <f>(HLOOKUP(FG$6,BECO_Datos!$D$3:$HN$85,BECO_Datos!$A27,FALSE)+IFERROR(HLOOKUP(FG$6,BECO_Datos!$HP$3:$LT$85,BECO_Datos!$A27,FALSE),0))*FG$2</f>
        <v>0</v>
      </c>
      <c r="FH28" s="78">
        <f>(HLOOKUP(FH$6,BECO_Datos!$D$3:$HN$85,BECO_Datos!$A27,FALSE)+IFERROR(HLOOKUP(FH$6,BECO_Datos!$HP$3:$LT$85,BECO_Datos!$A27,FALSE),0))*FH$2</f>
        <v>0</v>
      </c>
      <c r="FI28" s="78">
        <f>(HLOOKUP(FI$6,BECO_Datos!$D$3:$HN$85,BECO_Datos!$A27,FALSE)+IFERROR(HLOOKUP(FI$6,BECO_Datos!$HP$3:$LT$85,BECO_Datos!$A27,FALSE),0))*FI$2</f>
        <v>0</v>
      </c>
      <c r="FJ28" s="78">
        <f>(HLOOKUP(FJ$6,BECO_Datos!$D$3:$HN$85,BECO_Datos!$A27,FALSE)+IFERROR(HLOOKUP(FJ$6,BECO_Datos!$HP$3:$LT$85,BECO_Datos!$A27,FALSE),0))*FJ$2</f>
        <v>0</v>
      </c>
      <c r="FK28" s="78">
        <f>(HLOOKUP(FK$6,BECO_Datos!$D$3:$HN$85,BECO_Datos!$A27,FALSE)+IFERROR(HLOOKUP(FK$6,BECO_Datos!$HP$3:$LT$85,BECO_Datos!$A27,FALSE),0))*FK$2</f>
        <v>0</v>
      </c>
      <c r="FL28" s="78">
        <f>(HLOOKUP(FL$6,BECO_Datos!$D$3:$HN$85,BECO_Datos!$A27,FALSE)+IFERROR(HLOOKUP(FL$6,BECO_Datos!$HP$3:$LT$85,BECO_Datos!$A27,FALSE),0))*FL$2</f>
        <v>0</v>
      </c>
      <c r="FM28" s="78">
        <f>(HLOOKUP(FM$6,BECO_Datos!$D$3:$HN$85,BECO_Datos!$A27,FALSE)+IFERROR(HLOOKUP(FM$6,BECO_Datos!$HP$3:$LT$85,BECO_Datos!$A27,FALSE),0))*FM$2</f>
        <v>0</v>
      </c>
      <c r="FN28" s="78">
        <f>(HLOOKUP(FN$6,BECO_Datos!$D$3:$HN$85,BECO_Datos!$A27,FALSE)+IFERROR(HLOOKUP(FN$6,BECO_Datos!$HP$3:$LT$85,BECO_Datos!$A27,FALSE),0))*FN$2</f>
        <v>0</v>
      </c>
      <c r="FO28" s="78">
        <f>(HLOOKUP(FO$6,BECO_Datos!$D$3:$HN$85,BECO_Datos!$A27,FALSE)+IFERROR(HLOOKUP(FO$6,BECO_Datos!$HP$3:$LT$85,BECO_Datos!$A27,FALSE),0))*FO$2</f>
        <v>0</v>
      </c>
      <c r="FP28" s="78">
        <f>(HLOOKUP(FP$6,BECO_Datos!$D$3:$HN$85,BECO_Datos!$A27,FALSE)+IFERROR(HLOOKUP(FP$6,BECO_Datos!$HP$3:$LT$85,BECO_Datos!$A27,FALSE),0))*FP$2</f>
        <v>0</v>
      </c>
      <c r="FR28" s="78" t="e">
        <f>(HLOOKUP(FR$6,BECO_Datos!$D$3:$HN$85,BECO_Datos!$A27,FALSE)+IFERROR(HLOOKUP(FR$6,BECO_Datos!$HP$3:$LT$85,BECO_Datos!$A27,FALSE),0))*FR$2</f>
        <v>#N/A</v>
      </c>
      <c r="FS28" s="78" t="e">
        <f>(HLOOKUP(FS$6,BECO_Datos!$D$3:$HN$85,BECO_Datos!$A27,FALSE)+IFERROR(HLOOKUP(FS$6,BECO_Datos!$HP$3:$LT$85,BECO_Datos!$A27,FALSE),0))*FS$2</f>
        <v>#N/A</v>
      </c>
      <c r="FT28" s="78" t="e">
        <f>(HLOOKUP(FT$6,BECO_Datos!$D$3:$HN$85,BECO_Datos!$A27,FALSE)+IFERROR(HLOOKUP(FT$6,BECO_Datos!$HP$3:$LT$85,BECO_Datos!$A27,FALSE),0))*FT$2</f>
        <v>#N/A</v>
      </c>
      <c r="FU28" s="78" t="e">
        <f>(HLOOKUP(FU$6,BECO_Datos!$D$3:$HN$85,BECO_Datos!$A27,FALSE)+IFERROR(HLOOKUP(FU$6,BECO_Datos!$HP$3:$LT$85,BECO_Datos!$A27,FALSE),0))*FU$2</f>
        <v>#N/A</v>
      </c>
      <c r="FV28" s="78" t="e">
        <f>(HLOOKUP(FV$6,BECO_Datos!$D$3:$HN$85,BECO_Datos!$A27,FALSE)+IFERROR(HLOOKUP(FV$6,BECO_Datos!$HP$3:$LT$85,BECO_Datos!$A27,FALSE),0))*FV$2</f>
        <v>#N/A</v>
      </c>
      <c r="FW28" s="78" t="e">
        <f>(HLOOKUP(FW$6,BECO_Datos!$D$3:$HN$85,BECO_Datos!$A27,FALSE)+IFERROR(HLOOKUP(FW$6,BECO_Datos!$HP$3:$LT$85,BECO_Datos!$A27,FALSE),0))*FW$2</f>
        <v>#N/A</v>
      </c>
      <c r="FX28" s="78">
        <f>(HLOOKUP(FX$6,BECO_Datos!$D$3:$HN$85,BECO_Datos!$A27,FALSE)+IFERROR(HLOOKUP(FX$6,BECO_Datos!$HP$3:$LT$85,BECO_Datos!$A27,FALSE),0))*FX$2</f>
        <v>0</v>
      </c>
      <c r="FY28" s="78">
        <f>(HLOOKUP(FY$6,BECO_Datos!$D$3:$HN$85,BECO_Datos!$A27,FALSE)+IFERROR(HLOOKUP(FY$6,BECO_Datos!$HP$3:$LT$85,BECO_Datos!$A27,FALSE),0))*FY$2</f>
        <v>0</v>
      </c>
      <c r="FZ28" s="78">
        <f>(HLOOKUP(FZ$6,BECO_Datos!$D$3:$HN$85,BECO_Datos!$A27,FALSE)+IFERROR(HLOOKUP(FZ$6,BECO_Datos!$HP$3:$LT$85,BECO_Datos!$A27,FALSE),0))*FZ$2</f>
        <v>0</v>
      </c>
      <c r="GA28" s="78">
        <f>(HLOOKUP(GA$6,BECO_Datos!$D$3:$HN$85,BECO_Datos!$A27,FALSE)+IFERROR(HLOOKUP(GA$6,BECO_Datos!$HP$3:$LT$85,BECO_Datos!$A27,FALSE),0))*GA$2</f>
        <v>0</v>
      </c>
      <c r="GB28" s="78">
        <f>(HLOOKUP(GB$6,BECO_Datos!$D$3:$HN$85,BECO_Datos!$A27,FALSE)+IFERROR(HLOOKUP(GB$6,BECO_Datos!$HP$3:$LT$85,BECO_Datos!$A27,FALSE),0))*GB$2</f>
        <v>0</v>
      </c>
      <c r="GC28" s="78">
        <f>(HLOOKUP(GC$6,BECO_Datos!$D$3:$HN$85,BECO_Datos!$A27,FALSE)+IFERROR(HLOOKUP(GC$6,BECO_Datos!$HP$3:$LT$85,BECO_Datos!$A27,FALSE),0))*GC$2</f>
        <v>0</v>
      </c>
      <c r="GD28" s="78">
        <f>(HLOOKUP(GD$6,BECO_Datos!$D$3:$HN$85,BECO_Datos!$A27,FALSE)+IFERROR(HLOOKUP(GD$6,BECO_Datos!$HP$3:$LT$85,BECO_Datos!$A27,FALSE),0))*GD$2</f>
        <v>0</v>
      </c>
      <c r="GE28" s="78">
        <f>(HLOOKUP(GE$6,BECO_Datos!$D$3:$HN$85,BECO_Datos!$A27,FALSE)+IFERROR(HLOOKUP(GE$6,BECO_Datos!$HP$3:$LT$85,BECO_Datos!$A27,FALSE),0))*GE$2</f>
        <v>0</v>
      </c>
      <c r="GF28" s="78">
        <f>(HLOOKUP(GF$6,BECO_Datos!$D$3:$HN$85,BECO_Datos!$A27,FALSE)+IFERROR(HLOOKUP(GF$6,BECO_Datos!$HP$3:$LT$85,BECO_Datos!$A27,FALSE),0))*GF$2</f>
        <v>0</v>
      </c>
      <c r="GG28" s="78">
        <f>(HLOOKUP(GG$6,BECO_Datos!$D$3:$HN$85,BECO_Datos!$A27,FALSE)+IFERROR(HLOOKUP(GG$6,BECO_Datos!$HP$3:$LT$85,BECO_Datos!$A27,FALSE),0))*GG$2</f>
        <v>0</v>
      </c>
      <c r="GI28" s="78" t="e">
        <f>(HLOOKUP(GI$6,BECO_Datos!$D$3:$HN$85,BECO_Datos!$A27,FALSE)+IFERROR(HLOOKUP(GI$6,BECO_Datos!$HP$3:$LT$85,BECO_Datos!$A27,FALSE),0))*GI$2</f>
        <v>#N/A</v>
      </c>
      <c r="GJ28" s="78" t="e">
        <f>(HLOOKUP(GJ$6,BECO_Datos!$D$3:$HN$85,BECO_Datos!$A27,FALSE)+IFERROR(HLOOKUP(GJ$6,BECO_Datos!$HP$3:$LT$85,BECO_Datos!$A27,FALSE),0))*GJ$2</f>
        <v>#N/A</v>
      </c>
      <c r="GK28" s="78" t="e">
        <f>(HLOOKUP(GK$6,BECO_Datos!$D$3:$HN$85,BECO_Datos!$A27,FALSE)+IFERROR(HLOOKUP(GK$6,BECO_Datos!$HP$3:$LT$85,BECO_Datos!$A27,FALSE),0))*GK$2</f>
        <v>#N/A</v>
      </c>
      <c r="GL28" s="78" t="e">
        <f>(HLOOKUP(GL$6,BECO_Datos!$D$3:$HN$85,BECO_Datos!$A27,FALSE)+IFERROR(HLOOKUP(GL$6,BECO_Datos!$HP$3:$LT$85,BECO_Datos!$A27,FALSE),0))*GL$2</f>
        <v>#N/A</v>
      </c>
      <c r="GM28" s="78" t="e">
        <f>(HLOOKUP(GM$6,BECO_Datos!$D$3:$HN$85,BECO_Datos!$A27,FALSE)+IFERROR(HLOOKUP(GM$6,BECO_Datos!$HP$3:$LT$85,BECO_Datos!$A27,FALSE),0))*GM$2</f>
        <v>#N/A</v>
      </c>
      <c r="GN28" s="78" t="e">
        <f>(HLOOKUP(GN$6,BECO_Datos!$D$3:$HN$85,BECO_Datos!$A27,FALSE)+IFERROR(HLOOKUP(GN$6,BECO_Datos!$HP$3:$LT$85,BECO_Datos!$A27,FALSE),0))*GN$2</f>
        <v>#N/A</v>
      </c>
      <c r="GO28" s="78">
        <f>(HLOOKUP(GO$6,BECO_Datos!$D$3:$HN$85,BECO_Datos!$A27,FALSE)+IFERROR(HLOOKUP(GO$6,BECO_Datos!$HP$3:$LT$85,BECO_Datos!$A27,FALSE),0))*GO$2</f>
        <v>0</v>
      </c>
      <c r="GP28" s="78">
        <f>(HLOOKUP(GP$6,BECO_Datos!$D$3:$HN$85,BECO_Datos!$A27,FALSE)+IFERROR(HLOOKUP(GP$6,BECO_Datos!$HP$3:$LT$85,BECO_Datos!$A27,FALSE),0))*GP$2</f>
        <v>0</v>
      </c>
      <c r="GQ28" s="78">
        <f>(HLOOKUP(GQ$6,BECO_Datos!$D$3:$HN$85,BECO_Datos!$A27,FALSE)+IFERROR(HLOOKUP(GQ$6,BECO_Datos!$HP$3:$LT$85,BECO_Datos!$A27,FALSE),0))*GQ$2</f>
        <v>0</v>
      </c>
      <c r="GR28" s="78">
        <f>(HLOOKUP(GR$6,BECO_Datos!$D$3:$HN$85,BECO_Datos!$A27,FALSE)+IFERROR(HLOOKUP(GR$6,BECO_Datos!$HP$3:$LT$85,BECO_Datos!$A27,FALSE),0))*GR$2</f>
        <v>0</v>
      </c>
      <c r="GS28" s="78">
        <f>(HLOOKUP(GS$6,BECO_Datos!$D$3:$HN$85,BECO_Datos!$A27,FALSE)+IFERROR(HLOOKUP(GS$6,BECO_Datos!$HP$3:$LT$85,BECO_Datos!$A27,FALSE),0))*GS$2</f>
        <v>0</v>
      </c>
      <c r="GT28" s="78">
        <f>(HLOOKUP(GT$6,BECO_Datos!$D$3:$HN$85,BECO_Datos!$A27,FALSE)+IFERROR(HLOOKUP(GT$6,BECO_Datos!$HP$3:$LT$85,BECO_Datos!$A27,FALSE),0))*GT$2</f>
        <v>0</v>
      </c>
      <c r="GU28" s="78">
        <f>(HLOOKUP(GU$6,BECO_Datos!$D$3:$HN$85,BECO_Datos!$A27,FALSE)+IFERROR(HLOOKUP(GU$6,BECO_Datos!$HP$3:$LT$85,BECO_Datos!$A27,FALSE),0))*GU$2</f>
        <v>0</v>
      </c>
      <c r="GV28" s="78">
        <f>(HLOOKUP(GV$6,BECO_Datos!$D$3:$HN$85,BECO_Datos!$A27,FALSE)+IFERROR(HLOOKUP(GV$6,BECO_Datos!$HP$3:$LT$85,BECO_Datos!$A27,FALSE),0))*GV$2</f>
        <v>0</v>
      </c>
      <c r="GW28" s="78">
        <f>(HLOOKUP(GW$6,BECO_Datos!$D$3:$HN$85,BECO_Datos!$A27,FALSE)+IFERROR(HLOOKUP(GW$6,BECO_Datos!$HP$3:$LT$85,BECO_Datos!$A27,FALSE),0))*GW$2</f>
        <v>0</v>
      </c>
      <c r="GX28" s="78">
        <f>(HLOOKUP(GX$6,BECO_Datos!$D$3:$HN$85,BECO_Datos!$A27,FALSE)+IFERROR(HLOOKUP(GX$6,BECO_Datos!$HP$3:$LT$85,BECO_Datos!$A27,FALSE),0))*GX$2</f>
        <v>0</v>
      </c>
      <c r="GZ28" s="78" t="e">
        <f>(HLOOKUP(GZ$6,BECO_Datos!$D$3:$HN$85,BECO_Datos!$A27,FALSE)+IFERROR(HLOOKUP(GZ$6,BECO_Datos!$HP$3:$LT$85,BECO_Datos!$A27,FALSE),0))*GZ$2</f>
        <v>#N/A</v>
      </c>
      <c r="HA28" s="78" t="e">
        <f>(HLOOKUP(HA$6,BECO_Datos!$D$3:$HN$85,BECO_Datos!$A27,FALSE)+IFERROR(HLOOKUP(HA$6,BECO_Datos!$HP$3:$LT$85,BECO_Datos!$A27,FALSE),0))*HA$2</f>
        <v>#N/A</v>
      </c>
      <c r="HB28" s="78" t="e">
        <f>(HLOOKUP(HB$6,BECO_Datos!$D$3:$HN$85,BECO_Datos!$A27,FALSE)+IFERROR(HLOOKUP(HB$6,BECO_Datos!$HP$3:$LT$85,BECO_Datos!$A27,FALSE),0))*HB$2</f>
        <v>#N/A</v>
      </c>
      <c r="HC28" s="78" t="e">
        <f>(HLOOKUP(HC$6,BECO_Datos!$D$3:$HN$85,BECO_Datos!$A27,FALSE)+IFERROR(HLOOKUP(HC$6,BECO_Datos!$HP$3:$LT$85,BECO_Datos!$A27,FALSE),0))*HC$2</f>
        <v>#N/A</v>
      </c>
      <c r="HD28" s="78" t="e">
        <f>(HLOOKUP(HD$6,BECO_Datos!$D$3:$HN$85,BECO_Datos!$A27,FALSE)+IFERROR(HLOOKUP(HD$6,BECO_Datos!$HP$3:$LT$85,BECO_Datos!$A27,FALSE),0))*HD$2</f>
        <v>#N/A</v>
      </c>
      <c r="HE28" s="78" t="e">
        <f>(HLOOKUP(HE$6,BECO_Datos!$D$3:$HN$85,BECO_Datos!$A27,FALSE)+IFERROR(HLOOKUP(HE$6,BECO_Datos!$HP$3:$LT$85,BECO_Datos!$A27,FALSE),0))*HE$2</f>
        <v>#N/A</v>
      </c>
      <c r="HF28" s="78">
        <f>(HLOOKUP(HF$6,BECO_Datos!$D$3:$HN$85,BECO_Datos!$A27,FALSE)+IFERROR(HLOOKUP(HF$6,BECO_Datos!$HP$3:$LT$85,BECO_Datos!$A27,FALSE),0))*HF$2</f>
        <v>0</v>
      </c>
      <c r="HG28" s="78">
        <f>(HLOOKUP(HG$6,BECO_Datos!$D$3:$HN$85,BECO_Datos!$A27,FALSE)+IFERROR(HLOOKUP(HG$6,BECO_Datos!$HP$3:$LT$85,BECO_Datos!$A27,FALSE),0))*HG$2</f>
        <v>0</v>
      </c>
      <c r="HH28" s="78">
        <f>(HLOOKUP(HH$6,BECO_Datos!$D$3:$HN$85,BECO_Datos!$A27,FALSE)+IFERROR(HLOOKUP(HH$6,BECO_Datos!$HP$3:$LT$85,BECO_Datos!$A27,FALSE),0))*HH$2</f>
        <v>0</v>
      </c>
      <c r="HI28" s="78">
        <f>(HLOOKUP(HI$6,BECO_Datos!$D$3:$HN$85,BECO_Datos!$A27,FALSE)+IFERROR(HLOOKUP(HI$6,BECO_Datos!$HP$3:$LT$85,BECO_Datos!$A27,FALSE),0))*HI$2</f>
        <v>0</v>
      </c>
      <c r="HJ28" s="78">
        <f>(HLOOKUP(HJ$6,BECO_Datos!$D$3:$HN$85,BECO_Datos!$A27,FALSE)+IFERROR(HLOOKUP(HJ$6,BECO_Datos!$HP$3:$LT$85,BECO_Datos!$A27,FALSE),0))*HJ$2</f>
        <v>0</v>
      </c>
      <c r="HK28" s="78">
        <f>(HLOOKUP(HK$6,BECO_Datos!$D$3:$HN$85,BECO_Datos!$A27,FALSE)+IFERROR(HLOOKUP(HK$6,BECO_Datos!$HP$3:$LT$85,BECO_Datos!$A27,FALSE),0))*HK$2</f>
        <v>0</v>
      </c>
      <c r="HL28" s="78">
        <f>(HLOOKUP(HL$6,BECO_Datos!$D$3:$HN$85,BECO_Datos!$A27,FALSE)+IFERROR(HLOOKUP(HL$6,BECO_Datos!$HP$3:$LT$85,BECO_Datos!$A27,FALSE),0))*HL$2</f>
        <v>0</v>
      </c>
      <c r="HM28" s="78">
        <f>(HLOOKUP(HM$6,BECO_Datos!$D$3:$HN$85,BECO_Datos!$A27,FALSE)+IFERROR(HLOOKUP(HM$6,BECO_Datos!$HP$3:$LT$85,BECO_Datos!$A27,FALSE),0))*HM$2</f>
        <v>0</v>
      </c>
      <c r="HN28" s="78">
        <f>(HLOOKUP(HN$6,BECO_Datos!$D$3:$HN$85,BECO_Datos!$A27,FALSE)+IFERROR(HLOOKUP(HN$6,BECO_Datos!$HP$3:$LT$85,BECO_Datos!$A27,FALSE),0))*HN$2</f>
        <v>0</v>
      </c>
      <c r="HO28" s="78">
        <f>(HLOOKUP(HO$6,BECO_Datos!$D$3:$HN$85,BECO_Datos!$A27,FALSE)+IFERROR(HLOOKUP(HO$6,BECO_Datos!$HP$3:$LT$85,BECO_Datos!$A27,FALSE),0))*HO$2</f>
        <v>0</v>
      </c>
      <c r="HQ28" s="78" t="e">
        <f>(HLOOKUP(HQ$6,BECO_Datos!$D$3:$HN$85,BECO_Datos!$A27,FALSE)+IFERROR(HLOOKUP(HQ$6,BECO_Datos!$HP$3:$LT$85,BECO_Datos!$A27,FALSE),0))*HQ$2</f>
        <v>#N/A</v>
      </c>
      <c r="HR28" s="78" t="e">
        <f>(HLOOKUP(HR$6,BECO_Datos!$D$3:$HN$85,BECO_Datos!$A27,FALSE)+IFERROR(HLOOKUP(HR$6,BECO_Datos!$HP$3:$LT$85,BECO_Datos!$A27,FALSE),0))*HR$2</f>
        <v>#N/A</v>
      </c>
      <c r="HS28" s="78" t="e">
        <f>(HLOOKUP(HS$6,BECO_Datos!$D$3:$HN$85,BECO_Datos!$A27,FALSE)+IFERROR(HLOOKUP(HS$6,BECO_Datos!$HP$3:$LT$85,BECO_Datos!$A27,FALSE),0))*HS$2</f>
        <v>#N/A</v>
      </c>
      <c r="HT28" s="78" t="e">
        <f>(HLOOKUP(HT$6,BECO_Datos!$D$3:$HN$85,BECO_Datos!$A27,FALSE)+IFERROR(HLOOKUP(HT$6,BECO_Datos!$HP$3:$LT$85,BECO_Datos!$A27,FALSE),0))*HT$2</f>
        <v>#N/A</v>
      </c>
      <c r="HU28" s="78" t="e">
        <f>(HLOOKUP(HU$6,BECO_Datos!$D$3:$HN$85,BECO_Datos!$A27,FALSE)+IFERROR(HLOOKUP(HU$6,BECO_Datos!$HP$3:$LT$85,BECO_Datos!$A27,FALSE),0))*HU$2</f>
        <v>#N/A</v>
      </c>
      <c r="HV28" s="78" t="e">
        <f>(HLOOKUP(HV$6,BECO_Datos!$D$3:$HN$85,BECO_Datos!$A27,FALSE)+IFERROR(HLOOKUP(HV$6,BECO_Datos!$HP$3:$LT$85,BECO_Datos!$A27,FALSE),0))*HV$2</f>
        <v>#N/A</v>
      </c>
      <c r="HW28" s="78">
        <f>(HLOOKUP(HW$6,BECO_Datos!$D$3:$HN$85,BECO_Datos!$A27,FALSE)+IFERROR(HLOOKUP(HW$6,BECO_Datos!$HP$3:$LT$85,BECO_Datos!$A27,FALSE),0))*HW$2</f>
        <v>0</v>
      </c>
      <c r="HX28" s="78">
        <f>(HLOOKUP(HX$6,BECO_Datos!$D$3:$HN$85,BECO_Datos!$A27,FALSE)+IFERROR(HLOOKUP(HX$6,BECO_Datos!$HP$3:$LT$85,BECO_Datos!$A27,FALSE),0))*HX$2</f>
        <v>0</v>
      </c>
      <c r="HY28" s="78">
        <f>(HLOOKUP(HY$6,BECO_Datos!$D$3:$HN$85,BECO_Datos!$A27,FALSE)+IFERROR(HLOOKUP(HY$6,BECO_Datos!$HP$3:$LT$85,BECO_Datos!$A27,FALSE),0))*HY$2</f>
        <v>0</v>
      </c>
      <c r="HZ28" s="78">
        <f>(HLOOKUP(HZ$6,BECO_Datos!$D$3:$HN$85,BECO_Datos!$A27,FALSE)+IFERROR(HLOOKUP(HZ$6,BECO_Datos!$HP$3:$LT$85,BECO_Datos!$A27,FALSE),0))*HZ$2</f>
        <v>0</v>
      </c>
      <c r="IA28" s="78">
        <f>(HLOOKUP(IA$6,BECO_Datos!$D$3:$HN$85,BECO_Datos!$A27,FALSE)+IFERROR(HLOOKUP(IA$6,BECO_Datos!$HP$3:$LT$85,BECO_Datos!$A27,FALSE),0))*IA$2</f>
        <v>0</v>
      </c>
      <c r="IB28" s="78">
        <f>(HLOOKUP(IB$6,BECO_Datos!$D$3:$HN$85,BECO_Datos!$A27,FALSE)+IFERROR(HLOOKUP(IB$6,BECO_Datos!$HP$3:$LT$85,BECO_Datos!$A27,FALSE),0))*IB$2</f>
        <v>0</v>
      </c>
      <c r="IC28" s="78">
        <f>(HLOOKUP(IC$6,BECO_Datos!$D$3:$HN$85,BECO_Datos!$A27,FALSE)+IFERROR(HLOOKUP(IC$6,BECO_Datos!$HP$3:$LT$85,BECO_Datos!$A27,FALSE),0))*IC$2</f>
        <v>0</v>
      </c>
      <c r="ID28" s="78">
        <f>(HLOOKUP(ID$6,BECO_Datos!$D$3:$HN$85,BECO_Datos!$A27,FALSE)+IFERROR(HLOOKUP(ID$6,BECO_Datos!$HP$3:$LT$85,BECO_Datos!$A27,FALSE),0))*ID$2</f>
        <v>0</v>
      </c>
      <c r="IE28" s="78">
        <f>(HLOOKUP(IE$6,BECO_Datos!$D$3:$HN$85,BECO_Datos!$A27,FALSE)+IFERROR(HLOOKUP(IE$6,BECO_Datos!$HP$3:$LT$85,BECO_Datos!$A27,FALSE),0))*IE$2</f>
        <v>0</v>
      </c>
      <c r="IF28" s="78">
        <f>(HLOOKUP(IF$6,BECO_Datos!$D$3:$HN$85,BECO_Datos!$A27,FALSE)+IFERROR(HLOOKUP(IF$6,BECO_Datos!$HP$3:$LT$85,BECO_Datos!$A27,FALSE),0))*IF$2</f>
        <v>0</v>
      </c>
      <c r="IH28" s="78" t="e">
        <f>(HLOOKUP(IH$6,BECO_Datos!$D$3:$HN$85,BECO_Datos!$A27,FALSE)+IFERROR(HLOOKUP(IH$6,BECO_Datos!$HP$3:$LT$85,BECO_Datos!$A27,FALSE),0))*IH$2</f>
        <v>#N/A</v>
      </c>
      <c r="II28" s="78" t="e">
        <f>(HLOOKUP(II$6,BECO_Datos!$D$3:$HN$85,BECO_Datos!$A27,FALSE)+IFERROR(HLOOKUP(II$6,BECO_Datos!$HP$3:$LT$85,BECO_Datos!$A27,FALSE),0))*II$2</f>
        <v>#N/A</v>
      </c>
      <c r="IJ28" s="78" t="e">
        <f>(HLOOKUP(IJ$6,BECO_Datos!$D$3:$HN$85,BECO_Datos!$A27,FALSE)+IFERROR(HLOOKUP(IJ$6,BECO_Datos!$HP$3:$LT$85,BECO_Datos!$A27,FALSE),0))*IJ$2</f>
        <v>#N/A</v>
      </c>
      <c r="IK28" s="78" t="e">
        <f>(HLOOKUP(IK$6,BECO_Datos!$D$3:$HN$85,BECO_Datos!$A27,FALSE)+IFERROR(HLOOKUP(IK$6,BECO_Datos!$HP$3:$LT$85,BECO_Datos!$A27,FALSE),0))*IK$2</f>
        <v>#N/A</v>
      </c>
      <c r="IL28" s="78" t="e">
        <f>(HLOOKUP(IL$6,BECO_Datos!$D$3:$HN$85,BECO_Datos!$A27,FALSE)+IFERROR(HLOOKUP(IL$6,BECO_Datos!$HP$3:$LT$85,BECO_Datos!$A27,FALSE),0))*IL$2</f>
        <v>#N/A</v>
      </c>
      <c r="IM28" s="78" t="e">
        <f>(HLOOKUP(IM$6,BECO_Datos!$D$3:$HN$85,BECO_Datos!$A27,FALSE)+IFERROR(HLOOKUP(IM$6,BECO_Datos!$HP$3:$LT$85,BECO_Datos!$A27,FALSE),0))*IM$2</f>
        <v>#N/A</v>
      </c>
      <c r="IN28" s="78">
        <f>(HLOOKUP(IN$6,BECO_Datos!$D$3:$HN$85,BECO_Datos!$A27,FALSE)+IFERROR(HLOOKUP(IN$6,BECO_Datos!$HP$3:$LT$85,BECO_Datos!$A27,FALSE),0))*IN$2</f>
        <v>0</v>
      </c>
      <c r="IO28" s="78">
        <f>(HLOOKUP(IO$6,BECO_Datos!$D$3:$HN$85,BECO_Datos!$A27,FALSE)+IFERROR(HLOOKUP(IO$6,BECO_Datos!$HP$3:$LT$85,BECO_Datos!$A27,FALSE),0))*IO$2</f>
        <v>0</v>
      </c>
      <c r="IP28" s="78">
        <f>(HLOOKUP(IP$6,BECO_Datos!$D$3:$HN$85,BECO_Datos!$A27,FALSE)+IFERROR(HLOOKUP(IP$6,BECO_Datos!$HP$3:$LT$85,BECO_Datos!$A27,FALSE),0))*IP$2</f>
        <v>0</v>
      </c>
      <c r="IQ28" s="78">
        <f>(HLOOKUP(IQ$6,BECO_Datos!$D$3:$HN$85,BECO_Datos!$A27,FALSE)+IFERROR(HLOOKUP(IQ$6,BECO_Datos!$HP$3:$LT$85,BECO_Datos!$A27,FALSE),0))*IQ$2</f>
        <v>0</v>
      </c>
      <c r="IR28" s="78">
        <f>(HLOOKUP(IR$6,BECO_Datos!$D$3:$HN$85,BECO_Datos!$A27,FALSE)+IFERROR(HLOOKUP(IR$6,BECO_Datos!$HP$3:$LT$85,BECO_Datos!$A27,FALSE),0))*IR$2</f>
        <v>0</v>
      </c>
      <c r="IS28" s="78">
        <f>(HLOOKUP(IS$6,BECO_Datos!$D$3:$HN$85,BECO_Datos!$A27,FALSE)+IFERROR(HLOOKUP(IS$6,BECO_Datos!$HP$3:$LT$85,BECO_Datos!$A27,FALSE),0))*IS$2</f>
        <v>0</v>
      </c>
      <c r="IT28" s="78">
        <f>(HLOOKUP(IT$6,BECO_Datos!$D$3:$HN$85,BECO_Datos!$A27,FALSE)+IFERROR(HLOOKUP(IT$6,BECO_Datos!$HP$3:$LT$85,BECO_Datos!$A27,FALSE),0))*IT$2</f>
        <v>0</v>
      </c>
      <c r="IU28" s="78">
        <f>(HLOOKUP(IU$6,BECO_Datos!$D$3:$HN$85,BECO_Datos!$A27,FALSE)+IFERROR(HLOOKUP(IU$6,BECO_Datos!$HP$3:$LT$85,BECO_Datos!$A27,FALSE),0))*IU$2</f>
        <v>0</v>
      </c>
      <c r="IV28" s="78">
        <f>(HLOOKUP(IV$6,BECO_Datos!$D$3:$HN$85,BECO_Datos!$A27,FALSE)+IFERROR(HLOOKUP(IV$6,BECO_Datos!$HP$3:$LT$85,BECO_Datos!$A27,FALSE),0))*IV$2</f>
        <v>0</v>
      </c>
      <c r="IW28" s="78">
        <f>(HLOOKUP(IW$6,BECO_Datos!$D$3:$HN$85,BECO_Datos!$A27,FALSE)+IFERROR(HLOOKUP(IW$6,BECO_Datos!$HP$3:$LT$85,BECO_Datos!$A27,FALSE),0))*IW$2</f>
        <v>0</v>
      </c>
      <c r="IY28" s="78" t="e">
        <f>(HLOOKUP(IY$6,BECO_Datos!$D$3:$HN$85,BECO_Datos!$A27,FALSE)+IFERROR(HLOOKUP(IY$6,BECO_Datos!$HP$3:$LT$85,BECO_Datos!$A27,FALSE),0))*IY$2</f>
        <v>#N/A</v>
      </c>
      <c r="IZ28" s="78" t="e">
        <f>(HLOOKUP(IZ$6,BECO_Datos!$D$3:$HN$85,BECO_Datos!$A27,FALSE)+IFERROR(HLOOKUP(IZ$6,BECO_Datos!$HP$3:$LT$85,BECO_Datos!$A27,FALSE),0))*IZ$2</f>
        <v>#N/A</v>
      </c>
      <c r="JA28" s="78" t="e">
        <f>(HLOOKUP(JA$6,BECO_Datos!$D$3:$HN$85,BECO_Datos!$A27,FALSE)+IFERROR(HLOOKUP(JA$6,BECO_Datos!$HP$3:$LT$85,BECO_Datos!$A27,FALSE),0))*JA$2</f>
        <v>#N/A</v>
      </c>
      <c r="JB28" s="78" t="e">
        <f>(HLOOKUP(JB$6,BECO_Datos!$D$3:$HN$85,BECO_Datos!$A27,FALSE)+IFERROR(HLOOKUP(JB$6,BECO_Datos!$HP$3:$LT$85,BECO_Datos!$A27,FALSE),0))*JB$2</f>
        <v>#N/A</v>
      </c>
      <c r="JC28" s="78" t="e">
        <f>(HLOOKUP(JC$6,BECO_Datos!$D$3:$HN$85,BECO_Datos!$A27,FALSE)+IFERROR(HLOOKUP(JC$6,BECO_Datos!$HP$3:$LT$85,BECO_Datos!$A27,FALSE),0))*JC$2</f>
        <v>#N/A</v>
      </c>
      <c r="JD28" s="78" t="e">
        <f>(HLOOKUP(JD$6,BECO_Datos!$D$3:$HN$85,BECO_Datos!$A27,FALSE)+IFERROR(HLOOKUP(JD$6,BECO_Datos!$HP$3:$LT$85,BECO_Datos!$A27,FALSE),0))*JD$2</f>
        <v>#N/A</v>
      </c>
      <c r="JE28" s="78">
        <f>(HLOOKUP(JE$6,BECO_Datos!$D$3:$HN$85,BECO_Datos!$A27,FALSE)+IFERROR(HLOOKUP(JE$6,BECO_Datos!$HP$3:$LT$85,BECO_Datos!$A27,FALSE),0))*JE$2</f>
        <v>0</v>
      </c>
      <c r="JF28" s="78">
        <f>(HLOOKUP(JF$6,BECO_Datos!$D$3:$HN$85,BECO_Datos!$A27,FALSE)+IFERROR(HLOOKUP(JF$6,BECO_Datos!$HP$3:$LT$85,BECO_Datos!$A27,FALSE),0))*JF$2</f>
        <v>0</v>
      </c>
      <c r="JG28" s="78">
        <f>(HLOOKUP(JG$6,BECO_Datos!$D$3:$HN$85,BECO_Datos!$A27,FALSE)+IFERROR(HLOOKUP(JG$6,BECO_Datos!$HP$3:$LT$85,BECO_Datos!$A27,FALSE),0))*JG$2</f>
        <v>0</v>
      </c>
      <c r="JH28" s="78">
        <f>(HLOOKUP(JH$6,BECO_Datos!$D$3:$HN$85,BECO_Datos!$A27,FALSE)+IFERROR(HLOOKUP(JH$6,BECO_Datos!$HP$3:$LT$85,BECO_Datos!$A27,FALSE),0))*JH$2</f>
        <v>0</v>
      </c>
      <c r="JI28" s="78">
        <f>(HLOOKUP(JI$6,BECO_Datos!$D$3:$HN$85,BECO_Datos!$A27,FALSE)+IFERROR(HLOOKUP(JI$6,BECO_Datos!$HP$3:$LT$85,BECO_Datos!$A27,FALSE),0))*JI$2</f>
        <v>0</v>
      </c>
      <c r="JJ28" s="78">
        <f>(HLOOKUP(JJ$6,BECO_Datos!$D$3:$HN$85,BECO_Datos!$A27,FALSE)+IFERROR(HLOOKUP(JJ$6,BECO_Datos!$HP$3:$LT$85,BECO_Datos!$A27,FALSE),0))*JJ$2</f>
        <v>0</v>
      </c>
      <c r="JK28" s="78">
        <f>(HLOOKUP(JK$6,BECO_Datos!$D$3:$HN$85,BECO_Datos!$A27,FALSE)+IFERROR(HLOOKUP(JK$6,BECO_Datos!$HP$3:$LT$85,BECO_Datos!$A27,FALSE),0))*JK$2</f>
        <v>0</v>
      </c>
      <c r="JL28" s="78">
        <f>(HLOOKUP(JL$6,BECO_Datos!$D$3:$HN$85,BECO_Datos!$A27,FALSE)+IFERROR(HLOOKUP(JL$6,BECO_Datos!$HP$3:$LT$85,BECO_Datos!$A27,FALSE),0))*JL$2</f>
        <v>0</v>
      </c>
      <c r="JM28" s="78">
        <f>(HLOOKUP(JM$6,BECO_Datos!$D$3:$HN$85,BECO_Datos!$A27,FALSE)+IFERROR(HLOOKUP(JM$6,BECO_Datos!$HP$3:$LT$85,BECO_Datos!$A27,FALSE),0))*JM$2</f>
        <v>0</v>
      </c>
      <c r="JN28" s="78">
        <f>(HLOOKUP(JN$6,BECO_Datos!$D$3:$HN$85,BECO_Datos!$A27,FALSE)+IFERROR(HLOOKUP(JN$6,BECO_Datos!$HP$3:$LT$85,BECO_Datos!$A27,FALSE),0))*JN$2</f>
        <v>0</v>
      </c>
      <c r="JP28" s="78" t="e">
        <f>(HLOOKUP(JP$6,BECO_Datos!$D$3:$HN$85,BECO_Datos!$A27,FALSE)+IFERROR(HLOOKUP(JP$6,BECO_Datos!$HP$3:$LT$85,BECO_Datos!$A27,FALSE),0))*JP$2</f>
        <v>#N/A</v>
      </c>
      <c r="JQ28" s="78" t="e">
        <f>(HLOOKUP(JQ$6,BECO_Datos!$D$3:$HN$85,BECO_Datos!$A27,FALSE)+IFERROR(HLOOKUP(JQ$6,BECO_Datos!$HP$3:$LT$85,BECO_Datos!$A27,FALSE),0))*JQ$2</f>
        <v>#N/A</v>
      </c>
      <c r="JR28" s="78" t="e">
        <f>(HLOOKUP(JR$6,BECO_Datos!$D$3:$HN$85,BECO_Datos!$A27,FALSE)+IFERROR(HLOOKUP(JR$6,BECO_Datos!$HP$3:$LT$85,BECO_Datos!$A27,FALSE),0))*JR$2</f>
        <v>#N/A</v>
      </c>
      <c r="JS28" s="78" t="e">
        <f>(HLOOKUP(JS$6,BECO_Datos!$D$3:$HN$85,BECO_Datos!$A27,FALSE)+IFERROR(HLOOKUP(JS$6,BECO_Datos!$HP$3:$LT$85,BECO_Datos!$A27,FALSE),0))*JS$2</f>
        <v>#N/A</v>
      </c>
      <c r="JT28" s="78" t="e">
        <f>(HLOOKUP(JT$6,BECO_Datos!$D$3:$HN$85,BECO_Datos!$A27,FALSE)+IFERROR(HLOOKUP(JT$6,BECO_Datos!$HP$3:$LT$85,BECO_Datos!$A27,FALSE),0))*JT$2</f>
        <v>#N/A</v>
      </c>
      <c r="JU28" s="78" t="e">
        <f>(HLOOKUP(JU$6,BECO_Datos!$D$3:$HN$85,BECO_Datos!$A27,FALSE)+IFERROR(HLOOKUP(JU$6,BECO_Datos!$HP$3:$LT$85,BECO_Datos!$A27,FALSE),0))*JU$2</f>
        <v>#N/A</v>
      </c>
      <c r="JV28" s="78">
        <f>(HLOOKUP(JV$6,BECO_Datos!$D$3:$HN$85,BECO_Datos!$A27,FALSE)+IFERROR(HLOOKUP(JV$6,BECO_Datos!$HP$3:$LT$85,BECO_Datos!$A27,FALSE),0))*JV$2</f>
        <v>0</v>
      </c>
      <c r="JW28" s="78">
        <f>(HLOOKUP(JW$6,BECO_Datos!$D$3:$HN$85,BECO_Datos!$A27,FALSE)+IFERROR(HLOOKUP(JW$6,BECO_Datos!$HP$3:$LT$85,BECO_Datos!$A27,FALSE),0))*JW$2</f>
        <v>0</v>
      </c>
      <c r="JX28" s="78">
        <f>(HLOOKUP(JX$6,BECO_Datos!$D$3:$HN$85,BECO_Datos!$A27,FALSE)+IFERROR(HLOOKUP(JX$6,BECO_Datos!$HP$3:$LT$85,BECO_Datos!$A27,FALSE),0))*JX$2</f>
        <v>0</v>
      </c>
      <c r="JY28" s="78">
        <f>(HLOOKUP(JY$6,BECO_Datos!$D$3:$HN$85,BECO_Datos!$A27,FALSE)+IFERROR(HLOOKUP(JY$6,BECO_Datos!$HP$3:$LT$85,BECO_Datos!$A27,FALSE),0))*JY$2</f>
        <v>0</v>
      </c>
      <c r="JZ28" s="78">
        <f>(HLOOKUP(JZ$6,BECO_Datos!$D$3:$HN$85,BECO_Datos!$A27,FALSE)+IFERROR(HLOOKUP(JZ$6,BECO_Datos!$HP$3:$LT$85,BECO_Datos!$A27,FALSE),0))*JZ$2</f>
        <v>0</v>
      </c>
      <c r="KA28" s="78">
        <f>(HLOOKUP(KA$6,BECO_Datos!$D$3:$HN$85,BECO_Datos!$A27,FALSE)+IFERROR(HLOOKUP(KA$6,BECO_Datos!$HP$3:$LT$85,BECO_Datos!$A27,FALSE),0))*KA$2</f>
        <v>0</v>
      </c>
      <c r="KB28" s="78">
        <f>(HLOOKUP(KB$6,BECO_Datos!$D$3:$HN$85,BECO_Datos!$A27,FALSE)+IFERROR(HLOOKUP(KB$6,BECO_Datos!$HP$3:$LT$85,BECO_Datos!$A27,FALSE),0))*KB$2</f>
        <v>0</v>
      </c>
      <c r="KC28" s="78">
        <f>(HLOOKUP(KC$6,BECO_Datos!$D$3:$HN$85,BECO_Datos!$A27,FALSE)+IFERROR(HLOOKUP(KC$6,BECO_Datos!$HP$3:$LT$85,BECO_Datos!$A27,FALSE),0))*KC$2</f>
        <v>0</v>
      </c>
      <c r="KD28" s="78">
        <f>(HLOOKUP(KD$6,BECO_Datos!$D$3:$HN$85,BECO_Datos!$A27,FALSE)+IFERROR(HLOOKUP(KD$6,BECO_Datos!$HP$3:$LT$85,BECO_Datos!$A27,FALSE),0))*KD$2</f>
        <v>0</v>
      </c>
      <c r="KE28" s="78">
        <f>(HLOOKUP(KE$6,BECO_Datos!$D$3:$HN$85,BECO_Datos!$A27,FALSE)+IFERROR(HLOOKUP(KE$6,BECO_Datos!$HP$3:$LT$85,BECO_Datos!$A27,FALSE),0))*KE$2</f>
        <v>0</v>
      </c>
      <c r="KG28" s="78" t="e">
        <f>(HLOOKUP(KG$6,BECO_Datos!$D$3:$HN$85,BECO_Datos!$A27,FALSE)+IFERROR(HLOOKUP(KG$6,BECO_Datos!$HP$3:$LT$85,BECO_Datos!$A27,FALSE),0))*KG$2</f>
        <v>#N/A</v>
      </c>
      <c r="KH28" s="78" t="e">
        <f>(HLOOKUP(KH$6,BECO_Datos!$D$3:$HN$85,BECO_Datos!$A27,FALSE)+IFERROR(HLOOKUP(KH$6,BECO_Datos!$HP$3:$LT$85,BECO_Datos!$A27,FALSE),0))*KH$2</f>
        <v>#N/A</v>
      </c>
      <c r="KI28" s="78" t="e">
        <f>(HLOOKUP(KI$6,BECO_Datos!$D$3:$HN$85,BECO_Datos!$A27,FALSE)+IFERROR(HLOOKUP(KI$6,BECO_Datos!$HP$3:$LT$85,BECO_Datos!$A27,FALSE),0))*KI$2</f>
        <v>#N/A</v>
      </c>
      <c r="KJ28" s="78" t="e">
        <f>(HLOOKUP(KJ$6,BECO_Datos!$D$3:$HN$85,BECO_Datos!$A27,FALSE)+IFERROR(HLOOKUP(KJ$6,BECO_Datos!$HP$3:$LT$85,BECO_Datos!$A27,FALSE),0))*KJ$2</f>
        <v>#N/A</v>
      </c>
      <c r="KK28" s="78" t="e">
        <f>(HLOOKUP(KK$6,BECO_Datos!$D$3:$HN$85,BECO_Datos!$A27,FALSE)+IFERROR(HLOOKUP(KK$6,BECO_Datos!$HP$3:$LT$85,BECO_Datos!$A27,FALSE),0))*KK$2</f>
        <v>#N/A</v>
      </c>
      <c r="KL28" s="78" t="e">
        <f>(HLOOKUP(KL$6,BECO_Datos!$D$3:$HN$85,BECO_Datos!$A27,FALSE)+IFERROR(HLOOKUP(KL$6,BECO_Datos!$HP$3:$LT$85,BECO_Datos!$A27,FALSE),0))*KL$2</f>
        <v>#N/A</v>
      </c>
      <c r="KM28" s="78">
        <f>(HLOOKUP(KM$6,BECO_Datos!$D$3:$HN$85,BECO_Datos!$A27,FALSE)+IFERROR(HLOOKUP(KM$6,BECO_Datos!$HP$3:$LT$85,BECO_Datos!$A27,FALSE),0))*KM$2</f>
        <v>0</v>
      </c>
      <c r="KN28" s="78">
        <f>(HLOOKUP(KN$6,BECO_Datos!$D$3:$HN$85,BECO_Datos!$A27,FALSE)+IFERROR(HLOOKUP(KN$6,BECO_Datos!$HP$3:$LT$85,BECO_Datos!$A27,FALSE),0))*KN$2</f>
        <v>0</v>
      </c>
      <c r="KO28" s="78">
        <f>(HLOOKUP(KO$6,BECO_Datos!$D$3:$HN$85,BECO_Datos!$A27,FALSE)+IFERROR(HLOOKUP(KO$6,BECO_Datos!$HP$3:$LT$85,BECO_Datos!$A27,FALSE),0))*KO$2</f>
        <v>0</v>
      </c>
      <c r="KP28" s="78">
        <f>(HLOOKUP(KP$6,BECO_Datos!$D$3:$HN$85,BECO_Datos!$A27,FALSE)+IFERROR(HLOOKUP(KP$6,BECO_Datos!$HP$3:$LT$85,BECO_Datos!$A27,FALSE),0))*KP$2</f>
        <v>0</v>
      </c>
      <c r="KQ28" s="78">
        <f>(HLOOKUP(KQ$6,BECO_Datos!$D$3:$HN$85,BECO_Datos!$A27,FALSE)+IFERROR(HLOOKUP(KQ$6,BECO_Datos!$HP$3:$LT$85,BECO_Datos!$A27,FALSE),0))*KQ$2</f>
        <v>0</v>
      </c>
      <c r="KR28" s="78">
        <f>(HLOOKUP(KR$6,BECO_Datos!$D$3:$HN$85,BECO_Datos!$A27,FALSE)+IFERROR(HLOOKUP(KR$6,BECO_Datos!$HP$3:$LT$85,BECO_Datos!$A27,FALSE),0))*KR$2</f>
        <v>0</v>
      </c>
      <c r="KS28" s="78">
        <f>(HLOOKUP(KS$6,BECO_Datos!$D$3:$HN$85,BECO_Datos!$A27,FALSE)+IFERROR(HLOOKUP(KS$6,BECO_Datos!$HP$3:$LT$85,BECO_Datos!$A27,FALSE),0))*KS$2</f>
        <v>0</v>
      </c>
      <c r="KT28" s="78">
        <f>(HLOOKUP(KT$6,BECO_Datos!$D$3:$HN$85,BECO_Datos!$A27,FALSE)+IFERROR(HLOOKUP(KT$6,BECO_Datos!$HP$3:$LT$85,BECO_Datos!$A27,FALSE),0))*KT$2</f>
        <v>0</v>
      </c>
      <c r="KU28" s="78">
        <f>(HLOOKUP(KU$6,BECO_Datos!$D$3:$HN$85,BECO_Datos!$A27,FALSE)+IFERROR(HLOOKUP(KU$6,BECO_Datos!$HP$3:$LT$85,BECO_Datos!$A27,FALSE),0))*KU$2</f>
        <v>0</v>
      </c>
      <c r="KV28" s="78">
        <f>(HLOOKUP(KV$6,BECO_Datos!$D$3:$HN$85,BECO_Datos!$A27,FALSE)+IFERROR(HLOOKUP(KV$6,BECO_Datos!$HP$3:$LT$85,BECO_Datos!$A27,FALSE),0))*KV$2</f>
        <v>0</v>
      </c>
      <c r="KX28" s="78" t="e">
        <f>(HLOOKUP(KX$6,BECO_Datos!$D$3:$HN$85,BECO_Datos!$A27,FALSE)+IFERROR(HLOOKUP(KX$6,BECO_Datos!$HP$3:$LT$85,BECO_Datos!$A27,FALSE),0))*KX$2</f>
        <v>#N/A</v>
      </c>
      <c r="KY28" s="78" t="e">
        <f>(HLOOKUP(KY$6,BECO_Datos!$D$3:$HN$85,BECO_Datos!$A27,FALSE)+IFERROR(HLOOKUP(KY$6,BECO_Datos!$HP$3:$LT$85,BECO_Datos!$A27,FALSE),0))*KY$2</f>
        <v>#N/A</v>
      </c>
      <c r="KZ28" s="78" t="e">
        <f>(HLOOKUP(KZ$6,BECO_Datos!$D$3:$HN$85,BECO_Datos!$A27,FALSE)+IFERROR(HLOOKUP(KZ$6,BECO_Datos!$HP$3:$LT$85,BECO_Datos!$A27,FALSE),0))*KZ$2</f>
        <v>#N/A</v>
      </c>
      <c r="LA28" s="78" t="e">
        <f>(HLOOKUP(LA$6,BECO_Datos!$D$3:$HN$85,BECO_Datos!$A27,FALSE)+IFERROR(HLOOKUP(LA$6,BECO_Datos!$HP$3:$LT$85,BECO_Datos!$A27,FALSE),0))*LA$2</f>
        <v>#N/A</v>
      </c>
      <c r="LB28" s="78" t="e">
        <f>(HLOOKUP(LB$6,BECO_Datos!$D$3:$HN$85,BECO_Datos!$A27,FALSE)+IFERROR(HLOOKUP(LB$6,BECO_Datos!$HP$3:$LT$85,BECO_Datos!$A27,FALSE),0))*LB$2</f>
        <v>#N/A</v>
      </c>
      <c r="LC28" s="78" t="e">
        <f>(HLOOKUP(LC$6,BECO_Datos!$D$3:$HN$85,BECO_Datos!$A27,FALSE)+IFERROR(HLOOKUP(LC$6,BECO_Datos!$HP$3:$LT$85,BECO_Datos!$A27,FALSE),0))*LC$2</f>
        <v>#N/A</v>
      </c>
      <c r="LD28" s="78">
        <f>(HLOOKUP(LD$6,BECO_Datos!$D$3:$HN$85,BECO_Datos!$A27,FALSE)+IFERROR(HLOOKUP(LD$6,BECO_Datos!$HP$3:$LT$85,BECO_Datos!$A27,FALSE),0))*LD$2</f>
        <v>0</v>
      </c>
      <c r="LE28" s="78">
        <f>(HLOOKUP(LE$6,BECO_Datos!$D$3:$HN$85,BECO_Datos!$A27,FALSE)+IFERROR(HLOOKUP(LE$6,BECO_Datos!$HP$3:$LT$85,BECO_Datos!$A27,FALSE),0))*LE$2</f>
        <v>0</v>
      </c>
      <c r="LF28" s="78">
        <f>(HLOOKUP(LF$6,BECO_Datos!$D$3:$HN$85,BECO_Datos!$A27,FALSE)+IFERROR(HLOOKUP(LF$6,BECO_Datos!$HP$3:$LT$85,BECO_Datos!$A27,FALSE),0))*LF$2</f>
        <v>0</v>
      </c>
      <c r="LG28" s="78">
        <f>(HLOOKUP(LG$6,BECO_Datos!$D$3:$HN$85,BECO_Datos!$A27,FALSE)+IFERROR(HLOOKUP(LG$6,BECO_Datos!$HP$3:$LT$85,BECO_Datos!$A27,FALSE),0))*LG$2</f>
        <v>0</v>
      </c>
      <c r="LH28" s="78">
        <f>(HLOOKUP(LH$6,BECO_Datos!$D$3:$HN$85,BECO_Datos!$A27,FALSE)+IFERROR(HLOOKUP(LH$6,BECO_Datos!$HP$3:$LT$85,BECO_Datos!$A27,FALSE),0))*LH$2</f>
        <v>0</v>
      </c>
      <c r="LI28" s="78">
        <f>(HLOOKUP(LI$6,BECO_Datos!$D$3:$HN$85,BECO_Datos!$A27,FALSE)+IFERROR(HLOOKUP(LI$6,BECO_Datos!$HP$3:$LT$85,BECO_Datos!$A27,FALSE),0))*LI$2</f>
        <v>0</v>
      </c>
      <c r="LJ28" s="78">
        <f>(HLOOKUP(LJ$6,BECO_Datos!$D$3:$HN$85,BECO_Datos!$A27,FALSE)+IFERROR(HLOOKUP(LJ$6,BECO_Datos!$HP$3:$LT$85,BECO_Datos!$A27,FALSE),0))*LJ$2</f>
        <v>0</v>
      </c>
      <c r="LK28" s="78">
        <f>(HLOOKUP(LK$6,BECO_Datos!$D$3:$HN$85,BECO_Datos!$A27,FALSE)+IFERROR(HLOOKUP(LK$6,BECO_Datos!$HP$3:$LT$85,BECO_Datos!$A27,FALSE),0))*LK$2</f>
        <v>0</v>
      </c>
      <c r="LL28" s="78">
        <f>(HLOOKUP(LL$6,BECO_Datos!$D$3:$HN$85,BECO_Datos!$A27,FALSE)+IFERROR(HLOOKUP(LL$6,BECO_Datos!$HP$3:$LT$85,BECO_Datos!$A27,FALSE),0))*LL$2</f>
        <v>0</v>
      </c>
      <c r="LM28" s="78">
        <f>(HLOOKUP(LM$6,BECO_Datos!$D$3:$HN$85,BECO_Datos!$A27,FALSE)+IFERROR(HLOOKUP(LM$6,BECO_Datos!$HP$3:$LT$85,BECO_Datos!$A27,FALSE),0))*LM$2</f>
        <v>0</v>
      </c>
    </row>
    <row r="29" spans="1:325" ht="15.75" x14ac:dyDescent="0.2">
      <c r="A29" s="160">
        <v>24</v>
      </c>
      <c r="B29" s="65" t="s">
        <v>49</v>
      </c>
      <c r="C29" s="13"/>
      <c r="D29" s="18" t="e">
        <f>(HLOOKUP(D$6,BECO_Datos!$D$3:$HN$85,BECO_Datos!$A28,FALSE)+IFERROR(HLOOKUP(D$6,BECO_Datos!$HP$3:$LT$85,BECO_Datos!$A28,FALSE),0))*D$2</f>
        <v>#N/A</v>
      </c>
      <c r="E29" s="18" t="e">
        <f>(HLOOKUP(E$6,BECO_Datos!$D$3:$HN$85,BECO_Datos!$A28,FALSE)+IFERROR(HLOOKUP(E$6,BECO_Datos!$HP$3:$LT$85,BECO_Datos!$A28,FALSE),0))*E$2</f>
        <v>#N/A</v>
      </c>
      <c r="F29" s="18" t="e">
        <f>(HLOOKUP(F$6,BECO_Datos!$D$3:$HN$85,BECO_Datos!$A28,FALSE)+IFERROR(HLOOKUP(F$6,BECO_Datos!$HP$3:$LT$85,BECO_Datos!$A28,FALSE),0))*F$2</f>
        <v>#N/A</v>
      </c>
      <c r="G29" s="18" t="e">
        <f>(HLOOKUP(G$6,BECO_Datos!$D$3:$HN$85,BECO_Datos!$A28,FALSE)+IFERROR(HLOOKUP(G$6,BECO_Datos!$HP$3:$LT$85,BECO_Datos!$A28,FALSE),0))*G$2</f>
        <v>#N/A</v>
      </c>
      <c r="H29" s="18" t="e">
        <f>(HLOOKUP(H$6,BECO_Datos!$D$3:$HN$85,BECO_Datos!$A28,FALSE)+IFERROR(HLOOKUP(H$6,BECO_Datos!$HP$3:$LT$85,BECO_Datos!$A28,FALSE),0))*H$2</f>
        <v>#N/A</v>
      </c>
      <c r="I29" s="18" t="e">
        <f>(HLOOKUP(I$6,BECO_Datos!$D$3:$HN$85,BECO_Datos!$A28,FALSE)+IFERROR(HLOOKUP(I$6,BECO_Datos!$HP$3:$LT$85,BECO_Datos!$A28,FALSE),0))*I$2</f>
        <v>#N/A</v>
      </c>
      <c r="J29" s="18">
        <f>(HLOOKUP(J$6,BECO_Datos!$D$3:$HN$85,BECO_Datos!$A28,FALSE)+IFERROR(HLOOKUP(J$6,BECO_Datos!$HP$3:$LT$85,BECO_Datos!$A28,FALSE),0))*J$2</f>
        <v>0</v>
      </c>
      <c r="K29" s="18">
        <f>(HLOOKUP(K$6,BECO_Datos!$D$3:$HN$85,BECO_Datos!$A28,FALSE)+IFERROR(HLOOKUP(K$6,BECO_Datos!$HP$3:$LT$85,BECO_Datos!$A28,FALSE),0))*K$2</f>
        <v>0</v>
      </c>
      <c r="L29" s="18">
        <f>(HLOOKUP(L$6,BECO_Datos!$D$3:$HN$85,BECO_Datos!$A28,FALSE)+IFERROR(HLOOKUP(L$6,BECO_Datos!$HP$3:$LT$85,BECO_Datos!$A28,FALSE),0))*L$2</f>
        <v>0</v>
      </c>
      <c r="M29" s="18">
        <f>(HLOOKUP(M$6,BECO_Datos!$D$3:$HN$85,BECO_Datos!$A28,FALSE)+IFERROR(HLOOKUP(M$6,BECO_Datos!$HP$3:$LT$85,BECO_Datos!$A28,FALSE),0))*M$2</f>
        <v>0</v>
      </c>
      <c r="N29" s="18">
        <f>(HLOOKUP(N$6,BECO_Datos!$D$3:$HN$85,BECO_Datos!$A28,FALSE)+IFERROR(HLOOKUP(N$6,BECO_Datos!$HP$3:$LT$85,BECO_Datos!$A28,FALSE),0))*N$2</f>
        <v>0</v>
      </c>
      <c r="O29" s="18">
        <f>(HLOOKUP(O$6,BECO_Datos!$D$3:$HN$85,BECO_Datos!$A28,FALSE)+IFERROR(HLOOKUP(O$6,BECO_Datos!$HP$3:$LT$85,BECO_Datos!$A28,FALSE),0))*O$2</f>
        <v>0</v>
      </c>
      <c r="P29" s="18">
        <f>(HLOOKUP(P$6,BECO_Datos!$D$3:$HN$85,BECO_Datos!$A28,FALSE)+IFERROR(HLOOKUP(P$6,BECO_Datos!$HP$3:$LT$85,BECO_Datos!$A28,FALSE),0))*P$2</f>
        <v>0</v>
      </c>
      <c r="Q29" s="18">
        <f>(HLOOKUP(Q$6,BECO_Datos!$D$3:$HN$85,BECO_Datos!$A28,FALSE)+IFERROR(HLOOKUP(Q$6,BECO_Datos!$HP$3:$LT$85,BECO_Datos!$A28,FALSE),0))*Q$2</f>
        <v>0</v>
      </c>
      <c r="R29" s="18">
        <f>(HLOOKUP(R$6,BECO_Datos!$D$3:$HN$85,BECO_Datos!$A28,FALSE)+IFERROR(HLOOKUP(R$6,BECO_Datos!$HP$3:$LT$85,BECO_Datos!$A28,FALSE),0))*R$2</f>
        <v>0</v>
      </c>
      <c r="S29" s="18">
        <f>(HLOOKUP(S$6,BECO_Datos!$D$3:$HN$85,BECO_Datos!$A28,FALSE)+IFERROR(HLOOKUP(S$6,BECO_Datos!$HP$3:$LT$85,BECO_Datos!$A28,FALSE),0))*S$2</f>
        <v>0</v>
      </c>
      <c r="U29" s="18" t="e">
        <f>(HLOOKUP(U$6,BECO_Datos!$D$3:$HN$85,BECO_Datos!$A28,FALSE)+IFERROR(HLOOKUP(U$6,BECO_Datos!$HP$3:$LT$85,BECO_Datos!$A28,FALSE),0))*U$2</f>
        <v>#N/A</v>
      </c>
      <c r="V29" s="18" t="e">
        <f>(HLOOKUP(V$6,BECO_Datos!$D$3:$HN$85,BECO_Datos!$A28,FALSE)+IFERROR(HLOOKUP(V$6,BECO_Datos!$HP$3:$LT$85,BECO_Datos!$A28,FALSE),0))*V$2</f>
        <v>#N/A</v>
      </c>
      <c r="W29" s="18" t="e">
        <f>(HLOOKUP(W$6,BECO_Datos!$D$3:$HN$85,BECO_Datos!$A28,FALSE)+IFERROR(HLOOKUP(W$6,BECO_Datos!$HP$3:$LT$85,BECO_Datos!$A28,FALSE),0))*W$2</f>
        <v>#N/A</v>
      </c>
      <c r="X29" s="18" t="e">
        <f>(HLOOKUP(X$6,BECO_Datos!$D$3:$HN$85,BECO_Datos!$A28,FALSE)+IFERROR(HLOOKUP(X$6,BECO_Datos!$HP$3:$LT$85,BECO_Datos!$A28,FALSE),0))*X$2</f>
        <v>#N/A</v>
      </c>
      <c r="Y29" s="18" t="e">
        <f>(HLOOKUP(Y$6,BECO_Datos!$D$3:$HN$85,BECO_Datos!$A28,FALSE)+IFERROR(HLOOKUP(Y$6,BECO_Datos!$HP$3:$LT$85,BECO_Datos!$A28,FALSE),0))*Y$2</f>
        <v>#N/A</v>
      </c>
      <c r="Z29" s="18" t="e">
        <f>(HLOOKUP(Z$6,BECO_Datos!$D$3:$HN$85,BECO_Datos!$A28,FALSE)+IFERROR(HLOOKUP(Z$6,BECO_Datos!$HP$3:$LT$85,BECO_Datos!$A28,FALSE),0))*Z$2</f>
        <v>#N/A</v>
      </c>
      <c r="AA29" s="18">
        <f>(HLOOKUP(AA$6,BECO_Datos!$D$3:$HN$85,BECO_Datos!$A28,FALSE)+IFERROR(HLOOKUP(AA$6,BECO_Datos!$HP$3:$LT$85,BECO_Datos!$A28,FALSE),0))*AA$2</f>
        <v>0</v>
      </c>
      <c r="AB29" s="18">
        <f>(HLOOKUP(AB$6,BECO_Datos!$D$3:$HN$85,BECO_Datos!$A28,FALSE)+IFERROR(HLOOKUP(AB$6,BECO_Datos!$HP$3:$LT$85,BECO_Datos!$A28,FALSE),0))*AB$2</f>
        <v>0</v>
      </c>
      <c r="AC29" s="18">
        <f>(HLOOKUP(AC$6,BECO_Datos!$D$3:$HN$85,BECO_Datos!$A28,FALSE)+IFERROR(HLOOKUP(AC$6,BECO_Datos!$HP$3:$LT$85,BECO_Datos!$A28,FALSE),0))*AC$2</f>
        <v>0</v>
      </c>
      <c r="AD29" s="18">
        <f>(HLOOKUP(AD$6,BECO_Datos!$D$3:$HN$85,BECO_Datos!$A28,FALSE)+IFERROR(HLOOKUP(AD$6,BECO_Datos!$HP$3:$LT$85,BECO_Datos!$A28,FALSE),0))*AD$2</f>
        <v>0</v>
      </c>
      <c r="AE29" s="18">
        <f>(HLOOKUP(AE$6,BECO_Datos!$D$3:$HN$85,BECO_Datos!$A28,FALSE)+IFERROR(HLOOKUP(AE$6,BECO_Datos!$HP$3:$LT$85,BECO_Datos!$A28,FALSE),0))*AE$2</f>
        <v>0</v>
      </c>
      <c r="AF29" s="18">
        <f>(HLOOKUP(AF$6,BECO_Datos!$D$3:$HN$85,BECO_Datos!$A28,FALSE)+IFERROR(HLOOKUP(AF$6,BECO_Datos!$HP$3:$LT$85,BECO_Datos!$A28,FALSE),0))*AF$2</f>
        <v>0</v>
      </c>
      <c r="AG29" s="18">
        <f>(HLOOKUP(AG$6,BECO_Datos!$D$3:$HN$85,BECO_Datos!$A28,FALSE)+IFERROR(HLOOKUP(AG$6,BECO_Datos!$HP$3:$LT$85,BECO_Datos!$A28,FALSE),0))*AG$2</f>
        <v>0</v>
      </c>
      <c r="AH29" s="18">
        <f>(HLOOKUP(AH$6,BECO_Datos!$D$3:$HN$85,BECO_Datos!$A28,FALSE)+IFERROR(HLOOKUP(AH$6,BECO_Datos!$HP$3:$LT$85,BECO_Datos!$A28,FALSE),0))*AH$2</f>
        <v>0</v>
      </c>
      <c r="AI29" s="18">
        <f>(HLOOKUP(AI$6,BECO_Datos!$D$3:$HN$85,BECO_Datos!$A28,FALSE)+IFERROR(HLOOKUP(AI$6,BECO_Datos!$HP$3:$LT$85,BECO_Datos!$A28,FALSE),0))*AI$2</f>
        <v>0</v>
      </c>
      <c r="AJ29" s="18">
        <f>(HLOOKUP(AJ$6,BECO_Datos!$D$3:$HN$85,BECO_Datos!$A28,FALSE)+IFERROR(HLOOKUP(AJ$6,BECO_Datos!$HP$3:$LT$85,BECO_Datos!$A28,FALSE),0))*AJ$2</f>
        <v>0</v>
      </c>
      <c r="AL29" s="18" t="e">
        <f>(HLOOKUP(AL$6,BECO_Datos!$D$3:$HN$85,BECO_Datos!$A28,FALSE)+IFERROR(HLOOKUP(AL$6,BECO_Datos!$HP$3:$LT$85,BECO_Datos!$A28,FALSE),0))*AL$2</f>
        <v>#N/A</v>
      </c>
      <c r="AM29" s="18" t="e">
        <f>(HLOOKUP(AM$6,BECO_Datos!$D$3:$HN$85,BECO_Datos!$A28,FALSE)+IFERROR(HLOOKUP(AM$6,BECO_Datos!$HP$3:$LT$85,BECO_Datos!$A28,FALSE),0))*AM$2</f>
        <v>#N/A</v>
      </c>
      <c r="AN29" s="18" t="e">
        <f>(HLOOKUP(AN$6,BECO_Datos!$D$3:$HN$85,BECO_Datos!$A28,FALSE)+IFERROR(HLOOKUP(AN$6,BECO_Datos!$HP$3:$LT$85,BECO_Datos!$A28,FALSE),0))*AN$2</f>
        <v>#N/A</v>
      </c>
      <c r="AO29" s="18" t="e">
        <f>(HLOOKUP(AO$6,BECO_Datos!$D$3:$HN$85,BECO_Datos!$A28,FALSE)+IFERROR(HLOOKUP(AO$6,BECO_Datos!$HP$3:$LT$85,BECO_Datos!$A28,FALSE),0))*AO$2</f>
        <v>#N/A</v>
      </c>
      <c r="AP29" s="18" t="e">
        <f>(HLOOKUP(AP$6,BECO_Datos!$D$3:$HN$85,BECO_Datos!$A28,FALSE)+IFERROR(HLOOKUP(AP$6,BECO_Datos!$HP$3:$LT$85,BECO_Datos!$A28,FALSE),0))*AP$2</f>
        <v>#N/A</v>
      </c>
      <c r="AQ29" s="18" t="e">
        <f>(HLOOKUP(AQ$6,BECO_Datos!$D$3:$HN$85,BECO_Datos!$A28,FALSE)+IFERROR(HLOOKUP(AQ$6,BECO_Datos!$HP$3:$LT$85,BECO_Datos!$A28,FALSE),0))*AQ$2</f>
        <v>#N/A</v>
      </c>
      <c r="AR29" s="18">
        <f>(HLOOKUP(AR$6,BECO_Datos!$D$3:$HN$85,BECO_Datos!$A28,FALSE)+IFERROR(HLOOKUP(AR$6,BECO_Datos!$HP$3:$LT$85,BECO_Datos!$A28,FALSE),0))*AR$2</f>
        <v>-14.946792104619682</v>
      </c>
      <c r="AS29" s="18">
        <f>(HLOOKUP(AS$6,BECO_Datos!$D$3:$HN$85,BECO_Datos!$A28,FALSE)+IFERROR(HLOOKUP(AS$6,BECO_Datos!$HP$3:$LT$85,BECO_Datos!$A28,FALSE),0))*AS$2</f>
        <v>466.17337576517843</v>
      </c>
      <c r="AT29" s="18">
        <f>(HLOOKUP(AT$6,BECO_Datos!$D$3:$HN$85,BECO_Datos!$A28,FALSE)+IFERROR(HLOOKUP(AT$6,BECO_Datos!$HP$3:$LT$85,BECO_Datos!$A28,FALSE),0))*AT$2</f>
        <v>354.95964365834192</v>
      </c>
      <c r="AU29" s="18">
        <f>(HLOOKUP(AU$6,BECO_Datos!$D$3:$HN$85,BECO_Datos!$A28,FALSE)+IFERROR(HLOOKUP(AU$6,BECO_Datos!$HP$3:$LT$85,BECO_Datos!$A28,FALSE),0))*AU$2</f>
        <v>4582.0089408769973</v>
      </c>
      <c r="AV29" s="18">
        <f>(HLOOKUP(AV$6,BECO_Datos!$D$3:$HN$85,BECO_Datos!$A28,FALSE)+IFERROR(HLOOKUP(AV$6,BECO_Datos!$HP$3:$LT$85,BECO_Datos!$A28,FALSE),0))*AV$2</f>
        <v>0</v>
      </c>
      <c r="AW29" s="18">
        <f>(HLOOKUP(AW$6,BECO_Datos!$D$3:$HN$85,BECO_Datos!$A28,FALSE)+IFERROR(HLOOKUP(AW$6,BECO_Datos!$HP$3:$LT$85,BECO_Datos!$A28,FALSE),0))*AW$2</f>
        <v>0</v>
      </c>
      <c r="AX29" s="18">
        <f>(HLOOKUP(AX$6,BECO_Datos!$D$3:$HN$85,BECO_Datos!$A28,FALSE)+IFERROR(HLOOKUP(AX$6,BECO_Datos!$HP$3:$LT$85,BECO_Datos!$A28,FALSE),0))*AX$2</f>
        <v>0</v>
      </c>
      <c r="AY29" s="18">
        <f>(HLOOKUP(AY$6,BECO_Datos!$D$3:$HN$85,BECO_Datos!$A28,FALSE)+IFERROR(HLOOKUP(AY$6,BECO_Datos!$HP$3:$LT$85,BECO_Datos!$A28,FALSE),0))*AY$2</f>
        <v>0</v>
      </c>
      <c r="AZ29" s="18">
        <f>(HLOOKUP(AZ$6,BECO_Datos!$D$3:$HN$85,BECO_Datos!$A28,FALSE)+IFERROR(HLOOKUP(AZ$6,BECO_Datos!$HP$3:$LT$85,BECO_Datos!$A28,FALSE),0))*AZ$2</f>
        <v>0</v>
      </c>
      <c r="BA29" s="18">
        <f>(HLOOKUP(BA$6,BECO_Datos!$D$3:$HN$85,BECO_Datos!$A28,FALSE)+IFERROR(HLOOKUP(BA$6,BECO_Datos!$HP$3:$LT$85,BECO_Datos!$A28,FALSE),0))*BA$2</f>
        <v>0</v>
      </c>
      <c r="BC29" s="18" t="e">
        <f>(HLOOKUP(BC$6,BECO_Datos!$D$3:$HN$85,BECO_Datos!$A28,FALSE)+IFERROR(HLOOKUP(BC$6,BECO_Datos!$HP$3:$LT$85,BECO_Datos!$A28,FALSE),0))*BC$2</f>
        <v>#N/A</v>
      </c>
      <c r="BD29" s="18" t="e">
        <f>(HLOOKUP(BD$6,BECO_Datos!$D$3:$HN$85,BECO_Datos!$A28,FALSE)+IFERROR(HLOOKUP(BD$6,BECO_Datos!$HP$3:$LT$85,BECO_Datos!$A28,FALSE),0))*BD$2</f>
        <v>#N/A</v>
      </c>
      <c r="BE29" s="18" t="e">
        <f>(HLOOKUP(BE$6,BECO_Datos!$D$3:$HN$85,BECO_Datos!$A28,FALSE)+IFERROR(HLOOKUP(BE$6,BECO_Datos!$HP$3:$LT$85,BECO_Datos!$A28,FALSE),0))*BE$2</f>
        <v>#N/A</v>
      </c>
      <c r="BF29" s="18" t="e">
        <f>(HLOOKUP(BF$6,BECO_Datos!$D$3:$HN$85,BECO_Datos!$A28,FALSE)+IFERROR(HLOOKUP(BF$6,BECO_Datos!$HP$3:$LT$85,BECO_Datos!$A28,FALSE),0))*BF$2</f>
        <v>#N/A</v>
      </c>
      <c r="BG29" s="18" t="e">
        <f>(HLOOKUP(BG$6,BECO_Datos!$D$3:$HN$85,BECO_Datos!$A28,FALSE)+IFERROR(HLOOKUP(BG$6,BECO_Datos!$HP$3:$LT$85,BECO_Datos!$A28,FALSE),0))*BG$2</f>
        <v>#N/A</v>
      </c>
      <c r="BH29" s="18" t="e">
        <f>(HLOOKUP(BH$6,BECO_Datos!$D$3:$HN$85,BECO_Datos!$A28,FALSE)+IFERROR(HLOOKUP(BH$6,BECO_Datos!$HP$3:$LT$85,BECO_Datos!$A28,FALSE),0))*BH$2</f>
        <v>#N/A</v>
      </c>
      <c r="BI29" s="18">
        <f>(HLOOKUP(BI$6,BECO_Datos!$D$3:$HN$85,BECO_Datos!$A28,FALSE)+IFERROR(HLOOKUP(BI$6,BECO_Datos!$HP$3:$LT$85,BECO_Datos!$A28,FALSE),0))*BI$2</f>
        <v>0</v>
      </c>
      <c r="BJ29" s="18">
        <f>(HLOOKUP(BJ$6,BECO_Datos!$D$3:$HN$85,BECO_Datos!$A28,FALSE)+IFERROR(HLOOKUP(BJ$6,BECO_Datos!$HP$3:$LT$85,BECO_Datos!$A28,FALSE),0))*BJ$2</f>
        <v>0</v>
      </c>
      <c r="BK29" s="18">
        <f>(HLOOKUP(BK$6,BECO_Datos!$D$3:$HN$85,BECO_Datos!$A28,FALSE)+IFERROR(HLOOKUP(BK$6,BECO_Datos!$HP$3:$LT$85,BECO_Datos!$A28,FALSE),0))*BK$2</f>
        <v>0</v>
      </c>
      <c r="BL29" s="18">
        <f>(HLOOKUP(BL$6,BECO_Datos!$D$3:$HN$85,BECO_Datos!$A28,FALSE)+IFERROR(HLOOKUP(BL$6,BECO_Datos!$HP$3:$LT$85,BECO_Datos!$A28,FALSE),0))*BL$2</f>
        <v>0</v>
      </c>
      <c r="BM29" s="18">
        <f>(HLOOKUP(BM$6,BECO_Datos!$D$3:$HN$85,BECO_Datos!$A28,FALSE)+IFERROR(HLOOKUP(BM$6,BECO_Datos!$HP$3:$LT$85,BECO_Datos!$A28,FALSE),0))*BM$2</f>
        <v>0</v>
      </c>
      <c r="BN29" s="18">
        <f>(HLOOKUP(BN$6,BECO_Datos!$D$3:$HN$85,BECO_Datos!$A28,FALSE)+IFERROR(HLOOKUP(BN$6,BECO_Datos!$HP$3:$LT$85,BECO_Datos!$A28,FALSE),0))*BN$2</f>
        <v>0</v>
      </c>
      <c r="BO29" s="18">
        <f>(HLOOKUP(BO$6,BECO_Datos!$D$3:$HN$85,BECO_Datos!$A28,FALSE)+IFERROR(HLOOKUP(BO$6,BECO_Datos!$HP$3:$LT$85,BECO_Datos!$A28,FALSE),0))*BO$2</f>
        <v>0</v>
      </c>
      <c r="BP29" s="18">
        <f>(HLOOKUP(BP$6,BECO_Datos!$D$3:$HN$85,BECO_Datos!$A28,FALSE)+IFERROR(HLOOKUP(BP$6,BECO_Datos!$HP$3:$LT$85,BECO_Datos!$A28,FALSE),0))*BP$2</f>
        <v>0</v>
      </c>
      <c r="BQ29" s="18">
        <f>(HLOOKUP(BQ$6,BECO_Datos!$D$3:$HN$85,BECO_Datos!$A28,FALSE)+IFERROR(HLOOKUP(BQ$6,BECO_Datos!$HP$3:$LT$85,BECO_Datos!$A28,FALSE),0))*BQ$2</f>
        <v>0</v>
      </c>
      <c r="BR29" s="18">
        <f>(HLOOKUP(BR$6,BECO_Datos!$D$3:$HN$85,BECO_Datos!$A28,FALSE)+IFERROR(HLOOKUP(BR$6,BECO_Datos!$HP$3:$LT$85,BECO_Datos!$A28,FALSE),0))*BR$2</f>
        <v>0</v>
      </c>
      <c r="BT29" s="18" t="e">
        <f>(HLOOKUP(BT$6,BECO_Datos!$D$3:$HN$85,BECO_Datos!$A28,FALSE)+IFERROR(HLOOKUP(BT$6,BECO_Datos!$HP$3:$LT$85,BECO_Datos!$A28,FALSE),0))*BT$2</f>
        <v>#N/A</v>
      </c>
      <c r="BU29" s="18" t="e">
        <f>(HLOOKUP(BU$6,BECO_Datos!$D$3:$HN$85,BECO_Datos!$A28,FALSE)+IFERROR(HLOOKUP(BU$6,BECO_Datos!$HP$3:$LT$85,BECO_Datos!$A28,FALSE),0))*BU$2</f>
        <v>#N/A</v>
      </c>
      <c r="BV29" s="18" t="e">
        <f>(HLOOKUP(BV$6,BECO_Datos!$D$3:$HN$85,BECO_Datos!$A28,FALSE)+IFERROR(HLOOKUP(BV$6,BECO_Datos!$HP$3:$LT$85,BECO_Datos!$A28,FALSE),0))*BV$2</f>
        <v>#N/A</v>
      </c>
      <c r="BW29" s="18" t="e">
        <f>(HLOOKUP(BW$6,BECO_Datos!$D$3:$HN$85,BECO_Datos!$A28,FALSE)+IFERROR(HLOOKUP(BW$6,BECO_Datos!$HP$3:$LT$85,BECO_Datos!$A28,FALSE),0))*BW$2</f>
        <v>#N/A</v>
      </c>
      <c r="BX29" s="18" t="e">
        <f>(HLOOKUP(BX$6,BECO_Datos!$D$3:$HN$85,BECO_Datos!$A28,FALSE)+IFERROR(HLOOKUP(BX$6,BECO_Datos!$HP$3:$LT$85,BECO_Datos!$A28,FALSE),0))*BX$2</f>
        <v>#N/A</v>
      </c>
      <c r="BY29" s="18" t="e">
        <f>(HLOOKUP(BY$6,BECO_Datos!$D$3:$HN$85,BECO_Datos!$A28,FALSE)+IFERROR(HLOOKUP(BY$6,BECO_Datos!$HP$3:$LT$85,BECO_Datos!$A28,FALSE),0))*BY$2</f>
        <v>#N/A</v>
      </c>
      <c r="BZ29" s="18">
        <f>(HLOOKUP(BZ$6,BECO_Datos!$D$3:$HN$85,BECO_Datos!$A28,FALSE)+IFERROR(HLOOKUP(BZ$6,BECO_Datos!$HP$3:$LT$85,BECO_Datos!$A28,FALSE),0))*BZ$2</f>
        <v>0</v>
      </c>
      <c r="CA29" s="18">
        <f>(HLOOKUP(CA$6,BECO_Datos!$D$3:$HN$85,BECO_Datos!$A28,FALSE)+IFERROR(HLOOKUP(CA$6,BECO_Datos!$HP$3:$LT$85,BECO_Datos!$A28,FALSE),0))*CA$2</f>
        <v>0</v>
      </c>
      <c r="CB29" s="18">
        <f>(HLOOKUP(CB$6,BECO_Datos!$D$3:$HN$85,BECO_Datos!$A28,FALSE)+IFERROR(HLOOKUP(CB$6,BECO_Datos!$HP$3:$LT$85,BECO_Datos!$A28,FALSE),0))*CB$2</f>
        <v>0</v>
      </c>
      <c r="CC29" s="18">
        <f>(HLOOKUP(CC$6,BECO_Datos!$D$3:$HN$85,BECO_Datos!$A28,FALSE)+IFERROR(HLOOKUP(CC$6,BECO_Datos!$HP$3:$LT$85,BECO_Datos!$A28,FALSE),0))*CC$2</f>
        <v>0</v>
      </c>
      <c r="CD29" s="18">
        <f>(HLOOKUP(CD$6,BECO_Datos!$D$3:$HN$85,BECO_Datos!$A28,FALSE)+IFERROR(HLOOKUP(CD$6,BECO_Datos!$HP$3:$LT$85,BECO_Datos!$A28,FALSE),0))*CD$2</f>
        <v>0</v>
      </c>
      <c r="CE29" s="18">
        <f>(HLOOKUP(CE$6,BECO_Datos!$D$3:$HN$85,BECO_Datos!$A28,FALSE)+IFERROR(HLOOKUP(CE$6,BECO_Datos!$HP$3:$LT$85,BECO_Datos!$A28,FALSE),0))*CE$2</f>
        <v>0</v>
      </c>
      <c r="CF29" s="18">
        <f>(HLOOKUP(CF$6,BECO_Datos!$D$3:$HN$85,BECO_Datos!$A28,FALSE)+IFERROR(HLOOKUP(CF$6,BECO_Datos!$HP$3:$LT$85,BECO_Datos!$A28,FALSE),0))*CF$2</f>
        <v>0</v>
      </c>
      <c r="CG29" s="18">
        <f>(HLOOKUP(CG$6,BECO_Datos!$D$3:$HN$85,BECO_Datos!$A28,FALSE)+IFERROR(HLOOKUP(CG$6,BECO_Datos!$HP$3:$LT$85,BECO_Datos!$A28,FALSE),0))*CG$2</f>
        <v>0</v>
      </c>
      <c r="CH29" s="18">
        <f>(HLOOKUP(CH$6,BECO_Datos!$D$3:$HN$85,BECO_Datos!$A28,FALSE)+IFERROR(HLOOKUP(CH$6,BECO_Datos!$HP$3:$LT$85,BECO_Datos!$A28,FALSE),0))*CH$2</f>
        <v>0</v>
      </c>
      <c r="CI29" s="18">
        <f>(HLOOKUP(CI$6,BECO_Datos!$D$3:$HN$85,BECO_Datos!$A28,FALSE)+IFERROR(HLOOKUP(CI$6,BECO_Datos!$HP$3:$LT$85,BECO_Datos!$A28,FALSE),0))*CI$2</f>
        <v>0</v>
      </c>
      <c r="CK29" s="18" t="e">
        <f>(HLOOKUP(CK$6,BECO_Datos!$D$3:$HN$85,BECO_Datos!$A28,FALSE)+IFERROR(HLOOKUP(CK$6,BECO_Datos!$HP$3:$LT$85,BECO_Datos!$A28,FALSE),0))*CK$2</f>
        <v>#N/A</v>
      </c>
      <c r="CL29" s="18" t="e">
        <f>(HLOOKUP(CL$6,BECO_Datos!$D$3:$HN$85,BECO_Datos!$A28,FALSE)+IFERROR(HLOOKUP(CL$6,BECO_Datos!$HP$3:$LT$85,BECO_Datos!$A28,FALSE),0))*CL$2</f>
        <v>#N/A</v>
      </c>
      <c r="CM29" s="18" t="e">
        <f>(HLOOKUP(CM$6,BECO_Datos!$D$3:$HN$85,BECO_Datos!$A28,FALSE)+IFERROR(HLOOKUP(CM$6,BECO_Datos!$HP$3:$LT$85,BECO_Datos!$A28,FALSE),0))*CM$2</f>
        <v>#N/A</v>
      </c>
      <c r="CN29" s="18" t="e">
        <f>(HLOOKUP(CN$6,BECO_Datos!$D$3:$HN$85,BECO_Datos!$A28,FALSE)+IFERROR(HLOOKUP(CN$6,BECO_Datos!$HP$3:$LT$85,BECO_Datos!$A28,FALSE),0))*CN$2</f>
        <v>#N/A</v>
      </c>
      <c r="CO29" s="18" t="e">
        <f>(HLOOKUP(CO$6,BECO_Datos!$D$3:$HN$85,BECO_Datos!$A28,FALSE)+IFERROR(HLOOKUP(CO$6,BECO_Datos!$HP$3:$LT$85,BECO_Datos!$A28,FALSE),0))*CO$2</f>
        <v>#N/A</v>
      </c>
      <c r="CP29" s="18" t="e">
        <f>(HLOOKUP(CP$6,BECO_Datos!$D$3:$HN$85,BECO_Datos!$A28,FALSE)+IFERROR(HLOOKUP(CP$6,BECO_Datos!$HP$3:$LT$85,BECO_Datos!$A28,FALSE),0))*CP$2</f>
        <v>#N/A</v>
      </c>
      <c r="CQ29" s="18">
        <f>(HLOOKUP(CQ$6,BECO_Datos!$D$3:$HN$85,BECO_Datos!$A28,FALSE)+IFERROR(HLOOKUP(CQ$6,BECO_Datos!$HP$3:$LT$85,BECO_Datos!$A28,FALSE),0))*CQ$2</f>
        <v>1.3681166742429951</v>
      </c>
      <c r="CR29" s="18">
        <f>(HLOOKUP(CR$6,BECO_Datos!$D$3:$HN$85,BECO_Datos!$A28,FALSE)+IFERROR(HLOOKUP(CR$6,BECO_Datos!$HP$3:$LT$85,BECO_Datos!$A28,FALSE),0))*CR$2</f>
        <v>5.5928493331327882</v>
      </c>
      <c r="CS29" s="18">
        <f>(HLOOKUP(CS$6,BECO_Datos!$D$3:$HN$85,BECO_Datos!$A28,FALSE)+IFERROR(HLOOKUP(CS$6,BECO_Datos!$HP$3:$LT$85,BECO_Datos!$A28,FALSE),0))*CS$2</f>
        <v>12.444191538980492</v>
      </c>
      <c r="CT29" s="18">
        <f>(HLOOKUP(CT$6,BECO_Datos!$D$3:$HN$85,BECO_Datos!$A28,FALSE)+IFERROR(HLOOKUP(CT$6,BECO_Datos!$HP$3:$LT$85,BECO_Datos!$A28,FALSE),0))*CT$2</f>
        <v>2.5110247694846723</v>
      </c>
      <c r="CU29" s="18">
        <f>(HLOOKUP(CU$6,BECO_Datos!$D$3:$HN$85,BECO_Datos!$A28,FALSE)+IFERROR(HLOOKUP(CU$6,BECO_Datos!$HP$3:$LT$85,BECO_Datos!$A28,FALSE),0))*CU$2</f>
        <v>1.4363044234693461</v>
      </c>
      <c r="CV29" s="18">
        <f>(HLOOKUP(CV$6,BECO_Datos!$D$3:$HN$85,BECO_Datos!$A28,FALSE)+IFERROR(HLOOKUP(CV$6,BECO_Datos!$HP$3:$LT$85,BECO_Datos!$A28,FALSE),0))*CV$2</f>
        <v>4.4759659865297392</v>
      </c>
      <c r="CW29" s="18">
        <f>(HLOOKUP(CW$6,BECO_Datos!$D$3:$HN$85,BECO_Datos!$A28,FALSE)+IFERROR(HLOOKUP(CW$6,BECO_Datos!$HP$3:$LT$85,BECO_Datos!$A28,FALSE),0))*CW$2</f>
        <v>2.0994266499541814</v>
      </c>
      <c r="CX29" s="18">
        <f>(HLOOKUP(CX$6,BECO_Datos!$D$3:$HN$85,BECO_Datos!$A28,FALSE)+IFERROR(HLOOKUP(CX$6,BECO_Datos!$HP$3:$LT$85,BECO_Datos!$A28,FALSE),0))*CX$2</f>
        <v>0</v>
      </c>
      <c r="CY29" s="18">
        <f>(HLOOKUP(CY$6,BECO_Datos!$D$3:$HN$85,BECO_Datos!$A28,FALSE)+IFERROR(HLOOKUP(CY$6,BECO_Datos!$HP$3:$LT$85,BECO_Datos!$A28,FALSE),0))*CY$2</f>
        <v>0</v>
      </c>
      <c r="CZ29" s="18">
        <f>(HLOOKUP(CZ$6,BECO_Datos!$D$3:$HN$85,BECO_Datos!$A28,FALSE)+IFERROR(HLOOKUP(CZ$6,BECO_Datos!$HP$3:$LT$85,BECO_Datos!$A28,FALSE),0))*CZ$2</f>
        <v>0</v>
      </c>
      <c r="DB29" s="18" t="e">
        <f>(HLOOKUP(DB$6,BECO_Datos!$D$3:$HN$85,BECO_Datos!$A28,FALSE)+IFERROR(HLOOKUP(DB$6,BECO_Datos!$HP$3:$LT$85,BECO_Datos!$A28,FALSE),0))*DB$2</f>
        <v>#N/A</v>
      </c>
      <c r="DC29" s="18" t="e">
        <f>(HLOOKUP(DC$6,BECO_Datos!$D$3:$HN$85,BECO_Datos!$A28,FALSE)+IFERROR(HLOOKUP(DC$6,BECO_Datos!$HP$3:$LT$85,BECO_Datos!$A28,FALSE),0))*DC$2</f>
        <v>#N/A</v>
      </c>
      <c r="DD29" s="18" t="e">
        <f>(HLOOKUP(DD$6,BECO_Datos!$D$3:$HN$85,BECO_Datos!$A28,FALSE)+IFERROR(HLOOKUP(DD$6,BECO_Datos!$HP$3:$LT$85,BECO_Datos!$A28,FALSE),0))*DD$2</f>
        <v>#N/A</v>
      </c>
      <c r="DE29" s="18" t="e">
        <f>(HLOOKUP(DE$6,BECO_Datos!$D$3:$HN$85,BECO_Datos!$A28,FALSE)+IFERROR(HLOOKUP(DE$6,BECO_Datos!$HP$3:$LT$85,BECO_Datos!$A28,FALSE),0))*DE$2</f>
        <v>#N/A</v>
      </c>
      <c r="DF29" s="18" t="e">
        <f>(HLOOKUP(DF$6,BECO_Datos!$D$3:$HN$85,BECO_Datos!$A28,FALSE)+IFERROR(HLOOKUP(DF$6,BECO_Datos!$HP$3:$LT$85,BECO_Datos!$A28,FALSE),0))*DF$2</f>
        <v>#N/A</v>
      </c>
      <c r="DG29" s="18" t="e">
        <f>(HLOOKUP(DG$6,BECO_Datos!$D$3:$HN$85,BECO_Datos!$A28,FALSE)+IFERROR(HLOOKUP(DG$6,BECO_Datos!$HP$3:$LT$85,BECO_Datos!$A28,FALSE),0))*DG$2</f>
        <v>#N/A</v>
      </c>
      <c r="DH29" s="18">
        <f>(HLOOKUP(DH$6,BECO_Datos!$D$3:$HN$85,BECO_Datos!$A28,FALSE)+IFERROR(HLOOKUP(DH$6,BECO_Datos!$HP$3:$LT$85,BECO_Datos!$A28,FALSE),0))*DH$2</f>
        <v>0</v>
      </c>
      <c r="DI29" s="18">
        <f>(HLOOKUP(DI$6,BECO_Datos!$D$3:$HN$85,BECO_Datos!$A28,FALSE)+IFERROR(HLOOKUP(DI$6,BECO_Datos!$HP$3:$LT$85,BECO_Datos!$A28,FALSE),0))*DI$2</f>
        <v>0</v>
      </c>
      <c r="DJ29" s="18">
        <f>(HLOOKUP(DJ$6,BECO_Datos!$D$3:$HN$85,BECO_Datos!$A28,FALSE)+IFERROR(HLOOKUP(DJ$6,BECO_Datos!$HP$3:$LT$85,BECO_Datos!$A28,FALSE),0))*DJ$2</f>
        <v>0</v>
      </c>
      <c r="DK29" s="18">
        <f>(HLOOKUP(DK$6,BECO_Datos!$D$3:$HN$85,BECO_Datos!$A28,FALSE)+IFERROR(HLOOKUP(DK$6,BECO_Datos!$HP$3:$LT$85,BECO_Datos!$A28,FALSE),0))*DK$2</f>
        <v>0</v>
      </c>
      <c r="DL29" s="18">
        <f>(HLOOKUP(DL$6,BECO_Datos!$D$3:$HN$85,BECO_Datos!$A28,FALSE)+IFERROR(HLOOKUP(DL$6,BECO_Datos!$HP$3:$LT$85,BECO_Datos!$A28,FALSE),0))*DL$2</f>
        <v>0</v>
      </c>
      <c r="DM29" s="18">
        <f>(HLOOKUP(DM$6,BECO_Datos!$D$3:$HN$85,BECO_Datos!$A28,FALSE)+IFERROR(HLOOKUP(DM$6,BECO_Datos!$HP$3:$LT$85,BECO_Datos!$A28,FALSE),0))*DM$2</f>
        <v>0</v>
      </c>
      <c r="DN29" s="18">
        <f>(HLOOKUP(DN$6,BECO_Datos!$D$3:$HN$85,BECO_Datos!$A28,FALSE)+IFERROR(HLOOKUP(DN$6,BECO_Datos!$HP$3:$LT$85,BECO_Datos!$A28,FALSE),0))*DN$2</f>
        <v>0</v>
      </c>
      <c r="DO29" s="18">
        <f>(HLOOKUP(DO$6,BECO_Datos!$D$3:$HN$85,BECO_Datos!$A28,FALSE)+IFERROR(HLOOKUP(DO$6,BECO_Datos!$HP$3:$LT$85,BECO_Datos!$A28,FALSE),0))*DO$2</f>
        <v>0</v>
      </c>
      <c r="DP29" s="18">
        <f>(HLOOKUP(DP$6,BECO_Datos!$D$3:$HN$85,BECO_Datos!$A28,FALSE)+IFERROR(HLOOKUP(DP$6,BECO_Datos!$HP$3:$LT$85,BECO_Datos!$A28,FALSE),0))*DP$2</f>
        <v>0</v>
      </c>
      <c r="DQ29" s="18">
        <f>(HLOOKUP(DQ$6,BECO_Datos!$D$3:$HN$85,BECO_Datos!$A28,FALSE)+IFERROR(HLOOKUP(DQ$6,BECO_Datos!$HP$3:$LT$85,BECO_Datos!$A28,FALSE),0))*DQ$2</f>
        <v>0</v>
      </c>
      <c r="DS29" s="18" t="e">
        <f>(HLOOKUP(DS$6,BECO_Datos!$D$3:$HN$85,BECO_Datos!$A28,FALSE)+IFERROR(HLOOKUP(DS$6,BECO_Datos!$HP$3:$LT$85,BECO_Datos!$A28,FALSE),0))*DS$2</f>
        <v>#N/A</v>
      </c>
      <c r="DT29" s="18" t="e">
        <f>(HLOOKUP(DT$6,BECO_Datos!$D$3:$HN$85,BECO_Datos!$A28,FALSE)+IFERROR(HLOOKUP(DT$6,BECO_Datos!$HP$3:$LT$85,BECO_Datos!$A28,FALSE),0))*DT$2</f>
        <v>#N/A</v>
      </c>
      <c r="DU29" s="18" t="e">
        <f>(HLOOKUP(DU$6,BECO_Datos!$D$3:$HN$85,BECO_Datos!$A28,FALSE)+IFERROR(HLOOKUP(DU$6,BECO_Datos!$HP$3:$LT$85,BECO_Datos!$A28,FALSE),0))*DU$2</f>
        <v>#N/A</v>
      </c>
      <c r="DV29" s="18" t="e">
        <f>(HLOOKUP(DV$6,BECO_Datos!$D$3:$HN$85,BECO_Datos!$A28,FALSE)+IFERROR(HLOOKUP(DV$6,BECO_Datos!$HP$3:$LT$85,BECO_Datos!$A28,FALSE),0))*DV$2</f>
        <v>#N/A</v>
      </c>
      <c r="DW29" s="18" t="e">
        <f>(HLOOKUP(DW$6,BECO_Datos!$D$3:$HN$85,BECO_Datos!$A28,FALSE)+IFERROR(HLOOKUP(DW$6,BECO_Datos!$HP$3:$LT$85,BECO_Datos!$A28,FALSE),0))*DW$2</f>
        <v>#N/A</v>
      </c>
      <c r="DX29" s="18" t="e">
        <f>(HLOOKUP(DX$6,BECO_Datos!$D$3:$HN$85,BECO_Datos!$A28,FALSE)+IFERROR(HLOOKUP(DX$6,BECO_Datos!$HP$3:$LT$85,BECO_Datos!$A28,FALSE),0))*DX$2</f>
        <v>#N/A</v>
      </c>
      <c r="DY29" s="18">
        <f>(HLOOKUP(DY$6,BECO_Datos!$D$3:$HN$85,BECO_Datos!$A28,FALSE)+IFERROR(HLOOKUP(DY$6,BECO_Datos!$HP$3:$LT$85,BECO_Datos!$A28,FALSE),0))*DY$2</f>
        <v>0</v>
      </c>
      <c r="DZ29" s="18">
        <f>(HLOOKUP(DZ$6,BECO_Datos!$D$3:$HN$85,BECO_Datos!$A28,FALSE)+IFERROR(HLOOKUP(DZ$6,BECO_Datos!$HP$3:$LT$85,BECO_Datos!$A28,FALSE),0))*DZ$2</f>
        <v>0</v>
      </c>
      <c r="EA29" s="18">
        <f>(HLOOKUP(EA$6,BECO_Datos!$D$3:$HN$85,BECO_Datos!$A28,FALSE)+IFERROR(HLOOKUP(EA$6,BECO_Datos!$HP$3:$LT$85,BECO_Datos!$A28,FALSE),0))*EA$2</f>
        <v>0</v>
      </c>
      <c r="EB29" s="18">
        <f>(HLOOKUP(EB$6,BECO_Datos!$D$3:$HN$85,BECO_Datos!$A28,FALSE)+IFERROR(HLOOKUP(EB$6,BECO_Datos!$HP$3:$LT$85,BECO_Datos!$A28,FALSE),0))*EB$2</f>
        <v>0</v>
      </c>
      <c r="EC29" s="18">
        <f>(HLOOKUP(EC$6,BECO_Datos!$D$3:$HN$85,BECO_Datos!$A28,FALSE)+IFERROR(HLOOKUP(EC$6,BECO_Datos!$HP$3:$LT$85,BECO_Datos!$A28,FALSE),0))*EC$2</f>
        <v>0</v>
      </c>
      <c r="ED29" s="18">
        <f>(HLOOKUP(ED$6,BECO_Datos!$D$3:$HN$85,BECO_Datos!$A28,FALSE)+IFERROR(HLOOKUP(ED$6,BECO_Datos!$HP$3:$LT$85,BECO_Datos!$A28,FALSE),0))*ED$2</f>
        <v>0</v>
      </c>
      <c r="EE29" s="18">
        <f>(HLOOKUP(EE$6,BECO_Datos!$D$3:$HN$85,BECO_Datos!$A28,FALSE)+IFERROR(HLOOKUP(EE$6,BECO_Datos!$HP$3:$LT$85,BECO_Datos!$A28,FALSE),0))*EE$2</f>
        <v>0</v>
      </c>
      <c r="EF29" s="18">
        <f>(HLOOKUP(EF$6,BECO_Datos!$D$3:$HN$85,BECO_Datos!$A28,FALSE)+IFERROR(HLOOKUP(EF$6,BECO_Datos!$HP$3:$LT$85,BECO_Datos!$A28,FALSE),0))*EF$2</f>
        <v>0</v>
      </c>
      <c r="EG29" s="18">
        <f>(HLOOKUP(EG$6,BECO_Datos!$D$3:$HN$85,BECO_Datos!$A28,FALSE)+IFERROR(HLOOKUP(EG$6,BECO_Datos!$HP$3:$LT$85,BECO_Datos!$A28,FALSE),0))*EG$2</f>
        <v>0</v>
      </c>
      <c r="EH29" s="18">
        <f>(HLOOKUP(EH$6,BECO_Datos!$D$3:$HN$85,BECO_Datos!$A28,FALSE)+IFERROR(HLOOKUP(EH$6,BECO_Datos!$HP$3:$LT$85,BECO_Datos!$A28,FALSE),0))*EH$2</f>
        <v>0</v>
      </c>
      <c r="EJ29" s="18" t="e">
        <f>(HLOOKUP(EJ$6,BECO_Datos!$D$3:$HN$85,BECO_Datos!$A28,FALSE)+IFERROR(HLOOKUP(EJ$6,BECO_Datos!$HP$3:$LT$85,BECO_Datos!$A28,FALSE),0))*EJ$2</f>
        <v>#N/A</v>
      </c>
      <c r="EK29" s="18" t="e">
        <f>(HLOOKUP(EK$6,BECO_Datos!$D$3:$HN$85,BECO_Datos!$A28,FALSE)+IFERROR(HLOOKUP(EK$6,BECO_Datos!$HP$3:$LT$85,BECO_Datos!$A28,FALSE),0))*EK$2</f>
        <v>#N/A</v>
      </c>
      <c r="EL29" s="18" t="e">
        <f>(HLOOKUP(EL$6,BECO_Datos!$D$3:$HN$85,BECO_Datos!$A28,FALSE)+IFERROR(HLOOKUP(EL$6,BECO_Datos!$HP$3:$LT$85,BECO_Datos!$A28,FALSE),0))*EL$2</f>
        <v>#N/A</v>
      </c>
      <c r="EM29" s="18" t="e">
        <f>(HLOOKUP(EM$6,BECO_Datos!$D$3:$HN$85,BECO_Datos!$A28,FALSE)+IFERROR(HLOOKUP(EM$6,BECO_Datos!$HP$3:$LT$85,BECO_Datos!$A28,FALSE),0))*EM$2</f>
        <v>#N/A</v>
      </c>
      <c r="EN29" s="18" t="e">
        <f>(HLOOKUP(EN$6,BECO_Datos!$D$3:$HN$85,BECO_Datos!$A28,FALSE)+IFERROR(HLOOKUP(EN$6,BECO_Datos!$HP$3:$LT$85,BECO_Datos!$A28,FALSE),0))*EN$2</f>
        <v>#N/A</v>
      </c>
      <c r="EO29" s="18" t="e">
        <f>(HLOOKUP(EO$6,BECO_Datos!$D$3:$HN$85,BECO_Datos!$A28,FALSE)+IFERROR(HLOOKUP(EO$6,BECO_Datos!$HP$3:$LT$85,BECO_Datos!$A28,FALSE),0))*EO$2</f>
        <v>#N/A</v>
      </c>
      <c r="EP29" s="18">
        <f>(HLOOKUP(EP$6,BECO_Datos!$D$3:$HN$85,BECO_Datos!$A28,FALSE)+IFERROR(HLOOKUP(EP$6,BECO_Datos!$HP$3:$LT$85,BECO_Datos!$A28,FALSE),0))*EP$2</f>
        <v>0</v>
      </c>
      <c r="EQ29" s="18">
        <f>(HLOOKUP(EQ$6,BECO_Datos!$D$3:$HN$85,BECO_Datos!$A28,FALSE)+IFERROR(HLOOKUP(EQ$6,BECO_Datos!$HP$3:$LT$85,BECO_Datos!$A28,FALSE),0))*EQ$2</f>
        <v>0</v>
      </c>
      <c r="ER29" s="18">
        <f>(HLOOKUP(ER$6,BECO_Datos!$D$3:$HN$85,BECO_Datos!$A28,FALSE)+IFERROR(HLOOKUP(ER$6,BECO_Datos!$HP$3:$LT$85,BECO_Datos!$A28,FALSE),0))*ER$2</f>
        <v>0</v>
      </c>
      <c r="ES29" s="18">
        <f>(HLOOKUP(ES$6,BECO_Datos!$D$3:$HN$85,BECO_Datos!$A28,FALSE)+IFERROR(HLOOKUP(ES$6,BECO_Datos!$HP$3:$LT$85,BECO_Datos!$A28,FALSE),0))*ES$2</f>
        <v>0</v>
      </c>
      <c r="ET29" s="18">
        <f>(HLOOKUP(ET$6,BECO_Datos!$D$3:$HN$85,BECO_Datos!$A28,FALSE)+IFERROR(HLOOKUP(ET$6,BECO_Datos!$HP$3:$LT$85,BECO_Datos!$A28,FALSE),0))*ET$2</f>
        <v>0</v>
      </c>
      <c r="EU29" s="18">
        <f>(HLOOKUP(EU$6,BECO_Datos!$D$3:$HN$85,BECO_Datos!$A28,FALSE)+IFERROR(HLOOKUP(EU$6,BECO_Datos!$HP$3:$LT$85,BECO_Datos!$A28,FALSE),0))*EU$2</f>
        <v>0</v>
      </c>
      <c r="EV29" s="18">
        <f>(HLOOKUP(EV$6,BECO_Datos!$D$3:$HN$85,BECO_Datos!$A28,FALSE)+IFERROR(HLOOKUP(EV$6,BECO_Datos!$HP$3:$LT$85,BECO_Datos!$A28,FALSE),0))*EV$2</f>
        <v>0</v>
      </c>
      <c r="EW29" s="18">
        <f>(HLOOKUP(EW$6,BECO_Datos!$D$3:$HN$85,BECO_Datos!$A28,FALSE)+IFERROR(HLOOKUP(EW$6,BECO_Datos!$HP$3:$LT$85,BECO_Datos!$A28,FALSE),0))*EW$2</f>
        <v>0</v>
      </c>
      <c r="EX29" s="18">
        <f>(HLOOKUP(EX$6,BECO_Datos!$D$3:$HN$85,BECO_Datos!$A28,FALSE)+IFERROR(HLOOKUP(EX$6,BECO_Datos!$HP$3:$LT$85,BECO_Datos!$A28,FALSE),0))*EX$2</f>
        <v>0</v>
      </c>
      <c r="EY29" s="18">
        <f>(HLOOKUP(EY$6,BECO_Datos!$D$3:$HN$85,BECO_Datos!$A28,FALSE)+IFERROR(HLOOKUP(EY$6,BECO_Datos!$HP$3:$LT$85,BECO_Datos!$A28,FALSE),0))*EY$2</f>
        <v>0</v>
      </c>
      <c r="FA29" s="18" t="e">
        <f>(HLOOKUP(FA$6,BECO_Datos!$D$3:$HN$85,BECO_Datos!$A28,FALSE)+IFERROR(HLOOKUP(FA$6,BECO_Datos!$HP$3:$LT$85,BECO_Datos!$A28,FALSE),0))*FA$2</f>
        <v>#N/A</v>
      </c>
      <c r="FB29" s="18" t="e">
        <f>(HLOOKUP(FB$6,BECO_Datos!$D$3:$HN$85,BECO_Datos!$A28,FALSE)+IFERROR(HLOOKUP(FB$6,BECO_Datos!$HP$3:$LT$85,BECO_Datos!$A28,FALSE),0))*FB$2</f>
        <v>#N/A</v>
      </c>
      <c r="FC29" s="18" t="e">
        <f>(HLOOKUP(FC$6,BECO_Datos!$D$3:$HN$85,BECO_Datos!$A28,FALSE)+IFERROR(HLOOKUP(FC$6,BECO_Datos!$HP$3:$LT$85,BECO_Datos!$A28,FALSE),0))*FC$2</f>
        <v>#N/A</v>
      </c>
      <c r="FD29" s="18" t="e">
        <f>(HLOOKUP(FD$6,BECO_Datos!$D$3:$HN$85,BECO_Datos!$A28,FALSE)+IFERROR(HLOOKUP(FD$6,BECO_Datos!$HP$3:$LT$85,BECO_Datos!$A28,FALSE),0))*FD$2</f>
        <v>#N/A</v>
      </c>
      <c r="FE29" s="18" t="e">
        <f>(HLOOKUP(FE$6,BECO_Datos!$D$3:$HN$85,BECO_Datos!$A28,FALSE)+IFERROR(HLOOKUP(FE$6,BECO_Datos!$HP$3:$LT$85,BECO_Datos!$A28,FALSE),0))*FE$2</f>
        <v>#N/A</v>
      </c>
      <c r="FF29" s="18" t="e">
        <f>(HLOOKUP(FF$6,BECO_Datos!$D$3:$HN$85,BECO_Datos!$A28,FALSE)+IFERROR(HLOOKUP(FF$6,BECO_Datos!$HP$3:$LT$85,BECO_Datos!$A28,FALSE),0))*FF$2</f>
        <v>#N/A</v>
      </c>
      <c r="FG29" s="18">
        <f>(HLOOKUP(FG$6,BECO_Datos!$D$3:$HN$85,BECO_Datos!$A28,FALSE)+IFERROR(HLOOKUP(FG$6,BECO_Datos!$HP$3:$LT$85,BECO_Datos!$A28,FALSE),0))*FG$2</f>
        <v>0</v>
      </c>
      <c r="FH29" s="18">
        <f>(HLOOKUP(FH$6,BECO_Datos!$D$3:$HN$85,BECO_Datos!$A28,FALSE)+IFERROR(HLOOKUP(FH$6,BECO_Datos!$HP$3:$LT$85,BECO_Datos!$A28,FALSE),0))*FH$2</f>
        <v>0</v>
      </c>
      <c r="FI29" s="18">
        <f>(HLOOKUP(FI$6,BECO_Datos!$D$3:$HN$85,BECO_Datos!$A28,FALSE)+IFERROR(HLOOKUP(FI$6,BECO_Datos!$HP$3:$LT$85,BECO_Datos!$A28,FALSE),0))*FI$2</f>
        <v>0</v>
      </c>
      <c r="FJ29" s="18">
        <f>(HLOOKUP(FJ$6,BECO_Datos!$D$3:$HN$85,BECO_Datos!$A28,FALSE)+IFERROR(HLOOKUP(FJ$6,BECO_Datos!$HP$3:$LT$85,BECO_Datos!$A28,FALSE),0))*FJ$2</f>
        <v>0</v>
      </c>
      <c r="FK29" s="18">
        <f>(HLOOKUP(FK$6,BECO_Datos!$D$3:$HN$85,BECO_Datos!$A28,FALSE)+IFERROR(HLOOKUP(FK$6,BECO_Datos!$HP$3:$LT$85,BECO_Datos!$A28,FALSE),0))*FK$2</f>
        <v>0</v>
      </c>
      <c r="FL29" s="18">
        <f>(HLOOKUP(FL$6,BECO_Datos!$D$3:$HN$85,BECO_Datos!$A28,FALSE)+IFERROR(HLOOKUP(FL$6,BECO_Datos!$HP$3:$LT$85,BECO_Datos!$A28,FALSE),0))*FL$2</f>
        <v>0</v>
      </c>
      <c r="FM29" s="18">
        <f>(HLOOKUP(FM$6,BECO_Datos!$D$3:$HN$85,BECO_Datos!$A28,FALSE)+IFERROR(HLOOKUP(FM$6,BECO_Datos!$HP$3:$LT$85,BECO_Datos!$A28,FALSE),0))*FM$2</f>
        <v>0</v>
      </c>
      <c r="FN29" s="18">
        <f>(HLOOKUP(FN$6,BECO_Datos!$D$3:$HN$85,BECO_Datos!$A28,FALSE)+IFERROR(HLOOKUP(FN$6,BECO_Datos!$HP$3:$LT$85,BECO_Datos!$A28,FALSE),0))*FN$2</f>
        <v>0</v>
      </c>
      <c r="FO29" s="18">
        <f>(HLOOKUP(FO$6,BECO_Datos!$D$3:$HN$85,BECO_Datos!$A28,FALSE)+IFERROR(HLOOKUP(FO$6,BECO_Datos!$HP$3:$LT$85,BECO_Datos!$A28,FALSE),0))*FO$2</f>
        <v>0</v>
      </c>
      <c r="FP29" s="18">
        <f>(HLOOKUP(FP$6,BECO_Datos!$D$3:$HN$85,BECO_Datos!$A28,FALSE)+IFERROR(HLOOKUP(FP$6,BECO_Datos!$HP$3:$LT$85,BECO_Datos!$A28,FALSE),0))*FP$2</f>
        <v>0</v>
      </c>
      <c r="FR29" s="18" t="e">
        <f>(HLOOKUP(FR$6,BECO_Datos!$D$3:$HN$85,BECO_Datos!$A28,FALSE)+IFERROR(HLOOKUP(FR$6,BECO_Datos!$HP$3:$LT$85,BECO_Datos!$A28,FALSE),0))*FR$2</f>
        <v>#N/A</v>
      </c>
      <c r="FS29" s="18" t="e">
        <f>(HLOOKUP(FS$6,BECO_Datos!$D$3:$HN$85,BECO_Datos!$A28,FALSE)+IFERROR(HLOOKUP(FS$6,BECO_Datos!$HP$3:$LT$85,BECO_Datos!$A28,FALSE),0))*FS$2</f>
        <v>#N/A</v>
      </c>
      <c r="FT29" s="18" t="e">
        <f>(HLOOKUP(FT$6,BECO_Datos!$D$3:$HN$85,BECO_Datos!$A28,FALSE)+IFERROR(HLOOKUP(FT$6,BECO_Datos!$HP$3:$LT$85,BECO_Datos!$A28,FALSE),0))*FT$2</f>
        <v>#N/A</v>
      </c>
      <c r="FU29" s="18" t="e">
        <f>(HLOOKUP(FU$6,BECO_Datos!$D$3:$HN$85,BECO_Datos!$A28,FALSE)+IFERROR(HLOOKUP(FU$6,BECO_Datos!$HP$3:$LT$85,BECO_Datos!$A28,FALSE),0))*FU$2</f>
        <v>#N/A</v>
      </c>
      <c r="FV29" s="18" t="e">
        <f>(HLOOKUP(FV$6,BECO_Datos!$D$3:$HN$85,BECO_Datos!$A28,FALSE)+IFERROR(HLOOKUP(FV$6,BECO_Datos!$HP$3:$LT$85,BECO_Datos!$A28,FALSE),0))*FV$2</f>
        <v>#N/A</v>
      </c>
      <c r="FW29" s="18" t="e">
        <f>(HLOOKUP(FW$6,BECO_Datos!$D$3:$HN$85,BECO_Datos!$A28,FALSE)+IFERROR(HLOOKUP(FW$6,BECO_Datos!$HP$3:$LT$85,BECO_Datos!$A28,FALSE),0))*FW$2</f>
        <v>#N/A</v>
      </c>
      <c r="FX29" s="18">
        <f>(HLOOKUP(FX$6,BECO_Datos!$D$3:$HN$85,BECO_Datos!$A28,FALSE)+IFERROR(HLOOKUP(FX$6,BECO_Datos!$HP$3:$LT$85,BECO_Datos!$A28,FALSE),0))*FX$2</f>
        <v>0</v>
      </c>
      <c r="FY29" s="18">
        <f>(HLOOKUP(FY$6,BECO_Datos!$D$3:$HN$85,BECO_Datos!$A28,FALSE)+IFERROR(HLOOKUP(FY$6,BECO_Datos!$HP$3:$LT$85,BECO_Datos!$A28,FALSE),0))*FY$2</f>
        <v>0</v>
      </c>
      <c r="FZ29" s="18">
        <f>(HLOOKUP(FZ$6,BECO_Datos!$D$3:$HN$85,BECO_Datos!$A28,FALSE)+IFERROR(HLOOKUP(FZ$6,BECO_Datos!$HP$3:$LT$85,BECO_Datos!$A28,FALSE),0))*FZ$2</f>
        <v>0</v>
      </c>
      <c r="GA29" s="18">
        <f>(HLOOKUP(GA$6,BECO_Datos!$D$3:$HN$85,BECO_Datos!$A28,FALSE)+IFERROR(HLOOKUP(GA$6,BECO_Datos!$HP$3:$LT$85,BECO_Datos!$A28,FALSE),0))*GA$2</f>
        <v>0</v>
      </c>
      <c r="GB29" s="18">
        <f>(HLOOKUP(GB$6,BECO_Datos!$D$3:$HN$85,BECO_Datos!$A28,FALSE)+IFERROR(HLOOKUP(GB$6,BECO_Datos!$HP$3:$LT$85,BECO_Datos!$A28,FALSE),0))*GB$2</f>
        <v>0</v>
      </c>
      <c r="GC29" s="18">
        <f>(HLOOKUP(GC$6,BECO_Datos!$D$3:$HN$85,BECO_Datos!$A28,FALSE)+IFERROR(HLOOKUP(GC$6,BECO_Datos!$HP$3:$LT$85,BECO_Datos!$A28,FALSE),0))*GC$2</f>
        <v>0</v>
      </c>
      <c r="GD29" s="18">
        <f>(HLOOKUP(GD$6,BECO_Datos!$D$3:$HN$85,BECO_Datos!$A28,FALSE)+IFERROR(HLOOKUP(GD$6,BECO_Datos!$HP$3:$LT$85,BECO_Datos!$A28,FALSE),0))*GD$2</f>
        <v>0</v>
      </c>
      <c r="GE29" s="18">
        <f>(HLOOKUP(GE$6,BECO_Datos!$D$3:$HN$85,BECO_Datos!$A28,FALSE)+IFERROR(HLOOKUP(GE$6,BECO_Datos!$HP$3:$LT$85,BECO_Datos!$A28,FALSE),0))*GE$2</f>
        <v>0</v>
      </c>
      <c r="GF29" s="18">
        <f>(HLOOKUP(GF$6,BECO_Datos!$D$3:$HN$85,BECO_Datos!$A28,FALSE)+IFERROR(HLOOKUP(GF$6,BECO_Datos!$HP$3:$LT$85,BECO_Datos!$A28,FALSE),0))*GF$2</f>
        <v>0</v>
      </c>
      <c r="GG29" s="18">
        <f>(HLOOKUP(GG$6,BECO_Datos!$D$3:$HN$85,BECO_Datos!$A28,FALSE)+IFERROR(HLOOKUP(GG$6,BECO_Datos!$HP$3:$LT$85,BECO_Datos!$A28,FALSE),0))*GG$2</f>
        <v>0</v>
      </c>
      <c r="GI29" s="18" t="e">
        <f>(HLOOKUP(GI$6,BECO_Datos!$D$3:$HN$85,BECO_Datos!$A28,FALSE)+IFERROR(HLOOKUP(GI$6,BECO_Datos!$HP$3:$LT$85,BECO_Datos!$A28,FALSE),0))*GI$2</f>
        <v>#N/A</v>
      </c>
      <c r="GJ29" s="18" t="e">
        <f>(HLOOKUP(GJ$6,BECO_Datos!$D$3:$HN$85,BECO_Datos!$A28,FALSE)+IFERROR(HLOOKUP(GJ$6,BECO_Datos!$HP$3:$LT$85,BECO_Datos!$A28,FALSE),0))*GJ$2</f>
        <v>#N/A</v>
      </c>
      <c r="GK29" s="18" t="e">
        <f>(HLOOKUP(GK$6,BECO_Datos!$D$3:$HN$85,BECO_Datos!$A28,FALSE)+IFERROR(HLOOKUP(GK$6,BECO_Datos!$HP$3:$LT$85,BECO_Datos!$A28,FALSE),0))*GK$2</f>
        <v>#N/A</v>
      </c>
      <c r="GL29" s="18" t="e">
        <f>(HLOOKUP(GL$6,BECO_Datos!$D$3:$HN$85,BECO_Datos!$A28,FALSE)+IFERROR(HLOOKUP(GL$6,BECO_Datos!$HP$3:$LT$85,BECO_Datos!$A28,FALSE),0))*GL$2</f>
        <v>#N/A</v>
      </c>
      <c r="GM29" s="18" t="e">
        <f>(HLOOKUP(GM$6,BECO_Datos!$D$3:$HN$85,BECO_Datos!$A28,FALSE)+IFERROR(HLOOKUP(GM$6,BECO_Datos!$HP$3:$LT$85,BECO_Datos!$A28,FALSE),0))*GM$2</f>
        <v>#N/A</v>
      </c>
      <c r="GN29" s="18" t="e">
        <f>(HLOOKUP(GN$6,BECO_Datos!$D$3:$HN$85,BECO_Datos!$A28,FALSE)+IFERROR(HLOOKUP(GN$6,BECO_Datos!$HP$3:$LT$85,BECO_Datos!$A28,FALSE),0))*GN$2</f>
        <v>#N/A</v>
      </c>
      <c r="GO29" s="18">
        <f>(HLOOKUP(GO$6,BECO_Datos!$D$3:$HN$85,BECO_Datos!$A28,FALSE)+IFERROR(HLOOKUP(GO$6,BECO_Datos!$HP$3:$LT$85,BECO_Datos!$A28,FALSE),0))*GO$2</f>
        <v>0</v>
      </c>
      <c r="GP29" s="18">
        <f>(HLOOKUP(GP$6,BECO_Datos!$D$3:$HN$85,BECO_Datos!$A28,FALSE)+IFERROR(HLOOKUP(GP$6,BECO_Datos!$HP$3:$LT$85,BECO_Datos!$A28,FALSE),0))*GP$2</f>
        <v>0</v>
      </c>
      <c r="GQ29" s="18">
        <f>(HLOOKUP(GQ$6,BECO_Datos!$D$3:$HN$85,BECO_Datos!$A28,FALSE)+IFERROR(HLOOKUP(GQ$6,BECO_Datos!$HP$3:$LT$85,BECO_Datos!$A28,FALSE),0))*GQ$2</f>
        <v>0</v>
      </c>
      <c r="GR29" s="18">
        <f>(HLOOKUP(GR$6,BECO_Datos!$D$3:$HN$85,BECO_Datos!$A28,FALSE)+IFERROR(HLOOKUP(GR$6,BECO_Datos!$HP$3:$LT$85,BECO_Datos!$A28,FALSE),0))*GR$2</f>
        <v>0</v>
      </c>
      <c r="GS29" s="18">
        <f>(HLOOKUP(GS$6,BECO_Datos!$D$3:$HN$85,BECO_Datos!$A28,FALSE)+IFERROR(HLOOKUP(GS$6,BECO_Datos!$HP$3:$LT$85,BECO_Datos!$A28,FALSE),0))*GS$2</f>
        <v>0</v>
      </c>
      <c r="GT29" s="18">
        <f>(HLOOKUP(GT$6,BECO_Datos!$D$3:$HN$85,BECO_Datos!$A28,FALSE)+IFERROR(HLOOKUP(GT$6,BECO_Datos!$HP$3:$LT$85,BECO_Datos!$A28,FALSE),0))*GT$2</f>
        <v>0</v>
      </c>
      <c r="GU29" s="18">
        <f>(HLOOKUP(GU$6,BECO_Datos!$D$3:$HN$85,BECO_Datos!$A28,FALSE)+IFERROR(HLOOKUP(GU$6,BECO_Datos!$HP$3:$LT$85,BECO_Datos!$A28,FALSE),0))*GU$2</f>
        <v>0</v>
      </c>
      <c r="GV29" s="18">
        <f>(HLOOKUP(GV$6,BECO_Datos!$D$3:$HN$85,BECO_Datos!$A28,FALSE)+IFERROR(HLOOKUP(GV$6,BECO_Datos!$HP$3:$LT$85,BECO_Datos!$A28,FALSE),0))*GV$2</f>
        <v>0</v>
      </c>
      <c r="GW29" s="18">
        <f>(HLOOKUP(GW$6,BECO_Datos!$D$3:$HN$85,BECO_Datos!$A28,FALSE)+IFERROR(HLOOKUP(GW$6,BECO_Datos!$HP$3:$LT$85,BECO_Datos!$A28,FALSE),0))*GW$2</f>
        <v>0</v>
      </c>
      <c r="GX29" s="18">
        <f>(HLOOKUP(GX$6,BECO_Datos!$D$3:$HN$85,BECO_Datos!$A28,FALSE)+IFERROR(HLOOKUP(GX$6,BECO_Datos!$HP$3:$LT$85,BECO_Datos!$A28,FALSE),0))*GX$2</f>
        <v>0</v>
      </c>
      <c r="GZ29" s="18" t="e">
        <f>(HLOOKUP(GZ$6,BECO_Datos!$D$3:$HN$85,BECO_Datos!$A28,FALSE)+IFERROR(HLOOKUP(GZ$6,BECO_Datos!$HP$3:$LT$85,BECO_Datos!$A28,FALSE),0))*GZ$2</f>
        <v>#N/A</v>
      </c>
      <c r="HA29" s="18" t="e">
        <f>(HLOOKUP(HA$6,BECO_Datos!$D$3:$HN$85,BECO_Datos!$A28,FALSE)+IFERROR(HLOOKUP(HA$6,BECO_Datos!$HP$3:$LT$85,BECO_Datos!$A28,FALSE),0))*HA$2</f>
        <v>#N/A</v>
      </c>
      <c r="HB29" s="18" t="e">
        <f>(HLOOKUP(HB$6,BECO_Datos!$D$3:$HN$85,BECO_Datos!$A28,FALSE)+IFERROR(HLOOKUP(HB$6,BECO_Datos!$HP$3:$LT$85,BECO_Datos!$A28,FALSE),0))*HB$2</f>
        <v>#N/A</v>
      </c>
      <c r="HC29" s="18" t="e">
        <f>(HLOOKUP(HC$6,BECO_Datos!$D$3:$HN$85,BECO_Datos!$A28,FALSE)+IFERROR(HLOOKUP(HC$6,BECO_Datos!$HP$3:$LT$85,BECO_Datos!$A28,FALSE),0))*HC$2</f>
        <v>#N/A</v>
      </c>
      <c r="HD29" s="18" t="e">
        <f>(HLOOKUP(HD$6,BECO_Datos!$D$3:$HN$85,BECO_Datos!$A28,FALSE)+IFERROR(HLOOKUP(HD$6,BECO_Datos!$HP$3:$LT$85,BECO_Datos!$A28,FALSE),0))*HD$2</f>
        <v>#N/A</v>
      </c>
      <c r="HE29" s="18" t="e">
        <f>(HLOOKUP(HE$6,BECO_Datos!$D$3:$HN$85,BECO_Datos!$A28,FALSE)+IFERROR(HLOOKUP(HE$6,BECO_Datos!$HP$3:$LT$85,BECO_Datos!$A28,FALSE),0))*HE$2</f>
        <v>#N/A</v>
      </c>
      <c r="HF29" s="18">
        <f>(HLOOKUP(HF$6,BECO_Datos!$D$3:$HN$85,BECO_Datos!$A28,FALSE)+IFERROR(HLOOKUP(HF$6,BECO_Datos!$HP$3:$LT$85,BECO_Datos!$A28,FALSE),0))*HF$2</f>
        <v>16.299629912532122</v>
      </c>
      <c r="HG29" s="18">
        <f>(HLOOKUP(HG$6,BECO_Datos!$D$3:$HN$85,BECO_Datos!$A28,FALSE)+IFERROR(HLOOKUP(HG$6,BECO_Datos!$HP$3:$LT$85,BECO_Datos!$A28,FALSE),0))*HG$2</f>
        <v>9.7071044383551168</v>
      </c>
      <c r="HH29" s="18">
        <f>(HLOOKUP(HH$6,BECO_Datos!$D$3:$HN$85,BECO_Datos!$A28,FALSE)+IFERROR(HLOOKUP(HH$6,BECO_Datos!$HP$3:$LT$85,BECO_Datos!$A28,FALSE),0))*HH$2</f>
        <v>6.7493921681262483</v>
      </c>
      <c r="HI29" s="18">
        <f>(HLOOKUP(HI$6,BECO_Datos!$D$3:$HN$85,BECO_Datos!$A28,FALSE)+IFERROR(HLOOKUP(HI$6,BECO_Datos!$HP$3:$LT$85,BECO_Datos!$A28,FALSE),0))*HI$2</f>
        <v>3.3914304276606111</v>
      </c>
      <c r="HJ29" s="18">
        <f>(HLOOKUP(HJ$6,BECO_Datos!$D$3:$HN$85,BECO_Datos!$A28,FALSE)+IFERROR(HLOOKUP(HJ$6,BECO_Datos!$HP$3:$LT$85,BECO_Datos!$A28,FALSE),0))*HJ$2</f>
        <v>2.2840245737306155</v>
      </c>
      <c r="HK29" s="18">
        <f>(HLOOKUP(HK$6,BECO_Datos!$D$3:$HN$85,BECO_Datos!$A28,FALSE)+IFERROR(HLOOKUP(HK$6,BECO_Datos!$HP$3:$LT$85,BECO_Datos!$A28,FALSE),0))*HK$2</f>
        <v>1.4015605338801504</v>
      </c>
      <c r="HL29" s="18">
        <f>(HLOOKUP(HL$6,BECO_Datos!$D$3:$HN$85,BECO_Datos!$A28,FALSE)+IFERROR(HLOOKUP(HL$6,BECO_Datos!$HP$3:$LT$85,BECO_Datos!$A28,FALSE),0))*HL$2</f>
        <v>1.2145435778119216</v>
      </c>
      <c r="HM29" s="18">
        <f>(HLOOKUP(HM$6,BECO_Datos!$D$3:$HN$85,BECO_Datos!$A28,FALSE)+IFERROR(HLOOKUP(HM$6,BECO_Datos!$HP$3:$LT$85,BECO_Datos!$A28,FALSE),0))*HM$2</f>
        <v>1.2112251527359328</v>
      </c>
      <c r="HN29" s="18">
        <f>(HLOOKUP(HN$6,BECO_Datos!$D$3:$HN$85,BECO_Datos!$A28,FALSE)+IFERROR(HLOOKUP(HN$6,BECO_Datos!$HP$3:$LT$85,BECO_Datos!$A28,FALSE),0))*HN$2</f>
        <v>1.2112251527359328</v>
      </c>
      <c r="HO29" s="18">
        <f>(HLOOKUP(HO$6,BECO_Datos!$D$3:$HN$85,BECO_Datos!$A28,FALSE)+IFERROR(HLOOKUP(HO$6,BECO_Datos!$HP$3:$LT$85,BECO_Datos!$A28,FALSE),0))*HO$2</f>
        <v>0</v>
      </c>
      <c r="HQ29" s="18" t="e">
        <f>(HLOOKUP(HQ$6,BECO_Datos!$D$3:$HN$85,BECO_Datos!$A28,FALSE)+IFERROR(HLOOKUP(HQ$6,BECO_Datos!$HP$3:$LT$85,BECO_Datos!$A28,FALSE),0))*HQ$2</f>
        <v>#N/A</v>
      </c>
      <c r="HR29" s="18" t="e">
        <f>(HLOOKUP(HR$6,BECO_Datos!$D$3:$HN$85,BECO_Datos!$A28,FALSE)+IFERROR(HLOOKUP(HR$6,BECO_Datos!$HP$3:$LT$85,BECO_Datos!$A28,FALSE),0))*HR$2</f>
        <v>#N/A</v>
      </c>
      <c r="HS29" s="18" t="e">
        <f>(HLOOKUP(HS$6,BECO_Datos!$D$3:$HN$85,BECO_Datos!$A28,FALSE)+IFERROR(HLOOKUP(HS$6,BECO_Datos!$HP$3:$LT$85,BECO_Datos!$A28,FALSE),0))*HS$2</f>
        <v>#N/A</v>
      </c>
      <c r="HT29" s="18" t="e">
        <f>(HLOOKUP(HT$6,BECO_Datos!$D$3:$HN$85,BECO_Datos!$A28,FALSE)+IFERROR(HLOOKUP(HT$6,BECO_Datos!$HP$3:$LT$85,BECO_Datos!$A28,FALSE),0))*HT$2</f>
        <v>#N/A</v>
      </c>
      <c r="HU29" s="18" t="e">
        <f>(HLOOKUP(HU$6,BECO_Datos!$D$3:$HN$85,BECO_Datos!$A28,FALSE)+IFERROR(HLOOKUP(HU$6,BECO_Datos!$HP$3:$LT$85,BECO_Datos!$A28,FALSE),0))*HU$2</f>
        <v>#N/A</v>
      </c>
      <c r="HV29" s="18" t="e">
        <f>(HLOOKUP(HV$6,BECO_Datos!$D$3:$HN$85,BECO_Datos!$A28,FALSE)+IFERROR(HLOOKUP(HV$6,BECO_Datos!$HP$3:$LT$85,BECO_Datos!$A28,FALSE),0))*HV$2</f>
        <v>#N/A</v>
      </c>
      <c r="HW29" s="18">
        <f>(HLOOKUP(HW$6,BECO_Datos!$D$3:$HN$85,BECO_Datos!$A28,FALSE)+IFERROR(HLOOKUP(HW$6,BECO_Datos!$HP$3:$LT$85,BECO_Datos!$A28,FALSE),0))*HW$2</f>
        <v>0</v>
      </c>
      <c r="HX29" s="18">
        <f>(HLOOKUP(HX$6,BECO_Datos!$D$3:$HN$85,BECO_Datos!$A28,FALSE)+IFERROR(HLOOKUP(HX$6,BECO_Datos!$HP$3:$LT$85,BECO_Datos!$A28,FALSE),0))*HX$2</f>
        <v>0</v>
      </c>
      <c r="HY29" s="18">
        <f>(HLOOKUP(HY$6,BECO_Datos!$D$3:$HN$85,BECO_Datos!$A28,FALSE)+IFERROR(HLOOKUP(HY$6,BECO_Datos!$HP$3:$LT$85,BECO_Datos!$A28,FALSE),0))*HY$2</f>
        <v>0</v>
      </c>
      <c r="HZ29" s="18">
        <f>(HLOOKUP(HZ$6,BECO_Datos!$D$3:$HN$85,BECO_Datos!$A28,FALSE)+IFERROR(HLOOKUP(HZ$6,BECO_Datos!$HP$3:$LT$85,BECO_Datos!$A28,FALSE),0))*HZ$2</f>
        <v>0</v>
      </c>
      <c r="IA29" s="18">
        <f>(HLOOKUP(IA$6,BECO_Datos!$D$3:$HN$85,BECO_Datos!$A28,FALSE)+IFERROR(HLOOKUP(IA$6,BECO_Datos!$HP$3:$LT$85,BECO_Datos!$A28,FALSE),0))*IA$2</f>
        <v>0</v>
      </c>
      <c r="IB29" s="18">
        <f>(HLOOKUP(IB$6,BECO_Datos!$D$3:$HN$85,BECO_Datos!$A28,FALSE)+IFERROR(HLOOKUP(IB$6,BECO_Datos!$HP$3:$LT$85,BECO_Datos!$A28,FALSE),0))*IB$2</f>
        <v>0</v>
      </c>
      <c r="IC29" s="18">
        <f>(HLOOKUP(IC$6,BECO_Datos!$D$3:$HN$85,BECO_Datos!$A28,FALSE)+IFERROR(HLOOKUP(IC$6,BECO_Datos!$HP$3:$LT$85,BECO_Datos!$A28,FALSE),0))*IC$2</f>
        <v>0</v>
      </c>
      <c r="ID29" s="18">
        <f>(HLOOKUP(ID$6,BECO_Datos!$D$3:$HN$85,BECO_Datos!$A28,FALSE)+IFERROR(HLOOKUP(ID$6,BECO_Datos!$HP$3:$LT$85,BECO_Datos!$A28,FALSE),0))*ID$2</f>
        <v>0</v>
      </c>
      <c r="IE29" s="18">
        <f>(HLOOKUP(IE$6,BECO_Datos!$D$3:$HN$85,BECO_Datos!$A28,FALSE)+IFERROR(HLOOKUP(IE$6,BECO_Datos!$HP$3:$LT$85,BECO_Datos!$A28,FALSE),0))*IE$2</f>
        <v>0</v>
      </c>
      <c r="IF29" s="18">
        <f>(HLOOKUP(IF$6,BECO_Datos!$D$3:$HN$85,BECO_Datos!$A28,FALSE)+IFERROR(HLOOKUP(IF$6,BECO_Datos!$HP$3:$LT$85,BECO_Datos!$A28,FALSE),0))*IF$2</f>
        <v>0</v>
      </c>
      <c r="IH29" s="18" t="e">
        <f>(HLOOKUP(IH$6,BECO_Datos!$D$3:$HN$85,BECO_Datos!$A28,FALSE)+IFERROR(HLOOKUP(IH$6,BECO_Datos!$HP$3:$LT$85,BECO_Datos!$A28,FALSE),0))*IH$2</f>
        <v>#N/A</v>
      </c>
      <c r="II29" s="18" t="e">
        <f>(HLOOKUP(II$6,BECO_Datos!$D$3:$HN$85,BECO_Datos!$A28,FALSE)+IFERROR(HLOOKUP(II$6,BECO_Datos!$HP$3:$LT$85,BECO_Datos!$A28,FALSE),0))*II$2</f>
        <v>#N/A</v>
      </c>
      <c r="IJ29" s="18" t="e">
        <f>(HLOOKUP(IJ$6,BECO_Datos!$D$3:$HN$85,BECO_Datos!$A28,FALSE)+IFERROR(HLOOKUP(IJ$6,BECO_Datos!$HP$3:$LT$85,BECO_Datos!$A28,FALSE),0))*IJ$2</f>
        <v>#N/A</v>
      </c>
      <c r="IK29" s="18" t="e">
        <f>(HLOOKUP(IK$6,BECO_Datos!$D$3:$HN$85,BECO_Datos!$A28,FALSE)+IFERROR(HLOOKUP(IK$6,BECO_Datos!$HP$3:$LT$85,BECO_Datos!$A28,FALSE),0))*IK$2</f>
        <v>#N/A</v>
      </c>
      <c r="IL29" s="18" t="e">
        <f>(HLOOKUP(IL$6,BECO_Datos!$D$3:$HN$85,BECO_Datos!$A28,FALSE)+IFERROR(HLOOKUP(IL$6,BECO_Datos!$HP$3:$LT$85,BECO_Datos!$A28,FALSE),0))*IL$2</f>
        <v>#N/A</v>
      </c>
      <c r="IM29" s="18" t="e">
        <f>(HLOOKUP(IM$6,BECO_Datos!$D$3:$HN$85,BECO_Datos!$A28,FALSE)+IFERROR(HLOOKUP(IM$6,BECO_Datos!$HP$3:$LT$85,BECO_Datos!$A28,FALSE),0))*IM$2</f>
        <v>#N/A</v>
      </c>
      <c r="IN29" s="18">
        <f>(HLOOKUP(IN$6,BECO_Datos!$D$3:$HN$85,BECO_Datos!$A28,FALSE)+IFERROR(HLOOKUP(IN$6,BECO_Datos!$HP$3:$LT$85,BECO_Datos!$A28,FALSE),0))*IN$2</f>
        <v>766.72902327920701</v>
      </c>
      <c r="IO29" s="18">
        <f>(HLOOKUP(IO$6,BECO_Datos!$D$3:$HN$85,BECO_Datos!$A28,FALSE)+IFERROR(HLOOKUP(IO$6,BECO_Datos!$HP$3:$LT$85,BECO_Datos!$A28,FALSE),0))*IO$2</f>
        <v>838.41956921559517</v>
      </c>
      <c r="IP29" s="18">
        <f>(HLOOKUP(IP$6,BECO_Datos!$D$3:$HN$85,BECO_Datos!$A28,FALSE)+IFERROR(HLOOKUP(IP$6,BECO_Datos!$HP$3:$LT$85,BECO_Datos!$A28,FALSE),0))*IP$2</f>
        <v>699.84330279504536</v>
      </c>
      <c r="IQ29" s="18">
        <f>(HLOOKUP(IQ$6,BECO_Datos!$D$3:$HN$85,BECO_Datos!$A28,FALSE)+IFERROR(HLOOKUP(IQ$6,BECO_Datos!$HP$3:$LT$85,BECO_Datos!$A28,FALSE),0))*IQ$2</f>
        <v>653.41168637740316</v>
      </c>
      <c r="IR29" s="18">
        <f>(HLOOKUP(IR$6,BECO_Datos!$D$3:$HN$85,BECO_Datos!$A28,FALSE)+IFERROR(HLOOKUP(IR$6,BECO_Datos!$HP$3:$LT$85,BECO_Datos!$A28,FALSE),0))*IR$2</f>
        <v>660.76706244172215</v>
      </c>
      <c r="IS29" s="18">
        <f>(HLOOKUP(IS$6,BECO_Datos!$D$3:$HN$85,BECO_Datos!$A28,FALSE)+IFERROR(HLOOKUP(IS$6,BECO_Datos!$HP$3:$LT$85,BECO_Datos!$A28,FALSE),0))*IS$2</f>
        <v>631.76683745272612</v>
      </c>
      <c r="IT29" s="18">
        <f>(HLOOKUP(IT$6,BECO_Datos!$D$3:$HN$85,BECO_Datos!$A28,FALSE)+IFERROR(HLOOKUP(IT$6,BECO_Datos!$HP$3:$LT$85,BECO_Datos!$A28,FALSE),0))*IT$2</f>
        <v>674.86158444447813</v>
      </c>
      <c r="IU29" s="18">
        <f>(HLOOKUP(IU$6,BECO_Datos!$D$3:$HN$85,BECO_Datos!$A28,FALSE)+IFERROR(HLOOKUP(IU$6,BECO_Datos!$HP$3:$LT$85,BECO_Datos!$A28,FALSE),0))*IU$2</f>
        <v>594.01557511835438</v>
      </c>
      <c r="IV29" s="18">
        <f>(HLOOKUP(IV$6,BECO_Datos!$D$3:$HN$85,BECO_Datos!$A28,FALSE)+IFERROR(HLOOKUP(IV$6,BECO_Datos!$HP$3:$LT$85,BECO_Datos!$A28,FALSE),0))*IV$2</f>
        <v>657.12162899511645</v>
      </c>
      <c r="IW29" s="18">
        <f>(HLOOKUP(IW$6,BECO_Datos!$D$3:$HN$85,BECO_Datos!$A28,FALSE)+IFERROR(HLOOKUP(IW$6,BECO_Datos!$HP$3:$LT$85,BECO_Datos!$A28,FALSE),0))*IW$2</f>
        <v>794.80893452790906</v>
      </c>
      <c r="IY29" s="18" t="e">
        <f>(HLOOKUP(IY$6,BECO_Datos!$D$3:$HN$85,BECO_Datos!$A28,FALSE)+IFERROR(HLOOKUP(IY$6,BECO_Datos!$HP$3:$LT$85,BECO_Datos!$A28,FALSE),0))*IY$2</f>
        <v>#N/A</v>
      </c>
      <c r="IZ29" s="18" t="e">
        <f>(HLOOKUP(IZ$6,BECO_Datos!$D$3:$HN$85,BECO_Datos!$A28,FALSE)+IFERROR(HLOOKUP(IZ$6,BECO_Datos!$HP$3:$LT$85,BECO_Datos!$A28,FALSE),0))*IZ$2</f>
        <v>#N/A</v>
      </c>
      <c r="JA29" s="18" t="e">
        <f>(HLOOKUP(JA$6,BECO_Datos!$D$3:$HN$85,BECO_Datos!$A28,FALSE)+IFERROR(HLOOKUP(JA$6,BECO_Datos!$HP$3:$LT$85,BECO_Datos!$A28,FALSE),0))*JA$2</f>
        <v>#N/A</v>
      </c>
      <c r="JB29" s="18" t="e">
        <f>(HLOOKUP(JB$6,BECO_Datos!$D$3:$HN$85,BECO_Datos!$A28,FALSE)+IFERROR(HLOOKUP(JB$6,BECO_Datos!$HP$3:$LT$85,BECO_Datos!$A28,FALSE),0))*JB$2</f>
        <v>#N/A</v>
      </c>
      <c r="JC29" s="18" t="e">
        <f>(HLOOKUP(JC$6,BECO_Datos!$D$3:$HN$85,BECO_Datos!$A28,FALSE)+IFERROR(HLOOKUP(JC$6,BECO_Datos!$HP$3:$LT$85,BECO_Datos!$A28,FALSE),0))*JC$2</f>
        <v>#N/A</v>
      </c>
      <c r="JD29" s="18" t="e">
        <f>(HLOOKUP(JD$6,BECO_Datos!$D$3:$HN$85,BECO_Datos!$A28,FALSE)+IFERROR(HLOOKUP(JD$6,BECO_Datos!$HP$3:$LT$85,BECO_Datos!$A28,FALSE),0))*JD$2</f>
        <v>#N/A</v>
      </c>
      <c r="JE29" s="18">
        <f>(HLOOKUP(JE$6,BECO_Datos!$D$3:$HN$85,BECO_Datos!$A28,FALSE)+IFERROR(HLOOKUP(JE$6,BECO_Datos!$HP$3:$LT$85,BECO_Datos!$A28,FALSE),0))*JE$2</f>
        <v>0</v>
      </c>
      <c r="JF29" s="18">
        <f>(HLOOKUP(JF$6,BECO_Datos!$D$3:$HN$85,BECO_Datos!$A28,FALSE)+IFERROR(HLOOKUP(JF$6,BECO_Datos!$HP$3:$LT$85,BECO_Datos!$A28,FALSE),0))*JF$2</f>
        <v>0</v>
      </c>
      <c r="JG29" s="18">
        <f>(HLOOKUP(JG$6,BECO_Datos!$D$3:$HN$85,BECO_Datos!$A28,FALSE)+IFERROR(HLOOKUP(JG$6,BECO_Datos!$HP$3:$LT$85,BECO_Datos!$A28,FALSE),0))*JG$2</f>
        <v>0</v>
      </c>
      <c r="JH29" s="18">
        <f>(HLOOKUP(JH$6,BECO_Datos!$D$3:$HN$85,BECO_Datos!$A28,FALSE)+IFERROR(HLOOKUP(JH$6,BECO_Datos!$HP$3:$LT$85,BECO_Datos!$A28,FALSE),0))*JH$2</f>
        <v>0</v>
      </c>
      <c r="JI29" s="18">
        <f>(HLOOKUP(JI$6,BECO_Datos!$D$3:$HN$85,BECO_Datos!$A28,FALSE)+IFERROR(HLOOKUP(JI$6,BECO_Datos!$HP$3:$LT$85,BECO_Datos!$A28,FALSE),0))*JI$2</f>
        <v>0</v>
      </c>
      <c r="JJ29" s="18">
        <f>(HLOOKUP(JJ$6,BECO_Datos!$D$3:$HN$85,BECO_Datos!$A28,FALSE)+IFERROR(HLOOKUP(JJ$6,BECO_Datos!$HP$3:$LT$85,BECO_Datos!$A28,FALSE),0))*JJ$2</f>
        <v>0</v>
      </c>
      <c r="JK29" s="18">
        <f>(HLOOKUP(JK$6,BECO_Datos!$D$3:$HN$85,BECO_Datos!$A28,FALSE)+IFERROR(HLOOKUP(JK$6,BECO_Datos!$HP$3:$LT$85,BECO_Datos!$A28,FALSE),0))*JK$2</f>
        <v>0</v>
      </c>
      <c r="JL29" s="18">
        <f>(HLOOKUP(JL$6,BECO_Datos!$D$3:$HN$85,BECO_Datos!$A28,FALSE)+IFERROR(HLOOKUP(JL$6,BECO_Datos!$HP$3:$LT$85,BECO_Datos!$A28,FALSE),0))*JL$2</f>
        <v>0</v>
      </c>
      <c r="JM29" s="18">
        <f>(HLOOKUP(JM$6,BECO_Datos!$D$3:$HN$85,BECO_Datos!$A28,FALSE)+IFERROR(HLOOKUP(JM$6,BECO_Datos!$HP$3:$LT$85,BECO_Datos!$A28,FALSE),0))*JM$2</f>
        <v>0</v>
      </c>
      <c r="JN29" s="18">
        <f>(HLOOKUP(JN$6,BECO_Datos!$D$3:$HN$85,BECO_Datos!$A28,FALSE)+IFERROR(HLOOKUP(JN$6,BECO_Datos!$HP$3:$LT$85,BECO_Datos!$A28,FALSE),0))*JN$2</f>
        <v>0</v>
      </c>
      <c r="JP29" s="18" t="e">
        <f>(HLOOKUP(JP$6,BECO_Datos!$D$3:$HN$85,BECO_Datos!$A28,FALSE)+IFERROR(HLOOKUP(JP$6,BECO_Datos!$HP$3:$LT$85,BECO_Datos!$A28,FALSE),0))*JP$2</f>
        <v>#N/A</v>
      </c>
      <c r="JQ29" s="18" t="e">
        <f>(HLOOKUP(JQ$6,BECO_Datos!$D$3:$HN$85,BECO_Datos!$A28,FALSE)+IFERROR(HLOOKUP(JQ$6,BECO_Datos!$HP$3:$LT$85,BECO_Datos!$A28,FALSE),0))*JQ$2</f>
        <v>#N/A</v>
      </c>
      <c r="JR29" s="18" t="e">
        <f>(HLOOKUP(JR$6,BECO_Datos!$D$3:$HN$85,BECO_Datos!$A28,FALSE)+IFERROR(HLOOKUP(JR$6,BECO_Datos!$HP$3:$LT$85,BECO_Datos!$A28,FALSE),0))*JR$2</f>
        <v>#N/A</v>
      </c>
      <c r="JS29" s="18" t="e">
        <f>(HLOOKUP(JS$6,BECO_Datos!$D$3:$HN$85,BECO_Datos!$A28,FALSE)+IFERROR(HLOOKUP(JS$6,BECO_Datos!$HP$3:$LT$85,BECO_Datos!$A28,FALSE),0))*JS$2</f>
        <v>#N/A</v>
      </c>
      <c r="JT29" s="18" t="e">
        <f>(HLOOKUP(JT$6,BECO_Datos!$D$3:$HN$85,BECO_Datos!$A28,FALSE)+IFERROR(HLOOKUP(JT$6,BECO_Datos!$HP$3:$LT$85,BECO_Datos!$A28,FALSE),0))*JT$2</f>
        <v>#N/A</v>
      </c>
      <c r="JU29" s="18" t="e">
        <f>(HLOOKUP(JU$6,BECO_Datos!$D$3:$HN$85,BECO_Datos!$A28,FALSE)+IFERROR(HLOOKUP(JU$6,BECO_Datos!$HP$3:$LT$85,BECO_Datos!$A28,FALSE),0))*JU$2</f>
        <v>#N/A</v>
      </c>
      <c r="JV29" s="18">
        <f>(HLOOKUP(JV$6,BECO_Datos!$D$3:$HN$85,BECO_Datos!$A28,FALSE)+IFERROR(HLOOKUP(JV$6,BECO_Datos!$HP$3:$LT$85,BECO_Datos!$A28,FALSE),0))*JV$2</f>
        <v>0</v>
      </c>
      <c r="JW29" s="18">
        <f>(HLOOKUP(JW$6,BECO_Datos!$D$3:$HN$85,BECO_Datos!$A28,FALSE)+IFERROR(HLOOKUP(JW$6,BECO_Datos!$HP$3:$LT$85,BECO_Datos!$A28,FALSE),0))*JW$2</f>
        <v>0</v>
      </c>
      <c r="JX29" s="18">
        <f>(HLOOKUP(JX$6,BECO_Datos!$D$3:$HN$85,BECO_Datos!$A28,FALSE)+IFERROR(HLOOKUP(JX$6,BECO_Datos!$HP$3:$LT$85,BECO_Datos!$A28,FALSE),0))*JX$2</f>
        <v>0</v>
      </c>
      <c r="JY29" s="18">
        <f>(HLOOKUP(JY$6,BECO_Datos!$D$3:$HN$85,BECO_Datos!$A28,FALSE)+IFERROR(HLOOKUP(JY$6,BECO_Datos!$HP$3:$LT$85,BECO_Datos!$A28,FALSE),0))*JY$2</f>
        <v>0</v>
      </c>
      <c r="JZ29" s="18">
        <f>(HLOOKUP(JZ$6,BECO_Datos!$D$3:$HN$85,BECO_Datos!$A28,FALSE)+IFERROR(HLOOKUP(JZ$6,BECO_Datos!$HP$3:$LT$85,BECO_Datos!$A28,FALSE),0))*JZ$2</f>
        <v>0</v>
      </c>
      <c r="KA29" s="18">
        <f>(HLOOKUP(KA$6,BECO_Datos!$D$3:$HN$85,BECO_Datos!$A28,FALSE)+IFERROR(HLOOKUP(KA$6,BECO_Datos!$HP$3:$LT$85,BECO_Datos!$A28,FALSE),0))*KA$2</f>
        <v>0</v>
      </c>
      <c r="KB29" s="18">
        <f>(HLOOKUP(KB$6,BECO_Datos!$D$3:$HN$85,BECO_Datos!$A28,FALSE)+IFERROR(HLOOKUP(KB$6,BECO_Datos!$HP$3:$LT$85,BECO_Datos!$A28,FALSE),0))*KB$2</f>
        <v>0</v>
      </c>
      <c r="KC29" s="18">
        <f>(HLOOKUP(KC$6,BECO_Datos!$D$3:$HN$85,BECO_Datos!$A28,FALSE)+IFERROR(HLOOKUP(KC$6,BECO_Datos!$HP$3:$LT$85,BECO_Datos!$A28,FALSE),0))*KC$2</f>
        <v>0</v>
      </c>
      <c r="KD29" s="18">
        <f>(HLOOKUP(KD$6,BECO_Datos!$D$3:$HN$85,BECO_Datos!$A28,FALSE)+IFERROR(HLOOKUP(KD$6,BECO_Datos!$HP$3:$LT$85,BECO_Datos!$A28,FALSE),0))*KD$2</f>
        <v>0</v>
      </c>
      <c r="KE29" s="18">
        <f>(HLOOKUP(KE$6,BECO_Datos!$D$3:$HN$85,BECO_Datos!$A28,FALSE)+IFERROR(HLOOKUP(KE$6,BECO_Datos!$HP$3:$LT$85,BECO_Datos!$A28,FALSE),0))*KE$2</f>
        <v>0</v>
      </c>
      <c r="KG29" s="18" t="e">
        <f>(HLOOKUP(KG$6,BECO_Datos!$D$3:$HN$85,BECO_Datos!$A28,FALSE)+IFERROR(HLOOKUP(KG$6,BECO_Datos!$HP$3:$LT$85,BECO_Datos!$A28,FALSE),0))*KG$2</f>
        <v>#N/A</v>
      </c>
      <c r="KH29" s="18" t="e">
        <f>(HLOOKUP(KH$6,BECO_Datos!$D$3:$HN$85,BECO_Datos!$A28,FALSE)+IFERROR(HLOOKUP(KH$6,BECO_Datos!$HP$3:$LT$85,BECO_Datos!$A28,FALSE),0))*KH$2</f>
        <v>#N/A</v>
      </c>
      <c r="KI29" s="18" t="e">
        <f>(HLOOKUP(KI$6,BECO_Datos!$D$3:$HN$85,BECO_Datos!$A28,FALSE)+IFERROR(HLOOKUP(KI$6,BECO_Datos!$HP$3:$LT$85,BECO_Datos!$A28,FALSE),0))*KI$2</f>
        <v>#N/A</v>
      </c>
      <c r="KJ29" s="18" t="e">
        <f>(HLOOKUP(KJ$6,BECO_Datos!$D$3:$HN$85,BECO_Datos!$A28,FALSE)+IFERROR(HLOOKUP(KJ$6,BECO_Datos!$HP$3:$LT$85,BECO_Datos!$A28,FALSE),0))*KJ$2</f>
        <v>#N/A</v>
      </c>
      <c r="KK29" s="18" t="e">
        <f>(HLOOKUP(KK$6,BECO_Datos!$D$3:$HN$85,BECO_Datos!$A28,FALSE)+IFERROR(HLOOKUP(KK$6,BECO_Datos!$HP$3:$LT$85,BECO_Datos!$A28,FALSE),0))*KK$2</f>
        <v>#N/A</v>
      </c>
      <c r="KL29" s="18" t="e">
        <f>(HLOOKUP(KL$6,BECO_Datos!$D$3:$HN$85,BECO_Datos!$A28,FALSE)+IFERROR(HLOOKUP(KL$6,BECO_Datos!$HP$3:$LT$85,BECO_Datos!$A28,FALSE),0))*KL$2</f>
        <v>#N/A</v>
      </c>
      <c r="KM29" s="18">
        <f>(HLOOKUP(KM$6,BECO_Datos!$D$3:$HN$85,BECO_Datos!$A28,FALSE)+IFERROR(HLOOKUP(KM$6,BECO_Datos!$HP$3:$LT$85,BECO_Datos!$A28,FALSE),0))*KM$2</f>
        <v>24.51602251477944</v>
      </c>
      <c r="KN29" s="18">
        <f>(HLOOKUP(KN$6,BECO_Datos!$D$3:$HN$85,BECO_Datos!$A28,FALSE)+IFERROR(HLOOKUP(KN$6,BECO_Datos!$HP$3:$LT$85,BECO_Datos!$A28,FALSE),0))*KN$2</f>
        <v>14.600306402113867</v>
      </c>
      <c r="KO29" s="18">
        <f>(HLOOKUP(KO$6,BECO_Datos!$D$3:$HN$85,BECO_Datos!$A28,FALSE)+IFERROR(HLOOKUP(KO$6,BECO_Datos!$HP$3:$LT$85,BECO_Datos!$A28,FALSE),0))*KO$2</f>
        <v>10.151656892997142</v>
      </c>
      <c r="KP29" s="18">
        <f>(HLOOKUP(KP$6,BECO_Datos!$D$3:$HN$85,BECO_Datos!$A28,FALSE)+IFERROR(HLOOKUP(KP$6,BECO_Datos!$HP$3:$LT$85,BECO_Datos!$A28,FALSE),0))*KP$2</f>
        <v>5.1009983151770379</v>
      </c>
      <c r="KQ29" s="18">
        <f>(HLOOKUP(KQ$6,BECO_Datos!$D$3:$HN$85,BECO_Datos!$A28,FALSE)+IFERROR(HLOOKUP(KQ$6,BECO_Datos!$HP$3:$LT$85,BECO_Datos!$A28,FALSE),0))*KQ$2</f>
        <v>3.4353662122620863</v>
      </c>
      <c r="KR29" s="18">
        <f>(HLOOKUP(KR$6,BECO_Datos!$D$3:$HN$85,BECO_Datos!$A28,FALSE)+IFERROR(HLOOKUP(KR$6,BECO_Datos!$HP$3:$LT$85,BECO_Datos!$A28,FALSE),0))*KR$2</f>
        <v>2.1080656302517347</v>
      </c>
      <c r="KS29" s="18">
        <f>(HLOOKUP(KS$6,BECO_Datos!$D$3:$HN$85,BECO_Datos!$A28,FALSE)+IFERROR(HLOOKUP(KS$6,BECO_Datos!$HP$3:$LT$85,BECO_Datos!$A28,FALSE),0))*KS$2</f>
        <v>1.8267763046524421</v>
      </c>
      <c r="KT29" s="18">
        <f>(HLOOKUP(KT$6,BECO_Datos!$D$3:$HN$85,BECO_Datos!$A28,FALSE)+IFERROR(HLOOKUP(KT$6,BECO_Datos!$HP$3:$LT$85,BECO_Datos!$A28,FALSE),0))*KT$2</f>
        <v>1.8217851125632278</v>
      </c>
      <c r="KU29" s="18">
        <f>(HLOOKUP(KU$6,BECO_Datos!$D$3:$HN$85,BECO_Datos!$A28,FALSE)+IFERROR(HLOOKUP(KU$6,BECO_Datos!$HP$3:$LT$85,BECO_Datos!$A28,FALSE),0))*KU$2</f>
        <v>1.8217851125632278</v>
      </c>
      <c r="KV29" s="18">
        <f>(HLOOKUP(KV$6,BECO_Datos!$D$3:$HN$85,BECO_Datos!$A28,FALSE)+IFERROR(HLOOKUP(KV$6,BECO_Datos!$HP$3:$LT$85,BECO_Datos!$A28,FALSE),0))*KV$2</f>
        <v>0</v>
      </c>
      <c r="KX29" s="18" t="e">
        <f>(HLOOKUP(KX$6,BECO_Datos!$D$3:$HN$85,BECO_Datos!$A28,FALSE)+IFERROR(HLOOKUP(KX$6,BECO_Datos!$HP$3:$LT$85,BECO_Datos!$A28,FALSE),0))*KX$2</f>
        <v>#N/A</v>
      </c>
      <c r="KY29" s="18" t="e">
        <f>(HLOOKUP(KY$6,BECO_Datos!$D$3:$HN$85,BECO_Datos!$A28,FALSE)+IFERROR(HLOOKUP(KY$6,BECO_Datos!$HP$3:$LT$85,BECO_Datos!$A28,FALSE),0))*KY$2</f>
        <v>#N/A</v>
      </c>
      <c r="KZ29" s="18" t="e">
        <f>(HLOOKUP(KZ$6,BECO_Datos!$D$3:$HN$85,BECO_Datos!$A28,FALSE)+IFERROR(HLOOKUP(KZ$6,BECO_Datos!$HP$3:$LT$85,BECO_Datos!$A28,FALSE),0))*KZ$2</f>
        <v>#N/A</v>
      </c>
      <c r="LA29" s="18" t="e">
        <f>(HLOOKUP(LA$6,BECO_Datos!$D$3:$HN$85,BECO_Datos!$A28,FALSE)+IFERROR(HLOOKUP(LA$6,BECO_Datos!$HP$3:$LT$85,BECO_Datos!$A28,FALSE),0))*LA$2</f>
        <v>#N/A</v>
      </c>
      <c r="LB29" s="18" t="e">
        <f>(HLOOKUP(LB$6,BECO_Datos!$D$3:$HN$85,BECO_Datos!$A28,FALSE)+IFERROR(HLOOKUP(LB$6,BECO_Datos!$HP$3:$LT$85,BECO_Datos!$A28,FALSE),0))*LB$2</f>
        <v>#N/A</v>
      </c>
      <c r="LC29" s="18" t="e">
        <f>(HLOOKUP(LC$6,BECO_Datos!$D$3:$HN$85,BECO_Datos!$A28,FALSE)+IFERROR(HLOOKUP(LC$6,BECO_Datos!$HP$3:$LT$85,BECO_Datos!$A28,FALSE),0))*LC$2</f>
        <v>#N/A</v>
      </c>
      <c r="LD29" s="18">
        <f>(HLOOKUP(LD$6,BECO_Datos!$D$3:$HN$85,BECO_Datos!$A28,FALSE)+IFERROR(HLOOKUP(LD$6,BECO_Datos!$HP$3:$LT$85,BECO_Datos!$A28,FALSE),0))*LD$2</f>
        <v>0</v>
      </c>
      <c r="LE29" s="18">
        <f>(HLOOKUP(LE$6,BECO_Datos!$D$3:$HN$85,BECO_Datos!$A28,FALSE)+IFERROR(HLOOKUP(LE$6,BECO_Datos!$HP$3:$LT$85,BECO_Datos!$A28,FALSE),0))*LE$2</f>
        <v>0</v>
      </c>
      <c r="LF29" s="18">
        <f>(HLOOKUP(LF$6,BECO_Datos!$D$3:$HN$85,BECO_Datos!$A28,FALSE)+IFERROR(HLOOKUP(LF$6,BECO_Datos!$HP$3:$LT$85,BECO_Datos!$A28,FALSE),0))*LF$2</f>
        <v>0</v>
      </c>
      <c r="LG29" s="18">
        <f>(HLOOKUP(LG$6,BECO_Datos!$D$3:$HN$85,BECO_Datos!$A28,FALSE)+IFERROR(HLOOKUP(LG$6,BECO_Datos!$HP$3:$LT$85,BECO_Datos!$A28,FALSE),0))*LG$2</f>
        <v>0</v>
      </c>
      <c r="LH29" s="18">
        <f>(HLOOKUP(LH$6,BECO_Datos!$D$3:$HN$85,BECO_Datos!$A28,FALSE)+IFERROR(HLOOKUP(LH$6,BECO_Datos!$HP$3:$LT$85,BECO_Datos!$A28,FALSE),0))*LH$2</f>
        <v>0</v>
      </c>
      <c r="LI29" s="18">
        <f>(HLOOKUP(LI$6,BECO_Datos!$D$3:$HN$85,BECO_Datos!$A28,FALSE)+IFERROR(HLOOKUP(LI$6,BECO_Datos!$HP$3:$LT$85,BECO_Datos!$A28,FALSE),0))*LI$2</f>
        <v>0</v>
      </c>
      <c r="LJ29" s="18">
        <f>(HLOOKUP(LJ$6,BECO_Datos!$D$3:$HN$85,BECO_Datos!$A28,FALSE)+IFERROR(HLOOKUP(LJ$6,BECO_Datos!$HP$3:$LT$85,BECO_Datos!$A28,FALSE),0))*LJ$2</f>
        <v>0</v>
      </c>
      <c r="LK29" s="18">
        <f>(HLOOKUP(LK$6,BECO_Datos!$D$3:$HN$85,BECO_Datos!$A28,FALSE)+IFERROR(HLOOKUP(LK$6,BECO_Datos!$HP$3:$LT$85,BECO_Datos!$A28,FALSE),0))*LK$2</f>
        <v>0</v>
      </c>
      <c r="LL29" s="18">
        <f>(HLOOKUP(LL$6,BECO_Datos!$D$3:$HN$85,BECO_Datos!$A28,FALSE)+IFERROR(HLOOKUP(LL$6,BECO_Datos!$HP$3:$LT$85,BECO_Datos!$A28,FALSE),0))*LL$2</f>
        <v>0</v>
      </c>
      <c r="LM29" s="18">
        <f>(HLOOKUP(LM$6,BECO_Datos!$D$3:$HN$85,BECO_Datos!$A28,FALSE)+IFERROR(HLOOKUP(LM$6,BECO_Datos!$HP$3:$LT$85,BECO_Datos!$A28,FALSE),0))*LM$2</f>
        <v>0</v>
      </c>
    </row>
    <row r="30" spans="1:325" ht="15.75" x14ac:dyDescent="0.2">
      <c r="A30" s="160">
        <v>25</v>
      </c>
      <c r="B30" s="66" t="s">
        <v>140</v>
      </c>
      <c r="C30" s="13"/>
      <c r="D30" s="78" t="e">
        <f>(HLOOKUP(D$6,BECO_Datos!$D$3:$HN$85,BECO_Datos!$A29,FALSE)+IFERROR(HLOOKUP(D$6,BECO_Datos!$HP$3:$LT$85,BECO_Datos!$A29,FALSE),0))*D$2</f>
        <v>#N/A</v>
      </c>
      <c r="E30" s="78" t="e">
        <f>(HLOOKUP(E$6,BECO_Datos!$D$3:$HN$85,BECO_Datos!$A29,FALSE)+IFERROR(HLOOKUP(E$6,BECO_Datos!$HP$3:$LT$85,BECO_Datos!$A29,FALSE),0))*E$2</f>
        <v>#N/A</v>
      </c>
      <c r="F30" s="78" t="e">
        <f>(HLOOKUP(F$6,BECO_Datos!$D$3:$HN$85,BECO_Datos!$A29,FALSE)+IFERROR(HLOOKUP(F$6,BECO_Datos!$HP$3:$LT$85,BECO_Datos!$A29,FALSE),0))*F$2</f>
        <v>#N/A</v>
      </c>
      <c r="G30" s="78" t="e">
        <f>(HLOOKUP(G$6,BECO_Datos!$D$3:$HN$85,BECO_Datos!$A29,FALSE)+IFERROR(HLOOKUP(G$6,BECO_Datos!$HP$3:$LT$85,BECO_Datos!$A29,FALSE),0))*G$2</f>
        <v>#N/A</v>
      </c>
      <c r="H30" s="78" t="e">
        <f>(HLOOKUP(H$6,BECO_Datos!$D$3:$HN$85,BECO_Datos!$A29,FALSE)+IFERROR(HLOOKUP(H$6,BECO_Datos!$HP$3:$LT$85,BECO_Datos!$A29,FALSE),0))*H$2</f>
        <v>#N/A</v>
      </c>
      <c r="I30" s="78" t="e">
        <f>(HLOOKUP(I$6,BECO_Datos!$D$3:$HN$85,BECO_Datos!$A29,FALSE)+IFERROR(HLOOKUP(I$6,BECO_Datos!$HP$3:$LT$85,BECO_Datos!$A29,FALSE),0))*I$2</f>
        <v>#N/A</v>
      </c>
      <c r="J30" s="78">
        <f>(HLOOKUP(J$6,BECO_Datos!$D$3:$HN$85,BECO_Datos!$A29,FALSE)+IFERROR(HLOOKUP(J$6,BECO_Datos!$HP$3:$LT$85,BECO_Datos!$A29,FALSE),0))*J$2</f>
        <v>0</v>
      </c>
      <c r="K30" s="78">
        <f>(HLOOKUP(K$6,BECO_Datos!$D$3:$HN$85,BECO_Datos!$A29,FALSE)+IFERROR(HLOOKUP(K$6,BECO_Datos!$HP$3:$LT$85,BECO_Datos!$A29,FALSE),0))*K$2</f>
        <v>0</v>
      </c>
      <c r="L30" s="78">
        <f>(HLOOKUP(L$6,BECO_Datos!$D$3:$HN$85,BECO_Datos!$A29,FALSE)+IFERROR(HLOOKUP(L$6,BECO_Datos!$HP$3:$LT$85,BECO_Datos!$A29,FALSE),0))*L$2</f>
        <v>0</v>
      </c>
      <c r="M30" s="78">
        <f>(HLOOKUP(M$6,BECO_Datos!$D$3:$HN$85,BECO_Datos!$A29,FALSE)+IFERROR(HLOOKUP(M$6,BECO_Datos!$HP$3:$LT$85,BECO_Datos!$A29,FALSE),0))*M$2</f>
        <v>0</v>
      </c>
      <c r="N30" s="78">
        <f>(HLOOKUP(N$6,BECO_Datos!$D$3:$HN$85,BECO_Datos!$A29,FALSE)+IFERROR(HLOOKUP(N$6,BECO_Datos!$HP$3:$LT$85,BECO_Datos!$A29,FALSE),0))*N$2</f>
        <v>0</v>
      </c>
      <c r="O30" s="78">
        <f>(HLOOKUP(O$6,BECO_Datos!$D$3:$HN$85,BECO_Datos!$A29,FALSE)+IFERROR(HLOOKUP(O$6,BECO_Datos!$HP$3:$LT$85,BECO_Datos!$A29,FALSE),0))*O$2</f>
        <v>0</v>
      </c>
      <c r="P30" s="78">
        <f>(HLOOKUP(P$6,BECO_Datos!$D$3:$HN$85,BECO_Datos!$A29,FALSE)+IFERROR(HLOOKUP(P$6,BECO_Datos!$HP$3:$LT$85,BECO_Datos!$A29,FALSE),0))*P$2</f>
        <v>0</v>
      </c>
      <c r="Q30" s="78">
        <f>(HLOOKUP(Q$6,BECO_Datos!$D$3:$HN$85,BECO_Datos!$A29,FALSE)+IFERROR(HLOOKUP(Q$6,BECO_Datos!$HP$3:$LT$85,BECO_Datos!$A29,FALSE),0))*Q$2</f>
        <v>0</v>
      </c>
      <c r="R30" s="78">
        <f>(HLOOKUP(R$6,BECO_Datos!$D$3:$HN$85,BECO_Datos!$A29,FALSE)+IFERROR(HLOOKUP(R$6,BECO_Datos!$HP$3:$LT$85,BECO_Datos!$A29,FALSE),0))*R$2</f>
        <v>0</v>
      </c>
      <c r="S30" s="78">
        <f>(HLOOKUP(S$6,BECO_Datos!$D$3:$HN$85,BECO_Datos!$A29,FALSE)+IFERROR(HLOOKUP(S$6,BECO_Datos!$HP$3:$LT$85,BECO_Datos!$A29,FALSE),0))*S$2</f>
        <v>0</v>
      </c>
      <c r="U30" s="78" t="e">
        <f>(HLOOKUP(U$6,BECO_Datos!$D$3:$HN$85,BECO_Datos!$A29,FALSE)+IFERROR(HLOOKUP(U$6,BECO_Datos!$HP$3:$LT$85,BECO_Datos!$A29,FALSE),0))*U$2</f>
        <v>#N/A</v>
      </c>
      <c r="V30" s="78" t="e">
        <f>(HLOOKUP(V$6,BECO_Datos!$D$3:$HN$85,BECO_Datos!$A29,FALSE)+IFERROR(HLOOKUP(V$6,BECO_Datos!$HP$3:$LT$85,BECO_Datos!$A29,FALSE),0))*V$2</f>
        <v>#N/A</v>
      </c>
      <c r="W30" s="78" t="e">
        <f>(HLOOKUP(W$6,BECO_Datos!$D$3:$HN$85,BECO_Datos!$A29,FALSE)+IFERROR(HLOOKUP(W$6,BECO_Datos!$HP$3:$LT$85,BECO_Datos!$A29,FALSE),0))*W$2</f>
        <v>#N/A</v>
      </c>
      <c r="X30" s="78" t="e">
        <f>(HLOOKUP(X$6,BECO_Datos!$D$3:$HN$85,BECO_Datos!$A29,FALSE)+IFERROR(HLOOKUP(X$6,BECO_Datos!$HP$3:$LT$85,BECO_Datos!$A29,FALSE),0))*X$2</f>
        <v>#N/A</v>
      </c>
      <c r="Y30" s="78" t="e">
        <f>(HLOOKUP(Y$6,BECO_Datos!$D$3:$HN$85,BECO_Datos!$A29,FALSE)+IFERROR(HLOOKUP(Y$6,BECO_Datos!$HP$3:$LT$85,BECO_Datos!$A29,FALSE),0))*Y$2</f>
        <v>#N/A</v>
      </c>
      <c r="Z30" s="78" t="e">
        <f>(HLOOKUP(Z$6,BECO_Datos!$D$3:$HN$85,BECO_Datos!$A29,FALSE)+IFERROR(HLOOKUP(Z$6,BECO_Datos!$HP$3:$LT$85,BECO_Datos!$A29,FALSE),0))*Z$2</f>
        <v>#N/A</v>
      </c>
      <c r="AA30" s="78">
        <f>(HLOOKUP(AA$6,BECO_Datos!$D$3:$HN$85,BECO_Datos!$A29,FALSE)+IFERROR(HLOOKUP(AA$6,BECO_Datos!$HP$3:$LT$85,BECO_Datos!$A29,FALSE),0))*AA$2</f>
        <v>0</v>
      </c>
      <c r="AB30" s="78">
        <f>(HLOOKUP(AB$6,BECO_Datos!$D$3:$HN$85,BECO_Datos!$A29,FALSE)+IFERROR(HLOOKUP(AB$6,BECO_Datos!$HP$3:$LT$85,BECO_Datos!$A29,FALSE),0))*AB$2</f>
        <v>0</v>
      </c>
      <c r="AC30" s="78">
        <f>(HLOOKUP(AC$6,BECO_Datos!$D$3:$HN$85,BECO_Datos!$A29,FALSE)+IFERROR(HLOOKUP(AC$6,BECO_Datos!$HP$3:$LT$85,BECO_Datos!$A29,FALSE),0))*AC$2</f>
        <v>0</v>
      </c>
      <c r="AD30" s="78">
        <f>(HLOOKUP(AD$6,BECO_Datos!$D$3:$HN$85,BECO_Datos!$A29,FALSE)+IFERROR(HLOOKUP(AD$6,BECO_Datos!$HP$3:$LT$85,BECO_Datos!$A29,FALSE),0))*AD$2</f>
        <v>0</v>
      </c>
      <c r="AE30" s="78">
        <f>(HLOOKUP(AE$6,BECO_Datos!$D$3:$HN$85,BECO_Datos!$A29,FALSE)+IFERROR(HLOOKUP(AE$6,BECO_Datos!$HP$3:$LT$85,BECO_Datos!$A29,FALSE),0))*AE$2</f>
        <v>0</v>
      </c>
      <c r="AF30" s="78">
        <f>(HLOOKUP(AF$6,BECO_Datos!$D$3:$HN$85,BECO_Datos!$A29,FALSE)+IFERROR(HLOOKUP(AF$6,BECO_Datos!$HP$3:$LT$85,BECO_Datos!$A29,FALSE),0))*AF$2</f>
        <v>0</v>
      </c>
      <c r="AG30" s="78">
        <f>(HLOOKUP(AG$6,BECO_Datos!$D$3:$HN$85,BECO_Datos!$A29,FALSE)+IFERROR(HLOOKUP(AG$6,BECO_Datos!$HP$3:$LT$85,BECO_Datos!$A29,FALSE),0))*AG$2</f>
        <v>0</v>
      </c>
      <c r="AH30" s="78">
        <f>(HLOOKUP(AH$6,BECO_Datos!$D$3:$HN$85,BECO_Datos!$A29,FALSE)+IFERROR(HLOOKUP(AH$6,BECO_Datos!$HP$3:$LT$85,BECO_Datos!$A29,FALSE),0))*AH$2</f>
        <v>0</v>
      </c>
      <c r="AI30" s="78">
        <f>(HLOOKUP(AI$6,BECO_Datos!$D$3:$HN$85,BECO_Datos!$A29,FALSE)+IFERROR(HLOOKUP(AI$6,BECO_Datos!$HP$3:$LT$85,BECO_Datos!$A29,FALSE),0))*AI$2</f>
        <v>0</v>
      </c>
      <c r="AJ30" s="78">
        <f>(HLOOKUP(AJ$6,BECO_Datos!$D$3:$HN$85,BECO_Datos!$A29,FALSE)+IFERROR(HLOOKUP(AJ$6,BECO_Datos!$HP$3:$LT$85,BECO_Datos!$A29,FALSE),0))*AJ$2</f>
        <v>0</v>
      </c>
      <c r="AL30" s="78" t="e">
        <f>(HLOOKUP(AL$6,BECO_Datos!$D$3:$HN$85,BECO_Datos!$A29,FALSE)+IFERROR(HLOOKUP(AL$6,BECO_Datos!$HP$3:$LT$85,BECO_Datos!$A29,FALSE),0))*AL$2</f>
        <v>#N/A</v>
      </c>
      <c r="AM30" s="78" t="e">
        <f>(HLOOKUP(AM$6,BECO_Datos!$D$3:$HN$85,BECO_Datos!$A29,FALSE)+IFERROR(HLOOKUP(AM$6,BECO_Datos!$HP$3:$LT$85,BECO_Datos!$A29,FALSE),0))*AM$2</f>
        <v>#N/A</v>
      </c>
      <c r="AN30" s="78" t="e">
        <f>(HLOOKUP(AN$6,BECO_Datos!$D$3:$HN$85,BECO_Datos!$A29,FALSE)+IFERROR(HLOOKUP(AN$6,BECO_Datos!$HP$3:$LT$85,BECO_Datos!$A29,FALSE),0))*AN$2</f>
        <v>#N/A</v>
      </c>
      <c r="AO30" s="78" t="e">
        <f>(HLOOKUP(AO$6,BECO_Datos!$D$3:$HN$85,BECO_Datos!$A29,FALSE)+IFERROR(HLOOKUP(AO$6,BECO_Datos!$HP$3:$LT$85,BECO_Datos!$A29,FALSE),0))*AO$2</f>
        <v>#N/A</v>
      </c>
      <c r="AP30" s="78" t="e">
        <f>(HLOOKUP(AP$6,BECO_Datos!$D$3:$HN$85,BECO_Datos!$A29,FALSE)+IFERROR(HLOOKUP(AP$6,BECO_Datos!$HP$3:$LT$85,BECO_Datos!$A29,FALSE),0))*AP$2</f>
        <v>#N/A</v>
      </c>
      <c r="AQ30" s="78" t="e">
        <f>(HLOOKUP(AQ$6,BECO_Datos!$D$3:$HN$85,BECO_Datos!$A29,FALSE)+IFERROR(HLOOKUP(AQ$6,BECO_Datos!$HP$3:$LT$85,BECO_Datos!$A29,FALSE),0))*AQ$2</f>
        <v>#N/A</v>
      </c>
      <c r="AR30" s="78">
        <f>(HLOOKUP(AR$6,BECO_Datos!$D$3:$HN$85,BECO_Datos!$A29,FALSE)+IFERROR(HLOOKUP(AR$6,BECO_Datos!$HP$3:$LT$85,BECO_Datos!$A29,FALSE),0))*AR$2</f>
        <v>0</v>
      </c>
      <c r="AS30" s="78">
        <f>(HLOOKUP(AS$6,BECO_Datos!$D$3:$HN$85,BECO_Datos!$A29,FALSE)+IFERROR(HLOOKUP(AS$6,BECO_Datos!$HP$3:$LT$85,BECO_Datos!$A29,FALSE),0))*AS$2</f>
        <v>0</v>
      </c>
      <c r="AT30" s="78">
        <f>(HLOOKUP(AT$6,BECO_Datos!$D$3:$HN$85,BECO_Datos!$A29,FALSE)+IFERROR(HLOOKUP(AT$6,BECO_Datos!$HP$3:$LT$85,BECO_Datos!$A29,FALSE),0))*AT$2</f>
        <v>0</v>
      </c>
      <c r="AU30" s="78">
        <f>(HLOOKUP(AU$6,BECO_Datos!$D$3:$HN$85,BECO_Datos!$A29,FALSE)+IFERROR(HLOOKUP(AU$6,BECO_Datos!$HP$3:$LT$85,BECO_Datos!$A29,FALSE),0))*AU$2</f>
        <v>0</v>
      </c>
      <c r="AV30" s="78">
        <f>(HLOOKUP(AV$6,BECO_Datos!$D$3:$HN$85,BECO_Datos!$A29,FALSE)+IFERROR(HLOOKUP(AV$6,BECO_Datos!$HP$3:$LT$85,BECO_Datos!$A29,FALSE),0))*AV$2</f>
        <v>0</v>
      </c>
      <c r="AW30" s="78">
        <f>(HLOOKUP(AW$6,BECO_Datos!$D$3:$HN$85,BECO_Datos!$A29,FALSE)+IFERROR(HLOOKUP(AW$6,BECO_Datos!$HP$3:$LT$85,BECO_Datos!$A29,FALSE),0))*AW$2</f>
        <v>0</v>
      </c>
      <c r="AX30" s="78">
        <f>(HLOOKUP(AX$6,BECO_Datos!$D$3:$HN$85,BECO_Datos!$A29,FALSE)+IFERROR(HLOOKUP(AX$6,BECO_Datos!$HP$3:$LT$85,BECO_Datos!$A29,FALSE),0))*AX$2</f>
        <v>0</v>
      </c>
      <c r="AY30" s="78">
        <f>(HLOOKUP(AY$6,BECO_Datos!$D$3:$HN$85,BECO_Datos!$A29,FALSE)+IFERROR(HLOOKUP(AY$6,BECO_Datos!$HP$3:$LT$85,BECO_Datos!$A29,FALSE),0))*AY$2</f>
        <v>0</v>
      </c>
      <c r="AZ30" s="78">
        <f>(HLOOKUP(AZ$6,BECO_Datos!$D$3:$HN$85,BECO_Datos!$A29,FALSE)+IFERROR(HLOOKUP(AZ$6,BECO_Datos!$HP$3:$LT$85,BECO_Datos!$A29,FALSE),0))*AZ$2</f>
        <v>0</v>
      </c>
      <c r="BA30" s="78">
        <f>(HLOOKUP(BA$6,BECO_Datos!$D$3:$HN$85,BECO_Datos!$A29,FALSE)+IFERROR(HLOOKUP(BA$6,BECO_Datos!$HP$3:$LT$85,BECO_Datos!$A29,FALSE),0))*BA$2</f>
        <v>0</v>
      </c>
      <c r="BC30" s="78" t="e">
        <f>(HLOOKUP(BC$6,BECO_Datos!$D$3:$HN$85,BECO_Datos!$A29,FALSE)+IFERROR(HLOOKUP(BC$6,BECO_Datos!$HP$3:$LT$85,BECO_Datos!$A29,FALSE),0))*BC$2</f>
        <v>#N/A</v>
      </c>
      <c r="BD30" s="78" t="e">
        <f>(HLOOKUP(BD$6,BECO_Datos!$D$3:$HN$85,BECO_Datos!$A29,FALSE)+IFERROR(HLOOKUP(BD$6,BECO_Datos!$HP$3:$LT$85,BECO_Datos!$A29,FALSE),0))*BD$2</f>
        <v>#N/A</v>
      </c>
      <c r="BE30" s="78" t="e">
        <f>(HLOOKUP(BE$6,BECO_Datos!$D$3:$HN$85,BECO_Datos!$A29,FALSE)+IFERROR(HLOOKUP(BE$6,BECO_Datos!$HP$3:$LT$85,BECO_Datos!$A29,FALSE),0))*BE$2</f>
        <v>#N/A</v>
      </c>
      <c r="BF30" s="78" t="e">
        <f>(HLOOKUP(BF$6,BECO_Datos!$D$3:$HN$85,BECO_Datos!$A29,FALSE)+IFERROR(HLOOKUP(BF$6,BECO_Datos!$HP$3:$LT$85,BECO_Datos!$A29,FALSE),0))*BF$2</f>
        <v>#N/A</v>
      </c>
      <c r="BG30" s="78" t="e">
        <f>(HLOOKUP(BG$6,BECO_Datos!$D$3:$HN$85,BECO_Datos!$A29,FALSE)+IFERROR(HLOOKUP(BG$6,BECO_Datos!$HP$3:$LT$85,BECO_Datos!$A29,FALSE),0))*BG$2</f>
        <v>#N/A</v>
      </c>
      <c r="BH30" s="78" t="e">
        <f>(HLOOKUP(BH$6,BECO_Datos!$D$3:$HN$85,BECO_Datos!$A29,FALSE)+IFERROR(HLOOKUP(BH$6,BECO_Datos!$HP$3:$LT$85,BECO_Datos!$A29,FALSE),0))*BH$2</f>
        <v>#N/A</v>
      </c>
      <c r="BI30" s="78">
        <f>(HLOOKUP(BI$6,BECO_Datos!$D$3:$HN$85,BECO_Datos!$A29,FALSE)+IFERROR(HLOOKUP(BI$6,BECO_Datos!$HP$3:$LT$85,BECO_Datos!$A29,FALSE),0))*BI$2</f>
        <v>0</v>
      </c>
      <c r="BJ30" s="78">
        <f>(HLOOKUP(BJ$6,BECO_Datos!$D$3:$HN$85,BECO_Datos!$A29,FALSE)+IFERROR(HLOOKUP(BJ$6,BECO_Datos!$HP$3:$LT$85,BECO_Datos!$A29,FALSE),0))*BJ$2</f>
        <v>0</v>
      </c>
      <c r="BK30" s="78">
        <f>(HLOOKUP(BK$6,BECO_Datos!$D$3:$HN$85,BECO_Datos!$A29,FALSE)+IFERROR(HLOOKUP(BK$6,BECO_Datos!$HP$3:$LT$85,BECO_Datos!$A29,FALSE),0))*BK$2</f>
        <v>0</v>
      </c>
      <c r="BL30" s="78">
        <f>(HLOOKUP(BL$6,BECO_Datos!$D$3:$HN$85,BECO_Datos!$A29,FALSE)+IFERROR(HLOOKUP(BL$6,BECO_Datos!$HP$3:$LT$85,BECO_Datos!$A29,FALSE),0))*BL$2</f>
        <v>0</v>
      </c>
      <c r="BM30" s="78">
        <f>(HLOOKUP(BM$6,BECO_Datos!$D$3:$HN$85,BECO_Datos!$A29,FALSE)+IFERROR(HLOOKUP(BM$6,BECO_Datos!$HP$3:$LT$85,BECO_Datos!$A29,FALSE),0))*BM$2</f>
        <v>0</v>
      </c>
      <c r="BN30" s="78">
        <f>(HLOOKUP(BN$6,BECO_Datos!$D$3:$HN$85,BECO_Datos!$A29,FALSE)+IFERROR(HLOOKUP(BN$6,BECO_Datos!$HP$3:$LT$85,BECO_Datos!$A29,FALSE),0))*BN$2</f>
        <v>0</v>
      </c>
      <c r="BO30" s="78">
        <f>(HLOOKUP(BO$6,BECO_Datos!$D$3:$HN$85,BECO_Datos!$A29,FALSE)+IFERROR(HLOOKUP(BO$6,BECO_Datos!$HP$3:$LT$85,BECO_Datos!$A29,FALSE),0))*BO$2</f>
        <v>0</v>
      </c>
      <c r="BP30" s="78">
        <f>(HLOOKUP(BP$6,BECO_Datos!$D$3:$HN$85,BECO_Datos!$A29,FALSE)+IFERROR(HLOOKUP(BP$6,BECO_Datos!$HP$3:$LT$85,BECO_Datos!$A29,FALSE),0))*BP$2</f>
        <v>0</v>
      </c>
      <c r="BQ30" s="78">
        <f>(HLOOKUP(BQ$6,BECO_Datos!$D$3:$HN$85,BECO_Datos!$A29,FALSE)+IFERROR(HLOOKUP(BQ$6,BECO_Datos!$HP$3:$LT$85,BECO_Datos!$A29,FALSE),0))*BQ$2</f>
        <v>0</v>
      </c>
      <c r="BR30" s="78">
        <f>(HLOOKUP(BR$6,BECO_Datos!$D$3:$HN$85,BECO_Datos!$A29,FALSE)+IFERROR(HLOOKUP(BR$6,BECO_Datos!$HP$3:$LT$85,BECO_Datos!$A29,FALSE),0))*BR$2</f>
        <v>0</v>
      </c>
      <c r="BT30" s="78" t="e">
        <f>(HLOOKUP(BT$6,BECO_Datos!$D$3:$HN$85,BECO_Datos!$A29,FALSE)+IFERROR(HLOOKUP(BT$6,BECO_Datos!$HP$3:$LT$85,BECO_Datos!$A29,FALSE),0))*BT$2</f>
        <v>#N/A</v>
      </c>
      <c r="BU30" s="78" t="e">
        <f>(HLOOKUP(BU$6,BECO_Datos!$D$3:$HN$85,BECO_Datos!$A29,FALSE)+IFERROR(HLOOKUP(BU$6,BECO_Datos!$HP$3:$LT$85,BECO_Datos!$A29,FALSE),0))*BU$2</f>
        <v>#N/A</v>
      </c>
      <c r="BV30" s="78" t="e">
        <f>(HLOOKUP(BV$6,BECO_Datos!$D$3:$HN$85,BECO_Datos!$A29,FALSE)+IFERROR(HLOOKUP(BV$6,BECO_Datos!$HP$3:$LT$85,BECO_Datos!$A29,FALSE),0))*BV$2</f>
        <v>#N/A</v>
      </c>
      <c r="BW30" s="78" t="e">
        <f>(HLOOKUP(BW$6,BECO_Datos!$D$3:$HN$85,BECO_Datos!$A29,FALSE)+IFERROR(HLOOKUP(BW$6,BECO_Datos!$HP$3:$LT$85,BECO_Datos!$A29,FALSE),0))*BW$2</f>
        <v>#N/A</v>
      </c>
      <c r="BX30" s="78" t="e">
        <f>(HLOOKUP(BX$6,BECO_Datos!$D$3:$HN$85,BECO_Datos!$A29,FALSE)+IFERROR(HLOOKUP(BX$6,BECO_Datos!$HP$3:$LT$85,BECO_Datos!$A29,FALSE),0))*BX$2</f>
        <v>#N/A</v>
      </c>
      <c r="BY30" s="78" t="e">
        <f>(HLOOKUP(BY$6,BECO_Datos!$D$3:$HN$85,BECO_Datos!$A29,FALSE)+IFERROR(HLOOKUP(BY$6,BECO_Datos!$HP$3:$LT$85,BECO_Datos!$A29,FALSE),0))*BY$2</f>
        <v>#N/A</v>
      </c>
      <c r="BZ30" s="78">
        <f>(HLOOKUP(BZ$6,BECO_Datos!$D$3:$HN$85,BECO_Datos!$A29,FALSE)+IFERROR(HLOOKUP(BZ$6,BECO_Datos!$HP$3:$LT$85,BECO_Datos!$A29,FALSE),0))*BZ$2</f>
        <v>0</v>
      </c>
      <c r="CA30" s="78">
        <f>(HLOOKUP(CA$6,BECO_Datos!$D$3:$HN$85,BECO_Datos!$A29,FALSE)+IFERROR(HLOOKUP(CA$6,BECO_Datos!$HP$3:$LT$85,BECO_Datos!$A29,FALSE),0))*CA$2</f>
        <v>0</v>
      </c>
      <c r="CB30" s="78">
        <f>(HLOOKUP(CB$6,BECO_Datos!$D$3:$HN$85,BECO_Datos!$A29,FALSE)+IFERROR(HLOOKUP(CB$6,BECO_Datos!$HP$3:$LT$85,BECO_Datos!$A29,FALSE),0))*CB$2</f>
        <v>0</v>
      </c>
      <c r="CC30" s="78">
        <f>(HLOOKUP(CC$6,BECO_Datos!$D$3:$HN$85,BECO_Datos!$A29,FALSE)+IFERROR(HLOOKUP(CC$6,BECO_Datos!$HP$3:$LT$85,BECO_Datos!$A29,FALSE),0))*CC$2</f>
        <v>0</v>
      </c>
      <c r="CD30" s="78">
        <f>(HLOOKUP(CD$6,BECO_Datos!$D$3:$HN$85,BECO_Datos!$A29,FALSE)+IFERROR(HLOOKUP(CD$6,BECO_Datos!$HP$3:$LT$85,BECO_Datos!$A29,FALSE),0))*CD$2</f>
        <v>0</v>
      </c>
      <c r="CE30" s="78">
        <f>(HLOOKUP(CE$6,BECO_Datos!$D$3:$HN$85,BECO_Datos!$A29,FALSE)+IFERROR(HLOOKUP(CE$6,BECO_Datos!$HP$3:$LT$85,BECO_Datos!$A29,FALSE),0))*CE$2</f>
        <v>0</v>
      </c>
      <c r="CF30" s="78">
        <f>(HLOOKUP(CF$6,BECO_Datos!$D$3:$HN$85,BECO_Datos!$A29,FALSE)+IFERROR(HLOOKUP(CF$6,BECO_Datos!$HP$3:$LT$85,BECO_Datos!$A29,FALSE),0))*CF$2</f>
        <v>0</v>
      </c>
      <c r="CG30" s="78">
        <f>(HLOOKUP(CG$6,BECO_Datos!$D$3:$HN$85,BECO_Datos!$A29,FALSE)+IFERROR(HLOOKUP(CG$6,BECO_Datos!$HP$3:$LT$85,BECO_Datos!$A29,FALSE),0))*CG$2</f>
        <v>0</v>
      </c>
      <c r="CH30" s="78">
        <f>(HLOOKUP(CH$6,BECO_Datos!$D$3:$HN$85,BECO_Datos!$A29,FALSE)+IFERROR(HLOOKUP(CH$6,BECO_Datos!$HP$3:$LT$85,BECO_Datos!$A29,FALSE),0))*CH$2</f>
        <v>0</v>
      </c>
      <c r="CI30" s="78">
        <f>(HLOOKUP(CI$6,BECO_Datos!$D$3:$HN$85,BECO_Datos!$A29,FALSE)+IFERROR(HLOOKUP(CI$6,BECO_Datos!$HP$3:$LT$85,BECO_Datos!$A29,FALSE),0))*CI$2</f>
        <v>0</v>
      </c>
      <c r="CK30" s="78" t="e">
        <f>(HLOOKUP(CK$6,BECO_Datos!$D$3:$HN$85,BECO_Datos!$A29,FALSE)+IFERROR(HLOOKUP(CK$6,BECO_Datos!$HP$3:$LT$85,BECO_Datos!$A29,FALSE),0))*CK$2</f>
        <v>#N/A</v>
      </c>
      <c r="CL30" s="78" t="e">
        <f>(HLOOKUP(CL$6,BECO_Datos!$D$3:$HN$85,BECO_Datos!$A29,FALSE)+IFERROR(HLOOKUP(CL$6,BECO_Datos!$HP$3:$LT$85,BECO_Datos!$A29,FALSE),0))*CL$2</f>
        <v>#N/A</v>
      </c>
      <c r="CM30" s="78" t="e">
        <f>(HLOOKUP(CM$6,BECO_Datos!$D$3:$HN$85,BECO_Datos!$A29,FALSE)+IFERROR(HLOOKUP(CM$6,BECO_Datos!$HP$3:$LT$85,BECO_Datos!$A29,FALSE),0))*CM$2</f>
        <v>#N/A</v>
      </c>
      <c r="CN30" s="78" t="e">
        <f>(HLOOKUP(CN$6,BECO_Datos!$D$3:$HN$85,BECO_Datos!$A29,FALSE)+IFERROR(HLOOKUP(CN$6,BECO_Datos!$HP$3:$LT$85,BECO_Datos!$A29,FALSE),0))*CN$2</f>
        <v>#N/A</v>
      </c>
      <c r="CO30" s="78" t="e">
        <f>(HLOOKUP(CO$6,BECO_Datos!$D$3:$HN$85,BECO_Datos!$A29,FALSE)+IFERROR(HLOOKUP(CO$6,BECO_Datos!$HP$3:$LT$85,BECO_Datos!$A29,FALSE),0))*CO$2</f>
        <v>#N/A</v>
      </c>
      <c r="CP30" s="78" t="e">
        <f>(HLOOKUP(CP$6,BECO_Datos!$D$3:$HN$85,BECO_Datos!$A29,FALSE)+IFERROR(HLOOKUP(CP$6,BECO_Datos!$HP$3:$LT$85,BECO_Datos!$A29,FALSE),0))*CP$2</f>
        <v>#N/A</v>
      </c>
      <c r="CQ30" s="78">
        <f>(HLOOKUP(CQ$6,BECO_Datos!$D$3:$HN$85,BECO_Datos!$A29,FALSE)+IFERROR(HLOOKUP(CQ$6,BECO_Datos!$HP$3:$LT$85,BECO_Datos!$A29,FALSE),0))*CQ$2</f>
        <v>0</v>
      </c>
      <c r="CR30" s="78">
        <f>(HLOOKUP(CR$6,BECO_Datos!$D$3:$HN$85,BECO_Datos!$A29,FALSE)+IFERROR(HLOOKUP(CR$6,BECO_Datos!$HP$3:$LT$85,BECO_Datos!$A29,FALSE),0))*CR$2</f>
        <v>0</v>
      </c>
      <c r="CS30" s="78">
        <f>(HLOOKUP(CS$6,BECO_Datos!$D$3:$HN$85,BECO_Datos!$A29,FALSE)+IFERROR(HLOOKUP(CS$6,BECO_Datos!$HP$3:$LT$85,BECO_Datos!$A29,FALSE),0))*CS$2</f>
        <v>0</v>
      </c>
      <c r="CT30" s="78">
        <f>(HLOOKUP(CT$6,BECO_Datos!$D$3:$HN$85,BECO_Datos!$A29,FALSE)+IFERROR(HLOOKUP(CT$6,BECO_Datos!$HP$3:$LT$85,BECO_Datos!$A29,FALSE),0))*CT$2</f>
        <v>0</v>
      </c>
      <c r="CU30" s="78">
        <f>(HLOOKUP(CU$6,BECO_Datos!$D$3:$HN$85,BECO_Datos!$A29,FALSE)+IFERROR(HLOOKUP(CU$6,BECO_Datos!$HP$3:$LT$85,BECO_Datos!$A29,FALSE),0))*CU$2</f>
        <v>0</v>
      </c>
      <c r="CV30" s="78">
        <f>(HLOOKUP(CV$6,BECO_Datos!$D$3:$HN$85,BECO_Datos!$A29,FALSE)+IFERROR(HLOOKUP(CV$6,BECO_Datos!$HP$3:$LT$85,BECO_Datos!$A29,FALSE),0))*CV$2</f>
        <v>0</v>
      </c>
      <c r="CW30" s="78">
        <f>(HLOOKUP(CW$6,BECO_Datos!$D$3:$HN$85,BECO_Datos!$A29,FALSE)+IFERROR(HLOOKUP(CW$6,BECO_Datos!$HP$3:$LT$85,BECO_Datos!$A29,FALSE),0))*CW$2</f>
        <v>0</v>
      </c>
      <c r="CX30" s="78">
        <f>(HLOOKUP(CX$6,BECO_Datos!$D$3:$HN$85,BECO_Datos!$A29,FALSE)+IFERROR(HLOOKUP(CX$6,BECO_Datos!$HP$3:$LT$85,BECO_Datos!$A29,FALSE),0))*CX$2</f>
        <v>0</v>
      </c>
      <c r="CY30" s="78">
        <f>(HLOOKUP(CY$6,BECO_Datos!$D$3:$HN$85,BECO_Datos!$A29,FALSE)+IFERROR(HLOOKUP(CY$6,BECO_Datos!$HP$3:$LT$85,BECO_Datos!$A29,FALSE),0))*CY$2</f>
        <v>0</v>
      </c>
      <c r="CZ30" s="78">
        <f>(HLOOKUP(CZ$6,BECO_Datos!$D$3:$HN$85,BECO_Datos!$A29,FALSE)+IFERROR(HLOOKUP(CZ$6,BECO_Datos!$HP$3:$LT$85,BECO_Datos!$A29,FALSE),0))*CZ$2</f>
        <v>0</v>
      </c>
      <c r="DB30" s="78" t="e">
        <f>(HLOOKUP(DB$6,BECO_Datos!$D$3:$HN$85,BECO_Datos!$A29,FALSE)+IFERROR(HLOOKUP(DB$6,BECO_Datos!$HP$3:$LT$85,BECO_Datos!$A29,FALSE),0))*DB$2</f>
        <v>#N/A</v>
      </c>
      <c r="DC30" s="78" t="e">
        <f>(HLOOKUP(DC$6,BECO_Datos!$D$3:$HN$85,BECO_Datos!$A29,FALSE)+IFERROR(HLOOKUP(DC$6,BECO_Datos!$HP$3:$LT$85,BECO_Datos!$A29,FALSE),0))*DC$2</f>
        <v>#N/A</v>
      </c>
      <c r="DD30" s="78" t="e">
        <f>(HLOOKUP(DD$6,BECO_Datos!$D$3:$HN$85,BECO_Datos!$A29,FALSE)+IFERROR(HLOOKUP(DD$6,BECO_Datos!$HP$3:$LT$85,BECO_Datos!$A29,FALSE),0))*DD$2</f>
        <v>#N/A</v>
      </c>
      <c r="DE30" s="78" t="e">
        <f>(HLOOKUP(DE$6,BECO_Datos!$D$3:$HN$85,BECO_Datos!$A29,FALSE)+IFERROR(HLOOKUP(DE$6,BECO_Datos!$HP$3:$LT$85,BECO_Datos!$A29,FALSE),0))*DE$2</f>
        <v>#N/A</v>
      </c>
      <c r="DF30" s="78" t="e">
        <f>(HLOOKUP(DF$6,BECO_Datos!$D$3:$HN$85,BECO_Datos!$A29,FALSE)+IFERROR(HLOOKUP(DF$6,BECO_Datos!$HP$3:$LT$85,BECO_Datos!$A29,FALSE),0))*DF$2</f>
        <v>#N/A</v>
      </c>
      <c r="DG30" s="78" t="e">
        <f>(HLOOKUP(DG$6,BECO_Datos!$D$3:$HN$85,BECO_Datos!$A29,FALSE)+IFERROR(HLOOKUP(DG$6,BECO_Datos!$HP$3:$LT$85,BECO_Datos!$A29,FALSE),0))*DG$2</f>
        <v>#N/A</v>
      </c>
      <c r="DH30" s="78">
        <f>(HLOOKUP(DH$6,BECO_Datos!$D$3:$HN$85,BECO_Datos!$A29,FALSE)+IFERROR(HLOOKUP(DH$6,BECO_Datos!$HP$3:$LT$85,BECO_Datos!$A29,FALSE),0))*DH$2</f>
        <v>0</v>
      </c>
      <c r="DI30" s="78">
        <f>(HLOOKUP(DI$6,BECO_Datos!$D$3:$HN$85,BECO_Datos!$A29,FALSE)+IFERROR(HLOOKUP(DI$6,BECO_Datos!$HP$3:$LT$85,BECO_Datos!$A29,FALSE),0))*DI$2</f>
        <v>0</v>
      </c>
      <c r="DJ30" s="78">
        <f>(HLOOKUP(DJ$6,BECO_Datos!$D$3:$HN$85,BECO_Datos!$A29,FALSE)+IFERROR(HLOOKUP(DJ$6,BECO_Datos!$HP$3:$LT$85,BECO_Datos!$A29,FALSE),0))*DJ$2</f>
        <v>0</v>
      </c>
      <c r="DK30" s="78">
        <f>(HLOOKUP(DK$6,BECO_Datos!$D$3:$HN$85,BECO_Datos!$A29,FALSE)+IFERROR(HLOOKUP(DK$6,BECO_Datos!$HP$3:$LT$85,BECO_Datos!$A29,FALSE),0))*DK$2</f>
        <v>0</v>
      </c>
      <c r="DL30" s="78">
        <f>(HLOOKUP(DL$6,BECO_Datos!$D$3:$HN$85,BECO_Datos!$A29,FALSE)+IFERROR(HLOOKUP(DL$6,BECO_Datos!$HP$3:$LT$85,BECO_Datos!$A29,FALSE),0))*DL$2</f>
        <v>0</v>
      </c>
      <c r="DM30" s="78">
        <f>(HLOOKUP(DM$6,BECO_Datos!$D$3:$HN$85,BECO_Datos!$A29,FALSE)+IFERROR(HLOOKUP(DM$6,BECO_Datos!$HP$3:$LT$85,BECO_Datos!$A29,FALSE),0))*DM$2</f>
        <v>0</v>
      </c>
      <c r="DN30" s="78">
        <f>(HLOOKUP(DN$6,BECO_Datos!$D$3:$HN$85,BECO_Datos!$A29,FALSE)+IFERROR(HLOOKUP(DN$6,BECO_Datos!$HP$3:$LT$85,BECO_Datos!$A29,FALSE),0))*DN$2</f>
        <v>0</v>
      </c>
      <c r="DO30" s="78">
        <f>(HLOOKUP(DO$6,BECO_Datos!$D$3:$HN$85,BECO_Datos!$A29,FALSE)+IFERROR(HLOOKUP(DO$6,BECO_Datos!$HP$3:$LT$85,BECO_Datos!$A29,FALSE),0))*DO$2</f>
        <v>0</v>
      </c>
      <c r="DP30" s="78">
        <f>(HLOOKUP(DP$6,BECO_Datos!$D$3:$HN$85,BECO_Datos!$A29,FALSE)+IFERROR(HLOOKUP(DP$6,BECO_Datos!$HP$3:$LT$85,BECO_Datos!$A29,FALSE),0))*DP$2</f>
        <v>0</v>
      </c>
      <c r="DQ30" s="78">
        <f>(HLOOKUP(DQ$6,BECO_Datos!$D$3:$HN$85,BECO_Datos!$A29,FALSE)+IFERROR(HLOOKUP(DQ$6,BECO_Datos!$HP$3:$LT$85,BECO_Datos!$A29,FALSE),0))*DQ$2</f>
        <v>0</v>
      </c>
      <c r="DS30" s="78" t="e">
        <f>(HLOOKUP(DS$6,BECO_Datos!$D$3:$HN$85,BECO_Datos!$A29,FALSE)+IFERROR(HLOOKUP(DS$6,BECO_Datos!$HP$3:$LT$85,BECO_Datos!$A29,FALSE),0))*DS$2</f>
        <v>#N/A</v>
      </c>
      <c r="DT30" s="78" t="e">
        <f>(HLOOKUP(DT$6,BECO_Datos!$D$3:$HN$85,BECO_Datos!$A29,FALSE)+IFERROR(HLOOKUP(DT$6,BECO_Datos!$HP$3:$LT$85,BECO_Datos!$A29,FALSE),0))*DT$2</f>
        <v>#N/A</v>
      </c>
      <c r="DU30" s="78" t="e">
        <f>(HLOOKUP(DU$6,BECO_Datos!$D$3:$HN$85,BECO_Datos!$A29,FALSE)+IFERROR(HLOOKUP(DU$6,BECO_Datos!$HP$3:$LT$85,BECO_Datos!$A29,FALSE),0))*DU$2</f>
        <v>#N/A</v>
      </c>
      <c r="DV30" s="78" t="e">
        <f>(HLOOKUP(DV$6,BECO_Datos!$D$3:$HN$85,BECO_Datos!$A29,FALSE)+IFERROR(HLOOKUP(DV$6,BECO_Datos!$HP$3:$LT$85,BECO_Datos!$A29,FALSE),0))*DV$2</f>
        <v>#N/A</v>
      </c>
      <c r="DW30" s="78" t="e">
        <f>(HLOOKUP(DW$6,BECO_Datos!$D$3:$HN$85,BECO_Datos!$A29,FALSE)+IFERROR(HLOOKUP(DW$6,BECO_Datos!$HP$3:$LT$85,BECO_Datos!$A29,FALSE),0))*DW$2</f>
        <v>#N/A</v>
      </c>
      <c r="DX30" s="78" t="e">
        <f>(HLOOKUP(DX$6,BECO_Datos!$D$3:$HN$85,BECO_Datos!$A29,FALSE)+IFERROR(HLOOKUP(DX$6,BECO_Datos!$HP$3:$LT$85,BECO_Datos!$A29,FALSE),0))*DX$2</f>
        <v>#N/A</v>
      </c>
      <c r="DY30" s="78">
        <f>(HLOOKUP(DY$6,BECO_Datos!$D$3:$HN$85,BECO_Datos!$A29,FALSE)+IFERROR(HLOOKUP(DY$6,BECO_Datos!$HP$3:$LT$85,BECO_Datos!$A29,FALSE),0))*DY$2</f>
        <v>0</v>
      </c>
      <c r="DZ30" s="78">
        <f>(HLOOKUP(DZ$6,BECO_Datos!$D$3:$HN$85,BECO_Datos!$A29,FALSE)+IFERROR(HLOOKUP(DZ$6,BECO_Datos!$HP$3:$LT$85,BECO_Datos!$A29,FALSE),0))*DZ$2</f>
        <v>0</v>
      </c>
      <c r="EA30" s="78">
        <f>(HLOOKUP(EA$6,BECO_Datos!$D$3:$HN$85,BECO_Datos!$A29,FALSE)+IFERROR(HLOOKUP(EA$6,BECO_Datos!$HP$3:$LT$85,BECO_Datos!$A29,FALSE),0))*EA$2</f>
        <v>0</v>
      </c>
      <c r="EB30" s="78">
        <f>(HLOOKUP(EB$6,BECO_Datos!$D$3:$HN$85,BECO_Datos!$A29,FALSE)+IFERROR(HLOOKUP(EB$6,BECO_Datos!$HP$3:$LT$85,BECO_Datos!$A29,FALSE),0))*EB$2</f>
        <v>0</v>
      </c>
      <c r="EC30" s="78">
        <f>(HLOOKUP(EC$6,BECO_Datos!$D$3:$HN$85,BECO_Datos!$A29,FALSE)+IFERROR(HLOOKUP(EC$6,BECO_Datos!$HP$3:$LT$85,BECO_Datos!$A29,FALSE),0))*EC$2</f>
        <v>0</v>
      </c>
      <c r="ED30" s="78">
        <f>(HLOOKUP(ED$6,BECO_Datos!$D$3:$HN$85,BECO_Datos!$A29,FALSE)+IFERROR(HLOOKUP(ED$6,BECO_Datos!$HP$3:$LT$85,BECO_Datos!$A29,FALSE),0))*ED$2</f>
        <v>0</v>
      </c>
      <c r="EE30" s="78">
        <f>(HLOOKUP(EE$6,BECO_Datos!$D$3:$HN$85,BECO_Datos!$A29,FALSE)+IFERROR(HLOOKUP(EE$6,BECO_Datos!$HP$3:$LT$85,BECO_Datos!$A29,FALSE),0))*EE$2</f>
        <v>0</v>
      </c>
      <c r="EF30" s="78">
        <f>(HLOOKUP(EF$6,BECO_Datos!$D$3:$HN$85,BECO_Datos!$A29,FALSE)+IFERROR(HLOOKUP(EF$6,BECO_Datos!$HP$3:$LT$85,BECO_Datos!$A29,FALSE),0))*EF$2</f>
        <v>0</v>
      </c>
      <c r="EG30" s="78">
        <f>(HLOOKUP(EG$6,BECO_Datos!$D$3:$HN$85,BECO_Datos!$A29,FALSE)+IFERROR(HLOOKUP(EG$6,BECO_Datos!$HP$3:$LT$85,BECO_Datos!$A29,FALSE),0))*EG$2</f>
        <v>0</v>
      </c>
      <c r="EH30" s="78">
        <f>(HLOOKUP(EH$6,BECO_Datos!$D$3:$HN$85,BECO_Datos!$A29,FALSE)+IFERROR(HLOOKUP(EH$6,BECO_Datos!$HP$3:$LT$85,BECO_Datos!$A29,FALSE),0))*EH$2</f>
        <v>0</v>
      </c>
      <c r="EJ30" s="78" t="e">
        <f>(HLOOKUP(EJ$6,BECO_Datos!$D$3:$HN$85,BECO_Datos!$A29,FALSE)+IFERROR(HLOOKUP(EJ$6,BECO_Datos!$HP$3:$LT$85,BECO_Datos!$A29,FALSE),0))*EJ$2</f>
        <v>#N/A</v>
      </c>
      <c r="EK30" s="78" t="e">
        <f>(HLOOKUP(EK$6,BECO_Datos!$D$3:$HN$85,BECO_Datos!$A29,FALSE)+IFERROR(HLOOKUP(EK$6,BECO_Datos!$HP$3:$LT$85,BECO_Datos!$A29,FALSE),0))*EK$2</f>
        <v>#N/A</v>
      </c>
      <c r="EL30" s="78" t="e">
        <f>(HLOOKUP(EL$6,BECO_Datos!$D$3:$HN$85,BECO_Datos!$A29,FALSE)+IFERROR(HLOOKUP(EL$6,BECO_Datos!$HP$3:$LT$85,BECO_Datos!$A29,FALSE),0))*EL$2</f>
        <v>#N/A</v>
      </c>
      <c r="EM30" s="78" t="e">
        <f>(HLOOKUP(EM$6,BECO_Datos!$D$3:$HN$85,BECO_Datos!$A29,FALSE)+IFERROR(HLOOKUP(EM$6,BECO_Datos!$HP$3:$LT$85,BECO_Datos!$A29,FALSE),0))*EM$2</f>
        <v>#N/A</v>
      </c>
      <c r="EN30" s="78" t="e">
        <f>(HLOOKUP(EN$6,BECO_Datos!$D$3:$HN$85,BECO_Datos!$A29,FALSE)+IFERROR(HLOOKUP(EN$6,BECO_Datos!$HP$3:$LT$85,BECO_Datos!$A29,FALSE),0))*EN$2</f>
        <v>#N/A</v>
      </c>
      <c r="EO30" s="78" t="e">
        <f>(HLOOKUP(EO$6,BECO_Datos!$D$3:$HN$85,BECO_Datos!$A29,FALSE)+IFERROR(HLOOKUP(EO$6,BECO_Datos!$HP$3:$LT$85,BECO_Datos!$A29,FALSE),0))*EO$2</f>
        <v>#N/A</v>
      </c>
      <c r="EP30" s="78">
        <f>(HLOOKUP(EP$6,BECO_Datos!$D$3:$HN$85,BECO_Datos!$A29,FALSE)+IFERROR(HLOOKUP(EP$6,BECO_Datos!$HP$3:$LT$85,BECO_Datos!$A29,FALSE),0))*EP$2</f>
        <v>0</v>
      </c>
      <c r="EQ30" s="78">
        <f>(HLOOKUP(EQ$6,BECO_Datos!$D$3:$HN$85,BECO_Datos!$A29,FALSE)+IFERROR(HLOOKUP(EQ$6,BECO_Datos!$HP$3:$LT$85,BECO_Datos!$A29,FALSE),0))*EQ$2</f>
        <v>0</v>
      </c>
      <c r="ER30" s="78">
        <f>(HLOOKUP(ER$6,BECO_Datos!$D$3:$HN$85,BECO_Datos!$A29,FALSE)+IFERROR(HLOOKUP(ER$6,BECO_Datos!$HP$3:$LT$85,BECO_Datos!$A29,FALSE),0))*ER$2</f>
        <v>0</v>
      </c>
      <c r="ES30" s="78">
        <f>(HLOOKUP(ES$6,BECO_Datos!$D$3:$HN$85,BECO_Datos!$A29,FALSE)+IFERROR(HLOOKUP(ES$6,BECO_Datos!$HP$3:$LT$85,BECO_Datos!$A29,FALSE),0))*ES$2</f>
        <v>0</v>
      </c>
      <c r="ET30" s="78">
        <f>(HLOOKUP(ET$6,BECO_Datos!$D$3:$HN$85,BECO_Datos!$A29,FALSE)+IFERROR(HLOOKUP(ET$6,BECO_Datos!$HP$3:$LT$85,BECO_Datos!$A29,FALSE),0))*ET$2</f>
        <v>0</v>
      </c>
      <c r="EU30" s="78">
        <f>(HLOOKUP(EU$6,BECO_Datos!$D$3:$HN$85,BECO_Datos!$A29,FALSE)+IFERROR(HLOOKUP(EU$6,BECO_Datos!$HP$3:$LT$85,BECO_Datos!$A29,FALSE),0))*EU$2</f>
        <v>0</v>
      </c>
      <c r="EV30" s="78">
        <f>(HLOOKUP(EV$6,BECO_Datos!$D$3:$HN$85,BECO_Datos!$A29,FALSE)+IFERROR(HLOOKUP(EV$6,BECO_Datos!$HP$3:$LT$85,BECO_Datos!$A29,FALSE),0))*EV$2</f>
        <v>0</v>
      </c>
      <c r="EW30" s="78">
        <f>(HLOOKUP(EW$6,BECO_Datos!$D$3:$HN$85,BECO_Datos!$A29,FALSE)+IFERROR(HLOOKUP(EW$6,BECO_Datos!$HP$3:$LT$85,BECO_Datos!$A29,FALSE),0))*EW$2</f>
        <v>0</v>
      </c>
      <c r="EX30" s="78">
        <f>(HLOOKUP(EX$6,BECO_Datos!$D$3:$HN$85,BECO_Datos!$A29,FALSE)+IFERROR(HLOOKUP(EX$6,BECO_Datos!$HP$3:$LT$85,BECO_Datos!$A29,FALSE),0))*EX$2</f>
        <v>0</v>
      </c>
      <c r="EY30" s="78">
        <f>(HLOOKUP(EY$6,BECO_Datos!$D$3:$HN$85,BECO_Datos!$A29,FALSE)+IFERROR(HLOOKUP(EY$6,BECO_Datos!$HP$3:$LT$85,BECO_Datos!$A29,FALSE),0))*EY$2</f>
        <v>0</v>
      </c>
      <c r="FA30" s="78" t="e">
        <f>(HLOOKUP(FA$6,BECO_Datos!$D$3:$HN$85,BECO_Datos!$A29,FALSE)+IFERROR(HLOOKUP(FA$6,BECO_Datos!$HP$3:$LT$85,BECO_Datos!$A29,FALSE),0))*FA$2</f>
        <v>#N/A</v>
      </c>
      <c r="FB30" s="78" t="e">
        <f>(HLOOKUP(FB$6,BECO_Datos!$D$3:$HN$85,BECO_Datos!$A29,FALSE)+IFERROR(HLOOKUP(FB$6,BECO_Datos!$HP$3:$LT$85,BECO_Datos!$A29,FALSE),0))*FB$2</f>
        <v>#N/A</v>
      </c>
      <c r="FC30" s="78" t="e">
        <f>(HLOOKUP(FC$6,BECO_Datos!$D$3:$HN$85,BECO_Datos!$A29,FALSE)+IFERROR(HLOOKUP(FC$6,BECO_Datos!$HP$3:$LT$85,BECO_Datos!$A29,FALSE),0))*FC$2</f>
        <v>#N/A</v>
      </c>
      <c r="FD30" s="78" t="e">
        <f>(HLOOKUP(FD$6,BECO_Datos!$D$3:$HN$85,BECO_Datos!$A29,FALSE)+IFERROR(HLOOKUP(FD$6,BECO_Datos!$HP$3:$LT$85,BECO_Datos!$A29,FALSE),0))*FD$2</f>
        <v>#N/A</v>
      </c>
      <c r="FE30" s="78" t="e">
        <f>(HLOOKUP(FE$6,BECO_Datos!$D$3:$HN$85,BECO_Datos!$A29,FALSE)+IFERROR(HLOOKUP(FE$6,BECO_Datos!$HP$3:$LT$85,BECO_Datos!$A29,FALSE),0))*FE$2</f>
        <v>#N/A</v>
      </c>
      <c r="FF30" s="78" t="e">
        <f>(HLOOKUP(FF$6,BECO_Datos!$D$3:$HN$85,BECO_Datos!$A29,FALSE)+IFERROR(HLOOKUP(FF$6,BECO_Datos!$HP$3:$LT$85,BECO_Datos!$A29,FALSE),0))*FF$2</f>
        <v>#N/A</v>
      </c>
      <c r="FG30" s="78">
        <f>(HLOOKUP(FG$6,BECO_Datos!$D$3:$HN$85,BECO_Datos!$A29,FALSE)+IFERROR(HLOOKUP(FG$6,BECO_Datos!$HP$3:$LT$85,BECO_Datos!$A29,FALSE),0))*FG$2</f>
        <v>0</v>
      </c>
      <c r="FH30" s="78">
        <f>(HLOOKUP(FH$6,BECO_Datos!$D$3:$HN$85,BECO_Datos!$A29,FALSE)+IFERROR(HLOOKUP(FH$6,BECO_Datos!$HP$3:$LT$85,BECO_Datos!$A29,FALSE),0))*FH$2</f>
        <v>0</v>
      </c>
      <c r="FI30" s="78">
        <f>(HLOOKUP(FI$6,BECO_Datos!$D$3:$HN$85,BECO_Datos!$A29,FALSE)+IFERROR(HLOOKUP(FI$6,BECO_Datos!$HP$3:$LT$85,BECO_Datos!$A29,FALSE),0))*FI$2</f>
        <v>0</v>
      </c>
      <c r="FJ30" s="78">
        <f>(HLOOKUP(FJ$6,BECO_Datos!$D$3:$HN$85,BECO_Datos!$A29,FALSE)+IFERROR(HLOOKUP(FJ$6,BECO_Datos!$HP$3:$LT$85,BECO_Datos!$A29,FALSE),0))*FJ$2</f>
        <v>0</v>
      </c>
      <c r="FK30" s="78">
        <f>(HLOOKUP(FK$6,BECO_Datos!$D$3:$HN$85,BECO_Datos!$A29,FALSE)+IFERROR(HLOOKUP(FK$6,BECO_Datos!$HP$3:$LT$85,BECO_Datos!$A29,FALSE),0))*FK$2</f>
        <v>0</v>
      </c>
      <c r="FL30" s="78">
        <f>(HLOOKUP(FL$6,BECO_Datos!$D$3:$HN$85,BECO_Datos!$A29,FALSE)+IFERROR(HLOOKUP(FL$6,BECO_Datos!$HP$3:$LT$85,BECO_Datos!$A29,FALSE),0))*FL$2</f>
        <v>0</v>
      </c>
      <c r="FM30" s="78">
        <f>(HLOOKUP(FM$6,BECO_Datos!$D$3:$HN$85,BECO_Datos!$A29,FALSE)+IFERROR(HLOOKUP(FM$6,BECO_Datos!$HP$3:$LT$85,BECO_Datos!$A29,FALSE),0))*FM$2</f>
        <v>0</v>
      </c>
      <c r="FN30" s="78">
        <f>(HLOOKUP(FN$6,BECO_Datos!$D$3:$HN$85,BECO_Datos!$A29,FALSE)+IFERROR(HLOOKUP(FN$6,BECO_Datos!$HP$3:$LT$85,BECO_Datos!$A29,FALSE),0))*FN$2</f>
        <v>0</v>
      </c>
      <c r="FO30" s="78">
        <f>(HLOOKUP(FO$6,BECO_Datos!$D$3:$HN$85,BECO_Datos!$A29,FALSE)+IFERROR(HLOOKUP(FO$6,BECO_Datos!$HP$3:$LT$85,BECO_Datos!$A29,FALSE),0))*FO$2</f>
        <v>0</v>
      </c>
      <c r="FP30" s="78">
        <f>(HLOOKUP(FP$6,BECO_Datos!$D$3:$HN$85,BECO_Datos!$A29,FALSE)+IFERROR(HLOOKUP(FP$6,BECO_Datos!$HP$3:$LT$85,BECO_Datos!$A29,FALSE),0))*FP$2</f>
        <v>0</v>
      </c>
      <c r="FR30" s="78" t="e">
        <f>(HLOOKUP(FR$6,BECO_Datos!$D$3:$HN$85,BECO_Datos!$A29,FALSE)+IFERROR(HLOOKUP(FR$6,BECO_Datos!$HP$3:$LT$85,BECO_Datos!$A29,FALSE),0))*FR$2</f>
        <v>#N/A</v>
      </c>
      <c r="FS30" s="78" t="e">
        <f>(HLOOKUP(FS$6,BECO_Datos!$D$3:$HN$85,BECO_Datos!$A29,FALSE)+IFERROR(HLOOKUP(FS$6,BECO_Datos!$HP$3:$LT$85,BECO_Datos!$A29,FALSE),0))*FS$2</f>
        <v>#N/A</v>
      </c>
      <c r="FT30" s="78" t="e">
        <f>(HLOOKUP(FT$6,BECO_Datos!$D$3:$HN$85,BECO_Datos!$A29,FALSE)+IFERROR(HLOOKUP(FT$6,BECO_Datos!$HP$3:$LT$85,BECO_Datos!$A29,FALSE),0))*FT$2</f>
        <v>#N/A</v>
      </c>
      <c r="FU30" s="78" t="e">
        <f>(HLOOKUP(FU$6,BECO_Datos!$D$3:$HN$85,BECO_Datos!$A29,FALSE)+IFERROR(HLOOKUP(FU$6,BECO_Datos!$HP$3:$LT$85,BECO_Datos!$A29,FALSE),0))*FU$2</f>
        <v>#N/A</v>
      </c>
      <c r="FV30" s="78" t="e">
        <f>(HLOOKUP(FV$6,BECO_Datos!$D$3:$HN$85,BECO_Datos!$A29,FALSE)+IFERROR(HLOOKUP(FV$6,BECO_Datos!$HP$3:$LT$85,BECO_Datos!$A29,FALSE),0))*FV$2</f>
        <v>#N/A</v>
      </c>
      <c r="FW30" s="78" t="e">
        <f>(HLOOKUP(FW$6,BECO_Datos!$D$3:$HN$85,BECO_Datos!$A29,FALSE)+IFERROR(HLOOKUP(FW$6,BECO_Datos!$HP$3:$LT$85,BECO_Datos!$A29,FALSE),0))*FW$2</f>
        <v>#N/A</v>
      </c>
      <c r="FX30" s="78">
        <f>(HLOOKUP(FX$6,BECO_Datos!$D$3:$HN$85,BECO_Datos!$A29,FALSE)+IFERROR(HLOOKUP(FX$6,BECO_Datos!$HP$3:$LT$85,BECO_Datos!$A29,FALSE),0))*FX$2</f>
        <v>0</v>
      </c>
      <c r="FY30" s="78">
        <f>(HLOOKUP(FY$6,BECO_Datos!$D$3:$HN$85,BECO_Datos!$A29,FALSE)+IFERROR(HLOOKUP(FY$6,BECO_Datos!$HP$3:$LT$85,BECO_Datos!$A29,FALSE),0))*FY$2</f>
        <v>0</v>
      </c>
      <c r="FZ30" s="78">
        <f>(HLOOKUP(FZ$6,BECO_Datos!$D$3:$HN$85,BECO_Datos!$A29,FALSE)+IFERROR(HLOOKUP(FZ$6,BECO_Datos!$HP$3:$LT$85,BECO_Datos!$A29,FALSE),0))*FZ$2</f>
        <v>0</v>
      </c>
      <c r="GA30" s="78">
        <f>(HLOOKUP(GA$6,BECO_Datos!$D$3:$HN$85,BECO_Datos!$A29,FALSE)+IFERROR(HLOOKUP(GA$6,BECO_Datos!$HP$3:$LT$85,BECO_Datos!$A29,FALSE),0))*GA$2</f>
        <v>0</v>
      </c>
      <c r="GB30" s="78">
        <f>(HLOOKUP(GB$6,BECO_Datos!$D$3:$HN$85,BECO_Datos!$A29,FALSE)+IFERROR(HLOOKUP(GB$6,BECO_Datos!$HP$3:$LT$85,BECO_Datos!$A29,FALSE),0))*GB$2</f>
        <v>0</v>
      </c>
      <c r="GC30" s="78">
        <f>(HLOOKUP(GC$6,BECO_Datos!$D$3:$HN$85,BECO_Datos!$A29,FALSE)+IFERROR(HLOOKUP(GC$6,BECO_Datos!$HP$3:$LT$85,BECO_Datos!$A29,FALSE),0))*GC$2</f>
        <v>0</v>
      </c>
      <c r="GD30" s="78">
        <f>(HLOOKUP(GD$6,BECO_Datos!$D$3:$HN$85,BECO_Datos!$A29,FALSE)+IFERROR(HLOOKUP(GD$6,BECO_Datos!$HP$3:$LT$85,BECO_Datos!$A29,FALSE),0))*GD$2</f>
        <v>0</v>
      </c>
      <c r="GE30" s="78">
        <f>(HLOOKUP(GE$6,BECO_Datos!$D$3:$HN$85,BECO_Datos!$A29,FALSE)+IFERROR(HLOOKUP(GE$6,BECO_Datos!$HP$3:$LT$85,BECO_Datos!$A29,FALSE),0))*GE$2</f>
        <v>0</v>
      </c>
      <c r="GF30" s="78">
        <f>(HLOOKUP(GF$6,BECO_Datos!$D$3:$HN$85,BECO_Datos!$A29,FALSE)+IFERROR(HLOOKUP(GF$6,BECO_Datos!$HP$3:$LT$85,BECO_Datos!$A29,FALSE),0))*GF$2</f>
        <v>0</v>
      </c>
      <c r="GG30" s="78">
        <f>(HLOOKUP(GG$6,BECO_Datos!$D$3:$HN$85,BECO_Datos!$A29,FALSE)+IFERROR(HLOOKUP(GG$6,BECO_Datos!$HP$3:$LT$85,BECO_Datos!$A29,FALSE),0))*GG$2</f>
        <v>0</v>
      </c>
      <c r="GI30" s="78" t="e">
        <f>(HLOOKUP(GI$6,BECO_Datos!$D$3:$HN$85,BECO_Datos!$A29,FALSE)+IFERROR(HLOOKUP(GI$6,BECO_Datos!$HP$3:$LT$85,BECO_Datos!$A29,FALSE),0))*GI$2</f>
        <v>#N/A</v>
      </c>
      <c r="GJ30" s="78" t="e">
        <f>(HLOOKUP(GJ$6,BECO_Datos!$D$3:$HN$85,BECO_Datos!$A29,FALSE)+IFERROR(HLOOKUP(GJ$6,BECO_Datos!$HP$3:$LT$85,BECO_Datos!$A29,FALSE),0))*GJ$2</f>
        <v>#N/A</v>
      </c>
      <c r="GK30" s="78" t="e">
        <f>(HLOOKUP(GK$6,BECO_Datos!$D$3:$HN$85,BECO_Datos!$A29,FALSE)+IFERROR(HLOOKUP(GK$6,BECO_Datos!$HP$3:$LT$85,BECO_Datos!$A29,FALSE),0))*GK$2</f>
        <v>#N/A</v>
      </c>
      <c r="GL30" s="78" t="e">
        <f>(HLOOKUP(GL$6,BECO_Datos!$D$3:$HN$85,BECO_Datos!$A29,FALSE)+IFERROR(HLOOKUP(GL$6,BECO_Datos!$HP$3:$LT$85,BECO_Datos!$A29,FALSE),0))*GL$2</f>
        <v>#N/A</v>
      </c>
      <c r="GM30" s="78" t="e">
        <f>(HLOOKUP(GM$6,BECO_Datos!$D$3:$HN$85,BECO_Datos!$A29,FALSE)+IFERROR(HLOOKUP(GM$6,BECO_Datos!$HP$3:$LT$85,BECO_Datos!$A29,FALSE),0))*GM$2</f>
        <v>#N/A</v>
      </c>
      <c r="GN30" s="78" t="e">
        <f>(HLOOKUP(GN$6,BECO_Datos!$D$3:$HN$85,BECO_Datos!$A29,FALSE)+IFERROR(HLOOKUP(GN$6,BECO_Datos!$HP$3:$LT$85,BECO_Datos!$A29,FALSE),0))*GN$2</f>
        <v>#N/A</v>
      </c>
      <c r="GO30" s="78">
        <f>(HLOOKUP(GO$6,BECO_Datos!$D$3:$HN$85,BECO_Datos!$A29,FALSE)+IFERROR(HLOOKUP(GO$6,BECO_Datos!$HP$3:$LT$85,BECO_Datos!$A29,FALSE),0))*GO$2</f>
        <v>0</v>
      </c>
      <c r="GP30" s="78">
        <f>(HLOOKUP(GP$6,BECO_Datos!$D$3:$HN$85,BECO_Datos!$A29,FALSE)+IFERROR(HLOOKUP(GP$6,BECO_Datos!$HP$3:$LT$85,BECO_Datos!$A29,FALSE),0))*GP$2</f>
        <v>0</v>
      </c>
      <c r="GQ30" s="78">
        <f>(HLOOKUP(GQ$6,BECO_Datos!$D$3:$HN$85,BECO_Datos!$A29,FALSE)+IFERROR(HLOOKUP(GQ$6,BECO_Datos!$HP$3:$LT$85,BECO_Datos!$A29,FALSE),0))*GQ$2</f>
        <v>0</v>
      </c>
      <c r="GR30" s="78">
        <f>(HLOOKUP(GR$6,BECO_Datos!$D$3:$HN$85,BECO_Datos!$A29,FALSE)+IFERROR(HLOOKUP(GR$6,BECO_Datos!$HP$3:$LT$85,BECO_Datos!$A29,FALSE),0))*GR$2</f>
        <v>0</v>
      </c>
      <c r="GS30" s="78">
        <f>(HLOOKUP(GS$6,BECO_Datos!$D$3:$HN$85,BECO_Datos!$A29,FALSE)+IFERROR(HLOOKUP(GS$6,BECO_Datos!$HP$3:$LT$85,BECO_Datos!$A29,FALSE),0))*GS$2</f>
        <v>0</v>
      </c>
      <c r="GT30" s="78">
        <f>(HLOOKUP(GT$6,BECO_Datos!$D$3:$HN$85,BECO_Datos!$A29,FALSE)+IFERROR(HLOOKUP(GT$6,BECO_Datos!$HP$3:$LT$85,BECO_Datos!$A29,FALSE),0))*GT$2</f>
        <v>0</v>
      </c>
      <c r="GU30" s="78">
        <f>(HLOOKUP(GU$6,BECO_Datos!$D$3:$HN$85,BECO_Datos!$A29,FALSE)+IFERROR(HLOOKUP(GU$6,BECO_Datos!$HP$3:$LT$85,BECO_Datos!$A29,FALSE),0))*GU$2</f>
        <v>0</v>
      </c>
      <c r="GV30" s="78">
        <f>(HLOOKUP(GV$6,BECO_Datos!$D$3:$HN$85,BECO_Datos!$A29,FALSE)+IFERROR(HLOOKUP(GV$6,BECO_Datos!$HP$3:$LT$85,BECO_Datos!$A29,FALSE),0))*GV$2</f>
        <v>0</v>
      </c>
      <c r="GW30" s="78">
        <f>(HLOOKUP(GW$6,BECO_Datos!$D$3:$HN$85,BECO_Datos!$A29,FALSE)+IFERROR(HLOOKUP(GW$6,BECO_Datos!$HP$3:$LT$85,BECO_Datos!$A29,FALSE),0))*GW$2</f>
        <v>0</v>
      </c>
      <c r="GX30" s="78">
        <f>(HLOOKUP(GX$6,BECO_Datos!$D$3:$HN$85,BECO_Datos!$A29,FALSE)+IFERROR(HLOOKUP(GX$6,BECO_Datos!$HP$3:$LT$85,BECO_Datos!$A29,FALSE),0))*GX$2</f>
        <v>0</v>
      </c>
      <c r="GZ30" s="78" t="e">
        <f>(HLOOKUP(GZ$6,BECO_Datos!$D$3:$HN$85,BECO_Datos!$A29,FALSE)+IFERROR(HLOOKUP(GZ$6,BECO_Datos!$HP$3:$LT$85,BECO_Datos!$A29,FALSE),0))*GZ$2</f>
        <v>#N/A</v>
      </c>
      <c r="HA30" s="78" t="e">
        <f>(HLOOKUP(HA$6,BECO_Datos!$D$3:$HN$85,BECO_Datos!$A29,FALSE)+IFERROR(HLOOKUP(HA$6,BECO_Datos!$HP$3:$LT$85,BECO_Datos!$A29,FALSE),0))*HA$2</f>
        <v>#N/A</v>
      </c>
      <c r="HB30" s="78" t="e">
        <f>(HLOOKUP(HB$6,BECO_Datos!$D$3:$HN$85,BECO_Datos!$A29,FALSE)+IFERROR(HLOOKUP(HB$6,BECO_Datos!$HP$3:$LT$85,BECO_Datos!$A29,FALSE),0))*HB$2</f>
        <v>#N/A</v>
      </c>
      <c r="HC30" s="78" t="e">
        <f>(HLOOKUP(HC$6,BECO_Datos!$D$3:$HN$85,BECO_Datos!$A29,FALSE)+IFERROR(HLOOKUP(HC$6,BECO_Datos!$HP$3:$LT$85,BECO_Datos!$A29,FALSE),0))*HC$2</f>
        <v>#N/A</v>
      </c>
      <c r="HD30" s="78" t="e">
        <f>(HLOOKUP(HD$6,BECO_Datos!$D$3:$HN$85,BECO_Datos!$A29,FALSE)+IFERROR(HLOOKUP(HD$6,BECO_Datos!$HP$3:$LT$85,BECO_Datos!$A29,FALSE),0))*HD$2</f>
        <v>#N/A</v>
      </c>
      <c r="HE30" s="78" t="e">
        <f>(HLOOKUP(HE$6,BECO_Datos!$D$3:$HN$85,BECO_Datos!$A29,FALSE)+IFERROR(HLOOKUP(HE$6,BECO_Datos!$HP$3:$LT$85,BECO_Datos!$A29,FALSE),0))*HE$2</f>
        <v>#N/A</v>
      </c>
      <c r="HF30" s="78">
        <f>(HLOOKUP(HF$6,BECO_Datos!$D$3:$HN$85,BECO_Datos!$A29,FALSE)+IFERROR(HLOOKUP(HF$6,BECO_Datos!$HP$3:$LT$85,BECO_Datos!$A29,FALSE),0))*HF$2</f>
        <v>248.19251066626509</v>
      </c>
      <c r="HG30" s="78">
        <f>(HLOOKUP(HG$6,BECO_Datos!$D$3:$HN$85,BECO_Datos!$A29,FALSE)+IFERROR(HLOOKUP(HG$6,BECO_Datos!$HP$3:$LT$85,BECO_Datos!$A29,FALSE),0))*HG$2</f>
        <v>257.33198075870672</v>
      </c>
      <c r="HH30" s="78">
        <f>(HLOOKUP(HH$6,BECO_Datos!$D$3:$HN$85,BECO_Datos!$A29,FALSE)+IFERROR(HLOOKUP(HH$6,BECO_Datos!$HP$3:$LT$85,BECO_Datos!$A29,FALSE),0))*HH$2</f>
        <v>267.53898460090835</v>
      </c>
      <c r="HI30" s="78">
        <f>(HLOOKUP(HI$6,BECO_Datos!$D$3:$HN$85,BECO_Datos!$A29,FALSE)+IFERROR(HLOOKUP(HI$6,BECO_Datos!$HP$3:$LT$85,BECO_Datos!$A29,FALSE),0))*HI$2</f>
        <v>276.63297296020846</v>
      </c>
      <c r="HJ30" s="78">
        <f>(HLOOKUP(HJ$6,BECO_Datos!$D$3:$HN$85,BECO_Datos!$A29,FALSE)+IFERROR(HLOOKUP(HJ$6,BECO_Datos!$HP$3:$LT$85,BECO_Datos!$A29,FALSE),0))*HJ$2</f>
        <v>335.44268542166981</v>
      </c>
      <c r="HK30" s="78">
        <f>(HLOOKUP(HK$6,BECO_Datos!$D$3:$HN$85,BECO_Datos!$A29,FALSE)+IFERROR(HLOOKUP(HK$6,BECO_Datos!$HP$3:$LT$85,BECO_Datos!$A29,FALSE),0))*HK$2</f>
        <v>406.75482029066268</v>
      </c>
      <c r="HL30" s="78">
        <f>(HLOOKUP(HL$6,BECO_Datos!$D$3:$HN$85,BECO_Datos!$A29,FALSE)+IFERROR(HLOOKUP(HL$6,BECO_Datos!$HP$3:$LT$85,BECO_Datos!$A29,FALSE),0))*HL$2</f>
        <v>494.57858912084504</v>
      </c>
      <c r="HM30" s="78">
        <f>(HLOOKUP(HM$6,BECO_Datos!$D$3:$HN$85,BECO_Datos!$A29,FALSE)+IFERROR(HLOOKUP(HM$6,BECO_Datos!$HP$3:$LT$85,BECO_Datos!$A29,FALSE),0))*HM$2</f>
        <v>598.08301974720848</v>
      </c>
      <c r="HN30" s="78">
        <f>(HLOOKUP(HN$6,BECO_Datos!$D$3:$HN$85,BECO_Datos!$A29,FALSE)+IFERROR(HLOOKUP(HN$6,BECO_Datos!$HP$3:$LT$85,BECO_Datos!$A29,FALSE),0))*HN$2</f>
        <v>688.30096019043799</v>
      </c>
      <c r="HO30" s="78">
        <f>(HLOOKUP(HO$6,BECO_Datos!$D$3:$HN$85,BECO_Datos!$A29,FALSE)+IFERROR(HLOOKUP(HO$6,BECO_Datos!$HP$3:$LT$85,BECO_Datos!$A29,FALSE),0))*HO$2</f>
        <v>0</v>
      </c>
      <c r="HQ30" s="78" t="e">
        <f>(HLOOKUP(HQ$6,BECO_Datos!$D$3:$HN$85,BECO_Datos!$A29,FALSE)+IFERROR(HLOOKUP(HQ$6,BECO_Datos!$HP$3:$LT$85,BECO_Datos!$A29,FALSE),0))*HQ$2</f>
        <v>#N/A</v>
      </c>
      <c r="HR30" s="78" t="e">
        <f>(HLOOKUP(HR$6,BECO_Datos!$D$3:$HN$85,BECO_Datos!$A29,FALSE)+IFERROR(HLOOKUP(HR$6,BECO_Datos!$HP$3:$LT$85,BECO_Datos!$A29,FALSE),0))*HR$2</f>
        <v>#N/A</v>
      </c>
      <c r="HS30" s="78" t="e">
        <f>(HLOOKUP(HS$6,BECO_Datos!$D$3:$HN$85,BECO_Datos!$A29,FALSE)+IFERROR(HLOOKUP(HS$6,BECO_Datos!$HP$3:$LT$85,BECO_Datos!$A29,FALSE),0))*HS$2</f>
        <v>#N/A</v>
      </c>
      <c r="HT30" s="78" t="e">
        <f>(HLOOKUP(HT$6,BECO_Datos!$D$3:$HN$85,BECO_Datos!$A29,FALSE)+IFERROR(HLOOKUP(HT$6,BECO_Datos!$HP$3:$LT$85,BECO_Datos!$A29,FALSE),0))*HT$2</f>
        <v>#N/A</v>
      </c>
      <c r="HU30" s="78" t="e">
        <f>(HLOOKUP(HU$6,BECO_Datos!$D$3:$HN$85,BECO_Datos!$A29,FALSE)+IFERROR(HLOOKUP(HU$6,BECO_Datos!$HP$3:$LT$85,BECO_Datos!$A29,FALSE),0))*HU$2</f>
        <v>#N/A</v>
      </c>
      <c r="HV30" s="78" t="e">
        <f>(HLOOKUP(HV$6,BECO_Datos!$D$3:$HN$85,BECO_Datos!$A29,FALSE)+IFERROR(HLOOKUP(HV$6,BECO_Datos!$HP$3:$LT$85,BECO_Datos!$A29,FALSE),0))*HV$2</f>
        <v>#N/A</v>
      </c>
      <c r="HW30" s="78">
        <f>(HLOOKUP(HW$6,BECO_Datos!$D$3:$HN$85,BECO_Datos!$A29,FALSE)+IFERROR(HLOOKUP(HW$6,BECO_Datos!$HP$3:$LT$85,BECO_Datos!$A29,FALSE),0))*HW$2</f>
        <v>0</v>
      </c>
      <c r="HX30" s="78">
        <f>(HLOOKUP(HX$6,BECO_Datos!$D$3:$HN$85,BECO_Datos!$A29,FALSE)+IFERROR(HLOOKUP(HX$6,BECO_Datos!$HP$3:$LT$85,BECO_Datos!$A29,FALSE),0))*HX$2</f>
        <v>0</v>
      </c>
      <c r="HY30" s="78">
        <f>(HLOOKUP(HY$6,BECO_Datos!$D$3:$HN$85,BECO_Datos!$A29,FALSE)+IFERROR(HLOOKUP(HY$6,BECO_Datos!$HP$3:$LT$85,BECO_Datos!$A29,FALSE),0))*HY$2</f>
        <v>0</v>
      </c>
      <c r="HZ30" s="78">
        <f>(HLOOKUP(HZ$6,BECO_Datos!$D$3:$HN$85,BECO_Datos!$A29,FALSE)+IFERROR(HLOOKUP(HZ$6,BECO_Datos!$HP$3:$LT$85,BECO_Datos!$A29,FALSE),0))*HZ$2</f>
        <v>0</v>
      </c>
      <c r="IA30" s="78">
        <f>(HLOOKUP(IA$6,BECO_Datos!$D$3:$HN$85,BECO_Datos!$A29,FALSE)+IFERROR(HLOOKUP(IA$6,BECO_Datos!$HP$3:$LT$85,BECO_Datos!$A29,FALSE),0))*IA$2</f>
        <v>0</v>
      </c>
      <c r="IB30" s="78">
        <f>(HLOOKUP(IB$6,BECO_Datos!$D$3:$HN$85,BECO_Datos!$A29,FALSE)+IFERROR(HLOOKUP(IB$6,BECO_Datos!$HP$3:$LT$85,BECO_Datos!$A29,FALSE),0))*IB$2</f>
        <v>0</v>
      </c>
      <c r="IC30" s="78">
        <f>(HLOOKUP(IC$6,BECO_Datos!$D$3:$HN$85,BECO_Datos!$A29,FALSE)+IFERROR(HLOOKUP(IC$6,BECO_Datos!$HP$3:$LT$85,BECO_Datos!$A29,FALSE),0))*IC$2</f>
        <v>0</v>
      </c>
      <c r="ID30" s="78">
        <f>(HLOOKUP(ID$6,BECO_Datos!$D$3:$HN$85,BECO_Datos!$A29,FALSE)+IFERROR(HLOOKUP(ID$6,BECO_Datos!$HP$3:$LT$85,BECO_Datos!$A29,FALSE),0))*ID$2</f>
        <v>0</v>
      </c>
      <c r="IE30" s="78">
        <f>(HLOOKUP(IE$6,BECO_Datos!$D$3:$HN$85,BECO_Datos!$A29,FALSE)+IFERROR(HLOOKUP(IE$6,BECO_Datos!$HP$3:$LT$85,BECO_Datos!$A29,FALSE),0))*IE$2</f>
        <v>0</v>
      </c>
      <c r="IF30" s="78">
        <f>(HLOOKUP(IF$6,BECO_Datos!$D$3:$HN$85,BECO_Datos!$A29,FALSE)+IFERROR(HLOOKUP(IF$6,BECO_Datos!$HP$3:$LT$85,BECO_Datos!$A29,FALSE),0))*IF$2</f>
        <v>0</v>
      </c>
      <c r="IH30" s="78" t="e">
        <f>(HLOOKUP(IH$6,BECO_Datos!$D$3:$HN$85,BECO_Datos!$A29,FALSE)+IFERROR(HLOOKUP(IH$6,BECO_Datos!$HP$3:$LT$85,BECO_Datos!$A29,FALSE),0))*IH$2</f>
        <v>#N/A</v>
      </c>
      <c r="II30" s="78" t="e">
        <f>(HLOOKUP(II$6,BECO_Datos!$D$3:$HN$85,BECO_Datos!$A29,FALSE)+IFERROR(HLOOKUP(II$6,BECO_Datos!$HP$3:$LT$85,BECO_Datos!$A29,FALSE),0))*II$2</f>
        <v>#N/A</v>
      </c>
      <c r="IJ30" s="78" t="e">
        <f>(HLOOKUP(IJ$6,BECO_Datos!$D$3:$HN$85,BECO_Datos!$A29,FALSE)+IFERROR(HLOOKUP(IJ$6,BECO_Datos!$HP$3:$LT$85,BECO_Datos!$A29,FALSE),0))*IJ$2</f>
        <v>#N/A</v>
      </c>
      <c r="IK30" s="78" t="e">
        <f>(HLOOKUP(IK$6,BECO_Datos!$D$3:$HN$85,BECO_Datos!$A29,FALSE)+IFERROR(HLOOKUP(IK$6,BECO_Datos!$HP$3:$LT$85,BECO_Datos!$A29,FALSE),0))*IK$2</f>
        <v>#N/A</v>
      </c>
      <c r="IL30" s="78" t="e">
        <f>(HLOOKUP(IL$6,BECO_Datos!$D$3:$HN$85,BECO_Datos!$A29,FALSE)+IFERROR(HLOOKUP(IL$6,BECO_Datos!$HP$3:$LT$85,BECO_Datos!$A29,FALSE),0))*IL$2</f>
        <v>#N/A</v>
      </c>
      <c r="IM30" s="78" t="e">
        <f>(HLOOKUP(IM$6,BECO_Datos!$D$3:$HN$85,BECO_Datos!$A29,FALSE)+IFERROR(HLOOKUP(IM$6,BECO_Datos!$HP$3:$LT$85,BECO_Datos!$A29,FALSE),0))*IM$2</f>
        <v>#N/A</v>
      </c>
      <c r="IN30" s="78">
        <f>(HLOOKUP(IN$6,BECO_Datos!$D$3:$HN$85,BECO_Datos!$A29,FALSE)+IFERROR(HLOOKUP(IN$6,BECO_Datos!$HP$3:$LT$85,BECO_Datos!$A29,FALSE),0))*IN$2</f>
        <v>0</v>
      </c>
      <c r="IO30" s="78">
        <f>(HLOOKUP(IO$6,BECO_Datos!$D$3:$HN$85,BECO_Datos!$A29,FALSE)+IFERROR(HLOOKUP(IO$6,BECO_Datos!$HP$3:$LT$85,BECO_Datos!$A29,FALSE),0))*IO$2</f>
        <v>0</v>
      </c>
      <c r="IP30" s="78">
        <f>(HLOOKUP(IP$6,BECO_Datos!$D$3:$HN$85,BECO_Datos!$A29,FALSE)+IFERROR(HLOOKUP(IP$6,BECO_Datos!$HP$3:$LT$85,BECO_Datos!$A29,FALSE),0))*IP$2</f>
        <v>0</v>
      </c>
      <c r="IQ30" s="78">
        <f>(HLOOKUP(IQ$6,BECO_Datos!$D$3:$HN$85,BECO_Datos!$A29,FALSE)+IFERROR(HLOOKUP(IQ$6,BECO_Datos!$HP$3:$LT$85,BECO_Datos!$A29,FALSE),0))*IQ$2</f>
        <v>0</v>
      </c>
      <c r="IR30" s="78">
        <f>(HLOOKUP(IR$6,BECO_Datos!$D$3:$HN$85,BECO_Datos!$A29,FALSE)+IFERROR(HLOOKUP(IR$6,BECO_Datos!$HP$3:$LT$85,BECO_Datos!$A29,FALSE),0))*IR$2</f>
        <v>0</v>
      </c>
      <c r="IS30" s="78">
        <f>(HLOOKUP(IS$6,BECO_Datos!$D$3:$HN$85,BECO_Datos!$A29,FALSE)+IFERROR(HLOOKUP(IS$6,BECO_Datos!$HP$3:$LT$85,BECO_Datos!$A29,FALSE),0))*IS$2</f>
        <v>0</v>
      </c>
      <c r="IT30" s="78">
        <f>(HLOOKUP(IT$6,BECO_Datos!$D$3:$HN$85,BECO_Datos!$A29,FALSE)+IFERROR(HLOOKUP(IT$6,BECO_Datos!$HP$3:$LT$85,BECO_Datos!$A29,FALSE),0))*IT$2</f>
        <v>0</v>
      </c>
      <c r="IU30" s="78">
        <f>(HLOOKUP(IU$6,BECO_Datos!$D$3:$HN$85,BECO_Datos!$A29,FALSE)+IFERROR(HLOOKUP(IU$6,BECO_Datos!$HP$3:$LT$85,BECO_Datos!$A29,FALSE),0))*IU$2</f>
        <v>0</v>
      </c>
      <c r="IV30" s="78">
        <f>(HLOOKUP(IV$6,BECO_Datos!$D$3:$HN$85,BECO_Datos!$A29,FALSE)+IFERROR(HLOOKUP(IV$6,BECO_Datos!$HP$3:$LT$85,BECO_Datos!$A29,FALSE),0))*IV$2</f>
        <v>0</v>
      </c>
      <c r="IW30" s="78">
        <f>(HLOOKUP(IW$6,BECO_Datos!$D$3:$HN$85,BECO_Datos!$A29,FALSE)+IFERROR(HLOOKUP(IW$6,BECO_Datos!$HP$3:$LT$85,BECO_Datos!$A29,FALSE),0))*IW$2</f>
        <v>0</v>
      </c>
      <c r="IY30" s="78" t="e">
        <f>(HLOOKUP(IY$6,BECO_Datos!$D$3:$HN$85,BECO_Datos!$A29,FALSE)+IFERROR(HLOOKUP(IY$6,BECO_Datos!$HP$3:$LT$85,BECO_Datos!$A29,FALSE),0))*IY$2</f>
        <v>#N/A</v>
      </c>
      <c r="IZ30" s="78" t="e">
        <f>(HLOOKUP(IZ$6,BECO_Datos!$D$3:$HN$85,BECO_Datos!$A29,FALSE)+IFERROR(HLOOKUP(IZ$6,BECO_Datos!$HP$3:$LT$85,BECO_Datos!$A29,FALSE),0))*IZ$2</f>
        <v>#N/A</v>
      </c>
      <c r="JA30" s="78" t="e">
        <f>(HLOOKUP(JA$6,BECO_Datos!$D$3:$HN$85,BECO_Datos!$A29,FALSE)+IFERROR(HLOOKUP(JA$6,BECO_Datos!$HP$3:$LT$85,BECO_Datos!$A29,FALSE),0))*JA$2</f>
        <v>#N/A</v>
      </c>
      <c r="JB30" s="78" t="e">
        <f>(HLOOKUP(JB$6,BECO_Datos!$D$3:$HN$85,BECO_Datos!$A29,FALSE)+IFERROR(HLOOKUP(JB$6,BECO_Datos!$HP$3:$LT$85,BECO_Datos!$A29,FALSE),0))*JB$2</f>
        <v>#N/A</v>
      </c>
      <c r="JC30" s="78" t="e">
        <f>(HLOOKUP(JC$6,BECO_Datos!$D$3:$HN$85,BECO_Datos!$A29,FALSE)+IFERROR(HLOOKUP(JC$6,BECO_Datos!$HP$3:$LT$85,BECO_Datos!$A29,FALSE),0))*JC$2</f>
        <v>#N/A</v>
      </c>
      <c r="JD30" s="78" t="e">
        <f>(HLOOKUP(JD$6,BECO_Datos!$D$3:$HN$85,BECO_Datos!$A29,FALSE)+IFERROR(HLOOKUP(JD$6,BECO_Datos!$HP$3:$LT$85,BECO_Datos!$A29,FALSE),0))*JD$2</f>
        <v>#N/A</v>
      </c>
      <c r="JE30" s="78">
        <f>(HLOOKUP(JE$6,BECO_Datos!$D$3:$HN$85,BECO_Datos!$A29,FALSE)+IFERROR(HLOOKUP(JE$6,BECO_Datos!$HP$3:$LT$85,BECO_Datos!$A29,FALSE),0))*JE$2</f>
        <v>0</v>
      </c>
      <c r="JF30" s="78">
        <f>(HLOOKUP(JF$6,BECO_Datos!$D$3:$HN$85,BECO_Datos!$A29,FALSE)+IFERROR(HLOOKUP(JF$6,BECO_Datos!$HP$3:$LT$85,BECO_Datos!$A29,FALSE),0))*JF$2</f>
        <v>0</v>
      </c>
      <c r="JG30" s="78">
        <f>(HLOOKUP(JG$6,BECO_Datos!$D$3:$HN$85,BECO_Datos!$A29,FALSE)+IFERROR(HLOOKUP(JG$6,BECO_Datos!$HP$3:$LT$85,BECO_Datos!$A29,FALSE),0))*JG$2</f>
        <v>0</v>
      </c>
      <c r="JH30" s="78">
        <f>(HLOOKUP(JH$6,BECO_Datos!$D$3:$HN$85,BECO_Datos!$A29,FALSE)+IFERROR(HLOOKUP(JH$6,BECO_Datos!$HP$3:$LT$85,BECO_Datos!$A29,FALSE),0))*JH$2</f>
        <v>0</v>
      </c>
      <c r="JI30" s="78">
        <f>(HLOOKUP(JI$6,BECO_Datos!$D$3:$HN$85,BECO_Datos!$A29,FALSE)+IFERROR(HLOOKUP(JI$6,BECO_Datos!$HP$3:$LT$85,BECO_Datos!$A29,FALSE),0))*JI$2</f>
        <v>0</v>
      </c>
      <c r="JJ30" s="78">
        <f>(HLOOKUP(JJ$6,BECO_Datos!$D$3:$HN$85,BECO_Datos!$A29,FALSE)+IFERROR(HLOOKUP(JJ$6,BECO_Datos!$HP$3:$LT$85,BECO_Datos!$A29,FALSE),0))*JJ$2</f>
        <v>0</v>
      </c>
      <c r="JK30" s="78">
        <f>(HLOOKUP(JK$6,BECO_Datos!$D$3:$HN$85,BECO_Datos!$A29,FALSE)+IFERROR(HLOOKUP(JK$6,BECO_Datos!$HP$3:$LT$85,BECO_Datos!$A29,FALSE),0))*JK$2</f>
        <v>0</v>
      </c>
      <c r="JL30" s="78">
        <f>(HLOOKUP(JL$6,BECO_Datos!$D$3:$HN$85,BECO_Datos!$A29,FALSE)+IFERROR(HLOOKUP(JL$6,BECO_Datos!$HP$3:$LT$85,BECO_Datos!$A29,FALSE),0))*JL$2</f>
        <v>0</v>
      </c>
      <c r="JM30" s="78">
        <f>(HLOOKUP(JM$6,BECO_Datos!$D$3:$HN$85,BECO_Datos!$A29,FALSE)+IFERROR(HLOOKUP(JM$6,BECO_Datos!$HP$3:$LT$85,BECO_Datos!$A29,FALSE),0))*JM$2</f>
        <v>0</v>
      </c>
      <c r="JN30" s="78">
        <f>(HLOOKUP(JN$6,BECO_Datos!$D$3:$HN$85,BECO_Datos!$A29,FALSE)+IFERROR(HLOOKUP(JN$6,BECO_Datos!$HP$3:$LT$85,BECO_Datos!$A29,FALSE),0))*JN$2</f>
        <v>0</v>
      </c>
      <c r="JP30" s="78" t="e">
        <f>(HLOOKUP(JP$6,BECO_Datos!$D$3:$HN$85,BECO_Datos!$A29,FALSE)+IFERROR(HLOOKUP(JP$6,BECO_Datos!$HP$3:$LT$85,BECO_Datos!$A29,FALSE),0))*JP$2</f>
        <v>#N/A</v>
      </c>
      <c r="JQ30" s="78" t="e">
        <f>(HLOOKUP(JQ$6,BECO_Datos!$D$3:$HN$85,BECO_Datos!$A29,FALSE)+IFERROR(HLOOKUP(JQ$6,BECO_Datos!$HP$3:$LT$85,BECO_Datos!$A29,FALSE),0))*JQ$2</f>
        <v>#N/A</v>
      </c>
      <c r="JR30" s="78" t="e">
        <f>(HLOOKUP(JR$6,BECO_Datos!$D$3:$HN$85,BECO_Datos!$A29,FALSE)+IFERROR(HLOOKUP(JR$6,BECO_Datos!$HP$3:$LT$85,BECO_Datos!$A29,FALSE),0))*JR$2</f>
        <v>#N/A</v>
      </c>
      <c r="JS30" s="78" t="e">
        <f>(HLOOKUP(JS$6,BECO_Datos!$D$3:$HN$85,BECO_Datos!$A29,FALSE)+IFERROR(HLOOKUP(JS$6,BECO_Datos!$HP$3:$LT$85,BECO_Datos!$A29,FALSE),0))*JS$2</f>
        <v>#N/A</v>
      </c>
      <c r="JT30" s="78" t="e">
        <f>(HLOOKUP(JT$6,BECO_Datos!$D$3:$HN$85,BECO_Datos!$A29,FALSE)+IFERROR(HLOOKUP(JT$6,BECO_Datos!$HP$3:$LT$85,BECO_Datos!$A29,FALSE),0))*JT$2</f>
        <v>#N/A</v>
      </c>
      <c r="JU30" s="78" t="e">
        <f>(HLOOKUP(JU$6,BECO_Datos!$D$3:$HN$85,BECO_Datos!$A29,FALSE)+IFERROR(HLOOKUP(JU$6,BECO_Datos!$HP$3:$LT$85,BECO_Datos!$A29,FALSE),0))*JU$2</f>
        <v>#N/A</v>
      </c>
      <c r="JV30" s="78">
        <f>(HLOOKUP(JV$6,BECO_Datos!$D$3:$HN$85,BECO_Datos!$A29,FALSE)+IFERROR(HLOOKUP(JV$6,BECO_Datos!$HP$3:$LT$85,BECO_Datos!$A29,FALSE),0))*JV$2</f>
        <v>0</v>
      </c>
      <c r="JW30" s="78">
        <f>(HLOOKUP(JW$6,BECO_Datos!$D$3:$HN$85,BECO_Datos!$A29,FALSE)+IFERROR(HLOOKUP(JW$6,BECO_Datos!$HP$3:$LT$85,BECO_Datos!$A29,FALSE),0))*JW$2</f>
        <v>0</v>
      </c>
      <c r="JX30" s="78">
        <f>(HLOOKUP(JX$6,BECO_Datos!$D$3:$HN$85,BECO_Datos!$A29,FALSE)+IFERROR(HLOOKUP(JX$6,BECO_Datos!$HP$3:$LT$85,BECO_Datos!$A29,FALSE),0))*JX$2</f>
        <v>0</v>
      </c>
      <c r="JY30" s="78">
        <f>(HLOOKUP(JY$6,BECO_Datos!$D$3:$HN$85,BECO_Datos!$A29,FALSE)+IFERROR(HLOOKUP(JY$6,BECO_Datos!$HP$3:$LT$85,BECO_Datos!$A29,FALSE),0))*JY$2</f>
        <v>0</v>
      </c>
      <c r="JZ30" s="78">
        <f>(HLOOKUP(JZ$6,BECO_Datos!$D$3:$HN$85,BECO_Datos!$A29,FALSE)+IFERROR(HLOOKUP(JZ$6,BECO_Datos!$HP$3:$LT$85,BECO_Datos!$A29,FALSE),0))*JZ$2</f>
        <v>0</v>
      </c>
      <c r="KA30" s="78">
        <f>(HLOOKUP(KA$6,BECO_Datos!$D$3:$HN$85,BECO_Datos!$A29,FALSE)+IFERROR(HLOOKUP(KA$6,BECO_Datos!$HP$3:$LT$85,BECO_Datos!$A29,FALSE),0))*KA$2</f>
        <v>0</v>
      </c>
      <c r="KB30" s="78">
        <f>(HLOOKUP(KB$6,BECO_Datos!$D$3:$HN$85,BECO_Datos!$A29,FALSE)+IFERROR(HLOOKUP(KB$6,BECO_Datos!$HP$3:$LT$85,BECO_Datos!$A29,FALSE),0))*KB$2</f>
        <v>0</v>
      </c>
      <c r="KC30" s="78">
        <f>(HLOOKUP(KC$6,BECO_Datos!$D$3:$HN$85,BECO_Datos!$A29,FALSE)+IFERROR(HLOOKUP(KC$6,BECO_Datos!$HP$3:$LT$85,BECO_Datos!$A29,FALSE),0))*KC$2</f>
        <v>0</v>
      </c>
      <c r="KD30" s="78">
        <f>(HLOOKUP(KD$6,BECO_Datos!$D$3:$HN$85,BECO_Datos!$A29,FALSE)+IFERROR(HLOOKUP(KD$6,BECO_Datos!$HP$3:$LT$85,BECO_Datos!$A29,FALSE),0))*KD$2</f>
        <v>0</v>
      </c>
      <c r="KE30" s="78">
        <f>(HLOOKUP(KE$6,BECO_Datos!$D$3:$HN$85,BECO_Datos!$A29,FALSE)+IFERROR(HLOOKUP(KE$6,BECO_Datos!$HP$3:$LT$85,BECO_Datos!$A29,FALSE),0))*KE$2</f>
        <v>0</v>
      </c>
      <c r="KG30" s="78" t="e">
        <f>(HLOOKUP(KG$6,BECO_Datos!$D$3:$HN$85,BECO_Datos!$A29,FALSE)+IFERROR(HLOOKUP(KG$6,BECO_Datos!$HP$3:$LT$85,BECO_Datos!$A29,FALSE),0))*KG$2</f>
        <v>#N/A</v>
      </c>
      <c r="KH30" s="78" t="e">
        <f>(HLOOKUP(KH$6,BECO_Datos!$D$3:$HN$85,BECO_Datos!$A29,FALSE)+IFERROR(HLOOKUP(KH$6,BECO_Datos!$HP$3:$LT$85,BECO_Datos!$A29,FALSE),0))*KH$2</f>
        <v>#N/A</v>
      </c>
      <c r="KI30" s="78" t="e">
        <f>(HLOOKUP(KI$6,BECO_Datos!$D$3:$HN$85,BECO_Datos!$A29,FALSE)+IFERROR(HLOOKUP(KI$6,BECO_Datos!$HP$3:$LT$85,BECO_Datos!$A29,FALSE),0))*KI$2</f>
        <v>#N/A</v>
      </c>
      <c r="KJ30" s="78" t="e">
        <f>(HLOOKUP(KJ$6,BECO_Datos!$D$3:$HN$85,BECO_Datos!$A29,FALSE)+IFERROR(HLOOKUP(KJ$6,BECO_Datos!$HP$3:$LT$85,BECO_Datos!$A29,FALSE),0))*KJ$2</f>
        <v>#N/A</v>
      </c>
      <c r="KK30" s="78" t="e">
        <f>(HLOOKUP(KK$6,BECO_Datos!$D$3:$HN$85,BECO_Datos!$A29,FALSE)+IFERROR(HLOOKUP(KK$6,BECO_Datos!$HP$3:$LT$85,BECO_Datos!$A29,FALSE),0))*KK$2</f>
        <v>#N/A</v>
      </c>
      <c r="KL30" s="78" t="e">
        <f>(HLOOKUP(KL$6,BECO_Datos!$D$3:$HN$85,BECO_Datos!$A29,FALSE)+IFERROR(HLOOKUP(KL$6,BECO_Datos!$HP$3:$LT$85,BECO_Datos!$A29,FALSE),0))*KL$2</f>
        <v>#N/A</v>
      </c>
      <c r="KM30" s="78">
        <f>(HLOOKUP(KM$6,BECO_Datos!$D$3:$HN$85,BECO_Datos!$A29,FALSE)+IFERROR(HLOOKUP(KM$6,BECO_Datos!$HP$3:$LT$85,BECO_Datos!$A29,FALSE),0))*KM$2</f>
        <v>564.60198291100915</v>
      </c>
      <c r="KN30" s="78">
        <f>(HLOOKUP(KN$6,BECO_Datos!$D$3:$HN$85,BECO_Datos!$A29,FALSE)+IFERROR(HLOOKUP(KN$6,BECO_Datos!$HP$3:$LT$85,BECO_Datos!$A29,FALSE),0))*KN$2</f>
        <v>552.18193146537556</v>
      </c>
      <c r="KO30" s="78">
        <f>(HLOOKUP(KO$6,BECO_Datos!$D$3:$HN$85,BECO_Datos!$A29,FALSE)+IFERROR(HLOOKUP(KO$6,BECO_Datos!$HP$3:$LT$85,BECO_Datos!$A29,FALSE),0))*KO$2</f>
        <v>541.51464313141503</v>
      </c>
      <c r="KP30" s="78">
        <f>(HLOOKUP(KP$6,BECO_Datos!$D$3:$HN$85,BECO_Datos!$A29,FALSE)+IFERROR(HLOOKUP(KP$6,BECO_Datos!$HP$3:$LT$85,BECO_Datos!$A29,FALSE),0))*KP$2</f>
        <v>528.15546314225958</v>
      </c>
      <c r="KQ30" s="78">
        <f>(HLOOKUP(KQ$6,BECO_Datos!$D$3:$HN$85,BECO_Datos!$A29,FALSE)+IFERROR(HLOOKUP(KQ$6,BECO_Datos!$HP$3:$LT$85,BECO_Datos!$A29,FALSE),0))*KQ$2</f>
        <v>559.88551769910362</v>
      </c>
      <c r="KR30" s="78">
        <f>(HLOOKUP(KR$6,BECO_Datos!$D$3:$HN$85,BECO_Datos!$A29,FALSE)+IFERROR(HLOOKUP(KR$6,BECO_Datos!$HP$3:$LT$85,BECO_Datos!$A29,FALSE),0))*KR$2</f>
        <v>593.52182227595165</v>
      </c>
      <c r="KS30" s="78">
        <f>(HLOOKUP(KS$6,BECO_Datos!$D$3:$HN$85,BECO_Datos!$A29,FALSE)+IFERROR(HLOOKUP(KS$6,BECO_Datos!$HP$3:$LT$85,BECO_Datos!$A29,FALSE),0))*KS$2</f>
        <v>630.9026766725882</v>
      </c>
      <c r="KT30" s="78">
        <f>(HLOOKUP(KT$6,BECO_Datos!$D$3:$HN$85,BECO_Datos!$A29,FALSE)+IFERROR(HLOOKUP(KT$6,BECO_Datos!$HP$3:$LT$85,BECO_Datos!$A29,FALSE),0))*KT$2</f>
        <v>666.97814961895472</v>
      </c>
      <c r="KU30" s="78">
        <f>(HLOOKUP(KU$6,BECO_Datos!$D$3:$HN$85,BECO_Datos!$A29,FALSE)+IFERROR(HLOOKUP(KU$6,BECO_Datos!$HP$3:$LT$85,BECO_Datos!$A29,FALSE),0))*KU$2</f>
        <v>702.67076320490071</v>
      </c>
      <c r="KV30" s="78">
        <f>(HLOOKUP(KV$6,BECO_Datos!$D$3:$HN$85,BECO_Datos!$A29,FALSE)+IFERROR(HLOOKUP(KV$6,BECO_Datos!$HP$3:$LT$85,BECO_Datos!$A29,FALSE),0))*KV$2</f>
        <v>0</v>
      </c>
      <c r="KX30" s="78" t="e">
        <f>(HLOOKUP(KX$6,BECO_Datos!$D$3:$HN$85,BECO_Datos!$A29,FALSE)+IFERROR(HLOOKUP(KX$6,BECO_Datos!$HP$3:$LT$85,BECO_Datos!$A29,FALSE),0))*KX$2</f>
        <v>#N/A</v>
      </c>
      <c r="KY30" s="78" t="e">
        <f>(HLOOKUP(KY$6,BECO_Datos!$D$3:$HN$85,BECO_Datos!$A29,FALSE)+IFERROR(HLOOKUP(KY$6,BECO_Datos!$HP$3:$LT$85,BECO_Datos!$A29,FALSE),0))*KY$2</f>
        <v>#N/A</v>
      </c>
      <c r="KZ30" s="78" t="e">
        <f>(HLOOKUP(KZ$6,BECO_Datos!$D$3:$HN$85,BECO_Datos!$A29,FALSE)+IFERROR(HLOOKUP(KZ$6,BECO_Datos!$HP$3:$LT$85,BECO_Datos!$A29,FALSE),0))*KZ$2</f>
        <v>#N/A</v>
      </c>
      <c r="LA30" s="78" t="e">
        <f>(HLOOKUP(LA$6,BECO_Datos!$D$3:$HN$85,BECO_Datos!$A29,FALSE)+IFERROR(HLOOKUP(LA$6,BECO_Datos!$HP$3:$LT$85,BECO_Datos!$A29,FALSE),0))*LA$2</f>
        <v>#N/A</v>
      </c>
      <c r="LB30" s="78" t="e">
        <f>(HLOOKUP(LB$6,BECO_Datos!$D$3:$HN$85,BECO_Datos!$A29,FALSE)+IFERROR(HLOOKUP(LB$6,BECO_Datos!$HP$3:$LT$85,BECO_Datos!$A29,FALSE),0))*LB$2</f>
        <v>#N/A</v>
      </c>
      <c r="LC30" s="78" t="e">
        <f>(HLOOKUP(LC$6,BECO_Datos!$D$3:$HN$85,BECO_Datos!$A29,FALSE)+IFERROR(HLOOKUP(LC$6,BECO_Datos!$HP$3:$LT$85,BECO_Datos!$A29,FALSE),0))*LC$2</f>
        <v>#N/A</v>
      </c>
      <c r="LD30" s="78">
        <f>(HLOOKUP(LD$6,BECO_Datos!$D$3:$HN$85,BECO_Datos!$A29,FALSE)+IFERROR(HLOOKUP(LD$6,BECO_Datos!$HP$3:$LT$85,BECO_Datos!$A29,FALSE),0))*LD$2</f>
        <v>0</v>
      </c>
      <c r="LE30" s="78">
        <f>(HLOOKUP(LE$6,BECO_Datos!$D$3:$HN$85,BECO_Datos!$A29,FALSE)+IFERROR(HLOOKUP(LE$6,BECO_Datos!$HP$3:$LT$85,BECO_Datos!$A29,FALSE),0))*LE$2</f>
        <v>0</v>
      </c>
      <c r="LF30" s="78">
        <f>(HLOOKUP(LF$6,BECO_Datos!$D$3:$HN$85,BECO_Datos!$A29,FALSE)+IFERROR(HLOOKUP(LF$6,BECO_Datos!$HP$3:$LT$85,BECO_Datos!$A29,FALSE),0))*LF$2</f>
        <v>0</v>
      </c>
      <c r="LG30" s="78">
        <f>(HLOOKUP(LG$6,BECO_Datos!$D$3:$HN$85,BECO_Datos!$A29,FALSE)+IFERROR(HLOOKUP(LG$6,BECO_Datos!$HP$3:$LT$85,BECO_Datos!$A29,FALSE),0))*LG$2</f>
        <v>0</v>
      </c>
      <c r="LH30" s="78">
        <f>(HLOOKUP(LH$6,BECO_Datos!$D$3:$HN$85,BECO_Datos!$A29,FALSE)+IFERROR(HLOOKUP(LH$6,BECO_Datos!$HP$3:$LT$85,BECO_Datos!$A29,FALSE),0))*LH$2</f>
        <v>0</v>
      </c>
      <c r="LI30" s="78">
        <f>(HLOOKUP(LI$6,BECO_Datos!$D$3:$HN$85,BECO_Datos!$A29,FALSE)+IFERROR(HLOOKUP(LI$6,BECO_Datos!$HP$3:$LT$85,BECO_Datos!$A29,FALSE),0))*LI$2</f>
        <v>0</v>
      </c>
      <c r="LJ30" s="78">
        <f>(HLOOKUP(LJ$6,BECO_Datos!$D$3:$HN$85,BECO_Datos!$A29,FALSE)+IFERROR(HLOOKUP(LJ$6,BECO_Datos!$HP$3:$LT$85,BECO_Datos!$A29,FALSE),0))*LJ$2</f>
        <v>0</v>
      </c>
      <c r="LK30" s="78">
        <f>(HLOOKUP(LK$6,BECO_Datos!$D$3:$HN$85,BECO_Datos!$A29,FALSE)+IFERROR(HLOOKUP(LK$6,BECO_Datos!$HP$3:$LT$85,BECO_Datos!$A29,FALSE),0))*LK$2</f>
        <v>0</v>
      </c>
      <c r="LL30" s="78">
        <f>(HLOOKUP(LL$6,BECO_Datos!$D$3:$HN$85,BECO_Datos!$A29,FALSE)+IFERROR(HLOOKUP(LL$6,BECO_Datos!$HP$3:$LT$85,BECO_Datos!$A29,FALSE),0))*LL$2</f>
        <v>0</v>
      </c>
      <c r="LM30" s="78">
        <f>(HLOOKUP(LM$6,BECO_Datos!$D$3:$HN$85,BECO_Datos!$A29,FALSE)+IFERROR(HLOOKUP(LM$6,BECO_Datos!$HP$3:$LT$85,BECO_Datos!$A29,FALSE),0))*LM$2</f>
        <v>0</v>
      </c>
    </row>
    <row r="31" spans="1:325" ht="15.75" x14ac:dyDescent="0.2">
      <c r="A31" s="160">
        <v>26</v>
      </c>
      <c r="B31" s="65" t="s">
        <v>116</v>
      </c>
      <c r="C31" s="13"/>
      <c r="D31" s="18" t="e">
        <f>(HLOOKUP(D$6,BECO_Datos!$D$3:$HN$85,BECO_Datos!$A30,FALSE)+IFERROR(HLOOKUP(D$6,BECO_Datos!$HP$3:$LT$85,BECO_Datos!$A30,FALSE),0))*D$2</f>
        <v>#N/A</v>
      </c>
      <c r="E31" s="18" t="e">
        <f>(HLOOKUP(E$6,BECO_Datos!$D$3:$HN$85,BECO_Datos!$A30,FALSE)+IFERROR(HLOOKUP(E$6,BECO_Datos!$HP$3:$LT$85,BECO_Datos!$A30,FALSE),0))*E$2</f>
        <v>#N/A</v>
      </c>
      <c r="F31" s="18" t="e">
        <f>(HLOOKUP(F$6,BECO_Datos!$D$3:$HN$85,BECO_Datos!$A30,FALSE)+IFERROR(HLOOKUP(F$6,BECO_Datos!$HP$3:$LT$85,BECO_Datos!$A30,FALSE),0))*F$2</f>
        <v>#N/A</v>
      </c>
      <c r="G31" s="18" t="e">
        <f>(HLOOKUP(G$6,BECO_Datos!$D$3:$HN$85,BECO_Datos!$A30,FALSE)+IFERROR(HLOOKUP(G$6,BECO_Datos!$HP$3:$LT$85,BECO_Datos!$A30,FALSE),0))*G$2</f>
        <v>#N/A</v>
      </c>
      <c r="H31" s="18" t="e">
        <f>(HLOOKUP(H$6,BECO_Datos!$D$3:$HN$85,BECO_Datos!$A30,FALSE)+IFERROR(HLOOKUP(H$6,BECO_Datos!$HP$3:$LT$85,BECO_Datos!$A30,FALSE),0))*H$2</f>
        <v>#N/A</v>
      </c>
      <c r="I31" s="18" t="e">
        <f>(HLOOKUP(I$6,BECO_Datos!$D$3:$HN$85,BECO_Datos!$A30,FALSE)+IFERROR(HLOOKUP(I$6,BECO_Datos!$HP$3:$LT$85,BECO_Datos!$A30,FALSE),0))*I$2</f>
        <v>#N/A</v>
      </c>
      <c r="J31" s="18">
        <f>(HLOOKUP(J$6,BECO_Datos!$D$3:$HN$85,BECO_Datos!$A30,FALSE)+IFERROR(HLOOKUP(J$6,BECO_Datos!$HP$3:$LT$85,BECO_Datos!$A30,FALSE),0))*J$2</f>
        <v>0</v>
      </c>
      <c r="K31" s="18">
        <f>(HLOOKUP(K$6,BECO_Datos!$D$3:$HN$85,BECO_Datos!$A30,FALSE)+IFERROR(HLOOKUP(K$6,BECO_Datos!$HP$3:$LT$85,BECO_Datos!$A30,FALSE),0))*K$2</f>
        <v>0</v>
      </c>
      <c r="L31" s="18">
        <f>(HLOOKUP(L$6,BECO_Datos!$D$3:$HN$85,BECO_Datos!$A30,FALSE)+IFERROR(HLOOKUP(L$6,BECO_Datos!$HP$3:$LT$85,BECO_Datos!$A30,FALSE),0))*L$2</f>
        <v>0</v>
      </c>
      <c r="M31" s="18">
        <f>(HLOOKUP(M$6,BECO_Datos!$D$3:$HN$85,BECO_Datos!$A30,FALSE)+IFERROR(HLOOKUP(M$6,BECO_Datos!$HP$3:$LT$85,BECO_Datos!$A30,FALSE),0))*M$2</f>
        <v>0</v>
      </c>
      <c r="N31" s="18">
        <f>(HLOOKUP(N$6,BECO_Datos!$D$3:$HN$85,BECO_Datos!$A30,FALSE)+IFERROR(HLOOKUP(N$6,BECO_Datos!$HP$3:$LT$85,BECO_Datos!$A30,FALSE),0))*N$2</f>
        <v>0</v>
      </c>
      <c r="O31" s="18">
        <f>(HLOOKUP(O$6,BECO_Datos!$D$3:$HN$85,BECO_Datos!$A30,FALSE)+IFERROR(HLOOKUP(O$6,BECO_Datos!$HP$3:$LT$85,BECO_Datos!$A30,FALSE),0))*O$2</f>
        <v>0</v>
      </c>
      <c r="P31" s="18">
        <f>(HLOOKUP(P$6,BECO_Datos!$D$3:$HN$85,BECO_Datos!$A30,FALSE)+IFERROR(HLOOKUP(P$6,BECO_Datos!$HP$3:$LT$85,BECO_Datos!$A30,FALSE),0))*P$2</f>
        <v>0</v>
      </c>
      <c r="Q31" s="18">
        <f>(HLOOKUP(Q$6,BECO_Datos!$D$3:$HN$85,BECO_Datos!$A30,FALSE)+IFERROR(HLOOKUP(Q$6,BECO_Datos!$HP$3:$LT$85,BECO_Datos!$A30,FALSE),0))*Q$2</f>
        <v>0</v>
      </c>
      <c r="R31" s="18">
        <f>(HLOOKUP(R$6,BECO_Datos!$D$3:$HN$85,BECO_Datos!$A30,FALSE)+IFERROR(HLOOKUP(R$6,BECO_Datos!$HP$3:$LT$85,BECO_Datos!$A30,FALSE),0))*R$2</f>
        <v>0</v>
      </c>
      <c r="S31" s="18">
        <f>(HLOOKUP(S$6,BECO_Datos!$D$3:$HN$85,BECO_Datos!$A30,FALSE)+IFERROR(HLOOKUP(S$6,BECO_Datos!$HP$3:$LT$85,BECO_Datos!$A30,FALSE),0))*S$2</f>
        <v>0</v>
      </c>
      <c r="U31" s="18" t="e">
        <f>(HLOOKUP(U$6,BECO_Datos!$D$3:$HN$85,BECO_Datos!$A30,FALSE)+IFERROR(HLOOKUP(U$6,BECO_Datos!$HP$3:$LT$85,BECO_Datos!$A30,FALSE),0))*U$2</f>
        <v>#N/A</v>
      </c>
      <c r="V31" s="18" t="e">
        <f>(HLOOKUP(V$6,BECO_Datos!$D$3:$HN$85,BECO_Datos!$A30,FALSE)+IFERROR(HLOOKUP(V$6,BECO_Datos!$HP$3:$LT$85,BECO_Datos!$A30,FALSE),0))*V$2</f>
        <v>#N/A</v>
      </c>
      <c r="W31" s="18" t="e">
        <f>(HLOOKUP(W$6,BECO_Datos!$D$3:$HN$85,BECO_Datos!$A30,FALSE)+IFERROR(HLOOKUP(W$6,BECO_Datos!$HP$3:$LT$85,BECO_Datos!$A30,FALSE),0))*W$2</f>
        <v>#N/A</v>
      </c>
      <c r="X31" s="18" t="e">
        <f>(HLOOKUP(X$6,BECO_Datos!$D$3:$HN$85,BECO_Datos!$A30,FALSE)+IFERROR(HLOOKUP(X$6,BECO_Datos!$HP$3:$LT$85,BECO_Datos!$A30,FALSE),0))*X$2</f>
        <v>#N/A</v>
      </c>
      <c r="Y31" s="18" t="e">
        <f>(HLOOKUP(Y$6,BECO_Datos!$D$3:$HN$85,BECO_Datos!$A30,FALSE)+IFERROR(HLOOKUP(Y$6,BECO_Datos!$HP$3:$LT$85,BECO_Datos!$A30,FALSE),0))*Y$2</f>
        <v>#N/A</v>
      </c>
      <c r="Z31" s="18" t="e">
        <f>(HLOOKUP(Z$6,BECO_Datos!$D$3:$HN$85,BECO_Datos!$A30,FALSE)+IFERROR(HLOOKUP(Z$6,BECO_Datos!$HP$3:$LT$85,BECO_Datos!$A30,FALSE),0))*Z$2</f>
        <v>#N/A</v>
      </c>
      <c r="AA31" s="18">
        <f>(HLOOKUP(AA$6,BECO_Datos!$D$3:$HN$85,BECO_Datos!$A30,FALSE)+IFERROR(HLOOKUP(AA$6,BECO_Datos!$HP$3:$LT$85,BECO_Datos!$A30,FALSE),0))*AA$2</f>
        <v>0</v>
      </c>
      <c r="AB31" s="18">
        <f>(HLOOKUP(AB$6,BECO_Datos!$D$3:$HN$85,BECO_Datos!$A30,FALSE)+IFERROR(HLOOKUP(AB$6,BECO_Datos!$HP$3:$LT$85,BECO_Datos!$A30,FALSE),0))*AB$2</f>
        <v>0</v>
      </c>
      <c r="AC31" s="18">
        <f>(HLOOKUP(AC$6,BECO_Datos!$D$3:$HN$85,BECO_Datos!$A30,FALSE)+IFERROR(HLOOKUP(AC$6,BECO_Datos!$HP$3:$LT$85,BECO_Datos!$A30,FALSE),0))*AC$2</f>
        <v>0</v>
      </c>
      <c r="AD31" s="18">
        <f>(HLOOKUP(AD$6,BECO_Datos!$D$3:$HN$85,BECO_Datos!$A30,FALSE)+IFERROR(HLOOKUP(AD$6,BECO_Datos!$HP$3:$LT$85,BECO_Datos!$A30,FALSE),0))*AD$2</f>
        <v>0</v>
      </c>
      <c r="AE31" s="18">
        <f>(HLOOKUP(AE$6,BECO_Datos!$D$3:$HN$85,BECO_Datos!$A30,FALSE)+IFERROR(HLOOKUP(AE$6,BECO_Datos!$HP$3:$LT$85,BECO_Datos!$A30,FALSE),0))*AE$2</f>
        <v>0</v>
      </c>
      <c r="AF31" s="18">
        <f>(HLOOKUP(AF$6,BECO_Datos!$D$3:$HN$85,BECO_Datos!$A30,FALSE)+IFERROR(HLOOKUP(AF$6,BECO_Datos!$HP$3:$LT$85,BECO_Datos!$A30,FALSE),0))*AF$2</f>
        <v>0</v>
      </c>
      <c r="AG31" s="18">
        <f>(HLOOKUP(AG$6,BECO_Datos!$D$3:$HN$85,BECO_Datos!$A30,FALSE)+IFERROR(HLOOKUP(AG$6,BECO_Datos!$HP$3:$LT$85,BECO_Datos!$A30,FALSE),0))*AG$2</f>
        <v>0</v>
      </c>
      <c r="AH31" s="18">
        <f>(HLOOKUP(AH$6,BECO_Datos!$D$3:$HN$85,BECO_Datos!$A30,FALSE)+IFERROR(HLOOKUP(AH$6,BECO_Datos!$HP$3:$LT$85,BECO_Datos!$A30,FALSE),0))*AH$2</f>
        <v>0</v>
      </c>
      <c r="AI31" s="18">
        <f>(HLOOKUP(AI$6,BECO_Datos!$D$3:$HN$85,BECO_Datos!$A30,FALSE)+IFERROR(HLOOKUP(AI$6,BECO_Datos!$HP$3:$LT$85,BECO_Datos!$A30,FALSE),0))*AI$2</f>
        <v>0</v>
      </c>
      <c r="AJ31" s="18">
        <f>(HLOOKUP(AJ$6,BECO_Datos!$D$3:$HN$85,BECO_Datos!$A30,FALSE)+IFERROR(HLOOKUP(AJ$6,BECO_Datos!$HP$3:$LT$85,BECO_Datos!$A30,FALSE),0))*AJ$2</f>
        <v>0</v>
      </c>
      <c r="AL31" s="18" t="e">
        <f>(HLOOKUP(AL$6,BECO_Datos!$D$3:$HN$85,BECO_Datos!$A30,FALSE)+IFERROR(HLOOKUP(AL$6,BECO_Datos!$HP$3:$LT$85,BECO_Datos!$A30,FALSE),0))*AL$2</f>
        <v>#N/A</v>
      </c>
      <c r="AM31" s="18" t="e">
        <f>(HLOOKUP(AM$6,BECO_Datos!$D$3:$HN$85,BECO_Datos!$A30,FALSE)+IFERROR(HLOOKUP(AM$6,BECO_Datos!$HP$3:$LT$85,BECO_Datos!$A30,FALSE),0))*AM$2</f>
        <v>#N/A</v>
      </c>
      <c r="AN31" s="18" t="e">
        <f>(HLOOKUP(AN$6,BECO_Datos!$D$3:$HN$85,BECO_Datos!$A30,FALSE)+IFERROR(HLOOKUP(AN$6,BECO_Datos!$HP$3:$LT$85,BECO_Datos!$A30,FALSE),0))*AN$2</f>
        <v>#N/A</v>
      </c>
      <c r="AO31" s="18" t="e">
        <f>(HLOOKUP(AO$6,BECO_Datos!$D$3:$HN$85,BECO_Datos!$A30,FALSE)+IFERROR(HLOOKUP(AO$6,BECO_Datos!$HP$3:$LT$85,BECO_Datos!$A30,FALSE),0))*AO$2</f>
        <v>#N/A</v>
      </c>
      <c r="AP31" s="18" t="e">
        <f>(HLOOKUP(AP$6,BECO_Datos!$D$3:$HN$85,BECO_Datos!$A30,FALSE)+IFERROR(HLOOKUP(AP$6,BECO_Datos!$HP$3:$LT$85,BECO_Datos!$A30,FALSE),0))*AP$2</f>
        <v>#N/A</v>
      </c>
      <c r="AQ31" s="18" t="e">
        <f>(HLOOKUP(AQ$6,BECO_Datos!$D$3:$HN$85,BECO_Datos!$A30,FALSE)+IFERROR(HLOOKUP(AQ$6,BECO_Datos!$HP$3:$LT$85,BECO_Datos!$A30,FALSE),0))*AQ$2</f>
        <v>#N/A</v>
      </c>
      <c r="AR31" s="18">
        <f>(HLOOKUP(AR$6,BECO_Datos!$D$3:$HN$85,BECO_Datos!$A30,FALSE)+IFERROR(HLOOKUP(AR$6,BECO_Datos!$HP$3:$LT$85,BECO_Datos!$A30,FALSE),0))*AR$2</f>
        <v>22622.945770242331</v>
      </c>
      <c r="AS31" s="18">
        <f>(HLOOKUP(AS$6,BECO_Datos!$D$3:$HN$85,BECO_Datos!$A30,FALSE)+IFERROR(HLOOKUP(AS$6,BECO_Datos!$HP$3:$LT$85,BECO_Datos!$A30,FALSE),0))*AS$2</f>
        <v>20537.062299205212</v>
      </c>
      <c r="AT31" s="18">
        <f>(HLOOKUP(AT$6,BECO_Datos!$D$3:$HN$85,BECO_Datos!$A30,FALSE)+IFERROR(HLOOKUP(AT$6,BECO_Datos!$HP$3:$LT$85,BECO_Datos!$A30,FALSE),0))*AT$2</f>
        <v>19054.118891458813</v>
      </c>
      <c r="AU31" s="18">
        <f>(HLOOKUP(AU$6,BECO_Datos!$D$3:$HN$85,BECO_Datos!$A30,FALSE)+IFERROR(HLOOKUP(AU$6,BECO_Datos!$HP$3:$LT$85,BECO_Datos!$A30,FALSE),0))*AU$2</f>
        <v>26167.214180412029</v>
      </c>
      <c r="AV31" s="18">
        <f>(HLOOKUP(AV$6,BECO_Datos!$D$3:$HN$85,BECO_Datos!$A30,FALSE)+IFERROR(HLOOKUP(AV$6,BECO_Datos!$HP$3:$LT$85,BECO_Datos!$A30,FALSE),0))*AV$2</f>
        <v>16132.554146291681</v>
      </c>
      <c r="AW31" s="18">
        <f>(HLOOKUP(AW$6,BECO_Datos!$D$3:$HN$85,BECO_Datos!$A30,FALSE)+IFERROR(HLOOKUP(AW$6,BECO_Datos!$HP$3:$LT$85,BECO_Datos!$A30,FALSE),0))*AW$2</f>
        <v>15234.101519942651</v>
      </c>
      <c r="AX31" s="18">
        <f>(HLOOKUP(AX$6,BECO_Datos!$D$3:$HN$85,BECO_Datos!$A30,FALSE)+IFERROR(HLOOKUP(AX$6,BECO_Datos!$HP$3:$LT$85,BECO_Datos!$A30,FALSE),0))*AX$2</f>
        <v>13927.350897911318</v>
      </c>
      <c r="AY31" s="18">
        <f>(HLOOKUP(AY$6,BECO_Datos!$D$3:$HN$85,BECO_Datos!$A30,FALSE)+IFERROR(HLOOKUP(AY$6,BECO_Datos!$HP$3:$LT$85,BECO_Datos!$A30,FALSE),0))*AY$2</f>
        <v>12274.104365738185</v>
      </c>
      <c r="AZ31" s="18">
        <f>(HLOOKUP(AZ$6,BECO_Datos!$D$3:$HN$85,BECO_Datos!$A30,FALSE)+IFERROR(HLOOKUP(AZ$6,BECO_Datos!$HP$3:$LT$85,BECO_Datos!$A30,FALSE),0))*AZ$2</f>
        <v>10622.502491618525</v>
      </c>
      <c r="BA31" s="18">
        <f>(HLOOKUP(BA$6,BECO_Datos!$D$3:$HN$85,BECO_Datos!$A30,FALSE)+IFERROR(HLOOKUP(BA$6,BECO_Datos!$HP$3:$LT$85,BECO_Datos!$A30,FALSE),0))*BA$2</f>
        <v>9671.6906107843497</v>
      </c>
      <c r="BC31" s="18" t="e">
        <f>(HLOOKUP(BC$6,BECO_Datos!$D$3:$HN$85,BECO_Datos!$A30,FALSE)+IFERROR(HLOOKUP(BC$6,BECO_Datos!$HP$3:$LT$85,BECO_Datos!$A30,FALSE),0))*BC$2</f>
        <v>#N/A</v>
      </c>
      <c r="BD31" s="18" t="e">
        <f>(HLOOKUP(BD$6,BECO_Datos!$D$3:$HN$85,BECO_Datos!$A30,FALSE)+IFERROR(HLOOKUP(BD$6,BECO_Datos!$HP$3:$LT$85,BECO_Datos!$A30,FALSE),0))*BD$2</f>
        <v>#N/A</v>
      </c>
      <c r="BE31" s="18" t="e">
        <f>(HLOOKUP(BE$6,BECO_Datos!$D$3:$HN$85,BECO_Datos!$A30,FALSE)+IFERROR(HLOOKUP(BE$6,BECO_Datos!$HP$3:$LT$85,BECO_Datos!$A30,FALSE),0))*BE$2</f>
        <v>#N/A</v>
      </c>
      <c r="BF31" s="18" t="e">
        <f>(HLOOKUP(BF$6,BECO_Datos!$D$3:$HN$85,BECO_Datos!$A30,FALSE)+IFERROR(HLOOKUP(BF$6,BECO_Datos!$HP$3:$LT$85,BECO_Datos!$A30,FALSE),0))*BF$2</f>
        <v>#N/A</v>
      </c>
      <c r="BG31" s="18" t="e">
        <f>(HLOOKUP(BG$6,BECO_Datos!$D$3:$HN$85,BECO_Datos!$A30,FALSE)+IFERROR(HLOOKUP(BG$6,BECO_Datos!$HP$3:$LT$85,BECO_Datos!$A30,FALSE),0))*BG$2</f>
        <v>#N/A</v>
      </c>
      <c r="BH31" s="18" t="e">
        <f>(HLOOKUP(BH$6,BECO_Datos!$D$3:$HN$85,BECO_Datos!$A30,FALSE)+IFERROR(HLOOKUP(BH$6,BECO_Datos!$HP$3:$LT$85,BECO_Datos!$A30,FALSE),0))*BH$2</f>
        <v>#N/A</v>
      </c>
      <c r="BI31" s="18">
        <f>(HLOOKUP(BI$6,BECO_Datos!$D$3:$HN$85,BECO_Datos!$A30,FALSE)+IFERROR(HLOOKUP(BI$6,BECO_Datos!$HP$3:$LT$85,BECO_Datos!$A30,FALSE),0))*BI$2</f>
        <v>0</v>
      </c>
      <c r="BJ31" s="18">
        <f>(HLOOKUP(BJ$6,BECO_Datos!$D$3:$HN$85,BECO_Datos!$A30,FALSE)+IFERROR(HLOOKUP(BJ$6,BECO_Datos!$HP$3:$LT$85,BECO_Datos!$A30,FALSE),0))*BJ$2</f>
        <v>0</v>
      </c>
      <c r="BK31" s="18">
        <f>(HLOOKUP(BK$6,BECO_Datos!$D$3:$HN$85,BECO_Datos!$A30,FALSE)+IFERROR(HLOOKUP(BK$6,BECO_Datos!$HP$3:$LT$85,BECO_Datos!$A30,FALSE),0))*BK$2</f>
        <v>0</v>
      </c>
      <c r="BL31" s="18">
        <f>(HLOOKUP(BL$6,BECO_Datos!$D$3:$HN$85,BECO_Datos!$A30,FALSE)+IFERROR(HLOOKUP(BL$6,BECO_Datos!$HP$3:$LT$85,BECO_Datos!$A30,FALSE),0))*BL$2</f>
        <v>0</v>
      </c>
      <c r="BM31" s="18">
        <f>(HLOOKUP(BM$6,BECO_Datos!$D$3:$HN$85,BECO_Datos!$A30,FALSE)+IFERROR(HLOOKUP(BM$6,BECO_Datos!$HP$3:$LT$85,BECO_Datos!$A30,FALSE),0))*BM$2</f>
        <v>0</v>
      </c>
      <c r="BN31" s="18">
        <f>(HLOOKUP(BN$6,BECO_Datos!$D$3:$HN$85,BECO_Datos!$A30,FALSE)+IFERROR(HLOOKUP(BN$6,BECO_Datos!$HP$3:$LT$85,BECO_Datos!$A30,FALSE),0))*BN$2</f>
        <v>0</v>
      </c>
      <c r="BO31" s="18">
        <f>(HLOOKUP(BO$6,BECO_Datos!$D$3:$HN$85,BECO_Datos!$A30,FALSE)+IFERROR(HLOOKUP(BO$6,BECO_Datos!$HP$3:$LT$85,BECO_Datos!$A30,FALSE),0))*BO$2</f>
        <v>0</v>
      </c>
      <c r="BP31" s="18">
        <f>(HLOOKUP(BP$6,BECO_Datos!$D$3:$HN$85,BECO_Datos!$A30,FALSE)+IFERROR(HLOOKUP(BP$6,BECO_Datos!$HP$3:$LT$85,BECO_Datos!$A30,FALSE),0))*BP$2</f>
        <v>0</v>
      </c>
      <c r="BQ31" s="18">
        <f>(HLOOKUP(BQ$6,BECO_Datos!$D$3:$HN$85,BECO_Datos!$A30,FALSE)+IFERROR(HLOOKUP(BQ$6,BECO_Datos!$HP$3:$LT$85,BECO_Datos!$A30,FALSE),0))*BQ$2</f>
        <v>0</v>
      </c>
      <c r="BR31" s="18">
        <f>(HLOOKUP(BR$6,BECO_Datos!$D$3:$HN$85,BECO_Datos!$A30,FALSE)+IFERROR(HLOOKUP(BR$6,BECO_Datos!$HP$3:$LT$85,BECO_Datos!$A30,FALSE),0))*BR$2</f>
        <v>0</v>
      </c>
      <c r="BT31" s="18" t="e">
        <f>(HLOOKUP(BT$6,BECO_Datos!$D$3:$HN$85,BECO_Datos!$A30,FALSE)+IFERROR(HLOOKUP(BT$6,BECO_Datos!$HP$3:$LT$85,BECO_Datos!$A30,FALSE),0))*BT$2</f>
        <v>#N/A</v>
      </c>
      <c r="BU31" s="18" t="e">
        <f>(HLOOKUP(BU$6,BECO_Datos!$D$3:$HN$85,BECO_Datos!$A30,FALSE)+IFERROR(HLOOKUP(BU$6,BECO_Datos!$HP$3:$LT$85,BECO_Datos!$A30,FALSE),0))*BU$2</f>
        <v>#N/A</v>
      </c>
      <c r="BV31" s="18" t="e">
        <f>(HLOOKUP(BV$6,BECO_Datos!$D$3:$HN$85,BECO_Datos!$A30,FALSE)+IFERROR(HLOOKUP(BV$6,BECO_Datos!$HP$3:$LT$85,BECO_Datos!$A30,FALSE),0))*BV$2</f>
        <v>#N/A</v>
      </c>
      <c r="BW31" s="18" t="e">
        <f>(HLOOKUP(BW$6,BECO_Datos!$D$3:$HN$85,BECO_Datos!$A30,FALSE)+IFERROR(HLOOKUP(BW$6,BECO_Datos!$HP$3:$LT$85,BECO_Datos!$A30,FALSE),0))*BW$2</f>
        <v>#N/A</v>
      </c>
      <c r="BX31" s="18" t="e">
        <f>(HLOOKUP(BX$6,BECO_Datos!$D$3:$HN$85,BECO_Datos!$A30,FALSE)+IFERROR(HLOOKUP(BX$6,BECO_Datos!$HP$3:$LT$85,BECO_Datos!$A30,FALSE),0))*BX$2</f>
        <v>#N/A</v>
      </c>
      <c r="BY31" s="18" t="e">
        <f>(HLOOKUP(BY$6,BECO_Datos!$D$3:$HN$85,BECO_Datos!$A30,FALSE)+IFERROR(HLOOKUP(BY$6,BECO_Datos!$HP$3:$LT$85,BECO_Datos!$A30,FALSE),0))*BY$2</f>
        <v>#N/A</v>
      </c>
      <c r="BZ31" s="18">
        <f>(HLOOKUP(BZ$6,BECO_Datos!$D$3:$HN$85,BECO_Datos!$A30,FALSE)+IFERROR(HLOOKUP(BZ$6,BECO_Datos!$HP$3:$LT$85,BECO_Datos!$A30,FALSE),0))*BZ$2</f>
        <v>0</v>
      </c>
      <c r="CA31" s="18">
        <f>(HLOOKUP(CA$6,BECO_Datos!$D$3:$HN$85,BECO_Datos!$A30,FALSE)+IFERROR(HLOOKUP(CA$6,BECO_Datos!$HP$3:$LT$85,BECO_Datos!$A30,FALSE),0))*CA$2</f>
        <v>0</v>
      </c>
      <c r="CB31" s="18">
        <f>(HLOOKUP(CB$6,BECO_Datos!$D$3:$HN$85,BECO_Datos!$A30,FALSE)+IFERROR(HLOOKUP(CB$6,BECO_Datos!$HP$3:$LT$85,BECO_Datos!$A30,FALSE),0))*CB$2</f>
        <v>0</v>
      </c>
      <c r="CC31" s="18">
        <f>(HLOOKUP(CC$6,BECO_Datos!$D$3:$HN$85,BECO_Datos!$A30,FALSE)+IFERROR(HLOOKUP(CC$6,BECO_Datos!$HP$3:$LT$85,BECO_Datos!$A30,FALSE),0))*CC$2</f>
        <v>0</v>
      </c>
      <c r="CD31" s="18">
        <f>(HLOOKUP(CD$6,BECO_Datos!$D$3:$HN$85,BECO_Datos!$A30,FALSE)+IFERROR(HLOOKUP(CD$6,BECO_Datos!$HP$3:$LT$85,BECO_Datos!$A30,FALSE),0))*CD$2</f>
        <v>0</v>
      </c>
      <c r="CE31" s="18">
        <f>(HLOOKUP(CE$6,BECO_Datos!$D$3:$HN$85,BECO_Datos!$A30,FALSE)+IFERROR(HLOOKUP(CE$6,BECO_Datos!$HP$3:$LT$85,BECO_Datos!$A30,FALSE),0))*CE$2</f>
        <v>0</v>
      </c>
      <c r="CF31" s="18">
        <f>(HLOOKUP(CF$6,BECO_Datos!$D$3:$HN$85,BECO_Datos!$A30,FALSE)+IFERROR(HLOOKUP(CF$6,BECO_Datos!$HP$3:$LT$85,BECO_Datos!$A30,FALSE),0))*CF$2</f>
        <v>0</v>
      </c>
      <c r="CG31" s="18">
        <f>(HLOOKUP(CG$6,BECO_Datos!$D$3:$HN$85,BECO_Datos!$A30,FALSE)+IFERROR(HLOOKUP(CG$6,BECO_Datos!$HP$3:$LT$85,BECO_Datos!$A30,FALSE),0))*CG$2</f>
        <v>0</v>
      </c>
      <c r="CH31" s="18">
        <f>(HLOOKUP(CH$6,BECO_Datos!$D$3:$HN$85,BECO_Datos!$A30,FALSE)+IFERROR(HLOOKUP(CH$6,BECO_Datos!$HP$3:$LT$85,BECO_Datos!$A30,FALSE),0))*CH$2</f>
        <v>0</v>
      </c>
      <c r="CI31" s="18">
        <f>(HLOOKUP(CI$6,BECO_Datos!$D$3:$HN$85,BECO_Datos!$A30,FALSE)+IFERROR(HLOOKUP(CI$6,BECO_Datos!$HP$3:$LT$85,BECO_Datos!$A30,FALSE),0))*CI$2</f>
        <v>0</v>
      </c>
      <c r="CK31" s="18" t="e">
        <f>(HLOOKUP(CK$6,BECO_Datos!$D$3:$HN$85,BECO_Datos!$A30,FALSE)+IFERROR(HLOOKUP(CK$6,BECO_Datos!$HP$3:$LT$85,BECO_Datos!$A30,FALSE),0))*CK$2</f>
        <v>#N/A</v>
      </c>
      <c r="CL31" s="18" t="e">
        <f>(HLOOKUP(CL$6,BECO_Datos!$D$3:$HN$85,BECO_Datos!$A30,FALSE)+IFERROR(HLOOKUP(CL$6,BECO_Datos!$HP$3:$LT$85,BECO_Datos!$A30,FALSE),0))*CL$2</f>
        <v>#N/A</v>
      </c>
      <c r="CM31" s="18" t="e">
        <f>(HLOOKUP(CM$6,BECO_Datos!$D$3:$HN$85,BECO_Datos!$A30,FALSE)+IFERROR(HLOOKUP(CM$6,BECO_Datos!$HP$3:$LT$85,BECO_Datos!$A30,FALSE),0))*CM$2</f>
        <v>#N/A</v>
      </c>
      <c r="CN31" s="18" t="e">
        <f>(HLOOKUP(CN$6,BECO_Datos!$D$3:$HN$85,BECO_Datos!$A30,FALSE)+IFERROR(HLOOKUP(CN$6,BECO_Datos!$HP$3:$LT$85,BECO_Datos!$A30,FALSE),0))*CN$2</f>
        <v>#N/A</v>
      </c>
      <c r="CO31" s="18" t="e">
        <f>(HLOOKUP(CO$6,BECO_Datos!$D$3:$HN$85,BECO_Datos!$A30,FALSE)+IFERROR(HLOOKUP(CO$6,BECO_Datos!$HP$3:$LT$85,BECO_Datos!$A30,FALSE),0))*CO$2</f>
        <v>#N/A</v>
      </c>
      <c r="CP31" s="18" t="e">
        <f>(HLOOKUP(CP$6,BECO_Datos!$D$3:$HN$85,BECO_Datos!$A30,FALSE)+IFERROR(HLOOKUP(CP$6,BECO_Datos!$HP$3:$LT$85,BECO_Datos!$A30,FALSE),0))*CP$2</f>
        <v>#N/A</v>
      </c>
      <c r="CQ31" s="18">
        <f>(HLOOKUP(CQ$6,BECO_Datos!$D$3:$HN$85,BECO_Datos!$A30,FALSE)+IFERROR(HLOOKUP(CQ$6,BECO_Datos!$HP$3:$LT$85,BECO_Datos!$A30,FALSE),0))*CQ$2</f>
        <v>0</v>
      </c>
      <c r="CR31" s="18">
        <f>(HLOOKUP(CR$6,BECO_Datos!$D$3:$HN$85,BECO_Datos!$A30,FALSE)+IFERROR(HLOOKUP(CR$6,BECO_Datos!$HP$3:$LT$85,BECO_Datos!$A30,FALSE),0))*CR$2</f>
        <v>0</v>
      </c>
      <c r="CS31" s="18">
        <f>(HLOOKUP(CS$6,BECO_Datos!$D$3:$HN$85,BECO_Datos!$A30,FALSE)+IFERROR(HLOOKUP(CS$6,BECO_Datos!$HP$3:$LT$85,BECO_Datos!$A30,FALSE),0))*CS$2</f>
        <v>0</v>
      </c>
      <c r="CT31" s="18">
        <f>(HLOOKUP(CT$6,BECO_Datos!$D$3:$HN$85,BECO_Datos!$A30,FALSE)+IFERROR(HLOOKUP(CT$6,BECO_Datos!$HP$3:$LT$85,BECO_Datos!$A30,FALSE),0))*CT$2</f>
        <v>0</v>
      </c>
      <c r="CU31" s="18">
        <f>(HLOOKUP(CU$6,BECO_Datos!$D$3:$HN$85,BECO_Datos!$A30,FALSE)+IFERROR(HLOOKUP(CU$6,BECO_Datos!$HP$3:$LT$85,BECO_Datos!$A30,FALSE),0))*CU$2</f>
        <v>0</v>
      </c>
      <c r="CV31" s="18">
        <f>(HLOOKUP(CV$6,BECO_Datos!$D$3:$HN$85,BECO_Datos!$A30,FALSE)+IFERROR(HLOOKUP(CV$6,BECO_Datos!$HP$3:$LT$85,BECO_Datos!$A30,FALSE),0))*CV$2</f>
        <v>0</v>
      </c>
      <c r="CW31" s="18">
        <f>(HLOOKUP(CW$6,BECO_Datos!$D$3:$HN$85,BECO_Datos!$A30,FALSE)+IFERROR(HLOOKUP(CW$6,BECO_Datos!$HP$3:$LT$85,BECO_Datos!$A30,FALSE),0))*CW$2</f>
        <v>0</v>
      </c>
      <c r="CX31" s="18">
        <f>(HLOOKUP(CX$6,BECO_Datos!$D$3:$HN$85,BECO_Datos!$A30,FALSE)+IFERROR(HLOOKUP(CX$6,BECO_Datos!$HP$3:$LT$85,BECO_Datos!$A30,FALSE),0))*CX$2</f>
        <v>0</v>
      </c>
      <c r="CY31" s="18">
        <f>(HLOOKUP(CY$6,BECO_Datos!$D$3:$HN$85,BECO_Datos!$A30,FALSE)+IFERROR(HLOOKUP(CY$6,BECO_Datos!$HP$3:$LT$85,BECO_Datos!$A30,FALSE),0))*CY$2</f>
        <v>0</v>
      </c>
      <c r="CZ31" s="18">
        <f>(HLOOKUP(CZ$6,BECO_Datos!$D$3:$HN$85,BECO_Datos!$A30,FALSE)+IFERROR(HLOOKUP(CZ$6,BECO_Datos!$HP$3:$LT$85,BECO_Datos!$A30,FALSE),0))*CZ$2</f>
        <v>0</v>
      </c>
      <c r="DB31" s="18" t="e">
        <f>(HLOOKUP(DB$6,BECO_Datos!$D$3:$HN$85,BECO_Datos!$A30,FALSE)+IFERROR(HLOOKUP(DB$6,BECO_Datos!$HP$3:$LT$85,BECO_Datos!$A30,FALSE),0))*DB$2</f>
        <v>#N/A</v>
      </c>
      <c r="DC31" s="18" t="e">
        <f>(HLOOKUP(DC$6,BECO_Datos!$D$3:$HN$85,BECO_Datos!$A30,FALSE)+IFERROR(HLOOKUP(DC$6,BECO_Datos!$HP$3:$LT$85,BECO_Datos!$A30,FALSE),0))*DC$2</f>
        <v>#N/A</v>
      </c>
      <c r="DD31" s="18" t="e">
        <f>(HLOOKUP(DD$6,BECO_Datos!$D$3:$HN$85,BECO_Datos!$A30,FALSE)+IFERROR(HLOOKUP(DD$6,BECO_Datos!$HP$3:$LT$85,BECO_Datos!$A30,FALSE),0))*DD$2</f>
        <v>#N/A</v>
      </c>
      <c r="DE31" s="18" t="e">
        <f>(HLOOKUP(DE$6,BECO_Datos!$D$3:$HN$85,BECO_Datos!$A30,FALSE)+IFERROR(HLOOKUP(DE$6,BECO_Datos!$HP$3:$LT$85,BECO_Datos!$A30,FALSE),0))*DE$2</f>
        <v>#N/A</v>
      </c>
      <c r="DF31" s="18" t="e">
        <f>(HLOOKUP(DF$6,BECO_Datos!$D$3:$HN$85,BECO_Datos!$A30,FALSE)+IFERROR(HLOOKUP(DF$6,BECO_Datos!$HP$3:$LT$85,BECO_Datos!$A30,FALSE),0))*DF$2</f>
        <v>#N/A</v>
      </c>
      <c r="DG31" s="18" t="e">
        <f>(HLOOKUP(DG$6,BECO_Datos!$D$3:$HN$85,BECO_Datos!$A30,FALSE)+IFERROR(HLOOKUP(DG$6,BECO_Datos!$HP$3:$LT$85,BECO_Datos!$A30,FALSE),0))*DG$2</f>
        <v>#N/A</v>
      </c>
      <c r="DH31" s="18">
        <f>(HLOOKUP(DH$6,BECO_Datos!$D$3:$HN$85,BECO_Datos!$A30,FALSE)+IFERROR(HLOOKUP(DH$6,BECO_Datos!$HP$3:$LT$85,BECO_Datos!$A30,FALSE),0))*DH$2</f>
        <v>0</v>
      </c>
      <c r="DI31" s="18">
        <f>(HLOOKUP(DI$6,BECO_Datos!$D$3:$HN$85,BECO_Datos!$A30,FALSE)+IFERROR(HLOOKUP(DI$6,BECO_Datos!$HP$3:$LT$85,BECO_Datos!$A30,FALSE),0))*DI$2</f>
        <v>0</v>
      </c>
      <c r="DJ31" s="18">
        <f>(HLOOKUP(DJ$6,BECO_Datos!$D$3:$HN$85,BECO_Datos!$A30,FALSE)+IFERROR(HLOOKUP(DJ$6,BECO_Datos!$HP$3:$LT$85,BECO_Datos!$A30,FALSE),0))*DJ$2</f>
        <v>0</v>
      </c>
      <c r="DK31" s="18">
        <f>(HLOOKUP(DK$6,BECO_Datos!$D$3:$HN$85,BECO_Datos!$A30,FALSE)+IFERROR(HLOOKUP(DK$6,BECO_Datos!$HP$3:$LT$85,BECO_Datos!$A30,FALSE),0))*DK$2</f>
        <v>0</v>
      </c>
      <c r="DL31" s="18">
        <f>(HLOOKUP(DL$6,BECO_Datos!$D$3:$HN$85,BECO_Datos!$A30,FALSE)+IFERROR(HLOOKUP(DL$6,BECO_Datos!$HP$3:$LT$85,BECO_Datos!$A30,FALSE),0))*DL$2</f>
        <v>0</v>
      </c>
      <c r="DM31" s="18">
        <f>(HLOOKUP(DM$6,BECO_Datos!$D$3:$HN$85,BECO_Datos!$A30,FALSE)+IFERROR(HLOOKUP(DM$6,BECO_Datos!$HP$3:$LT$85,BECO_Datos!$A30,FALSE),0))*DM$2</f>
        <v>0</v>
      </c>
      <c r="DN31" s="18">
        <f>(HLOOKUP(DN$6,BECO_Datos!$D$3:$HN$85,BECO_Datos!$A30,FALSE)+IFERROR(HLOOKUP(DN$6,BECO_Datos!$HP$3:$LT$85,BECO_Datos!$A30,FALSE),0))*DN$2</f>
        <v>0</v>
      </c>
      <c r="DO31" s="18">
        <f>(HLOOKUP(DO$6,BECO_Datos!$D$3:$HN$85,BECO_Datos!$A30,FALSE)+IFERROR(HLOOKUP(DO$6,BECO_Datos!$HP$3:$LT$85,BECO_Datos!$A30,FALSE),0))*DO$2</f>
        <v>0</v>
      </c>
      <c r="DP31" s="18">
        <f>(HLOOKUP(DP$6,BECO_Datos!$D$3:$HN$85,BECO_Datos!$A30,FALSE)+IFERROR(HLOOKUP(DP$6,BECO_Datos!$HP$3:$LT$85,BECO_Datos!$A30,FALSE),0))*DP$2</f>
        <v>0</v>
      </c>
      <c r="DQ31" s="18">
        <f>(HLOOKUP(DQ$6,BECO_Datos!$D$3:$HN$85,BECO_Datos!$A30,FALSE)+IFERROR(HLOOKUP(DQ$6,BECO_Datos!$HP$3:$LT$85,BECO_Datos!$A30,FALSE),0))*DQ$2</f>
        <v>0</v>
      </c>
      <c r="DS31" s="18" t="e">
        <f>(HLOOKUP(DS$6,BECO_Datos!$D$3:$HN$85,BECO_Datos!$A30,FALSE)+IFERROR(HLOOKUP(DS$6,BECO_Datos!$HP$3:$LT$85,BECO_Datos!$A30,FALSE),0))*DS$2</f>
        <v>#N/A</v>
      </c>
      <c r="DT31" s="18" t="e">
        <f>(HLOOKUP(DT$6,BECO_Datos!$D$3:$HN$85,BECO_Datos!$A30,FALSE)+IFERROR(HLOOKUP(DT$6,BECO_Datos!$HP$3:$LT$85,BECO_Datos!$A30,FALSE),0))*DT$2</f>
        <v>#N/A</v>
      </c>
      <c r="DU31" s="18" t="e">
        <f>(HLOOKUP(DU$6,BECO_Datos!$D$3:$HN$85,BECO_Datos!$A30,FALSE)+IFERROR(HLOOKUP(DU$6,BECO_Datos!$HP$3:$LT$85,BECO_Datos!$A30,FALSE),0))*DU$2</f>
        <v>#N/A</v>
      </c>
      <c r="DV31" s="18" t="e">
        <f>(HLOOKUP(DV$6,BECO_Datos!$D$3:$HN$85,BECO_Datos!$A30,FALSE)+IFERROR(HLOOKUP(DV$6,BECO_Datos!$HP$3:$LT$85,BECO_Datos!$A30,FALSE),0))*DV$2</f>
        <v>#N/A</v>
      </c>
      <c r="DW31" s="18" t="e">
        <f>(HLOOKUP(DW$6,BECO_Datos!$D$3:$HN$85,BECO_Datos!$A30,FALSE)+IFERROR(HLOOKUP(DW$6,BECO_Datos!$HP$3:$LT$85,BECO_Datos!$A30,FALSE),0))*DW$2</f>
        <v>#N/A</v>
      </c>
      <c r="DX31" s="18" t="e">
        <f>(HLOOKUP(DX$6,BECO_Datos!$D$3:$HN$85,BECO_Datos!$A30,FALSE)+IFERROR(HLOOKUP(DX$6,BECO_Datos!$HP$3:$LT$85,BECO_Datos!$A30,FALSE),0))*DX$2</f>
        <v>#N/A</v>
      </c>
      <c r="DY31" s="18">
        <f>(HLOOKUP(DY$6,BECO_Datos!$D$3:$HN$85,BECO_Datos!$A30,FALSE)+IFERROR(HLOOKUP(DY$6,BECO_Datos!$HP$3:$LT$85,BECO_Datos!$A30,FALSE),0))*DY$2</f>
        <v>0</v>
      </c>
      <c r="DZ31" s="18">
        <f>(HLOOKUP(DZ$6,BECO_Datos!$D$3:$HN$85,BECO_Datos!$A30,FALSE)+IFERROR(HLOOKUP(DZ$6,BECO_Datos!$HP$3:$LT$85,BECO_Datos!$A30,FALSE),0))*DZ$2</f>
        <v>0</v>
      </c>
      <c r="EA31" s="18">
        <f>(HLOOKUP(EA$6,BECO_Datos!$D$3:$HN$85,BECO_Datos!$A30,FALSE)+IFERROR(HLOOKUP(EA$6,BECO_Datos!$HP$3:$LT$85,BECO_Datos!$A30,FALSE),0))*EA$2</f>
        <v>0</v>
      </c>
      <c r="EB31" s="18">
        <f>(HLOOKUP(EB$6,BECO_Datos!$D$3:$HN$85,BECO_Datos!$A30,FALSE)+IFERROR(HLOOKUP(EB$6,BECO_Datos!$HP$3:$LT$85,BECO_Datos!$A30,FALSE),0))*EB$2</f>
        <v>0</v>
      </c>
      <c r="EC31" s="18">
        <f>(HLOOKUP(EC$6,BECO_Datos!$D$3:$HN$85,BECO_Datos!$A30,FALSE)+IFERROR(HLOOKUP(EC$6,BECO_Datos!$HP$3:$LT$85,BECO_Datos!$A30,FALSE),0))*EC$2</f>
        <v>0</v>
      </c>
      <c r="ED31" s="18">
        <f>(HLOOKUP(ED$6,BECO_Datos!$D$3:$HN$85,BECO_Datos!$A30,FALSE)+IFERROR(HLOOKUP(ED$6,BECO_Datos!$HP$3:$LT$85,BECO_Datos!$A30,FALSE),0))*ED$2</f>
        <v>0</v>
      </c>
      <c r="EE31" s="18">
        <f>(HLOOKUP(EE$6,BECO_Datos!$D$3:$HN$85,BECO_Datos!$A30,FALSE)+IFERROR(HLOOKUP(EE$6,BECO_Datos!$HP$3:$LT$85,BECO_Datos!$A30,FALSE),0))*EE$2</f>
        <v>0</v>
      </c>
      <c r="EF31" s="18">
        <f>(HLOOKUP(EF$6,BECO_Datos!$D$3:$HN$85,BECO_Datos!$A30,FALSE)+IFERROR(HLOOKUP(EF$6,BECO_Datos!$HP$3:$LT$85,BECO_Datos!$A30,FALSE),0))*EF$2</f>
        <v>0</v>
      </c>
      <c r="EG31" s="18">
        <f>(HLOOKUP(EG$6,BECO_Datos!$D$3:$HN$85,BECO_Datos!$A30,FALSE)+IFERROR(HLOOKUP(EG$6,BECO_Datos!$HP$3:$LT$85,BECO_Datos!$A30,FALSE),0))*EG$2</f>
        <v>0</v>
      </c>
      <c r="EH31" s="18">
        <f>(HLOOKUP(EH$6,BECO_Datos!$D$3:$HN$85,BECO_Datos!$A30,FALSE)+IFERROR(HLOOKUP(EH$6,BECO_Datos!$HP$3:$LT$85,BECO_Datos!$A30,FALSE),0))*EH$2</f>
        <v>0</v>
      </c>
      <c r="EJ31" s="18" t="e">
        <f>(HLOOKUP(EJ$6,BECO_Datos!$D$3:$HN$85,BECO_Datos!$A30,FALSE)+IFERROR(HLOOKUP(EJ$6,BECO_Datos!$HP$3:$LT$85,BECO_Datos!$A30,FALSE),0))*EJ$2</f>
        <v>#N/A</v>
      </c>
      <c r="EK31" s="18" t="e">
        <f>(HLOOKUP(EK$6,BECO_Datos!$D$3:$HN$85,BECO_Datos!$A30,FALSE)+IFERROR(HLOOKUP(EK$6,BECO_Datos!$HP$3:$LT$85,BECO_Datos!$A30,FALSE),0))*EK$2</f>
        <v>#N/A</v>
      </c>
      <c r="EL31" s="18" t="e">
        <f>(HLOOKUP(EL$6,BECO_Datos!$D$3:$HN$85,BECO_Datos!$A30,FALSE)+IFERROR(HLOOKUP(EL$6,BECO_Datos!$HP$3:$LT$85,BECO_Datos!$A30,FALSE),0))*EL$2</f>
        <v>#N/A</v>
      </c>
      <c r="EM31" s="18" t="e">
        <f>(HLOOKUP(EM$6,BECO_Datos!$D$3:$HN$85,BECO_Datos!$A30,FALSE)+IFERROR(HLOOKUP(EM$6,BECO_Datos!$HP$3:$LT$85,BECO_Datos!$A30,FALSE),0))*EM$2</f>
        <v>#N/A</v>
      </c>
      <c r="EN31" s="18" t="e">
        <f>(HLOOKUP(EN$6,BECO_Datos!$D$3:$HN$85,BECO_Datos!$A30,FALSE)+IFERROR(HLOOKUP(EN$6,BECO_Datos!$HP$3:$LT$85,BECO_Datos!$A30,FALSE),0))*EN$2</f>
        <v>#N/A</v>
      </c>
      <c r="EO31" s="18" t="e">
        <f>(HLOOKUP(EO$6,BECO_Datos!$D$3:$HN$85,BECO_Datos!$A30,FALSE)+IFERROR(HLOOKUP(EO$6,BECO_Datos!$HP$3:$LT$85,BECO_Datos!$A30,FALSE),0))*EO$2</f>
        <v>#N/A</v>
      </c>
      <c r="EP31" s="18">
        <f>(HLOOKUP(EP$6,BECO_Datos!$D$3:$HN$85,BECO_Datos!$A30,FALSE)+IFERROR(HLOOKUP(EP$6,BECO_Datos!$HP$3:$LT$85,BECO_Datos!$A30,FALSE),0))*EP$2</f>
        <v>0</v>
      </c>
      <c r="EQ31" s="18">
        <f>(HLOOKUP(EQ$6,BECO_Datos!$D$3:$HN$85,BECO_Datos!$A30,FALSE)+IFERROR(HLOOKUP(EQ$6,BECO_Datos!$HP$3:$LT$85,BECO_Datos!$A30,FALSE),0))*EQ$2</f>
        <v>0</v>
      </c>
      <c r="ER31" s="18">
        <f>(HLOOKUP(ER$6,BECO_Datos!$D$3:$HN$85,BECO_Datos!$A30,FALSE)+IFERROR(HLOOKUP(ER$6,BECO_Datos!$HP$3:$LT$85,BECO_Datos!$A30,FALSE),0))*ER$2</f>
        <v>0</v>
      </c>
      <c r="ES31" s="18">
        <f>(HLOOKUP(ES$6,BECO_Datos!$D$3:$HN$85,BECO_Datos!$A30,FALSE)+IFERROR(HLOOKUP(ES$6,BECO_Datos!$HP$3:$LT$85,BECO_Datos!$A30,FALSE),0))*ES$2</f>
        <v>0</v>
      </c>
      <c r="ET31" s="18">
        <f>(HLOOKUP(ET$6,BECO_Datos!$D$3:$HN$85,BECO_Datos!$A30,FALSE)+IFERROR(HLOOKUP(ET$6,BECO_Datos!$HP$3:$LT$85,BECO_Datos!$A30,FALSE),0))*ET$2</f>
        <v>0</v>
      </c>
      <c r="EU31" s="18">
        <f>(HLOOKUP(EU$6,BECO_Datos!$D$3:$HN$85,BECO_Datos!$A30,FALSE)+IFERROR(HLOOKUP(EU$6,BECO_Datos!$HP$3:$LT$85,BECO_Datos!$A30,FALSE),0))*EU$2</f>
        <v>0</v>
      </c>
      <c r="EV31" s="18">
        <f>(HLOOKUP(EV$6,BECO_Datos!$D$3:$HN$85,BECO_Datos!$A30,FALSE)+IFERROR(HLOOKUP(EV$6,BECO_Datos!$HP$3:$LT$85,BECO_Datos!$A30,FALSE),0))*EV$2</f>
        <v>0</v>
      </c>
      <c r="EW31" s="18">
        <f>(HLOOKUP(EW$6,BECO_Datos!$D$3:$HN$85,BECO_Datos!$A30,FALSE)+IFERROR(HLOOKUP(EW$6,BECO_Datos!$HP$3:$LT$85,BECO_Datos!$A30,FALSE),0))*EW$2</f>
        <v>0</v>
      </c>
      <c r="EX31" s="18">
        <f>(HLOOKUP(EX$6,BECO_Datos!$D$3:$HN$85,BECO_Datos!$A30,FALSE)+IFERROR(HLOOKUP(EX$6,BECO_Datos!$HP$3:$LT$85,BECO_Datos!$A30,FALSE),0))*EX$2</f>
        <v>0</v>
      </c>
      <c r="EY31" s="18">
        <f>(HLOOKUP(EY$6,BECO_Datos!$D$3:$HN$85,BECO_Datos!$A30,FALSE)+IFERROR(HLOOKUP(EY$6,BECO_Datos!$HP$3:$LT$85,BECO_Datos!$A30,FALSE),0))*EY$2</f>
        <v>0</v>
      </c>
      <c r="FA31" s="18" t="e">
        <f>(HLOOKUP(FA$6,BECO_Datos!$D$3:$HN$85,BECO_Datos!$A30,FALSE)+IFERROR(HLOOKUP(FA$6,BECO_Datos!$HP$3:$LT$85,BECO_Datos!$A30,FALSE),0))*FA$2</f>
        <v>#N/A</v>
      </c>
      <c r="FB31" s="18" t="e">
        <f>(HLOOKUP(FB$6,BECO_Datos!$D$3:$HN$85,BECO_Datos!$A30,FALSE)+IFERROR(HLOOKUP(FB$6,BECO_Datos!$HP$3:$LT$85,BECO_Datos!$A30,FALSE),0))*FB$2</f>
        <v>#N/A</v>
      </c>
      <c r="FC31" s="18" t="e">
        <f>(HLOOKUP(FC$6,BECO_Datos!$D$3:$HN$85,BECO_Datos!$A30,FALSE)+IFERROR(HLOOKUP(FC$6,BECO_Datos!$HP$3:$LT$85,BECO_Datos!$A30,FALSE),0))*FC$2</f>
        <v>#N/A</v>
      </c>
      <c r="FD31" s="18" t="e">
        <f>(HLOOKUP(FD$6,BECO_Datos!$D$3:$HN$85,BECO_Datos!$A30,FALSE)+IFERROR(HLOOKUP(FD$6,BECO_Datos!$HP$3:$LT$85,BECO_Datos!$A30,FALSE),0))*FD$2</f>
        <v>#N/A</v>
      </c>
      <c r="FE31" s="18" t="e">
        <f>(HLOOKUP(FE$6,BECO_Datos!$D$3:$HN$85,BECO_Datos!$A30,FALSE)+IFERROR(HLOOKUP(FE$6,BECO_Datos!$HP$3:$LT$85,BECO_Datos!$A30,FALSE),0))*FE$2</f>
        <v>#N/A</v>
      </c>
      <c r="FF31" s="18" t="e">
        <f>(HLOOKUP(FF$6,BECO_Datos!$D$3:$HN$85,BECO_Datos!$A30,FALSE)+IFERROR(HLOOKUP(FF$6,BECO_Datos!$HP$3:$LT$85,BECO_Datos!$A30,FALSE),0))*FF$2</f>
        <v>#N/A</v>
      </c>
      <c r="FG31" s="18">
        <f>(HLOOKUP(FG$6,BECO_Datos!$D$3:$HN$85,BECO_Datos!$A30,FALSE)+IFERROR(HLOOKUP(FG$6,BECO_Datos!$HP$3:$LT$85,BECO_Datos!$A30,FALSE),0))*FG$2</f>
        <v>0</v>
      </c>
      <c r="FH31" s="18">
        <f>(HLOOKUP(FH$6,BECO_Datos!$D$3:$HN$85,BECO_Datos!$A30,FALSE)+IFERROR(HLOOKUP(FH$6,BECO_Datos!$HP$3:$LT$85,BECO_Datos!$A30,FALSE),0))*FH$2</f>
        <v>0</v>
      </c>
      <c r="FI31" s="18">
        <f>(HLOOKUP(FI$6,BECO_Datos!$D$3:$HN$85,BECO_Datos!$A30,FALSE)+IFERROR(HLOOKUP(FI$6,BECO_Datos!$HP$3:$LT$85,BECO_Datos!$A30,FALSE),0))*FI$2</f>
        <v>0</v>
      </c>
      <c r="FJ31" s="18">
        <f>(HLOOKUP(FJ$6,BECO_Datos!$D$3:$HN$85,BECO_Datos!$A30,FALSE)+IFERROR(HLOOKUP(FJ$6,BECO_Datos!$HP$3:$LT$85,BECO_Datos!$A30,FALSE),0))*FJ$2</f>
        <v>0</v>
      </c>
      <c r="FK31" s="18">
        <f>(HLOOKUP(FK$6,BECO_Datos!$D$3:$HN$85,BECO_Datos!$A30,FALSE)+IFERROR(HLOOKUP(FK$6,BECO_Datos!$HP$3:$LT$85,BECO_Datos!$A30,FALSE),0))*FK$2</f>
        <v>0</v>
      </c>
      <c r="FL31" s="18">
        <f>(HLOOKUP(FL$6,BECO_Datos!$D$3:$HN$85,BECO_Datos!$A30,FALSE)+IFERROR(HLOOKUP(FL$6,BECO_Datos!$HP$3:$LT$85,BECO_Datos!$A30,FALSE),0))*FL$2</f>
        <v>0</v>
      </c>
      <c r="FM31" s="18">
        <f>(HLOOKUP(FM$6,BECO_Datos!$D$3:$HN$85,BECO_Datos!$A30,FALSE)+IFERROR(HLOOKUP(FM$6,BECO_Datos!$HP$3:$LT$85,BECO_Datos!$A30,FALSE),0))*FM$2</f>
        <v>0</v>
      </c>
      <c r="FN31" s="18">
        <f>(HLOOKUP(FN$6,BECO_Datos!$D$3:$HN$85,BECO_Datos!$A30,FALSE)+IFERROR(HLOOKUP(FN$6,BECO_Datos!$HP$3:$LT$85,BECO_Datos!$A30,FALSE),0))*FN$2</f>
        <v>0</v>
      </c>
      <c r="FO31" s="18">
        <f>(HLOOKUP(FO$6,BECO_Datos!$D$3:$HN$85,BECO_Datos!$A30,FALSE)+IFERROR(HLOOKUP(FO$6,BECO_Datos!$HP$3:$LT$85,BECO_Datos!$A30,FALSE),0))*FO$2</f>
        <v>0</v>
      </c>
      <c r="FP31" s="18">
        <f>(HLOOKUP(FP$6,BECO_Datos!$D$3:$HN$85,BECO_Datos!$A30,FALSE)+IFERROR(HLOOKUP(FP$6,BECO_Datos!$HP$3:$LT$85,BECO_Datos!$A30,FALSE),0))*FP$2</f>
        <v>0</v>
      </c>
      <c r="FR31" s="18" t="e">
        <f>(HLOOKUP(FR$6,BECO_Datos!$D$3:$HN$85,BECO_Datos!$A30,FALSE)+IFERROR(HLOOKUP(FR$6,BECO_Datos!$HP$3:$LT$85,BECO_Datos!$A30,FALSE),0))*FR$2</f>
        <v>#N/A</v>
      </c>
      <c r="FS31" s="18" t="e">
        <f>(HLOOKUP(FS$6,BECO_Datos!$D$3:$HN$85,BECO_Datos!$A30,FALSE)+IFERROR(HLOOKUP(FS$6,BECO_Datos!$HP$3:$LT$85,BECO_Datos!$A30,FALSE),0))*FS$2</f>
        <v>#N/A</v>
      </c>
      <c r="FT31" s="18" t="e">
        <f>(HLOOKUP(FT$6,BECO_Datos!$D$3:$HN$85,BECO_Datos!$A30,FALSE)+IFERROR(HLOOKUP(FT$6,BECO_Datos!$HP$3:$LT$85,BECO_Datos!$A30,FALSE),0))*FT$2</f>
        <v>#N/A</v>
      </c>
      <c r="FU31" s="18" t="e">
        <f>(HLOOKUP(FU$6,BECO_Datos!$D$3:$HN$85,BECO_Datos!$A30,FALSE)+IFERROR(HLOOKUP(FU$6,BECO_Datos!$HP$3:$LT$85,BECO_Datos!$A30,FALSE),0))*FU$2</f>
        <v>#N/A</v>
      </c>
      <c r="FV31" s="18" t="e">
        <f>(HLOOKUP(FV$6,BECO_Datos!$D$3:$HN$85,BECO_Datos!$A30,FALSE)+IFERROR(HLOOKUP(FV$6,BECO_Datos!$HP$3:$LT$85,BECO_Datos!$A30,FALSE),0))*FV$2</f>
        <v>#N/A</v>
      </c>
      <c r="FW31" s="18" t="e">
        <f>(HLOOKUP(FW$6,BECO_Datos!$D$3:$HN$85,BECO_Datos!$A30,FALSE)+IFERROR(HLOOKUP(FW$6,BECO_Datos!$HP$3:$LT$85,BECO_Datos!$A30,FALSE),0))*FW$2</f>
        <v>#N/A</v>
      </c>
      <c r="FX31" s="18">
        <f>(HLOOKUP(FX$6,BECO_Datos!$D$3:$HN$85,BECO_Datos!$A30,FALSE)+IFERROR(HLOOKUP(FX$6,BECO_Datos!$HP$3:$LT$85,BECO_Datos!$A30,FALSE),0))*FX$2</f>
        <v>0</v>
      </c>
      <c r="FY31" s="18">
        <f>(HLOOKUP(FY$6,BECO_Datos!$D$3:$HN$85,BECO_Datos!$A30,FALSE)+IFERROR(HLOOKUP(FY$6,BECO_Datos!$HP$3:$LT$85,BECO_Datos!$A30,FALSE),0))*FY$2</f>
        <v>0</v>
      </c>
      <c r="FZ31" s="18">
        <f>(HLOOKUP(FZ$6,BECO_Datos!$D$3:$HN$85,BECO_Datos!$A30,FALSE)+IFERROR(HLOOKUP(FZ$6,BECO_Datos!$HP$3:$LT$85,BECO_Datos!$A30,FALSE),0))*FZ$2</f>
        <v>0</v>
      </c>
      <c r="GA31" s="18">
        <f>(HLOOKUP(GA$6,BECO_Datos!$D$3:$HN$85,BECO_Datos!$A30,FALSE)+IFERROR(HLOOKUP(GA$6,BECO_Datos!$HP$3:$LT$85,BECO_Datos!$A30,FALSE),0))*GA$2</f>
        <v>0</v>
      </c>
      <c r="GB31" s="18">
        <f>(HLOOKUP(GB$6,BECO_Datos!$D$3:$HN$85,BECO_Datos!$A30,FALSE)+IFERROR(HLOOKUP(GB$6,BECO_Datos!$HP$3:$LT$85,BECO_Datos!$A30,FALSE),0))*GB$2</f>
        <v>0</v>
      </c>
      <c r="GC31" s="18">
        <f>(HLOOKUP(GC$6,BECO_Datos!$D$3:$HN$85,BECO_Datos!$A30,FALSE)+IFERROR(HLOOKUP(GC$6,BECO_Datos!$HP$3:$LT$85,BECO_Datos!$A30,FALSE),0))*GC$2</f>
        <v>0</v>
      </c>
      <c r="GD31" s="18">
        <f>(HLOOKUP(GD$6,BECO_Datos!$D$3:$HN$85,BECO_Datos!$A30,FALSE)+IFERROR(HLOOKUP(GD$6,BECO_Datos!$HP$3:$LT$85,BECO_Datos!$A30,FALSE),0))*GD$2</f>
        <v>0</v>
      </c>
      <c r="GE31" s="18">
        <f>(HLOOKUP(GE$6,BECO_Datos!$D$3:$HN$85,BECO_Datos!$A30,FALSE)+IFERROR(HLOOKUP(GE$6,BECO_Datos!$HP$3:$LT$85,BECO_Datos!$A30,FALSE),0))*GE$2</f>
        <v>0</v>
      </c>
      <c r="GF31" s="18">
        <f>(HLOOKUP(GF$6,BECO_Datos!$D$3:$HN$85,BECO_Datos!$A30,FALSE)+IFERROR(HLOOKUP(GF$6,BECO_Datos!$HP$3:$LT$85,BECO_Datos!$A30,FALSE),0))*GF$2</f>
        <v>0</v>
      </c>
      <c r="GG31" s="18">
        <f>(HLOOKUP(GG$6,BECO_Datos!$D$3:$HN$85,BECO_Datos!$A30,FALSE)+IFERROR(HLOOKUP(GG$6,BECO_Datos!$HP$3:$LT$85,BECO_Datos!$A30,FALSE),0))*GG$2</f>
        <v>0</v>
      </c>
      <c r="GI31" s="18" t="e">
        <f>(HLOOKUP(GI$6,BECO_Datos!$D$3:$HN$85,BECO_Datos!$A30,FALSE)+IFERROR(HLOOKUP(GI$6,BECO_Datos!$HP$3:$LT$85,BECO_Datos!$A30,FALSE),0))*GI$2</f>
        <v>#N/A</v>
      </c>
      <c r="GJ31" s="18" t="e">
        <f>(HLOOKUP(GJ$6,BECO_Datos!$D$3:$HN$85,BECO_Datos!$A30,FALSE)+IFERROR(HLOOKUP(GJ$6,BECO_Datos!$HP$3:$LT$85,BECO_Datos!$A30,FALSE),0))*GJ$2</f>
        <v>#N/A</v>
      </c>
      <c r="GK31" s="18" t="e">
        <f>(HLOOKUP(GK$6,BECO_Datos!$D$3:$HN$85,BECO_Datos!$A30,FALSE)+IFERROR(HLOOKUP(GK$6,BECO_Datos!$HP$3:$LT$85,BECO_Datos!$A30,FALSE),0))*GK$2</f>
        <v>#N/A</v>
      </c>
      <c r="GL31" s="18" t="e">
        <f>(HLOOKUP(GL$6,BECO_Datos!$D$3:$HN$85,BECO_Datos!$A30,FALSE)+IFERROR(HLOOKUP(GL$6,BECO_Datos!$HP$3:$LT$85,BECO_Datos!$A30,FALSE),0))*GL$2</f>
        <v>#N/A</v>
      </c>
      <c r="GM31" s="18" t="e">
        <f>(HLOOKUP(GM$6,BECO_Datos!$D$3:$HN$85,BECO_Datos!$A30,FALSE)+IFERROR(HLOOKUP(GM$6,BECO_Datos!$HP$3:$LT$85,BECO_Datos!$A30,FALSE),0))*GM$2</f>
        <v>#N/A</v>
      </c>
      <c r="GN31" s="18" t="e">
        <f>(HLOOKUP(GN$6,BECO_Datos!$D$3:$HN$85,BECO_Datos!$A30,FALSE)+IFERROR(HLOOKUP(GN$6,BECO_Datos!$HP$3:$LT$85,BECO_Datos!$A30,FALSE),0))*GN$2</f>
        <v>#N/A</v>
      </c>
      <c r="GO31" s="18">
        <f>(HLOOKUP(GO$6,BECO_Datos!$D$3:$HN$85,BECO_Datos!$A30,FALSE)+IFERROR(HLOOKUP(GO$6,BECO_Datos!$HP$3:$LT$85,BECO_Datos!$A30,FALSE),0))*GO$2</f>
        <v>0</v>
      </c>
      <c r="GP31" s="18">
        <f>(HLOOKUP(GP$6,BECO_Datos!$D$3:$HN$85,BECO_Datos!$A30,FALSE)+IFERROR(HLOOKUP(GP$6,BECO_Datos!$HP$3:$LT$85,BECO_Datos!$A30,FALSE),0))*GP$2</f>
        <v>0</v>
      </c>
      <c r="GQ31" s="18">
        <f>(HLOOKUP(GQ$6,BECO_Datos!$D$3:$HN$85,BECO_Datos!$A30,FALSE)+IFERROR(HLOOKUP(GQ$6,BECO_Datos!$HP$3:$LT$85,BECO_Datos!$A30,FALSE),0))*GQ$2</f>
        <v>0</v>
      </c>
      <c r="GR31" s="18">
        <f>(HLOOKUP(GR$6,BECO_Datos!$D$3:$HN$85,BECO_Datos!$A30,FALSE)+IFERROR(HLOOKUP(GR$6,BECO_Datos!$HP$3:$LT$85,BECO_Datos!$A30,FALSE),0))*GR$2</f>
        <v>0</v>
      </c>
      <c r="GS31" s="18">
        <f>(HLOOKUP(GS$6,BECO_Datos!$D$3:$HN$85,BECO_Datos!$A30,FALSE)+IFERROR(HLOOKUP(GS$6,BECO_Datos!$HP$3:$LT$85,BECO_Datos!$A30,FALSE),0))*GS$2</f>
        <v>0</v>
      </c>
      <c r="GT31" s="18">
        <f>(HLOOKUP(GT$6,BECO_Datos!$D$3:$HN$85,BECO_Datos!$A30,FALSE)+IFERROR(HLOOKUP(GT$6,BECO_Datos!$HP$3:$LT$85,BECO_Datos!$A30,FALSE),0))*GT$2</f>
        <v>0</v>
      </c>
      <c r="GU31" s="18">
        <f>(HLOOKUP(GU$6,BECO_Datos!$D$3:$HN$85,BECO_Datos!$A30,FALSE)+IFERROR(HLOOKUP(GU$6,BECO_Datos!$HP$3:$LT$85,BECO_Datos!$A30,FALSE),0))*GU$2</f>
        <v>0</v>
      </c>
      <c r="GV31" s="18">
        <f>(HLOOKUP(GV$6,BECO_Datos!$D$3:$HN$85,BECO_Datos!$A30,FALSE)+IFERROR(HLOOKUP(GV$6,BECO_Datos!$HP$3:$LT$85,BECO_Datos!$A30,FALSE),0))*GV$2</f>
        <v>0</v>
      </c>
      <c r="GW31" s="18">
        <f>(HLOOKUP(GW$6,BECO_Datos!$D$3:$HN$85,BECO_Datos!$A30,FALSE)+IFERROR(HLOOKUP(GW$6,BECO_Datos!$HP$3:$LT$85,BECO_Datos!$A30,FALSE),0))*GW$2</f>
        <v>0</v>
      </c>
      <c r="GX31" s="18">
        <f>(HLOOKUP(GX$6,BECO_Datos!$D$3:$HN$85,BECO_Datos!$A30,FALSE)+IFERROR(HLOOKUP(GX$6,BECO_Datos!$HP$3:$LT$85,BECO_Datos!$A30,FALSE),0))*GX$2</f>
        <v>0</v>
      </c>
      <c r="GZ31" s="18" t="e">
        <f>(HLOOKUP(GZ$6,BECO_Datos!$D$3:$HN$85,BECO_Datos!$A30,FALSE)+IFERROR(HLOOKUP(GZ$6,BECO_Datos!$HP$3:$LT$85,BECO_Datos!$A30,FALSE),0))*GZ$2</f>
        <v>#N/A</v>
      </c>
      <c r="HA31" s="18" t="e">
        <f>(HLOOKUP(HA$6,BECO_Datos!$D$3:$HN$85,BECO_Datos!$A30,FALSE)+IFERROR(HLOOKUP(HA$6,BECO_Datos!$HP$3:$LT$85,BECO_Datos!$A30,FALSE),0))*HA$2</f>
        <v>#N/A</v>
      </c>
      <c r="HB31" s="18" t="e">
        <f>(HLOOKUP(HB$6,BECO_Datos!$D$3:$HN$85,BECO_Datos!$A30,FALSE)+IFERROR(HLOOKUP(HB$6,BECO_Datos!$HP$3:$LT$85,BECO_Datos!$A30,FALSE),0))*HB$2</f>
        <v>#N/A</v>
      </c>
      <c r="HC31" s="18" t="e">
        <f>(HLOOKUP(HC$6,BECO_Datos!$D$3:$HN$85,BECO_Datos!$A30,FALSE)+IFERROR(HLOOKUP(HC$6,BECO_Datos!$HP$3:$LT$85,BECO_Datos!$A30,FALSE),0))*HC$2</f>
        <v>#N/A</v>
      </c>
      <c r="HD31" s="18" t="e">
        <f>(HLOOKUP(HD$6,BECO_Datos!$D$3:$HN$85,BECO_Datos!$A30,FALSE)+IFERROR(HLOOKUP(HD$6,BECO_Datos!$HP$3:$LT$85,BECO_Datos!$A30,FALSE),0))*HD$2</f>
        <v>#N/A</v>
      </c>
      <c r="HE31" s="18" t="e">
        <f>(HLOOKUP(HE$6,BECO_Datos!$D$3:$HN$85,BECO_Datos!$A30,FALSE)+IFERROR(HLOOKUP(HE$6,BECO_Datos!$HP$3:$LT$85,BECO_Datos!$A30,FALSE),0))*HE$2</f>
        <v>#N/A</v>
      </c>
      <c r="HF31" s="18">
        <f>(HLOOKUP(HF$6,BECO_Datos!$D$3:$HN$85,BECO_Datos!$A30,FALSE)+IFERROR(HLOOKUP(HF$6,BECO_Datos!$HP$3:$LT$85,BECO_Datos!$A30,FALSE),0))*HF$2</f>
        <v>0</v>
      </c>
      <c r="HG31" s="18">
        <f>(HLOOKUP(HG$6,BECO_Datos!$D$3:$HN$85,BECO_Datos!$A30,FALSE)+IFERROR(HLOOKUP(HG$6,BECO_Datos!$HP$3:$LT$85,BECO_Datos!$A30,FALSE),0))*HG$2</f>
        <v>0</v>
      </c>
      <c r="HH31" s="18">
        <f>(HLOOKUP(HH$6,BECO_Datos!$D$3:$HN$85,BECO_Datos!$A30,FALSE)+IFERROR(HLOOKUP(HH$6,BECO_Datos!$HP$3:$LT$85,BECO_Datos!$A30,FALSE),0))*HH$2</f>
        <v>0</v>
      </c>
      <c r="HI31" s="18">
        <f>(HLOOKUP(HI$6,BECO_Datos!$D$3:$HN$85,BECO_Datos!$A30,FALSE)+IFERROR(HLOOKUP(HI$6,BECO_Datos!$HP$3:$LT$85,BECO_Datos!$A30,FALSE),0))*HI$2</f>
        <v>0</v>
      </c>
      <c r="HJ31" s="18">
        <f>(HLOOKUP(HJ$6,BECO_Datos!$D$3:$HN$85,BECO_Datos!$A30,FALSE)+IFERROR(HLOOKUP(HJ$6,BECO_Datos!$HP$3:$LT$85,BECO_Datos!$A30,FALSE),0))*HJ$2</f>
        <v>0</v>
      </c>
      <c r="HK31" s="18">
        <f>(HLOOKUP(HK$6,BECO_Datos!$D$3:$HN$85,BECO_Datos!$A30,FALSE)+IFERROR(HLOOKUP(HK$6,BECO_Datos!$HP$3:$LT$85,BECO_Datos!$A30,FALSE),0))*HK$2</f>
        <v>0</v>
      </c>
      <c r="HL31" s="18">
        <f>(HLOOKUP(HL$6,BECO_Datos!$D$3:$HN$85,BECO_Datos!$A30,FALSE)+IFERROR(HLOOKUP(HL$6,BECO_Datos!$HP$3:$LT$85,BECO_Datos!$A30,FALSE),0))*HL$2</f>
        <v>0</v>
      </c>
      <c r="HM31" s="18">
        <f>(HLOOKUP(HM$6,BECO_Datos!$D$3:$HN$85,BECO_Datos!$A30,FALSE)+IFERROR(HLOOKUP(HM$6,BECO_Datos!$HP$3:$LT$85,BECO_Datos!$A30,FALSE),0))*HM$2</f>
        <v>0</v>
      </c>
      <c r="HN31" s="18">
        <f>(HLOOKUP(HN$6,BECO_Datos!$D$3:$HN$85,BECO_Datos!$A30,FALSE)+IFERROR(HLOOKUP(HN$6,BECO_Datos!$HP$3:$LT$85,BECO_Datos!$A30,FALSE),0))*HN$2</f>
        <v>0</v>
      </c>
      <c r="HO31" s="18">
        <f>(HLOOKUP(HO$6,BECO_Datos!$D$3:$HN$85,BECO_Datos!$A30,FALSE)+IFERROR(HLOOKUP(HO$6,BECO_Datos!$HP$3:$LT$85,BECO_Datos!$A30,FALSE),0))*HO$2</f>
        <v>0</v>
      </c>
      <c r="HQ31" s="18" t="e">
        <f>(HLOOKUP(HQ$6,BECO_Datos!$D$3:$HN$85,BECO_Datos!$A30,FALSE)+IFERROR(HLOOKUP(HQ$6,BECO_Datos!$HP$3:$LT$85,BECO_Datos!$A30,FALSE),0))*HQ$2</f>
        <v>#N/A</v>
      </c>
      <c r="HR31" s="18" t="e">
        <f>(HLOOKUP(HR$6,BECO_Datos!$D$3:$HN$85,BECO_Datos!$A30,FALSE)+IFERROR(HLOOKUP(HR$6,BECO_Datos!$HP$3:$LT$85,BECO_Datos!$A30,FALSE),0))*HR$2</f>
        <v>#N/A</v>
      </c>
      <c r="HS31" s="18" t="e">
        <f>(HLOOKUP(HS$6,BECO_Datos!$D$3:$HN$85,BECO_Datos!$A30,FALSE)+IFERROR(HLOOKUP(HS$6,BECO_Datos!$HP$3:$LT$85,BECO_Datos!$A30,FALSE),0))*HS$2</f>
        <v>#N/A</v>
      </c>
      <c r="HT31" s="18" t="e">
        <f>(HLOOKUP(HT$6,BECO_Datos!$D$3:$HN$85,BECO_Datos!$A30,FALSE)+IFERROR(HLOOKUP(HT$6,BECO_Datos!$HP$3:$LT$85,BECO_Datos!$A30,FALSE),0))*HT$2</f>
        <v>#N/A</v>
      </c>
      <c r="HU31" s="18" t="e">
        <f>(HLOOKUP(HU$6,BECO_Datos!$D$3:$HN$85,BECO_Datos!$A30,FALSE)+IFERROR(HLOOKUP(HU$6,BECO_Datos!$HP$3:$LT$85,BECO_Datos!$A30,FALSE),0))*HU$2</f>
        <v>#N/A</v>
      </c>
      <c r="HV31" s="18" t="e">
        <f>(HLOOKUP(HV$6,BECO_Datos!$D$3:$HN$85,BECO_Datos!$A30,FALSE)+IFERROR(HLOOKUP(HV$6,BECO_Datos!$HP$3:$LT$85,BECO_Datos!$A30,FALSE),0))*HV$2</f>
        <v>#N/A</v>
      </c>
      <c r="HW31" s="18">
        <f>(HLOOKUP(HW$6,BECO_Datos!$D$3:$HN$85,BECO_Datos!$A30,FALSE)+IFERROR(HLOOKUP(HW$6,BECO_Datos!$HP$3:$LT$85,BECO_Datos!$A30,FALSE),0))*HW$2</f>
        <v>0</v>
      </c>
      <c r="HX31" s="18">
        <f>(HLOOKUP(HX$6,BECO_Datos!$D$3:$HN$85,BECO_Datos!$A30,FALSE)+IFERROR(HLOOKUP(HX$6,BECO_Datos!$HP$3:$LT$85,BECO_Datos!$A30,FALSE),0))*HX$2</f>
        <v>0</v>
      </c>
      <c r="HY31" s="18">
        <f>(HLOOKUP(HY$6,BECO_Datos!$D$3:$HN$85,BECO_Datos!$A30,FALSE)+IFERROR(HLOOKUP(HY$6,BECO_Datos!$HP$3:$LT$85,BECO_Datos!$A30,FALSE),0))*HY$2</f>
        <v>0</v>
      </c>
      <c r="HZ31" s="18">
        <f>(HLOOKUP(HZ$6,BECO_Datos!$D$3:$HN$85,BECO_Datos!$A30,FALSE)+IFERROR(HLOOKUP(HZ$6,BECO_Datos!$HP$3:$LT$85,BECO_Datos!$A30,FALSE),0))*HZ$2</f>
        <v>0</v>
      </c>
      <c r="IA31" s="18">
        <f>(HLOOKUP(IA$6,BECO_Datos!$D$3:$HN$85,BECO_Datos!$A30,FALSE)+IFERROR(HLOOKUP(IA$6,BECO_Datos!$HP$3:$LT$85,BECO_Datos!$A30,FALSE),0))*IA$2</f>
        <v>0</v>
      </c>
      <c r="IB31" s="18">
        <f>(HLOOKUP(IB$6,BECO_Datos!$D$3:$HN$85,BECO_Datos!$A30,FALSE)+IFERROR(HLOOKUP(IB$6,BECO_Datos!$HP$3:$LT$85,BECO_Datos!$A30,FALSE),0))*IB$2</f>
        <v>0</v>
      </c>
      <c r="IC31" s="18">
        <f>(HLOOKUP(IC$6,BECO_Datos!$D$3:$HN$85,BECO_Datos!$A30,FALSE)+IFERROR(HLOOKUP(IC$6,BECO_Datos!$HP$3:$LT$85,BECO_Datos!$A30,FALSE),0))*IC$2</f>
        <v>0</v>
      </c>
      <c r="ID31" s="18">
        <f>(HLOOKUP(ID$6,BECO_Datos!$D$3:$HN$85,BECO_Datos!$A30,FALSE)+IFERROR(HLOOKUP(ID$6,BECO_Datos!$HP$3:$LT$85,BECO_Datos!$A30,FALSE),0))*ID$2</f>
        <v>0</v>
      </c>
      <c r="IE31" s="18">
        <f>(HLOOKUP(IE$6,BECO_Datos!$D$3:$HN$85,BECO_Datos!$A30,FALSE)+IFERROR(HLOOKUP(IE$6,BECO_Datos!$HP$3:$LT$85,BECO_Datos!$A30,FALSE),0))*IE$2</f>
        <v>0</v>
      </c>
      <c r="IF31" s="18">
        <f>(HLOOKUP(IF$6,BECO_Datos!$D$3:$HN$85,BECO_Datos!$A30,FALSE)+IFERROR(HLOOKUP(IF$6,BECO_Datos!$HP$3:$LT$85,BECO_Datos!$A30,FALSE),0))*IF$2</f>
        <v>0</v>
      </c>
      <c r="IH31" s="18" t="e">
        <f>(HLOOKUP(IH$6,BECO_Datos!$D$3:$HN$85,BECO_Datos!$A30,FALSE)+IFERROR(HLOOKUP(IH$6,BECO_Datos!$HP$3:$LT$85,BECO_Datos!$A30,FALSE),0))*IH$2</f>
        <v>#N/A</v>
      </c>
      <c r="II31" s="18" t="e">
        <f>(HLOOKUP(II$6,BECO_Datos!$D$3:$HN$85,BECO_Datos!$A30,FALSE)+IFERROR(HLOOKUP(II$6,BECO_Datos!$HP$3:$LT$85,BECO_Datos!$A30,FALSE),0))*II$2</f>
        <v>#N/A</v>
      </c>
      <c r="IJ31" s="18" t="e">
        <f>(HLOOKUP(IJ$6,BECO_Datos!$D$3:$HN$85,BECO_Datos!$A30,FALSE)+IFERROR(HLOOKUP(IJ$6,BECO_Datos!$HP$3:$LT$85,BECO_Datos!$A30,FALSE),0))*IJ$2</f>
        <v>#N/A</v>
      </c>
      <c r="IK31" s="18" t="e">
        <f>(HLOOKUP(IK$6,BECO_Datos!$D$3:$HN$85,BECO_Datos!$A30,FALSE)+IFERROR(HLOOKUP(IK$6,BECO_Datos!$HP$3:$LT$85,BECO_Datos!$A30,FALSE),0))*IK$2</f>
        <v>#N/A</v>
      </c>
      <c r="IL31" s="18" t="e">
        <f>(HLOOKUP(IL$6,BECO_Datos!$D$3:$HN$85,BECO_Datos!$A30,FALSE)+IFERROR(HLOOKUP(IL$6,BECO_Datos!$HP$3:$LT$85,BECO_Datos!$A30,FALSE),0))*IL$2</f>
        <v>#N/A</v>
      </c>
      <c r="IM31" s="18" t="e">
        <f>(HLOOKUP(IM$6,BECO_Datos!$D$3:$HN$85,BECO_Datos!$A30,FALSE)+IFERROR(HLOOKUP(IM$6,BECO_Datos!$HP$3:$LT$85,BECO_Datos!$A30,FALSE),0))*IM$2</f>
        <v>#N/A</v>
      </c>
      <c r="IN31" s="18">
        <f>(HLOOKUP(IN$6,BECO_Datos!$D$3:$HN$85,BECO_Datos!$A30,FALSE)+IFERROR(HLOOKUP(IN$6,BECO_Datos!$HP$3:$LT$85,BECO_Datos!$A30,FALSE),0))*IN$2</f>
        <v>0</v>
      </c>
      <c r="IO31" s="18">
        <f>(HLOOKUP(IO$6,BECO_Datos!$D$3:$HN$85,BECO_Datos!$A30,FALSE)+IFERROR(HLOOKUP(IO$6,BECO_Datos!$HP$3:$LT$85,BECO_Datos!$A30,FALSE),0))*IO$2</f>
        <v>0</v>
      </c>
      <c r="IP31" s="18">
        <f>(HLOOKUP(IP$6,BECO_Datos!$D$3:$HN$85,BECO_Datos!$A30,FALSE)+IFERROR(HLOOKUP(IP$6,BECO_Datos!$HP$3:$LT$85,BECO_Datos!$A30,FALSE),0))*IP$2</f>
        <v>0</v>
      </c>
      <c r="IQ31" s="18">
        <f>(HLOOKUP(IQ$6,BECO_Datos!$D$3:$HN$85,BECO_Datos!$A30,FALSE)+IFERROR(HLOOKUP(IQ$6,BECO_Datos!$HP$3:$LT$85,BECO_Datos!$A30,FALSE),0))*IQ$2</f>
        <v>0</v>
      </c>
      <c r="IR31" s="18">
        <f>(HLOOKUP(IR$6,BECO_Datos!$D$3:$HN$85,BECO_Datos!$A30,FALSE)+IFERROR(HLOOKUP(IR$6,BECO_Datos!$HP$3:$LT$85,BECO_Datos!$A30,FALSE),0))*IR$2</f>
        <v>0</v>
      </c>
      <c r="IS31" s="18">
        <f>(HLOOKUP(IS$6,BECO_Datos!$D$3:$HN$85,BECO_Datos!$A30,FALSE)+IFERROR(HLOOKUP(IS$6,BECO_Datos!$HP$3:$LT$85,BECO_Datos!$A30,FALSE),0))*IS$2</f>
        <v>0</v>
      </c>
      <c r="IT31" s="18">
        <f>(HLOOKUP(IT$6,BECO_Datos!$D$3:$HN$85,BECO_Datos!$A30,FALSE)+IFERROR(HLOOKUP(IT$6,BECO_Datos!$HP$3:$LT$85,BECO_Datos!$A30,FALSE),0))*IT$2</f>
        <v>0</v>
      </c>
      <c r="IU31" s="18">
        <f>(HLOOKUP(IU$6,BECO_Datos!$D$3:$HN$85,BECO_Datos!$A30,FALSE)+IFERROR(HLOOKUP(IU$6,BECO_Datos!$HP$3:$LT$85,BECO_Datos!$A30,FALSE),0))*IU$2</f>
        <v>0</v>
      </c>
      <c r="IV31" s="18">
        <f>(HLOOKUP(IV$6,BECO_Datos!$D$3:$HN$85,BECO_Datos!$A30,FALSE)+IFERROR(HLOOKUP(IV$6,BECO_Datos!$HP$3:$LT$85,BECO_Datos!$A30,FALSE),0))*IV$2</f>
        <v>0</v>
      </c>
      <c r="IW31" s="18">
        <f>(HLOOKUP(IW$6,BECO_Datos!$D$3:$HN$85,BECO_Datos!$A30,FALSE)+IFERROR(HLOOKUP(IW$6,BECO_Datos!$HP$3:$LT$85,BECO_Datos!$A30,FALSE),0))*IW$2</f>
        <v>0</v>
      </c>
      <c r="IY31" s="18" t="e">
        <f>(HLOOKUP(IY$6,BECO_Datos!$D$3:$HN$85,BECO_Datos!$A30,FALSE)+IFERROR(HLOOKUP(IY$6,BECO_Datos!$HP$3:$LT$85,BECO_Datos!$A30,FALSE),0))*IY$2</f>
        <v>#N/A</v>
      </c>
      <c r="IZ31" s="18" t="e">
        <f>(HLOOKUP(IZ$6,BECO_Datos!$D$3:$HN$85,BECO_Datos!$A30,FALSE)+IFERROR(HLOOKUP(IZ$6,BECO_Datos!$HP$3:$LT$85,BECO_Datos!$A30,FALSE),0))*IZ$2</f>
        <v>#N/A</v>
      </c>
      <c r="JA31" s="18" t="e">
        <f>(HLOOKUP(JA$6,BECO_Datos!$D$3:$HN$85,BECO_Datos!$A30,FALSE)+IFERROR(HLOOKUP(JA$6,BECO_Datos!$HP$3:$LT$85,BECO_Datos!$A30,FALSE),0))*JA$2</f>
        <v>#N/A</v>
      </c>
      <c r="JB31" s="18" t="e">
        <f>(HLOOKUP(JB$6,BECO_Datos!$D$3:$HN$85,BECO_Datos!$A30,FALSE)+IFERROR(HLOOKUP(JB$6,BECO_Datos!$HP$3:$LT$85,BECO_Datos!$A30,FALSE),0))*JB$2</f>
        <v>#N/A</v>
      </c>
      <c r="JC31" s="18" t="e">
        <f>(HLOOKUP(JC$6,BECO_Datos!$D$3:$HN$85,BECO_Datos!$A30,FALSE)+IFERROR(HLOOKUP(JC$6,BECO_Datos!$HP$3:$LT$85,BECO_Datos!$A30,FALSE),0))*JC$2</f>
        <v>#N/A</v>
      </c>
      <c r="JD31" s="18" t="e">
        <f>(HLOOKUP(JD$6,BECO_Datos!$D$3:$HN$85,BECO_Datos!$A30,FALSE)+IFERROR(HLOOKUP(JD$6,BECO_Datos!$HP$3:$LT$85,BECO_Datos!$A30,FALSE),0))*JD$2</f>
        <v>#N/A</v>
      </c>
      <c r="JE31" s="18">
        <f>(HLOOKUP(JE$6,BECO_Datos!$D$3:$HN$85,BECO_Datos!$A30,FALSE)+IFERROR(HLOOKUP(JE$6,BECO_Datos!$HP$3:$LT$85,BECO_Datos!$A30,FALSE),0))*JE$2</f>
        <v>0</v>
      </c>
      <c r="JF31" s="18">
        <f>(HLOOKUP(JF$6,BECO_Datos!$D$3:$HN$85,BECO_Datos!$A30,FALSE)+IFERROR(HLOOKUP(JF$6,BECO_Datos!$HP$3:$LT$85,BECO_Datos!$A30,FALSE),0))*JF$2</f>
        <v>0</v>
      </c>
      <c r="JG31" s="18">
        <f>(HLOOKUP(JG$6,BECO_Datos!$D$3:$HN$85,BECO_Datos!$A30,FALSE)+IFERROR(HLOOKUP(JG$6,BECO_Datos!$HP$3:$LT$85,BECO_Datos!$A30,FALSE),0))*JG$2</f>
        <v>0</v>
      </c>
      <c r="JH31" s="18">
        <f>(HLOOKUP(JH$6,BECO_Datos!$D$3:$HN$85,BECO_Datos!$A30,FALSE)+IFERROR(HLOOKUP(JH$6,BECO_Datos!$HP$3:$LT$85,BECO_Datos!$A30,FALSE),0))*JH$2</f>
        <v>0</v>
      </c>
      <c r="JI31" s="18">
        <f>(HLOOKUP(JI$6,BECO_Datos!$D$3:$HN$85,BECO_Datos!$A30,FALSE)+IFERROR(HLOOKUP(JI$6,BECO_Datos!$HP$3:$LT$85,BECO_Datos!$A30,FALSE),0))*JI$2</f>
        <v>0</v>
      </c>
      <c r="JJ31" s="18">
        <f>(HLOOKUP(JJ$6,BECO_Datos!$D$3:$HN$85,BECO_Datos!$A30,FALSE)+IFERROR(HLOOKUP(JJ$6,BECO_Datos!$HP$3:$LT$85,BECO_Datos!$A30,FALSE),0))*JJ$2</f>
        <v>0</v>
      </c>
      <c r="JK31" s="18">
        <f>(HLOOKUP(JK$6,BECO_Datos!$D$3:$HN$85,BECO_Datos!$A30,FALSE)+IFERROR(HLOOKUP(JK$6,BECO_Datos!$HP$3:$LT$85,BECO_Datos!$A30,FALSE),0))*JK$2</f>
        <v>0</v>
      </c>
      <c r="JL31" s="18">
        <f>(HLOOKUP(JL$6,BECO_Datos!$D$3:$HN$85,BECO_Datos!$A30,FALSE)+IFERROR(HLOOKUP(JL$6,BECO_Datos!$HP$3:$LT$85,BECO_Datos!$A30,FALSE),0))*JL$2</f>
        <v>0</v>
      </c>
      <c r="JM31" s="18">
        <f>(HLOOKUP(JM$6,BECO_Datos!$D$3:$HN$85,BECO_Datos!$A30,FALSE)+IFERROR(HLOOKUP(JM$6,BECO_Datos!$HP$3:$LT$85,BECO_Datos!$A30,FALSE),0))*JM$2</f>
        <v>0</v>
      </c>
      <c r="JN31" s="18">
        <f>(HLOOKUP(JN$6,BECO_Datos!$D$3:$HN$85,BECO_Datos!$A30,FALSE)+IFERROR(HLOOKUP(JN$6,BECO_Datos!$HP$3:$LT$85,BECO_Datos!$A30,FALSE),0))*JN$2</f>
        <v>0</v>
      </c>
      <c r="JP31" s="18" t="e">
        <f>(HLOOKUP(JP$6,BECO_Datos!$D$3:$HN$85,BECO_Datos!$A30,FALSE)+IFERROR(HLOOKUP(JP$6,BECO_Datos!$HP$3:$LT$85,BECO_Datos!$A30,FALSE),0))*JP$2</f>
        <v>#N/A</v>
      </c>
      <c r="JQ31" s="18" t="e">
        <f>(HLOOKUP(JQ$6,BECO_Datos!$D$3:$HN$85,BECO_Datos!$A30,FALSE)+IFERROR(HLOOKUP(JQ$6,BECO_Datos!$HP$3:$LT$85,BECO_Datos!$A30,FALSE),0))*JQ$2</f>
        <v>#N/A</v>
      </c>
      <c r="JR31" s="18" t="e">
        <f>(HLOOKUP(JR$6,BECO_Datos!$D$3:$HN$85,BECO_Datos!$A30,FALSE)+IFERROR(HLOOKUP(JR$6,BECO_Datos!$HP$3:$LT$85,BECO_Datos!$A30,FALSE),0))*JR$2</f>
        <v>#N/A</v>
      </c>
      <c r="JS31" s="18" t="e">
        <f>(HLOOKUP(JS$6,BECO_Datos!$D$3:$HN$85,BECO_Datos!$A30,FALSE)+IFERROR(HLOOKUP(JS$6,BECO_Datos!$HP$3:$LT$85,BECO_Datos!$A30,FALSE),0))*JS$2</f>
        <v>#N/A</v>
      </c>
      <c r="JT31" s="18" t="e">
        <f>(HLOOKUP(JT$6,BECO_Datos!$D$3:$HN$85,BECO_Datos!$A30,FALSE)+IFERROR(HLOOKUP(JT$6,BECO_Datos!$HP$3:$LT$85,BECO_Datos!$A30,FALSE),0))*JT$2</f>
        <v>#N/A</v>
      </c>
      <c r="JU31" s="18" t="e">
        <f>(HLOOKUP(JU$6,BECO_Datos!$D$3:$HN$85,BECO_Datos!$A30,FALSE)+IFERROR(HLOOKUP(JU$6,BECO_Datos!$HP$3:$LT$85,BECO_Datos!$A30,FALSE),0))*JU$2</f>
        <v>#N/A</v>
      </c>
      <c r="JV31" s="18">
        <f>(HLOOKUP(JV$6,BECO_Datos!$D$3:$HN$85,BECO_Datos!$A30,FALSE)+IFERROR(HLOOKUP(JV$6,BECO_Datos!$HP$3:$LT$85,BECO_Datos!$A30,FALSE),0))*JV$2</f>
        <v>0</v>
      </c>
      <c r="JW31" s="18">
        <f>(HLOOKUP(JW$6,BECO_Datos!$D$3:$HN$85,BECO_Datos!$A30,FALSE)+IFERROR(HLOOKUP(JW$6,BECO_Datos!$HP$3:$LT$85,BECO_Datos!$A30,FALSE),0))*JW$2</f>
        <v>0</v>
      </c>
      <c r="JX31" s="18">
        <f>(HLOOKUP(JX$6,BECO_Datos!$D$3:$HN$85,BECO_Datos!$A30,FALSE)+IFERROR(HLOOKUP(JX$6,BECO_Datos!$HP$3:$LT$85,BECO_Datos!$A30,FALSE),0))*JX$2</f>
        <v>0</v>
      </c>
      <c r="JY31" s="18">
        <f>(HLOOKUP(JY$6,BECO_Datos!$D$3:$HN$85,BECO_Datos!$A30,FALSE)+IFERROR(HLOOKUP(JY$6,BECO_Datos!$HP$3:$LT$85,BECO_Datos!$A30,FALSE),0))*JY$2</f>
        <v>0</v>
      </c>
      <c r="JZ31" s="18">
        <f>(HLOOKUP(JZ$6,BECO_Datos!$D$3:$HN$85,BECO_Datos!$A30,FALSE)+IFERROR(HLOOKUP(JZ$6,BECO_Datos!$HP$3:$LT$85,BECO_Datos!$A30,FALSE),0))*JZ$2</f>
        <v>0</v>
      </c>
      <c r="KA31" s="18">
        <f>(HLOOKUP(KA$6,BECO_Datos!$D$3:$HN$85,BECO_Datos!$A30,FALSE)+IFERROR(HLOOKUP(KA$6,BECO_Datos!$HP$3:$LT$85,BECO_Datos!$A30,FALSE),0))*KA$2</f>
        <v>0</v>
      </c>
      <c r="KB31" s="18">
        <f>(HLOOKUP(KB$6,BECO_Datos!$D$3:$HN$85,BECO_Datos!$A30,FALSE)+IFERROR(HLOOKUP(KB$6,BECO_Datos!$HP$3:$LT$85,BECO_Datos!$A30,FALSE),0))*KB$2</f>
        <v>0</v>
      </c>
      <c r="KC31" s="18">
        <f>(HLOOKUP(KC$6,BECO_Datos!$D$3:$HN$85,BECO_Datos!$A30,FALSE)+IFERROR(HLOOKUP(KC$6,BECO_Datos!$HP$3:$LT$85,BECO_Datos!$A30,FALSE),0))*KC$2</f>
        <v>0</v>
      </c>
      <c r="KD31" s="18">
        <f>(HLOOKUP(KD$6,BECO_Datos!$D$3:$HN$85,BECO_Datos!$A30,FALSE)+IFERROR(HLOOKUP(KD$6,BECO_Datos!$HP$3:$LT$85,BECO_Datos!$A30,FALSE),0))*KD$2</f>
        <v>0</v>
      </c>
      <c r="KE31" s="18">
        <f>(HLOOKUP(KE$6,BECO_Datos!$D$3:$HN$85,BECO_Datos!$A30,FALSE)+IFERROR(HLOOKUP(KE$6,BECO_Datos!$HP$3:$LT$85,BECO_Datos!$A30,FALSE),0))*KE$2</f>
        <v>0</v>
      </c>
      <c r="KG31" s="18" t="e">
        <f>(HLOOKUP(KG$6,BECO_Datos!$D$3:$HN$85,BECO_Datos!$A30,FALSE)+IFERROR(HLOOKUP(KG$6,BECO_Datos!$HP$3:$LT$85,BECO_Datos!$A30,FALSE),0))*KG$2</f>
        <v>#N/A</v>
      </c>
      <c r="KH31" s="18" t="e">
        <f>(HLOOKUP(KH$6,BECO_Datos!$D$3:$HN$85,BECO_Datos!$A30,FALSE)+IFERROR(HLOOKUP(KH$6,BECO_Datos!$HP$3:$LT$85,BECO_Datos!$A30,FALSE),0))*KH$2</f>
        <v>#N/A</v>
      </c>
      <c r="KI31" s="18" t="e">
        <f>(HLOOKUP(KI$6,BECO_Datos!$D$3:$HN$85,BECO_Datos!$A30,FALSE)+IFERROR(HLOOKUP(KI$6,BECO_Datos!$HP$3:$LT$85,BECO_Datos!$A30,FALSE),0))*KI$2</f>
        <v>#N/A</v>
      </c>
      <c r="KJ31" s="18" t="e">
        <f>(HLOOKUP(KJ$6,BECO_Datos!$D$3:$HN$85,BECO_Datos!$A30,FALSE)+IFERROR(HLOOKUP(KJ$6,BECO_Datos!$HP$3:$LT$85,BECO_Datos!$A30,FALSE),0))*KJ$2</f>
        <v>#N/A</v>
      </c>
      <c r="KK31" s="18" t="e">
        <f>(HLOOKUP(KK$6,BECO_Datos!$D$3:$HN$85,BECO_Datos!$A30,FALSE)+IFERROR(HLOOKUP(KK$6,BECO_Datos!$HP$3:$LT$85,BECO_Datos!$A30,FALSE),0))*KK$2</f>
        <v>#N/A</v>
      </c>
      <c r="KL31" s="18" t="e">
        <f>(HLOOKUP(KL$6,BECO_Datos!$D$3:$HN$85,BECO_Datos!$A30,FALSE)+IFERROR(HLOOKUP(KL$6,BECO_Datos!$HP$3:$LT$85,BECO_Datos!$A30,FALSE),0))*KL$2</f>
        <v>#N/A</v>
      </c>
      <c r="KM31" s="18">
        <f>(HLOOKUP(KM$6,BECO_Datos!$D$3:$HN$85,BECO_Datos!$A30,FALSE)+IFERROR(HLOOKUP(KM$6,BECO_Datos!$HP$3:$LT$85,BECO_Datos!$A30,FALSE),0))*KM$2</f>
        <v>0</v>
      </c>
      <c r="KN31" s="18">
        <f>(HLOOKUP(KN$6,BECO_Datos!$D$3:$HN$85,BECO_Datos!$A30,FALSE)+IFERROR(HLOOKUP(KN$6,BECO_Datos!$HP$3:$LT$85,BECO_Datos!$A30,FALSE),0))*KN$2</f>
        <v>0</v>
      </c>
      <c r="KO31" s="18">
        <f>(HLOOKUP(KO$6,BECO_Datos!$D$3:$HN$85,BECO_Datos!$A30,FALSE)+IFERROR(HLOOKUP(KO$6,BECO_Datos!$HP$3:$LT$85,BECO_Datos!$A30,FALSE),0))*KO$2</f>
        <v>0</v>
      </c>
      <c r="KP31" s="18">
        <f>(HLOOKUP(KP$6,BECO_Datos!$D$3:$HN$85,BECO_Datos!$A30,FALSE)+IFERROR(HLOOKUP(KP$6,BECO_Datos!$HP$3:$LT$85,BECO_Datos!$A30,FALSE),0))*KP$2</f>
        <v>0</v>
      </c>
      <c r="KQ31" s="18">
        <f>(HLOOKUP(KQ$6,BECO_Datos!$D$3:$HN$85,BECO_Datos!$A30,FALSE)+IFERROR(HLOOKUP(KQ$6,BECO_Datos!$HP$3:$LT$85,BECO_Datos!$A30,FALSE),0))*KQ$2</f>
        <v>0</v>
      </c>
      <c r="KR31" s="18">
        <f>(HLOOKUP(KR$6,BECO_Datos!$D$3:$HN$85,BECO_Datos!$A30,FALSE)+IFERROR(HLOOKUP(KR$6,BECO_Datos!$HP$3:$LT$85,BECO_Datos!$A30,FALSE),0))*KR$2</f>
        <v>0</v>
      </c>
      <c r="KS31" s="18">
        <f>(HLOOKUP(KS$6,BECO_Datos!$D$3:$HN$85,BECO_Datos!$A30,FALSE)+IFERROR(HLOOKUP(KS$6,BECO_Datos!$HP$3:$LT$85,BECO_Datos!$A30,FALSE),0))*KS$2</f>
        <v>0</v>
      </c>
      <c r="KT31" s="18">
        <f>(HLOOKUP(KT$6,BECO_Datos!$D$3:$HN$85,BECO_Datos!$A30,FALSE)+IFERROR(HLOOKUP(KT$6,BECO_Datos!$HP$3:$LT$85,BECO_Datos!$A30,FALSE),0))*KT$2</f>
        <v>0</v>
      </c>
      <c r="KU31" s="18">
        <f>(HLOOKUP(KU$6,BECO_Datos!$D$3:$HN$85,BECO_Datos!$A30,FALSE)+IFERROR(HLOOKUP(KU$6,BECO_Datos!$HP$3:$LT$85,BECO_Datos!$A30,FALSE),0))*KU$2</f>
        <v>0</v>
      </c>
      <c r="KV31" s="18">
        <f>(HLOOKUP(KV$6,BECO_Datos!$D$3:$HN$85,BECO_Datos!$A30,FALSE)+IFERROR(HLOOKUP(KV$6,BECO_Datos!$HP$3:$LT$85,BECO_Datos!$A30,FALSE),0))*KV$2</f>
        <v>0</v>
      </c>
      <c r="KX31" s="18" t="e">
        <f>(HLOOKUP(KX$6,BECO_Datos!$D$3:$HN$85,BECO_Datos!$A30,FALSE)+IFERROR(HLOOKUP(KX$6,BECO_Datos!$HP$3:$LT$85,BECO_Datos!$A30,FALSE),0))*KX$2</f>
        <v>#N/A</v>
      </c>
      <c r="KY31" s="18" t="e">
        <f>(HLOOKUP(KY$6,BECO_Datos!$D$3:$HN$85,BECO_Datos!$A30,FALSE)+IFERROR(HLOOKUP(KY$6,BECO_Datos!$HP$3:$LT$85,BECO_Datos!$A30,FALSE),0))*KY$2</f>
        <v>#N/A</v>
      </c>
      <c r="KZ31" s="18" t="e">
        <f>(HLOOKUP(KZ$6,BECO_Datos!$D$3:$HN$85,BECO_Datos!$A30,FALSE)+IFERROR(HLOOKUP(KZ$6,BECO_Datos!$HP$3:$LT$85,BECO_Datos!$A30,FALSE),0))*KZ$2</f>
        <v>#N/A</v>
      </c>
      <c r="LA31" s="18" t="e">
        <f>(HLOOKUP(LA$6,BECO_Datos!$D$3:$HN$85,BECO_Datos!$A30,FALSE)+IFERROR(HLOOKUP(LA$6,BECO_Datos!$HP$3:$LT$85,BECO_Datos!$A30,FALSE),0))*LA$2</f>
        <v>#N/A</v>
      </c>
      <c r="LB31" s="18" t="e">
        <f>(HLOOKUP(LB$6,BECO_Datos!$D$3:$HN$85,BECO_Datos!$A30,FALSE)+IFERROR(HLOOKUP(LB$6,BECO_Datos!$HP$3:$LT$85,BECO_Datos!$A30,FALSE),0))*LB$2</f>
        <v>#N/A</v>
      </c>
      <c r="LC31" s="18" t="e">
        <f>(HLOOKUP(LC$6,BECO_Datos!$D$3:$HN$85,BECO_Datos!$A30,FALSE)+IFERROR(HLOOKUP(LC$6,BECO_Datos!$HP$3:$LT$85,BECO_Datos!$A30,FALSE),0))*LC$2</f>
        <v>#N/A</v>
      </c>
      <c r="LD31" s="18">
        <f>(HLOOKUP(LD$6,BECO_Datos!$D$3:$HN$85,BECO_Datos!$A30,FALSE)+IFERROR(HLOOKUP(LD$6,BECO_Datos!$HP$3:$LT$85,BECO_Datos!$A30,FALSE),0))*LD$2</f>
        <v>0</v>
      </c>
      <c r="LE31" s="18">
        <f>(HLOOKUP(LE$6,BECO_Datos!$D$3:$HN$85,BECO_Datos!$A30,FALSE)+IFERROR(HLOOKUP(LE$6,BECO_Datos!$HP$3:$LT$85,BECO_Datos!$A30,FALSE),0))*LE$2</f>
        <v>0</v>
      </c>
      <c r="LF31" s="18">
        <f>(HLOOKUP(LF$6,BECO_Datos!$D$3:$HN$85,BECO_Datos!$A30,FALSE)+IFERROR(HLOOKUP(LF$6,BECO_Datos!$HP$3:$LT$85,BECO_Datos!$A30,FALSE),0))*LF$2</f>
        <v>0</v>
      </c>
      <c r="LG31" s="18">
        <f>(HLOOKUP(LG$6,BECO_Datos!$D$3:$HN$85,BECO_Datos!$A30,FALSE)+IFERROR(HLOOKUP(LG$6,BECO_Datos!$HP$3:$LT$85,BECO_Datos!$A30,FALSE),0))*LG$2</f>
        <v>0</v>
      </c>
      <c r="LH31" s="18">
        <f>(HLOOKUP(LH$6,BECO_Datos!$D$3:$HN$85,BECO_Datos!$A30,FALSE)+IFERROR(HLOOKUP(LH$6,BECO_Datos!$HP$3:$LT$85,BECO_Datos!$A30,FALSE),0))*LH$2</f>
        <v>0</v>
      </c>
      <c r="LI31" s="18">
        <f>(HLOOKUP(LI$6,BECO_Datos!$D$3:$HN$85,BECO_Datos!$A30,FALSE)+IFERROR(HLOOKUP(LI$6,BECO_Datos!$HP$3:$LT$85,BECO_Datos!$A30,FALSE),0))*LI$2</f>
        <v>0</v>
      </c>
      <c r="LJ31" s="18">
        <f>(HLOOKUP(LJ$6,BECO_Datos!$D$3:$HN$85,BECO_Datos!$A30,FALSE)+IFERROR(HLOOKUP(LJ$6,BECO_Datos!$HP$3:$LT$85,BECO_Datos!$A30,FALSE),0))*LJ$2</f>
        <v>0</v>
      </c>
      <c r="LK31" s="18">
        <f>(HLOOKUP(LK$6,BECO_Datos!$D$3:$HN$85,BECO_Datos!$A30,FALSE)+IFERROR(HLOOKUP(LK$6,BECO_Datos!$HP$3:$LT$85,BECO_Datos!$A30,FALSE),0))*LK$2</f>
        <v>0</v>
      </c>
      <c r="LL31" s="18">
        <f>(HLOOKUP(LL$6,BECO_Datos!$D$3:$HN$85,BECO_Datos!$A30,FALSE)+IFERROR(HLOOKUP(LL$6,BECO_Datos!$HP$3:$LT$85,BECO_Datos!$A30,FALSE),0))*LL$2</f>
        <v>0</v>
      </c>
      <c r="LM31" s="18">
        <f>(HLOOKUP(LM$6,BECO_Datos!$D$3:$HN$85,BECO_Datos!$A30,FALSE)+IFERROR(HLOOKUP(LM$6,BECO_Datos!$HP$3:$LT$85,BECO_Datos!$A30,FALSE),0))*LM$2</f>
        <v>0</v>
      </c>
    </row>
    <row r="32" spans="1:325" ht="15.75" x14ac:dyDescent="0.2">
      <c r="A32" s="160">
        <v>27</v>
      </c>
      <c r="B32" s="66" t="s">
        <v>117</v>
      </c>
      <c r="C32" s="13"/>
      <c r="D32" s="78" t="e">
        <f>(HLOOKUP(D$6,BECO_Datos!$D$3:$HN$85,BECO_Datos!$A31,FALSE)+IFERROR(HLOOKUP(D$6,BECO_Datos!$HP$3:$LT$85,BECO_Datos!$A31,FALSE),0))*D$2</f>
        <v>#N/A</v>
      </c>
      <c r="E32" s="78" t="e">
        <f>(HLOOKUP(E$6,BECO_Datos!$D$3:$HN$85,BECO_Datos!$A31,FALSE)+IFERROR(HLOOKUP(E$6,BECO_Datos!$HP$3:$LT$85,BECO_Datos!$A31,FALSE),0))*E$2</f>
        <v>#N/A</v>
      </c>
      <c r="F32" s="78" t="e">
        <f>(HLOOKUP(F$6,BECO_Datos!$D$3:$HN$85,BECO_Datos!$A31,FALSE)+IFERROR(HLOOKUP(F$6,BECO_Datos!$HP$3:$LT$85,BECO_Datos!$A31,FALSE),0))*F$2</f>
        <v>#N/A</v>
      </c>
      <c r="G32" s="78" t="e">
        <f>(HLOOKUP(G$6,BECO_Datos!$D$3:$HN$85,BECO_Datos!$A31,FALSE)+IFERROR(HLOOKUP(G$6,BECO_Datos!$HP$3:$LT$85,BECO_Datos!$A31,FALSE),0))*G$2</f>
        <v>#N/A</v>
      </c>
      <c r="H32" s="78" t="e">
        <f>(HLOOKUP(H$6,BECO_Datos!$D$3:$HN$85,BECO_Datos!$A31,FALSE)+IFERROR(HLOOKUP(H$6,BECO_Datos!$HP$3:$LT$85,BECO_Datos!$A31,FALSE),0))*H$2</f>
        <v>#N/A</v>
      </c>
      <c r="I32" s="78" t="e">
        <f>(HLOOKUP(I$6,BECO_Datos!$D$3:$HN$85,BECO_Datos!$A31,FALSE)+IFERROR(HLOOKUP(I$6,BECO_Datos!$HP$3:$LT$85,BECO_Datos!$A31,FALSE),0))*I$2</f>
        <v>#N/A</v>
      </c>
      <c r="J32" s="78">
        <f>(HLOOKUP(J$6,BECO_Datos!$D$3:$HN$85,BECO_Datos!$A31,FALSE)+IFERROR(HLOOKUP(J$6,BECO_Datos!$HP$3:$LT$85,BECO_Datos!$A31,FALSE),0))*J$2</f>
        <v>0</v>
      </c>
      <c r="K32" s="78">
        <f>(HLOOKUP(K$6,BECO_Datos!$D$3:$HN$85,BECO_Datos!$A31,FALSE)+IFERROR(HLOOKUP(K$6,BECO_Datos!$HP$3:$LT$85,BECO_Datos!$A31,FALSE),0))*K$2</f>
        <v>0</v>
      </c>
      <c r="L32" s="78">
        <f>(HLOOKUP(L$6,BECO_Datos!$D$3:$HN$85,BECO_Datos!$A31,FALSE)+IFERROR(HLOOKUP(L$6,BECO_Datos!$HP$3:$LT$85,BECO_Datos!$A31,FALSE),0))*L$2</f>
        <v>0</v>
      </c>
      <c r="M32" s="78">
        <f>(HLOOKUP(M$6,BECO_Datos!$D$3:$HN$85,BECO_Datos!$A31,FALSE)+IFERROR(HLOOKUP(M$6,BECO_Datos!$HP$3:$LT$85,BECO_Datos!$A31,FALSE),0))*M$2</f>
        <v>0</v>
      </c>
      <c r="N32" s="78">
        <f>(HLOOKUP(N$6,BECO_Datos!$D$3:$HN$85,BECO_Datos!$A31,FALSE)+IFERROR(HLOOKUP(N$6,BECO_Datos!$HP$3:$LT$85,BECO_Datos!$A31,FALSE),0))*N$2</f>
        <v>0</v>
      </c>
      <c r="O32" s="78">
        <f>(HLOOKUP(O$6,BECO_Datos!$D$3:$HN$85,BECO_Datos!$A31,FALSE)+IFERROR(HLOOKUP(O$6,BECO_Datos!$HP$3:$LT$85,BECO_Datos!$A31,FALSE),0))*O$2</f>
        <v>0</v>
      </c>
      <c r="P32" s="78">
        <f>(HLOOKUP(P$6,BECO_Datos!$D$3:$HN$85,BECO_Datos!$A31,FALSE)+IFERROR(HLOOKUP(P$6,BECO_Datos!$HP$3:$LT$85,BECO_Datos!$A31,FALSE),0))*P$2</f>
        <v>0</v>
      </c>
      <c r="Q32" s="78">
        <f>(HLOOKUP(Q$6,BECO_Datos!$D$3:$HN$85,BECO_Datos!$A31,FALSE)+IFERROR(HLOOKUP(Q$6,BECO_Datos!$HP$3:$LT$85,BECO_Datos!$A31,FALSE),0))*Q$2</f>
        <v>0</v>
      </c>
      <c r="R32" s="78">
        <f>(HLOOKUP(R$6,BECO_Datos!$D$3:$HN$85,BECO_Datos!$A31,FALSE)+IFERROR(HLOOKUP(R$6,BECO_Datos!$HP$3:$LT$85,BECO_Datos!$A31,FALSE),0))*R$2</f>
        <v>0</v>
      </c>
      <c r="S32" s="78">
        <f>(HLOOKUP(S$6,BECO_Datos!$D$3:$HN$85,BECO_Datos!$A31,FALSE)+IFERROR(HLOOKUP(S$6,BECO_Datos!$HP$3:$LT$85,BECO_Datos!$A31,FALSE),0))*S$2</f>
        <v>0</v>
      </c>
      <c r="U32" s="78" t="e">
        <f>(HLOOKUP(U$6,BECO_Datos!$D$3:$HN$85,BECO_Datos!$A31,FALSE)+IFERROR(HLOOKUP(U$6,BECO_Datos!$HP$3:$LT$85,BECO_Datos!$A31,FALSE),0))*U$2</f>
        <v>#N/A</v>
      </c>
      <c r="V32" s="78" t="e">
        <f>(HLOOKUP(V$6,BECO_Datos!$D$3:$HN$85,BECO_Datos!$A31,FALSE)+IFERROR(HLOOKUP(V$6,BECO_Datos!$HP$3:$LT$85,BECO_Datos!$A31,FALSE),0))*V$2</f>
        <v>#N/A</v>
      </c>
      <c r="W32" s="78" t="e">
        <f>(HLOOKUP(W$6,BECO_Datos!$D$3:$HN$85,BECO_Datos!$A31,FALSE)+IFERROR(HLOOKUP(W$6,BECO_Datos!$HP$3:$LT$85,BECO_Datos!$A31,FALSE),0))*W$2</f>
        <v>#N/A</v>
      </c>
      <c r="X32" s="78" t="e">
        <f>(HLOOKUP(X$6,BECO_Datos!$D$3:$HN$85,BECO_Datos!$A31,FALSE)+IFERROR(HLOOKUP(X$6,BECO_Datos!$HP$3:$LT$85,BECO_Datos!$A31,FALSE),0))*X$2</f>
        <v>#N/A</v>
      </c>
      <c r="Y32" s="78" t="e">
        <f>(HLOOKUP(Y$6,BECO_Datos!$D$3:$HN$85,BECO_Datos!$A31,FALSE)+IFERROR(HLOOKUP(Y$6,BECO_Datos!$HP$3:$LT$85,BECO_Datos!$A31,FALSE),0))*Y$2</f>
        <v>#N/A</v>
      </c>
      <c r="Z32" s="78" t="e">
        <f>(HLOOKUP(Z$6,BECO_Datos!$D$3:$HN$85,BECO_Datos!$A31,FALSE)+IFERROR(HLOOKUP(Z$6,BECO_Datos!$HP$3:$LT$85,BECO_Datos!$A31,FALSE),0))*Z$2</f>
        <v>#N/A</v>
      </c>
      <c r="AA32" s="78">
        <f>(HLOOKUP(AA$6,BECO_Datos!$D$3:$HN$85,BECO_Datos!$A31,FALSE)+IFERROR(HLOOKUP(AA$6,BECO_Datos!$HP$3:$LT$85,BECO_Datos!$A31,FALSE),0))*AA$2</f>
        <v>0</v>
      </c>
      <c r="AB32" s="78">
        <f>(HLOOKUP(AB$6,BECO_Datos!$D$3:$HN$85,BECO_Datos!$A31,FALSE)+IFERROR(HLOOKUP(AB$6,BECO_Datos!$HP$3:$LT$85,BECO_Datos!$A31,FALSE),0))*AB$2</f>
        <v>0</v>
      </c>
      <c r="AC32" s="78">
        <f>(HLOOKUP(AC$6,BECO_Datos!$D$3:$HN$85,BECO_Datos!$A31,FALSE)+IFERROR(HLOOKUP(AC$6,BECO_Datos!$HP$3:$LT$85,BECO_Datos!$A31,FALSE),0))*AC$2</f>
        <v>0</v>
      </c>
      <c r="AD32" s="78">
        <f>(HLOOKUP(AD$6,BECO_Datos!$D$3:$HN$85,BECO_Datos!$A31,FALSE)+IFERROR(HLOOKUP(AD$6,BECO_Datos!$HP$3:$LT$85,BECO_Datos!$A31,FALSE),0))*AD$2</f>
        <v>0</v>
      </c>
      <c r="AE32" s="78">
        <f>(HLOOKUP(AE$6,BECO_Datos!$D$3:$HN$85,BECO_Datos!$A31,FALSE)+IFERROR(HLOOKUP(AE$6,BECO_Datos!$HP$3:$LT$85,BECO_Datos!$A31,FALSE),0))*AE$2</f>
        <v>0</v>
      </c>
      <c r="AF32" s="78">
        <f>(HLOOKUP(AF$6,BECO_Datos!$D$3:$HN$85,BECO_Datos!$A31,FALSE)+IFERROR(HLOOKUP(AF$6,BECO_Datos!$HP$3:$LT$85,BECO_Datos!$A31,FALSE),0))*AF$2</f>
        <v>0</v>
      </c>
      <c r="AG32" s="78">
        <f>(HLOOKUP(AG$6,BECO_Datos!$D$3:$HN$85,BECO_Datos!$A31,FALSE)+IFERROR(HLOOKUP(AG$6,BECO_Datos!$HP$3:$LT$85,BECO_Datos!$A31,FALSE),0))*AG$2</f>
        <v>0</v>
      </c>
      <c r="AH32" s="78">
        <f>(HLOOKUP(AH$6,BECO_Datos!$D$3:$HN$85,BECO_Datos!$A31,FALSE)+IFERROR(HLOOKUP(AH$6,BECO_Datos!$HP$3:$LT$85,BECO_Datos!$A31,FALSE),0))*AH$2</f>
        <v>0</v>
      </c>
      <c r="AI32" s="78">
        <f>(HLOOKUP(AI$6,BECO_Datos!$D$3:$HN$85,BECO_Datos!$A31,FALSE)+IFERROR(HLOOKUP(AI$6,BECO_Datos!$HP$3:$LT$85,BECO_Datos!$A31,FALSE),0))*AI$2</f>
        <v>0</v>
      </c>
      <c r="AJ32" s="78">
        <f>(HLOOKUP(AJ$6,BECO_Datos!$D$3:$HN$85,BECO_Datos!$A31,FALSE)+IFERROR(HLOOKUP(AJ$6,BECO_Datos!$HP$3:$LT$85,BECO_Datos!$A31,FALSE),0))*AJ$2</f>
        <v>0</v>
      </c>
      <c r="AL32" s="78" t="e">
        <f>(HLOOKUP(AL$6,BECO_Datos!$D$3:$HN$85,BECO_Datos!$A31,FALSE)+IFERROR(HLOOKUP(AL$6,BECO_Datos!$HP$3:$LT$85,BECO_Datos!$A31,FALSE),0))*AL$2</f>
        <v>#N/A</v>
      </c>
      <c r="AM32" s="78" t="e">
        <f>(HLOOKUP(AM$6,BECO_Datos!$D$3:$HN$85,BECO_Datos!$A31,FALSE)+IFERROR(HLOOKUP(AM$6,BECO_Datos!$HP$3:$LT$85,BECO_Datos!$A31,FALSE),0))*AM$2</f>
        <v>#N/A</v>
      </c>
      <c r="AN32" s="78" t="e">
        <f>(HLOOKUP(AN$6,BECO_Datos!$D$3:$HN$85,BECO_Datos!$A31,FALSE)+IFERROR(HLOOKUP(AN$6,BECO_Datos!$HP$3:$LT$85,BECO_Datos!$A31,FALSE),0))*AN$2</f>
        <v>#N/A</v>
      </c>
      <c r="AO32" s="78" t="e">
        <f>(HLOOKUP(AO$6,BECO_Datos!$D$3:$HN$85,BECO_Datos!$A31,FALSE)+IFERROR(HLOOKUP(AO$6,BECO_Datos!$HP$3:$LT$85,BECO_Datos!$A31,FALSE),0))*AO$2</f>
        <v>#N/A</v>
      </c>
      <c r="AP32" s="78" t="e">
        <f>(HLOOKUP(AP$6,BECO_Datos!$D$3:$HN$85,BECO_Datos!$A31,FALSE)+IFERROR(HLOOKUP(AP$6,BECO_Datos!$HP$3:$LT$85,BECO_Datos!$A31,FALSE),0))*AP$2</f>
        <v>#N/A</v>
      </c>
      <c r="AQ32" s="78" t="e">
        <f>(HLOOKUP(AQ$6,BECO_Datos!$D$3:$HN$85,BECO_Datos!$A31,FALSE)+IFERROR(HLOOKUP(AQ$6,BECO_Datos!$HP$3:$LT$85,BECO_Datos!$A31,FALSE),0))*AQ$2</f>
        <v>#N/A</v>
      </c>
      <c r="AR32" s="78">
        <f>(HLOOKUP(AR$6,BECO_Datos!$D$3:$HN$85,BECO_Datos!$A31,FALSE)+IFERROR(HLOOKUP(AR$6,BECO_Datos!$HP$3:$LT$85,BECO_Datos!$A31,FALSE),0))*AR$2</f>
        <v>0</v>
      </c>
      <c r="AS32" s="78">
        <f>(HLOOKUP(AS$6,BECO_Datos!$D$3:$HN$85,BECO_Datos!$A31,FALSE)+IFERROR(HLOOKUP(AS$6,BECO_Datos!$HP$3:$LT$85,BECO_Datos!$A31,FALSE),0))*AS$2</f>
        <v>0</v>
      </c>
      <c r="AT32" s="78">
        <f>(HLOOKUP(AT$6,BECO_Datos!$D$3:$HN$85,BECO_Datos!$A31,FALSE)+IFERROR(HLOOKUP(AT$6,BECO_Datos!$HP$3:$LT$85,BECO_Datos!$A31,FALSE),0))*AT$2</f>
        <v>0</v>
      </c>
      <c r="AU32" s="78">
        <f>(HLOOKUP(AU$6,BECO_Datos!$D$3:$HN$85,BECO_Datos!$A31,FALSE)+IFERROR(HLOOKUP(AU$6,BECO_Datos!$HP$3:$LT$85,BECO_Datos!$A31,FALSE),0))*AU$2</f>
        <v>0</v>
      </c>
      <c r="AV32" s="78">
        <f>(HLOOKUP(AV$6,BECO_Datos!$D$3:$HN$85,BECO_Datos!$A31,FALSE)+IFERROR(HLOOKUP(AV$6,BECO_Datos!$HP$3:$LT$85,BECO_Datos!$A31,FALSE),0))*AV$2</f>
        <v>0</v>
      </c>
      <c r="AW32" s="78">
        <f>(HLOOKUP(AW$6,BECO_Datos!$D$3:$HN$85,BECO_Datos!$A31,FALSE)+IFERROR(HLOOKUP(AW$6,BECO_Datos!$HP$3:$LT$85,BECO_Datos!$A31,FALSE),0))*AW$2</f>
        <v>0</v>
      </c>
      <c r="AX32" s="78">
        <f>(HLOOKUP(AX$6,BECO_Datos!$D$3:$HN$85,BECO_Datos!$A31,FALSE)+IFERROR(HLOOKUP(AX$6,BECO_Datos!$HP$3:$LT$85,BECO_Datos!$A31,FALSE),0))*AX$2</f>
        <v>0</v>
      </c>
      <c r="AY32" s="78">
        <f>(HLOOKUP(AY$6,BECO_Datos!$D$3:$HN$85,BECO_Datos!$A31,FALSE)+IFERROR(HLOOKUP(AY$6,BECO_Datos!$HP$3:$LT$85,BECO_Datos!$A31,FALSE),0))*AY$2</f>
        <v>0</v>
      </c>
      <c r="AZ32" s="78">
        <f>(HLOOKUP(AZ$6,BECO_Datos!$D$3:$HN$85,BECO_Datos!$A31,FALSE)+IFERROR(HLOOKUP(AZ$6,BECO_Datos!$HP$3:$LT$85,BECO_Datos!$A31,FALSE),0))*AZ$2</f>
        <v>0</v>
      </c>
      <c r="BA32" s="78">
        <f>(HLOOKUP(BA$6,BECO_Datos!$D$3:$HN$85,BECO_Datos!$A31,FALSE)+IFERROR(HLOOKUP(BA$6,BECO_Datos!$HP$3:$LT$85,BECO_Datos!$A31,FALSE),0))*BA$2</f>
        <v>0</v>
      </c>
      <c r="BC32" s="78" t="e">
        <f>(HLOOKUP(BC$6,BECO_Datos!$D$3:$HN$85,BECO_Datos!$A31,FALSE)+IFERROR(HLOOKUP(BC$6,BECO_Datos!$HP$3:$LT$85,BECO_Datos!$A31,FALSE),0))*BC$2</f>
        <v>#N/A</v>
      </c>
      <c r="BD32" s="78" t="e">
        <f>(HLOOKUP(BD$6,BECO_Datos!$D$3:$HN$85,BECO_Datos!$A31,FALSE)+IFERROR(HLOOKUP(BD$6,BECO_Datos!$HP$3:$LT$85,BECO_Datos!$A31,FALSE),0))*BD$2</f>
        <v>#N/A</v>
      </c>
      <c r="BE32" s="78" t="e">
        <f>(HLOOKUP(BE$6,BECO_Datos!$D$3:$HN$85,BECO_Datos!$A31,FALSE)+IFERROR(HLOOKUP(BE$6,BECO_Datos!$HP$3:$LT$85,BECO_Datos!$A31,FALSE),0))*BE$2</f>
        <v>#N/A</v>
      </c>
      <c r="BF32" s="78" t="e">
        <f>(HLOOKUP(BF$6,BECO_Datos!$D$3:$HN$85,BECO_Datos!$A31,FALSE)+IFERROR(HLOOKUP(BF$6,BECO_Datos!$HP$3:$LT$85,BECO_Datos!$A31,FALSE),0))*BF$2</f>
        <v>#N/A</v>
      </c>
      <c r="BG32" s="78" t="e">
        <f>(HLOOKUP(BG$6,BECO_Datos!$D$3:$HN$85,BECO_Datos!$A31,FALSE)+IFERROR(HLOOKUP(BG$6,BECO_Datos!$HP$3:$LT$85,BECO_Datos!$A31,FALSE),0))*BG$2</f>
        <v>#N/A</v>
      </c>
      <c r="BH32" s="78" t="e">
        <f>(HLOOKUP(BH$6,BECO_Datos!$D$3:$HN$85,BECO_Datos!$A31,FALSE)+IFERROR(HLOOKUP(BH$6,BECO_Datos!$HP$3:$LT$85,BECO_Datos!$A31,FALSE),0))*BH$2</f>
        <v>#N/A</v>
      </c>
      <c r="BI32" s="78">
        <f>(HLOOKUP(BI$6,BECO_Datos!$D$3:$HN$85,BECO_Datos!$A31,FALSE)+IFERROR(HLOOKUP(BI$6,BECO_Datos!$HP$3:$LT$85,BECO_Datos!$A31,FALSE),0))*BI$2</f>
        <v>0</v>
      </c>
      <c r="BJ32" s="78">
        <f>(HLOOKUP(BJ$6,BECO_Datos!$D$3:$HN$85,BECO_Datos!$A31,FALSE)+IFERROR(HLOOKUP(BJ$6,BECO_Datos!$HP$3:$LT$85,BECO_Datos!$A31,FALSE),0))*BJ$2</f>
        <v>0</v>
      </c>
      <c r="BK32" s="78">
        <f>(HLOOKUP(BK$6,BECO_Datos!$D$3:$HN$85,BECO_Datos!$A31,FALSE)+IFERROR(HLOOKUP(BK$6,BECO_Datos!$HP$3:$LT$85,BECO_Datos!$A31,FALSE),0))*BK$2</f>
        <v>0</v>
      </c>
      <c r="BL32" s="78">
        <f>(HLOOKUP(BL$6,BECO_Datos!$D$3:$HN$85,BECO_Datos!$A31,FALSE)+IFERROR(HLOOKUP(BL$6,BECO_Datos!$HP$3:$LT$85,BECO_Datos!$A31,FALSE),0))*BL$2</f>
        <v>0</v>
      </c>
      <c r="BM32" s="78">
        <f>(HLOOKUP(BM$6,BECO_Datos!$D$3:$HN$85,BECO_Datos!$A31,FALSE)+IFERROR(HLOOKUP(BM$6,BECO_Datos!$HP$3:$LT$85,BECO_Datos!$A31,FALSE),0))*BM$2</f>
        <v>0</v>
      </c>
      <c r="BN32" s="78">
        <f>(HLOOKUP(BN$6,BECO_Datos!$D$3:$HN$85,BECO_Datos!$A31,FALSE)+IFERROR(HLOOKUP(BN$6,BECO_Datos!$HP$3:$LT$85,BECO_Datos!$A31,FALSE),0))*BN$2</f>
        <v>0</v>
      </c>
      <c r="BO32" s="78">
        <f>(HLOOKUP(BO$6,BECO_Datos!$D$3:$HN$85,BECO_Datos!$A31,FALSE)+IFERROR(HLOOKUP(BO$6,BECO_Datos!$HP$3:$LT$85,BECO_Datos!$A31,FALSE),0))*BO$2</f>
        <v>0</v>
      </c>
      <c r="BP32" s="78">
        <f>(HLOOKUP(BP$6,BECO_Datos!$D$3:$HN$85,BECO_Datos!$A31,FALSE)+IFERROR(HLOOKUP(BP$6,BECO_Datos!$HP$3:$LT$85,BECO_Datos!$A31,FALSE),0))*BP$2</f>
        <v>0</v>
      </c>
      <c r="BQ32" s="78">
        <f>(HLOOKUP(BQ$6,BECO_Datos!$D$3:$HN$85,BECO_Datos!$A31,FALSE)+IFERROR(HLOOKUP(BQ$6,BECO_Datos!$HP$3:$LT$85,BECO_Datos!$A31,FALSE),0))*BQ$2</f>
        <v>0</v>
      </c>
      <c r="BR32" s="78">
        <f>(HLOOKUP(BR$6,BECO_Datos!$D$3:$HN$85,BECO_Datos!$A31,FALSE)+IFERROR(HLOOKUP(BR$6,BECO_Datos!$HP$3:$LT$85,BECO_Datos!$A31,FALSE),0))*BR$2</f>
        <v>0</v>
      </c>
      <c r="BT32" s="78" t="e">
        <f>(HLOOKUP(BT$6,BECO_Datos!$D$3:$HN$85,BECO_Datos!$A31,FALSE)+IFERROR(HLOOKUP(BT$6,BECO_Datos!$HP$3:$LT$85,BECO_Datos!$A31,FALSE),0))*BT$2</f>
        <v>#N/A</v>
      </c>
      <c r="BU32" s="78" t="e">
        <f>(HLOOKUP(BU$6,BECO_Datos!$D$3:$HN$85,BECO_Datos!$A31,FALSE)+IFERROR(HLOOKUP(BU$6,BECO_Datos!$HP$3:$LT$85,BECO_Datos!$A31,FALSE),0))*BU$2</f>
        <v>#N/A</v>
      </c>
      <c r="BV32" s="78" t="e">
        <f>(HLOOKUP(BV$6,BECO_Datos!$D$3:$HN$85,BECO_Datos!$A31,FALSE)+IFERROR(HLOOKUP(BV$6,BECO_Datos!$HP$3:$LT$85,BECO_Datos!$A31,FALSE),0))*BV$2</f>
        <v>#N/A</v>
      </c>
      <c r="BW32" s="78" t="e">
        <f>(HLOOKUP(BW$6,BECO_Datos!$D$3:$HN$85,BECO_Datos!$A31,FALSE)+IFERROR(HLOOKUP(BW$6,BECO_Datos!$HP$3:$LT$85,BECO_Datos!$A31,FALSE),0))*BW$2</f>
        <v>#N/A</v>
      </c>
      <c r="BX32" s="78" t="e">
        <f>(HLOOKUP(BX$6,BECO_Datos!$D$3:$HN$85,BECO_Datos!$A31,FALSE)+IFERROR(HLOOKUP(BX$6,BECO_Datos!$HP$3:$LT$85,BECO_Datos!$A31,FALSE),0))*BX$2</f>
        <v>#N/A</v>
      </c>
      <c r="BY32" s="78" t="e">
        <f>(HLOOKUP(BY$6,BECO_Datos!$D$3:$HN$85,BECO_Datos!$A31,FALSE)+IFERROR(HLOOKUP(BY$6,BECO_Datos!$HP$3:$LT$85,BECO_Datos!$A31,FALSE),0))*BY$2</f>
        <v>#N/A</v>
      </c>
      <c r="BZ32" s="78">
        <f>(HLOOKUP(BZ$6,BECO_Datos!$D$3:$HN$85,BECO_Datos!$A31,FALSE)+IFERROR(HLOOKUP(BZ$6,BECO_Datos!$HP$3:$LT$85,BECO_Datos!$A31,FALSE),0))*BZ$2</f>
        <v>0</v>
      </c>
      <c r="CA32" s="78">
        <f>(HLOOKUP(CA$6,BECO_Datos!$D$3:$HN$85,BECO_Datos!$A31,FALSE)+IFERROR(HLOOKUP(CA$6,BECO_Datos!$HP$3:$LT$85,BECO_Datos!$A31,FALSE),0))*CA$2</f>
        <v>0</v>
      </c>
      <c r="CB32" s="78">
        <f>(HLOOKUP(CB$6,BECO_Datos!$D$3:$HN$85,BECO_Datos!$A31,FALSE)+IFERROR(HLOOKUP(CB$6,BECO_Datos!$HP$3:$LT$85,BECO_Datos!$A31,FALSE),0))*CB$2</f>
        <v>0</v>
      </c>
      <c r="CC32" s="78">
        <f>(HLOOKUP(CC$6,BECO_Datos!$D$3:$HN$85,BECO_Datos!$A31,FALSE)+IFERROR(HLOOKUP(CC$6,BECO_Datos!$HP$3:$LT$85,BECO_Datos!$A31,FALSE),0))*CC$2</f>
        <v>0</v>
      </c>
      <c r="CD32" s="78">
        <f>(HLOOKUP(CD$6,BECO_Datos!$D$3:$HN$85,BECO_Datos!$A31,FALSE)+IFERROR(HLOOKUP(CD$6,BECO_Datos!$HP$3:$LT$85,BECO_Datos!$A31,FALSE),0))*CD$2</f>
        <v>0</v>
      </c>
      <c r="CE32" s="78">
        <f>(HLOOKUP(CE$6,BECO_Datos!$D$3:$HN$85,BECO_Datos!$A31,FALSE)+IFERROR(HLOOKUP(CE$6,BECO_Datos!$HP$3:$LT$85,BECO_Datos!$A31,FALSE),0))*CE$2</f>
        <v>0</v>
      </c>
      <c r="CF32" s="78">
        <f>(HLOOKUP(CF$6,BECO_Datos!$D$3:$HN$85,BECO_Datos!$A31,FALSE)+IFERROR(HLOOKUP(CF$6,BECO_Datos!$HP$3:$LT$85,BECO_Datos!$A31,FALSE),0))*CF$2</f>
        <v>0</v>
      </c>
      <c r="CG32" s="78">
        <f>(HLOOKUP(CG$6,BECO_Datos!$D$3:$HN$85,BECO_Datos!$A31,FALSE)+IFERROR(HLOOKUP(CG$6,BECO_Datos!$HP$3:$LT$85,BECO_Datos!$A31,FALSE),0))*CG$2</f>
        <v>0</v>
      </c>
      <c r="CH32" s="78">
        <f>(HLOOKUP(CH$6,BECO_Datos!$D$3:$HN$85,BECO_Datos!$A31,FALSE)+IFERROR(HLOOKUP(CH$6,BECO_Datos!$HP$3:$LT$85,BECO_Datos!$A31,FALSE),0))*CH$2</f>
        <v>0</v>
      </c>
      <c r="CI32" s="78">
        <f>(HLOOKUP(CI$6,BECO_Datos!$D$3:$HN$85,BECO_Datos!$A31,FALSE)+IFERROR(HLOOKUP(CI$6,BECO_Datos!$HP$3:$LT$85,BECO_Datos!$A31,FALSE),0))*CI$2</f>
        <v>0</v>
      </c>
      <c r="CK32" s="78" t="e">
        <f>(HLOOKUP(CK$6,BECO_Datos!$D$3:$HN$85,BECO_Datos!$A31,FALSE)+IFERROR(HLOOKUP(CK$6,BECO_Datos!$HP$3:$LT$85,BECO_Datos!$A31,FALSE),0))*CK$2</f>
        <v>#N/A</v>
      </c>
      <c r="CL32" s="78" t="e">
        <f>(HLOOKUP(CL$6,BECO_Datos!$D$3:$HN$85,BECO_Datos!$A31,FALSE)+IFERROR(HLOOKUP(CL$6,BECO_Datos!$HP$3:$LT$85,BECO_Datos!$A31,FALSE),0))*CL$2</f>
        <v>#N/A</v>
      </c>
      <c r="CM32" s="78" t="e">
        <f>(HLOOKUP(CM$6,BECO_Datos!$D$3:$HN$85,BECO_Datos!$A31,FALSE)+IFERROR(HLOOKUP(CM$6,BECO_Datos!$HP$3:$LT$85,BECO_Datos!$A31,FALSE),0))*CM$2</f>
        <v>#N/A</v>
      </c>
      <c r="CN32" s="78" t="e">
        <f>(HLOOKUP(CN$6,BECO_Datos!$D$3:$HN$85,BECO_Datos!$A31,FALSE)+IFERROR(HLOOKUP(CN$6,BECO_Datos!$HP$3:$LT$85,BECO_Datos!$A31,FALSE),0))*CN$2</f>
        <v>#N/A</v>
      </c>
      <c r="CO32" s="78" t="e">
        <f>(HLOOKUP(CO$6,BECO_Datos!$D$3:$HN$85,BECO_Datos!$A31,FALSE)+IFERROR(HLOOKUP(CO$6,BECO_Datos!$HP$3:$LT$85,BECO_Datos!$A31,FALSE),0))*CO$2</f>
        <v>#N/A</v>
      </c>
      <c r="CP32" s="78" t="e">
        <f>(HLOOKUP(CP$6,BECO_Datos!$D$3:$HN$85,BECO_Datos!$A31,FALSE)+IFERROR(HLOOKUP(CP$6,BECO_Datos!$HP$3:$LT$85,BECO_Datos!$A31,FALSE),0))*CP$2</f>
        <v>#N/A</v>
      </c>
      <c r="CQ32" s="78">
        <f>(HLOOKUP(CQ$6,BECO_Datos!$D$3:$HN$85,BECO_Datos!$A31,FALSE)+IFERROR(HLOOKUP(CQ$6,BECO_Datos!$HP$3:$LT$85,BECO_Datos!$A31,FALSE),0))*CQ$2</f>
        <v>0</v>
      </c>
      <c r="CR32" s="78">
        <f>(HLOOKUP(CR$6,BECO_Datos!$D$3:$HN$85,BECO_Datos!$A31,FALSE)+IFERROR(HLOOKUP(CR$6,BECO_Datos!$HP$3:$LT$85,BECO_Datos!$A31,FALSE),0))*CR$2</f>
        <v>0</v>
      </c>
      <c r="CS32" s="78">
        <f>(HLOOKUP(CS$6,BECO_Datos!$D$3:$HN$85,BECO_Datos!$A31,FALSE)+IFERROR(HLOOKUP(CS$6,BECO_Datos!$HP$3:$LT$85,BECO_Datos!$A31,FALSE),0))*CS$2</f>
        <v>0</v>
      </c>
      <c r="CT32" s="78">
        <f>(HLOOKUP(CT$6,BECO_Datos!$D$3:$HN$85,BECO_Datos!$A31,FALSE)+IFERROR(HLOOKUP(CT$6,BECO_Datos!$HP$3:$LT$85,BECO_Datos!$A31,FALSE),0))*CT$2</f>
        <v>0</v>
      </c>
      <c r="CU32" s="78">
        <f>(HLOOKUP(CU$6,BECO_Datos!$D$3:$HN$85,BECO_Datos!$A31,FALSE)+IFERROR(HLOOKUP(CU$6,BECO_Datos!$HP$3:$LT$85,BECO_Datos!$A31,FALSE),0))*CU$2</f>
        <v>0</v>
      </c>
      <c r="CV32" s="78">
        <f>(HLOOKUP(CV$6,BECO_Datos!$D$3:$HN$85,BECO_Datos!$A31,FALSE)+IFERROR(HLOOKUP(CV$6,BECO_Datos!$HP$3:$LT$85,BECO_Datos!$A31,FALSE),0))*CV$2</f>
        <v>0</v>
      </c>
      <c r="CW32" s="78">
        <f>(HLOOKUP(CW$6,BECO_Datos!$D$3:$HN$85,BECO_Datos!$A31,FALSE)+IFERROR(HLOOKUP(CW$6,BECO_Datos!$HP$3:$LT$85,BECO_Datos!$A31,FALSE),0))*CW$2</f>
        <v>0</v>
      </c>
      <c r="CX32" s="78">
        <f>(HLOOKUP(CX$6,BECO_Datos!$D$3:$HN$85,BECO_Datos!$A31,FALSE)+IFERROR(HLOOKUP(CX$6,BECO_Datos!$HP$3:$LT$85,BECO_Datos!$A31,FALSE),0))*CX$2</f>
        <v>0</v>
      </c>
      <c r="CY32" s="78">
        <f>(HLOOKUP(CY$6,BECO_Datos!$D$3:$HN$85,BECO_Datos!$A31,FALSE)+IFERROR(HLOOKUP(CY$6,BECO_Datos!$HP$3:$LT$85,BECO_Datos!$A31,FALSE),0))*CY$2</f>
        <v>0</v>
      </c>
      <c r="CZ32" s="78">
        <f>(HLOOKUP(CZ$6,BECO_Datos!$D$3:$HN$85,BECO_Datos!$A31,FALSE)+IFERROR(HLOOKUP(CZ$6,BECO_Datos!$HP$3:$LT$85,BECO_Datos!$A31,FALSE),0))*CZ$2</f>
        <v>0</v>
      </c>
      <c r="DB32" s="78" t="e">
        <f>(HLOOKUP(DB$6,BECO_Datos!$D$3:$HN$85,BECO_Datos!$A31,FALSE)+IFERROR(HLOOKUP(DB$6,BECO_Datos!$HP$3:$LT$85,BECO_Datos!$A31,FALSE),0))*DB$2</f>
        <v>#N/A</v>
      </c>
      <c r="DC32" s="78" t="e">
        <f>(HLOOKUP(DC$6,BECO_Datos!$D$3:$HN$85,BECO_Datos!$A31,FALSE)+IFERROR(HLOOKUP(DC$6,BECO_Datos!$HP$3:$LT$85,BECO_Datos!$A31,FALSE),0))*DC$2</f>
        <v>#N/A</v>
      </c>
      <c r="DD32" s="78" t="e">
        <f>(HLOOKUP(DD$6,BECO_Datos!$D$3:$HN$85,BECO_Datos!$A31,FALSE)+IFERROR(HLOOKUP(DD$6,BECO_Datos!$HP$3:$LT$85,BECO_Datos!$A31,FALSE),0))*DD$2</f>
        <v>#N/A</v>
      </c>
      <c r="DE32" s="78" t="e">
        <f>(HLOOKUP(DE$6,BECO_Datos!$D$3:$HN$85,BECO_Datos!$A31,FALSE)+IFERROR(HLOOKUP(DE$6,BECO_Datos!$HP$3:$LT$85,BECO_Datos!$A31,FALSE),0))*DE$2</f>
        <v>#N/A</v>
      </c>
      <c r="DF32" s="78" t="e">
        <f>(HLOOKUP(DF$6,BECO_Datos!$D$3:$HN$85,BECO_Datos!$A31,FALSE)+IFERROR(HLOOKUP(DF$6,BECO_Datos!$HP$3:$LT$85,BECO_Datos!$A31,FALSE),0))*DF$2</f>
        <v>#N/A</v>
      </c>
      <c r="DG32" s="78" t="e">
        <f>(HLOOKUP(DG$6,BECO_Datos!$D$3:$HN$85,BECO_Datos!$A31,FALSE)+IFERROR(HLOOKUP(DG$6,BECO_Datos!$HP$3:$LT$85,BECO_Datos!$A31,FALSE),0))*DG$2</f>
        <v>#N/A</v>
      </c>
      <c r="DH32" s="78">
        <f>(HLOOKUP(DH$6,BECO_Datos!$D$3:$HN$85,BECO_Datos!$A31,FALSE)+IFERROR(HLOOKUP(DH$6,BECO_Datos!$HP$3:$LT$85,BECO_Datos!$A31,FALSE),0))*DH$2</f>
        <v>0</v>
      </c>
      <c r="DI32" s="78">
        <f>(HLOOKUP(DI$6,BECO_Datos!$D$3:$HN$85,BECO_Datos!$A31,FALSE)+IFERROR(HLOOKUP(DI$6,BECO_Datos!$HP$3:$LT$85,BECO_Datos!$A31,FALSE),0))*DI$2</f>
        <v>0</v>
      </c>
      <c r="DJ32" s="78">
        <f>(HLOOKUP(DJ$6,BECO_Datos!$D$3:$HN$85,BECO_Datos!$A31,FALSE)+IFERROR(HLOOKUP(DJ$6,BECO_Datos!$HP$3:$LT$85,BECO_Datos!$A31,FALSE),0))*DJ$2</f>
        <v>0</v>
      </c>
      <c r="DK32" s="78">
        <f>(HLOOKUP(DK$6,BECO_Datos!$D$3:$HN$85,BECO_Datos!$A31,FALSE)+IFERROR(HLOOKUP(DK$6,BECO_Datos!$HP$3:$LT$85,BECO_Datos!$A31,FALSE),0))*DK$2</f>
        <v>0</v>
      </c>
      <c r="DL32" s="78">
        <f>(HLOOKUP(DL$6,BECO_Datos!$D$3:$HN$85,BECO_Datos!$A31,FALSE)+IFERROR(HLOOKUP(DL$6,BECO_Datos!$HP$3:$LT$85,BECO_Datos!$A31,FALSE),0))*DL$2</f>
        <v>0</v>
      </c>
      <c r="DM32" s="78">
        <f>(HLOOKUP(DM$6,BECO_Datos!$D$3:$HN$85,BECO_Datos!$A31,FALSE)+IFERROR(HLOOKUP(DM$6,BECO_Datos!$HP$3:$LT$85,BECO_Datos!$A31,FALSE),0))*DM$2</f>
        <v>0</v>
      </c>
      <c r="DN32" s="78">
        <f>(HLOOKUP(DN$6,BECO_Datos!$D$3:$HN$85,BECO_Datos!$A31,FALSE)+IFERROR(HLOOKUP(DN$6,BECO_Datos!$HP$3:$LT$85,BECO_Datos!$A31,FALSE),0))*DN$2</f>
        <v>0</v>
      </c>
      <c r="DO32" s="78">
        <f>(HLOOKUP(DO$6,BECO_Datos!$D$3:$HN$85,BECO_Datos!$A31,FALSE)+IFERROR(HLOOKUP(DO$6,BECO_Datos!$HP$3:$LT$85,BECO_Datos!$A31,FALSE),0))*DO$2</f>
        <v>0</v>
      </c>
      <c r="DP32" s="78">
        <f>(HLOOKUP(DP$6,BECO_Datos!$D$3:$HN$85,BECO_Datos!$A31,FALSE)+IFERROR(HLOOKUP(DP$6,BECO_Datos!$HP$3:$LT$85,BECO_Datos!$A31,FALSE),0))*DP$2</f>
        <v>0</v>
      </c>
      <c r="DQ32" s="78">
        <f>(HLOOKUP(DQ$6,BECO_Datos!$D$3:$HN$85,BECO_Datos!$A31,FALSE)+IFERROR(HLOOKUP(DQ$6,BECO_Datos!$HP$3:$LT$85,BECO_Datos!$A31,FALSE),0))*DQ$2</f>
        <v>0</v>
      </c>
      <c r="DS32" s="78" t="e">
        <f>(HLOOKUP(DS$6,BECO_Datos!$D$3:$HN$85,BECO_Datos!$A31,FALSE)+IFERROR(HLOOKUP(DS$6,BECO_Datos!$HP$3:$LT$85,BECO_Datos!$A31,FALSE),0))*DS$2</f>
        <v>#N/A</v>
      </c>
      <c r="DT32" s="78" t="e">
        <f>(HLOOKUP(DT$6,BECO_Datos!$D$3:$HN$85,BECO_Datos!$A31,FALSE)+IFERROR(HLOOKUP(DT$6,BECO_Datos!$HP$3:$LT$85,BECO_Datos!$A31,FALSE),0))*DT$2</f>
        <v>#N/A</v>
      </c>
      <c r="DU32" s="78" t="e">
        <f>(HLOOKUP(DU$6,BECO_Datos!$D$3:$HN$85,BECO_Datos!$A31,FALSE)+IFERROR(HLOOKUP(DU$6,BECO_Datos!$HP$3:$LT$85,BECO_Datos!$A31,FALSE),0))*DU$2</f>
        <v>#N/A</v>
      </c>
      <c r="DV32" s="78" t="e">
        <f>(HLOOKUP(DV$6,BECO_Datos!$D$3:$HN$85,BECO_Datos!$A31,FALSE)+IFERROR(HLOOKUP(DV$6,BECO_Datos!$HP$3:$LT$85,BECO_Datos!$A31,FALSE),0))*DV$2</f>
        <v>#N/A</v>
      </c>
      <c r="DW32" s="78" t="e">
        <f>(HLOOKUP(DW$6,BECO_Datos!$D$3:$HN$85,BECO_Datos!$A31,FALSE)+IFERROR(HLOOKUP(DW$6,BECO_Datos!$HP$3:$LT$85,BECO_Datos!$A31,FALSE),0))*DW$2</f>
        <v>#N/A</v>
      </c>
      <c r="DX32" s="78" t="e">
        <f>(HLOOKUP(DX$6,BECO_Datos!$D$3:$HN$85,BECO_Datos!$A31,FALSE)+IFERROR(HLOOKUP(DX$6,BECO_Datos!$HP$3:$LT$85,BECO_Datos!$A31,FALSE),0))*DX$2</f>
        <v>#N/A</v>
      </c>
      <c r="DY32" s="78">
        <f>(HLOOKUP(DY$6,BECO_Datos!$D$3:$HN$85,BECO_Datos!$A31,FALSE)+IFERROR(HLOOKUP(DY$6,BECO_Datos!$HP$3:$LT$85,BECO_Datos!$A31,FALSE),0))*DY$2</f>
        <v>0</v>
      </c>
      <c r="DZ32" s="78">
        <f>(HLOOKUP(DZ$6,BECO_Datos!$D$3:$HN$85,BECO_Datos!$A31,FALSE)+IFERROR(HLOOKUP(DZ$6,BECO_Datos!$HP$3:$LT$85,BECO_Datos!$A31,FALSE),0))*DZ$2</f>
        <v>0</v>
      </c>
      <c r="EA32" s="78">
        <f>(HLOOKUP(EA$6,BECO_Datos!$D$3:$HN$85,BECO_Datos!$A31,FALSE)+IFERROR(HLOOKUP(EA$6,BECO_Datos!$HP$3:$LT$85,BECO_Datos!$A31,FALSE),0))*EA$2</f>
        <v>0</v>
      </c>
      <c r="EB32" s="78">
        <f>(HLOOKUP(EB$6,BECO_Datos!$D$3:$HN$85,BECO_Datos!$A31,FALSE)+IFERROR(HLOOKUP(EB$6,BECO_Datos!$HP$3:$LT$85,BECO_Datos!$A31,FALSE),0))*EB$2</f>
        <v>0</v>
      </c>
      <c r="EC32" s="78">
        <f>(HLOOKUP(EC$6,BECO_Datos!$D$3:$HN$85,BECO_Datos!$A31,FALSE)+IFERROR(HLOOKUP(EC$6,BECO_Datos!$HP$3:$LT$85,BECO_Datos!$A31,FALSE),0))*EC$2</f>
        <v>0</v>
      </c>
      <c r="ED32" s="78">
        <f>(HLOOKUP(ED$6,BECO_Datos!$D$3:$HN$85,BECO_Datos!$A31,FALSE)+IFERROR(HLOOKUP(ED$6,BECO_Datos!$HP$3:$LT$85,BECO_Datos!$A31,FALSE),0))*ED$2</f>
        <v>0</v>
      </c>
      <c r="EE32" s="78">
        <f>(HLOOKUP(EE$6,BECO_Datos!$D$3:$HN$85,BECO_Datos!$A31,FALSE)+IFERROR(HLOOKUP(EE$6,BECO_Datos!$HP$3:$LT$85,BECO_Datos!$A31,FALSE),0))*EE$2</f>
        <v>0</v>
      </c>
      <c r="EF32" s="78">
        <f>(HLOOKUP(EF$6,BECO_Datos!$D$3:$HN$85,BECO_Datos!$A31,FALSE)+IFERROR(HLOOKUP(EF$6,BECO_Datos!$HP$3:$LT$85,BECO_Datos!$A31,FALSE),0))*EF$2</f>
        <v>0</v>
      </c>
      <c r="EG32" s="78">
        <f>(HLOOKUP(EG$6,BECO_Datos!$D$3:$HN$85,BECO_Datos!$A31,FALSE)+IFERROR(HLOOKUP(EG$6,BECO_Datos!$HP$3:$LT$85,BECO_Datos!$A31,FALSE),0))*EG$2</f>
        <v>0</v>
      </c>
      <c r="EH32" s="78">
        <f>(HLOOKUP(EH$6,BECO_Datos!$D$3:$HN$85,BECO_Datos!$A31,FALSE)+IFERROR(HLOOKUP(EH$6,BECO_Datos!$HP$3:$LT$85,BECO_Datos!$A31,FALSE),0))*EH$2</f>
        <v>0</v>
      </c>
      <c r="EJ32" s="78" t="e">
        <f>(HLOOKUP(EJ$6,BECO_Datos!$D$3:$HN$85,BECO_Datos!$A31,FALSE)+IFERROR(HLOOKUP(EJ$6,BECO_Datos!$HP$3:$LT$85,BECO_Datos!$A31,FALSE),0))*EJ$2</f>
        <v>#N/A</v>
      </c>
      <c r="EK32" s="78" t="e">
        <f>(HLOOKUP(EK$6,BECO_Datos!$D$3:$HN$85,BECO_Datos!$A31,FALSE)+IFERROR(HLOOKUP(EK$6,BECO_Datos!$HP$3:$LT$85,BECO_Datos!$A31,FALSE),0))*EK$2</f>
        <v>#N/A</v>
      </c>
      <c r="EL32" s="78" t="e">
        <f>(HLOOKUP(EL$6,BECO_Datos!$D$3:$HN$85,BECO_Datos!$A31,FALSE)+IFERROR(HLOOKUP(EL$6,BECO_Datos!$HP$3:$LT$85,BECO_Datos!$A31,FALSE),0))*EL$2</f>
        <v>#N/A</v>
      </c>
      <c r="EM32" s="78" t="e">
        <f>(HLOOKUP(EM$6,BECO_Datos!$D$3:$HN$85,BECO_Datos!$A31,FALSE)+IFERROR(HLOOKUP(EM$6,BECO_Datos!$HP$3:$LT$85,BECO_Datos!$A31,FALSE),0))*EM$2</f>
        <v>#N/A</v>
      </c>
      <c r="EN32" s="78" t="e">
        <f>(HLOOKUP(EN$6,BECO_Datos!$D$3:$HN$85,BECO_Datos!$A31,FALSE)+IFERROR(HLOOKUP(EN$6,BECO_Datos!$HP$3:$LT$85,BECO_Datos!$A31,FALSE),0))*EN$2</f>
        <v>#N/A</v>
      </c>
      <c r="EO32" s="78" t="e">
        <f>(HLOOKUP(EO$6,BECO_Datos!$D$3:$HN$85,BECO_Datos!$A31,FALSE)+IFERROR(HLOOKUP(EO$6,BECO_Datos!$HP$3:$LT$85,BECO_Datos!$A31,FALSE),0))*EO$2</f>
        <v>#N/A</v>
      </c>
      <c r="EP32" s="78">
        <f>(HLOOKUP(EP$6,BECO_Datos!$D$3:$HN$85,BECO_Datos!$A31,FALSE)+IFERROR(HLOOKUP(EP$6,BECO_Datos!$HP$3:$LT$85,BECO_Datos!$A31,FALSE),0))*EP$2</f>
        <v>0</v>
      </c>
      <c r="EQ32" s="78">
        <f>(HLOOKUP(EQ$6,BECO_Datos!$D$3:$HN$85,BECO_Datos!$A31,FALSE)+IFERROR(HLOOKUP(EQ$6,BECO_Datos!$HP$3:$LT$85,BECO_Datos!$A31,FALSE),0))*EQ$2</f>
        <v>0</v>
      </c>
      <c r="ER32" s="78">
        <f>(HLOOKUP(ER$6,BECO_Datos!$D$3:$HN$85,BECO_Datos!$A31,FALSE)+IFERROR(HLOOKUP(ER$6,BECO_Datos!$HP$3:$LT$85,BECO_Datos!$A31,FALSE),0))*ER$2</f>
        <v>0</v>
      </c>
      <c r="ES32" s="78">
        <f>(HLOOKUP(ES$6,BECO_Datos!$D$3:$HN$85,BECO_Datos!$A31,FALSE)+IFERROR(HLOOKUP(ES$6,BECO_Datos!$HP$3:$LT$85,BECO_Datos!$A31,FALSE),0))*ES$2</f>
        <v>0</v>
      </c>
      <c r="ET32" s="78">
        <f>(HLOOKUP(ET$6,BECO_Datos!$D$3:$HN$85,BECO_Datos!$A31,FALSE)+IFERROR(HLOOKUP(ET$6,BECO_Datos!$HP$3:$LT$85,BECO_Datos!$A31,FALSE),0))*ET$2</f>
        <v>0</v>
      </c>
      <c r="EU32" s="78">
        <f>(HLOOKUP(EU$6,BECO_Datos!$D$3:$HN$85,BECO_Datos!$A31,FALSE)+IFERROR(HLOOKUP(EU$6,BECO_Datos!$HP$3:$LT$85,BECO_Datos!$A31,FALSE),0))*EU$2</f>
        <v>0</v>
      </c>
      <c r="EV32" s="78">
        <f>(HLOOKUP(EV$6,BECO_Datos!$D$3:$HN$85,BECO_Datos!$A31,FALSE)+IFERROR(HLOOKUP(EV$6,BECO_Datos!$HP$3:$LT$85,BECO_Datos!$A31,FALSE),0))*EV$2</f>
        <v>0</v>
      </c>
      <c r="EW32" s="78">
        <f>(HLOOKUP(EW$6,BECO_Datos!$D$3:$HN$85,BECO_Datos!$A31,FALSE)+IFERROR(HLOOKUP(EW$6,BECO_Datos!$HP$3:$LT$85,BECO_Datos!$A31,FALSE),0))*EW$2</f>
        <v>0</v>
      </c>
      <c r="EX32" s="78">
        <f>(HLOOKUP(EX$6,BECO_Datos!$D$3:$HN$85,BECO_Datos!$A31,FALSE)+IFERROR(HLOOKUP(EX$6,BECO_Datos!$HP$3:$LT$85,BECO_Datos!$A31,FALSE),0))*EX$2</f>
        <v>0</v>
      </c>
      <c r="EY32" s="78">
        <f>(HLOOKUP(EY$6,BECO_Datos!$D$3:$HN$85,BECO_Datos!$A31,FALSE)+IFERROR(HLOOKUP(EY$6,BECO_Datos!$HP$3:$LT$85,BECO_Datos!$A31,FALSE),0))*EY$2</f>
        <v>0</v>
      </c>
      <c r="FA32" s="78" t="e">
        <f>(HLOOKUP(FA$6,BECO_Datos!$D$3:$HN$85,BECO_Datos!$A31,FALSE)+IFERROR(HLOOKUP(FA$6,BECO_Datos!$HP$3:$LT$85,BECO_Datos!$A31,FALSE),0))*FA$2</f>
        <v>#N/A</v>
      </c>
      <c r="FB32" s="78" t="e">
        <f>(HLOOKUP(FB$6,BECO_Datos!$D$3:$HN$85,BECO_Datos!$A31,FALSE)+IFERROR(HLOOKUP(FB$6,BECO_Datos!$HP$3:$LT$85,BECO_Datos!$A31,FALSE),0))*FB$2</f>
        <v>#N/A</v>
      </c>
      <c r="FC32" s="78" t="e">
        <f>(HLOOKUP(FC$6,BECO_Datos!$D$3:$HN$85,BECO_Datos!$A31,FALSE)+IFERROR(HLOOKUP(FC$6,BECO_Datos!$HP$3:$LT$85,BECO_Datos!$A31,FALSE),0))*FC$2</f>
        <v>#N/A</v>
      </c>
      <c r="FD32" s="78" t="e">
        <f>(HLOOKUP(FD$6,BECO_Datos!$D$3:$HN$85,BECO_Datos!$A31,FALSE)+IFERROR(HLOOKUP(FD$6,BECO_Datos!$HP$3:$LT$85,BECO_Datos!$A31,FALSE),0))*FD$2</f>
        <v>#N/A</v>
      </c>
      <c r="FE32" s="78" t="e">
        <f>(HLOOKUP(FE$6,BECO_Datos!$D$3:$HN$85,BECO_Datos!$A31,FALSE)+IFERROR(HLOOKUP(FE$6,BECO_Datos!$HP$3:$LT$85,BECO_Datos!$A31,FALSE),0))*FE$2</f>
        <v>#N/A</v>
      </c>
      <c r="FF32" s="78" t="e">
        <f>(HLOOKUP(FF$6,BECO_Datos!$D$3:$HN$85,BECO_Datos!$A31,FALSE)+IFERROR(HLOOKUP(FF$6,BECO_Datos!$HP$3:$LT$85,BECO_Datos!$A31,FALSE),0))*FF$2</f>
        <v>#N/A</v>
      </c>
      <c r="FG32" s="78">
        <f>(HLOOKUP(FG$6,BECO_Datos!$D$3:$HN$85,BECO_Datos!$A31,FALSE)+IFERROR(HLOOKUP(FG$6,BECO_Datos!$HP$3:$LT$85,BECO_Datos!$A31,FALSE),0))*FG$2</f>
        <v>0</v>
      </c>
      <c r="FH32" s="78">
        <f>(HLOOKUP(FH$6,BECO_Datos!$D$3:$HN$85,BECO_Datos!$A31,FALSE)+IFERROR(HLOOKUP(FH$6,BECO_Datos!$HP$3:$LT$85,BECO_Datos!$A31,FALSE),0))*FH$2</f>
        <v>0</v>
      </c>
      <c r="FI32" s="78">
        <f>(HLOOKUP(FI$6,BECO_Datos!$D$3:$HN$85,BECO_Datos!$A31,FALSE)+IFERROR(HLOOKUP(FI$6,BECO_Datos!$HP$3:$LT$85,BECO_Datos!$A31,FALSE),0))*FI$2</f>
        <v>0</v>
      </c>
      <c r="FJ32" s="78">
        <f>(HLOOKUP(FJ$6,BECO_Datos!$D$3:$HN$85,BECO_Datos!$A31,FALSE)+IFERROR(HLOOKUP(FJ$6,BECO_Datos!$HP$3:$LT$85,BECO_Datos!$A31,FALSE),0))*FJ$2</f>
        <v>0</v>
      </c>
      <c r="FK32" s="78">
        <f>(HLOOKUP(FK$6,BECO_Datos!$D$3:$HN$85,BECO_Datos!$A31,FALSE)+IFERROR(HLOOKUP(FK$6,BECO_Datos!$HP$3:$LT$85,BECO_Datos!$A31,FALSE),0))*FK$2</f>
        <v>0</v>
      </c>
      <c r="FL32" s="78">
        <f>(HLOOKUP(FL$6,BECO_Datos!$D$3:$HN$85,BECO_Datos!$A31,FALSE)+IFERROR(HLOOKUP(FL$6,BECO_Datos!$HP$3:$LT$85,BECO_Datos!$A31,FALSE),0))*FL$2</f>
        <v>0</v>
      </c>
      <c r="FM32" s="78">
        <f>(HLOOKUP(FM$6,BECO_Datos!$D$3:$HN$85,BECO_Datos!$A31,FALSE)+IFERROR(HLOOKUP(FM$6,BECO_Datos!$HP$3:$LT$85,BECO_Datos!$A31,FALSE),0))*FM$2</f>
        <v>0</v>
      </c>
      <c r="FN32" s="78">
        <f>(HLOOKUP(FN$6,BECO_Datos!$D$3:$HN$85,BECO_Datos!$A31,FALSE)+IFERROR(HLOOKUP(FN$6,BECO_Datos!$HP$3:$LT$85,BECO_Datos!$A31,FALSE),0))*FN$2</f>
        <v>0</v>
      </c>
      <c r="FO32" s="78">
        <f>(HLOOKUP(FO$6,BECO_Datos!$D$3:$HN$85,BECO_Datos!$A31,FALSE)+IFERROR(HLOOKUP(FO$6,BECO_Datos!$HP$3:$LT$85,BECO_Datos!$A31,FALSE),0))*FO$2</f>
        <v>0</v>
      </c>
      <c r="FP32" s="78">
        <f>(HLOOKUP(FP$6,BECO_Datos!$D$3:$HN$85,BECO_Datos!$A31,FALSE)+IFERROR(HLOOKUP(FP$6,BECO_Datos!$HP$3:$LT$85,BECO_Datos!$A31,FALSE),0))*FP$2</f>
        <v>0</v>
      </c>
      <c r="FR32" s="78" t="e">
        <f>(HLOOKUP(FR$6,BECO_Datos!$D$3:$HN$85,BECO_Datos!$A31,FALSE)+IFERROR(HLOOKUP(FR$6,BECO_Datos!$HP$3:$LT$85,BECO_Datos!$A31,FALSE),0))*FR$2</f>
        <v>#N/A</v>
      </c>
      <c r="FS32" s="78" t="e">
        <f>(HLOOKUP(FS$6,BECO_Datos!$D$3:$HN$85,BECO_Datos!$A31,FALSE)+IFERROR(HLOOKUP(FS$6,BECO_Datos!$HP$3:$LT$85,BECO_Datos!$A31,FALSE),0))*FS$2</f>
        <v>#N/A</v>
      </c>
      <c r="FT32" s="78" t="e">
        <f>(HLOOKUP(FT$6,BECO_Datos!$D$3:$HN$85,BECO_Datos!$A31,FALSE)+IFERROR(HLOOKUP(FT$6,BECO_Datos!$HP$3:$LT$85,BECO_Datos!$A31,FALSE),0))*FT$2</f>
        <v>#N/A</v>
      </c>
      <c r="FU32" s="78" t="e">
        <f>(HLOOKUP(FU$6,BECO_Datos!$D$3:$HN$85,BECO_Datos!$A31,FALSE)+IFERROR(HLOOKUP(FU$6,BECO_Datos!$HP$3:$LT$85,BECO_Datos!$A31,FALSE),0))*FU$2</f>
        <v>#N/A</v>
      </c>
      <c r="FV32" s="78" t="e">
        <f>(HLOOKUP(FV$6,BECO_Datos!$D$3:$HN$85,BECO_Datos!$A31,FALSE)+IFERROR(HLOOKUP(FV$6,BECO_Datos!$HP$3:$LT$85,BECO_Datos!$A31,FALSE),0))*FV$2</f>
        <v>#N/A</v>
      </c>
      <c r="FW32" s="78" t="e">
        <f>(HLOOKUP(FW$6,BECO_Datos!$D$3:$HN$85,BECO_Datos!$A31,FALSE)+IFERROR(HLOOKUP(FW$6,BECO_Datos!$HP$3:$LT$85,BECO_Datos!$A31,FALSE),0))*FW$2</f>
        <v>#N/A</v>
      </c>
      <c r="FX32" s="78">
        <f>(HLOOKUP(FX$6,BECO_Datos!$D$3:$HN$85,BECO_Datos!$A31,FALSE)+IFERROR(HLOOKUP(FX$6,BECO_Datos!$HP$3:$LT$85,BECO_Datos!$A31,FALSE),0))*FX$2</f>
        <v>0</v>
      </c>
      <c r="FY32" s="78">
        <f>(HLOOKUP(FY$6,BECO_Datos!$D$3:$HN$85,BECO_Datos!$A31,FALSE)+IFERROR(HLOOKUP(FY$6,BECO_Datos!$HP$3:$LT$85,BECO_Datos!$A31,FALSE),0))*FY$2</f>
        <v>0</v>
      </c>
      <c r="FZ32" s="78">
        <f>(HLOOKUP(FZ$6,BECO_Datos!$D$3:$HN$85,BECO_Datos!$A31,FALSE)+IFERROR(HLOOKUP(FZ$6,BECO_Datos!$HP$3:$LT$85,BECO_Datos!$A31,FALSE),0))*FZ$2</f>
        <v>0</v>
      </c>
      <c r="GA32" s="78">
        <f>(HLOOKUP(GA$6,BECO_Datos!$D$3:$HN$85,BECO_Datos!$A31,FALSE)+IFERROR(HLOOKUP(GA$6,BECO_Datos!$HP$3:$LT$85,BECO_Datos!$A31,FALSE),0))*GA$2</f>
        <v>0</v>
      </c>
      <c r="GB32" s="78">
        <f>(HLOOKUP(GB$6,BECO_Datos!$D$3:$HN$85,BECO_Datos!$A31,FALSE)+IFERROR(HLOOKUP(GB$6,BECO_Datos!$HP$3:$LT$85,BECO_Datos!$A31,FALSE),0))*GB$2</f>
        <v>0</v>
      </c>
      <c r="GC32" s="78">
        <f>(HLOOKUP(GC$6,BECO_Datos!$D$3:$HN$85,BECO_Datos!$A31,FALSE)+IFERROR(HLOOKUP(GC$6,BECO_Datos!$HP$3:$LT$85,BECO_Datos!$A31,FALSE),0))*GC$2</f>
        <v>0</v>
      </c>
      <c r="GD32" s="78">
        <f>(HLOOKUP(GD$6,BECO_Datos!$D$3:$HN$85,BECO_Datos!$A31,FALSE)+IFERROR(HLOOKUP(GD$6,BECO_Datos!$HP$3:$LT$85,BECO_Datos!$A31,FALSE),0))*GD$2</f>
        <v>0</v>
      </c>
      <c r="GE32" s="78">
        <f>(HLOOKUP(GE$6,BECO_Datos!$D$3:$HN$85,BECO_Datos!$A31,FALSE)+IFERROR(HLOOKUP(GE$6,BECO_Datos!$HP$3:$LT$85,BECO_Datos!$A31,FALSE),0))*GE$2</f>
        <v>0</v>
      </c>
      <c r="GF32" s="78">
        <f>(HLOOKUP(GF$6,BECO_Datos!$D$3:$HN$85,BECO_Datos!$A31,FALSE)+IFERROR(HLOOKUP(GF$6,BECO_Datos!$HP$3:$LT$85,BECO_Datos!$A31,FALSE),0))*GF$2</f>
        <v>0</v>
      </c>
      <c r="GG32" s="78">
        <f>(HLOOKUP(GG$6,BECO_Datos!$D$3:$HN$85,BECO_Datos!$A31,FALSE)+IFERROR(HLOOKUP(GG$6,BECO_Datos!$HP$3:$LT$85,BECO_Datos!$A31,FALSE),0))*GG$2</f>
        <v>0</v>
      </c>
      <c r="GI32" s="78" t="e">
        <f>(HLOOKUP(GI$6,BECO_Datos!$D$3:$HN$85,BECO_Datos!$A31,FALSE)+IFERROR(HLOOKUP(GI$6,BECO_Datos!$HP$3:$LT$85,BECO_Datos!$A31,FALSE),0))*GI$2</f>
        <v>#N/A</v>
      </c>
      <c r="GJ32" s="78" t="e">
        <f>(HLOOKUP(GJ$6,BECO_Datos!$D$3:$HN$85,BECO_Datos!$A31,FALSE)+IFERROR(HLOOKUP(GJ$6,BECO_Datos!$HP$3:$LT$85,BECO_Datos!$A31,FALSE),0))*GJ$2</f>
        <v>#N/A</v>
      </c>
      <c r="GK32" s="78" t="e">
        <f>(HLOOKUP(GK$6,BECO_Datos!$D$3:$HN$85,BECO_Datos!$A31,FALSE)+IFERROR(HLOOKUP(GK$6,BECO_Datos!$HP$3:$LT$85,BECO_Datos!$A31,FALSE),0))*GK$2</f>
        <v>#N/A</v>
      </c>
      <c r="GL32" s="78" t="e">
        <f>(HLOOKUP(GL$6,BECO_Datos!$D$3:$HN$85,BECO_Datos!$A31,FALSE)+IFERROR(HLOOKUP(GL$6,BECO_Datos!$HP$3:$LT$85,BECO_Datos!$A31,FALSE),0))*GL$2</f>
        <v>#N/A</v>
      </c>
      <c r="GM32" s="78" t="e">
        <f>(HLOOKUP(GM$6,BECO_Datos!$D$3:$HN$85,BECO_Datos!$A31,FALSE)+IFERROR(HLOOKUP(GM$6,BECO_Datos!$HP$3:$LT$85,BECO_Datos!$A31,FALSE),0))*GM$2</f>
        <v>#N/A</v>
      </c>
      <c r="GN32" s="78" t="e">
        <f>(HLOOKUP(GN$6,BECO_Datos!$D$3:$HN$85,BECO_Datos!$A31,FALSE)+IFERROR(HLOOKUP(GN$6,BECO_Datos!$HP$3:$LT$85,BECO_Datos!$A31,FALSE),0))*GN$2</f>
        <v>#N/A</v>
      </c>
      <c r="GO32" s="78">
        <f>(HLOOKUP(GO$6,BECO_Datos!$D$3:$HN$85,BECO_Datos!$A31,FALSE)+IFERROR(HLOOKUP(GO$6,BECO_Datos!$HP$3:$LT$85,BECO_Datos!$A31,FALSE),0))*GO$2</f>
        <v>0</v>
      </c>
      <c r="GP32" s="78">
        <f>(HLOOKUP(GP$6,BECO_Datos!$D$3:$HN$85,BECO_Datos!$A31,FALSE)+IFERROR(HLOOKUP(GP$6,BECO_Datos!$HP$3:$LT$85,BECO_Datos!$A31,FALSE),0))*GP$2</f>
        <v>0</v>
      </c>
      <c r="GQ32" s="78">
        <f>(HLOOKUP(GQ$6,BECO_Datos!$D$3:$HN$85,BECO_Datos!$A31,FALSE)+IFERROR(HLOOKUP(GQ$6,BECO_Datos!$HP$3:$LT$85,BECO_Datos!$A31,FALSE),0))*GQ$2</f>
        <v>0</v>
      </c>
      <c r="GR32" s="78">
        <f>(HLOOKUP(GR$6,BECO_Datos!$D$3:$HN$85,BECO_Datos!$A31,FALSE)+IFERROR(HLOOKUP(GR$6,BECO_Datos!$HP$3:$LT$85,BECO_Datos!$A31,FALSE),0))*GR$2</f>
        <v>0</v>
      </c>
      <c r="GS32" s="78">
        <f>(HLOOKUP(GS$6,BECO_Datos!$D$3:$HN$85,BECO_Datos!$A31,FALSE)+IFERROR(HLOOKUP(GS$6,BECO_Datos!$HP$3:$LT$85,BECO_Datos!$A31,FALSE),0))*GS$2</f>
        <v>0</v>
      </c>
      <c r="GT32" s="78">
        <f>(HLOOKUP(GT$6,BECO_Datos!$D$3:$HN$85,BECO_Datos!$A31,FALSE)+IFERROR(HLOOKUP(GT$6,BECO_Datos!$HP$3:$LT$85,BECO_Datos!$A31,FALSE),0))*GT$2</f>
        <v>0</v>
      </c>
      <c r="GU32" s="78">
        <f>(HLOOKUP(GU$6,BECO_Datos!$D$3:$HN$85,BECO_Datos!$A31,FALSE)+IFERROR(HLOOKUP(GU$6,BECO_Datos!$HP$3:$LT$85,BECO_Datos!$A31,FALSE),0))*GU$2</f>
        <v>0</v>
      </c>
      <c r="GV32" s="78">
        <f>(HLOOKUP(GV$6,BECO_Datos!$D$3:$HN$85,BECO_Datos!$A31,FALSE)+IFERROR(HLOOKUP(GV$6,BECO_Datos!$HP$3:$LT$85,BECO_Datos!$A31,FALSE),0))*GV$2</f>
        <v>0</v>
      </c>
      <c r="GW32" s="78">
        <f>(HLOOKUP(GW$6,BECO_Datos!$D$3:$HN$85,BECO_Datos!$A31,FALSE)+IFERROR(HLOOKUP(GW$6,BECO_Datos!$HP$3:$LT$85,BECO_Datos!$A31,FALSE),0))*GW$2</f>
        <v>0</v>
      </c>
      <c r="GX32" s="78">
        <f>(HLOOKUP(GX$6,BECO_Datos!$D$3:$HN$85,BECO_Datos!$A31,FALSE)+IFERROR(HLOOKUP(GX$6,BECO_Datos!$HP$3:$LT$85,BECO_Datos!$A31,FALSE),0))*GX$2</f>
        <v>0</v>
      </c>
      <c r="GZ32" s="78" t="e">
        <f>(HLOOKUP(GZ$6,BECO_Datos!$D$3:$HN$85,BECO_Datos!$A31,FALSE)+IFERROR(HLOOKUP(GZ$6,BECO_Datos!$HP$3:$LT$85,BECO_Datos!$A31,FALSE),0))*GZ$2</f>
        <v>#N/A</v>
      </c>
      <c r="HA32" s="78" t="e">
        <f>(HLOOKUP(HA$6,BECO_Datos!$D$3:$HN$85,BECO_Datos!$A31,FALSE)+IFERROR(HLOOKUP(HA$6,BECO_Datos!$HP$3:$LT$85,BECO_Datos!$A31,FALSE),0))*HA$2</f>
        <v>#N/A</v>
      </c>
      <c r="HB32" s="78" t="e">
        <f>(HLOOKUP(HB$6,BECO_Datos!$D$3:$HN$85,BECO_Datos!$A31,FALSE)+IFERROR(HLOOKUP(HB$6,BECO_Datos!$HP$3:$LT$85,BECO_Datos!$A31,FALSE),0))*HB$2</f>
        <v>#N/A</v>
      </c>
      <c r="HC32" s="78" t="e">
        <f>(HLOOKUP(HC$6,BECO_Datos!$D$3:$HN$85,BECO_Datos!$A31,FALSE)+IFERROR(HLOOKUP(HC$6,BECO_Datos!$HP$3:$LT$85,BECO_Datos!$A31,FALSE),0))*HC$2</f>
        <v>#N/A</v>
      </c>
      <c r="HD32" s="78" t="e">
        <f>(HLOOKUP(HD$6,BECO_Datos!$D$3:$HN$85,BECO_Datos!$A31,FALSE)+IFERROR(HLOOKUP(HD$6,BECO_Datos!$HP$3:$LT$85,BECO_Datos!$A31,FALSE),0))*HD$2</f>
        <v>#N/A</v>
      </c>
      <c r="HE32" s="78" t="e">
        <f>(HLOOKUP(HE$6,BECO_Datos!$D$3:$HN$85,BECO_Datos!$A31,FALSE)+IFERROR(HLOOKUP(HE$6,BECO_Datos!$HP$3:$LT$85,BECO_Datos!$A31,FALSE),0))*HE$2</f>
        <v>#N/A</v>
      </c>
      <c r="HF32" s="78">
        <f>(HLOOKUP(HF$6,BECO_Datos!$D$3:$HN$85,BECO_Datos!$A31,FALSE)+IFERROR(HLOOKUP(HF$6,BECO_Datos!$HP$3:$LT$85,BECO_Datos!$A31,FALSE),0))*HF$2</f>
        <v>0</v>
      </c>
      <c r="HG32" s="78">
        <f>(HLOOKUP(HG$6,BECO_Datos!$D$3:$HN$85,BECO_Datos!$A31,FALSE)+IFERROR(HLOOKUP(HG$6,BECO_Datos!$HP$3:$LT$85,BECO_Datos!$A31,FALSE),0))*HG$2</f>
        <v>0</v>
      </c>
      <c r="HH32" s="78">
        <f>(HLOOKUP(HH$6,BECO_Datos!$D$3:$HN$85,BECO_Datos!$A31,FALSE)+IFERROR(HLOOKUP(HH$6,BECO_Datos!$HP$3:$LT$85,BECO_Datos!$A31,FALSE),0))*HH$2</f>
        <v>0</v>
      </c>
      <c r="HI32" s="78">
        <f>(HLOOKUP(HI$6,BECO_Datos!$D$3:$HN$85,BECO_Datos!$A31,FALSE)+IFERROR(HLOOKUP(HI$6,BECO_Datos!$HP$3:$LT$85,BECO_Datos!$A31,FALSE),0))*HI$2</f>
        <v>0</v>
      </c>
      <c r="HJ32" s="78">
        <f>(HLOOKUP(HJ$6,BECO_Datos!$D$3:$HN$85,BECO_Datos!$A31,FALSE)+IFERROR(HLOOKUP(HJ$6,BECO_Datos!$HP$3:$LT$85,BECO_Datos!$A31,FALSE),0))*HJ$2</f>
        <v>0</v>
      </c>
      <c r="HK32" s="78">
        <f>(HLOOKUP(HK$6,BECO_Datos!$D$3:$HN$85,BECO_Datos!$A31,FALSE)+IFERROR(HLOOKUP(HK$6,BECO_Datos!$HP$3:$LT$85,BECO_Datos!$A31,FALSE),0))*HK$2</f>
        <v>0</v>
      </c>
      <c r="HL32" s="78">
        <f>(HLOOKUP(HL$6,BECO_Datos!$D$3:$HN$85,BECO_Datos!$A31,FALSE)+IFERROR(HLOOKUP(HL$6,BECO_Datos!$HP$3:$LT$85,BECO_Datos!$A31,FALSE),0))*HL$2</f>
        <v>0</v>
      </c>
      <c r="HM32" s="78">
        <f>(HLOOKUP(HM$6,BECO_Datos!$D$3:$HN$85,BECO_Datos!$A31,FALSE)+IFERROR(HLOOKUP(HM$6,BECO_Datos!$HP$3:$LT$85,BECO_Datos!$A31,FALSE),0))*HM$2</f>
        <v>0</v>
      </c>
      <c r="HN32" s="78">
        <f>(HLOOKUP(HN$6,BECO_Datos!$D$3:$HN$85,BECO_Datos!$A31,FALSE)+IFERROR(HLOOKUP(HN$6,BECO_Datos!$HP$3:$LT$85,BECO_Datos!$A31,FALSE),0))*HN$2</f>
        <v>0</v>
      </c>
      <c r="HO32" s="78">
        <f>(HLOOKUP(HO$6,BECO_Datos!$D$3:$HN$85,BECO_Datos!$A31,FALSE)+IFERROR(HLOOKUP(HO$6,BECO_Datos!$HP$3:$LT$85,BECO_Datos!$A31,FALSE),0))*HO$2</f>
        <v>0</v>
      </c>
      <c r="HQ32" s="78" t="e">
        <f>(HLOOKUP(HQ$6,BECO_Datos!$D$3:$HN$85,BECO_Datos!$A31,FALSE)+IFERROR(HLOOKUP(HQ$6,BECO_Datos!$HP$3:$LT$85,BECO_Datos!$A31,FALSE),0))*HQ$2</f>
        <v>#N/A</v>
      </c>
      <c r="HR32" s="78" t="e">
        <f>(HLOOKUP(HR$6,BECO_Datos!$D$3:$HN$85,BECO_Datos!$A31,FALSE)+IFERROR(HLOOKUP(HR$6,BECO_Datos!$HP$3:$LT$85,BECO_Datos!$A31,FALSE),0))*HR$2</f>
        <v>#N/A</v>
      </c>
      <c r="HS32" s="78" t="e">
        <f>(HLOOKUP(HS$6,BECO_Datos!$D$3:$HN$85,BECO_Datos!$A31,FALSE)+IFERROR(HLOOKUP(HS$6,BECO_Datos!$HP$3:$LT$85,BECO_Datos!$A31,FALSE),0))*HS$2</f>
        <v>#N/A</v>
      </c>
      <c r="HT32" s="78" t="e">
        <f>(HLOOKUP(HT$6,BECO_Datos!$D$3:$HN$85,BECO_Datos!$A31,FALSE)+IFERROR(HLOOKUP(HT$6,BECO_Datos!$HP$3:$LT$85,BECO_Datos!$A31,FALSE),0))*HT$2</f>
        <v>#N/A</v>
      </c>
      <c r="HU32" s="78" t="e">
        <f>(HLOOKUP(HU$6,BECO_Datos!$D$3:$HN$85,BECO_Datos!$A31,FALSE)+IFERROR(HLOOKUP(HU$6,BECO_Datos!$HP$3:$LT$85,BECO_Datos!$A31,FALSE),0))*HU$2</f>
        <v>#N/A</v>
      </c>
      <c r="HV32" s="78" t="e">
        <f>(HLOOKUP(HV$6,BECO_Datos!$D$3:$HN$85,BECO_Datos!$A31,FALSE)+IFERROR(HLOOKUP(HV$6,BECO_Datos!$HP$3:$LT$85,BECO_Datos!$A31,FALSE),0))*HV$2</f>
        <v>#N/A</v>
      </c>
      <c r="HW32" s="78">
        <f>(HLOOKUP(HW$6,BECO_Datos!$D$3:$HN$85,BECO_Datos!$A31,FALSE)+IFERROR(HLOOKUP(HW$6,BECO_Datos!$HP$3:$LT$85,BECO_Datos!$A31,FALSE),0))*HW$2</f>
        <v>0</v>
      </c>
      <c r="HX32" s="78">
        <f>(HLOOKUP(HX$6,BECO_Datos!$D$3:$HN$85,BECO_Datos!$A31,FALSE)+IFERROR(HLOOKUP(HX$6,BECO_Datos!$HP$3:$LT$85,BECO_Datos!$A31,FALSE),0))*HX$2</f>
        <v>0</v>
      </c>
      <c r="HY32" s="78">
        <f>(HLOOKUP(HY$6,BECO_Datos!$D$3:$HN$85,BECO_Datos!$A31,FALSE)+IFERROR(HLOOKUP(HY$6,BECO_Datos!$HP$3:$LT$85,BECO_Datos!$A31,FALSE),0))*HY$2</f>
        <v>0</v>
      </c>
      <c r="HZ32" s="78">
        <f>(HLOOKUP(HZ$6,BECO_Datos!$D$3:$HN$85,BECO_Datos!$A31,FALSE)+IFERROR(HLOOKUP(HZ$6,BECO_Datos!$HP$3:$LT$85,BECO_Datos!$A31,FALSE),0))*HZ$2</f>
        <v>0</v>
      </c>
      <c r="IA32" s="78">
        <f>(HLOOKUP(IA$6,BECO_Datos!$D$3:$HN$85,BECO_Datos!$A31,FALSE)+IFERROR(HLOOKUP(IA$6,BECO_Datos!$HP$3:$LT$85,BECO_Datos!$A31,FALSE),0))*IA$2</f>
        <v>0</v>
      </c>
      <c r="IB32" s="78">
        <f>(HLOOKUP(IB$6,BECO_Datos!$D$3:$HN$85,BECO_Datos!$A31,FALSE)+IFERROR(HLOOKUP(IB$6,BECO_Datos!$HP$3:$LT$85,BECO_Datos!$A31,FALSE),0))*IB$2</f>
        <v>0</v>
      </c>
      <c r="IC32" s="78">
        <f>(HLOOKUP(IC$6,BECO_Datos!$D$3:$HN$85,BECO_Datos!$A31,FALSE)+IFERROR(HLOOKUP(IC$6,BECO_Datos!$HP$3:$LT$85,BECO_Datos!$A31,FALSE),0))*IC$2</f>
        <v>0</v>
      </c>
      <c r="ID32" s="78">
        <f>(HLOOKUP(ID$6,BECO_Datos!$D$3:$HN$85,BECO_Datos!$A31,FALSE)+IFERROR(HLOOKUP(ID$6,BECO_Datos!$HP$3:$LT$85,BECO_Datos!$A31,FALSE),0))*ID$2</f>
        <v>0</v>
      </c>
      <c r="IE32" s="78">
        <f>(HLOOKUP(IE$6,BECO_Datos!$D$3:$HN$85,BECO_Datos!$A31,FALSE)+IFERROR(HLOOKUP(IE$6,BECO_Datos!$HP$3:$LT$85,BECO_Datos!$A31,FALSE),0))*IE$2</f>
        <v>0</v>
      </c>
      <c r="IF32" s="78">
        <f>(HLOOKUP(IF$6,BECO_Datos!$D$3:$HN$85,BECO_Datos!$A31,FALSE)+IFERROR(HLOOKUP(IF$6,BECO_Datos!$HP$3:$LT$85,BECO_Datos!$A31,FALSE),0))*IF$2</f>
        <v>0</v>
      </c>
      <c r="IH32" s="78" t="e">
        <f>(HLOOKUP(IH$6,BECO_Datos!$D$3:$HN$85,BECO_Datos!$A31,FALSE)+IFERROR(HLOOKUP(IH$6,BECO_Datos!$HP$3:$LT$85,BECO_Datos!$A31,FALSE),0))*IH$2</f>
        <v>#N/A</v>
      </c>
      <c r="II32" s="78" t="e">
        <f>(HLOOKUP(II$6,BECO_Datos!$D$3:$HN$85,BECO_Datos!$A31,FALSE)+IFERROR(HLOOKUP(II$6,BECO_Datos!$HP$3:$LT$85,BECO_Datos!$A31,FALSE),0))*II$2</f>
        <v>#N/A</v>
      </c>
      <c r="IJ32" s="78" t="e">
        <f>(HLOOKUP(IJ$6,BECO_Datos!$D$3:$HN$85,BECO_Datos!$A31,FALSE)+IFERROR(HLOOKUP(IJ$6,BECO_Datos!$HP$3:$LT$85,BECO_Datos!$A31,FALSE),0))*IJ$2</f>
        <v>#N/A</v>
      </c>
      <c r="IK32" s="78" t="e">
        <f>(HLOOKUP(IK$6,BECO_Datos!$D$3:$HN$85,BECO_Datos!$A31,FALSE)+IFERROR(HLOOKUP(IK$6,BECO_Datos!$HP$3:$LT$85,BECO_Datos!$A31,FALSE),0))*IK$2</f>
        <v>#N/A</v>
      </c>
      <c r="IL32" s="78" t="e">
        <f>(HLOOKUP(IL$6,BECO_Datos!$D$3:$HN$85,BECO_Datos!$A31,FALSE)+IFERROR(HLOOKUP(IL$6,BECO_Datos!$HP$3:$LT$85,BECO_Datos!$A31,FALSE),0))*IL$2</f>
        <v>#N/A</v>
      </c>
      <c r="IM32" s="78" t="e">
        <f>(HLOOKUP(IM$6,BECO_Datos!$D$3:$HN$85,BECO_Datos!$A31,FALSE)+IFERROR(HLOOKUP(IM$6,BECO_Datos!$HP$3:$LT$85,BECO_Datos!$A31,FALSE),0))*IM$2</f>
        <v>#N/A</v>
      </c>
      <c r="IN32" s="78">
        <f>(HLOOKUP(IN$6,BECO_Datos!$D$3:$HN$85,BECO_Datos!$A31,FALSE)+IFERROR(HLOOKUP(IN$6,BECO_Datos!$HP$3:$LT$85,BECO_Datos!$A31,FALSE),0))*IN$2</f>
        <v>0</v>
      </c>
      <c r="IO32" s="78">
        <f>(HLOOKUP(IO$6,BECO_Datos!$D$3:$HN$85,BECO_Datos!$A31,FALSE)+IFERROR(HLOOKUP(IO$6,BECO_Datos!$HP$3:$LT$85,BECO_Datos!$A31,FALSE),0))*IO$2</f>
        <v>0</v>
      </c>
      <c r="IP32" s="78">
        <f>(HLOOKUP(IP$6,BECO_Datos!$D$3:$HN$85,BECO_Datos!$A31,FALSE)+IFERROR(HLOOKUP(IP$6,BECO_Datos!$HP$3:$LT$85,BECO_Datos!$A31,FALSE),0))*IP$2</f>
        <v>0</v>
      </c>
      <c r="IQ32" s="78">
        <f>(HLOOKUP(IQ$6,BECO_Datos!$D$3:$HN$85,BECO_Datos!$A31,FALSE)+IFERROR(HLOOKUP(IQ$6,BECO_Datos!$HP$3:$LT$85,BECO_Datos!$A31,FALSE),0))*IQ$2</f>
        <v>0</v>
      </c>
      <c r="IR32" s="78">
        <f>(HLOOKUP(IR$6,BECO_Datos!$D$3:$HN$85,BECO_Datos!$A31,FALSE)+IFERROR(HLOOKUP(IR$6,BECO_Datos!$HP$3:$LT$85,BECO_Datos!$A31,FALSE),0))*IR$2</f>
        <v>0</v>
      </c>
      <c r="IS32" s="78">
        <f>(HLOOKUP(IS$6,BECO_Datos!$D$3:$HN$85,BECO_Datos!$A31,FALSE)+IFERROR(HLOOKUP(IS$6,BECO_Datos!$HP$3:$LT$85,BECO_Datos!$A31,FALSE),0))*IS$2</f>
        <v>0</v>
      </c>
      <c r="IT32" s="78">
        <f>(HLOOKUP(IT$6,BECO_Datos!$D$3:$HN$85,BECO_Datos!$A31,FALSE)+IFERROR(HLOOKUP(IT$6,BECO_Datos!$HP$3:$LT$85,BECO_Datos!$A31,FALSE),0))*IT$2</f>
        <v>0</v>
      </c>
      <c r="IU32" s="78">
        <f>(HLOOKUP(IU$6,BECO_Datos!$D$3:$HN$85,BECO_Datos!$A31,FALSE)+IFERROR(HLOOKUP(IU$6,BECO_Datos!$HP$3:$LT$85,BECO_Datos!$A31,FALSE),0))*IU$2</f>
        <v>0</v>
      </c>
      <c r="IV32" s="78">
        <f>(HLOOKUP(IV$6,BECO_Datos!$D$3:$HN$85,BECO_Datos!$A31,FALSE)+IFERROR(HLOOKUP(IV$6,BECO_Datos!$HP$3:$LT$85,BECO_Datos!$A31,FALSE),0))*IV$2</f>
        <v>0</v>
      </c>
      <c r="IW32" s="78">
        <f>(HLOOKUP(IW$6,BECO_Datos!$D$3:$HN$85,BECO_Datos!$A31,FALSE)+IFERROR(HLOOKUP(IW$6,BECO_Datos!$HP$3:$LT$85,BECO_Datos!$A31,FALSE),0))*IW$2</f>
        <v>0</v>
      </c>
      <c r="IY32" s="78" t="e">
        <f>(HLOOKUP(IY$6,BECO_Datos!$D$3:$HN$85,BECO_Datos!$A31,FALSE)+IFERROR(HLOOKUP(IY$6,BECO_Datos!$HP$3:$LT$85,BECO_Datos!$A31,FALSE),0))*IY$2</f>
        <v>#N/A</v>
      </c>
      <c r="IZ32" s="78" t="e">
        <f>(HLOOKUP(IZ$6,BECO_Datos!$D$3:$HN$85,BECO_Datos!$A31,FALSE)+IFERROR(HLOOKUP(IZ$6,BECO_Datos!$HP$3:$LT$85,BECO_Datos!$A31,FALSE),0))*IZ$2</f>
        <v>#N/A</v>
      </c>
      <c r="JA32" s="78" t="e">
        <f>(HLOOKUP(JA$6,BECO_Datos!$D$3:$HN$85,BECO_Datos!$A31,FALSE)+IFERROR(HLOOKUP(JA$6,BECO_Datos!$HP$3:$LT$85,BECO_Datos!$A31,FALSE),0))*JA$2</f>
        <v>#N/A</v>
      </c>
      <c r="JB32" s="78" t="e">
        <f>(HLOOKUP(JB$6,BECO_Datos!$D$3:$HN$85,BECO_Datos!$A31,FALSE)+IFERROR(HLOOKUP(JB$6,BECO_Datos!$HP$3:$LT$85,BECO_Datos!$A31,FALSE),0))*JB$2</f>
        <v>#N/A</v>
      </c>
      <c r="JC32" s="78" t="e">
        <f>(HLOOKUP(JC$6,BECO_Datos!$D$3:$HN$85,BECO_Datos!$A31,FALSE)+IFERROR(HLOOKUP(JC$6,BECO_Datos!$HP$3:$LT$85,BECO_Datos!$A31,FALSE),0))*JC$2</f>
        <v>#N/A</v>
      </c>
      <c r="JD32" s="78" t="e">
        <f>(HLOOKUP(JD$6,BECO_Datos!$D$3:$HN$85,BECO_Datos!$A31,FALSE)+IFERROR(HLOOKUP(JD$6,BECO_Datos!$HP$3:$LT$85,BECO_Datos!$A31,FALSE),0))*JD$2</f>
        <v>#N/A</v>
      </c>
      <c r="JE32" s="78">
        <f>(HLOOKUP(JE$6,BECO_Datos!$D$3:$HN$85,BECO_Datos!$A31,FALSE)+IFERROR(HLOOKUP(JE$6,BECO_Datos!$HP$3:$LT$85,BECO_Datos!$A31,FALSE),0))*JE$2</f>
        <v>0</v>
      </c>
      <c r="JF32" s="78">
        <f>(HLOOKUP(JF$6,BECO_Datos!$D$3:$HN$85,BECO_Datos!$A31,FALSE)+IFERROR(HLOOKUP(JF$6,BECO_Datos!$HP$3:$LT$85,BECO_Datos!$A31,FALSE),0))*JF$2</f>
        <v>0</v>
      </c>
      <c r="JG32" s="78">
        <f>(HLOOKUP(JG$6,BECO_Datos!$D$3:$HN$85,BECO_Datos!$A31,FALSE)+IFERROR(HLOOKUP(JG$6,BECO_Datos!$HP$3:$LT$85,BECO_Datos!$A31,FALSE),0))*JG$2</f>
        <v>0</v>
      </c>
      <c r="JH32" s="78">
        <f>(HLOOKUP(JH$6,BECO_Datos!$D$3:$HN$85,BECO_Datos!$A31,FALSE)+IFERROR(HLOOKUP(JH$6,BECO_Datos!$HP$3:$LT$85,BECO_Datos!$A31,FALSE),0))*JH$2</f>
        <v>0</v>
      </c>
      <c r="JI32" s="78">
        <f>(HLOOKUP(JI$6,BECO_Datos!$D$3:$HN$85,BECO_Datos!$A31,FALSE)+IFERROR(HLOOKUP(JI$6,BECO_Datos!$HP$3:$LT$85,BECO_Datos!$A31,FALSE),0))*JI$2</f>
        <v>0</v>
      </c>
      <c r="JJ32" s="78">
        <f>(HLOOKUP(JJ$6,BECO_Datos!$D$3:$HN$85,BECO_Datos!$A31,FALSE)+IFERROR(HLOOKUP(JJ$6,BECO_Datos!$HP$3:$LT$85,BECO_Datos!$A31,FALSE),0))*JJ$2</f>
        <v>0</v>
      </c>
      <c r="JK32" s="78">
        <f>(HLOOKUP(JK$6,BECO_Datos!$D$3:$HN$85,BECO_Datos!$A31,FALSE)+IFERROR(HLOOKUP(JK$6,BECO_Datos!$HP$3:$LT$85,BECO_Datos!$A31,FALSE),0))*JK$2</f>
        <v>0</v>
      </c>
      <c r="JL32" s="78">
        <f>(HLOOKUP(JL$6,BECO_Datos!$D$3:$HN$85,BECO_Datos!$A31,FALSE)+IFERROR(HLOOKUP(JL$6,BECO_Datos!$HP$3:$LT$85,BECO_Datos!$A31,FALSE),0))*JL$2</f>
        <v>0</v>
      </c>
      <c r="JM32" s="78">
        <f>(HLOOKUP(JM$6,BECO_Datos!$D$3:$HN$85,BECO_Datos!$A31,FALSE)+IFERROR(HLOOKUP(JM$6,BECO_Datos!$HP$3:$LT$85,BECO_Datos!$A31,FALSE),0))*JM$2</f>
        <v>0</v>
      </c>
      <c r="JN32" s="78">
        <f>(HLOOKUP(JN$6,BECO_Datos!$D$3:$HN$85,BECO_Datos!$A31,FALSE)+IFERROR(HLOOKUP(JN$6,BECO_Datos!$HP$3:$LT$85,BECO_Datos!$A31,FALSE),0))*JN$2</f>
        <v>0</v>
      </c>
      <c r="JP32" s="78" t="e">
        <f>(HLOOKUP(JP$6,BECO_Datos!$D$3:$HN$85,BECO_Datos!$A31,FALSE)+IFERROR(HLOOKUP(JP$6,BECO_Datos!$HP$3:$LT$85,BECO_Datos!$A31,FALSE),0))*JP$2</f>
        <v>#N/A</v>
      </c>
      <c r="JQ32" s="78" t="e">
        <f>(HLOOKUP(JQ$6,BECO_Datos!$D$3:$HN$85,BECO_Datos!$A31,FALSE)+IFERROR(HLOOKUP(JQ$6,BECO_Datos!$HP$3:$LT$85,BECO_Datos!$A31,FALSE),0))*JQ$2</f>
        <v>#N/A</v>
      </c>
      <c r="JR32" s="78" t="e">
        <f>(HLOOKUP(JR$6,BECO_Datos!$D$3:$HN$85,BECO_Datos!$A31,FALSE)+IFERROR(HLOOKUP(JR$6,BECO_Datos!$HP$3:$LT$85,BECO_Datos!$A31,FALSE),0))*JR$2</f>
        <v>#N/A</v>
      </c>
      <c r="JS32" s="78" t="e">
        <f>(HLOOKUP(JS$6,BECO_Datos!$D$3:$HN$85,BECO_Datos!$A31,FALSE)+IFERROR(HLOOKUP(JS$6,BECO_Datos!$HP$3:$LT$85,BECO_Datos!$A31,FALSE),0))*JS$2</f>
        <v>#N/A</v>
      </c>
      <c r="JT32" s="78" t="e">
        <f>(HLOOKUP(JT$6,BECO_Datos!$D$3:$HN$85,BECO_Datos!$A31,FALSE)+IFERROR(HLOOKUP(JT$6,BECO_Datos!$HP$3:$LT$85,BECO_Datos!$A31,FALSE),0))*JT$2</f>
        <v>#N/A</v>
      </c>
      <c r="JU32" s="78" t="e">
        <f>(HLOOKUP(JU$6,BECO_Datos!$D$3:$HN$85,BECO_Datos!$A31,FALSE)+IFERROR(HLOOKUP(JU$6,BECO_Datos!$HP$3:$LT$85,BECO_Datos!$A31,FALSE),0))*JU$2</f>
        <v>#N/A</v>
      </c>
      <c r="JV32" s="78">
        <f>(HLOOKUP(JV$6,BECO_Datos!$D$3:$HN$85,BECO_Datos!$A31,FALSE)+IFERROR(HLOOKUP(JV$6,BECO_Datos!$HP$3:$LT$85,BECO_Datos!$A31,FALSE),0))*JV$2</f>
        <v>0</v>
      </c>
      <c r="JW32" s="78">
        <f>(HLOOKUP(JW$6,BECO_Datos!$D$3:$HN$85,BECO_Datos!$A31,FALSE)+IFERROR(HLOOKUP(JW$6,BECO_Datos!$HP$3:$LT$85,BECO_Datos!$A31,FALSE),0))*JW$2</f>
        <v>0</v>
      </c>
      <c r="JX32" s="78">
        <f>(HLOOKUP(JX$6,BECO_Datos!$D$3:$HN$85,BECO_Datos!$A31,FALSE)+IFERROR(HLOOKUP(JX$6,BECO_Datos!$HP$3:$LT$85,BECO_Datos!$A31,FALSE),0))*JX$2</f>
        <v>0</v>
      </c>
      <c r="JY32" s="78">
        <f>(HLOOKUP(JY$6,BECO_Datos!$D$3:$HN$85,BECO_Datos!$A31,FALSE)+IFERROR(HLOOKUP(JY$6,BECO_Datos!$HP$3:$LT$85,BECO_Datos!$A31,FALSE),0))*JY$2</f>
        <v>0</v>
      </c>
      <c r="JZ32" s="78">
        <f>(HLOOKUP(JZ$6,BECO_Datos!$D$3:$HN$85,BECO_Datos!$A31,FALSE)+IFERROR(HLOOKUP(JZ$6,BECO_Datos!$HP$3:$LT$85,BECO_Datos!$A31,FALSE),0))*JZ$2</f>
        <v>0</v>
      </c>
      <c r="KA32" s="78">
        <f>(HLOOKUP(KA$6,BECO_Datos!$D$3:$HN$85,BECO_Datos!$A31,FALSE)+IFERROR(HLOOKUP(KA$6,BECO_Datos!$HP$3:$LT$85,BECO_Datos!$A31,FALSE),0))*KA$2</f>
        <v>0</v>
      </c>
      <c r="KB32" s="78">
        <f>(HLOOKUP(KB$6,BECO_Datos!$D$3:$HN$85,BECO_Datos!$A31,FALSE)+IFERROR(HLOOKUP(KB$6,BECO_Datos!$HP$3:$LT$85,BECO_Datos!$A31,FALSE),0))*KB$2</f>
        <v>0</v>
      </c>
      <c r="KC32" s="78">
        <f>(HLOOKUP(KC$6,BECO_Datos!$D$3:$HN$85,BECO_Datos!$A31,FALSE)+IFERROR(HLOOKUP(KC$6,BECO_Datos!$HP$3:$LT$85,BECO_Datos!$A31,FALSE),0))*KC$2</f>
        <v>0</v>
      </c>
      <c r="KD32" s="78">
        <f>(HLOOKUP(KD$6,BECO_Datos!$D$3:$HN$85,BECO_Datos!$A31,FALSE)+IFERROR(HLOOKUP(KD$6,BECO_Datos!$HP$3:$LT$85,BECO_Datos!$A31,FALSE),0))*KD$2</f>
        <v>0</v>
      </c>
      <c r="KE32" s="78">
        <f>(HLOOKUP(KE$6,BECO_Datos!$D$3:$HN$85,BECO_Datos!$A31,FALSE)+IFERROR(HLOOKUP(KE$6,BECO_Datos!$HP$3:$LT$85,BECO_Datos!$A31,FALSE),0))*KE$2</f>
        <v>0</v>
      </c>
      <c r="KG32" s="78" t="e">
        <f>(HLOOKUP(KG$6,BECO_Datos!$D$3:$HN$85,BECO_Datos!$A31,FALSE)+IFERROR(HLOOKUP(KG$6,BECO_Datos!$HP$3:$LT$85,BECO_Datos!$A31,FALSE),0))*KG$2</f>
        <v>#N/A</v>
      </c>
      <c r="KH32" s="78" t="e">
        <f>(HLOOKUP(KH$6,BECO_Datos!$D$3:$HN$85,BECO_Datos!$A31,FALSE)+IFERROR(HLOOKUP(KH$6,BECO_Datos!$HP$3:$LT$85,BECO_Datos!$A31,FALSE),0))*KH$2</f>
        <v>#N/A</v>
      </c>
      <c r="KI32" s="78" t="e">
        <f>(HLOOKUP(KI$6,BECO_Datos!$D$3:$HN$85,BECO_Datos!$A31,FALSE)+IFERROR(HLOOKUP(KI$6,BECO_Datos!$HP$3:$LT$85,BECO_Datos!$A31,FALSE),0))*KI$2</f>
        <v>#N/A</v>
      </c>
      <c r="KJ32" s="78" t="e">
        <f>(HLOOKUP(KJ$6,BECO_Datos!$D$3:$HN$85,BECO_Datos!$A31,FALSE)+IFERROR(HLOOKUP(KJ$6,BECO_Datos!$HP$3:$LT$85,BECO_Datos!$A31,FALSE),0))*KJ$2</f>
        <v>#N/A</v>
      </c>
      <c r="KK32" s="78" t="e">
        <f>(HLOOKUP(KK$6,BECO_Datos!$D$3:$HN$85,BECO_Datos!$A31,FALSE)+IFERROR(HLOOKUP(KK$6,BECO_Datos!$HP$3:$LT$85,BECO_Datos!$A31,FALSE),0))*KK$2</f>
        <v>#N/A</v>
      </c>
      <c r="KL32" s="78" t="e">
        <f>(HLOOKUP(KL$6,BECO_Datos!$D$3:$HN$85,BECO_Datos!$A31,FALSE)+IFERROR(HLOOKUP(KL$6,BECO_Datos!$HP$3:$LT$85,BECO_Datos!$A31,FALSE),0))*KL$2</f>
        <v>#N/A</v>
      </c>
      <c r="KM32" s="78">
        <f>(HLOOKUP(KM$6,BECO_Datos!$D$3:$HN$85,BECO_Datos!$A31,FALSE)+IFERROR(HLOOKUP(KM$6,BECO_Datos!$HP$3:$LT$85,BECO_Datos!$A31,FALSE),0))*KM$2</f>
        <v>0</v>
      </c>
      <c r="KN32" s="78">
        <f>(HLOOKUP(KN$6,BECO_Datos!$D$3:$HN$85,BECO_Datos!$A31,FALSE)+IFERROR(HLOOKUP(KN$6,BECO_Datos!$HP$3:$LT$85,BECO_Datos!$A31,FALSE),0))*KN$2</f>
        <v>0</v>
      </c>
      <c r="KO32" s="78">
        <f>(HLOOKUP(KO$6,BECO_Datos!$D$3:$HN$85,BECO_Datos!$A31,FALSE)+IFERROR(HLOOKUP(KO$6,BECO_Datos!$HP$3:$LT$85,BECO_Datos!$A31,FALSE),0))*KO$2</f>
        <v>0</v>
      </c>
      <c r="KP32" s="78">
        <f>(HLOOKUP(KP$6,BECO_Datos!$D$3:$HN$85,BECO_Datos!$A31,FALSE)+IFERROR(HLOOKUP(KP$6,BECO_Datos!$HP$3:$LT$85,BECO_Datos!$A31,FALSE),0))*KP$2</f>
        <v>0</v>
      </c>
      <c r="KQ32" s="78">
        <f>(HLOOKUP(KQ$6,BECO_Datos!$D$3:$HN$85,BECO_Datos!$A31,FALSE)+IFERROR(HLOOKUP(KQ$6,BECO_Datos!$HP$3:$LT$85,BECO_Datos!$A31,FALSE),0))*KQ$2</f>
        <v>0</v>
      </c>
      <c r="KR32" s="78">
        <f>(HLOOKUP(KR$6,BECO_Datos!$D$3:$HN$85,BECO_Datos!$A31,FALSE)+IFERROR(HLOOKUP(KR$6,BECO_Datos!$HP$3:$LT$85,BECO_Datos!$A31,FALSE),0))*KR$2</f>
        <v>0</v>
      </c>
      <c r="KS32" s="78">
        <f>(HLOOKUP(KS$6,BECO_Datos!$D$3:$HN$85,BECO_Datos!$A31,FALSE)+IFERROR(HLOOKUP(KS$6,BECO_Datos!$HP$3:$LT$85,BECO_Datos!$A31,FALSE),0))*KS$2</f>
        <v>0</v>
      </c>
      <c r="KT32" s="78">
        <f>(HLOOKUP(KT$6,BECO_Datos!$D$3:$HN$85,BECO_Datos!$A31,FALSE)+IFERROR(HLOOKUP(KT$6,BECO_Datos!$HP$3:$LT$85,BECO_Datos!$A31,FALSE),0))*KT$2</f>
        <v>0</v>
      </c>
      <c r="KU32" s="78">
        <f>(HLOOKUP(KU$6,BECO_Datos!$D$3:$HN$85,BECO_Datos!$A31,FALSE)+IFERROR(HLOOKUP(KU$6,BECO_Datos!$HP$3:$LT$85,BECO_Datos!$A31,FALSE),0))*KU$2</f>
        <v>0</v>
      </c>
      <c r="KV32" s="78">
        <f>(HLOOKUP(KV$6,BECO_Datos!$D$3:$HN$85,BECO_Datos!$A31,FALSE)+IFERROR(HLOOKUP(KV$6,BECO_Datos!$HP$3:$LT$85,BECO_Datos!$A31,FALSE),0))*KV$2</f>
        <v>0</v>
      </c>
      <c r="KX32" s="78" t="e">
        <f>(HLOOKUP(KX$6,BECO_Datos!$D$3:$HN$85,BECO_Datos!$A31,FALSE)+IFERROR(HLOOKUP(KX$6,BECO_Datos!$HP$3:$LT$85,BECO_Datos!$A31,FALSE),0))*KX$2</f>
        <v>#N/A</v>
      </c>
      <c r="KY32" s="78" t="e">
        <f>(HLOOKUP(KY$6,BECO_Datos!$D$3:$HN$85,BECO_Datos!$A31,FALSE)+IFERROR(HLOOKUP(KY$6,BECO_Datos!$HP$3:$LT$85,BECO_Datos!$A31,FALSE),0))*KY$2</f>
        <v>#N/A</v>
      </c>
      <c r="KZ32" s="78" t="e">
        <f>(HLOOKUP(KZ$6,BECO_Datos!$D$3:$HN$85,BECO_Datos!$A31,FALSE)+IFERROR(HLOOKUP(KZ$6,BECO_Datos!$HP$3:$LT$85,BECO_Datos!$A31,FALSE),0))*KZ$2</f>
        <v>#N/A</v>
      </c>
      <c r="LA32" s="78" t="e">
        <f>(HLOOKUP(LA$6,BECO_Datos!$D$3:$HN$85,BECO_Datos!$A31,FALSE)+IFERROR(HLOOKUP(LA$6,BECO_Datos!$HP$3:$LT$85,BECO_Datos!$A31,FALSE),0))*LA$2</f>
        <v>#N/A</v>
      </c>
      <c r="LB32" s="78" t="e">
        <f>(HLOOKUP(LB$6,BECO_Datos!$D$3:$HN$85,BECO_Datos!$A31,FALSE)+IFERROR(HLOOKUP(LB$6,BECO_Datos!$HP$3:$LT$85,BECO_Datos!$A31,FALSE),0))*LB$2</f>
        <v>#N/A</v>
      </c>
      <c r="LC32" s="78" t="e">
        <f>(HLOOKUP(LC$6,BECO_Datos!$D$3:$HN$85,BECO_Datos!$A31,FALSE)+IFERROR(HLOOKUP(LC$6,BECO_Datos!$HP$3:$LT$85,BECO_Datos!$A31,FALSE),0))*LC$2</f>
        <v>#N/A</v>
      </c>
      <c r="LD32" s="78">
        <f>(HLOOKUP(LD$6,BECO_Datos!$D$3:$HN$85,BECO_Datos!$A31,FALSE)+IFERROR(HLOOKUP(LD$6,BECO_Datos!$HP$3:$LT$85,BECO_Datos!$A31,FALSE),0))*LD$2</f>
        <v>0</v>
      </c>
      <c r="LE32" s="78">
        <f>(HLOOKUP(LE$6,BECO_Datos!$D$3:$HN$85,BECO_Datos!$A31,FALSE)+IFERROR(HLOOKUP(LE$6,BECO_Datos!$HP$3:$LT$85,BECO_Datos!$A31,FALSE),0))*LE$2</f>
        <v>0</v>
      </c>
      <c r="LF32" s="78">
        <f>(HLOOKUP(LF$6,BECO_Datos!$D$3:$HN$85,BECO_Datos!$A31,FALSE)+IFERROR(HLOOKUP(LF$6,BECO_Datos!$HP$3:$LT$85,BECO_Datos!$A31,FALSE),0))*LF$2</f>
        <v>0</v>
      </c>
      <c r="LG32" s="78">
        <f>(HLOOKUP(LG$6,BECO_Datos!$D$3:$HN$85,BECO_Datos!$A31,FALSE)+IFERROR(HLOOKUP(LG$6,BECO_Datos!$HP$3:$LT$85,BECO_Datos!$A31,FALSE),0))*LG$2</f>
        <v>0</v>
      </c>
      <c r="LH32" s="78">
        <f>(HLOOKUP(LH$6,BECO_Datos!$D$3:$HN$85,BECO_Datos!$A31,FALSE)+IFERROR(HLOOKUP(LH$6,BECO_Datos!$HP$3:$LT$85,BECO_Datos!$A31,FALSE),0))*LH$2</f>
        <v>0</v>
      </c>
      <c r="LI32" s="78">
        <f>(HLOOKUP(LI$6,BECO_Datos!$D$3:$HN$85,BECO_Datos!$A31,FALSE)+IFERROR(HLOOKUP(LI$6,BECO_Datos!$HP$3:$LT$85,BECO_Datos!$A31,FALSE),0))*LI$2</f>
        <v>0</v>
      </c>
      <c r="LJ32" s="78">
        <f>(HLOOKUP(LJ$6,BECO_Datos!$D$3:$HN$85,BECO_Datos!$A31,FALSE)+IFERROR(HLOOKUP(LJ$6,BECO_Datos!$HP$3:$LT$85,BECO_Datos!$A31,FALSE),0))*LJ$2</f>
        <v>0</v>
      </c>
      <c r="LK32" s="78">
        <f>(HLOOKUP(LK$6,BECO_Datos!$D$3:$HN$85,BECO_Datos!$A31,FALSE)+IFERROR(HLOOKUP(LK$6,BECO_Datos!$HP$3:$LT$85,BECO_Datos!$A31,FALSE),0))*LK$2</f>
        <v>0</v>
      </c>
      <c r="LL32" s="78">
        <f>(HLOOKUP(LL$6,BECO_Datos!$D$3:$HN$85,BECO_Datos!$A31,FALSE)+IFERROR(HLOOKUP(LL$6,BECO_Datos!$HP$3:$LT$85,BECO_Datos!$A31,FALSE),0))*LL$2</f>
        <v>0</v>
      </c>
      <c r="LM32" s="78">
        <f>(HLOOKUP(LM$6,BECO_Datos!$D$3:$HN$85,BECO_Datos!$A31,FALSE)+IFERROR(HLOOKUP(LM$6,BECO_Datos!$HP$3:$LT$85,BECO_Datos!$A31,FALSE),0))*LM$2</f>
        <v>0</v>
      </c>
    </row>
    <row r="33" spans="1:325" s="9" customFormat="1" ht="15.75" x14ac:dyDescent="0.2">
      <c r="A33" s="160">
        <v>28</v>
      </c>
      <c r="B33" s="69" t="s">
        <v>154</v>
      </c>
      <c r="C33" s="13"/>
      <c r="D33" s="90" t="e">
        <f t="shared" ref="D33:S33" si="402">IF(D35=0,0,D34/D10)</f>
        <v>#N/A</v>
      </c>
      <c r="E33" s="90" t="e">
        <f t="shared" si="402"/>
        <v>#N/A</v>
      </c>
      <c r="F33" s="90" t="e">
        <f t="shared" si="402"/>
        <v>#N/A</v>
      </c>
      <c r="G33" s="90" t="e">
        <f t="shared" si="402"/>
        <v>#N/A</v>
      </c>
      <c r="H33" s="90" t="e">
        <f t="shared" si="402"/>
        <v>#N/A</v>
      </c>
      <c r="I33" s="90" t="e">
        <f t="shared" si="402"/>
        <v>#N/A</v>
      </c>
      <c r="J33" s="90">
        <f t="shared" si="402"/>
        <v>-2.8559573396866853E-2</v>
      </c>
      <c r="K33" s="90">
        <f t="shared" si="402"/>
        <v>0.59129000414629207</v>
      </c>
      <c r="L33" s="90">
        <f t="shared" si="402"/>
        <v>-0.42056964975420952</v>
      </c>
      <c r="M33" s="90">
        <f t="shared" si="402"/>
        <v>5.2087824362200309E-3</v>
      </c>
      <c r="N33" s="90">
        <f t="shared" si="402"/>
        <v>0.3511002439830565</v>
      </c>
      <c r="O33" s="90">
        <f t="shared" si="402"/>
        <v>0.14029458837843503</v>
      </c>
      <c r="P33" s="90">
        <f t="shared" si="402"/>
        <v>0.11562020775610039</v>
      </c>
      <c r="Q33" s="90">
        <f t="shared" si="402"/>
        <v>0.14395024428526723</v>
      </c>
      <c r="R33" s="90">
        <f t="shared" si="402"/>
        <v>0.1158564001711504</v>
      </c>
      <c r="S33" s="90">
        <f t="shared" si="402"/>
        <v>6.1802397457141903E-2</v>
      </c>
      <c r="U33" s="90" t="e">
        <f t="shared" ref="U33:AJ33" si="403">IF(U35=0,0,U34/U10)</f>
        <v>#N/A</v>
      </c>
      <c r="V33" s="90" t="e">
        <f t="shared" si="403"/>
        <v>#N/A</v>
      </c>
      <c r="W33" s="90" t="e">
        <f t="shared" si="403"/>
        <v>#N/A</v>
      </c>
      <c r="X33" s="90" t="e">
        <f t="shared" si="403"/>
        <v>#N/A</v>
      </c>
      <c r="Y33" s="90" t="e">
        <f t="shared" si="403"/>
        <v>#N/A</v>
      </c>
      <c r="Z33" s="90" t="e">
        <f t="shared" si="403"/>
        <v>#N/A</v>
      </c>
      <c r="AA33" s="90">
        <f t="shared" si="403"/>
        <v>2.8229338685292226E-3</v>
      </c>
      <c r="AB33" s="90">
        <f t="shared" si="403"/>
        <v>5.415403440873612E-3</v>
      </c>
      <c r="AC33" s="90">
        <f t="shared" si="403"/>
        <v>3.3290035959220261E-2</v>
      </c>
      <c r="AD33" s="90">
        <f t="shared" si="403"/>
        <v>-1.2650718358867594E-2</v>
      </c>
      <c r="AE33" s="90">
        <f t="shared" si="403"/>
        <v>-4.4390747416790777E-2</v>
      </c>
      <c r="AF33" s="90">
        <f t="shared" si="403"/>
        <v>-3.9744176518293813E-3</v>
      </c>
      <c r="AG33" s="90">
        <f t="shared" si="403"/>
        <v>4.6894781982210795E-2</v>
      </c>
      <c r="AH33" s="90">
        <f t="shared" si="403"/>
        <v>2.133588543409503E-2</v>
      </c>
      <c r="AI33" s="90">
        <f t="shared" si="403"/>
        <v>-7.8287755264403486E-2</v>
      </c>
      <c r="AJ33" s="90">
        <f t="shared" si="403"/>
        <v>3.246300750701233E-2</v>
      </c>
      <c r="AL33" s="90" t="e">
        <f t="shared" ref="AL33:BA33" si="404">IF(AL35=0,0,AL34/AL10)</f>
        <v>#N/A</v>
      </c>
      <c r="AM33" s="90" t="e">
        <f t="shared" si="404"/>
        <v>#N/A</v>
      </c>
      <c r="AN33" s="90" t="e">
        <f t="shared" si="404"/>
        <v>#N/A</v>
      </c>
      <c r="AO33" s="90" t="e">
        <f t="shared" si="404"/>
        <v>#N/A</v>
      </c>
      <c r="AP33" s="90" t="e">
        <f t="shared" si="404"/>
        <v>#N/A</v>
      </c>
      <c r="AQ33" s="90" t="e">
        <f t="shared" si="404"/>
        <v>#N/A</v>
      </c>
      <c r="AR33" s="90">
        <f t="shared" si="404"/>
        <v>-0.11498693857931212</v>
      </c>
      <c r="AS33" s="90">
        <f t="shared" si="404"/>
        <v>-0.15818544392995626</v>
      </c>
      <c r="AT33" s="90">
        <f t="shared" si="404"/>
        <v>0.19449096519015482</v>
      </c>
      <c r="AU33" s="90">
        <f t="shared" si="404"/>
        <v>0.33372818951467947</v>
      </c>
      <c r="AV33" s="90">
        <f t="shared" si="404"/>
        <v>0.11132337088434098</v>
      </c>
      <c r="AW33" s="90">
        <f t="shared" si="404"/>
        <v>6.0018222809524339E-2</v>
      </c>
      <c r="AX33" s="90">
        <f t="shared" si="404"/>
        <v>0.162395061149708</v>
      </c>
      <c r="AY33" s="90">
        <f t="shared" si="404"/>
        <v>0.16402349268450203</v>
      </c>
      <c r="AZ33" s="90">
        <f t="shared" si="404"/>
        <v>0.18493661416579538</v>
      </c>
      <c r="BA33" s="90">
        <f t="shared" si="404"/>
        <v>0.16723334589895675</v>
      </c>
      <c r="BC33" s="90" t="e">
        <f t="shared" ref="BC33:BR33" si="405">IF(BC35=0,0,BC34/BC10)</f>
        <v>#N/A</v>
      </c>
      <c r="BD33" s="90" t="e">
        <f t="shared" si="405"/>
        <v>#N/A</v>
      </c>
      <c r="BE33" s="90" t="e">
        <f t="shared" si="405"/>
        <v>#N/A</v>
      </c>
      <c r="BF33" s="90" t="e">
        <f t="shared" si="405"/>
        <v>#N/A</v>
      </c>
      <c r="BG33" s="90" t="e">
        <f t="shared" si="405"/>
        <v>#N/A</v>
      </c>
      <c r="BH33" s="90" t="e">
        <f t="shared" si="405"/>
        <v>#N/A</v>
      </c>
      <c r="BI33" s="90">
        <f t="shared" si="405"/>
        <v>0</v>
      </c>
      <c r="BJ33" s="90">
        <f t="shared" si="405"/>
        <v>0</v>
      </c>
      <c r="BK33" s="90">
        <f t="shared" si="405"/>
        <v>0</v>
      </c>
      <c r="BL33" s="90">
        <f t="shared" si="405"/>
        <v>0</v>
      </c>
      <c r="BM33" s="90">
        <f t="shared" si="405"/>
        <v>0</v>
      </c>
      <c r="BN33" s="90">
        <f t="shared" si="405"/>
        <v>0</v>
      </c>
      <c r="BO33" s="90">
        <f t="shared" si="405"/>
        <v>0</v>
      </c>
      <c r="BP33" s="90">
        <f t="shared" si="405"/>
        <v>0</v>
      </c>
      <c r="BQ33" s="90">
        <f t="shared" si="405"/>
        <v>0</v>
      </c>
      <c r="BR33" s="90">
        <f t="shared" si="405"/>
        <v>0</v>
      </c>
      <c r="BT33" s="90" t="e">
        <f t="shared" ref="BT33:CI33" si="406">IF(BT35=0,0,BT34/BT10)</f>
        <v>#N/A</v>
      </c>
      <c r="BU33" s="90" t="e">
        <f t="shared" si="406"/>
        <v>#N/A</v>
      </c>
      <c r="BV33" s="90" t="e">
        <f t="shared" si="406"/>
        <v>#N/A</v>
      </c>
      <c r="BW33" s="90" t="e">
        <f t="shared" si="406"/>
        <v>#N/A</v>
      </c>
      <c r="BX33" s="90" t="e">
        <f t="shared" si="406"/>
        <v>#N/A</v>
      </c>
      <c r="BY33" s="90" t="e">
        <f t="shared" si="406"/>
        <v>#N/A</v>
      </c>
      <c r="BZ33" s="90">
        <f t="shared" si="406"/>
        <v>0</v>
      </c>
      <c r="CA33" s="90">
        <f t="shared" si="406"/>
        <v>0</v>
      </c>
      <c r="CB33" s="90">
        <f t="shared" si="406"/>
        <v>0</v>
      </c>
      <c r="CC33" s="90">
        <f t="shared" si="406"/>
        <v>0</v>
      </c>
      <c r="CD33" s="90">
        <f t="shared" si="406"/>
        <v>0</v>
      </c>
      <c r="CE33" s="90">
        <f t="shared" si="406"/>
        <v>0</v>
      </c>
      <c r="CF33" s="90">
        <f t="shared" si="406"/>
        <v>0</v>
      </c>
      <c r="CG33" s="90">
        <f t="shared" si="406"/>
        <v>0</v>
      </c>
      <c r="CH33" s="90">
        <f t="shared" si="406"/>
        <v>0</v>
      </c>
      <c r="CI33" s="90">
        <f t="shared" si="406"/>
        <v>0</v>
      </c>
      <c r="CK33" s="90" t="e">
        <f t="shared" ref="CK33:CZ33" si="407">IF(CK35=0,0,CK34/CK10)</f>
        <v>#N/A</v>
      </c>
      <c r="CL33" s="90" t="e">
        <f t="shared" si="407"/>
        <v>#N/A</v>
      </c>
      <c r="CM33" s="90" t="e">
        <f t="shared" si="407"/>
        <v>#N/A</v>
      </c>
      <c r="CN33" s="90" t="e">
        <f t="shared" si="407"/>
        <v>#N/A</v>
      </c>
      <c r="CO33" s="90" t="e">
        <f t="shared" si="407"/>
        <v>#N/A</v>
      </c>
      <c r="CP33" s="90" t="e">
        <f t="shared" si="407"/>
        <v>#N/A</v>
      </c>
      <c r="CQ33" s="90">
        <f t="shared" si="407"/>
        <v>-2.0226794475225349E-14</v>
      </c>
      <c r="CR33" s="90">
        <f t="shared" si="407"/>
        <v>4.2537627067058496E-14</v>
      </c>
      <c r="CS33" s="90">
        <f t="shared" si="407"/>
        <v>1.2768690338541347E-14</v>
      </c>
      <c r="CT33" s="90">
        <f t="shared" si="407"/>
        <v>-2.2333569348175132E-14</v>
      </c>
      <c r="CU33" s="90">
        <f t="shared" si="407"/>
        <v>0.93098182579519528</v>
      </c>
      <c r="CV33" s="90">
        <f t="shared" si="407"/>
        <v>0.96135965652241384</v>
      </c>
      <c r="CW33" s="90">
        <f t="shared" si="407"/>
        <v>0.92507549164124336</v>
      </c>
      <c r="CX33" s="90">
        <f t="shared" si="407"/>
        <v>0.99295414394400161</v>
      </c>
      <c r="CY33" s="90">
        <f t="shared" si="407"/>
        <v>0.98961103117424987</v>
      </c>
      <c r="CZ33" s="90">
        <f t="shared" si="407"/>
        <v>1.1457311228080413E-12</v>
      </c>
      <c r="DB33" s="90" t="e">
        <f t="shared" ref="DB33:DQ33" si="408">IF(DB35=0,0,DB34/DB10)</f>
        <v>#N/A</v>
      </c>
      <c r="DC33" s="90" t="e">
        <f t="shared" si="408"/>
        <v>#N/A</v>
      </c>
      <c r="DD33" s="90" t="e">
        <f t="shared" si="408"/>
        <v>#N/A</v>
      </c>
      <c r="DE33" s="90" t="e">
        <f t="shared" si="408"/>
        <v>#N/A</v>
      </c>
      <c r="DF33" s="90" t="e">
        <f t="shared" si="408"/>
        <v>#N/A</v>
      </c>
      <c r="DG33" s="90" t="e">
        <f t="shared" si="408"/>
        <v>#N/A</v>
      </c>
      <c r="DH33" s="90">
        <f t="shared" si="408"/>
        <v>0</v>
      </c>
      <c r="DI33" s="90">
        <f t="shared" si="408"/>
        <v>0</v>
      </c>
      <c r="DJ33" s="90">
        <f t="shared" si="408"/>
        <v>0</v>
      </c>
      <c r="DK33" s="90">
        <f t="shared" si="408"/>
        <v>0</v>
      </c>
      <c r="DL33" s="90">
        <f t="shared" si="408"/>
        <v>0</v>
      </c>
      <c r="DM33" s="90">
        <f t="shared" si="408"/>
        <v>0</v>
      </c>
      <c r="DN33" s="90">
        <f t="shared" si="408"/>
        <v>0</v>
      </c>
      <c r="DO33" s="90">
        <f t="shared" si="408"/>
        <v>0</v>
      </c>
      <c r="DP33" s="90">
        <f t="shared" si="408"/>
        <v>0</v>
      </c>
      <c r="DQ33" s="90">
        <f t="shared" si="408"/>
        <v>0</v>
      </c>
      <c r="DS33" s="90" t="e">
        <f t="shared" ref="DS33:EH33" si="409">IF(DS35=0,0,DS34/DS10)</f>
        <v>#N/A</v>
      </c>
      <c r="DT33" s="90" t="e">
        <f t="shared" si="409"/>
        <v>#N/A</v>
      </c>
      <c r="DU33" s="90" t="e">
        <f t="shared" si="409"/>
        <v>#N/A</v>
      </c>
      <c r="DV33" s="90" t="e">
        <f t="shared" si="409"/>
        <v>#N/A</v>
      </c>
      <c r="DW33" s="90" t="e">
        <f t="shared" si="409"/>
        <v>#N/A</v>
      </c>
      <c r="DX33" s="90" t="e">
        <f t="shared" si="409"/>
        <v>#N/A</v>
      </c>
      <c r="DY33" s="90">
        <f t="shared" si="409"/>
        <v>0</v>
      </c>
      <c r="DZ33" s="90">
        <f t="shared" si="409"/>
        <v>0</v>
      </c>
      <c r="EA33" s="90">
        <f t="shared" si="409"/>
        <v>0</v>
      </c>
      <c r="EB33" s="90">
        <f t="shared" si="409"/>
        <v>0</v>
      </c>
      <c r="EC33" s="90">
        <f t="shared" si="409"/>
        <v>0</v>
      </c>
      <c r="ED33" s="90">
        <f t="shared" si="409"/>
        <v>0</v>
      </c>
      <c r="EE33" s="90">
        <f t="shared" si="409"/>
        <v>0</v>
      </c>
      <c r="EF33" s="90">
        <f t="shared" si="409"/>
        <v>0</v>
      </c>
      <c r="EG33" s="90">
        <f t="shared" si="409"/>
        <v>0</v>
      </c>
      <c r="EH33" s="90">
        <f t="shared" si="409"/>
        <v>0</v>
      </c>
      <c r="EJ33" s="90" t="e">
        <f t="shared" ref="EJ33:EY33" si="410">IF(EJ35=0,0,EJ34/EJ10)</f>
        <v>#N/A</v>
      </c>
      <c r="EK33" s="90" t="e">
        <f t="shared" si="410"/>
        <v>#N/A</v>
      </c>
      <c r="EL33" s="90" t="e">
        <f t="shared" si="410"/>
        <v>#N/A</v>
      </c>
      <c r="EM33" s="90" t="e">
        <f t="shared" si="410"/>
        <v>#N/A</v>
      </c>
      <c r="EN33" s="90" t="e">
        <f t="shared" si="410"/>
        <v>#N/A</v>
      </c>
      <c r="EO33" s="90" t="e">
        <f t="shared" si="410"/>
        <v>#N/A</v>
      </c>
      <c r="EP33" s="90">
        <f t="shared" si="410"/>
        <v>0</v>
      </c>
      <c r="EQ33" s="90">
        <f t="shared" si="410"/>
        <v>0</v>
      </c>
      <c r="ER33" s="90">
        <f t="shared" si="410"/>
        <v>0</v>
      </c>
      <c r="ES33" s="90">
        <f t="shared" si="410"/>
        <v>0</v>
      </c>
      <c r="ET33" s="90">
        <f t="shared" si="410"/>
        <v>0</v>
      </c>
      <c r="EU33" s="90">
        <f t="shared" si="410"/>
        <v>0</v>
      </c>
      <c r="EV33" s="90">
        <f t="shared" si="410"/>
        <v>0</v>
      </c>
      <c r="EW33" s="90">
        <f t="shared" si="410"/>
        <v>0</v>
      </c>
      <c r="EX33" s="90">
        <f t="shared" si="410"/>
        <v>0</v>
      </c>
      <c r="EY33" s="90">
        <f t="shared" si="410"/>
        <v>0</v>
      </c>
      <c r="FA33" s="90" t="e">
        <f t="shared" ref="FA33:FP33" si="411">IF(FA35=0,0,FA34/FA10)</f>
        <v>#N/A</v>
      </c>
      <c r="FB33" s="90" t="e">
        <f t="shared" si="411"/>
        <v>#N/A</v>
      </c>
      <c r="FC33" s="90" t="e">
        <f t="shared" si="411"/>
        <v>#N/A</v>
      </c>
      <c r="FD33" s="90" t="e">
        <f t="shared" si="411"/>
        <v>#N/A</v>
      </c>
      <c r="FE33" s="90" t="e">
        <f t="shared" si="411"/>
        <v>#N/A</v>
      </c>
      <c r="FF33" s="90" t="e">
        <f t="shared" si="411"/>
        <v>#N/A</v>
      </c>
      <c r="FG33" s="90">
        <f t="shared" si="411"/>
        <v>0</v>
      </c>
      <c r="FH33" s="90">
        <f t="shared" si="411"/>
        <v>0</v>
      </c>
      <c r="FI33" s="90">
        <f t="shared" si="411"/>
        <v>0</v>
      </c>
      <c r="FJ33" s="90">
        <f t="shared" si="411"/>
        <v>0</v>
      </c>
      <c r="FK33" s="90">
        <f t="shared" si="411"/>
        <v>0</v>
      </c>
      <c r="FL33" s="90">
        <f t="shared" si="411"/>
        <v>0</v>
      </c>
      <c r="FM33" s="90">
        <f t="shared" si="411"/>
        <v>0</v>
      </c>
      <c r="FN33" s="90">
        <f t="shared" si="411"/>
        <v>0</v>
      </c>
      <c r="FO33" s="90">
        <f t="shared" si="411"/>
        <v>0</v>
      </c>
      <c r="FP33" s="90">
        <f t="shared" si="411"/>
        <v>0</v>
      </c>
      <c r="FR33" s="90" t="e">
        <f t="shared" ref="FR33:GG33" si="412">IF(FR35=0,0,FR34/FR10)</f>
        <v>#N/A</v>
      </c>
      <c r="FS33" s="90" t="e">
        <f t="shared" si="412"/>
        <v>#N/A</v>
      </c>
      <c r="FT33" s="90" t="e">
        <f t="shared" si="412"/>
        <v>#N/A</v>
      </c>
      <c r="FU33" s="90" t="e">
        <f t="shared" si="412"/>
        <v>#N/A</v>
      </c>
      <c r="FV33" s="90" t="e">
        <f t="shared" si="412"/>
        <v>#N/A</v>
      </c>
      <c r="FW33" s="90" t="e">
        <f t="shared" si="412"/>
        <v>#N/A</v>
      </c>
      <c r="FX33" s="90">
        <f t="shared" si="412"/>
        <v>0</v>
      </c>
      <c r="FY33" s="90">
        <f t="shared" si="412"/>
        <v>0</v>
      </c>
      <c r="FZ33" s="90">
        <f t="shared" si="412"/>
        <v>0</v>
      </c>
      <c r="GA33" s="90">
        <f t="shared" si="412"/>
        <v>0</v>
      </c>
      <c r="GB33" s="90">
        <f t="shared" si="412"/>
        <v>0</v>
      </c>
      <c r="GC33" s="90">
        <f t="shared" si="412"/>
        <v>0</v>
      </c>
      <c r="GD33" s="90">
        <f t="shared" si="412"/>
        <v>0</v>
      </c>
      <c r="GE33" s="90">
        <f t="shared" si="412"/>
        <v>0</v>
      </c>
      <c r="GF33" s="90">
        <f t="shared" si="412"/>
        <v>0</v>
      </c>
      <c r="GG33" s="90">
        <f t="shared" si="412"/>
        <v>0</v>
      </c>
      <c r="GI33" s="90" t="e">
        <f t="shared" ref="GI33:GX33" si="413">IF(GI35=0,0,GI34/GI10)</f>
        <v>#N/A</v>
      </c>
      <c r="GJ33" s="90" t="e">
        <f t="shared" si="413"/>
        <v>#N/A</v>
      </c>
      <c r="GK33" s="90" t="e">
        <f t="shared" si="413"/>
        <v>#N/A</v>
      </c>
      <c r="GL33" s="90" t="e">
        <f t="shared" si="413"/>
        <v>#N/A</v>
      </c>
      <c r="GM33" s="90" t="e">
        <f t="shared" si="413"/>
        <v>#N/A</v>
      </c>
      <c r="GN33" s="90" t="e">
        <f t="shared" si="413"/>
        <v>#N/A</v>
      </c>
      <c r="GO33" s="90">
        <f t="shared" si="413"/>
        <v>0</v>
      </c>
      <c r="GP33" s="90">
        <f t="shared" si="413"/>
        <v>0</v>
      </c>
      <c r="GQ33" s="90">
        <f t="shared" si="413"/>
        <v>0</v>
      </c>
      <c r="GR33" s="90">
        <f t="shared" si="413"/>
        <v>0</v>
      </c>
      <c r="GS33" s="90">
        <f t="shared" si="413"/>
        <v>0</v>
      </c>
      <c r="GT33" s="90">
        <f t="shared" si="413"/>
        <v>0</v>
      </c>
      <c r="GU33" s="90">
        <f t="shared" si="413"/>
        <v>0</v>
      </c>
      <c r="GV33" s="90">
        <f t="shared" si="413"/>
        <v>0</v>
      </c>
      <c r="GW33" s="90">
        <f t="shared" si="413"/>
        <v>0</v>
      </c>
      <c r="GX33" s="90">
        <f t="shared" si="413"/>
        <v>0</v>
      </c>
      <c r="GZ33" s="90" t="e">
        <f t="shared" ref="GZ33:HO33" si="414">IF(GZ35=0,0,GZ34/GZ10)</f>
        <v>#N/A</v>
      </c>
      <c r="HA33" s="90" t="e">
        <f t="shared" si="414"/>
        <v>#N/A</v>
      </c>
      <c r="HB33" s="90" t="e">
        <f t="shared" si="414"/>
        <v>#N/A</v>
      </c>
      <c r="HC33" s="90" t="e">
        <f t="shared" si="414"/>
        <v>#N/A</v>
      </c>
      <c r="HD33" s="90" t="e">
        <f t="shared" si="414"/>
        <v>#N/A</v>
      </c>
      <c r="HE33" s="90" t="e">
        <f t="shared" si="414"/>
        <v>#N/A</v>
      </c>
      <c r="HF33" s="90">
        <f t="shared" si="414"/>
        <v>1.5233195300381383E-2</v>
      </c>
      <c r="HG33" s="90">
        <f t="shared" si="414"/>
        <v>1.4341946762509961E-2</v>
      </c>
      <c r="HH33" s="90">
        <f t="shared" si="414"/>
        <v>-4.6230477888286652E-2</v>
      </c>
      <c r="HI33" s="90">
        <f t="shared" si="414"/>
        <v>-4.3871379386227767E-2</v>
      </c>
      <c r="HJ33" s="90">
        <f t="shared" si="414"/>
        <v>-5.3809894719113217E-2</v>
      </c>
      <c r="HK33" s="90">
        <f t="shared" si="414"/>
        <v>-2.0507677643668048E-2</v>
      </c>
      <c r="HL33" s="90">
        <f t="shared" si="414"/>
        <v>-5.117991142659864E-2</v>
      </c>
      <c r="HM33" s="90">
        <f t="shared" si="414"/>
        <v>-2.6962982077784633E-2</v>
      </c>
      <c r="HN33" s="90">
        <f t="shared" si="414"/>
        <v>-1.6891279479053965E-2</v>
      </c>
      <c r="HO33" s="90">
        <f t="shared" si="414"/>
        <v>-0.54557073114591004</v>
      </c>
      <c r="HQ33" s="90" t="e">
        <f t="shared" ref="HQ33:IF33" si="415">IF(HQ35=0,0,HQ34/HQ10)</f>
        <v>#N/A</v>
      </c>
      <c r="HR33" s="90" t="e">
        <f t="shared" si="415"/>
        <v>#N/A</v>
      </c>
      <c r="HS33" s="90" t="e">
        <f t="shared" si="415"/>
        <v>#N/A</v>
      </c>
      <c r="HT33" s="90" t="e">
        <f t="shared" si="415"/>
        <v>#N/A</v>
      </c>
      <c r="HU33" s="90" t="e">
        <f t="shared" si="415"/>
        <v>#N/A</v>
      </c>
      <c r="HV33" s="90" t="e">
        <f t="shared" si="415"/>
        <v>#N/A</v>
      </c>
      <c r="HW33" s="90">
        <f t="shared" si="415"/>
        <v>2.9144279813884864E-2</v>
      </c>
      <c r="HX33" s="90">
        <f t="shared" si="415"/>
        <v>1.44103020776488E-2</v>
      </c>
      <c r="HY33" s="90">
        <f t="shared" si="415"/>
        <v>9.6406157542888813E-3</v>
      </c>
      <c r="HZ33" s="90">
        <f t="shared" si="415"/>
        <v>2.2991929432466064E-2</v>
      </c>
      <c r="IA33" s="90">
        <f t="shared" si="415"/>
        <v>1.300810746285503E-2</v>
      </c>
      <c r="IB33" s="90">
        <f t="shared" si="415"/>
        <v>2.4145460571610489E-2</v>
      </c>
      <c r="IC33" s="90">
        <f t="shared" si="415"/>
        <v>1.1079174770483697E-2</v>
      </c>
      <c r="ID33" s="90">
        <f t="shared" si="415"/>
        <v>2.100293175683695E-2</v>
      </c>
      <c r="IE33" s="90">
        <f t="shared" si="415"/>
        <v>1.2753570063714028E-2</v>
      </c>
      <c r="IF33" s="90">
        <f t="shared" si="415"/>
        <v>5.6184307295651286E-3</v>
      </c>
      <c r="IH33" s="90" t="e">
        <f t="shared" ref="IH33:IW33" si="416">IF(IH35=0,0,IH34/IH10)</f>
        <v>#N/A</v>
      </c>
      <c r="II33" s="90" t="e">
        <f t="shared" si="416"/>
        <v>#N/A</v>
      </c>
      <c r="IJ33" s="90" t="e">
        <f t="shared" si="416"/>
        <v>#N/A</v>
      </c>
      <c r="IK33" s="90" t="e">
        <f t="shared" si="416"/>
        <v>#N/A</v>
      </c>
      <c r="IL33" s="90" t="e">
        <f t="shared" si="416"/>
        <v>#N/A</v>
      </c>
      <c r="IM33" s="90" t="e">
        <f t="shared" si="416"/>
        <v>#N/A</v>
      </c>
      <c r="IN33" s="90">
        <f t="shared" si="416"/>
        <v>-3.4126874308613548E-15</v>
      </c>
      <c r="IO33" s="90">
        <f t="shared" si="416"/>
        <v>-2.2119181775798933E-15</v>
      </c>
      <c r="IP33" s="90">
        <f t="shared" si="416"/>
        <v>-3.4731456517629361E-15</v>
      </c>
      <c r="IQ33" s="90">
        <f t="shared" si="416"/>
        <v>-1.7993051027630135E-15</v>
      </c>
      <c r="IR33" s="90">
        <f t="shared" si="416"/>
        <v>-3.4957563958837811E-15</v>
      </c>
      <c r="IS33" s="90">
        <f t="shared" si="416"/>
        <v>0</v>
      </c>
      <c r="IT33" s="90">
        <f t="shared" si="416"/>
        <v>0</v>
      </c>
      <c r="IU33" s="90">
        <f t="shared" si="416"/>
        <v>2.5492790639529434E-15</v>
      </c>
      <c r="IV33" s="90">
        <f t="shared" si="416"/>
        <v>1.5142144989462769E-15</v>
      </c>
      <c r="IW33" s="90">
        <f t="shared" si="416"/>
        <v>0</v>
      </c>
      <c r="IY33" s="90" t="e">
        <f t="shared" ref="IY33:JN33" si="417">IF(IY35=0,0,IY34/IY10)</f>
        <v>#N/A</v>
      </c>
      <c r="IZ33" s="90" t="e">
        <f t="shared" si="417"/>
        <v>#N/A</v>
      </c>
      <c r="JA33" s="90" t="e">
        <f t="shared" si="417"/>
        <v>#N/A</v>
      </c>
      <c r="JB33" s="90" t="e">
        <f t="shared" si="417"/>
        <v>#N/A</v>
      </c>
      <c r="JC33" s="90" t="e">
        <f t="shared" si="417"/>
        <v>#N/A</v>
      </c>
      <c r="JD33" s="90" t="e">
        <f t="shared" si="417"/>
        <v>#N/A</v>
      </c>
      <c r="JE33" s="90">
        <f t="shared" si="417"/>
        <v>-0.92041815566887497</v>
      </c>
      <c r="JF33" s="90">
        <f t="shared" si="417"/>
        <v>0.86118829872197777</v>
      </c>
      <c r="JG33" s="90">
        <f t="shared" si="417"/>
        <v>0.77916323078324234</v>
      </c>
      <c r="JH33" s="90">
        <f t="shared" si="417"/>
        <v>-0.94707240509007362</v>
      </c>
      <c r="JI33" s="90">
        <f t="shared" si="417"/>
        <v>0.50211035805675164</v>
      </c>
      <c r="JJ33" s="90">
        <f t="shared" si="417"/>
        <v>0.55669764320467163</v>
      </c>
      <c r="JK33" s="90">
        <f t="shared" si="417"/>
        <v>0.98191820142081021</v>
      </c>
      <c r="JL33" s="90">
        <f t="shared" si="417"/>
        <v>0.9893136613521214</v>
      </c>
      <c r="JM33" s="90">
        <f t="shared" si="417"/>
        <v>-9.2086082787345133E-2</v>
      </c>
      <c r="JN33" s="90">
        <f t="shared" si="417"/>
        <v>0.75931305612259747</v>
      </c>
      <c r="JP33" s="90" t="e">
        <f t="shared" ref="JP33:KE33" si="418">IF(JP35=0,0,JP34/JP10)</f>
        <v>#N/A</v>
      </c>
      <c r="JQ33" s="90" t="e">
        <f t="shared" si="418"/>
        <v>#N/A</v>
      </c>
      <c r="JR33" s="90" t="e">
        <f t="shared" si="418"/>
        <v>#N/A</v>
      </c>
      <c r="JS33" s="90" t="e">
        <f t="shared" si="418"/>
        <v>#N/A</v>
      </c>
      <c r="JT33" s="90" t="e">
        <f t="shared" si="418"/>
        <v>#N/A</v>
      </c>
      <c r="JU33" s="90" t="e">
        <f t="shared" si="418"/>
        <v>#N/A</v>
      </c>
      <c r="JV33" s="90">
        <f t="shared" si="418"/>
        <v>1.1247042004533418E-2</v>
      </c>
      <c r="JW33" s="90">
        <f t="shared" si="418"/>
        <v>5.313962549682847E-2</v>
      </c>
      <c r="JX33" s="90">
        <f t="shared" si="418"/>
        <v>7.341779276637822E-2</v>
      </c>
      <c r="JY33" s="90">
        <f t="shared" si="418"/>
        <v>6.3787601474489695E-3</v>
      </c>
      <c r="JZ33" s="90">
        <f t="shared" si="418"/>
        <v>1.0264419405691084E-4</v>
      </c>
      <c r="KA33" s="90">
        <f t="shared" si="418"/>
        <v>3.1446967132984158E-2</v>
      </c>
      <c r="KB33" s="90">
        <f t="shared" si="418"/>
        <v>2.6701743121759752E-2</v>
      </c>
      <c r="KC33" s="90">
        <f t="shared" si="418"/>
        <v>2.9561975167294325E-2</v>
      </c>
      <c r="KD33" s="90">
        <f t="shared" si="418"/>
        <v>-4.9701372660951162E-2</v>
      </c>
      <c r="KE33" s="90">
        <f t="shared" si="418"/>
        <v>4.3614930726596807E-2</v>
      </c>
      <c r="KG33" s="90" t="e">
        <f t="shared" ref="KG33:KV33" si="419">IF(KG35=0,0,KG34/KG10)</f>
        <v>#N/A</v>
      </c>
      <c r="KH33" s="90" t="e">
        <f t="shared" si="419"/>
        <v>#N/A</v>
      </c>
      <c r="KI33" s="90" t="e">
        <f t="shared" si="419"/>
        <v>#N/A</v>
      </c>
      <c r="KJ33" s="90" t="e">
        <f t="shared" si="419"/>
        <v>#N/A</v>
      </c>
      <c r="KK33" s="90" t="e">
        <f t="shared" si="419"/>
        <v>#N/A</v>
      </c>
      <c r="KL33" s="90" t="e">
        <f t="shared" si="419"/>
        <v>#N/A</v>
      </c>
      <c r="KM33" s="90">
        <f t="shared" si="419"/>
        <v>1.0929891024705622E-2</v>
      </c>
      <c r="KN33" s="90">
        <f t="shared" si="419"/>
        <v>5.8303375355911779E-3</v>
      </c>
      <c r="KO33" s="90">
        <f t="shared" si="419"/>
        <v>9.2286842752322025E-3</v>
      </c>
      <c r="KP33" s="90">
        <f t="shared" si="419"/>
        <v>-1.779042779463327E-2</v>
      </c>
      <c r="KQ33" s="90">
        <f t="shared" si="419"/>
        <v>-4.4314371715829776E-4</v>
      </c>
      <c r="KR33" s="90">
        <f t="shared" si="419"/>
        <v>-5.6749650095082697E-3</v>
      </c>
      <c r="KS33" s="90">
        <f t="shared" si="419"/>
        <v>-4.6194951007885766E-3</v>
      </c>
      <c r="KT33" s="90">
        <f t="shared" si="419"/>
        <v>-1.0222316346948595E-2</v>
      </c>
      <c r="KU33" s="90">
        <f t="shared" si="419"/>
        <v>-1.1852684652111579E-2</v>
      </c>
      <c r="KV33" s="90">
        <f t="shared" si="419"/>
        <v>-0.28635395618862114</v>
      </c>
      <c r="KX33" s="90" t="e">
        <f t="shared" ref="KX33:LM33" si="420">IF(KX35=0,0,KX34/KX10)</f>
        <v>#N/A</v>
      </c>
      <c r="KY33" s="90" t="e">
        <f t="shared" si="420"/>
        <v>#N/A</v>
      </c>
      <c r="KZ33" s="90" t="e">
        <f t="shared" si="420"/>
        <v>#N/A</v>
      </c>
      <c r="LA33" s="90" t="e">
        <f t="shared" si="420"/>
        <v>#N/A</v>
      </c>
      <c r="LB33" s="90" t="e">
        <f t="shared" si="420"/>
        <v>#N/A</v>
      </c>
      <c r="LC33" s="90" t="e">
        <f t="shared" si="420"/>
        <v>#N/A</v>
      </c>
      <c r="LD33" s="90">
        <f t="shared" si="420"/>
        <v>8.3527966111384619E-2</v>
      </c>
      <c r="LE33" s="90">
        <f t="shared" si="420"/>
        <v>-1.404708250946598E-2</v>
      </c>
      <c r="LF33" s="90">
        <f t="shared" si="420"/>
        <v>0.20774148603057924</v>
      </c>
      <c r="LG33" s="90">
        <f t="shared" si="420"/>
        <v>0.2586114539693331</v>
      </c>
      <c r="LH33" s="90">
        <f t="shared" si="420"/>
        <v>0.24034658056656652</v>
      </c>
      <c r="LI33" s="90">
        <f t="shared" si="420"/>
        <v>0.24386209103327094</v>
      </c>
      <c r="LJ33" s="90">
        <f t="shared" si="420"/>
        <v>0.20662867946923533</v>
      </c>
      <c r="LK33" s="90">
        <f t="shared" si="420"/>
        <v>0.20415663005472295</v>
      </c>
      <c r="LL33" s="90">
        <f t="shared" si="420"/>
        <v>-4.4622294978368698E-2</v>
      </c>
      <c r="LM33" s="90">
        <f t="shared" si="420"/>
        <v>-0.33131368331354177</v>
      </c>
    </row>
    <row r="34" spans="1:325" s="9" customFormat="1" ht="15.75" x14ac:dyDescent="0.2">
      <c r="A34" s="160">
        <v>29</v>
      </c>
      <c r="B34" s="70" t="s">
        <v>14</v>
      </c>
      <c r="C34" s="13"/>
      <c r="D34" s="80" t="e">
        <f t="shared" ref="D34:S34" si="421">D10-D35</f>
        <v>#N/A</v>
      </c>
      <c r="E34" s="80" t="e">
        <f t="shared" si="421"/>
        <v>#N/A</v>
      </c>
      <c r="F34" s="80" t="e">
        <f t="shared" si="421"/>
        <v>#N/A</v>
      </c>
      <c r="G34" s="80" t="e">
        <f t="shared" si="421"/>
        <v>#N/A</v>
      </c>
      <c r="H34" s="80" t="e">
        <f t="shared" si="421"/>
        <v>#N/A</v>
      </c>
      <c r="I34" s="80" t="e">
        <f t="shared" si="421"/>
        <v>#N/A</v>
      </c>
      <c r="J34" s="80">
        <f t="shared" si="421"/>
        <v>-49.446035178693364</v>
      </c>
      <c r="K34" s="80">
        <f t="shared" si="421"/>
        <v>1157.4078473036893</v>
      </c>
      <c r="L34" s="80">
        <f t="shared" si="421"/>
        <v>-720.93140198863512</v>
      </c>
      <c r="M34" s="80">
        <f t="shared" si="421"/>
        <v>11.266803520499707</v>
      </c>
      <c r="N34" s="80">
        <f t="shared" si="421"/>
        <v>615.68527354568232</v>
      </c>
      <c r="O34" s="80">
        <f t="shared" si="421"/>
        <v>265.82935992293005</v>
      </c>
      <c r="P34" s="80">
        <f t="shared" si="421"/>
        <v>194.19316301196045</v>
      </c>
      <c r="Q34" s="80">
        <f t="shared" si="421"/>
        <v>254.56314528547728</v>
      </c>
      <c r="R34" s="80">
        <f t="shared" si="421"/>
        <v>222.94990817795178</v>
      </c>
      <c r="S34" s="80">
        <f t="shared" si="421"/>
        <v>109.12985566731822</v>
      </c>
      <c r="U34" s="80" t="e">
        <f t="shared" ref="U34:AJ34" si="422">U10-U35</f>
        <v>#N/A</v>
      </c>
      <c r="V34" s="80" t="e">
        <f t="shared" si="422"/>
        <v>#N/A</v>
      </c>
      <c r="W34" s="80" t="e">
        <f t="shared" si="422"/>
        <v>#N/A</v>
      </c>
      <c r="X34" s="80" t="e">
        <f t="shared" si="422"/>
        <v>#N/A</v>
      </c>
      <c r="Y34" s="80" t="e">
        <f t="shared" si="422"/>
        <v>#N/A</v>
      </c>
      <c r="Z34" s="80" t="e">
        <f t="shared" si="422"/>
        <v>#N/A</v>
      </c>
      <c r="AA34" s="80">
        <f t="shared" si="422"/>
        <v>5.6423830019086836</v>
      </c>
      <c r="AB34" s="80">
        <f t="shared" si="422"/>
        <v>6.4729270718239604</v>
      </c>
      <c r="AC34" s="80">
        <f t="shared" si="422"/>
        <v>76.072294130391583</v>
      </c>
      <c r="AD34" s="80">
        <f t="shared" si="422"/>
        <v>-25.659884387375769</v>
      </c>
      <c r="AE34" s="80">
        <f t="shared" si="422"/>
        <v>-84.334860130510833</v>
      </c>
      <c r="AF34" s="80">
        <f t="shared" si="422"/>
        <v>-7.19150081024668</v>
      </c>
      <c r="AG34" s="80">
        <f t="shared" si="422"/>
        <v>112.41811936224622</v>
      </c>
      <c r="AH34" s="80">
        <f t="shared" si="422"/>
        <v>44.646949580581577</v>
      </c>
      <c r="AI34" s="80">
        <f t="shared" si="422"/>
        <v>-155.56862594937866</v>
      </c>
      <c r="AJ34" s="80">
        <f t="shared" si="422"/>
        <v>75.856978319828613</v>
      </c>
      <c r="AL34" s="80" t="e">
        <f t="shared" ref="AL34:BA34" si="423">AL10-AL35</f>
        <v>#N/A</v>
      </c>
      <c r="AM34" s="80" t="e">
        <f t="shared" si="423"/>
        <v>#N/A</v>
      </c>
      <c r="AN34" s="80" t="e">
        <f t="shared" si="423"/>
        <v>#N/A</v>
      </c>
      <c r="AO34" s="80" t="e">
        <f t="shared" si="423"/>
        <v>#N/A</v>
      </c>
      <c r="AP34" s="80" t="e">
        <f t="shared" si="423"/>
        <v>#N/A</v>
      </c>
      <c r="AQ34" s="80" t="e">
        <f t="shared" si="423"/>
        <v>#N/A</v>
      </c>
      <c r="AR34" s="80">
        <f t="shared" si="423"/>
        <v>-521.66292313408394</v>
      </c>
      <c r="AS34" s="80">
        <f t="shared" si="423"/>
        <v>-759.13858740556316</v>
      </c>
      <c r="AT34" s="80">
        <f t="shared" si="423"/>
        <v>1617.6277730525399</v>
      </c>
      <c r="AU34" s="80">
        <f t="shared" si="423"/>
        <v>3073.3212051237351</v>
      </c>
      <c r="AV34" s="80">
        <f t="shared" si="423"/>
        <v>652.27699380895137</v>
      </c>
      <c r="AW34" s="80">
        <f t="shared" si="423"/>
        <v>358.12001245088595</v>
      </c>
      <c r="AX34" s="80">
        <f t="shared" si="423"/>
        <v>1111.1008019254496</v>
      </c>
      <c r="AY34" s="80">
        <f t="shared" si="423"/>
        <v>1159.4276599979303</v>
      </c>
      <c r="AZ34" s="80">
        <f t="shared" si="423"/>
        <v>1350.07728954719</v>
      </c>
      <c r="BA34" s="80">
        <f t="shared" si="423"/>
        <v>1178.2921194532664</v>
      </c>
      <c r="BC34" s="80" t="e">
        <f t="shared" ref="BC34:BR34" si="424">BC10-BC35</f>
        <v>#N/A</v>
      </c>
      <c r="BD34" s="80" t="e">
        <f t="shared" si="424"/>
        <v>#N/A</v>
      </c>
      <c r="BE34" s="80" t="e">
        <f t="shared" si="424"/>
        <v>#N/A</v>
      </c>
      <c r="BF34" s="80" t="e">
        <f t="shared" si="424"/>
        <v>#N/A</v>
      </c>
      <c r="BG34" s="80" t="e">
        <f t="shared" si="424"/>
        <v>#N/A</v>
      </c>
      <c r="BH34" s="80" t="e">
        <f t="shared" si="424"/>
        <v>#N/A</v>
      </c>
      <c r="BI34" s="80">
        <f t="shared" si="424"/>
        <v>9.0949470177292824E-13</v>
      </c>
      <c r="BJ34" s="80">
        <f t="shared" si="424"/>
        <v>0</v>
      </c>
      <c r="BK34" s="80">
        <f t="shared" si="424"/>
        <v>0</v>
      </c>
      <c r="BL34" s="80">
        <f t="shared" si="424"/>
        <v>0</v>
      </c>
      <c r="BM34" s="80">
        <f t="shared" si="424"/>
        <v>0</v>
      </c>
      <c r="BN34" s="80">
        <f t="shared" si="424"/>
        <v>0</v>
      </c>
      <c r="BO34" s="80">
        <f t="shared" si="424"/>
        <v>0</v>
      </c>
      <c r="BP34" s="80">
        <f t="shared" si="424"/>
        <v>0</v>
      </c>
      <c r="BQ34" s="80">
        <f t="shared" si="424"/>
        <v>0</v>
      </c>
      <c r="BR34" s="80">
        <f t="shared" si="424"/>
        <v>-9.0949470177292824E-13</v>
      </c>
      <c r="BT34" s="80" t="e">
        <f t="shared" ref="BT34:CI34" si="425">BT10-BT35</f>
        <v>#N/A</v>
      </c>
      <c r="BU34" s="80" t="e">
        <f t="shared" si="425"/>
        <v>#N/A</v>
      </c>
      <c r="BV34" s="80" t="e">
        <f t="shared" si="425"/>
        <v>#N/A</v>
      </c>
      <c r="BW34" s="80" t="e">
        <f t="shared" si="425"/>
        <v>#N/A</v>
      </c>
      <c r="BX34" s="80" t="e">
        <f t="shared" si="425"/>
        <v>#N/A</v>
      </c>
      <c r="BY34" s="80" t="e">
        <f t="shared" si="425"/>
        <v>#N/A</v>
      </c>
      <c r="BZ34" s="80">
        <f t="shared" si="425"/>
        <v>0</v>
      </c>
      <c r="CA34" s="80">
        <f t="shared" si="425"/>
        <v>0</v>
      </c>
      <c r="CB34" s="80">
        <f t="shared" si="425"/>
        <v>0</v>
      </c>
      <c r="CC34" s="80">
        <f t="shared" si="425"/>
        <v>0</v>
      </c>
      <c r="CD34" s="80">
        <f t="shared" si="425"/>
        <v>0</v>
      </c>
      <c r="CE34" s="80">
        <f t="shared" si="425"/>
        <v>0</v>
      </c>
      <c r="CF34" s="80">
        <f t="shared" si="425"/>
        <v>0</v>
      </c>
      <c r="CG34" s="80">
        <f t="shared" si="425"/>
        <v>0</v>
      </c>
      <c r="CH34" s="80">
        <f t="shared" si="425"/>
        <v>0</v>
      </c>
      <c r="CI34" s="80">
        <f t="shared" si="425"/>
        <v>0</v>
      </c>
      <c r="CK34" s="80" t="e">
        <f t="shared" ref="CK34:CZ34" si="426">CK10-CK35</f>
        <v>#N/A</v>
      </c>
      <c r="CL34" s="80" t="e">
        <f t="shared" si="426"/>
        <v>#N/A</v>
      </c>
      <c r="CM34" s="80" t="e">
        <f t="shared" si="426"/>
        <v>#N/A</v>
      </c>
      <c r="CN34" s="80" t="e">
        <f t="shared" si="426"/>
        <v>#N/A</v>
      </c>
      <c r="CO34" s="80" t="e">
        <f t="shared" si="426"/>
        <v>#N/A</v>
      </c>
      <c r="CP34" s="80" t="e">
        <f t="shared" si="426"/>
        <v>#N/A</v>
      </c>
      <c r="CQ34" s="80">
        <f t="shared" si="426"/>
        <v>-1.7195134205394424E-12</v>
      </c>
      <c r="CR34" s="80">
        <f t="shared" si="426"/>
        <v>1.8189894035458565E-12</v>
      </c>
      <c r="CS34" s="80">
        <f t="shared" si="426"/>
        <v>5.3290705182007514E-13</v>
      </c>
      <c r="CT34" s="80">
        <f t="shared" si="426"/>
        <v>-8.1001871876651421E-13</v>
      </c>
      <c r="CU34" s="80">
        <f t="shared" si="426"/>
        <v>574.88835382190462</v>
      </c>
      <c r="CV34" s="80">
        <f t="shared" si="426"/>
        <v>1048.3169668371302</v>
      </c>
      <c r="CW34" s="80">
        <f t="shared" si="426"/>
        <v>341.25986978155083</v>
      </c>
      <c r="CX34" s="80">
        <f t="shared" si="426"/>
        <v>2108.6909891223454</v>
      </c>
      <c r="CY34" s="80">
        <f t="shared" si="426"/>
        <v>1129.342305312269</v>
      </c>
      <c r="CZ34" s="80">
        <f t="shared" si="426"/>
        <v>1.170441521480825E-11</v>
      </c>
      <c r="DB34" s="80" t="e">
        <f t="shared" ref="DB34:DQ34" si="427">DB10-DB35</f>
        <v>#N/A</v>
      </c>
      <c r="DC34" s="80" t="e">
        <f t="shared" si="427"/>
        <v>#N/A</v>
      </c>
      <c r="DD34" s="80" t="e">
        <f t="shared" si="427"/>
        <v>#N/A</v>
      </c>
      <c r="DE34" s="80" t="e">
        <f t="shared" si="427"/>
        <v>#N/A</v>
      </c>
      <c r="DF34" s="80" t="e">
        <f t="shared" si="427"/>
        <v>#N/A</v>
      </c>
      <c r="DG34" s="80" t="e">
        <f t="shared" si="427"/>
        <v>#N/A</v>
      </c>
      <c r="DH34" s="80">
        <f t="shared" si="427"/>
        <v>0</v>
      </c>
      <c r="DI34" s="80">
        <f t="shared" si="427"/>
        <v>0</v>
      </c>
      <c r="DJ34" s="80">
        <f t="shared" si="427"/>
        <v>0</v>
      </c>
      <c r="DK34" s="80">
        <f t="shared" si="427"/>
        <v>0</v>
      </c>
      <c r="DL34" s="80">
        <f t="shared" si="427"/>
        <v>0</v>
      </c>
      <c r="DM34" s="80">
        <f t="shared" si="427"/>
        <v>0</v>
      </c>
      <c r="DN34" s="80">
        <f t="shared" si="427"/>
        <v>0</v>
      </c>
      <c r="DO34" s="80">
        <f t="shared" si="427"/>
        <v>0</v>
      </c>
      <c r="DP34" s="80">
        <f t="shared" si="427"/>
        <v>0</v>
      </c>
      <c r="DQ34" s="80">
        <f t="shared" si="427"/>
        <v>0</v>
      </c>
      <c r="DS34" s="80" t="e">
        <f t="shared" ref="DS34:EH34" si="428">DS10-DS35</f>
        <v>#N/A</v>
      </c>
      <c r="DT34" s="80" t="e">
        <f t="shared" si="428"/>
        <v>#N/A</v>
      </c>
      <c r="DU34" s="80" t="e">
        <f t="shared" si="428"/>
        <v>#N/A</v>
      </c>
      <c r="DV34" s="80" t="e">
        <f t="shared" si="428"/>
        <v>#N/A</v>
      </c>
      <c r="DW34" s="80" t="e">
        <f t="shared" si="428"/>
        <v>#N/A</v>
      </c>
      <c r="DX34" s="80" t="e">
        <f t="shared" si="428"/>
        <v>#N/A</v>
      </c>
      <c r="DY34" s="80">
        <f t="shared" si="428"/>
        <v>0</v>
      </c>
      <c r="DZ34" s="80">
        <f t="shared" si="428"/>
        <v>0</v>
      </c>
      <c r="EA34" s="80">
        <f t="shared" si="428"/>
        <v>0</v>
      </c>
      <c r="EB34" s="80">
        <f t="shared" si="428"/>
        <v>-8.8817841970012523E-16</v>
      </c>
      <c r="EC34" s="80">
        <f t="shared" si="428"/>
        <v>0</v>
      </c>
      <c r="ED34" s="80">
        <f t="shared" si="428"/>
        <v>0</v>
      </c>
      <c r="EE34" s="80">
        <f t="shared" si="428"/>
        <v>0</v>
      </c>
      <c r="EF34" s="80">
        <f t="shared" si="428"/>
        <v>0</v>
      </c>
      <c r="EG34" s="80">
        <f t="shared" si="428"/>
        <v>-7.407221634179173E-3</v>
      </c>
      <c r="EH34" s="80">
        <f t="shared" si="428"/>
        <v>-1.585893594560428E-2</v>
      </c>
      <c r="EJ34" s="80" t="e">
        <f t="shared" ref="EJ34:EY34" si="429">EJ10-EJ35</f>
        <v>#N/A</v>
      </c>
      <c r="EK34" s="80" t="e">
        <f t="shared" si="429"/>
        <v>#N/A</v>
      </c>
      <c r="EL34" s="80" t="e">
        <f t="shared" si="429"/>
        <v>#N/A</v>
      </c>
      <c r="EM34" s="80" t="e">
        <f t="shared" si="429"/>
        <v>#N/A</v>
      </c>
      <c r="EN34" s="80" t="e">
        <f t="shared" si="429"/>
        <v>#N/A</v>
      </c>
      <c r="EO34" s="80" t="e">
        <f t="shared" si="429"/>
        <v>#N/A</v>
      </c>
      <c r="EP34" s="80">
        <f t="shared" si="429"/>
        <v>-2.2204460492503131E-16</v>
      </c>
      <c r="EQ34" s="80">
        <f t="shared" si="429"/>
        <v>1.7763568394002505E-15</v>
      </c>
      <c r="ER34" s="80">
        <f t="shared" si="429"/>
        <v>0</v>
      </c>
      <c r="ES34" s="80">
        <f t="shared" si="429"/>
        <v>8.8817841970012523E-16</v>
      </c>
      <c r="ET34" s="80">
        <f t="shared" si="429"/>
        <v>1.2601031329495527E-14</v>
      </c>
      <c r="EU34" s="80">
        <f t="shared" si="429"/>
        <v>4.4408920985006262E-15</v>
      </c>
      <c r="EV34" s="80">
        <f t="shared" si="429"/>
        <v>-1.1102230246251565E-14</v>
      </c>
      <c r="EW34" s="80">
        <f t="shared" si="429"/>
        <v>-8.8817841970012523E-15</v>
      </c>
      <c r="EX34" s="80">
        <f t="shared" si="429"/>
        <v>7.9936057773011271E-15</v>
      </c>
      <c r="EY34" s="80">
        <f t="shared" si="429"/>
        <v>8.8817841970012523E-16</v>
      </c>
      <c r="FA34" s="80" t="e">
        <f t="shared" ref="FA34:FP34" si="430">FA10-FA35</f>
        <v>#N/A</v>
      </c>
      <c r="FB34" s="80" t="e">
        <f t="shared" si="430"/>
        <v>#N/A</v>
      </c>
      <c r="FC34" s="80" t="e">
        <f t="shared" si="430"/>
        <v>#N/A</v>
      </c>
      <c r="FD34" s="80" t="e">
        <f t="shared" si="430"/>
        <v>#N/A</v>
      </c>
      <c r="FE34" s="80" t="e">
        <f t="shared" si="430"/>
        <v>#N/A</v>
      </c>
      <c r="FF34" s="80" t="e">
        <f t="shared" si="430"/>
        <v>#N/A</v>
      </c>
      <c r="FG34" s="80">
        <f t="shared" si="430"/>
        <v>0</v>
      </c>
      <c r="FH34" s="80">
        <f t="shared" si="430"/>
        <v>0</v>
      </c>
      <c r="FI34" s="80">
        <f t="shared" si="430"/>
        <v>3.6082248300317588E-16</v>
      </c>
      <c r="FJ34" s="80">
        <f t="shared" si="430"/>
        <v>-8.992806499463768E-15</v>
      </c>
      <c r="FK34" s="80">
        <f t="shared" si="430"/>
        <v>-2.19824158875781E-14</v>
      </c>
      <c r="FL34" s="80">
        <f t="shared" si="430"/>
        <v>2.7533531010703882E-14</v>
      </c>
      <c r="FM34" s="80">
        <f t="shared" si="430"/>
        <v>7.9936057773011271E-15</v>
      </c>
      <c r="FN34" s="80">
        <f t="shared" si="430"/>
        <v>1.7819079545233762E-14</v>
      </c>
      <c r="FO34" s="80">
        <f t="shared" si="430"/>
        <v>-7.3274719625260332E-15</v>
      </c>
      <c r="FP34" s="80">
        <f t="shared" si="430"/>
        <v>2.4868995751603507E-14</v>
      </c>
      <c r="FR34" s="80" t="e">
        <f t="shared" ref="FR34:GG34" si="431">FR10-FR35</f>
        <v>#N/A</v>
      </c>
      <c r="FS34" s="80" t="e">
        <f t="shared" si="431"/>
        <v>#N/A</v>
      </c>
      <c r="FT34" s="80" t="e">
        <f t="shared" si="431"/>
        <v>#N/A</v>
      </c>
      <c r="FU34" s="80" t="e">
        <f t="shared" si="431"/>
        <v>#N/A</v>
      </c>
      <c r="FV34" s="80" t="e">
        <f t="shared" si="431"/>
        <v>#N/A</v>
      </c>
      <c r="FW34" s="80" t="e">
        <f t="shared" si="431"/>
        <v>#N/A</v>
      </c>
      <c r="FX34" s="80">
        <f t="shared" si="431"/>
        <v>0</v>
      </c>
      <c r="FY34" s="80">
        <f t="shared" si="431"/>
        <v>0</v>
      </c>
      <c r="FZ34" s="80">
        <f t="shared" si="431"/>
        <v>0</v>
      </c>
      <c r="GA34" s="80">
        <f t="shared" si="431"/>
        <v>0</v>
      </c>
      <c r="GB34" s="80">
        <f t="shared" si="431"/>
        <v>0</v>
      </c>
      <c r="GC34" s="80">
        <f t="shared" si="431"/>
        <v>0</v>
      </c>
      <c r="GD34" s="80">
        <f t="shared" si="431"/>
        <v>0</v>
      </c>
      <c r="GE34" s="80">
        <f t="shared" si="431"/>
        <v>0</v>
      </c>
      <c r="GF34" s="80">
        <f t="shared" si="431"/>
        <v>0</v>
      </c>
      <c r="GG34" s="80">
        <f t="shared" si="431"/>
        <v>0</v>
      </c>
      <c r="GI34" s="80" t="e">
        <f t="shared" ref="GI34:GX34" si="432">GI10-GI35</f>
        <v>#N/A</v>
      </c>
      <c r="GJ34" s="80" t="e">
        <f t="shared" si="432"/>
        <v>#N/A</v>
      </c>
      <c r="GK34" s="80" t="e">
        <f t="shared" si="432"/>
        <v>#N/A</v>
      </c>
      <c r="GL34" s="80" t="e">
        <f t="shared" si="432"/>
        <v>#N/A</v>
      </c>
      <c r="GM34" s="80" t="e">
        <f t="shared" si="432"/>
        <v>#N/A</v>
      </c>
      <c r="GN34" s="80" t="e">
        <f t="shared" si="432"/>
        <v>#N/A</v>
      </c>
      <c r="GO34" s="80">
        <f t="shared" si="432"/>
        <v>0</v>
      </c>
      <c r="GP34" s="80">
        <f t="shared" si="432"/>
        <v>0</v>
      </c>
      <c r="GQ34" s="80">
        <f t="shared" si="432"/>
        <v>0</v>
      </c>
      <c r="GR34" s="80">
        <f t="shared" si="432"/>
        <v>0</v>
      </c>
      <c r="GS34" s="80">
        <f t="shared" si="432"/>
        <v>0</v>
      </c>
      <c r="GT34" s="80">
        <f t="shared" si="432"/>
        <v>0</v>
      </c>
      <c r="GU34" s="80">
        <f t="shared" si="432"/>
        <v>0</v>
      </c>
      <c r="GV34" s="80">
        <f t="shared" si="432"/>
        <v>0</v>
      </c>
      <c r="GW34" s="80">
        <f t="shared" si="432"/>
        <v>0</v>
      </c>
      <c r="GX34" s="80">
        <f t="shared" si="432"/>
        <v>0</v>
      </c>
      <c r="GZ34" s="80" t="e">
        <f t="shared" ref="GZ34:HO34" si="433">GZ10-GZ35</f>
        <v>#N/A</v>
      </c>
      <c r="HA34" s="80" t="e">
        <f t="shared" si="433"/>
        <v>#N/A</v>
      </c>
      <c r="HB34" s="80" t="e">
        <f t="shared" si="433"/>
        <v>#N/A</v>
      </c>
      <c r="HC34" s="80" t="e">
        <f t="shared" si="433"/>
        <v>#N/A</v>
      </c>
      <c r="HD34" s="80" t="e">
        <f t="shared" si="433"/>
        <v>#N/A</v>
      </c>
      <c r="HE34" s="80" t="e">
        <f t="shared" si="433"/>
        <v>#N/A</v>
      </c>
      <c r="HF34" s="80">
        <f t="shared" si="433"/>
        <v>70.798096587667715</v>
      </c>
      <c r="HG34" s="80">
        <f t="shared" si="433"/>
        <v>71.340879696572301</v>
      </c>
      <c r="HH34" s="80">
        <f t="shared" si="433"/>
        <v>-225.94755041096869</v>
      </c>
      <c r="HI34" s="80">
        <f t="shared" si="433"/>
        <v>-226.81579123483789</v>
      </c>
      <c r="HJ34" s="80">
        <f t="shared" si="433"/>
        <v>-295.75993785844821</v>
      </c>
      <c r="HK34" s="80">
        <f t="shared" si="433"/>
        <v>-126.31202062423927</v>
      </c>
      <c r="HL34" s="80">
        <f t="shared" si="433"/>
        <v>-329.11467222102601</v>
      </c>
      <c r="HM34" s="80">
        <f t="shared" si="433"/>
        <v>-179.23161474361041</v>
      </c>
      <c r="HN34" s="80">
        <f t="shared" si="433"/>
        <v>-116.60123001812735</v>
      </c>
      <c r="HO34" s="80">
        <f t="shared" si="433"/>
        <v>-2338.5761082655426</v>
      </c>
      <c r="HQ34" s="80" t="e">
        <f t="shared" ref="HQ34:IF34" si="434">HQ10-HQ35</f>
        <v>#N/A</v>
      </c>
      <c r="HR34" s="80" t="e">
        <f t="shared" si="434"/>
        <v>#N/A</v>
      </c>
      <c r="HS34" s="80" t="e">
        <f t="shared" si="434"/>
        <v>#N/A</v>
      </c>
      <c r="HT34" s="80" t="e">
        <f t="shared" si="434"/>
        <v>#N/A</v>
      </c>
      <c r="HU34" s="80" t="e">
        <f t="shared" si="434"/>
        <v>#N/A</v>
      </c>
      <c r="HV34" s="80" t="e">
        <f t="shared" si="434"/>
        <v>#N/A</v>
      </c>
      <c r="HW34" s="80">
        <f t="shared" si="434"/>
        <v>17.360696407892874</v>
      </c>
      <c r="HX34" s="80">
        <f t="shared" si="434"/>
        <v>8.6673647320734517</v>
      </c>
      <c r="HY34" s="80">
        <f t="shared" si="434"/>
        <v>5.8412149381513245</v>
      </c>
      <c r="HZ34" s="80">
        <f t="shared" si="434"/>
        <v>14.604191007553709</v>
      </c>
      <c r="IA34" s="80">
        <f t="shared" si="434"/>
        <v>8.8137955180094423</v>
      </c>
      <c r="IB34" s="80">
        <f t="shared" si="434"/>
        <v>16.037872736347367</v>
      </c>
      <c r="IC34" s="80">
        <f t="shared" si="434"/>
        <v>7.4417917999656993</v>
      </c>
      <c r="ID34" s="80">
        <f t="shared" si="434"/>
        <v>14.064693669579242</v>
      </c>
      <c r="IE34" s="80">
        <f t="shared" si="434"/>
        <v>9.3524511046683756</v>
      </c>
      <c r="IF34" s="80">
        <f t="shared" si="434"/>
        <v>4.1699217394747166</v>
      </c>
      <c r="IH34" s="80" t="e">
        <f t="shared" ref="IH34:IW34" si="435">IH10-IH35</f>
        <v>#N/A</v>
      </c>
      <c r="II34" s="80" t="e">
        <f t="shared" si="435"/>
        <v>#N/A</v>
      </c>
      <c r="IJ34" s="80" t="e">
        <f t="shared" si="435"/>
        <v>#N/A</v>
      </c>
      <c r="IK34" s="80" t="e">
        <f t="shared" si="435"/>
        <v>#N/A</v>
      </c>
      <c r="IL34" s="80" t="e">
        <f t="shared" si="435"/>
        <v>#N/A</v>
      </c>
      <c r="IM34" s="80" t="e">
        <f t="shared" si="435"/>
        <v>#N/A</v>
      </c>
      <c r="IN34" s="80">
        <f t="shared" si="435"/>
        <v>-1.2278178473934531E-11</v>
      </c>
      <c r="IO34" s="80">
        <f t="shared" si="435"/>
        <v>-8.1854523159563541E-12</v>
      </c>
      <c r="IP34" s="80">
        <f t="shared" si="435"/>
        <v>-1.3642420526593924E-11</v>
      </c>
      <c r="IQ34" s="80">
        <f t="shared" si="435"/>
        <v>-7.2759576141834259E-12</v>
      </c>
      <c r="IR34" s="80">
        <f t="shared" si="435"/>
        <v>-1.4551915228366852E-11</v>
      </c>
      <c r="IS34" s="80">
        <f t="shared" si="435"/>
        <v>0</v>
      </c>
      <c r="IT34" s="80">
        <f t="shared" si="435"/>
        <v>0</v>
      </c>
      <c r="IU34" s="80">
        <f t="shared" si="435"/>
        <v>1.1823431123048067E-11</v>
      </c>
      <c r="IV34" s="80">
        <f t="shared" si="435"/>
        <v>7.2759576141834259E-12</v>
      </c>
      <c r="IW34" s="80">
        <f t="shared" si="435"/>
        <v>0</v>
      </c>
      <c r="IY34" s="80" t="e">
        <f t="shared" ref="IY34:JN34" si="436">IY10-IY35</f>
        <v>#N/A</v>
      </c>
      <c r="IZ34" s="80" t="e">
        <f t="shared" si="436"/>
        <v>#N/A</v>
      </c>
      <c r="JA34" s="80" t="e">
        <f t="shared" si="436"/>
        <v>#N/A</v>
      </c>
      <c r="JB34" s="80" t="e">
        <f t="shared" si="436"/>
        <v>#N/A</v>
      </c>
      <c r="JC34" s="80" t="e">
        <f t="shared" si="436"/>
        <v>#N/A</v>
      </c>
      <c r="JD34" s="80" t="e">
        <f t="shared" si="436"/>
        <v>#N/A</v>
      </c>
      <c r="JE34" s="80">
        <f t="shared" si="436"/>
        <v>-62.9742125706629</v>
      </c>
      <c r="JF34" s="80">
        <f t="shared" si="436"/>
        <v>1083.5527906244554</v>
      </c>
      <c r="JG34" s="80">
        <f t="shared" si="436"/>
        <v>794.70568993809434</v>
      </c>
      <c r="JH34" s="80">
        <f t="shared" si="436"/>
        <v>-66.399920671060556</v>
      </c>
      <c r="JI34" s="80">
        <f t="shared" si="436"/>
        <v>79.66486519793456</v>
      </c>
      <c r="JJ34" s="80">
        <f t="shared" si="436"/>
        <v>103.97057002898856</v>
      </c>
      <c r="JK34" s="80">
        <f t="shared" si="436"/>
        <v>944.53718315247204</v>
      </c>
      <c r="JL34" s="80">
        <f t="shared" si="436"/>
        <v>2033.3410232373635</v>
      </c>
      <c r="JM34" s="80">
        <f t="shared" si="436"/>
        <v>-9.6936353992492599</v>
      </c>
      <c r="JN34" s="80">
        <f t="shared" si="436"/>
        <v>547.24977580087102</v>
      </c>
      <c r="JP34" s="80" t="e">
        <f t="shared" ref="JP34:KE34" si="437">JP10-JP35</f>
        <v>#N/A</v>
      </c>
      <c r="JQ34" s="80" t="e">
        <f t="shared" si="437"/>
        <v>#N/A</v>
      </c>
      <c r="JR34" s="80" t="e">
        <f t="shared" si="437"/>
        <v>#N/A</v>
      </c>
      <c r="JS34" s="80" t="e">
        <f t="shared" si="437"/>
        <v>#N/A</v>
      </c>
      <c r="JT34" s="80" t="e">
        <f t="shared" si="437"/>
        <v>#N/A</v>
      </c>
      <c r="JU34" s="80" t="e">
        <f t="shared" si="437"/>
        <v>#N/A</v>
      </c>
      <c r="JV34" s="80">
        <f t="shared" si="437"/>
        <v>10.275957896799241</v>
      </c>
      <c r="JW34" s="80">
        <f t="shared" si="437"/>
        <v>58.246866073527144</v>
      </c>
      <c r="JX34" s="80">
        <f t="shared" si="437"/>
        <v>83.03045996667197</v>
      </c>
      <c r="JY34" s="80">
        <f t="shared" si="437"/>
        <v>4.7993187147701519</v>
      </c>
      <c r="JZ34" s="80">
        <f t="shared" si="437"/>
        <v>7.0311365939005555E-2</v>
      </c>
      <c r="KA34" s="80">
        <f t="shared" si="437"/>
        <v>21.536377123190391</v>
      </c>
      <c r="KB34" s="80">
        <f t="shared" si="437"/>
        <v>17.140077455638561</v>
      </c>
      <c r="KC34" s="80">
        <f t="shared" si="437"/>
        <v>18.572608481212455</v>
      </c>
      <c r="KD34" s="80">
        <f t="shared" si="437"/>
        <v>-31.292403861442381</v>
      </c>
      <c r="KE34" s="80">
        <f t="shared" si="437"/>
        <v>30.2842574079516</v>
      </c>
      <c r="KG34" s="80" t="e">
        <f t="shared" ref="KG34:KV34" si="438">KG10-KG35</f>
        <v>#N/A</v>
      </c>
      <c r="KH34" s="80" t="e">
        <f t="shared" si="438"/>
        <v>#N/A</v>
      </c>
      <c r="KI34" s="80" t="e">
        <f t="shared" si="438"/>
        <v>#N/A</v>
      </c>
      <c r="KJ34" s="80" t="e">
        <f t="shared" si="438"/>
        <v>#N/A</v>
      </c>
      <c r="KK34" s="80" t="e">
        <f t="shared" si="438"/>
        <v>#N/A</v>
      </c>
      <c r="KL34" s="80" t="e">
        <f t="shared" si="438"/>
        <v>#N/A</v>
      </c>
      <c r="KM34" s="80">
        <f t="shared" si="438"/>
        <v>48.429966323138615</v>
      </c>
      <c r="KN34" s="80">
        <f t="shared" si="438"/>
        <v>25.037870088357522</v>
      </c>
      <c r="KO34" s="80">
        <f t="shared" si="438"/>
        <v>38.198509633708454</v>
      </c>
      <c r="KP34" s="80">
        <f t="shared" si="438"/>
        <v>-71.334146233366937</v>
      </c>
      <c r="KQ34" s="80">
        <f t="shared" si="438"/>
        <v>-1.8629666348178944</v>
      </c>
      <c r="KR34" s="80">
        <f t="shared" si="438"/>
        <v>-24.751738806665344</v>
      </c>
      <c r="KS34" s="80">
        <f t="shared" si="438"/>
        <v>-20.956795531096759</v>
      </c>
      <c r="KT34" s="80">
        <f t="shared" si="438"/>
        <v>-48.360559820245726</v>
      </c>
      <c r="KU34" s="80">
        <f t="shared" si="438"/>
        <v>-59.710155775013845</v>
      </c>
      <c r="KV34" s="80">
        <f t="shared" si="438"/>
        <v>-1102.6165930208504</v>
      </c>
      <c r="KX34" s="80" t="e">
        <f t="shared" ref="KX34:LM34" si="439">KX10-KX35</f>
        <v>#N/A</v>
      </c>
      <c r="KY34" s="80" t="e">
        <f t="shared" si="439"/>
        <v>#N/A</v>
      </c>
      <c r="KZ34" s="80" t="e">
        <f t="shared" si="439"/>
        <v>#N/A</v>
      </c>
      <c r="LA34" s="80" t="e">
        <f t="shared" si="439"/>
        <v>#N/A</v>
      </c>
      <c r="LB34" s="80" t="e">
        <f t="shared" si="439"/>
        <v>#N/A</v>
      </c>
      <c r="LC34" s="80" t="e">
        <f t="shared" si="439"/>
        <v>#N/A</v>
      </c>
      <c r="LD34" s="80">
        <f t="shared" si="439"/>
        <v>61.697412377547153</v>
      </c>
      <c r="LE34" s="80">
        <f t="shared" si="439"/>
        <v>-9.4787980978708219</v>
      </c>
      <c r="LF34" s="80">
        <f t="shared" si="439"/>
        <v>185.07624412657674</v>
      </c>
      <c r="LG34" s="80">
        <f t="shared" si="439"/>
        <v>248.40831073219533</v>
      </c>
      <c r="LH34" s="80">
        <f t="shared" si="439"/>
        <v>235.60445791287748</v>
      </c>
      <c r="LI34" s="80">
        <f t="shared" si="439"/>
        <v>254.37430567640308</v>
      </c>
      <c r="LJ34" s="80">
        <f t="shared" si="439"/>
        <v>219.81697856704363</v>
      </c>
      <c r="LK34" s="80">
        <f t="shared" si="439"/>
        <v>225.53467985457792</v>
      </c>
      <c r="LL34" s="80">
        <f t="shared" si="439"/>
        <v>-47.024213112556254</v>
      </c>
      <c r="LM34" s="80">
        <f t="shared" si="439"/>
        <v>-294.51885685657328</v>
      </c>
    </row>
    <row r="35" spans="1:325" ht="15.75" x14ac:dyDescent="0.2">
      <c r="A35" s="160">
        <v>30</v>
      </c>
      <c r="B35" s="71" t="s">
        <v>15</v>
      </c>
      <c r="C35" s="13"/>
      <c r="D35" s="81" t="e">
        <f t="shared" ref="D35:S35" si="440">D36+D37+D42</f>
        <v>#N/A</v>
      </c>
      <c r="E35" s="81" t="e">
        <f t="shared" si="440"/>
        <v>#N/A</v>
      </c>
      <c r="F35" s="81" t="e">
        <f t="shared" si="440"/>
        <v>#N/A</v>
      </c>
      <c r="G35" s="81" t="e">
        <f t="shared" si="440"/>
        <v>#N/A</v>
      </c>
      <c r="H35" s="81" t="e">
        <f t="shared" si="440"/>
        <v>#N/A</v>
      </c>
      <c r="I35" s="81" t="e">
        <f t="shared" si="440"/>
        <v>#N/A</v>
      </c>
      <c r="J35" s="81">
        <f t="shared" si="440"/>
        <v>1780.775648950791</v>
      </c>
      <c r="K35" s="81">
        <f t="shared" si="440"/>
        <v>800.02055362921931</v>
      </c>
      <c r="L35" s="81">
        <f t="shared" si="440"/>
        <v>2435.1097845941413</v>
      </c>
      <c r="M35" s="81">
        <f t="shared" si="440"/>
        <v>2151.7729583544328</v>
      </c>
      <c r="N35" s="81">
        <f t="shared" si="440"/>
        <v>1137.9030081400297</v>
      </c>
      <c r="O35" s="81">
        <f t="shared" si="440"/>
        <v>1628.9647514926405</v>
      </c>
      <c r="P35" s="81">
        <f t="shared" si="440"/>
        <v>1485.3848863685498</v>
      </c>
      <c r="Q35" s="81">
        <f t="shared" si="440"/>
        <v>1513.8475062519224</v>
      </c>
      <c r="R35" s="81">
        <f t="shared" si="440"/>
        <v>1701.4142861919413</v>
      </c>
      <c r="S35" s="81">
        <f t="shared" si="440"/>
        <v>1656.6569124430368</v>
      </c>
      <c r="U35" s="81" t="e">
        <f t="shared" ref="U35:AJ35" si="441">U36+U37+U42</f>
        <v>#N/A</v>
      </c>
      <c r="V35" s="81" t="e">
        <f t="shared" si="441"/>
        <v>#N/A</v>
      </c>
      <c r="W35" s="81" t="e">
        <f t="shared" si="441"/>
        <v>#N/A</v>
      </c>
      <c r="X35" s="81" t="e">
        <f t="shared" si="441"/>
        <v>#N/A</v>
      </c>
      <c r="Y35" s="81" t="e">
        <f t="shared" si="441"/>
        <v>#N/A</v>
      </c>
      <c r="Z35" s="81" t="e">
        <f t="shared" si="441"/>
        <v>#N/A</v>
      </c>
      <c r="AA35" s="81">
        <f t="shared" si="441"/>
        <v>1993.1231795964184</v>
      </c>
      <c r="AB35" s="81">
        <f t="shared" si="441"/>
        <v>1188.8077463805955</v>
      </c>
      <c r="AC35" s="81">
        <f t="shared" si="441"/>
        <v>2209.0647427769545</v>
      </c>
      <c r="AD35" s="81">
        <f t="shared" si="441"/>
        <v>2053.994059528452</v>
      </c>
      <c r="AE35" s="81">
        <f t="shared" si="441"/>
        <v>1984.1645552397042</v>
      </c>
      <c r="AF35" s="81">
        <f t="shared" si="441"/>
        <v>1816.6391835258542</v>
      </c>
      <c r="AG35" s="81">
        <f t="shared" si="441"/>
        <v>2284.823420323155</v>
      </c>
      <c r="AH35" s="81">
        <f t="shared" si="441"/>
        <v>2047.9284777900191</v>
      </c>
      <c r="AI35" s="81">
        <f t="shared" si="441"/>
        <v>2142.7072969199826</v>
      </c>
      <c r="AJ35" s="81">
        <f t="shared" si="441"/>
        <v>2260.8636198392533</v>
      </c>
      <c r="AL35" s="81" t="e">
        <f t="shared" ref="AL35:BA35" si="442">AL36+AL37+AL42</f>
        <v>#N/A</v>
      </c>
      <c r="AM35" s="81" t="e">
        <f t="shared" si="442"/>
        <v>#N/A</v>
      </c>
      <c r="AN35" s="81" t="e">
        <f t="shared" si="442"/>
        <v>#N/A</v>
      </c>
      <c r="AO35" s="81" t="e">
        <f t="shared" si="442"/>
        <v>#N/A</v>
      </c>
      <c r="AP35" s="81" t="e">
        <f t="shared" si="442"/>
        <v>#N/A</v>
      </c>
      <c r="AQ35" s="81" t="e">
        <f t="shared" si="442"/>
        <v>#N/A</v>
      </c>
      <c r="AR35" s="81">
        <f t="shared" si="442"/>
        <v>5058.3775237603759</v>
      </c>
      <c r="AS35" s="81">
        <f t="shared" si="442"/>
        <v>5558.1805760079151</v>
      </c>
      <c r="AT35" s="81">
        <f t="shared" si="442"/>
        <v>6699.610878475447</v>
      </c>
      <c r="AU35" s="81">
        <f t="shared" si="442"/>
        <v>6135.7336535415707</v>
      </c>
      <c r="AV35" s="81">
        <f t="shared" si="442"/>
        <v>5207.0227078379939</v>
      </c>
      <c r="AW35" s="81">
        <f t="shared" si="442"/>
        <v>5608.7346474650958</v>
      </c>
      <c r="AX35" s="81">
        <f t="shared" si="442"/>
        <v>5730.860979788793</v>
      </c>
      <c r="AY35" s="81">
        <f t="shared" si="442"/>
        <v>5909.2406205152811</v>
      </c>
      <c r="AZ35" s="81">
        <f t="shared" si="442"/>
        <v>5950.1390339594573</v>
      </c>
      <c r="BA35" s="81">
        <f t="shared" si="442"/>
        <v>5867.5043580339243</v>
      </c>
      <c r="BC35" s="81" t="e">
        <f t="shared" ref="BC35:BR35" si="443">BC36+BC37+BC42</f>
        <v>#N/A</v>
      </c>
      <c r="BD35" s="81" t="e">
        <f t="shared" si="443"/>
        <v>#N/A</v>
      </c>
      <c r="BE35" s="81" t="e">
        <f t="shared" si="443"/>
        <v>#N/A</v>
      </c>
      <c r="BF35" s="81" t="e">
        <f t="shared" si="443"/>
        <v>#N/A</v>
      </c>
      <c r="BG35" s="81" t="e">
        <f t="shared" si="443"/>
        <v>#N/A</v>
      </c>
      <c r="BH35" s="81" t="e">
        <f t="shared" si="443"/>
        <v>#N/A</v>
      </c>
      <c r="BI35" s="81">
        <f t="shared" si="443"/>
        <v>0</v>
      </c>
      <c r="BJ35" s="81">
        <f t="shared" si="443"/>
        <v>0</v>
      </c>
      <c r="BK35" s="81">
        <f t="shared" si="443"/>
        <v>0</v>
      </c>
      <c r="BL35" s="81">
        <f t="shared" si="443"/>
        <v>0</v>
      </c>
      <c r="BM35" s="81">
        <f t="shared" si="443"/>
        <v>0</v>
      </c>
      <c r="BN35" s="81">
        <f t="shared" si="443"/>
        <v>0</v>
      </c>
      <c r="BO35" s="81">
        <f t="shared" si="443"/>
        <v>0</v>
      </c>
      <c r="BP35" s="81">
        <f t="shared" si="443"/>
        <v>0</v>
      </c>
      <c r="BQ35" s="81">
        <f t="shared" si="443"/>
        <v>0</v>
      </c>
      <c r="BR35" s="81">
        <f t="shared" si="443"/>
        <v>0</v>
      </c>
      <c r="BT35" s="81" t="e">
        <f t="shared" ref="BT35:CI35" si="444">BT36+BT37+BT42</f>
        <v>#N/A</v>
      </c>
      <c r="BU35" s="81" t="e">
        <f t="shared" si="444"/>
        <v>#N/A</v>
      </c>
      <c r="BV35" s="81" t="e">
        <f t="shared" si="444"/>
        <v>#N/A</v>
      </c>
      <c r="BW35" s="81" t="e">
        <f t="shared" si="444"/>
        <v>#N/A</v>
      </c>
      <c r="BX35" s="81" t="e">
        <f t="shared" si="444"/>
        <v>#N/A</v>
      </c>
      <c r="BY35" s="81" t="e">
        <f t="shared" si="444"/>
        <v>#N/A</v>
      </c>
      <c r="BZ35" s="81">
        <f t="shared" si="444"/>
        <v>1848.1807601952833</v>
      </c>
      <c r="CA35" s="81">
        <f t="shared" si="444"/>
        <v>1812.2022375092909</v>
      </c>
      <c r="CB35" s="81">
        <f t="shared" si="444"/>
        <v>1784.940184683471</v>
      </c>
      <c r="CC35" s="81">
        <f t="shared" si="444"/>
        <v>1756.3701377910013</v>
      </c>
      <c r="CD35" s="81">
        <f t="shared" si="444"/>
        <v>1713.8440142008799</v>
      </c>
      <c r="CE35" s="81">
        <f t="shared" si="444"/>
        <v>1669.275250835761</v>
      </c>
      <c r="CF35" s="81">
        <f t="shared" si="444"/>
        <v>1628.3928665767155</v>
      </c>
      <c r="CG35" s="81">
        <f t="shared" si="444"/>
        <v>1581.8514374266581</v>
      </c>
      <c r="CH35" s="81">
        <f t="shared" si="444"/>
        <v>1539.6023686216352</v>
      </c>
      <c r="CI35" s="81">
        <f t="shared" si="444"/>
        <v>1491.6471194319258</v>
      </c>
      <c r="CK35" s="81" t="e">
        <f t="shared" ref="CK35:CZ35" si="445">CK36+CK37+CK42</f>
        <v>#N/A</v>
      </c>
      <c r="CL35" s="81" t="e">
        <f t="shared" si="445"/>
        <v>#N/A</v>
      </c>
      <c r="CM35" s="81" t="e">
        <f t="shared" si="445"/>
        <v>#N/A</v>
      </c>
      <c r="CN35" s="81" t="e">
        <f t="shared" si="445"/>
        <v>#N/A</v>
      </c>
      <c r="CO35" s="81" t="e">
        <f t="shared" si="445"/>
        <v>#N/A</v>
      </c>
      <c r="CP35" s="81" t="e">
        <f t="shared" si="445"/>
        <v>#N/A</v>
      </c>
      <c r="CQ35" s="81">
        <f t="shared" si="445"/>
        <v>85.011662260454145</v>
      </c>
      <c r="CR35" s="81">
        <f t="shared" si="445"/>
        <v>42.76189174065189</v>
      </c>
      <c r="CS35" s="81">
        <f t="shared" si="445"/>
        <v>41.735451145802152</v>
      </c>
      <c r="CT35" s="81">
        <f t="shared" si="445"/>
        <v>36.269111584383559</v>
      </c>
      <c r="CU35" s="81">
        <f t="shared" si="445"/>
        <v>42.619247178647093</v>
      </c>
      <c r="CV35" s="81">
        <f t="shared" si="445"/>
        <v>42.135456171000271</v>
      </c>
      <c r="CW35" s="81">
        <f t="shared" si="445"/>
        <v>27.639612331089499</v>
      </c>
      <c r="CX35" s="81">
        <f t="shared" si="445"/>
        <v>14.962960038540265</v>
      </c>
      <c r="CY35" s="81">
        <f t="shared" si="445"/>
        <v>11.855872291124562</v>
      </c>
      <c r="CZ35" s="81">
        <f t="shared" si="445"/>
        <v>10.215673626905419</v>
      </c>
      <c r="DB35" s="81" t="e">
        <f t="shared" ref="DB35:DQ35" si="446">DB36+DB37+DB42</f>
        <v>#N/A</v>
      </c>
      <c r="DC35" s="81" t="e">
        <f t="shared" si="446"/>
        <v>#N/A</v>
      </c>
      <c r="DD35" s="81" t="e">
        <f t="shared" si="446"/>
        <v>#N/A</v>
      </c>
      <c r="DE35" s="81" t="e">
        <f t="shared" si="446"/>
        <v>#N/A</v>
      </c>
      <c r="DF35" s="81" t="e">
        <f t="shared" si="446"/>
        <v>#N/A</v>
      </c>
      <c r="DG35" s="81" t="e">
        <f t="shared" si="446"/>
        <v>#N/A</v>
      </c>
      <c r="DH35" s="81">
        <f t="shared" si="446"/>
        <v>63.750062949113826</v>
      </c>
      <c r="DI35" s="81">
        <f t="shared" si="446"/>
        <v>48.45137351238931</v>
      </c>
      <c r="DJ35" s="81">
        <f t="shared" si="446"/>
        <v>88.087074497187587</v>
      </c>
      <c r="DK35" s="81">
        <f t="shared" si="446"/>
        <v>87.466466136012386</v>
      </c>
      <c r="DL35" s="81">
        <f t="shared" si="446"/>
        <v>118.3277376768681</v>
      </c>
      <c r="DM35" s="81">
        <f t="shared" si="446"/>
        <v>102.91882055767228</v>
      </c>
      <c r="DN35" s="81">
        <f t="shared" si="446"/>
        <v>6.6246775580395534</v>
      </c>
      <c r="DO35" s="81">
        <f t="shared" si="446"/>
        <v>5.5776965701729244</v>
      </c>
      <c r="DP35" s="81">
        <f t="shared" si="446"/>
        <v>8.3077529378045298</v>
      </c>
      <c r="DQ35" s="81">
        <f t="shared" si="446"/>
        <v>6.1366625852116741</v>
      </c>
      <c r="DS35" s="81" t="e">
        <f t="shared" ref="DS35:EH35" si="447">DS36+DS37+DS42</f>
        <v>#N/A</v>
      </c>
      <c r="DT35" s="81" t="e">
        <f t="shared" si="447"/>
        <v>#N/A</v>
      </c>
      <c r="DU35" s="81" t="e">
        <f t="shared" si="447"/>
        <v>#N/A</v>
      </c>
      <c r="DV35" s="81" t="e">
        <f t="shared" si="447"/>
        <v>#N/A</v>
      </c>
      <c r="DW35" s="81" t="e">
        <f t="shared" si="447"/>
        <v>#N/A</v>
      </c>
      <c r="DX35" s="81" t="e">
        <f t="shared" si="447"/>
        <v>#N/A</v>
      </c>
      <c r="DY35" s="81">
        <f t="shared" si="447"/>
        <v>0</v>
      </c>
      <c r="DZ35" s="81">
        <f t="shared" si="447"/>
        <v>0</v>
      </c>
      <c r="EA35" s="81">
        <f t="shared" si="447"/>
        <v>0</v>
      </c>
      <c r="EB35" s="81">
        <f t="shared" si="447"/>
        <v>0</v>
      </c>
      <c r="EC35" s="81">
        <f t="shared" si="447"/>
        <v>0</v>
      </c>
      <c r="ED35" s="81">
        <f t="shared" si="447"/>
        <v>0</v>
      </c>
      <c r="EE35" s="81">
        <f t="shared" si="447"/>
        <v>0</v>
      </c>
      <c r="EF35" s="81">
        <f t="shared" si="447"/>
        <v>0</v>
      </c>
      <c r="EG35" s="81">
        <f t="shared" si="447"/>
        <v>0</v>
      </c>
      <c r="EH35" s="81">
        <f t="shared" si="447"/>
        <v>0</v>
      </c>
      <c r="EJ35" s="81" t="e">
        <f t="shared" ref="EJ35:EY35" si="448">EJ36+EJ37+EJ42</f>
        <v>#N/A</v>
      </c>
      <c r="EK35" s="81" t="e">
        <f t="shared" si="448"/>
        <v>#N/A</v>
      </c>
      <c r="EL35" s="81" t="e">
        <f t="shared" si="448"/>
        <v>#N/A</v>
      </c>
      <c r="EM35" s="81" t="e">
        <f t="shared" si="448"/>
        <v>#N/A</v>
      </c>
      <c r="EN35" s="81" t="e">
        <f t="shared" si="448"/>
        <v>#N/A</v>
      </c>
      <c r="EO35" s="81" t="e">
        <f t="shared" si="448"/>
        <v>#N/A</v>
      </c>
      <c r="EP35" s="81">
        <f t="shared" si="448"/>
        <v>0</v>
      </c>
      <c r="EQ35" s="81">
        <f t="shared" si="448"/>
        <v>0</v>
      </c>
      <c r="ER35" s="81">
        <f t="shared" si="448"/>
        <v>0</v>
      </c>
      <c r="ES35" s="81">
        <f t="shared" si="448"/>
        <v>0</v>
      </c>
      <c r="ET35" s="81">
        <f t="shared" si="448"/>
        <v>0</v>
      </c>
      <c r="EU35" s="81">
        <f t="shared" si="448"/>
        <v>0</v>
      </c>
      <c r="EV35" s="81">
        <f t="shared" si="448"/>
        <v>0</v>
      </c>
      <c r="EW35" s="81">
        <f t="shared" si="448"/>
        <v>0</v>
      </c>
      <c r="EX35" s="81">
        <f t="shared" si="448"/>
        <v>0</v>
      </c>
      <c r="EY35" s="81">
        <f t="shared" si="448"/>
        <v>0</v>
      </c>
      <c r="FA35" s="81" t="e">
        <f t="shared" ref="FA35:FP35" si="449">FA36+FA37+FA42</f>
        <v>#N/A</v>
      </c>
      <c r="FB35" s="81" t="e">
        <f t="shared" si="449"/>
        <v>#N/A</v>
      </c>
      <c r="FC35" s="81" t="e">
        <f t="shared" si="449"/>
        <v>#N/A</v>
      </c>
      <c r="FD35" s="81" t="e">
        <f t="shared" si="449"/>
        <v>#N/A</v>
      </c>
      <c r="FE35" s="81" t="e">
        <f t="shared" si="449"/>
        <v>#N/A</v>
      </c>
      <c r="FF35" s="81" t="e">
        <f t="shared" si="449"/>
        <v>#N/A</v>
      </c>
      <c r="FG35" s="81">
        <f t="shared" si="449"/>
        <v>0</v>
      </c>
      <c r="FH35" s="81">
        <f t="shared" si="449"/>
        <v>0</v>
      </c>
      <c r="FI35" s="81">
        <f t="shared" si="449"/>
        <v>0</v>
      </c>
      <c r="FJ35" s="81">
        <f t="shared" si="449"/>
        <v>0</v>
      </c>
      <c r="FK35" s="81">
        <f t="shared" si="449"/>
        <v>0</v>
      </c>
      <c r="FL35" s="81">
        <f t="shared" si="449"/>
        <v>0</v>
      </c>
      <c r="FM35" s="81">
        <f t="shared" si="449"/>
        <v>0</v>
      </c>
      <c r="FN35" s="81">
        <f t="shared" si="449"/>
        <v>0</v>
      </c>
      <c r="FO35" s="81">
        <f t="shared" si="449"/>
        <v>0</v>
      </c>
      <c r="FP35" s="81">
        <f t="shared" si="449"/>
        <v>0</v>
      </c>
      <c r="FR35" s="81" t="e">
        <f t="shared" ref="FR35:GG35" si="450">FR36+FR37+FR42</f>
        <v>#N/A</v>
      </c>
      <c r="FS35" s="81" t="e">
        <f t="shared" si="450"/>
        <v>#N/A</v>
      </c>
      <c r="FT35" s="81" t="e">
        <f t="shared" si="450"/>
        <v>#N/A</v>
      </c>
      <c r="FU35" s="81" t="e">
        <f t="shared" si="450"/>
        <v>#N/A</v>
      </c>
      <c r="FV35" s="81" t="e">
        <f t="shared" si="450"/>
        <v>#N/A</v>
      </c>
      <c r="FW35" s="81" t="e">
        <f t="shared" si="450"/>
        <v>#N/A</v>
      </c>
      <c r="FX35" s="81">
        <f t="shared" si="450"/>
        <v>77.233428632846085</v>
      </c>
      <c r="FY35" s="81">
        <f t="shared" si="450"/>
        <v>7.2073875035826891</v>
      </c>
      <c r="FZ35" s="81">
        <f t="shared" si="450"/>
        <v>38.932240613356271</v>
      </c>
      <c r="GA35" s="81">
        <f t="shared" si="450"/>
        <v>30.408806248208663</v>
      </c>
      <c r="GB35" s="81">
        <f t="shared" si="450"/>
        <v>12.222663370593295</v>
      </c>
      <c r="GC35" s="81">
        <f t="shared" si="450"/>
        <v>16.744665376898826</v>
      </c>
      <c r="GD35" s="81">
        <f t="shared" si="450"/>
        <v>17.804001862997993</v>
      </c>
      <c r="GE35" s="81">
        <f t="shared" si="450"/>
        <v>23.898761106334195</v>
      </c>
      <c r="GF35" s="81">
        <f t="shared" si="450"/>
        <v>13.173466609343652</v>
      </c>
      <c r="GG35" s="81">
        <f t="shared" si="450"/>
        <v>11.279824989846245</v>
      </c>
      <c r="GI35" s="81" t="e">
        <f t="shared" ref="GI35:GX35" si="451">GI36+GI37+GI42</f>
        <v>#N/A</v>
      </c>
      <c r="GJ35" s="81" t="e">
        <f t="shared" si="451"/>
        <v>#N/A</v>
      </c>
      <c r="GK35" s="81" t="e">
        <f t="shared" si="451"/>
        <v>#N/A</v>
      </c>
      <c r="GL35" s="81" t="e">
        <f t="shared" si="451"/>
        <v>#N/A</v>
      </c>
      <c r="GM35" s="81" t="e">
        <f t="shared" si="451"/>
        <v>#N/A</v>
      </c>
      <c r="GN35" s="81" t="e">
        <f t="shared" si="451"/>
        <v>#N/A</v>
      </c>
      <c r="GO35" s="81">
        <f t="shared" si="451"/>
        <v>168.36270421324164</v>
      </c>
      <c r="GP35" s="81">
        <f t="shared" si="451"/>
        <v>32.85093149899685</v>
      </c>
      <c r="GQ35" s="81">
        <f t="shared" si="451"/>
        <v>156.940154772141</v>
      </c>
      <c r="GR35" s="81">
        <f t="shared" si="451"/>
        <v>620.90843364860996</v>
      </c>
      <c r="GS35" s="81">
        <f t="shared" si="451"/>
        <v>380.52024935511616</v>
      </c>
      <c r="GT35" s="81">
        <f t="shared" si="451"/>
        <v>400.34708369160228</v>
      </c>
      <c r="GU35" s="81">
        <f t="shared" si="451"/>
        <v>271.15748781885935</v>
      </c>
      <c r="GV35" s="81">
        <f t="shared" si="451"/>
        <v>346.23387790197768</v>
      </c>
      <c r="GW35" s="81">
        <f t="shared" si="451"/>
        <v>308.53989681857274</v>
      </c>
      <c r="GX35" s="81">
        <f t="shared" si="451"/>
        <v>448.32242664610641</v>
      </c>
      <c r="GZ35" s="81" t="e">
        <f t="shared" ref="GZ35:HO35" si="452">GZ36+GZ37+GZ42</f>
        <v>#N/A</v>
      </c>
      <c r="HA35" s="81" t="e">
        <f t="shared" si="452"/>
        <v>#N/A</v>
      </c>
      <c r="HB35" s="81" t="e">
        <f t="shared" si="452"/>
        <v>#N/A</v>
      </c>
      <c r="HC35" s="81" t="e">
        <f t="shared" si="452"/>
        <v>#N/A</v>
      </c>
      <c r="HD35" s="81" t="e">
        <f t="shared" si="452"/>
        <v>#N/A</v>
      </c>
      <c r="HE35" s="81" t="e">
        <f t="shared" si="452"/>
        <v>#N/A</v>
      </c>
      <c r="HF35" s="81">
        <f t="shared" si="452"/>
        <v>4576.8214731486432</v>
      </c>
      <c r="HG35" s="81">
        <f t="shared" si="452"/>
        <v>4902.9405674399004</v>
      </c>
      <c r="HH35" s="81">
        <f t="shared" si="452"/>
        <v>5113.3629683730805</v>
      </c>
      <c r="HI35" s="81">
        <f t="shared" si="452"/>
        <v>5396.8331102261927</v>
      </c>
      <c r="HJ35" s="81">
        <f t="shared" si="452"/>
        <v>5792.1456751342839</v>
      </c>
      <c r="HK35" s="81">
        <f t="shared" si="452"/>
        <v>6285.5672429355463</v>
      </c>
      <c r="HL35" s="81">
        <f t="shared" si="452"/>
        <v>6759.6586698017309</v>
      </c>
      <c r="HM35" s="81">
        <f t="shared" si="452"/>
        <v>6826.5532732512238</v>
      </c>
      <c r="HN35" s="81">
        <f t="shared" si="452"/>
        <v>7019.6443158138918</v>
      </c>
      <c r="HO35" s="81">
        <f t="shared" si="452"/>
        <v>6625.0525901574983</v>
      </c>
      <c r="HQ35" s="81" t="e">
        <f t="shared" ref="HQ35:IF35" si="453">HQ36+HQ37+HQ42</f>
        <v>#N/A</v>
      </c>
      <c r="HR35" s="81" t="e">
        <f t="shared" si="453"/>
        <v>#N/A</v>
      </c>
      <c r="HS35" s="81" t="e">
        <f t="shared" si="453"/>
        <v>#N/A</v>
      </c>
      <c r="HT35" s="81" t="e">
        <f t="shared" si="453"/>
        <v>#N/A</v>
      </c>
      <c r="HU35" s="81" t="e">
        <f t="shared" si="453"/>
        <v>#N/A</v>
      </c>
      <c r="HV35" s="81" t="e">
        <f t="shared" si="453"/>
        <v>#N/A</v>
      </c>
      <c r="HW35" s="81">
        <f t="shared" si="453"/>
        <v>578.32039500209021</v>
      </c>
      <c r="HX35" s="81">
        <f t="shared" si="453"/>
        <v>592.80265896139429</v>
      </c>
      <c r="HY35" s="81">
        <f t="shared" si="453"/>
        <v>600.05524302955746</v>
      </c>
      <c r="HZ35" s="81">
        <f t="shared" si="453"/>
        <v>620.58351911701129</v>
      </c>
      <c r="IA35" s="81">
        <f t="shared" si="453"/>
        <v>668.74791306853569</v>
      </c>
      <c r="IB35" s="81">
        <f t="shared" si="453"/>
        <v>648.18108837157286</v>
      </c>
      <c r="IC35" s="81">
        <f t="shared" si="453"/>
        <v>664.25009447585705</v>
      </c>
      <c r="ID35" s="81">
        <f t="shared" si="453"/>
        <v>655.58913525365438</v>
      </c>
      <c r="IE35" s="81">
        <f t="shared" si="453"/>
        <v>723.96779239935358</v>
      </c>
      <c r="IF35" s="81">
        <f t="shared" si="453"/>
        <v>738.01627582844867</v>
      </c>
      <c r="IH35" s="81" t="e">
        <f t="shared" ref="IH35:IW35" si="454">IH36+IH37+IH42</f>
        <v>#N/A</v>
      </c>
      <c r="II35" s="81" t="e">
        <f t="shared" si="454"/>
        <v>#N/A</v>
      </c>
      <c r="IJ35" s="81" t="e">
        <f t="shared" si="454"/>
        <v>#N/A</v>
      </c>
      <c r="IK35" s="81" t="e">
        <f t="shared" si="454"/>
        <v>#N/A</v>
      </c>
      <c r="IL35" s="81" t="e">
        <f t="shared" si="454"/>
        <v>#N/A</v>
      </c>
      <c r="IM35" s="81" t="e">
        <f t="shared" si="454"/>
        <v>#N/A</v>
      </c>
      <c r="IN35" s="81">
        <f t="shared" si="454"/>
        <v>3597.8034093897631</v>
      </c>
      <c r="IO35" s="81">
        <f t="shared" si="454"/>
        <v>3700.6126171051455</v>
      </c>
      <c r="IP35" s="81">
        <f t="shared" si="454"/>
        <v>3927.9724763829604</v>
      </c>
      <c r="IQ35" s="81">
        <f t="shared" si="454"/>
        <v>4043.759784269203</v>
      </c>
      <c r="IR35" s="81">
        <f t="shared" si="454"/>
        <v>4162.7372106081648</v>
      </c>
      <c r="IS35" s="81">
        <f t="shared" si="454"/>
        <v>4276.3158316513291</v>
      </c>
      <c r="IT35" s="81">
        <f t="shared" si="454"/>
        <v>4422.380469240823</v>
      </c>
      <c r="IU35" s="81">
        <f t="shared" si="454"/>
        <v>4637.950897660643</v>
      </c>
      <c r="IV35" s="81">
        <f t="shared" si="454"/>
        <v>4805.1036489524195</v>
      </c>
      <c r="IW35" s="81">
        <f t="shared" si="454"/>
        <v>4891.6763389114531</v>
      </c>
      <c r="IY35" s="81" t="e">
        <f t="shared" ref="IY35:JN35" si="455">IY36+IY37+IY42</f>
        <v>#N/A</v>
      </c>
      <c r="IZ35" s="81" t="e">
        <f t="shared" si="455"/>
        <v>#N/A</v>
      </c>
      <c r="JA35" s="81" t="e">
        <f t="shared" si="455"/>
        <v>#N/A</v>
      </c>
      <c r="JB35" s="81" t="e">
        <f t="shared" si="455"/>
        <v>#N/A</v>
      </c>
      <c r="JC35" s="81" t="e">
        <f t="shared" si="455"/>
        <v>#N/A</v>
      </c>
      <c r="JD35" s="81" t="e">
        <f t="shared" si="455"/>
        <v>#N/A</v>
      </c>
      <c r="JE35" s="81">
        <f t="shared" si="455"/>
        <v>131.39334596433119</v>
      </c>
      <c r="JF35" s="81">
        <f t="shared" si="455"/>
        <v>174.65379698532908</v>
      </c>
      <c r="JG35" s="81">
        <f t="shared" si="455"/>
        <v>225.24193918607287</v>
      </c>
      <c r="JH35" s="81">
        <f t="shared" si="455"/>
        <v>136.51063270763967</v>
      </c>
      <c r="JI35" s="81">
        <f t="shared" si="455"/>
        <v>78.995206078528426</v>
      </c>
      <c r="JJ35" s="81">
        <f t="shared" si="455"/>
        <v>82.792516357499778</v>
      </c>
      <c r="JK35" s="81">
        <f t="shared" si="455"/>
        <v>17.393435697195073</v>
      </c>
      <c r="JL35" s="81">
        <f t="shared" si="455"/>
        <v>21.963682105876085</v>
      </c>
      <c r="JM35" s="81">
        <f t="shared" si="455"/>
        <v>114.9607409795227</v>
      </c>
      <c r="JN35" s="81">
        <f t="shared" si="455"/>
        <v>173.46715562578021</v>
      </c>
      <c r="JP35" s="81" t="e">
        <f t="shared" ref="JP35:KE35" si="456">JP36+JP37+JP42</f>
        <v>#N/A</v>
      </c>
      <c r="JQ35" s="81" t="e">
        <f t="shared" si="456"/>
        <v>#N/A</v>
      </c>
      <c r="JR35" s="81" t="e">
        <f t="shared" si="456"/>
        <v>#N/A</v>
      </c>
      <c r="JS35" s="81" t="e">
        <f t="shared" si="456"/>
        <v>#N/A</v>
      </c>
      <c r="JT35" s="81" t="e">
        <f t="shared" si="456"/>
        <v>#N/A</v>
      </c>
      <c r="JU35" s="81" t="e">
        <f t="shared" si="456"/>
        <v>#N/A</v>
      </c>
      <c r="JV35" s="81">
        <f t="shared" si="456"/>
        <v>903.38275278083893</v>
      </c>
      <c r="JW35" s="81">
        <f t="shared" si="456"/>
        <v>1037.8629677641895</v>
      </c>
      <c r="JX35" s="81">
        <f t="shared" si="456"/>
        <v>1047.9005696664592</v>
      </c>
      <c r="JY35" s="81">
        <f t="shared" si="456"/>
        <v>747.5912091983264</v>
      </c>
      <c r="JZ35" s="81">
        <f t="shared" si="456"/>
        <v>684.93059477417421</v>
      </c>
      <c r="KA35" s="81">
        <f t="shared" si="456"/>
        <v>663.31113240345246</v>
      </c>
      <c r="KB35" s="81">
        <f t="shared" si="456"/>
        <v>624.7684817526474</v>
      </c>
      <c r="KC35" s="81">
        <f t="shared" si="456"/>
        <v>609.6874579084016</v>
      </c>
      <c r="KD35" s="81">
        <f t="shared" si="456"/>
        <v>660.90084697045654</v>
      </c>
      <c r="KE35" s="81">
        <f t="shared" si="456"/>
        <v>664.07102192954289</v>
      </c>
      <c r="KG35" s="81" t="e">
        <f t="shared" ref="KG35:KV35" si="457">KG36+KG37+KG42</f>
        <v>#N/A</v>
      </c>
      <c r="KH35" s="81" t="e">
        <f t="shared" si="457"/>
        <v>#N/A</v>
      </c>
      <c r="KI35" s="81" t="e">
        <f t="shared" si="457"/>
        <v>#N/A</v>
      </c>
      <c r="KJ35" s="81" t="e">
        <f t="shared" si="457"/>
        <v>#N/A</v>
      </c>
      <c r="KK35" s="81" t="e">
        <f t="shared" si="457"/>
        <v>#N/A</v>
      </c>
      <c r="KL35" s="81" t="e">
        <f t="shared" si="457"/>
        <v>#N/A</v>
      </c>
      <c r="KM35" s="81">
        <f t="shared" si="457"/>
        <v>4382.5351927684633</v>
      </c>
      <c r="KN35" s="81">
        <f t="shared" si="457"/>
        <v>4269.3738917546489</v>
      </c>
      <c r="KO35" s="81">
        <f t="shared" si="457"/>
        <v>4100.9082681574673</v>
      </c>
      <c r="KP35" s="81">
        <f t="shared" si="457"/>
        <v>4081.0267211857172</v>
      </c>
      <c r="KQ35" s="81">
        <f t="shared" si="457"/>
        <v>4205.8414112900855</v>
      </c>
      <c r="KR35" s="81">
        <f t="shared" si="457"/>
        <v>4386.3185088562414</v>
      </c>
      <c r="KS35" s="81">
        <f t="shared" si="457"/>
        <v>4557.5555089964064</v>
      </c>
      <c r="KT35" s="81">
        <f t="shared" si="457"/>
        <v>4779.2413288038388</v>
      </c>
      <c r="KU35" s="81">
        <f t="shared" si="457"/>
        <v>5097.4005632707003</v>
      </c>
      <c r="KV35" s="81">
        <f t="shared" si="457"/>
        <v>4953.1539059908082</v>
      </c>
      <c r="KX35" s="81" t="e">
        <f t="shared" ref="KX35:LM35" si="458">KX36+KX37+KX42</f>
        <v>#N/A</v>
      </c>
      <c r="KY35" s="81" t="e">
        <f t="shared" si="458"/>
        <v>#N/A</v>
      </c>
      <c r="KZ35" s="81" t="e">
        <f t="shared" si="458"/>
        <v>#N/A</v>
      </c>
      <c r="LA35" s="81" t="e">
        <f t="shared" si="458"/>
        <v>#N/A</v>
      </c>
      <c r="LB35" s="81" t="e">
        <f t="shared" si="458"/>
        <v>#N/A</v>
      </c>
      <c r="LC35" s="81" t="e">
        <f t="shared" si="458"/>
        <v>#N/A</v>
      </c>
      <c r="LD35" s="81">
        <f t="shared" si="458"/>
        <v>676.94636466921577</v>
      </c>
      <c r="LE35" s="81">
        <f t="shared" si="458"/>
        <v>684.26646959359209</v>
      </c>
      <c r="LF35" s="81">
        <f t="shared" si="458"/>
        <v>705.82064730768298</v>
      </c>
      <c r="LG35" s="81">
        <f t="shared" si="458"/>
        <v>712.13812647878888</v>
      </c>
      <c r="LH35" s="81">
        <f t="shared" si="458"/>
        <v>744.66519001591564</v>
      </c>
      <c r="LI35" s="81">
        <f t="shared" si="458"/>
        <v>788.73290544686211</v>
      </c>
      <c r="LJ35" s="81">
        <f t="shared" si="458"/>
        <v>844.00910371584632</v>
      </c>
      <c r="LK35" s="81">
        <f t="shared" si="458"/>
        <v>879.17928311652281</v>
      </c>
      <c r="LL35" s="81">
        <f t="shared" si="458"/>
        <v>1100.8519719795513</v>
      </c>
      <c r="LM35" s="81">
        <f t="shared" si="458"/>
        <v>1183.4614864244943</v>
      </c>
    </row>
    <row r="36" spans="1:325" ht="15.75" x14ac:dyDescent="0.2">
      <c r="A36" s="160">
        <v>31</v>
      </c>
      <c r="B36" s="72" t="s">
        <v>121</v>
      </c>
      <c r="C36" s="13"/>
      <c r="D36" s="18" t="e">
        <f>(HLOOKUP(D$6,BECO_Datos!$D$3:$HN$85,BECO_Datos!$A35,FALSE)+IFERROR(HLOOKUP(D$6,BECO_Datos!$HP$3:$LT$85,BECO_Datos!$A35,FALSE),0))*D$2</f>
        <v>#N/A</v>
      </c>
      <c r="E36" s="18" t="e">
        <f>(HLOOKUP(E$6,BECO_Datos!$D$3:$HN$85,BECO_Datos!$A35,FALSE)+IFERROR(HLOOKUP(E$6,BECO_Datos!$HP$3:$LT$85,BECO_Datos!$A35,FALSE),0))*E$2</f>
        <v>#N/A</v>
      </c>
      <c r="F36" s="18" t="e">
        <f>(HLOOKUP(F$6,BECO_Datos!$D$3:$HN$85,BECO_Datos!$A35,FALSE)+IFERROR(HLOOKUP(F$6,BECO_Datos!$HP$3:$LT$85,BECO_Datos!$A35,FALSE),0))*F$2</f>
        <v>#N/A</v>
      </c>
      <c r="G36" s="18" t="e">
        <f>(HLOOKUP(G$6,BECO_Datos!$D$3:$HN$85,BECO_Datos!$A35,FALSE)+IFERROR(HLOOKUP(G$6,BECO_Datos!$HP$3:$LT$85,BECO_Datos!$A35,FALSE),0))*G$2</f>
        <v>#N/A</v>
      </c>
      <c r="H36" s="18" t="e">
        <f>(HLOOKUP(H$6,BECO_Datos!$D$3:$HN$85,BECO_Datos!$A35,FALSE)+IFERROR(HLOOKUP(H$6,BECO_Datos!$HP$3:$LT$85,BECO_Datos!$A35,FALSE),0))*H$2</f>
        <v>#N/A</v>
      </c>
      <c r="I36" s="18" t="e">
        <f>(HLOOKUP(I$6,BECO_Datos!$D$3:$HN$85,BECO_Datos!$A35,FALSE)+IFERROR(HLOOKUP(I$6,BECO_Datos!$HP$3:$LT$85,BECO_Datos!$A35,FALSE),0))*I$2</f>
        <v>#N/A</v>
      </c>
      <c r="J36" s="18">
        <f>(HLOOKUP(J$6,BECO_Datos!$D$3:$HN$85,BECO_Datos!$A35,FALSE)+IFERROR(HLOOKUP(J$6,BECO_Datos!$HP$3:$LT$85,BECO_Datos!$A35,FALSE),0))*J$2</f>
        <v>310.48044837631431</v>
      </c>
      <c r="K36" s="18">
        <f>(HLOOKUP(K$6,BECO_Datos!$D$3:$HN$85,BECO_Datos!$A35,FALSE)+IFERROR(HLOOKUP(K$6,BECO_Datos!$HP$3:$LT$85,BECO_Datos!$A35,FALSE),0))*K$2</f>
        <v>135.64335175399947</v>
      </c>
      <c r="L36" s="18">
        <f>(HLOOKUP(L$6,BECO_Datos!$D$3:$HN$85,BECO_Datos!$A35,FALSE)+IFERROR(HLOOKUP(L$6,BECO_Datos!$HP$3:$LT$85,BECO_Datos!$A35,FALSE),0))*L$2</f>
        <v>294.5870952059139</v>
      </c>
      <c r="M36" s="18">
        <f>(HLOOKUP(M$6,BECO_Datos!$D$3:$HN$85,BECO_Datos!$A35,FALSE)+IFERROR(HLOOKUP(M$6,BECO_Datos!$HP$3:$LT$85,BECO_Datos!$A35,FALSE),0))*M$2</f>
        <v>262.98736949064727</v>
      </c>
      <c r="N36" s="18">
        <f>(HLOOKUP(N$6,BECO_Datos!$D$3:$HN$85,BECO_Datos!$A35,FALSE)+IFERROR(HLOOKUP(N$6,BECO_Datos!$HP$3:$LT$85,BECO_Datos!$A35,FALSE),0))*N$2</f>
        <v>256.90011134825863</v>
      </c>
      <c r="O36" s="18">
        <f>(HLOOKUP(O$6,BECO_Datos!$D$3:$HN$85,BECO_Datos!$A35,FALSE)+IFERROR(HLOOKUP(O$6,BECO_Datos!$HP$3:$LT$85,BECO_Datos!$A35,FALSE),0))*O$2</f>
        <v>293.58704816915895</v>
      </c>
      <c r="P36" s="18">
        <f>(HLOOKUP(P$6,BECO_Datos!$D$3:$HN$85,BECO_Datos!$A35,FALSE)+IFERROR(HLOOKUP(P$6,BECO_Datos!$HP$3:$LT$85,BECO_Datos!$A35,FALSE),0))*P$2</f>
        <v>326.44281887742034</v>
      </c>
      <c r="Q36" s="18">
        <f>(HLOOKUP(Q$6,BECO_Datos!$D$3:$HN$85,BECO_Datos!$A35,FALSE)+IFERROR(HLOOKUP(Q$6,BECO_Datos!$HP$3:$LT$85,BECO_Datos!$A35,FALSE),0))*Q$2</f>
        <v>303.47202014654852</v>
      </c>
      <c r="R36" s="18">
        <f>(HLOOKUP(R$6,BECO_Datos!$D$3:$HN$85,BECO_Datos!$A35,FALSE)+IFERROR(HLOOKUP(R$6,BECO_Datos!$HP$3:$LT$85,BECO_Datos!$A35,FALSE),0))*R$2</f>
        <v>318.34214913372938</v>
      </c>
      <c r="S36" s="18">
        <f>(HLOOKUP(S$6,BECO_Datos!$D$3:$HN$85,BECO_Datos!$A35,FALSE)+IFERROR(HLOOKUP(S$6,BECO_Datos!$HP$3:$LT$85,BECO_Datos!$A35,FALSE),0))*S$2</f>
        <v>319.33875644837445</v>
      </c>
      <c r="U36" s="18" t="e">
        <f>(HLOOKUP(U$6,BECO_Datos!$D$3:$HN$85,BECO_Datos!$A35,FALSE)+IFERROR(HLOOKUP(U$6,BECO_Datos!$HP$3:$LT$85,BECO_Datos!$A35,FALSE),0))*U$2</f>
        <v>#N/A</v>
      </c>
      <c r="V36" s="18" t="e">
        <f>(HLOOKUP(V$6,BECO_Datos!$D$3:$HN$85,BECO_Datos!$A35,FALSE)+IFERROR(HLOOKUP(V$6,BECO_Datos!$HP$3:$LT$85,BECO_Datos!$A35,FALSE),0))*V$2</f>
        <v>#N/A</v>
      </c>
      <c r="W36" s="18" t="e">
        <f>(HLOOKUP(W$6,BECO_Datos!$D$3:$HN$85,BECO_Datos!$A35,FALSE)+IFERROR(HLOOKUP(W$6,BECO_Datos!$HP$3:$LT$85,BECO_Datos!$A35,FALSE),0))*W$2</f>
        <v>#N/A</v>
      </c>
      <c r="X36" s="18" t="e">
        <f>(HLOOKUP(X$6,BECO_Datos!$D$3:$HN$85,BECO_Datos!$A35,FALSE)+IFERROR(HLOOKUP(X$6,BECO_Datos!$HP$3:$LT$85,BECO_Datos!$A35,FALSE),0))*X$2</f>
        <v>#N/A</v>
      </c>
      <c r="Y36" s="18" t="e">
        <f>(HLOOKUP(Y$6,BECO_Datos!$D$3:$HN$85,BECO_Datos!$A35,FALSE)+IFERROR(HLOOKUP(Y$6,BECO_Datos!$HP$3:$LT$85,BECO_Datos!$A35,FALSE),0))*Y$2</f>
        <v>#N/A</v>
      </c>
      <c r="Z36" s="18" t="e">
        <f>(HLOOKUP(Z$6,BECO_Datos!$D$3:$HN$85,BECO_Datos!$A35,FALSE)+IFERROR(HLOOKUP(Z$6,BECO_Datos!$HP$3:$LT$85,BECO_Datos!$A35,FALSE),0))*Z$2</f>
        <v>#N/A</v>
      </c>
      <c r="AA36" s="18">
        <f>(HLOOKUP(AA$6,BECO_Datos!$D$3:$HN$85,BECO_Datos!$A35,FALSE)+IFERROR(HLOOKUP(AA$6,BECO_Datos!$HP$3:$LT$85,BECO_Datos!$A35,FALSE),0))*AA$2</f>
        <v>0</v>
      </c>
      <c r="AB36" s="18">
        <f>(HLOOKUP(AB$6,BECO_Datos!$D$3:$HN$85,BECO_Datos!$A35,FALSE)+IFERROR(HLOOKUP(AB$6,BECO_Datos!$HP$3:$LT$85,BECO_Datos!$A35,FALSE),0))*AB$2</f>
        <v>0</v>
      </c>
      <c r="AC36" s="18">
        <f>(HLOOKUP(AC$6,BECO_Datos!$D$3:$HN$85,BECO_Datos!$A35,FALSE)+IFERROR(HLOOKUP(AC$6,BECO_Datos!$HP$3:$LT$85,BECO_Datos!$A35,FALSE),0))*AC$2</f>
        <v>0</v>
      </c>
      <c r="AD36" s="18">
        <f>(HLOOKUP(AD$6,BECO_Datos!$D$3:$HN$85,BECO_Datos!$A35,FALSE)+IFERROR(HLOOKUP(AD$6,BECO_Datos!$HP$3:$LT$85,BECO_Datos!$A35,FALSE),0))*AD$2</f>
        <v>0</v>
      </c>
      <c r="AE36" s="18">
        <f>(HLOOKUP(AE$6,BECO_Datos!$D$3:$HN$85,BECO_Datos!$A35,FALSE)+IFERROR(HLOOKUP(AE$6,BECO_Datos!$HP$3:$LT$85,BECO_Datos!$A35,FALSE),0))*AE$2</f>
        <v>0</v>
      </c>
      <c r="AF36" s="18">
        <f>(HLOOKUP(AF$6,BECO_Datos!$D$3:$HN$85,BECO_Datos!$A35,FALSE)+IFERROR(HLOOKUP(AF$6,BECO_Datos!$HP$3:$LT$85,BECO_Datos!$A35,FALSE),0))*AF$2</f>
        <v>0</v>
      </c>
      <c r="AG36" s="18">
        <f>(HLOOKUP(AG$6,BECO_Datos!$D$3:$HN$85,BECO_Datos!$A35,FALSE)+IFERROR(HLOOKUP(AG$6,BECO_Datos!$HP$3:$LT$85,BECO_Datos!$A35,FALSE),0))*AG$2</f>
        <v>0</v>
      </c>
      <c r="AH36" s="18">
        <f>(HLOOKUP(AH$6,BECO_Datos!$D$3:$HN$85,BECO_Datos!$A35,FALSE)+IFERROR(HLOOKUP(AH$6,BECO_Datos!$HP$3:$LT$85,BECO_Datos!$A35,FALSE),0))*AH$2</f>
        <v>0</v>
      </c>
      <c r="AI36" s="18">
        <f>(HLOOKUP(AI$6,BECO_Datos!$D$3:$HN$85,BECO_Datos!$A35,FALSE)+IFERROR(HLOOKUP(AI$6,BECO_Datos!$HP$3:$LT$85,BECO_Datos!$A35,FALSE),0))*AI$2</f>
        <v>0</v>
      </c>
      <c r="AJ36" s="18">
        <f>(HLOOKUP(AJ$6,BECO_Datos!$D$3:$HN$85,BECO_Datos!$A35,FALSE)+IFERROR(HLOOKUP(AJ$6,BECO_Datos!$HP$3:$LT$85,BECO_Datos!$A35,FALSE),0))*AJ$2</f>
        <v>0</v>
      </c>
      <c r="AL36" s="18" t="e">
        <f>(HLOOKUP(AL$6,BECO_Datos!$D$3:$HN$85,BECO_Datos!$A35,FALSE)+IFERROR(HLOOKUP(AL$6,BECO_Datos!$HP$3:$LT$85,BECO_Datos!$A35,FALSE),0))*AL$2</f>
        <v>#N/A</v>
      </c>
      <c r="AM36" s="18" t="e">
        <f>(HLOOKUP(AM$6,BECO_Datos!$D$3:$HN$85,BECO_Datos!$A35,FALSE)+IFERROR(HLOOKUP(AM$6,BECO_Datos!$HP$3:$LT$85,BECO_Datos!$A35,FALSE),0))*AM$2</f>
        <v>#N/A</v>
      </c>
      <c r="AN36" s="18" t="e">
        <f>(HLOOKUP(AN$6,BECO_Datos!$D$3:$HN$85,BECO_Datos!$A35,FALSE)+IFERROR(HLOOKUP(AN$6,BECO_Datos!$HP$3:$LT$85,BECO_Datos!$A35,FALSE),0))*AN$2</f>
        <v>#N/A</v>
      </c>
      <c r="AO36" s="18" t="e">
        <f>(HLOOKUP(AO$6,BECO_Datos!$D$3:$HN$85,BECO_Datos!$A35,FALSE)+IFERROR(HLOOKUP(AO$6,BECO_Datos!$HP$3:$LT$85,BECO_Datos!$A35,FALSE),0))*AO$2</f>
        <v>#N/A</v>
      </c>
      <c r="AP36" s="18" t="e">
        <f>(HLOOKUP(AP$6,BECO_Datos!$D$3:$HN$85,BECO_Datos!$A35,FALSE)+IFERROR(HLOOKUP(AP$6,BECO_Datos!$HP$3:$LT$85,BECO_Datos!$A35,FALSE),0))*AP$2</f>
        <v>#N/A</v>
      </c>
      <c r="AQ36" s="18" t="e">
        <f>(HLOOKUP(AQ$6,BECO_Datos!$D$3:$HN$85,BECO_Datos!$A35,FALSE)+IFERROR(HLOOKUP(AQ$6,BECO_Datos!$HP$3:$LT$85,BECO_Datos!$A35,FALSE),0))*AQ$2</f>
        <v>#N/A</v>
      </c>
      <c r="AR36" s="18">
        <f>(HLOOKUP(AR$6,BECO_Datos!$D$3:$HN$85,BECO_Datos!$A35,FALSE)+IFERROR(HLOOKUP(AR$6,BECO_Datos!$HP$3:$LT$85,BECO_Datos!$A35,FALSE),0))*AR$2</f>
        <v>1.2584112281809989</v>
      </c>
      <c r="AS36" s="18">
        <f>(HLOOKUP(AS$6,BECO_Datos!$D$3:$HN$85,BECO_Datos!$A35,FALSE)+IFERROR(HLOOKUP(AS$6,BECO_Datos!$HP$3:$LT$85,BECO_Datos!$A35,FALSE),0))*AS$2</f>
        <v>0.95387719915887015</v>
      </c>
      <c r="AT36" s="18">
        <f>(HLOOKUP(AT$6,BECO_Datos!$D$3:$HN$85,BECO_Datos!$A35,FALSE)+IFERROR(HLOOKUP(AT$6,BECO_Datos!$HP$3:$LT$85,BECO_Datos!$A35,FALSE),0))*AT$2</f>
        <v>6.7294526473678982</v>
      </c>
      <c r="AU36" s="18">
        <f>(HLOOKUP(AU$6,BECO_Datos!$D$3:$HN$85,BECO_Datos!$A35,FALSE)+IFERROR(HLOOKUP(AU$6,BECO_Datos!$HP$3:$LT$85,BECO_Datos!$A35,FALSE),0))*AU$2</f>
        <v>5.4875712448542444</v>
      </c>
      <c r="AV36" s="18">
        <f>(HLOOKUP(AV$6,BECO_Datos!$D$3:$HN$85,BECO_Datos!$A35,FALSE)+IFERROR(HLOOKUP(AV$6,BECO_Datos!$HP$3:$LT$85,BECO_Datos!$A35,FALSE),0))*AV$2</f>
        <v>3.7013943112337593</v>
      </c>
      <c r="AW36" s="18">
        <f>(HLOOKUP(AW$6,BECO_Datos!$D$3:$HN$85,BECO_Datos!$A35,FALSE)+IFERROR(HLOOKUP(AW$6,BECO_Datos!$HP$3:$LT$85,BECO_Datos!$A35,FALSE),0))*AW$2</f>
        <v>3.3155752426424261</v>
      </c>
      <c r="AX36" s="18">
        <f>(HLOOKUP(AX$6,BECO_Datos!$D$3:$HN$85,BECO_Datos!$A35,FALSE)+IFERROR(HLOOKUP(AX$6,BECO_Datos!$HP$3:$LT$85,BECO_Datos!$A35,FALSE),0))*AX$2</f>
        <v>3.0307341646438233</v>
      </c>
      <c r="AY36" s="18">
        <f>(HLOOKUP(AY$6,BECO_Datos!$D$3:$HN$85,BECO_Datos!$A35,FALSE)+IFERROR(HLOOKUP(AY$6,BECO_Datos!$HP$3:$LT$85,BECO_Datos!$A35,FALSE),0))*AY$2</f>
        <v>0.93138959143725186</v>
      </c>
      <c r="AZ36" s="18">
        <f>(HLOOKUP(AZ$6,BECO_Datos!$D$3:$HN$85,BECO_Datos!$A35,FALSE)+IFERROR(HLOOKUP(AZ$6,BECO_Datos!$HP$3:$LT$85,BECO_Datos!$A35,FALSE),0))*AZ$2</f>
        <v>0</v>
      </c>
      <c r="BA36" s="18">
        <f>(HLOOKUP(BA$6,BECO_Datos!$D$3:$HN$85,BECO_Datos!$A35,FALSE)+IFERROR(HLOOKUP(BA$6,BECO_Datos!$HP$3:$LT$85,BECO_Datos!$A35,FALSE),0))*BA$2</f>
        <v>0</v>
      </c>
      <c r="BC36" s="18" t="e">
        <f>(HLOOKUP(BC$6,BECO_Datos!$D$3:$HN$85,BECO_Datos!$A35,FALSE)+IFERROR(HLOOKUP(BC$6,BECO_Datos!$HP$3:$LT$85,BECO_Datos!$A35,FALSE),0))*BC$2</f>
        <v>#N/A</v>
      </c>
      <c r="BD36" s="18" t="e">
        <f>(HLOOKUP(BD$6,BECO_Datos!$D$3:$HN$85,BECO_Datos!$A35,FALSE)+IFERROR(HLOOKUP(BD$6,BECO_Datos!$HP$3:$LT$85,BECO_Datos!$A35,FALSE),0))*BD$2</f>
        <v>#N/A</v>
      </c>
      <c r="BE36" s="18" t="e">
        <f>(HLOOKUP(BE$6,BECO_Datos!$D$3:$HN$85,BECO_Datos!$A35,FALSE)+IFERROR(HLOOKUP(BE$6,BECO_Datos!$HP$3:$LT$85,BECO_Datos!$A35,FALSE),0))*BE$2</f>
        <v>#N/A</v>
      </c>
      <c r="BF36" s="18" t="e">
        <f>(HLOOKUP(BF$6,BECO_Datos!$D$3:$HN$85,BECO_Datos!$A35,FALSE)+IFERROR(HLOOKUP(BF$6,BECO_Datos!$HP$3:$LT$85,BECO_Datos!$A35,FALSE),0))*BF$2</f>
        <v>#N/A</v>
      </c>
      <c r="BG36" s="18" t="e">
        <f>(HLOOKUP(BG$6,BECO_Datos!$D$3:$HN$85,BECO_Datos!$A35,FALSE)+IFERROR(HLOOKUP(BG$6,BECO_Datos!$HP$3:$LT$85,BECO_Datos!$A35,FALSE),0))*BG$2</f>
        <v>#N/A</v>
      </c>
      <c r="BH36" s="18" t="e">
        <f>(HLOOKUP(BH$6,BECO_Datos!$D$3:$HN$85,BECO_Datos!$A35,FALSE)+IFERROR(HLOOKUP(BH$6,BECO_Datos!$HP$3:$LT$85,BECO_Datos!$A35,FALSE),0))*BH$2</f>
        <v>#N/A</v>
      </c>
      <c r="BI36" s="18">
        <f>(HLOOKUP(BI$6,BECO_Datos!$D$3:$HN$85,BECO_Datos!$A35,FALSE)+IFERROR(HLOOKUP(BI$6,BECO_Datos!$HP$3:$LT$85,BECO_Datos!$A35,FALSE),0))*BI$2</f>
        <v>0</v>
      </c>
      <c r="BJ36" s="18">
        <f>(HLOOKUP(BJ$6,BECO_Datos!$D$3:$HN$85,BECO_Datos!$A35,FALSE)+IFERROR(HLOOKUP(BJ$6,BECO_Datos!$HP$3:$LT$85,BECO_Datos!$A35,FALSE),0))*BJ$2</f>
        <v>0</v>
      </c>
      <c r="BK36" s="18">
        <f>(HLOOKUP(BK$6,BECO_Datos!$D$3:$HN$85,BECO_Datos!$A35,FALSE)+IFERROR(HLOOKUP(BK$6,BECO_Datos!$HP$3:$LT$85,BECO_Datos!$A35,FALSE),0))*BK$2</f>
        <v>0</v>
      </c>
      <c r="BL36" s="18">
        <f>(HLOOKUP(BL$6,BECO_Datos!$D$3:$HN$85,BECO_Datos!$A35,FALSE)+IFERROR(HLOOKUP(BL$6,BECO_Datos!$HP$3:$LT$85,BECO_Datos!$A35,FALSE),0))*BL$2</f>
        <v>0</v>
      </c>
      <c r="BM36" s="18">
        <f>(HLOOKUP(BM$6,BECO_Datos!$D$3:$HN$85,BECO_Datos!$A35,FALSE)+IFERROR(HLOOKUP(BM$6,BECO_Datos!$HP$3:$LT$85,BECO_Datos!$A35,FALSE),0))*BM$2</f>
        <v>0</v>
      </c>
      <c r="BN36" s="18">
        <f>(HLOOKUP(BN$6,BECO_Datos!$D$3:$HN$85,BECO_Datos!$A35,FALSE)+IFERROR(HLOOKUP(BN$6,BECO_Datos!$HP$3:$LT$85,BECO_Datos!$A35,FALSE),0))*BN$2</f>
        <v>0</v>
      </c>
      <c r="BO36" s="18">
        <f>(HLOOKUP(BO$6,BECO_Datos!$D$3:$HN$85,BECO_Datos!$A35,FALSE)+IFERROR(HLOOKUP(BO$6,BECO_Datos!$HP$3:$LT$85,BECO_Datos!$A35,FALSE),0))*BO$2</f>
        <v>0</v>
      </c>
      <c r="BP36" s="18">
        <f>(HLOOKUP(BP$6,BECO_Datos!$D$3:$HN$85,BECO_Datos!$A35,FALSE)+IFERROR(HLOOKUP(BP$6,BECO_Datos!$HP$3:$LT$85,BECO_Datos!$A35,FALSE),0))*BP$2</f>
        <v>0</v>
      </c>
      <c r="BQ36" s="18">
        <f>(HLOOKUP(BQ$6,BECO_Datos!$D$3:$HN$85,BECO_Datos!$A35,FALSE)+IFERROR(HLOOKUP(BQ$6,BECO_Datos!$HP$3:$LT$85,BECO_Datos!$A35,FALSE),0))*BQ$2</f>
        <v>0</v>
      </c>
      <c r="BR36" s="18">
        <f>(HLOOKUP(BR$6,BECO_Datos!$D$3:$HN$85,BECO_Datos!$A35,FALSE)+IFERROR(HLOOKUP(BR$6,BECO_Datos!$HP$3:$LT$85,BECO_Datos!$A35,FALSE),0))*BR$2</f>
        <v>0</v>
      </c>
      <c r="BT36" s="18" t="e">
        <f>(HLOOKUP(BT$6,BECO_Datos!$D$3:$HN$85,BECO_Datos!$A35,FALSE)+IFERROR(HLOOKUP(BT$6,BECO_Datos!$HP$3:$LT$85,BECO_Datos!$A35,FALSE),0))*BT$2</f>
        <v>#N/A</v>
      </c>
      <c r="BU36" s="18" t="e">
        <f>(HLOOKUP(BU$6,BECO_Datos!$D$3:$HN$85,BECO_Datos!$A35,FALSE)+IFERROR(HLOOKUP(BU$6,BECO_Datos!$HP$3:$LT$85,BECO_Datos!$A35,FALSE),0))*BU$2</f>
        <v>#N/A</v>
      </c>
      <c r="BV36" s="18" t="e">
        <f>(HLOOKUP(BV$6,BECO_Datos!$D$3:$HN$85,BECO_Datos!$A35,FALSE)+IFERROR(HLOOKUP(BV$6,BECO_Datos!$HP$3:$LT$85,BECO_Datos!$A35,FALSE),0))*BV$2</f>
        <v>#N/A</v>
      </c>
      <c r="BW36" s="18" t="e">
        <f>(HLOOKUP(BW$6,BECO_Datos!$D$3:$HN$85,BECO_Datos!$A35,FALSE)+IFERROR(HLOOKUP(BW$6,BECO_Datos!$HP$3:$LT$85,BECO_Datos!$A35,FALSE),0))*BW$2</f>
        <v>#N/A</v>
      </c>
      <c r="BX36" s="18" t="e">
        <f>(HLOOKUP(BX$6,BECO_Datos!$D$3:$HN$85,BECO_Datos!$A35,FALSE)+IFERROR(HLOOKUP(BX$6,BECO_Datos!$HP$3:$LT$85,BECO_Datos!$A35,FALSE),0))*BX$2</f>
        <v>#N/A</v>
      </c>
      <c r="BY36" s="18" t="e">
        <f>(HLOOKUP(BY$6,BECO_Datos!$D$3:$HN$85,BECO_Datos!$A35,FALSE)+IFERROR(HLOOKUP(BY$6,BECO_Datos!$HP$3:$LT$85,BECO_Datos!$A35,FALSE),0))*BY$2</f>
        <v>#N/A</v>
      </c>
      <c r="BZ36" s="18">
        <f>(HLOOKUP(BZ$6,BECO_Datos!$D$3:$HN$85,BECO_Datos!$A35,FALSE)+IFERROR(HLOOKUP(BZ$6,BECO_Datos!$HP$3:$LT$85,BECO_Datos!$A35,FALSE),0))*BZ$2</f>
        <v>0</v>
      </c>
      <c r="CA36" s="18">
        <f>(HLOOKUP(CA$6,BECO_Datos!$D$3:$HN$85,BECO_Datos!$A35,FALSE)+IFERROR(HLOOKUP(CA$6,BECO_Datos!$HP$3:$LT$85,BECO_Datos!$A35,FALSE),0))*CA$2</f>
        <v>0</v>
      </c>
      <c r="CB36" s="18">
        <f>(HLOOKUP(CB$6,BECO_Datos!$D$3:$HN$85,BECO_Datos!$A35,FALSE)+IFERROR(HLOOKUP(CB$6,BECO_Datos!$HP$3:$LT$85,BECO_Datos!$A35,FALSE),0))*CB$2</f>
        <v>0</v>
      </c>
      <c r="CC36" s="18">
        <f>(HLOOKUP(CC$6,BECO_Datos!$D$3:$HN$85,BECO_Datos!$A35,FALSE)+IFERROR(HLOOKUP(CC$6,BECO_Datos!$HP$3:$LT$85,BECO_Datos!$A35,FALSE),0))*CC$2</f>
        <v>0</v>
      </c>
      <c r="CD36" s="18">
        <f>(HLOOKUP(CD$6,BECO_Datos!$D$3:$HN$85,BECO_Datos!$A35,FALSE)+IFERROR(HLOOKUP(CD$6,BECO_Datos!$HP$3:$LT$85,BECO_Datos!$A35,FALSE),0))*CD$2</f>
        <v>0</v>
      </c>
      <c r="CE36" s="18">
        <f>(HLOOKUP(CE$6,BECO_Datos!$D$3:$HN$85,BECO_Datos!$A35,FALSE)+IFERROR(HLOOKUP(CE$6,BECO_Datos!$HP$3:$LT$85,BECO_Datos!$A35,FALSE),0))*CE$2</f>
        <v>0</v>
      </c>
      <c r="CF36" s="18">
        <f>(HLOOKUP(CF$6,BECO_Datos!$D$3:$HN$85,BECO_Datos!$A35,FALSE)+IFERROR(HLOOKUP(CF$6,BECO_Datos!$HP$3:$LT$85,BECO_Datos!$A35,FALSE),0))*CF$2</f>
        <v>0</v>
      </c>
      <c r="CG36" s="18">
        <f>(HLOOKUP(CG$6,BECO_Datos!$D$3:$HN$85,BECO_Datos!$A35,FALSE)+IFERROR(HLOOKUP(CG$6,BECO_Datos!$HP$3:$LT$85,BECO_Datos!$A35,FALSE),0))*CG$2</f>
        <v>0</v>
      </c>
      <c r="CH36" s="18">
        <f>(HLOOKUP(CH$6,BECO_Datos!$D$3:$HN$85,BECO_Datos!$A35,FALSE)+IFERROR(HLOOKUP(CH$6,BECO_Datos!$HP$3:$LT$85,BECO_Datos!$A35,FALSE),0))*CH$2</f>
        <v>0</v>
      </c>
      <c r="CI36" s="18">
        <f>(HLOOKUP(CI$6,BECO_Datos!$D$3:$HN$85,BECO_Datos!$A35,FALSE)+IFERROR(HLOOKUP(CI$6,BECO_Datos!$HP$3:$LT$85,BECO_Datos!$A35,FALSE),0))*CI$2</f>
        <v>0</v>
      </c>
      <c r="CK36" s="18" t="e">
        <f>(HLOOKUP(CK$6,BECO_Datos!$D$3:$HN$85,BECO_Datos!$A35,FALSE)+IFERROR(HLOOKUP(CK$6,BECO_Datos!$HP$3:$LT$85,BECO_Datos!$A35,FALSE),0))*CK$2</f>
        <v>#N/A</v>
      </c>
      <c r="CL36" s="18" t="e">
        <f>(HLOOKUP(CL$6,BECO_Datos!$D$3:$HN$85,BECO_Datos!$A35,FALSE)+IFERROR(HLOOKUP(CL$6,BECO_Datos!$HP$3:$LT$85,BECO_Datos!$A35,FALSE),0))*CL$2</f>
        <v>#N/A</v>
      </c>
      <c r="CM36" s="18" t="e">
        <f>(HLOOKUP(CM$6,BECO_Datos!$D$3:$HN$85,BECO_Datos!$A35,FALSE)+IFERROR(HLOOKUP(CM$6,BECO_Datos!$HP$3:$LT$85,BECO_Datos!$A35,FALSE),0))*CM$2</f>
        <v>#N/A</v>
      </c>
      <c r="CN36" s="18" t="e">
        <f>(HLOOKUP(CN$6,BECO_Datos!$D$3:$HN$85,BECO_Datos!$A35,FALSE)+IFERROR(HLOOKUP(CN$6,BECO_Datos!$HP$3:$LT$85,BECO_Datos!$A35,FALSE),0))*CN$2</f>
        <v>#N/A</v>
      </c>
      <c r="CO36" s="18" t="e">
        <f>(HLOOKUP(CO$6,BECO_Datos!$D$3:$HN$85,BECO_Datos!$A35,FALSE)+IFERROR(HLOOKUP(CO$6,BECO_Datos!$HP$3:$LT$85,BECO_Datos!$A35,FALSE),0))*CO$2</f>
        <v>#N/A</v>
      </c>
      <c r="CP36" s="18" t="e">
        <f>(HLOOKUP(CP$6,BECO_Datos!$D$3:$HN$85,BECO_Datos!$A35,FALSE)+IFERROR(HLOOKUP(CP$6,BECO_Datos!$HP$3:$LT$85,BECO_Datos!$A35,FALSE),0))*CP$2</f>
        <v>#N/A</v>
      </c>
      <c r="CQ36" s="18">
        <f>(HLOOKUP(CQ$6,BECO_Datos!$D$3:$HN$85,BECO_Datos!$A35,FALSE)+IFERROR(HLOOKUP(CQ$6,BECO_Datos!$HP$3:$LT$85,BECO_Datos!$A35,FALSE),0))*CQ$2</f>
        <v>0</v>
      </c>
      <c r="CR36" s="18">
        <f>(HLOOKUP(CR$6,BECO_Datos!$D$3:$HN$85,BECO_Datos!$A35,FALSE)+IFERROR(HLOOKUP(CR$6,BECO_Datos!$HP$3:$LT$85,BECO_Datos!$A35,FALSE),0))*CR$2</f>
        <v>0</v>
      </c>
      <c r="CS36" s="18">
        <f>(HLOOKUP(CS$6,BECO_Datos!$D$3:$HN$85,BECO_Datos!$A35,FALSE)+IFERROR(HLOOKUP(CS$6,BECO_Datos!$HP$3:$LT$85,BECO_Datos!$A35,FALSE),0))*CS$2</f>
        <v>0</v>
      </c>
      <c r="CT36" s="18">
        <f>(HLOOKUP(CT$6,BECO_Datos!$D$3:$HN$85,BECO_Datos!$A35,FALSE)+IFERROR(HLOOKUP(CT$6,BECO_Datos!$HP$3:$LT$85,BECO_Datos!$A35,FALSE),0))*CT$2</f>
        <v>0</v>
      </c>
      <c r="CU36" s="18">
        <f>(HLOOKUP(CU$6,BECO_Datos!$D$3:$HN$85,BECO_Datos!$A35,FALSE)+IFERROR(HLOOKUP(CU$6,BECO_Datos!$HP$3:$LT$85,BECO_Datos!$A35,FALSE),0))*CU$2</f>
        <v>0</v>
      </c>
      <c r="CV36" s="18">
        <f>(HLOOKUP(CV$6,BECO_Datos!$D$3:$HN$85,BECO_Datos!$A35,FALSE)+IFERROR(HLOOKUP(CV$6,BECO_Datos!$HP$3:$LT$85,BECO_Datos!$A35,FALSE),0))*CV$2</f>
        <v>0</v>
      </c>
      <c r="CW36" s="18">
        <f>(HLOOKUP(CW$6,BECO_Datos!$D$3:$HN$85,BECO_Datos!$A35,FALSE)+IFERROR(HLOOKUP(CW$6,BECO_Datos!$HP$3:$LT$85,BECO_Datos!$A35,FALSE),0))*CW$2</f>
        <v>0</v>
      </c>
      <c r="CX36" s="18">
        <f>(HLOOKUP(CX$6,BECO_Datos!$D$3:$HN$85,BECO_Datos!$A35,FALSE)+IFERROR(HLOOKUP(CX$6,BECO_Datos!$HP$3:$LT$85,BECO_Datos!$A35,FALSE),0))*CX$2</f>
        <v>0</v>
      </c>
      <c r="CY36" s="18">
        <f>(HLOOKUP(CY$6,BECO_Datos!$D$3:$HN$85,BECO_Datos!$A35,FALSE)+IFERROR(HLOOKUP(CY$6,BECO_Datos!$HP$3:$LT$85,BECO_Datos!$A35,FALSE),0))*CY$2</f>
        <v>0</v>
      </c>
      <c r="CZ36" s="18">
        <f>(HLOOKUP(CZ$6,BECO_Datos!$D$3:$HN$85,BECO_Datos!$A35,FALSE)+IFERROR(HLOOKUP(CZ$6,BECO_Datos!$HP$3:$LT$85,BECO_Datos!$A35,FALSE),0))*CZ$2</f>
        <v>0</v>
      </c>
      <c r="DB36" s="18" t="e">
        <f>(HLOOKUP(DB$6,BECO_Datos!$D$3:$HN$85,BECO_Datos!$A35,FALSE)+IFERROR(HLOOKUP(DB$6,BECO_Datos!$HP$3:$LT$85,BECO_Datos!$A35,FALSE),0))*DB$2</f>
        <v>#N/A</v>
      </c>
      <c r="DC36" s="18" t="e">
        <f>(HLOOKUP(DC$6,BECO_Datos!$D$3:$HN$85,BECO_Datos!$A35,FALSE)+IFERROR(HLOOKUP(DC$6,BECO_Datos!$HP$3:$LT$85,BECO_Datos!$A35,FALSE),0))*DC$2</f>
        <v>#N/A</v>
      </c>
      <c r="DD36" s="18" t="e">
        <f>(HLOOKUP(DD$6,BECO_Datos!$D$3:$HN$85,BECO_Datos!$A35,FALSE)+IFERROR(HLOOKUP(DD$6,BECO_Datos!$HP$3:$LT$85,BECO_Datos!$A35,FALSE),0))*DD$2</f>
        <v>#N/A</v>
      </c>
      <c r="DE36" s="18" t="e">
        <f>(HLOOKUP(DE$6,BECO_Datos!$D$3:$HN$85,BECO_Datos!$A35,FALSE)+IFERROR(HLOOKUP(DE$6,BECO_Datos!$HP$3:$LT$85,BECO_Datos!$A35,FALSE),0))*DE$2</f>
        <v>#N/A</v>
      </c>
      <c r="DF36" s="18" t="e">
        <f>(HLOOKUP(DF$6,BECO_Datos!$D$3:$HN$85,BECO_Datos!$A35,FALSE)+IFERROR(HLOOKUP(DF$6,BECO_Datos!$HP$3:$LT$85,BECO_Datos!$A35,FALSE),0))*DF$2</f>
        <v>#N/A</v>
      </c>
      <c r="DG36" s="18" t="e">
        <f>(HLOOKUP(DG$6,BECO_Datos!$D$3:$HN$85,BECO_Datos!$A35,FALSE)+IFERROR(HLOOKUP(DG$6,BECO_Datos!$HP$3:$LT$85,BECO_Datos!$A35,FALSE),0))*DG$2</f>
        <v>#N/A</v>
      </c>
      <c r="DH36" s="18">
        <f>(HLOOKUP(DH$6,BECO_Datos!$D$3:$HN$85,BECO_Datos!$A35,FALSE)+IFERROR(HLOOKUP(DH$6,BECO_Datos!$HP$3:$LT$85,BECO_Datos!$A35,FALSE),0))*DH$2</f>
        <v>0</v>
      </c>
      <c r="DI36" s="18">
        <f>(HLOOKUP(DI$6,BECO_Datos!$D$3:$HN$85,BECO_Datos!$A35,FALSE)+IFERROR(HLOOKUP(DI$6,BECO_Datos!$HP$3:$LT$85,BECO_Datos!$A35,FALSE),0))*DI$2</f>
        <v>0</v>
      </c>
      <c r="DJ36" s="18">
        <f>(HLOOKUP(DJ$6,BECO_Datos!$D$3:$HN$85,BECO_Datos!$A35,FALSE)+IFERROR(HLOOKUP(DJ$6,BECO_Datos!$HP$3:$LT$85,BECO_Datos!$A35,FALSE),0))*DJ$2</f>
        <v>0</v>
      </c>
      <c r="DK36" s="18">
        <f>(HLOOKUP(DK$6,BECO_Datos!$D$3:$HN$85,BECO_Datos!$A35,FALSE)+IFERROR(HLOOKUP(DK$6,BECO_Datos!$HP$3:$LT$85,BECO_Datos!$A35,FALSE),0))*DK$2</f>
        <v>0</v>
      </c>
      <c r="DL36" s="18">
        <f>(HLOOKUP(DL$6,BECO_Datos!$D$3:$HN$85,BECO_Datos!$A35,FALSE)+IFERROR(HLOOKUP(DL$6,BECO_Datos!$HP$3:$LT$85,BECO_Datos!$A35,FALSE),0))*DL$2</f>
        <v>0</v>
      </c>
      <c r="DM36" s="18">
        <f>(HLOOKUP(DM$6,BECO_Datos!$D$3:$HN$85,BECO_Datos!$A35,FALSE)+IFERROR(HLOOKUP(DM$6,BECO_Datos!$HP$3:$LT$85,BECO_Datos!$A35,FALSE),0))*DM$2</f>
        <v>0</v>
      </c>
      <c r="DN36" s="18">
        <f>(HLOOKUP(DN$6,BECO_Datos!$D$3:$HN$85,BECO_Datos!$A35,FALSE)+IFERROR(HLOOKUP(DN$6,BECO_Datos!$HP$3:$LT$85,BECO_Datos!$A35,FALSE),0))*DN$2</f>
        <v>0</v>
      </c>
      <c r="DO36" s="18">
        <f>(HLOOKUP(DO$6,BECO_Datos!$D$3:$HN$85,BECO_Datos!$A35,FALSE)+IFERROR(HLOOKUP(DO$6,BECO_Datos!$HP$3:$LT$85,BECO_Datos!$A35,FALSE),0))*DO$2</f>
        <v>0</v>
      </c>
      <c r="DP36" s="18">
        <f>(HLOOKUP(DP$6,BECO_Datos!$D$3:$HN$85,BECO_Datos!$A35,FALSE)+IFERROR(HLOOKUP(DP$6,BECO_Datos!$HP$3:$LT$85,BECO_Datos!$A35,FALSE),0))*DP$2</f>
        <v>0</v>
      </c>
      <c r="DQ36" s="18">
        <f>(HLOOKUP(DQ$6,BECO_Datos!$D$3:$HN$85,BECO_Datos!$A35,FALSE)+IFERROR(HLOOKUP(DQ$6,BECO_Datos!$HP$3:$LT$85,BECO_Datos!$A35,FALSE),0))*DQ$2</f>
        <v>0</v>
      </c>
      <c r="DS36" s="18" t="e">
        <f>(HLOOKUP(DS$6,BECO_Datos!$D$3:$HN$85,BECO_Datos!$A35,FALSE)+IFERROR(HLOOKUP(DS$6,BECO_Datos!$HP$3:$LT$85,BECO_Datos!$A35,FALSE),0))*DS$2</f>
        <v>#N/A</v>
      </c>
      <c r="DT36" s="18" t="e">
        <f>(HLOOKUP(DT$6,BECO_Datos!$D$3:$HN$85,BECO_Datos!$A35,FALSE)+IFERROR(HLOOKUP(DT$6,BECO_Datos!$HP$3:$LT$85,BECO_Datos!$A35,FALSE),0))*DT$2</f>
        <v>#N/A</v>
      </c>
      <c r="DU36" s="18" t="e">
        <f>(HLOOKUP(DU$6,BECO_Datos!$D$3:$HN$85,BECO_Datos!$A35,FALSE)+IFERROR(HLOOKUP(DU$6,BECO_Datos!$HP$3:$LT$85,BECO_Datos!$A35,FALSE),0))*DU$2</f>
        <v>#N/A</v>
      </c>
      <c r="DV36" s="18" t="e">
        <f>(HLOOKUP(DV$6,BECO_Datos!$D$3:$HN$85,BECO_Datos!$A35,FALSE)+IFERROR(HLOOKUP(DV$6,BECO_Datos!$HP$3:$LT$85,BECO_Datos!$A35,FALSE),0))*DV$2</f>
        <v>#N/A</v>
      </c>
      <c r="DW36" s="18" t="e">
        <f>(HLOOKUP(DW$6,BECO_Datos!$D$3:$HN$85,BECO_Datos!$A35,FALSE)+IFERROR(HLOOKUP(DW$6,BECO_Datos!$HP$3:$LT$85,BECO_Datos!$A35,FALSE),0))*DW$2</f>
        <v>#N/A</v>
      </c>
      <c r="DX36" s="18" t="e">
        <f>(HLOOKUP(DX$6,BECO_Datos!$D$3:$HN$85,BECO_Datos!$A35,FALSE)+IFERROR(HLOOKUP(DX$6,BECO_Datos!$HP$3:$LT$85,BECO_Datos!$A35,FALSE),0))*DX$2</f>
        <v>#N/A</v>
      </c>
      <c r="DY36" s="18">
        <f>(HLOOKUP(DY$6,BECO_Datos!$D$3:$HN$85,BECO_Datos!$A35,FALSE)+IFERROR(HLOOKUP(DY$6,BECO_Datos!$HP$3:$LT$85,BECO_Datos!$A35,FALSE),0))*DY$2</f>
        <v>0</v>
      </c>
      <c r="DZ36" s="18">
        <f>(HLOOKUP(DZ$6,BECO_Datos!$D$3:$HN$85,BECO_Datos!$A35,FALSE)+IFERROR(HLOOKUP(DZ$6,BECO_Datos!$HP$3:$LT$85,BECO_Datos!$A35,FALSE),0))*DZ$2</f>
        <v>0</v>
      </c>
      <c r="EA36" s="18">
        <f>(HLOOKUP(EA$6,BECO_Datos!$D$3:$HN$85,BECO_Datos!$A35,FALSE)+IFERROR(HLOOKUP(EA$6,BECO_Datos!$HP$3:$LT$85,BECO_Datos!$A35,FALSE),0))*EA$2</f>
        <v>0</v>
      </c>
      <c r="EB36" s="18">
        <f>(HLOOKUP(EB$6,BECO_Datos!$D$3:$HN$85,BECO_Datos!$A35,FALSE)+IFERROR(HLOOKUP(EB$6,BECO_Datos!$HP$3:$LT$85,BECO_Datos!$A35,FALSE),0))*EB$2</f>
        <v>0</v>
      </c>
      <c r="EC36" s="18">
        <f>(HLOOKUP(EC$6,BECO_Datos!$D$3:$HN$85,BECO_Datos!$A35,FALSE)+IFERROR(HLOOKUP(EC$6,BECO_Datos!$HP$3:$LT$85,BECO_Datos!$A35,FALSE),0))*EC$2</f>
        <v>0</v>
      </c>
      <c r="ED36" s="18">
        <f>(HLOOKUP(ED$6,BECO_Datos!$D$3:$HN$85,BECO_Datos!$A35,FALSE)+IFERROR(HLOOKUP(ED$6,BECO_Datos!$HP$3:$LT$85,BECO_Datos!$A35,FALSE),0))*ED$2</f>
        <v>0</v>
      </c>
      <c r="EE36" s="18">
        <f>(HLOOKUP(EE$6,BECO_Datos!$D$3:$HN$85,BECO_Datos!$A35,FALSE)+IFERROR(HLOOKUP(EE$6,BECO_Datos!$HP$3:$LT$85,BECO_Datos!$A35,FALSE),0))*EE$2</f>
        <v>0</v>
      </c>
      <c r="EF36" s="18">
        <f>(HLOOKUP(EF$6,BECO_Datos!$D$3:$HN$85,BECO_Datos!$A35,FALSE)+IFERROR(HLOOKUP(EF$6,BECO_Datos!$HP$3:$LT$85,BECO_Datos!$A35,FALSE),0))*EF$2</f>
        <v>0</v>
      </c>
      <c r="EG36" s="18">
        <f>(HLOOKUP(EG$6,BECO_Datos!$D$3:$HN$85,BECO_Datos!$A35,FALSE)+IFERROR(HLOOKUP(EG$6,BECO_Datos!$HP$3:$LT$85,BECO_Datos!$A35,FALSE),0))*EG$2</f>
        <v>0</v>
      </c>
      <c r="EH36" s="18">
        <f>(HLOOKUP(EH$6,BECO_Datos!$D$3:$HN$85,BECO_Datos!$A35,FALSE)+IFERROR(HLOOKUP(EH$6,BECO_Datos!$HP$3:$LT$85,BECO_Datos!$A35,FALSE),0))*EH$2</f>
        <v>0</v>
      </c>
      <c r="EJ36" s="18" t="e">
        <f>(HLOOKUP(EJ$6,BECO_Datos!$D$3:$HN$85,BECO_Datos!$A35,FALSE)+IFERROR(HLOOKUP(EJ$6,BECO_Datos!$HP$3:$LT$85,BECO_Datos!$A35,FALSE),0))*EJ$2</f>
        <v>#N/A</v>
      </c>
      <c r="EK36" s="18" t="e">
        <f>(HLOOKUP(EK$6,BECO_Datos!$D$3:$HN$85,BECO_Datos!$A35,FALSE)+IFERROR(HLOOKUP(EK$6,BECO_Datos!$HP$3:$LT$85,BECO_Datos!$A35,FALSE),0))*EK$2</f>
        <v>#N/A</v>
      </c>
      <c r="EL36" s="18" t="e">
        <f>(HLOOKUP(EL$6,BECO_Datos!$D$3:$HN$85,BECO_Datos!$A35,FALSE)+IFERROR(HLOOKUP(EL$6,BECO_Datos!$HP$3:$LT$85,BECO_Datos!$A35,FALSE),0))*EL$2</f>
        <v>#N/A</v>
      </c>
      <c r="EM36" s="18" t="e">
        <f>(HLOOKUP(EM$6,BECO_Datos!$D$3:$HN$85,BECO_Datos!$A35,FALSE)+IFERROR(HLOOKUP(EM$6,BECO_Datos!$HP$3:$LT$85,BECO_Datos!$A35,FALSE),0))*EM$2</f>
        <v>#N/A</v>
      </c>
      <c r="EN36" s="18" t="e">
        <f>(HLOOKUP(EN$6,BECO_Datos!$D$3:$HN$85,BECO_Datos!$A35,FALSE)+IFERROR(HLOOKUP(EN$6,BECO_Datos!$HP$3:$LT$85,BECO_Datos!$A35,FALSE),0))*EN$2</f>
        <v>#N/A</v>
      </c>
      <c r="EO36" s="18" t="e">
        <f>(HLOOKUP(EO$6,BECO_Datos!$D$3:$HN$85,BECO_Datos!$A35,FALSE)+IFERROR(HLOOKUP(EO$6,BECO_Datos!$HP$3:$LT$85,BECO_Datos!$A35,FALSE),0))*EO$2</f>
        <v>#N/A</v>
      </c>
      <c r="EP36" s="18">
        <f>(HLOOKUP(EP$6,BECO_Datos!$D$3:$HN$85,BECO_Datos!$A35,FALSE)+IFERROR(HLOOKUP(EP$6,BECO_Datos!$HP$3:$LT$85,BECO_Datos!$A35,FALSE),0))*EP$2</f>
        <v>0</v>
      </c>
      <c r="EQ36" s="18">
        <f>(HLOOKUP(EQ$6,BECO_Datos!$D$3:$HN$85,BECO_Datos!$A35,FALSE)+IFERROR(HLOOKUP(EQ$6,BECO_Datos!$HP$3:$LT$85,BECO_Datos!$A35,FALSE),0))*EQ$2</f>
        <v>0</v>
      </c>
      <c r="ER36" s="18">
        <f>(HLOOKUP(ER$6,BECO_Datos!$D$3:$HN$85,BECO_Datos!$A35,FALSE)+IFERROR(HLOOKUP(ER$6,BECO_Datos!$HP$3:$LT$85,BECO_Datos!$A35,FALSE),0))*ER$2</f>
        <v>0</v>
      </c>
      <c r="ES36" s="18">
        <f>(HLOOKUP(ES$6,BECO_Datos!$D$3:$HN$85,BECO_Datos!$A35,FALSE)+IFERROR(HLOOKUP(ES$6,BECO_Datos!$HP$3:$LT$85,BECO_Datos!$A35,FALSE),0))*ES$2</f>
        <v>0</v>
      </c>
      <c r="ET36" s="18">
        <f>(HLOOKUP(ET$6,BECO_Datos!$D$3:$HN$85,BECO_Datos!$A35,FALSE)+IFERROR(HLOOKUP(ET$6,BECO_Datos!$HP$3:$LT$85,BECO_Datos!$A35,FALSE),0))*ET$2</f>
        <v>0</v>
      </c>
      <c r="EU36" s="18">
        <f>(HLOOKUP(EU$6,BECO_Datos!$D$3:$HN$85,BECO_Datos!$A35,FALSE)+IFERROR(HLOOKUP(EU$6,BECO_Datos!$HP$3:$LT$85,BECO_Datos!$A35,FALSE),0))*EU$2</f>
        <v>0</v>
      </c>
      <c r="EV36" s="18">
        <f>(HLOOKUP(EV$6,BECO_Datos!$D$3:$HN$85,BECO_Datos!$A35,FALSE)+IFERROR(HLOOKUP(EV$6,BECO_Datos!$HP$3:$LT$85,BECO_Datos!$A35,FALSE),0))*EV$2</f>
        <v>0</v>
      </c>
      <c r="EW36" s="18">
        <f>(HLOOKUP(EW$6,BECO_Datos!$D$3:$HN$85,BECO_Datos!$A35,FALSE)+IFERROR(HLOOKUP(EW$6,BECO_Datos!$HP$3:$LT$85,BECO_Datos!$A35,FALSE),0))*EW$2</f>
        <v>0</v>
      </c>
      <c r="EX36" s="18">
        <f>(HLOOKUP(EX$6,BECO_Datos!$D$3:$HN$85,BECO_Datos!$A35,FALSE)+IFERROR(HLOOKUP(EX$6,BECO_Datos!$HP$3:$LT$85,BECO_Datos!$A35,FALSE),0))*EX$2</f>
        <v>0</v>
      </c>
      <c r="EY36" s="18">
        <f>(HLOOKUP(EY$6,BECO_Datos!$D$3:$HN$85,BECO_Datos!$A35,FALSE)+IFERROR(HLOOKUP(EY$6,BECO_Datos!$HP$3:$LT$85,BECO_Datos!$A35,FALSE),0))*EY$2</f>
        <v>0</v>
      </c>
      <c r="FA36" s="18" t="e">
        <f>(HLOOKUP(FA$6,BECO_Datos!$D$3:$HN$85,BECO_Datos!$A35,FALSE)+IFERROR(HLOOKUP(FA$6,BECO_Datos!$HP$3:$LT$85,BECO_Datos!$A35,FALSE),0))*FA$2</f>
        <v>#N/A</v>
      </c>
      <c r="FB36" s="18" t="e">
        <f>(HLOOKUP(FB$6,BECO_Datos!$D$3:$HN$85,BECO_Datos!$A35,FALSE)+IFERROR(HLOOKUP(FB$6,BECO_Datos!$HP$3:$LT$85,BECO_Datos!$A35,FALSE),0))*FB$2</f>
        <v>#N/A</v>
      </c>
      <c r="FC36" s="18" t="e">
        <f>(HLOOKUP(FC$6,BECO_Datos!$D$3:$HN$85,BECO_Datos!$A35,FALSE)+IFERROR(HLOOKUP(FC$6,BECO_Datos!$HP$3:$LT$85,BECO_Datos!$A35,FALSE),0))*FC$2</f>
        <v>#N/A</v>
      </c>
      <c r="FD36" s="18" t="e">
        <f>(HLOOKUP(FD$6,BECO_Datos!$D$3:$HN$85,BECO_Datos!$A35,FALSE)+IFERROR(HLOOKUP(FD$6,BECO_Datos!$HP$3:$LT$85,BECO_Datos!$A35,FALSE),0))*FD$2</f>
        <v>#N/A</v>
      </c>
      <c r="FE36" s="18" t="e">
        <f>(HLOOKUP(FE$6,BECO_Datos!$D$3:$HN$85,BECO_Datos!$A35,FALSE)+IFERROR(HLOOKUP(FE$6,BECO_Datos!$HP$3:$LT$85,BECO_Datos!$A35,FALSE),0))*FE$2</f>
        <v>#N/A</v>
      </c>
      <c r="FF36" s="18" t="e">
        <f>(HLOOKUP(FF$6,BECO_Datos!$D$3:$HN$85,BECO_Datos!$A35,FALSE)+IFERROR(HLOOKUP(FF$6,BECO_Datos!$HP$3:$LT$85,BECO_Datos!$A35,FALSE),0))*FF$2</f>
        <v>#N/A</v>
      </c>
      <c r="FG36" s="18">
        <f>(HLOOKUP(FG$6,BECO_Datos!$D$3:$HN$85,BECO_Datos!$A35,FALSE)+IFERROR(HLOOKUP(FG$6,BECO_Datos!$HP$3:$LT$85,BECO_Datos!$A35,FALSE),0))*FG$2</f>
        <v>0</v>
      </c>
      <c r="FH36" s="18">
        <f>(HLOOKUP(FH$6,BECO_Datos!$D$3:$HN$85,BECO_Datos!$A35,FALSE)+IFERROR(HLOOKUP(FH$6,BECO_Datos!$HP$3:$LT$85,BECO_Datos!$A35,FALSE),0))*FH$2</f>
        <v>0</v>
      </c>
      <c r="FI36" s="18">
        <f>(HLOOKUP(FI$6,BECO_Datos!$D$3:$HN$85,BECO_Datos!$A35,FALSE)+IFERROR(HLOOKUP(FI$6,BECO_Datos!$HP$3:$LT$85,BECO_Datos!$A35,FALSE),0))*FI$2</f>
        <v>0</v>
      </c>
      <c r="FJ36" s="18">
        <f>(HLOOKUP(FJ$6,BECO_Datos!$D$3:$HN$85,BECO_Datos!$A35,FALSE)+IFERROR(HLOOKUP(FJ$6,BECO_Datos!$HP$3:$LT$85,BECO_Datos!$A35,FALSE),0))*FJ$2</f>
        <v>0</v>
      </c>
      <c r="FK36" s="18">
        <f>(HLOOKUP(FK$6,BECO_Datos!$D$3:$HN$85,BECO_Datos!$A35,FALSE)+IFERROR(HLOOKUP(FK$6,BECO_Datos!$HP$3:$LT$85,BECO_Datos!$A35,FALSE),0))*FK$2</f>
        <v>0</v>
      </c>
      <c r="FL36" s="18">
        <f>(HLOOKUP(FL$6,BECO_Datos!$D$3:$HN$85,BECO_Datos!$A35,FALSE)+IFERROR(HLOOKUP(FL$6,BECO_Datos!$HP$3:$LT$85,BECO_Datos!$A35,FALSE),0))*FL$2</f>
        <v>0</v>
      </c>
      <c r="FM36" s="18">
        <f>(HLOOKUP(FM$6,BECO_Datos!$D$3:$HN$85,BECO_Datos!$A35,FALSE)+IFERROR(HLOOKUP(FM$6,BECO_Datos!$HP$3:$LT$85,BECO_Datos!$A35,FALSE),0))*FM$2</f>
        <v>0</v>
      </c>
      <c r="FN36" s="18">
        <f>(HLOOKUP(FN$6,BECO_Datos!$D$3:$HN$85,BECO_Datos!$A35,FALSE)+IFERROR(HLOOKUP(FN$6,BECO_Datos!$HP$3:$LT$85,BECO_Datos!$A35,FALSE),0))*FN$2</f>
        <v>0</v>
      </c>
      <c r="FO36" s="18">
        <f>(HLOOKUP(FO$6,BECO_Datos!$D$3:$HN$85,BECO_Datos!$A35,FALSE)+IFERROR(HLOOKUP(FO$6,BECO_Datos!$HP$3:$LT$85,BECO_Datos!$A35,FALSE),0))*FO$2</f>
        <v>0</v>
      </c>
      <c r="FP36" s="18">
        <f>(HLOOKUP(FP$6,BECO_Datos!$D$3:$HN$85,BECO_Datos!$A35,FALSE)+IFERROR(HLOOKUP(FP$6,BECO_Datos!$HP$3:$LT$85,BECO_Datos!$A35,FALSE),0))*FP$2</f>
        <v>0</v>
      </c>
      <c r="FR36" s="18" t="e">
        <f>(HLOOKUP(FR$6,BECO_Datos!$D$3:$HN$85,BECO_Datos!$A35,FALSE)+IFERROR(HLOOKUP(FR$6,BECO_Datos!$HP$3:$LT$85,BECO_Datos!$A35,FALSE),0))*FR$2</f>
        <v>#N/A</v>
      </c>
      <c r="FS36" s="18" t="e">
        <f>(HLOOKUP(FS$6,BECO_Datos!$D$3:$HN$85,BECO_Datos!$A35,FALSE)+IFERROR(HLOOKUP(FS$6,BECO_Datos!$HP$3:$LT$85,BECO_Datos!$A35,FALSE),0))*FS$2</f>
        <v>#N/A</v>
      </c>
      <c r="FT36" s="18" t="e">
        <f>(HLOOKUP(FT$6,BECO_Datos!$D$3:$HN$85,BECO_Datos!$A35,FALSE)+IFERROR(HLOOKUP(FT$6,BECO_Datos!$HP$3:$LT$85,BECO_Datos!$A35,FALSE),0))*FT$2</f>
        <v>#N/A</v>
      </c>
      <c r="FU36" s="18" t="e">
        <f>(HLOOKUP(FU$6,BECO_Datos!$D$3:$HN$85,BECO_Datos!$A35,FALSE)+IFERROR(HLOOKUP(FU$6,BECO_Datos!$HP$3:$LT$85,BECO_Datos!$A35,FALSE),0))*FU$2</f>
        <v>#N/A</v>
      </c>
      <c r="FV36" s="18" t="e">
        <f>(HLOOKUP(FV$6,BECO_Datos!$D$3:$HN$85,BECO_Datos!$A35,FALSE)+IFERROR(HLOOKUP(FV$6,BECO_Datos!$HP$3:$LT$85,BECO_Datos!$A35,FALSE),0))*FV$2</f>
        <v>#N/A</v>
      </c>
      <c r="FW36" s="18" t="e">
        <f>(HLOOKUP(FW$6,BECO_Datos!$D$3:$HN$85,BECO_Datos!$A35,FALSE)+IFERROR(HLOOKUP(FW$6,BECO_Datos!$HP$3:$LT$85,BECO_Datos!$A35,FALSE),0))*FW$2</f>
        <v>#N/A</v>
      </c>
      <c r="FX36" s="18">
        <f>(HLOOKUP(FX$6,BECO_Datos!$D$3:$HN$85,BECO_Datos!$A35,FALSE)+IFERROR(HLOOKUP(FX$6,BECO_Datos!$HP$3:$LT$85,BECO_Datos!$A35,FALSE),0))*FX$2</f>
        <v>0</v>
      </c>
      <c r="FY36" s="18">
        <f>(HLOOKUP(FY$6,BECO_Datos!$D$3:$HN$85,BECO_Datos!$A35,FALSE)+IFERROR(HLOOKUP(FY$6,BECO_Datos!$HP$3:$LT$85,BECO_Datos!$A35,FALSE),0))*FY$2</f>
        <v>0</v>
      </c>
      <c r="FZ36" s="18">
        <f>(HLOOKUP(FZ$6,BECO_Datos!$D$3:$HN$85,BECO_Datos!$A35,FALSE)+IFERROR(HLOOKUP(FZ$6,BECO_Datos!$HP$3:$LT$85,BECO_Datos!$A35,FALSE),0))*FZ$2</f>
        <v>0</v>
      </c>
      <c r="GA36" s="18">
        <f>(HLOOKUP(GA$6,BECO_Datos!$D$3:$HN$85,BECO_Datos!$A35,FALSE)+IFERROR(HLOOKUP(GA$6,BECO_Datos!$HP$3:$LT$85,BECO_Datos!$A35,FALSE),0))*GA$2</f>
        <v>0</v>
      </c>
      <c r="GB36" s="18">
        <f>(HLOOKUP(GB$6,BECO_Datos!$D$3:$HN$85,BECO_Datos!$A35,FALSE)+IFERROR(HLOOKUP(GB$6,BECO_Datos!$HP$3:$LT$85,BECO_Datos!$A35,FALSE),0))*GB$2</f>
        <v>0</v>
      </c>
      <c r="GC36" s="18">
        <f>(HLOOKUP(GC$6,BECO_Datos!$D$3:$HN$85,BECO_Datos!$A35,FALSE)+IFERROR(HLOOKUP(GC$6,BECO_Datos!$HP$3:$LT$85,BECO_Datos!$A35,FALSE),0))*GC$2</f>
        <v>0</v>
      </c>
      <c r="GD36" s="18">
        <f>(HLOOKUP(GD$6,BECO_Datos!$D$3:$HN$85,BECO_Datos!$A35,FALSE)+IFERROR(HLOOKUP(GD$6,BECO_Datos!$HP$3:$LT$85,BECO_Datos!$A35,FALSE),0))*GD$2</f>
        <v>0</v>
      </c>
      <c r="GE36" s="18">
        <f>(HLOOKUP(GE$6,BECO_Datos!$D$3:$HN$85,BECO_Datos!$A35,FALSE)+IFERROR(HLOOKUP(GE$6,BECO_Datos!$HP$3:$LT$85,BECO_Datos!$A35,FALSE),0))*GE$2</f>
        <v>0</v>
      </c>
      <c r="GF36" s="18">
        <f>(HLOOKUP(GF$6,BECO_Datos!$D$3:$HN$85,BECO_Datos!$A35,FALSE)+IFERROR(HLOOKUP(GF$6,BECO_Datos!$HP$3:$LT$85,BECO_Datos!$A35,FALSE),0))*GF$2</f>
        <v>0</v>
      </c>
      <c r="GG36" s="18">
        <f>(HLOOKUP(GG$6,BECO_Datos!$D$3:$HN$85,BECO_Datos!$A35,FALSE)+IFERROR(HLOOKUP(GG$6,BECO_Datos!$HP$3:$LT$85,BECO_Datos!$A35,FALSE),0))*GG$2</f>
        <v>0</v>
      </c>
      <c r="GI36" s="18" t="e">
        <f>(HLOOKUP(GI$6,BECO_Datos!$D$3:$HN$85,BECO_Datos!$A35,FALSE)+IFERROR(HLOOKUP(GI$6,BECO_Datos!$HP$3:$LT$85,BECO_Datos!$A35,FALSE),0))*GI$2</f>
        <v>#N/A</v>
      </c>
      <c r="GJ36" s="18" t="e">
        <f>(HLOOKUP(GJ$6,BECO_Datos!$D$3:$HN$85,BECO_Datos!$A35,FALSE)+IFERROR(HLOOKUP(GJ$6,BECO_Datos!$HP$3:$LT$85,BECO_Datos!$A35,FALSE),0))*GJ$2</f>
        <v>#N/A</v>
      </c>
      <c r="GK36" s="18" t="e">
        <f>(HLOOKUP(GK$6,BECO_Datos!$D$3:$HN$85,BECO_Datos!$A35,FALSE)+IFERROR(HLOOKUP(GK$6,BECO_Datos!$HP$3:$LT$85,BECO_Datos!$A35,FALSE),0))*GK$2</f>
        <v>#N/A</v>
      </c>
      <c r="GL36" s="18" t="e">
        <f>(HLOOKUP(GL$6,BECO_Datos!$D$3:$HN$85,BECO_Datos!$A35,FALSE)+IFERROR(HLOOKUP(GL$6,BECO_Datos!$HP$3:$LT$85,BECO_Datos!$A35,FALSE),0))*GL$2</f>
        <v>#N/A</v>
      </c>
      <c r="GM36" s="18" t="e">
        <f>(HLOOKUP(GM$6,BECO_Datos!$D$3:$HN$85,BECO_Datos!$A35,FALSE)+IFERROR(HLOOKUP(GM$6,BECO_Datos!$HP$3:$LT$85,BECO_Datos!$A35,FALSE),0))*GM$2</f>
        <v>#N/A</v>
      </c>
      <c r="GN36" s="18" t="e">
        <f>(HLOOKUP(GN$6,BECO_Datos!$D$3:$HN$85,BECO_Datos!$A35,FALSE)+IFERROR(HLOOKUP(GN$6,BECO_Datos!$HP$3:$LT$85,BECO_Datos!$A35,FALSE),0))*GN$2</f>
        <v>#N/A</v>
      </c>
      <c r="GO36" s="18">
        <f>(HLOOKUP(GO$6,BECO_Datos!$D$3:$HN$85,BECO_Datos!$A35,FALSE)+IFERROR(HLOOKUP(GO$6,BECO_Datos!$HP$3:$LT$85,BECO_Datos!$A35,FALSE),0))*GO$2</f>
        <v>110.61433075379766</v>
      </c>
      <c r="GP36" s="18">
        <f>(HLOOKUP(GP$6,BECO_Datos!$D$3:$HN$85,BECO_Datos!$A35,FALSE)+IFERROR(HLOOKUP(GP$6,BECO_Datos!$HP$3:$LT$85,BECO_Datos!$A35,FALSE),0))*GP$2</f>
        <v>3.0158641444539986</v>
      </c>
      <c r="GQ36" s="18">
        <f>(HLOOKUP(GQ$6,BECO_Datos!$D$3:$HN$85,BECO_Datos!$A35,FALSE)+IFERROR(HLOOKUP(GQ$6,BECO_Datos!$HP$3:$LT$85,BECO_Datos!$A35,FALSE),0))*GQ$2</f>
        <v>5.1325379764975647</v>
      </c>
      <c r="GR36" s="18">
        <f>(HLOOKUP(GR$6,BECO_Datos!$D$3:$HN$85,BECO_Datos!$A35,FALSE)+IFERROR(HLOOKUP(GR$6,BECO_Datos!$HP$3:$LT$85,BECO_Datos!$A35,FALSE),0))*GR$2</f>
        <v>486.09421754084269</v>
      </c>
      <c r="GS36" s="18">
        <f>(HLOOKUP(GS$6,BECO_Datos!$D$3:$HN$85,BECO_Datos!$A35,FALSE)+IFERROR(HLOOKUP(GS$6,BECO_Datos!$HP$3:$LT$85,BECO_Datos!$A35,FALSE),0))*GS$2</f>
        <v>5.3384924047004869</v>
      </c>
      <c r="GT36" s="18">
        <f>(HLOOKUP(GT$6,BECO_Datos!$D$3:$HN$85,BECO_Datos!$A35,FALSE)+IFERROR(HLOOKUP(GT$6,BECO_Datos!$HP$3:$LT$85,BECO_Datos!$A35,FALSE),0))*GT$2</f>
        <v>3.7321438807681289</v>
      </c>
      <c r="GU36" s="18">
        <f>(HLOOKUP(GU$6,BECO_Datos!$D$3:$HN$85,BECO_Datos!$A35,FALSE)+IFERROR(HLOOKUP(GU$6,BECO_Datos!$HP$3:$LT$85,BECO_Datos!$A35,FALSE),0))*GU$2</f>
        <v>3.1598882201203784</v>
      </c>
      <c r="GV36" s="18">
        <f>(HLOOKUP(GV$6,BECO_Datos!$D$3:$HN$85,BECO_Datos!$A35,FALSE)+IFERROR(HLOOKUP(GV$6,BECO_Datos!$HP$3:$LT$85,BECO_Datos!$A35,FALSE),0))*GV$2</f>
        <v>31.603683003725997</v>
      </c>
      <c r="GW36" s="18">
        <f>(HLOOKUP(GW$6,BECO_Datos!$D$3:$HN$85,BECO_Datos!$A35,FALSE)+IFERROR(HLOOKUP(GW$6,BECO_Datos!$HP$3:$LT$85,BECO_Datos!$A35,FALSE),0))*GW$2</f>
        <v>0</v>
      </c>
      <c r="GX36" s="18">
        <f>(HLOOKUP(GX$6,BECO_Datos!$D$3:$HN$85,BECO_Datos!$A35,FALSE)+IFERROR(HLOOKUP(GX$6,BECO_Datos!$HP$3:$LT$85,BECO_Datos!$A35,FALSE),0))*GX$2</f>
        <v>0</v>
      </c>
      <c r="GZ36" s="18" t="e">
        <f>(HLOOKUP(GZ$6,BECO_Datos!$D$3:$HN$85,BECO_Datos!$A35,FALSE)+IFERROR(HLOOKUP(GZ$6,BECO_Datos!$HP$3:$LT$85,BECO_Datos!$A35,FALSE),0))*GZ$2</f>
        <v>#N/A</v>
      </c>
      <c r="HA36" s="18" t="e">
        <f>(HLOOKUP(HA$6,BECO_Datos!$D$3:$HN$85,BECO_Datos!$A35,FALSE)+IFERROR(HLOOKUP(HA$6,BECO_Datos!$HP$3:$LT$85,BECO_Datos!$A35,FALSE),0))*HA$2</f>
        <v>#N/A</v>
      </c>
      <c r="HB36" s="18" t="e">
        <f>(HLOOKUP(HB$6,BECO_Datos!$D$3:$HN$85,BECO_Datos!$A35,FALSE)+IFERROR(HLOOKUP(HB$6,BECO_Datos!$HP$3:$LT$85,BECO_Datos!$A35,FALSE),0))*HB$2</f>
        <v>#N/A</v>
      </c>
      <c r="HC36" s="18" t="e">
        <f>(HLOOKUP(HC$6,BECO_Datos!$D$3:$HN$85,BECO_Datos!$A35,FALSE)+IFERROR(HLOOKUP(HC$6,BECO_Datos!$HP$3:$LT$85,BECO_Datos!$A35,FALSE),0))*HC$2</f>
        <v>#N/A</v>
      </c>
      <c r="HD36" s="18" t="e">
        <f>(HLOOKUP(HD$6,BECO_Datos!$D$3:$HN$85,BECO_Datos!$A35,FALSE)+IFERROR(HLOOKUP(HD$6,BECO_Datos!$HP$3:$LT$85,BECO_Datos!$A35,FALSE),0))*HD$2</f>
        <v>#N/A</v>
      </c>
      <c r="HE36" s="18" t="e">
        <f>(HLOOKUP(HE$6,BECO_Datos!$D$3:$HN$85,BECO_Datos!$A35,FALSE)+IFERROR(HLOOKUP(HE$6,BECO_Datos!$HP$3:$LT$85,BECO_Datos!$A35,FALSE),0))*HE$2</f>
        <v>#N/A</v>
      </c>
      <c r="HF36" s="18">
        <f>(HLOOKUP(HF$6,BECO_Datos!$D$3:$HN$85,BECO_Datos!$A35,FALSE)+IFERROR(HLOOKUP(HF$6,BECO_Datos!$HP$3:$LT$85,BECO_Datos!$A35,FALSE),0))*HF$2</f>
        <v>0</v>
      </c>
      <c r="HG36" s="18">
        <f>(HLOOKUP(HG$6,BECO_Datos!$D$3:$HN$85,BECO_Datos!$A35,FALSE)+IFERROR(HLOOKUP(HG$6,BECO_Datos!$HP$3:$LT$85,BECO_Datos!$A35,FALSE),0))*HG$2</f>
        <v>0</v>
      </c>
      <c r="HH36" s="18">
        <f>(HLOOKUP(HH$6,BECO_Datos!$D$3:$HN$85,BECO_Datos!$A35,FALSE)+IFERROR(HLOOKUP(HH$6,BECO_Datos!$HP$3:$LT$85,BECO_Datos!$A35,FALSE),0))*HH$2</f>
        <v>0</v>
      </c>
      <c r="HI36" s="18">
        <f>(HLOOKUP(HI$6,BECO_Datos!$D$3:$HN$85,BECO_Datos!$A35,FALSE)+IFERROR(HLOOKUP(HI$6,BECO_Datos!$HP$3:$LT$85,BECO_Datos!$A35,FALSE),0))*HI$2</f>
        <v>0</v>
      </c>
      <c r="HJ36" s="18">
        <f>(HLOOKUP(HJ$6,BECO_Datos!$D$3:$HN$85,BECO_Datos!$A35,FALSE)+IFERROR(HLOOKUP(HJ$6,BECO_Datos!$HP$3:$LT$85,BECO_Datos!$A35,FALSE),0))*HJ$2</f>
        <v>0</v>
      </c>
      <c r="HK36" s="18">
        <f>(HLOOKUP(HK$6,BECO_Datos!$D$3:$HN$85,BECO_Datos!$A35,FALSE)+IFERROR(HLOOKUP(HK$6,BECO_Datos!$HP$3:$LT$85,BECO_Datos!$A35,FALSE),0))*HK$2</f>
        <v>0</v>
      </c>
      <c r="HL36" s="18">
        <f>(HLOOKUP(HL$6,BECO_Datos!$D$3:$HN$85,BECO_Datos!$A35,FALSE)+IFERROR(HLOOKUP(HL$6,BECO_Datos!$HP$3:$LT$85,BECO_Datos!$A35,FALSE),0))*HL$2</f>
        <v>0</v>
      </c>
      <c r="HM36" s="18">
        <f>(HLOOKUP(HM$6,BECO_Datos!$D$3:$HN$85,BECO_Datos!$A35,FALSE)+IFERROR(HLOOKUP(HM$6,BECO_Datos!$HP$3:$LT$85,BECO_Datos!$A35,FALSE),0))*HM$2</f>
        <v>0</v>
      </c>
      <c r="HN36" s="18">
        <f>(HLOOKUP(HN$6,BECO_Datos!$D$3:$HN$85,BECO_Datos!$A35,FALSE)+IFERROR(HLOOKUP(HN$6,BECO_Datos!$HP$3:$LT$85,BECO_Datos!$A35,FALSE),0))*HN$2</f>
        <v>0</v>
      </c>
      <c r="HO36" s="18">
        <f>(HLOOKUP(HO$6,BECO_Datos!$D$3:$HN$85,BECO_Datos!$A35,FALSE)+IFERROR(HLOOKUP(HO$6,BECO_Datos!$HP$3:$LT$85,BECO_Datos!$A35,FALSE),0))*HO$2</f>
        <v>0</v>
      </c>
      <c r="HQ36" s="18" t="e">
        <f>(HLOOKUP(HQ$6,BECO_Datos!$D$3:$HN$85,BECO_Datos!$A35,FALSE)+IFERROR(HLOOKUP(HQ$6,BECO_Datos!$HP$3:$LT$85,BECO_Datos!$A35,FALSE),0))*HQ$2</f>
        <v>#N/A</v>
      </c>
      <c r="HR36" s="18" t="e">
        <f>(HLOOKUP(HR$6,BECO_Datos!$D$3:$HN$85,BECO_Datos!$A35,FALSE)+IFERROR(HLOOKUP(HR$6,BECO_Datos!$HP$3:$LT$85,BECO_Datos!$A35,FALSE),0))*HR$2</f>
        <v>#N/A</v>
      </c>
      <c r="HS36" s="18" t="e">
        <f>(HLOOKUP(HS$6,BECO_Datos!$D$3:$HN$85,BECO_Datos!$A35,FALSE)+IFERROR(HLOOKUP(HS$6,BECO_Datos!$HP$3:$LT$85,BECO_Datos!$A35,FALSE),0))*HS$2</f>
        <v>#N/A</v>
      </c>
      <c r="HT36" s="18" t="e">
        <f>(HLOOKUP(HT$6,BECO_Datos!$D$3:$HN$85,BECO_Datos!$A35,FALSE)+IFERROR(HLOOKUP(HT$6,BECO_Datos!$HP$3:$LT$85,BECO_Datos!$A35,FALSE),0))*HT$2</f>
        <v>#N/A</v>
      </c>
      <c r="HU36" s="18" t="e">
        <f>(HLOOKUP(HU$6,BECO_Datos!$D$3:$HN$85,BECO_Datos!$A35,FALSE)+IFERROR(HLOOKUP(HU$6,BECO_Datos!$HP$3:$LT$85,BECO_Datos!$A35,FALSE),0))*HU$2</f>
        <v>#N/A</v>
      </c>
      <c r="HV36" s="18" t="e">
        <f>(HLOOKUP(HV$6,BECO_Datos!$D$3:$HN$85,BECO_Datos!$A35,FALSE)+IFERROR(HLOOKUP(HV$6,BECO_Datos!$HP$3:$LT$85,BECO_Datos!$A35,FALSE),0))*HV$2</f>
        <v>#N/A</v>
      </c>
      <c r="HW36" s="18">
        <f>(HLOOKUP(HW$6,BECO_Datos!$D$3:$HN$85,BECO_Datos!$A35,FALSE)+IFERROR(HLOOKUP(HW$6,BECO_Datos!$HP$3:$LT$85,BECO_Datos!$A35,FALSE),0))*HW$2</f>
        <v>0</v>
      </c>
      <c r="HX36" s="18">
        <f>(HLOOKUP(HX$6,BECO_Datos!$D$3:$HN$85,BECO_Datos!$A35,FALSE)+IFERROR(HLOOKUP(HX$6,BECO_Datos!$HP$3:$LT$85,BECO_Datos!$A35,FALSE),0))*HX$2</f>
        <v>0</v>
      </c>
      <c r="HY36" s="18">
        <f>(HLOOKUP(HY$6,BECO_Datos!$D$3:$HN$85,BECO_Datos!$A35,FALSE)+IFERROR(HLOOKUP(HY$6,BECO_Datos!$HP$3:$LT$85,BECO_Datos!$A35,FALSE),0))*HY$2</f>
        <v>0</v>
      </c>
      <c r="HZ36" s="18">
        <f>(HLOOKUP(HZ$6,BECO_Datos!$D$3:$HN$85,BECO_Datos!$A35,FALSE)+IFERROR(HLOOKUP(HZ$6,BECO_Datos!$HP$3:$LT$85,BECO_Datos!$A35,FALSE),0))*HZ$2</f>
        <v>0</v>
      </c>
      <c r="IA36" s="18">
        <f>(HLOOKUP(IA$6,BECO_Datos!$D$3:$HN$85,BECO_Datos!$A35,FALSE)+IFERROR(HLOOKUP(IA$6,BECO_Datos!$HP$3:$LT$85,BECO_Datos!$A35,FALSE),0))*IA$2</f>
        <v>0</v>
      </c>
      <c r="IB36" s="18">
        <f>(HLOOKUP(IB$6,BECO_Datos!$D$3:$HN$85,BECO_Datos!$A35,FALSE)+IFERROR(HLOOKUP(IB$6,BECO_Datos!$HP$3:$LT$85,BECO_Datos!$A35,FALSE),0))*IB$2</f>
        <v>0</v>
      </c>
      <c r="IC36" s="18">
        <f>(HLOOKUP(IC$6,BECO_Datos!$D$3:$HN$85,BECO_Datos!$A35,FALSE)+IFERROR(HLOOKUP(IC$6,BECO_Datos!$HP$3:$LT$85,BECO_Datos!$A35,FALSE),0))*IC$2</f>
        <v>0</v>
      </c>
      <c r="ID36" s="18">
        <f>(HLOOKUP(ID$6,BECO_Datos!$D$3:$HN$85,BECO_Datos!$A35,FALSE)+IFERROR(HLOOKUP(ID$6,BECO_Datos!$HP$3:$LT$85,BECO_Datos!$A35,FALSE),0))*ID$2</f>
        <v>0</v>
      </c>
      <c r="IE36" s="18">
        <f>(HLOOKUP(IE$6,BECO_Datos!$D$3:$HN$85,BECO_Datos!$A35,FALSE)+IFERROR(HLOOKUP(IE$6,BECO_Datos!$HP$3:$LT$85,BECO_Datos!$A35,FALSE),0))*IE$2</f>
        <v>0</v>
      </c>
      <c r="IF36" s="18">
        <f>(HLOOKUP(IF$6,BECO_Datos!$D$3:$HN$85,BECO_Datos!$A35,FALSE)+IFERROR(HLOOKUP(IF$6,BECO_Datos!$HP$3:$LT$85,BECO_Datos!$A35,FALSE),0))*IF$2</f>
        <v>0</v>
      </c>
      <c r="IH36" s="18" t="e">
        <f>(HLOOKUP(IH$6,BECO_Datos!$D$3:$HN$85,BECO_Datos!$A35,FALSE)+IFERROR(HLOOKUP(IH$6,BECO_Datos!$HP$3:$LT$85,BECO_Datos!$A35,FALSE),0))*IH$2</f>
        <v>#N/A</v>
      </c>
      <c r="II36" s="18" t="e">
        <f>(HLOOKUP(II$6,BECO_Datos!$D$3:$HN$85,BECO_Datos!$A35,FALSE)+IFERROR(HLOOKUP(II$6,BECO_Datos!$HP$3:$LT$85,BECO_Datos!$A35,FALSE),0))*II$2</f>
        <v>#N/A</v>
      </c>
      <c r="IJ36" s="18" t="e">
        <f>(HLOOKUP(IJ$6,BECO_Datos!$D$3:$HN$85,BECO_Datos!$A35,FALSE)+IFERROR(HLOOKUP(IJ$6,BECO_Datos!$HP$3:$LT$85,BECO_Datos!$A35,FALSE),0))*IJ$2</f>
        <v>#N/A</v>
      </c>
      <c r="IK36" s="18" t="e">
        <f>(HLOOKUP(IK$6,BECO_Datos!$D$3:$HN$85,BECO_Datos!$A35,FALSE)+IFERROR(HLOOKUP(IK$6,BECO_Datos!$HP$3:$LT$85,BECO_Datos!$A35,FALSE),0))*IK$2</f>
        <v>#N/A</v>
      </c>
      <c r="IL36" s="18" t="e">
        <f>(HLOOKUP(IL$6,BECO_Datos!$D$3:$HN$85,BECO_Datos!$A35,FALSE)+IFERROR(HLOOKUP(IL$6,BECO_Datos!$HP$3:$LT$85,BECO_Datos!$A35,FALSE),0))*IL$2</f>
        <v>#N/A</v>
      </c>
      <c r="IM36" s="18" t="e">
        <f>(HLOOKUP(IM$6,BECO_Datos!$D$3:$HN$85,BECO_Datos!$A35,FALSE)+IFERROR(HLOOKUP(IM$6,BECO_Datos!$HP$3:$LT$85,BECO_Datos!$A35,FALSE),0))*IM$2</f>
        <v>#N/A</v>
      </c>
      <c r="IN36" s="18">
        <f>(HLOOKUP(IN$6,BECO_Datos!$D$3:$HN$85,BECO_Datos!$A35,FALSE)+IFERROR(HLOOKUP(IN$6,BECO_Datos!$HP$3:$LT$85,BECO_Datos!$A35,FALSE),0))*IN$2</f>
        <v>0</v>
      </c>
      <c r="IO36" s="18">
        <f>(HLOOKUP(IO$6,BECO_Datos!$D$3:$HN$85,BECO_Datos!$A35,FALSE)+IFERROR(HLOOKUP(IO$6,BECO_Datos!$HP$3:$LT$85,BECO_Datos!$A35,FALSE),0))*IO$2</f>
        <v>0</v>
      </c>
      <c r="IP36" s="18">
        <f>(HLOOKUP(IP$6,BECO_Datos!$D$3:$HN$85,BECO_Datos!$A35,FALSE)+IFERROR(HLOOKUP(IP$6,BECO_Datos!$HP$3:$LT$85,BECO_Datos!$A35,FALSE),0))*IP$2</f>
        <v>0</v>
      </c>
      <c r="IQ36" s="18">
        <f>(HLOOKUP(IQ$6,BECO_Datos!$D$3:$HN$85,BECO_Datos!$A35,FALSE)+IFERROR(HLOOKUP(IQ$6,BECO_Datos!$HP$3:$LT$85,BECO_Datos!$A35,FALSE),0))*IQ$2</f>
        <v>0</v>
      </c>
      <c r="IR36" s="18">
        <f>(HLOOKUP(IR$6,BECO_Datos!$D$3:$HN$85,BECO_Datos!$A35,FALSE)+IFERROR(HLOOKUP(IR$6,BECO_Datos!$HP$3:$LT$85,BECO_Datos!$A35,FALSE),0))*IR$2</f>
        <v>0</v>
      </c>
      <c r="IS36" s="18">
        <f>(HLOOKUP(IS$6,BECO_Datos!$D$3:$HN$85,BECO_Datos!$A35,FALSE)+IFERROR(HLOOKUP(IS$6,BECO_Datos!$HP$3:$LT$85,BECO_Datos!$A35,FALSE),0))*IS$2</f>
        <v>0</v>
      </c>
      <c r="IT36" s="18">
        <f>(HLOOKUP(IT$6,BECO_Datos!$D$3:$HN$85,BECO_Datos!$A35,FALSE)+IFERROR(HLOOKUP(IT$6,BECO_Datos!$HP$3:$LT$85,BECO_Datos!$A35,FALSE),0))*IT$2</f>
        <v>0</v>
      </c>
      <c r="IU36" s="18">
        <f>(HLOOKUP(IU$6,BECO_Datos!$D$3:$HN$85,BECO_Datos!$A35,FALSE)+IFERROR(HLOOKUP(IU$6,BECO_Datos!$HP$3:$LT$85,BECO_Datos!$A35,FALSE),0))*IU$2</f>
        <v>0</v>
      </c>
      <c r="IV36" s="18">
        <f>(HLOOKUP(IV$6,BECO_Datos!$D$3:$HN$85,BECO_Datos!$A35,FALSE)+IFERROR(HLOOKUP(IV$6,BECO_Datos!$HP$3:$LT$85,BECO_Datos!$A35,FALSE),0))*IV$2</f>
        <v>0</v>
      </c>
      <c r="IW36" s="18">
        <f>(HLOOKUP(IW$6,BECO_Datos!$D$3:$HN$85,BECO_Datos!$A35,FALSE)+IFERROR(HLOOKUP(IW$6,BECO_Datos!$HP$3:$LT$85,BECO_Datos!$A35,FALSE),0))*IW$2</f>
        <v>0</v>
      </c>
      <c r="IY36" s="18" t="e">
        <f>(HLOOKUP(IY$6,BECO_Datos!$D$3:$HN$85,BECO_Datos!$A35,FALSE)+IFERROR(HLOOKUP(IY$6,BECO_Datos!$HP$3:$LT$85,BECO_Datos!$A35,FALSE),0))*IY$2</f>
        <v>#N/A</v>
      </c>
      <c r="IZ36" s="18" t="e">
        <f>(HLOOKUP(IZ$6,BECO_Datos!$D$3:$HN$85,BECO_Datos!$A35,FALSE)+IFERROR(HLOOKUP(IZ$6,BECO_Datos!$HP$3:$LT$85,BECO_Datos!$A35,FALSE),0))*IZ$2</f>
        <v>#N/A</v>
      </c>
      <c r="JA36" s="18" t="e">
        <f>(HLOOKUP(JA$6,BECO_Datos!$D$3:$HN$85,BECO_Datos!$A35,FALSE)+IFERROR(HLOOKUP(JA$6,BECO_Datos!$HP$3:$LT$85,BECO_Datos!$A35,FALSE),0))*JA$2</f>
        <v>#N/A</v>
      </c>
      <c r="JB36" s="18" t="e">
        <f>(HLOOKUP(JB$6,BECO_Datos!$D$3:$HN$85,BECO_Datos!$A35,FALSE)+IFERROR(HLOOKUP(JB$6,BECO_Datos!$HP$3:$LT$85,BECO_Datos!$A35,FALSE),0))*JB$2</f>
        <v>#N/A</v>
      </c>
      <c r="JC36" s="18" t="e">
        <f>(HLOOKUP(JC$6,BECO_Datos!$D$3:$HN$85,BECO_Datos!$A35,FALSE)+IFERROR(HLOOKUP(JC$6,BECO_Datos!$HP$3:$LT$85,BECO_Datos!$A35,FALSE),0))*JC$2</f>
        <v>#N/A</v>
      </c>
      <c r="JD36" s="18" t="e">
        <f>(HLOOKUP(JD$6,BECO_Datos!$D$3:$HN$85,BECO_Datos!$A35,FALSE)+IFERROR(HLOOKUP(JD$6,BECO_Datos!$HP$3:$LT$85,BECO_Datos!$A35,FALSE),0))*JD$2</f>
        <v>#N/A</v>
      </c>
      <c r="JE36" s="18">
        <f>(HLOOKUP(JE$6,BECO_Datos!$D$3:$HN$85,BECO_Datos!$A35,FALSE)+IFERROR(HLOOKUP(JE$6,BECO_Datos!$HP$3:$LT$85,BECO_Datos!$A35,FALSE),0))*JE$2</f>
        <v>0</v>
      </c>
      <c r="JF36" s="18">
        <f>(HLOOKUP(JF$6,BECO_Datos!$D$3:$HN$85,BECO_Datos!$A35,FALSE)+IFERROR(HLOOKUP(JF$6,BECO_Datos!$HP$3:$LT$85,BECO_Datos!$A35,FALSE),0))*JF$2</f>
        <v>0</v>
      </c>
      <c r="JG36" s="18">
        <f>(HLOOKUP(JG$6,BECO_Datos!$D$3:$HN$85,BECO_Datos!$A35,FALSE)+IFERROR(HLOOKUP(JG$6,BECO_Datos!$HP$3:$LT$85,BECO_Datos!$A35,FALSE),0))*JG$2</f>
        <v>0</v>
      </c>
      <c r="JH36" s="18">
        <f>(HLOOKUP(JH$6,BECO_Datos!$D$3:$HN$85,BECO_Datos!$A35,FALSE)+IFERROR(HLOOKUP(JH$6,BECO_Datos!$HP$3:$LT$85,BECO_Datos!$A35,FALSE),0))*JH$2</f>
        <v>0</v>
      </c>
      <c r="JI36" s="18">
        <f>(HLOOKUP(JI$6,BECO_Datos!$D$3:$HN$85,BECO_Datos!$A35,FALSE)+IFERROR(HLOOKUP(JI$6,BECO_Datos!$HP$3:$LT$85,BECO_Datos!$A35,FALSE),0))*JI$2</f>
        <v>0</v>
      </c>
      <c r="JJ36" s="18">
        <f>(HLOOKUP(JJ$6,BECO_Datos!$D$3:$HN$85,BECO_Datos!$A35,FALSE)+IFERROR(HLOOKUP(JJ$6,BECO_Datos!$HP$3:$LT$85,BECO_Datos!$A35,FALSE),0))*JJ$2</f>
        <v>0</v>
      </c>
      <c r="JK36" s="18">
        <f>(HLOOKUP(JK$6,BECO_Datos!$D$3:$HN$85,BECO_Datos!$A35,FALSE)+IFERROR(HLOOKUP(JK$6,BECO_Datos!$HP$3:$LT$85,BECO_Datos!$A35,FALSE),0))*JK$2</f>
        <v>0</v>
      </c>
      <c r="JL36" s="18">
        <f>(HLOOKUP(JL$6,BECO_Datos!$D$3:$HN$85,BECO_Datos!$A35,FALSE)+IFERROR(HLOOKUP(JL$6,BECO_Datos!$HP$3:$LT$85,BECO_Datos!$A35,FALSE),0))*JL$2</f>
        <v>0</v>
      </c>
      <c r="JM36" s="18">
        <f>(HLOOKUP(JM$6,BECO_Datos!$D$3:$HN$85,BECO_Datos!$A35,FALSE)+IFERROR(HLOOKUP(JM$6,BECO_Datos!$HP$3:$LT$85,BECO_Datos!$A35,FALSE),0))*JM$2</f>
        <v>0</v>
      </c>
      <c r="JN36" s="18">
        <f>(HLOOKUP(JN$6,BECO_Datos!$D$3:$HN$85,BECO_Datos!$A35,FALSE)+IFERROR(HLOOKUP(JN$6,BECO_Datos!$HP$3:$LT$85,BECO_Datos!$A35,FALSE),0))*JN$2</f>
        <v>0</v>
      </c>
      <c r="JP36" s="18" t="e">
        <f>(HLOOKUP(JP$6,BECO_Datos!$D$3:$HN$85,BECO_Datos!$A35,FALSE)+IFERROR(HLOOKUP(JP$6,BECO_Datos!$HP$3:$LT$85,BECO_Datos!$A35,FALSE),0))*JP$2</f>
        <v>#N/A</v>
      </c>
      <c r="JQ36" s="18" t="e">
        <f>(HLOOKUP(JQ$6,BECO_Datos!$D$3:$HN$85,BECO_Datos!$A35,FALSE)+IFERROR(HLOOKUP(JQ$6,BECO_Datos!$HP$3:$LT$85,BECO_Datos!$A35,FALSE),0))*JQ$2</f>
        <v>#N/A</v>
      </c>
      <c r="JR36" s="18" t="e">
        <f>(HLOOKUP(JR$6,BECO_Datos!$D$3:$HN$85,BECO_Datos!$A35,FALSE)+IFERROR(HLOOKUP(JR$6,BECO_Datos!$HP$3:$LT$85,BECO_Datos!$A35,FALSE),0))*JR$2</f>
        <v>#N/A</v>
      </c>
      <c r="JS36" s="18" t="e">
        <f>(HLOOKUP(JS$6,BECO_Datos!$D$3:$HN$85,BECO_Datos!$A35,FALSE)+IFERROR(HLOOKUP(JS$6,BECO_Datos!$HP$3:$LT$85,BECO_Datos!$A35,FALSE),0))*JS$2</f>
        <v>#N/A</v>
      </c>
      <c r="JT36" s="18" t="e">
        <f>(HLOOKUP(JT$6,BECO_Datos!$D$3:$HN$85,BECO_Datos!$A35,FALSE)+IFERROR(HLOOKUP(JT$6,BECO_Datos!$HP$3:$LT$85,BECO_Datos!$A35,FALSE),0))*JT$2</f>
        <v>#N/A</v>
      </c>
      <c r="JU36" s="18" t="e">
        <f>(HLOOKUP(JU$6,BECO_Datos!$D$3:$HN$85,BECO_Datos!$A35,FALSE)+IFERROR(HLOOKUP(JU$6,BECO_Datos!$HP$3:$LT$85,BECO_Datos!$A35,FALSE),0))*JU$2</f>
        <v>#N/A</v>
      </c>
      <c r="JV36" s="18">
        <f>(HLOOKUP(JV$6,BECO_Datos!$D$3:$HN$85,BECO_Datos!$A35,FALSE)+IFERROR(HLOOKUP(JV$6,BECO_Datos!$HP$3:$LT$85,BECO_Datos!$A35,FALSE),0))*JV$2</f>
        <v>0</v>
      </c>
      <c r="JW36" s="18">
        <f>(HLOOKUP(JW$6,BECO_Datos!$D$3:$HN$85,BECO_Datos!$A35,FALSE)+IFERROR(HLOOKUP(JW$6,BECO_Datos!$HP$3:$LT$85,BECO_Datos!$A35,FALSE),0))*JW$2</f>
        <v>0</v>
      </c>
      <c r="JX36" s="18">
        <f>(HLOOKUP(JX$6,BECO_Datos!$D$3:$HN$85,BECO_Datos!$A35,FALSE)+IFERROR(HLOOKUP(JX$6,BECO_Datos!$HP$3:$LT$85,BECO_Datos!$A35,FALSE),0))*JX$2</f>
        <v>0</v>
      </c>
      <c r="JY36" s="18">
        <f>(HLOOKUP(JY$6,BECO_Datos!$D$3:$HN$85,BECO_Datos!$A35,FALSE)+IFERROR(HLOOKUP(JY$6,BECO_Datos!$HP$3:$LT$85,BECO_Datos!$A35,FALSE),0))*JY$2</f>
        <v>0</v>
      </c>
      <c r="JZ36" s="18">
        <f>(HLOOKUP(JZ$6,BECO_Datos!$D$3:$HN$85,BECO_Datos!$A35,FALSE)+IFERROR(HLOOKUP(JZ$6,BECO_Datos!$HP$3:$LT$85,BECO_Datos!$A35,FALSE),0))*JZ$2</f>
        <v>0</v>
      </c>
      <c r="KA36" s="18">
        <f>(HLOOKUP(KA$6,BECO_Datos!$D$3:$HN$85,BECO_Datos!$A35,FALSE)+IFERROR(HLOOKUP(KA$6,BECO_Datos!$HP$3:$LT$85,BECO_Datos!$A35,FALSE),0))*KA$2</f>
        <v>0</v>
      </c>
      <c r="KB36" s="18">
        <f>(HLOOKUP(KB$6,BECO_Datos!$D$3:$HN$85,BECO_Datos!$A35,FALSE)+IFERROR(HLOOKUP(KB$6,BECO_Datos!$HP$3:$LT$85,BECO_Datos!$A35,FALSE),0))*KB$2</f>
        <v>0</v>
      </c>
      <c r="KC36" s="18">
        <f>(HLOOKUP(KC$6,BECO_Datos!$D$3:$HN$85,BECO_Datos!$A35,FALSE)+IFERROR(HLOOKUP(KC$6,BECO_Datos!$HP$3:$LT$85,BECO_Datos!$A35,FALSE),0))*KC$2</f>
        <v>0</v>
      </c>
      <c r="KD36" s="18">
        <f>(HLOOKUP(KD$6,BECO_Datos!$D$3:$HN$85,BECO_Datos!$A35,FALSE)+IFERROR(HLOOKUP(KD$6,BECO_Datos!$HP$3:$LT$85,BECO_Datos!$A35,FALSE),0))*KD$2</f>
        <v>0</v>
      </c>
      <c r="KE36" s="18">
        <f>(HLOOKUP(KE$6,BECO_Datos!$D$3:$HN$85,BECO_Datos!$A35,FALSE)+IFERROR(HLOOKUP(KE$6,BECO_Datos!$HP$3:$LT$85,BECO_Datos!$A35,FALSE),0))*KE$2</f>
        <v>0</v>
      </c>
      <c r="KG36" s="18" t="e">
        <f>(HLOOKUP(KG$6,BECO_Datos!$D$3:$HN$85,BECO_Datos!$A35,FALSE)+IFERROR(HLOOKUP(KG$6,BECO_Datos!$HP$3:$LT$85,BECO_Datos!$A35,FALSE),0))*KG$2</f>
        <v>#N/A</v>
      </c>
      <c r="KH36" s="18" t="e">
        <f>(HLOOKUP(KH$6,BECO_Datos!$D$3:$HN$85,BECO_Datos!$A35,FALSE)+IFERROR(HLOOKUP(KH$6,BECO_Datos!$HP$3:$LT$85,BECO_Datos!$A35,FALSE),0))*KH$2</f>
        <v>#N/A</v>
      </c>
      <c r="KI36" s="18" t="e">
        <f>(HLOOKUP(KI$6,BECO_Datos!$D$3:$HN$85,BECO_Datos!$A35,FALSE)+IFERROR(HLOOKUP(KI$6,BECO_Datos!$HP$3:$LT$85,BECO_Datos!$A35,FALSE),0))*KI$2</f>
        <v>#N/A</v>
      </c>
      <c r="KJ36" s="18" t="e">
        <f>(HLOOKUP(KJ$6,BECO_Datos!$D$3:$HN$85,BECO_Datos!$A35,FALSE)+IFERROR(HLOOKUP(KJ$6,BECO_Datos!$HP$3:$LT$85,BECO_Datos!$A35,FALSE),0))*KJ$2</f>
        <v>#N/A</v>
      </c>
      <c r="KK36" s="18" t="e">
        <f>(HLOOKUP(KK$6,BECO_Datos!$D$3:$HN$85,BECO_Datos!$A35,FALSE)+IFERROR(HLOOKUP(KK$6,BECO_Datos!$HP$3:$LT$85,BECO_Datos!$A35,FALSE),0))*KK$2</f>
        <v>#N/A</v>
      </c>
      <c r="KL36" s="18" t="e">
        <f>(HLOOKUP(KL$6,BECO_Datos!$D$3:$HN$85,BECO_Datos!$A35,FALSE)+IFERROR(HLOOKUP(KL$6,BECO_Datos!$HP$3:$LT$85,BECO_Datos!$A35,FALSE),0))*KL$2</f>
        <v>#N/A</v>
      </c>
      <c r="KM36" s="18">
        <f>(HLOOKUP(KM$6,BECO_Datos!$D$3:$HN$85,BECO_Datos!$A35,FALSE)+IFERROR(HLOOKUP(KM$6,BECO_Datos!$HP$3:$LT$85,BECO_Datos!$A35,FALSE),0))*KM$2</f>
        <v>0</v>
      </c>
      <c r="KN36" s="18">
        <f>(HLOOKUP(KN$6,BECO_Datos!$D$3:$HN$85,BECO_Datos!$A35,FALSE)+IFERROR(HLOOKUP(KN$6,BECO_Datos!$HP$3:$LT$85,BECO_Datos!$A35,FALSE),0))*KN$2</f>
        <v>0</v>
      </c>
      <c r="KO36" s="18">
        <f>(HLOOKUP(KO$6,BECO_Datos!$D$3:$HN$85,BECO_Datos!$A35,FALSE)+IFERROR(HLOOKUP(KO$6,BECO_Datos!$HP$3:$LT$85,BECO_Datos!$A35,FALSE),0))*KO$2</f>
        <v>0</v>
      </c>
      <c r="KP36" s="18">
        <f>(HLOOKUP(KP$6,BECO_Datos!$D$3:$HN$85,BECO_Datos!$A35,FALSE)+IFERROR(HLOOKUP(KP$6,BECO_Datos!$HP$3:$LT$85,BECO_Datos!$A35,FALSE),0))*KP$2</f>
        <v>0</v>
      </c>
      <c r="KQ36" s="18">
        <f>(HLOOKUP(KQ$6,BECO_Datos!$D$3:$HN$85,BECO_Datos!$A35,FALSE)+IFERROR(HLOOKUP(KQ$6,BECO_Datos!$HP$3:$LT$85,BECO_Datos!$A35,FALSE),0))*KQ$2</f>
        <v>0</v>
      </c>
      <c r="KR36" s="18">
        <f>(HLOOKUP(KR$6,BECO_Datos!$D$3:$HN$85,BECO_Datos!$A35,FALSE)+IFERROR(HLOOKUP(KR$6,BECO_Datos!$HP$3:$LT$85,BECO_Datos!$A35,FALSE),0))*KR$2</f>
        <v>0</v>
      </c>
      <c r="KS36" s="18">
        <f>(HLOOKUP(KS$6,BECO_Datos!$D$3:$HN$85,BECO_Datos!$A35,FALSE)+IFERROR(HLOOKUP(KS$6,BECO_Datos!$HP$3:$LT$85,BECO_Datos!$A35,FALSE),0))*KS$2</f>
        <v>0</v>
      </c>
      <c r="KT36" s="18">
        <f>(HLOOKUP(KT$6,BECO_Datos!$D$3:$HN$85,BECO_Datos!$A35,FALSE)+IFERROR(HLOOKUP(KT$6,BECO_Datos!$HP$3:$LT$85,BECO_Datos!$A35,FALSE),0))*KT$2</f>
        <v>0</v>
      </c>
      <c r="KU36" s="18">
        <f>(HLOOKUP(KU$6,BECO_Datos!$D$3:$HN$85,BECO_Datos!$A35,FALSE)+IFERROR(HLOOKUP(KU$6,BECO_Datos!$HP$3:$LT$85,BECO_Datos!$A35,FALSE),0))*KU$2</f>
        <v>0</v>
      </c>
      <c r="KV36" s="18">
        <f>(HLOOKUP(KV$6,BECO_Datos!$D$3:$HN$85,BECO_Datos!$A35,FALSE)+IFERROR(HLOOKUP(KV$6,BECO_Datos!$HP$3:$LT$85,BECO_Datos!$A35,FALSE),0))*KV$2</f>
        <v>0</v>
      </c>
      <c r="KX36" s="18" t="e">
        <f>(HLOOKUP(KX$6,BECO_Datos!$D$3:$HN$85,BECO_Datos!$A35,FALSE)+IFERROR(HLOOKUP(KX$6,BECO_Datos!$HP$3:$LT$85,BECO_Datos!$A35,FALSE),0))*KX$2</f>
        <v>#N/A</v>
      </c>
      <c r="KY36" s="18" t="e">
        <f>(HLOOKUP(KY$6,BECO_Datos!$D$3:$HN$85,BECO_Datos!$A35,FALSE)+IFERROR(HLOOKUP(KY$6,BECO_Datos!$HP$3:$LT$85,BECO_Datos!$A35,FALSE),0))*KY$2</f>
        <v>#N/A</v>
      </c>
      <c r="KZ36" s="18" t="e">
        <f>(HLOOKUP(KZ$6,BECO_Datos!$D$3:$HN$85,BECO_Datos!$A35,FALSE)+IFERROR(HLOOKUP(KZ$6,BECO_Datos!$HP$3:$LT$85,BECO_Datos!$A35,FALSE),0))*KZ$2</f>
        <v>#N/A</v>
      </c>
      <c r="LA36" s="18" t="e">
        <f>(HLOOKUP(LA$6,BECO_Datos!$D$3:$HN$85,BECO_Datos!$A35,FALSE)+IFERROR(HLOOKUP(LA$6,BECO_Datos!$HP$3:$LT$85,BECO_Datos!$A35,FALSE),0))*LA$2</f>
        <v>#N/A</v>
      </c>
      <c r="LB36" s="18" t="e">
        <f>(HLOOKUP(LB$6,BECO_Datos!$D$3:$HN$85,BECO_Datos!$A35,FALSE)+IFERROR(HLOOKUP(LB$6,BECO_Datos!$HP$3:$LT$85,BECO_Datos!$A35,FALSE),0))*LB$2</f>
        <v>#N/A</v>
      </c>
      <c r="LC36" s="18" t="e">
        <f>(HLOOKUP(LC$6,BECO_Datos!$D$3:$HN$85,BECO_Datos!$A35,FALSE)+IFERROR(HLOOKUP(LC$6,BECO_Datos!$HP$3:$LT$85,BECO_Datos!$A35,FALSE),0))*LC$2</f>
        <v>#N/A</v>
      </c>
      <c r="LD36" s="18">
        <f>(HLOOKUP(LD$6,BECO_Datos!$D$3:$HN$85,BECO_Datos!$A35,FALSE)+IFERROR(HLOOKUP(LD$6,BECO_Datos!$HP$3:$LT$85,BECO_Datos!$A35,FALSE),0))*LD$2</f>
        <v>0</v>
      </c>
      <c r="LE36" s="18">
        <f>(HLOOKUP(LE$6,BECO_Datos!$D$3:$HN$85,BECO_Datos!$A35,FALSE)+IFERROR(HLOOKUP(LE$6,BECO_Datos!$HP$3:$LT$85,BECO_Datos!$A35,FALSE),0))*LE$2</f>
        <v>0</v>
      </c>
      <c r="LF36" s="18">
        <f>(HLOOKUP(LF$6,BECO_Datos!$D$3:$HN$85,BECO_Datos!$A35,FALSE)+IFERROR(HLOOKUP(LF$6,BECO_Datos!$HP$3:$LT$85,BECO_Datos!$A35,FALSE),0))*LF$2</f>
        <v>0</v>
      </c>
      <c r="LG36" s="18">
        <f>(HLOOKUP(LG$6,BECO_Datos!$D$3:$HN$85,BECO_Datos!$A35,FALSE)+IFERROR(HLOOKUP(LG$6,BECO_Datos!$HP$3:$LT$85,BECO_Datos!$A35,FALSE),0))*LG$2</f>
        <v>0</v>
      </c>
      <c r="LH36" s="18">
        <f>(HLOOKUP(LH$6,BECO_Datos!$D$3:$HN$85,BECO_Datos!$A35,FALSE)+IFERROR(HLOOKUP(LH$6,BECO_Datos!$HP$3:$LT$85,BECO_Datos!$A35,FALSE),0))*LH$2</f>
        <v>0</v>
      </c>
      <c r="LI36" s="18">
        <f>(HLOOKUP(LI$6,BECO_Datos!$D$3:$HN$85,BECO_Datos!$A35,FALSE)+IFERROR(HLOOKUP(LI$6,BECO_Datos!$HP$3:$LT$85,BECO_Datos!$A35,FALSE),0))*LI$2</f>
        <v>0</v>
      </c>
      <c r="LJ36" s="18">
        <f>(HLOOKUP(LJ$6,BECO_Datos!$D$3:$HN$85,BECO_Datos!$A35,FALSE)+IFERROR(HLOOKUP(LJ$6,BECO_Datos!$HP$3:$LT$85,BECO_Datos!$A35,FALSE),0))*LJ$2</f>
        <v>0</v>
      </c>
      <c r="LK36" s="18">
        <f>(HLOOKUP(LK$6,BECO_Datos!$D$3:$HN$85,BECO_Datos!$A35,FALSE)+IFERROR(HLOOKUP(LK$6,BECO_Datos!$HP$3:$LT$85,BECO_Datos!$A35,FALSE),0))*LK$2</f>
        <v>0</v>
      </c>
      <c r="LL36" s="18">
        <f>(HLOOKUP(LL$6,BECO_Datos!$D$3:$HN$85,BECO_Datos!$A35,FALSE)+IFERROR(HLOOKUP(LL$6,BECO_Datos!$HP$3:$LT$85,BECO_Datos!$A35,FALSE),0))*LL$2</f>
        <v>0</v>
      </c>
      <c r="LM36" s="18">
        <f>(HLOOKUP(LM$6,BECO_Datos!$D$3:$HN$85,BECO_Datos!$A35,FALSE)+IFERROR(HLOOKUP(LM$6,BECO_Datos!$HP$3:$LT$85,BECO_Datos!$A35,FALSE),0))*LM$2</f>
        <v>0</v>
      </c>
    </row>
    <row r="37" spans="1:325" ht="15.75" x14ac:dyDescent="0.2">
      <c r="A37" s="160">
        <v>32</v>
      </c>
      <c r="B37" s="73" t="s">
        <v>16</v>
      </c>
      <c r="C37" s="13"/>
      <c r="D37" s="82" t="e">
        <f t="shared" ref="D37" si="459">SUM(D38:D41)</f>
        <v>#N/A</v>
      </c>
      <c r="E37" s="82" t="e">
        <f t="shared" ref="E37:S37" si="460">SUM(E38:E41)</f>
        <v>#N/A</v>
      </c>
      <c r="F37" s="82" t="e">
        <f t="shared" si="460"/>
        <v>#N/A</v>
      </c>
      <c r="G37" s="82" t="e">
        <f t="shared" si="460"/>
        <v>#N/A</v>
      </c>
      <c r="H37" s="82" t="e">
        <f t="shared" si="460"/>
        <v>#N/A</v>
      </c>
      <c r="I37" s="82" t="e">
        <f t="shared" si="460"/>
        <v>#N/A</v>
      </c>
      <c r="J37" s="82">
        <f t="shared" si="460"/>
        <v>0</v>
      </c>
      <c r="K37" s="82">
        <f t="shared" si="460"/>
        <v>0</v>
      </c>
      <c r="L37" s="82">
        <f t="shared" si="460"/>
        <v>0</v>
      </c>
      <c r="M37" s="82">
        <f t="shared" si="460"/>
        <v>0</v>
      </c>
      <c r="N37" s="82">
        <f t="shared" si="460"/>
        <v>0</v>
      </c>
      <c r="O37" s="82">
        <f t="shared" si="460"/>
        <v>0</v>
      </c>
      <c r="P37" s="82">
        <f t="shared" si="460"/>
        <v>0</v>
      </c>
      <c r="Q37" s="82">
        <f t="shared" si="460"/>
        <v>0</v>
      </c>
      <c r="R37" s="82">
        <f t="shared" si="460"/>
        <v>0</v>
      </c>
      <c r="S37" s="82">
        <f t="shared" si="460"/>
        <v>0</v>
      </c>
      <c r="U37" s="82" t="e">
        <f t="shared" ref="U37:AJ37" si="461">SUM(U38:U41)</f>
        <v>#N/A</v>
      </c>
      <c r="V37" s="82" t="e">
        <f t="shared" si="461"/>
        <v>#N/A</v>
      </c>
      <c r="W37" s="82" t="e">
        <f t="shared" si="461"/>
        <v>#N/A</v>
      </c>
      <c r="X37" s="82" t="e">
        <f t="shared" si="461"/>
        <v>#N/A</v>
      </c>
      <c r="Y37" s="82" t="e">
        <f t="shared" si="461"/>
        <v>#N/A</v>
      </c>
      <c r="Z37" s="82" t="e">
        <f t="shared" si="461"/>
        <v>#N/A</v>
      </c>
      <c r="AA37" s="82">
        <f t="shared" si="461"/>
        <v>0</v>
      </c>
      <c r="AB37" s="82">
        <f t="shared" si="461"/>
        <v>0</v>
      </c>
      <c r="AC37" s="82">
        <f t="shared" si="461"/>
        <v>0</v>
      </c>
      <c r="AD37" s="82">
        <f t="shared" si="461"/>
        <v>0</v>
      </c>
      <c r="AE37" s="82">
        <f t="shared" si="461"/>
        <v>0</v>
      </c>
      <c r="AF37" s="82">
        <f t="shared" si="461"/>
        <v>0</v>
      </c>
      <c r="AG37" s="82">
        <f t="shared" si="461"/>
        <v>0</v>
      </c>
      <c r="AH37" s="82">
        <f t="shared" si="461"/>
        <v>0</v>
      </c>
      <c r="AI37" s="82">
        <f t="shared" si="461"/>
        <v>0</v>
      </c>
      <c r="AJ37" s="82">
        <f t="shared" si="461"/>
        <v>0</v>
      </c>
      <c r="AL37" s="82" t="e">
        <f t="shared" ref="AL37:BA37" si="462">SUM(AL38:AL41)</f>
        <v>#N/A</v>
      </c>
      <c r="AM37" s="82" t="e">
        <f t="shared" si="462"/>
        <v>#N/A</v>
      </c>
      <c r="AN37" s="82" t="e">
        <f t="shared" si="462"/>
        <v>#N/A</v>
      </c>
      <c r="AO37" s="82" t="e">
        <f t="shared" si="462"/>
        <v>#N/A</v>
      </c>
      <c r="AP37" s="82" t="e">
        <f t="shared" si="462"/>
        <v>#N/A</v>
      </c>
      <c r="AQ37" s="82" t="e">
        <f t="shared" si="462"/>
        <v>#N/A</v>
      </c>
      <c r="AR37" s="82">
        <f t="shared" si="462"/>
        <v>900.53754978694849</v>
      </c>
      <c r="AS37" s="82">
        <f t="shared" si="462"/>
        <v>876.09634004238819</v>
      </c>
      <c r="AT37" s="82">
        <f t="shared" si="462"/>
        <v>893.95189043577284</v>
      </c>
      <c r="AU37" s="82">
        <f t="shared" si="462"/>
        <v>2097.7950319218244</v>
      </c>
      <c r="AV37" s="82">
        <f t="shared" si="462"/>
        <v>1227.4981346304803</v>
      </c>
      <c r="AW37" s="82">
        <f t="shared" si="462"/>
        <v>1179.1595984707908</v>
      </c>
      <c r="AX37" s="82">
        <f t="shared" si="462"/>
        <v>1250.9065441579751</v>
      </c>
      <c r="AY37" s="82">
        <f t="shared" si="462"/>
        <v>1090.502778069103</v>
      </c>
      <c r="AZ37" s="82">
        <f t="shared" si="462"/>
        <v>1444.2632107311265</v>
      </c>
      <c r="BA37" s="82">
        <f t="shared" si="462"/>
        <v>948.90376584685043</v>
      </c>
      <c r="BC37" s="82" t="e">
        <f t="shared" ref="BC37:BR37" si="463">SUM(BC38:BC41)</f>
        <v>#N/A</v>
      </c>
      <c r="BD37" s="82" t="e">
        <f t="shared" si="463"/>
        <v>#N/A</v>
      </c>
      <c r="BE37" s="82" t="e">
        <f t="shared" si="463"/>
        <v>#N/A</v>
      </c>
      <c r="BF37" s="82" t="e">
        <f t="shared" si="463"/>
        <v>#N/A</v>
      </c>
      <c r="BG37" s="82" t="e">
        <f t="shared" si="463"/>
        <v>#N/A</v>
      </c>
      <c r="BH37" s="82" t="e">
        <f t="shared" si="463"/>
        <v>#N/A</v>
      </c>
      <c r="BI37" s="82">
        <f t="shared" si="463"/>
        <v>0</v>
      </c>
      <c r="BJ37" s="82">
        <f t="shared" si="463"/>
        <v>0</v>
      </c>
      <c r="BK37" s="82">
        <f t="shared" si="463"/>
        <v>0</v>
      </c>
      <c r="BL37" s="82">
        <f t="shared" si="463"/>
        <v>0</v>
      </c>
      <c r="BM37" s="82">
        <f t="shared" si="463"/>
        <v>0</v>
      </c>
      <c r="BN37" s="82">
        <f t="shared" si="463"/>
        <v>0</v>
      </c>
      <c r="BO37" s="82">
        <f t="shared" si="463"/>
        <v>0</v>
      </c>
      <c r="BP37" s="82">
        <f t="shared" si="463"/>
        <v>0</v>
      </c>
      <c r="BQ37" s="82">
        <f t="shared" si="463"/>
        <v>0</v>
      </c>
      <c r="BR37" s="82">
        <f t="shared" si="463"/>
        <v>0</v>
      </c>
      <c r="BT37" s="82" t="e">
        <f t="shared" ref="BT37:CI37" si="464">SUM(BT38:BT41)</f>
        <v>#N/A</v>
      </c>
      <c r="BU37" s="82" t="e">
        <f t="shared" si="464"/>
        <v>#N/A</v>
      </c>
      <c r="BV37" s="82" t="e">
        <f t="shared" si="464"/>
        <v>#N/A</v>
      </c>
      <c r="BW37" s="82" t="e">
        <f t="shared" si="464"/>
        <v>#N/A</v>
      </c>
      <c r="BX37" s="82" t="e">
        <f t="shared" si="464"/>
        <v>#N/A</v>
      </c>
      <c r="BY37" s="82" t="e">
        <f t="shared" si="464"/>
        <v>#N/A</v>
      </c>
      <c r="BZ37" s="82">
        <f t="shared" si="464"/>
        <v>0</v>
      </c>
      <c r="CA37" s="82">
        <f t="shared" si="464"/>
        <v>0</v>
      </c>
      <c r="CB37" s="82">
        <f t="shared" si="464"/>
        <v>0</v>
      </c>
      <c r="CC37" s="82">
        <f t="shared" si="464"/>
        <v>0</v>
      </c>
      <c r="CD37" s="82">
        <f t="shared" si="464"/>
        <v>0</v>
      </c>
      <c r="CE37" s="82">
        <f t="shared" si="464"/>
        <v>0</v>
      </c>
      <c r="CF37" s="82">
        <f t="shared" si="464"/>
        <v>0</v>
      </c>
      <c r="CG37" s="82">
        <f t="shared" si="464"/>
        <v>0</v>
      </c>
      <c r="CH37" s="82">
        <f t="shared" si="464"/>
        <v>0</v>
      </c>
      <c r="CI37" s="82">
        <f t="shared" si="464"/>
        <v>0</v>
      </c>
      <c r="CK37" s="82" t="e">
        <f t="shared" ref="CK37:CZ37" si="465">SUM(CK38:CK41)</f>
        <v>#N/A</v>
      </c>
      <c r="CL37" s="82" t="e">
        <f t="shared" si="465"/>
        <v>#N/A</v>
      </c>
      <c r="CM37" s="82" t="e">
        <f t="shared" si="465"/>
        <v>#N/A</v>
      </c>
      <c r="CN37" s="82" t="e">
        <f t="shared" si="465"/>
        <v>#N/A</v>
      </c>
      <c r="CO37" s="82" t="e">
        <f t="shared" si="465"/>
        <v>#N/A</v>
      </c>
      <c r="CP37" s="82" t="e">
        <f t="shared" si="465"/>
        <v>#N/A</v>
      </c>
      <c r="CQ37" s="82">
        <f t="shared" si="465"/>
        <v>0</v>
      </c>
      <c r="CR37" s="82">
        <f t="shared" si="465"/>
        <v>0</v>
      </c>
      <c r="CS37" s="82">
        <f t="shared" si="465"/>
        <v>0</v>
      </c>
      <c r="CT37" s="82">
        <f t="shared" si="465"/>
        <v>0</v>
      </c>
      <c r="CU37" s="82">
        <f t="shared" si="465"/>
        <v>0</v>
      </c>
      <c r="CV37" s="82">
        <f t="shared" si="465"/>
        <v>0</v>
      </c>
      <c r="CW37" s="82">
        <f t="shared" si="465"/>
        <v>0</v>
      </c>
      <c r="CX37" s="82">
        <f t="shared" si="465"/>
        <v>0</v>
      </c>
      <c r="CY37" s="82">
        <f t="shared" si="465"/>
        <v>0</v>
      </c>
      <c r="CZ37" s="82">
        <f t="shared" si="465"/>
        <v>0</v>
      </c>
      <c r="DB37" s="82" t="e">
        <f t="shared" ref="DB37:DQ37" si="466">SUM(DB38:DB41)</f>
        <v>#N/A</v>
      </c>
      <c r="DC37" s="82" t="e">
        <f t="shared" si="466"/>
        <v>#N/A</v>
      </c>
      <c r="DD37" s="82" t="e">
        <f t="shared" si="466"/>
        <v>#N/A</v>
      </c>
      <c r="DE37" s="82" t="e">
        <f t="shared" si="466"/>
        <v>#N/A</v>
      </c>
      <c r="DF37" s="82" t="e">
        <f t="shared" si="466"/>
        <v>#N/A</v>
      </c>
      <c r="DG37" s="82" t="e">
        <f t="shared" si="466"/>
        <v>#N/A</v>
      </c>
      <c r="DH37" s="82">
        <f t="shared" si="466"/>
        <v>0</v>
      </c>
      <c r="DI37" s="82">
        <f t="shared" si="466"/>
        <v>0</v>
      </c>
      <c r="DJ37" s="82">
        <f t="shared" si="466"/>
        <v>0</v>
      </c>
      <c r="DK37" s="82">
        <f t="shared" si="466"/>
        <v>0</v>
      </c>
      <c r="DL37" s="82">
        <f t="shared" si="466"/>
        <v>0</v>
      </c>
      <c r="DM37" s="82">
        <f t="shared" si="466"/>
        <v>0</v>
      </c>
      <c r="DN37" s="82">
        <f t="shared" si="466"/>
        <v>0</v>
      </c>
      <c r="DO37" s="82">
        <f t="shared" si="466"/>
        <v>0</v>
      </c>
      <c r="DP37" s="82">
        <f t="shared" si="466"/>
        <v>0</v>
      </c>
      <c r="DQ37" s="82">
        <f t="shared" si="466"/>
        <v>0</v>
      </c>
      <c r="DS37" s="82" t="e">
        <f t="shared" ref="DS37:EH37" si="467">SUM(DS38:DS41)</f>
        <v>#N/A</v>
      </c>
      <c r="DT37" s="82" t="e">
        <f t="shared" si="467"/>
        <v>#N/A</v>
      </c>
      <c r="DU37" s="82" t="e">
        <f t="shared" si="467"/>
        <v>#N/A</v>
      </c>
      <c r="DV37" s="82" t="e">
        <f t="shared" si="467"/>
        <v>#N/A</v>
      </c>
      <c r="DW37" s="82" t="e">
        <f t="shared" si="467"/>
        <v>#N/A</v>
      </c>
      <c r="DX37" s="82" t="e">
        <f t="shared" si="467"/>
        <v>#N/A</v>
      </c>
      <c r="DY37" s="82">
        <f t="shared" si="467"/>
        <v>0</v>
      </c>
      <c r="DZ37" s="82">
        <f t="shared" si="467"/>
        <v>0</v>
      </c>
      <c r="EA37" s="82">
        <f t="shared" si="467"/>
        <v>0</v>
      </c>
      <c r="EB37" s="82">
        <f t="shared" si="467"/>
        <v>0</v>
      </c>
      <c r="EC37" s="82">
        <f t="shared" si="467"/>
        <v>0</v>
      </c>
      <c r="ED37" s="82">
        <f t="shared" si="467"/>
        <v>0</v>
      </c>
      <c r="EE37" s="82">
        <f t="shared" si="467"/>
        <v>0</v>
      </c>
      <c r="EF37" s="82">
        <f t="shared" si="467"/>
        <v>0</v>
      </c>
      <c r="EG37" s="82">
        <f t="shared" si="467"/>
        <v>0</v>
      </c>
      <c r="EH37" s="82">
        <f t="shared" si="467"/>
        <v>0</v>
      </c>
      <c r="EJ37" s="82" t="e">
        <f t="shared" ref="EJ37:EY37" si="468">SUM(EJ38:EJ41)</f>
        <v>#N/A</v>
      </c>
      <c r="EK37" s="82" t="e">
        <f t="shared" si="468"/>
        <v>#N/A</v>
      </c>
      <c r="EL37" s="82" t="e">
        <f t="shared" si="468"/>
        <v>#N/A</v>
      </c>
      <c r="EM37" s="82" t="e">
        <f t="shared" si="468"/>
        <v>#N/A</v>
      </c>
      <c r="EN37" s="82" t="e">
        <f t="shared" si="468"/>
        <v>#N/A</v>
      </c>
      <c r="EO37" s="82" t="e">
        <f t="shared" si="468"/>
        <v>#N/A</v>
      </c>
      <c r="EP37" s="82">
        <f t="shared" si="468"/>
        <v>0</v>
      </c>
      <c r="EQ37" s="82">
        <f t="shared" si="468"/>
        <v>0</v>
      </c>
      <c r="ER37" s="82">
        <f t="shared" si="468"/>
        <v>0</v>
      </c>
      <c r="ES37" s="82">
        <f t="shared" si="468"/>
        <v>0</v>
      </c>
      <c r="ET37" s="82">
        <f t="shared" si="468"/>
        <v>0</v>
      </c>
      <c r="EU37" s="82">
        <f t="shared" si="468"/>
        <v>0</v>
      </c>
      <c r="EV37" s="82">
        <f t="shared" si="468"/>
        <v>0</v>
      </c>
      <c r="EW37" s="82">
        <f t="shared" si="468"/>
        <v>0</v>
      </c>
      <c r="EX37" s="82">
        <f t="shared" si="468"/>
        <v>0</v>
      </c>
      <c r="EY37" s="82">
        <f t="shared" si="468"/>
        <v>0</v>
      </c>
      <c r="FA37" s="82" t="e">
        <f t="shared" ref="FA37:FP37" si="469">SUM(FA38:FA41)</f>
        <v>#N/A</v>
      </c>
      <c r="FB37" s="82" t="e">
        <f t="shared" si="469"/>
        <v>#N/A</v>
      </c>
      <c r="FC37" s="82" t="e">
        <f t="shared" si="469"/>
        <v>#N/A</v>
      </c>
      <c r="FD37" s="82" t="e">
        <f t="shared" si="469"/>
        <v>#N/A</v>
      </c>
      <c r="FE37" s="82" t="e">
        <f t="shared" si="469"/>
        <v>#N/A</v>
      </c>
      <c r="FF37" s="82" t="e">
        <f t="shared" si="469"/>
        <v>#N/A</v>
      </c>
      <c r="FG37" s="82">
        <f t="shared" si="469"/>
        <v>0</v>
      </c>
      <c r="FH37" s="82">
        <f t="shared" si="469"/>
        <v>0</v>
      </c>
      <c r="FI37" s="82">
        <f t="shared" si="469"/>
        <v>0</v>
      </c>
      <c r="FJ37" s="82">
        <f t="shared" si="469"/>
        <v>0</v>
      </c>
      <c r="FK37" s="82">
        <f t="shared" si="469"/>
        <v>0</v>
      </c>
      <c r="FL37" s="82">
        <f t="shared" si="469"/>
        <v>0</v>
      </c>
      <c r="FM37" s="82">
        <f t="shared" si="469"/>
        <v>0</v>
      </c>
      <c r="FN37" s="82">
        <f t="shared" si="469"/>
        <v>0</v>
      </c>
      <c r="FO37" s="82">
        <f t="shared" si="469"/>
        <v>0</v>
      </c>
      <c r="FP37" s="82">
        <f t="shared" si="469"/>
        <v>0</v>
      </c>
      <c r="FR37" s="82" t="e">
        <f t="shared" ref="FR37:GG37" si="470">SUM(FR38:FR41)</f>
        <v>#N/A</v>
      </c>
      <c r="FS37" s="82" t="e">
        <f t="shared" si="470"/>
        <v>#N/A</v>
      </c>
      <c r="FT37" s="82" t="e">
        <f t="shared" si="470"/>
        <v>#N/A</v>
      </c>
      <c r="FU37" s="82" t="e">
        <f t="shared" si="470"/>
        <v>#N/A</v>
      </c>
      <c r="FV37" s="82" t="e">
        <f t="shared" si="470"/>
        <v>#N/A</v>
      </c>
      <c r="FW37" s="82" t="e">
        <f t="shared" si="470"/>
        <v>#N/A</v>
      </c>
      <c r="FX37" s="82">
        <f t="shared" si="470"/>
        <v>0</v>
      </c>
      <c r="FY37" s="82">
        <f t="shared" si="470"/>
        <v>0</v>
      </c>
      <c r="FZ37" s="82">
        <f t="shared" si="470"/>
        <v>0</v>
      </c>
      <c r="GA37" s="82">
        <f t="shared" si="470"/>
        <v>0</v>
      </c>
      <c r="GB37" s="82">
        <f t="shared" si="470"/>
        <v>0</v>
      </c>
      <c r="GC37" s="82">
        <f t="shared" si="470"/>
        <v>0</v>
      </c>
      <c r="GD37" s="82">
        <f t="shared" si="470"/>
        <v>0</v>
      </c>
      <c r="GE37" s="82">
        <f t="shared" si="470"/>
        <v>0</v>
      </c>
      <c r="GF37" s="82">
        <f t="shared" si="470"/>
        <v>0</v>
      </c>
      <c r="GG37" s="82">
        <f t="shared" si="470"/>
        <v>0</v>
      </c>
      <c r="GI37" s="82" t="e">
        <f t="shared" ref="GI37:GX37" si="471">SUM(GI38:GI41)</f>
        <v>#N/A</v>
      </c>
      <c r="GJ37" s="82" t="e">
        <f t="shared" si="471"/>
        <v>#N/A</v>
      </c>
      <c r="GK37" s="82" t="e">
        <f t="shared" si="471"/>
        <v>#N/A</v>
      </c>
      <c r="GL37" s="82" t="e">
        <f t="shared" si="471"/>
        <v>#N/A</v>
      </c>
      <c r="GM37" s="82" t="e">
        <f t="shared" si="471"/>
        <v>#N/A</v>
      </c>
      <c r="GN37" s="82" t="e">
        <f t="shared" si="471"/>
        <v>#N/A</v>
      </c>
      <c r="GO37" s="82">
        <f t="shared" si="471"/>
        <v>0</v>
      </c>
      <c r="GP37" s="82">
        <f t="shared" si="471"/>
        <v>0</v>
      </c>
      <c r="GQ37" s="82">
        <f t="shared" si="471"/>
        <v>0</v>
      </c>
      <c r="GR37" s="82">
        <f t="shared" si="471"/>
        <v>0</v>
      </c>
      <c r="GS37" s="82">
        <f t="shared" si="471"/>
        <v>0</v>
      </c>
      <c r="GT37" s="82">
        <f t="shared" si="471"/>
        <v>0</v>
      </c>
      <c r="GU37" s="82">
        <f t="shared" si="471"/>
        <v>0</v>
      </c>
      <c r="GV37" s="82">
        <f t="shared" si="471"/>
        <v>0</v>
      </c>
      <c r="GW37" s="82">
        <f t="shared" si="471"/>
        <v>0</v>
      </c>
      <c r="GX37" s="82">
        <f t="shared" si="471"/>
        <v>0</v>
      </c>
      <c r="GZ37" s="82" t="e">
        <f t="shared" ref="GZ37:HO37" si="472">SUM(GZ38:GZ41)</f>
        <v>#N/A</v>
      </c>
      <c r="HA37" s="82" t="e">
        <f t="shared" si="472"/>
        <v>#N/A</v>
      </c>
      <c r="HB37" s="82" t="e">
        <f t="shared" si="472"/>
        <v>#N/A</v>
      </c>
      <c r="HC37" s="82" t="e">
        <f t="shared" si="472"/>
        <v>#N/A</v>
      </c>
      <c r="HD37" s="82" t="e">
        <f t="shared" si="472"/>
        <v>#N/A</v>
      </c>
      <c r="HE37" s="82" t="e">
        <f t="shared" si="472"/>
        <v>#N/A</v>
      </c>
      <c r="HF37" s="82">
        <f t="shared" si="472"/>
        <v>0</v>
      </c>
      <c r="HG37" s="82">
        <f t="shared" si="472"/>
        <v>0</v>
      </c>
      <c r="HH37" s="82">
        <f t="shared" si="472"/>
        <v>0</v>
      </c>
      <c r="HI37" s="82">
        <f t="shared" si="472"/>
        <v>0</v>
      </c>
      <c r="HJ37" s="82">
        <f t="shared" si="472"/>
        <v>0</v>
      </c>
      <c r="HK37" s="82">
        <f t="shared" si="472"/>
        <v>0</v>
      </c>
      <c r="HL37" s="82">
        <f t="shared" si="472"/>
        <v>0</v>
      </c>
      <c r="HM37" s="82">
        <f t="shared" si="472"/>
        <v>0</v>
      </c>
      <c r="HN37" s="82">
        <f t="shared" si="472"/>
        <v>0</v>
      </c>
      <c r="HO37" s="82">
        <f t="shared" si="472"/>
        <v>0</v>
      </c>
      <c r="HQ37" s="82" t="e">
        <f t="shared" ref="HQ37:IF37" si="473">SUM(HQ38:HQ41)</f>
        <v>#N/A</v>
      </c>
      <c r="HR37" s="82" t="e">
        <f t="shared" si="473"/>
        <v>#N/A</v>
      </c>
      <c r="HS37" s="82" t="e">
        <f t="shared" si="473"/>
        <v>#N/A</v>
      </c>
      <c r="HT37" s="82" t="e">
        <f t="shared" si="473"/>
        <v>#N/A</v>
      </c>
      <c r="HU37" s="82" t="e">
        <f t="shared" si="473"/>
        <v>#N/A</v>
      </c>
      <c r="HV37" s="82" t="e">
        <f t="shared" si="473"/>
        <v>#N/A</v>
      </c>
      <c r="HW37" s="82">
        <f t="shared" si="473"/>
        <v>320.27375372951929</v>
      </c>
      <c r="HX37" s="82">
        <f t="shared" si="473"/>
        <v>333.12264288228852</v>
      </c>
      <c r="HY37" s="82">
        <f t="shared" si="473"/>
        <v>339.53482316713263</v>
      </c>
      <c r="HZ37" s="82">
        <f t="shared" si="473"/>
        <v>344.6291845512331</v>
      </c>
      <c r="IA37" s="82">
        <f t="shared" si="473"/>
        <v>353.87197729897417</v>
      </c>
      <c r="IB37" s="82">
        <f t="shared" si="473"/>
        <v>360.52483291155568</v>
      </c>
      <c r="IC37" s="82">
        <f t="shared" si="473"/>
        <v>373.90792018522939</v>
      </c>
      <c r="ID37" s="82">
        <f t="shared" si="473"/>
        <v>383.77836182287189</v>
      </c>
      <c r="IE37" s="82">
        <f t="shared" si="473"/>
        <v>394.38636282067762</v>
      </c>
      <c r="IF37" s="82">
        <f t="shared" si="473"/>
        <v>402.33048659380302</v>
      </c>
      <c r="IH37" s="82" t="e">
        <f t="shared" ref="IH37:IW37" si="474">SUM(IH38:IH41)</f>
        <v>#N/A</v>
      </c>
      <c r="II37" s="82" t="e">
        <f t="shared" si="474"/>
        <v>#N/A</v>
      </c>
      <c r="IJ37" s="82" t="e">
        <f t="shared" si="474"/>
        <v>#N/A</v>
      </c>
      <c r="IK37" s="82" t="e">
        <f t="shared" si="474"/>
        <v>#N/A</v>
      </c>
      <c r="IL37" s="82" t="e">
        <f t="shared" si="474"/>
        <v>#N/A</v>
      </c>
      <c r="IM37" s="82" t="e">
        <f t="shared" si="474"/>
        <v>#N/A</v>
      </c>
      <c r="IN37" s="82">
        <f t="shared" si="474"/>
        <v>138.33215036847136</v>
      </c>
      <c r="IO37" s="82">
        <f t="shared" si="474"/>
        <v>141.7308755623713</v>
      </c>
      <c r="IP37" s="82">
        <f t="shared" si="474"/>
        <v>143.76328026511536</v>
      </c>
      <c r="IQ37" s="82">
        <f t="shared" si="474"/>
        <v>147.91437172189831</v>
      </c>
      <c r="IR37" s="82">
        <f t="shared" si="474"/>
        <v>150.34502423976781</v>
      </c>
      <c r="IS37" s="82">
        <f t="shared" si="474"/>
        <v>154.91967224478364</v>
      </c>
      <c r="IT37" s="82">
        <f t="shared" si="474"/>
        <v>158.54757867678941</v>
      </c>
      <c r="IU37" s="82">
        <f t="shared" si="474"/>
        <v>164.38249406574738</v>
      </c>
      <c r="IV37" s="82">
        <f t="shared" si="474"/>
        <v>170.01532822933092</v>
      </c>
      <c r="IW37" s="82">
        <f t="shared" si="474"/>
        <v>175.88431415489481</v>
      </c>
      <c r="IY37" s="82" t="e">
        <f t="shared" ref="IY37:JN37" si="475">SUM(IY38:IY41)</f>
        <v>#N/A</v>
      </c>
      <c r="IZ37" s="82" t="e">
        <f t="shared" si="475"/>
        <v>#N/A</v>
      </c>
      <c r="JA37" s="82" t="e">
        <f t="shared" si="475"/>
        <v>#N/A</v>
      </c>
      <c r="JB37" s="82" t="e">
        <f t="shared" si="475"/>
        <v>#N/A</v>
      </c>
      <c r="JC37" s="82" t="e">
        <f t="shared" si="475"/>
        <v>#N/A</v>
      </c>
      <c r="JD37" s="82" t="e">
        <f t="shared" si="475"/>
        <v>#N/A</v>
      </c>
      <c r="JE37" s="82">
        <f t="shared" si="475"/>
        <v>0</v>
      </c>
      <c r="JF37" s="82">
        <f t="shared" si="475"/>
        <v>0</v>
      </c>
      <c r="JG37" s="82">
        <f t="shared" si="475"/>
        <v>0</v>
      </c>
      <c r="JH37" s="82">
        <f t="shared" si="475"/>
        <v>0</v>
      </c>
      <c r="JI37" s="82">
        <f t="shared" si="475"/>
        <v>0</v>
      </c>
      <c r="JJ37" s="82">
        <f t="shared" si="475"/>
        <v>0</v>
      </c>
      <c r="JK37" s="82">
        <f t="shared" si="475"/>
        <v>0</v>
      </c>
      <c r="JL37" s="82">
        <f t="shared" si="475"/>
        <v>0</v>
      </c>
      <c r="JM37" s="82">
        <f t="shared" si="475"/>
        <v>0</v>
      </c>
      <c r="JN37" s="82">
        <f t="shared" si="475"/>
        <v>0</v>
      </c>
      <c r="JP37" s="82" t="e">
        <f t="shared" ref="JP37:KE37" si="476">SUM(JP38:JP41)</f>
        <v>#N/A</v>
      </c>
      <c r="JQ37" s="82" t="e">
        <f t="shared" si="476"/>
        <v>#N/A</v>
      </c>
      <c r="JR37" s="82" t="e">
        <f t="shared" si="476"/>
        <v>#N/A</v>
      </c>
      <c r="JS37" s="82" t="e">
        <f t="shared" si="476"/>
        <v>#N/A</v>
      </c>
      <c r="JT37" s="82" t="e">
        <f t="shared" si="476"/>
        <v>#N/A</v>
      </c>
      <c r="JU37" s="82" t="e">
        <f t="shared" si="476"/>
        <v>#N/A</v>
      </c>
      <c r="JV37" s="82">
        <f t="shared" si="476"/>
        <v>0</v>
      </c>
      <c r="JW37" s="82">
        <f t="shared" si="476"/>
        <v>0</v>
      </c>
      <c r="JX37" s="82">
        <f t="shared" si="476"/>
        <v>0</v>
      </c>
      <c r="JY37" s="82">
        <f t="shared" si="476"/>
        <v>0</v>
      </c>
      <c r="JZ37" s="82">
        <f t="shared" si="476"/>
        <v>0</v>
      </c>
      <c r="KA37" s="82">
        <f t="shared" si="476"/>
        <v>0</v>
      </c>
      <c r="KB37" s="82">
        <f t="shared" si="476"/>
        <v>0</v>
      </c>
      <c r="KC37" s="82">
        <f t="shared" si="476"/>
        <v>0</v>
      </c>
      <c r="KD37" s="82">
        <f t="shared" si="476"/>
        <v>0</v>
      </c>
      <c r="KE37" s="82">
        <f t="shared" si="476"/>
        <v>0</v>
      </c>
      <c r="KG37" s="82" t="e">
        <f t="shared" ref="KG37:KV37" si="477">SUM(KG38:KG41)</f>
        <v>#N/A</v>
      </c>
      <c r="KH37" s="82" t="e">
        <f t="shared" si="477"/>
        <v>#N/A</v>
      </c>
      <c r="KI37" s="82" t="e">
        <f t="shared" si="477"/>
        <v>#N/A</v>
      </c>
      <c r="KJ37" s="82" t="e">
        <f t="shared" si="477"/>
        <v>#N/A</v>
      </c>
      <c r="KK37" s="82" t="e">
        <f t="shared" si="477"/>
        <v>#N/A</v>
      </c>
      <c r="KL37" s="82" t="e">
        <f t="shared" si="477"/>
        <v>#N/A</v>
      </c>
      <c r="KM37" s="82">
        <f t="shared" si="477"/>
        <v>0</v>
      </c>
      <c r="KN37" s="82">
        <f t="shared" si="477"/>
        <v>0</v>
      </c>
      <c r="KO37" s="82">
        <f t="shared" si="477"/>
        <v>0</v>
      </c>
      <c r="KP37" s="82">
        <f t="shared" si="477"/>
        <v>0</v>
      </c>
      <c r="KQ37" s="82">
        <f t="shared" si="477"/>
        <v>0</v>
      </c>
      <c r="KR37" s="82">
        <f t="shared" si="477"/>
        <v>0</v>
      </c>
      <c r="KS37" s="82">
        <f t="shared" si="477"/>
        <v>0</v>
      </c>
      <c r="KT37" s="82">
        <f t="shared" si="477"/>
        <v>0</v>
      </c>
      <c r="KU37" s="82">
        <f t="shared" si="477"/>
        <v>0</v>
      </c>
      <c r="KV37" s="82">
        <f t="shared" si="477"/>
        <v>0</v>
      </c>
      <c r="KX37" s="82" t="e">
        <f t="shared" ref="KX37:LM37" si="478">SUM(KX38:KX41)</f>
        <v>#N/A</v>
      </c>
      <c r="KY37" s="82" t="e">
        <f t="shared" si="478"/>
        <v>#N/A</v>
      </c>
      <c r="KZ37" s="82" t="e">
        <f t="shared" si="478"/>
        <v>#N/A</v>
      </c>
      <c r="LA37" s="82" t="e">
        <f t="shared" si="478"/>
        <v>#N/A</v>
      </c>
      <c r="LB37" s="82" t="e">
        <f t="shared" si="478"/>
        <v>#N/A</v>
      </c>
      <c r="LC37" s="82" t="e">
        <f t="shared" si="478"/>
        <v>#N/A</v>
      </c>
      <c r="LD37" s="82">
        <f t="shared" si="478"/>
        <v>0</v>
      </c>
      <c r="LE37" s="82">
        <f t="shared" si="478"/>
        <v>0</v>
      </c>
      <c r="LF37" s="82">
        <f t="shared" si="478"/>
        <v>0</v>
      </c>
      <c r="LG37" s="82">
        <f t="shared" si="478"/>
        <v>0</v>
      </c>
      <c r="LH37" s="82">
        <f t="shared" si="478"/>
        <v>0</v>
      </c>
      <c r="LI37" s="82">
        <f t="shared" si="478"/>
        <v>0</v>
      </c>
      <c r="LJ37" s="82">
        <f t="shared" si="478"/>
        <v>0</v>
      </c>
      <c r="LK37" s="82">
        <f t="shared" si="478"/>
        <v>0</v>
      </c>
      <c r="LL37" s="82">
        <f t="shared" si="478"/>
        <v>0</v>
      </c>
      <c r="LM37" s="82">
        <f t="shared" si="478"/>
        <v>0</v>
      </c>
    </row>
    <row r="38" spans="1:325" ht="15.75" x14ac:dyDescent="0.2">
      <c r="A38" s="160">
        <v>33</v>
      </c>
      <c r="B38" s="74" t="s">
        <v>115</v>
      </c>
      <c r="C38" s="13"/>
      <c r="D38" s="83" t="e">
        <f>(HLOOKUP(D$6,BECO_Datos!$D$3:$HN$85,BECO_Datos!$A37,FALSE)+IFERROR(HLOOKUP(D$6,BECO_Datos!$HP$3:$LT$85,BECO_Datos!$A37,FALSE),0))*D$2</f>
        <v>#N/A</v>
      </c>
      <c r="E38" s="83" t="e">
        <f>(HLOOKUP(E$6,BECO_Datos!$D$3:$HN$85,BECO_Datos!$A37,FALSE)+IFERROR(HLOOKUP(E$6,BECO_Datos!$HP$3:$LT$85,BECO_Datos!$A37,FALSE),0))*E$2</f>
        <v>#N/A</v>
      </c>
      <c r="F38" s="83" t="e">
        <f>(HLOOKUP(F$6,BECO_Datos!$D$3:$HN$85,BECO_Datos!$A37,FALSE)+IFERROR(HLOOKUP(F$6,BECO_Datos!$HP$3:$LT$85,BECO_Datos!$A37,FALSE),0))*F$2</f>
        <v>#N/A</v>
      </c>
      <c r="G38" s="83" t="e">
        <f>(HLOOKUP(G$6,BECO_Datos!$D$3:$HN$85,BECO_Datos!$A37,FALSE)+IFERROR(HLOOKUP(G$6,BECO_Datos!$HP$3:$LT$85,BECO_Datos!$A37,FALSE),0))*G$2</f>
        <v>#N/A</v>
      </c>
      <c r="H38" s="83" t="e">
        <f>(HLOOKUP(H$6,BECO_Datos!$D$3:$HN$85,BECO_Datos!$A37,FALSE)+IFERROR(HLOOKUP(H$6,BECO_Datos!$HP$3:$LT$85,BECO_Datos!$A37,FALSE),0))*H$2</f>
        <v>#N/A</v>
      </c>
      <c r="I38" s="83" t="e">
        <f>(HLOOKUP(I$6,BECO_Datos!$D$3:$HN$85,BECO_Datos!$A37,FALSE)+IFERROR(HLOOKUP(I$6,BECO_Datos!$HP$3:$LT$85,BECO_Datos!$A37,FALSE),0))*I$2</f>
        <v>#N/A</v>
      </c>
      <c r="J38" s="83">
        <f>(HLOOKUP(J$6,BECO_Datos!$D$3:$HN$85,BECO_Datos!$A37,FALSE)+IFERROR(HLOOKUP(J$6,BECO_Datos!$HP$3:$LT$85,BECO_Datos!$A37,FALSE),0))*J$2</f>
        <v>0</v>
      </c>
      <c r="K38" s="83">
        <f>(HLOOKUP(K$6,BECO_Datos!$D$3:$HN$85,BECO_Datos!$A37,FALSE)+IFERROR(HLOOKUP(K$6,BECO_Datos!$HP$3:$LT$85,BECO_Datos!$A37,FALSE),0))*K$2</f>
        <v>0</v>
      </c>
      <c r="L38" s="83">
        <f>(HLOOKUP(L$6,BECO_Datos!$D$3:$HN$85,BECO_Datos!$A37,FALSE)+IFERROR(HLOOKUP(L$6,BECO_Datos!$HP$3:$LT$85,BECO_Datos!$A37,FALSE),0))*L$2</f>
        <v>0</v>
      </c>
      <c r="M38" s="83">
        <f>(HLOOKUP(M$6,BECO_Datos!$D$3:$HN$85,BECO_Datos!$A37,FALSE)+IFERROR(HLOOKUP(M$6,BECO_Datos!$HP$3:$LT$85,BECO_Datos!$A37,FALSE),0))*M$2</f>
        <v>0</v>
      </c>
      <c r="N38" s="83">
        <f>(HLOOKUP(N$6,BECO_Datos!$D$3:$HN$85,BECO_Datos!$A37,FALSE)+IFERROR(HLOOKUP(N$6,BECO_Datos!$HP$3:$LT$85,BECO_Datos!$A37,FALSE),0))*N$2</f>
        <v>0</v>
      </c>
      <c r="O38" s="83">
        <f>(HLOOKUP(O$6,BECO_Datos!$D$3:$HN$85,BECO_Datos!$A37,FALSE)+IFERROR(HLOOKUP(O$6,BECO_Datos!$HP$3:$LT$85,BECO_Datos!$A37,FALSE),0))*O$2</f>
        <v>0</v>
      </c>
      <c r="P38" s="83">
        <f>(HLOOKUP(P$6,BECO_Datos!$D$3:$HN$85,BECO_Datos!$A37,FALSE)+IFERROR(HLOOKUP(P$6,BECO_Datos!$HP$3:$LT$85,BECO_Datos!$A37,FALSE),0))*P$2</f>
        <v>0</v>
      </c>
      <c r="Q38" s="83">
        <f>(HLOOKUP(Q$6,BECO_Datos!$D$3:$HN$85,BECO_Datos!$A37,FALSE)+IFERROR(HLOOKUP(Q$6,BECO_Datos!$HP$3:$LT$85,BECO_Datos!$A37,FALSE),0))*Q$2</f>
        <v>0</v>
      </c>
      <c r="R38" s="83">
        <f>(HLOOKUP(R$6,BECO_Datos!$D$3:$HN$85,BECO_Datos!$A37,FALSE)+IFERROR(HLOOKUP(R$6,BECO_Datos!$HP$3:$LT$85,BECO_Datos!$A37,FALSE),0))*R$2</f>
        <v>0</v>
      </c>
      <c r="S38" s="83">
        <f>(HLOOKUP(S$6,BECO_Datos!$D$3:$HN$85,BECO_Datos!$A37,FALSE)+IFERROR(HLOOKUP(S$6,BECO_Datos!$HP$3:$LT$85,BECO_Datos!$A37,FALSE),0))*S$2</f>
        <v>0</v>
      </c>
      <c r="U38" s="83" t="e">
        <f>(HLOOKUP(U$6,BECO_Datos!$D$3:$HN$85,BECO_Datos!$A37,FALSE)+IFERROR(HLOOKUP(U$6,BECO_Datos!$HP$3:$LT$85,BECO_Datos!$A37,FALSE),0))*U$2</f>
        <v>#N/A</v>
      </c>
      <c r="V38" s="83" t="e">
        <f>(HLOOKUP(V$6,BECO_Datos!$D$3:$HN$85,BECO_Datos!$A37,FALSE)+IFERROR(HLOOKUP(V$6,BECO_Datos!$HP$3:$LT$85,BECO_Datos!$A37,FALSE),0))*V$2</f>
        <v>#N/A</v>
      </c>
      <c r="W38" s="83" t="e">
        <f>(HLOOKUP(W$6,BECO_Datos!$D$3:$HN$85,BECO_Datos!$A37,FALSE)+IFERROR(HLOOKUP(W$6,BECO_Datos!$HP$3:$LT$85,BECO_Datos!$A37,FALSE),0))*W$2</f>
        <v>#N/A</v>
      </c>
      <c r="X38" s="83" t="e">
        <f>(HLOOKUP(X$6,BECO_Datos!$D$3:$HN$85,BECO_Datos!$A37,FALSE)+IFERROR(HLOOKUP(X$6,BECO_Datos!$HP$3:$LT$85,BECO_Datos!$A37,FALSE),0))*X$2</f>
        <v>#N/A</v>
      </c>
      <c r="Y38" s="83" t="e">
        <f>(HLOOKUP(Y$6,BECO_Datos!$D$3:$HN$85,BECO_Datos!$A37,FALSE)+IFERROR(HLOOKUP(Y$6,BECO_Datos!$HP$3:$LT$85,BECO_Datos!$A37,FALSE),0))*Y$2</f>
        <v>#N/A</v>
      </c>
      <c r="Z38" s="83" t="e">
        <f>(HLOOKUP(Z$6,BECO_Datos!$D$3:$HN$85,BECO_Datos!$A37,FALSE)+IFERROR(HLOOKUP(Z$6,BECO_Datos!$HP$3:$LT$85,BECO_Datos!$A37,FALSE),0))*Z$2</f>
        <v>#N/A</v>
      </c>
      <c r="AA38" s="83">
        <f>(HLOOKUP(AA$6,BECO_Datos!$D$3:$HN$85,BECO_Datos!$A37,FALSE)+IFERROR(HLOOKUP(AA$6,BECO_Datos!$HP$3:$LT$85,BECO_Datos!$A37,FALSE),0))*AA$2</f>
        <v>0</v>
      </c>
      <c r="AB38" s="83">
        <f>(HLOOKUP(AB$6,BECO_Datos!$D$3:$HN$85,BECO_Datos!$A37,FALSE)+IFERROR(HLOOKUP(AB$6,BECO_Datos!$HP$3:$LT$85,BECO_Datos!$A37,FALSE),0))*AB$2</f>
        <v>0</v>
      </c>
      <c r="AC38" s="83">
        <f>(HLOOKUP(AC$6,BECO_Datos!$D$3:$HN$85,BECO_Datos!$A37,FALSE)+IFERROR(HLOOKUP(AC$6,BECO_Datos!$HP$3:$LT$85,BECO_Datos!$A37,FALSE),0))*AC$2</f>
        <v>0</v>
      </c>
      <c r="AD38" s="83">
        <f>(HLOOKUP(AD$6,BECO_Datos!$D$3:$HN$85,BECO_Datos!$A37,FALSE)+IFERROR(HLOOKUP(AD$6,BECO_Datos!$HP$3:$LT$85,BECO_Datos!$A37,FALSE),0))*AD$2</f>
        <v>0</v>
      </c>
      <c r="AE38" s="83">
        <f>(HLOOKUP(AE$6,BECO_Datos!$D$3:$HN$85,BECO_Datos!$A37,FALSE)+IFERROR(HLOOKUP(AE$6,BECO_Datos!$HP$3:$LT$85,BECO_Datos!$A37,FALSE),0))*AE$2</f>
        <v>0</v>
      </c>
      <c r="AF38" s="83">
        <f>(HLOOKUP(AF$6,BECO_Datos!$D$3:$HN$85,BECO_Datos!$A37,FALSE)+IFERROR(HLOOKUP(AF$6,BECO_Datos!$HP$3:$LT$85,BECO_Datos!$A37,FALSE),0))*AF$2</f>
        <v>0</v>
      </c>
      <c r="AG38" s="83">
        <f>(HLOOKUP(AG$6,BECO_Datos!$D$3:$HN$85,BECO_Datos!$A37,FALSE)+IFERROR(HLOOKUP(AG$6,BECO_Datos!$HP$3:$LT$85,BECO_Datos!$A37,FALSE),0))*AG$2</f>
        <v>0</v>
      </c>
      <c r="AH38" s="83">
        <f>(HLOOKUP(AH$6,BECO_Datos!$D$3:$HN$85,BECO_Datos!$A37,FALSE)+IFERROR(HLOOKUP(AH$6,BECO_Datos!$HP$3:$LT$85,BECO_Datos!$A37,FALSE),0))*AH$2</f>
        <v>0</v>
      </c>
      <c r="AI38" s="83">
        <f>(HLOOKUP(AI$6,BECO_Datos!$D$3:$HN$85,BECO_Datos!$A37,FALSE)+IFERROR(HLOOKUP(AI$6,BECO_Datos!$HP$3:$LT$85,BECO_Datos!$A37,FALSE),0))*AI$2</f>
        <v>0</v>
      </c>
      <c r="AJ38" s="83">
        <f>(HLOOKUP(AJ$6,BECO_Datos!$D$3:$HN$85,BECO_Datos!$A37,FALSE)+IFERROR(HLOOKUP(AJ$6,BECO_Datos!$HP$3:$LT$85,BECO_Datos!$A37,FALSE),0))*AJ$2</f>
        <v>0</v>
      </c>
      <c r="AL38" s="83" t="e">
        <f>(HLOOKUP(AL$6,BECO_Datos!$D$3:$HN$85,BECO_Datos!$A37,FALSE)+IFERROR(HLOOKUP(AL$6,BECO_Datos!$HP$3:$LT$85,BECO_Datos!$A37,FALSE),0))*AL$2</f>
        <v>#N/A</v>
      </c>
      <c r="AM38" s="83" t="e">
        <f>(HLOOKUP(AM$6,BECO_Datos!$D$3:$HN$85,BECO_Datos!$A37,FALSE)+IFERROR(HLOOKUP(AM$6,BECO_Datos!$HP$3:$LT$85,BECO_Datos!$A37,FALSE),0))*AM$2</f>
        <v>#N/A</v>
      </c>
      <c r="AN38" s="83" t="e">
        <f>(HLOOKUP(AN$6,BECO_Datos!$D$3:$HN$85,BECO_Datos!$A37,FALSE)+IFERROR(HLOOKUP(AN$6,BECO_Datos!$HP$3:$LT$85,BECO_Datos!$A37,FALSE),0))*AN$2</f>
        <v>#N/A</v>
      </c>
      <c r="AO38" s="83" t="e">
        <f>(HLOOKUP(AO$6,BECO_Datos!$D$3:$HN$85,BECO_Datos!$A37,FALSE)+IFERROR(HLOOKUP(AO$6,BECO_Datos!$HP$3:$LT$85,BECO_Datos!$A37,FALSE),0))*AO$2</f>
        <v>#N/A</v>
      </c>
      <c r="AP38" s="83" t="e">
        <f>(HLOOKUP(AP$6,BECO_Datos!$D$3:$HN$85,BECO_Datos!$A37,FALSE)+IFERROR(HLOOKUP(AP$6,BECO_Datos!$HP$3:$LT$85,BECO_Datos!$A37,FALSE),0))*AP$2</f>
        <v>#N/A</v>
      </c>
      <c r="AQ38" s="83" t="e">
        <f>(HLOOKUP(AQ$6,BECO_Datos!$D$3:$HN$85,BECO_Datos!$A37,FALSE)+IFERROR(HLOOKUP(AQ$6,BECO_Datos!$HP$3:$LT$85,BECO_Datos!$A37,FALSE),0))*AQ$2</f>
        <v>#N/A</v>
      </c>
      <c r="AR38" s="83">
        <f>(HLOOKUP(AR$6,BECO_Datos!$D$3:$HN$85,BECO_Datos!$A37,FALSE)+IFERROR(HLOOKUP(AR$6,BECO_Datos!$HP$3:$LT$85,BECO_Datos!$A37,FALSE),0))*AR$2</f>
        <v>0</v>
      </c>
      <c r="AS38" s="83">
        <f>(HLOOKUP(AS$6,BECO_Datos!$D$3:$HN$85,BECO_Datos!$A37,FALSE)+IFERROR(HLOOKUP(AS$6,BECO_Datos!$HP$3:$LT$85,BECO_Datos!$A37,FALSE),0))*AS$2</f>
        <v>0</v>
      </c>
      <c r="AT38" s="83">
        <f>(HLOOKUP(AT$6,BECO_Datos!$D$3:$HN$85,BECO_Datos!$A37,FALSE)+IFERROR(HLOOKUP(AT$6,BECO_Datos!$HP$3:$LT$85,BECO_Datos!$A37,FALSE),0))*AT$2</f>
        <v>0</v>
      </c>
      <c r="AU38" s="83">
        <f>(HLOOKUP(AU$6,BECO_Datos!$D$3:$HN$85,BECO_Datos!$A37,FALSE)+IFERROR(HLOOKUP(AU$6,BECO_Datos!$HP$3:$LT$85,BECO_Datos!$A37,FALSE),0))*AU$2</f>
        <v>0</v>
      </c>
      <c r="AV38" s="83">
        <f>(HLOOKUP(AV$6,BECO_Datos!$D$3:$HN$85,BECO_Datos!$A37,FALSE)+IFERROR(HLOOKUP(AV$6,BECO_Datos!$HP$3:$LT$85,BECO_Datos!$A37,FALSE),0))*AV$2</f>
        <v>0</v>
      </c>
      <c r="AW38" s="83">
        <f>(HLOOKUP(AW$6,BECO_Datos!$D$3:$HN$85,BECO_Datos!$A37,FALSE)+IFERROR(HLOOKUP(AW$6,BECO_Datos!$HP$3:$LT$85,BECO_Datos!$A37,FALSE),0))*AW$2</f>
        <v>0</v>
      </c>
      <c r="AX38" s="83">
        <f>(HLOOKUP(AX$6,BECO_Datos!$D$3:$HN$85,BECO_Datos!$A37,FALSE)+IFERROR(HLOOKUP(AX$6,BECO_Datos!$HP$3:$LT$85,BECO_Datos!$A37,FALSE),0))*AX$2</f>
        <v>0</v>
      </c>
      <c r="AY38" s="83">
        <f>(HLOOKUP(AY$6,BECO_Datos!$D$3:$HN$85,BECO_Datos!$A37,FALSE)+IFERROR(HLOOKUP(AY$6,BECO_Datos!$HP$3:$LT$85,BECO_Datos!$A37,FALSE),0))*AY$2</f>
        <v>0</v>
      </c>
      <c r="AZ38" s="83">
        <f>(HLOOKUP(AZ$6,BECO_Datos!$D$3:$HN$85,BECO_Datos!$A37,FALSE)+IFERROR(HLOOKUP(AZ$6,BECO_Datos!$HP$3:$LT$85,BECO_Datos!$A37,FALSE),0))*AZ$2</f>
        <v>0</v>
      </c>
      <c r="BA38" s="83">
        <f>(HLOOKUP(BA$6,BECO_Datos!$D$3:$HN$85,BECO_Datos!$A37,FALSE)+IFERROR(HLOOKUP(BA$6,BECO_Datos!$HP$3:$LT$85,BECO_Datos!$A37,FALSE),0))*BA$2</f>
        <v>0</v>
      </c>
      <c r="BC38" s="83" t="e">
        <f>(HLOOKUP(BC$6,BECO_Datos!$D$3:$HN$85,BECO_Datos!$A37,FALSE)+IFERROR(HLOOKUP(BC$6,BECO_Datos!$HP$3:$LT$85,BECO_Datos!$A37,FALSE),0))*BC$2</f>
        <v>#N/A</v>
      </c>
      <c r="BD38" s="83" t="e">
        <f>(HLOOKUP(BD$6,BECO_Datos!$D$3:$HN$85,BECO_Datos!$A37,FALSE)+IFERROR(HLOOKUP(BD$6,BECO_Datos!$HP$3:$LT$85,BECO_Datos!$A37,FALSE),0))*BD$2</f>
        <v>#N/A</v>
      </c>
      <c r="BE38" s="83" t="e">
        <f>(HLOOKUP(BE$6,BECO_Datos!$D$3:$HN$85,BECO_Datos!$A37,FALSE)+IFERROR(HLOOKUP(BE$6,BECO_Datos!$HP$3:$LT$85,BECO_Datos!$A37,FALSE),0))*BE$2</f>
        <v>#N/A</v>
      </c>
      <c r="BF38" s="83" t="e">
        <f>(HLOOKUP(BF$6,BECO_Datos!$D$3:$HN$85,BECO_Datos!$A37,FALSE)+IFERROR(HLOOKUP(BF$6,BECO_Datos!$HP$3:$LT$85,BECO_Datos!$A37,FALSE),0))*BF$2</f>
        <v>#N/A</v>
      </c>
      <c r="BG38" s="83" t="e">
        <f>(HLOOKUP(BG$6,BECO_Datos!$D$3:$HN$85,BECO_Datos!$A37,FALSE)+IFERROR(HLOOKUP(BG$6,BECO_Datos!$HP$3:$LT$85,BECO_Datos!$A37,FALSE),0))*BG$2</f>
        <v>#N/A</v>
      </c>
      <c r="BH38" s="83" t="e">
        <f>(HLOOKUP(BH$6,BECO_Datos!$D$3:$HN$85,BECO_Datos!$A37,FALSE)+IFERROR(HLOOKUP(BH$6,BECO_Datos!$HP$3:$LT$85,BECO_Datos!$A37,FALSE),0))*BH$2</f>
        <v>#N/A</v>
      </c>
      <c r="BI38" s="83">
        <f>(HLOOKUP(BI$6,BECO_Datos!$D$3:$HN$85,BECO_Datos!$A37,FALSE)+IFERROR(HLOOKUP(BI$6,BECO_Datos!$HP$3:$LT$85,BECO_Datos!$A37,FALSE),0))*BI$2</f>
        <v>0</v>
      </c>
      <c r="BJ38" s="83">
        <f>(HLOOKUP(BJ$6,BECO_Datos!$D$3:$HN$85,BECO_Datos!$A37,FALSE)+IFERROR(HLOOKUP(BJ$6,BECO_Datos!$HP$3:$LT$85,BECO_Datos!$A37,FALSE),0))*BJ$2</f>
        <v>0</v>
      </c>
      <c r="BK38" s="83">
        <f>(HLOOKUP(BK$6,BECO_Datos!$D$3:$HN$85,BECO_Datos!$A37,FALSE)+IFERROR(HLOOKUP(BK$6,BECO_Datos!$HP$3:$LT$85,BECO_Datos!$A37,FALSE),0))*BK$2</f>
        <v>0</v>
      </c>
      <c r="BL38" s="83">
        <f>(HLOOKUP(BL$6,BECO_Datos!$D$3:$HN$85,BECO_Datos!$A37,FALSE)+IFERROR(HLOOKUP(BL$6,BECO_Datos!$HP$3:$LT$85,BECO_Datos!$A37,FALSE),0))*BL$2</f>
        <v>0</v>
      </c>
      <c r="BM38" s="83">
        <f>(HLOOKUP(BM$6,BECO_Datos!$D$3:$HN$85,BECO_Datos!$A37,FALSE)+IFERROR(HLOOKUP(BM$6,BECO_Datos!$HP$3:$LT$85,BECO_Datos!$A37,FALSE),0))*BM$2</f>
        <v>0</v>
      </c>
      <c r="BN38" s="83">
        <f>(HLOOKUP(BN$6,BECO_Datos!$D$3:$HN$85,BECO_Datos!$A37,FALSE)+IFERROR(HLOOKUP(BN$6,BECO_Datos!$HP$3:$LT$85,BECO_Datos!$A37,FALSE),0))*BN$2</f>
        <v>0</v>
      </c>
      <c r="BO38" s="83">
        <f>(HLOOKUP(BO$6,BECO_Datos!$D$3:$HN$85,BECO_Datos!$A37,FALSE)+IFERROR(HLOOKUP(BO$6,BECO_Datos!$HP$3:$LT$85,BECO_Datos!$A37,FALSE),0))*BO$2</f>
        <v>0</v>
      </c>
      <c r="BP38" s="83">
        <f>(HLOOKUP(BP$6,BECO_Datos!$D$3:$HN$85,BECO_Datos!$A37,FALSE)+IFERROR(HLOOKUP(BP$6,BECO_Datos!$HP$3:$LT$85,BECO_Datos!$A37,FALSE),0))*BP$2</f>
        <v>0</v>
      </c>
      <c r="BQ38" s="83">
        <f>(HLOOKUP(BQ$6,BECO_Datos!$D$3:$HN$85,BECO_Datos!$A37,FALSE)+IFERROR(HLOOKUP(BQ$6,BECO_Datos!$HP$3:$LT$85,BECO_Datos!$A37,FALSE),0))*BQ$2</f>
        <v>0</v>
      </c>
      <c r="BR38" s="83">
        <f>(HLOOKUP(BR$6,BECO_Datos!$D$3:$HN$85,BECO_Datos!$A37,FALSE)+IFERROR(HLOOKUP(BR$6,BECO_Datos!$HP$3:$LT$85,BECO_Datos!$A37,FALSE),0))*BR$2</f>
        <v>0</v>
      </c>
      <c r="BT38" s="83" t="e">
        <f>(HLOOKUP(BT$6,BECO_Datos!$D$3:$HN$85,BECO_Datos!$A37,FALSE)+IFERROR(HLOOKUP(BT$6,BECO_Datos!$HP$3:$LT$85,BECO_Datos!$A37,FALSE),0))*BT$2</f>
        <v>#N/A</v>
      </c>
      <c r="BU38" s="83" t="e">
        <f>(HLOOKUP(BU$6,BECO_Datos!$D$3:$HN$85,BECO_Datos!$A37,FALSE)+IFERROR(HLOOKUP(BU$6,BECO_Datos!$HP$3:$LT$85,BECO_Datos!$A37,FALSE),0))*BU$2</f>
        <v>#N/A</v>
      </c>
      <c r="BV38" s="83" t="e">
        <f>(HLOOKUP(BV$6,BECO_Datos!$D$3:$HN$85,BECO_Datos!$A37,FALSE)+IFERROR(HLOOKUP(BV$6,BECO_Datos!$HP$3:$LT$85,BECO_Datos!$A37,FALSE),0))*BV$2</f>
        <v>#N/A</v>
      </c>
      <c r="BW38" s="83" t="e">
        <f>(HLOOKUP(BW$6,BECO_Datos!$D$3:$HN$85,BECO_Datos!$A37,FALSE)+IFERROR(HLOOKUP(BW$6,BECO_Datos!$HP$3:$LT$85,BECO_Datos!$A37,FALSE),0))*BW$2</f>
        <v>#N/A</v>
      </c>
      <c r="BX38" s="83" t="e">
        <f>(HLOOKUP(BX$6,BECO_Datos!$D$3:$HN$85,BECO_Datos!$A37,FALSE)+IFERROR(HLOOKUP(BX$6,BECO_Datos!$HP$3:$LT$85,BECO_Datos!$A37,FALSE),0))*BX$2</f>
        <v>#N/A</v>
      </c>
      <c r="BY38" s="83" t="e">
        <f>(HLOOKUP(BY$6,BECO_Datos!$D$3:$HN$85,BECO_Datos!$A37,FALSE)+IFERROR(HLOOKUP(BY$6,BECO_Datos!$HP$3:$LT$85,BECO_Datos!$A37,FALSE),0))*BY$2</f>
        <v>#N/A</v>
      </c>
      <c r="BZ38" s="83">
        <f>(HLOOKUP(BZ$6,BECO_Datos!$D$3:$HN$85,BECO_Datos!$A37,FALSE)+IFERROR(HLOOKUP(BZ$6,BECO_Datos!$HP$3:$LT$85,BECO_Datos!$A37,FALSE),0))*BZ$2</f>
        <v>0</v>
      </c>
      <c r="CA38" s="83">
        <f>(HLOOKUP(CA$6,BECO_Datos!$D$3:$HN$85,BECO_Datos!$A37,FALSE)+IFERROR(HLOOKUP(CA$6,BECO_Datos!$HP$3:$LT$85,BECO_Datos!$A37,FALSE),0))*CA$2</f>
        <v>0</v>
      </c>
      <c r="CB38" s="83">
        <f>(HLOOKUP(CB$6,BECO_Datos!$D$3:$HN$85,BECO_Datos!$A37,FALSE)+IFERROR(HLOOKUP(CB$6,BECO_Datos!$HP$3:$LT$85,BECO_Datos!$A37,FALSE),0))*CB$2</f>
        <v>0</v>
      </c>
      <c r="CC38" s="83">
        <f>(HLOOKUP(CC$6,BECO_Datos!$D$3:$HN$85,BECO_Datos!$A37,FALSE)+IFERROR(HLOOKUP(CC$6,BECO_Datos!$HP$3:$LT$85,BECO_Datos!$A37,FALSE),0))*CC$2</f>
        <v>0</v>
      </c>
      <c r="CD38" s="83">
        <f>(HLOOKUP(CD$6,BECO_Datos!$D$3:$HN$85,BECO_Datos!$A37,FALSE)+IFERROR(HLOOKUP(CD$6,BECO_Datos!$HP$3:$LT$85,BECO_Datos!$A37,FALSE),0))*CD$2</f>
        <v>0</v>
      </c>
      <c r="CE38" s="83">
        <f>(HLOOKUP(CE$6,BECO_Datos!$D$3:$HN$85,BECO_Datos!$A37,FALSE)+IFERROR(HLOOKUP(CE$6,BECO_Datos!$HP$3:$LT$85,BECO_Datos!$A37,FALSE),0))*CE$2</f>
        <v>0</v>
      </c>
      <c r="CF38" s="83">
        <f>(HLOOKUP(CF$6,BECO_Datos!$D$3:$HN$85,BECO_Datos!$A37,FALSE)+IFERROR(HLOOKUP(CF$6,BECO_Datos!$HP$3:$LT$85,BECO_Datos!$A37,FALSE),0))*CF$2</f>
        <v>0</v>
      </c>
      <c r="CG38" s="83">
        <f>(HLOOKUP(CG$6,BECO_Datos!$D$3:$HN$85,BECO_Datos!$A37,FALSE)+IFERROR(HLOOKUP(CG$6,BECO_Datos!$HP$3:$LT$85,BECO_Datos!$A37,FALSE),0))*CG$2</f>
        <v>0</v>
      </c>
      <c r="CH38" s="83">
        <f>(HLOOKUP(CH$6,BECO_Datos!$D$3:$HN$85,BECO_Datos!$A37,FALSE)+IFERROR(HLOOKUP(CH$6,BECO_Datos!$HP$3:$LT$85,BECO_Datos!$A37,FALSE),0))*CH$2</f>
        <v>0</v>
      </c>
      <c r="CI38" s="83">
        <f>(HLOOKUP(CI$6,BECO_Datos!$D$3:$HN$85,BECO_Datos!$A37,FALSE)+IFERROR(HLOOKUP(CI$6,BECO_Datos!$HP$3:$LT$85,BECO_Datos!$A37,FALSE),0))*CI$2</f>
        <v>0</v>
      </c>
      <c r="CK38" s="83" t="e">
        <f>(HLOOKUP(CK$6,BECO_Datos!$D$3:$HN$85,BECO_Datos!$A37,FALSE)+IFERROR(HLOOKUP(CK$6,BECO_Datos!$HP$3:$LT$85,BECO_Datos!$A37,FALSE),0))*CK$2</f>
        <v>#N/A</v>
      </c>
      <c r="CL38" s="83" t="e">
        <f>(HLOOKUP(CL$6,BECO_Datos!$D$3:$HN$85,BECO_Datos!$A37,FALSE)+IFERROR(HLOOKUP(CL$6,BECO_Datos!$HP$3:$LT$85,BECO_Datos!$A37,FALSE),0))*CL$2</f>
        <v>#N/A</v>
      </c>
      <c r="CM38" s="83" t="e">
        <f>(HLOOKUP(CM$6,BECO_Datos!$D$3:$HN$85,BECO_Datos!$A37,FALSE)+IFERROR(HLOOKUP(CM$6,BECO_Datos!$HP$3:$LT$85,BECO_Datos!$A37,FALSE),0))*CM$2</f>
        <v>#N/A</v>
      </c>
      <c r="CN38" s="83" t="e">
        <f>(HLOOKUP(CN$6,BECO_Datos!$D$3:$HN$85,BECO_Datos!$A37,FALSE)+IFERROR(HLOOKUP(CN$6,BECO_Datos!$HP$3:$LT$85,BECO_Datos!$A37,FALSE),0))*CN$2</f>
        <v>#N/A</v>
      </c>
      <c r="CO38" s="83" t="e">
        <f>(HLOOKUP(CO$6,BECO_Datos!$D$3:$HN$85,BECO_Datos!$A37,FALSE)+IFERROR(HLOOKUP(CO$6,BECO_Datos!$HP$3:$LT$85,BECO_Datos!$A37,FALSE),0))*CO$2</f>
        <v>#N/A</v>
      </c>
      <c r="CP38" s="83" t="e">
        <f>(HLOOKUP(CP$6,BECO_Datos!$D$3:$HN$85,BECO_Datos!$A37,FALSE)+IFERROR(HLOOKUP(CP$6,BECO_Datos!$HP$3:$LT$85,BECO_Datos!$A37,FALSE),0))*CP$2</f>
        <v>#N/A</v>
      </c>
      <c r="CQ38" s="83">
        <f>(HLOOKUP(CQ$6,BECO_Datos!$D$3:$HN$85,BECO_Datos!$A37,FALSE)+IFERROR(HLOOKUP(CQ$6,BECO_Datos!$HP$3:$LT$85,BECO_Datos!$A37,FALSE),0))*CQ$2</f>
        <v>0</v>
      </c>
      <c r="CR38" s="83">
        <f>(HLOOKUP(CR$6,BECO_Datos!$D$3:$HN$85,BECO_Datos!$A37,FALSE)+IFERROR(HLOOKUP(CR$6,BECO_Datos!$HP$3:$LT$85,BECO_Datos!$A37,FALSE),0))*CR$2</f>
        <v>0</v>
      </c>
      <c r="CS38" s="83">
        <f>(HLOOKUP(CS$6,BECO_Datos!$D$3:$HN$85,BECO_Datos!$A37,FALSE)+IFERROR(HLOOKUP(CS$6,BECO_Datos!$HP$3:$LT$85,BECO_Datos!$A37,FALSE),0))*CS$2</f>
        <v>0</v>
      </c>
      <c r="CT38" s="83">
        <f>(HLOOKUP(CT$6,BECO_Datos!$D$3:$HN$85,BECO_Datos!$A37,FALSE)+IFERROR(HLOOKUP(CT$6,BECO_Datos!$HP$3:$LT$85,BECO_Datos!$A37,FALSE),0))*CT$2</f>
        <v>0</v>
      </c>
      <c r="CU38" s="83">
        <f>(HLOOKUP(CU$6,BECO_Datos!$D$3:$HN$85,BECO_Datos!$A37,FALSE)+IFERROR(HLOOKUP(CU$6,BECO_Datos!$HP$3:$LT$85,BECO_Datos!$A37,FALSE),0))*CU$2</f>
        <v>0</v>
      </c>
      <c r="CV38" s="83">
        <f>(HLOOKUP(CV$6,BECO_Datos!$D$3:$HN$85,BECO_Datos!$A37,FALSE)+IFERROR(HLOOKUP(CV$6,BECO_Datos!$HP$3:$LT$85,BECO_Datos!$A37,FALSE),0))*CV$2</f>
        <v>0</v>
      </c>
      <c r="CW38" s="83">
        <f>(HLOOKUP(CW$6,BECO_Datos!$D$3:$HN$85,BECO_Datos!$A37,FALSE)+IFERROR(HLOOKUP(CW$6,BECO_Datos!$HP$3:$LT$85,BECO_Datos!$A37,FALSE),0))*CW$2</f>
        <v>0</v>
      </c>
      <c r="CX38" s="83">
        <f>(HLOOKUP(CX$6,BECO_Datos!$D$3:$HN$85,BECO_Datos!$A37,FALSE)+IFERROR(HLOOKUP(CX$6,BECO_Datos!$HP$3:$LT$85,BECO_Datos!$A37,FALSE),0))*CX$2</f>
        <v>0</v>
      </c>
      <c r="CY38" s="83">
        <f>(HLOOKUP(CY$6,BECO_Datos!$D$3:$HN$85,BECO_Datos!$A37,FALSE)+IFERROR(HLOOKUP(CY$6,BECO_Datos!$HP$3:$LT$85,BECO_Datos!$A37,FALSE),0))*CY$2</f>
        <v>0</v>
      </c>
      <c r="CZ38" s="83">
        <f>(HLOOKUP(CZ$6,BECO_Datos!$D$3:$HN$85,BECO_Datos!$A37,FALSE)+IFERROR(HLOOKUP(CZ$6,BECO_Datos!$HP$3:$LT$85,BECO_Datos!$A37,FALSE),0))*CZ$2</f>
        <v>0</v>
      </c>
      <c r="DB38" s="83" t="e">
        <f>(HLOOKUP(DB$6,BECO_Datos!$D$3:$HN$85,BECO_Datos!$A37,FALSE)+IFERROR(HLOOKUP(DB$6,BECO_Datos!$HP$3:$LT$85,BECO_Datos!$A37,FALSE),0))*DB$2</f>
        <v>#N/A</v>
      </c>
      <c r="DC38" s="83" t="e">
        <f>(HLOOKUP(DC$6,BECO_Datos!$D$3:$HN$85,BECO_Datos!$A37,FALSE)+IFERROR(HLOOKUP(DC$6,BECO_Datos!$HP$3:$LT$85,BECO_Datos!$A37,FALSE),0))*DC$2</f>
        <v>#N/A</v>
      </c>
      <c r="DD38" s="83" t="e">
        <f>(HLOOKUP(DD$6,BECO_Datos!$D$3:$HN$85,BECO_Datos!$A37,FALSE)+IFERROR(HLOOKUP(DD$6,BECO_Datos!$HP$3:$LT$85,BECO_Datos!$A37,FALSE),0))*DD$2</f>
        <v>#N/A</v>
      </c>
      <c r="DE38" s="83" t="e">
        <f>(HLOOKUP(DE$6,BECO_Datos!$D$3:$HN$85,BECO_Datos!$A37,FALSE)+IFERROR(HLOOKUP(DE$6,BECO_Datos!$HP$3:$LT$85,BECO_Datos!$A37,FALSE),0))*DE$2</f>
        <v>#N/A</v>
      </c>
      <c r="DF38" s="83" t="e">
        <f>(HLOOKUP(DF$6,BECO_Datos!$D$3:$HN$85,BECO_Datos!$A37,FALSE)+IFERROR(HLOOKUP(DF$6,BECO_Datos!$HP$3:$LT$85,BECO_Datos!$A37,FALSE),0))*DF$2</f>
        <v>#N/A</v>
      </c>
      <c r="DG38" s="83" t="e">
        <f>(HLOOKUP(DG$6,BECO_Datos!$D$3:$HN$85,BECO_Datos!$A37,FALSE)+IFERROR(HLOOKUP(DG$6,BECO_Datos!$HP$3:$LT$85,BECO_Datos!$A37,FALSE),0))*DG$2</f>
        <v>#N/A</v>
      </c>
      <c r="DH38" s="83">
        <f>(HLOOKUP(DH$6,BECO_Datos!$D$3:$HN$85,BECO_Datos!$A37,FALSE)+IFERROR(HLOOKUP(DH$6,BECO_Datos!$HP$3:$LT$85,BECO_Datos!$A37,FALSE),0))*DH$2</f>
        <v>0</v>
      </c>
      <c r="DI38" s="83">
        <f>(HLOOKUP(DI$6,BECO_Datos!$D$3:$HN$85,BECO_Datos!$A37,FALSE)+IFERROR(HLOOKUP(DI$6,BECO_Datos!$HP$3:$LT$85,BECO_Datos!$A37,FALSE),0))*DI$2</f>
        <v>0</v>
      </c>
      <c r="DJ38" s="83">
        <f>(HLOOKUP(DJ$6,BECO_Datos!$D$3:$HN$85,BECO_Datos!$A37,FALSE)+IFERROR(HLOOKUP(DJ$6,BECO_Datos!$HP$3:$LT$85,BECO_Datos!$A37,FALSE),0))*DJ$2</f>
        <v>0</v>
      </c>
      <c r="DK38" s="83">
        <f>(HLOOKUP(DK$6,BECO_Datos!$D$3:$HN$85,BECO_Datos!$A37,FALSE)+IFERROR(HLOOKUP(DK$6,BECO_Datos!$HP$3:$LT$85,BECO_Datos!$A37,FALSE),0))*DK$2</f>
        <v>0</v>
      </c>
      <c r="DL38" s="83">
        <f>(HLOOKUP(DL$6,BECO_Datos!$D$3:$HN$85,BECO_Datos!$A37,FALSE)+IFERROR(HLOOKUP(DL$6,BECO_Datos!$HP$3:$LT$85,BECO_Datos!$A37,FALSE),0))*DL$2</f>
        <v>0</v>
      </c>
      <c r="DM38" s="83">
        <f>(HLOOKUP(DM$6,BECO_Datos!$D$3:$HN$85,BECO_Datos!$A37,FALSE)+IFERROR(HLOOKUP(DM$6,BECO_Datos!$HP$3:$LT$85,BECO_Datos!$A37,FALSE),0))*DM$2</f>
        <v>0</v>
      </c>
      <c r="DN38" s="83">
        <f>(HLOOKUP(DN$6,BECO_Datos!$D$3:$HN$85,BECO_Datos!$A37,FALSE)+IFERROR(HLOOKUP(DN$6,BECO_Datos!$HP$3:$LT$85,BECO_Datos!$A37,FALSE),0))*DN$2</f>
        <v>0</v>
      </c>
      <c r="DO38" s="83">
        <f>(HLOOKUP(DO$6,BECO_Datos!$D$3:$HN$85,BECO_Datos!$A37,FALSE)+IFERROR(HLOOKUP(DO$6,BECO_Datos!$HP$3:$LT$85,BECO_Datos!$A37,FALSE),0))*DO$2</f>
        <v>0</v>
      </c>
      <c r="DP38" s="83">
        <f>(HLOOKUP(DP$6,BECO_Datos!$D$3:$HN$85,BECO_Datos!$A37,FALSE)+IFERROR(HLOOKUP(DP$6,BECO_Datos!$HP$3:$LT$85,BECO_Datos!$A37,FALSE),0))*DP$2</f>
        <v>0</v>
      </c>
      <c r="DQ38" s="83">
        <f>(HLOOKUP(DQ$6,BECO_Datos!$D$3:$HN$85,BECO_Datos!$A37,FALSE)+IFERROR(HLOOKUP(DQ$6,BECO_Datos!$HP$3:$LT$85,BECO_Datos!$A37,FALSE),0))*DQ$2</f>
        <v>0</v>
      </c>
      <c r="DS38" s="83" t="e">
        <f>(HLOOKUP(DS$6,BECO_Datos!$D$3:$HN$85,BECO_Datos!$A37,FALSE)+IFERROR(HLOOKUP(DS$6,BECO_Datos!$HP$3:$LT$85,BECO_Datos!$A37,FALSE),0))*DS$2</f>
        <v>#N/A</v>
      </c>
      <c r="DT38" s="83" t="e">
        <f>(HLOOKUP(DT$6,BECO_Datos!$D$3:$HN$85,BECO_Datos!$A37,FALSE)+IFERROR(HLOOKUP(DT$6,BECO_Datos!$HP$3:$LT$85,BECO_Datos!$A37,FALSE),0))*DT$2</f>
        <v>#N/A</v>
      </c>
      <c r="DU38" s="83" t="e">
        <f>(HLOOKUP(DU$6,BECO_Datos!$D$3:$HN$85,BECO_Datos!$A37,FALSE)+IFERROR(HLOOKUP(DU$6,BECO_Datos!$HP$3:$LT$85,BECO_Datos!$A37,FALSE),0))*DU$2</f>
        <v>#N/A</v>
      </c>
      <c r="DV38" s="83" t="e">
        <f>(HLOOKUP(DV$6,BECO_Datos!$D$3:$HN$85,BECO_Datos!$A37,FALSE)+IFERROR(HLOOKUP(DV$6,BECO_Datos!$HP$3:$LT$85,BECO_Datos!$A37,FALSE),0))*DV$2</f>
        <v>#N/A</v>
      </c>
      <c r="DW38" s="83" t="e">
        <f>(HLOOKUP(DW$6,BECO_Datos!$D$3:$HN$85,BECO_Datos!$A37,FALSE)+IFERROR(HLOOKUP(DW$6,BECO_Datos!$HP$3:$LT$85,BECO_Datos!$A37,FALSE),0))*DW$2</f>
        <v>#N/A</v>
      </c>
      <c r="DX38" s="83" t="e">
        <f>(HLOOKUP(DX$6,BECO_Datos!$D$3:$HN$85,BECO_Datos!$A37,FALSE)+IFERROR(HLOOKUP(DX$6,BECO_Datos!$HP$3:$LT$85,BECO_Datos!$A37,FALSE),0))*DX$2</f>
        <v>#N/A</v>
      </c>
      <c r="DY38" s="83">
        <f>(HLOOKUP(DY$6,BECO_Datos!$D$3:$HN$85,BECO_Datos!$A37,FALSE)+IFERROR(HLOOKUP(DY$6,BECO_Datos!$HP$3:$LT$85,BECO_Datos!$A37,FALSE),0))*DY$2</f>
        <v>0</v>
      </c>
      <c r="DZ38" s="83">
        <f>(HLOOKUP(DZ$6,BECO_Datos!$D$3:$HN$85,BECO_Datos!$A37,FALSE)+IFERROR(HLOOKUP(DZ$6,BECO_Datos!$HP$3:$LT$85,BECO_Datos!$A37,FALSE),0))*DZ$2</f>
        <v>0</v>
      </c>
      <c r="EA38" s="83">
        <f>(HLOOKUP(EA$6,BECO_Datos!$D$3:$HN$85,BECO_Datos!$A37,FALSE)+IFERROR(HLOOKUP(EA$6,BECO_Datos!$HP$3:$LT$85,BECO_Datos!$A37,FALSE),0))*EA$2</f>
        <v>0</v>
      </c>
      <c r="EB38" s="83">
        <f>(HLOOKUP(EB$6,BECO_Datos!$D$3:$HN$85,BECO_Datos!$A37,FALSE)+IFERROR(HLOOKUP(EB$6,BECO_Datos!$HP$3:$LT$85,BECO_Datos!$A37,FALSE),0))*EB$2</f>
        <v>0</v>
      </c>
      <c r="EC38" s="83">
        <f>(HLOOKUP(EC$6,BECO_Datos!$D$3:$HN$85,BECO_Datos!$A37,FALSE)+IFERROR(HLOOKUP(EC$6,BECO_Datos!$HP$3:$LT$85,BECO_Datos!$A37,FALSE),0))*EC$2</f>
        <v>0</v>
      </c>
      <c r="ED38" s="83">
        <f>(HLOOKUP(ED$6,BECO_Datos!$D$3:$HN$85,BECO_Datos!$A37,FALSE)+IFERROR(HLOOKUP(ED$6,BECO_Datos!$HP$3:$LT$85,BECO_Datos!$A37,FALSE),0))*ED$2</f>
        <v>0</v>
      </c>
      <c r="EE38" s="83">
        <f>(HLOOKUP(EE$6,BECO_Datos!$D$3:$HN$85,BECO_Datos!$A37,FALSE)+IFERROR(HLOOKUP(EE$6,BECO_Datos!$HP$3:$LT$85,BECO_Datos!$A37,FALSE),0))*EE$2</f>
        <v>0</v>
      </c>
      <c r="EF38" s="83">
        <f>(HLOOKUP(EF$6,BECO_Datos!$D$3:$HN$85,BECO_Datos!$A37,FALSE)+IFERROR(HLOOKUP(EF$6,BECO_Datos!$HP$3:$LT$85,BECO_Datos!$A37,FALSE),0))*EF$2</f>
        <v>0</v>
      </c>
      <c r="EG38" s="83">
        <f>(HLOOKUP(EG$6,BECO_Datos!$D$3:$HN$85,BECO_Datos!$A37,FALSE)+IFERROR(HLOOKUP(EG$6,BECO_Datos!$HP$3:$LT$85,BECO_Datos!$A37,FALSE),0))*EG$2</f>
        <v>0</v>
      </c>
      <c r="EH38" s="83">
        <f>(HLOOKUP(EH$6,BECO_Datos!$D$3:$HN$85,BECO_Datos!$A37,FALSE)+IFERROR(HLOOKUP(EH$6,BECO_Datos!$HP$3:$LT$85,BECO_Datos!$A37,FALSE),0))*EH$2</f>
        <v>0</v>
      </c>
      <c r="EJ38" s="83" t="e">
        <f>(HLOOKUP(EJ$6,BECO_Datos!$D$3:$HN$85,BECO_Datos!$A37,FALSE)+IFERROR(HLOOKUP(EJ$6,BECO_Datos!$HP$3:$LT$85,BECO_Datos!$A37,FALSE),0))*EJ$2</f>
        <v>#N/A</v>
      </c>
      <c r="EK38" s="83" t="e">
        <f>(HLOOKUP(EK$6,BECO_Datos!$D$3:$HN$85,BECO_Datos!$A37,FALSE)+IFERROR(HLOOKUP(EK$6,BECO_Datos!$HP$3:$LT$85,BECO_Datos!$A37,FALSE),0))*EK$2</f>
        <v>#N/A</v>
      </c>
      <c r="EL38" s="83" t="e">
        <f>(HLOOKUP(EL$6,BECO_Datos!$D$3:$HN$85,BECO_Datos!$A37,FALSE)+IFERROR(HLOOKUP(EL$6,BECO_Datos!$HP$3:$LT$85,BECO_Datos!$A37,FALSE),0))*EL$2</f>
        <v>#N/A</v>
      </c>
      <c r="EM38" s="83" t="e">
        <f>(HLOOKUP(EM$6,BECO_Datos!$D$3:$HN$85,BECO_Datos!$A37,FALSE)+IFERROR(HLOOKUP(EM$6,BECO_Datos!$HP$3:$LT$85,BECO_Datos!$A37,FALSE),0))*EM$2</f>
        <v>#N/A</v>
      </c>
      <c r="EN38" s="83" t="e">
        <f>(HLOOKUP(EN$6,BECO_Datos!$D$3:$HN$85,BECO_Datos!$A37,FALSE)+IFERROR(HLOOKUP(EN$6,BECO_Datos!$HP$3:$LT$85,BECO_Datos!$A37,FALSE),0))*EN$2</f>
        <v>#N/A</v>
      </c>
      <c r="EO38" s="83" t="e">
        <f>(HLOOKUP(EO$6,BECO_Datos!$D$3:$HN$85,BECO_Datos!$A37,FALSE)+IFERROR(HLOOKUP(EO$6,BECO_Datos!$HP$3:$LT$85,BECO_Datos!$A37,FALSE),0))*EO$2</f>
        <v>#N/A</v>
      </c>
      <c r="EP38" s="83">
        <f>(HLOOKUP(EP$6,BECO_Datos!$D$3:$HN$85,BECO_Datos!$A37,FALSE)+IFERROR(HLOOKUP(EP$6,BECO_Datos!$HP$3:$LT$85,BECO_Datos!$A37,FALSE),0))*EP$2</f>
        <v>0</v>
      </c>
      <c r="EQ38" s="83">
        <f>(HLOOKUP(EQ$6,BECO_Datos!$D$3:$HN$85,BECO_Datos!$A37,FALSE)+IFERROR(HLOOKUP(EQ$6,BECO_Datos!$HP$3:$LT$85,BECO_Datos!$A37,FALSE),0))*EQ$2</f>
        <v>0</v>
      </c>
      <c r="ER38" s="83">
        <f>(HLOOKUP(ER$6,BECO_Datos!$D$3:$HN$85,BECO_Datos!$A37,FALSE)+IFERROR(HLOOKUP(ER$6,BECO_Datos!$HP$3:$LT$85,BECO_Datos!$A37,FALSE),0))*ER$2</f>
        <v>0</v>
      </c>
      <c r="ES38" s="83">
        <f>(HLOOKUP(ES$6,BECO_Datos!$D$3:$HN$85,BECO_Datos!$A37,FALSE)+IFERROR(HLOOKUP(ES$6,BECO_Datos!$HP$3:$LT$85,BECO_Datos!$A37,FALSE),0))*ES$2</f>
        <v>0</v>
      </c>
      <c r="ET38" s="83">
        <f>(HLOOKUP(ET$6,BECO_Datos!$D$3:$HN$85,BECO_Datos!$A37,FALSE)+IFERROR(HLOOKUP(ET$6,BECO_Datos!$HP$3:$LT$85,BECO_Datos!$A37,FALSE),0))*ET$2</f>
        <v>0</v>
      </c>
      <c r="EU38" s="83">
        <f>(HLOOKUP(EU$6,BECO_Datos!$D$3:$HN$85,BECO_Datos!$A37,FALSE)+IFERROR(HLOOKUP(EU$6,BECO_Datos!$HP$3:$LT$85,BECO_Datos!$A37,FALSE),0))*EU$2</f>
        <v>0</v>
      </c>
      <c r="EV38" s="83">
        <f>(HLOOKUP(EV$6,BECO_Datos!$D$3:$HN$85,BECO_Datos!$A37,FALSE)+IFERROR(HLOOKUP(EV$6,BECO_Datos!$HP$3:$LT$85,BECO_Datos!$A37,FALSE),0))*EV$2</f>
        <v>0</v>
      </c>
      <c r="EW38" s="83">
        <f>(HLOOKUP(EW$6,BECO_Datos!$D$3:$HN$85,BECO_Datos!$A37,FALSE)+IFERROR(HLOOKUP(EW$6,BECO_Datos!$HP$3:$LT$85,BECO_Datos!$A37,FALSE),0))*EW$2</f>
        <v>0</v>
      </c>
      <c r="EX38" s="83">
        <f>(HLOOKUP(EX$6,BECO_Datos!$D$3:$HN$85,BECO_Datos!$A37,FALSE)+IFERROR(HLOOKUP(EX$6,BECO_Datos!$HP$3:$LT$85,BECO_Datos!$A37,FALSE),0))*EX$2</f>
        <v>0</v>
      </c>
      <c r="EY38" s="83">
        <f>(HLOOKUP(EY$6,BECO_Datos!$D$3:$HN$85,BECO_Datos!$A37,FALSE)+IFERROR(HLOOKUP(EY$6,BECO_Datos!$HP$3:$LT$85,BECO_Datos!$A37,FALSE),0))*EY$2</f>
        <v>0</v>
      </c>
      <c r="FA38" s="83" t="e">
        <f>(HLOOKUP(FA$6,BECO_Datos!$D$3:$HN$85,BECO_Datos!$A37,FALSE)+IFERROR(HLOOKUP(FA$6,BECO_Datos!$HP$3:$LT$85,BECO_Datos!$A37,FALSE),0))*FA$2</f>
        <v>#N/A</v>
      </c>
      <c r="FB38" s="83" t="e">
        <f>(HLOOKUP(FB$6,BECO_Datos!$D$3:$HN$85,BECO_Datos!$A37,FALSE)+IFERROR(HLOOKUP(FB$6,BECO_Datos!$HP$3:$LT$85,BECO_Datos!$A37,FALSE),0))*FB$2</f>
        <v>#N/A</v>
      </c>
      <c r="FC38" s="83" t="e">
        <f>(HLOOKUP(FC$6,BECO_Datos!$D$3:$HN$85,BECO_Datos!$A37,FALSE)+IFERROR(HLOOKUP(FC$6,BECO_Datos!$HP$3:$LT$85,BECO_Datos!$A37,FALSE),0))*FC$2</f>
        <v>#N/A</v>
      </c>
      <c r="FD38" s="83" t="e">
        <f>(HLOOKUP(FD$6,BECO_Datos!$D$3:$HN$85,BECO_Datos!$A37,FALSE)+IFERROR(HLOOKUP(FD$6,BECO_Datos!$HP$3:$LT$85,BECO_Datos!$A37,FALSE),0))*FD$2</f>
        <v>#N/A</v>
      </c>
      <c r="FE38" s="83" t="e">
        <f>(HLOOKUP(FE$6,BECO_Datos!$D$3:$HN$85,BECO_Datos!$A37,FALSE)+IFERROR(HLOOKUP(FE$6,BECO_Datos!$HP$3:$LT$85,BECO_Datos!$A37,FALSE),0))*FE$2</f>
        <v>#N/A</v>
      </c>
      <c r="FF38" s="83" t="e">
        <f>(HLOOKUP(FF$6,BECO_Datos!$D$3:$HN$85,BECO_Datos!$A37,FALSE)+IFERROR(HLOOKUP(FF$6,BECO_Datos!$HP$3:$LT$85,BECO_Datos!$A37,FALSE),0))*FF$2</f>
        <v>#N/A</v>
      </c>
      <c r="FG38" s="83">
        <f>(HLOOKUP(FG$6,BECO_Datos!$D$3:$HN$85,BECO_Datos!$A37,FALSE)+IFERROR(HLOOKUP(FG$6,BECO_Datos!$HP$3:$LT$85,BECO_Datos!$A37,FALSE),0))*FG$2</f>
        <v>0</v>
      </c>
      <c r="FH38" s="83">
        <f>(HLOOKUP(FH$6,BECO_Datos!$D$3:$HN$85,BECO_Datos!$A37,FALSE)+IFERROR(HLOOKUP(FH$6,BECO_Datos!$HP$3:$LT$85,BECO_Datos!$A37,FALSE),0))*FH$2</f>
        <v>0</v>
      </c>
      <c r="FI38" s="83">
        <f>(HLOOKUP(FI$6,BECO_Datos!$D$3:$HN$85,BECO_Datos!$A37,FALSE)+IFERROR(HLOOKUP(FI$6,BECO_Datos!$HP$3:$LT$85,BECO_Datos!$A37,FALSE),0))*FI$2</f>
        <v>0</v>
      </c>
      <c r="FJ38" s="83">
        <f>(HLOOKUP(FJ$6,BECO_Datos!$D$3:$HN$85,BECO_Datos!$A37,FALSE)+IFERROR(HLOOKUP(FJ$6,BECO_Datos!$HP$3:$LT$85,BECO_Datos!$A37,FALSE),0))*FJ$2</f>
        <v>0</v>
      </c>
      <c r="FK38" s="83">
        <f>(HLOOKUP(FK$6,BECO_Datos!$D$3:$HN$85,BECO_Datos!$A37,FALSE)+IFERROR(HLOOKUP(FK$6,BECO_Datos!$HP$3:$LT$85,BECO_Datos!$A37,FALSE),0))*FK$2</f>
        <v>0</v>
      </c>
      <c r="FL38" s="83">
        <f>(HLOOKUP(FL$6,BECO_Datos!$D$3:$HN$85,BECO_Datos!$A37,FALSE)+IFERROR(HLOOKUP(FL$6,BECO_Datos!$HP$3:$LT$85,BECO_Datos!$A37,FALSE),0))*FL$2</f>
        <v>0</v>
      </c>
      <c r="FM38" s="83">
        <f>(HLOOKUP(FM$6,BECO_Datos!$D$3:$HN$85,BECO_Datos!$A37,FALSE)+IFERROR(HLOOKUP(FM$6,BECO_Datos!$HP$3:$LT$85,BECO_Datos!$A37,FALSE),0))*FM$2</f>
        <v>0</v>
      </c>
      <c r="FN38" s="83">
        <f>(HLOOKUP(FN$6,BECO_Datos!$D$3:$HN$85,BECO_Datos!$A37,FALSE)+IFERROR(HLOOKUP(FN$6,BECO_Datos!$HP$3:$LT$85,BECO_Datos!$A37,FALSE),0))*FN$2</f>
        <v>0</v>
      </c>
      <c r="FO38" s="83">
        <f>(HLOOKUP(FO$6,BECO_Datos!$D$3:$HN$85,BECO_Datos!$A37,FALSE)+IFERROR(HLOOKUP(FO$6,BECO_Datos!$HP$3:$LT$85,BECO_Datos!$A37,FALSE),0))*FO$2</f>
        <v>0</v>
      </c>
      <c r="FP38" s="83">
        <f>(HLOOKUP(FP$6,BECO_Datos!$D$3:$HN$85,BECO_Datos!$A37,FALSE)+IFERROR(HLOOKUP(FP$6,BECO_Datos!$HP$3:$LT$85,BECO_Datos!$A37,FALSE),0))*FP$2</f>
        <v>0</v>
      </c>
      <c r="FR38" s="83" t="e">
        <f>(HLOOKUP(FR$6,BECO_Datos!$D$3:$HN$85,BECO_Datos!$A37,FALSE)+IFERROR(HLOOKUP(FR$6,BECO_Datos!$HP$3:$LT$85,BECO_Datos!$A37,FALSE),0))*FR$2</f>
        <v>#N/A</v>
      </c>
      <c r="FS38" s="83" t="e">
        <f>(HLOOKUP(FS$6,BECO_Datos!$D$3:$HN$85,BECO_Datos!$A37,FALSE)+IFERROR(HLOOKUP(FS$6,BECO_Datos!$HP$3:$LT$85,BECO_Datos!$A37,FALSE),0))*FS$2</f>
        <v>#N/A</v>
      </c>
      <c r="FT38" s="83" t="e">
        <f>(HLOOKUP(FT$6,BECO_Datos!$D$3:$HN$85,BECO_Datos!$A37,FALSE)+IFERROR(HLOOKUP(FT$6,BECO_Datos!$HP$3:$LT$85,BECO_Datos!$A37,FALSE),0))*FT$2</f>
        <v>#N/A</v>
      </c>
      <c r="FU38" s="83" t="e">
        <f>(HLOOKUP(FU$6,BECO_Datos!$D$3:$HN$85,BECO_Datos!$A37,FALSE)+IFERROR(HLOOKUP(FU$6,BECO_Datos!$HP$3:$LT$85,BECO_Datos!$A37,FALSE),0))*FU$2</f>
        <v>#N/A</v>
      </c>
      <c r="FV38" s="83" t="e">
        <f>(HLOOKUP(FV$6,BECO_Datos!$D$3:$HN$85,BECO_Datos!$A37,FALSE)+IFERROR(HLOOKUP(FV$6,BECO_Datos!$HP$3:$LT$85,BECO_Datos!$A37,FALSE),0))*FV$2</f>
        <v>#N/A</v>
      </c>
      <c r="FW38" s="83" t="e">
        <f>(HLOOKUP(FW$6,BECO_Datos!$D$3:$HN$85,BECO_Datos!$A37,FALSE)+IFERROR(HLOOKUP(FW$6,BECO_Datos!$HP$3:$LT$85,BECO_Datos!$A37,FALSE),0))*FW$2</f>
        <v>#N/A</v>
      </c>
      <c r="FX38" s="83">
        <f>(HLOOKUP(FX$6,BECO_Datos!$D$3:$HN$85,BECO_Datos!$A37,FALSE)+IFERROR(HLOOKUP(FX$6,BECO_Datos!$HP$3:$LT$85,BECO_Datos!$A37,FALSE),0))*FX$2</f>
        <v>0</v>
      </c>
      <c r="FY38" s="83">
        <f>(HLOOKUP(FY$6,BECO_Datos!$D$3:$HN$85,BECO_Datos!$A37,FALSE)+IFERROR(HLOOKUP(FY$6,BECO_Datos!$HP$3:$LT$85,BECO_Datos!$A37,FALSE),0))*FY$2</f>
        <v>0</v>
      </c>
      <c r="FZ38" s="83">
        <f>(HLOOKUP(FZ$6,BECO_Datos!$D$3:$HN$85,BECO_Datos!$A37,FALSE)+IFERROR(HLOOKUP(FZ$6,BECO_Datos!$HP$3:$LT$85,BECO_Datos!$A37,FALSE),0))*FZ$2</f>
        <v>0</v>
      </c>
      <c r="GA38" s="83">
        <f>(HLOOKUP(GA$6,BECO_Datos!$D$3:$HN$85,BECO_Datos!$A37,FALSE)+IFERROR(HLOOKUP(GA$6,BECO_Datos!$HP$3:$LT$85,BECO_Datos!$A37,FALSE),0))*GA$2</f>
        <v>0</v>
      </c>
      <c r="GB38" s="83">
        <f>(HLOOKUP(GB$6,BECO_Datos!$D$3:$HN$85,BECO_Datos!$A37,FALSE)+IFERROR(HLOOKUP(GB$6,BECO_Datos!$HP$3:$LT$85,BECO_Datos!$A37,FALSE),0))*GB$2</f>
        <v>0</v>
      </c>
      <c r="GC38" s="83">
        <f>(HLOOKUP(GC$6,BECO_Datos!$D$3:$HN$85,BECO_Datos!$A37,FALSE)+IFERROR(HLOOKUP(GC$6,BECO_Datos!$HP$3:$LT$85,BECO_Datos!$A37,FALSE),0))*GC$2</f>
        <v>0</v>
      </c>
      <c r="GD38" s="83">
        <f>(HLOOKUP(GD$6,BECO_Datos!$D$3:$HN$85,BECO_Datos!$A37,FALSE)+IFERROR(HLOOKUP(GD$6,BECO_Datos!$HP$3:$LT$85,BECO_Datos!$A37,FALSE),0))*GD$2</f>
        <v>0</v>
      </c>
      <c r="GE38" s="83">
        <f>(HLOOKUP(GE$6,BECO_Datos!$D$3:$HN$85,BECO_Datos!$A37,FALSE)+IFERROR(HLOOKUP(GE$6,BECO_Datos!$HP$3:$LT$85,BECO_Datos!$A37,FALSE),0))*GE$2</f>
        <v>0</v>
      </c>
      <c r="GF38" s="83">
        <f>(HLOOKUP(GF$6,BECO_Datos!$D$3:$HN$85,BECO_Datos!$A37,FALSE)+IFERROR(HLOOKUP(GF$6,BECO_Datos!$HP$3:$LT$85,BECO_Datos!$A37,FALSE),0))*GF$2</f>
        <v>0</v>
      </c>
      <c r="GG38" s="83">
        <f>(HLOOKUP(GG$6,BECO_Datos!$D$3:$HN$85,BECO_Datos!$A37,FALSE)+IFERROR(HLOOKUP(GG$6,BECO_Datos!$HP$3:$LT$85,BECO_Datos!$A37,FALSE),0))*GG$2</f>
        <v>0</v>
      </c>
      <c r="GI38" s="83" t="e">
        <f>(HLOOKUP(GI$6,BECO_Datos!$D$3:$HN$85,BECO_Datos!$A37,FALSE)+IFERROR(HLOOKUP(GI$6,BECO_Datos!$HP$3:$LT$85,BECO_Datos!$A37,FALSE),0))*GI$2</f>
        <v>#N/A</v>
      </c>
      <c r="GJ38" s="83" t="e">
        <f>(HLOOKUP(GJ$6,BECO_Datos!$D$3:$HN$85,BECO_Datos!$A37,FALSE)+IFERROR(HLOOKUP(GJ$6,BECO_Datos!$HP$3:$LT$85,BECO_Datos!$A37,FALSE),0))*GJ$2</f>
        <v>#N/A</v>
      </c>
      <c r="GK38" s="83" t="e">
        <f>(HLOOKUP(GK$6,BECO_Datos!$D$3:$HN$85,BECO_Datos!$A37,FALSE)+IFERROR(HLOOKUP(GK$6,BECO_Datos!$HP$3:$LT$85,BECO_Datos!$A37,FALSE),0))*GK$2</f>
        <v>#N/A</v>
      </c>
      <c r="GL38" s="83" t="e">
        <f>(HLOOKUP(GL$6,BECO_Datos!$D$3:$HN$85,BECO_Datos!$A37,FALSE)+IFERROR(HLOOKUP(GL$6,BECO_Datos!$HP$3:$LT$85,BECO_Datos!$A37,FALSE),0))*GL$2</f>
        <v>#N/A</v>
      </c>
      <c r="GM38" s="83" t="e">
        <f>(HLOOKUP(GM$6,BECO_Datos!$D$3:$HN$85,BECO_Datos!$A37,FALSE)+IFERROR(HLOOKUP(GM$6,BECO_Datos!$HP$3:$LT$85,BECO_Datos!$A37,FALSE),0))*GM$2</f>
        <v>#N/A</v>
      </c>
      <c r="GN38" s="83" t="e">
        <f>(HLOOKUP(GN$6,BECO_Datos!$D$3:$HN$85,BECO_Datos!$A37,FALSE)+IFERROR(HLOOKUP(GN$6,BECO_Datos!$HP$3:$LT$85,BECO_Datos!$A37,FALSE),0))*GN$2</f>
        <v>#N/A</v>
      </c>
      <c r="GO38" s="83">
        <f>(HLOOKUP(GO$6,BECO_Datos!$D$3:$HN$85,BECO_Datos!$A37,FALSE)+IFERROR(HLOOKUP(GO$6,BECO_Datos!$HP$3:$LT$85,BECO_Datos!$A37,FALSE),0))*GO$2</f>
        <v>0</v>
      </c>
      <c r="GP38" s="83">
        <f>(HLOOKUP(GP$6,BECO_Datos!$D$3:$HN$85,BECO_Datos!$A37,FALSE)+IFERROR(HLOOKUP(GP$6,BECO_Datos!$HP$3:$LT$85,BECO_Datos!$A37,FALSE),0))*GP$2</f>
        <v>0</v>
      </c>
      <c r="GQ38" s="83">
        <f>(HLOOKUP(GQ$6,BECO_Datos!$D$3:$HN$85,BECO_Datos!$A37,FALSE)+IFERROR(HLOOKUP(GQ$6,BECO_Datos!$HP$3:$LT$85,BECO_Datos!$A37,FALSE),0))*GQ$2</f>
        <v>0</v>
      </c>
      <c r="GR38" s="83">
        <f>(HLOOKUP(GR$6,BECO_Datos!$D$3:$HN$85,BECO_Datos!$A37,FALSE)+IFERROR(HLOOKUP(GR$6,BECO_Datos!$HP$3:$LT$85,BECO_Datos!$A37,FALSE),0))*GR$2</f>
        <v>0</v>
      </c>
      <c r="GS38" s="83">
        <f>(HLOOKUP(GS$6,BECO_Datos!$D$3:$HN$85,BECO_Datos!$A37,FALSE)+IFERROR(HLOOKUP(GS$6,BECO_Datos!$HP$3:$LT$85,BECO_Datos!$A37,FALSE),0))*GS$2</f>
        <v>0</v>
      </c>
      <c r="GT38" s="83">
        <f>(HLOOKUP(GT$6,BECO_Datos!$D$3:$HN$85,BECO_Datos!$A37,FALSE)+IFERROR(HLOOKUP(GT$6,BECO_Datos!$HP$3:$LT$85,BECO_Datos!$A37,FALSE),0))*GT$2</f>
        <v>0</v>
      </c>
      <c r="GU38" s="83">
        <f>(HLOOKUP(GU$6,BECO_Datos!$D$3:$HN$85,BECO_Datos!$A37,FALSE)+IFERROR(HLOOKUP(GU$6,BECO_Datos!$HP$3:$LT$85,BECO_Datos!$A37,FALSE),0))*GU$2</f>
        <v>0</v>
      </c>
      <c r="GV38" s="83">
        <f>(HLOOKUP(GV$6,BECO_Datos!$D$3:$HN$85,BECO_Datos!$A37,FALSE)+IFERROR(HLOOKUP(GV$6,BECO_Datos!$HP$3:$LT$85,BECO_Datos!$A37,FALSE),0))*GV$2</f>
        <v>0</v>
      </c>
      <c r="GW38" s="83">
        <f>(HLOOKUP(GW$6,BECO_Datos!$D$3:$HN$85,BECO_Datos!$A37,FALSE)+IFERROR(HLOOKUP(GW$6,BECO_Datos!$HP$3:$LT$85,BECO_Datos!$A37,FALSE),0))*GW$2</f>
        <v>0</v>
      </c>
      <c r="GX38" s="83">
        <f>(HLOOKUP(GX$6,BECO_Datos!$D$3:$HN$85,BECO_Datos!$A37,FALSE)+IFERROR(HLOOKUP(GX$6,BECO_Datos!$HP$3:$LT$85,BECO_Datos!$A37,FALSE),0))*GX$2</f>
        <v>0</v>
      </c>
      <c r="GZ38" s="83" t="e">
        <f>(HLOOKUP(GZ$6,BECO_Datos!$D$3:$HN$85,BECO_Datos!$A37,FALSE)+IFERROR(HLOOKUP(GZ$6,BECO_Datos!$HP$3:$LT$85,BECO_Datos!$A37,FALSE),0))*GZ$2</f>
        <v>#N/A</v>
      </c>
      <c r="HA38" s="83" t="e">
        <f>(HLOOKUP(HA$6,BECO_Datos!$D$3:$HN$85,BECO_Datos!$A37,FALSE)+IFERROR(HLOOKUP(HA$6,BECO_Datos!$HP$3:$LT$85,BECO_Datos!$A37,FALSE),0))*HA$2</f>
        <v>#N/A</v>
      </c>
      <c r="HB38" s="83" t="e">
        <f>(HLOOKUP(HB$6,BECO_Datos!$D$3:$HN$85,BECO_Datos!$A37,FALSE)+IFERROR(HLOOKUP(HB$6,BECO_Datos!$HP$3:$LT$85,BECO_Datos!$A37,FALSE),0))*HB$2</f>
        <v>#N/A</v>
      </c>
      <c r="HC38" s="83" t="e">
        <f>(HLOOKUP(HC$6,BECO_Datos!$D$3:$HN$85,BECO_Datos!$A37,FALSE)+IFERROR(HLOOKUP(HC$6,BECO_Datos!$HP$3:$LT$85,BECO_Datos!$A37,FALSE),0))*HC$2</f>
        <v>#N/A</v>
      </c>
      <c r="HD38" s="83" t="e">
        <f>(HLOOKUP(HD$6,BECO_Datos!$D$3:$HN$85,BECO_Datos!$A37,FALSE)+IFERROR(HLOOKUP(HD$6,BECO_Datos!$HP$3:$LT$85,BECO_Datos!$A37,FALSE),0))*HD$2</f>
        <v>#N/A</v>
      </c>
      <c r="HE38" s="83" t="e">
        <f>(HLOOKUP(HE$6,BECO_Datos!$D$3:$HN$85,BECO_Datos!$A37,FALSE)+IFERROR(HLOOKUP(HE$6,BECO_Datos!$HP$3:$LT$85,BECO_Datos!$A37,FALSE),0))*HE$2</f>
        <v>#N/A</v>
      </c>
      <c r="HF38" s="83">
        <f>(HLOOKUP(HF$6,BECO_Datos!$D$3:$HN$85,BECO_Datos!$A37,FALSE)+IFERROR(HLOOKUP(HF$6,BECO_Datos!$HP$3:$LT$85,BECO_Datos!$A37,FALSE),0))*HF$2</f>
        <v>0</v>
      </c>
      <c r="HG38" s="83">
        <f>(HLOOKUP(HG$6,BECO_Datos!$D$3:$HN$85,BECO_Datos!$A37,FALSE)+IFERROR(HLOOKUP(HG$6,BECO_Datos!$HP$3:$LT$85,BECO_Datos!$A37,FALSE),0))*HG$2</f>
        <v>0</v>
      </c>
      <c r="HH38" s="83">
        <f>(HLOOKUP(HH$6,BECO_Datos!$D$3:$HN$85,BECO_Datos!$A37,FALSE)+IFERROR(HLOOKUP(HH$6,BECO_Datos!$HP$3:$LT$85,BECO_Datos!$A37,FALSE),0))*HH$2</f>
        <v>0</v>
      </c>
      <c r="HI38" s="83">
        <f>(HLOOKUP(HI$6,BECO_Datos!$D$3:$HN$85,BECO_Datos!$A37,FALSE)+IFERROR(HLOOKUP(HI$6,BECO_Datos!$HP$3:$LT$85,BECO_Datos!$A37,FALSE),0))*HI$2</f>
        <v>0</v>
      </c>
      <c r="HJ38" s="83">
        <f>(HLOOKUP(HJ$6,BECO_Datos!$D$3:$HN$85,BECO_Datos!$A37,FALSE)+IFERROR(HLOOKUP(HJ$6,BECO_Datos!$HP$3:$LT$85,BECO_Datos!$A37,FALSE),0))*HJ$2</f>
        <v>0</v>
      </c>
      <c r="HK38" s="83">
        <f>(HLOOKUP(HK$6,BECO_Datos!$D$3:$HN$85,BECO_Datos!$A37,FALSE)+IFERROR(HLOOKUP(HK$6,BECO_Datos!$HP$3:$LT$85,BECO_Datos!$A37,FALSE),0))*HK$2</f>
        <v>0</v>
      </c>
      <c r="HL38" s="83">
        <f>(HLOOKUP(HL$6,BECO_Datos!$D$3:$HN$85,BECO_Datos!$A37,FALSE)+IFERROR(HLOOKUP(HL$6,BECO_Datos!$HP$3:$LT$85,BECO_Datos!$A37,FALSE),0))*HL$2</f>
        <v>0</v>
      </c>
      <c r="HM38" s="83">
        <f>(HLOOKUP(HM$6,BECO_Datos!$D$3:$HN$85,BECO_Datos!$A37,FALSE)+IFERROR(HLOOKUP(HM$6,BECO_Datos!$HP$3:$LT$85,BECO_Datos!$A37,FALSE),0))*HM$2</f>
        <v>0</v>
      </c>
      <c r="HN38" s="83">
        <f>(HLOOKUP(HN$6,BECO_Datos!$D$3:$HN$85,BECO_Datos!$A37,FALSE)+IFERROR(HLOOKUP(HN$6,BECO_Datos!$HP$3:$LT$85,BECO_Datos!$A37,FALSE),0))*HN$2</f>
        <v>0</v>
      </c>
      <c r="HO38" s="83">
        <f>(HLOOKUP(HO$6,BECO_Datos!$D$3:$HN$85,BECO_Datos!$A37,FALSE)+IFERROR(HLOOKUP(HO$6,BECO_Datos!$HP$3:$LT$85,BECO_Datos!$A37,FALSE),0))*HO$2</f>
        <v>0</v>
      </c>
      <c r="HQ38" s="83" t="e">
        <f>(HLOOKUP(HQ$6,BECO_Datos!$D$3:$HN$85,BECO_Datos!$A37,FALSE)+IFERROR(HLOOKUP(HQ$6,BECO_Datos!$HP$3:$LT$85,BECO_Datos!$A37,FALSE),0))*HQ$2</f>
        <v>#N/A</v>
      </c>
      <c r="HR38" s="83" t="e">
        <f>(HLOOKUP(HR$6,BECO_Datos!$D$3:$HN$85,BECO_Datos!$A37,FALSE)+IFERROR(HLOOKUP(HR$6,BECO_Datos!$HP$3:$LT$85,BECO_Datos!$A37,FALSE),0))*HR$2</f>
        <v>#N/A</v>
      </c>
      <c r="HS38" s="83" t="e">
        <f>(HLOOKUP(HS$6,BECO_Datos!$D$3:$HN$85,BECO_Datos!$A37,FALSE)+IFERROR(HLOOKUP(HS$6,BECO_Datos!$HP$3:$LT$85,BECO_Datos!$A37,FALSE),0))*HS$2</f>
        <v>#N/A</v>
      </c>
      <c r="HT38" s="83" t="e">
        <f>(HLOOKUP(HT$6,BECO_Datos!$D$3:$HN$85,BECO_Datos!$A37,FALSE)+IFERROR(HLOOKUP(HT$6,BECO_Datos!$HP$3:$LT$85,BECO_Datos!$A37,FALSE),0))*HT$2</f>
        <v>#N/A</v>
      </c>
      <c r="HU38" s="83" t="e">
        <f>(HLOOKUP(HU$6,BECO_Datos!$D$3:$HN$85,BECO_Datos!$A37,FALSE)+IFERROR(HLOOKUP(HU$6,BECO_Datos!$HP$3:$LT$85,BECO_Datos!$A37,FALSE),0))*HU$2</f>
        <v>#N/A</v>
      </c>
      <c r="HV38" s="83" t="e">
        <f>(HLOOKUP(HV$6,BECO_Datos!$D$3:$HN$85,BECO_Datos!$A37,FALSE)+IFERROR(HLOOKUP(HV$6,BECO_Datos!$HP$3:$LT$85,BECO_Datos!$A37,FALSE),0))*HV$2</f>
        <v>#N/A</v>
      </c>
      <c r="HW38" s="83">
        <f>(HLOOKUP(HW$6,BECO_Datos!$D$3:$HN$85,BECO_Datos!$A37,FALSE)+IFERROR(HLOOKUP(HW$6,BECO_Datos!$HP$3:$LT$85,BECO_Datos!$A37,FALSE),0))*HW$2</f>
        <v>0</v>
      </c>
      <c r="HX38" s="83">
        <f>(HLOOKUP(HX$6,BECO_Datos!$D$3:$HN$85,BECO_Datos!$A37,FALSE)+IFERROR(HLOOKUP(HX$6,BECO_Datos!$HP$3:$LT$85,BECO_Datos!$A37,FALSE),0))*HX$2</f>
        <v>0</v>
      </c>
      <c r="HY38" s="83">
        <f>(HLOOKUP(HY$6,BECO_Datos!$D$3:$HN$85,BECO_Datos!$A37,FALSE)+IFERROR(HLOOKUP(HY$6,BECO_Datos!$HP$3:$LT$85,BECO_Datos!$A37,FALSE),0))*HY$2</f>
        <v>0</v>
      </c>
      <c r="HZ38" s="83">
        <f>(HLOOKUP(HZ$6,BECO_Datos!$D$3:$HN$85,BECO_Datos!$A37,FALSE)+IFERROR(HLOOKUP(HZ$6,BECO_Datos!$HP$3:$LT$85,BECO_Datos!$A37,FALSE),0))*HZ$2</f>
        <v>0</v>
      </c>
      <c r="IA38" s="83">
        <f>(HLOOKUP(IA$6,BECO_Datos!$D$3:$HN$85,BECO_Datos!$A37,FALSE)+IFERROR(HLOOKUP(IA$6,BECO_Datos!$HP$3:$LT$85,BECO_Datos!$A37,FALSE),0))*IA$2</f>
        <v>0</v>
      </c>
      <c r="IB38" s="83">
        <f>(HLOOKUP(IB$6,BECO_Datos!$D$3:$HN$85,BECO_Datos!$A37,FALSE)+IFERROR(HLOOKUP(IB$6,BECO_Datos!$HP$3:$LT$85,BECO_Datos!$A37,FALSE),0))*IB$2</f>
        <v>0</v>
      </c>
      <c r="IC38" s="83">
        <f>(HLOOKUP(IC$6,BECO_Datos!$D$3:$HN$85,BECO_Datos!$A37,FALSE)+IFERROR(HLOOKUP(IC$6,BECO_Datos!$HP$3:$LT$85,BECO_Datos!$A37,FALSE),0))*IC$2</f>
        <v>0</v>
      </c>
      <c r="ID38" s="83">
        <f>(HLOOKUP(ID$6,BECO_Datos!$D$3:$HN$85,BECO_Datos!$A37,FALSE)+IFERROR(HLOOKUP(ID$6,BECO_Datos!$HP$3:$LT$85,BECO_Datos!$A37,FALSE),0))*ID$2</f>
        <v>0</v>
      </c>
      <c r="IE38" s="83">
        <f>(HLOOKUP(IE$6,BECO_Datos!$D$3:$HN$85,BECO_Datos!$A37,FALSE)+IFERROR(HLOOKUP(IE$6,BECO_Datos!$HP$3:$LT$85,BECO_Datos!$A37,FALSE),0))*IE$2</f>
        <v>0</v>
      </c>
      <c r="IF38" s="83">
        <f>(HLOOKUP(IF$6,BECO_Datos!$D$3:$HN$85,BECO_Datos!$A37,FALSE)+IFERROR(HLOOKUP(IF$6,BECO_Datos!$HP$3:$LT$85,BECO_Datos!$A37,FALSE),0))*IF$2</f>
        <v>0</v>
      </c>
      <c r="IH38" s="83" t="e">
        <f>(HLOOKUP(IH$6,BECO_Datos!$D$3:$HN$85,BECO_Datos!$A37,FALSE)+IFERROR(HLOOKUP(IH$6,BECO_Datos!$HP$3:$LT$85,BECO_Datos!$A37,FALSE),0))*IH$2</f>
        <v>#N/A</v>
      </c>
      <c r="II38" s="83" t="e">
        <f>(HLOOKUP(II$6,BECO_Datos!$D$3:$HN$85,BECO_Datos!$A37,FALSE)+IFERROR(HLOOKUP(II$6,BECO_Datos!$HP$3:$LT$85,BECO_Datos!$A37,FALSE),0))*II$2</f>
        <v>#N/A</v>
      </c>
      <c r="IJ38" s="83" t="e">
        <f>(HLOOKUP(IJ$6,BECO_Datos!$D$3:$HN$85,BECO_Datos!$A37,FALSE)+IFERROR(HLOOKUP(IJ$6,BECO_Datos!$HP$3:$LT$85,BECO_Datos!$A37,FALSE),0))*IJ$2</f>
        <v>#N/A</v>
      </c>
      <c r="IK38" s="83" t="e">
        <f>(HLOOKUP(IK$6,BECO_Datos!$D$3:$HN$85,BECO_Datos!$A37,FALSE)+IFERROR(HLOOKUP(IK$6,BECO_Datos!$HP$3:$LT$85,BECO_Datos!$A37,FALSE),0))*IK$2</f>
        <v>#N/A</v>
      </c>
      <c r="IL38" s="83" t="e">
        <f>(HLOOKUP(IL$6,BECO_Datos!$D$3:$HN$85,BECO_Datos!$A37,FALSE)+IFERROR(HLOOKUP(IL$6,BECO_Datos!$HP$3:$LT$85,BECO_Datos!$A37,FALSE),0))*IL$2</f>
        <v>#N/A</v>
      </c>
      <c r="IM38" s="83" t="e">
        <f>(HLOOKUP(IM$6,BECO_Datos!$D$3:$HN$85,BECO_Datos!$A37,FALSE)+IFERROR(HLOOKUP(IM$6,BECO_Datos!$HP$3:$LT$85,BECO_Datos!$A37,FALSE),0))*IM$2</f>
        <v>#N/A</v>
      </c>
      <c r="IN38" s="83">
        <f>(HLOOKUP(IN$6,BECO_Datos!$D$3:$HN$85,BECO_Datos!$A37,FALSE)+IFERROR(HLOOKUP(IN$6,BECO_Datos!$HP$3:$LT$85,BECO_Datos!$A37,FALSE),0))*IN$2</f>
        <v>138.33215036847136</v>
      </c>
      <c r="IO38" s="83">
        <f>(HLOOKUP(IO$6,BECO_Datos!$D$3:$HN$85,BECO_Datos!$A37,FALSE)+IFERROR(HLOOKUP(IO$6,BECO_Datos!$HP$3:$LT$85,BECO_Datos!$A37,FALSE),0))*IO$2</f>
        <v>141.7308755623713</v>
      </c>
      <c r="IP38" s="83">
        <f>(HLOOKUP(IP$6,BECO_Datos!$D$3:$HN$85,BECO_Datos!$A37,FALSE)+IFERROR(HLOOKUP(IP$6,BECO_Datos!$HP$3:$LT$85,BECO_Datos!$A37,FALSE),0))*IP$2</f>
        <v>143.76328026511536</v>
      </c>
      <c r="IQ38" s="83">
        <f>(HLOOKUP(IQ$6,BECO_Datos!$D$3:$HN$85,BECO_Datos!$A37,FALSE)+IFERROR(HLOOKUP(IQ$6,BECO_Datos!$HP$3:$LT$85,BECO_Datos!$A37,FALSE),0))*IQ$2</f>
        <v>147.91437172189831</v>
      </c>
      <c r="IR38" s="83">
        <f>(HLOOKUP(IR$6,BECO_Datos!$D$3:$HN$85,BECO_Datos!$A37,FALSE)+IFERROR(HLOOKUP(IR$6,BECO_Datos!$HP$3:$LT$85,BECO_Datos!$A37,FALSE),0))*IR$2</f>
        <v>150.34502423976781</v>
      </c>
      <c r="IS38" s="83">
        <f>(HLOOKUP(IS$6,BECO_Datos!$D$3:$HN$85,BECO_Datos!$A37,FALSE)+IFERROR(HLOOKUP(IS$6,BECO_Datos!$HP$3:$LT$85,BECO_Datos!$A37,FALSE),0))*IS$2</f>
        <v>154.91967224478364</v>
      </c>
      <c r="IT38" s="83">
        <f>(HLOOKUP(IT$6,BECO_Datos!$D$3:$HN$85,BECO_Datos!$A37,FALSE)+IFERROR(HLOOKUP(IT$6,BECO_Datos!$HP$3:$LT$85,BECO_Datos!$A37,FALSE),0))*IT$2</f>
        <v>158.54757867678941</v>
      </c>
      <c r="IU38" s="83">
        <f>(HLOOKUP(IU$6,BECO_Datos!$D$3:$HN$85,BECO_Datos!$A37,FALSE)+IFERROR(HLOOKUP(IU$6,BECO_Datos!$HP$3:$LT$85,BECO_Datos!$A37,FALSE),0))*IU$2</f>
        <v>164.38249406574738</v>
      </c>
      <c r="IV38" s="83">
        <f>(HLOOKUP(IV$6,BECO_Datos!$D$3:$HN$85,BECO_Datos!$A37,FALSE)+IFERROR(HLOOKUP(IV$6,BECO_Datos!$HP$3:$LT$85,BECO_Datos!$A37,FALSE),0))*IV$2</f>
        <v>170.01532822933092</v>
      </c>
      <c r="IW38" s="83">
        <f>(HLOOKUP(IW$6,BECO_Datos!$D$3:$HN$85,BECO_Datos!$A37,FALSE)+IFERROR(HLOOKUP(IW$6,BECO_Datos!$HP$3:$LT$85,BECO_Datos!$A37,FALSE),0))*IW$2</f>
        <v>175.88431415489481</v>
      </c>
      <c r="IY38" s="83" t="e">
        <f>(HLOOKUP(IY$6,BECO_Datos!$D$3:$HN$85,BECO_Datos!$A37,FALSE)+IFERROR(HLOOKUP(IY$6,BECO_Datos!$HP$3:$LT$85,BECO_Datos!$A37,FALSE),0))*IY$2</f>
        <v>#N/A</v>
      </c>
      <c r="IZ38" s="83" t="e">
        <f>(HLOOKUP(IZ$6,BECO_Datos!$D$3:$HN$85,BECO_Datos!$A37,FALSE)+IFERROR(HLOOKUP(IZ$6,BECO_Datos!$HP$3:$LT$85,BECO_Datos!$A37,FALSE),0))*IZ$2</f>
        <v>#N/A</v>
      </c>
      <c r="JA38" s="83" t="e">
        <f>(HLOOKUP(JA$6,BECO_Datos!$D$3:$HN$85,BECO_Datos!$A37,FALSE)+IFERROR(HLOOKUP(JA$6,BECO_Datos!$HP$3:$LT$85,BECO_Datos!$A37,FALSE),0))*JA$2</f>
        <v>#N/A</v>
      </c>
      <c r="JB38" s="83" t="e">
        <f>(HLOOKUP(JB$6,BECO_Datos!$D$3:$HN$85,BECO_Datos!$A37,FALSE)+IFERROR(HLOOKUP(JB$6,BECO_Datos!$HP$3:$LT$85,BECO_Datos!$A37,FALSE),0))*JB$2</f>
        <v>#N/A</v>
      </c>
      <c r="JC38" s="83" t="e">
        <f>(HLOOKUP(JC$6,BECO_Datos!$D$3:$HN$85,BECO_Datos!$A37,FALSE)+IFERROR(HLOOKUP(JC$6,BECO_Datos!$HP$3:$LT$85,BECO_Datos!$A37,FALSE),0))*JC$2</f>
        <v>#N/A</v>
      </c>
      <c r="JD38" s="83" t="e">
        <f>(HLOOKUP(JD$6,BECO_Datos!$D$3:$HN$85,BECO_Datos!$A37,FALSE)+IFERROR(HLOOKUP(JD$6,BECO_Datos!$HP$3:$LT$85,BECO_Datos!$A37,FALSE),0))*JD$2</f>
        <v>#N/A</v>
      </c>
      <c r="JE38" s="83">
        <f>(HLOOKUP(JE$6,BECO_Datos!$D$3:$HN$85,BECO_Datos!$A37,FALSE)+IFERROR(HLOOKUP(JE$6,BECO_Datos!$HP$3:$LT$85,BECO_Datos!$A37,FALSE),0))*JE$2</f>
        <v>0</v>
      </c>
      <c r="JF38" s="83">
        <f>(HLOOKUP(JF$6,BECO_Datos!$D$3:$HN$85,BECO_Datos!$A37,FALSE)+IFERROR(HLOOKUP(JF$6,BECO_Datos!$HP$3:$LT$85,BECO_Datos!$A37,FALSE),0))*JF$2</f>
        <v>0</v>
      </c>
      <c r="JG38" s="83">
        <f>(HLOOKUP(JG$6,BECO_Datos!$D$3:$HN$85,BECO_Datos!$A37,FALSE)+IFERROR(HLOOKUP(JG$6,BECO_Datos!$HP$3:$LT$85,BECO_Datos!$A37,FALSE),0))*JG$2</f>
        <v>0</v>
      </c>
      <c r="JH38" s="83">
        <f>(HLOOKUP(JH$6,BECO_Datos!$D$3:$HN$85,BECO_Datos!$A37,FALSE)+IFERROR(HLOOKUP(JH$6,BECO_Datos!$HP$3:$LT$85,BECO_Datos!$A37,FALSE),0))*JH$2</f>
        <v>0</v>
      </c>
      <c r="JI38" s="83">
        <f>(HLOOKUP(JI$6,BECO_Datos!$D$3:$HN$85,BECO_Datos!$A37,FALSE)+IFERROR(HLOOKUP(JI$6,BECO_Datos!$HP$3:$LT$85,BECO_Datos!$A37,FALSE),0))*JI$2</f>
        <v>0</v>
      </c>
      <c r="JJ38" s="83">
        <f>(HLOOKUP(JJ$6,BECO_Datos!$D$3:$HN$85,BECO_Datos!$A37,FALSE)+IFERROR(HLOOKUP(JJ$6,BECO_Datos!$HP$3:$LT$85,BECO_Datos!$A37,FALSE),0))*JJ$2</f>
        <v>0</v>
      </c>
      <c r="JK38" s="83">
        <f>(HLOOKUP(JK$6,BECO_Datos!$D$3:$HN$85,BECO_Datos!$A37,FALSE)+IFERROR(HLOOKUP(JK$6,BECO_Datos!$HP$3:$LT$85,BECO_Datos!$A37,FALSE),0))*JK$2</f>
        <v>0</v>
      </c>
      <c r="JL38" s="83">
        <f>(HLOOKUP(JL$6,BECO_Datos!$D$3:$HN$85,BECO_Datos!$A37,FALSE)+IFERROR(HLOOKUP(JL$6,BECO_Datos!$HP$3:$LT$85,BECO_Datos!$A37,FALSE),0))*JL$2</f>
        <v>0</v>
      </c>
      <c r="JM38" s="83">
        <f>(HLOOKUP(JM$6,BECO_Datos!$D$3:$HN$85,BECO_Datos!$A37,FALSE)+IFERROR(HLOOKUP(JM$6,BECO_Datos!$HP$3:$LT$85,BECO_Datos!$A37,FALSE),0))*JM$2</f>
        <v>0</v>
      </c>
      <c r="JN38" s="83">
        <f>(HLOOKUP(JN$6,BECO_Datos!$D$3:$HN$85,BECO_Datos!$A37,FALSE)+IFERROR(HLOOKUP(JN$6,BECO_Datos!$HP$3:$LT$85,BECO_Datos!$A37,FALSE),0))*JN$2</f>
        <v>0</v>
      </c>
      <c r="JP38" s="83" t="e">
        <f>(HLOOKUP(JP$6,BECO_Datos!$D$3:$HN$85,BECO_Datos!$A37,FALSE)+IFERROR(HLOOKUP(JP$6,BECO_Datos!$HP$3:$LT$85,BECO_Datos!$A37,FALSE),0))*JP$2</f>
        <v>#N/A</v>
      </c>
      <c r="JQ38" s="83" t="e">
        <f>(HLOOKUP(JQ$6,BECO_Datos!$D$3:$HN$85,BECO_Datos!$A37,FALSE)+IFERROR(HLOOKUP(JQ$6,BECO_Datos!$HP$3:$LT$85,BECO_Datos!$A37,FALSE),0))*JQ$2</f>
        <v>#N/A</v>
      </c>
      <c r="JR38" s="83" t="e">
        <f>(HLOOKUP(JR$6,BECO_Datos!$D$3:$HN$85,BECO_Datos!$A37,FALSE)+IFERROR(HLOOKUP(JR$6,BECO_Datos!$HP$3:$LT$85,BECO_Datos!$A37,FALSE),0))*JR$2</f>
        <v>#N/A</v>
      </c>
      <c r="JS38" s="83" t="e">
        <f>(HLOOKUP(JS$6,BECO_Datos!$D$3:$HN$85,BECO_Datos!$A37,FALSE)+IFERROR(HLOOKUP(JS$6,BECO_Datos!$HP$3:$LT$85,BECO_Datos!$A37,FALSE),0))*JS$2</f>
        <v>#N/A</v>
      </c>
      <c r="JT38" s="83" t="e">
        <f>(HLOOKUP(JT$6,BECO_Datos!$D$3:$HN$85,BECO_Datos!$A37,FALSE)+IFERROR(HLOOKUP(JT$6,BECO_Datos!$HP$3:$LT$85,BECO_Datos!$A37,FALSE),0))*JT$2</f>
        <v>#N/A</v>
      </c>
      <c r="JU38" s="83" t="e">
        <f>(HLOOKUP(JU$6,BECO_Datos!$D$3:$HN$85,BECO_Datos!$A37,FALSE)+IFERROR(HLOOKUP(JU$6,BECO_Datos!$HP$3:$LT$85,BECO_Datos!$A37,FALSE),0))*JU$2</f>
        <v>#N/A</v>
      </c>
      <c r="JV38" s="83">
        <f>(HLOOKUP(JV$6,BECO_Datos!$D$3:$HN$85,BECO_Datos!$A37,FALSE)+IFERROR(HLOOKUP(JV$6,BECO_Datos!$HP$3:$LT$85,BECO_Datos!$A37,FALSE),0))*JV$2</f>
        <v>0</v>
      </c>
      <c r="JW38" s="83">
        <f>(HLOOKUP(JW$6,BECO_Datos!$D$3:$HN$85,BECO_Datos!$A37,FALSE)+IFERROR(HLOOKUP(JW$6,BECO_Datos!$HP$3:$LT$85,BECO_Datos!$A37,FALSE),0))*JW$2</f>
        <v>0</v>
      </c>
      <c r="JX38" s="83">
        <f>(HLOOKUP(JX$6,BECO_Datos!$D$3:$HN$85,BECO_Datos!$A37,FALSE)+IFERROR(HLOOKUP(JX$6,BECO_Datos!$HP$3:$LT$85,BECO_Datos!$A37,FALSE),0))*JX$2</f>
        <v>0</v>
      </c>
      <c r="JY38" s="83">
        <f>(HLOOKUP(JY$6,BECO_Datos!$D$3:$HN$85,BECO_Datos!$A37,FALSE)+IFERROR(HLOOKUP(JY$6,BECO_Datos!$HP$3:$LT$85,BECO_Datos!$A37,FALSE),0))*JY$2</f>
        <v>0</v>
      </c>
      <c r="JZ38" s="83">
        <f>(HLOOKUP(JZ$6,BECO_Datos!$D$3:$HN$85,BECO_Datos!$A37,FALSE)+IFERROR(HLOOKUP(JZ$6,BECO_Datos!$HP$3:$LT$85,BECO_Datos!$A37,FALSE),0))*JZ$2</f>
        <v>0</v>
      </c>
      <c r="KA38" s="83">
        <f>(HLOOKUP(KA$6,BECO_Datos!$D$3:$HN$85,BECO_Datos!$A37,FALSE)+IFERROR(HLOOKUP(KA$6,BECO_Datos!$HP$3:$LT$85,BECO_Datos!$A37,FALSE),0))*KA$2</f>
        <v>0</v>
      </c>
      <c r="KB38" s="83">
        <f>(HLOOKUP(KB$6,BECO_Datos!$D$3:$HN$85,BECO_Datos!$A37,FALSE)+IFERROR(HLOOKUP(KB$6,BECO_Datos!$HP$3:$LT$85,BECO_Datos!$A37,FALSE),0))*KB$2</f>
        <v>0</v>
      </c>
      <c r="KC38" s="83">
        <f>(HLOOKUP(KC$6,BECO_Datos!$D$3:$HN$85,BECO_Datos!$A37,FALSE)+IFERROR(HLOOKUP(KC$6,BECO_Datos!$HP$3:$LT$85,BECO_Datos!$A37,FALSE),0))*KC$2</f>
        <v>0</v>
      </c>
      <c r="KD38" s="83">
        <f>(HLOOKUP(KD$6,BECO_Datos!$D$3:$HN$85,BECO_Datos!$A37,FALSE)+IFERROR(HLOOKUP(KD$6,BECO_Datos!$HP$3:$LT$85,BECO_Datos!$A37,FALSE),0))*KD$2</f>
        <v>0</v>
      </c>
      <c r="KE38" s="83">
        <f>(HLOOKUP(KE$6,BECO_Datos!$D$3:$HN$85,BECO_Datos!$A37,FALSE)+IFERROR(HLOOKUP(KE$6,BECO_Datos!$HP$3:$LT$85,BECO_Datos!$A37,FALSE),0))*KE$2</f>
        <v>0</v>
      </c>
      <c r="KG38" s="83" t="e">
        <f>(HLOOKUP(KG$6,BECO_Datos!$D$3:$HN$85,BECO_Datos!$A37,FALSE)+IFERROR(HLOOKUP(KG$6,BECO_Datos!$HP$3:$LT$85,BECO_Datos!$A37,FALSE),0))*KG$2</f>
        <v>#N/A</v>
      </c>
      <c r="KH38" s="83" t="e">
        <f>(HLOOKUP(KH$6,BECO_Datos!$D$3:$HN$85,BECO_Datos!$A37,FALSE)+IFERROR(HLOOKUP(KH$6,BECO_Datos!$HP$3:$LT$85,BECO_Datos!$A37,FALSE),0))*KH$2</f>
        <v>#N/A</v>
      </c>
      <c r="KI38" s="83" t="e">
        <f>(HLOOKUP(KI$6,BECO_Datos!$D$3:$HN$85,BECO_Datos!$A37,FALSE)+IFERROR(HLOOKUP(KI$6,BECO_Datos!$HP$3:$LT$85,BECO_Datos!$A37,FALSE),0))*KI$2</f>
        <v>#N/A</v>
      </c>
      <c r="KJ38" s="83" t="e">
        <f>(HLOOKUP(KJ$6,BECO_Datos!$D$3:$HN$85,BECO_Datos!$A37,FALSE)+IFERROR(HLOOKUP(KJ$6,BECO_Datos!$HP$3:$LT$85,BECO_Datos!$A37,FALSE),0))*KJ$2</f>
        <v>#N/A</v>
      </c>
      <c r="KK38" s="83" t="e">
        <f>(HLOOKUP(KK$6,BECO_Datos!$D$3:$HN$85,BECO_Datos!$A37,FALSE)+IFERROR(HLOOKUP(KK$6,BECO_Datos!$HP$3:$LT$85,BECO_Datos!$A37,FALSE),0))*KK$2</f>
        <v>#N/A</v>
      </c>
      <c r="KL38" s="83" t="e">
        <f>(HLOOKUP(KL$6,BECO_Datos!$D$3:$HN$85,BECO_Datos!$A37,FALSE)+IFERROR(HLOOKUP(KL$6,BECO_Datos!$HP$3:$LT$85,BECO_Datos!$A37,FALSE),0))*KL$2</f>
        <v>#N/A</v>
      </c>
      <c r="KM38" s="83">
        <f>(HLOOKUP(KM$6,BECO_Datos!$D$3:$HN$85,BECO_Datos!$A37,FALSE)+IFERROR(HLOOKUP(KM$6,BECO_Datos!$HP$3:$LT$85,BECO_Datos!$A37,FALSE),0))*KM$2</f>
        <v>0</v>
      </c>
      <c r="KN38" s="83">
        <f>(HLOOKUP(KN$6,BECO_Datos!$D$3:$HN$85,BECO_Datos!$A37,FALSE)+IFERROR(HLOOKUP(KN$6,BECO_Datos!$HP$3:$LT$85,BECO_Datos!$A37,FALSE),0))*KN$2</f>
        <v>0</v>
      </c>
      <c r="KO38" s="83">
        <f>(HLOOKUP(KO$6,BECO_Datos!$D$3:$HN$85,BECO_Datos!$A37,FALSE)+IFERROR(HLOOKUP(KO$6,BECO_Datos!$HP$3:$LT$85,BECO_Datos!$A37,FALSE),0))*KO$2</f>
        <v>0</v>
      </c>
      <c r="KP38" s="83">
        <f>(HLOOKUP(KP$6,BECO_Datos!$D$3:$HN$85,BECO_Datos!$A37,FALSE)+IFERROR(HLOOKUP(KP$6,BECO_Datos!$HP$3:$LT$85,BECO_Datos!$A37,FALSE),0))*KP$2</f>
        <v>0</v>
      </c>
      <c r="KQ38" s="83">
        <f>(HLOOKUP(KQ$6,BECO_Datos!$D$3:$HN$85,BECO_Datos!$A37,FALSE)+IFERROR(HLOOKUP(KQ$6,BECO_Datos!$HP$3:$LT$85,BECO_Datos!$A37,FALSE),0))*KQ$2</f>
        <v>0</v>
      </c>
      <c r="KR38" s="83">
        <f>(HLOOKUP(KR$6,BECO_Datos!$D$3:$HN$85,BECO_Datos!$A37,FALSE)+IFERROR(HLOOKUP(KR$6,BECO_Datos!$HP$3:$LT$85,BECO_Datos!$A37,FALSE),0))*KR$2</f>
        <v>0</v>
      </c>
      <c r="KS38" s="83">
        <f>(HLOOKUP(KS$6,BECO_Datos!$D$3:$HN$85,BECO_Datos!$A37,FALSE)+IFERROR(HLOOKUP(KS$6,BECO_Datos!$HP$3:$LT$85,BECO_Datos!$A37,FALSE),0))*KS$2</f>
        <v>0</v>
      </c>
      <c r="KT38" s="83">
        <f>(HLOOKUP(KT$6,BECO_Datos!$D$3:$HN$85,BECO_Datos!$A37,FALSE)+IFERROR(HLOOKUP(KT$6,BECO_Datos!$HP$3:$LT$85,BECO_Datos!$A37,FALSE),0))*KT$2</f>
        <v>0</v>
      </c>
      <c r="KU38" s="83">
        <f>(HLOOKUP(KU$6,BECO_Datos!$D$3:$HN$85,BECO_Datos!$A37,FALSE)+IFERROR(HLOOKUP(KU$6,BECO_Datos!$HP$3:$LT$85,BECO_Datos!$A37,FALSE),0))*KU$2</f>
        <v>0</v>
      </c>
      <c r="KV38" s="83">
        <f>(HLOOKUP(KV$6,BECO_Datos!$D$3:$HN$85,BECO_Datos!$A37,FALSE)+IFERROR(HLOOKUP(KV$6,BECO_Datos!$HP$3:$LT$85,BECO_Datos!$A37,FALSE),0))*KV$2</f>
        <v>0</v>
      </c>
      <c r="KX38" s="83" t="e">
        <f>(HLOOKUP(KX$6,BECO_Datos!$D$3:$HN$85,BECO_Datos!$A37,FALSE)+IFERROR(HLOOKUP(KX$6,BECO_Datos!$HP$3:$LT$85,BECO_Datos!$A37,FALSE),0))*KX$2</f>
        <v>#N/A</v>
      </c>
      <c r="KY38" s="83" t="e">
        <f>(HLOOKUP(KY$6,BECO_Datos!$D$3:$HN$85,BECO_Datos!$A37,FALSE)+IFERROR(HLOOKUP(KY$6,BECO_Datos!$HP$3:$LT$85,BECO_Datos!$A37,FALSE),0))*KY$2</f>
        <v>#N/A</v>
      </c>
      <c r="KZ38" s="83" t="e">
        <f>(HLOOKUP(KZ$6,BECO_Datos!$D$3:$HN$85,BECO_Datos!$A37,FALSE)+IFERROR(HLOOKUP(KZ$6,BECO_Datos!$HP$3:$LT$85,BECO_Datos!$A37,FALSE),0))*KZ$2</f>
        <v>#N/A</v>
      </c>
      <c r="LA38" s="83" t="e">
        <f>(HLOOKUP(LA$6,BECO_Datos!$D$3:$HN$85,BECO_Datos!$A37,FALSE)+IFERROR(HLOOKUP(LA$6,BECO_Datos!$HP$3:$LT$85,BECO_Datos!$A37,FALSE),0))*LA$2</f>
        <v>#N/A</v>
      </c>
      <c r="LB38" s="83" t="e">
        <f>(HLOOKUP(LB$6,BECO_Datos!$D$3:$HN$85,BECO_Datos!$A37,FALSE)+IFERROR(HLOOKUP(LB$6,BECO_Datos!$HP$3:$LT$85,BECO_Datos!$A37,FALSE),0))*LB$2</f>
        <v>#N/A</v>
      </c>
      <c r="LC38" s="83" t="e">
        <f>(HLOOKUP(LC$6,BECO_Datos!$D$3:$HN$85,BECO_Datos!$A37,FALSE)+IFERROR(HLOOKUP(LC$6,BECO_Datos!$HP$3:$LT$85,BECO_Datos!$A37,FALSE),0))*LC$2</f>
        <v>#N/A</v>
      </c>
      <c r="LD38" s="83">
        <f>(HLOOKUP(LD$6,BECO_Datos!$D$3:$HN$85,BECO_Datos!$A37,FALSE)+IFERROR(HLOOKUP(LD$6,BECO_Datos!$HP$3:$LT$85,BECO_Datos!$A37,FALSE),0))*LD$2</f>
        <v>0</v>
      </c>
      <c r="LE38" s="83">
        <f>(HLOOKUP(LE$6,BECO_Datos!$D$3:$HN$85,BECO_Datos!$A37,FALSE)+IFERROR(HLOOKUP(LE$6,BECO_Datos!$HP$3:$LT$85,BECO_Datos!$A37,FALSE),0))*LE$2</f>
        <v>0</v>
      </c>
      <c r="LF38" s="83">
        <f>(HLOOKUP(LF$6,BECO_Datos!$D$3:$HN$85,BECO_Datos!$A37,FALSE)+IFERROR(HLOOKUP(LF$6,BECO_Datos!$HP$3:$LT$85,BECO_Datos!$A37,FALSE),0))*LF$2</f>
        <v>0</v>
      </c>
      <c r="LG38" s="83">
        <f>(HLOOKUP(LG$6,BECO_Datos!$D$3:$HN$85,BECO_Datos!$A37,FALSE)+IFERROR(HLOOKUP(LG$6,BECO_Datos!$HP$3:$LT$85,BECO_Datos!$A37,FALSE),0))*LG$2</f>
        <v>0</v>
      </c>
      <c r="LH38" s="83">
        <f>(HLOOKUP(LH$6,BECO_Datos!$D$3:$HN$85,BECO_Datos!$A37,FALSE)+IFERROR(HLOOKUP(LH$6,BECO_Datos!$HP$3:$LT$85,BECO_Datos!$A37,FALSE),0))*LH$2</f>
        <v>0</v>
      </c>
      <c r="LI38" s="83">
        <f>(HLOOKUP(LI$6,BECO_Datos!$D$3:$HN$85,BECO_Datos!$A37,FALSE)+IFERROR(HLOOKUP(LI$6,BECO_Datos!$HP$3:$LT$85,BECO_Datos!$A37,FALSE),0))*LI$2</f>
        <v>0</v>
      </c>
      <c r="LJ38" s="83">
        <f>(HLOOKUP(LJ$6,BECO_Datos!$D$3:$HN$85,BECO_Datos!$A37,FALSE)+IFERROR(HLOOKUP(LJ$6,BECO_Datos!$HP$3:$LT$85,BECO_Datos!$A37,FALSE),0))*LJ$2</f>
        <v>0</v>
      </c>
      <c r="LK38" s="83">
        <f>(HLOOKUP(LK$6,BECO_Datos!$D$3:$HN$85,BECO_Datos!$A37,FALSE)+IFERROR(HLOOKUP(LK$6,BECO_Datos!$HP$3:$LT$85,BECO_Datos!$A37,FALSE),0))*LK$2</f>
        <v>0</v>
      </c>
      <c r="LL38" s="83">
        <f>(HLOOKUP(LL$6,BECO_Datos!$D$3:$HN$85,BECO_Datos!$A37,FALSE)+IFERROR(HLOOKUP(LL$6,BECO_Datos!$HP$3:$LT$85,BECO_Datos!$A37,FALSE),0))*LL$2</f>
        <v>0</v>
      </c>
      <c r="LM38" s="83">
        <f>(HLOOKUP(LM$6,BECO_Datos!$D$3:$HN$85,BECO_Datos!$A37,FALSE)+IFERROR(HLOOKUP(LM$6,BECO_Datos!$HP$3:$LT$85,BECO_Datos!$A37,FALSE),0))*LM$2</f>
        <v>0</v>
      </c>
    </row>
    <row r="39" spans="1:325" ht="15.75" x14ac:dyDescent="0.2">
      <c r="A39" s="160">
        <v>34</v>
      </c>
      <c r="B39" s="68" t="s">
        <v>122</v>
      </c>
      <c r="C39" s="13"/>
      <c r="D39" s="18" t="e">
        <f>(HLOOKUP(D$6,BECO_Datos!$D$3:$HN$85,BECO_Datos!$A38,FALSE)+IFERROR(HLOOKUP(D$6,BECO_Datos!$HP$3:$LT$85,BECO_Datos!$A38,FALSE),0))*D$2</f>
        <v>#N/A</v>
      </c>
      <c r="E39" s="18" t="e">
        <f>(HLOOKUP(E$6,BECO_Datos!$D$3:$HN$85,BECO_Datos!$A38,FALSE)+IFERROR(HLOOKUP(E$6,BECO_Datos!$HP$3:$LT$85,BECO_Datos!$A38,FALSE),0))*E$2</f>
        <v>#N/A</v>
      </c>
      <c r="F39" s="18" t="e">
        <f>(HLOOKUP(F$6,BECO_Datos!$D$3:$HN$85,BECO_Datos!$A38,FALSE)+IFERROR(HLOOKUP(F$6,BECO_Datos!$HP$3:$LT$85,BECO_Datos!$A38,FALSE),0))*F$2</f>
        <v>#N/A</v>
      </c>
      <c r="G39" s="18" t="e">
        <f>(HLOOKUP(G$6,BECO_Datos!$D$3:$HN$85,BECO_Datos!$A38,FALSE)+IFERROR(HLOOKUP(G$6,BECO_Datos!$HP$3:$LT$85,BECO_Datos!$A38,FALSE),0))*G$2</f>
        <v>#N/A</v>
      </c>
      <c r="H39" s="18" t="e">
        <f>(HLOOKUP(H$6,BECO_Datos!$D$3:$HN$85,BECO_Datos!$A38,FALSE)+IFERROR(HLOOKUP(H$6,BECO_Datos!$HP$3:$LT$85,BECO_Datos!$A38,FALSE),0))*H$2</f>
        <v>#N/A</v>
      </c>
      <c r="I39" s="18" t="e">
        <f>(HLOOKUP(I$6,BECO_Datos!$D$3:$HN$85,BECO_Datos!$A38,FALSE)+IFERROR(HLOOKUP(I$6,BECO_Datos!$HP$3:$LT$85,BECO_Datos!$A38,FALSE),0))*I$2</f>
        <v>#N/A</v>
      </c>
      <c r="J39" s="18">
        <f>(HLOOKUP(J$6,BECO_Datos!$D$3:$HN$85,BECO_Datos!$A38,FALSE)+IFERROR(HLOOKUP(J$6,BECO_Datos!$HP$3:$LT$85,BECO_Datos!$A38,FALSE),0))*J$2</f>
        <v>0</v>
      </c>
      <c r="K39" s="18">
        <f>(HLOOKUP(K$6,BECO_Datos!$D$3:$HN$85,BECO_Datos!$A38,FALSE)+IFERROR(HLOOKUP(K$6,BECO_Datos!$HP$3:$LT$85,BECO_Datos!$A38,FALSE),0))*K$2</f>
        <v>0</v>
      </c>
      <c r="L39" s="18">
        <f>(HLOOKUP(L$6,BECO_Datos!$D$3:$HN$85,BECO_Datos!$A38,FALSE)+IFERROR(HLOOKUP(L$6,BECO_Datos!$HP$3:$LT$85,BECO_Datos!$A38,FALSE),0))*L$2</f>
        <v>0</v>
      </c>
      <c r="M39" s="18">
        <f>(HLOOKUP(M$6,BECO_Datos!$D$3:$HN$85,BECO_Datos!$A38,FALSE)+IFERROR(HLOOKUP(M$6,BECO_Datos!$HP$3:$LT$85,BECO_Datos!$A38,FALSE),0))*M$2</f>
        <v>0</v>
      </c>
      <c r="N39" s="18">
        <f>(HLOOKUP(N$6,BECO_Datos!$D$3:$HN$85,BECO_Datos!$A38,FALSE)+IFERROR(HLOOKUP(N$6,BECO_Datos!$HP$3:$LT$85,BECO_Datos!$A38,FALSE),0))*N$2</f>
        <v>0</v>
      </c>
      <c r="O39" s="18">
        <f>(HLOOKUP(O$6,BECO_Datos!$D$3:$HN$85,BECO_Datos!$A38,FALSE)+IFERROR(HLOOKUP(O$6,BECO_Datos!$HP$3:$LT$85,BECO_Datos!$A38,FALSE),0))*O$2</f>
        <v>0</v>
      </c>
      <c r="P39" s="18">
        <f>(HLOOKUP(P$6,BECO_Datos!$D$3:$HN$85,BECO_Datos!$A38,FALSE)+IFERROR(HLOOKUP(P$6,BECO_Datos!$HP$3:$LT$85,BECO_Datos!$A38,FALSE),0))*P$2</f>
        <v>0</v>
      </c>
      <c r="Q39" s="18">
        <f>(HLOOKUP(Q$6,BECO_Datos!$D$3:$HN$85,BECO_Datos!$A38,FALSE)+IFERROR(HLOOKUP(Q$6,BECO_Datos!$HP$3:$LT$85,BECO_Datos!$A38,FALSE),0))*Q$2</f>
        <v>0</v>
      </c>
      <c r="R39" s="18">
        <f>(HLOOKUP(R$6,BECO_Datos!$D$3:$HN$85,BECO_Datos!$A38,FALSE)+IFERROR(HLOOKUP(R$6,BECO_Datos!$HP$3:$LT$85,BECO_Datos!$A38,FALSE),0))*R$2</f>
        <v>0</v>
      </c>
      <c r="S39" s="18">
        <f>(HLOOKUP(S$6,BECO_Datos!$D$3:$HN$85,BECO_Datos!$A38,FALSE)+IFERROR(HLOOKUP(S$6,BECO_Datos!$HP$3:$LT$85,BECO_Datos!$A38,FALSE),0))*S$2</f>
        <v>0</v>
      </c>
      <c r="U39" s="18" t="e">
        <f>(HLOOKUP(U$6,BECO_Datos!$D$3:$HN$85,BECO_Datos!$A38,FALSE)+IFERROR(HLOOKUP(U$6,BECO_Datos!$HP$3:$LT$85,BECO_Datos!$A38,FALSE),0))*U$2</f>
        <v>#N/A</v>
      </c>
      <c r="V39" s="18" t="e">
        <f>(HLOOKUP(V$6,BECO_Datos!$D$3:$HN$85,BECO_Datos!$A38,FALSE)+IFERROR(HLOOKUP(V$6,BECO_Datos!$HP$3:$LT$85,BECO_Datos!$A38,FALSE),0))*V$2</f>
        <v>#N/A</v>
      </c>
      <c r="W39" s="18" t="e">
        <f>(HLOOKUP(W$6,BECO_Datos!$D$3:$HN$85,BECO_Datos!$A38,FALSE)+IFERROR(HLOOKUP(W$6,BECO_Datos!$HP$3:$LT$85,BECO_Datos!$A38,FALSE),0))*W$2</f>
        <v>#N/A</v>
      </c>
      <c r="X39" s="18" t="e">
        <f>(HLOOKUP(X$6,BECO_Datos!$D$3:$HN$85,BECO_Datos!$A38,FALSE)+IFERROR(HLOOKUP(X$6,BECO_Datos!$HP$3:$LT$85,BECO_Datos!$A38,FALSE),0))*X$2</f>
        <v>#N/A</v>
      </c>
      <c r="Y39" s="18" t="e">
        <f>(HLOOKUP(Y$6,BECO_Datos!$D$3:$HN$85,BECO_Datos!$A38,FALSE)+IFERROR(HLOOKUP(Y$6,BECO_Datos!$HP$3:$LT$85,BECO_Datos!$A38,FALSE),0))*Y$2</f>
        <v>#N/A</v>
      </c>
      <c r="Z39" s="18" t="e">
        <f>(HLOOKUP(Z$6,BECO_Datos!$D$3:$HN$85,BECO_Datos!$A38,FALSE)+IFERROR(HLOOKUP(Z$6,BECO_Datos!$HP$3:$LT$85,BECO_Datos!$A38,FALSE),0))*Z$2</f>
        <v>#N/A</v>
      </c>
      <c r="AA39" s="18">
        <f>(HLOOKUP(AA$6,BECO_Datos!$D$3:$HN$85,BECO_Datos!$A38,FALSE)+IFERROR(HLOOKUP(AA$6,BECO_Datos!$HP$3:$LT$85,BECO_Datos!$A38,FALSE),0))*AA$2</f>
        <v>0</v>
      </c>
      <c r="AB39" s="18">
        <f>(HLOOKUP(AB$6,BECO_Datos!$D$3:$HN$85,BECO_Datos!$A38,FALSE)+IFERROR(HLOOKUP(AB$6,BECO_Datos!$HP$3:$LT$85,BECO_Datos!$A38,FALSE),0))*AB$2</f>
        <v>0</v>
      </c>
      <c r="AC39" s="18">
        <f>(HLOOKUP(AC$6,BECO_Datos!$D$3:$HN$85,BECO_Datos!$A38,FALSE)+IFERROR(HLOOKUP(AC$6,BECO_Datos!$HP$3:$LT$85,BECO_Datos!$A38,FALSE),0))*AC$2</f>
        <v>0</v>
      </c>
      <c r="AD39" s="18">
        <f>(HLOOKUP(AD$6,BECO_Datos!$D$3:$HN$85,BECO_Datos!$A38,FALSE)+IFERROR(HLOOKUP(AD$6,BECO_Datos!$HP$3:$LT$85,BECO_Datos!$A38,FALSE),0))*AD$2</f>
        <v>0</v>
      </c>
      <c r="AE39" s="18">
        <f>(HLOOKUP(AE$6,BECO_Datos!$D$3:$HN$85,BECO_Datos!$A38,FALSE)+IFERROR(HLOOKUP(AE$6,BECO_Datos!$HP$3:$LT$85,BECO_Datos!$A38,FALSE),0))*AE$2</f>
        <v>0</v>
      </c>
      <c r="AF39" s="18">
        <f>(HLOOKUP(AF$6,BECO_Datos!$D$3:$HN$85,BECO_Datos!$A38,FALSE)+IFERROR(HLOOKUP(AF$6,BECO_Datos!$HP$3:$LT$85,BECO_Datos!$A38,FALSE),0))*AF$2</f>
        <v>0</v>
      </c>
      <c r="AG39" s="18">
        <f>(HLOOKUP(AG$6,BECO_Datos!$D$3:$HN$85,BECO_Datos!$A38,FALSE)+IFERROR(HLOOKUP(AG$6,BECO_Datos!$HP$3:$LT$85,BECO_Datos!$A38,FALSE),0))*AG$2</f>
        <v>0</v>
      </c>
      <c r="AH39" s="18">
        <f>(HLOOKUP(AH$6,BECO_Datos!$D$3:$HN$85,BECO_Datos!$A38,FALSE)+IFERROR(HLOOKUP(AH$6,BECO_Datos!$HP$3:$LT$85,BECO_Datos!$A38,FALSE),0))*AH$2</f>
        <v>0</v>
      </c>
      <c r="AI39" s="18">
        <f>(HLOOKUP(AI$6,BECO_Datos!$D$3:$HN$85,BECO_Datos!$A38,FALSE)+IFERROR(HLOOKUP(AI$6,BECO_Datos!$HP$3:$LT$85,BECO_Datos!$A38,FALSE),0))*AI$2</f>
        <v>0</v>
      </c>
      <c r="AJ39" s="18">
        <f>(HLOOKUP(AJ$6,BECO_Datos!$D$3:$HN$85,BECO_Datos!$A38,FALSE)+IFERROR(HLOOKUP(AJ$6,BECO_Datos!$HP$3:$LT$85,BECO_Datos!$A38,FALSE),0))*AJ$2</f>
        <v>0</v>
      </c>
      <c r="AL39" s="18" t="e">
        <f>(HLOOKUP(AL$6,BECO_Datos!$D$3:$HN$85,BECO_Datos!$A38,FALSE)+IFERROR(HLOOKUP(AL$6,BECO_Datos!$HP$3:$LT$85,BECO_Datos!$A38,FALSE),0))*AL$2</f>
        <v>#N/A</v>
      </c>
      <c r="AM39" s="18" t="e">
        <f>(HLOOKUP(AM$6,BECO_Datos!$D$3:$HN$85,BECO_Datos!$A38,FALSE)+IFERROR(HLOOKUP(AM$6,BECO_Datos!$HP$3:$LT$85,BECO_Datos!$A38,FALSE),0))*AM$2</f>
        <v>#N/A</v>
      </c>
      <c r="AN39" s="18" t="e">
        <f>(HLOOKUP(AN$6,BECO_Datos!$D$3:$HN$85,BECO_Datos!$A38,FALSE)+IFERROR(HLOOKUP(AN$6,BECO_Datos!$HP$3:$LT$85,BECO_Datos!$A38,FALSE),0))*AN$2</f>
        <v>#N/A</v>
      </c>
      <c r="AO39" s="18" t="e">
        <f>(HLOOKUP(AO$6,BECO_Datos!$D$3:$HN$85,BECO_Datos!$A38,FALSE)+IFERROR(HLOOKUP(AO$6,BECO_Datos!$HP$3:$LT$85,BECO_Datos!$A38,FALSE),0))*AO$2</f>
        <v>#N/A</v>
      </c>
      <c r="AP39" s="18" t="e">
        <f>(HLOOKUP(AP$6,BECO_Datos!$D$3:$HN$85,BECO_Datos!$A38,FALSE)+IFERROR(HLOOKUP(AP$6,BECO_Datos!$HP$3:$LT$85,BECO_Datos!$A38,FALSE),0))*AP$2</f>
        <v>#N/A</v>
      </c>
      <c r="AQ39" s="18" t="e">
        <f>(HLOOKUP(AQ$6,BECO_Datos!$D$3:$HN$85,BECO_Datos!$A38,FALSE)+IFERROR(HLOOKUP(AQ$6,BECO_Datos!$HP$3:$LT$85,BECO_Datos!$A38,FALSE),0))*AQ$2</f>
        <v>#N/A</v>
      </c>
      <c r="AR39" s="18">
        <f>(HLOOKUP(AR$6,BECO_Datos!$D$3:$HN$85,BECO_Datos!$A38,FALSE)+IFERROR(HLOOKUP(AR$6,BECO_Datos!$HP$3:$LT$85,BECO_Datos!$A38,FALSE),0))*AR$2</f>
        <v>900.53754978694849</v>
      </c>
      <c r="AS39" s="18">
        <f>(HLOOKUP(AS$6,BECO_Datos!$D$3:$HN$85,BECO_Datos!$A38,FALSE)+IFERROR(HLOOKUP(AS$6,BECO_Datos!$HP$3:$LT$85,BECO_Datos!$A38,FALSE),0))*AS$2</f>
        <v>876.09634004238819</v>
      </c>
      <c r="AT39" s="18">
        <f>(HLOOKUP(AT$6,BECO_Datos!$D$3:$HN$85,BECO_Datos!$A38,FALSE)+IFERROR(HLOOKUP(AT$6,BECO_Datos!$HP$3:$LT$85,BECO_Datos!$A38,FALSE),0))*AT$2</f>
        <v>893.95189043577284</v>
      </c>
      <c r="AU39" s="18">
        <f>(HLOOKUP(AU$6,BECO_Datos!$D$3:$HN$85,BECO_Datos!$A38,FALSE)+IFERROR(HLOOKUP(AU$6,BECO_Datos!$HP$3:$LT$85,BECO_Datos!$A38,FALSE),0))*AU$2</f>
        <v>1852.0249969932665</v>
      </c>
      <c r="AV39" s="18">
        <f>(HLOOKUP(AV$6,BECO_Datos!$D$3:$HN$85,BECO_Datos!$A38,FALSE)+IFERROR(HLOOKUP(AV$6,BECO_Datos!$HP$3:$LT$85,BECO_Datos!$A38,FALSE),0))*AV$2</f>
        <v>951.48308990541193</v>
      </c>
      <c r="AW39" s="18">
        <f>(HLOOKUP(AW$6,BECO_Datos!$D$3:$HN$85,BECO_Datos!$A38,FALSE)+IFERROR(HLOOKUP(AW$6,BECO_Datos!$HP$3:$LT$85,BECO_Datos!$A38,FALSE),0))*AW$2</f>
        <v>870.47678930239749</v>
      </c>
      <c r="AX39" s="18">
        <f>(HLOOKUP(AX$6,BECO_Datos!$D$3:$HN$85,BECO_Datos!$A38,FALSE)+IFERROR(HLOOKUP(AX$6,BECO_Datos!$HP$3:$LT$85,BECO_Datos!$A38,FALSE),0))*AX$2</f>
        <v>923.7708462973261</v>
      </c>
      <c r="AY39" s="18">
        <f>(HLOOKUP(AY$6,BECO_Datos!$D$3:$HN$85,BECO_Datos!$A38,FALSE)+IFERROR(HLOOKUP(AY$6,BECO_Datos!$HP$3:$LT$85,BECO_Datos!$A38,FALSE),0))*AY$2</f>
        <v>723.31256847413374</v>
      </c>
      <c r="AZ39" s="18">
        <f>(HLOOKUP(AZ$6,BECO_Datos!$D$3:$HN$85,BECO_Datos!$A38,FALSE)+IFERROR(HLOOKUP(AZ$6,BECO_Datos!$HP$3:$LT$85,BECO_Datos!$A38,FALSE),0))*AZ$2</f>
        <v>618.64953745474384</v>
      </c>
      <c r="BA39" s="18">
        <f>(HLOOKUP(BA$6,BECO_Datos!$D$3:$HN$85,BECO_Datos!$A38,FALSE)+IFERROR(HLOOKUP(BA$6,BECO_Datos!$HP$3:$LT$85,BECO_Datos!$A38,FALSE),0))*BA$2</f>
        <v>595.26913477666096</v>
      </c>
      <c r="BC39" s="18" t="e">
        <f>(HLOOKUP(BC$6,BECO_Datos!$D$3:$HN$85,BECO_Datos!$A38,FALSE)+IFERROR(HLOOKUP(BC$6,BECO_Datos!$HP$3:$LT$85,BECO_Datos!$A38,FALSE),0))*BC$2</f>
        <v>#N/A</v>
      </c>
      <c r="BD39" s="18" t="e">
        <f>(HLOOKUP(BD$6,BECO_Datos!$D$3:$HN$85,BECO_Datos!$A38,FALSE)+IFERROR(HLOOKUP(BD$6,BECO_Datos!$HP$3:$LT$85,BECO_Datos!$A38,FALSE),0))*BD$2</f>
        <v>#N/A</v>
      </c>
      <c r="BE39" s="18" t="e">
        <f>(HLOOKUP(BE$6,BECO_Datos!$D$3:$HN$85,BECO_Datos!$A38,FALSE)+IFERROR(HLOOKUP(BE$6,BECO_Datos!$HP$3:$LT$85,BECO_Datos!$A38,FALSE),0))*BE$2</f>
        <v>#N/A</v>
      </c>
      <c r="BF39" s="18" t="e">
        <f>(HLOOKUP(BF$6,BECO_Datos!$D$3:$HN$85,BECO_Datos!$A38,FALSE)+IFERROR(HLOOKUP(BF$6,BECO_Datos!$HP$3:$LT$85,BECO_Datos!$A38,FALSE),0))*BF$2</f>
        <v>#N/A</v>
      </c>
      <c r="BG39" s="18" t="e">
        <f>(HLOOKUP(BG$6,BECO_Datos!$D$3:$HN$85,BECO_Datos!$A38,FALSE)+IFERROR(HLOOKUP(BG$6,BECO_Datos!$HP$3:$LT$85,BECO_Datos!$A38,FALSE),0))*BG$2</f>
        <v>#N/A</v>
      </c>
      <c r="BH39" s="18" t="e">
        <f>(HLOOKUP(BH$6,BECO_Datos!$D$3:$HN$85,BECO_Datos!$A38,FALSE)+IFERROR(HLOOKUP(BH$6,BECO_Datos!$HP$3:$LT$85,BECO_Datos!$A38,FALSE),0))*BH$2</f>
        <v>#N/A</v>
      </c>
      <c r="BI39" s="18">
        <f>(HLOOKUP(BI$6,BECO_Datos!$D$3:$HN$85,BECO_Datos!$A38,FALSE)+IFERROR(HLOOKUP(BI$6,BECO_Datos!$HP$3:$LT$85,BECO_Datos!$A38,FALSE),0))*BI$2</f>
        <v>0</v>
      </c>
      <c r="BJ39" s="18">
        <f>(HLOOKUP(BJ$6,BECO_Datos!$D$3:$HN$85,BECO_Datos!$A38,FALSE)+IFERROR(HLOOKUP(BJ$6,BECO_Datos!$HP$3:$LT$85,BECO_Datos!$A38,FALSE),0))*BJ$2</f>
        <v>0</v>
      </c>
      <c r="BK39" s="18">
        <f>(HLOOKUP(BK$6,BECO_Datos!$D$3:$HN$85,BECO_Datos!$A38,FALSE)+IFERROR(HLOOKUP(BK$6,BECO_Datos!$HP$3:$LT$85,BECO_Datos!$A38,FALSE),0))*BK$2</f>
        <v>0</v>
      </c>
      <c r="BL39" s="18">
        <f>(HLOOKUP(BL$6,BECO_Datos!$D$3:$HN$85,BECO_Datos!$A38,FALSE)+IFERROR(HLOOKUP(BL$6,BECO_Datos!$HP$3:$LT$85,BECO_Datos!$A38,FALSE),0))*BL$2</f>
        <v>0</v>
      </c>
      <c r="BM39" s="18">
        <f>(HLOOKUP(BM$6,BECO_Datos!$D$3:$HN$85,BECO_Datos!$A38,FALSE)+IFERROR(HLOOKUP(BM$6,BECO_Datos!$HP$3:$LT$85,BECO_Datos!$A38,FALSE),0))*BM$2</f>
        <v>0</v>
      </c>
      <c r="BN39" s="18">
        <f>(HLOOKUP(BN$6,BECO_Datos!$D$3:$HN$85,BECO_Datos!$A38,FALSE)+IFERROR(HLOOKUP(BN$6,BECO_Datos!$HP$3:$LT$85,BECO_Datos!$A38,FALSE),0))*BN$2</f>
        <v>0</v>
      </c>
      <c r="BO39" s="18">
        <f>(HLOOKUP(BO$6,BECO_Datos!$D$3:$HN$85,BECO_Datos!$A38,FALSE)+IFERROR(HLOOKUP(BO$6,BECO_Datos!$HP$3:$LT$85,BECO_Datos!$A38,FALSE),0))*BO$2</f>
        <v>0</v>
      </c>
      <c r="BP39" s="18">
        <f>(HLOOKUP(BP$6,BECO_Datos!$D$3:$HN$85,BECO_Datos!$A38,FALSE)+IFERROR(HLOOKUP(BP$6,BECO_Datos!$HP$3:$LT$85,BECO_Datos!$A38,FALSE),0))*BP$2</f>
        <v>0</v>
      </c>
      <c r="BQ39" s="18">
        <f>(HLOOKUP(BQ$6,BECO_Datos!$D$3:$HN$85,BECO_Datos!$A38,FALSE)+IFERROR(HLOOKUP(BQ$6,BECO_Datos!$HP$3:$LT$85,BECO_Datos!$A38,FALSE),0))*BQ$2</f>
        <v>0</v>
      </c>
      <c r="BR39" s="18">
        <f>(HLOOKUP(BR$6,BECO_Datos!$D$3:$HN$85,BECO_Datos!$A38,FALSE)+IFERROR(HLOOKUP(BR$6,BECO_Datos!$HP$3:$LT$85,BECO_Datos!$A38,FALSE),0))*BR$2</f>
        <v>0</v>
      </c>
      <c r="BT39" s="18" t="e">
        <f>(HLOOKUP(BT$6,BECO_Datos!$D$3:$HN$85,BECO_Datos!$A38,FALSE)+IFERROR(HLOOKUP(BT$6,BECO_Datos!$HP$3:$LT$85,BECO_Datos!$A38,FALSE),0))*BT$2</f>
        <v>#N/A</v>
      </c>
      <c r="BU39" s="18" t="e">
        <f>(HLOOKUP(BU$6,BECO_Datos!$D$3:$HN$85,BECO_Datos!$A38,FALSE)+IFERROR(HLOOKUP(BU$6,BECO_Datos!$HP$3:$LT$85,BECO_Datos!$A38,FALSE),0))*BU$2</f>
        <v>#N/A</v>
      </c>
      <c r="BV39" s="18" t="e">
        <f>(HLOOKUP(BV$6,BECO_Datos!$D$3:$HN$85,BECO_Datos!$A38,FALSE)+IFERROR(HLOOKUP(BV$6,BECO_Datos!$HP$3:$LT$85,BECO_Datos!$A38,FALSE),0))*BV$2</f>
        <v>#N/A</v>
      </c>
      <c r="BW39" s="18" t="e">
        <f>(HLOOKUP(BW$6,BECO_Datos!$D$3:$HN$85,BECO_Datos!$A38,FALSE)+IFERROR(HLOOKUP(BW$6,BECO_Datos!$HP$3:$LT$85,BECO_Datos!$A38,FALSE),0))*BW$2</f>
        <v>#N/A</v>
      </c>
      <c r="BX39" s="18" t="e">
        <f>(HLOOKUP(BX$6,BECO_Datos!$D$3:$HN$85,BECO_Datos!$A38,FALSE)+IFERROR(HLOOKUP(BX$6,BECO_Datos!$HP$3:$LT$85,BECO_Datos!$A38,FALSE),0))*BX$2</f>
        <v>#N/A</v>
      </c>
      <c r="BY39" s="18" t="e">
        <f>(HLOOKUP(BY$6,BECO_Datos!$D$3:$HN$85,BECO_Datos!$A38,FALSE)+IFERROR(HLOOKUP(BY$6,BECO_Datos!$HP$3:$LT$85,BECO_Datos!$A38,FALSE),0))*BY$2</f>
        <v>#N/A</v>
      </c>
      <c r="BZ39" s="18">
        <f>(HLOOKUP(BZ$6,BECO_Datos!$D$3:$HN$85,BECO_Datos!$A38,FALSE)+IFERROR(HLOOKUP(BZ$6,BECO_Datos!$HP$3:$LT$85,BECO_Datos!$A38,FALSE),0))*BZ$2</f>
        <v>0</v>
      </c>
      <c r="CA39" s="18">
        <f>(HLOOKUP(CA$6,BECO_Datos!$D$3:$HN$85,BECO_Datos!$A38,FALSE)+IFERROR(HLOOKUP(CA$6,BECO_Datos!$HP$3:$LT$85,BECO_Datos!$A38,FALSE),0))*CA$2</f>
        <v>0</v>
      </c>
      <c r="CB39" s="18">
        <f>(HLOOKUP(CB$6,BECO_Datos!$D$3:$HN$85,BECO_Datos!$A38,FALSE)+IFERROR(HLOOKUP(CB$6,BECO_Datos!$HP$3:$LT$85,BECO_Datos!$A38,FALSE),0))*CB$2</f>
        <v>0</v>
      </c>
      <c r="CC39" s="18">
        <f>(HLOOKUP(CC$6,BECO_Datos!$D$3:$HN$85,BECO_Datos!$A38,FALSE)+IFERROR(HLOOKUP(CC$6,BECO_Datos!$HP$3:$LT$85,BECO_Datos!$A38,FALSE),0))*CC$2</f>
        <v>0</v>
      </c>
      <c r="CD39" s="18">
        <f>(HLOOKUP(CD$6,BECO_Datos!$D$3:$HN$85,BECO_Datos!$A38,FALSE)+IFERROR(HLOOKUP(CD$6,BECO_Datos!$HP$3:$LT$85,BECO_Datos!$A38,FALSE),0))*CD$2</f>
        <v>0</v>
      </c>
      <c r="CE39" s="18">
        <f>(HLOOKUP(CE$6,BECO_Datos!$D$3:$HN$85,BECO_Datos!$A38,FALSE)+IFERROR(HLOOKUP(CE$6,BECO_Datos!$HP$3:$LT$85,BECO_Datos!$A38,FALSE),0))*CE$2</f>
        <v>0</v>
      </c>
      <c r="CF39" s="18">
        <f>(HLOOKUP(CF$6,BECO_Datos!$D$3:$HN$85,BECO_Datos!$A38,FALSE)+IFERROR(HLOOKUP(CF$6,BECO_Datos!$HP$3:$LT$85,BECO_Datos!$A38,FALSE),0))*CF$2</f>
        <v>0</v>
      </c>
      <c r="CG39" s="18">
        <f>(HLOOKUP(CG$6,BECO_Datos!$D$3:$HN$85,BECO_Datos!$A38,FALSE)+IFERROR(HLOOKUP(CG$6,BECO_Datos!$HP$3:$LT$85,BECO_Datos!$A38,FALSE),0))*CG$2</f>
        <v>0</v>
      </c>
      <c r="CH39" s="18">
        <f>(HLOOKUP(CH$6,BECO_Datos!$D$3:$HN$85,BECO_Datos!$A38,FALSE)+IFERROR(HLOOKUP(CH$6,BECO_Datos!$HP$3:$LT$85,BECO_Datos!$A38,FALSE),0))*CH$2</f>
        <v>0</v>
      </c>
      <c r="CI39" s="18">
        <f>(HLOOKUP(CI$6,BECO_Datos!$D$3:$HN$85,BECO_Datos!$A38,FALSE)+IFERROR(HLOOKUP(CI$6,BECO_Datos!$HP$3:$LT$85,BECO_Datos!$A38,FALSE),0))*CI$2</f>
        <v>0</v>
      </c>
      <c r="CK39" s="18" t="e">
        <f>(HLOOKUP(CK$6,BECO_Datos!$D$3:$HN$85,BECO_Datos!$A38,FALSE)+IFERROR(HLOOKUP(CK$6,BECO_Datos!$HP$3:$LT$85,BECO_Datos!$A38,FALSE),0))*CK$2</f>
        <v>#N/A</v>
      </c>
      <c r="CL39" s="18" t="e">
        <f>(HLOOKUP(CL$6,BECO_Datos!$D$3:$HN$85,BECO_Datos!$A38,FALSE)+IFERROR(HLOOKUP(CL$6,BECO_Datos!$HP$3:$LT$85,BECO_Datos!$A38,FALSE),0))*CL$2</f>
        <v>#N/A</v>
      </c>
      <c r="CM39" s="18" t="e">
        <f>(HLOOKUP(CM$6,BECO_Datos!$D$3:$HN$85,BECO_Datos!$A38,FALSE)+IFERROR(HLOOKUP(CM$6,BECO_Datos!$HP$3:$LT$85,BECO_Datos!$A38,FALSE),0))*CM$2</f>
        <v>#N/A</v>
      </c>
      <c r="CN39" s="18" t="e">
        <f>(HLOOKUP(CN$6,BECO_Datos!$D$3:$HN$85,BECO_Datos!$A38,FALSE)+IFERROR(HLOOKUP(CN$6,BECO_Datos!$HP$3:$LT$85,BECO_Datos!$A38,FALSE),0))*CN$2</f>
        <v>#N/A</v>
      </c>
      <c r="CO39" s="18" t="e">
        <f>(HLOOKUP(CO$6,BECO_Datos!$D$3:$HN$85,BECO_Datos!$A38,FALSE)+IFERROR(HLOOKUP(CO$6,BECO_Datos!$HP$3:$LT$85,BECO_Datos!$A38,FALSE),0))*CO$2</f>
        <v>#N/A</v>
      </c>
      <c r="CP39" s="18" t="e">
        <f>(HLOOKUP(CP$6,BECO_Datos!$D$3:$HN$85,BECO_Datos!$A38,FALSE)+IFERROR(HLOOKUP(CP$6,BECO_Datos!$HP$3:$LT$85,BECO_Datos!$A38,FALSE),0))*CP$2</f>
        <v>#N/A</v>
      </c>
      <c r="CQ39" s="18">
        <f>(HLOOKUP(CQ$6,BECO_Datos!$D$3:$HN$85,BECO_Datos!$A38,FALSE)+IFERROR(HLOOKUP(CQ$6,BECO_Datos!$HP$3:$LT$85,BECO_Datos!$A38,FALSE),0))*CQ$2</f>
        <v>0</v>
      </c>
      <c r="CR39" s="18">
        <f>(HLOOKUP(CR$6,BECO_Datos!$D$3:$HN$85,BECO_Datos!$A38,FALSE)+IFERROR(HLOOKUP(CR$6,BECO_Datos!$HP$3:$LT$85,BECO_Datos!$A38,FALSE),0))*CR$2</f>
        <v>0</v>
      </c>
      <c r="CS39" s="18">
        <f>(HLOOKUP(CS$6,BECO_Datos!$D$3:$HN$85,BECO_Datos!$A38,FALSE)+IFERROR(HLOOKUP(CS$6,BECO_Datos!$HP$3:$LT$85,BECO_Datos!$A38,FALSE),0))*CS$2</f>
        <v>0</v>
      </c>
      <c r="CT39" s="18">
        <f>(HLOOKUP(CT$6,BECO_Datos!$D$3:$HN$85,BECO_Datos!$A38,FALSE)+IFERROR(HLOOKUP(CT$6,BECO_Datos!$HP$3:$LT$85,BECO_Datos!$A38,FALSE),0))*CT$2</f>
        <v>0</v>
      </c>
      <c r="CU39" s="18">
        <f>(HLOOKUP(CU$6,BECO_Datos!$D$3:$HN$85,BECO_Datos!$A38,FALSE)+IFERROR(HLOOKUP(CU$6,BECO_Datos!$HP$3:$LT$85,BECO_Datos!$A38,FALSE),0))*CU$2</f>
        <v>0</v>
      </c>
      <c r="CV39" s="18">
        <f>(HLOOKUP(CV$6,BECO_Datos!$D$3:$HN$85,BECO_Datos!$A38,FALSE)+IFERROR(HLOOKUP(CV$6,BECO_Datos!$HP$3:$LT$85,BECO_Datos!$A38,FALSE),0))*CV$2</f>
        <v>0</v>
      </c>
      <c r="CW39" s="18">
        <f>(HLOOKUP(CW$6,BECO_Datos!$D$3:$HN$85,BECO_Datos!$A38,FALSE)+IFERROR(HLOOKUP(CW$6,BECO_Datos!$HP$3:$LT$85,BECO_Datos!$A38,FALSE),0))*CW$2</f>
        <v>0</v>
      </c>
      <c r="CX39" s="18">
        <f>(HLOOKUP(CX$6,BECO_Datos!$D$3:$HN$85,BECO_Datos!$A38,FALSE)+IFERROR(HLOOKUP(CX$6,BECO_Datos!$HP$3:$LT$85,BECO_Datos!$A38,FALSE),0))*CX$2</f>
        <v>0</v>
      </c>
      <c r="CY39" s="18">
        <f>(HLOOKUP(CY$6,BECO_Datos!$D$3:$HN$85,BECO_Datos!$A38,FALSE)+IFERROR(HLOOKUP(CY$6,BECO_Datos!$HP$3:$LT$85,BECO_Datos!$A38,FALSE),0))*CY$2</f>
        <v>0</v>
      </c>
      <c r="CZ39" s="18">
        <f>(HLOOKUP(CZ$6,BECO_Datos!$D$3:$HN$85,BECO_Datos!$A38,FALSE)+IFERROR(HLOOKUP(CZ$6,BECO_Datos!$HP$3:$LT$85,BECO_Datos!$A38,FALSE),0))*CZ$2</f>
        <v>0</v>
      </c>
      <c r="DB39" s="18" t="e">
        <f>(HLOOKUP(DB$6,BECO_Datos!$D$3:$HN$85,BECO_Datos!$A38,FALSE)+IFERROR(HLOOKUP(DB$6,BECO_Datos!$HP$3:$LT$85,BECO_Datos!$A38,FALSE),0))*DB$2</f>
        <v>#N/A</v>
      </c>
      <c r="DC39" s="18" t="e">
        <f>(HLOOKUP(DC$6,BECO_Datos!$D$3:$HN$85,BECO_Datos!$A38,FALSE)+IFERROR(HLOOKUP(DC$6,BECO_Datos!$HP$3:$LT$85,BECO_Datos!$A38,FALSE),0))*DC$2</f>
        <v>#N/A</v>
      </c>
      <c r="DD39" s="18" t="e">
        <f>(HLOOKUP(DD$6,BECO_Datos!$D$3:$HN$85,BECO_Datos!$A38,FALSE)+IFERROR(HLOOKUP(DD$6,BECO_Datos!$HP$3:$LT$85,BECO_Datos!$A38,FALSE),0))*DD$2</f>
        <v>#N/A</v>
      </c>
      <c r="DE39" s="18" t="e">
        <f>(HLOOKUP(DE$6,BECO_Datos!$D$3:$HN$85,BECO_Datos!$A38,FALSE)+IFERROR(HLOOKUP(DE$6,BECO_Datos!$HP$3:$LT$85,BECO_Datos!$A38,FALSE),0))*DE$2</f>
        <v>#N/A</v>
      </c>
      <c r="DF39" s="18" t="e">
        <f>(HLOOKUP(DF$6,BECO_Datos!$D$3:$HN$85,BECO_Datos!$A38,FALSE)+IFERROR(HLOOKUP(DF$6,BECO_Datos!$HP$3:$LT$85,BECO_Datos!$A38,FALSE),0))*DF$2</f>
        <v>#N/A</v>
      </c>
      <c r="DG39" s="18" t="e">
        <f>(HLOOKUP(DG$6,BECO_Datos!$D$3:$HN$85,BECO_Datos!$A38,FALSE)+IFERROR(HLOOKUP(DG$6,BECO_Datos!$HP$3:$LT$85,BECO_Datos!$A38,FALSE),0))*DG$2</f>
        <v>#N/A</v>
      </c>
      <c r="DH39" s="18">
        <f>(HLOOKUP(DH$6,BECO_Datos!$D$3:$HN$85,BECO_Datos!$A38,FALSE)+IFERROR(HLOOKUP(DH$6,BECO_Datos!$HP$3:$LT$85,BECO_Datos!$A38,FALSE),0))*DH$2</f>
        <v>0</v>
      </c>
      <c r="DI39" s="18">
        <f>(HLOOKUP(DI$6,BECO_Datos!$D$3:$HN$85,BECO_Datos!$A38,FALSE)+IFERROR(HLOOKUP(DI$6,BECO_Datos!$HP$3:$LT$85,BECO_Datos!$A38,FALSE),0))*DI$2</f>
        <v>0</v>
      </c>
      <c r="DJ39" s="18">
        <f>(HLOOKUP(DJ$6,BECO_Datos!$D$3:$HN$85,BECO_Datos!$A38,FALSE)+IFERROR(HLOOKUP(DJ$6,BECO_Datos!$HP$3:$LT$85,BECO_Datos!$A38,FALSE),0))*DJ$2</f>
        <v>0</v>
      </c>
      <c r="DK39" s="18">
        <f>(HLOOKUP(DK$6,BECO_Datos!$D$3:$HN$85,BECO_Datos!$A38,FALSE)+IFERROR(HLOOKUP(DK$6,BECO_Datos!$HP$3:$LT$85,BECO_Datos!$A38,FALSE),0))*DK$2</f>
        <v>0</v>
      </c>
      <c r="DL39" s="18">
        <f>(HLOOKUP(DL$6,BECO_Datos!$D$3:$HN$85,BECO_Datos!$A38,FALSE)+IFERROR(HLOOKUP(DL$6,BECO_Datos!$HP$3:$LT$85,BECO_Datos!$A38,FALSE),0))*DL$2</f>
        <v>0</v>
      </c>
      <c r="DM39" s="18">
        <f>(HLOOKUP(DM$6,BECO_Datos!$D$3:$HN$85,BECO_Datos!$A38,FALSE)+IFERROR(HLOOKUP(DM$6,BECO_Datos!$HP$3:$LT$85,BECO_Datos!$A38,FALSE),0))*DM$2</f>
        <v>0</v>
      </c>
      <c r="DN39" s="18">
        <f>(HLOOKUP(DN$6,BECO_Datos!$D$3:$HN$85,BECO_Datos!$A38,FALSE)+IFERROR(HLOOKUP(DN$6,BECO_Datos!$HP$3:$LT$85,BECO_Datos!$A38,FALSE),0))*DN$2</f>
        <v>0</v>
      </c>
      <c r="DO39" s="18">
        <f>(HLOOKUP(DO$6,BECO_Datos!$D$3:$HN$85,BECO_Datos!$A38,FALSE)+IFERROR(HLOOKUP(DO$6,BECO_Datos!$HP$3:$LT$85,BECO_Datos!$A38,FALSE),0))*DO$2</f>
        <v>0</v>
      </c>
      <c r="DP39" s="18">
        <f>(HLOOKUP(DP$6,BECO_Datos!$D$3:$HN$85,BECO_Datos!$A38,FALSE)+IFERROR(HLOOKUP(DP$6,BECO_Datos!$HP$3:$LT$85,BECO_Datos!$A38,FALSE),0))*DP$2</f>
        <v>0</v>
      </c>
      <c r="DQ39" s="18">
        <f>(HLOOKUP(DQ$6,BECO_Datos!$D$3:$HN$85,BECO_Datos!$A38,FALSE)+IFERROR(HLOOKUP(DQ$6,BECO_Datos!$HP$3:$LT$85,BECO_Datos!$A38,FALSE),0))*DQ$2</f>
        <v>0</v>
      </c>
      <c r="DS39" s="18" t="e">
        <f>(HLOOKUP(DS$6,BECO_Datos!$D$3:$HN$85,BECO_Datos!$A38,FALSE)+IFERROR(HLOOKUP(DS$6,BECO_Datos!$HP$3:$LT$85,BECO_Datos!$A38,FALSE),0))*DS$2</f>
        <v>#N/A</v>
      </c>
      <c r="DT39" s="18" t="e">
        <f>(HLOOKUP(DT$6,BECO_Datos!$D$3:$HN$85,BECO_Datos!$A38,FALSE)+IFERROR(HLOOKUP(DT$6,BECO_Datos!$HP$3:$LT$85,BECO_Datos!$A38,FALSE),0))*DT$2</f>
        <v>#N/A</v>
      </c>
      <c r="DU39" s="18" t="e">
        <f>(HLOOKUP(DU$6,BECO_Datos!$D$3:$HN$85,BECO_Datos!$A38,FALSE)+IFERROR(HLOOKUP(DU$6,BECO_Datos!$HP$3:$LT$85,BECO_Datos!$A38,FALSE),0))*DU$2</f>
        <v>#N/A</v>
      </c>
      <c r="DV39" s="18" t="e">
        <f>(HLOOKUP(DV$6,BECO_Datos!$D$3:$HN$85,BECO_Datos!$A38,FALSE)+IFERROR(HLOOKUP(DV$6,BECO_Datos!$HP$3:$LT$85,BECO_Datos!$A38,FALSE),0))*DV$2</f>
        <v>#N/A</v>
      </c>
      <c r="DW39" s="18" t="e">
        <f>(HLOOKUP(DW$6,BECO_Datos!$D$3:$HN$85,BECO_Datos!$A38,FALSE)+IFERROR(HLOOKUP(DW$6,BECO_Datos!$HP$3:$LT$85,BECO_Datos!$A38,FALSE),0))*DW$2</f>
        <v>#N/A</v>
      </c>
      <c r="DX39" s="18" t="e">
        <f>(HLOOKUP(DX$6,BECO_Datos!$D$3:$HN$85,BECO_Datos!$A38,FALSE)+IFERROR(HLOOKUP(DX$6,BECO_Datos!$HP$3:$LT$85,BECO_Datos!$A38,FALSE),0))*DX$2</f>
        <v>#N/A</v>
      </c>
      <c r="DY39" s="18">
        <f>(HLOOKUP(DY$6,BECO_Datos!$D$3:$HN$85,BECO_Datos!$A38,FALSE)+IFERROR(HLOOKUP(DY$6,BECO_Datos!$HP$3:$LT$85,BECO_Datos!$A38,FALSE),0))*DY$2</f>
        <v>0</v>
      </c>
      <c r="DZ39" s="18">
        <f>(HLOOKUP(DZ$6,BECO_Datos!$D$3:$HN$85,BECO_Datos!$A38,FALSE)+IFERROR(HLOOKUP(DZ$6,BECO_Datos!$HP$3:$LT$85,BECO_Datos!$A38,FALSE),0))*DZ$2</f>
        <v>0</v>
      </c>
      <c r="EA39" s="18">
        <f>(HLOOKUP(EA$6,BECO_Datos!$D$3:$HN$85,BECO_Datos!$A38,FALSE)+IFERROR(HLOOKUP(EA$6,BECO_Datos!$HP$3:$LT$85,BECO_Datos!$A38,FALSE),0))*EA$2</f>
        <v>0</v>
      </c>
      <c r="EB39" s="18">
        <f>(HLOOKUP(EB$6,BECO_Datos!$D$3:$HN$85,BECO_Datos!$A38,FALSE)+IFERROR(HLOOKUP(EB$6,BECO_Datos!$HP$3:$LT$85,BECO_Datos!$A38,FALSE),0))*EB$2</f>
        <v>0</v>
      </c>
      <c r="EC39" s="18">
        <f>(HLOOKUP(EC$6,BECO_Datos!$D$3:$HN$85,BECO_Datos!$A38,FALSE)+IFERROR(HLOOKUP(EC$6,BECO_Datos!$HP$3:$LT$85,BECO_Datos!$A38,FALSE),0))*EC$2</f>
        <v>0</v>
      </c>
      <c r="ED39" s="18">
        <f>(HLOOKUP(ED$6,BECO_Datos!$D$3:$HN$85,BECO_Datos!$A38,FALSE)+IFERROR(HLOOKUP(ED$6,BECO_Datos!$HP$3:$LT$85,BECO_Datos!$A38,FALSE),0))*ED$2</f>
        <v>0</v>
      </c>
      <c r="EE39" s="18">
        <f>(HLOOKUP(EE$6,BECO_Datos!$D$3:$HN$85,BECO_Datos!$A38,FALSE)+IFERROR(HLOOKUP(EE$6,BECO_Datos!$HP$3:$LT$85,BECO_Datos!$A38,FALSE),0))*EE$2</f>
        <v>0</v>
      </c>
      <c r="EF39" s="18">
        <f>(HLOOKUP(EF$6,BECO_Datos!$D$3:$HN$85,BECO_Datos!$A38,FALSE)+IFERROR(HLOOKUP(EF$6,BECO_Datos!$HP$3:$LT$85,BECO_Datos!$A38,FALSE),0))*EF$2</f>
        <v>0</v>
      </c>
      <c r="EG39" s="18">
        <f>(HLOOKUP(EG$6,BECO_Datos!$D$3:$HN$85,BECO_Datos!$A38,FALSE)+IFERROR(HLOOKUP(EG$6,BECO_Datos!$HP$3:$LT$85,BECO_Datos!$A38,FALSE),0))*EG$2</f>
        <v>0</v>
      </c>
      <c r="EH39" s="18">
        <f>(HLOOKUP(EH$6,BECO_Datos!$D$3:$HN$85,BECO_Datos!$A38,FALSE)+IFERROR(HLOOKUP(EH$6,BECO_Datos!$HP$3:$LT$85,BECO_Datos!$A38,FALSE),0))*EH$2</f>
        <v>0</v>
      </c>
      <c r="EJ39" s="18" t="e">
        <f>(HLOOKUP(EJ$6,BECO_Datos!$D$3:$HN$85,BECO_Datos!$A38,FALSE)+IFERROR(HLOOKUP(EJ$6,BECO_Datos!$HP$3:$LT$85,BECO_Datos!$A38,FALSE),0))*EJ$2</f>
        <v>#N/A</v>
      </c>
      <c r="EK39" s="18" t="e">
        <f>(HLOOKUP(EK$6,BECO_Datos!$D$3:$HN$85,BECO_Datos!$A38,FALSE)+IFERROR(HLOOKUP(EK$6,BECO_Datos!$HP$3:$LT$85,BECO_Datos!$A38,FALSE),0))*EK$2</f>
        <v>#N/A</v>
      </c>
      <c r="EL39" s="18" t="e">
        <f>(HLOOKUP(EL$6,BECO_Datos!$D$3:$HN$85,BECO_Datos!$A38,FALSE)+IFERROR(HLOOKUP(EL$6,BECO_Datos!$HP$3:$LT$85,BECO_Datos!$A38,FALSE),0))*EL$2</f>
        <v>#N/A</v>
      </c>
      <c r="EM39" s="18" t="e">
        <f>(HLOOKUP(EM$6,BECO_Datos!$D$3:$HN$85,BECO_Datos!$A38,FALSE)+IFERROR(HLOOKUP(EM$6,BECO_Datos!$HP$3:$LT$85,BECO_Datos!$A38,FALSE),0))*EM$2</f>
        <v>#N/A</v>
      </c>
      <c r="EN39" s="18" t="e">
        <f>(HLOOKUP(EN$6,BECO_Datos!$D$3:$HN$85,BECO_Datos!$A38,FALSE)+IFERROR(HLOOKUP(EN$6,BECO_Datos!$HP$3:$LT$85,BECO_Datos!$A38,FALSE),0))*EN$2</f>
        <v>#N/A</v>
      </c>
      <c r="EO39" s="18" t="e">
        <f>(HLOOKUP(EO$6,BECO_Datos!$D$3:$HN$85,BECO_Datos!$A38,FALSE)+IFERROR(HLOOKUP(EO$6,BECO_Datos!$HP$3:$LT$85,BECO_Datos!$A38,FALSE),0))*EO$2</f>
        <v>#N/A</v>
      </c>
      <c r="EP39" s="18">
        <f>(HLOOKUP(EP$6,BECO_Datos!$D$3:$HN$85,BECO_Datos!$A38,FALSE)+IFERROR(HLOOKUP(EP$6,BECO_Datos!$HP$3:$LT$85,BECO_Datos!$A38,FALSE),0))*EP$2</f>
        <v>0</v>
      </c>
      <c r="EQ39" s="18">
        <f>(HLOOKUP(EQ$6,BECO_Datos!$D$3:$HN$85,BECO_Datos!$A38,FALSE)+IFERROR(HLOOKUP(EQ$6,BECO_Datos!$HP$3:$LT$85,BECO_Datos!$A38,FALSE),0))*EQ$2</f>
        <v>0</v>
      </c>
      <c r="ER39" s="18">
        <f>(HLOOKUP(ER$6,BECO_Datos!$D$3:$HN$85,BECO_Datos!$A38,FALSE)+IFERROR(HLOOKUP(ER$6,BECO_Datos!$HP$3:$LT$85,BECO_Datos!$A38,FALSE),0))*ER$2</f>
        <v>0</v>
      </c>
      <c r="ES39" s="18">
        <f>(HLOOKUP(ES$6,BECO_Datos!$D$3:$HN$85,BECO_Datos!$A38,FALSE)+IFERROR(HLOOKUP(ES$6,BECO_Datos!$HP$3:$LT$85,BECO_Datos!$A38,FALSE),0))*ES$2</f>
        <v>0</v>
      </c>
      <c r="ET39" s="18">
        <f>(HLOOKUP(ET$6,BECO_Datos!$D$3:$HN$85,BECO_Datos!$A38,FALSE)+IFERROR(HLOOKUP(ET$6,BECO_Datos!$HP$3:$LT$85,BECO_Datos!$A38,FALSE),0))*ET$2</f>
        <v>0</v>
      </c>
      <c r="EU39" s="18">
        <f>(HLOOKUP(EU$6,BECO_Datos!$D$3:$HN$85,BECO_Datos!$A38,FALSE)+IFERROR(HLOOKUP(EU$6,BECO_Datos!$HP$3:$LT$85,BECO_Datos!$A38,FALSE),0))*EU$2</f>
        <v>0</v>
      </c>
      <c r="EV39" s="18">
        <f>(HLOOKUP(EV$6,BECO_Datos!$D$3:$HN$85,BECO_Datos!$A38,FALSE)+IFERROR(HLOOKUP(EV$6,BECO_Datos!$HP$3:$LT$85,BECO_Datos!$A38,FALSE),0))*EV$2</f>
        <v>0</v>
      </c>
      <c r="EW39" s="18">
        <f>(HLOOKUP(EW$6,BECO_Datos!$D$3:$HN$85,BECO_Datos!$A38,FALSE)+IFERROR(HLOOKUP(EW$6,BECO_Datos!$HP$3:$LT$85,BECO_Datos!$A38,FALSE),0))*EW$2</f>
        <v>0</v>
      </c>
      <c r="EX39" s="18">
        <f>(HLOOKUP(EX$6,BECO_Datos!$D$3:$HN$85,BECO_Datos!$A38,FALSE)+IFERROR(HLOOKUP(EX$6,BECO_Datos!$HP$3:$LT$85,BECO_Datos!$A38,FALSE),0))*EX$2</f>
        <v>0</v>
      </c>
      <c r="EY39" s="18">
        <f>(HLOOKUP(EY$6,BECO_Datos!$D$3:$HN$85,BECO_Datos!$A38,FALSE)+IFERROR(HLOOKUP(EY$6,BECO_Datos!$HP$3:$LT$85,BECO_Datos!$A38,FALSE),0))*EY$2</f>
        <v>0</v>
      </c>
      <c r="FA39" s="18" t="e">
        <f>(HLOOKUP(FA$6,BECO_Datos!$D$3:$HN$85,BECO_Datos!$A38,FALSE)+IFERROR(HLOOKUP(FA$6,BECO_Datos!$HP$3:$LT$85,BECO_Datos!$A38,FALSE),0))*FA$2</f>
        <v>#N/A</v>
      </c>
      <c r="FB39" s="18" t="e">
        <f>(HLOOKUP(FB$6,BECO_Datos!$D$3:$HN$85,BECO_Datos!$A38,FALSE)+IFERROR(HLOOKUP(FB$6,BECO_Datos!$HP$3:$LT$85,BECO_Datos!$A38,FALSE),0))*FB$2</f>
        <v>#N/A</v>
      </c>
      <c r="FC39" s="18" t="e">
        <f>(HLOOKUP(FC$6,BECO_Datos!$D$3:$HN$85,BECO_Datos!$A38,FALSE)+IFERROR(HLOOKUP(FC$6,BECO_Datos!$HP$3:$LT$85,BECO_Datos!$A38,FALSE),0))*FC$2</f>
        <v>#N/A</v>
      </c>
      <c r="FD39" s="18" t="e">
        <f>(HLOOKUP(FD$6,BECO_Datos!$D$3:$HN$85,BECO_Datos!$A38,FALSE)+IFERROR(HLOOKUP(FD$6,BECO_Datos!$HP$3:$LT$85,BECO_Datos!$A38,FALSE),0))*FD$2</f>
        <v>#N/A</v>
      </c>
      <c r="FE39" s="18" t="e">
        <f>(HLOOKUP(FE$6,BECO_Datos!$D$3:$HN$85,BECO_Datos!$A38,FALSE)+IFERROR(HLOOKUP(FE$6,BECO_Datos!$HP$3:$LT$85,BECO_Datos!$A38,FALSE),0))*FE$2</f>
        <v>#N/A</v>
      </c>
      <c r="FF39" s="18" t="e">
        <f>(HLOOKUP(FF$6,BECO_Datos!$D$3:$HN$85,BECO_Datos!$A38,FALSE)+IFERROR(HLOOKUP(FF$6,BECO_Datos!$HP$3:$LT$85,BECO_Datos!$A38,FALSE),0))*FF$2</f>
        <v>#N/A</v>
      </c>
      <c r="FG39" s="18">
        <f>(HLOOKUP(FG$6,BECO_Datos!$D$3:$HN$85,BECO_Datos!$A38,FALSE)+IFERROR(HLOOKUP(FG$6,BECO_Datos!$HP$3:$LT$85,BECO_Datos!$A38,FALSE),0))*FG$2</f>
        <v>0</v>
      </c>
      <c r="FH39" s="18">
        <f>(HLOOKUP(FH$6,BECO_Datos!$D$3:$HN$85,BECO_Datos!$A38,FALSE)+IFERROR(HLOOKUP(FH$6,BECO_Datos!$HP$3:$LT$85,BECO_Datos!$A38,FALSE),0))*FH$2</f>
        <v>0</v>
      </c>
      <c r="FI39" s="18">
        <f>(HLOOKUP(FI$6,BECO_Datos!$D$3:$HN$85,BECO_Datos!$A38,FALSE)+IFERROR(HLOOKUP(FI$6,BECO_Datos!$HP$3:$LT$85,BECO_Datos!$A38,FALSE),0))*FI$2</f>
        <v>0</v>
      </c>
      <c r="FJ39" s="18">
        <f>(HLOOKUP(FJ$6,BECO_Datos!$D$3:$HN$85,BECO_Datos!$A38,FALSE)+IFERROR(HLOOKUP(FJ$6,BECO_Datos!$HP$3:$LT$85,BECO_Datos!$A38,FALSE),0))*FJ$2</f>
        <v>0</v>
      </c>
      <c r="FK39" s="18">
        <f>(HLOOKUP(FK$6,BECO_Datos!$D$3:$HN$85,BECO_Datos!$A38,FALSE)+IFERROR(HLOOKUP(FK$6,BECO_Datos!$HP$3:$LT$85,BECO_Datos!$A38,FALSE),0))*FK$2</f>
        <v>0</v>
      </c>
      <c r="FL39" s="18">
        <f>(HLOOKUP(FL$6,BECO_Datos!$D$3:$HN$85,BECO_Datos!$A38,FALSE)+IFERROR(HLOOKUP(FL$6,BECO_Datos!$HP$3:$LT$85,BECO_Datos!$A38,FALSE),0))*FL$2</f>
        <v>0</v>
      </c>
      <c r="FM39" s="18">
        <f>(HLOOKUP(FM$6,BECO_Datos!$D$3:$HN$85,BECO_Datos!$A38,FALSE)+IFERROR(HLOOKUP(FM$6,BECO_Datos!$HP$3:$LT$85,BECO_Datos!$A38,FALSE),0))*FM$2</f>
        <v>0</v>
      </c>
      <c r="FN39" s="18">
        <f>(HLOOKUP(FN$6,BECO_Datos!$D$3:$HN$85,BECO_Datos!$A38,FALSE)+IFERROR(HLOOKUP(FN$6,BECO_Datos!$HP$3:$LT$85,BECO_Datos!$A38,FALSE),0))*FN$2</f>
        <v>0</v>
      </c>
      <c r="FO39" s="18">
        <f>(HLOOKUP(FO$6,BECO_Datos!$D$3:$HN$85,BECO_Datos!$A38,FALSE)+IFERROR(HLOOKUP(FO$6,BECO_Datos!$HP$3:$LT$85,BECO_Datos!$A38,FALSE),0))*FO$2</f>
        <v>0</v>
      </c>
      <c r="FP39" s="18">
        <f>(HLOOKUP(FP$6,BECO_Datos!$D$3:$HN$85,BECO_Datos!$A38,FALSE)+IFERROR(HLOOKUP(FP$6,BECO_Datos!$HP$3:$LT$85,BECO_Datos!$A38,FALSE),0))*FP$2</f>
        <v>0</v>
      </c>
      <c r="FR39" s="18" t="e">
        <f>(HLOOKUP(FR$6,BECO_Datos!$D$3:$HN$85,BECO_Datos!$A38,FALSE)+IFERROR(HLOOKUP(FR$6,BECO_Datos!$HP$3:$LT$85,BECO_Datos!$A38,FALSE),0))*FR$2</f>
        <v>#N/A</v>
      </c>
      <c r="FS39" s="18" t="e">
        <f>(HLOOKUP(FS$6,BECO_Datos!$D$3:$HN$85,BECO_Datos!$A38,FALSE)+IFERROR(HLOOKUP(FS$6,BECO_Datos!$HP$3:$LT$85,BECO_Datos!$A38,FALSE),0))*FS$2</f>
        <v>#N/A</v>
      </c>
      <c r="FT39" s="18" t="e">
        <f>(HLOOKUP(FT$6,BECO_Datos!$D$3:$HN$85,BECO_Datos!$A38,FALSE)+IFERROR(HLOOKUP(FT$6,BECO_Datos!$HP$3:$LT$85,BECO_Datos!$A38,FALSE),0))*FT$2</f>
        <v>#N/A</v>
      </c>
      <c r="FU39" s="18" t="e">
        <f>(HLOOKUP(FU$6,BECO_Datos!$D$3:$HN$85,BECO_Datos!$A38,FALSE)+IFERROR(HLOOKUP(FU$6,BECO_Datos!$HP$3:$LT$85,BECO_Datos!$A38,FALSE),0))*FU$2</f>
        <v>#N/A</v>
      </c>
      <c r="FV39" s="18" t="e">
        <f>(HLOOKUP(FV$6,BECO_Datos!$D$3:$HN$85,BECO_Datos!$A38,FALSE)+IFERROR(HLOOKUP(FV$6,BECO_Datos!$HP$3:$LT$85,BECO_Datos!$A38,FALSE),0))*FV$2</f>
        <v>#N/A</v>
      </c>
      <c r="FW39" s="18" t="e">
        <f>(HLOOKUP(FW$6,BECO_Datos!$D$3:$HN$85,BECO_Datos!$A38,FALSE)+IFERROR(HLOOKUP(FW$6,BECO_Datos!$HP$3:$LT$85,BECO_Datos!$A38,FALSE),0))*FW$2</f>
        <v>#N/A</v>
      </c>
      <c r="FX39" s="18">
        <f>(HLOOKUP(FX$6,BECO_Datos!$D$3:$HN$85,BECO_Datos!$A38,FALSE)+IFERROR(HLOOKUP(FX$6,BECO_Datos!$HP$3:$LT$85,BECO_Datos!$A38,FALSE),0))*FX$2</f>
        <v>0</v>
      </c>
      <c r="FY39" s="18">
        <f>(HLOOKUP(FY$6,BECO_Datos!$D$3:$HN$85,BECO_Datos!$A38,FALSE)+IFERROR(HLOOKUP(FY$6,BECO_Datos!$HP$3:$LT$85,BECO_Datos!$A38,FALSE),0))*FY$2</f>
        <v>0</v>
      </c>
      <c r="FZ39" s="18">
        <f>(HLOOKUP(FZ$6,BECO_Datos!$D$3:$HN$85,BECO_Datos!$A38,FALSE)+IFERROR(HLOOKUP(FZ$6,BECO_Datos!$HP$3:$LT$85,BECO_Datos!$A38,FALSE),0))*FZ$2</f>
        <v>0</v>
      </c>
      <c r="GA39" s="18">
        <f>(HLOOKUP(GA$6,BECO_Datos!$D$3:$HN$85,BECO_Datos!$A38,FALSE)+IFERROR(HLOOKUP(GA$6,BECO_Datos!$HP$3:$LT$85,BECO_Datos!$A38,FALSE),0))*GA$2</f>
        <v>0</v>
      </c>
      <c r="GB39" s="18">
        <f>(HLOOKUP(GB$6,BECO_Datos!$D$3:$HN$85,BECO_Datos!$A38,FALSE)+IFERROR(HLOOKUP(GB$6,BECO_Datos!$HP$3:$LT$85,BECO_Datos!$A38,FALSE),0))*GB$2</f>
        <v>0</v>
      </c>
      <c r="GC39" s="18">
        <f>(HLOOKUP(GC$6,BECO_Datos!$D$3:$HN$85,BECO_Datos!$A38,FALSE)+IFERROR(HLOOKUP(GC$6,BECO_Datos!$HP$3:$LT$85,BECO_Datos!$A38,FALSE),0))*GC$2</f>
        <v>0</v>
      </c>
      <c r="GD39" s="18">
        <f>(HLOOKUP(GD$6,BECO_Datos!$D$3:$HN$85,BECO_Datos!$A38,FALSE)+IFERROR(HLOOKUP(GD$6,BECO_Datos!$HP$3:$LT$85,BECO_Datos!$A38,FALSE),0))*GD$2</f>
        <v>0</v>
      </c>
      <c r="GE39" s="18">
        <f>(HLOOKUP(GE$6,BECO_Datos!$D$3:$HN$85,BECO_Datos!$A38,FALSE)+IFERROR(HLOOKUP(GE$6,BECO_Datos!$HP$3:$LT$85,BECO_Datos!$A38,FALSE),0))*GE$2</f>
        <v>0</v>
      </c>
      <c r="GF39" s="18">
        <f>(HLOOKUP(GF$6,BECO_Datos!$D$3:$HN$85,BECO_Datos!$A38,FALSE)+IFERROR(HLOOKUP(GF$6,BECO_Datos!$HP$3:$LT$85,BECO_Datos!$A38,FALSE),0))*GF$2</f>
        <v>0</v>
      </c>
      <c r="GG39" s="18">
        <f>(HLOOKUP(GG$6,BECO_Datos!$D$3:$HN$85,BECO_Datos!$A38,FALSE)+IFERROR(HLOOKUP(GG$6,BECO_Datos!$HP$3:$LT$85,BECO_Datos!$A38,FALSE),0))*GG$2</f>
        <v>0</v>
      </c>
      <c r="GI39" s="18" t="e">
        <f>(HLOOKUP(GI$6,BECO_Datos!$D$3:$HN$85,BECO_Datos!$A38,FALSE)+IFERROR(HLOOKUP(GI$6,BECO_Datos!$HP$3:$LT$85,BECO_Datos!$A38,FALSE),0))*GI$2</f>
        <v>#N/A</v>
      </c>
      <c r="GJ39" s="18" t="e">
        <f>(HLOOKUP(GJ$6,BECO_Datos!$D$3:$HN$85,BECO_Datos!$A38,FALSE)+IFERROR(HLOOKUP(GJ$6,BECO_Datos!$HP$3:$LT$85,BECO_Datos!$A38,FALSE),0))*GJ$2</f>
        <v>#N/A</v>
      </c>
      <c r="GK39" s="18" t="e">
        <f>(HLOOKUP(GK$6,BECO_Datos!$D$3:$HN$85,BECO_Datos!$A38,FALSE)+IFERROR(HLOOKUP(GK$6,BECO_Datos!$HP$3:$LT$85,BECO_Datos!$A38,FALSE),0))*GK$2</f>
        <v>#N/A</v>
      </c>
      <c r="GL39" s="18" t="e">
        <f>(HLOOKUP(GL$6,BECO_Datos!$D$3:$HN$85,BECO_Datos!$A38,FALSE)+IFERROR(HLOOKUP(GL$6,BECO_Datos!$HP$3:$LT$85,BECO_Datos!$A38,FALSE),0))*GL$2</f>
        <v>#N/A</v>
      </c>
      <c r="GM39" s="18" t="e">
        <f>(HLOOKUP(GM$6,BECO_Datos!$D$3:$HN$85,BECO_Datos!$A38,FALSE)+IFERROR(HLOOKUP(GM$6,BECO_Datos!$HP$3:$LT$85,BECO_Datos!$A38,FALSE),0))*GM$2</f>
        <v>#N/A</v>
      </c>
      <c r="GN39" s="18" t="e">
        <f>(HLOOKUP(GN$6,BECO_Datos!$D$3:$HN$85,BECO_Datos!$A38,FALSE)+IFERROR(HLOOKUP(GN$6,BECO_Datos!$HP$3:$LT$85,BECO_Datos!$A38,FALSE),0))*GN$2</f>
        <v>#N/A</v>
      </c>
      <c r="GO39" s="18">
        <f>(HLOOKUP(GO$6,BECO_Datos!$D$3:$HN$85,BECO_Datos!$A38,FALSE)+IFERROR(HLOOKUP(GO$6,BECO_Datos!$HP$3:$LT$85,BECO_Datos!$A38,FALSE),0))*GO$2</f>
        <v>0</v>
      </c>
      <c r="GP39" s="18">
        <f>(HLOOKUP(GP$6,BECO_Datos!$D$3:$HN$85,BECO_Datos!$A38,FALSE)+IFERROR(HLOOKUP(GP$6,BECO_Datos!$HP$3:$LT$85,BECO_Datos!$A38,FALSE),0))*GP$2</f>
        <v>0</v>
      </c>
      <c r="GQ39" s="18">
        <f>(HLOOKUP(GQ$6,BECO_Datos!$D$3:$HN$85,BECO_Datos!$A38,FALSE)+IFERROR(HLOOKUP(GQ$6,BECO_Datos!$HP$3:$LT$85,BECO_Datos!$A38,FALSE),0))*GQ$2</f>
        <v>0</v>
      </c>
      <c r="GR39" s="18">
        <f>(HLOOKUP(GR$6,BECO_Datos!$D$3:$HN$85,BECO_Datos!$A38,FALSE)+IFERROR(HLOOKUP(GR$6,BECO_Datos!$HP$3:$LT$85,BECO_Datos!$A38,FALSE),0))*GR$2</f>
        <v>0</v>
      </c>
      <c r="GS39" s="18">
        <f>(HLOOKUP(GS$6,BECO_Datos!$D$3:$HN$85,BECO_Datos!$A38,FALSE)+IFERROR(HLOOKUP(GS$6,BECO_Datos!$HP$3:$LT$85,BECO_Datos!$A38,FALSE),0))*GS$2</f>
        <v>0</v>
      </c>
      <c r="GT39" s="18">
        <f>(HLOOKUP(GT$6,BECO_Datos!$D$3:$HN$85,BECO_Datos!$A38,FALSE)+IFERROR(HLOOKUP(GT$6,BECO_Datos!$HP$3:$LT$85,BECO_Datos!$A38,FALSE),0))*GT$2</f>
        <v>0</v>
      </c>
      <c r="GU39" s="18">
        <f>(HLOOKUP(GU$6,BECO_Datos!$D$3:$HN$85,BECO_Datos!$A38,FALSE)+IFERROR(HLOOKUP(GU$6,BECO_Datos!$HP$3:$LT$85,BECO_Datos!$A38,FALSE),0))*GU$2</f>
        <v>0</v>
      </c>
      <c r="GV39" s="18">
        <f>(HLOOKUP(GV$6,BECO_Datos!$D$3:$HN$85,BECO_Datos!$A38,FALSE)+IFERROR(HLOOKUP(GV$6,BECO_Datos!$HP$3:$LT$85,BECO_Datos!$A38,FALSE),0))*GV$2</f>
        <v>0</v>
      </c>
      <c r="GW39" s="18">
        <f>(HLOOKUP(GW$6,BECO_Datos!$D$3:$HN$85,BECO_Datos!$A38,FALSE)+IFERROR(HLOOKUP(GW$6,BECO_Datos!$HP$3:$LT$85,BECO_Datos!$A38,FALSE),0))*GW$2</f>
        <v>0</v>
      </c>
      <c r="GX39" s="18">
        <f>(HLOOKUP(GX$6,BECO_Datos!$D$3:$HN$85,BECO_Datos!$A38,FALSE)+IFERROR(HLOOKUP(GX$6,BECO_Datos!$HP$3:$LT$85,BECO_Datos!$A38,FALSE),0))*GX$2</f>
        <v>0</v>
      </c>
      <c r="GZ39" s="18" t="e">
        <f>(HLOOKUP(GZ$6,BECO_Datos!$D$3:$HN$85,BECO_Datos!$A38,FALSE)+IFERROR(HLOOKUP(GZ$6,BECO_Datos!$HP$3:$LT$85,BECO_Datos!$A38,FALSE),0))*GZ$2</f>
        <v>#N/A</v>
      </c>
      <c r="HA39" s="18" t="e">
        <f>(HLOOKUP(HA$6,BECO_Datos!$D$3:$HN$85,BECO_Datos!$A38,FALSE)+IFERROR(HLOOKUP(HA$6,BECO_Datos!$HP$3:$LT$85,BECO_Datos!$A38,FALSE),0))*HA$2</f>
        <v>#N/A</v>
      </c>
      <c r="HB39" s="18" t="e">
        <f>(HLOOKUP(HB$6,BECO_Datos!$D$3:$HN$85,BECO_Datos!$A38,FALSE)+IFERROR(HLOOKUP(HB$6,BECO_Datos!$HP$3:$LT$85,BECO_Datos!$A38,FALSE),0))*HB$2</f>
        <v>#N/A</v>
      </c>
      <c r="HC39" s="18" t="e">
        <f>(HLOOKUP(HC$6,BECO_Datos!$D$3:$HN$85,BECO_Datos!$A38,FALSE)+IFERROR(HLOOKUP(HC$6,BECO_Datos!$HP$3:$LT$85,BECO_Datos!$A38,FALSE),0))*HC$2</f>
        <v>#N/A</v>
      </c>
      <c r="HD39" s="18" t="e">
        <f>(HLOOKUP(HD$6,BECO_Datos!$D$3:$HN$85,BECO_Datos!$A38,FALSE)+IFERROR(HLOOKUP(HD$6,BECO_Datos!$HP$3:$LT$85,BECO_Datos!$A38,FALSE),0))*HD$2</f>
        <v>#N/A</v>
      </c>
      <c r="HE39" s="18" t="e">
        <f>(HLOOKUP(HE$6,BECO_Datos!$D$3:$HN$85,BECO_Datos!$A38,FALSE)+IFERROR(HLOOKUP(HE$6,BECO_Datos!$HP$3:$LT$85,BECO_Datos!$A38,FALSE),0))*HE$2</f>
        <v>#N/A</v>
      </c>
      <c r="HF39" s="18">
        <f>(HLOOKUP(HF$6,BECO_Datos!$D$3:$HN$85,BECO_Datos!$A38,FALSE)+IFERROR(HLOOKUP(HF$6,BECO_Datos!$HP$3:$LT$85,BECO_Datos!$A38,FALSE),0))*HF$2</f>
        <v>0</v>
      </c>
      <c r="HG39" s="18">
        <f>(HLOOKUP(HG$6,BECO_Datos!$D$3:$HN$85,BECO_Datos!$A38,FALSE)+IFERROR(HLOOKUP(HG$6,BECO_Datos!$HP$3:$LT$85,BECO_Datos!$A38,FALSE),0))*HG$2</f>
        <v>0</v>
      </c>
      <c r="HH39" s="18">
        <f>(HLOOKUP(HH$6,BECO_Datos!$D$3:$HN$85,BECO_Datos!$A38,FALSE)+IFERROR(HLOOKUP(HH$6,BECO_Datos!$HP$3:$LT$85,BECO_Datos!$A38,FALSE),0))*HH$2</f>
        <v>0</v>
      </c>
      <c r="HI39" s="18">
        <f>(HLOOKUP(HI$6,BECO_Datos!$D$3:$HN$85,BECO_Datos!$A38,FALSE)+IFERROR(HLOOKUP(HI$6,BECO_Datos!$HP$3:$LT$85,BECO_Datos!$A38,FALSE),0))*HI$2</f>
        <v>0</v>
      </c>
      <c r="HJ39" s="18">
        <f>(HLOOKUP(HJ$6,BECO_Datos!$D$3:$HN$85,BECO_Datos!$A38,FALSE)+IFERROR(HLOOKUP(HJ$6,BECO_Datos!$HP$3:$LT$85,BECO_Datos!$A38,FALSE),0))*HJ$2</f>
        <v>0</v>
      </c>
      <c r="HK39" s="18">
        <f>(HLOOKUP(HK$6,BECO_Datos!$D$3:$HN$85,BECO_Datos!$A38,FALSE)+IFERROR(HLOOKUP(HK$6,BECO_Datos!$HP$3:$LT$85,BECO_Datos!$A38,FALSE),0))*HK$2</f>
        <v>0</v>
      </c>
      <c r="HL39" s="18">
        <f>(HLOOKUP(HL$6,BECO_Datos!$D$3:$HN$85,BECO_Datos!$A38,FALSE)+IFERROR(HLOOKUP(HL$6,BECO_Datos!$HP$3:$LT$85,BECO_Datos!$A38,FALSE),0))*HL$2</f>
        <v>0</v>
      </c>
      <c r="HM39" s="18">
        <f>(HLOOKUP(HM$6,BECO_Datos!$D$3:$HN$85,BECO_Datos!$A38,FALSE)+IFERROR(HLOOKUP(HM$6,BECO_Datos!$HP$3:$LT$85,BECO_Datos!$A38,FALSE),0))*HM$2</f>
        <v>0</v>
      </c>
      <c r="HN39" s="18">
        <f>(HLOOKUP(HN$6,BECO_Datos!$D$3:$HN$85,BECO_Datos!$A38,FALSE)+IFERROR(HLOOKUP(HN$6,BECO_Datos!$HP$3:$LT$85,BECO_Datos!$A38,FALSE),0))*HN$2</f>
        <v>0</v>
      </c>
      <c r="HO39" s="18">
        <f>(HLOOKUP(HO$6,BECO_Datos!$D$3:$HN$85,BECO_Datos!$A38,FALSE)+IFERROR(HLOOKUP(HO$6,BECO_Datos!$HP$3:$LT$85,BECO_Datos!$A38,FALSE),0))*HO$2</f>
        <v>0</v>
      </c>
      <c r="HQ39" s="18" t="e">
        <f>(HLOOKUP(HQ$6,BECO_Datos!$D$3:$HN$85,BECO_Datos!$A38,FALSE)+IFERROR(HLOOKUP(HQ$6,BECO_Datos!$HP$3:$LT$85,BECO_Datos!$A38,FALSE),0))*HQ$2</f>
        <v>#N/A</v>
      </c>
      <c r="HR39" s="18" t="e">
        <f>(HLOOKUP(HR$6,BECO_Datos!$D$3:$HN$85,BECO_Datos!$A38,FALSE)+IFERROR(HLOOKUP(HR$6,BECO_Datos!$HP$3:$LT$85,BECO_Datos!$A38,FALSE),0))*HR$2</f>
        <v>#N/A</v>
      </c>
      <c r="HS39" s="18" t="e">
        <f>(HLOOKUP(HS$6,BECO_Datos!$D$3:$HN$85,BECO_Datos!$A38,FALSE)+IFERROR(HLOOKUP(HS$6,BECO_Datos!$HP$3:$LT$85,BECO_Datos!$A38,FALSE),0))*HS$2</f>
        <v>#N/A</v>
      </c>
      <c r="HT39" s="18" t="e">
        <f>(HLOOKUP(HT$6,BECO_Datos!$D$3:$HN$85,BECO_Datos!$A38,FALSE)+IFERROR(HLOOKUP(HT$6,BECO_Datos!$HP$3:$LT$85,BECO_Datos!$A38,FALSE),0))*HT$2</f>
        <v>#N/A</v>
      </c>
      <c r="HU39" s="18" t="e">
        <f>(HLOOKUP(HU$6,BECO_Datos!$D$3:$HN$85,BECO_Datos!$A38,FALSE)+IFERROR(HLOOKUP(HU$6,BECO_Datos!$HP$3:$LT$85,BECO_Datos!$A38,FALSE),0))*HU$2</f>
        <v>#N/A</v>
      </c>
      <c r="HV39" s="18" t="e">
        <f>(HLOOKUP(HV$6,BECO_Datos!$D$3:$HN$85,BECO_Datos!$A38,FALSE)+IFERROR(HLOOKUP(HV$6,BECO_Datos!$HP$3:$LT$85,BECO_Datos!$A38,FALSE),0))*HV$2</f>
        <v>#N/A</v>
      </c>
      <c r="HW39" s="18">
        <f>(HLOOKUP(HW$6,BECO_Datos!$D$3:$HN$85,BECO_Datos!$A38,FALSE)+IFERROR(HLOOKUP(HW$6,BECO_Datos!$HP$3:$LT$85,BECO_Datos!$A38,FALSE),0))*HW$2</f>
        <v>320.27375372951929</v>
      </c>
      <c r="HX39" s="18">
        <f>(HLOOKUP(HX$6,BECO_Datos!$D$3:$HN$85,BECO_Datos!$A38,FALSE)+IFERROR(HLOOKUP(HX$6,BECO_Datos!$HP$3:$LT$85,BECO_Datos!$A38,FALSE),0))*HX$2</f>
        <v>333.12264288228852</v>
      </c>
      <c r="HY39" s="18">
        <f>(HLOOKUP(HY$6,BECO_Datos!$D$3:$HN$85,BECO_Datos!$A38,FALSE)+IFERROR(HLOOKUP(HY$6,BECO_Datos!$HP$3:$LT$85,BECO_Datos!$A38,FALSE),0))*HY$2</f>
        <v>339.53482316713263</v>
      </c>
      <c r="HZ39" s="18">
        <f>(HLOOKUP(HZ$6,BECO_Datos!$D$3:$HN$85,BECO_Datos!$A38,FALSE)+IFERROR(HLOOKUP(HZ$6,BECO_Datos!$HP$3:$LT$85,BECO_Datos!$A38,FALSE),0))*HZ$2</f>
        <v>344.6291845512331</v>
      </c>
      <c r="IA39" s="18">
        <f>(HLOOKUP(IA$6,BECO_Datos!$D$3:$HN$85,BECO_Datos!$A38,FALSE)+IFERROR(HLOOKUP(IA$6,BECO_Datos!$HP$3:$LT$85,BECO_Datos!$A38,FALSE),0))*IA$2</f>
        <v>353.87197729897417</v>
      </c>
      <c r="IB39" s="18">
        <f>(HLOOKUP(IB$6,BECO_Datos!$D$3:$HN$85,BECO_Datos!$A38,FALSE)+IFERROR(HLOOKUP(IB$6,BECO_Datos!$HP$3:$LT$85,BECO_Datos!$A38,FALSE),0))*IB$2</f>
        <v>360.52483291155568</v>
      </c>
      <c r="IC39" s="18">
        <f>(HLOOKUP(IC$6,BECO_Datos!$D$3:$HN$85,BECO_Datos!$A38,FALSE)+IFERROR(HLOOKUP(IC$6,BECO_Datos!$HP$3:$LT$85,BECO_Datos!$A38,FALSE),0))*IC$2</f>
        <v>373.90792018522939</v>
      </c>
      <c r="ID39" s="18">
        <f>(HLOOKUP(ID$6,BECO_Datos!$D$3:$HN$85,BECO_Datos!$A38,FALSE)+IFERROR(HLOOKUP(ID$6,BECO_Datos!$HP$3:$LT$85,BECO_Datos!$A38,FALSE),0))*ID$2</f>
        <v>383.77836182287189</v>
      </c>
      <c r="IE39" s="18">
        <f>(HLOOKUP(IE$6,BECO_Datos!$D$3:$HN$85,BECO_Datos!$A38,FALSE)+IFERROR(HLOOKUP(IE$6,BECO_Datos!$HP$3:$LT$85,BECO_Datos!$A38,FALSE),0))*IE$2</f>
        <v>394.38636282067762</v>
      </c>
      <c r="IF39" s="18">
        <f>(HLOOKUP(IF$6,BECO_Datos!$D$3:$HN$85,BECO_Datos!$A38,FALSE)+IFERROR(HLOOKUP(IF$6,BECO_Datos!$HP$3:$LT$85,BECO_Datos!$A38,FALSE),0))*IF$2</f>
        <v>402.33048659380302</v>
      </c>
      <c r="IH39" s="18" t="e">
        <f>(HLOOKUP(IH$6,BECO_Datos!$D$3:$HN$85,BECO_Datos!$A38,FALSE)+IFERROR(HLOOKUP(IH$6,BECO_Datos!$HP$3:$LT$85,BECO_Datos!$A38,FALSE),0))*IH$2</f>
        <v>#N/A</v>
      </c>
      <c r="II39" s="18" t="e">
        <f>(HLOOKUP(II$6,BECO_Datos!$D$3:$HN$85,BECO_Datos!$A38,FALSE)+IFERROR(HLOOKUP(II$6,BECO_Datos!$HP$3:$LT$85,BECO_Datos!$A38,FALSE),0))*II$2</f>
        <v>#N/A</v>
      </c>
      <c r="IJ39" s="18" t="e">
        <f>(HLOOKUP(IJ$6,BECO_Datos!$D$3:$HN$85,BECO_Datos!$A38,FALSE)+IFERROR(HLOOKUP(IJ$6,BECO_Datos!$HP$3:$LT$85,BECO_Datos!$A38,FALSE),0))*IJ$2</f>
        <v>#N/A</v>
      </c>
      <c r="IK39" s="18" t="e">
        <f>(HLOOKUP(IK$6,BECO_Datos!$D$3:$HN$85,BECO_Datos!$A38,FALSE)+IFERROR(HLOOKUP(IK$6,BECO_Datos!$HP$3:$LT$85,BECO_Datos!$A38,FALSE),0))*IK$2</f>
        <v>#N/A</v>
      </c>
      <c r="IL39" s="18" t="e">
        <f>(HLOOKUP(IL$6,BECO_Datos!$D$3:$HN$85,BECO_Datos!$A38,FALSE)+IFERROR(HLOOKUP(IL$6,BECO_Datos!$HP$3:$LT$85,BECO_Datos!$A38,FALSE),0))*IL$2</f>
        <v>#N/A</v>
      </c>
      <c r="IM39" s="18" t="e">
        <f>(HLOOKUP(IM$6,BECO_Datos!$D$3:$HN$85,BECO_Datos!$A38,FALSE)+IFERROR(HLOOKUP(IM$6,BECO_Datos!$HP$3:$LT$85,BECO_Datos!$A38,FALSE),0))*IM$2</f>
        <v>#N/A</v>
      </c>
      <c r="IN39" s="18">
        <f>(HLOOKUP(IN$6,BECO_Datos!$D$3:$HN$85,BECO_Datos!$A38,FALSE)+IFERROR(HLOOKUP(IN$6,BECO_Datos!$HP$3:$LT$85,BECO_Datos!$A38,FALSE),0))*IN$2</f>
        <v>0</v>
      </c>
      <c r="IO39" s="18">
        <f>(HLOOKUP(IO$6,BECO_Datos!$D$3:$HN$85,BECO_Datos!$A38,FALSE)+IFERROR(HLOOKUP(IO$6,BECO_Datos!$HP$3:$LT$85,BECO_Datos!$A38,FALSE),0))*IO$2</f>
        <v>0</v>
      </c>
      <c r="IP39" s="18">
        <f>(HLOOKUP(IP$6,BECO_Datos!$D$3:$HN$85,BECO_Datos!$A38,FALSE)+IFERROR(HLOOKUP(IP$6,BECO_Datos!$HP$3:$LT$85,BECO_Datos!$A38,FALSE),0))*IP$2</f>
        <v>0</v>
      </c>
      <c r="IQ39" s="18">
        <f>(HLOOKUP(IQ$6,BECO_Datos!$D$3:$HN$85,BECO_Datos!$A38,FALSE)+IFERROR(HLOOKUP(IQ$6,BECO_Datos!$HP$3:$LT$85,BECO_Datos!$A38,FALSE),0))*IQ$2</f>
        <v>0</v>
      </c>
      <c r="IR39" s="18">
        <f>(HLOOKUP(IR$6,BECO_Datos!$D$3:$HN$85,BECO_Datos!$A38,FALSE)+IFERROR(HLOOKUP(IR$6,BECO_Datos!$HP$3:$LT$85,BECO_Datos!$A38,FALSE),0))*IR$2</f>
        <v>0</v>
      </c>
      <c r="IS39" s="18">
        <f>(HLOOKUP(IS$6,BECO_Datos!$D$3:$HN$85,BECO_Datos!$A38,FALSE)+IFERROR(HLOOKUP(IS$6,BECO_Datos!$HP$3:$LT$85,BECO_Datos!$A38,FALSE),0))*IS$2</f>
        <v>0</v>
      </c>
      <c r="IT39" s="18">
        <f>(HLOOKUP(IT$6,BECO_Datos!$D$3:$HN$85,BECO_Datos!$A38,FALSE)+IFERROR(HLOOKUP(IT$6,BECO_Datos!$HP$3:$LT$85,BECO_Datos!$A38,FALSE),0))*IT$2</f>
        <v>0</v>
      </c>
      <c r="IU39" s="18">
        <f>(HLOOKUP(IU$6,BECO_Datos!$D$3:$HN$85,BECO_Datos!$A38,FALSE)+IFERROR(HLOOKUP(IU$6,BECO_Datos!$HP$3:$LT$85,BECO_Datos!$A38,FALSE),0))*IU$2</f>
        <v>0</v>
      </c>
      <c r="IV39" s="18">
        <f>(HLOOKUP(IV$6,BECO_Datos!$D$3:$HN$85,BECO_Datos!$A38,FALSE)+IFERROR(HLOOKUP(IV$6,BECO_Datos!$HP$3:$LT$85,BECO_Datos!$A38,FALSE),0))*IV$2</f>
        <v>0</v>
      </c>
      <c r="IW39" s="18">
        <f>(HLOOKUP(IW$6,BECO_Datos!$D$3:$HN$85,BECO_Datos!$A38,FALSE)+IFERROR(HLOOKUP(IW$6,BECO_Datos!$HP$3:$LT$85,BECO_Datos!$A38,FALSE),0))*IW$2</f>
        <v>0</v>
      </c>
      <c r="IY39" s="18" t="e">
        <f>(HLOOKUP(IY$6,BECO_Datos!$D$3:$HN$85,BECO_Datos!$A38,FALSE)+IFERROR(HLOOKUP(IY$6,BECO_Datos!$HP$3:$LT$85,BECO_Datos!$A38,FALSE),0))*IY$2</f>
        <v>#N/A</v>
      </c>
      <c r="IZ39" s="18" t="e">
        <f>(HLOOKUP(IZ$6,BECO_Datos!$D$3:$HN$85,BECO_Datos!$A38,FALSE)+IFERROR(HLOOKUP(IZ$6,BECO_Datos!$HP$3:$LT$85,BECO_Datos!$A38,FALSE),0))*IZ$2</f>
        <v>#N/A</v>
      </c>
      <c r="JA39" s="18" t="e">
        <f>(HLOOKUP(JA$6,BECO_Datos!$D$3:$HN$85,BECO_Datos!$A38,FALSE)+IFERROR(HLOOKUP(JA$6,BECO_Datos!$HP$3:$LT$85,BECO_Datos!$A38,FALSE),0))*JA$2</f>
        <v>#N/A</v>
      </c>
      <c r="JB39" s="18" t="e">
        <f>(HLOOKUP(JB$6,BECO_Datos!$D$3:$HN$85,BECO_Datos!$A38,FALSE)+IFERROR(HLOOKUP(JB$6,BECO_Datos!$HP$3:$LT$85,BECO_Datos!$A38,FALSE),0))*JB$2</f>
        <v>#N/A</v>
      </c>
      <c r="JC39" s="18" t="e">
        <f>(HLOOKUP(JC$6,BECO_Datos!$D$3:$HN$85,BECO_Datos!$A38,FALSE)+IFERROR(HLOOKUP(JC$6,BECO_Datos!$HP$3:$LT$85,BECO_Datos!$A38,FALSE),0))*JC$2</f>
        <v>#N/A</v>
      </c>
      <c r="JD39" s="18" t="e">
        <f>(HLOOKUP(JD$6,BECO_Datos!$D$3:$HN$85,BECO_Datos!$A38,FALSE)+IFERROR(HLOOKUP(JD$6,BECO_Datos!$HP$3:$LT$85,BECO_Datos!$A38,FALSE),0))*JD$2</f>
        <v>#N/A</v>
      </c>
      <c r="JE39" s="18">
        <f>(HLOOKUP(JE$6,BECO_Datos!$D$3:$HN$85,BECO_Datos!$A38,FALSE)+IFERROR(HLOOKUP(JE$6,BECO_Datos!$HP$3:$LT$85,BECO_Datos!$A38,FALSE),0))*JE$2</f>
        <v>0</v>
      </c>
      <c r="JF39" s="18">
        <f>(HLOOKUP(JF$6,BECO_Datos!$D$3:$HN$85,BECO_Datos!$A38,FALSE)+IFERROR(HLOOKUP(JF$6,BECO_Datos!$HP$3:$LT$85,BECO_Datos!$A38,FALSE),0))*JF$2</f>
        <v>0</v>
      </c>
      <c r="JG39" s="18">
        <f>(HLOOKUP(JG$6,BECO_Datos!$D$3:$HN$85,BECO_Datos!$A38,FALSE)+IFERROR(HLOOKUP(JG$6,BECO_Datos!$HP$3:$LT$85,BECO_Datos!$A38,FALSE),0))*JG$2</f>
        <v>0</v>
      </c>
      <c r="JH39" s="18">
        <f>(HLOOKUP(JH$6,BECO_Datos!$D$3:$HN$85,BECO_Datos!$A38,FALSE)+IFERROR(HLOOKUP(JH$6,BECO_Datos!$HP$3:$LT$85,BECO_Datos!$A38,FALSE),0))*JH$2</f>
        <v>0</v>
      </c>
      <c r="JI39" s="18">
        <f>(HLOOKUP(JI$6,BECO_Datos!$D$3:$HN$85,BECO_Datos!$A38,FALSE)+IFERROR(HLOOKUP(JI$6,BECO_Datos!$HP$3:$LT$85,BECO_Datos!$A38,FALSE),0))*JI$2</f>
        <v>0</v>
      </c>
      <c r="JJ39" s="18">
        <f>(HLOOKUP(JJ$6,BECO_Datos!$D$3:$HN$85,BECO_Datos!$A38,FALSE)+IFERROR(HLOOKUP(JJ$6,BECO_Datos!$HP$3:$LT$85,BECO_Datos!$A38,FALSE),0))*JJ$2</f>
        <v>0</v>
      </c>
      <c r="JK39" s="18">
        <f>(HLOOKUP(JK$6,BECO_Datos!$D$3:$HN$85,BECO_Datos!$A38,FALSE)+IFERROR(HLOOKUP(JK$6,BECO_Datos!$HP$3:$LT$85,BECO_Datos!$A38,FALSE),0))*JK$2</f>
        <v>0</v>
      </c>
      <c r="JL39" s="18">
        <f>(HLOOKUP(JL$6,BECO_Datos!$D$3:$HN$85,BECO_Datos!$A38,FALSE)+IFERROR(HLOOKUP(JL$6,BECO_Datos!$HP$3:$LT$85,BECO_Datos!$A38,FALSE),0))*JL$2</f>
        <v>0</v>
      </c>
      <c r="JM39" s="18">
        <f>(HLOOKUP(JM$6,BECO_Datos!$D$3:$HN$85,BECO_Datos!$A38,FALSE)+IFERROR(HLOOKUP(JM$6,BECO_Datos!$HP$3:$LT$85,BECO_Datos!$A38,FALSE),0))*JM$2</f>
        <v>0</v>
      </c>
      <c r="JN39" s="18">
        <f>(HLOOKUP(JN$6,BECO_Datos!$D$3:$HN$85,BECO_Datos!$A38,FALSE)+IFERROR(HLOOKUP(JN$6,BECO_Datos!$HP$3:$LT$85,BECO_Datos!$A38,FALSE),0))*JN$2</f>
        <v>0</v>
      </c>
      <c r="JP39" s="18" t="e">
        <f>(HLOOKUP(JP$6,BECO_Datos!$D$3:$HN$85,BECO_Datos!$A38,FALSE)+IFERROR(HLOOKUP(JP$6,BECO_Datos!$HP$3:$LT$85,BECO_Datos!$A38,FALSE),0))*JP$2</f>
        <v>#N/A</v>
      </c>
      <c r="JQ39" s="18" t="e">
        <f>(HLOOKUP(JQ$6,BECO_Datos!$D$3:$HN$85,BECO_Datos!$A38,FALSE)+IFERROR(HLOOKUP(JQ$6,BECO_Datos!$HP$3:$LT$85,BECO_Datos!$A38,FALSE),0))*JQ$2</f>
        <v>#N/A</v>
      </c>
      <c r="JR39" s="18" t="e">
        <f>(HLOOKUP(JR$6,BECO_Datos!$D$3:$HN$85,BECO_Datos!$A38,FALSE)+IFERROR(HLOOKUP(JR$6,BECO_Datos!$HP$3:$LT$85,BECO_Datos!$A38,FALSE),0))*JR$2</f>
        <v>#N/A</v>
      </c>
      <c r="JS39" s="18" t="e">
        <f>(HLOOKUP(JS$6,BECO_Datos!$D$3:$HN$85,BECO_Datos!$A38,FALSE)+IFERROR(HLOOKUP(JS$6,BECO_Datos!$HP$3:$LT$85,BECO_Datos!$A38,FALSE),0))*JS$2</f>
        <v>#N/A</v>
      </c>
      <c r="JT39" s="18" t="e">
        <f>(HLOOKUP(JT$6,BECO_Datos!$D$3:$HN$85,BECO_Datos!$A38,FALSE)+IFERROR(HLOOKUP(JT$6,BECO_Datos!$HP$3:$LT$85,BECO_Datos!$A38,FALSE),0))*JT$2</f>
        <v>#N/A</v>
      </c>
      <c r="JU39" s="18" t="e">
        <f>(HLOOKUP(JU$6,BECO_Datos!$D$3:$HN$85,BECO_Datos!$A38,FALSE)+IFERROR(HLOOKUP(JU$6,BECO_Datos!$HP$3:$LT$85,BECO_Datos!$A38,FALSE),0))*JU$2</f>
        <v>#N/A</v>
      </c>
      <c r="JV39" s="18">
        <f>(HLOOKUP(JV$6,BECO_Datos!$D$3:$HN$85,BECO_Datos!$A38,FALSE)+IFERROR(HLOOKUP(JV$6,BECO_Datos!$HP$3:$LT$85,BECO_Datos!$A38,FALSE),0))*JV$2</f>
        <v>0</v>
      </c>
      <c r="JW39" s="18">
        <f>(HLOOKUP(JW$6,BECO_Datos!$D$3:$HN$85,BECO_Datos!$A38,FALSE)+IFERROR(HLOOKUP(JW$6,BECO_Datos!$HP$3:$LT$85,BECO_Datos!$A38,FALSE),0))*JW$2</f>
        <v>0</v>
      </c>
      <c r="JX39" s="18">
        <f>(HLOOKUP(JX$6,BECO_Datos!$D$3:$HN$85,BECO_Datos!$A38,FALSE)+IFERROR(HLOOKUP(JX$6,BECO_Datos!$HP$3:$LT$85,BECO_Datos!$A38,FALSE),0))*JX$2</f>
        <v>0</v>
      </c>
      <c r="JY39" s="18">
        <f>(HLOOKUP(JY$6,BECO_Datos!$D$3:$HN$85,BECO_Datos!$A38,FALSE)+IFERROR(HLOOKUP(JY$6,BECO_Datos!$HP$3:$LT$85,BECO_Datos!$A38,FALSE),0))*JY$2</f>
        <v>0</v>
      </c>
      <c r="JZ39" s="18">
        <f>(HLOOKUP(JZ$6,BECO_Datos!$D$3:$HN$85,BECO_Datos!$A38,FALSE)+IFERROR(HLOOKUP(JZ$6,BECO_Datos!$HP$3:$LT$85,BECO_Datos!$A38,FALSE),0))*JZ$2</f>
        <v>0</v>
      </c>
      <c r="KA39" s="18">
        <f>(HLOOKUP(KA$6,BECO_Datos!$D$3:$HN$85,BECO_Datos!$A38,FALSE)+IFERROR(HLOOKUP(KA$6,BECO_Datos!$HP$3:$LT$85,BECO_Datos!$A38,FALSE),0))*KA$2</f>
        <v>0</v>
      </c>
      <c r="KB39" s="18">
        <f>(HLOOKUP(KB$6,BECO_Datos!$D$3:$HN$85,BECO_Datos!$A38,FALSE)+IFERROR(HLOOKUP(KB$6,BECO_Datos!$HP$3:$LT$85,BECO_Datos!$A38,FALSE),0))*KB$2</f>
        <v>0</v>
      </c>
      <c r="KC39" s="18">
        <f>(HLOOKUP(KC$6,BECO_Datos!$D$3:$HN$85,BECO_Datos!$A38,FALSE)+IFERROR(HLOOKUP(KC$6,BECO_Datos!$HP$3:$LT$85,BECO_Datos!$A38,FALSE),0))*KC$2</f>
        <v>0</v>
      </c>
      <c r="KD39" s="18">
        <f>(HLOOKUP(KD$6,BECO_Datos!$D$3:$HN$85,BECO_Datos!$A38,FALSE)+IFERROR(HLOOKUP(KD$6,BECO_Datos!$HP$3:$LT$85,BECO_Datos!$A38,FALSE),0))*KD$2</f>
        <v>0</v>
      </c>
      <c r="KE39" s="18">
        <f>(HLOOKUP(KE$6,BECO_Datos!$D$3:$HN$85,BECO_Datos!$A38,FALSE)+IFERROR(HLOOKUP(KE$6,BECO_Datos!$HP$3:$LT$85,BECO_Datos!$A38,FALSE),0))*KE$2</f>
        <v>0</v>
      </c>
      <c r="KG39" s="18" t="e">
        <f>(HLOOKUP(KG$6,BECO_Datos!$D$3:$HN$85,BECO_Datos!$A38,FALSE)+IFERROR(HLOOKUP(KG$6,BECO_Datos!$HP$3:$LT$85,BECO_Datos!$A38,FALSE),0))*KG$2</f>
        <v>#N/A</v>
      </c>
      <c r="KH39" s="18" t="e">
        <f>(HLOOKUP(KH$6,BECO_Datos!$D$3:$HN$85,BECO_Datos!$A38,FALSE)+IFERROR(HLOOKUP(KH$6,BECO_Datos!$HP$3:$LT$85,BECO_Datos!$A38,FALSE),0))*KH$2</f>
        <v>#N/A</v>
      </c>
      <c r="KI39" s="18" t="e">
        <f>(HLOOKUP(KI$6,BECO_Datos!$D$3:$HN$85,BECO_Datos!$A38,FALSE)+IFERROR(HLOOKUP(KI$6,BECO_Datos!$HP$3:$LT$85,BECO_Datos!$A38,FALSE),0))*KI$2</f>
        <v>#N/A</v>
      </c>
      <c r="KJ39" s="18" t="e">
        <f>(HLOOKUP(KJ$6,BECO_Datos!$D$3:$HN$85,BECO_Datos!$A38,FALSE)+IFERROR(HLOOKUP(KJ$6,BECO_Datos!$HP$3:$LT$85,BECO_Datos!$A38,FALSE),0))*KJ$2</f>
        <v>#N/A</v>
      </c>
      <c r="KK39" s="18" t="e">
        <f>(HLOOKUP(KK$6,BECO_Datos!$D$3:$HN$85,BECO_Datos!$A38,FALSE)+IFERROR(HLOOKUP(KK$6,BECO_Datos!$HP$3:$LT$85,BECO_Datos!$A38,FALSE),0))*KK$2</f>
        <v>#N/A</v>
      </c>
      <c r="KL39" s="18" t="e">
        <f>(HLOOKUP(KL$6,BECO_Datos!$D$3:$HN$85,BECO_Datos!$A38,FALSE)+IFERROR(HLOOKUP(KL$6,BECO_Datos!$HP$3:$LT$85,BECO_Datos!$A38,FALSE),0))*KL$2</f>
        <v>#N/A</v>
      </c>
      <c r="KM39" s="18">
        <f>(HLOOKUP(KM$6,BECO_Datos!$D$3:$HN$85,BECO_Datos!$A38,FALSE)+IFERROR(HLOOKUP(KM$6,BECO_Datos!$HP$3:$LT$85,BECO_Datos!$A38,FALSE),0))*KM$2</f>
        <v>0</v>
      </c>
      <c r="KN39" s="18">
        <f>(HLOOKUP(KN$6,BECO_Datos!$D$3:$HN$85,BECO_Datos!$A38,FALSE)+IFERROR(HLOOKUP(KN$6,BECO_Datos!$HP$3:$LT$85,BECO_Datos!$A38,FALSE),0))*KN$2</f>
        <v>0</v>
      </c>
      <c r="KO39" s="18">
        <f>(HLOOKUP(KO$6,BECO_Datos!$D$3:$HN$85,BECO_Datos!$A38,FALSE)+IFERROR(HLOOKUP(KO$6,BECO_Datos!$HP$3:$LT$85,BECO_Datos!$A38,FALSE),0))*KO$2</f>
        <v>0</v>
      </c>
      <c r="KP39" s="18">
        <f>(HLOOKUP(KP$6,BECO_Datos!$D$3:$HN$85,BECO_Datos!$A38,FALSE)+IFERROR(HLOOKUP(KP$6,BECO_Datos!$HP$3:$LT$85,BECO_Datos!$A38,FALSE),0))*KP$2</f>
        <v>0</v>
      </c>
      <c r="KQ39" s="18">
        <f>(HLOOKUP(KQ$6,BECO_Datos!$D$3:$HN$85,BECO_Datos!$A38,FALSE)+IFERROR(HLOOKUP(KQ$6,BECO_Datos!$HP$3:$LT$85,BECO_Datos!$A38,FALSE),0))*KQ$2</f>
        <v>0</v>
      </c>
      <c r="KR39" s="18">
        <f>(HLOOKUP(KR$6,BECO_Datos!$D$3:$HN$85,BECO_Datos!$A38,FALSE)+IFERROR(HLOOKUP(KR$6,BECO_Datos!$HP$3:$LT$85,BECO_Datos!$A38,FALSE),0))*KR$2</f>
        <v>0</v>
      </c>
      <c r="KS39" s="18">
        <f>(HLOOKUP(KS$6,BECO_Datos!$D$3:$HN$85,BECO_Datos!$A38,FALSE)+IFERROR(HLOOKUP(KS$6,BECO_Datos!$HP$3:$LT$85,BECO_Datos!$A38,FALSE),0))*KS$2</f>
        <v>0</v>
      </c>
      <c r="KT39" s="18">
        <f>(HLOOKUP(KT$6,BECO_Datos!$D$3:$HN$85,BECO_Datos!$A38,FALSE)+IFERROR(HLOOKUP(KT$6,BECO_Datos!$HP$3:$LT$85,BECO_Datos!$A38,FALSE),0))*KT$2</f>
        <v>0</v>
      </c>
      <c r="KU39" s="18">
        <f>(HLOOKUP(KU$6,BECO_Datos!$D$3:$HN$85,BECO_Datos!$A38,FALSE)+IFERROR(HLOOKUP(KU$6,BECO_Datos!$HP$3:$LT$85,BECO_Datos!$A38,FALSE),0))*KU$2</f>
        <v>0</v>
      </c>
      <c r="KV39" s="18">
        <f>(HLOOKUP(KV$6,BECO_Datos!$D$3:$HN$85,BECO_Datos!$A38,FALSE)+IFERROR(HLOOKUP(KV$6,BECO_Datos!$HP$3:$LT$85,BECO_Datos!$A38,FALSE),0))*KV$2</f>
        <v>0</v>
      </c>
      <c r="KX39" s="18" t="e">
        <f>(HLOOKUP(KX$6,BECO_Datos!$D$3:$HN$85,BECO_Datos!$A38,FALSE)+IFERROR(HLOOKUP(KX$6,BECO_Datos!$HP$3:$LT$85,BECO_Datos!$A38,FALSE),0))*KX$2</f>
        <v>#N/A</v>
      </c>
      <c r="KY39" s="18" t="e">
        <f>(HLOOKUP(KY$6,BECO_Datos!$D$3:$HN$85,BECO_Datos!$A38,FALSE)+IFERROR(HLOOKUP(KY$6,BECO_Datos!$HP$3:$LT$85,BECO_Datos!$A38,FALSE),0))*KY$2</f>
        <v>#N/A</v>
      </c>
      <c r="KZ39" s="18" t="e">
        <f>(HLOOKUP(KZ$6,BECO_Datos!$D$3:$HN$85,BECO_Datos!$A38,FALSE)+IFERROR(HLOOKUP(KZ$6,BECO_Datos!$HP$3:$LT$85,BECO_Datos!$A38,FALSE),0))*KZ$2</f>
        <v>#N/A</v>
      </c>
      <c r="LA39" s="18" t="e">
        <f>(HLOOKUP(LA$6,BECO_Datos!$D$3:$HN$85,BECO_Datos!$A38,FALSE)+IFERROR(HLOOKUP(LA$6,BECO_Datos!$HP$3:$LT$85,BECO_Datos!$A38,FALSE),0))*LA$2</f>
        <v>#N/A</v>
      </c>
      <c r="LB39" s="18" t="e">
        <f>(HLOOKUP(LB$6,BECO_Datos!$D$3:$HN$85,BECO_Datos!$A38,FALSE)+IFERROR(HLOOKUP(LB$6,BECO_Datos!$HP$3:$LT$85,BECO_Datos!$A38,FALSE),0))*LB$2</f>
        <v>#N/A</v>
      </c>
      <c r="LC39" s="18" t="e">
        <f>(HLOOKUP(LC$6,BECO_Datos!$D$3:$HN$85,BECO_Datos!$A38,FALSE)+IFERROR(HLOOKUP(LC$6,BECO_Datos!$HP$3:$LT$85,BECO_Datos!$A38,FALSE),0))*LC$2</f>
        <v>#N/A</v>
      </c>
      <c r="LD39" s="18">
        <f>(HLOOKUP(LD$6,BECO_Datos!$D$3:$HN$85,BECO_Datos!$A38,FALSE)+IFERROR(HLOOKUP(LD$6,BECO_Datos!$HP$3:$LT$85,BECO_Datos!$A38,FALSE),0))*LD$2</f>
        <v>0</v>
      </c>
      <c r="LE39" s="18">
        <f>(HLOOKUP(LE$6,BECO_Datos!$D$3:$HN$85,BECO_Datos!$A38,FALSE)+IFERROR(HLOOKUP(LE$6,BECO_Datos!$HP$3:$LT$85,BECO_Datos!$A38,FALSE),0))*LE$2</f>
        <v>0</v>
      </c>
      <c r="LF39" s="18">
        <f>(HLOOKUP(LF$6,BECO_Datos!$D$3:$HN$85,BECO_Datos!$A38,FALSE)+IFERROR(HLOOKUP(LF$6,BECO_Datos!$HP$3:$LT$85,BECO_Datos!$A38,FALSE),0))*LF$2</f>
        <v>0</v>
      </c>
      <c r="LG39" s="18">
        <f>(HLOOKUP(LG$6,BECO_Datos!$D$3:$HN$85,BECO_Datos!$A38,FALSE)+IFERROR(HLOOKUP(LG$6,BECO_Datos!$HP$3:$LT$85,BECO_Datos!$A38,FALSE),0))*LG$2</f>
        <v>0</v>
      </c>
      <c r="LH39" s="18">
        <f>(HLOOKUP(LH$6,BECO_Datos!$D$3:$HN$85,BECO_Datos!$A38,FALSE)+IFERROR(HLOOKUP(LH$6,BECO_Datos!$HP$3:$LT$85,BECO_Datos!$A38,FALSE),0))*LH$2</f>
        <v>0</v>
      </c>
      <c r="LI39" s="18">
        <f>(HLOOKUP(LI$6,BECO_Datos!$D$3:$HN$85,BECO_Datos!$A38,FALSE)+IFERROR(HLOOKUP(LI$6,BECO_Datos!$HP$3:$LT$85,BECO_Datos!$A38,FALSE),0))*LI$2</f>
        <v>0</v>
      </c>
      <c r="LJ39" s="18">
        <f>(HLOOKUP(LJ$6,BECO_Datos!$D$3:$HN$85,BECO_Datos!$A38,FALSE)+IFERROR(HLOOKUP(LJ$6,BECO_Datos!$HP$3:$LT$85,BECO_Datos!$A38,FALSE),0))*LJ$2</f>
        <v>0</v>
      </c>
      <c r="LK39" s="18">
        <f>(HLOOKUP(LK$6,BECO_Datos!$D$3:$HN$85,BECO_Datos!$A38,FALSE)+IFERROR(HLOOKUP(LK$6,BECO_Datos!$HP$3:$LT$85,BECO_Datos!$A38,FALSE),0))*LK$2</f>
        <v>0</v>
      </c>
      <c r="LL39" s="18">
        <f>(HLOOKUP(LL$6,BECO_Datos!$D$3:$HN$85,BECO_Datos!$A38,FALSE)+IFERROR(HLOOKUP(LL$6,BECO_Datos!$HP$3:$LT$85,BECO_Datos!$A38,FALSE),0))*LL$2</f>
        <v>0</v>
      </c>
      <c r="LM39" s="18">
        <f>(HLOOKUP(LM$6,BECO_Datos!$D$3:$HN$85,BECO_Datos!$A38,FALSE)+IFERROR(HLOOKUP(LM$6,BECO_Datos!$HP$3:$LT$85,BECO_Datos!$A38,FALSE),0))*LM$2</f>
        <v>0</v>
      </c>
    </row>
    <row r="40" spans="1:325" ht="15.75" x14ac:dyDescent="0.2">
      <c r="A40" s="160">
        <v>35</v>
      </c>
      <c r="B40" s="74" t="s">
        <v>120</v>
      </c>
      <c r="C40" s="13"/>
      <c r="D40" s="83" t="e">
        <f>(HLOOKUP(D$6,BECO_Datos!$D$3:$HN$85,BECO_Datos!$A39,FALSE)+IFERROR(HLOOKUP(D$6,BECO_Datos!$HP$3:$LT$85,BECO_Datos!$A39,FALSE),0))*D$2</f>
        <v>#N/A</v>
      </c>
      <c r="E40" s="83" t="e">
        <f>(HLOOKUP(E$6,BECO_Datos!$D$3:$HN$85,BECO_Datos!$A39,FALSE)+IFERROR(HLOOKUP(E$6,BECO_Datos!$HP$3:$LT$85,BECO_Datos!$A39,FALSE),0))*E$2</f>
        <v>#N/A</v>
      </c>
      <c r="F40" s="83" t="e">
        <f>(HLOOKUP(F$6,BECO_Datos!$D$3:$HN$85,BECO_Datos!$A39,FALSE)+IFERROR(HLOOKUP(F$6,BECO_Datos!$HP$3:$LT$85,BECO_Datos!$A39,FALSE),0))*F$2</f>
        <v>#N/A</v>
      </c>
      <c r="G40" s="83" t="e">
        <f>(HLOOKUP(G$6,BECO_Datos!$D$3:$HN$85,BECO_Datos!$A39,FALSE)+IFERROR(HLOOKUP(G$6,BECO_Datos!$HP$3:$LT$85,BECO_Datos!$A39,FALSE),0))*G$2</f>
        <v>#N/A</v>
      </c>
      <c r="H40" s="83" t="e">
        <f>(HLOOKUP(H$6,BECO_Datos!$D$3:$HN$85,BECO_Datos!$A39,FALSE)+IFERROR(HLOOKUP(H$6,BECO_Datos!$HP$3:$LT$85,BECO_Datos!$A39,FALSE),0))*H$2</f>
        <v>#N/A</v>
      </c>
      <c r="I40" s="83" t="e">
        <f>(HLOOKUP(I$6,BECO_Datos!$D$3:$HN$85,BECO_Datos!$A39,FALSE)+IFERROR(HLOOKUP(I$6,BECO_Datos!$HP$3:$LT$85,BECO_Datos!$A39,FALSE),0))*I$2</f>
        <v>#N/A</v>
      </c>
      <c r="J40" s="83">
        <f>(HLOOKUP(J$6,BECO_Datos!$D$3:$HN$85,BECO_Datos!$A39,FALSE)+IFERROR(HLOOKUP(J$6,BECO_Datos!$HP$3:$LT$85,BECO_Datos!$A39,FALSE),0))*J$2</f>
        <v>0</v>
      </c>
      <c r="K40" s="83">
        <f>(HLOOKUP(K$6,BECO_Datos!$D$3:$HN$85,BECO_Datos!$A39,FALSE)+IFERROR(HLOOKUP(K$6,BECO_Datos!$HP$3:$LT$85,BECO_Datos!$A39,FALSE),0))*K$2</f>
        <v>0</v>
      </c>
      <c r="L40" s="83">
        <f>(HLOOKUP(L$6,BECO_Datos!$D$3:$HN$85,BECO_Datos!$A39,FALSE)+IFERROR(HLOOKUP(L$6,BECO_Datos!$HP$3:$LT$85,BECO_Datos!$A39,FALSE),0))*L$2</f>
        <v>0</v>
      </c>
      <c r="M40" s="83">
        <f>(HLOOKUP(M$6,BECO_Datos!$D$3:$HN$85,BECO_Datos!$A39,FALSE)+IFERROR(HLOOKUP(M$6,BECO_Datos!$HP$3:$LT$85,BECO_Datos!$A39,FALSE),0))*M$2</f>
        <v>0</v>
      </c>
      <c r="N40" s="83">
        <f>(HLOOKUP(N$6,BECO_Datos!$D$3:$HN$85,BECO_Datos!$A39,FALSE)+IFERROR(HLOOKUP(N$6,BECO_Datos!$HP$3:$LT$85,BECO_Datos!$A39,FALSE),0))*N$2</f>
        <v>0</v>
      </c>
      <c r="O40" s="83">
        <f>(HLOOKUP(O$6,BECO_Datos!$D$3:$HN$85,BECO_Datos!$A39,FALSE)+IFERROR(HLOOKUP(O$6,BECO_Datos!$HP$3:$LT$85,BECO_Datos!$A39,FALSE),0))*O$2</f>
        <v>0</v>
      </c>
      <c r="P40" s="83">
        <f>(HLOOKUP(P$6,BECO_Datos!$D$3:$HN$85,BECO_Datos!$A39,FALSE)+IFERROR(HLOOKUP(P$6,BECO_Datos!$HP$3:$LT$85,BECO_Datos!$A39,FALSE),0))*P$2</f>
        <v>0</v>
      </c>
      <c r="Q40" s="83">
        <f>(HLOOKUP(Q$6,BECO_Datos!$D$3:$HN$85,BECO_Datos!$A39,FALSE)+IFERROR(HLOOKUP(Q$6,BECO_Datos!$HP$3:$LT$85,BECO_Datos!$A39,FALSE),0))*Q$2</f>
        <v>0</v>
      </c>
      <c r="R40" s="83">
        <f>(HLOOKUP(R$6,BECO_Datos!$D$3:$HN$85,BECO_Datos!$A39,FALSE)+IFERROR(HLOOKUP(R$6,BECO_Datos!$HP$3:$LT$85,BECO_Datos!$A39,FALSE),0))*R$2</f>
        <v>0</v>
      </c>
      <c r="S40" s="83">
        <f>(HLOOKUP(S$6,BECO_Datos!$D$3:$HN$85,BECO_Datos!$A39,FALSE)+IFERROR(HLOOKUP(S$6,BECO_Datos!$HP$3:$LT$85,BECO_Datos!$A39,FALSE),0))*S$2</f>
        <v>0</v>
      </c>
      <c r="U40" s="83" t="e">
        <f>(HLOOKUP(U$6,BECO_Datos!$D$3:$HN$85,BECO_Datos!$A39,FALSE)+IFERROR(HLOOKUP(U$6,BECO_Datos!$HP$3:$LT$85,BECO_Datos!$A39,FALSE),0))*U$2</f>
        <v>#N/A</v>
      </c>
      <c r="V40" s="83" t="e">
        <f>(HLOOKUP(V$6,BECO_Datos!$D$3:$HN$85,BECO_Datos!$A39,FALSE)+IFERROR(HLOOKUP(V$6,BECO_Datos!$HP$3:$LT$85,BECO_Datos!$A39,FALSE),0))*V$2</f>
        <v>#N/A</v>
      </c>
      <c r="W40" s="83" t="e">
        <f>(HLOOKUP(W$6,BECO_Datos!$D$3:$HN$85,BECO_Datos!$A39,FALSE)+IFERROR(HLOOKUP(W$6,BECO_Datos!$HP$3:$LT$85,BECO_Datos!$A39,FALSE),0))*W$2</f>
        <v>#N/A</v>
      </c>
      <c r="X40" s="83" t="e">
        <f>(HLOOKUP(X$6,BECO_Datos!$D$3:$HN$85,BECO_Datos!$A39,FALSE)+IFERROR(HLOOKUP(X$6,BECO_Datos!$HP$3:$LT$85,BECO_Datos!$A39,FALSE),0))*X$2</f>
        <v>#N/A</v>
      </c>
      <c r="Y40" s="83" t="e">
        <f>(HLOOKUP(Y$6,BECO_Datos!$D$3:$HN$85,BECO_Datos!$A39,FALSE)+IFERROR(HLOOKUP(Y$6,BECO_Datos!$HP$3:$LT$85,BECO_Datos!$A39,FALSE),0))*Y$2</f>
        <v>#N/A</v>
      </c>
      <c r="Z40" s="83" t="e">
        <f>(HLOOKUP(Z$6,BECO_Datos!$D$3:$HN$85,BECO_Datos!$A39,FALSE)+IFERROR(HLOOKUP(Z$6,BECO_Datos!$HP$3:$LT$85,BECO_Datos!$A39,FALSE),0))*Z$2</f>
        <v>#N/A</v>
      </c>
      <c r="AA40" s="83">
        <f>(HLOOKUP(AA$6,BECO_Datos!$D$3:$HN$85,BECO_Datos!$A39,FALSE)+IFERROR(HLOOKUP(AA$6,BECO_Datos!$HP$3:$LT$85,BECO_Datos!$A39,FALSE),0))*AA$2</f>
        <v>0</v>
      </c>
      <c r="AB40" s="83">
        <f>(HLOOKUP(AB$6,BECO_Datos!$D$3:$HN$85,BECO_Datos!$A39,FALSE)+IFERROR(HLOOKUP(AB$6,BECO_Datos!$HP$3:$LT$85,BECO_Datos!$A39,FALSE),0))*AB$2</f>
        <v>0</v>
      </c>
      <c r="AC40" s="83">
        <f>(HLOOKUP(AC$6,BECO_Datos!$D$3:$HN$85,BECO_Datos!$A39,FALSE)+IFERROR(HLOOKUP(AC$6,BECO_Datos!$HP$3:$LT$85,BECO_Datos!$A39,FALSE),0))*AC$2</f>
        <v>0</v>
      </c>
      <c r="AD40" s="83">
        <f>(HLOOKUP(AD$6,BECO_Datos!$D$3:$HN$85,BECO_Datos!$A39,FALSE)+IFERROR(HLOOKUP(AD$6,BECO_Datos!$HP$3:$LT$85,BECO_Datos!$A39,FALSE),0))*AD$2</f>
        <v>0</v>
      </c>
      <c r="AE40" s="83">
        <f>(HLOOKUP(AE$6,BECO_Datos!$D$3:$HN$85,BECO_Datos!$A39,FALSE)+IFERROR(HLOOKUP(AE$6,BECO_Datos!$HP$3:$LT$85,BECO_Datos!$A39,FALSE),0))*AE$2</f>
        <v>0</v>
      </c>
      <c r="AF40" s="83">
        <f>(HLOOKUP(AF$6,BECO_Datos!$D$3:$HN$85,BECO_Datos!$A39,FALSE)+IFERROR(HLOOKUP(AF$6,BECO_Datos!$HP$3:$LT$85,BECO_Datos!$A39,FALSE),0))*AF$2</f>
        <v>0</v>
      </c>
      <c r="AG40" s="83">
        <f>(HLOOKUP(AG$6,BECO_Datos!$D$3:$HN$85,BECO_Datos!$A39,FALSE)+IFERROR(HLOOKUP(AG$6,BECO_Datos!$HP$3:$LT$85,BECO_Datos!$A39,FALSE),0))*AG$2</f>
        <v>0</v>
      </c>
      <c r="AH40" s="83">
        <f>(HLOOKUP(AH$6,BECO_Datos!$D$3:$HN$85,BECO_Datos!$A39,FALSE)+IFERROR(HLOOKUP(AH$6,BECO_Datos!$HP$3:$LT$85,BECO_Datos!$A39,FALSE),0))*AH$2</f>
        <v>0</v>
      </c>
      <c r="AI40" s="83">
        <f>(HLOOKUP(AI$6,BECO_Datos!$D$3:$HN$85,BECO_Datos!$A39,FALSE)+IFERROR(HLOOKUP(AI$6,BECO_Datos!$HP$3:$LT$85,BECO_Datos!$A39,FALSE),0))*AI$2</f>
        <v>0</v>
      </c>
      <c r="AJ40" s="83">
        <f>(HLOOKUP(AJ$6,BECO_Datos!$D$3:$HN$85,BECO_Datos!$A39,FALSE)+IFERROR(HLOOKUP(AJ$6,BECO_Datos!$HP$3:$LT$85,BECO_Datos!$A39,FALSE),0))*AJ$2</f>
        <v>0</v>
      </c>
      <c r="AL40" s="83" t="e">
        <f>(HLOOKUP(AL$6,BECO_Datos!$D$3:$HN$85,BECO_Datos!$A39,FALSE)+IFERROR(HLOOKUP(AL$6,BECO_Datos!$HP$3:$LT$85,BECO_Datos!$A39,FALSE),0))*AL$2</f>
        <v>#N/A</v>
      </c>
      <c r="AM40" s="83" t="e">
        <f>(HLOOKUP(AM$6,BECO_Datos!$D$3:$HN$85,BECO_Datos!$A39,FALSE)+IFERROR(HLOOKUP(AM$6,BECO_Datos!$HP$3:$LT$85,BECO_Datos!$A39,FALSE),0))*AM$2</f>
        <v>#N/A</v>
      </c>
      <c r="AN40" s="83" t="e">
        <f>(HLOOKUP(AN$6,BECO_Datos!$D$3:$HN$85,BECO_Datos!$A39,FALSE)+IFERROR(HLOOKUP(AN$6,BECO_Datos!$HP$3:$LT$85,BECO_Datos!$A39,FALSE),0))*AN$2</f>
        <v>#N/A</v>
      </c>
      <c r="AO40" s="83" t="e">
        <f>(HLOOKUP(AO$6,BECO_Datos!$D$3:$HN$85,BECO_Datos!$A39,FALSE)+IFERROR(HLOOKUP(AO$6,BECO_Datos!$HP$3:$LT$85,BECO_Datos!$A39,FALSE),0))*AO$2</f>
        <v>#N/A</v>
      </c>
      <c r="AP40" s="83" t="e">
        <f>(HLOOKUP(AP$6,BECO_Datos!$D$3:$HN$85,BECO_Datos!$A39,FALSE)+IFERROR(HLOOKUP(AP$6,BECO_Datos!$HP$3:$LT$85,BECO_Datos!$A39,FALSE),0))*AP$2</f>
        <v>#N/A</v>
      </c>
      <c r="AQ40" s="83" t="e">
        <f>(HLOOKUP(AQ$6,BECO_Datos!$D$3:$HN$85,BECO_Datos!$A39,FALSE)+IFERROR(HLOOKUP(AQ$6,BECO_Datos!$HP$3:$LT$85,BECO_Datos!$A39,FALSE),0))*AQ$2</f>
        <v>#N/A</v>
      </c>
      <c r="AR40" s="83">
        <f>(HLOOKUP(AR$6,BECO_Datos!$D$3:$HN$85,BECO_Datos!$A39,FALSE)+IFERROR(HLOOKUP(AR$6,BECO_Datos!$HP$3:$LT$85,BECO_Datos!$A39,FALSE),0))*AR$2</f>
        <v>0</v>
      </c>
      <c r="AS40" s="83">
        <f>(HLOOKUP(AS$6,BECO_Datos!$D$3:$HN$85,BECO_Datos!$A39,FALSE)+IFERROR(HLOOKUP(AS$6,BECO_Datos!$HP$3:$LT$85,BECO_Datos!$A39,FALSE),0))*AS$2</f>
        <v>0</v>
      </c>
      <c r="AT40" s="83">
        <f>(HLOOKUP(AT$6,BECO_Datos!$D$3:$HN$85,BECO_Datos!$A39,FALSE)+IFERROR(HLOOKUP(AT$6,BECO_Datos!$HP$3:$LT$85,BECO_Datos!$A39,FALSE),0))*AT$2</f>
        <v>0</v>
      </c>
      <c r="AU40" s="83">
        <f>(HLOOKUP(AU$6,BECO_Datos!$D$3:$HN$85,BECO_Datos!$A39,FALSE)+IFERROR(HLOOKUP(AU$6,BECO_Datos!$HP$3:$LT$85,BECO_Datos!$A39,FALSE),0))*AU$2</f>
        <v>245.77003492855766</v>
      </c>
      <c r="AV40" s="83">
        <f>(HLOOKUP(AV$6,BECO_Datos!$D$3:$HN$85,BECO_Datos!$A39,FALSE)+IFERROR(HLOOKUP(AV$6,BECO_Datos!$HP$3:$LT$85,BECO_Datos!$A39,FALSE),0))*AV$2</f>
        <v>276.01504472506844</v>
      </c>
      <c r="AW40" s="83">
        <f>(HLOOKUP(AW$6,BECO_Datos!$D$3:$HN$85,BECO_Datos!$A39,FALSE)+IFERROR(HLOOKUP(AW$6,BECO_Datos!$HP$3:$LT$85,BECO_Datos!$A39,FALSE),0))*AW$2</f>
        <v>308.68280916839325</v>
      </c>
      <c r="AX40" s="83">
        <f>(HLOOKUP(AX$6,BECO_Datos!$D$3:$HN$85,BECO_Datos!$A39,FALSE)+IFERROR(HLOOKUP(AX$6,BECO_Datos!$HP$3:$LT$85,BECO_Datos!$A39,FALSE),0))*AX$2</f>
        <v>327.13569786064909</v>
      </c>
      <c r="AY40" s="83">
        <f>(HLOOKUP(AY$6,BECO_Datos!$D$3:$HN$85,BECO_Datos!$A39,FALSE)+IFERROR(HLOOKUP(AY$6,BECO_Datos!$HP$3:$LT$85,BECO_Datos!$A39,FALSE),0))*AY$2</f>
        <v>367.19020959496913</v>
      </c>
      <c r="AZ40" s="83">
        <f>(HLOOKUP(AZ$6,BECO_Datos!$D$3:$HN$85,BECO_Datos!$A39,FALSE)+IFERROR(HLOOKUP(AZ$6,BECO_Datos!$HP$3:$LT$85,BECO_Datos!$A39,FALSE),0))*AZ$2</f>
        <v>722.11167107079893</v>
      </c>
      <c r="BA40" s="83">
        <f>(HLOOKUP(BA$6,BECO_Datos!$D$3:$HN$85,BECO_Datos!$A39,FALSE)+IFERROR(HLOOKUP(BA$6,BECO_Datos!$HP$3:$LT$85,BECO_Datos!$A39,FALSE),0))*BA$2</f>
        <v>353.63463107018947</v>
      </c>
      <c r="BC40" s="83" t="e">
        <f>(HLOOKUP(BC$6,BECO_Datos!$D$3:$HN$85,BECO_Datos!$A39,FALSE)+IFERROR(HLOOKUP(BC$6,BECO_Datos!$HP$3:$LT$85,BECO_Datos!$A39,FALSE),0))*BC$2</f>
        <v>#N/A</v>
      </c>
      <c r="BD40" s="83" t="e">
        <f>(HLOOKUP(BD$6,BECO_Datos!$D$3:$HN$85,BECO_Datos!$A39,FALSE)+IFERROR(HLOOKUP(BD$6,BECO_Datos!$HP$3:$LT$85,BECO_Datos!$A39,FALSE),0))*BD$2</f>
        <v>#N/A</v>
      </c>
      <c r="BE40" s="83" t="e">
        <f>(HLOOKUP(BE$6,BECO_Datos!$D$3:$HN$85,BECO_Datos!$A39,FALSE)+IFERROR(HLOOKUP(BE$6,BECO_Datos!$HP$3:$LT$85,BECO_Datos!$A39,FALSE),0))*BE$2</f>
        <v>#N/A</v>
      </c>
      <c r="BF40" s="83" t="e">
        <f>(HLOOKUP(BF$6,BECO_Datos!$D$3:$HN$85,BECO_Datos!$A39,FALSE)+IFERROR(HLOOKUP(BF$6,BECO_Datos!$HP$3:$LT$85,BECO_Datos!$A39,FALSE),0))*BF$2</f>
        <v>#N/A</v>
      </c>
      <c r="BG40" s="83" t="e">
        <f>(HLOOKUP(BG$6,BECO_Datos!$D$3:$HN$85,BECO_Datos!$A39,FALSE)+IFERROR(HLOOKUP(BG$6,BECO_Datos!$HP$3:$LT$85,BECO_Datos!$A39,FALSE),0))*BG$2</f>
        <v>#N/A</v>
      </c>
      <c r="BH40" s="83" t="e">
        <f>(HLOOKUP(BH$6,BECO_Datos!$D$3:$HN$85,BECO_Datos!$A39,FALSE)+IFERROR(HLOOKUP(BH$6,BECO_Datos!$HP$3:$LT$85,BECO_Datos!$A39,FALSE),0))*BH$2</f>
        <v>#N/A</v>
      </c>
      <c r="BI40" s="83">
        <f>(HLOOKUP(BI$6,BECO_Datos!$D$3:$HN$85,BECO_Datos!$A39,FALSE)+IFERROR(HLOOKUP(BI$6,BECO_Datos!$HP$3:$LT$85,BECO_Datos!$A39,FALSE),0))*BI$2</f>
        <v>0</v>
      </c>
      <c r="BJ40" s="83">
        <f>(HLOOKUP(BJ$6,BECO_Datos!$D$3:$HN$85,BECO_Datos!$A39,FALSE)+IFERROR(HLOOKUP(BJ$6,BECO_Datos!$HP$3:$LT$85,BECO_Datos!$A39,FALSE),0))*BJ$2</f>
        <v>0</v>
      </c>
      <c r="BK40" s="83">
        <f>(HLOOKUP(BK$6,BECO_Datos!$D$3:$HN$85,BECO_Datos!$A39,FALSE)+IFERROR(HLOOKUP(BK$6,BECO_Datos!$HP$3:$LT$85,BECO_Datos!$A39,FALSE),0))*BK$2</f>
        <v>0</v>
      </c>
      <c r="BL40" s="83">
        <f>(HLOOKUP(BL$6,BECO_Datos!$D$3:$HN$85,BECO_Datos!$A39,FALSE)+IFERROR(HLOOKUP(BL$6,BECO_Datos!$HP$3:$LT$85,BECO_Datos!$A39,FALSE),0))*BL$2</f>
        <v>0</v>
      </c>
      <c r="BM40" s="83">
        <f>(HLOOKUP(BM$6,BECO_Datos!$D$3:$HN$85,BECO_Datos!$A39,FALSE)+IFERROR(HLOOKUP(BM$6,BECO_Datos!$HP$3:$LT$85,BECO_Datos!$A39,FALSE),0))*BM$2</f>
        <v>0</v>
      </c>
      <c r="BN40" s="83">
        <f>(HLOOKUP(BN$6,BECO_Datos!$D$3:$HN$85,BECO_Datos!$A39,FALSE)+IFERROR(HLOOKUP(BN$6,BECO_Datos!$HP$3:$LT$85,BECO_Datos!$A39,FALSE),0))*BN$2</f>
        <v>0</v>
      </c>
      <c r="BO40" s="83">
        <f>(HLOOKUP(BO$6,BECO_Datos!$D$3:$HN$85,BECO_Datos!$A39,FALSE)+IFERROR(HLOOKUP(BO$6,BECO_Datos!$HP$3:$LT$85,BECO_Datos!$A39,FALSE),0))*BO$2</f>
        <v>0</v>
      </c>
      <c r="BP40" s="83">
        <f>(HLOOKUP(BP$6,BECO_Datos!$D$3:$HN$85,BECO_Datos!$A39,FALSE)+IFERROR(HLOOKUP(BP$6,BECO_Datos!$HP$3:$LT$85,BECO_Datos!$A39,FALSE),0))*BP$2</f>
        <v>0</v>
      </c>
      <c r="BQ40" s="83">
        <f>(HLOOKUP(BQ$6,BECO_Datos!$D$3:$HN$85,BECO_Datos!$A39,FALSE)+IFERROR(HLOOKUP(BQ$6,BECO_Datos!$HP$3:$LT$85,BECO_Datos!$A39,FALSE),0))*BQ$2</f>
        <v>0</v>
      </c>
      <c r="BR40" s="83">
        <f>(HLOOKUP(BR$6,BECO_Datos!$D$3:$HN$85,BECO_Datos!$A39,FALSE)+IFERROR(HLOOKUP(BR$6,BECO_Datos!$HP$3:$LT$85,BECO_Datos!$A39,FALSE),0))*BR$2</f>
        <v>0</v>
      </c>
      <c r="BT40" s="83" t="e">
        <f>(HLOOKUP(BT$6,BECO_Datos!$D$3:$HN$85,BECO_Datos!$A39,FALSE)+IFERROR(HLOOKUP(BT$6,BECO_Datos!$HP$3:$LT$85,BECO_Datos!$A39,FALSE),0))*BT$2</f>
        <v>#N/A</v>
      </c>
      <c r="BU40" s="83" t="e">
        <f>(HLOOKUP(BU$6,BECO_Datos!$D$3:$HN$85,BECO_Datos!$A39,FALSE)+IFERROR(HLOOKUP(BU$6,BECO_Datos!$HP$3:$LT$85,BECO_Datos!$A39,FALSE),0))*BU$2</f>
        <v>#N/A</v>
      </c>
      <c r="BV40" s="83" t="e">
        <f>(HLOOKUP(BV$6,BECO_Datos!$D$3:$HN$85,BECO_Datos!$A39,FALSE)+IFERROR(HLOOKUP(BV$6,BECO_Datos!$HP$3:$LT$85,BECO_Datos!$A39,FALSE),0))*BV$2</f>
        <v>#N/A</v>
      </c>
      <c r="BW40" s="83" t="e">
        <f>(HLOOKUP(BW$6,BECO_Datos!$D$3:$HN$85,BECO_Datos!$A39,FALSE)+IFERROR(HLOOKUP(BW$6,BECO_Datos!$HP$3:$LT$85,BECO_Datos!$A39,FALSE),0))*BW$2</f>
        <v>#N/A</v>
      </c>
      <c r="BX40" s="83" t="e">
        <f>(HLOOKUP(BX$6,BECO_Datos!$D$3:$HN$85,BECO_Datos!$A39,FALSE)+IFERROR(HLOOKUP(BX$6,BECO_Datos!$HP$3:$LT$85,BECO_Datos!$A39,FALSE),0))*BX$2</f>
        <v>#N/A</v>
      </c>
      <c r="BY40" s="83" t="e">
        <f>(HLOOKUP(BY$6,BECO_Datos!$D$3:$HN$85,BECO_Datos!$A39,FALSE)+IFERROR(HLOOKUP(BY$6,BECO_Datos!$HP$3:$LT$85,BECO_Datos!$A39,FALSE),0))*BY$2</f>
        <v>#N/A</v>
      </c>
      <c r="BZ40" s="83">
        <f>(HLOOKUP(BZ$6,BECO_Datos!$D$3:$HN$85,BECO_Datos!$A39,FALSE)+IFERROR(HLOOKUP(BZ$6,BECO_Datos!$HP$3:$LT$85,BECO_Datos!$A39,FALSE),0))*BZ$2</f>
        <v>0</v>
      </c>
      <c r="CA40" s="83">
        <f>(HLOOKUP(CA$6,BECO_Datos!$D$3:$HN$85,BECO_Datos!$A39,FALSE)+IFERROR(HLOOKUP(CA$6,BECO_Datos!$HP$3:$LT$85,BECO_Datos!$A39,FALSE),0))*CA$2</f>
        <v>0</v>
      </c>
      <c r="CB40" s="83">
        <f>(HLOOKUP(CB$6,BECO_Datos!$D$3:$HN$85,BECO_Datos!$A39,FALSE)+IFERROR(HLOOKUP(CB$6,BECO_Datos!$HP$3:$LT$85,BECO_Datos!$A39,FALSE),0))*CB$2</f>
        <v>0</v>
      </c>
      <c r="CC40" s="83">
        <f>(HLOOKUP(CC$6,BECO_Datos!$D$3:$HN$85,BECO_Datos!$A39,FALSE)+IFERROR(HLOOKUP(CC$6,BECO_Datos!$HP$3:$LT$85,BECO_Datos!$A39,FALSE),0))*CC$2</f>
        <v>0</v>
      </c>
      <c r="CD40" s="83">
        <f>(HLOOKUP(CD$6,BECO_Datos!$D$3:$HN$85,BECO_Datos!$A39,FALSE)+IFERROR(HLOOKUP(CD$6,BECO_Datos!$HP$3:$LT$85,BECO_Datos!$A39,FALSE),0))*CD$2</f>
        <v>0</v>
      </c>
      <c r="CE40" s="83">
        <f>(HLOOKUP(CE$6,BECO_Datos!$D$3:$HN$85,BECO_Datos!$A39,FALSE)+IFERROR(HLOOKUP(CE$6,BECO_Datos!$HP$3:$LT$85,BECO_Datos!$A39,FALSE),0))*CE$2</f>
        <v>0</v>
      </c>
      <c r="CF40" s="83">
        <f>(HLOOKUP(CF$6,BECO_Datos!$D$3:$HN$85,BECO_Datos!$A39,FALSE)+IFERROR(HLOOKUP(CF$6,BECO_Datos!$HP$3:$LT$85,BECO_Datos!$A39,FALSE),0))*CF$2</f>
        <v>0</v>
      </c>
      <c r="CG40" s="83">
        <f>(HLOOKUP(CG$6,BECO_Datos!$D$3:$HN$85,BECO_Datos!$A39,FALSE)+IFERROR(HLOOKUP(CG$6,BECO_Datos!$HP$3:$LT$85,BECO_Datos!$A39,FALSE),0))*CG$2</f>
        <v>0</v>
      </c>
      <c r="CH40" s="83">
        <f>(HLOOKUP(CH$6,BECO_Datos!$D$3:$HN$85,BECO_Datos!$A39,FALSE)+IFERROR(HLOOKUP(CH$6,BECO_Datos!$HP$3:$LT$85,BECO_Datos!$A39,FALSE),0))*CH$2</f>
        <v>0</v>
      </c>
      <c r="CI40" s="83">
        <f>(HLOOKUP(CI$6,BECO_Datos!$D$3:$HN$85,BECO_Datos!$A39,FALSE)+IFERROR(HLOOKUP(CI$6,BECO_Datos!$HP$3:$LT$85,BECO_Datos!$A39,FALSE),0))*CI$2</f>
        <v>0</v>
      </c>
      <c r="CK40" s="83" t="e">
        <f>(HLOOKUP(CK$6,BECO_Datos!$D$3:$HN$85,BECO_Datos!$A39,FALSE)+IFERROR(HLOOKUP(CK$6,BECO_Datos!$HP$3:$LT$85,BECO_Datos!$A39,FALSE),0))*CK$2</f>
        <v>#N/A</v>
      </c>
      <c r="CL40" s="83" t="e">
        <f>(HLOOKUP(CL$6,BECO_Datos!$D$3:$HN$85,BECO_Datos!$A39,FALSE)+IFERROR(HLOOKUP(CL$6,BECO_Datos!$HP$3:$LT$85,BECO_Datos!$A39,FALSE),0))*CL$2</f>
        <v>#N/A</v>
      </c>
      <c r="CM40" s="83" t="e">
        <f>(HLOOKUP(CM$6,BECO_Datos!$D$3:$HN$85,BECO_Datos!$A39,FALSE)+IFERROR(HLOOKUP(CM$6,BECO_Datos!$HP$3:$LT$85,BECO_Datos!$A39,FALSE),0))*CM$2</f>
        <v>#N/A</v>
      </c>
      <c r="CN40" s="83" t="e">
        <f>(HLOOKUP(CN$6,BECO_Datos!$D$3:$HN$85,BECO_Datos!$A39,FALSE)+IFERROR(HLOOKUP(CN$6,BECO_Datos!$HP$3:$LT$85,BECO_Datos!$A39,FALSE),0))*CN$2</f>
        <v>#N/A</v>
      </c>
      <c r="CO40" s="83" t="e">
        <f>(HLOOKUP(CO$6,BECO_Datos!$D$3:$HN$85,BECO_Datos!$A39,FALSE)+IFERROR(HLOOKUP(CO$6,BECO_Datos!$HP$3:$LT$85,BECO_Datos!$A39,FALSE),0))*CO$2</f>
        <v>#N/A</v>
      </c>
      <c r="CP40" s="83" t="e">
        <f>(HLOOKUP(CP$6,BECO_Datos!$D$3:$HN$85,BECO_Datos!$A39,FALSE)+IFERROR(HLOOKUP(CP$6,BECO_Datos!$HP$3:$LT$85,BECO_Datos!$A39,FALSE),0))*CP$2</f>
        <v>#N/A</v>
      </c>
      <c r="CQ40" s="83">
        <f>(HLOOKUP(CQ$6,BECO_Datos!$D$3:$HN$85,BECO_Datos!$A39,FALSE)+IFERROR(HLOOKUP(CQ$6,BECO_Datos!$HP$3:$LT$85,BECO_Datos!$A39,FALSE),0))*CQ$2</f>
        <v>0</v>
      </c>
      <c r="CR40" s="83">
        <f>(HLOOKUP(CR$6,BECO_Datos!$D$3:$HN$85,BECO_Datos!$A39,FALSE)+IFERROR(HLOOKUP(CR$6,BECO_Datos!$HP$3:$LT$85,BECO_Datos!$A39,FALSE),0))*CR$2</f>
        <v>0</v>
      </c>
      <c r="CS40" s="83">
        <f>(HLOOKUP(CS$6,BECO_Datos!$D$3:$HN$85,BECO_Datos!$A39,FALSE)+IFERROR(HLOOKUP(CS$6,BECO_Datos!$HP$3:$LT$85,BECO_Datos!$A39,FALSE),0))*CS$2</f>
        <v>0</v>
      </c>
      <c r="CT40" s="83">
        <f>(HLOOKUP(CT$6,BECO_Datos!$D$3:$HN$85,BECO_Datos!$A39,FALSE)+IFERROR(HLOOKUP(CT$6,BECO_Datos!$HP$3:$LT$85,BECO_Datos!$A39,FALSE),0))*CT$2</f>
        <v>0</v>
      </c>
      <c r="CU40" s="83">
        <f>(HLOOKUP(CU$6,BECO_Datos!$D$3:$HN$85,BECO_Datos!$A39,FALSE)+IFERROR(HLOOKUP(CU$6,BECO_Datos!$HP$3:$LT$85,BECO_Datos!$A39,FALSE),0))*CU$2</f>
        <v>0</v>
      </c>
      <c r="CV40" s="83">
        <f>(HLOOKUP(CV$6,BECO_Datos!$D$3:$HN$85,BECO_Datos!$A39,FALSE)+IFERROR(HLOOKUP(CV$6,BECO_Datos!$HP$3:$LT$85,BECO_Datos!$A39,FALSE),0))*CV$2</f>
        <v>0</v>
      </c>
      <c r="CW40" s="83">
        <f>(HLOOKUP(CW$6,BECO_Datos!$D$3:$HN$85,BECO_Datos!$A39,FALSE)+IFERROR(HLOOKUP(CW$6,BECO_Datos!$HP$3:$LT$85,BECO_Datos!$A39,FALSE),0))*CW$2</f>
        <v>0</v>
      </c>
      <c r="CX40" s="83">
        <f>(HLOOKUP(CX$6,BECO_Datos!$D$3:$HN$85,BECO_Datos!$A39,FALSE)+IFERROR(HLOOKUP(CX$6,BECO_Datos!$HP$3:$LT$85,BECO_Datos!$A39,FALSE),0))*CX$2</f>
        <v>0</v>
      </c>
      <c r="CY40" s="83">
        <f>(HLOOKUP(CY$6,BECO_Datos!$D$3:$HN$85,BECO_Datos!$A39,FALSE)+IFERROR(HLOOKUP(CY$6,BECO_Datos!$HP$3:$LT$85,BECO_Datos!$A39,FALSE),0))*CY$2</f>
        <v>0</v>
      </c>
      <c r="CZ40" s="83">
        <f>(HLOOKUP(CZ$6,BECO_Datos!$D$3:$HN$85,BECO_Datos!$A39,FALSE)+IFERROR(HLOOKUP(CZ$6,BECO_Datos!$HP$3:$LT$85,BECO_Datos!$A39,FALSE),0))*CZ$2</f>
        <v>0</v>
      </c>
      <c r="DB40" s="83" t="e">
        <f>(HLOOKUP(DB$6,BECO_Datos!$D$3:$HN$85,BECO_Datos!$A39,FALSE)+IFERROR(HLOOKUP(DB$6,BECO_Datos!$HP$3:$LT$85,BECO_Datos!$A39,FALSE),0))*DB$2</f>
        <v>#N/A</v>
      </c>
      <c r="DC40" s="83" t="e">
        <f>(HLOOKUP(DC$6,BECO_Datos!$D$3:$HN$85,BECO_Datos!$A39,FALSE)+IFERROR(HLOOKUP(DC$6,BECO_Datos!$HP$3:$LT$85,BECO_Datos!$A39,FALSE),0))*DC$2</f>
        <v>#N/A</v>
      </c>
      <c r="DD40" s="83" t="e">
        <f>(HLOOKUP(DD$6,BECO_Datos!$D$3:$HN$85,BECO_Datos!$A39,FALSE)+IFERROR(HLOOKUP(DD$6,BECO_Datos!$HP$3:$LT$85,BECO_Datos!$A39,FALSE),0))*DD$2</f>
        <v>#N/A</v>
      </c>
      <c r="DE40" s="83" t="e">
        <f>(HLOOKUP(DE$6,BECO_Datos!$D$3:$HN$85,BECO_Datos!$A39,FALSE)+IFERROR(HLOOKUP(DE$6,BECO_Datos!$HP$3:$LT$85,BECO_Datos!$A39,FALSE),0))*DE$2</f>
        <v>#N/A</v>
      </c>
      <c r="DF40" s="83" t="e">
        <f>(HLOOKUP(DF$6,BECO_Datos!$D$3:$HN$85,BECO_Datos!$A39,FALSE)+IFERROR(HLOOKUP(DF$6,BECO_Datos!$HP$3:$LT$85,BECO_Datos!$A39,FALSE),0))*DF$2</f>
        <v>#N/A</v>
      </c>
      <c r="DG40" s="83" t="e">
        <f>(HLOOKUP(DG$6,BECO_Datos!$D$3:$HN$85,BECO_Datos!$A39,FALSE)+IFERROR(HLOOKUP(DG$6,BECO_Datos!$HP$3:$LT$85,BECO_Datos!$A39,FALSE),0))*DG$2</f>
        <v>#N/A</v>
      </c>
      <c r="DH40" s="83">
        <f>(HLOOKUP(DH$6,BECO_Datos!$D$3:$HN$85,BECO_Datos!$A39,FALSE)+IFERROR(HLOOKUP(DH$6,BECO_Datos!$HP$3:$LT$85,BECO_Datos!$A39,FALSE),0))*DH$2</f>
        <v>0</v>
      </c>
      <c r="DI40" s="83">
        <f>(HLOOKUP(DI$6,BECO_Datos!$D$3:$HN$85,BECO_Datos!$A39,FALSE)+IFERROR(HLOOKUP(DI$6,BECO_Datos!$HP$3:$LT$85,BECO_Datos!$A39,FALSE),0))*DI$2</f>
        <v>0</v>
      </c>
      <c r="DJ40" s="83">
        <f>(HLOOKUP(DJ$6,BECO_Datos!$D$3:$HN$85,BECO_Datos!$A39,FALSE)+IFERROR(HLOOKUP(DJ$6,BECO_Datos!$HP$3:$LT$85,BECO_Datos!$A39,FALSE),0))*DJ$2</f>
        <v>0</v>
      </c>
      <c r="DK40" s="83">
        <f>(HLOOKUP(DK$6,BECO_Datos!$D$3:$HN$85,BECO_Datos!$A39,FALSE)+IFERROR(HLOOKUP(DK$6,BECO_Datos!$HP$3:$LT$85,BECO_Datos!$A39,FALSE),0))*DK$2</f>
        <v>0</v>
      </c>
      <c r="DL40" s="83">
        <f>(HLOOKUP(DL$6,BECO_Datos!$D$3:$HN$85,BECO_Datos!$A39,FALSE)+IFERROR(HLOOKUP(DL$6,BECO_Datos!$HP$3:$LT$85,BECO_Datos!$A39,FALSE),0))*DL$2</f>
        <v>0</v>
      </c>
      <c r="DM40" s="83">
        <f>(HLOOKUP(DM$6,BECO_Datos!$D$3:$HN$85,BECO_Datos!$A39,FALSE)+IFERROR(HLOOKUP(DM$6,BECO_Datos!$HP$3:$LT$85,BECO_Datos!$A39,FALSE),0))*DM$2</f>
        <v>0</v>
      </c>
      <c r="DN40" s="83">
        <f>(HLOOKUP(DN$6,BECO_Datos!$D$3:$HN$85,BECO_Datos!$A39,FALSE)+IFERROR(HLOOKUP(DN$6,BECO_Datos!$HP$3:$LT$85,BECO_Datos!$A39,FALSE),0))*DN$2</f>
        <v>0</v>
      </c>
      <c r="DO40" s="83">
        <f>(HLOOKUP(DO$6,BECO_Datos!$D$3:$HN$85,BECO_Datos!$A39,FALSE)+IFERROR(HLOOKUP(DO$6,BECO_Datos!$HP$3:$LT$85,BECO_Datos!$A39,FALSE),0))*DO$2</f>
        <v>0</v>
      </c>
      <c r="DP40" s="83">
        <f>(HLOOKUP(DP$6,BECO_Datos!$D$3:$HN$85,BECO_Datos!$A39,FALSE)+IFERROR(HLOOKUP(DP$6,BECO_Datos!$HP$3:$LT$85,BECO_Datos!$A39,FALSE),0))*DP$2</f>
        <v>0</v>
      </c>
      <c r="DQ40" s="83">
        <f>(HLOOKUP(DQ$6,BECO_Datos!$D$3:$HN$85,BECO_Datos!$A39,FALSE)+IFERROR(HLOOKUP(DQ$6,BECO_Datos!$HP$3:$LT$85,BECO_Datos!$A39,FALSE),0))*DQ$2</f>
        <v>0</v>
      </c>
      <c r="DS40" s="83" t="e">
        <f>(HLOOKUP(DS$6,BECO_Datos!$D$3:$HN$85,BECO_Datos!$A39,FALSE)+IFERROR(HLOOKUP(DS$6,BECO_Datos!$HP$3:$LT$85,BECO_Datos!$A39,FALSE),0))*DS$2</f>
        <v>#N/A</v>
      </c>
      <c r="DT40" s="83" t="e">
        <f>(HLOOKUP(DT$6,BECO_Datos!$D$3:$HN$85,BECO_Datos!$A39,FALSE)+IFERROR(HLOOKUP(DT$6,BECO_Datos!$HP$3:$LT$85,BECO_Datos!$A39,FALSE),0))*DT$2</f>
        <v>#N/A</v>
      </c>
      <c r="DU40" s="83" t="e">
        <f>(HLOOKUP(DU$6,BECO_Datos!$D$3:$HN$85,BECO_Datos!$A39,FALSE)+IFERROR(HLOOKUP(DU$6,BECO_Datos!$HP$3:$LT$85,BECO_Datos!$A39,FALSE),0))*DU$2</f>
        <v>#N/A</v>
      </c>
      <c r="DV40" s="83" t="e">
        <f>(HLOOKUP(DV$6,BECO_Datos!$D$3:$HN$85,BECO_Datos!$A39,FALSE)+IFERROR(HLOOKUP(DV$6,BECO_Datos!$HP$3:$LT$85,BECO_Datos!$A39,FALSE),0))*DV$2</f>
        <v>#N/A</v>
      </c>
      <c r="DW40" s="83" t="e">
        <f>(HLOOKUP(DW$6,BECO_Datos!$D$3:$HN$85,BECO_Datos!$A39,FALSE)+IFERROR(HLOOKUP(DW$6,BECO_Datos!$HP$3:$LT$85,BECO_Datos!$A39,FALSE),0))*DW$2</f>
        <v>#N/A</v>
      </c>
      <c r="DX40" s="83" t="e">
        <f>(HLOOKUP(DX$6,BECO_Datos!$D$3:$HN$85,BECO_Datos!$A39,FALSE)+IFERROR(HLOOKUP(DX$6,BECO_Datos!$HP$3:$LT$85,BECO_Datos!$A39,FALSE),0))*DX$2</f>
        <v>#N/A</v>
      </c>
      <c r="DY40" s="83">
        <f>(HLOOKUP(DY$6,BECO_Datos!$D$3:$HN$85,BECO_Datos!$A39,FALSE)+IFERROR(HLOOKUP(DY$6,BECO_Datos!$HP$3:$LT$85,BECO_Datos!$A39,FALSE),0))*DY$2</f>
        <v>0</v>
      </c>
      <c r="DZ40" s="83">
        <f>(HLOOKUP(DZ$6,BECO_Datos!$D$3:$HN$85,BECO_Datos!$A39,FALSE)+IFERROR(HLOOKUP(DZ$6,BECO_Datos!$HP$3:$LT$85,BECO_Datos!$A39,FALSE),0))*DZ$2</f>
        <v>0</v>
      </c>
      <c r="EA40" s="83">
        <f>(HLOOKUP(EA$6,BECO_Datos!$D$3:$HN$85,BECO_Datos!$A39,FALSE)+IFERROR(HLOOKUP(EA$6,BECO_Datos!$HP$3:$LT$85,BECO_Datos!$A39,FALSE),0))*EA$2</f>
        <v>0</v>
      </c>
      <c r="EB40" s="83">
        <f>(HLOOKUP(EB$6,BECO_Datos!$D$3:$HN$85,BECO_Datos!$A39,FALSE)+IFERROR(HLOOKUP(EB$6,BECO_Datos!$HP$3:$LT$85,BECO_Datos!$A39,FALSE),0))*EB$2</f>
        <v>0</v>
      </c>
      <c r="EC40" s="83">
        <f>(HLOOKUP(EC$6,BECO_Datos!$D$3:$HN$85,BECO_Datos!$A39,FALSE)+IFERROR(HLOOKUP(EC$6,BECO_Datos!$HP$3:$LT$85,BECO_Datos!$A39,FALSE),0))*EC$2</f>
        <v>0</v>
      </c>
      <c r="ED40" s="83">
        <f>(HLOOKUP(ED$6,BECO_Datos!$D$3:$HN$85,BECO_Datos!$A39,FALSE)+IFERROR(HLOOKUP(ED$6,BECO_Datos!$HP$3:$LT$85,BECO_Datos!$A39,FALSE),0))*ED$2</f>
        <v>0</v>
      </c>
      <c r="EE40" s="83">
        <f>(HLOOKUP(EE$6,BECO_Datos!$D$3:$HN$85,BECO_Datos!$A39,FALSE)+IFERROR(HLOOKUP(EE$6,BECO_Datos!$HP$3:$LT$85,BECO_Datos!$A39,FALSE),0))*EE$2</f>
        <v>0</v>
      </c>
      <c r="EF40" s="83">
        <f>(HLOOKUP(EF$6,BECO_Datos!$D$3:$HN$85,BECO_Datos!$A39,FALSE)+IFERROR(HLOOKUP(EF$6,BECO_Datos!$HP$3:$LT$85,BECO_Datos!$A39,FALSE),0))*EF$2</f>
        <v>0</v>
      </c>
      <c r="EG40" s="83">
        <f>(HLOOKUP(EG$6,BECO_Datos!$D$3:$HN$85,BECO_Datos!$A39,FALSE)+IFERROR(HLOOKUP(EG$6,BECO_Datos!$HP$3:$LT$85,BECO_Datos!$A39,FALSE),0))*EG$2</f>
        <v>0</v>
      </c>
      <c r="EH40" s="83">
        <f>(HLOOKUP(EH$6,BECO_Datos!$D$3:$HN$85,BECO_Datos!$A39,FALSE)+IFERROR(HLOOKUP(EH$6,BECO_Datos!$HP$3:$LT$85,BECO_Datos!$A39,FALSE),0))*EH$2</f>
        <v>0</v>
      </c>
      <c r="EJ40" s="83" t="e">
        <f>(HLOOKUP(EJ$6,BECO_Datos!$D$3:$HN$85,BECO_Datos!$A39,FALSE)+IFERROR(HLOOKUP(EJ$6,BECO_Datos!$HP$3:$LT$85,BECO_Datos!$A39,FALSE),0))*EJ$2</f>
        <v>#N/A</v>
      </c>
      <c r="EK40" s="83" t="e">
        <f>(HLOOKUP(EK$6,BECO_Datos!$D$3:$HN$85,BECO_Datos!$A39,FALSE)+IFERROR(HLOOKUP(EK$6,BECO_Datos!$HP$3:$LT$85,BECO_Datos!$A39,FALSE),0))*EK$2</f>
        <v>#N/A</v>
      </c>
      <c r="EL40" s="83" t="e">
        <f>(HLOOKUP(EL$6,BECO_Datos!$D$3:$HN$85,BECO_Datos!$A39,FALSE)+IFERROR(HLOOKUP(EL$6,BECO_Datos!$HP$3:$LT$85,BECO_Datos!$A39,FALSE),0))*EL$2</f>
        <v>#N/A</v>
      </c>
      <c r="EM40" s="83" t="e">
        <f>(HLOOKUP(EM$6,BECO_Datos!$D$3:$HN$85,BECO_Datos!$A39,FALSE)+IFERROR(HLOOKUP(EM$6,BECO_Datos!$HP$3:$LT$85,BECO_Datos!$A39,FALSE),0))*EM$2</f>
        <v>#N/A</v>
      </c>
      <c r="EN40" s="83" t="e">
        <f>(HLOOKUP(EN$6,BECO_Datos!$D$3:$HN$85,BECO_Datos!$A39,FALSE)+IFERROR(HLOOKUP(EN$6,BECO_Datos!$HP$3:$LT$85,BECO_Datos!$A39,FALSE),0))*EN$2</f>
        <v>#N/A</v>
      </c>
      <c r="EO40" s="83" t="e">
        <f>(HLOOKUP(EO$6,BECO_Datos!$D$3:$HN$85,BECO_Datos!$A39,FALSE)+IFERROR(HLOOKUP(EO$6,BECO_Datos!$HP$3:$LT$85,BECO_Datos!$A39,FALSE),0))*EO$2</f>
        <v>#N/A</v>
      </c>
      <c r="EP40" s="83">
        <f>(HLOOKUP(EP$6,BECO_Datos!$D$3:$HN$85,BECO_Datos!$A39,FALSE)+IFERROR(HLOOKUP(EP$6,BECO_Datos!$HP$3:$LT$85,BECO_Datos!$A39,FALSE),0))*EP$2</f>
        <v>0</v>
      </c>
      <c r="EQ40" s="83">
        <f>(HLOOKUP(EQ$6,BECO_Datos!$D$3:$HN$85,BECO_Datos!$A39,FALSE)+IFERROR(HLOOKUP(EQ$6,BECO_Datos!$HP$3:$LT$85,BECO_Datos!$A39,FALSE),0))*EQ$2</f>
        <v>0</v>
      </c>
      <c r="ER40" s="83">
        <f>(HLOOKUP(ER$6,BECO_Datos!$D$3:$HN$85,BECO_Datos!$A39,FALSE)+IFERROR(HLOOKUP(ER$6,BECO_Datos!$HP$3:$LT$85,BECO_Datos!$A39,FALSE),0))*ER$2</f>
        <v>0</v>
      </c>
      <c r="ES40" s="83">
        <f>(HLOOKUP(ES$6,BECO_Datos!$D$3:$HN$85,BECO_Datos!$A39,FALSE)+IFERROR(HLOOKUP(ES$6,BECO_Datos!$HP$3:$LT$85,BECO_Datos!$A39,FALSE),0))*ES$2</f>
        <v>0</v>
      </c>
      <c r="ET40" s="83">
        <f>(HLOOKUP(ET$6,BECO_Datos!$D$3:$HN$85,BECO_Datos!$A39,FALSE)+IFERROR(HLOOKUP(ET$6,BECO_Datos!$HP$3:$LT$85,BECO_Datos!$A39,FALSE),0))*ET$2</f>
        <v>0</v>
      </c>
      <c r="EU40" s="83">
        <f>(HLOOKUP(EU$6,BECO_Datos!$D$3:$HN$85,BECO_Datos!$A39,FALSE)+IFERROR(HLOOKUP(EU$6,BECO_Datos!$HP$3:$LT$85,BECO_Datos!$A39,FALSE),0))*EU$2</f>
        <v>0</v>
      </c>
      <c r="EV40" s="83">
        <f>(HLOOKUP(EV$6,BECO_Datos!$D$3:$HN$85,BECO_Datos!$A39,FALSE)+IFERROR(HLOOKUP(EV$6,BECO_Datos!$HP$3:$LT$85,BECO_Datos!$A39,FALSE),0))*EV$2</f>
        <v>0</v>
      </c>
      <c r="EW40" s="83">
        <f>(HLOOKUP(EW$6,BECO_Datos!$D$3:$HN$85,BECO_Datos!$A39,FALSE)+IFERROR(HLOOKUP(EW$6,BECO_Datos!$HP$3:$LT$85,BECO_Datos!$A39,FALSE),0))*EW$2</f>
        <v>0</v>
      </c>
      <c r="EX40" s="83">
        <f>(HLOOKUP(EX$6,BECO_Datos!$D$3:$HN$85,BECO_Datos!$A39,FALSE)+IFERROR(HLOOKUP(EX$6,BECO_Datos!$HP$3:$LT$85,BECO_Datos!$A39,FALSE),0))*EX$2</f>
        <v>0</v>
      </c>
      <c r="EY40" s="83">
        <f>(HLOOKUP(EY$6,BECO_Datos!$D$3:$HN$85,BECO_Datos!$A39,FALSE)+IFERROR(HLOOKUP(EY$6,BECO_Datos!$HP$3:$LT$85,BECO_Datos!$A39,FALSE),0))*EY$2</f>
        <v>0</v>
      </c>
      <c r="FA40" s="83" t="e">
        <f>(HLOOKUP(FA$6,BECO_Datos!$D$3:$HN$85,BECO_Datos!$A39,FALSE)+IFERROR(HLOOKUP(FA$6,BECO_Datos!$HP$3:$LT$85,BECO_Datos!$A39,FALSE),0))*FA$2</f>
        <v>#N/A</v>
      </c>
      <c r="FB40" s="83" t="e">
        <f>(HLOOKUP(FB$6,BECO_Datos!$D$3:$HN$85,BECO_Datos!$A39,FALSE)+IFERROR(HLOOKUP(FB$6,BECO_Datos!$HP$3:$LT$85,BECO_Datos!$A39,FALSE),0))*FB$2</f>
        <v>#N/A</v>
      </c>
      <c r="FC40" s="83" t="e">
        <f>(HLOOKUP(FC$6,BECO_Datos!$D$3:$HN$85,BECO_Datos!$A39,FALSE)+IFERROR(HLOOKUP(FC$6,BECO_Datos!$HP$3:$LT$85,BECO_Datos!$A39,FALSE),0))*FC$2</f>
        <v>#N/A</v>
      </c>
      <c r="FD40" s="83" t="e">
        <f>(HLOOKUP(FD$6,BECO_Datos!$D$3:$HN$85,BECO_Datos!$A39,FALSE)+IFERROR(HLOOKUP(FD$6,BECO_Datos!$HP$3:$LT$85,BECO_Datos!$A39,FALSE),0))*FD$2</f>
        <v>#N/A</v>
      </c>
      <c r="FE40" s="83" t="e">
        <f>(HLOOKUP(FE$6,BECO_Datos!$D$3:$HN$85,BECO_Datos!$A39,FALSE)+IFERROR(HLOOKUP(FE$6,BECO_Datos!$HP$3:$LT$85,BECO_Datos!$A39,FALSE),0))*FE$2</f>
        <v>#N/A</v>
      </c>
      <c r="FF40" s="83" t="e">
        <f>(HLOOKUP(FF$6,BECO_Datos!$D$3:$HN$85,BECO_Datos!$A39,FALSE)+IFERROR(HLOOKUP(FF$6,BECO_Datos!$HP$3:$LT$85,BECO_Datos!$A39,FALSE),0))*FF$2</f>
        <v>#N/A</v>
      </c>
      <c r="FG40" s="83">
        <f>(HLOOKUP(FG$6,BECO_Datos!$D$3:$HN$85,BECO_Datos!$A39,FALSE)+IFERROR(HLOOKUP(FG$6,BECO_Datos!$HP$3:$LT$85,BECO_Datos!$A39,FALSE),0))*FG$2</f>
        <v>0</v>
      </c>
      <c r="FH40" s="83">
        <f>(HLOOKUP(FH$6,BECO_Datos!$D$3:$HN$85,BECO_Datos!$A39,FALSE)+IFERROR(HLOOKUP(FH$6,BECO_Datos!$HP$3:$LT$85,BECO_Datos!$A39,FALSE),0))*FH$2</f>
        <v>0</v>
      </c>
      <c r="FI40" s="83">
        <f>(HLOOKUP(FI$6,BECO_Datos!$D$3:$HN$85,BECO_Datos!$A39,FALSE)+IFERROR(HLOOKUP(FI$6,BECO_Datos!$HP$3:$LT$85,BECO_Datos!$A39,FALSE),0))*FI$2</f>
        <v>0</v>
      </c>
      <c r="FJ40" s="83">
        <f>(HLOOKUP(FJ$6,BECO_Datos!$D$3:$HN$85,BECO_Datos!$A39,FALSE)+IFERROR(HLOOKUP(FJ$6,BECO_Datos!$HP$3:$LT$85,BECO_Datos!$A39,FALSE),0))*FJ$2</f>
        <v>0</v>
      </c>
      <c r="FK40" s="83">
        <f>(HLOOKUP(FK$6,BECO_Datos!$D$3:$HN$85,BECO_Datos!$A39,FALSE)+IFERROR(HLOOKUP(FK$6,BECO_Datos!$HP$3:$LT$85,BECO_Datos!$A39,FALSE),0))*FK$2</f>
        <v>0</v>
      </c>
      <c r="FL40" s="83">
        <f>(HLOOKUP(FL$6,BECO_Datos!$D$3:$HN$85,BECO_Datos!$A39,FALSE)+IFERROR(HLOOKUP(FL$6,BECO_Datos!$HP$3:$LT$85,BECO_Datos!$A39,FALSE),0))*FL$2</f>
        <v>0</v>
      </c>
      <c r="FM40" s="83">
        <f>(HLOOKUP(FM$6,BECO_Datos!$D$3:$HN$85,BECO_Datos!$A39,FALSE)+IFERROR(HLOOKUP(FM$6,BECO_Datos!$HP$3:$LT$85,BECO_Datos!$A39,FALSE),0))*FM$2</f>
        <v>0</v>
      </c>
      <c r="FN40" s="83">
        <f>(HLOOKUP(FN$6,BECO_Datos!$D$3:$HN$85,BECO_Datos!$A39,FALSE)+IFERROR(HLOOKUP(FN$6,BECO_Datos!$HP$3:$LT$85,BECO_Datos!$A39,FALSE),0))*FN$2</f>
        <v>0</v>
      </c>
      <c r="FO40" s="83">
        <f>(HLOOKUP(FO$6,BECO_Datos!$D$3:$HN$85,BECO_Datos!$A39,FALSE)+IFERROR(HLOOKUP(FO$6,BECO_Datos!$HP$3:$LT$85,BECO_Datos!$A39,FALSE),0))*FO$2</f>
        <v>0</v>
      </c>
      <c r="FP40" s="83">
        <f>(HLOOKUP(FP$6,BECO_Datos!$D$3:$HN$85,BECO_Datos!$A39,FALSE)+IFERROR(HLOOKUP(FP$6,BECO_Datos!$HP$3:$LT$85,BECO_Datos!$A39,FALSE),0))*FP$2</f>
        <v>0</v>
      </c>
      <c r="FR40" s="83" t="e">
        <f>(HLOOKUP(FR$6,BECO_Datos!$D$3:$HN$85,BECO_Datos!$A39,FALSE)+IFERROR(HLOOKUP(FR$6,BECO_Datos!$HP$3:$LT$85,BECO_Datos!$A39,FALSE),0))*FR$2</f>
        <v>#N/A</v>
      </c>
      <c r="FS40" s="83" t="e">
        <f>(HLOOKUP(FS$6,BECO_Datos!$D$3:$HN$85,BECO_Datos!$A39,FALSE)+IFERROR(HLOOKUP(FS$6,BECO_Datos!$HP$3:$LT$85,BECO_Datos!$A39,FALSE),0))*FS$2</f>
        <v>#N/A</v>
      </c>
      <c r="FT40" s="83" t="e">
        <f>(HLOOKUP(FT$6,BECO_Datos!$D$3:$HN$85,BECO_Datos!$A39,FALSE)+IFERROR(HLOOKUP(FT$6,BECO_Datos!$HP$3:$LT$85,BECO_Datos!$A39,FALSE),0))*FT$2</f>
        <v>#N/A</v>
      </c>
      <c r="FU40" s="83" t="e">
        <f>(HLOOKUP(FU$6,BECO_Datos!$D$3:$HN$85,BECO_Datos!$A39,FALSE)+IFERROR(HLOOKUP(FU$6,BECO_Datos!$HP$3:$LT$85,BECO_Datos!$A39,FALSE),0))*FU$2</f>
        <v>#N/A</v>
      </c>
      <c r="FV40" s="83" t="e">
        <f>(HLOOKUP(FV$6,BECO_Datos!$D$3:$HN$85,BECO_Datos!$A39,FALSE)+IFERROR(HLOOKUP(FV$6,BECO_Datos!$HP$3:$LT$85,BECO_Datos!$A39,FALSE),0))*FV$2</f>
        <v>#N/A</v>
      </c>
      <c r="FW40" s="83" t="e">
        <f>(HLOOKUP(FW$6,BECO_Datos!$D$3:$HN$85,BECO_Datos!$A39,FALSE)+IFERROR(HLOOKUP(FW$6,BECO_Datos!$HP$3:$LT$85,BECO_Datos!$A39,FALSE),0))*FW$2</f>
        <v>#N/A</v>
      </c>
      <c r="FX40" s="83">
        <f>(HLOOKUP(FX$6,BECO_Datos!$D$3:$HN$85,BECO_Datos!$A39,FALSE)+IFERROR(HLOOKUP(FX$6,BECO_Datos!$HP$3:$LT$85,BECO_Datos!$A39,FALSE),0))*FX$2</f>
        <v>0</v>
      </c>
      <c r="FY40" s="83">
        <f>(HLOOKUP(FY$6,BECO_Datos!$D$3:$HN$85,BECO_Datos!$A39,FALSE)+IFERROR(HLOOKUP(FY$6,BECO_Datos!$HP$3:$LT$85,BECO_Datos!$A39,FALSE),0))*FY$2</f>
        <v>0</v>
      </c>
      <c r="FZ40" s="83">
        <f>(HLOOKUP(FZ$6,BECO_Datos!$D$3:$HN$85,BECO_Datos!$A39,FALSE)+IFERROR(HLOOKUP(FZ$6,BECO_Datos!$HP$3:$LT$85,BECO_Datos!$A39,FALSE),0))*FZ$2</f>
        <v>0</v>
      </c>
      <c r="GA40" s="83">
        <f>(HLOOKUP(GA$6,BECO_Datos!$D$3:$HN$85,BECO_Datos!$A39,FALSE)+IFERROR(HLOOKUP(GA$6,BECO_Datos!$HP$3:$LT$85,BECO_Datos!$A39,FALSE),0))*GA$2</f>
        <v>0</v>
      </c>
      <c r="GB40" s="83">
        <f>(HLOOKUP(GB$6,BECO_Datos!$D$3:$HN$85,BECO_Datos!$A39,FALSE)+IFERROR(HLOOKUP(GB$6,BECO_Datos!$HP$3:$LT$85,BECO_Datos!$A39,FALSE),0))*GB$2</f>
        <v>0</v>
      </c>
      <c r="GC40" s="83">
        <f>(HLOOKUP(GC$6,BECO_Datos!$D$3:$HN$85,BECO_Datos!$A39,FALSE)+IFERROR(HLOOKUP(GC$6,BECO_Datos!$HP$3:$LT$85,BECO_Datos!$A39,FALSE),0))*GC$2</f>
        <v>0</v>
      </c>
      <c r="GD40" s="83">
        <f>(HLOOKUP(GD$6,BECO_Datos!$D$3:$HN$85,BECO_Datos!$A39,FALSE)+IFERROR(HLOOKUP(GD$6,BECO_Datos!$HP$3:$LT$85,BECO_Datos!$A39,FALSE),0))*GD$2</f>
        <v>0</v>
      </c>
      <c r="GE40" s="83">
        <f>(HLOOKUP(GE$6,BECO_Datos!$D$3:$HN$85,BECO_Datos!$A39,FALSE)+IFERROR(HLOOKUP(GE$6,BECO_Datos!$HP$3:$LT$85,BECO_Datos!$A39,FALSE),0))*GE$2</f>
        <v>0</v>
      </c>
      <c r="GF40" s="83">
        <f>(HLOOKUP(GF$6,BECO_Datos!$D$3:$HN$85,BECO_Datos!$A39,FALSE)+IFERROR(HLOOKUP(GF$6,BECO_Datos!$HP$3:$LT$85,BECO_Datos!$A39,FALSE),0))*GF$2</f>
        <v>0</v>
      </c>
      <c r="GG40" s="83">
        <f>(HLOOKUP(GG$6,BECO_Datos!$D$3:$HN$85,BECO_Datos!$A39,FALSE)+IFERROR(HLOOKUP(GG$6,BECO_Datos!$HP$3:$LT$85,BECO_Datos!$A39,FALSE),0))*GG$2</f>
        <v>0</v>
      </c>
      <c r="GI40" s="83" t="e">
        <f>(HLOOKUP(GI$6,BECO_Datos!$D$3:$HN$85,BECO_Datos!$A39,FALSE)+IFERROR(HLOOKUP(GI$6,BECO_Datos!$HP$3:$LT$85,BECO_Datos!$A39,FALSE),0))*GI$2</f>
        <v>#N/A</v>
      </c>
      <c r="GJ40" s="83" t="e">
        <f>(HLOOKUP(GJ$6,BECO_Datos!$D$3:$HN$85,BECO_Datos!$A39,FALSE)+IFERROR(HLOOKUP(GJ$6,BECO_Datos!$HP$3:$LT$85,BECO_Datos!$A39,FALSE),0))*GJ$2</f>
        <v>#N/A</v>
      </c>
      <c r="GK40" s="83" t="e">
        <f>(HLOOKUP(GK$6,BECO_Datos!$D$3:$HN$85,BECO_Datos!$A39,FALSE)+IFERROR(HLOOKUP(GK$6,BECO_Datos!$HP$3:$LT$85,BECO_Datos!$A39,FALSE),0))*GK$2</f>
        <v>#N/A</v>
      </c>
      <c r="GL40" s="83" t="e">
        <f>(HLOOKUP(GL$6,BECO_Datos!$D$3:$HN$85,BECO_Datos!$A39,FALSE)+IFERROR(HLOOKUP(GL$6,BECO_Datos!$HP$3:$LT$85,BECO_Datos!$A39,FALSE),0))*GL$2</f>
        <v>#N/A</v>
      </c>
      <c r="GM40" s="83" t="e">
        <f>(HLOOKUP(GM$6,BECO_Datos!$D$3:$HN$85,BECO_Datos!$A39,FALSE)+IFERROR(HLOOKUP(GM$6,BECO_Datos!$HP$3:$LT$85,BECO_Datos!$A39,FALSE),0))*GM$2</f>
        <v>#N/A</v>
      </c>
      <c r="GN40" s="83" t="e">
        <f>(HLOOKUP(GN$6,BECO_Datos!$D$3:$HN$85,BECO_Datos!$A39,FALSE)+IFERROR(HLOOKUP(GN$6,BECO_Datos!$HP$3:$LT$85,BECO_Datos!$A39,FALSE),0))*GN$2</f>
        <v>#N/A</v>
      </c>
      <c r="GO40" s="83">
        <f>(HLOOKUP(GO$6,BECO_Datos!$D$3:$HN$85,BECO_Datos!$A39,FALSE)+IFERROR(HLOOKUP(GO$6,BECO_Datos!$HP$3:$LT$85,BECO_Datos!$A39,FALSE),0))*GO$2</f>
        <v>0</v>
      </c>
      <c r="GP40" s="83">
        <f>(HLOOKUP(GP$6,BECO_Datos!$D$3:$HN$85,BECO_Datos!$A39,FALSE)+IFERROR(HLOOKUP(GP$6,BECO_Datos!$HP$3:$LT$85,BECO_Datos!$A39,FALSE),0))*GP$2</f>
        <v>0</v>
      </c>
      <c r="GQ40" s="83">
        <f>(HLOOKUP(GQ$6,BECO_Datos!$D$3:$HN$85,BECO_Datos!$A39,FALSE)+IFERROR(HLOOKUP(GQ$6,BECO_Datos!$HP$3:$LT$85,BECO_Datos!$A39,FALSE),0))*GQ$2</f>
        <v>0</v>
      </c>
      <c r="GR40" s="83">
        <f>(HLOOKUP(GR$6,BECO_Datos!$D$3:$HN$85,BECO_Datos!$A39,FALSE)+IFERROR(HLOOKUP(GR$6,BECO_Datos!$HP$3:$LT$85,BECO_Datos!$A39,FALSE),0))*GR$2</f>
        <v>0</v>
      </c>
      <c r="GS40" s="83">
        <f>(HLOOKUP(GS$6,BECO_Datos!$D$3:$HN$85,BECO_Datos!$A39,FALSE)+IFERROR(HLOOKUP(GS$6,BECO_Datos!$HP$3:$LT$85,BECO_Datos!$A39,FALSE),0))*GS$2</f>
        <v>0</v>
      </c>
      <c r="GT40" s="83">
        <f>(HLOOKUP(GT$6,BECO_Datos!$D$3:$HN$85,BECO_Datos!$A39,FALSE)+IFERROR(HLOOKUP(GT$6,BECO_Datos!$HP$3:$LT$85,BECO_Datos!$A39,FALSE),0))*GT$2</f>
        <v>0</v>
      </c>
      <c r="GU40" s="83">
        <f>(HLOOKUP(GU$6,BECO_Datos!$D$3:$HN$85,BECO_Datos!$A39,FALSE)+IFERROR(HLOOKUP(GU$6,BECO_Datos!$HP$3:$LT$85,BECO_Datos!$A39,FALSE),0))*GU$2</f>
        <v>0</v>
      </c>
      <c r="GV40" s="83">
        <f>(HLOOKUP(GV$6,BECO_Datos!$D$3:$HN$85,BECO_Datos!$A39,FALSE)+IFERROR(HLOOKUP(GV$6,BECO_Datos!$HP$3:$LT$85,BECO_Datos!$A39,FALSE),0))*GV$2</f>
        <v>0</v>
      </c>
      <c r="GW40" s="83">
        <f>(HLOOKUP(GW$6,BECO_Datos!$D$3:$HN$85,BECO_Datos!$A39,FALSE)+IFERROR(HLOOKUP(GW$6,BECO_Datos!$HP$3:$LT$85,BECO_Datos!$A39,FALSE),0))*GW$2</f>
        <v>0</v>
      </c>
      <c r="GX40" s="83">
        <f>(HLOOKUP(GX$6,BECO_Datos!$D$3:$HN$85,BECO_Datos!$A39,FALSE)+IFERROR(HLOOKUP(GX$6,BECO_Datos!$HP$3:$LT$85,BECO_Datos!$A39,FALSE),0))*GX$2</f>
        <v>0</v>
      </c>
      <c r="GZ40" s="83" t="e">
        <f>(HLOOKUP(GZ$6,BECO_Datos!$D$3:$HN$85,BECO_Datos!$A39,FALSE)+IFERROR(HLOOKUP(GZ$6,BECO_Datos!$HP$3:$LT$85,BECO_Datos!$A39,FALSE),0))*GZ$2</f>
        <v>#N/A</v>
      </c>
      <c r="HA40" s="83" t="e">
        <f>(HLOOKUP(HA$6,BECO_Datos!$D$3:$HN$85,BECO_Datos!$A39,FALSE)+IFERROR(HLOOKUP(HA$6,BECO_Datos!$HP$3:$LT$85,BECO_Datos!$A39,FALSE),0))*HA$2</f>
        <v>#N/A</v>
      </c>
      <c r="HB40" s="83" t="e">
        <f>(HLOOKUP(HB$6,BECO_Datos!$D$3:$HN$85,BECO_Datos!$A39,FALSE)+IFERROR(HLOOKUP(HB$6,BECO_Datos!$HP$3:$LT$85,BECO_Datos!$A39,FALSE),0))*HB$2</f>
        <v>#N/A</v>
      </c>
      <c r="HC40" s="83" t="e">
        <f>(HLOOKUP(HC$6,BECO_Datos!$D$3:$HN$85,BECO_Datos!$A39,FALSE)+IFERROR(HLOOKUP(HC$6,BECO_Datos!$HP$3:$LT$85,BECO_Datos!$A39,FALSE),0))*HC$2</f>
        <v>#N/A</v>
      </c>
      <c r="HD40" s="83" t="e">
        <f>(HLOOKUP(HD$6,BECO_Datos!$D$3:$HN$85,BECO_Datos!$A39,FALSE)+IFERROR(HLOOKUP(HD$6,BECO_Datos!$HP$3:$LT$85,BECO_Datos!$A39,FALSE),0))*HD$2</f>
        <v>#N/A</v>
      </c>
      <c r="HE40" s="83" t="e">
        <f>(HLOOKUP(HE$6,BECO_Datos!$D$3:$HN$85,BECO_Datos!$A39,FALSE)+IFERROR(HLOOKUP(HE$6,BECO_Datos!$HP$3:$LT$85,BECO_Datos!$A39,FALSE),0))*HE$2</f>
        <v>#N/A</v>
      </c>
      <c r="HF40" s="83">
        <f>(HLOOKUP(HF$6,BECO_Datos!$D$3:$HN$85,BECO_Datos!$A39,FALSE)+IFERROR(HLOOKUP(HF$6,BECO_Datos!$HP$3:$LT$85,BECO_Datos!$A39,FALSE),0))*HF$2</f>
        <v>0</v>
      </c>
      <c r="HG40" s="83">
        <f>(HLOOKUP(HG$6,BECO_Datos!$D$3:$HN$85,BECO_Datos!$A39,FALSE)+IFERROR(HLOOKUP(HG$6,BECO_Datos!$HP$3:$LT$85,BECO_Datos!$A39,FALSE),0))*HG$2</f>
        <v>0</v>
      </c>
      <c r="HH40" s="83">
        <f>(HLOOKUP(HH$6,BECO_Datos!$D$3:$HN$85,BECO_Datos!$A39,FALSE)+IFERROR(HLOOKUP(HH$6,BECO_Datos!$HP$3:$LT$85,BECO_Datos!$A39,FALSE),0))*HH$2</f>
        <v>0</v>
      </c>
      <c r="HI40" s="83">
        <f>(HLOOKUP(HI$6,BECO_Datos!$D$3:$HN$85,BECO_Datos!$A39,FALSE)+IFERROR(HLOOKUP(HI$6,BECO_Datos!$HP$3:$LT$85,BECO_Datos!$A39,FALSE),0))*HI$2</f>
        <v>0</v>
      </c>
      <c r="HJ40" s="83">
        <f>(HLOOKUP(HJ$6,BECO_Datos!$D$3:$HN$85,BECO_Datos!$A39,FALSE)+IFERROR(HLOOKUP(HJ$6,BECO_Datos!$HP$3:$LT$85,BECO_Datos!$A39,FALSE),0))*HJ$2</f>
        <v>0</v>
      </c>
      <c r="HK40" s="83">
        <f>(HLOOKUP(HK$6,BECO_Datos!$D$3:$HN$85,BECO_Datos!$A39,FALSE)+IFERROR(HLOOKUP(HK$6,BECO_Datos!$HP$3:$LT$85,BECO_Datos!$A39,FALSE),0))*HK$2</f>
        <v>0</v>
      </c>
      <c r="HL40" s="83">
        <f>(HLOOKUP(HL$6,BECO_Datos!$D$3:$HN$85,BECO_Datos!$A39,FALSE)+IFERROR(HLOOKUP(HL$6,BECO_Datos!$HP$3:$LT$85,BECO_Datos!$A39,FALSE),0))*HL$2</f>
        <v>0</v>
      </c>
      <c r="HM40" s="83">
        <f>(HLOOKUP(HM$6,BECO_Datos!$D$3:$HN$85,BECO_Datos!$A39,FALSE)+IFERROR(HLOOKUP(HM$6,BECO_Datos!$HP$3:$LT$85,BECO_Datos!$A39,FALSE),0))*HM$2</f>
        <v>0</v>
      </c>
      <c r="HN40" s="83">
        <f>(HLOOKUP(HN$6,BECO_Datos!$D$3:$HN$85,BECO_Datos!$A39,FALSE)+IFERROR(HLOOKUP(HN$6,BECO_Datos!$HP$3:$LT$85,BECO_Datos!$A39,FALSE),0))*HN$2</f>
        <v>0</v>
      </c>
      <c r="HO40" s="83">
        <f>(HLOOKUP(HO$6,BECO_Datos!$D$3:$HN$85,BECO_Datos!$A39,FALSE)+IFERROR(HLOOKUP(HO$6,BECO_Datos!$HP$3:$LT$85,BECO_Datos!$A39,FALSE),0))*HO$2</f>
        <v>0</v>
      </c>
      <c r="HQ40" s="83" t="e">
        <f>(HLOOKUP(HQ$6,BECO_Datos!$D$3:$HN$85,BECO_Datos!$A39,FALSE)+IFERROR(HLOOKUP(HQ$6,BECO_Datos!$HP$3:$LT$85,BECO_Datos!$A39,FALSE),0))*HQ$2</f>
        <v>#N/A</v>
      </c>
      <c r="HR40" s="83" t="e">
        <f>(HLOOKUP(HR$6,BECO_Datos!$D$3:$HN$85,BECO_Datos!$A39,FALSE)+IFERROR(HLOOKUP(HR$6,BECO_Datos!$HP$3:$LT$85,BECO_Datos!$A39,FALSE),0))*HR$2</f>
        <v>#N/A</v>
      </c>
      <c r="HS40" s="83" t="e">
        <f>(HLOOKUP(HS$6,BECO_Datos!$D$3:$HN$85,BECO_Datos!$A39,FALSE)+IFERROR(HLOOKUP(HS$6,BECO_Datos!$HP$3:$LT$85,BECO_Datos!$A39,FALSE),0))*HS$2</f>
        <v>#N/A</v>
      </c>
      <c r="HT40" s="83" t="e">
        <f>(HLOOKUP(HT$6,BECO_Datos!$D$3:$HN$85,BECO_Datos!$A39,FALSE)+IFERROR(HLOOKUP(HT$6,BECO_Datos!$HP$3:$LT$85,BECO_Datos!$A39,FALSE),0))*HT$2</f>
        <v>#N/A</v>
      </c>
      <c r="HU40" s="83" t="e">
        <f>(HLOOKUP(HU$6,BECO_Datos!$D$3:$HN$85,BECO_Datos!$A39,FALSE)+IFERROR(HLOOKUP(HU$6,BECO_Datos!$HP$3:$LT$85,BECO_Datos!$A39,FALSE),0))*HU$2</f>
        <v>#N/A</v>
      </c>
      <c r="HV40" s="83" t="e">
        <f>(HLOOKUP(HV$6,BECO_Datos!$D$3:$HN$85,BECO_Datos!$A39,FALSE)+IFERROR(HLOOKUP(HV$6,BECO_Datos!$HP$3:$LT$85,BECO_Datos!$A39,FALSE),0))*HV$2</f>
        <v>#N/A</v>
      </c>
      <c r="HW40" s="83">
        <f>(HLOOKUP(HW$6,BECO_Datos!$D$3:$HN$85,BECO_Datos!$A39,FALSE)+IFERROR(HLOOKUP(HW$6,BECO_Datos!$HP$3:$LT$85,BECO_Datos!$A39,FALSE),0))*HW$2</f>
        <v>0</v>
      </c>
      <c r="HX40" s="83">
        <f>(HLOOKUP(HX$6,BECO_Datos!$D$3:$HN$85,BECO_Datos!$A39,FALSE)+IFERROR(HLOOKUP(HX$6,BECO_Datos!$HP$3:$LT$85,BECO_Datos!$A39,FALSE),0))*HX$2</f>
        <v>0</v>
      </c>
      <c r="HY40" s="83">
        <f>(HLOOKUP(HY$6,BECO_Datos!$D$3:$HN$85,BECO_Datos!$A39,FALSE)+IFERROR(HLOOKUP(HY$6,BECO_Datos!$HP$3:$LT$85,BECO_Datos!$A39,FALSE),0))*HY$2</f>
        <v>0</v>
      </c>
      <c r="HZ40" s="83">
        <f>(HLOOKUP(HZ$6,BECO_Datos!$D$3:$HN$85,BECO_Datos!$A39,FALSE)+IFERROR(HLOOKUP(HZ$6,BECO_Datos!$HP$3:$LT$85,BECO_Datos!$A39,FALSE),0))*HZ$2</f>
        <v>0</v>
      </c>
      <c r="IA40" s="83">
        <f>(HLOOKUP(IA$6,BECO_Datos!$D$3:$HN$85,BECO_Datos!$A39,FALSE)+IFERROR(HLOOKUP(IA$6,BECO_Datos!$HP$3:$LT$85,BECO_Datos!$A39,FALSE),0))*IA$2</f>
        <v>0</v>
      </c>
      <c r="IB40" s="83">
        <f>(HLOOKUP(IB$6,BECO_Datos!$D$3:$HN$85,BECO_Datos!$A39,FALSE)+IFERROR(HLOOKUP(IB$6,BECO_Datos!$HP$3:$LT$85,BECO_Datos!$A39,FALSE),0))*IB$2</f>
        <v>0</v>
      </c>
      <c r="IC40" s="83">
        <f>(HLOOKUP(IC$6,BECO_Datos!$D$3:$HN$85,BECO_Datos!$A39,FALSE)+IFERROR(HLOOKUP(IC$6,BECO_Datos!$HP$3:$LT$85,BECO_Datos!$A39,FALSE),0))*IC$2</f>
        <v>0</v>
      </c>
      <c r="ID40" s="83">
        <f>(HLOOKUP(ID$6,BECO_Datos!$D$3:$HN$85,BECO_Datos!$A39,FALSE)+IFERROR(HLOOKUP(ID$6,BECO_Datos!$HP$3:$LT$85,BECO_Datos!$A39,FALSE),0))*ID$2</f>
        <v>0</v>
      </c>
      <c r="IE40" s="83">
        <f>(HLOOKUP(IE$6,BECO_Datos!$D$3:$HN$85,BECO_Datos!$A39,FALSE)+IFERROR(HLOOKUP(IE$6,BECO_Datos!$HP$3:$LT$85,BECO_Datos!$A39,FALSE),0))*IE$2</f>
        <v>0</v>
      </c>
      <c r="IF40" s="83">
        <f>(HLOOKUP(IF$6,BECO_Datos!$D$3:$HN$85,BECO_Datos!$A39,FALSE)+IFERROR(HLOOKUP(IF$6,BECO_Datos!$HP$3:$LT$85,BECO_Datos!$A39,FALSE),0))*IF$2</f>
        <v>0</v>
      </c>
      <c r="IH40" s="83" t="e">
        <f>(HLOOKUP(IH$6,BECO_Datos!$D$3:$HN$85,BECO_Datos!$A39,FALSE)+IFERROR(HLOOKUP(IH$6,BECO_Datos!$HP$3:$LT$85,BECO_Datos!$A39,FALSE),0))*IH$2</f>
        <v>#N/A</v>
      </c>
      <c r="II40" s="83" t="e">
        <f>(HLOOKUP(II$6,BECO_Datos!$D$3:$HN$85,BECO_Datos!$A39,FALSE)+IFERROR(HLOOKUP(II$6,BECO_Datos!$HP$3:$LT$85,BECO_Datos!$A39,FALSE),0))*II$2</f>
        <v>#N/A</v>
      </c>
      <c r="IJ40" s="83" t="e">
        <f>(HLOOKUP(IJ$6,BECO_Datos!$D$3:$HN$85,BECO_Datos!$A39,FALSE)+IFERROR(HLOOKUP(IJ$6,BECO_Datos!$HP$3:$LT$85,BECO_Datos!$A39,FALSE),0))*IJ$2</f>
        <v>#N/A</v>
      </c>
      <c r="IK40" s="83" t="e">
        <f>(HLOOKUP(IK$6,BECO_Datos!$D$3:$HN$85,BECO_Datos!$A39,FALSE)+IFERROR(HLOOKUP(IK$6,BECO_Datos!$HP$3:$LT$85,BECO_Datos!$A39,FALSE),0))*IK$2</f>
        <v>#N/A</v>
      </c>
      <c r="IL40" s="83" t="e">
        <f>(HLOOKUP(IL$6,BECO_Datos!$D$3:$HN$85,BECO_Datos!$A39,FALSE)+IFERROR(HLOOKUP(IL$6,BECO_Datos!$HP$3:$LT$85,BECO_Datos!$A39,FALSE),0))*IL$2</f>
        <v>#N/A</v>
      </c>
      <c r="IM40" s="83" t="e">
        <f>(HLOOKUP(IM$6,BECO_Datos!$D$3:$HN$85,BECO_Datos!$A39,FALSE)+IFERROR(HLOOKUP(IM$6,BECO_Datos!$HP$3:$LT$85,BECO_Datos!$A39,FALSE),0))*IM$2</f>
        <v>#N/A</v>
      </c>
      <c r="IN40" s="83">
        <f>(HLOOKUP(IN$6,BECO_Datos!$D$3:$HN$85,BECO_Datos!$A39,FALSE)+IFERROR(HLOOKUP(IN$6,BECO_Datos!$HP$3:$LT$85,BECO_Datos!$A39,FALSE),0))*IN$2</f>
        <v>0</v>
      </c>
      <c r="IO40" s="83">
        <f>(HLOOKUP(IO$6,BECO_Datos!$D$3:$HN$85,BECO_Datos!$A39,FALSE)+IFERROR(HLOOKUP(IO$6,BECO_Datos!$HP$3:$LT$85,BECO_Datos!$A39,FALSE),0))*IO$2</f>
        <v>0</v>
      </c>
      <c r="IP40" s="83">
        <f>(HLOOKUP(IP$6,BECO_Datos!$D$3:$HN$85,BECO_Datos!$A39,FALSE)+IFERROR(HLOOKUP(IP$6,BECO_Datos!$HP$3:$LT$85,BECO_Datos!$A39,FALSE),0))*IP$2</f>
        <v>0</v>
      </c>
      <c r="IQ40" s="83">
        <f>(HLOOKUP(IQ$6,BECO_Datos!$D$3:$HN$85,BECO_Datos!$A39,FALSE)+IFERROR(HLOOKUP(IQ$6,BECO_Datos!$HP$3:$LT$85,BECO_Datos!$A39,FALSE),0))*IQ$2</f>
        <v>0</v>
      </c>
      <c r="IR40" s="83">
        <f>(HLOOKUP(IR$6,BECO_Datos!$D$3:$HN$85,BECO_Datos!$A39,FALSE)+IFERROR(HLOOKUP(IR$6,BECO_Datos!$HP$3:$LT$85,BECO_Datos!$A39,FALSE),0))*IR$2</f>
        <v>0</v>
      </c>
      <c r="IS40" s="83">
        <f>(HLOOKUP(IS$6,BECO_Datos!$D$3:$HN$85,BECO_Datos!$A39,FALSE)+IFERROR(HLOOKUP(IS$6,BECO_Datos!$HP$3:$LT$85,BECO_Datos!$A39,FALSE),0))*IS$2</f>
        <v>0</v>
      </c>
      <c r="IT40" s="83">
        <f>(HLOOKUP(IT$6,BECO_Datos!$D$3:$HN$85,BECO_Datos!$A39,FALSE)+IFERROR(HLOOKUP(IT$6,BECO_Datos!$HP$3:$LT$85,BECO_Datos!$A39,FALSE),0))*IT$2</f>
        <v>0</v>
      </c>
      <c r="IU40" s="83">
        <f>(HLOOKUP(IU$6,BECO_Datos!$D$3:$HN$85,BECO_Datos!$A39,FALSE)+IFERROR(HLOOKUP(IU$6,BECO_Datos!$HP$3:$LT$85,BECO_Datos!$A39,FALSE),0))*IU$2</f>
        <v>0</v>
      </c>
      <c r="IV40" s="83">
        <f>(HLOOKUP(IV$6,BECO_Datos!$D$3:$HN$85,BECO_Datos!$A39,FALSE)+IFERROR(HLOOKUP(IV$6,BECO_Datos!$HP$3:$LT$85,BECO_Datos!$A39,FALSE),0))*IV$2</f>
        <v>0</v>
      </c>
      <c r="IW40" s="83">
        <f>(HLOOKUP(IW$6,BECO_Datos!$D$3:$HN$85,BECO_Datos!$A39,FALSE)+IFERROR(HLOOKUP(IW$6,BECO_Datos!$HP$3:$LT$85,BECO_Datos!$A39,FALSE),0))*IW$2</f>
        <v>0</v>
      </c>
      <c r="IY40" s="83" t="e">
        <f>(HLOOKUP(IY$6,BECO_Datos!$D$3:$HN$85,BECO_Datos!$A39,FALSE)+IFERROR(HLOOKUP(IY$6,BECO_Datos!$HP$3:$LT$85,BECO_Datos!$A39,FALSE),0))*IY$2</f>
        <v>#N/A</v>
      </c>
      <c r="IZ40" s="83" t="e">
        <f>(HLOOKUP(IZ$6,BECO_Datos!$D$3:$HN$85,BECO_Datos!$A39,FALSE)+IFERROR(HLOOKUP(IZ$6,BECO_Datos!$HP$3:$LT$85,BECO_Datos!$A39,FALSE),0))*IZ$2</f>
        <v>#N/A</v>
      </c>
      <c r="JA40" s="83" t="e">
        <f>(HLOOKUP(JA$6,BECO_Datos!$D$3:$HN$85,BECO_Datos!$A39,FALSE)+IFERROR(HLOOKUP(JA$6,BECO_Datos!$HP$3:$LT$85,BECO_Datos!$A39,FALSE),0))*JA$2</f>
        <v>#N/A</v>
      </c>
      <c r="JB40" s="83" t="e">
        <f>(HLOOKUP(JB$6,BECO_Datos!$D$3:$HN$85,BECO_Datos!$A39,FALSE)+IFERROR(HLOOKUP(JB$6,BECO_Datos!$HP$3:$LT$85,BECO_Datos!$A39,FALSE),0))*JB$2</f>
        <v>#N/A</v>
      </c>
      <c r="JC40" s="83" t="e">
        <f>(HLOOKUP(JC$6,BECO_Datos!$D$3:$HN$85,BECO_Datos!$A39,FALSE)+IFERROR(HLOOKUP(JC$6,BECO_Datos!$HP$3:$LT$85,BECO_Datos!$A39,FALSE),0))*JC$2</f>
        <v>#N/A</v>
      </c>
      <c r="JD40" s="83" t="e">
        <f>(HLOOKUP(JD$6,BECO_Datos!$D$3:$HN$85,BECO_Datos!$A39,FALSE)+IFERROR(HLOOKUP(JD$6,BECO_Datos!$HP$3:$LT$85,BECO_Datos!$A39,FALSE),0))*JD$2</f>
        <v>#N/A</v>
      </c>
      <c r="JE40" s="83">
        <f>(HLOOKUP(JE$6,BECO_Datos!$D$3:$HN$85,BECO_Datos!$A39,FALSE)+IFERROR(HLOOKUP(JE$6,BECO_Datos!$HP$3:$LT$85,BECO_Datos!$A39,FALSE),0))*JE$2</f>
        <v>0</v>
      </c>
      <c r="JF40" s="83">
        <f>(HLOOKUP(JF$6,BECO_Datos!$D$3:$HN$85,BECO_Datos!$A39,FALSE)+IFERROR(HLOOKUP(JF$6,BECO_Datos!$HP$3:$LT$85,BECO_Datos!$A39,FALSE),0))*JF$2</f>
        <v>0</v>
      </c>
      <c r="JG40" s="83">
        <f>(HLOOKUP(JG$6,BECO_Datos!$D$3:$HN$85,BECO_Datos!$A39,FALSE)+IFERROR(HLOOKUP(JG$6,BECO_Datos!$HP$3:$LT$85,BECO_Datos!$A39,FALSE),0))*JG$2</f>
        <v>0</v>
      </c>
      <c r="JH40" s="83">
        <f>(HLOOKUP(JH$6,BECO_Datos!$D$3:$HN$85,BECO_Datos!$A39,FALSE)+IFERROR(HLOOKUP(JH$6,BECO_Datos!$HP$3:$LT$85,BECO_Datos!$A39,FALSE),0))*JH$2</f>
        <v>0</v>
      </c>
      <c r="JI40" s="83">
        <f>(HLOOKUP(JI$6,BECO_Datos!$D$3:$HN$85,BECO_Datos!$A39,FALSE)+IFERROR(HLOOKUP(JI$6,BECO_Datos!$HP$3:$LT$85,BECO_Datos!$A39,FALSE),0))*JI$2</f>
        <v>0</v>
      </c>
      <c r="JJ40" s="83">
        <f>(HLOOKUP(JJ$6,BECO_Datos!$D$3:$HN$85,BECO_Datos!$A39,FALSE)+IFERROR(HLOOKUP(JJ$6,BECO_Datos!$HP$3:$LT$85,BECO_Datos!$A39,FALSE),0))*JJ$2</f>
        <v>0</v>
      </c>
      <c r="JK40" s="83">
        <f>(HLOOKUP(JK$6,BECO_Datos!$D$3:$HN$85,BECO_Datos!$A39,FALSE)+IFERROR(HLOOKUP(JK$6,BECO_Datos!$HP$3:$LT$85,BECO_Datos!$A39,FALSE),0))*JK$2</f>
        <v>0</v>
      </c>
      <c r="JL40" s="83">
        <f>(HLOOKUP(JL$6,BECO_Datos!$D$3:$HN$85,BECO_Datos!$A39,FALSE)+IFERROR(HLOOKUP(JL$6,BECO_Datos!$HP$3:$LT$85,BECO_Datos!$A39,FALSE),0))*JL$2</f>
        <v>0</v>
      </c>
      <c r="JM40" s="83">
        <f>(HLOOKUP(JM$6,BECO_Datos!$D$3:$HN$85,BECO_Datos!$A39,FALSE)+IFERROR(HLOOKUP(JM$6,BECO_Datos!$HP$3:$LT$85,BECO_Datos!$A39,FALSE),0))*JM$2</f>
        <v>0</v>
      </c>
      <c r="JN40" s="83">
        <f>(HLOOKUP(JN$6,BECO_Datos!$D$3:$HN$85,BECO_Datos!$A39,FALSE)+IFERROR(HLOOKUP(JN$6,BECO_Datos!$HP$3:$LT$85,BECO_Datos!$A39,FALSE),0))*JN$2</f>
        <v>0</v>
      </c>
      <c r="JP40" s="83" t="e">
        <f>(HLOOKUP(JP$6,BECO_Datos!$D$3:$HN$85,BECO_Datos!$A39,FALSE)+IFERROR(HLOOKUP(JP$6,BECO_Datos!$HP$3:$LT$85,BECO_Datos!$A39,FALSE),0))*JP$2</f>
        <v>#N/A</v>
      </c>
      <c r="JQ40" s="83" t="e">
        <f>(HLOOKUP(JQ$6,BECO_Datos!$D$3:$HN$85,BECO_Datos!$A39,FALSE)+IFERROR(HLOOKUP(JQ$6,BECO_Datos!$HP$3:$LT$85,BECO_Datos!$A39,FALSE),0))*JQ$2</f>
        <v>#N/A</v>
      </c>
      <c r="JR40" s="83" t="e">
        <f>(HLOOKUP(JR$6,BECO_Datos!$D$3:$HN$85,BECO_Datos!$A39,FALSE)+IFERROR(HLOOKUP(JR$6,BECO_Datos!$HP$3:$LT$85,BECO_Datos!$A39,FALSE),0))*JR$2</f>
        <v>#N/A</v>
      </c>
      <c r="JS40" s="83" t="e">
        <f>(HLOOKUP(JS$6,BECO_Datos!$D$3:$HN$85,BECO_Datos!$A39,FALSE)+IFERROR(HLOOKUP(JS$6,BECO_Datos!$HP$3:$LT$85,BECO_Datos!$A39,FALSE),0))*JS$2</f>
        <v>#N/A</v>
      </c>
      <c r="JT40" s="83" t="e">
        <f>(HLOOKUP(JT$6,BECO_Datos!$D$3:$HN$85,BECO_Datos!$A39,FALSE)+IFERROR(HLOOKUP(JT$6,BECO_Datos!$HP$3:$LT$85,BECO_Datos!$A39,FALSE),0))*JT$2</f>
        <v>#N/A</v>
      </c>
      <c r="JU40" s="83" t="e">
        <f>(HLOOKUP(JU$6,BECO_Datos!$D$3:$HN$85,BECO_Datos!$A39,FALSE)+IFERROR(HLOOKUP(JU$6,BECO_Datos!$HP$3:$LT$85,BECO_Datos!$A39,FALSE),0))*JU$2</f>
        <v>#N/A</v>
      </c>
      <c r="JV40" s="83">
        <f>(HLOOKUP(JV$6,BECO_Datos!$D$3:$HN$85,BECO_Datos!$A39,FALSE)+IFERROR(HLOOKUP(JV$6,BECO_Datos!$HP$3:$LT$85,BECO_Datos!$A39,FALSE),0))*JV$2</f>
        <v>0</v>
      </c>
      <c r="JW40" s="83">
        <f>(HLOOKUP(JW$6,BECO_Datos!$D$3:$HN$85,BECO_Datos!$A39,FALSE)+IFERROR(HLOOKUP(JW$6,BECO_Datos!$HP$3:$LT$85,BECO_Datos!$A39,FALSE),0))*JW$2</f>
        <v>0</v>
      </c>
      <c r="JX40" s="83">
        <f>(HLOOKUP(JX$6,BECO_Datos!$D$3:$HN$85,BECO_Datos!$A39,FALSE)+IFERROR(HLOOKUP(JX$6,BECO_Datos!$HP$3:$LT$85,BECO_Datos!$A39,FALSE),0))*JX$2</f>
        <v>0</v>
      </c>
      <c r="JY40" s="83">
        <f>(HLOOKUP(JY$6,BECO_Datos!$D$3:$HN$85,BECO_Datos!$A39,FALSE)+IFERROR(HLOOKUP(JY$6,BECO_Datos!$HP$3:$LT$85,BECO_Datos!$A39,FALSE),0))*JY$2</f>
        <v>0</v>
      </c>
      <c r="JZ40" s="83">
        <f>(HLOOKUP(JZ$6,BECO_Datos!$D$3:$HN$85,BECO_Datos!$A39,FALSE)+IFERROR(HLOOKUP(JZ$6,BECO_Datos!$HP$3:$LT$85,BECO_Datos!$A39,FALSE),0))*JZ$2</f>
        <v>0</v>
      </c>
      <c r="KA40" s="83">
        <f>(HLOOKUP(KA$6,BECO_Datos!$D$3:$HN$85,BECO_Datos!$A39,FALSE)+IFERROR(HLOOKUP(KA$6,BECO_Datos!$HP$3:$LT$85,BECO_Datos!$A39,FALSE),0))*KA$2</f>
        <v>0</v>
      </c>
      <c r="KB40" s="83">
        <f>(HLOOKUP(KB$6,BECO_Datos!$D$3:$HN$85,BECO_Datos!$A39,FALSE)+IFERROR(HLOOKUP(KB$6,BECO_Datos!$HP$3:$LT$85,BECO_Datos!$A39,FALSE),0))*KB$2</f>
        <v>0</v>
      </c>
      <c r="KC40" s="83">
        <f>(HLOOKUP(KC$6,BECO_Datos!$D$3:$HN$85,BECO_Datos!$A39,FALSE)+IFERROR(HLOOKUP(KC$6,BECO_Datos!$HP$3:$LT$85,BECO_Datos!$A39,FALSE),0))*KC$2</f>
        <v>0</v>
      </c>
      <c r="KD40" s="83">
        <f>(HLOOKUP(KD$6,BECO_Datos!$D$3:$HN$85,BECO_Datos!$A39,FALSE)+IFERROR(HLOOKUP(KD$6,BECO_Datos!$HP$3:$LT$85,BECO_Datos!$A39,FALSE),0))*KD$2</f>
        <v>0</v>
      </c>
      <c r="KE40" s="83">
        <f>(HLOOKUP(KE$6,BECO_Datos!$D$3:$HN$85,BECO_Datos!$A39,FALSE)+IFERROR(HLOOKUP(KE$6,BECO_Datos!$HP$3:$LT$85,BECO_Datos!$A39,FALSE),0))*KE$2</f>
        <v>0</v>
      </c>
      <c r="KG40" s="83" t="e">
        <f>(HLOOKUP(KG$6,BECO_Datos!$D$3:$HN$85,BECO_Datos!$A39,FALSE)+IFERROR(HLOOKUP(KG$6,BECO_Datos!$HP$3:$LT$85,BECO_Datos!$A39,FALSE),0))*KG$2</f>
        <v>#N/A</v>
      </c>
      <c r="KH40" s="83" t="e">
        <f>(HLOOKUP(KH$6,BECO_Datos!$D$3:$HN$85,BECO_Datos!$A39,FALSE)+IFERROR(HLOOKUP(KH$6,BECO_Datos!$HP$3:$LT$85,BECO_Datos!$A39,FALSE),0))*KH$2</f>
        <v>#N/A</v>
      </c>
      <c r="KI40" s="83" t="e">
        <f>(HLOOKUP(KI$6,BECO_Datos!$D$3:$HN$85,BECO_Datos!$A39,FALSE)+IFERROR(HLOOKUP(KI$6,BECO_Datos!$HP$3:$LT$85,BECO_Datos!$A39,FALSE),0))*KI$2</f>
        <v>#N/A</v>
      </c>
      <c r="KJ40" s="83" t="e">
        <f>(HLOOKUP(KJ$6,BECO_Datos!$D$3:$HN$85,BECO_Datos!$A39,FALSE)+IFERROR(HLOOKUP(KJ$6,BECO_Datos!$HP$3:$LT$85,BECO_Datos!$A39,FALSE),0))*KJ$2</f>
        <v>#N/A</v>
      </c>
      <c r="KK40" s="83" t="e">
        <f>(HLOOKUP(KK$6,BECO_Datos!$D$3:$HN$85,BECO_Datos!$A39,FALSE)+IFERROR(HLOOKUP(KK$6,BECO_Datos!$HP$3:$LT$85,BECO_Datos!$A39,FALSE),0))*KK$2</f>
        <v>#N/A</v>
      </c>
      <c r="KL40" s="83" t="e">
        <f>(HLOOKUP(KL$6,BECO_Datos!$D$3:$HN$85,BECO_Datos!$A39,FALSE)+IFERROR(HLOOKUP(KL$6,BECO_Datos!$HP$3:$LT$85,BECO_Datos!$A39,FALSE),0))*KL$2</f>
        <v>#N/A</v>
      </c>
      <c r="KM40" s="83">
        <f>(HLOOKUP(KM$6,BECO_Datos!$D$3:$HN$85,BECO_Datos!$A39,FALSE)+IFERROR(HLOOKUP(KM$6,BECO_Datos!$HP$3:$LT$85,BECO_Datos!$A39,FALSE),0))*KM$2</f>
        <v>0</v>
      </c>
      <c r="KN40" s="83">
        <f>(HLOOKUP(KN$6,BECO_Datos!$D$3:$HN$85,BECO_Datos!$A39,FALSE)+IFERROR(HLOOKUP(KN$6,BECO_Datos!$HP$3:$LT$85,BECO_Datos!$A39,FALSE),0))*KN$2</f>
        <v>0</v>
      </c>
      <c r="KO40" s="83">
        <f>(HLOOKUP(KO$6,BECO_Datos!$D$3:$HN$85,BECO_Datos!$A39,FALSE)+IFERROR(HLOOKUP(KO$6,BECO_Datos!$HP$3:$LT$85,BECO_Datos!$A39,FALSE),0))*KO$2</f>
        <v>0</v>
      </c>
      <c r="KP40" s="83">
        <f>(HLOOKUP(KP$6,BECO_Datos!$D$3:$HN$85,BECO_Datos!$A39,FALSE)+IFERROR(HLOOKUP(KP$6,BECO_Datos!$HP$3:$LT$85,BECO_Datos!$A39,FALSE),0))*KP$2</f>
        <v>0</v>
      </c>
      <c r="KQ40" s="83">
        <f>(HLOOKUP(KQ$6,BECO_Datos!$D$3:$HN$85,BECO_Datos!$A39,FALSE)+IFERROR(HLOOKUP(KQ$6,BECO_Datos!$HP$3:$LT$85,BECO_Datos!$A39,FALSE),0))*KQ$2</f>
        <v>0</v>
      </c>
      <c r="KR40" s="83">
        <f>(HLOOKUP(KR$6,BECO_Datos!$D$3:$HN$85,BECO_Datos!$A39,FALSE)+IFERROR(HLOOKUP(KR$6,BECO_Datos!$HP$3:$LT$85,BECO_Datos!$A39,FALSE),0))*KR$2</f>
        <v>0</v>
      </c>
      <c r="KS40" s="83">
        <f>(HLOOKUP(KS$6,BECO_Datos!$D$3:$HN$85,BECO_Datos!$A39,FALSE)+IFERROR(HLOOKUP(KS$6,BECO_Datos!$HP$3:$LT$85,BECO_Datos!$A39,FALSE),0))*KS$2</f>
        <v>0</v>
      </c>
      <c r="KT40" s="83">
        <f>(HLOOKUP(KT$6,BECO_Datos!$D$3:$HN$85,BECO_Datos!$A39,FALSE)+IFERROR(HLOOKUP(KT$6,BECO_Datos!$HP$3:$LT$85,BECO_Datos!$A39,FALSE),0))*KT$2</f>
        <v>0</v>
      </c>
      <c r="KU40" s="83">
        <f>(HLOOKUP(KU$6,BECO_Datos!$D$3:$HN$85,BECO_Datos!$A39,FALSE)+IFERROR(HLOOKUP(KU$6,BECO_Datos!$HP$3:$LT$85,BECO_Datos!$A39,FALSE),0))*KU$2</f>
        <v>0</v>
      </c>
      <c r="KV40" s="83">
        <f>(HLOOKUP(KV$6,BECO_Datos!$D$3:$HN$85,BECO_Datos!$A39,FALSE)+IFERROR(HLOOKUP(KV$6,BECO_Datos!$HP$3:$LT$85,BECO_Datos!$A39,FALSE),0))*KV$2</f>
        <v>0</v>
      </c>
      <c r="KX40" s="83" t="e">
        <f>(HLOOKUP(KX$6,BECO_Datos!$D$3:$HN$85,BECO_Datos!$A39,FALSE)+IFERROR(HLOOKUP(KX$6,BECO_Datos!$HP$3:$LT$85,BECO_Datos!$A39,FALSE),0))*KX$2</f>
        <v>#N/A</v>
      </c>
      <c r="KY40" s="83" t="e">
        <f>(HLOOKUP(KY$6,BECO_Datos!$D$3:$HN$85,BECO_Datos!$A39,FALSE)+IFERROR(HLOOKUP(KY$6,BECO_Datos!$HP$3:$LT$85,BECO_Datos!$A39,FALSE),0))*KY$2</f>
        <v>#N/A</v>
      </c>
      <c r="KZ40" s="83" t="e">
        <f>(HLOOKUP(KZ$6,BECO_Datos!$D$3:$HN$85,BECO_Datos!$A39,FALSE)+IFERROR(HLOOKUP(KZ$6,BECO_Datos!$HP$3:$LT$85,BECO_Datos!$A39,FALSE),0))*KZ$2</f>
        <v>#N/A</v>
      </c>
      <c r="LA40" s="83" t="e">
        <f>(HLOOKUP(LA$6,BECO_Datos!$D$3:$HN$85,BECO_Datos!$A39,FALSE)+IFERROR(HLOOKUP(LA$6,BECO_Datos!$HP$3:$LT$85,BECO_Datos!$A39,FALSE),0))*LA$2</f>
        <v>#N/A</v>
      </c>
      <c r="LB40" s="83" t="e">
        <f>(HLOOKUP(LB$6,BECO_Datos!$D$3:$HN$85,BECO_Datos!$A39,FALSE)+IFERROR(HLOOKUP(LB$6,BECO_Datos!$HP$3:$LT$85,BECO_Datos!$A39,FALSE),0))*LB$2</f>
        <v>#N/A</v>
      </c>
      <c r="LC40" s="83" t="e">
        <f>(HLOOKUP(LC$6,BECO_Datos!$D$3:$HN$85,BECO_Datos!$A39,FALSE)+IFERROR(HLOOKUP(LC$6,BECO_Datos!$HP$3:$LT$85,BECO_Datos!$A39,FALSE),0))*LC$2</f>
        <v>#N/A</v>
      </c>
      <c r="LD40" s="83">
        <f>(HLOOKUP(LD$6,BECO_Datos!$D$3:$HN$85,BECO_Datos!$A39,FALSE)+IFERROR(HLOOKUP(LD$6,BECO_Datos!$HP$3:$LT$85,BECO_Datos!$A39,FALSE),0))*LD$2</f>
        <v>0</v>
      </c>
      <c r="LE40" s="83">
        <f>(HLOOKUP(LE$6,BECO_Datos!$D$3:$HN$85,BECO_Datos!$A39,FALSE)+IFERROR(HLOOKUP(LE$6,BECO_Datos!$HP$3:$LT$85,BECO_Datos!$A39,FALSE),0))*LE$2</f>
        <v>0</v>
      </c>
      <c r="LF40" s="83">
        <f>(HLOOKUP(LF$6,BECO_Datos!$D$3:$HN$85,BECO_Datos!$A39,FALSE)+IFERROR(HLOOKUP(LF$6,BECO_Datos!$HP$3:$LT$85,BECO_Datos!$A39,FALSE),0))*LF$2</f>
        <v>0</v>
      </c>
      <c r="LG40" s="83">
        <f>(HLOOKUP(LG$6,BECO_Datos!$D$3:$HN$85,BECO_Datos!$A39,FALSE)+IFERROR(HLOOKUP(LG$6,BECO_Datos!$HP$3:$LT$85,BECO_Datos!$A39,FALSE),0))*LG$2</f>
        <v>0</v>
      </c>
      <c r="LH40" s="83">
        <f>(HLOOKUP(LH$6,BECO_Datos!$D$3:$HN$85,BECO_Datos!$A39,FALSE)+IFERROR(HLOOKUP(LH$6,BECO_Datos!$HP$3:$LT$85,BECO_Datos!$A39,FALSE),0))*LH$2</f>
        <v>0</v>
      </c>
      <c r="LI40" s="83">
        <f>(HLOOKUP(LI$6,BECO_Datos!$D$3:$HN$85,BECO_Datos!$A39,FALSE)+IFERROR(HLOOKUP(LI$6,BECO_Datos!$HP$3:$LT$85,BECO_Datos!$A39,FALSE),0))*LI$2</f>
        <v>0</v>
      </c>
      <c r="LJ40" s="83">
        <f>(HLOOKUP(LJ$6,BECO_Datos!$D$3:$HN$85,BECO_Datos!$A39,FALSE)+IFERROR(HLOOKUP(LJ$6,BECO_Datos!$HP$3:$LT$85,BECO_Datos!$A39,FALSE),0))*LJ$2</f>
        <v>0</v>
      </c>
      <c r="LK40" s="83">
        <f>(HLOOKUP(LK$6,BECO_Datos!$D$3:$HN$85,BECO_Datos!$A39,FALSE)+IFERROR(HLOOKUP(LK$6,BECO_Datos!$HP$3:$LT$85,BECO_Datos!$A39,FALSE),0))*LK$2</f>
        <v>0</v>
      </c>
      <c r="LL40" s="83">
        <f>(HLOOKUP(LL$6,BECO_Datos!$D$3:$HN$85,BECO_Datos!$A39,FALSE)+IFERROR(HLOOKUP(LL$6,BECO_Datos!$HP$3:$LT$85,BECO_Datos!$A39,FALSE),0))*LL$2</f>
        <v>0</v>
      </c>
      <c r="LM40" s="83">
        <f>(HLOOKUP(LM$6,BECO_Datos!$D$3:$HN$85,BECO_Datos!$A39,FALSE)+IFERROR(HLOOKUP(LM$6,BECO_Datos!$HP$3:$LT$85,BECO_Datos!$A39,FALSE),0))*LM$2</f>
        <v>0</v>
      </c>
    </row>
    <row r="41" spans="1:325" ht="15.75" x14ac:dyDescent="0.2">
      <c r="A41" s="160">
        <v>36</v>
      </c>
      <c r="B41" s="68" t="s">
        <v>114</v>
      </c>
      <c r="C41" s="13"/>
      <c r="D41" s="18" t="e">
        <f>(HLOOKUP(D$6,BECO_Datos!$D$3:$HN$85,BECO_Datos!$A40,FALSE)+IFERROR(HLOOKUP(D$6,BECO_Datos!$HP$3:$LT$85,BECO_Datos!$A40,FALSE),0))*D$2</f>
        <v>#N/A</v>
      </c>
      <c r="E41" s="18" t="e">
        <f>(HLOOKUP(E$6,BECO_Datos!$D$3:$HN$85,BECO_Datos!$A40,FALSE)+IFERROR(HLOOKUP(E$6,BECO_Datos!$HP$3:$LT$85,BECO_Datos!$A40,FALSE),0))*E$2</f>
        <v>#N/A</v>
      </c>
      <c r="F41" s="18" t="e">
        <f>(HLOOKUP(F$6,BECO_Datos!$D$3:$HN$85,BECO_Datos!$A40,FALSE)+IFERROR(HLOOKUP(F$6,BECO_Datos!$HP$3:$LT$85,BECO_Datos!$A40,FALSE),0))*F$2</f>
        <v>#N/A</v>
      </c>
      <c r="G41" s="18" t="e">
        <f>(HLOOKUP(G$6,BECO_Datos!$D$3:$HN$85,BECO_Datos!$A40,FALSE)+IFERROR(HLOOKUP(G$6,BECO_Datos!$HP$3:$LT$85,BECO_Datos!$A40,FALSE),0))*G$2</f>
        <v>#N/A</v>
      </c>
      <c r="H41" s="18" t="e">
        <f>(HLOOKUP(H$6,BECO_Datos!$D$3:$HN$85,BECO_Datos!$A40,FALSE)+IFERROR(HLOOKUP(H$6,BECO_Datos!$HP$3:$LT$85,BECO_Datos!$A40,FALSE),0))*H$2</f>
        <v>#N/A</v>
      </c>
      <c r="I41" s="18" t="e">
        <f>(HLOOKUP(I$6,BECO_Datos!$D$3:$HN$85,BECO_Datos!$A40,FALSE)+IFERROR(HLOOKUP(I$6,BECO_Datos!$HP$3:$LT$85,BECO_Datos!$A40,FALSE),0))*I$2</f>
        <v>#N/A</v>
      </c>
      <c r="J41" s="18">
        <f>(HLOOKUP(J$6,BECO_Datos!$D$3:$HN$85,BECO_Datos!$A40,FALSE)+IFERROR(HLOOKUP(J$6,BECO_Datos!$HP$3:$LT$85,BECO_Datos!$A40,FALSE),0))*J$2</f>
        <v>0</v>
      </c>
      <c r="K41" s="18">
        <f>(HLOOKUP(K$6,BECO_Datos!$D$3:$HN$85,BECO_Datos!$A40,FALSE)+IFERROR(HLOOKUP(K$6,BECO_Datos!$HP$3:$LT$85,BECO_Datos!$A40,FALSE),0))*K$2</f>
        <v>0</v>
      </c>
      <c r="L41" s="18">
        <f>(HLOOKUP(L$6,BECO_Datos!$D$3:$HN$85,BECO_Datos!$A40,FALSE)+IFERROR(HLOOKUP(L$6,BECO_Datos!$HP$3:$LT$85,BECO_Datos!$A40,FALSE),0))*L$2</f>
        <v>0</v>
      </c>
      <c r="M41" s="18">
        <f>(HLOOKUP(M$6,BECO_Datos!$D$3:$HN$85,BECO_Datos!$A40,FALSE)+IFERROR(HLOOKUP(M$6,BECO_Datos!$HP$3:$LT$85,BECO_Datos!$A40,FALSE),0))*M$2</f>
        <v>0</v>
      </c>
      <c r="N41" s="18">
        <f>(HLOOKUP(N$6,BECO_Datos!$D$3:$HN$85,BECO_Datos!$A40,FALSE)+IFERROR(HLOOKUP(N$6,BECO_Datos!$HP$3:$LT$85,BECO_Datos!$A40,FALSE),0))*N$2</f>
        <v>0</v>
      </c>
      <c r="O41" s="18">
        <f>(HLOOKUP(O$6,BECO_Datos!$D$3:$HN$85,BECO_Datos!$A40,FALSE)+IFERROR(HLOOKUP(O$6,BECO_Datos!$HP$3:$LT$85,BECO_Datos!$A40,FALSE),0))*O$2</f>
        <v>0</v>
      </c>
      <c r="P41" s="18">
        <f>(HLOOKUP(P$6,BECO_Datos!$D$3:$HN$85,BECO_Datos!$A40,FALSE)+IFERROR(HLOOKUP(P$6,BECO_Datos!$HP$3:$LT$85,BECO_Datos!$A40,FALSE),0))*P$2</f>
        <v>0</v>
      </c>
      <c r="Q41" s="18">
        <f>(HLOOKUP(Q$6,BECO_Datos!$D$3:$HN$85,BECO_Datos!$A40,FALSE)+IFERROR(HLOOKUP(Q$6,BECO_Datos!$HP$3:$LT$85,BECO_Datos!$A40,FALSE),0))*Q$2</f>
        <v>0</v>
      </c>
      <c r="R41" s="18">
        <f>(HLOOKUP(R$6,BECO_Datos!$D$3:$HN$85,BECO_Datos!$A40,FALSE)+IFERROR(HLOOKUP(R$6,BECO_Datos!$HP$3:$LT$85,BECO_Datos!$A40,FALSE),0))*R$2</f>
        <v>0</v>
      </c>
      <c r="S41" s="18">
        <f>(HLOOKUP(S$6,BECO_Datos!$D$3:$HN$85,BECO_Datos!$A40,FALSE)+IFERROR(HLOOKUP(S$6,BECO_Datos!$HP$3:$LT$85,BECO_Datos!$A40,FALSE),0))*S$2</f>
        <v>0</v>
      </c>
      <c r="U41" s="18" t="e">
        <f>(HLOOKUP(U$6,BECO_Datos!$D$3:$HN$85,BECO_Datos!$A40,FALSE)+IFERROR(HLOOKUP(U$6,BECO_Datos!$HP$3:$LT$85,BECO_Datos!$A40,FALSE),0))*U$2</f>
        <v>#N/A</v>
      </c>
      <c r="V41" s="18" t="e">
        <f>(HLOOKUP(V$6,BECO_Datos!$D$3:$HN$85,BECO_Datos!$A40,FALSE)+IFERROR(HLOOKUP(V$6,BECO_Datos!$HP$3:$LT$85,BECO_Datos!$A40,FALSE),0))*V$2</f>
        <v>#N/A</v>
      </c>
      <c r="W41" s="18" t="e">
        <f>(HLOOKUP(W$6,BECO_Datos!$D$3:$HN$85,BECO_Datos!$A40,FALSE)+IFERROR(HLOOKUP(W$6,BECO_Datos!$HP$3:$LT$85,BECO_Datos!$A40,FALSE),0))*W$2</f>
        <v>#N/A</v>
      </c>
      <c r="X41" s="18" t="e">
        <f>(HLOOKUP(X$6,BECO_Datos!$D$3:$HN$85,BECO_Datos!$A40,FALSE)+IFERROR(HLOOKUP(X$6,BECO_Datos!$HP$3:$LT$85,BECO_Datos!$A40,FALSE),0))*X$2</f>
        <v>#N/A</v>
      </c>
      <c r="Y41" s="18" t="e">
        <f>(HLOOKUP(Y$6,BECO_Datos!$D$3:$HN$85,BECO_Datos!$A40,FALSE)+IFERROR(HLOOKUP(Y$6,BECO_Datos!$HP$3:$LT$85,BECO_Datos!$A40,FALSE),0))*Y$2</f>
        <v>#N/A</v>
      </c>
      <c r="Z41" s="18" t="e">
        <f>(HLOOKUP(Z$6,BECO_Datos!$D$3:$HN$85,BECO_Datos!$A40,FALSE)+IFERROR(HLOOKUP(Z$6,BECO_Datos!$HP$3:$LT$85,BECO_Datos!$A40,FALSE),0))*Z$2</f>
        <v>#N/A</v>
      </c>
      <c r="AA41" s="18">
        <f>(HLOOKUP(AA$6,BECO_Datos!$D$3:$HN$85,BECO_Datos!$A40,FALSE)+IFERROR(HLOOKUP(AA$6,BECO_Datos!$HP$3:$LT$85,BECO_Datos!$A40,FALSE),0))*AA$2</f>
        <v>0</v>
      </c>
      <c r="AB41" s="18">
        <f>(HLOOKUP(AB$6,BECO_Datos!$D$3:$HN$85,BECO_Datos!$A40,FALSE)+IFERROR(HLOOKUP(AB$6,BECO_Datos!$HP$3:$LT$85,BECO_Datos!$A40,FALSE),0))*AB$2</f>
        <v>0</v>
      </c>
      <c r="AC41" s="18">
        <f>(HLOOKUP(AC$6,BECO_Datos!$D$3:$HN$85,BECO_Datos!$A40,FALSE)+IFERROR(HLOOKUP(AC$6,BECO_Datos!$HP$3:$LT$85,BECO_Datos!$A40,FALSE),0))*AC$2</f>
        <v>0</v>
      </c>
      <c r="AD41" s="18">
        <f>(HLOOKUP(AD$6,BECO_Datos!$D$3:$HN$85,BECO_Datos!$A40,FALSE)+IFERROR(HLOOKUP(AD$6,BECO_Datos!$HP$3:$LT$85,BECO_Datos!$A40,FALSE),0))*AD$2</f>
        <v>0</v>
      </c>
      <c r="AE41" s="18">
        <f>(HLOOKUP(AE$6,BECO_Datos!$D$3:$HN$85,BECO_Datos!$A40,FALSE)+IFERROR(HLOOKUP(AE$6,BECO_Datos!$HP$3:$LT$85,BECO_Datos!$A40,FALSE),0))*AE$2</f>
        <v>0</v>
      </c>
      <c r="AF41" s="18">
        <f>(HLOOKUP(AF$6,BECO_Datos!$D$3:$HN$85,BECO_Datos!$A40,FALSE)+IFERROR(HLOOKUP(AF$6,BECO_Datos!$HP$3:$LT$85,BECO_Datos!$A40,FALSE),0))*AF$2</f>
        <v>0</v>
      </c>
      <c r="AG41" s="18">
        <f>(HLOOKUP(AG$6,BECO_Datos!$D$3:$HN$85,BECO_Datos!$A40,FALSE)+IFERROR(HLOOKUP(AG$6,BECO_Datos!$HP$3:$LT$85,BECO_Datos!$A40,FALSE),0))*AG$2</f>
        <v>0</v>
      </c>
      <c r="AH41" s="18">
        <f>(HLOOKUP(AH$6,BECO_Datos!$D$3:$HN$85,BECO_Datos!$A40,FALSE)+IFERROR(HLOOKUP(AH$6,BECO_Datos!$HP$3:$LT$85,BECO_Datos!$A40,FALSE),0))*AH$2</f>
        <v>0</v>
      </c>
      <c r="AI41" s="18">
        <f>(HLOOKUP(AI$6,BECO_Datos!$D$3:$HN$85,BECO_Datos!$A40,FALSE)+IFERROR(HLOOKUP(AI$6,BECO_Datos!$HP$3:$LT$85,BECO_Datos!$A40,FALSE),0))*AI$2</f>
        <v>0</v>
      </c>
      <c r="AJ41" s="18">
        <f>(HLOOKUP(AJ$6,BECO_Datos!$D$3:$HN$85,BECO_Datos!$A40,FALSE)+IFERROR(HLOOKUP(AJ$6,BECO_Datos!$HP$3:$LT$85,BECO_Datos!$A40,FALSE),0))*AJ$2</f>
        <v>0</v>
      </c>
      <c r="AL41" s="18" t="e">
        <f>(HLOOKUP(AL$6,BECO_Datos!$D$3:$HN$85,BECO_Datos!$A40,FALSE)+IFERROR(HLOOKUP(AL$6,BECO_Datos!$HP$3:$LT$85,BECO_Datos!$A40,FALSE),0))*AL$2</f>
        <v>#N/A</v>
      </c>
      <c r="AM41" s="18" t="e">
        <f>(HLOOKUP(AM$6,BECO_Datos!$D$3:$HN$85,BECO_Datos!$A40,FALSE)+IFERROR(HLOOKUP(AM$6,BECO_Datos!$HP$3:$LT$85,BECO_Datos!$A40,FALSE),0))*AM$2</f>
        <v>#N/A</v>
      </c>
      <c r="AN41" s="18" t="e">
        <f>(HLOOKUP(AN$6,BECO_Datos!$D$3:$HN$85,BECO_Datos!$A40,FALSE)+IFERROR(HLOOKUP(AN$6,BECO_Datos!$HP$3:$LT$85,BECO_Datos!$A40,FALSE),0))*AN$2</f>
        <v>#N/A</v>
      </c>
      <c r="AO41" s="18" t="e">
        <f>(HLOOKUP(AO$6,BECO_Datos!$D$3:$HN$85,BECO_Datos!$A40,FALSE)+IFERROR(HLOOKUP(AO$6,BECO_Datos!$HP$3:$LT$85,BECO_Datos!$A40,FALSE),0))*AO$2</f>
        <v>#N/A</v>
      </c>
      <c r="AP41" s="18" t="e">
        <f>(HLOOKUP(AP$6,BECO_Datos!$D$3:$HN$85,BECO_Datos!$A40,FALSE)+IFERROR(HLOOKUP(AP$6,BECO_Datos!$HP$3:$LT$85,BECO_Datos!$A40,FALSE),0))*AP$2</f>
        <v>#N/A</v>
      </c>
      <c r="AQ41" s="18" t="e">
        <f>(HLOOKUP(AQ$6,BECO_Datos!$D$3:$HN$85,BECO_Datos!$A40,FALSE)+IFERROR(HLOOKUP(AQ$6,BECO_Datos!$HP$3:$LT$85,BECO_Datos!$A40,FALSE),0))*AQ$2</f>
        <v>#N/A</v>
      </c>
      <c r="AR41" s="18">
        <f>(HLOOKUP(AR$6,BECO_Datos!$D$3:$HN$85,BECO_Datos!$A40,FALSE)+IFERROR(HLOOKUP(AR$6,BECO_Datos!$HP$3:$LT$85,BECO_Datos!$A40,FALSE),0))*AR$2</f>
        <v>0</v>
      </c>
      <c r="AS41" s="18">
        <f>(HLOOKUP(AS$6,BECO_Datos!$D$3:$HN$85,BECO_Datos!$A40,FALSE)+IFERROR(HLOOKUP(AS$6,BECO_Datos!$HP$3:$LT$85,BECO_Datos!$A40,FALSE),0))*AS$2</f>
        <v>0</v>
      </c>
      <c r="AT41" s="18">
        <f>(HLOOKUP(AT$6,BECO_Datos!$D$3:$HN$85,BECO_Datos!$A40,FALSE)+IFERROR(HLOOKUP(AT$6,BECO_Datos!$HP$3:$LT$85,BECO_Datos!$A40,FALSE),0))*AT$2</f>
        <v>0</v>
      </c>
      <c r="AU41" s="18">
        <f>(HLOOKUP(AU$6,BECO_Datos!$D$3:$HN$85,BECO_Datos!$A40,FALSE)+IFERROR(HLOOKUP(AU$6,BECO_Datos!$HP$3:$LT$85,BECO_Datos!$A40,FALSE),0))*AU$2</f>
        <v>0</v>
      </c>
      <c r="AV41" s="18">
        <f>(HLOOKUP(AV$6,BECO_Datos!$D$3:$HN$85,BECO_Datos!$A40,FALSE)+IFERROR(HLOOKUP(AV$6,BECO_Datos!$HP$3:$LT$85,BECO_Datos!$A40,FALSE),0))*AV$2</f>
        <v>0</v>
      </c>
      <c r="AW41" s="18">
        <f>(HLOOKUP(AW$6,BECO_Datos!$D$3:$HN$85,BECO_Datos!$A40,FALSE)+IFERROR(HLOOKUP(AW$6,BECO_Datos!$HP$3:$LT$85,BECO_Datos!$A40,FALSE),0))*AW$2</f>
        <v>0</v>
      </c>
      <c r="AX41" s="18">
        <f>(HLOOKUP(AX$6,BECO_Datos!$D$3:$HN$85,BECO_Datos!$A40,FALSE)+IFERROR(HLOOKUP(AX$6,BECO_Datos!$HP$3:$LT$85,BECO_Datos!$A40,FALSE),0))*AX$2</f>
        <v>0</v>
      </c>
      <c r="AY41" s="18">
        <f>(HLOOKUP(AY$6,BECO_Datos!$D$3:$HN$85,BECO_Datos!$A40,FALSE)+IFERROR(HLOOKUP(AY$6,BECO_Datos!$HP$3:$LT$85,BECO_Datos!$A40,FALSE),0))*AY$2</f>
        <v>0</v>
      </c>
      <c r="AZ41" s="18">
        <f>(HLOOKUP(AZ$6,BECO_Datos!$D$3:$HN$85,BECO_Datos!$A40,FALSE)+IFERROR(HLOOKUP(AZ$6,BECO_Datos!$HP$3:$LT$85,BECO_Datos!$A40,FALSE),0))*AZ$2</f>
        <v>103.50200220558361</v>
      </c>
      <c r="BA41" s="18">
        <f>(HLOOKUP(BA$6,BECO_Datos!$D$3:$HN$85,BECO_Datos!$A40,FALSE)+IFERROR(HLOOKUP(BA$6,BECO_Datos!$HP$3:$LT$85,BECO_Datos!$A40,FALSE),0))*BA$2</f>
        <v>0</v>
      </c>
      <c r="BC41" s="18" t="e">
        <f>(HLOOKUP(BC$6,BECO_Datos!$D$3:$HN$85,BECO_Datos!$A40,FALSE)+IFERROR(HLOOKUP(BC$6,BECO_Datos!$HP$3:$LT$85,BECO_Datos!$A40,FALSE),0))*BC$2</f>
        <v>#N/A</v>
      </c>
      <c r="BD41" s="18" t="e">
        <f>(HLOOKUP(BD$6,BECO_Datos!$D$3:$HN$85,BECO_Datos!$A40,FALSE)+IFERROR(HLOOKUP(BD$6,BECO_Datos!$HP$3:$LT$85,BECO_Datos!$A40,FALSE),0))*BD$2</f>
        <v>#N/A</v>
      </c>
      <c r="BE41" s="18" t="e">
        <f>(HLOOKUP(BE$6,BECO_Datos!$D$3:$HN$85,BECO_Datos!$A40,FALSE)+IFERROR(HLOOKUP(BE$6,BECO_Datos!$HP$3:$LT$85,BECO_Datos!$A40,FALSE),0))*BE$2</f>
        <v>#N/A</v>
      </c>
      <c r="BF41" s="18" t="e">
        <f>(HLOOKUP(BF$6,BECO_Datos!$D$3:$HN$85,BECO_Datos!$A40,FALSE)+IFERROR(HLOOKUP(BF$6,BECO_Datos!$HP$3:$LT$85,BECO_Datos!$A40,FALSE),0))*BF$2</f>
        <v>#N/A</v>
      </c>
      <c r="BG41" s="18" t="e">
        <f>(HLOOKUP(BG$6,BECO_Datos!$D$3:$HN$85,BECO_Datos!$A40,FALSE)+IFERROR(HLOOKUP(BG$6,BECO_Datos!$HP$3:$LT$85,BECO_Datos!$A40,FALSE),0))*BG$2</f>
        <v>#N/A</v>
      </c>
      <c r="BH41" s="18" t="e">
        <f>(HLOOKUP(BH$6,BECO_Datos!$D$3:$HN$85,BECO_Datos!$A40,FALSE)+IFERROR(HLOOKUP(BH$6,BECO_Datos!$HP$3:$LT$85,BECO_Datos!$A40,FALSE),0))*BH$2</f>
        <v>#N/A</v>
      </c>
      <c r="BI41" s="18">
        <f>(HLOOKUP(BI$6,BECO_Datos!$D$3:$HN$85,BECO_Datos!$A40,FALSE)+IFERROR(HLOOKUP(BI$6,BECO_Datos!$HP$3:$LT$85,BECO_Datos!$A40,FALSE),0))*BI$2</f>
        <v>0</v>
      </c>
      <c r="BJ41" s="18">
        <f>(HLOOKUP(BJ$6,BECO_Datos!$D$3:$HN$85,BECO_Datos!$A40,FALSE)+IFERROR(HLOOKUP(BJ$6,BECO_Datos!$HP$3:$LT$85,BECO_Datos!$A40,FALSE),0))*BJ$2</f>
        <v>0</v>
      </c>
      <c r="BK41" s="18">
        <f>(HLOOKUP(BK$6,BECO_Datos!$D$3:$HN$85,BECO_Datos!$A40,FALSE)+IFERROR(HLOOKUP(BK$6,BECO_Datos!$HP$3:$LT$85,BECO_Datos!$A40,FALSE),0))*BK$2</f>
        <v>0</v>
      </c>
      <c r="BL41" s="18">
        <f>(HLOOKUP(BL$6,BECO_Datos!$D$3:$HN$85,BECO_Datos!$A40,FALSE)+IFERROR(HLOOKUP(BL$6,BECO_Datos!$HP$3:$LT$85,BECO_Datos!$A40,FALSE),0))*BL$2</f>
        <v>0</v>
      </c>
      <c r="BM41" s="18">
        <f>(HLOOKUP(BM$6,BECO_Datos!$D$3:$HN$85,BECO_Datos!$A40,FALSE)+IFERROR(HLOOKUP(BM$6,BECO_Datos!$HP$3:$LT$85,BECO_Datos!$A40,FALSE),0))*BM$2</f>
        <v>0</v>
      </c>
      <c r="BN41" s="18">
        <f>(HLOOKUP(BN$6,BECO_Datos!$D$3:$HN$85,BECO_Datos!$A40,FALSE)+IFERROR(HLOOKUP(BN$6,BECO_Datos!$HP$3:$LT$85,BECO_Datos!$A40,FALSE),0))*BN$2</f>
        <v>0</v>
      </c>
      <c r="BO41" s="18">
        <f>(HLOOKUP(BO$6,BECO_Datos!$D$3:$HN$85,BECO_Datos!$A40,FALSE)+IFERROR(HLOOKUP(BO$6,BECO_Datos!$HP$3:$LT$85,BECO_Datos!$A40,FALSE),0))*BO$2</f>
        <v>0</v>
      </c>
      <c r="BP41" s="18">
        <f>(HLOOKUP(BP$6,BECO_Datos!$D$3:$HN$85,BECO_Datos!$A40,FALSE)+IFERROR(HLOOKUP(BP$6,BECO_Datos!$HP$3:$LT$85,BECO_Datos!$A40,FALSE),0))*BP$2</f>
        <v>0</v>
      </c>
      <c r="BQ41" s="18">
        <f>(HLOOKUP(BQ$6,BECO_Datos!$D$3:$HN$85,BECO_Datos!$A40,FALSE)+IFERROR(HLOOKUP(BQ$6,BECO_Datos!$HP$3:$LT$85,BECO_Datos!$A40,FALSE),0))*BQ$2</f>
        <v>0</v>
      </c>
      <c r="BR41" s="18">
        <f>(HLOOKUP(BR$6,BECO_Datos!$D$3:$HN$85,BECO_Datos!$A40,FALSE)+IFERROR(HLOOKUP(BR$6,BECO_Datos!$HP$3:$LT$85,BECO_Datos!$A40,FALSE),0))*BR$2</f>
        <v>0</v>
      </c>
      <c r="BT41" s="18" t="e">
        <f>(HLOOKUP(BT$6,BECO_Datos!$D$3:$HN$85,BECO_Datos!$A40,FALSE)+IFERROR(HLOOKUP(BT$6,BECO_Datos!$HP$3:$LT$85,BECO_Datos!$A40,FALSE),0))*BT$2</f>
        <v>#N/A</v>
      </c>
      <c r="BU41" s="18" t="e">
        <f>(HLOOKUP(BU$6,BECO_Datos!$D$3:$HN$85,BECO_Datos!$A40,FALSE)+IFERROR(HLOOKUP(BU$6,BECO_Datos!$HP$3:$LT$85,BECO_Datos!$A40,FALSE),0))*BU$2</f>
        <v>#N/A</v>
      </c>
      <c r="BV41" s="18" t="e">
        <f>(HLOOKUP(BV$6,BECO_Datos!$D$3:$HN$85,BECO_Datos!$A40,FALSE)+IFERROR(HLOOKUP(BV$6,BECO_Datos!$HP$3:$LT$85,BECO_Datos!$A40,FALSE),0))*BV$2</f>
        <v>#N/A</v>
      </c>
      <c r="BW41" s="18" t="e">
        <f>(HLOOKUP(BW$6,BECO_Datos!$D$3:$HN$85,BECO_Datos!$A40,FALSE)+IFERROR(HLOOKUP(BW$6,BECO_Datos!$HP$3:$LT$85,BECO_Datos!$A40,FALSE),0))*BW$2</f>
        <v>#N/A</v>
      </c>
      <c r="BX41" s="18" t="e">
        <f>(HLOOKUP(BX$6,BECO_Datos!$D$3:$HN$85,BECO_Datos!$A40,FALSE)+IFERROR(HLOOKUP(BX$6,BECO_Datos!$HP$3:$LT$85,BECO_Datos!$A40,FALSE),0))*BX$2</f>
        <v>#N/A</v>
      </c>
      <c r="BY41" s="18" t="e">
        <f>(HLOOKUP(BY$6,BECO_Datos!$D$3:$HN$85,BECO_Datos!$A40,FALSE)+IFERROR(HLOOKUP(BY$6,BECO_Datos!$HP$3:$LT$85,BECO_Datos!$A40,FALSE),0))*BY$2</f>
        <v>#N/A</v>
      </c>
      <c r="BZ41" s="18">
        <f>(HLOOKUP(BZ$6,BECO_Datos!$D$3:$HN$85,BECO_Datos!$A40,FALSE)+IFERROR(HLOOKUP(BZ$6,BECO_Datos!$HP$3:$LT$85,BECO_Datos!$A40,FALSE),0))*BZ$2</f>
        <v>0</v>
      </c>
      <c r="CA41" s="18">
        <f>(HLOOKUP(CA$6,BECO_Datos!$D$3:$HN$85,BECO_Datos!$A40,FALSE)+IFERROR(HLOOKUP(CA$6,BECO_Datos!$HP$3:$LT$85,BECO_Datos!$A40,FALSE),0))*CA$2</f>
        <v>0</v>
      </c>
      <c r="CB41" s="18">
        <f>(HLOOKUP(CB$6,BECO_Datos!$D$3:$HN$85,BECO_Datos!$A40,FALSE)+IFERROR(HLOOKUP(CB$6,BECO_Datos!$HP$3:$LT$85,BECO_Datos!$A40,FALSE),0))*CB$2</f>
        <v>0</v>
      </c>
      <c r="CC41" s="18">
        <f>(HLOOKUP(CC$6,BECO_Datos!$D$3:$HN$85,BECO_Datos!$A40,FALSE)+IFERROR(HLOOKUP(CC$6,BECO_Datos!$HP$3:$LT$85,BECO_Datos!$A40,FALSE),0))*CC$2</f>
        <v>0</v>
      </c>
      <c r="CD41" s="18">
        <f>(HLOOKUP(CD$6,BECO_Datos!$D$3:$HN$85,BECO_Datos!$A40,FALSE)+IFERROR(HLOOKUP(CD$6,BECO_Datos!$HP$3:$LT$85,BECO_Datos!$A40,FALSE),0))*CD$2</f>
        <v>0</v>
      </c>
      <c r="CE41" s="18">
        <f>(HLOOKUP(CE$6,BECO_Datos!$D$3:$HN$85,BECO_Datos!$A40,FALSE)+IFERROR(HLOOKUP(CE$6,BECO_Datos!$HP$3:$LT$85,BECO_Datos!$A40,FALSE),0))*CE$2</f>
        <v>0</v>
      </c>
      <c r="CF41" s="18">
        <f>(HLOOKUP(CF$6,BECO_Datos!$D$3:$HN$85,BECO_Datos!$A40,FALSE)+IFERROR(HLOOKUP(CF$6,BECO_Datos!$HP$3:$LT$85,BECO_Datos!$A40,FALSE),0))*CF$2</f>
        <v>0</v>
      </c>
      <c r="CG41" s="18">
        <f>(HLOOKUP(CG$6,BECO_Datos!$D$3:$HN$85,BECO_Datos!$A40,FALSE)+IFERROR(HLOOKUP(CG$6,BECO_Datos!$HP$3:$LT$85,BECO_Datos!$A40,FALSE),0))*CG$2</f>
        <v>0</v>
      </c>
      <c r="CH41" s="18">
        <f>(HLOOKUP(CH$6,BECO_Datos!$D$3:$HN$85,BECO_Datos!$A40,FALSE)+IFERROR(HLOOKUP(CH$6,BECO_Datos!$HP$3:$LT$85,BECO_Datos!$A40,FALSE),0))*CH$2</f>
        <v>0</v>
      </c>
      <c r="CI41" s="18">
        <f>(HLOOKUP(CI$6,BECO_Datos!$D$3:$HN$85,BECO_Datos!$A40,FALSE)+IFERROR(HLOOKUP(CI$6,BECO_Datos!$HP$3:$LT$85,BECO_Datos!$A40,FALSE),0))*CI$2</f>
        <v>0</v>
      </c>
      <c r="CK41" s="18" t="e">
        <f>(HLOOKUP(CK$6,BECO_Datos!$D$3:$HN$85,BECO_Datos!$A40,FALSE)+IFERROR(HLOOKUP(CK$6,BECO_Datos!$HP$3:$LT$85,BECO_Datos!$A40,FALSE),0))*CK$2</f>
        <v>#N/A</v>
      </c>
      <c r="CL41" s="18" t="e">
        <f>(HLOOKUP(CL$6,BECO_Datos!$D$3:$HN$85,BECO_Datos!$A40,FALSE)+IFERROR(HLOOKUP(CL$6,BECO_Datos!$HP$3:$LT$85,BECO_Datos!$A40,FALSE),0))*CL$2</f>
        <v>#N/A</v>
      </c>
      <c r="CM41" s="18" t="e">
        <f>(HLOOKUP(CM$6,BECO_Datos!$D$3:$HN$85,BECO_Datos!$A40,FALSE)+IFERROR(HLOOKUP(CM$6,BECO_Datos!$HP$3:$LT$85,BECO_Datos!$A40,FALSE),0))*CM$2</f>
        <v>#N/A</v>
      </c>
      <c r="CN41" s="18" t="e">
        <f>(HLOOKUP(CN$6,BECO_Datos!$D$3:$HN$85,BECO_Datos!$A40,FALSE)+IFERROR(HLOOKUP(CN$6,BECO_Datos!$HP$3:$LT$85,BECO_Datos!$A40,FALSE),0))*CN$2</f>
        <v>#N/A</v>
      </c>
      <c r="CO41" s="18" t="e">
        <f>(HLOOKUP(CO$6,BECO_Datos!$D$3:$HN$85,BECO_Datos!$A40,FALSE)+IFERROR(HLOOKUP(CO$6,BECO_Datos!$HP$3:$LT$85,BECO_Datos!$A40,FALSE),0))*CO$2</f>
        <v>#N/A</v>
      </c>
      <c r="CP41" s="18" t="e">
        <f>(HLOOKUP(CP$6,BECO_Datos!$D$3:$HN$85,BECO_Datos!$A40,FALSE)+IFERROR(HLOOKUP(CP$6,BECO_Datos!$HP$3:$LT$85,BECO_Datos!$A40,FALSE),0))*CP$2</f>
        <v>#N/A</v>
      </c>
      <c r="CQ41" s="18">
        <f>(HLOOKUP(CQ$6,BECO_Datos!$D$3:$HN$85,BECO_Datos!$A40,FALSE)+IFERROR(HLOOKUP(CQ$6,BECO_Datos!$HP$3:$LT$85,BECO_Datos!$A40,FALSE),0))*CQ$2</f>
        <v>0</v>
      </c>
      <c r="CR41" s="18">
        <f>(HLOOKUP(CR$6,BECO_Datos!$D$3:$HN$85,BECO_Datos!$A40,FALSE)+IFERROR(HLOOKUP(CR$6,BECO_Datos!$HP$3:$LT$85,BECO_Datos!$A40,FALSE),0))*CR$2</f>
        <v>0</v>
      </c>
      <c r="CS41" s="18">
        <f>(HLOOKUP(CS$6,BECO_Datos!$D$3:$HN$85,BECO_Datos!$A40,FALSE)+IFERROR(HLOOKUP(CS$6,BECO_Datos!$HP$3:$LT$85,BECO_Datos!$A40,FALSE),0))*CS$2</f>
        <v>0</v>
      </c>
      <c r="CT41" s="18">
        <f>(HLOOKUP(CT$6,BECO_Datos!$D$3:$HN$85,BECO_Datos!$A40,FALSE)+IFERROR(HLOOKUP(CT$6,BECO_Datos!$HP$3:$LT$85,BECO_Datos!$A40,FALSE),0))*CT$2</f>
        <v>0</v>
      </c>
      <c r="CU41" s="18">
        <f>(HLOOKUP(CU$6,BECO_Datos!$D$3:$HN$85,BECO_Datos!$A40,FALSE)+IFERROR(HLOOKUP(CU$6,BECO_Datos!$HP$3:$LT$85,BECO_Datos!$A40,FALSE),0))*CU$2</f>
        <v>0</v>
      </c>
      <c r="CV41" s="18">
        <f>(HLOOKUP(CV$6,BECO_Datos!$D$3:$HN$85,BECO_Datos!$A40,FALSE)+IFERROR(HLOOKUP(CV$6,BECO_Datos!$HP$3:$LT$85,BECO_Datos!$A40,FALSE),0))*CV$2</f>
        <v>0</v>
      </c>
      <c r="CW41" s="18">
        <f>(HLOOKUP(CW$6,BECO_Datos!$D$3:$HN$85,BECO_Datos!$A40,FALSE)+IFERROR(HLOOKUP(CW$6,BECO_Datos!$HP$3:$LT$85,BECO_Datos!$A40,FALSE),0))*CW$2</f>
        <v>0</v>
      </c>
      <c r="CX41" s="18">
        <f>(HLOOKUP(CX$6,BECO_Datos!$D$3:$HN$85,BECO_Datos!$A40,FALSE)+IFERROR(HLOOKUP(CX$6,BECO_Datos!$HP$3:$LT$85,BECO_Datos!$A40,FALSE),0))*CX$2</f>
        <v>0</v>
      </c>
      <c r="CY41" s="18">
        <f>(HLOOKUP(CY$6,BECO_Datos!$D$3:$HN$85,BECO_Datos!$A40,FALSE)+IFERROR(HLOOKUP(CY$6,BECO_Datos!$HP$3:$LT$85,BECO_Datos!$A40,FALSE),0))*CY$2</f>
        <v>0</v>
      </c>
      <c r="CZ41" s="18">
        <f>(HLOOKUP(CZ$6,BECO_Datos!$D$3:$HN$85,BECO_Datos!$A40,FALSE)+IFERROR(HLOOKUP(CZ$6,BECO_Datos!$HP$3:$LT$85,BECO_Datos!$A40,FALSE),0))*CZ$2</f>
        <v>0</v>
      </c>
      <c r="DB41" s="18" t="e">
        <f>(HLOOKUP(DB$6,BECO_Datos!$D$3:$HN$85,BECO_Datos!$A40,FALSE)+IFERROR(HLOOKUP(DB$6,BECO_Datos!$HP$3:$LT$85,BECO_Datos!$A40,FALSE),0))*DB$2</f>
        <v>#N/A</v>
      </c>
      <c r="DC41" s="18" t="e">
        <f>(HLOOKUP(DC$6,BECO_Datos!$D$3:$HN$85,BECO_Datos!$A40,FALSE)+IFERROR(HLOOKUP(DC$6,BECO_Datos!$HP$3:$LT$85,BECO_Datos!$A40,FALSE),0))*DC$2</f>
        <v>#N/A</v>
      </c>
      <c r="DD41" s="18" t="e">
        <f>(HLOOKUP(DD$6,BECO_Datos!$D$3:$HN$85,BECO_Datos!$A40,FALSE)+IFERROR(HLOOKUP(DD$6,BECO_Datos!$HP$3:$LT$85,BECO_Datos!$A40,FALSE),0))*DD$2</f>
        <v>#N/A</v>
      </c>
      <c r="DE41" s="18" t="e">
        <f>(HLOOKUP(DE$6,BECO_Datos!$D$3:$HN$85,BECO_Datos!$A40,FALSE)+IFERROR(HLOOKUP(DE$6,BECO_Datos!$HP$3:$LT$85,BECO_Datos!$A40,FALSE),0))*DE$2</f>
        <v>#N/A</v>
      </c>
      <c r="DF41" s="18" t="e">
        <f>(HLOOKUP(DF$6,BECO_Datos!$D$3:$HN$85,BECO_Datos!$A40,FALSE)+IFERROR(HLOOKUP(DF$6,BECO_Datos!$HP$3:$LT$85,BECO_Datos!$A40,FALSE),0))*DF$2</f>
        <v>#N/A</v>
      </c>
      <c r="DG41" s="18" t="e">
        <f>(HLOOKUP(DG$6,BECO_Datos!$D$3:$HN$85,BECO_Datos!$A40,FALSE)+IFERROR(HLOOKUP(DG$6,BECO_Datos!$HP$3:$LT$85,BECO_Datos!$A40,FALSE),0))*DG$2</f>
        <v>#N/A</v>
      </c>
      <c r="DH41" s="18">
        <f>(HLOOKUP(DH$6,BECO_Datos!$D$3:$HN$85,BECO_Datos!$A40,FALSE)+IFERROR(HLOOKUP(DH$6,BECO_Datos!$HP$3:$LT$85,BECO_Datos!$A40,FALSE),0))*DH$2</f>
        <v>0</v>
      </c>
      <c r="DI41" s="18">
        <f>(HLOOKUP(DI$6,BECO_Datos!$D$3:$HN$85,BECO_Datos!$A40,FALSE)+IFERROR(HLOOKUP(DI$6,BECO_Datos!$HP$3:$LT$85,BECO_Datos!$A40,FALSE),0))*DI$2</f>
        <v>0</v>
      </c>
      <c r="DJ41" s="18">
        <f>(HLOOKUP(DJ$6,BECO_Datos!$D$3:$HN$85,BECO_Datos!$A40,FALSE)+IFERROR(HLOOKUP(DJ$6,BECO_Datos!$HP$3:$LT$85,BECO_Datos!$A40,FALSE),0))*DJ$2</f>
        <v>0</v>
      </c>
      <c r="DK41" s="18">
        <f>(HLOOKUP(DK$6,BECO_Datos!$D$3:$HN$85,BECO_Datos!$A40,FALSE)+IFERROR(HLOOKUP(DK$6,BECO_Datos!$HP$3:$LT$85,BECO_Datos!$A40,FALSE),0))*DK$2</f>
        <v>0</v>
      </c>
      <c r="DL41" s="18">
        <f>(HLOOKUP(DL$6,BECO_Datos!$D$3:$HN$85,BECO_Datos!$A40,FALSE)+IFERROR(HLOOKUP(DL$6,BECO_Datos!$HP$3:$LT$85,BECO_Datos!$A40,FALSE),0))*DL$2</f>
        <v>0</v>
      </c>
      <c r="DM41" s="18">
        <f>(HLOOKUP(DM$6,BECO_Datos!$D$3:$HN$85,BECO_Datos!$A40,FALSE)+IFERROR(HLOOKUP(DM$6,BECO_Datos!$HP$3:$LT$85,BECO_Datos!$A40,FALSE),0))*DM$2</f>
        <v>0</v>
      </c>
      <c r="DN41" s="18">
        <f>(HLOOKUP(DN$6,BECO_Datos!$D$3:$HN$85,BECO_Datos!$A40,FALSE)+IFERROR(HLOOKUP(DN$6,BECO_Datos!$HP$3:$LT$85,BECO_Datos!$A40,FALSE),0))*DN$2</f>
        <v>0</v>
      </c>
      <c r="DO41" s="18">
        <f>(HLOOKUP(DO$6,BECO_Datos!$D$3:$HN$85,BECO_Datos!$A40,FALSE)+IFERROR(HLOOKUP(DO$6,BECO_Datos!$HP$3:$LT$85,BECO_Datos!$A40,FALSE),0))*DO$2</f>
        <v>0</v>
      </c>
      <c r="DP41" s="18">
        <f>(HLOOKUP(DP$6,BECO_Datos!$D$3:$HN$85,BECO_Datos!$A40,FALSE)+IFERROR(HLOOKUP(DP$6,BECO_Datos!$HP$3:$LT$85,BECO_Datos!$A40,FALSE),0))*DP$2</f>
        <v>0</v>
      </c>
      <c r="DQ41" s="18">
        <f>(HLOOKUP(DQ$6,BECO_Datos!$D$3:$HN$85,BECO_Datos!$A40,FALSE)+IFERROR(HLOOKUP(DQ$6,BECO_Datos!$HP$3:$LT$85,BECO_Datos!$A40,FALSE),0))*DQ$2</f>
        <v>0</v>
      </c>
      <c r="DS41" s="18" t="e">
        <f>(HLOOKUP(DS$6,BECO_Datos!$D$3:$HN$85,BECO_Datos!$A40,FALSE)+IFERROR(HLOOKUP(DS$6,BECO_Datos!$HP$3:$LT$85,BECO_Datos!$A40,FALSE),0))*DS$2</f>
        <v>#N/A</v>
      </c>
      <c r="DT41" s="18" t="e">
        <f>(HLOOKUP(DT$6,BECO_Datos!$D$3:$HN$85,BECO_Datos!$A40,FALSE)+IFERROR(HLOOKUP(DT$6,BECO_Datos!$HP$3:$LT$85,BECO_Datos!$A40,FALSE),0))*DT$2</f>
        <v>#N/A</v>
      </c>
      <c r="DU41" s="18" t="e">
        <f>(HLOOKUP(DU$6,BECO_Datos!$D$3:$HN$85,BECO_Datos!$A40,FALSE)+IFERROR(HLOOKUP(DU$6,BECO_Datos!$HP$3:$LT$85,BECO_Datos!$A40,FALSE),0))*DU$2</f>
        <v>#N/A</v>
      </c>
      <c r="DV41" s="18" t="e">
        <f>(HLOOKUP(DV$6,BECO_Datos!$D$3:$HN$85,BECO_Datos!$A40,FALSE)+IFERROR(HLOOKUP(DV$6,BECO_Datos!$HP$3:$LT$85,BECO_Datos!$A40,FALSE),0))*DV$2</f>
        <v>#N/A</v>
      </c>
      <c r="DW41" s="18" t="e">
        <f>(HLOOKUP(DW$6,BECO_Datos!$D$3:$HN$85,BECO_Datos!$A40,FALSE)+IFERROR(HLOOKUP(DW$6,BECO_Datos!$HP$3:$LT$85,BECO_Datos!$A40,FALSE),0))*DW$2</f>
        <v>#N/A</v>
      </c>
      <c r="DX41" s="18" t="e">
        <f>(HLOOKUP(DX$6,BECO_Datos!$D$3:$HN$85,BECO_Datos!$A40,FALSE)+IFERROR(HLOOKUP(DX$6,BECO_Datos!$HP$3:$LT$85,BECO_Datos!$A40,FALSE),0))*DX$2</f>
        <v>#N/A</v>
      </c>
      <c r="DY41" s="18">
        <f>(HLOOKUP(DY$6,BECO_Datos!$D$3:$HN$85,BECO_Datos!$A40,FALSE)+IFERROR(HLOOKUP(DY$6,BECO_Datos!$HP$3:$LT$85,BECO_Datos!$A40,FALSE),0))*DY$2</f>
        <v>0</v>
      </c>
      <c r="DZ41" s="18">
        <f>(HLOOKUP(DZ$6,BECO_Datos!$D$3:$HN$85,BECO_Datos!$A40,FALSE)+IFERROR(HLOOKUP(DZ$6,BECO_Datos!$HP$3:$LT$85,BECO_Datos!$A40,FALSE),0))*DZ$2</f>
        <v>0</v>
      </c>
      <c r="EA41" s="18">
        <f>(HLOOKUP(EA$6,BECO_Datos!$D$3:$HN$85,BECO_Datos!$A40,FALSE)+IFERROR(HLOOKUP(EA$6,BECO_Datos!$HP$3:$LT$85,BECO_Datos!$A40,FALSE),0))*EA$2</f>
        <v>0</v>
      </c>
      <c r="EB41" s="18">
        <f>(HLOOKUP(EB$6,BECO_Datos!$D$3:$HN$85,BECO_Datos!$A40,FALSE)+IFERROR(HLOOKUP(EB$6,BECO_Datos!$HP$3:$LT$85,BECO_Datos!$A40,FALSE),0))*EB$2</f>
        <v>0</v>
      </c>
      <c r="EC41" s="18">
        <f>(HLOOKUP(EC$6,BECO_Datos!$D$3:$HN$85,BECO_Datos!$A40,FALSE)+IFERROR(HLOOKUP(EC$6,BECO_Datos!$HP$3:$LT$85,BECO_Datos!$A40,FALSE),0))*EC$2</f>
        <v>0</v>
      </c>
      <c r="ED41" s="18">
        <f>(HLOOKUP(ED$6,BECO_Datos!$D$3:$HN$85,BECO_Datos!$A40,FALSE)+IFERROR(HLOOKUP(ED$6,BECO_Datos!$HP$3:$LT$85,BECO_Datos!$A40,FALSE),0))*ED$2</f>
        <v>0</v>
      </c>
      <c r="EE41" s="18">
        <f>(HLOOKUP(EE$6,BECO_Datos!$D$3:$HN$85,BECO_Datos!$A40,FALSE)+IFERROR(HLOOKUP(EE$6,BECO_Datos!$HP$3:$LT$85,BECO_Datos!$A40,FALSE),0))*EE$2</f>
        <v>0</v>
      </c>
      <c r="EF41" s="18">
        <f>(HLOOKUP(EF$6,BECO_Datos!$D$3:$HN$85,BECO_Datos!$A40,FALSE)+IFERROR(HLOOKUP(EF$6,BECO_Datos!$HP$3:$LT$85,BECO_Datos!$A40,FALSE),0))*EF$2</f>
        <v>0</v>
      </c>
      <c r="EG41" s="18">
        <f>(HLOOKUP(EG$6,BECO_Datos!$D$3:$HN$85,BECO_Datos!$A40,FALSE)+IFERROR(HLOOKUP(EG$6,BECO_Datos!$HP$3:$LT$85,BECO_Datos!$A40,FALSE),0))*EG$2</f>
        <v>0</v>
      </c>
      <c r="EH41" s="18">
        <f>(HLOOKUP(EH$6,BECO_Datos!$D$3:$HN$85,BECO_Datos!$A40,FALSE)+IFERROR(HLOOKUP(EH$6,BECO_Datos!$HP$3:$LT$85,BECO_Datos!$A40,FALSE),0))*EH$2</f>
        <v>0</v>
      </c>
      <c r="EJ41" s="18" t="e">
        <f>(HLOOKUP(EJ$6,BECO_Datos!$D$3:$HN$85,BECO_Datos!$A40,FALSE)+IFERROR(HLOOKUP(EJ$6,BECO_Datos!$HP$3:$LT$85,BECO_Datos!$A40,FALSE),0))*EJ$2</f>
        <v>#N/A</v>
      </c>
      <c r="EK41" s="18" t="e">
        <f>(HLOOKUP(EK$6,BECO_Datos!$D$3:$HN$85,BECO_Datos!$A40,FALSE)+IFERROR(HLOOKUP(EK$6,BECO_Datos!$HP$3:$LT$85,BECO_Datos!$A40,FALSE),0))*EK$2</f>
        <v>#N/A</v>
      </c>
      <c r="EL41" s="18" t="e">
        <f>(HLOOKUP(EL$6,BECO_Datos!$D$3:$HN$85,BECO_Datos!$A40,FALSE)+IFERROR(HLOOKUP(EL$6,BECO_Datos!$HP$3:$LT$85,BECO_Datos!$A40,FALSE),0))*EL$2</f>
        <v>#N/A</v>
      </c>
      <c r="EM41" s="18" t="e">
        <f>(HLOOKUP(EM$6,BECO_Datos!$D$3:$HN$85,BECO_Datos!$A40,FALSE)+IFERROR(HLOOKUP(EM$6,BECO_Datos!$HP$3:$LT$85,BECO_Datos!$A40,FALSE),0))*EM$2</f>
        <v>#N/A</v>
      </c>
      <c r="EN41" s="18" t="e">
        <f>(HLOOKUP(EN$6,BECO_Datos!$D$3:$HN$85,BECO_Datos!$A40,FALSE)+IFERROR(HLOOKUP(EN$6,BECO_Datos!$HP$3:$LT$85,BECO_Datos!$A40,FALSE),0))*EN$2</f>
        <v>#N/A</v>
      </c>
      <c r="EO41" s="18" t="e">
        <f>(HLOOKUP(EO$6,BECO_Datos!$D$3:$HN$85,BECO_Datos!$A40,FALSE)+IFERROR(HLOOKUP(EO$6,BECO_Datos!$HP$3:$LT$85,BECO_Datos!$A40,FALSE),0))*EO$2</f>
        <v>#N/A</v>
      </c>
      <c r="EP41" s="18">
        <f>(HLOOKUP(EP$6,BECO_Datos!$D$3:$HN$85,BECO_Datos!$A40,FALSE)+IFERROR(HLOOKUP(EP$6,BECO_Datos!$HP$3:$LT$85,BECO_Datos!$A40,FALSE),0))*EP$2</f>
        <v>0</v>
      </c>
      <c r="EQ41" s="18">
        <f>(HLOOKUP(EQ$6,BECO_Datos!$D$3:$HN$85,BECO_Datos!$A40,FALSE)+IFERROR(HLOOKUP(EQ$6,BECO_Datos!$HP$3:$LT$85,BECO_Datos!$A40,FALSE),0))*EQ$2</f>
        <v>0</v>
      </c>
      <c r="ER41" s="18">
        <f>(HLOOKUP(ER$6,BECO_Datos!$D$3:$HN$85,BECO_Datos!$A40,FALSE)+IFERROR(HLOOKUP(ER$6,BECO_Datos!$HP$3:$LT$85,BECO_Datos!$A40,FALSE),0))*ER$2</f>
        <v>0</v>
      </c>
      <c r="ES41" s="18">
        <f>(HLOOKUP(ES$6,BECO_Datos!$D$3:$HN$85,BECO_Datos!$A40,FALSE)+IFERROR(HLOOKUP(ES$6,BECO_Datos!$HP$3:$LT$85,BECO_Datos!$A40,FALSE),0))*ES$2</f>
        <v>0</v>
      </c>
      <c r="ET41" s="18">
        <f>(HLOOKUP(ET$6,BECO_Datos!$D$3:$HN$85,BECO_Datos!$A40,FALSE)+IFERROR(HLOOKUP(ET$6,BECO_Datos!$HP$3:$LT$85,BECO_Datos!$A40,FALSE),0))*ET$2</f>
        <v>0</v>
      </c>
      <c r="EU41" s="18">
        <f>(HLOOKUP(EU$6,BECO_Datos!$D$3:$HN$85,BECO_Datos!$A40,FALSE)+IFERROR(HLOOKUP(EU$6,BECO_Datos!$HP$3:$LT$85,BECO_Datos!$A40,FALSE),0))*EU$2</f>
        <v>0</v>
      </c>
      <c r="EV41" s="18">
        <f>(HLOOKUP(EV$6,BECO_Datos!$D$3:$HN$85,BECO_Datos!$A40,FALSE)+IFERROR(HLOOKUP(EV$6,BECO_Datos!$HP$3:$LT$85,BECO_Datos!$A40,FALSE),0))*EV$2</f>
        <v>0</v>
      </c>
      <c r="EW41" s="18">
        <f>(HLOOKUP(EW$6,BECO_Datos!$D$3:$HN$85,BECO_Datos!$A40,FALSE)+IFERROR(HLOOKUP(EW$6,BECO_Datos!$HP$3:$LT$85,BECO_Datos!$A40,FALSE),0))*EW$2</f>
        <v>0</v>
      </c>
      <c r="EX41" s="18">
        <f>(HLOOKUP(EX$6,BECO_Datos!$D$3:$HN$85,BECO_Datos!$A40,FALSE)+IFERROR(HLOOKUP(EX$6,BECO_Datos!$HP$3:$LT$85,BECO_Datos!$A40,FALSE),0))*EX$2</f>
        <v>0</v>
      </c>
      <c r="EY41" s="18">
        <f>(HLOOKUP(EY$6,BECO_Datos!$D$3:$HN$85,BECO_Datos!$A40,FALSE)+IFERROR(HLOOKUP(EY$6,BECO_Datos!$HP$3:$LT$85,BECO_Datos!$A40,FALSE),0))*EY$2</f>
        <v>0</v>
      </c>
      <c r="FA41" s="18" t="e">
        <f>(HLOOKUP(FA$6,BECO_Datos!$D$3:$HN$85,BECO_Datos!$A40,FALSE)+IFERROR(HLOOKUP(FA$6,BECO_Datos!$HP$3:$LT$85,BECO_Datos!$A40,FALSE),0))*FA$2</f>
        <v>#N/A</v>
      </c>
      <c r="FB41" s="18" t="e">
        <f>(HLOOKUP(FB$6,BECO_Datos!$D$3:$HN$85,BECO_Datos!$A40,FALSE)+IFERROR(HLOOKUP(FB$6,BECO_Datos!$HP$3:$LT$85,BECO_Datos!$A40,FALSE),0))*FB$2</f>
        <v>#N/A</v>
      </c>
      <c r="FC41" s="18" t="e">
        <f>(HLOOKUP(FC$6,BECO_Datos!$D$3:$HN$85,BECO_Datos!$A40,FALSE)+IFERROR(HLOOKUP(FC$6,BECO_Datos!$HP$3:$LT$85,BECO_Datos!$A40,FALSE),0))*FC$2</f>
        <v>#N/A</v>
      </c>
      <c r="FD41" s="18" t="e">
        <f>(HLOOKUP(FD$6,BECO_Datos!$D$3:$HN$85,BECO_Datos!$A40,FALSE)+IFERROR(HLOOKUP(FD$6,BECO_Datos!$HP$3:$LT$85,BECO_Datos!$A40,FALSE),0))*FD$2</f>
        <v>#N/A</v>
      </c>
      <c r="FE41" s="18" t="e">
        <f>(HLOOKUP(FE$6,BECO_Datos!$D$3:$HN$85,BECO_Datos!$A40,FALSE)+IFERROR(HLOOKUP(FE$6,BECO_Datos!$HP$3:$LT$85,BECO_Datos!$A40,FALSE),0))*FE$2</f>
        <v>#N/A</v>
      </c>
      <c r="FF41" s="18" t="e">
        <f>(HLOOKUP(FF$6,BECO_Datos!$D$3:$HN$85,BECO_Datos!$A40,FALSE)+IFERROR(HLOOKUP(FF$6,BECO_Datos!$HP$3:$LT$85,BECO_Datos!$A40,FALSE),0))*FF$2</f>
        <v>#N/A</v>
      </c>
      <c r="FG41" s="18">
        <f>(HLOOKUP(FG$6,BECO_Datos!$D$3:$HN$85,BECO_Datos!$A40,FALSE)+IFERROR(HLOOKUP(FG$6,BECO_Datos!$HP$3:$LT$85,BECO_Datos!$A40,FALSE),0))*FG$2</f>
        <v>0</v>
      </c>
      <c r="FH41" s="18">
        <f>(HLOOKUP(FH$6,BECO_Datos!$D$3:$HN$85,BECO_Datos!$A40,FALSE)+IFERROR(HLOOKUP(FH$6,BECO_Datos!$HP$3:$LT$85,BECO_Datos!$A40,FALSE),0))*FH$2</f>
        <v>0</v>
      </c>
      <c r="FI41" s="18">
        <f>(HLOOKUP(FI$6,BECO_Datos!$D$3:$HN$85,BECO_Datos!$A40,FALSE)+IFERROR(HLOOKUP(FI$6,BECO_Datos!$HP$3:$LT$85,BECO_Datos!$A40,FALSE),0))*FI$2</f>
        <v>0</v>
      </c>
      <c r="FJ41" s="18">
        <f>(HLOOKUP(FJ$6,BECO_Datos!$D$3:$HN$85,BECO_Datos!$A40,FALSE)+IFERROR(HLOOKUP(FJ$6,BECO_Datos!$HP$3:$LT$85,BECO_Datos!$A40,FALSE),0))*FJ$2</f>
        <v>0</v>
      </c>
      <c r="FK41" s="18">
        <f>(HLOOKUP(FK$6,BECO_Datos!$D$3:$HN$85,BECO_Datos!$A40,FALSE)+IFERROR(HLOOKUP(FK$6,BECO_Datos!$HP$3:$LT$85,BECO_Datos!$A40,FALSE),0))*FK$2</f>
        <v>0</v>
      </c>
      <c r="FL41" s="18">
        <f>(HLOOKUP(FL$6,BECO_Datos!$D$3:$HN$85,BECO_Datos!$A40,FALSE)+IFERROR(HLOOKUP(FL$6,BECO_Datos!$HP$3:$LT$85,BECO_Datos!$A40,FALSE),0))*FL$2</f>
        <v>0</v>
      </c>
      <c r="FM41" s="18">
        <f>(HLOOKUP(FM$6,BECO_Datos!$D$3:$HN$85,BECO_Datos!$A40,FALSE)+IFERROR(HLOOKUP(FM$6,BECO_Datos!$HP$3:$LT$85,BECO_Datos!$A40,FALSE),0))*FM$2</f>
        <v>0</v>
      </c>
      <c r="FN41" s="18">
        <f>(HLOOKUP(FN$6,BECO_Datos!$D$3:$HN$85,BECO_Datos!$A40,FALSE)+IFERROR(HLOOKUP(FN$6,BECO_Datos!$HP$3:$LT$85,BECO_Datos!$A40,FALSE),0))*FN$2</f>
        <v>0</v>
      </c>
      <c r="FO41" s="18">
        <f>(HLOOKUP(FO$6,BECO_Datos!$D$3:$HN$85,BECO_Datos!$A40,FALSE)+IFERROR(HLOOKUP(FO$6,BECO_Datos!$HP$3:$LT$85,BECO_Datos!$A40,FALSE),0))*FO$2</f>
        <v>0</v>
      </c>
      <c r="FP41" s="18">
        <f>(HLOOKUP(FP$6,BECO_Datos!$D$3:$HN$85,BECO_Datos!$A40,FALSE)+IFERROR(HLOOKUP(FP$6,BECO_Datos!$HP$3:$LT$85,BECO_Datos!$A40,FALSE),0))*FP$2</f>
        <v>0</v>
      </c>
      <c r="FR41" s="18" t="e">
        <f>(HLOOKUP(FR$6,BECO_Datos!$D$3:$HN$85,BECO_Datos!$A40,FALSE)+IFERROR(HLOOKUP(FR$6,BECO_Datos!$HP$3:$LT$85,BECO_Datos!$A40,FALSE),0))*FR$2</f>
        <v>#N/A</v>
      </c>
      <c r="FS41" s="18" t="e">
        <f>(HLOOKUP(FS$6,BECO_Datos!$D$3:$HN$85,BECO_Datos!$A40,FALSE)+IFERROR(HLOOKUP(FS$6,BECO_Datos!$HP$3:$LT$85,BECO_Datos!$A40,FALSE),0))*FS$2</f>
        <v>#N/A</v>
      </c>
      <c r="FT41" s="18" t="e">
        <f>(HLOOKUP(FT$6,BECO_Datos!$D$3:$HN$85,BECO_Datos!$A40,FALSE)+IFERROR(HLOOKUP(FT$6,BECO_Datos!$HP$3:$LT$85,BECO_Datos!$A40,FALSE),0))*FT$2</f>
        <v>#N/A</v>
      </c>
      <c r="FU41" s="18" t="e">
        <f>(HLOOKUP(FU$6,BECO_Datos!$D$3:$HN$85,BECO_Datos!$A40,FALSE)+IFERROR(HLOOKUP(FU$6,BECO_Datos!$HP$3:$LT$85,BECO_Datos!$A40,FALSE),0))*FU$2</f>
        <v>#N/A</v>
      </c>
      <c r="FV41" s="18" t="e">
        <f>(HLOOKUP(FV$6,BECO_Datos!$D$3:$HN$85,BECO_Datos!$A40,FALSE)+IFERROR(HLOOKUP(FV$6,BECO_Datos!$HP$3:$LT$85,BECO_Datos!$A40,FALSE),0))*FV$2</f>
        <v>#N/A</v>
      </c>
      <c r="FW41" s="18" t="e">
        <f>(HLOOKUP(FW$6,BECO_Datos!$D$3:$HN$85,BECO_Datos!$A40,FALSE)+IFERROR(HLOOKUP(FW$6,BECO_Datos!$HP$3:$LT$85,BECO_Datos!$A40,FALSE),0))*FW$2</f>
        <v>#N/A</v>
      </c>
      <c r="FX41" s="18">
        <f>(HLOOKUP(FX$6,BECO_Datos!$D$3:$HN$85,BECO_Datos!$A40,FALSE)+IFERROR(HLOOKUP(FX$6,BECO_Datos!$HP$3:$LT$85,BECO_Datos!$A40,FALSE),0))*FX$2</f>
        <v>0</v>
      </c>
      <c r="FY41" s="18">
        <f>(HLOOKUP(FY$6,BECO_Datos!$D$3:$HN$85,BECO_Datos!$A40,FALSE)+IFERROR(HLOOKUP(FY$6,BECO_Datos!$HP$3:$LT$85,BECO_Datos!$A40,FALSE),0))*FY$2</f>
        <v>0</v>
      </c>
      <c r="FZ41" s="18">
        <f>(HLOOKUP(FZ$6,BECO_Datos!$D$3:$HN$85,BECO_Datos!$A40,FALSE)+IFERROR(HLOOKUP(FZ$6,BECO_Datos!$HP$3:$LT$85,BECO_Datos!$A40,FALSE),0))*FZ$2</f>
        <v>0</v>
      </c>
      <c r="GA41" s="18">
        <f>(HLOOKUP(GA$6,BECO_Datos!$D$3:$HN$85,BECO_Datos!$A40,FALSE)+IFERROR(HLOOKUP(GA$6,BECO_Datos!$HP$3:$LT$85,BECO_Datos!$A40,FALSE),0))*GA$2</f>
        <v>0</v>
      </c>
      <c r="GB41" s="18">
        <f>(HLOOKUP(GB$6,BECO_Datos!$D$3:$HN$85,BECO_Datos!$A40,FALSE)+IFERROR(HLOOKUP(GB$6,BECO_Datos!$HP$3:$LT$85,BECO_Datos!$A40,FALSE),0))*GB$2</f>
        <v>0</v>
      </c>
      <c r="GC41" s="18">
        <f>(HLOOKUP(GC$6,BECO_Datos!$D$3:$HN$85,BECO_Datos!$A40,FALSE)+IFERROR(HLOOKUP(GC$6,BECO_Datos!$HP$3:$LT$85,BECO_Datos!$A40,FALSE),0))*GC$2</f>
        <v>0</v>
      </c>
      <c r="GD41" s="18">
        <f>(HLOOKUP(GD$6,BECO_Datos!$D$3:$HN$85,BECO_Datos!$A40,FALSE)+IFERROR(HLOOKUP(GD$6,BECO_Datos!$HP$3:$LT$85,BECO_Datos!$A40,FALSE),0))*GD$2</f>
        <v>0</v>
      </c>
      <c r="GE41" s="18">
        <f>(HLOOKUP(GE$6,BECO_Datos!$D$3:$HN$85,BECO_Datos!$A40,FALSE)+IFERROR(HLOOKUP(GE$6,BECO_Datos!$HP$3:$LT$85,BECO_Datos!$A40,FALSE),0))*GE$2</f>
        <v>0</v>
      </c>
      <c r="GF41" s="18">
        <f>(HLOOKUP(GF$6,BECO_Datos!$D$3:$HN$85,BECO_Datos!$A40,FALSE)+IFERROR(HLOOKUP(GF$6,BECO_Datos!$HP$3:$LT$85,BECO_Datos!$A40,FALSE),0))*GF$2</f>
        <v>0</v>
      </c>
      <c r="GG41" s="18">
        <f>(HLOOKUP(GG$6,BECO_Datos!$D$3:$HN$85,BECO_Datos!$A40,FALSE)+IFERROR(HLOOKUP(GG$6,BECO_Datos!$HP$3:$LT$85,BECO_Datos!$A40,FALSE),0))*GG$2</f>
        <v>0</v>
      </c>
      <c r="GI41" s="18" t="e">
        <f>(HLOOKUP(GI$6,BECO_Datos!$D$3:$HN$85,BECO_Datos!$A40,FALSE)+IFERROR(HLOOKUP(GI$6,BECO_Datos!$HP$3:$LT$85,BECO_Datos!$A40,FALSE),0))*GI$2</f>
        <v>#N/A</v>
      </c>
      <c r="GJ41" s="18" t="e">
        <f>(HLOOKUP(GJ$6,BECO_Datos!$D$3:$HN$85,BECO_Datos!$A40,FALSE)+IFERROR(HLOOKUP(GJ$6,BECO_Datos!$HP$3:$LT$85,BECO_Datos!$A40,FALSE),0))*GJ$2</f>
        <v>#N/A</v>
      </c>
      <c r="GK41" s="18" t="e">
        <f>(HLOOKUP(GK$6,BECO_Datos!$D$3:$HN$85,BECO_Datos!$A40,FALSE)+IFERROR(HLOOKUP(GK$6,BECO_Datos!$HP$3:$LT$85,BECO_Datos!$A40,FALSE),0))*GK$2</f>
        <v>#N/A</v>
      </c>
      <c r="GL41" s="18" t="e">
        <f>(HLOOKUP(GL$6,BECO_Datos!$D$3:$HN$85,BECO_Datos!$A40,FALSE)+IFERROR(HLOOKUP(GL$6,BECO_Datos!$HP$3:$LT$85,BECO_Datos!$A40,FALSE),0))*GL$2</f>
        <v>#N/A</v>
      </c>
      <c r="GM41" s="18" t="e">
        <f>(HLOOKUP(GM$6,BECO_Datos!$D$3:$HN$85,BECO_Datos!$A40,FALSE)+IFERROR(HLOOKUP(GM$6,BECO_Datos!$HP$3:$LT$85,BECO_Datos!$A40,FALSE),0))*GM$2</f>
        <v>#N/A</v>
      </c>
      <c r="GN41" s="18" t="e">
        <f>(HLOOKUP(GN$6,BECO_Datos!$D$3:$HN$85,BECO_Datos!$A40,FALSE)+IFERROR(HLOOKUP(GN$6,BECO_Datos!$HP$3:$LT$85,BECO_Datos!$A40,FALSE),0))*GN$2</f>
        <v>#N/A</v>
      </c>
      <c r="GO41" s="18">
        <f>(HLOOKUP(GO$6,BECO_Datos!$D$3:$HN$85,BECO_Datos!$A40,FALSE)+IFERROR(HLOOKUP(GO$6,BECO_Datos!$HP$3:$LT$85,BECO_Datos!$A40,FALSE),0))*GO$2</f>
        <v>0</v>
      </c>
      <c r="GP41" s="18">
        <f>(HLOOKUP(GP$6,BECO_Datos!$D$3:$HN$85,BECO_Datos!$A40,FALSE)+IFERROR(HLOOKUP(GP$6,BECO_Datos!$HP$3:$LT$85,BECO_Datos!$A40,FALSE),0))*GP$2</f>
        <v>0</v>
      </c>
      <c r="GQ41" s="18">
        <f>(HLOOKUP(GQ$6,BECO_Datos!$D$3:$HN$85,BECO_Datos!$A40,FALSE)+IFERROR(HLOOKUP(GQ$6,BECO_Datos!$HP$3:$LT$85,BECO_Datos!$A40,FALSE),0))*GQ$2</f>
        <v>0</v>
      </c>
      <c r="GR41" s="18">
        <f>(HLOOKUP(GR$6,BECO_Datos!$D$3:$HN$85,BECO_Datos!$A40,FALSE)+IFERROR(HLOOKUP(GR$6,BECO_Datos!$HP$3:$LT$85,BECO_Datos!$A40,FALSE),0))*GR$2</f>
        <v>0</v>
      </c>
      <c r="GS41" s="18">
        <f>(HLOOKUP(GS$6,BECO_Datos!$D$3:$HN$85,BECO_Datos!$A40,FALSE)+IFERROR(HLOOKUP(GS$6,BECO_Datos!$HP$3:$LT$85,BECO_Datos!$A40,FALSE),0))*GS$2</f>
        <v>0</v>
      </c>
      <c r="GT41" s="18">
        <f>(HLOOKUP(GT$6,BECO_Datos!$D$3:$HN$85,BECO_Datos!$A40,FALSE)+IFERROR(HLOOKUP(GT$6,BECO_Datos!$HP$3:$LT$85,BECO_Datos!$A40,FALSE),0))*GT$2</f>
        <v>0</v>
      </c>
      <c r="GU41" s="18">
        <f>(HLOOKUP(GU$6,BECO_Datos!$D$3:$HN$85,BECO_Datos!$A40,FALSE)+IFERROR(HLOOKUP(GU$6,BECO_Datos!$HP$3:$LT$85,BECO_Datos!$A40,FALSE),0))*GU$2</f>
        <v>0</v>
      </c>
      <c r="GV41" s="18">
        <f>(HLOOKUP(GV$6,BECO_Datos!$D$3:$HN$85,BECO_Datos!$A40,FALSE)+IFERROR(HLOOKUP(GV$6,BECO_Datos!$HP$3:$LT$85,BECO_Datos!$A40,FALSE),0))*GV$2</f>
        <v>0</v>
      </c>
      <c r="GW41" s="18">
        <f>(HLOOKUP(GW$6,BECO_Datos!$D$3:$HN$85,BECO_Datos!$A40,FALSE)+IFERROR(HLOOKUP(GW$6,BECO_Datos!$HP$3:$LT$85,BECO_Datos!$A40,FALSE),0))*GW$2</f>
        <v>0</v>
      </c>
      <c r="GX41" s="18">
        <f>(HLOOKUP(GX$6,BECO_Datos!$D$3:$HN$85,BECO_Datos!$A40,FALSE)+IFERROR(HLOOKUP(GX$6,BECO_Datos!$HP$3:$LT$85,BECO_Datos!$A40,FALSE),0))*GX$2</f>
        <v>0</v>
      </c>
      <c r="GZ41" s="18" t="e">
        <f>(HLOOKUP(GZ$6,BECO_Datos!$D$3:$HN$85,BECO_Datos!$A40,FALSE)+IFERROR(HLOOKUP(GZ$6,BECO_Datos!$HP$3:$LT$85,BECO_Datos!$A40,FALSE),0))*GZ$2</f>
        <v>#N/A</v>
      </c>
      <c r="HA41" s="18" t="e">
        <f>(HLOOKUP(HA$6,BECO_Datos!$D$3:$HN$85,BECO_Datos!$A40,FALSE)+IFERROR(HLOOKUP(HA$6,BECO_Datos!$HP$3:$LT$85,BECO_Datos!$A40,FALSE),0))*HA$2</f>
        <v>#N/A</v>
      </c>
      <c r="HB41" s="18" t="e">
        <f>(HLOOKUP(HB$6,BECO_Datos!$D$3:$HN$85,BECO_Datos!$A40,FALSE)+IFERROR(HLOOKUP(HB$6,BECO_Datos!$HP$3:$LT$85,BECO_Datos!$A40,FALSE),0))*HB$2</f>
        <v>#N/A</v>
      </c>
      <c r="HC41" s="18" t="e">
        <f>(HLOOKUP(HC$6,BECO_Datos!$D$3:$HN$85,BECO_Datos!$A40,FALSE)+IFERROR(HLOOKUP(HC$6,BECO_Datos!$HP$3:$LT$85,BECO_Datos!$A40,FALSE),0))*HC$2</f>
        <v>#N/A</v>
      </c>
      <c r="HD41" s="18" t="e">
        <f>(HLOOKUP(HD$6,BECO_Datos!$D$3:$HN$85,BECO_Datos!$A40,FALSE)+IFERROR(HLOOKUP(HD$6,BECO_Datos!$HP$3:$LT$85,BECO_Datos!$A40,FALSE),0))*HD$2</f>
        <v>#N/A</v>
      </c>
      <c r="HE41" s="18" t="e">
        <f>(HLOOKUP(HE$6,BECO_Datos!$D$3:$HN$85,BECO_Datos!$A40,FALSE)+IFERROR(HLOOKUP(HE$6,BECO_Datos!$HP$3:$LT$85,BECO_Datos!$A40,FALSE),0))*HE$2</f>
        <v>#N/A</v>
      </c>
      <c r="HF41" s="18">
        <f>(HLOOKUP(HF$6,BECO_Datos!$D$3:$HN$85,BECO_Datos!$A40,FALSE)+IFERROR(HLOOKUP(HF$6,BECO_Datos!$HP$3:$LT$85,BECO_Datos!$A40,FALSE),0))*HF$2</f>
        <v>0</v>
      </c>
      <c r="HG41" s="18">
        <f>(HLOOKUP(HG$6,BECO_Datos!$D$3:$HN$85,BECO_Datos!$A40,FALSE)+IFERROR(HLOOKUP(HG$6,BECO_Datos!$HP$3:$LT$85,BECO_Datos!$A40,FALSE),0))*HG$2</f>
        <v>0</v>
      </c>
      <c r="HH41" s="18">
        <f>(HLOOKUP(HH$6,BECO_Datos!$D$3:$HN$85,BECO_Datos!$A40,FALSE)+IFERROR(HLOOKUP(HH$6,BECO_Datos!$HP$3:$LT$85,BECO_Datos!$A40,FALSE),0))*HH$2</f>
        <v>0</v>
      </c>
      <c r="HI41" s="18">
        <f>(HLOOKUP(HI$6,BECO_Datos!$D$3:$HN$85,BECO_Datos!$A40,FALSE)+IFERROR(HLOOKUP(HI$6,BECO_Datos!$HP$3:$LT$85,BECO_Datos!$A40,FALSE),0))*HI$2</f>
        <v>0</v>
      </c>
      <c r="HJ41" s="18">
        <f>(HLOOKUP(HJ$6,BECO_Datos!$D$3:$HN$85,BECO_Datos!$A40,FALSE)+IFERROR(HLOOKUP(HJ$6,BECO_Datos!$HP$3:$LT$85,BECO_Datos!$A40,FALSE),0))*HJ$2</f>
        <v>0</v>
      </c>
      <c r="HK41" s="18">
        <f>(HLOOKUP(HK$6,BECO_Datos!$D$3:$HN$85,BECO_Datos!$A40,FALSE)+IFERROR(HLOOKUP(HK$6,BECO_Datos!$HP$3:$LT$85,BECO_Datos!$A40,FALSE),0))*HK$2</f>
        <v>0</v>
      </c>
      <c r="HL41" s="18">
        <f>(HLOOKUP(HL$6,BECO_Datos!$D$3:$HN$85,BECO_Datos!$A40,FALSE)+IFERROR(HLOOKUP(HL$6,BECO_Datos!$HP$3:$LT$85,BECO_Datos!$A40,FALSE),0))*HL$2</f>
        <v>0</v>
      </c>
      <c r="HM41" s="18">
        <f>(HLOOKUP(HM$6,BECO_Datos!$D$3:$HN$85,BECO_Datos!$A40,FALSE)+IFERROR(HLOOKUP(HM$6,BECO_Datos!$HP$3:$LT$85,BECO_Datos!$A40,FALSE),0))*HM$2</f>
        <v>0</v>
      </c>
      <c r="HN41" s="18">
        <f>(HLOOKUP(HN$6,BECO_Datos!$D$3:$HN$85,BECO_Datos!$A40,FALSE)+IFERROR(HLOOKUP(HN$6,BECO_Datos!$HP$3:$LT$85,BECO_Datos!$A40,FALSE),0))*HN$2</f>
        <v>0</v>
      </c>
      <c r="HO41" s="18">
        <f>(HLOOKUP(HO$6,BECO_Datos!$D$3:$HN$85,BECO_Datos!$A40,FALSE)+IFERROR(HLOOKUP(HO$6,BECO_Datos!$HP$3:$LT$85,BECO_Datos!$A40,FALSE),0))*HO$2</f>
        <v>0</v>
      </c>
      <c r="HQ41" s="18" t="e">
        <f>(HLOOKUP(HQ$6,BECO_Datos!$D$3:$HN$85,BECO_Datos!$A40,FALSE)+IFERROR(HLOOKUP(HQ$6,BECO_Datos!$HP$3:$LT$85,BECO_Datos!$A40,FALSE),0))*HQ$2</f>
        <v>#N/A</v>
      </c>
      <c r="HR41" s="18" t="e">
        <f>(HLOOKUP(HR$6,BECO_Datos!$D$3:$HN$85,BECO_Datos!$A40,FALSE)+IFERROR(HLOOKUP(HR$6,BECO_Datos!$HP$3:$LT$85,BECO_Datos!$A40,FALSE),0))*HR$2</f>
        <v>#N/A</v>
      </c>
      <c r="HS41" s="18" t="e">
        <f>(HLOOKUP(HS$6,BECO_Datos!$D$3:$HN$85,BECO_Datos!$A40,FALSE)+IFERROR(HLOOKUP(HS$6,BECO_Datos!$HP$3:$LT$85,BECO_Datos!$A40,FALSE),0))*HS$2</f>
        <v>#N/A</v>
      </c>
      <c r="HT41" s="18" t="e">
        <f>(HLOOKUP(HT$6,BECO_Datos!$D$3:$HN$85,BECO_Datos!$A40,FALSE)+IFERROR(HLOOKUP(HT$6,BECO_Datos!$HP$3:$LT$85,BECO_Datos!$A40,FALSE),0))*HT$2</f>
        <v>#N/A</v>
      </c>
      <c r="HU41" s="18" t="e">
        <f>(HLOOKUP(HU$6,BECO_Datos!$D$3:$HN$85,BECO_Datos!$A40,FALSE)+IFERROR(HLOOKUP(HU$6,BECO_Datos!$HP$3:$LT$85,BECO_Datos!$A40,FALSE),0))*HU$2</f>
        <v>#N/A</v>
      </c>
      <c r="HV41" s="18" t="e">
        <f>(HLOOKUP(HV$6,BECO_Datos!$D$3:$HN$85,BECO_Datos!$A40,FALSE)+IFERROR(HLOOKUP(HV$6,BECO_Datos!$HP$3:$LT$85,BECO_Datos!$A40,FALSE),0))*HV$2</f>
        <v>#N/A</v>
      </c>
      <c r="HW41" s="18">
        <f>(HLOOKUP(HW$6,BECO_Datos!$D$3:$HN$85,BECO_Datos!$A40,FALSE)+IFERROR(HLOOKUP(HW$6,BECO_Datos!$HP$3:$LT$85,BECO_Datos!$A40,FALSE),0))*HW$2</f>
        <v>0</v>
      </c>
      <c r="HX41" s="18">
        <f>(HLOOKUP(HX$6,BECO_Datos!$D$3:$HN$85,BECO_Datos!$A40,FALSE)+IFERROR(HLOOKUP(HX$6,BECO_Datos!$HP$3:$LT$85,BECO_Datos!$A40,FALSE),0))*HX$2</f>
        <v>0</v>
      </c>
      <c r="HY41" s="18">
        <f>(HLOOKUP(HY$6,BECO_Datos!$D$3:$HN$85,BECO_Datos!$A40,FALSE)+IFERROR(HLOOKUP(HY$6,BECO_Datos!$HP$3:$LT$85,BECO_Datos!$A40,FALSE),0))*HY$2</f>
        <v>0</v>
      </c>
      <c r="HZ41" s="18">
        <f>(HLOOKUP(HZ$6,BECO_Datos!$D$3:$HN$85,BECO_Datos!$A40,FALSE)+IFERROR(HLOOKUP(HZ$6,BECO_Datos!$HP$3:$LT$85,BECO_Datos!$A40,FALSE),0))*HZ$2</f>
        <v>0</v>
      </c>
      <c r="IA41" s="18">
        <f>(HLOOKUP(IA$6,BECO_Datos!$D$3:$HN$85,BECO_Datos!$A40,FALSE)+IFERROR(HLOOKUP(IA$6,BECO_Datos!$HP$3:$LT$85,BECO_Datos!$A40,FALSE),0))*IA$2</f>
        <v>0</v>
      </c>
      <c r="IB41" s="18">
        <f>(HLOOKUP(IB$6,BECO_Datos!$D$3:$HN$85,BECO_Datos!$A40,FALSE)+IFERROR(HLOOKUP(IB$6,BECO_Datos!$HP$3:$LT$85,BECO_Datos!$A40,FALSE),0))*IB$2</f>
        <v>0</v>
      </c>
      <c r="IC41" s="18">
        <f>(HLOOKUP(IC$6,BECO_Datos!$D$3:$HN$85,BECO_Datos!$A40,FALSE)+IFERROR(HLOOKUP(IC$6,BECO_Datos!$HP$3:$LT$85,BECO_Datos!$A40,FALSE),0))*IC$2</f>
        <v>0</v>
      </c>
      <c r="ID41" s="18">
        <f>(HLOOKUP(ID$6,BECO_Datos!$D$3:$HN$85,BECO_Datos!$A40,FALSE)+IFERROR(HLOOKUP(ID$6,BECO_Datos!$HP$3:$LT$85,BECO_Datos!$A40,FALSE),0))*ID$2</f>
        <v>0</v>
      </c>
      <c r="IE41" s="18">
        <f>(HLOOKUP(IE$6,BECO_Datos!$D$3:$HN$85,BECO_Datos!$A40,FALSE)+IFERROR(HLOOKUP(IE$6,BECO_Datos!$HP$3:$LT$85,BECO_Datos!$A40,FALSE),0))*IE$2</f>
        <v>0</v>
      </c>
      <c r="IF41" s="18">
        <f>(HLOOKUP(IF$6,BECO_Datos!$D$3:$HN$85,BECO_Datos!$A40,FALSE)+IFERROR(HLOOKUP(IF$6,BECO_Datos!$HP$3:$LT$85,BECO_Datos!$A40,FALSE),0))*IF$2</f>
        <v>0</v>
      </c>
      <c r="IH41" s="18" t="e">
        <f>(HLOOKUP(IH$6,BECO_Datos!$D$3:$HN$85,BECO_Datos!$A40,FALSE)+IFERROR(HLOOKUP(IH$6,BECO_Datos!$HP$3:$LT$85,BECO_Datos!$A40,FALSE),0))*IH$2</f>
        <v>#N/A</v>
      </c>
      <c r="II41" s="18" t="e">
        <f>(HLOOKUP(II$6,BECO_Datos!$D$3:$HN$85,BECO_Datos!$A40,FALSE)+IFERROR(HLOOKUP(II$6,BECO_Datos!$HP$3:$LT$85,BECO_Datos!$A40,FALSE),0))*II$2</f>
        <v>#N/A</v>
      </c>
      <c r="IJ41" s="18" t="e">
        <f>(HLOOKUP(IJ$6,BECO_Datos!$D$3:$HN$85,BECO_Datos!$A40,FALSE)+IFERROR(HLOOKUP(IJ$6,BECO_Datos!$HP$3:$LT$85,BECO_Datos!$A40,FALSE),0))*IJ$2</f>
        <v>#N/A</v>
      </c>
      <c r="IK41" s="18" t="e">
        <f>(HLOOKUP(IK$6,BECO_Datos!$D$3:$HN$85,BECO_Datos!$A40,FALSE)+IFERROR(HLOOKUP(IK$6,BECO_Datos!$HP$3:$LT$85,BECO_Datos!$A40,FALSE),0))*IK$2</f>
        <v>#N/A</v>
      </c>
      <c r="IL41" s="18" t="e">
        <f>(HLOOKUP(IL$6,BECO_Datos!$D$3:$HN$85,BECO_Datos!$A40,FALSE)+IFERROR(HLOOKUP(IL$6,BECO_Datos!$HP$3:$LT$85,BECO_Datos!$A40,FALSE),0))*IL$2</f>
        <v>#N/A</v>
      </c>
      <c r="IM41" s="18" t="e">
        <f>(HLOOKUP(IM$6,BECO_Datos!$D$3:$HN$85,BECO_Datos!$A40,FALSE)+IFERROR(HLOOKUP(IM$6,BECO_Datos!$HP$3:$LT$85,BECO_Datos!$A40,FALSE),0))*IM$2</f>
        <v>#N/A</v>
      </c>
      <c r="IN41" s="18">
        <f>(HLOOKUP(IN$6,BECO_Datos!$D$3:$HN$85,BECO_Datos!$A40,FALSE)+IFERROR(HLOOKUP(IN$6,BECO_Datos!$HP$3:$LT$85,BECO_Datos!$A40,FALSE),0))*IN$2</f>
        <v>0</v>
      </c>
      <c r="IO41" s="18">
        <f>(HLOOKUP(IO$6,BECO_Datos!$D$3:$HN$85,BECO_Datos!$A40,FALSE)+IFERROR(HLOOKUP(IO$6,BECO_Datos!$HP$3:$LT$85,BECO_Datos!$A40,FALSE),0))*IO$2</f>
        <v>0</v>
      </c>
      <c r="IP41" s="18">
        <f>(HLOOKUP(IP$6,BECO_Datos!$D$3:$HN$85,BECO_Datos!$A40,FALSE)+IFERROR(HLOOKUP(IP$6,BECO_Datos!$HP$3:$LT$85,BECO_Datos!$A40,FALSE),0))*IP$2</f>
        <v>0</v>
      </c>
      <c r="IQ41" s="18">
        <f>(HLOOKUP(IQ$6,BECO_Datos!$D$3:$HN$85,BECO_Datos!$A40,FALSE)+IFERROR(HLOOKUP(IQ$6,BECO_Datos!$HP$3:$LT$85,BECO_Datos!$A40,FALSE),0))*IQ$2</f>
        <v>0</v>
      </c>
      <c r="IR41" s="18">
        <f>(HLOOKUP(IR$6,BECO_Datos!$D$3:$HN$85,BECO_Datos!$A40,FALSE)+IFERROR(HLOOKUP(IR$6,BECO_Datos!$HP$3:$LT$85,BECO_Datos!$A40,FALSE),0))*IR$2</f>
        <v>0</v>
      </c>
      <c r="IS41" s="18">
        <f>(HLOOKUP(IS$6,BECO_Datos!$D$3:$HN$85,BECO_Datos!$A40,FALSE)+IFERROR(HLOOKUP(IS$6,BECO_Datos!$HP$3:$LT$85,BECO_Datos!$A40,FALSE),0))*IS$2</f>
        <v>0</v>
      </c>
      <c r="IT41" s="18">
        <f>(HLOOKUP(IT$6,BECO_Datos!$D$3:$HN$85,BECO_Datos!$A40,FALSE)+IFERROR(HLOOKUP(IT$6,BECO_Datos!$HP$3:$LT$85,BECO_Datos!$A40,FALSE),0))*IT$2</f>
        <v>0</v>
      </c>
      <c r="IU41" s="18">
        <f>(HLOOKUP(IU$6,BECO_Datos!$D$3:$HN$85,BECO_Datos!$A40,FALSE)+IFERROR(HLOOKUP(IU$6,BECO_Datos!$HP$3:$LT$85,BECO_Datos!$A40,FALSE),0))*IU$2</f>
        <v>0</v>
      </c>
      <c r="IV41" s="18">
        <f>(HLOOKUP(IV$6,BECO_Datos!$D$3:$HN$85,BECO_Datos!$A40,FALSE)+IFERROR(HLOOKUP(IV$6,BECO_Datos!$HP$3:$LT$85,BECO_Datos!$A40,FALSE),0))*IV$2</f>
        <v>0</v>
      </c>
      <c r="IW41" s="18">
        <f>(HLOOKUP(IW$6,BECO_Datos!$D$3:$HN$85,BECO_Datos!$A40,FALSE)+IFERROR(HLOOKUP(IW$6,BECO_Datos!$HP$3:$LT$85,BECO_Datos!$A40,FALSE),0))*IW$2</f>
        <v>0</v>
      </c>
      <c r="IY41" s="18" t="e">
        <f>(HLOOKUP(IY$6,BECO_Datos!$D$3:$HN$85,BECO_Datos!$A40,FALSE)+IFERROR(HLOOKUP(IY$6,BECO_Datos!$HP$3:$LT$85,BECO_Datos!$A40,FALSE),0))*IY$2</f>
        <v>#N/A</v>
      </c>
      <c r="IZ41" s="18" t="e">
        <f>(HLOOKUP(IZ$6,BECO_Datos!$D$3:$HN$85,BECO_Datos!$A40,FALSE)+IFERROR(HLOOKUP(IZ$6,BECO_Datos!$HP$3:$LT$85,BECO_Datos!$A40,FALSE),0))*IZ$2</f>
        <v>#N/A</v>
      </c>
      <c r="JA41" s="18" t="e">
        <f>(HLOOKUP(JA$6,BECO_Datos!$D$3:$HN$85,BECO_Datos!$A40,FALSE)+IFERROR(HLOOKUP(JA$6,BECO_Datos!$HP$3:$LT$85,BECO_Datos!$A40,FALSE),0))*JA$2</f>
        <v>#N/A</v>
      </c>
      <c r="JB41" s="18" t="e">
        <f>(HLOOKUP(JB$6,BECO_Datos!$D$3:$HN$85,BECO_Datos!$A40,FALSE)+IFERROR(HLOOKUP(JB$6,BECO_Datos!$HP$3:$LT$85,BECO_Datos!$A40,FALSE),0))*JB$2</f>
        <v>#N/A</v>
      </c>
      <c r="JC41" s="18" t="e">
        <f>(HLOOKUP(JC$6,BECO_Datos!$D$3:$HN$85,BECO_Datos!$A40,FALSE)+IFERROR(HLOOKUP(JC$6,BECO_Datos!$HP$3:$LT$85,BECO_Datos!$A40,FALSE),0))*JC$2</f>
        <v>#N/A</v>
      </c>
      <c r="JD41" s="18" t="e">
        <f>(HLOOKUP(JD$6,BECO_Datos!$D$3:$HN$85,BECO_Datos!$A40,FALSE)+IFERROR(HLOOKUP(JD$6,BECO_Datos!$HP$3:$LT$85,BECO_Datos!$A40,FALSE),0))*JD$2</f>
        <v>#N/A</v>
      </c>
      <c r="JE41" s="18">
        <f>(HLOOKUP(JE$6,BECO_Datos!$D$3:$HN$85,BECO_Datos!$A40,FALSE)+IFERROR(HLOOKUP(JE$6,BECO_Datos!$HP$3:$LT$85,BECO_Datos!$A40,FALSE),0))*JE$2</f>
        <v>0</v>
      </c>
      <c r="JF41" s="18">
        <f>(HLOOKUP(JF$6,BECO_Datos!$D$3:$HN$85,BECO_Datos!$A40,FALSE)+IFERROR(HLOOKUP(JF$6,BECO_Datos!$HP$3:$LT$85,BECO_Datos!$A40,FALSE),0))*JF$2</f>
        <v>0</v>
      </c>
      <c r="JG41" s="18">
        <f>(HLOOKUP(JG$6,BECO_Datos!$D$3:$HN$85,BECO_Datos!$A40,FALSE)+IFERROR(HLOOKUP(JG$6,BECO_Datos!$HP$3:$LT$85,BECO_Datos!$A40,FALSE),0))*JG$2</f>
        <v>0</v>
      </c>
      <c r="JH41" s="18">
        <f>(HLOOKUP(JH$6,BECO_Datos!$D$3:$HN$85,BECO_Datos!$A40,FALSE)+IFERROR(HLOOKUP(JH$6,BECO_Datos!$HP$3:$LT$85,BECO_Datos!$A40,FALSE),0))*JH$2</f>
        <v>0</v>
      </c>
      <c r="JI41" s="18">
        <f>(HLOOKUP(JI$6,BECO_Datos!$D$3:$HN$85,BECO_Datos!$A40,FALSE)+IFERROR(HLOOKUP(JI$6,BECO_Datos!$HP$3:$LT$85,BECO_Datos!$A40,FALSE),0))*JI$2</f>
        <v>0</v>
      </c>
      <c r="JJ41" s="18">
        <f>(HLOOKUP(JJ$6,BECO_Datos!$D$3:$HN$85,BECO_Datos!$A40,FALSE)+IFERROR(HLOOKUP(JJ$6,BECO_Datos!$HP$3:$LT$85,BECO_Datos!$A40,FALSE),0))*JJ$2</f>
        <v>0</v>
      </c>
      <c r="JK41" s="18">
        <f>(HLOOKUP(JK$6,BECO_Datos!$D$3:$HN$85,BECO_Datos!$A40,FALSE)+IFERROR(HLOOKUP(JK$6,BECO_Datos!$HP$3:$LT$85,BECO_Datos!$A40,FALSE),0))*JK$2</f>
        <v>0</v>
      </c>
      <c r="JL41" s="18">
        <f>(HLOOKUP(JL$6,BECO_Datos!$D$3:$HN$85,BECO_Datos!$A40,FALSE)+IFERROR(HLOOKUP(JL$6,BECO_Datos!$HP$3:$LT$85,BECO_Datos!$A40,FALSE),0))*JL$2</f>
        <v>0</v>
      </c>
      <c r="JM41" s="18">
        <f>(HLOOKUP(JM$6,BECO_Datos!$D$3:$HN$85,BECO_Datos!$A40,FALSE)+IFERROR(HLOOKUP(JM$6,BECO_Datos!$HP$3:$LT$85,BECO_Datos!$A40,FALSE),0))*JM$2</f>
        <v>0</v>
      </c>
      <c r="JN41" s="18">
        <f>(HLOOKUP(JN$6,BECO_Datos!$D$3:$HN$85,BECO_Datos!$A40,FALSE)+IFERROR(HLOOKUP(JN$6,BECO_Datos!$HP$3:$LT$85,BECO_Datos!$A40,FALSE),0))*JN$2</f>
        <v>0</v>
      </c>
      <c r="JP41" s="18" t="e">
        <f>(HLOOKUP(JP$6,BECO_Datos!$D$3:$HN$85,BECO_Datos!$A40,FALSE)+IFERROR(HLOOKUP(JP$6,BECO_Datos!$HP$3:$LT$85,BECO_Datos!$A40,FALSE),0))*JP$2</f>
        <v>#N/A</v>
      </c>
      <c r="JQ41" s="18" t="e">
        <f>(HLOOKUP(JQ$6,BECO_Datos!$D$3:$HN$85,BECO_Datos!$A40,FALSE)+IFERROR(HLOOKUP(JQ$6,BECO_Datos!$HP$3:$LT$85,BECO_Datos!$A40,FALSE),0))*JQ$2</f>
        <v>#N/A</v>
      </c>
      <c r="JR41" s="18" t="e">
        <f>(HLOOKUP(JR$6,BECO_Datos!$D$3:$HN$85,BECO_Datos!$A40,FALSE)+IFERROR(HLOOKUP(JR$6,BECO_Datos!$HP$3:$LT$85,BECO_Datos!$A40,FALSE),0))*JR$2</f>
        <v>#N/A</v>
      </c>
      <c r="JS41" s="18" t="e">
        <f>(HLOOKUP(JS$6,BECO_Datos!$D$3:$HN$85,BECO_Datos!$A40,FALSE)+IFERROR(HLOOKUP(JS$6,BECO_Datos!$HP$3:$LT$85,BECO_Datos!$A40,FALSE),0))*JS$2</f>
        <v>#N/A</v>
      </c>
      <c r="JT41" s="18" t="e">
        <f>(HLOOKUP(JT$6,BECO_Datos!$D$3:$HN$85,BECO_Datos!$A40,FALSE)+IFERROR(HLOOKUP(JT$6,BECO_Datos!$HP$3:$LT$85,BECO_Datos!$A40,FALSE),0))*JT$2</f>
        <v>#N/A</v>
      </c>
      <c r="JU41" s="18" t="e">
        <f>(HLOOKUP(JU$6,BECO_Datos!$D$3:$HN$85,BECO_Datos!$A40,FALSE)+IFERROR(HLOOKUP(JU$6,BECO_Datos!$HP$3:$LT$85,BECO_Datos!$A40,FALSE),0))*JU$2</f>
        <v>#N/A</v>
      </c>
      <c r="JV41" s="18">
        <f>(HLOOKUP(JV$6,BECO_Datos!$D$3:$HN$85,BECO_Datos!$A40,FALSE)+IFERROR(HLOOKUP(JV$6,BECO_Datos!$HP$3:$LT$85,BECO_Datos!$A40,FALSE),0))*JV$2</f>
        <v>0</v>
      </c>
      <c r="JW41" s="18">
        <f>(HLOOKUP(JW$6,BECO_Datos!$D$3:$HN$85,BECO_Datos!$A40,FALSE)+IFERROR(HLOOKUP(JW$6,BECO_Datos!$HP$3:$LT$85,BECO_Datos!$A40,FALSE),0))*JW$2</f>
        <v>0</v>
      </c>
      <c r="JX41" s="18">
        <f>(HLOOKUP(JX$6,BECO_Datos!$D$3:$HN$85,BECO_Datos!$A40,FALSE)+IFERROR(HLOOKUP(JX$6,BECO_Datos!$HP$3:$LT$85,BECO_Datos!$A40,FALSE),0))*JX$2</f>
        <v>0</v>
      </c>
      <c r="JY41" s="18">
        <f>(HLOOKUP(JY$6,BECO_Datos!$D$3:$HN$85,BECO_Datos!$A40,FALSE)+IFERROR(HLOOKUP(JY$6,BECO_Datos!$HP$3:$LT$85,BECO_Datos!$A40,FALSE),0))*JY$2</f>
        <v>0</v>
      </c>
      <c r="JZ41" s="18">
        <f>(HLOOKUP(JZ$6,BECO_Datos!$D$3:$HN$85,BECO_Datos!$A40,FALSE)+IFERROR(HLOOKUP(JZ$6,BECO_Datos!$HP$3:$LT$85,BECO_Datos!$A40,FALSE),0))*JZ$2</f>
        <v>0</v>
      </c>
      <c r="KA41" s="18">
        <f>(HLOOKUP(KA$6,BECO_Datos!$D$3:$HN$85,BECO_Datos!$A40,FALSE)+IFERROR(HLOOKUP(KA$6,BECO_Datos!$HP$3:$LT$85,BECO_Datos!$A40,FALSE),0))*KA$2</f>
        <v>0</v>
      </c>
      <c r="KB41" s="18">
        <f>(HLOOKUP(KB$6,BECO_Datos!$D$3:$HN$85,BECO_Datos!$A40,FALSE)+IFERROR(HLOOKUP(KB$6,BECO_Datos!$HP$3:$LT$85,BECO_Datos!$A40,FALSE),0))*KB$2</f>
        <v>0</v>
      </c>
      <c r="KC41" s="18">
        <f>(HLOOKUP(KC$6,BECO_Datos!$D$3:$HN$85,BECO_Datos!$A40,FALSE)+IFERROR(HLOOKUP(KC$6,BECO_Datos!$HP$3:$LT$85,BECO_Datos!$A40,FALSE),0))*KC$2</f>
        <v>0</v>
      </c>
      <c r="KD41" s="18">
        <f>(HLOOKUP(KD$6,BECO_Datos!$D$3:$HN$85,BECO_Datos!$A40,FALSE)+IFERROR(HLOOKUP(KD$6,BECO_Datos!$HP$3:$LT$85,BECO_Datos!$A40,FALSE),0))*KD$2</f>
        <v>0</v>
      </c>
      <c r="KE41" s="18">
        <f>(HLOOKUP(KE$6,BECO_Datos!$D$3:$HN$85,BECO_Datos!$A40,FALSE)+IFERROR(HLOOKUP(KE$6,BECO_Datos!$HP$3:$LT$85,BECO_Datos!$A40,FALSE),0))*KE$2</f>
        <v>0</v>
      </c>
      <c r="KG41" s="18" t="e">
        <f>(HLOOKUP(KG$6,BECO_Datos!$D$3:$HN$85,BECO_Datos!$A40,FALSE)+IFERROR(HLOOKUP(KG$6,BECO_Datos!$HP$3:$LT$85,BECO_Datos!$A40,FALSE),0))*KG$2</f>
        <v>#N/A</v>
      </c>
      <c r="KH41" s="18" t="e">
        <f>(HLOOKUP(KH$6,BECO_Datos!$D$3:$HN$85,BECO_Datos!$A40,FALSE)+IFERROR(HLOOKUP(KH$6,BECO_Datos!$HP$3:$LT$85,BECO_Datos!$A40,FALSE),0))*KH$2</f>
        <v>#N/A</v>
      </c>
      <c r="KI41" s="18" t="e">
        <f>(HLOOKUP(KI$6,BECO_Datos!$D$3:$HN$85,BECO_Datos!$A40,FALSE)+IFERROR(HLOOKUP(KI$6,BECO_Datos!$HP$3:$LT$85,BECO_Datos!$A40,FALSE),0))*KI$2</f>
        <v>#N/A</v>
      </c>
      <c r="KJ41" s="18" t="e">
        <f>(HLOOKUP(KJ$6,BECO_Datos!$D$3:$HN$85,BECO_Datos!$A40,FALSE)+IFERROR(HLOOKUP(KJ$6,BECO_Datos!$HP$3:$LT$85,BECO_Datos!$A40,FALSE),0))*KJ$2</f>
        <v>#N/A</v>
      </c>
      <c r="KK41" s="18" t="e">
        <f>(HLOOKUP(KK$6,BECO_Datos!$D$3:$HN$85,BECO_Datos!$A40,FALSE)+IFERROR(HLOOKUP(KK$6,BECO_Datos!$HP$3:$LT$85,BECO_Datos!$A40,FALSE),0))*KK$2</f>
        <v>#N/A</v>
      </c>
      <c r="KL41" s="18" t="e">
        <f>(HLOOKUP(KL$6,BECO_Datos!$D$3:$HN$85,BECO_Datos!$A40,FALSE)+IFERROR(HLOOKUP(KL$6,BECO_Datos!$HP$3:$LT$85,BECO_Datos!$A40,FALSE),0))*KL$2</f>
        <v>#N/A</v>
      </c>
      <c r="KM41" s="18">
        <f>(HLOOKUP(KM$6,BECO_Datos!$D$3:$HN$85,BECO_Datos!$A40,FALSE)+IFERROR(HLOOKUP(KM$6,BECO_Datos!$HP$3:$LT$85,BECO_Datos!$A40,FALSE),0))*KM$2</f>
        <v>0</v>
      </c>
      <c r="KN41" s="18">
        <f>(HLOOKUP(KN$6,BECO_Datos!$D$3:$HN$85,BECO_Datos!$A40,FALSE)+IFERROR(HLOOKUP(KN$6,BECO_Datos!$HP$3:$LT$85,BECO_Datos!$A40,FALSE),0))*KN$2</f>
        <v>0</v>
      </c>
      <c r="KO41" s="18">
        <f>(HLOOKUP(KO$6,BECO_Datos!$D$3:$HN$85,BECO_Datos!$A40,FALSE)+IFERROR(HLOOKUP(KO$6,BECO_Datos!$HP$3:$LT$85,BECO_Datos!$A40,FALSE),0))*KO$2</f>
        <v>0</v>
      </c>
      <c r="KP41" s="18">
        <f>(HLOOKUP(KP$6,BECO_Datos!$D$3:$HN$85,BECO_Datos!$A40,FALSE)+IFERROR(HLOOKUP(KP$6,BECO_Datos!$HP$3:$LT$85,BECO_Datos!$A40,FALSE),0))*KP$2</f>
        <v>0</v>
      </c>
      <c r="KQ41" s="18">
        <f>(HLOOKUP(KQ$6,BECO_Datos!$D$3:$HN$85,BECO_Datos!$A40,FALSE)+IFERROR(HLOOKUP(KQ$6,BECO_Datos!$HP$3:$LT$85,BECO_Datos!$A40,FALSE),0))*KQ$2</f>
        <v>0</v>
      </c>
      <c r="KR41" s="18">
        <f>(HLOOKUP(KR$6,BECO_Datos!$D$3:$HN$85,BECO_Datos!$A40,FALSE)+IFERROR(HLOOKUP(KR$6,BECO_Datos!$HP$3:$LT$85,BECO_Datos!$A40,FALSE),0))*KR$2</f>
        <v>0</v>
      </c>
      <c r="KS41" s="18">
        <f>(HLOOKUP(KS$6,BECO_Datos!$D$3:$HN$85,BECO_Datos!$A40,FALSE)+IFERROR(HLOOKUP(KS$6,BECO_Datos!$HP$3:$LT$85,BECO_Datos!$A40,FALSE),0))*KS$2</f>
        <v>0</v>
      </c>
      <c r="KT41" s="18">
        <f>(HLOOKUP(KT$6,BECO_Datos!$D$3:$HN$85,BECO_Datos!$A40,FALSE)+IFERROR(HLOOKUP(KT$6,BECO_Datos!$HP$3:$LT$85,BECO_Datos!$A40,FALSE),0))*KT$2</f>
        <v>0</v>
      </c>
      <c r="KU41" s="18">
        <f>(HLOOKUP(KU$6,BECO_Datos!$D$3:$HN$85,BECO_Datos!$A40,FALSE)+IFERROR(HLOOKUP(KU$6,BECO_Datos!$HP$3:$LT$85,BECO_Datos!$A40,FALSE),0))*KU$2</f>
        <v>0</v>
      </c>
      <c r="KV41" s="18">
        <f>(HLOOKUP(KV$6,BECO_Datos!$D$3:$HN$85,BECO_Datos!$A40,FALSE)+IFERROR(HLOOKUP(KV$6,BECO_Datos!$HP$3:$LT$85,BECO_Datos!$A40,FALSE),0))*KV$2</f>
        <v>0</v>
      </c>
      <c r="KX41" s="18" t="e">
        <f>(HLOOKUP(KX$6,BECO_Datos!$D$3:$HN$85,BECO_Datos!$A40,FALSE)+IFERROR(HLOOKUP(KX$6,BECO_Datos!$HP$3:$LT$85,BECO_Datos!$A40,FALSE),0))*KX$2</f>
        <v>#N/A</v>
      </c>
      <c r="KY41" s="18" t="e">
        <f>(HLOOKUP(KY$6,BECO_Datos!$D$3:$HN$85,BECO_Datos!$A40,FALSE)+IFERROR(HLOOKUP(KY$6,BECO_Datos!$HP$3:$LT$85,BECO_Datos!$A40,FALSE),0))*KY$2</f>
        <v>#N/A</v>
      </c>
      <c r="KZ41" s="18" t="e">
        <f>(HLOOKUP(KZ$6,BECO_Datos!$D$3:$HN$85,BECO_Datos!$A40,FALSE)+IFERROR(HLOOKUP(KZ$6,BECO_Datos!$HP$3:$LT$85,BECO_Datos!$A40,FALSE),0))*KZ$2</f>
        <v>#N/A</v>
      </c>
      <c r="LA41" s="18" t="e">
        <f>(HLOOKUP(LA$6,BECO_Datos!$D$3:$HN$85,BECO_Datos!$A40,FALSE)+IFERROR(HLOOKUP(LA$6,BECO_Datos!$HP$3:$LT$85,BECO_Datos!$A40,FALSE),0))*LA$2</f>
        <v>#N/A</v>
      </c>
      <c r="LB41" s="18" t="e">
        <f>(HLOOKUP(LB$6,BECO_Datos!$D$3:$HN$85,BECO_Datos!$A40,FALSE)+IFERROR(HLOOKUP(LB$6,BECO_Datos!$HP$3:$LT$85,BECO_Datos!$A40,FALSE),0))*LB$2</f>
        <v>#N/A</v>
      </c>
      <c r="LC41" s="18" t="e">
        <f>(HLOOKUP(LC$6,BECO_Datos!$D$3:$HN$85,BECO_Datos!$A40,FALSE)+IFERROR(HLOOKUP(LC$6,BECO_Datos!$HP$3:$LT$85,BECO_Datos!$A40,FALSE),0))*LC$2</f>
        <v>#N/A</v>
      </c>
      <c r="LD41" s="18">
        <f>(HLOOKUP(LD$6,BECO_Datos!$D$3:$HN$85,BECO_Datos!$A40,FALSE)+IFERROR(HLOOKUP(LD$6,BECO_Datos!$HP$3:$LT$85,BECO_Datos!$A40,FALSE),0))*LD$2</f>
        <v>0</v>
      </c>
      <c r="LE41" s="18">
        <f>(HLOOKUP(LE$6,BECO_Datos!$D$3:$HN$85,BECO_Datos!$A40,FALSE)+IFERROR(HLOOKUP(LE$6,BECO_Datos!$HP$3:$LT$85,BECO_Datos!$A40,FALSE),0))*LE$2</f>
        <v>0</v>
      </c>
      <c r="LF41" s="18">
        <f>(HLOOKUP(LF$6,BECO_Datos!$D$3:$HN$85,BECO_Datos!$A40,FALSE)+IFERROR(HLOOKUP(LF$6,BECO_Datos!$HP$3:$LT$85,BECO_Datos!$A40,FALSE),0))*LF$2</f>
        <v>0</v>
      </c>
      <c r="LG41" s="18">
        <f>(HLOOKUP(LG$6,BECO_Datos!$D$3:$HN$85,BECO_Datos!$A40,FALSE)+IFERROR(HLOOKUP(LG$6,BECO_Datos!$HP$3:$LT$85,BECO_Datos!$A40,FALSE),0))*LG$2</f>
        <v>0</v>
      </c>
      <c r="LH41" s="18">
        <f>(HLOOKUP(LH$6,BECO_Datos!$D$3:$HN$85,BECO_Datos!$A40,FALSE)+IFERROR(HLOOKUP(LH$6,BECO_Datos!$HP$3:$LT$85,BECO_Datos!$A40,FALSE),0))*LH$2</f>
        <v>0</v>
      </c>
      <c r="LI41" s="18">
        <f>(HLOOKUP(LI$6,BECO_Datos!$D$3:$HN$85,BECO_Datos!$A40,FALSE)+IFERROR(HLOOKUP(LI$6,BECO_Datos!$HP$3:$LT$85,BECO_Datos!$A40,FALSE),0))*LI$2</f>
        <v>0</v>
      </c>
      <c r="LJ41" s="18">
        <f>(HLOOKUP(LJ$6,BECO_Datos!$D$3:$HN$85,BECO_Datos!$A40,FALSE)+IFERROR(HLOOKUP(LJ$6,BECO_Datos!$HP$3:$LT$85,BECO_Datos!$A40,FALSE),0))*LJ$2</f>
        <v>0</v>
      </c>
      <c r="LK41" s="18">
        <f>(HLOOKUP(LK$6,BECO_Datos!$D$3:$HN$85,BECO_Datos!$A40,FALSE)+IFERROR(HLOOKUP(LK$6,BECO_Datos!$HP$3:$LT$85,BECO_Datos!$A40,FALSE),0))*LK$2</f>
        <v>0</v>
      </c>
      <c r="LL41" s="18">
        <f>(HLOOKUP(LL$6,BECO_Datos!$D$3:$HN$85,BECO_Datos!$A40,FALSE)+IFERROR(HLOOKUP(LL$6,BECO_Datos!$HP$3:$LT$85,BECO_Datos!$A40,FALSE),0))*LL$2</f>
        <v>0</v>
      </c>
      <c r="LM41" s="18">
        <f>(HLOOKUP(LM$6,BECO_Datos!$D$3:$HN$85,BECO_Datos!$A40,FALSE)+IFERROR(HLOOKUP(LM$6,BECO_Datos!$HP$3:$LT$85,BECO_Datos!$A40,FALSE),0))*LM$2</f>
        <v>0</v>
      </c>
    </row>
    <row r="42" spans="1:325" ht="15.75" x14ac:dyDescent="0.2">
      <c r="A42" s="160">
        <v>37</v>
      </c>
      <c r="B42" s="73" t="s">
        <v>17</v>
      </c>
      <c r="C42" s="13"/>
      <c r="D42" s="82" t="e">
        <f t="shared" ref="D42" si="479">D43+D46+D47+D71+D83+D84+D85+D86</f>
        <v>#N/A</v>
      </c>
      <c r="E42" s="82" t="e">
        <f t="shared" ref="E42:S42" si="480">E43+E46+E47+E71+E83+E84+E85+E86</f>
        <v>#N/A</v>
      </c>
      <c r="F42" s="82" t="e">
        <f t="shared" si="480"/>
        <v>#N/A</v>
      </c>
      <c r="G42" s="82" t="e">
        <f t="shared" si="480"/>
        <v>#N/A</v>
      </c>
      <c r="H42" s="82" t="e">
        <f t="shared" si="480"/>
        <v>#N/A</v>
      </c>
      <c r="I42" s="82" t="e">
        <f t="shared" si="480"/>
        <v>#N/A</v>
      </c>
      <c r="J42" s="82">
        <f t="shared" si="480"/>
        <v>1470.2952005744767</v>
      </c>
      <c r="K42" s="82">
        <f t="shared" si="480"/>
        <v>664.37720187521984</v>
      </c>
      <c r="L42" s="82">
        <f t="shared" si="480"/>
        <v>2140.5226893882273</v>
      </c>
      <c r="M42" s="82">
        <f t="shared" si="480"/>
        <v>1888.7855888637855</v>
      </c>
      <c r="N42" s="82">
        <f t="shared" si="480"/>
        <v>881.00289679177115</v>
      </c>
      <c r="O42" s="82">
        <f t="shared" si="480"/>
        <v>1335.3777033234815</v>
      </c>
      <c r="P42" s="82">
        <f t="shared" si="480"/>
        <v>1158.9420674911296</v>
      </c>
      <c r="Q42" s="82">
        <f t="shared" si="480"/>
        <v>1210.375486105374</v>
      </c>
      <c r="R42" s="82">
        <f t="shared" si="480"/>
        <v>1383.0721370582119</v>
      </c>
      <c r="S42" s="82">
        <f t="shared" si="480"/>
        <v>1337.3181559946624</v>
      </c>
      <c r="U42" s="82" t="e">
        <f t="shared" ref="U42:AJ42" si="481">U43+U46+U47+U71+U83+U84+U85+U86</f>
        <v>#N/A</v>
      </c>
      <c r="V42" s="82" t="e">
        <f t="shared" si="481"/>
        <v>#N/A</v>
      </c>
      <c r="W42" s="82" t="e">
        <f t="shared" si="481"/>
        <v>#N/A</v>
      </c>
      <c r="X42" s="82" t="e">
        <f t="shared" si="481"/>
        <v>#N/A</v>
      </c>
      <c r="Y42" s="82" t="e">
        <f t="shared" si="481"/>
        <v>#N/A</v>
      </c>
      <c r="Z42" s="82" t="e">
        <f t="shared" si="481"/>
        <v>#N/A</v>
      </c>
      <c r="AA42" s="82">
        <f t="shared" si="481"/>
        <v>1993.1231795964184</v>
      </c>
      <c r="AB42" s="82">
        <f t="shared" si="481"/>
        <v>1188.8077463805955</v>
      </c>
      <c r="AC42" s="82">
        <f t="shared" si="481"/>
        <v>2209.0647427769545</v>
      </c>
      <c r="AD42" s="82">
        <f t="shared" si="481"/>
        <v>2053.994059528452</v>
      </c>
      <c r="AE42" s="82">
        <f t="shared" si="481"/>
        <v>1984.1645552397042</v>
      </c>
      <c r="AF42" s="82">
        <f t="shared" si="481"/>
        <v>1816.6391835258542</v>
      </c>
      <c r="AG42" s="82">
        <f t="shared" si="481"/>
        <v>2284.823420323155</v>
      </c>
      <c r="AH42" s="82">
        <f t="shared" si="481"/>
        <v>2047.9284777900191</v>
      </c>
      <c r="AI42" s="82">
        <f t="shared" si="481"/>
        <v>2142.7072969199826</v>
      </c>
      <c r="AJ42" s="82">
        <f t="shared" si="481"/>
        <v>2260.8636198392533</v>
      </c>
      <c r="AL42" s="82" t="e">
        <f t="shared" ref="AL42:BA42" si="482">AL43+AL46+AL47+AL71+AL83+AL84+AL85+AL86</f>
        <v>#N/A</v>
      </c>
      <c r="AM42" s="82" t="e">
        <f t="shared" si="482"/>
        <v>#N/A</v>
      </c>
      <c r="AN42" s="82" t="e">
        <f t="shared" si="482"/>
        <v>#N/A</v>
      </c>
      <c r="AO42" s="82" t="e">
        <f t="shared" si="482"/>
        <v>#N/A</v>
      </c>
      <c r="AP42" s="82" t="e">
        <f t="shared" si="482"/>
        <v>#N/A</v>
      </c>
      <c r="AQ42" s="82" t="e">
        <f t="shared" si="482"/>
        <v>#N/A</v>
      </c>
      <c r="AR42" s="82">
        <f t="shared" si="482"/>
        <v>4156.5815627452466</v>
      </c>
      <c r="AS42" s="82">
        <f t="shared" si="482"/>
        <v>4681.1303587663679</v>
      </c>
      <c r="AT42" s="82">
        <f t="shared" si="482"/>
        <v>5798.9295353923062</v>
      </c>
      <c r="AU42" s="82">
        <f t="shared" si="482"/>
        <v>4032.4510503748916</v>
      </c>
      <c r="AV42" s="82">
        <f t="shared" si="482"/>
        <v>3975.8231788962794</v>
      </c>
      <c r="AW42" s="82">
        <f t="shared" si="482"/>
        <v>4426.2594737516629</v>
      </c>
      <c r="AX42" s="82">
        <f t="shared" si="482"/>
        <v>4476.923701466174</v>
      </c>
      <c r="AY42" s="82">
        <f t="shared" si="482"/>
        <v>4817.8064528547411</v>
      </c>
      <c r="AZ42" s="82">
        <f t="shared" si="482"/>
        <v>4505.8758232283308</v>
      </c>
      <c r="BA42" s="82">
        <f t="shared" si="482"/>
        <v>4918.6005921870737</v>
      </c>
      <c r="BC42" s="82" t="e">
        <f t="shared" ref="BC42:BR42" si="483">BC43+BC46+BC47+BC71+BC83+BC84+BC85+BC86</f>
        <v>#N/A</v>
      </c>
      <c r="BD42" s="82" t="e">
        <f t="shared" si="483"/>
        <v>#N/A</v>
      </c>
      <c r="BE42" s="82" t="e">
        <f t="shared" si="483"/>
        <v>#N/A</v>
      </c>
      <c r="BF42" s="82" t="e">
        <f t="shared" si="483"/>
        <v>#N/A</v>
      </c>
      <c r="BG42" s="82" t="e">
        <f t="shared" si="483"/>
        <v>#N/A</v>
      </c>
      <c r="BH42" s="82" t="e">
        <f t="shared" si="483"/>
        <v>#N/A</v>
      </c>
      <c r="BI42" s="82">
        <f t="shared" si="483"/>
        <v>0</v>
      </c>
      <c r="BJ42" s="82">
        <f t="shared" si="483"/>
        <v>0</v>
      </c>
      <c r="BK42" s="82">
        <f t="shared" si="483"/>
        <v>0</v>
      </c>
      <c r="BL42" s="82">
        <f t="shared" si="483"/>
        <v>0</v>
      </c>
      <c r="BM42" s="82">
        <f t="shared" si="483"/>
        <v>0</v>
      </c>
      <c r="BN42" s="82">
        <f t="shared" si="483"/>
        <v>0</v>
      </c>
      <c r="BO42" s="82">
        <f t="shared" si="483"/>
        <v>0</v>
      </c>
      <c r="BP42" s="82">
        <f t="shared" si="483"/>
        <v>0</v>
      </c>
      <c r="BQ42" s="82">
        <f t="shared" si="483"/>
        <v>0</v>
      </c>
      <c r="BR42" s="82">
        <f t="shared" si="483"/>
        <v>0</v>
      </c>
      <c r="BT42" s="82" t="e">
        <f t="shared" ref="BT42:CI42" si="484">BT43+BT46+BT47+BT71+BT83+BT84+BT85+BT86</f>
        <v>#N/A</v>
      </c>
      <c r="BU42" s="82" t="e">
        <f t="shared" si="484"/>
        <v>#N/A</v>
      </c>
      <c r="BV42" s="82" t="e">
        <f t="shared" si="484"/>
        <v>#N/A</v>
      </c>
      <c r="BW42" s="82" t="e">
        <f t="shared" si="484"/>
        <v>#N/A</v>
      </c>
      <c r="BX42" s="82" t="e">
        <f t="shared" si="484"/>
        <v>#N/A</v>
      </c>
      <c r="BY42" s="82" t="e">
        <f t="shared" si="484"/>
        <v>#N/A</v>
      </c>
      <c r="BZ42" s="82">
        <f t="shared" si="484"/>
        <v>1848.1807601952833</v>
      </c>
      <c r="CA42" s="82">
        <f t="shared" si="484"/>
        <v>1812.2022375092909</v>
      </c>
      <c r="CB42" s="82">
        <f t="shared" si="484"/>
        <v>1784.940184683471</v>
      </c>
      <c r="CC42" s="82">
        <f t="shared" si="484"/>
        <v>1756.3701377910013</v>
      </c>
      <c r="CD42" s="82">
        <f t="shared" si="484"/>
        <v>1713.8440142008799</v>
      </c>
      <c r="CE42" s="82">
        <f t="shared" si="484"/>
        <v>1669.275250835761</v>
      </c>
      <c r="CF42" s="82">
        <f t="shared" si="484"/>
        <v>1628.3928665767155</v>
      </c>
      <c r="CG42" s="82">
        <f t="shared" si="484"/>
        <v>1581.8514374266581</v>
      </c>
      <c r="CH42" s="82">
        <f t="shared" si="484"/>
        <v>1539.6023686216352</v>
      </c>
      <c r="CI42" s="82">
        <f t="shared" si="484"/>
        <v>1491.6471194319258</v>
      </c>
      <c r="CK42" s="82" t="e">
        <f t="shared" ref="CK42:CZ42" si="485">CK43+CK46+CK47+CK71+CK83+CK84+CK85+CK86</f>
        <v>#N/A</v>
      </c>
      <c r="CL42" s="82" t="e">
        <f t="shared" si="485"/>
        <v>#N/A</v>
      </c>
      <c r="CM42" s="82" t="e">
        <f t="shared" si="485"/>
        <v>#N/A</v>
      </c>
      <c r="CN42" s="82" t="e">
        <f t="shared" si="485"/>
        <v>#N/A</v>
      </c>
      <c r="CO42" s="82" t="e">
        <f t="shared" si="485"/>
        <v>#N/A</v>
      </c>
      <c r="CP42" s="82" t="e">
        <f t="shared" si="485"/>
        <v>#N/A</v>
      </c>
      <c r="CQ42" s="82">
        <f t="shared" si="485"/>
        <v>85.011662260454145</v>
      </c>
      <c r="CR42" s="82">
        <f t="shared" si="485"/>
        <v>42.76189174065189</v>
      </c>
      <c r="CS42" s="82">
        <f t="shared" si="485"/>
        <v>41.735451145802152</v>
      </c>
      <c r="CT42" s="82">
        <f t="shared" si="485"/>
        <v>36.269111584383559</v>
      </c>
      <c r="CU42" s="82">
        <f t="shared" si="485"/>
        <v>42.619247178647093</v>
      </c>
      <c r="CV42" s="82">
        <f t="shared" si="485"/>
        <v>42.135456171000271</v>
      </c>
      <c r="CW42" s="82">
        <f t="shared" si="485"/>
        <v>27.639612331089499</v>
      </c>
      <c r="CX42" s="82">
        <f t="shared" si="485"/>
        <v>14.962960038540265</v>
      </c>
      <c r="CY42" s="82">
        <f t="shared" si="485"/>
        <v>11.855872291124562</v>
      </c>
      <c r="CZ42" s="82">
        <f t="shared" si="485"/>
        <v>10.215673626905419</v>
      </c>
      <c r="DB42" s="82" t="e">
        <f t="shared" ref="DB42:DQ42" si="486">DB43+DB46+DB47+DB71+DB83+DB84+DB85+DB86</f>
        <v>#N/A</v>
      </c>
      <c r="DC42" s="82" t="e">
        <f t="shared" si="486"/>
        <v>#N/A</v>
      </c>
      <c r="DD42" s="82" t="e">
        <f t="shared" si="486"/>
        <v>#N/A</v>
      </c>
      <c r="DE42" s="82" t="e">
        <f t="shared" si="486"/>
        <v>#N/A</v>
      </c>
      <c r="DF42" s="82" t="e">
        <f t="shared" si="486"/>
        <v>#N/A</v>
      </c>
      <c r="DG42" s="82" t="e">
        <f t="shared" si="486"/>
        <v>#N/A</v>
      </c>
      <c r="DH42" s="82">
        <f t="shared" si="486"/>
        <v>63.750062949113826</v>
      </c>
      <c r="DI42" s="82">
        <f t="shared" si="486"/>
        <v>48.45137351238931</v>
      </c>
      <c r="DJ42" s="82">
        <f t="shared" si="486"/>
        <v>88.087074497187587</v>
      </c>
      <c r="DK42" s="82">
        <f t="shared" si="486"/>
        <v>87.466466136012386</v>
      </c>
      <c r="DL42" s="82">
        <f t="shared" si="486"/>
        <v>118.3277376768681</v>
      </c>
      <c r="DM42" s="82">
        <f t="shared" si="486"/>
        <v>102.91882055767228</v>
      </c>
      <c r="DN42" s="82">
        <f t="shared" si="486"/>
        <v>6.6246775580395534</v>
      </c>
      <c r="DO42" s="82">
        <f t="shared" si="486"/>
        <v>5.5776965701729244</v>
      </c>
      <c r="DP42" s="82">
        <f t="shared" si="486"/>
        <v>8.3077529378045298</v>
      </c>
      <c r="DQ42" s="82">
        <f t="shared" si="486"/>
        <v>6.1366625852116741</v>
      </c>
      <c r="DS42" s="82" t="e">
        <f t="shared" ref="DS42:EH42" si="487">DS43+DS46+DS47+DS71+DS83+DS84+DS85+DS86</f>
        <v>#N/A</v>
      </c>
      <c r="DT42" s="82" t="e">
        <f t="shared" si="487"/>
        <v>#N/A</v>
      </c>
      <c r="DU42" s="82" t="e">
        <f t="shared" si="487"/>
        <v>#N/A</v>
      </c>
      <c r="DV42" s="82" t="e">
        <f t="shared" si="487"/>
        <v>#N/A</v>
      </c>
      <c r="DW42" s="82" t="e">
        <f t="shared" si="487"/>
        <v>#N/A</v>
      </c>
      <c r="DX42" s="82" t="e">
        <f t="shared" si="487"/>
        <v>#N/A</v>
      </c>
      <c r="DY42" s="82">
        <f t="shared" si="487"/>
        <v>0</v>
      </c>
      <c r="DZ42" s="82">
        <f t="shared" si="487"/>
        <v>0</v>
      </c>
      <c r="EA42" s="82">
        <f t="shared" si="487"/>
        <v>0</v>
      </c>
      <c r="EB42" s="82">
        <f t="shared" si="487"/>
        <v>0</v>
      </c>
      <c r="EC42" s="82">
        <f t="shared" si="487"/>
        <v>0</v>
      </c>
      <c r="ED42" s="82">
        <f t="shared" si="487"/>
        <v>0</v>
      </c>
      <c r="EE42" s="82">
        <f t="shared" si="487"/>
        <v>0</v>
      </c>
      <c r="EF42" s="82">
        <f t="shared" si="487"/>
        <v>0</v>
      </c>
      <c r="EG42" s="82">
        <f t="shared" si="487"/>
        <v>0</v>
      </c>
      <c r="EH42" s="82">
        <f t="shared" si="487"/>
        <v>0</v>
      </c>
      <c r="EJ42" s="82" t="e">
        <f t="shared" ref="EJ42:EY42" si="488">EJ43+EJ46+EJ47+EJ71+EJ83+EJ84+EJ85+EJ86</f>
        <v>#N/A</v>
      </c>
      <c r="EK42" s="82" t="e">
        <f t="shared" si="488"/>
        <v>#N/A</v>
      </c>
      <c r="EL42" s="82" t="e">
        <f t="shared" si="488"/>
        <v>#N/A</v>
      </c>
      <c r="EM42" s="82" t="e">
        <f t="shared" si="488"/>
        <v>#N/A</v>
      </c>
      <c r="EN42" s="82" t="e">
        <f t="shared" si="488"/>
        <v>#N/A</v>
      </c>
      <c r="EO42" s="82" t="e">
        <f t="shared" si="488"/>
        <v>#N/A</v>
      </c>
      <c r="EP42" s="82">
        <f t="shared" si="488"/>
        <v>0</v>
      </c>
      <c r="EQ42" s="82">
        <f t="shared" si="488"/>
        <v>0</v>
      </c>
      <c r="ER42" s="82">
        <f t="shared" si="488"/>
        <v>0</v>
      </c>
      <c r="ES42" s="82">
        <f t="shared" si="488"/>
        <v>0</v>
      </c>
      <c r="ET42" s="82">
        <f t="shared" si="488"/>
        <v>0</v>
      </c>
      <c r="EU42" s="82">
        <f t="shared" si="488"/>
        <v>0</v>
      </c>
      <c r="EV42" s="82">
        <f t="shared" si="488"/>
        <v>0</v>
      </c>
      <c r="EW42" s="82">
        <f t="shared" si="488"/>
        <v>0</v>
      </c>
      <c r="EX42" s="82">
        <f t="shared" si="488"/>
        <v>0</v>
      </c>
      <c r="EY42" s="82">
        <f t="shared" si="488"/>
        <v>0</v>
      </c>
      <c r="FA42" s="82" t="e">
        <f t="shared" ref="FA42:FP42" si="489">FA43+FA46+FA47+FA71+FA83+FA84+FA85+FA86</f>
        <v>#N/A</v>
      </c>
      <c r="FB42" s="82" t="e">
        <f t="shared" si="489"/>
        <v>#N/A</v>
      </c>
      <c r="FC42" s="82" t="e">
        <f t="shared" si="489"/>
        <v>#N/A</v>
      </c>
      <c r="FD42" s="82" t="e">
        <f t="shared" si="489"/>
        <v>#N/A</v>
      </c>
      <c r="FE42" s="82" t="e">
        <f t="shared" si="489"/>
        <v>#N/A</v>
      </c>
      <c r="FF42" s="82" t="e">
        <f t="shared" si="489"/>
        <v>#N/A</v>
      </c>
      <c r="FG42" s="82">
        <f t="shared" si="489"/>
        <v>0</v>
      </c>
      <c r="FH42" s="82">
        <f t="shared" si="489"/>
        <v>0</v>
      </c>
      <c r="FI42" s="82">
        <f t="shared" si="489"/>
        <v>0</v>
      </c>
      <c r="FJ42" s="82">
        <f t="shared" si="489"/>
        <v>0</v>
      </c>
      <c r="FK42" s="82">
        <f t="shared" si="489"/>
        <v>0</v>
      </c>
      <c r="FL42" s="82">
        <f t="shared" si="489"/>
        <v>0</v>
      </c>
      <c r="FM42" s="82">
        <f t="shared" si="489"/>
        <v>0</v>
      </c>
      <c r="FN42" s="82">
        <f t="shared" si="489"/>
        <v>0</v>
      </c>
      <c r="FO42" s="82">
        <f t="shared" si="489"/>
        <v>0</v>
      </c>
      <c r="FP42" s="82">
        <f t="shared" si="489"/>
        <v>0</v>
      </c>
      <c r="FR42" s="82" t="e">
        <f t="shared" ref="FR42:GG42" si="490">FR43+FR46+FR47+FR71+FR83+FR84+FR85+FR86</f>
        <v>#N/A</v>
      </c>
      <c r="FS42" s="82" t="e">
        <f t="shared" si="490"/>
        <v>#N/A</v>
      </c>
      <c r="FT42" s="82" t="e">
        <f t="shared" si="490"/>
        <v>#N/A</v>
      </c>
      <c r="FU42" s="82" t="e">
        <f t="shared" si="490"/>
        <v>#N/A</v>
      </c>
      <c r="FV42" s="82" t="e">
        <f t="shared" si="490"/>
        <v>#N/A</v>
      </c>
      <c r="FW42" s="82" t="e">
        <f t="shared" si="490"/>
        <v>#N/A</v>
      </c>
      <c r="FX42" s="82">
        <f t="shared" si="490"/>
        <v>77.233428632846085</v>
      </c>
      <c r="FY42" s="82">
        <f t="shared" si="490"/>
        <v>7.2073875035826891</v>
      </c>
      <c r="FZ42" s="82">
        <f t="shared" si="490"/>
        <v>38.932240613356271</v>
      </c>
      <c r="GA42" s="82">
        <f t="shared" si="490"/>
        <v>30.408806248208663</v>
      </c>
      <c r="GB42" s="82">
        <f t="shared" si="490"/>
        <v>12.222663370593295</v>
      </c>
      <c r="GC42" s="82">
        <f t="shared" si="490"/>
        <v>16.744665376898826</v>
      </c>
      <c r="GD42" s="82">
        <f t="shared" si="490"/>
        <v>17.804001862997993</v>
      </c>
      <c r="GE42" s="82">
        <f t="shared" si="490"/>
        <v>23.898761106334195</v>
      </c>
      <c r="GF42" s="82">
        <f t="shared" si="490"/>
        <v>13.173466609343652</v>
      </c>
      <c r="GG42" s="82">
        <f t="shared" si="490"/>
        <v>11.279824989846245</v>
      </c>
      <c r="GI42" s="82" t="e">
        <f t="shared" ref="GI42:GX42" si="491">GI43+GI46+GI47+GI71+GI83+GI84+GI85+GI86</f>
        <v>#N/A</v>
      </c>
      <c r="GJ42" s="82" t="e">
        <f t="shared" si="491"/>
        <v>#N/A</v>
      </c>
      <c r="GK42" s="82" t="e">
        <f t="shared" si="491"/>
        <v>#N/A</v>
      </c>
      <c r="GL42" s="82" t="e">
        <f t="shared" si="491"/>
        <v>#N/A</v>
      </c>
      <c r="GM42" s="82" t="e">
        <f t="shared" si="491"/>
        <v>#N/A</v>
      </c>
      <c r="GN42" s="82" t="e">
        <f t="shared" si="491"/>
        <v>#N/A</v>
      </c>
      <c r="GO42" s="82">
        <f t="shared" si="491"/>
        <v>57.748373459443982</v>
      </c>
      <c r="GP42" s="82">
        <f t="shared" si="491"/>
        <v>29.835067354542854</v>
      </c>
      <c r="GQ42" s="82">
        <f t="shared" si="491"/>
        <v>151.80761679564344</v>
      </c>
      <c r="GR42" s="82">
        <f t="shared" si="491"/>
        <v>134.81421610776729</v>
      </c>
      <c r="GS42" s="82">
        <f t="shared" si="491"/>
        <v>375.18175695041566</v>
      </c>
      <c r="GT42" s="82">
        <f t="shared" si="491"/>
        <v>396.61493981083413</v>
      </c>
      <c r="GU42" s="82">
        <f t="shared" si="491"/>
        <v>267.99759959873899</v>
      </c>
      <c r="GV42" s="82">
        <f t="shared" si="491"/>
        <v>314.63019489825166</v>
      </c>
      <c r="GW42" s="82">
        <f t="shared" si="491"/>
        <v>308.53989681857274</v>
      </c>
      <c r="GX42" s="82">
        <f t="shared" si="491"/>
        <v>448.32242664610641</v>
      </c>
      <c r="GZ42" s="82" t="e">
        <f t="shared" ref="GZ42:HO42" si="492">GZ43+GZ46+GZ47+GZ71+GZ83+GZ84+GZ85+GZ86</f>
        <v>#N/A</v>
      </c>
      <c r="HA42" s="82" t="e">
        <f t="shared" si="492"/>
        <v>#N/A</v>
      </c>
      <c r="HB42" s="82" t="e">
        <f t="shared" si="492"/>
        <v>#N/A</v>
      </c>
      <c r="HC42" s="82" t="e">
        <f t="shared" si="492"/>
        <v>#N/A</v>
      </c>
      <c r="HD42" s="82" t="e">
        <f t="shared" si="492"/>
        <v>#N/A</v>
      </c>
      <c r="HE42" s="82" t="e">
        <f t="shared" si="492"/>
        <v>#N/A</v>
      </c>
      <c r="HF42" s="82">
        <f t="shared" si="492"/>
        <v>4576.8214731486432</v>
      </c>
      <c r="HG42" s="82">
        <f t="shared" si="492"/>
        <v>4902.9405674399004</v>
      </c>
      <c r="HH42" s="82">
        <f t="shared" si="492"/>
        <v>5113.3629683730805</v>
      </c>
      <c r="HI42" s="82">
        <f t="shared" si="492"/>
        <v>5396.8331102261927</v>
      </c>
      <c r="HJ42" s="82">
        <f t="shared" si="492"/>
        <v>5792.1456751342839</v>
      </c>
      <c r="HK42" s="82">
        <f t="shared" si="492"/>
        <v>6285.5672429355463</v>
      </c>
      <c r="HL42" s="82">
        <f t="shared" si="492"/>
        <v>6759.6586698017309</v>
      </c>
      <c r="HM42" s="82">
        <f t="shared" si="492"/>
        <v>6826.5532732512238</v>
      </c>
      <c r="HN42" s="82">
        <f t="shared" si="492"/>
        <v>7019.6443158138918</v>
      </c>
      <c r="HO42" s="82">
        <f t="shared" si="492"/>
        <v>6625.0525901574983</v>
      </c>
      <c r="HQ42" s="82" t="e">
        <f t="shared" ref="HQ42:IF42" si="493">HQ43+HQ46+HQ47+HQ71+HQ83+HQ84+HQ85+HQ86</f>
        <v>#N/A</v>
      </c>
      <c r="HR42" s="82" t="e">
        <f t="shared" si="493"/>
        <v>#N/A</v>
      </c>
      <c r="HS42" s="82" t="e">
        <f t="shared" si="493"/>
        <v>#N/A</v>
      </c>
      <c r="HT42" s="82" t="e">
        <f t="shared" si="493"/>
        <v>#N/A</v>
      </c>
      <c r="HU42" s="82" t="e">
        <f t="shared" si="493"/>
        <v>#N/A</v>
      </c>
      <c r="HV42" s="82" t="e">
        <f t="shared" si="493"/>
        <v>#N/A</v>
      </c>
      <c r="HW42" s="82">
        <f t="shared" si="493"/>
        <v>258.04664127257098</v>
      </c>
      <c r="HX42" s="82">
        <f t="shared" si="493"/>
        <v>259.68001607910577</v>
      </c>
      <c r="HY42" s="82">
        <f t="shared" si="493"/>
        <v>260.52041986242483</v>
      </c>
      <c r="HZ42" s="82">
        <f t="shared" si="493"/>
        <v>275.95433456577825</v>
      </c>
      <c r="IA42" s="82">
        <f t="shared" si="493"/>
        <v>314.87593576956152</v>
      </c>
      <c r="IB42" s="82">
        <f t="shared" si="493"/>
        <v>287.65625546001718</v>
      </c>
      <c r="IC42" s="82">
        <f t="shared" si="493"/>
        <v>290.34217429062767</v>
      </c>
      <c r="ID42" s="82">
        <f t="shared" si="493"/>
        <v>271.81077343078249</v>
      </c>
      <c r="IE42" s="82">
        <f t="shared" si="493"/>
        <v>329.58142957867591</v>
      </c>
      <c r="IF42" s="82">
        <f t="shared" si="493"/>
        <v>335.68578923464565</v>
      </c>
      <c r="IH42" s="82" t="e">
        <f t="shared" ref="IH42:IW42" si="494">IH43+IH46+IH47+IH71+IH83+IH84+IH85+IH86</f>
        <v>#N/A</v>
      </c>
      <c r="II42" s="82" t="e">
        <f t="shared" si="494"/>
        <v>#N/A</v>
      </c>
      <c r="IJ42" s="82" t="e">
        <f t="shared" si="494"/>
        <v>#N/A</v>
      </c>
      <c r="IK42" s="82" t="e">
        <f t="shared" si="494"/>
        <v>#N/A</v>
      </c>
      <c r="IL42" s="82" t="e">
        <f t="shared" si="494"/>
        <v>#N/A</v>
      </c>
      <c r="IM42" s="82" t="e">
        <f t="shared" si="494"/>
        <v>#N/A</v>
      </c>
      <c r="IN42" s="82">
        <f t="shared" si="494"/>
        <v>3459.4712590212916</v>
      </c>
      <c r="IO42" s="82">
        <f t="shared" si="494"/>
        <v>3558.8817415427743</v>
      </c>
      <c r="IP42" s="82">
        <f t="shared" si="494"/>
        <v>3784.2091961178448</v>
      </c>
      <c r="IQ42" s="82">
        <f t="shared" si="494"/>
        <v>3895.8454125473045</v>
      </c>
      <c r="IR42" s="82">
        <f t="shared" si="494"/>
        <v>4012.3921863683972</v>
      </c>
      <c r="IS42" s="82">
        <f t="shared" si="494"/>
        <v>4121.3961594065458</v>
      </c>
      <c r="IT42" s="82">
        <f t="shared" si="494"/>
        <v>4263.8328905640337</v>
      </c>
      <c r="IU42" s="82">
        <f t="shared" si="494"/>
        <v>4473.5684035948952</v>
      </c>
      <c r="IV42" s="82">
        <f t="shared" si="494"/>
        <v>4635.0883207230881</v>
      </c>
      <c r="IW42" s="82">
        <f t="shared" si="494"/>
        <v>4715.792024756558</v>
      </c>
      <c r="IY42" s="82" t="e">
        <f t="shared" ref="IY42:JN42" si="495">IY43+IY46+IY47+IY71+IY83+IY84+IY85+IY86</f>
        <v>#N/A</v>
      </c>
      <c r="IZ42" s="82" t="e">
        <f t="shared" si="495"/>
        <v>#N/A</v>
      </c>
      <c r="JA42" s="82" t="e">
        <f t="shared" si="495"/>
        <v>#N/A</v>
      </c>
      <c r="JB42" s="82" t="e">
        <f t="shared" si="495"/>
        <v>#N/A</v>
      </c>
      <c r="JC42" s="82" t="e">
        <f t="shared" si="495"/>
        <v>#N/A</v>
      </c>
      <c r="JD42" s="82" t="e">
        <f t="shared" si="495"/>
        <v>#N/A</v>
      </c>
      <c r="JE42" s="82">
        <f t="shared" si="495"/>
        <v>131.39334596433119</v>
      </c>
      <c r="JF42" s="82">
        <f t="shared" si="495"/>
        <v>174.65379698532908</v>
      </c>
      <c r="JG42" s="82">
        <f t="shared" si="495"/>
        <v>225.24193918607287</v>
      </c>
      <c r="JH42" s="82">
        <f t="shared" si="495"/>
        <v>136.51063270763967</v>
      </c>
      <c r="JI42" s="82">
        <f t="shared" si="495"/>
        <v>78.995206078528426</v>
      </c>
      <c r="JJ42" s="82">
        <f t="shared" si="495"/>
        <v>82.792516357499778</v>
      </c>
      <c r="JK42" s="82">
        <f t="shared" si="495"/>
        <v>17.393435697195073</v>
      </c>
      <c r="JL42" s="82">
        <f t="shared" si="495"/>
        <v>21.963682105876085</v>
      </c>
      <c r="JM42" s="82">
        <f t="shared" si="495"/>
        <v>114.9607409795227</v>
      </c>
      <c r="JN42" s="82">
        <f t="shared" si="495"/>
        <v>173.46715562578021</v>
      </c>
      <c r="JP42" s="82" t="e">
        <f t="shared" ref="JP42:KE42" si="496">JP43+JP46+JP47+JP71+JP83+JP84+JP85+JP86</f>
        <v>#N/A</v>
      </c>
      <c r="JQ42" s="82" t="e">
        <f t="shared" si="496"/>
        <v>#N/A</v>
      </c>
      <c r="JR42" s="82" t="e">
        <f t="shared" si="496"/>
        <v>#N/A</v>
      </c>
      <c r="JS42" s="82" t="e">
        <f t="shared" si="496"/>
        <v>#N/A</v>
      </c>
      <c r="JT42" s="82" t="e">
        <f t="shared" si="496"/>
        <v>#N/A</v>
      </c>
      <c r="JU42" s="82" t="e">
        <f t="shared" si="496"/>
        <v>#N/A</v>
      </c>
      <c r="JV42" s="82">
        <f t="shared" si="496"/>
        <v>903.38275278083893</v>
      </c>
      <c r="JW42" s="82">
        <f t="shared" si="496"/>
        <v>1037.8629677641895</v>
      </c>
      <c r="JX42" s="82">
        <f t="shared" si="496"/>
        <v>1047.9005696664592</v>
      </c>
      <c r="JY42" s="82">
        <f t="shared" si="496"/>
        <v>747.5912091983264</v>
      </c>
      <c r="JZ42" s="82">
        <f t="shared" si="496"/>
        <v>684.93059477417421</v>
      </c>
      <c r="KA42" s="82">
        <f t="shared" si="496"/>
        <v>663.31113240345246</v>
      </c>
      <c r="KB42" s="82">
        <f t="shared" si="496"/>
        <v>624.7684817526474</v>
      </c>
      <c r="KC42" s="82">
        <f t="shared" si="496"/>
        <v>609.6874579084016</v>
      </c>
      <c r="KD42" s="82">
        <f t="shared" si="496"/>
        <v>660.90084697045654</v>
      </c>
      <c r="KE42" s="82">
        <f t="shared" si="496"/>
        <v>664.07102192954289</v>
      </c>
      <c r="KG42" s="82" t="e">
        <f t="shared" ref="KG42:KV42" si="497">KG43+KG46+KG47+KG71+KG83+KG84+KG85+KG86</f>
        <v>#N/A</v>
      </c>
      <c r="KH42" s="82" t="e">
        <f t="shared" si="497"/>
        <v>#N/A</v>
      </c>
      <c r="KI42" s="82" t="e">
        <f t="shared" si="497"/>
        <v>#N/A</v>
      </c>
      <c r="KJ42" s="82" t="e">
        <f t="shared" si="497"/>
        <v>#N/A</v>
      </c>
      <c r="KK42" s="82" t="e">
        <f t="shared" si="497"/>
        <v>#N/A</v>
      </c>
      <c r="KL42" s="82" t="e">
        <f t="shared" si="497"/>
        <v>#N/A</v>
      </c>
      <c r="KM42" s="82">
        <f t="shared" si="497"/>
        <v>4382.5351927684633</v>
      </c>
      <c r="KN42" s="82">
        <f t="shared" si="497"/>
        <v>4269.3738917546489</v>
      </c>
      <c r="KO42" s="82">
        <f t="shared" si="497"/>
        <v>4100.9082681574673</v>
      </c>
      <c r="KP42" s="82">
        <f t="shared" si="497"/>
        <v>4081.0267211857172</v>
      </c>
      <c r="KQ42" s="82">
        <f t="shared" si="497"/>
        <v>4205.8414112900855</v>
      </c>
      <c r="KR42" s="82">
        <f t="shared" si="497"/>
        <v>4386.3185088562414</v>
      </c>
      <c r="KS42" s="82">
        <f t="shared" si="497"/>
        <v>4557.5555089964064</v>
      </c>
      <c r="KT42" s="82">
        <f t="shared" si="497"/>
        <v>4779.2413288038388</v>
      </c>
      <c r="KU42" s="82">
        <f t="shared" si="497"/>
        <v>5097.4005632707003</v>
      </c>
      <c r="KV42" s="82">
        <f t="shared" si="497"/>
        <v>4953.1539059908082</v>
      </c>
      <c r="KX42" s="82" t="e">
        <f t="shared" ref="KX42:LM42" si="498">KX43+KX46+KX47+KX71+KX83+KX84+KX85+KX86</f>
        <v>#N/A</v>
      </c>
      <c r="KY42" s="82" t="e">
        <f t="shared" si="498"/>
        <v>#N/A</v>
      </c>
      <c r="KZ42" s="82" t="e">
        <f t="shared" si="498"/>
        <v>#N/A</v>
      </c>
      <c r="LA42" s="82" t="e">
        <f t="shared" si="498"/>
        <v>#N/A</v>
      </c>
      <c r="LB42" s="82" t="e">
        <f t="shared" si="498"/>
        <v>#N/A</v>
      </c>
      <c r="LC42" s="82" t="e">
        <f t="shared" si="498"/>
        <v>#N/A</v>
      </c>
      <c r="LD42" s="82">
        <f t="shared" si="498"/>
        <v>676.94636466921577</v>
      </c>
      <c r="LE42" s="82">
        <f t="shared" si="498"/>
        <v>684.26646959359209</v>
      </c>
      <c r="LF42" s="82">
        <f t="shared" si="498"/>
        <v>705.82064730768298</v>
      </c>
      <c r="LG42" s="82">
        <f t="shared" si="498"/>
        <v>712.13812647878888</v>
      </c>
      <c r="LH42" s="82">
        <f t="shared" si="498"/>
        <v>744.66519001591564</v>
      </c>
      <c r="LI42" s="82">
        <f t="shared" si="498"/>
        <v>788.73290544686211</v>
      </c>
      <c r="LJ42" s="82">
        <f t="shared" si="498"/>
        <v>844.00910371584632</v>
      </c>
      <c r="LK42" s="82">
        <f t="shared" si="498"/>
        <v>879.17928311652281</v>
      </c>
      <c r="LL42" s="82">
        <f t="shared" si="498"/>
        <v>1100.8519719795513</v>
      </c>
      <c r="LM42" s="82">
        <f t="shared" si="498"/>
        <v>1183.4614864244943</v>
      </c>
    </row>
    <row r="43" spans="1:325" ht="15.75" x14ac:dyDescent="0.2">
      <c r="A43" s="160">
        <v>38</v>
      </c>
      <c r="B43" s="74" t="s">
        <v>18</v>
      </c>
      <c r="C43" s="13"/>
      <c r="D43" s="83" t="e">
        <f t="shared" ref="D43" si="499">SUM(D44:D45)</f>
        <v>#N/A</v>
      </c>
      <c r="E43" s="83" t="e">
        <f t="shared" ref="E43:S43" si="500">SUM(E44:E45)</f>
        <v>#N/A</v>
      </c>
      <c r="F43" s="83" t="e">
        <f t="shared" si="500"/>
        <v>#N/A</v>
      </c>
      <c r="G43" s="83" t="e">
        <f t="shared" si="500"/>
        <v>#N/A</v>
      </c>
      <c r="H43" s="83" t="e">
        <f t="shared" si="500"/>
        <v>#N/A</v>
      </c>
      <c r="I43" s="83" t="e">
        <f t="shared" si="500"/>
        <v>#N/A</v>
      </c>
      <c r="J43" s="83">
        <f t="shared" si="500"/>
        <v>0</v>
      </c>
      <c r="K43" s="83">
        <f t="shared" si="500"/>
        <v>0</v>
      </c>
      <c r="L43" s="83">
        <f t="shared" si="500"/>
        <v>0</v>
      </c>
      <c r="M43" s="83">
        <f t="shared" si="500"/>
        <v>0</v>
      </c>
      <c r="N43" s="83">
        <f t="shared" si="500"/>
        <v>0</v>
      </c>
      <c r="O43" s="83">
        <f t="shared" si="500"/>
        <v>0</v>
      </c>
      <c r="P43" s="83">
        <f t="shared" si="500"/>
        <v>0</v>
      </c>
      <c r="Q43" s="83">
        <f t="shared" si="500"/>
        <v>0</v>
      </c>
      <c r="R43" s="83">
        <f t="shared" si="500"/>
        <v>0</v>
      </c>
      <c r="S43" s="83">
        <f t="shared" si="500"/>
        <v>0</v>
      </c>
      <c r="U43" s="83" t="e">
        <f t="shared" ref="U43:AJ43" si="501">SUM(U44:U45)</f>
        <v>#N/A</v>
      </c>
      <c r="V43" s="83" t="e">
        <f t="shared" si="501"/>
        <v>#N/A</v>
      </c>
      <c r="W43" s="83" t="e">
        <f t="shared" si="501"/>
        <v>#N/A</v>
      </c>
      <c r="X43" s="83" t="e">
        <f t="shared" si="501"/>
        <v>#N/A</v>
      </c>
      <c r="Y43" s="83" t="e">
        <f t="shared" si="501"/>
        <v>#N/A</v>
      </c>
      <c r="Z43" s="83" t="e">
        <f t="shared" si="501"/>
        <v>#N/A</v>
      </c>
      <c r="AA43" s="83">
        <f t="shared" si="501"/>
        <v>0</v>
      </c>
      <c r="AB43" s="83">
        <f t="shared" si="501"/>
        <v>0</v>
      </c>
      <c r="AC43" s="83">
        <f t="shared" si="501"/>
        <v>0</v>
      </c>
      <c r="AD43" s="83">
        <f t="shared" si="501"/>
        <v>0</v>
      </c>
      <c r="AE43" s="83">
        <f t="shared" si="501"/>
        <v>0</v>
      </c>
      <c r="AF43" s="83">
        <f t="shared" si="501"/>
        <v>0</v>
      </c>
      <c r="AG43" s="83">
        <f t="shared" si="501"/>
        <v>0</v>
      </c>
      <c r="AH43" s="83">
        <f t="shared" si="501"/>
        <v>0</v>
      </c>
      <c r="AI43" s="83">
        <f t="shared" si="501"/>
        <v>0</v>
      </c>
      <c r="AJ43" s="83">
        <f t="shared" si="501"/>
        <v>0</v>
      </c>
      <c r="AL43" s="83" t="e">
        <f t="shared" ref="AL43:BA43" si="502">SUM(AL44:AL45)</f>
        <v>#N/A</v>
      </c>
      <c r="AM43" s="83" t="e">
        <f t="shared" si="502"/>
        <v>#N/A</v>
      </c>
      <c r="AN43" s="83" t="e">
        <f t="shared" si="502"/>
        <v>#N/A</v>
      </c>
      <c r="AO43" s="83" t="e">
        <f t="shared" si="502"/>
        <v>#N/A</v>
      </c>
      <c r="AP43" s="83" t="e">
        <f t="shared" si="502"/>
        <v>#N/A</v>
      </c>
      <c r="AQ43" s="83" t="e">
        <f t="shared" si="502"/>
        <v>#N/A</v>
      </c>
      <c r="AR43" s="83">
        <f t="shared" si="502"/>
        <v>1394.1316622696954</v>
      </c>
      <c r="AS43" s="83">
        <f t="shared" si="502"/>
        <v>1387.2692701844956</v>
      </c>
      <c r="AT43" s="83">
        <f t="shared" si="502"/>
        <v>1342.667813635974</v>
      </c>
      <c r="AU43" s="83">
        <f t="shared" si="502"/>
        <v>875.04337964633885</v>
      </c>
      <c r="AV43" s="83">
        <f t="shared" si="502"/>
        <v>918.12260026421018</v>
      </c>
      <c r="AW43" s="83">
        <f t="shared" si="502"/>
        <v>976.98236795027947</v>
      </c>
      <c r="AX43" s="83">
        <f t="shared" si="502"/>
        <v>1006.5548031927171</v>
      </c>
      <c r="AY43" s="83">
        <f t="shared" si="502"/>
        <v>1043.0591312027307</v>
      </c>
      <c r="AZ43" s="83">
        <f t="shared" si="502"/>
        <v>1072.2480655299103</v>
      </c>
      <c r="BA43" s="83">
        <f t="shared" si="502"/>
        <v>1052.9151247406892</v>
      </c>
      <c r="BC43" s="83" t="e">
        <f t="shared" ref="BC43:BR43" si="503">SUM(BC44:BC45)</f>
        <v>#N/A</v>
      </c>
      <c r="BD43" s="83" t="e">
        <f t="shared" si="503"/>
        <v>#N/A</v>
      </c>
      <c r="BE43" s="83" t="e">
        <f t="shared" si="503"/>
        <v>#N/A</v>
      </c>
      <c r="BF43" s="83" t="e">
        <f t="shared" si="503"/>
        <v>#N/A</v>
      </c>
      <c r="BG43" s="83" t="e">
        <f t="shared" si="503"/>
        <v>#N/A</v>
      </c>
      <c r="BH43" s="83" t="e">
        <f t="shared" si="503"/>
        <v>#N/A</v>
      </c>
      <c r="BI43" s="83">
        <f t="shared" si="503"/>
        <v>0</v>
      </c>
      <c r="BJ43" s="83">
        <f t="shared" si="503"/>
        <v>0</v>
      </c>
      <c r="BK43" s="83">
        <f t="shared" si="503"/>
        <v>0</v>
      </c>
      <c r="BL43" s="83">
        <f t="shared" si="503"/>
        <v>0</v>
      </c>
      <c r="BM43" s="83">
        <f t="shared" si="503"/>
        <v>0</v>
      </c>
      <c r="BN43" s="83">
        <f t="shared" si="503"/>
        <v>0</v>
      </c>
      <c r="BO43" s="83">
        <f t="shared" si="503"/>
        <v>0</v>
      </c>
      <c r="BP43" s="83">
        <f t="shared" si="503"/>
        <v>0</v>
      </c>
      <c r="BQ43" s="83">
        <f t="shared" si="503"/>
        <v>0</v>
      </c>
      <c r="BR43" s="83">
        <f t="shared" si="503"/>
        <v>0</v>
      </c>
      <c r="BT43" s="83" t="e">
        <f t="shared" ref="BT43:CI43" si="504">SUM(BT44:BT45)</f>
        <v>#N/A</v>
      </c>
      <c r="BU43" s="83" t="e">
        <f t="shared" si="504"/>
        <v>#N/A</v>
      </c>
      <c r="BV43" s="83" t="e">
        <f t="shared" si="504"/>
        <v>#N/A</v>
      </c>
      <c r="BW43" s="83" t="e">
        <f t="shared" si="504"/>
        <v>#N/A</v>
      </c>
      <c r="BX43" s="83" t="e">
        <f t="shared" si="504"/>
        <v>#N/A</v>
      </c>
      <c r="BY43" s="83" t="e">
        <f t="shared" si="504"/>
        <v>#N/A</v>
      </c>
      <c r="BZ43" s="83">
        <f t="shared" si="504"/>
        <v>1843.8451328712122</v>
      </c>
      <c r="CA43" s="83">
        <f t="shared" si="504"/>
        <v>1812.0613965917237</v>
      </c>
      <c r="CB43" s="83">
        <f t="shared" si="504"/>
        <v>1777.9841857057581</v>
      </c>
      <c r="CC43" s="83">
        <f t="shared" si="504"/>
        <v>1741.6135002117794</v>
      </c>
      <c r="CD43" s="83">
        <f t="shared" si="504"/>
        <v>1702.9493401105678</v>
      </c>
      <c r="CE43" s="83">
        <f t="shared" si="504"/>
        <v>1661.9917054013429</v>
      </c>
      <c r="CF43" s="83">
        <f t="shared" si="504"/>
        <v>1618.7405960848851</v>
      </c>
      <c r="CG43" s="83">
        <f t="shared" si="504"/>
        <v>1573.1960121611821</v>
      </c>
      <c r="CH43" s="83">
        <f t="shared" si="504"/>
        <v>1525.3579536302223</v>
      </c>
      <c r="CI43" s="83">
        <f t="shared" si="504"/>
        <v>1475.2264204912731</v>
      </c>
      <c r="CK43" s="83" t="e">
        <f t="shared" ref="CK43:CZ43" si="505">SUM(CK44:CK45)</f>
        <v>#N/A</v>
      </c>
      <c r="CL43" s="83" t="e">
        <f t="shared" si="505"/>
        <v>#N/A</v>
      </c>
      <c r="CM43" s="83" t="e">
        <f t="shared" si="505"/>
        <v>#N/A</v>
      </c>
      <c r="CN43" s="83" t="e">
        <f t="shared" si="505"/>
        <v>#N/A</v>
      </c>
      <c r="CO43" s="83" t="e">
        <f t="shared" si="505"/>
        <v>#N/A</v>
      </c>
      <c r="CP43" s="83" t="e">
        <f t="shared" si="505"/>
        <v>#N/A</v>
      </c>
      <c r="CQ43" s="83">
        <f t="shared" si="505"/>
        <v>0</v>
      </c>
      <c r="CR43" s="83">
        <f t="shared" si="505"/>
        <v>0</v>
      </c>
      <c r="CS43" s="83">
        <f t="shared" si="505"/>
        <v>0</v>
      </c>
      <c r="CT43" s="83">
        <f t="shared" si="505"/>
        <v>0</v>
      </c>
      <c r="CU43" s="83">
        <f t="shared" si="505"/>
        <v>0</v>
      </c>
      <c r="CV43" s="83">
        <f t="shared" si="505"/>
        <v>0</v>
      </c>
      <c r="CW43" s="83">
        <f t="shared" si="505"/>
        <v>0</v>
      </c>
      <c r="CX43" s="83">
        <f t="shared" si="505"/>
        <v>0</v>
      </c>
      <c r="CY43" s="83">
        <f t="shared" si="505"/>
        <v>0</v>
      </c>
      <c r="CZ43" s="83">
        <f t="shared" si="505"/>
        <v>0</v>
      </c>
      <c r="DB43" s="83" t="e">
        <f t="shared" ref="DB43:DQ43" si="506">SUM(DB44:DB45)</f>
        <v>#N/A</v>
      </c>
      <c r="DC43" s="83" t="e">
        <f t="shared" si="506"/>
        <v>#N/A</v>
      </c>
      <c r="DD43" s="83" t="e">
        <f t="shared" si="506"/>
        <v>#N/A</v>
      </c>
      <c r="DE43" s="83" t="e">
        <f t="shared" si="506"/>
        <v>#N/A</v>
      </c>
      <c r="DF43" s="83" t="e">
        <f t="shared" si="506"/>
        <v>#N/A</v>
      </c>
      <c r="DG43" s="83" t="e">
        <f t="shared" si="506"/>
        <v>#N/A</v>
      </c>
      <c r="DH43" s="83">
        <f t="shared" si="506"/>
        <v>0</v>
      </c>
      <c r="DI43" s="83">
        <f t="shared" si="506"/>
        <v>0</v>
      </c>
      <c r="DJ43" s="83">
        <f t="shared" si="506"/>
        <v>0</v>
      </c>
      <c r="DK43" s="83">
        <f t="shared" si="506"/>
        <v>0</v>
      </c>
      <c r="DL43" s="83">
        <f t="shared" si="506"/>
        <v>0</v>
      </c>
      <c r="DM43" s="83">
        <f t="shared" si="506"/>
        <v>0</v>
      </c>
      <c r="DN43" s="83">
        <f t="shared" si="506"/>
        <v>0</v>
      </c>
      <c r="DO43" s="83">
        <f t="shared" si="506"/>
        <v>0</v>
      </c>
      <c r="DP43" s="83">
        <f t="shared" si="506"/>
        <v>0</v>
      </c>
      <c r="DQ43" s="83">
        <f t="shared" si="506"/>
        <v>0</v>
      </c>
      <c r="DS43" s="83" t="e">
        <f t="shared" ref="DS43:EH43" si="507">SUM(DS44:DS45)</f>
        <v>#N/A</v>
      </c>
      <c r="DT43" s="83" t="e">
        <f t="shared" si="507"/>
        <v>#N/A</v>
      </c>
      <c r="DU43" s="83" t="e">
        <f t="shared" si="507"/>
        <v>#N/A</v>
      </c>
      <c r="DV43" s="83" t="e">
        <f t="shared" si="507"/>
        <v>#N/A</v>
      </c>
      <c r="DW43" s="83" t="e">
        <f t="shared" si="507"/>
        <v>#N/A</v>
      </c>
      <c r="DX43" s="83" t="e">
        <f t="shared" si="507"/>
        <v>#N/A</v>
      </c>
      <c r="DY43" s="83">
        <f t="shared" si="507"/>
        <v>0</v>
      </c>
      <c r="DZ43" s="83">
        <f t="shared" si="507"/>
        <v>0</v>
      </c>
      <c r="EA43" s="83">
        <f t="shared" si="507"/>
        <v>0</v>
      </c>
      <c r="EB43" s="83">
        <f t="shared" si="507"/>
        <v>0</v>
      </c>
      <c r="EC43" s="83">
        <f t="shared" si="507"/>
        <v>0</v>
      </c>
      <c r="ED43" s="83">
        <f t="shared" si="507"/>
        <v>0</v>
      </c>
      <c r="EE43" s="83">
        <f t="shared" si="507"/>
        <v>0</v>
      </c>
      <c r="EF43" s="83">
        <f t="shared" si="507"/>
        <v>0</v>
      </c>
      <c r="EG43" s="83">
        <f t="shared" si="507"/>
        <v>0</v>
      </c>
      <c r="EH43" s="83">
        <f t="shared" si="507"/>
        <v>0</v>
      </c>
      <c r="EJ43" s="83" t="e">
        <f t="shared" ref="EJ43:EY43" si="508">SUM(EJ44:EJ45)</f>
        <v>#N/A</v>
      </c>
      <c r="EK43" s="83" t="e">
        <f t="shared" si="508"/>
        <v>#N/A</v>
      </c>
      <c r="EL43" s="83" t="e">
        <f t="shared" si="508"/>
        <v>#N/A</v>
      </c>
      <c r="EM43" s="83" t="e">
        <f t="shared" si="508"/>
        <v>#N/A</v>
      </c>
      <c r="EN43" s="83" t="e">
        <f t="shared" si="508"/>
        <v>#N/A</v>
      </c>
      <c r="EO43" s="83" t="e">
        <f t="shared" si="508"/>
        <v>#N/A</v>
      </c>
      <c r="EP43" s="83">
        <f t="shared" si="508"/>
        <v>0</v>
      </c>
      <c r="EQ43" s="83">
        <f t="shared" si="508"/>
        <v>0</v>
      </c>
      <c r="ER43" s="83">
        <f t="shared" si="508"/>
        <v>0</v>
      </c>
      <c r="ES43" s="83">
        <f t="shared" si="508"/>
        <v>0</v>
      </c>
      <c r="ET43" s="83">
        <f t="shared" si="508"/>
        <v>0</v>
      </c>
      <c r="EU43" s="83">
        <f t="shared" si="508"/>
        <v>0</v>
      </c>
      <c r="EV43" s="83">
        <f t="shared" si="508"/>
        <v>0</v>
      </c>
      <c r="EW43" s="83">
        <f t="shared" si="508"/>
        <v>0</v>
      </c>
      <c r="EX43" s="83">
        <f t="shared" si="508"/>
        <v>0</v>
      </c>
      <c r="EY43" s="83">
        <f t="shared" si="508"/>
        <v>0</v>
      </c>
      <c r="FA43" s="83" t="e">
        <f t="shared" ref="FA43:FP43" si="509">SUM(FA44:FA45)</f>
        <v>#N/A</v>
      </c>
      <c r="FB43" s="83" t="e">
        <f t="shared" si="509"/>
        <v>#N/A</v>
      </c>
      <c r="FC43" s="83" t="e">
        <f t="shared" si="509"/>
        <v>#N/A</v>
      </c>
      <c r="FD43" s="83" t="e">
        <f t="shared" si="509"/>
        <v>#N/A</v>
      </c>
      <c r="FE43" s="83" t="e">
        <f t="shared" si="509"/>
        <v>#N/A</v>
      </c>
      <c r="FF43" s="83" t="e">
        <f t="shared" si="509"/>
        <v>#N/A</v>
      </c>
      <c r="FG43" s="83">
        <f t="shared" si="509"/>
        <v>0</v>
      </c>
      <c r="FH43" s="83">
        <f t="shared" si="509"/>
        <v>0</v>
      </c>
      <c r="FI43" s="83">
        <f t="shared" si="509"/>
        <v>0</v>
      </c>
      <c r="FJ43" s="83">
        <f t="shared" si="509"/>
        <v>0</v>
      </c>
      <c r="FK43" s="83">
        <f t="shared" si="509"/>
        <v>0</v>
      </c>
      <c r="FL43" s="83">
        <f t="shared" si="509"/>
        <v>0</v>
      </c>
      <c r="FM43" s="83">
        <f t="shared" si="509"/>
        <v>0</v>
      </c>
      <c r="FN43" s="83">
        <f t="shared" si="509"/>
        <v>0</v>
      </c>
      <c r="FO43" s="83">
        <f t="shared" si="509"/>
        <v>0</v>
      </c>
      <c r="FP43" s="83">
        <f t="shared" si="509"/>
        <v>0</v>
      </c>
      <c r="FR43" s="83" t="e">
        <f t="shared" ref="FR43:GG43" si="510">SUM(FR44:FR45)</f>
        <v>#N/A</v>
      </c>
      <c r="FS43" s="83" t="e">
        <f t="shared" si="510"/>
        <v>#N/A</v>
      </c>
      <c r="FT43" s="83" t="e">
        <f t="shared" si="510"/>
        <v>#N/A</v>
      </c>
      <c r="FU43" s="83" t="e">
        <f t="shared" si="510"/>
        <v>#N/A</v>
      </c>
      <c r="FV43" s="83" t="e">
        <f t="shared" si="510"/>
        <v>#N/A</v>
      </c>
      <c r="FW43" s="83" t="e">
        <f t="shared" si="510"/>
        <v>#N/A</v>
      </c>
      <c r="FX43" s="83">
        <f t="shared" si="510"/>
        <v>0</v>
      </c>
      <c r="FY43" s="83">
        <f t="shared" si="510"/>
        <v>0</v>
      </c>
      <c r="FZ43" s="83">
        <f t="shared" si="510"/>
        <v>0</v>
      </c>
      <c r="GA43" s="83">
        <f t="shared" si="510"/>
        <v>0</v>
      </c>
      <c r="GB43" s="83">
        <f t="shared" si="510"/>
        <v>0</v>
      </c>
      <c r="GC43" s="83">
        <f t="shared" si="510"/>
        <v>0</v>
      </c>
      <c r="GD43" s="83">
        <f t="shared" si="510"/>
        <v>0</v>
      </c>
      <c r="GE43" s="83">
        <f t="shared" si="510"/>
        <v>0</v>
      </c>
      <c r="GF43" s="83">
        <f t="shared" si="510"/>
        <v>0</v>
      </c>
      <c r="GG43" s="83">
        <f t="shared" si="510"/>
        <v>0</v>
      </c>
      <c r="GI43" s="83" t="e">
        <f t="shared" ref="GI43:GX43" si="511">SUM(GI44:GI45)</f>
        <v>#N/A</v>
      </c>
      <c r="GJ43" s="83" t="e">
        <f t="shared" si="511"/>
        <v>#N/A</v>
      </c>
      <c r="GK43" s="83" t="e">
        <f t="shared" si="511"/>
        <v>#N/A</v>
      </c>
      <c r="GL43" s="83" t="e">
        <f t="shared" si="511"/>
        <v>#N/A</v>
      </c>
      <c r="GM43" s="83" t="e">
        <f t="shared" si="511"/>
        <v>#N/A</v>
      </c>
      <c r="GN43" s="83" t="e">
        <f t="shared" si="511"/>
        <v>#N/A</v>
      </c>
      <c r="GO43" s="83">
        <f t="shared" si="511"/>
        <v>0</v>
      </c>
      <c r="GP43" s="83">
        <f t="shared" si="511"/>
        <v>0</v>
      </c>
      <c r="GQ43" s="83">
        <f t="shared" si="511"/>
        <v>0</v>
      </c>
      <c r="GR43" s="83">
        <f t="shared" si="511"/>
        <v>0</v>
      </c>
      <c r="GS43" s="83">
        <f t="shared" si="511"/>
        <v>0</v>
      </c>
      <c r="GT43" s="83">
        <f t="shared" si="511"/>
        <v>0</v>
      </c>
      <c r="GU43" s="83">
        <f t="shared" si="511"/>
        <v>0</v>
      </c>
      <c r="GV43" s="83">
        <f t="shared" si="511"/>
        <v>0</v>
      </c>
      <c r="GW43" s="83">
        <f t="shared" si="511"/>
        <v>0</v>
      </c>
      <c r="GX43" s="83">
        <f t="shared" si="511"/>
        <v>0</v>
      </c>
      <c r="GZ43" s="83" t="e">
        <f t="shared" ref="GZ43:HO43" si="512">SUM(GZ44:GZ45)</f>
        <v>#N/A</v>
      </c>
      <c r="HA43" s="83" t="e">
        <f t="shared" si="512"/>
        <v>#N/A</v>
      </c>
      <c r="HB43" s="83" t="e">
        <f t="shared" si="512"/>
        <v>#N/A</v>
      </c>
      <c r="HC43" s="83" t="e">
        <f t="shared" si="512"/>
        <v>#N/A</v>
      </c>
      <c r="HD43" s="83" t="e">
        <f t="shared" si="512"/>
        <v>#N/A</v>
      </c>
      <c r="HE43" s="83" t="e">
        <f t="shared" si="512"/>
        <v>#N/A</v>
      </c>
      <c r="HF43" s="83">
        <f t="shared" si="512"/>
        <v>0</v>
      </c>
      <c r="HG43" s="83">
        <f t="shared" si="512"/>
        <v>0</v>
      </c>
      <c r="HH43" s="83">
        <f t="shared" si="512"/>
        <v>0</v>
      </c>
      <c r="HI43" s="83">
        <f t="shared" si="512"/>
        <v>0</v>
      </c>
      <c r="HJ43" s="83">
        <f t="shared" si="512"/>
        <v>0</v>
      </c>
      <c r="HK43" s="83">
        <f t="shared" si="512"/>
        <v>0</v>
      </c>
      <c r="HL43" s="83">
        <f t="shared" si="512"/>
        <v>0</v>
      </c>
      <c r="HM43" s="83">
        <f t="shared" si="512"/>
        <v>0</v>
      </c>
      <c r="HN43" s="83">
        <f t="shared" si="512"/>
        <v>0</v>
      </c>
      <c r="HO43" s="83">
        <f t="shared" si="512"/>
        <v>0</v>
      </c>
      <c r="HQ43" s="83" t="e">
        <f t="shared" ref="HQ43:IF43" si="513">SUM(HQ44:HQ45)</f>
        <v>#N/A</v>
      </c>
      <c r="HR43" s="83" t="e">
        <f t="shared" si="513"/>
        <v>#N/A</v>
      </c>
      <c r="HS43" s="83" t="e">
        <f t="shared" si="513"/>
        <v>#N/A</v>
      </c>
      <c r="HT43" s="83" t="e">
        <f t="shared" si="513"/>
        <v>#N/A</v>
      </c>
      <c r="HU43" s="83" t="e">
        <f t="shared" si="513"/>
        <v>#N/A</v>
      </c>
      <c r="HV43" s="83" t="e">
        <f t="shared" si="513"/>
        <v>#N/A</v>
      </c>
      <c r="HW43" s="83">
        <f t="shared" si="513"/>
        <v>0</v>
      </c>
      <c r="HX43" s="83">
        <f t="shared" si="513"/>
        <v>0</v>
      </c>
      <c r="HY43" s="83">
        <f t="shared" si="513"/>
        <v>0</v>
      </c>
      <c r="HZ43" s="83">
        <f t="shared" si="513"/>
        <v>0</v>
      </c>
      <c r="IA43" s="83">
        <f t="shared" si="513"/>
        <v>0</v>
      </c>
      <c r="IB43" s="83">
        <f t="shared" si="513"/>
        <v>0</v>
      </c>
      <c r="IC43" s="83">
        <f t="shared" si="513"/>
        <v>0</v>
      </c>
      <c r="ID43" s="83">
        <f t="shared" si="513"/>
        <v>0</v>
      </c>
      <c r="IE43" s="83">
        <f t="shared" si="513"/>
        <v>0</v>
      </c>
      <c r="IF43" s="83">
        <f t="shared" si="513"/>
        <v>0</v>
      </c>
      <c r="IH43" s="83" t="e">
        <f t="shared" ref="IH43:IW43" si="514">SUM(IH44:IH45)</f>
        <v>#N/A</v>
      </c>
      <c r="II43" s="83" t="e">
        <f t="shared" si="514"/>
        <v>#N/A</v>
      </c>
      <c r="IJ43" s="83" t="e">
        <f t="shared" si="514"/>
        <v>#N/A</v>
      </c>
      <c r="IK43" s="83" t="e">
        <f t="shared" si="514"/>
        <v>#N/A</v>
      </c>
      <c r="IL43" s="83" t="e">
        <f t="shared" si="514"/>
        <v>#N/A</v>
      </c>
      <c r="IM43" s="83" t="e">
        <f t="shared" si="514"/>
        <v>#N/A</v>
      </c>
      <c r="IN43" s="83">
        <f t="shared" si="514"/>
        <v>1448.390228173588</v>
      </c>
      <c r="IO43" s="83">
        <f t="shared" si="514"/>
        <v>1522.0962951693073</v>
      </c>
      <c r="IP43" s="83">
        <f t="shared" si="514"/>
        <v>1609.5296479027306</v>
      </c>
      <c r="IQ43" s="83">
        <f t="shared" si="514"/>
        <v>1647.5280951406123</v>
      </c>
      <c r="IR43" s="83">
        <f t="shared" si="514"/>
        <v>1682.5648425707236</v>
      </c>
      <c r="IS43" s="83">
        <f t="shared" si="514"/>
        <v>1698.2515474576132</v>
      </c>
      <c r="IT43" s="83">
        <f t="shared" si="514"/>
        <v>1727.7642105760965</v>
      </c>
      <c r="IU43" s="83">
        <f t="shared" si="514"/>
        <v>1795.5564444539984</v>
      </c>
      <c r="IV43" s="83">
        <f t="shared" si="514"/>
        <v>1871.5525787618233</v>
      </c>
      <c r="IW43" s="83">
        <f t="shared" si="514"/>
        <v>1905.5592671252509</v>
      </c>
      <c r="IY43" s="83" t="e">
        <f t="shared" ref="IY43:JN43" si="515">SUM(IY44:IY45)</f>
        <v>#N/A</v>
      </c>
      <c r="IZ43" s="83" t="e">
        <f t="shared" si="515"/>
        <v>#N/A</v>
      </c>
      <c r="JA43" s="83" t="e">
        <f t="shared" si="515"/>
        <v>#N/A</v>
      </c>
      <c r="JB43" s="83" t="e">
        <f t="shared" si="515"/>
        <v>#N/A</v>
      </c>
      <c r="JC43" s="83" t="e">
        <f t="shared" si="515"/>
        <v>#N/A</v>
      </c>
      <c r="JD43" s="83" t="e">
        <f t="shared" si="515"/>
        <v>#N/A</v>
      </c>
      <c r="JE43" s="83">
        <f t="shared" si="515"/>
        <v>0</v>
      </c>
      <c r="JF43" s="83">
        <f t="shared" si="515"/>
        <v>0</v>
      </c>
      <c r="JG43" s="83">
        <f t="shared" si="515"/>
        <v>0</v>
      </c>
      <c r="JH43" s="83">
        <f t="shared" si="515"/>
        <v>0</v>
      </c>
      <c r="JI43" s="83">
        <f t="shared" si="515"/>
        <v>0</v>
      </c>
      <c r="JJ43" s="83">
        <f t="shared" si="515"/>
        <v>0</v>
      </c>
      <c r="JK43" s="83">
        <f t="shared" si="515"/>
        <v>0</v>
      </c>
      <c r="JL43" s="83">
        <f t="shared" si="515"/>
        <v>0</v>
      </c>
      <c r="JM43" s="83">
        <f t="shared" si="515"/>
        <v>0</v>
      </c>
      <c r="JN43" s="83">
        <f t="shared" si="515"/>
        <v>0</v>
      </c>
      <c r="JP43" s="83" t="e">
        <f t="shared" ref="JP43:KE43" si="516">SUM(JP44:JP45)</f>
        <v>#N/A</v>
      </c>
      <c r="JQ43" s="83" t="e">
        <f t="shared" si="516"/>
        <v>#N/A</v>
      </c>
      <c r="JR43" s="83" t="e">
        <f t="shared" si="516"/>
        <v>#N/A</v>
      </c>
      <c r="JS43" s="83" t="e">
        <f t="shared" si="516"/>
        <v>#N/A</v>
      </c>
      <c r="JT43" s="83" t="e">
        <f t="shared" si="516"/>
        <v>#N/A</v>
      </c>
      <c r="JU43" s="83" t="e">
        <f t="shared" si="516"/>
        <v>#N/A</v>
      </c>
      <c r="JV43" s="83">
        <f t="shared" si="516"/>
        <v>536.63456620454315</v>
      </c>
      <c r="JW43" s="83">
        <f t="shared" si="516"/>
        <v>511.48348240492817</v>
      </c>
      <c r="JX43" s="83">
        <f t="shared" si="516"/>
        <v>482.61443025074021</v>
      </c>
      <c r="JY43" s="83">
        <f t="shared" si="516"/>
        <v>471.39366937141818</v>
      </c>
      <c r="JZ43" s="83">
        <f t="shared" si="516"/>
        <v>462.84309805798773</v>
      </c>
      <c r="KA43" s="83">
        <f t="shared" si="516"/>
        <v>455.07875270620656</v>
      </c>
      <c r="KB43" s="83">
        <f t="shared" si="516"/>
        <v>413.62832349967834</v>
      </c>
      <c r="KC43" s="83">
        <f t="shared" si="516"/>
        <v>386.45318552769322</v>
      </c>
      <c r="KD43" s="83">
        <f t="shared" si="516"/>
        <v>408.90366888635771</v>
      </c>
      <c r="KE43" s="83">
        <f t="shared" si="516"/>
        <v>394.98488763359023</v>
      </c>
      <c r="KG43" s="83" t="e">
        <f t="shared" ref="KG43:KV43" si="517">SUM(KG44:KG45)</f>
        <v>#N/A</v>
      </c>
      <c r="KH43" s="83" t="e">
        <f t="shared" si="517"/>
        <v>#N/A</v>
      </c>
      <c r="KI43" s="83" t="e">
        <f t="shared" si="517"/>
        <v>#N/A</v>
      </c>
      <c r="KJ43" s="83" t="e">
        <f t="shared" si="517"/>
        <v>#N/A</v>
      </c>
      <c r="KK43" s="83" t="e">
        <f t="shared" si="517"/>
        <v>#N/A</v>
      </c>
      <c r="KL43" s="83" t="e">
        <f t="shared" si="517"/>
        <v>#N/A</v>
      </c>
      <c r="KM43" s="83">
        <f t="shared" si="517"/>
        <v>0</v>
      </c>
      <c r="KN43" s="83">
        <f t="shared" si="517"/>
        <v>0</v>
      </c>
      <c r="KO43" s="83">
        <f t="shared" si="517"/>
        <v>0</v>
      </c>
      <c r="KP43" s="83">
        <f t="shared" si="517"/>
        <v>0</v>
      </c>
      <c r="KQ43" s="83">
        <f t="shared" si="517"/>
        <v>0</v>
      </c>
      <c r="KR43" s="83">
        <f t="shared" si="517"/>
        <v>0</v>
      </c>
      <c r="KS43" s="83">
        <f t="shared" si="517"/>
        <v>0</v>
      </c>
      <c r="KT43" s="83">
        <f t="shared" si="517"/>
        <v>0</v>
      </c>
      <c r="KU43" s="83">
        <f t="shared" si="517"/>
        <v>0</v>
      </c>
      <c r="KV43" s="83">
        <f t="shared" si="517"/>
        <v>0</v>
      </c>
      <c r="KX43" s="83" t="e">
        <f t="shared" ref="KX43:LM43" si="518">SUM(KX44:KX45)</f>
        <v>#N/A</v>
      </c>
      <c r="KY43" s="83" t="e">
        <f t="shared" si="518"/>
        <v>#N/A</v>
      </c>
      <c r="KZ43" s="83" t="e">
        <f t="shared" si="518"/>
        <v>#N/A</v>
      </c>
      <c r="LA43" s="83" t="e">
        <f t="shared" si="518"/>
        <v>#N/A</v>
      </c>
      <c r="LB43" s="83" t="e">
        <f t="shared" si="518"/>
        <v>#N/A</v>
      </c>
      <c r="LC43" s="83" t="e">
        <f t="shared" si="518"/>
        <v>#N/A</v>
      </c>
      <c r="LD43" s="83">
        <f t="shared" si="518"/>
        <v>0</v>
      </c>
      <c r="LE43" s="83">
        <f t="shared" si="518"/>
        <v>0</v>
      </c>
      <c r="LF43" s="83">
        <f t="shared" si="518"/>
        <v>0</v>
      </c>
      <c r="LG43" s="83">
        <f t="shared" si="518"/>
        <v>0</v>
      </c>
      <c r="LH43" s="83">
        <f t="shared" si="518"/>
        <v>0</v>
      </c>
      <c r="LI43" s="83">
        <f t="shared" si="518"/>
        <v>0</v>
      </c>
      <c r="LJ43" s="83">
        <f t="shared" si="518"/>
        <v>0</v>
      </c>
      <c r="LK43" s="83">
        <f t="shared" si="518"/>
        <v>0</v>
      </c>
      <c r="LL43" s="83">
        <f t="shared" si="518"/>
        <v>0</v>
      </c>
      <c r="LM43" s="83">
        <f t="shared" si="518"/>
        <v>0</v>
      </c>
    </row>
    <row r="44" spans="1:325" ht="15.75" x14ac:dyDescent="0.25">
      <c r="A44" s="160">
        <v>39</v>
      </c>
      <c r="B44" s="62" t="s">
        <v>141</v>
      </c>
      <c r="C44" s="13"/>
      <c r="D44" s="84" t="e">
        <f>(HLOOKUP(D$6,BECO_Datos!$D$3:$HN$85,BECO_Datos!$A43,FALSE)+IFERROR(HLOOKUP(D$6,BECO_Datos!$HP$3:$LT$85,BECO_Datos!$A43,FALSE),0))*D$2</f>
        <v>#N/A</v>
      </c>
      <c r="E44" s="84" t="e">
        <f>(HLOOKUP(E$6,BECO_Datos!$D$3:$HN$85,BECO_Datos!$A43,FALSE)+IFERROR(HLOOKUP(E$6,BECO_Datos!$HP$3:$LT$85,BECO_Datos!$A43,FALSE),0))*E$2</f>
        <v>#N/A</v>
      </c>
      <c r="F44" s="84" t="e">
        <f>(HLOOKUP(F$6,BECO_Datos!$D$3:$HN$85,BECO_Datos!$A43,FALSE)+IFERROR(HLOOKUP(F$6,BECO_Datos!$HP$3:$LT$85,BECO_Datos!$A43,FALSE),0))*F$2</f>
        <v>#N/A</v>
      </c>
      <c r="G44" s="84" t="e">
        <f>(HLOOKUP(G$6,BECO_Datos!$D$3:$HN$85,BECO_Datos!$A43,FALSE)+IFERROR(HLOOKUP(G$6,BECO_Datos!$HP$3:$LT$85,BECO_Datos!$A43,FALSE),0))*G$2</f>
        <v>#N/A</v>
      </c>
      <c r="H44" s="84" t="e">
        <f>(HLOOKUP(H$6,BECO_Datos!$D$3:$HN$85,BECO_Datos!$A43,FALSE)+IFERROR(HLOOKUP(H$6,BECO_Datos!$HP$3:$LT$85,BECO_Datos!$A43,FALSE),0))*H$2</f>
        <v>#N/A</v>
      </c>
      <c r="I44" s="84" t="e">
        <f>(HLOOKUP(I$6,BECO_Datos!$D$3:$HN$85,BECO_Datos!$A43,FALSE)+IFERROR(HLOOKUP(I$6,BECO_Datos!$HP$3:$LT$85,BECO_Datos!$A43,FALSE),0))*I$2</f>
        <v>#N/A</v>
      </c>
      <c r="J44" s="84">
        <f>(HLOOKUP(J$6,BECO_Datos!$D$3:$HN$85,BECO_Datos!$A43,FALSE)+IFERROR(HLOOKUP(J$6,BECO_Datos!$HP$3:$LT$85,BECO_Datos!$A43,FALSE),0))*J$2</f>
        <v>0</v>
      </c>
      <c r="K44" s="84">
        <f>(HLOOKUP(K$6,BECO_Datos!$D$3:$HN$85,BECO_Datos!$A43,FALSE)+IFERROR(HLOOKUP(K$6,BECO_Datos!$HP$3:$LT$85,BECO_Datos!$A43,FALSE),0))*K$2</f>
        <v>0</v>
      </c>
      <c r="L44" s="84">
        <f>(HLOOKUP(L$6,BECO_Datos!$D$3:$HN$85,BECO_Datos!$A43,FALSE)+IFERROR(HLOOKUP(L$6,BECO_Datos!$HP$3:$LT$85,BECO_Datos!$A43,FALSE),0))*L$2</f>
        <v>0</v>
      </c>
      <c r="M44" s="84">
        <f>(HLOOKUP(M$6,BECO_Datos!$D$3:$HN$85,BECO_Datos!$A43,FALSE)+IFERROR(HLOOKUP(M$6,BECO_Datos!$HP$3:$LT$85,BECO_Datos!$A43,FALSE),0))*M$2</f>
        <v>0</v>
      </c>
      <c r="N44" s="84">
        <f>(HLOOKUP(N$6,BECO_Datos!$D$3:$HN$85,BECO_Datos!$A43,FALSE)+IFERROR(HLOOKUP(N$6,BECO_Datos!$HP$3:$LT$85,BECO_Datos!$A43,FALSE),0))*N$2</f>
        <v>0</v>
      </c>
      <c r="O44" s="84">
        <f>(HLOOKUP(O$6,BECO_Datos!$D$3:$HN$85,BECO_Datos!$A43,FALSE)+IFERROR(HLOOKUP(O$6,BECO_Datos!$HP$3:$LT$85,BECO_Datos!$A43,FALSE),0))*O$2</f>
        <v>0</v>
      </c>
      <c r="P44" s="84">
        <f>(HLOOKUP(P$6,BECO_Datos!$D$3:$HN$85,BECO_Datos!$A43,FALSE)+IFERROR(HLOOKUP(P$6,BECO_Datos!$HP$3:$LT$85,BECO_Datos!$A43,FALSE),0))*P$2</f>
        <v>0</v>
      </c>
      <c r="Q44" s="84">
        <f>(HLOOKUP(Q$6,BECO_Datos!$D$3:$HN$85,BECO_Datos!$A43,FALSE)+IFERROR(HLOOKUP(Q$6,BECO_Datos!$HP$3:$LT$85,BECO_Datos!$A43,FALSE),0))*Q$2</f>
        <v>0</v>
      </c>
      <c r="R44" s="84">
        <f>(HLOOKUP(R$6,BECO_Datos!$D$3:$HN$85,BECO_Datos!$A43,FALSE)+IFERROR(HLOOKUP(R$6,BECO_Datos!$HP$3:$LT$85,BECO_Datos!$A43,FALSE),0))*R$2</f>
        <v>0</v>
      </c>
      <c r="S44" s="84">
        <f>(HLOOKUP(S$6,BECO_Datos!$D$3:$HN$85,BECO_Datos!$A43,FALSE)+IFERROR(HLOOKUP(S$6,BECO_Datos!$HP$3:$LT$85,BECO_Datos!$A43,FALSE),0))*S$2</f>
        <v>0</v>
      </c>
      <c r="U44" s="84" t="e">
        <f>(HLOOKUP(U$6,BECO_Datos!$D$3:$HN$85,BECO_Datos!$A43,FALSE)+IFERROR(HLOOKUP(U$6,BECO_Datos!$HP$3:$LT$85,BECO_Datos!$A43,FALSE),0))*U$2</f>
        <v>#N/A</v>
      </c>
      <c r="V44" s="84" t="e">
        <f>(HLOOKUP(V$6,BECO_Datos!$D$3:$HN$85,BECO_Datos!$A43,FALSE)+IFERROR(HLOOKUP(V$6,BECO_Datos!$HP$3:$LT$85,BECO_Datos!$A43,FALSE),0))*V$2</f>
        <v>#N/A</v>
      </c>
      <c r="W44" s="84" t="e">
        <f>(HLOOKUP(W$6,BECO_Datos!$D$3:$HN$85,BECO_Datos!$A43,FALSE)+IFERROR(HLOOKUP(W$6,BECO_Datos!$HP$3:$LT$85,BECO_Datos!$A43,FALSE),0))*W$2</f>
        <v>#N/A</v>
      </c>
      <c r="X44" s="84" t="e">
        <f>(HLOOKUP(X$6,BECO_Datos!$D$3:$HN$85,BECO_Datos!$A43,FALSE)+IFERROR(HLOOKUP(X$6,BECO_Datos!$HP$3:$LT$85,BECO_Datos!$A43,FALSE),0))*X$2</f>
        <v>#N/A</v>
      </c>
      <c r="Y44" s="84" t="e">
        <f>(HLOOKUP(Y$6,BECO_Datos!$D$3:$HN$85,BECO_Datos!$A43,FALSE)+IFERROR(HLOOKUP(Y$6,BECO_Datos!$HP$3:$LT$85,BECO_Datos!$A43,FALSE),0))*Y$2</f>
        <v>#N/A</v>
      </c>
      <c r="Z44" s="84" t="e">
        <f>(HLOOKUP(Z$6,BECO_Datos!$D$3:$HN$85,BECO_Datos!$A43,FALSE)+IFERROR(HLOOKUP(Z$6,BECO_Datos!$HP$3:$LT$85,BECO_Datos!$A43,FALSE),0))*Z$2</f>
        <v>#N/A</v>
      </c>
      <c r="AA44" s="84">
        <f>(HLOOKUP(AA$6,BECO_Datos!$D$3:$HN$85,BECO_Datos!$A43,FALSE)+IFERROR(HLOOKUP(AA$6,BECO_Datos!$HP$3:$LT$85,BECO_Datos!$A43,FALSE),0))*AA$2</f>
        <v>0</v>
      </c>
      <c r="AB44" s="84">
        <f>(HLOOKUP(AB$6,BECO_Datos!$D$3:$HN$85,BECO_Datos!$A43,FALSE)+IFERROR(HLOOKUP(AB$6,BECO_Datos!$HP$3:$LT$85,BECO_Datos!$A43,FALSE),0))*AB$2</f>
        <v>0</v>
      </c>
      <c r="AC44" s="84">
        <f>(HLOOKUP(AC$6,BECO_Datos!$D$3:$HN$85,BECO_Datos!$A43,FALSE)+IFERROR(HLOOKUP(AC$6,BECO_Datos!$HP$3:$LT$85,BECO_Datos!$A43,FALSE),0))*AC$2</f>
        <v>0</v>
      </c>
      <c r="AD44" s="84">
        <f>(HLOOKUP(AD$6,BECO_Datos!$D$3:$HN$85,BECO_Datos!$A43,FALSE)+IFERROR(HLOOKUP(AD$6,BECO_Datos!$HP$3:$LT$85,BECO_Datos!$A43,FALSE),0))*AD$2</f>
        <v>0</v>
      </c>
      <c r="AE44" s="84">
        <f>(HLOOKUP(AE$6,BECO_Datos!$D$3:$HN$85,BECO_Datos!$A43,FALSE)+IFERROR(HLOOKUP(AE$6,BECO_Datos!$HP$3:$LT$85,BECO_Datos!$A43,FALSE),0))*AE$2</f>
        <v>0</v>
      </c>
      <c r="AF44" s="84">
        <f>(HLOOKUP(AF$6,BECO_Datos!$D$3:$HN$85,BECO_Datos!$A43,FALSE)+IFERROR(HLOOKUP(AF$6,BECO_Datos!$HP$3:$LT$85,BECO_Datos!$A43,FALSE),0))*AF$2</f>
        <v>0</v>
      </c>
      <c r="AG44" s="84">
        <f>(HLOOKUP(AG$6,BECO_Datos!$D$3:$HN$85,BECO_Datos!$A43,FALSE)+IFERROR(HLOOKUP(AG$6,BECO_Datos!$HP$3:$LT$85,BECO_Datos!$A43,FALSE),0))*AG$2</f>
        <v>0</v>
      </c>
      <c r="AH44" s="84">
        <f>(HLOOKUP(AH$6,BECO_Datos!$D$3:$HN$85,BECO_Datos!$A43,FALSE)+IFERROR(HLOOKUP(AH$6,BECO_Datos!$HP$3:$LT$85,BECO_Datos!$A43,FALSE),0))*AH$2</f>
        <v>0</v>
      </c>
      <c r="AI44" s="84">
        <f>(HLOOKUP(AI$6,BECO_Datos!$D$3:$HN$85,BECO_Datos!$A43,FALSE)+IFERROR(HLOOKUP(AI$6,BECO_Datos!$HP$3:$LT$85,BECO_Datos!$A43,FALSE),0))*AI$2</f>
        <v>0</v>
      </c>
      <c r="AJ44" s="84">
        <f>(HLOOKUP(AJ$6,BECO_Datos!$D$3:$HN$85,BECO_Datos!$A43,FALSE)+IFERROR(HLOOKUP(AJ$6,BECO_Datos!$HP$3:$LT$85,BECO_Datos!$A43,FALSE),0))*AJ$2</f>
        <v>0</v>
      </c>
      <c r="AL44" s="84" t="e">
        <f>(HLOOKUP(AL$6,BECO_Datos!$D$3:$HN$85,BECO_Datos!$A43,FALSE)+IFERROR(HLOOKUP(AL$6,BECO_Datos!$HP$3:$LT$85,BECO_Datos!$A43,FALSE),0))*AL$2</f>
        <v>#N/A</v>
      </c>
      <c r="AM44" s="84" t="e">
        <f>(HLOOKUP(AM$6,BECO_Datos!$D$3:$HN$85,BECO_Datos!$A43,FALSE)+IFERROR(HLOOKUP(AM$6,BECO_Datos!$HP$3:$LT$85,BECO_Datos!$A43,FALSE),0))*AM$2</f>
        <v>#N/A</v>
      </c>
      <c r="AN44" s="84" t="e">
        <f>(HLOOKUP(AN$6,BECO_Datos!$D$3:$HN$85,BECO_Datos!$A43,FALSE)+IFERROR(HLOOKUP(AN$6,BECO_Datos!$HP$3:$LT$85,BECO_Datos!$A43,FALSE),0))*AN$2</f>
        <v>#N/A</v>
      </c>
      <c r="AO44" s="84" t="e">
        <f>(HLOOKUP(AO$6,BECO_Datos!$D$3:$HN$85,BECO_Datos!$A43,FALSE)+IFERROR(HLOOKUP(AO$6,BECO_Datos!$HP$3:$LT$85,BECO_Datos!$A43,FALSE),0))*AO$2</f>
        <v>#N/A</v>
      </c>
      <c r="AP44" s="84" t="e">
        <f>(HLOOKUP(AP$6,BECO_Datos!$D$3:$HN$85,BECO_Datos!$A43,FALSE)+IFERROR(HLOOKUP(AP$6,BECO_Datos!$HP$3:$LT$85,BECO_Datos!$A43,FALSE),0))*AP$2</f>
        <v>#N/A</v>
      </c>
      <c r="AQ44" s="84" t="e">
        <f>(HLOOKUP(AQ$6,BECO_Datos!$D$3:$HN$85,BECO_Datos!$A43,FALSE)+IFERROR(HLOOKUP(AQ$6,BECO_Datos!$HP$3:$LT$85,BECO_Datos!$A43,FALSE),0))*AQ$2</f>
        <v>#N/A</v>
      </c>
      <c r="AR44" s="84">
        <f>(HLOOKUP(AR$6,BECO_Datos!$D$3:$HN$85,BECO_Datos!$A43,FALSE)+IFERROR(HLOOKUP(AR$6,BECO_Datos!$HP$3:$LT$85,BECO_Datos!$A43,FALSE),0))*AR$2</f>
        <v>1373.3953479259737</v>
      </c>
      <c r="AS44" s="84">
        <f>(HLOOKUP(AS$6,BECO_Datos!$D$3:$HN$85,BECO_Datos!$A43,FALSE)+IFERROR(HLOOKUP(AS$6,BECO_Datos!$HP$3:$LT$85,BECO_Datos!$A43,FALSE),0))*AS$2</f>
        <v>1368.2935074730315</v>
      </c>
      <c r="AT44" s="84">
        <f>(HLOOKUP(AT$6,BECO_Datos!$D$3:$HN$85,BECO_Datos!$A43,FALSE)+IFERROR(HLOOKUP(AT$6,BECO_Datos!$HP$3:$LT$85,BECO_Datos!$A43,FALSE),0))*AT$2</f>
        <v>1318.5785045924488</v>
      </c>
      <c r="AU44" s="84">
        <f>(HLOOKUP(AU$6,BECO_Datos!$D$3:$HN$85,BECO_Datos!$A43,FALSE)+IFERROR(HLOOKUP(AU$6,BECO_Datos!$HP$3:$LT$85,BECO_Datos!$A43,FALSE),0))*AU$2</f>
        <v>862.29706025696169</v>
      </c>
      <c r="AV44" s="84">
        <f>(HLOOKUP(AV$6,BECO_Datos!$D$3:$HN$85,BECO_Datos!$A43,FALSE)+IFERROR(HLOOKUP(AV$6,BECO_Datos!$HP$3:$LT$85,BECO_Datos!$A43,FALSE),0))*AV$2</f>
        <v>902.83585896989655</v>
      </c>
      <c r="AW44" s="84">
        <f>(HLOOKUP(AW$6,BECO_Datos!$D$3:$HN$85,BECO_Datos!$A43,FALSE)+IFERROR(HLOOKUP(AW$6,BECO_Datos!$HP$3:$LT$85,BECO_Datos!$A43,FALSE),0))*AW$2</f>
        <v>959.40729774176816</v>
      </c>
      <c r="AX44" s="84">
        <f>(HLOOKUP(AX$6,BECO_Datos!$D$3:$HN$85,BECO_Datos!$A43,FALSE)+IFERROR(HLOOKUP(AX$6,BECO_Datos!$HP$3:$LT$85,BECO_Datos!$A43,FALSE),0))*AX$2</f>
        <v>982.30085865555168</v>
      </c>
      <c r="AY44" s="84">
        <f>(HLOOKUP(AY$6,BECO_Datos!$D$3:$HN$85,BECO_Datos!$A43,FALSE)+IFERROR(HLOOKUP(AY$6,BECO_Datos!$HP$3:$LT$85,BECO_Datos!$A43,FALSE),0))*AY$2</f>
        <v>1003.6964729065562</v>
      </c>
      <c r="AZ44" s="84">
        <f>(HLOOKUP(AZ$6,BECO_Datos!$D$3:$HN$85,BECO_Datos!$A43,FALSE)+IFERROR(HLOOKUP(AZ$6,BECO_Datos!$HP$3:$LT$85,BECO_Datos!$A43,FALSE),0))*AZ$2</f>
        <v>1027.8792739312451</v>
      </c>
      <c r="BA44" s="84">
        <f>(HLOOKUP(BA$6,BECO_Datos!$D$3:$HN$85,BECO_Datos!$A43,FALSE)+IFERROR(HLOOKUP(BA$6,BECO_Datos!$HP$3:$LT$85,BECO_Datos!$A43,FALSE),0))*BA$2</f>
        <v>1006.739221355324</v>
      </c>
      <c r="BC44" s="84" t="e">
        <f>(HLOOKUP(BC$6,BECO_Datos!$D$3:$HN$85,BECO_Datos!$A43,FALSE)+IFERROR(HLOOKUP(BC$6,BECO_Datos!$HP$3:$LT$85,BECO_Datos!$A43,FALSE),0))*BC$2</f>
        <v>#N/A</v>
      </c>
      <c r="BD44" s="84" t="e">
        <f>(HLOOKUP(BD$6,BECO_Datos!$D$3:$HN$85,BECO_Datos!$A43,FALSE)+IFERROR(HLOOKUP(BD$6,BECO_Datos!$HP$3:$LT$85,BECO_Datos!$A43,FALSE),0))*BD$2</f>
        <v>#N/A</v>
      </c>
      <c r="BE44" s="84" t="e">
        <f>(HLOOKUP(BE$6,BECO_Datos!$D$3:$HN$85,BECO_Datos!$A43,FALSE)+IFERROR(HLOOKUP(BE$6,BECO_Datos!$HP$3:$LT$85,BECO_Datos!$A43,FALSE),0))*BE$2</f>
        <v>#N/A</v>
      </c>
      <c r="BF44" s="84" t="e">
        <f>(HLOOKUP(BF$6,BECO_Datos!$D$3:$HN$85,BECO_Datos!$A43,FALSE)+IFERROR(HLOOKUP(BF$6,BECO_Datos!$HP$3:$LT$85,BECO_Datos!$A43,FALSE),0))*BF$2</f>
        <v>#N/A</v>
      </c>
      <c r="BG44" s="84" t="e">
        <f>(HLOOKUP(BG$6,BECO_Datos!$D$3:$HN$85,BECO_Datos!$A43,FALSE)+IFERROR(HLOOKUP(BG$6,BECO_Datos!$HP$3:$LT$85,BECO_Datos!$A43,FALSE),0))*BG$2</f>
        <v>#N/A</v>
      </c>
      <c r="BH44" s="84" t="e">
        <f>(HLOOKUP(BH$6,BECO_Datos!$D$3:$HN$85,BECO_Datos!$A43,FALSE)+IFERROR(HLOOKUP(BH$6,BECO_Datos!$HP$3:$LT$85,BECO_Datos!$A43,FALSE),0))*BH$2</f>
        <v>#N/A</v>
      </c>
      <c r="BI44" s="84">
        <f>(HLOOKUP(BI$6,BECO_Datos!$D$3:$HN$85,BECO_Datos!$A43,FALSE)+IFERROR(HLOOKUP(BI$6,BECO_Datos!$HP$3:$LT$85,BECO_Datos!$A43,FALSE),0))*BI$2</f>
        <v>0</v>
      </c>
      <c r="BJ44" s="84">
        <f>(HLOOKUP(BJ$6,BECO_Datos!$D$3:$HN$85,BECO_Datos!$A43,FALSE)+IFERROR(HLOOKUP(BJ$6,BECO_Datos!$HP$3:$LT$85,BECO_Datos!$A43,FALSE),0))*BJ$2</f>
        <v>0</v>
      </c>
      <c r="BK44" s="84">
        <f>(HLOOKUP(BK$6,BECO_Datos!$D$3:$HN$85,BECO_Datos!$A43,FALSE)+IFERROR(HLOOKUP(BK$6,BECO_Datos!$HP$3:$LT$85,BECO_Datos!$A43,FALSE),0))*BK$2</f>
        <v>0</v>
      </c>
      <c r="BL44" s="84">
        <f>(HLOOKUP(BL$6,BECO_Datos!$D$3:$HN$85,BECO_Datos!$A43,FALSE)+IFERROR(HLOOKUP(BL$6,BECO_Datos!$HP$3:$LT$85,BECO_Datos!$A43,FALSE),0))*BL$2</f>
        <v>0</v>
      </c>
      <c r="BM44" s="84">
        <f>(HLOOKUP(BM$6,BECO_Datos!$D$3:$HN$85,BECO_Datos!$A43,FALSE)+IFERROR(HLOOKUP(BM$6,BECO_Datos!$HP$3:$LT$85,BECO_Datos!$A43,FALSE),0))*BM$2</f>
        <v>0</v>
      </c>
      <c r="BN44" s="84">
        <f>(HLOOKUP(BN$6,BECO_Datos!$D$3:$HN$85,BECO_Datos!$A43,FALSE)+IFERROR(HLOOKUP(BN$6,BECO_Datos!$HP$3:$LT$85,BECO_Datos!$A43,FALSE),0))*BN$2</f>
        <v>0</v>
      </c>
      <c r="BO44" s="84">
        <f>(HLOOKUP(BO$6,BECO_Datos!$D$3:$HN$85,BECO_Datos!$A43,FALSE)+IFERROR(HLOOKUP(BO$6,BECO_Datos!$HP$3:$LT$85,BECO_Datos!$A43,FALSE),0))*BO$2</f>
        <v>0</v>
      </c>
      <c r="BP44" s="84">
        <f>(HLOOKUP(BP$6,BECO_Datos!$D$3:$HN$85,BECO_Datos!$A43,FALSE)+IFERROR(HLOOKUP(BP$6,BECO_Datos!$HP$3:$LT$85,BECO_Datos!$A43,FALSE),0))*BP$2</f>
        <v>0</v>
      </c>
      <c r="BQ44" s="84">
        <f>(HLOOKUP(BQ$6,BECO_Datos!$D$3:$HN$85,BECO_Datos!$A43,FALSE)+IFERROR(HLOOKUP(BQ$6,BECO_Datos!$HP$3:$LT$85,BECO_Datos!$A43,FALSE),0))*BQ$2</f>
        <v>0</v>
      </c>
      <c r="BR44" s="84">
        <f>(HLOOKUP(BR$6,BECO_Datos!$D$3:$HN$85,BECO_Datos!$A43,FALSE)+IFERROR(HLOOKUP(BR$6,BECO_Datos!$HP$3:$LT$85,BECO_Datos!$A43,FALSE),0))*BR$2</f>
        <v>0</v>
      </c>
      <c r="BT44" s="84" t="e">
        <f>(HLOOKUP(BT$6,BECO_Datos!$D$3:$HN$85,BECO_Datos!$A43,FALSE)+IFERROR(HLOOKUP(BT$6,BECO_Datos!$HP$3:$LT$85,BECO_Datos!$A43,FALSE),0))*BT$2</f>
        <v>#N/A</v>
      </c>
      <c r="BU44" s="84" t="e">
        <f>(HLOOKUP(BU$6,BECO_Datos!$D$3:$HN$85,BECO_Datos!$A43,FALSE)+IFERROR(HLOOKUP(BU$6,BECO_Datos!$HP$3:$LT$85,BECO_Datos!$A43,FALSE),0))*BU$2</f>
        <v>#N/A</v>
      </c>
      <c r="BV44" s="84" t="e">
        <f>(HLOOKUP(BV$6,BECO_Datos!$D$3:$HN$85,BECO_Datos!$A43,FALSE)+IFERROR(HLOOKUP(BV$6,BECO_Datos!$HP$3:$LT$85,BECO_Datos!$A43,FALSE),0))*BV$2</f>
        <v>#N/A</v>
      </c>
      <c r="BW44" s="84" t="e">
        <f>(HLOOKUP(BW$6,BECO_Datos!$D$3:$HN$85,BECO_Datos!$A43,FALSE)+IFERROR(HLOOKUP(BW$6,BECO_Datos!$HP$3:$LT$85,BECO_Datos!$A43,FALSE),0))*BW$2</f>
        <v>#N/A</v>
      </c>
      <c r="BX44" s="84" t="e">
        <f>(HLOOKUP(BX$6,BECO_Datos!$D$3:$HN$85,BECO_Datos!$A43,FALSE)+IFERROR(HLOOKUP(BX$6,BECO_Datos!$HP$3:$LT$85,BECO_Datos!$A43,FALSE),0))*BX$2</f>
        <v>#N/A</v>
      </c>
      <c r="BY44" s="84" t="e">
        <f>(HLOOKUP(BY$6,BECO_Datos!$D$3:$HN$85,BECO_Datos!$A43,FALSE)+IFERROR(HLOOKUP(BY$6,BECO_Datos!$HP$3:$LT$85,BECO_Datos!$A43,FALSE),0))*BY$2</f>
        <v>#N/A</v>
      </c>
      <c r="BZ44" s="84">
        <f>(HLOOKUP(BZ$6,BECO_Datos!$D$3:$HN$85,BECO_Datos!$A43,FALSE)+IFERROR(HLOOKUP(BZ$6,BECO_Datos!$HP$3:$LT$85,BECO_Datos!$A43,FALSE),0))*BZ$2</f>
        <v>242.34752391246394</v>
      </c>
      <c r="CA44" s="84">
        <f>(HLOOKUP(CA$6,BECO_Datos!$D$3:$HN$85,BECO_Datos!$A43,FALSE)+IFERROR(HLOOKUP(CA$6,BECO_Datos!$HP$3:$LT$85,BECO_Datos!$A43,FALSE),0))*CA$2</f>
        <v>237.50580281220931</v>
      </c>
      <c r="CB44" s="84">
        <f>(HLOOKUP(CB$6,BECO_Datos!$D$3:$HN$85,BECO_Datos!$A43,FALSE)+IFERROR(HLOOKUP(CB$6,BECO_Datos!$HP$3:$LT$85,BECO_Datos!$A43,FALSE),0))*CB$2</f>
        <v>230.37060710546564</v>
      </c>
      <c r="CC44" s="84">
        <f>(HLOOKUP(CC$6,BECO_Datos!$D$3:$HN$85,BECO_Datos!$A43,FALSE)+IFERROR(HLOOKUP(CC$6,BECO_Datos!$HP$3:$LT$85,BECO_Datos!$A43,FALSE),0))*CC$2</f>
        <v>220.94193679072089</v>
      </c>
      <c r="CD44" s="84">
        <f>(HLOOKUP(CD$6,BECO_Datos!$D$3:$HN$85,BECO_Datos!$A43,FALSE)+IFERROR(HLOOKUP(CD$6,BECO_Datos!$HP$3:$LT$85,BECO_Datos!$A43,FALSE),0))*CD$2</f>
        <v>209.21979186873108</v>
      </c>
      <c r="CE44" s="84">
        <f>(HLOOKUP(CE$6,BECO_Datos!$D$3:$HN$85,BECO_Datos!$A43,FALSE)+IFERROR(HLOOKUP(CE$6,BECO_Datos!$HP$3:$LT$85,BECO_Datos!$A43,FALSE),0))*CE$2</f>
        <v>195.20417233874022</v>
      </c>
      <c r="CF44" s="84">
        <f>(HLOOKUP(CF$6,BECO_Datos!$D$3:$HN$85,BECO_Datos!$A43,FALSE)+IFERROR(HLOOKUP(CF$6,BECO_Datos!$HP$3:$LT$85,BECO_Datos!$A43,FALSE),0))*CF$2</f>
        <v>178.89507820150428</v>
      </c>
      <c r="CG44" s="84">
        <f>(HLOOKUP(CG$6,BECO_Datos!$D$3:$HN$85,BECO_Datos!$A43,FALSE)+IFERROR(HLOOKUP(CG$6,BECO_Datos!$HP$3:$LT$85,BECO_Datos!$A43,FALSE),0))*CG$2</f>
        <v>160.2925094570233</v>
      </c>
      <c r="CH44" s="84">
        <f>(HLOOKUP(CH$6,BECO_Datos!$D$3:$HN$85,BECO_Datos!$A43,FALSE)+IFERROR(HLOOKUP(CH$6,BECO_Datos!$HP$3:$LT$85,BECO_Datos!$A43,FALSE),0))*CH$2</f>
        <v>139.39646610529724</v>
      </c>
      <c r="CI44" s="84">
        <f>(HLOOKUP(CI$6,BECO_Datos!$D$3:$HN$85,BECO_Datos!$A43,FALSE)+IFERROR(HLOOKUP(CI$6,BECO_Datos!$HP$3:$LT$85,BECO_Datos!$A43,FALSE),0))*CI$2</f>
        <v>116.20694814557014</v>
      </c>
      <c r="CK44" s="84" t="e">
        <f>(HLOOKUP(CK$6,BECO_Datos!$D$3:$HN$85,BECO_Datos!$A43,FALSE)+IFERROR(HLOOKUP(CK$6,BECO_Datos!$HP$3:$LT$85,BECO_Datos!$A43,FALSE),0))*CK$2</f>
        <v>#N/A</v>
      </c>
      <c r="CL44" s="84" t="e">
        <f>(HLOOKUP(CL$6,BECO_Datos!$D$3:$HN$85,BECO_Datos!$A43,FALSE)+IFERROR(HLOOKUP(CL$6,BECO_Datos!$HP$3:$LT$85,BECO_Datos!$A43,FALSE),0))*CL$2</f>
        <v>#N/A</v>
      </c>
      <c r="CM44" s="84" t="e">
        <f>(HLOOKUP(CM$6,BECO_Datos!$D$3:$HN$85,BECO_Datos!$A43,FALSE)+IFERROR(HLOOKUP(CM$6,BECO_Datos!$HP$3:$LT$85,BECO_Datos!$A43,FALSE),0))*CM$2</f>
        <v>#N/A</v>
      </c>
      <c r="CN44" s="84" t="e">
        <f>(HLOOKUP(CN$6,BECO_Datos!$D$3:$HN$85,BECO_Datos!$A43,FALSE)+IFERROR(HLOOKUP(CN$6,BECO_Datos!$HP$3:$LT$85,BECO_Datos!$A43,FALSE),0))*CN$2</f>
        <v>#N/A</v>
      </c>
      <c r="CO44" s="84" t="e">
        <f>(HLOOKUP(CO$6,BECO_Datos!$D$3:$HN$85,BECO_Datos!$A43,FALSE)+IFERROR(HLOOKUP(CO$6,BECO_Datos!$HP$3:$LT$85,BECO_Datos!$A43,FALSE),0))*CO$2</f>
        <v>#N/A</v>
      </c>
      <c r="CP44" s="84" t="e">
        <f>(HLOOKUP(CP$6,BECO_Datos!$D$3:$HN$85,BECO_Datos!$A43,FALSE)+IFERROR(HLOOKUP(CP$6,BECO_Datos!$HP$3:$LT$85,BECO_Datos!$A43,FALSE),0))*CP$2</f>
        <v>#N/A</v>
      </c>
      <c r="CQ44" s="84">
        <f>(HLOOKUP(CQ$6,BECO_Datos!$D$3:$HN$85,BECO_Datos!$A43,FALSE)+IFERROR(HLOOKUP(CQ$6,BECO_Datos!$HP$3:$LT$85,BECO_Datos!$A43,FALSE),0))*CQ$2</f>
        <v>0</v>
      </c>
      <c r="CR44" s="84">
        <f>(HLOOKUP(CR$6,BECO_Datos!$D$3:$HN$85,BECO_Datos!$A43,FALSE)+IFERROR(HLOOKUP(CR$6,BECO_Datos!$HP$3:$LT$85,BECO_Datos!$A43,FALSE),0))*CR$2</f>
        <v>0</v>
      </c>
      <c r="CS44" s="84">
        <f>(HLOOKUP(CS$6,BECO_Datos!$D$3:$HN$85,BECO_Datos!$A43,FALSE)+IFERROR(HLOOKUP(CS$6,BECO_Datos!$HP$3:$LT$85,BECO_Datos!$A43,FALSE),0))*CS$2</f>
        <v>0</v>
      </c>
      <c r="CT44" s="84">
        <f>(HLOOKUP(CT$6,BECO_Datos!$D$3:$HN$85,BECO_Datos!$A43,FALSE)+IFERROR(HLOOKUP(CT$6,BECO_Datos!$HP$3:$LT$85,BECO_Datos!$A43,FALSE),0))*CT$2</f>
        <v>0</v>
      </c>
      <c r="CU44" s="84">
        <f>(HLOOKUP(CU$6,BECO_Datos!$D$3:$HN$85,BECO_Datos!$A43,FALSE)+IFERROR(HLOOKUP(CU$6,BECO_Datos!$HP$3:$LT$85,BECO_Datos!$A43,FALSE),0))*CU$2</f>
        <v>0</v>
      </c>
      <c r="CV44" s="84">
        <f>(HLOOKUP(CV$6,BECO_Datos!$D$3:$HN$85,BECO_Datos!$A43,FALSE)+IFERROR(HLOOKUP(CV$6,BECO_Datos!$HP$3:$LT$85,BECO_Datos!$A43,FALSE),0))*CV$2</f>
        <v>0</v>
      </c>
      <c r="CW44" s="84">
        <f>(HLOOKUP(CW$6,BECO_Datos!$D$3:$HN$85,BECO_Datos!$A43,FALSE)+IFERROR(HLOOKUP(CW$6,BECO_Datos!$HP$3:$LT$85,BECO_Datos!$A43,FALSE),0))*CW$2</f>
        <v>0</v>
      </c>
      <c r="CX44" s="84">
        <f>(HLOOKUP(CX$6,BECO_Datos!$D$3:$HN$85,BECO_Datos!$A43,FALSE)+IFERROR(HLOOKUP(CX$6,BECO_Datos!$HP$3:$LT$85,BECO_Datos!$A43,FALSE),0))*CX$2</f>
        <v>0</v>
      </c>
      <c r="CY44" s="84">
        <f>(HLOOKUP(CY$6,BECO_Datos!$D$3:$HN$85,BECO_Datos!$A43,FALSE)+IFERROR(HLOOKUP(CY$6,BECO_Datos!$HP$3:$LT$85,BECO_Datos!$A43,FALSE),0))*CY$2</f>
        <v>0</v>
      </c>
      <c r="CZ44" s="84">
        <f>(HLOOKUP(CZ$6,BECO_Datos!$D$3:$HN$85,BECO_Datos!$A43,FALSE)+IFERROR(HLOOKUP(CZ$6,BECO_Datos!$HP$3:$LT$85,BECO_Datos!$A43,FALSE),0))*CZ$2</f>
        <v>0</v>
      </c>
      <c r="DB44" s="84" t="e">
        <f>(HLOOKUP(DB$6,BECO_Datos!$D$3:$HN$85,BECO_Datos!$A43,FALSE)+IFERROR(HLOOKUP(DB$6,BECO_Datos!$HP$3:$LT$85,BECO_Datos!$A43,FALSE),0))*DB$2</f>
        <v>#N/A</v>
      </c>
      <c r="DC44" s="84" t="e">
        <f>(HLOOKUP(DC$6,BECO_Datos!$D$3:$HN$85,BECO_Datos!$A43,FALSE)+IFERROR(HLOOKUP(DC$6,BECO_Datos!$HP$3:$LT$85,BECO_Datos!$A43,FALSE),0))*DC$2</f>
        <v>#N/A</v>
      </c>
      <c r="DD44" s="84" t="e">
        <f>(HLOOKUP(DD$6,BECO_Datos!$D$3:$HN$85,BECO_Datos!$A43,FALSE)+IFERROR(HLOOKUP(DD$6,BECO_Datos!$HP$3:$LT$85,BECO_Datos!$A43,FALSE),0))*DD$2</f>
        <v>#N/A</v>
      </c>
      <c r="DE44" s="84" t="e">
        <f>(HLOOKUP(DE$6,BECO_Datos!$D$3:$HN$85,BECO_Datos!$A43,FALSE)+IFERROR(HLOOKUP(DE$6,BECO_Datos!$HP$3:$LT$85,BECO_Datos!$A43,FALSE),0))*DE$2</f>
        <v>#N/A</v>
      </c>
      <c r="DF44" s="84" t="e">
        <f>(HLOOKUP(DF$6,BECO_Datos!$D$3:$HN$85,BECO_Datos!$A43,FALSE)+IFERROR(HLOOKUP(DF$6,BECO_Datos!$HP$3:$LT$85,BECO_Datos!$A43,FALSE),0))*DF$2</f>
        <v>#N/A</v>
      </c>
      <c r="DG44" s="84" t="e">
        <f>(HLOOKUP(DG$6,BECO_Datos!$D$3:$HN$85,BECO_Datos!$A43,FALSE)+IFERROR(HLOOKUP(DG$6,BECO_Datos!$HP$3:$LT$85,BECO_Datos!$A43,FALSE),0))*DG$2</f>
        <v>#N/A</v>
      </c>
      <c r="DH44" s="84">
        <f>(HLOOKUP(DH$6,BECO_Datos!$D$3:$HN$85,BECO_Datos!$A43,FALSE)+IFERROR(HLOOKUP(DH$6,BECO_Datos!$HP$3:$LT$85,BECO_Datos!$A43,FALSE),0))*DH$2</f>
        <v>0</v>
      </c>
      <c r="DI44" s="84">
        <f>(HLOOKUP(DI$6,BECO_Datos!$D$3:$HN$85,BECO_Datos!$A43,FALSE)+IFERROR(HLOOKUP(DI$6,BECO_Datos!$HP$3:$LT$85,BECO_Datos!$A43,FALSE),0))*DI$2</f>
        <v>0</v>
      </c>
      <c r="DJ44" s="84">
        <f>(HLOOKUP(DJ$6,BECO_Datos!$D$3:$HN$85,BECO_Datos!$A43,FALSE)+IFERROR(HLOOKUP(DJ$6,BECO_Datos!$HP$3:$LT$85,BECO_Datos!$A43,FALSE),0))*DJ$2</f>
        <v>0</v>
      </c>
      <c r="DK44" s="84">
        <f>(HLOOKUP(DK$6,BECO_Datos!$D$3:$HN$85,BECO_Datos!$A43,FALSE)+IFERROR(HLOOKUP(DK$6,BECO_Datos!$HP$3:$LT$85,BECO_Datos!$A43,FALSE),0))*DK$2</f>
        <v>0</v>
      </c>
      <c r="DL44" s="84">
        <f>(HLOOKUP(DL$6,BECO_Datos!$D$3:$HN$85,BECO_Datos!$A43,FALSE)+IFERROR(HLOOKUP(DL$6,BECO_Datos!$HP$3:$LT$85,BECO_Datos!$A43,FALSE),0))*DL$2</f>
        <v>0</v>
      </c>
      <c r="DM44" s="84">
        <f>(HLOOKUP(DM$6,BECO_Datos!$D$3:$HN$85,BECO_Datos!$A43,FALSE)+IFERROR(HLOOKUP(DM$6,BECO_Datos!$HP$3:$LT$85,BECO_Datos!$A43,FALSE),0))*DM$2</f>
        <v>0</v>
      </c>
      <c r="DN44" s="84">
        <f>(HLOOKUP(DN$6,BECO_Datos!$D$3:$HN$85,BECO_Datos!$A43,FALSE)+IFERROR(HLOOKUP(DN$6,BECO_Datos!$HP$3:$LT$85,BECO_Datos!$A43,FALSE),0))*DN$2</f>
        <v>0</v>
      </c>
      <c r="DO44" s="84">
        <f>(HLOOKUP(DO$6,BECO_Datos!$D$3:$HN$85,BECO_Datos!$A43,FALSE)+IFERROR(HLOOKUP(DO$6,BECO_Datos!$HP$3:$LT$85,BECO_Datos!$A43,FALSE),0))*DO$2</f>
        <v>0</v>
      </c>
      <c r="DP44" s="84">
        <f>(HLOOKUP(DP$6,BECO_Datos!$D$3:$HN$85,BECO_Datos!$A43,FALSE)+IFERROR(HLOOKUP(DP$6,BECO_Datos!$HP$3:$LT$85,BECO_Datos!$A43,FALSE),0))*DP$2</f>
        <v>0</v>
      </c>
      <c r="DQ44" s="84">
        <f>(HLOOKUP(DQ$6,BECO_Datos!$D$3:$HN$85,BECO_Datos!$A43,FALSE)+IFERROR(HLOOKUP(DQ$6,BECO_Datos!$HP$3:$LT$85,BECO_Datos!$A43,FALSE),0))*DQ$2</f>
        <v>0</v>
      </c>
      <c r="DS44" s="84" t="e">
        <f>(HLOOKUP(DS$6,BECO_Datos!$D$3:$HN$85,BECO_Datos!$A43,FALSE)+IFERROR(HLOOKUP(DS$6,BECO_Datos!$HP$3:$LT$85,BECO_Datos!$A43,FALSE),0))*DS$2</f>
        <v>#N/A</v>
      </c>
      <c r="DT44" s="84" t="e">
        <f>(HLOOKUP(DT$6,BECO_Datos!$D$3:$HN$85,BECO_Datos!$A43,FALSE)+IFERROR(HLOOKUP(DT$6,BECO_Datos!$HP$3:$LT$85,BECO_Datos!$A43,FALSE),0))*DT$2</f>
        <v>#N/A</v>
      </c>
      <c r="DU44" s="84" t="e">
        <f>(HLOOKUP(DU$6,BECO_Datos!$D$3:$HN$85,BECO_Datos!$A43,FALSE)+IFERROR(HLOOKUP(DU$6,BECO_Datos!$HP$3:$LT$85,BECO_Datos!$A43,FALSE),0))*DU$2</f>
        <v>#N/A</v>
      </c>
      <c r="DV44" s="84" t="e">
        <f>(HLOOKUP(DV$6,BECO_Datos!$D$3:$HN$85,BECO_Datos!$A43,FALSE)+IFERROR(HLOOKUP(DV$6,BECO_Datos!$HP$3:$LT$85,BECO_Datos!$A43,FALSE),0))*DV$2</f>
        <v>#N/A</v>
      </c>
      <c r="DW44" s="84" t="e">
        <f>(HLOOKUP(DW$6,BECO_Datos!$D$3:$HN$85,BECO_Datos!$A43,FALSE)+IFERROR(HLOOKUP(DW$6,BECO_Datos!$HP$3:$LT$85,BECO_Datos!$A43,FALSE),0))*DW$2</f>
        <v>#N/A</v>
      </c>
      <c r="DX44" s="84" t="e">
        <f>(HLOOKUP(DX$6,BECO_Datos!$D$3:$HN$85,BECO_Datos!$A43,FALSE)+IFERROR(HLOOKUP(DX$6,BECO_Datos!$HP$3:$LT$85,BECO_Datos!$A43,FALSE),0))*DX$2</f>
        <v>#N/A</v>
      </c>
      <c r="DY44" s="84">
        <f>(HLOOKUP(DY$6,BECO_Datos!$D$3:$HN$85,BECO_Datos!$A43,FALSE)+IFERROR(HLOOKUP(DY$6,BECO_Datos!$HP$3:$LT$85,BECO_Datos!$A43,FALSE),0))*DY$2</f>
        <v>0</v>
      </c>
      <c r="DZ44" s="84">
        <f>(HLOOKUP(DZ$6,BECO_Datos!$D$3:$HN$85,BECO_Datos!$A43,FALSE)+IFERROR(HLOOKUP(DZ$6,BECO_Datos!$HP$3:$LT$85,BECO_Datos!$A43,FALSE),0))*DZ$2</f>
        <v>0</v>
      </c>
      <c r="EA44" s="84">
        <f>(HLOOKUP(EA$6,BECO_Datos!$D$3:$HN$85,BECO_Datos!$A43,FALSE)+IFERROR(HLOOKUP(EA$6,BECO_Datos!$HP$3:$LT$85,BECO_Datos!$A43,FALSE),0))*EA$2</f>
        <v>0</v>
      </c>
      <c r="EB44" s="84">
        <f>(HLOOKUP(EB$6,BECO_Datos!$D$3:$HN$85,BECO_Datos!$A43,FALSE)+IFERROR(HLOOKUP(EB$6,BECO_Datos!$HP$3:$LT$85,BECO_Datos!$A43,FALSE),0))*EB$2</f>
        <v>0</v>
      </c>
      <c r="EC44" s="84">
        <f>(HLOOKUP(EC$6,BECO_Datos!$D$3:$HN$85,BECO_Datos!$A43,FALSE)+IFERROR(HLOOKUP(EC$6,BECO_Datos!$HP$3:$LT$85,BECO_Datos!$A43,FALSE),0))*EC$2</f>
        <v>0</v>
      </c>
      <c r="ED44" s="84">
        <f>(HLOOKUP(ED$6,BECO_Datos!$D$3:$HN$85,BECO_Datos!$A43,FALSE)+IFERROR(HLOOKUP(ED$6,BECO_Datos!$HP$3:$LT$85,BECO_Datos!$A43,FALSE),0))*ED$2</f>
        <v>0</v>
      </c>
      <c r="EE44" s="84">
        <f>(HLOOKUP(EE$6,BECO_Datos!$D$3:$HN$85,BECO_Datos!$A43,FALSE)+IFERROR(HLOOKUP(EE$6,BECO_Datos!$HP$3:$LT$85,BECO_Datos!$A43,FALSE),0))*EE$2</f>
        <v>0</v>
      </c>
      <c r="EF44" s="84">
        <f>(HLOOKUP(EF$6,BECO_Datos!$D$3:$HN$85,BECO_Datos!$A43,FALSE)+IFERROR(HLOOKUP(EF$6,BECO_Datos!$HP$3:$LT$85,BECO_Datos!$A43,FALSE),0))*EF$2</f>
        <v>0</v>
      </c>
      <c r="EG44" s="84">
        <f>(HLOOKUP(EG$6,BECO_Datos!$D$3:$HN$85,BECO_Datos!$A43,FALSE)+IFERROR(HLOOKUP(EG$6,BECO_Datos!$HP$3:$LT$85,BECO_Datos!$A43,FALSE),0))*EG$2</f>
        <v>0</v>
      </c>
      <c r="EH44" s="84">
        <f>(HLOOKUP(EH$6,BECO_Datos!$D$3:$HN$85,BECO_Datos!$A43,FALSE)+IFERROR(HLOOKUP(EH$6,BECO_Datos!$HP$3:$LT$85,BECO_Datos!$A43,FALSE),0))*EH$2</f>
        <v>0</v>
      </c>
      <c r="EJ44" s="84" t="e">
        <f>(HLOOKUP(EJ$6,BECO_Datos!$D$3:$HN$85,BECO_Datos!$A43,FALSE)+IFERROR(HLOOKUP(EJ$6,BECO_Datos!$HP$3:$LT$85,BECO_Datos!$A43,FALSE),0))*EJ$2</f>
        <v>#N/A</v>
      </c>
      <c r="EK44" s="84" t="e">
        <f>(HLOOKUP(EK$6,BECO_Datos!$D$3:$HN$85,BECO_Datos!$A43,FALSE)+IFERROR(HLOOKUP(EK$6,BECO_Datos!$HP$3:$LT$85,BECO_Datos!$A43,FALSE),0))*EK$2</f>
        <v>#N/A</v>
      </c>
      <c r="EL44" s="84" t="e">
        <f>(HLOOKUP(EL$6,BECO_Datos!$D$3:$HN$85,BECO_Datos!$A43,FALSE)+IFERROR(HLOOKUP(EL$6,BECO_Datos!$HP$3:$LT$85,BECO_Datos!$A43,FALSE),0))*EL$2</f>
        <v>#N/A</v>
      </c>
      <c r="EM44" s="84" t="e">
        <f>(HLOOKUP(EM$6,BECO_Datos!$D$3:$HN$85,BECO_Datos!$A43,FALSE)+IFERROR(HLOOKUP(EM$6,BECO_Datos!$HP$3:$LT$85,BECO_Datos!$A43,FALSE),0))*EM$2</f>
        <v>#N/A</v>
      </c>
      <c r="EN44" s="84" t="e">
        <f>(HLOOKUP(EN$6,BECO_Datos!$D$3:$HN$85,BECO_Datos!$A43,FALSE)+IFERROR(HLOOKUP(EN$6,BECO_Datos!$HP$3:$LT$85,BECO_Datos!$A43,FALSE),0))*EN$2</f>
        <v>#N/A</v>
      </c>
      <c r="EO44" s="84" t="e">
        <f>(HLOOKUP(EO$6,BECO_Datos!$D$3:$HN$85,BECO_Datos!$A43,FALSE)+IFERROR(HLOOKUP(EO$6,BECO_Datos!$HP$3:$LT$85,BECO_Datos!$A43,FALSE),0))*EO$2</f>
        <v>#N/A</v>
      </c>
      <c r="EP44" s="84">
        <f>(HLOOKUP(EP$6,BECO_Datos!$D$3:$HN$85,BECO_Datos!$A43,FALSE)+IFERROR(HLOOKUP(EP$6,BECO_Datos!$HP$3:$LT$85,BECO_Datos!$A43,FALSE),0))*EP$2</f>
        <v>0</v>
      </c>
      <c r="EQ44" s="84">
        <f>(HLOOKUP(EQ$6,BECO_Datos!$D$3:$HN$85,BECO_Datos!$A43,FALSE)+IFERROR(HLOOKUP(EQ$6,BECO_Datos!$HP$3:$LT$85,BECO_Datos!$A43,FALSE),0))*EQ$2</f>
        <v>0</v>
      </c>
      <c r="ER44" s="84">
        <f>(HLOOKUP(ER$6,BECO_Datos!$D$3:$HN$85,BECO_Datos!$A43,FALSE)+IFERROR(HLOOKUP(ER$6,BECO_Datos!$HP$3:$LT$85,BECO_Datos!$A43,FALSE),0))*ER$2</f>
        <v>0</v>
      </c>
      <c r="ES44" s="84">
        <f>(HLOOKUP(ES$6,BECO_Datos!$D$3:$HN$85,BECO_Datos!$A43,FALSE)+IFERROR(HLOOKUP(ES$6,BECO_Datos!$HP$3:$LT$85,BECO_Datos!$A43,FALSE),0))*ES$2</f>
        <v>0</v>
      </c>
      <c r="ET44" s="84">
        <f>(HLOOKUP(ET$6,BECO_Datos!$D$3:$HN$85,BECO_Datos!$A43,FALSE)+IFERROR(HLOOKUP(ET$6,BECO_Datos!$HP$3:$LT$85,BECO_Datos!$A43,FALSE),0))*ET$2</f>
        <v>0</v>
      </c>
      <c r="EU44" s="84">
        <f>(HLOOKUP(EU$6,BECO_Datos!$D$3:$HN$85,BECO_Datos!$A43,FALSE)+IFERROR(HLOOKUP(EU$6,BECO_Datos!$HP$3:$LT$85,BECO_Datos!$A43,FALSE),0))*EU$2</f>
        <v>0</v>
      </c>
      <c r="EV44" s="84">
        <f>(HLOOKUP(EV$6,BECO_Datos!$D$3:$HN$85,BECO_Datos!$A43,FALSE)+IFERROR(HLOOKUP(EV$6,BECO_Datos!$HP$3:$LT$85,BECO_Datos!$A43,FALSE),0))*EV$2</f>
        <v>0</v>
      </c>
      <c r="EW44" s="84">
        <f>(HLOOKUP(EW$6,BECO_Datos!$D$3:$HN$85,BECO_Datos!$A43,FALSE)+IFERROR(HLOOKUP(EW$6,BECO_Datos!$HP$3:$LT$85,BECO_Datos!$A43,FALSE),0))*EW$2</f>
        <v>0</v>
      </c>
      <c r="EX44" s="84">
        <f>(HLOOKUP(EX$6,BECO_Datos!$D$3:$HN$85,BECO_Datos!$A43,FALSE)+IFERROR(HLOOKUP(EX$6,BECO_Datos!$HP$3:$LT$85,BECO_Datos!$A43,FALSE),0))*EX$2</f>
        <v>0</v>
      </c>
      <c r="EY44" s="84">
        <f>(HLOOKUP(EY$6,BECO_Datos!$D$3:$HN$85,BECO_Datos!$A43,FALSE)+IFERROR(HLOOKUP(EY$6,BECO_Datos!$HP$3:$LT$85,BECO_Datos!$A43,FALSE),0))*EY$2</f>
        <v>0</v>
      </c>
      <c r="FA44" s="84" t="e">
        <f>(HLOOKUP(FA$6,BECO_Datos!$D$3:$HN$85,BECO_Datos!$A43,FALSE)+IFERROR(HLOOKUP(FA$6,BECO_Datos!$HP$3:$LT$85,BECO_Datos!$A43,FALSE),0))*FA$2</f>
        <v>#N/A</v>
      </c>
      <c r="FB44" s="84" t="e">
        <f>(HLOOKUP(FB$6,BECO_Datos!$D$3:$HN$85,BECO_Datos!$A43,FALSE)+IFERROR(HLOOKUP(FB$6,BECO_Datos!$HP$3:$LT$85,BECO_Datos!$A43,FALSE),0))*FB$2</f>
        <v>#N/A</v>
      </c>
      <c r="FC44" s="84" t="e">
        <f>(HLOOKUP(FC$6,BECO_Datos!$D$3:$HN$85,BECO_Datos!$A43,FALSE)+IFERROR(HLOOKUP(FC$6,BECO_Datos!$HP$3:$LT$85,BECO_Datos!$A43,FALSE),0))*FC$2</f>
        <v>#N/A</v>
      </c>
      <c r="FD44" s="84" t="e">
        <f>(HLOOKUP(FD$6,BECO_Datos!$D$3:$HN$85,BECO_Datos!$A43,FALSE)+IFERROR(HLOOKUP(FD$6,BECO_Datos!$HP$3:$LT$85,BECO_Datos!$A43,FALSE),0))*FD$2</f>
        <v>#N/A</v>
      </c>
      <c r="FE44" s="84" t="e">
        <f>(HLOOKUP(FE$6,BECO_Datos!$D$3:$HN$85,BECO_Datos!$A43,FALSE)+IFERROR(HLOOKUP(FE$6,BECO_Datos!$HP$3:$LT$85,BECO_Datos!$A43,FALSE),0))*FE$2</f>
        <v>#N/A</v>
      </c>
      <c r="FF44" s="84" t="e">
        <f>(HLOOKUP(FF$6,BECO_Datos!$D$3:$HN$85,BECO_Datos!$A43,FALSE)+IFERROR(HLOOKUP(FF$6,BECO_Datos!$HP$3:$LT$85,BECO_Datos!$A43,FALSE),0))*FF$2</f>
        <v>#N/A</v>
      </c>
      <c r="FG44" s="84">
        <f>(HLOOKUP(FG$6,BECO_Datos!$D$3:$HN$85,BECO_Datos!$A43,FALSE)+IFERROR(HLOOKUP(FG$6,BECO_Datos!$HP$3:$LT$85,BECO_Datos!$A43,FALSE),0))*FG$2</f>
        <v>0</v>
      </c>
      <c r="FH44" s="84">
        <f>(HLOOKUP(FH$6,BECO_Datos!$D$3:$HN$85,BECO_Datos!$A43,FALSE)+IFERROR(HLOOKUP(FH$6,BECO_Datos!$HP$3:$LT$85,BECO_Datos!$A43,FALSE),0))*FH$2</f>
        <v>0</v>
      </c>
      <c r="FI44" s="84">
        <f>(HLOOKUP(FI$6,BECO_Datos!$D$3:$HN$85,BECO_Datos!$A43,FALSE)+IFERROR(HLOOKUP(FI$6,BECO_Datos!$HP$3:$LT$85,BECO_Datos!$A43,FALSE),0))*FI$2</f>
        <v>0</v>
      </c>
      <c r="FJ44" s="84">
        <f>(HLOOKUP(FJ$6,BECO_Datos!$D$3:$HN$85,BECO_Datos!$A43,FALSE)+IFERROR(HLOOKUP(FJ$6,BECO_Datos!$HP$3:$LT$85,BECO_Datos!$A43,FALSE),0))*FJ$2</f>
        <v>0</v>
      </c>
      <c r="FK44" s="84">
        <f>(HLOOKUP(FK$6,BECO_Datos!$D$3:$HN$85,BECO_Datos!$A43,FALSE)+IFERROR(HLOOKUP(FK$6,BECO_Datos!$HP$3:$LT$85,BECO_Datos!$A43,FALSE),0))*FK$2</f>
        <v>0</v>
      </c>
      <c r="FL44" s="84">
        <f>(HLOOKUP(FL$6,BECO_Datos!$D$3:$HN$85,BECO_Datos!$A43,FALSE)+IFERROR(HLOOKUP(FL$6,BECO_Datos!$HP$3:$LT$85,BECO_Datos!$A43,FALSE),0))*FL$2</f>
        <v>0</v>
      </c>
      <c r="FM44" s="84">
        <f>(HLOOKUP(FM$6,BECO_Datos!$D$3:$HN$85,BECO_Datos!$A43,FALSE)+IFERROR(HLOOKUP(FM$6,BECO_Datos!$HP$3:$LT$85,BECO_Datos!$A43,FALSE),0))*FM$2</f>
        <v>0</v>
      </c>
      <c r="FN44" s="84">
        <f>(HLOOKUP(FN$6,BECO_Datos!$D$3:$HN$85,BECO_Datos!$A43,FALSE)+IFERROR(HLOOKUP(FN$6,BECO_Datos!$HP$3:$LT$85,BECO_Datos!$A43,FALSE),0))*FN$2</f>
        <v>0</v>
      </c>
      <c r="FO44" s="84">
        <f>(HLOOKUP(FO$6,BECO_Datos!$D$3:$HN$85,BECO_Datos!$A43,FALSE)+IFERROR(HLOOKUP(FO$6,BECO_Datos!$HP$3:$LT$85,BECO_Datos!$A43,FALSE),0))*FO$2</f>
        <v>0</v>
      </c>
      <c r="FP44" s="84">
        <f>(HLOOKUP(FP$6,BECO_Datos!$D$3:$HN$85,BECO_Datos!$A43,FALSE)+IFERROR(HLOOKUP(FP$6,BECO_Datos!$HP$3:$LT$85,BECO_Datos!$A43,FALSE),0))*FP$2</f>
        <v>0</v>
      </c>
      <c r="FR44" s="84" t="e">
        <f>(HLOOKUP(FR$6,BECO_Datos!$D$3:$HN$85,BECO_Datos!$A43,FALSE)+IFERROR(HLOOKUP(FR$6,BECO_Datos!$HP$3:$LT$85,BECO_Datos!$A43,FALSE),0))*FR$2</f>
        <v>#N/A</v>
      </c>
      <c r="FS44" s="84" t="e">
        <f>(HLOOKUP(FS$6,BECO_Datos!$D$3:$HN$85,BECO_Datos!$A43,FALSE)+IFERROR(HLOOKUP(FS$6,BECO_Datos!$HP$3:$LT$85,BECO_Datos!$A43,FALSE),0))*FS$2</f>
        <v>#N/A</v>
      </c>
      <c r="FT44" s="84" t="e">
        <f>(HLOOKUP(FT$6,BECO_Datos!$D$3:$HN$85,BECO_Datos!$A43,FALSE)+IFERROR(HLOOKUP(FT$6,BECO_Datos!$HP$3:$LT$85,BECO_Datos!$A43,FALSE),0))*FT$2</f>
        <v>#N/A</v>
      </c>
      <c r="FU44" s="84" t="e">
        <f>(HLOOKUP(FU$6,BECO_Datos!$D$3:$HN$85,BECO_Datos!$A43,FALSE)+IFERROR(HLOOKUP(FU$6,BECO_Datos!$HP$3:$LT$85,BECO_Datos!$A43,FALSE),0))*FU$2</f>
        <v>#N/A</v>
      </c>
      <c r="FV44" s="84" t="e">
        <f>(HLOOKUP(FV$6,BECO_Datos!$D$3:$HN$85,BECO_Datos!$A43,FALSE)+IFERROR(HLOOKUP(FV$6,BECO_Datos!$HP$3:$LT$85,BECO_Datos!$A43,FALSE),0))*FV$2</f>
        <v>#N/A</v>
      </c>
      <c r="FW44" s="84" t="e">
        <f>(HLOOKUP(FW$6,BECO_Datos!$D$3:$HN$85,BECO_Datos!$A43,FALSE)+IFERROR(HLOOKUP(FW$6,BECO_Datos!$HP$3:$LT$85,BECO_Datos!$A43,FALSE),0))*FW$2</f>
        <v>#N/A</v>
      </c>
      <c r="FX44" s="84">
        <f>(HLOOKUP(FX$6,BECO_Datos!$D$3:$HN$85,BECO_Datos!$A43,FALSE)+IFERROR(HLOOKUP(FX$6,BECO_Datos!$HP$3:$LT$85,BECO_Datos!$A43,FALSE),0))*FX$2</f>
        <v>0</v>
      </c>
      <c r="FY44" s="84">
        <f>(HLOOKUP(FY$6,BECO_Datos!$D$3:$HN$85,BECO_Datos!$A43,FALSE)+IFERROR(HLOOKUP(FY$6,BECO_Datos!$HP$3:$LT$85,BECO_Datos!$A43,FALSE),0))*FY$2</f>
        <v>0</v>
      </c>
      <c r="FZ44" s="84">
        <f>(HLOOKUP(FZ$6,BECO_Datos!$D$3:$HN$85,BECO_Datos!$A43,FALSE)+IFERROR(HLOOKUP(FZ$6,BECO_Datos!$HP$3:$LT$85,BECO_Datos!$A43,FALSE),0))*FZ$2</f>
        <v>0</v>
      </c>
      <c r="GA44" s="84">
        <f>(HLOOKUP(GA$6,BECO_Datos!$D$3:$HN$85,BECO_Datos!$A43,FALSE)+IFERROR(HLOOKUP(GA$6,BECO_Datos!$HP$3:$LT$85,BECO_Datos!$A43,FALSE),0))*GA$2</f>
        <v>0</v>
      </c>
      <c r="GB44" s="84">
        <f>(HLOOKUP(GB$6,BECO_Datos!$D$3:$HN$85,BECO_Datos!$A43,FALSE)+IFERROR(HLOOKUP(GB$6,BECO_Datos!$HP$3:$LT$85,BECO_Datos!$A43,FALSE),0))*GB$2</f>
        <v>0</v>
      </c>
      <c r="GC44" s="84">
        <f>(HLOOKUP(GC$6,BECO_Datos!$D$3:$HN$85,BECO_Datos!$A43,FALSE)+IFERROR(HLOOKUP(GC$6,BECO_Datos!$HP$3:$LT$85,BECO_Datos!$A43,FALSE),0))*GC$2</f>
        <v>0</v>
      </c>
      <c r="GD44" s="84">
        <f>(HLOOKUP(GD$6,BECO_Datos!$D$3:$HN$85,BECO_Datos!$A43,FALSE)+IFERROR(HLOOKUP(GD$6,BECO_Datos!$HP$3:$LT$85,BECO_Datos!$A43,FALSE),0))*GD$2</f>
        <v>0</v>
      </c>
      <c r="GE44" s="84">
        <f>(HLOOKUP(GE$6,BECO_Datos!$D$3:$HN$85,BECO_Datos!$A43,FALSE)+IFERROR(HLOOKUP(GE$6,BECO_Datos!$HP$3:$LT$85,BECO_Datos!$A43,FALSE),0))*GE$2</f>
        <v>0</v>
      </c>
      <c r="GF44" s="84">
        <f>(HLOOKUP(GF$6,BECO_Datos!$D$3:$HN$85,BECO_Datos!$A43,FALSE)+IFERROR(HLOOKUP(GF$6,BECO_Datos!$HP$3:$LT$85,BECO_Datos!$A43,FALSE),0))*GF$2</f>
        <v>0</v>
      </c>
      <c r="GG44" s="84">
        <f>(HLOOKUP(GG$6,BECO_Datos!$D$3:$HN$85,BECO_Datos!$A43,FALSE)+IFERROR(HLOOKUP(GG$6,BECO_Datos!$HP$3:$LT$85,BECO_Datos!$A43,FALSE),0))*GG$2</f>
        <v>0</v>
      </c>
      <c r="GI44" s="84" t="e">
        <f>(HLOOKUP(GI$6,BECO_Datos!$D$3:$HN$85,BECO_Datos!$A43,FALSE)+IFERROR(HLOOKUP(GI$6,BECO_Datos!$HP$3:$LT$85,BECO_Datos!$A43,FALSE),0))*GI$2</f>
        <v>#N/A</v>
      </c>
      <c r="GJ44" s="84" t="e">
        <f>(HLOOKUP(GJ$6,BECO_Datos!$D$3:$HN$85,BECO_Datos!$A43,FALSE)+IFERROR(HLOOKUP(GJ$6,BECO_Datos!$HP$3:$LT$85,BECO_Datos!$A43,FALSE),0))*GJ$2</f>
        <v>#N/A</v>
      </c>
      <c r="GK44" s="84" t="e">
        <f>(HLOOKUP(GK$6,BECO_Datos!$D$3:$HN$85,BECO_Datos!$A43,FALSE)+IFERROR(HLOOKUP(GK$6,BECO_Datos!$HP$3:$LT$85,BECO_Datos!$A43,FALSE),0))*GK$2</f>
        <v>#N/A</v>
      </c>
      <c r="GL44" s="84" t="e">
        <f>(HLOOKUP(GL$6,BECO_Datos!$D$3:$HN$85,BECO_Datos!$A43,FALSE)+IFERROR(HLOOKUP(GL$6,BECO_Datos!$HP$3:$LT$85,BECO_Datos!$A43,FALSE),0))*GL$2</f>
        <v>#N/A</v>
      </c>
      <c r="GM44" s="84" t="e">
        <f>(HLOOKUP(GM$6,BECO_Datos!$D$3:$HN$85,BECO_Datos!$A43,FALSE)+IFERROR(HLOOKUP(GM$6,BECO_Datos!$HP$3:$LT$85,BECO_Datos!$A43,FALSE),0))*GM$2</f>
        <v>#N/A</v>
      </c>
      <c r="GN44" s="84" t="e">
        <f>(HLOOKUP(GN$6,BECO_Datos!$D$3:$HN$85,BECO_Datos!$A43,FALSE)+IFERROR(HLOOKUP(GN$6,BECO_Datos!$HP$3:$LT$85,BECO_Datos!$A43,FALSE),0))*GN$2</f>
        <v>#N/A</v>
      </c>
      <c r="GO44" s="84">
        <f>(HLOOKUP(GO$6,BECO_Datos!$D$3:$HN$85,BECO_Datos!$A43,FALSE)+IFERROR(HLOOKUP(GO$6,BECO_Datos!$HP$3:$LT$85,BECO_Datos!$A43,FALSE),0))*GO$2</f>
        <v>0</v>
      </c>
      <c r="GP44" s="84">
        <f>(HLOOKUP(GP$6,BECO_Datos!$D$3:$HN$85,BECO_Datos!$A43,FALSE)+IFERROR(HLOOKUP(GP$6,BECO_Datos!$HP$3:$LT$85,BECO_Datos!$A43,FALSE),0))*GP$2</f>
        <v>0</v>
      </c>
      <c r="GQ44" s="84">
        <f>(HLOOKUP(GQ$6,BECO_Datos!$D$3:$HN$85,BECO_Datos!$A43,FALSE)+IFERROR(HLOOKUP(GQ$6,BECO_Datos!$HP$3:$LT$85,BECO_Datos!$A43,FALSE),0))*GQ$2</f>
        <v>0</v>
      </c>
      <c r="GR44" s="84">
        <f>(HLOOKUP(GR$6,BECO_Datos!$D$3:$HN$85,BECO_Datos!$A43,FALSE)+IFERROR(HLOOKUP(GR$6,BECO_Datos!$HP$3:$LT$85,BECO_Datos!$A43,FALSE),0))*GR$2</f>
        <v>0</v>
      </c>
      <c r="GS44" s="84">
        <f>(HLOOKUP(GS$6,BECO_Datos!$D$3:$HN$85,BECO_Datos!$A43,FALSE)+IFERROR(HLOOKUP(GS$6,BECO_Datos!$HP$3:$LT$85,BECO_Datos!$A43,FALSE),0))*GS$2</f>
        <v>0</v>
      </c>
      <c r="GT44" s="84">
        <f>(HLOOKUP(GT$6,BECO_Datos!$D$3:$HN$85,BECO_Datos!$A43,FALSE)+IFERROR(HLOOKUP(GT$6,BECO_Datos!$HP$3:$LT$85,BECO_Datos!$A43,FALSE),0))*GT$2</f>
        <v>0</v>
      </c>
      <c r="GU44" s="84">
        <f>(HLOOKUP(GU$6,BECO_Datos!$D$3:$HN$85,BECO_Datos!$A43,FALSE)+IFERROR(HLOOKUP(GU$6,BECO_Datos!$HP$3:$LT$85,BECO_Datos!$A43,FALSE),0))*GU$2</f>
        <v>0</v>
      </c>
      <c r="GV44" s="84">
        <f>(HLOOKUP(GV$6,BECO_Datos!$D$3:$HN$85,BECO_Datos!$A43,FALSE)+IFERROR(HLOOKUP(GV$6,BECO_Datos!$HP$3:$LT$85,BECO_Datos!$A43,FALSE),0))*GV$2</f>
        <v>0</v>
      </c>
      <c r="GW44" s="84">
        <f>(HLOOKUP(GW$6,BECO_Datos!$D$3:$HN$85,BECO_Datos!$A43,FALSE)+IFERROR(HLOOKUP(GW$6,BECO_Datos!$HP$3:$LT$85,BECO_Datos!$A43,FALSE),0))*GW$2</f>
        <v>0</v>
      </c>
      <c r="GX44" s="84">
        <f>(HLOOKUP(GX$6,BECO_Datos!$D$3:$HN$85,BECO_Datos!$A43,FALSE)+IFERROR(HLOOKUP(GX$6,BECO_Datos!$HP$3:$LT$85,BECO_Datos!$A43,FALSE),0))*GX$2</f>
        <v>0</v>
      </c>
      <c r="GZ44" s="84" t="e">
        <f>(HLOOKUP(GZ$6,BECO_Datos!$D$3:$HN$85,BECO_Datos!$A43,FALSE)+IFERROR(HLOOKUP(GZ$6,BECO_Datos!$HP$3:$LT$85,BECO_Datos!$A43,FALSE),0))*GZ$2</f>
        <v>#N/A</v>
      </c>
      <c r="HA44" s="84" t="e">
        <f>(HLOOKUP(HA$6,BECO_Datos!$D$3:$HN$85,BECO_Datos!$A43,FALSE)+IFERROR(HLOOKUP(HA$6,BECO_Datos!$HP$3:$LT$85,BECO_Datos!$A43,FALSE),0))*HA$2</f>
        <v>#N/A</v>
      </c>
      <c r="HB44" s="84" t="e">
        <f>(HLOOKUP(HB$6,BECO_Datos!$D$3:$HN$85,BECO_Datos!$A43,FALSE)+IFERROR(HLOOKUP(HB$6,BECO_Datos!$HP$3:$LT$85,BECO_Datos!$A43,FALSE),0))*HB$2</f>
        <v>#N/A</v>
      </c>
      <c r="HC44" s="84" t="e">
        <f>(HLOOKUP(HC$6,BECO_Datos!$D$3:$HN$85,BECO_Datos!$A43,FALSE)+IFERROR(HLOOKUP(HC$6,BECO_Datos!$HP$3:$LT$85,BECO_Datos!$A43,FALSE),0))*HC$2</f>
        <v>#N/A</v>
      </c>
      <c r="HD44" s="84" t="e">
        <f>(HLOOKUP(HD$6,BECO_Datos!$D$3:$HN$85,BECO_Datos!$A43,FALSE)+IFERROR(HLOOKUP(HD$6,BECO_Datos!$HP$3:$LT$85,BECO_Datos!$A43,FALSE),0))*HD$2</f>
        <v>#N/A</v>
      </c>
      <c r="HE44" s="84" t="e">
        <f>(HLOOKUP(HE$6,BECO_Datos!$D$3:$HN$85,BECO_Datos!$A43,FALSE)+IFERROR(HLOOKUP(HE$6,BECO_Datos!$HP$3:$LT$85,BECO_Datos!$A43,FALSE),0))*HE$2</f>
        <v>#N/A</v>
      </c>
      <c r="HF44" s="84">
        <f>(HLOOKUP(HF$6,BECO_Datos!$D$3:$HN$85,BECO_Datos!$A43,FALSE)+IFERROR(HLOOKUP(HF$6,BECO_Datos!$HP$3:$LT$85,BECO_Datos!$A43,FALSE),0))*HF$2</f>
        <v>0</v>
      </c>
      <c r="HG44" s="84">
        <f>(HLOOKUP(HG$6,BECO_Datos!$D$3:$HN$85,BECO_Datos!$A43,FALSE)+IFERROR(HLOOKUP(HG$6,BECO_Datos!$HP$3:$LT$85,BECO_Datos!$A43,FALSE),0))*HG$2</f>
        <v>0</v>
      </c>
      <c r="HH44" s="84">
        <f>(HLOOKUP(HH$6,BECO_Datos!$D$3:$HN$85,BECO_Datos!$A43,FALSE)+IFERROR(HLOOKUP(HH$6,BECO_Datos!$HP$3:$LT$85,BECO_Datos!$A43,FALSE),0))*HH$2</f>
        <v>0</v>
      </c>
      <c r="HI44" s="84">
        <f>(HLOOKUP(HI$6,BECO_Datos!$D$3:$HN$85,BECO_Datos!$A43,FALSE)+IFERROR(HLOOKUP(HI$6,BECO_Datos!$HP$3:$LT$85,BECO_Datos!$A43,FALSE),0))*HI$2</f>
        <v>0</v>
      </c>
      <c r="HJ44" s="84">
        <f>(HLOOKUP(HJ$6,BECO_Datos!$D$3:$HN$85,BECO_Datos!$A43,FALSE)+IFERROR(HLOOKUP(HJ$6,BECO_Datos!$HP$3:$LT$85,BECO_Datos!$A43,FALSE),0))*HJ$2</f>
        <v>0</v>
      </c>
      <c r="HK44" s="84">
        <f>(HLOOKUP(HK$6,BECO_Datos!$D$3:$HN$85,BECO_Datos!$A43,FALSE)+IFERROR(HLOOKUP(HK$6,BECO_Datos!$HP$3:$LT$85,BECO_Datos!$A43,FALSE),0))*HK$2</f>
        <v>0</v>
      </c>
      <c r="HL44" s="84">
        <f>(HLOOKUP(HL$6,BECO_Datos!$D$3:$HN$85,BECO_Datos!$A43,FALSE)+IFERROR(HLOOKUP(HL$6,BECO_Datos!$HP$3:$LT$85,BECO_Datos!$A43,FALSE),0))*HL$2</f>
        <v>0</v>
      </c>
      <c r="HM44" s="84">
        <f>(HLOOKUP(HM$6,BECO_Datos!$D$3:$HN$85,BECO_Datos!$A43,FALSE)+IFERROR(HLOOKUP(HM$6,BECO_Datos!$HP$3:$LT$85,BECO_Datos!$A43,FALSE),0))*HM$2</f>
        <v>0</v>
      </c>
      <c r="HN44" s="84">
        <f>(HLOOKUP(HN$6,BECO_Datos!$D$3:$HN$85,BECO_Datos!$A43,FALSE)+IFERROR(HLOOKUP(HN$6,BECO_Datos!$HP$3:$LT$85,BECO_Datos!$A43,FALSE),0))*HN$2</f>
        <v>0</v>
      </c>
      <c r="HO44" s="84">
        <f>(HLOOKUP(HO$6,BECO_Datos!$D$3:$HN$85,BECO_Datos!$A43,FALSE)+IFERROR(HLOOKUP(HO$6,BECO_Datos!$HP$3:$LT$85,BECO_Datos!$A43,FALSE),0))*HO$2</f>
        <v>0</v>
      </c>
      <c r="HQ44" s="84" t="e">
        <f>(HLOOKUP(HQ$6,BECO_Datos!$D$3:$HN$85,BECO_Datos!$A43,FALSE)+IFERROR(HLOOKUP(HQ$6,BECO_Datos!$HP$3:$LT$85,BECO_Datos!$A43,FALSE),0))*HQ$2</f>
        <v>#N/A</v>
      </c>
      <c r="HR44" s="84" t="e">
        <f>(HLOOKUP(HR$6,BECO_Datos!$D$3:$HN$85,BECO_Datos!$A43,FALSE)+IFERROR(HLOOKUP(HR$6,BECO_Datos!$HP$3:$LT$85,BECO_Datos!$A43,FALSE),0))*HR$2</f>
        <v>#N/A</v>
      </c>
      <c r="HS44" s="84" t="e">
        <f>(HLOOKUP(HS$6,BECO_Datos!$D$3:$HN$85,BECO_Datos!$A43,FALSE)+IFERROR(HLOOKUP(HS$6,BECO_Datos!$HP$3:$LT$85,BECO_Datos!$A43,FALSE),0))*HS$2</f>
        <v>#N/A</v>
      </c>
      <c r="HT44" s="84" t="e">
        <f>(HLOOKUP(HT$6,BECO_Datos!$D$3:$HN$85,BECO_Datos!$A43,FALSE)+IFERROR(HLOOKUP(HT$6,BECO_Datos!$HP$3:$LT$85,BECO_Datos!$A43,FALSE),0))*HT$2</f>
        <v>#N/A</v>
      </c>
      <c r="HU44" s="84" t="e">
        <f>(HLOOKUP(HU$6,BECO_Datos!$D$3:$HN$85,BECO_Datos!$A43,FALSE)+IFERROR(HLOOKUP(HU$6,BECO_Datos!$HP$3:$LT$85,BECO_Datos!$A43,FALSE),0))*HU$2</f>
        <v>#N/A</v>
      </c>
      <c r="HV44" s="84" t="e">
        <f>(HLOOKUP(HV$6,BECO_Datos!$D$3:$HN$85,BECO_Datos!$A43,FALSE)+IFERROR(HLOOKUP(HV$6,BECO_Datos!$HP$3:$LT$85,BECO_Datos!$A43,FALSE),0))*HV$2</f>
        <v>#N/A</v>
      </c>
      <c r="HW44" s="84">
        <f>(HLOOKUP(HW$6,BECO_Datos!$D$3:$HN$85,BECO_Datos!$A43,FALSE)+IFERROR(HLOOKUP(HW$6,BECO_Datos!$HP$3:$LT$85,BECO_Datos!$A43,FALSE),0))*HW$2</f>
        <v>0</v>
      </c>
      <c r="HX44" s="84">
        <f>(HLOOKUP(HX$6,BECO_Datos!$D$3:$HN$85,BECO_Datos!$A43,FALSE)+IFERROR(HLOOKUP(HX$6,BECO_Datos!$HP$3:$LT$85,BECO_Datos!$A43,FALSE),0))*HX$2</f>
        <v>0</v>
      </c>
      <c r="HY44" s="84">
        <f>(HLOOKUP(HY$6,BECO_Datos!$D$3:$HN$85,BECO_Datos!$A43,FALSE)+IFERROR(HLOOKUP(HY$6,BECO_Datos!$HP$3:$LT$85,BECO_Datos!$A43,FALSE),0))*HY$2</f>
        <v>0</v>
      </c>
      <c r="HZ44" s="84">
        <f>(HLOOKUP(HZ$6,BECO_Datos!$D$3:$HN$85,BECO_Datos!$A43,FALSE)+IFERROR(HLOOKUP(HZ$6,BECO_Datos!$HP$3:$LT$85,BECO_Datos!$A43,FALSE),0))*HZ$2</f>
        <v>0</v>
      </c>
      <c r="IA44" s="84">
        <f>(HLOOKUP(IA$6,BECO_Datos!$D$3:$HN$85,BECO_Datos!$A43,FALSE)+IFERROR(HLOOKUP(IA$6,BECO_Datos!$HP$3:$LT$85,BECO_Datos!$A43,FALSE),0))*IA$2</f>
        <v>0</v>
      </c>
      <c r="IB44" s="84">
        <f>(HLOOKUP(IB$6,BECO_Datos!$D$3:$HN$85,BECO_Datos!$A43,FALSE)+IFERROR(HLOOKUP(IB$6,BECO_Datos!$HP$3:$LT$85,BECO_Datos!$A43,FALSE),0))*IB$2</f>
        <v>0</v>
      </c>
      <c r="IC44" s="84">
        <f>(HLOOKUP(IC$6,BECO_Datos!$D$3:$HN$85,BECO_Datos!$A43,FALSE)+IFERROR(HLOOKUP(IC$6,BECO_Datos!$HP$3:$LT$85,BECO_Datos!$A43,FALSE),0))*IC$2</f>
        <v>0</v>
      </c>
      <c r="ID44" s="84">
        <f>(HLOOKUP(ID$6,BECO_Datos!$D$3:$HN$85,BECO_Datos!$A43,FALSE)+IFERROR(HLOOKUP(ID$6,BECO_Datos!$HP$3:$LT$85,BECO_Datos!$A43,FALSE),0))*ID$2</f>
        <v>0</v>
      </c>
      <c r="IE44" s="84">
        <f>(HLOOKUP(IE$6,BECO_Datos!$D$3:$HN$85,BECO_Datos!$A43,FALSE)+IFERROR(HLOOKUP(IE$6,BECO_Datos!$HP$3:$LT$85,BECO_Datos!$A43,FALSE),0))*IE$2</f>
        <v>0</v>
      </c>
      <c r="IF44" s="84">
        <f>(HLOOKUP(IF$6,BECO_Datos!$D$3:$HN$85,BECO_Datos!$A43,FALSE)+IFERROR(HLOOKUP(IF$6,BECO_Datos!$HP$3:$LT$85,BECO_Datos!$A43,FALSE),0))*IF$2</f>
        <v>0</v>
      </c>
      <c r="IH44" s="84" t="e">
        <f>(HLOOKUP(IH$6,BECO_Datos!$D$3:$HN$85,BECO_Datos!$A43,FALSE)+IFERROR(HLOOKUP(IH$6,BECO_Datos!$HP$3:$LT$85,BECO_Datos!$A43,FALSE),0))*IH$2</f>
        <v>#N/A</v>
      </c>
      <c r="II44" s="84" t="e">
        <f>(HLOOKUP(II$6,BECO_Datos!$D$3:$HN$85,BECO_Datos!$A43,FALSE)+IFERROR(HLOOKUP(II$6,BECO_Datos!$HP$3:$LT$85,BECO_Datos!$A43,FALSE),0))*II$2</f>
        <v>#N/A</v>
      </c>
      <c r="IJ44" s="84" t="e">
        <f>(HLOOKUP(IJ$6,BECO_Datos!$D$3:$HN$85,BECO_Datos!$A43,FALSE)+IFERROR(HLOOKUP(IJ$6,BECO_Datos!$HP$3:$LT$85,BECO_Datos!$A43,FALSE),0))*IJ$2</f>
        <v>#N/A</v>
      </c>
      <c r="IK44" s="84" t="e">
        <f>(HLOOKUP(IK$6,BECO_Datos!$D$3:$HN$85,BECO_Datos!$A43,FALSE)+IFERROR(HLOOKUP(IK$6,BECO_Datos!$HP$3:$LT$85,BECO_Datos!$A43,FALSE),0))*IK$2</f>
        <v>#N/A</v>
      </c>
      <c r="IL44" s="84" t="e">
        <f>(HLOOKUP(IL$6,BECO_Datos!$D$3:$HN$85,BECO_Datos!$A43,FALSE)+IFERROR(HLOOKUP(IL$6,BECO_Datos!$HP$3:$LT$85,BECO_Datos!$A43,FALSE),0))*IL$2</f>
        <v>#N/A</v>
      </c>
      <c r="IM44" s="84" t="e">
        <f>(HLOOKUP(IM$6,BECO_Datos!$D$3:$HN$85,BECO_Datos!$A43,FALSE)+IFERROR(HLOOKUP(IM$6,BECO_Datos!$HP$3:$LT$85,BECO_Datos!$A43,FALSE),0))*IM$2</f>
        <v>#N/A</v>
      </c>
      <c r="IN44" s="84">
        <f>(HLOOKUP(IN$6,BECO_Datos!$D$3:$HN$85,BECO_Datos!$A43,FALSE)+IFERROR(HLOOKUP(IN$6,BECO_Datos!$HP$3:$LT$85,BECO_Datos!$A43,FALSE),0))*IN$2</f>
        <v>1448.390228173588</v>
      </c>
      <c r="IO44" s="84">
        <f>(HLOOKUP(IO$6,BECO_Datos!$D$3:$HN$85,BECO_Datos!$A43,FALSE)+IFERROR(HLOOKUP(IO$6,BECO_Datos!$HP$3:$LT$85,BECO_Datos!$A43,FALSE),0))*IO$2</f>
        <v>1522.0962951693073</v>
      </c>
      <c r="IP44" s="84">
        <f>(HLOOKUP(IP$6,BECO_Datos!$D$3:$HN$85,BECO_Datos!$A43,FALSE)+IFERROR(HLOOKUP(IP$6,BECO_Datos!$HP$3:$LT$85,BECO_Datos!$A43,FALSE),0))*IP$2</f>
        <v>1609.5296479027306</v>
      </c>
      <c r="IQ44" s="84">
        <f>(HLOOKUP(IQ$6,BECO_Datos!$D$3:$HN$85,BECO_Datos!$A43,FALSE)+IFERROR(HLOOKUP(IQ$6,BECO_Datos!$HP$3:$LT$85,BECO_Datos!$A43,FALSE),0))*IQ$2</f>
        <v>1647.5280951406123</v>
      </c>
      <c r="IR44" s="84">
        <f>(HLOOKUP(IR$6,BECO_Datos!$D$3:$HN$85,BECO_Datos!$A43,FALSE)+IFERROR(HLOOKUP(IR$6,BECO_Datos!$HP$3:$LT$85,BECO_Datos!$A43,FALSE),0))*IR$2</f>
        <v>1682.5648425707236</v>
      </c>
      <c r="IS44" s="84">
        <f>(HLOOKUP(IS$6,BECO_Datos!$D$3:$HN$85,BECO_Datos!$A43,FALSE)+IFERROR(HLOOKUP(IS$6,BECO_Datos!$HP$3:$LT$85,BECO_Datos!$A43,FALSE),0))*IS$2</f>
        <v>1698.2515474576132</v>
      </c>
      <c r="IT44" s="84">
        <f>(HLOOKUP(IT$6,BECO_Datos!$D$3:$HN$85,BECO_Datos!$A43,FALSE)+IFERROR(HLOOKUP(IT$6,BECO_Datos!$HP$3:$LT$85,BECO_Datos!$A43,FALSE),0))*IT$2</f>
        <v>1727.7642105760965</v>
      </c>
      <c r="IU44" s="84">
        <f>(HLOOKUP(IU$6,BECO_Datos!$D$3:$HN$85,BECO_Datos!$A43,FALSE)+IFERROR(HLOOKUP(IU$6,BECO_Datos!$HP$3:$LT$85,BECO_Datos!$A43,FALSE),0))*IU$2</f>
        <v>1795.5564444539984</v>
      </c>
      <c r="IV44" s="84">
        <f>(HLOOKUP(IV$6,BECO_Datos!$D$3:$HN$85,BECO_Datos!$A43,FALSE)+IFERROR(HLOOKUP(IV$6,BECO_Datos!$HP$3:$LT$85,BECO_Datos!$A43,FALSE),0))*IV$2</f>
        <v>1871.5525787618233</v>
      </c>
      <c r="IW44" s="84">
        <f>(HLOOKUP(IW$6,BECO_Datos!$D$3:$HN$85,BECO_Datos!$A43,FALSE)+IFERROR(HLOOKUP(IW$6,BECO_Datos!$HP$3:$LT$85,BECO_Datos!$A43,FALSE),0))*IW$2</f>
        <v>1905.5592671252509</v>
      </c>
      <c r="IY44" s="84" t="e">
        <f>(HLOOKUP(IY$6,BECO_Datos!$D$3:$HN$85,BECO_Datos!$A43,FALSE)+IFERROR(HLOOKUP(IY$6,BECO_Datos!$HP$3:$LT$85,BECO_Datos!$A43,FALSE),0))*IY$2</f>
        <v>#N/A</v>
      </c>
      <c r="IZ44" s="84" t="e">
        <f>(HLOOKUP(IZ$6,BECO_Datos!$D$3:$HN$85,BECO_Datos!$A43,FALSE)+IFERROR(HLOOKUP(IZ$6,BECO_Datos!$HP$3:$LT$85,BECO_Datos!$A43,FALSE),0))*IZ$2</f>
        <v>#N/A</v>
      </c>
      <c r="JA44" s="84" t="e">
        <f>(HLOOKUP(JA$6,BECO_Datos!$D$3:$HN$85,BECO_Datos!$A43,FALSE)+IFERROR(HLOOKUP(JA$6,BECO_Datos!$HP$3:$LT$85,BECO_Datos!$A43,FALSE),0))*JA$2</f>
        <v>#N/A</v>
      </c>
      <c r="JB44" s="84" t="e">
        <f>(HLOOKUP(JB$6,BECO_Datos!$D$3:$HN$85,BECO_Datos!$A43,FALSE)+IFERROR(HLOOKUP(JB$6,BECO_Datos!$HP$3:$LT$85,BECO_Datos!$A43,FALSE),0))*JB$2</f>
        <v>#N/A</v>
      </c>
      <c r="JC44" s="84" t="e">
        <f>(HLOOKUP(JC$6,BECO_Datos!$D$3:$HN$85,BECO_Datos!$A43,FALSE)+IFERROR(HLOOKUP(JC$6,BECO_Datos!$HP$3:$LT$85,BECO_Datos!$A43,FALSE),0))*JC$2</f>
        <v>#N/A</v>
      </c>
      <c r="JD44" s="84" t="e">
        <f>(HLOOKUP(JD$6,BECO_Datos!$D$3:$HN$85,BECO_Datos!$A43,FALSE)+IFERROR(HLOOKUP(JD$6,BECO_Datos!$HP$3:$LT$85,BECO_Datos!$A43,FALSE),0))*JD$2</f>
        <v>#N/A</v>
      </c>
      <c r="JE44" s="84">
        <f>(HLOOKUP(JE$6,BECO_Datos!$D$3:$HN$85,BECO_Datos!$A43,FALSE)+IFERROR(HLOOKUP(JE$6,BECO_Datos!$HP$3:$LT$85,BECO_Datos!$A43,FALSE),0))*JE$2</f>
        <v>0</v>
      </c>
      <c r="JF44" s="84">
        <f>(HLOOKUP(JF$6,BECO_Datos!$D$3:$HN$85,BECO_Datos!$A43,FALSE)+IFERROR(HLOOKUP(JF$6,BECO_Datos!$HP$3:$LT$85,BECO_Datos!$A43,FALSE),0))*JF$2</f>
        <v>0</v>
      </c>
      <c r="JG44" s="84">
        <f>(HLOOKUP(JG$6,BECO_Datos!$D$3:$HN$85,BECO_Datos!$A43,FALSE)+IFERROR(HLOOKUP(JG$6,BECO_Datos!$HP$3:$LT$85,BECO_Datos!$A43,FALSE),0))*JG$2</f>
        <v>0</v>
      </c>
      <c r="JH44" s="84">
        <f>(HLOOKUP(JH$6,BECO_Datos!$D$3:$HN$85,BECO_Datos!$A43,FALSE)+IFERROR(HLOOKUP(JH$6,BECO_Datos!$HP$3:$LT$85,BECO_Datos!$A43,FALSE),0))*JH$2</f>
        <v>0</v>
      </c>
      <c r="JI44" s="84">
        <f>(HLOOKUP(JI$6,BECO_Datos!$D$3:$HN$85,BECO_Datos!$A43,FALSE)+IFERROR(HLOOKUP(JI$6,BECO_Datos!$HP$3:$LT$85,BECO_Datos!$A43,FALSE),0))*JI$2</f>
        <v>0</v>
      </c>
      <c r="JJ44" s="84">
        <f>(HLOOKUP(JJ$6,BECO_Datos!$D$3:$HN$85,BECO_Datos!$A43,FALSE)+IFERROR(HLOOKUP(JJ$6,BECO_Datos!$HP$3:$LT$85,BECO_Datos!$A43,FALSE),0))*JJ$2</f>
        <v>0</v>
      </c>
      <c r="JK44" s="84">
        <f>(HLOOKUP(JK$6,BECO_Datos!$D$3:$HN$85,BECO_Datos!$A43,FALSE)+IFERROR(HLOOKUP(JK$6,BECO_Datos!$HP$3:$LT$85,BECO_Datos!$A43,FALSE),0))*JK$2</f>
        <v>0</v>
      </c>
      <c r="JL44" s="84">
        <f>(HLOOKUP(JL$6,BECO_Datos!$D$3:$HN$85,BECO_Datos!$A43,FALSE)+IFERROR(HLOOKUP(JL$6,BECO_Datos!$HP$3:$LT$85,BECO_Datos!$A43,FALSE),0))*JL$2</f>
        <v>0</v>
      </c>
      <c r="JM44" s="84">
        <f>(HLOOKUP(JM$6,BECO_Datos!$D$3:$HN$85,BECO_Datos!$A43,FALSE)+IFERROR(HLOOKUP(JM$6,BECO_Datos!$HP$3:$LT$85,BECO_Datos!$A43,FALSE),0))*JM$2</f>
        <v>0</v>
      </c>
      <c r="JN44" s="84">
        <f>(HLOOKUP(JN$6,BECO_Datos!$D$3:$HN$85,BECO_Datos!$A43,FALSE)+IFERROR(HLOOKUP(JN$6,BECO_Datos!$HP$3:$LT$85,BECO_Datos!$A43,FALSE),0))*JN$2</f>
        <v>0</v>
      </c>
      <c r="JP44" s="84" t="e">
        <f>(HLOOKUP(JP$6,BECO_Datos!$D$3:$HN$85,BECO_Datos!$A43,FALSE)+IFERROR(HLOOKUP(JP$6,BECO_Datos!$HP$3:$LT$85,BECO_Datos!$A43,FALSE),0))*JP$2</f>
        <v>#N/A</v>
      </c>
      <c r="JQ44" s="84" t="e">
        <f>(HLOOKUP(JQ$6,BECO_Datos!$D$3:$HN$85,BECO_Datos!$A43,FALSE)+IFERROR(HLOOKUP(JQ$6,BECO_Datos!$HP$3:$LT$85,BECO_Datos!$A43,FALSE),0))*JQ$2</f>
        <v>#N/A</v>
      </c>
      <c r="JR44" s="84" t="e">
        <f>(HLOOKUP(JR$6,BECO_Datos!$D$3:$HN$85,BECO_Datos!$A43,FALSE)+IFERROR(HLOOKUP(JR$6,BECO_Datos!$HP$3:$LT$85,BECO_Datos!$A43,FALSE),0))*JR$2</f>
        <v>#N/A</v>
      </c>
      <c r="JS44" s="84" t="e">
        <f>(HLOOKUP(JS$6,BECO_Datos!$D$3:$HN$85,BECO_Datos!$A43,FALSE)+IFERROR(HLOOKUP(JS$6,BECO_Datos!$HP$3:$LT$85,BECO_Datos!$A43,FALSE),0))*JS$2</f>
        <v>#N/A</v>
      </c>
      <c r="JT44" s="84" t="e">
        <f>(HLOOKUP(JT$6,BECO_Datos!$D$3:$HN$85,BECO_Datos!$A43,FALSE)+IFERROR(HLOOKUP(JT$6,BECO_Datos!$HP$3:$LT$85,BECO_Datos!$A43,FALSE),0))*JT$2</f>
        <v>#N/A</v>
      </c>
      <c r="JU44" s="84" t="e">
        <f>(HLOOKUP(JU$6,BECO_Datos!$D$3:$HN$85,BECO_Datos!$A43,FALSE)+IFERROR(HLOOKUP(JU$6,BECO_Datos!$HP$3:$LT$85,BECO_Datos!$A43,FALSE),0))*JU$2</f>
        <v>#N/A</v>
      </c>
      <c r="JV44" s="84">
        <f>(HLOOKUP(JV$6,BECO_Datos!$D$3:$HN$85,BECO_Datos!$A43,FALSE)+IFERROR(HLOOKUP(JV$6,BECO_Datos!$HP$3:$LT$85,BECO_Datos!$A43,FALSE),0))*JV$2</f>
        <v>371.47149601056503</v>
      </c>
      <c r="JW44" s="84">
        <f>(HLOOKUP(JW$6,BECO_Datos!$D$3:$HN$85,BECO_Datos!$A43,FALSE)+IFERROR(HLOOKUP(JW$6,BECO_Datos!$HP$3:$LT$85,BECO_Datos!$A43,FALSE),0))*JW$2</f>
        <v>348.9865185408014</v>
      </c>
      <c r="JX44" s="84">
        <f>(HLOOKUP(JX$6,BECO_Datos!$D$3:$HN$85,BECO_Datos!$A43,FALSE)+IFERROR(HLOOKUP(JX$6,BECO_Datos!$HP$3:$LT$85,BECO_Datos!$A43,FALSE),0))*JX$2</f>
        <v>324.23925261615375</v>
      </c>
      <c r="JY44" s="84">
        <f>(HLOOKUP(JY$6,BECO_Datos!$D$3:$HN$85,BECO_Datos!$A43,FALSE)+IFERROR(HLOOKUP(JY$6,BECO_Datos!$HP$3:$LT$85,BECO_Datos!$A43,FALSE),0))*JY$2</f>
        <v>311.51287778867231</v>
      </c>
      <c r="JZ44" s="84">
        <f>(HLOOKUP(JZ$6,BECO_Datos!$D$3:$HN$85,BECO_Datos!$A43,FALSE)+IFERROR(HLOOKUP(JZ$6,BECO_Datos!$HP$3:$LT$85,BECO_Datos!$A43,FALSE),0))*JZ$2</f>
        <v>300.51787557329294</v>
      </c>
      <c r="KA44" s="84">
        <f>(HLOOKUP(KA$6,BECO_Datos!$D$3:$HN$85,BECO_Datos!$A43,FALSE)+IFERROR(HLOOKUP(KA$6,BECO_Datos!$HP$3:$LT$85,BECO_Datos!$A43,FALSE),0))*KA$2</f>
        <v>291.23994316323234</v>
      </c>
      <c r="KB44" s="84">
        <f>(HLOOKUP(KB$6,BECO_Datos!$D$3:$HN$85,BECO_Datos!$A43,FALSE)+IFERROR(HLOOKUP(KB$6,BECO_Datos!$HP$3:$LT$85,BECO_Datos!$A43,FALSE),0))*KB$2</f>
        <v>258.3386494721845</v>
      </c>
      <c r="KC44" s="84">
        <f>(HLOOKUP(KC$6,BECO_Datos!$D$3:$HN$85,BECO_Datos!$A43,FALSE)+IFERROR(HLOOKUP(KC$6,BECO_Datos!$HP$3:$LT$85,BECO_Datos!$A43,FALSE),0))*KC$2</f>
        <v>235.04523210528771</v>
      </c>
      <c r="KD44" s="84">
        <f>(HLOOKUP(KD$6,BECO_Datos!$D$3:$HN$85,BECO_Datos!$A43,FALSE)+IFERROR(HLOOKUP(KD$6,BECO_Datos!$HP$3:$LT$85,BECO_Datos!$A43,FALSE),0))*KD$2</f>
        <v>246.11599870734307</v>
      </c>
      <c r="KE44" s="84">
        <f>(HLOOKUP(KE$6,BECO_Datos!$D$3:$HN$85,BECO_Datos!$A43,FALSE)+IFERROR(HLOOKUP(KE$6,BECO_Datos!$HP$3:$LT$85,BECO_Datos!$A43,FALSE),0))*KE$2</f>
        <v>230.78781139119081</v>
      </c>
      <c r="KG44" s="84" t="e">
        <f>(HLOOKUP(KG$6,BECO_Datos!$D$3:$HN$85,BECO_Datos!$A43,FALSE)+IFERROR(HLOOKUP(KG$6,BECO_Datos!$HP$3:$LT$85,BECO_Datos!$A43,FALSE),0))*KG$2</f>
        <v>#N/A</v>
      </c>
      <c r="KH44" s="84" t="e">
        <f>(HLOOKUP(KH$6,BECO_Datos!$D$3:$HN$85,BECO_Datos!$A43,FALSE)+IFERROR(HLOOKUP(KH$6,BECO_Datos!$HP$3:$LT$85,BECO_Datos!$A43,FALSE),0))*KH$2</f>
        <v>#N/A</v>
      </c>
      <c r="KI44" s="84" t="e">
        <f>(HLOOKUP(KI$6,BECO_Datos!$D$3:$HN$85,BECO_Datos!$A43,FALSE)+IFERROR(HLOOKUP(KI$6,BECO_Datos!$HP$3:$LT$85,BECO_Datos!$A43,FALSE),0))*KI$2</f>
        <v>#N/A</v>
      </c>
      <c r="KJ44" s="84" t="e">
        <f>(HLOOKUP(KJ$6,BECO_Datos!$D$3:$HN$85,BECO_Datos!$A43,FALSE)+IFERROR(HLOOKUP(KJ$6,BECO_Datos!$HP$3:$LT$85,BECO_Datos!$A43,FALSE),0))*KJ$2</f>
        <v>#N/A</v>
      </c>
      <c r="KK44" s="84" t="e">
        <f>(HLOOKUP(KK$6,BECO_Datos!$D$3:$HN$85,BECO_Datos!$A43,FALSE)+IFERROR(HLOOKUP(KK$6,BECO_Datos!$HP$3:$LT$85,BECO_Datos!$A43,FALSE),0))*KK$2</f>
        <v>#N/A</v>
      </c>
      <c r="KL44" s="84" t="e">
        <f>(HLOOKUP(KL$6,BECO_Datos!$D$3:$HN$85,BECO_Datos!$A43,FALSE)+IFERROR(HLOOKUP(KL$6,BECO_Datos!$HP$3:$LT$85,BECO_Datos!$A43,FALSE),0))*KL$2</f>
        <v>#N/A</v>
      </c>
      <c r="KM44" s="84">
        <f>(HLOOKUP(KM$6,BECO_Datos!$D$3:$HN$85,BECO_Datos!$A43,FALSE)+IFERROR(HLOOKUP(KM$6,BECO_Datos!$HP$3:$LT$85,BECO_Datos!$A43,FALSE),0))*KM$2</f>
        <v>0</v>
      </c>
      <c r="KN44" s="84">
        <f>(HLOOKUP(KN$6,BECO_Datos!$D$3:$HN$85,BECO_Datos!$A43,FALSE)+IFERROR(HLOOKUP(KN$6,BECO_Datos!$HP$3:$LT$85,BECO_Datos!$A43,FALSE),0))*KN$2</f>
        <v>0</v>
      </c>
      <c r="KO44" s="84">
        <f>(HLOOKUP(KO$6,BECO_Datos!$D$3:$HN$85,BECO_Datos!$A43,FALSE)+IFERROR(HLOOKUP(KO$6,BECO_Datos!$HP$3:$LT$85,BECO_Datos!$A43,FALSE),0))*KO$2</f>
        <v>0</v>
      </c>
      <c r="KP44" s="84">
        <f>(HLOOKUP(KP$6,BECO_Datos!$D$3:$HN$85,BECO_Datos!$A43,FALSE)+IFERROR(HLOOKUP(KP$6,BECO_Datos!$HP$3:$LT$85,BECO_Datos!$A43,FALSE),0))*KP$2</f>
        <v>0</v>
      </c>
      <c r="KQ44" s="84">
        <f>(HLOOKUP(KQ$6,BECO_Datos!$D$3:$HN$85,BECO_Datos!$A43,FALSE)+IFERROR(HLOOKUP(KQ$6,BECO_Datos!$HP$3:$LT$85,BECO_Datos!$A43,FALSE),0))*KQ$2</f>
        <v>0</v>
      </c>
      <c r="KR44" s="84">
        <f>(HLOOKUP(KR$6,BECO_Datos!$D$3:$HN$85,BECO_Datos!$A43,FALSE)+IFERROR(HLOOKUP(KR$6,BECO_Datos!$HP$3:$LT$85,BECO_Datos!$A43,FALSE),0))*KR$2</f>
        <v>0</v>
      </c>
      <c r="KS44" s="84">
        <f>(HLOOKUP(KS$6,BECO_Datos!$D$3:$HN$85,BECO_Datos!$A43,FALSE)+IFERROR(HLOOKUP(KS$6,BECO_Datos!$HP$3:$LT$85,BECO_Datos!$A43,FALSE),0))*KS$2</f>
        <v>0</v>
      </c>
      <c r="KT44" s="84">
        <f>(HLOOKUP(KT$6,BECO_Datos!$D$3:$HN$85,BECO_Datos!$A43,FALSE)+IFERROR(HLOOKUP(KT$6,BECO_Datos!$HP$3:$LT$85,BECO_Datos!$A43,FALSE),0))*KT$2</f>
        <v>0</v>
      </c>
      <c r="KU44" s="84">
        <f>(HLOOKUP(KU$6,BECO_Datos!$D$3:$HN$85,BECO_Datos!$A43,FALSE)+IFERROR(HLOOKUP(KU$6,BECO_Datos!$HP$3:$LT$85,BECO_Datos!$A43,FALSE),0))*KU$2</f>
        <v>0</v>
      </c>
      <c r="KV44" s="84">
        <f>(HLOOKUP(KV$6,BECO_Datos!$D$3:$HN$85,BECO_Datos!$A43,FALSE)+IFERROR(HLOOKUP(KV$6,BECO_Datos!$HP$3:$LT$85,BECO_Datos!$A43,FALSE),0))*KV$2</f>
        <v>0</v>
      </c>
      <c r="KX44" s="84" t="e">
        <f>(HLOOKUP(KX$6,BECO_Datos!$D$3:$HN$85,BECO_Datos!$A43,FALSE)+IFERROR(HLOOKUP(KX$6,BECO_Datos!$HP$3:$LT$85,BECO_Datos!$A43,FALSE),0))*KX$2</f>
        <v>#N/A</v>
      </c>
      <c r="KY44" s="84" t="e">
        <f>(HLOOKUP(KY$6,BECO_Datos!$D$3:$HN$85,BECO_Datos!$A43,FALSE)+IFERROR(HLOOKUP(KY$6,BECO_Datos!$HP$3:$LT$85,BECO_Datos!$A43,FALSE),0))*KY$2</f>
        <v>#N/A</v>
      </c>
      <c r="KZ44" s="84" t="e">
        <f>(HLOOKUP(KZ$6,BECO_Datos!$D$3:$HN$85,BECO_Datos!$A43,FALSE)+IFERROR(HLOOKUP(KZ$6,BECO_Datos!$HP$3:$LT$85,BECO_Datos!$A43,FALSE),0))*KZ$2</f>
        <v>#N/A</v>
      </c>
      <c r="LA44" s="84" t="e">
        <f>(HLOOKUP(LA$6,BECO_Datos!$D$3:$HN$85,BECO_Datos!$A43,FALSE)+IFERROR(HLOOKUP(LA$6,BECO_Datos!$HP$3:$LT$85,BECO_Datos!$A43,FALSE),0))*LA$2</f>
        <v>#N/A</v>
      </c>
      <c r="LB44" s="84" t="e">
        <f>(HLOOKUP(LB$6,BECO_Datos!$D$3:$HN$85,BECO_Datos!$A43,FALSE)+IFERROR(HLOOKUP(LB$6,BECO_Datos!$HP$3:$LT$85,BECO_Datos!$A43,FALSE),0))*LB$2</f>
        <v>#N/A</v>
      </c>
      <c r="LC44" s="84" t="e">
        <f>(HLOOKUP(LC$6,BECO_Datos!$D$3:$HN$85,BECO_Datos!$A43,FALSE)+IFERROR(HLOOKUP(LC$6,BECO_Datos!$HP$3:$LT$85,BECO_Datos!$A43,FALSE),0))*LC$2</f>
        <v>#N/A</v>
      </c>
      <c r="LD44" s="84">
        <f>(HLOOKUP(LD$6,BECO_Datos!$D$3:$HN$85,BECO_Datos!$A43,FALSE)+IFERROR(HLOOKUP(LD$6,BECO_Datos!$HP$3:$LT$85,BECO_Datos!$A43,FALSE),0))*LD$2</f>
        <v>0</v>
      </c>
      <c r="LE44" s="84">
        <f>(HLOOKUP(LE$6,BECO_Datos!$D$3:$HN$85,BECO_Datos!$A43,FALSE)+IFERROR(HLOOKUP(LE$6,BECO_Datos!$HP$3:$LT$85,BECO_Datos!$A43,FALSE),0))*LE$2</f>
        <v>0</v>
      </c>
      <c r="LF44" s="84">
        <f>(HLOOKUP(LF$6,BECO_Datos!$D$3:$HN$85,BECO_Datos!$A43,FALSE)+IFERROR(HLOOKUP(LF$6,BECO_Datos!$HP$3:$LT$85,BECO_Datos!$A43,FALSE),0))*LF$2</f>
        <v>0</v>
      </c>
      <c r="LG44" s="84">
        <f>(HLOOKUP(LG$6,BECO_Datos!$D$3:$HN$85,BECO_Datos!$A43,FALSE)+IFERROR(HLOOKUP(LG$6,BECO_Datos!$HP$3:$LT$85,BECO_Datos!$A43,FALSE),0))*LG$2</f>
        <v>0</v>
      </c>
      <c r="LH44" s="84">
        <f>(HLOOKUP(LH$6,BECO_Datos!$D$3:$HN$85,BECO_Datos!$A43,FALSE)+IFERROR(HLOOKUP(LH$6,BECO_Datos!$HP$3:$LT$85,BECO_Datos!$A43,FALSE),0))*LH$2</f>
        <v>0</v>
      </c>
      <c r="LI44" s="84">
        <f>(HLOOKUP(LI$6,BECO_Datos!$D$3:$HN$85,BECO_Datos!$A43,FALSE)+IFERROR(HLOOKUP(LI$6,BECO_Datos!$HP$3:$LT$85,BECO_Datos!$A43,FALSE),0))*LI$2</f>
        <v>0</v>
      </c>
      <c r="LJ44" s="84">
        <f>(HLOOKUP(LJ$6,BECO_Datos!$D$3:$HN$85,BECO_Datos!$A43,FALSE)+IFERROR(HLOOKUP(LJ$6,BECO_Datos!$HP$3:$LT$85,BECO_Datos!$A43,FALSE),0))*LJ$2</f>
        <v>0</v>
      </c>
      <c r="LK44" s="84">
        <f>(HLOOKUP(LK$6,BECO_Datos!$D$3:$HN$85,BECO_Datos!$A43,FALSE)+IFERROR(HLOOKUP(LK$6,BECO_Datos!$HP$3:$LT$85,BECO_Datos!$A43,FALSE),0))*LK$2</f>
        <v>0</v>
      </c>
      <c r="LL44" s="84">
        <f>(HLOOKUP(LL$6,BECO_Datos!$D$3:$HN$85,BECO_Datos!$A43,FALSE)+IFERROR(HLOOKUP(LL$6,BECO_Datos!$HP$3:$LT$85,BECO_Datos!$A43,FALSE),0))*LL$2</f>
        <v>0</v>
      </c>
      <c r="LM44" s="84">
        <f>(HLOOKUP(LM$6,BECO_Datos!$D$3:$HN$85,BECO_Datos!$A43,FALSE)+IFERROR(HLOOKUP(LM$6,BECO_Datos!$HP$3:$LT$85,BECO_Datos!$A43,FALSE),0))*LM$2</f>
        <v>0</v>
      </c>
    </row>
    <row r="45" spans="1:325" ht="15.75" x14ac:dyDescent="0.25">
      <c r="A45" s="160">
        <v>40</v>
      </c>
      <c r="B45" s="63" t="s">
        <v>142</v>
      </c>
      <c r="C45" s="13"/>
      <c r="D45" s="85" t="e">
        <f>(HLOOKUP(D$6,BECO_Datos!$D$3:$HN$85,BECO_Datos!$A44,FALSE)+IFERROR(HLOOKUP(D$6,BECO_Datos!$HP$3:$LT$85,BECO_Datos!$A44,FALSE),0))*D$2</f>
        <v>#N/A</v>
      </c>
      <c r="E45" s="85" t="e">
        <f>(HLOOKUP(E$6,BECO_Datos!$D$3:$HN$85,BECO_Datos!$A44,FALSE)+IFERROR(HLOOKUP(E$6,BECO_Datos!$HP$3:$LT$85,BECO_Datos!$A44,FALSE),0))*E$2</f>
        <v>#N/A</v>
      </c>
      <c r="F45" s="85" t="e">
        <f>(HLOOKUP(F$6,BECO_Datos!$D$3:$HN$85,BECO_Datos!$A44,FALSE)+IFERROR(HLOOKUP(F$6,BECO_Datos!$HP$3:$LT$85,BECO_Datos!$A44,FALSE),0))*F$2</f>
        <v>#N/A</v>
      </c>
      <c r="G45" s="85" t="e">
        <f>(HLOOKUP(G$6,BECO_Datos!$D$3:$HN$85,BECO_Datos!$A44,FALSE)+IFERROR(HLOOKUP(G$6,BECO_Datos!$HP$3:$LT$85,BECO_Datos!$A44,FALSE),0))*G$2</f>
        <v>#N/A</v>
      </c>
      <c r="H45" s="85" t="e">
        <f>(HLOOKUP(H$6,BECO_Datos!$D$3:$HN$85,BECO_Datos!$A44,FALSE)+IFERROR(HLOOKUP(H$6,BECO_Datos!$HP$3:$LT$85,BECO_Datos!$A44,FALSE),0))*H$2</f>
        <v>#N/A</v>
      </c>
      <c r="I45" s="85" t="e">
        <f>(HLOOKUP(I$6,BECO_Datos!$D$3:$HN$85,BECO_Datos!$A44,FALSE)+IFERROR(HLOOKUP(I$6,BECO_Datos!$HP$3:$LT$85,BECO_Datos!$A44,FALSE),0))*I$2</f>
        <v>#N/A</v>
      </c>
      <c r="J45" s="85">
        <f>(HLOOKUP(J$6,BECO_Datos!$D$3:$HN$85,BECO_Datos!$A44,FALSE)+IFERROR(HLOOKUP(J$6,BECO_Datos!$HP$3:$LT$85,BECO_Datos!$A44,FALSE),0))*J$2</f>
        <v>0</v>
      </c>
      <c r="K45" s="85">
        <f>(HLOOKUP(K$6,BECO_Datos!$D$3:$HN$85,BECO_Datos!$A44,FALSE)+IFERROR(HLOOKUP(K$6,BECO_Datos!$HP$3:$LT$85,BECO_Datos!$A44,FALSE),0))*K$2</f>
        <v>0</v>
      </c>
      <c r="L45" s="85">
        <f>(HLOOKUP(L$6,BECO_Datos!$D$3:$HN$85,BECO_Datos!$A44,FALSE)+IFERROR(HLOOKUP(L$6,BECO_Datos!$HP$3:$LT$85,BECO_Datos!$A44,FALSE),0))*L$2</f>
        <v>0</v>
      </c>
      <c r="M45" s="85">
        <f>(HLOOKUP(M$6,BECO_Datos!$D$3:$HN$85,BECO_Datos!$A44,FALSE)+IFERROR(HLOOKUP(M$6,BECO_Datos!$HP$3:$LT$85,BECO_Datos!$A44,FALSE),0))*M$2</f>
        <v>0</v>
      </c>
      <c r="N45" s="85">
        <f>(HLOOKUP(N$6,BECO_Datos!$D$3:$HN$85,BECO_Datos!$A44,FALSE)+IFERROR(HLOOKUP(N$6,BECO_Datos!$HP$3:$LT$85,BECO_Datos!$A44,FALSE),0))*N$2</f>
        <v>0</v>
      </c>
      <c r="O45" s="85">
        <f>(HLOOKUP(O$6,BECO_Datos!$D$3:$HN$85,BECO_Datos!$A44,FALSE)+IFERROR(HLOOKUP(O$6,BECO_Datos!$HP$3:$LT$85,BECO_Datos!$A44,FALSE),0))*O$2</f>
        <v>0</v>
      </c>
      <c r="P45" s="85">
        <f>(HLOOKUP(P$6,BECO_Datos!$D$3:$HN$85,BECO_Datos!$A44,FALSE)+IFERROR(HLOOKUP(P$6,BECO_Datos!$HP$3:$LT$85,BECO_Datos!$A44,FALSE),0))*P$2</f>
        <v>0</v>
      </c>
      <c r="Q45" s="85">
        <f>(HLOOKUP(Q$6,BECO_Datos!$D$3:$HN$85,BECO_Datos!$A44,FALSE)+IFERROR(HLOOKUP(Q$6,BECO_Datos!$HP$3:$LT$85,BECO_Datos!$A44,FALSE),0))*Q$2</f>
        <v>0</v>
      </c>
      <c r="R45" s="85">
        <f>(HLOOKUP(R$6,BECO_Datos!$D$3:$HN$85,BECO_Datos!$A44,FALSE)+IFERROR(HLOOKUP(R$6,BECO_Datos!$HP$3:$LT$85,BECO_Datos!$A44,FALSE),0))*R$2</f>
        <v>0</v>
      </c>
      <c r="S45" s="85">
        <f>(HLOOKUP(S$6,BECO_Datos!$D$3:$HN$85,BECO_Datos!$A44,FALSE)+IFERROR(HLOOKUP(S$6,BECO_Datos!$HP$3:$LT$85,BECO_Datos!$A44,FALSE),0))*S$2</f>
        <v>0</v>
      </c>
      <c r="U45" s="85" t="e">
        <f>(HLOOKUP(U$6,BECO_Datos!$D$3:$HN$85,BECO_Datos!$A44,FALSE)+IFERROR(HLOOKUP(U$6,BECO_Datos!$HP$3:$LT$85,BECO_Datos!$A44,FALSE),0))*U$2</f>
        <v>#N/A</v>
      </c>
      <c r="V45" s="85" t="e">
        <f>(HLOOKUP(V$6,BECO_Datos!$D$3:$HN$85,BECO_Datos!$A44,FALSE)+IFERROR(HLOOKUP(V$6,BECO_Datos!$HP$3:$LT$85,BECO_Datos!$A44,FALSE),0))*V$2</f>
        <v>#N/A</v>
      </c>
      <c r="W45" s="85" t="e">
        <f>(HLOOKUP(W$6,BECO_Datos!$D$3:$HN$85,BECO_Datos!$A44,FALSE)+IFERROR(HLOOKUP(W$6,BECO_Datos!$HP$3:$LT$85,BECO_Datos!$A44,FALSE),0))*W$2</f>
        <v>#N/A</v>
      </c>
      <c r="X45" s="85" t="e">
        <f>(HLOOKUP(X$6,BECO_Datos!$D$3:$HN$85,BECO_Datos!$A44,FALSE)+IFERROR(HLOOKUP(X$6,BECO_Datos!$HP$3:$LT$85,BECO_Datos!$A44,FALSE),0))*X$2</f>
        <v>#N/A</v>
      </c>
      <c r="Y45" s="85" t="e">
        <f>(HLOOKUP(Y$6,BECO_Datos!$D$3:$HN$85,BECO_Datos!$A44,FALSE)+IFERROR(HLOOKUP(Y$6,BECO_Datos!$HP$3:$LT$85,BECO_Datos!$A44,FALSE),0))*Y$2</f>
        <v>#N/A</v>
      </c>
      <c r="Z45" s="85" t="e">
        <f>(HLOOKUP(Z$6,BECO_Datos!$D$3:$HN$85,BECO_Datos!$A44,FALSE)+IFERROR(HLOOKUP(Z$6,BECO_Datos!$HP$3:$LT$85,BECO_Datos!$A44,FALSE),0))*Z$2</f>
        <v>#N/A</v>
      </c>
      <c r="AA45" s="85">
        <f>(HLOOKUP(AA$6,BECO_Datos!$D$3:$HN$85,BECO_Datos!$A44,FALSE)+IFERROR(HLOOKUP(AA$6,BECO_Datos!$HP$3:$LT$85,BECO_Datos!$A44,FALSE),0))*AA$2</f>
        <v>0</v>
      </c>
      <c r="AB45" s="85">
        <f>(HLOOKUP(AB$6,BECO_Datos!$D$3:$HN$85,BECO_Datos!$A44,FALSE)+IFERROR(HLOOKUP(AB$6,BECO_Datos!$HP$3:$LT$85,BECO_Datos!$A44,FALSE),0))*AB$2</f>
        <v>0</v>
      </c>
      <c r="AC45" s="85">
        <f>(HLOOKUP(AC$6,BECO_Datos!$D$3:$HN$85,BECO_Datos!$A44,FALSE)+IFERROR(HLOOKUP(AC$6,BECO_Datos!$HP$3:$LT$85,BECO_Datos!$A44,FALSE),0))*AC$2</f>
        <v>0</v>
      </c>
      <c r="AD45" s="85">
        <f>(HLOOKUP(AD$6,BECO_Datos!$D$3:$HN$85,BECO_Datos!$A44,FALSE)+IFERROR(HLOOKUP(AD$6,BECO_Datos!$HP$3:$LT$85,BECO_Datos!$A44,FALSE),0))*AD$2</f>
        <v>0</v>
      </c>
      <c r="AE45" s="85">
        <f>(HLOOKUP(AE$6,BECO_Datos!$D$3:$HN$85,BECO_Datos!$A44,FALSE)+IFERROR(HLOOKUP(AE$6,BECO_Datos!$HP$3:$LT$85,BECO_Datos!$A44,FALSE),0))*AE$2</f>
        <v>0</v>
      </c>
      <c r="AF45" s="85">
        <f>(HLOOKUP(AF$6,BECO_Datos!$D$3:$HN$85,BECO_Datos!$A44,FALSE)+IFERROR(HLOOKUP(AF$6,BECO_Datos!$HP$3:$LT$85,BECO_Datos!$A44,FALSE),0))*AF$2</f>
        <v>0</v>
      </c>
      <c r="AG45" s="85">
        <f>(HLOOKUP(AG$6,BECO_Datos!$D$3:$HN$85,BECO_Datos!$A44,FALSE)+IFERROR(HLOOKUP(AG$6,BECO_Datos!$HP$3:$LT$85,BECO_Datos!$A44,FALSE),0))*AG$2</f>
        <v>0</v>
      </c>
      <c r="AH45" s="85">
        <f>(HLOOKUP(AH$6,BECO_Datos!$D$3:$HN$85,BECO_Datos!$A44,FALSE)+IFERROR(HLOOKUP(AH$6,BECO_Datos!$HP$3:$LT$85,BECO_Datos!$A44,FALSE),0))*AH$2</f>
        <v>0</v>
      </c>
      <c r="AI45" s="85">
        <f>(HLOOKUP(AI$6,BECO_Datos!$D$3:$HN$85,BECO_Datos!$A44,FALSE)+IFERROR(HLOOKUP(AI$6,BECO_Datos!$HP$3:$LT$85,BECO_Datos!$A44,FALSE),0))*AI$2</f>
        <v>0</v>
      </c>
      <c r="AJ45" s="85">
        <f>(HLOOKUP(AJ$6,BECO_Datos!$D$3:$HN$85,BECO_Datos!$A44,FALSE)+IFERROR(HLOOKUP(AJ$6,BECO_Datos!$HP$3:$LT$85,BECO_Datos!$A44,FALSE),0))*AJ$2</f>
        <v>0</v>
      </c>
      <c r="AL45" s="85" t="e">
        <f>(HLOOKUP(AL$6,BECO_Datos!$D$3:$HN$85,BECO_Datos!$A44,FALSE)+IFERROR(HLOOKUP(AL$6,BECO_Datos!$HP$3:$LT$85,BECO_Datos!$A44,FALSE),0))*AL$2</f>
        <v>#N/A</v>
      </c>
      <c r="AM45" s="85" t="e">
        <f>(HLOOKUP(AM$6,BECO_Datos!$D$3:$HN$85,BECO_Datos!$A44,FALSE)+IFERROR(HLOOKUP(AM$6,BECO_Datos!$HP$3:$LT$85,BECO_Datos!$A44,FALSE),0))*AM$2</f>
        <v>#N/A</v>
      </c>
      <c r="AN45" s="85" t="e">
        <f>(HLOOKUP(AN$6,BECO_Datos!$D$3:$HN$85,BECO_Datos!$A44,FALSE)+IFERROR(HLOOKUP(AN$6,BECO_Datos!$HP$3:$LT$85,BECO_Datos!$A44,FALSE),0))*AN$2</f>
        <v>#N/A</v>
      </c>
      <c r="AO45" s="85" t="e">
        <f>(HLOOKUP(AO$6,BECO_Datos!$D$3:$HN$85,BECO_Datos!$A44,FALSE)+IFERROR(HLOOKUP(AO$6,BECO_Datos!$HP$3:$LT$85,BECO_Datos!$A44,FALSE),0))*AO$2</f>
        <v>#N/A</v>
      </c>
      <c r="AP45" s="85" t="e">
        <f>(HLOOKUP(AP$6,BECO_Datos!$D$3:$HN$85,BECO_Datos!$A44,FALSE)+IFERROR(HLOOKUP(AP$6,BECO_Datos!$HP$3:$LT$85,BECO_Datos!$A44,FALSE),0))*AP$2</f>
        <v>#N/A</v>
      </c>
      <c r="AQ45" s="85" t="e">
        <f>(HLOOKUP(AQ$6,BECO_Datos!$D$3:$HN$85,BECO_Datos!$A44,FALSE)+IFERROR(HLOOKUP(AQ$6,BECO_Datos!$HP$3:$LT$85,BECO_Datos!$A44,FALSE),0))*AQ$2</f>
        <v>#N/A</v>
      </c>
      <c r="AR45" s="85">
        <f>(HLOOKUP(AR$6,BECO_Datos!$D$3:$HN$85,BECO_Datos!$A44,FALSE)+IFERROR(HLOOKUP(AR$6,BECO_Datos!$HP$3:$LT$85,BECO_Datos!$A44,FALSE),0))*AR$2</f>
        <v>20.736314343721741</v>
      </c>
      <c r="AS45" s="85">
        <f>(HLOOKUP(AS$6,BECO_Datos!$D$3:$HN$85,BECO_Datos!$A44,FALSE)+IFERROR(HLOOKUP(AS$6,BECO_Datos!$HP$3:$LT$85,BECO_Datos!$A44,FALSE),0))*AS$2</f>
        <v>18.9757627114641</v>
      </c>
      <c r="AT45" s="85">
        <f>(HLOOKUP(AT$6,BECO_Datos!$D$3:$HN$85,BECO_Datos!$A44,FALSE)+IFERROR(HLOOKUP(AT$6,BECO_Datos!$HP$3:$LT$85,BECO_Datos!$A44,FALSE),0))*AT$2</f>
        <v>24.089309043525144</v>
      </c>
      <c r="AU45" s="85">
        <f>(HLOOKUP(AU$6,BECO_Datos!$D$3:$HN$85,BECO_Datos!$A44,FALSE)+IFERROR(HLOOKUP(AU$6,BECO_Datos!$HP$3:$LT$85,BECO_Datos!$A44,FALSE),0))*AU$2</f>
        <v>12.74631938937717</v>
      </c>
      <c r="AV45" s="85">
        <f>(HLOOKUP(AV$6,BECO_Datos!$D$3:$HN$85,BECO_Datos!$A44,FALSE)+IFERROR(HLOOKUP(AV$6,BECO_Datos!$HP$3:$LT$85,BECO_Datos!$A44,FALSE),0))*AV$2</f>
        <v>15.286741294313593</v>
      </c>
      <c r="AW45" s="85">
        <f>(HLOOKUP(AW$6,BECO_Datos!$D$3:$HN$85,BECO_Datos!$A44,FALSE)+IFERROR(HLOOKUP(AW$6,BECO_Datos!$HP$3:$LT$85,BECO_Datos!$A44,FALSE),0))*AW$2</f>
        <v>17.575070208511256</v>
      </c>
      <c r="AX45" s="85">
        <f>(HLOOKUP(AX$6,BECO_Datos!$D$3:$HN$85,BECO_Datos!$A44,FALSE)+IFERROR(HLOOKUP(AX$6,BECO_Datos!$HP$3:$LT$85,BECO_Datos!$A44,FALSE),0))*AX$2</f>
        <v>24.253944537165509</v>
      </c>
      <c r="AY45" s="85">
        <f>(HLOOKUP(AY$6,BECO_Datos!$D$3:$HN$85,BECO_Datos!$A44,FALSE)+IFERROR(HLOOKUP(AY$6,BECO_Datos!$HP$3:$LT$85,BECO_Datos!$A44,FALSE),0))*AY$2</f>
        <v>39.362658296174409</v>
      </c>
      <c r="AZ45" s="85">
        <f>(HLOOKUP(AZ$6,BECO_Datos!$D$3:$HN$85,BECO_Datos!$A44,FALSE)+IFERROR(HLOOKUP(AZ$6,BECO_Datos!$HP$3:$LT$85,BECO_Datos!$A44,FALSE),0))*AZ$2</f>
        <v>44.368791598665226</v>
      </c>
      <c r="BA45" s="85">
        <f>(HLOOKUP(BA$6,BECO_Datos!$D$3:$HN$85,BECO_Datos!$A44,FALSE)+IFERROR(HLOOKUP(BA$6,BECO_Datos!$HP$3:$LT$85,BECO_Datos!$A44,FALSE),0))*BA$2</f>
        <v>46.17590338536511</v>
      </c>
      <c r="BC45" s="85" t="e">
        <f>(HLOOKUP(BC$6,BECO_Datos!$D$3:$HN$85,BECO_Datos!$A44,FALSE)+IFERROR(HLOOKUP(BC$6,BECO_Datos!$HP$3:$LT$85,BECO_Datos!$A44,FALSE),0))*BC$2</f>
        <v>#N/A</v>
      </c>
      <c r="BD45" s="85" t="e">
        <f>(HLOOKUP(BD$6,BECO_Datos!$D$3:$HN$85,BECO_Datos!$A44,FALSE)+IFERROR(HLOOKUP(BD$6,BECO_Datos!$HP$3:$LT$85,BECO_Datos!$A44,FALSE),0))*BD$2</f>
        <v>#N/A</v>
      </c>
      <c r="BE45" s="85" t="e">
        <f>(HLOOKUP(BE$6,BECO_Datos!$D$3:$HN$85,BECO_Datos!$A44,FALSE)+IFERROR(HLOOKUP(BE$6,BECO_Datos!$HP$3:$LT$85,BECO_Datos!$A44,FALSE),0))*BE$2</f>
        <v>#N/A</v>
      </c>
      <c r="BF45" s="85" t="e">
        <f>(HLOOKUP(BF$6,BECO_Datos!$D$3:$HN$85,BECO_Datos!$A44,FALSE)+IFERROR(HLOOKUP(BF$6,BECO_Datos!$HP$3:$LT$85,BECO_Datos!$A44,FALSE),0))*BF$2</f>
        <v>#N/A</v>
      </c>
      <c r="BG45" s="85" t="e">
        <f>(HLOOKUP(BG$6,BECO_Datos!$D$3:$HN$85,BECO_Datos!$A44,FALSE)+IFERROR(HLOOKUP(BG$6,BECO_Datos!$HP$3:$LT$85,BECO_Datos!$A44,FALSE),0))*BG$2</f>
        <v>#N/A</v>
      </c>
      <c r="BH45" s="85" t="e">
        <f>(HLOOKUP(BH$6,BECO_Datos!$D$3:$HN$85,BECO_Datos!$A44,FALSE)+IFERROR(HLOOKUP(BH$6,BECO_Datos!$HP$3:$LT$85,BECO_Datos!$A44,FALSE),0))*BH$2</f>
        <v>#N/A</v>
      </c>
      <c r="BI45" s="85">
        <f>(HLOOKUP(BI$6,BECO_Datos!$D$3:$HN$85,BECO_Datos!$A44,FALSE)+IFERROR(HLOOKUP(BI$6,BECO_Datos!$HP$3:$LT$85,BECO_Datos!$A44,FALSE),0))*BI$2</f>
        <v>0</v>
      </c>
      <c r="BJ45" s="85">
        <f>(HLOOKUP(BJ$6,BECO_Datos!$D$3:$HN$85,BECO_Datos!$A44,FALSE)+IFERROR(HLOOKUP(BJ$6,BECO_Datos!$HP$3:$LT$85,BECO_Datos!$A44,FALSE),0))*BJ$2</f>
        <v>0</v>
      </c>
      <c r="BK45" s="85">
        <f>(HLOOKUP(BK$6,BECO_Datos!$D$3:$HN$85,BECO_Datos!$A44,FALSE)+IFERROR(HLOOKUP(BK$6,BECO_Datos!$HP$3:$LT$85,BECO_Datos!$A44,FALSE),0))*BK$2</f>
        <v>0</v>
      </c>
      <c r="BL45" s="85">
        <f>(HLOOKUP(BL$6,BECO_Datos!$D$3:$HN$85,BECO_Datos!$A44,FALSE)+IFERROR(HLOOKUP(BL$6,BECO_Datos!$HP$3:$LT$85,BECO_Datos!$A44,FALSE),0))*BL$2</f>
        <v>0</v>
      </c>
      <c r="BM45" s="85">
        <f>(HLOOKUP(BM$6,BECO_Datos!$D$3:$HN$85,BECO_Datos!$A44,FALSE)+IFERROR(HLOOKUP(BM$6,BECO_Datos!$HP$3:$LT$85,BECO_Datos!$A44,FALSE),0))*BM$2</f>
        <v>0</v>
      </c>
      <c r="BN45" s="85">
        <f>(HLOOKUP(BN$6,BECO_Datos!$D$3:$HN$85,BECO_Datos!$A44,FALSE)+IFERROR(HLOOKUP(BN$6,BECO_Datos!$HP$3:$LT$85,BECO_Datos!$A44,FALSE),0))*BN$2</f>
        <v>0</v>
      </c>
      <c r="BO45" s="85">
        <f>(HLOOKUP(BO$6,BECO_Datos!$D$3:$HN$85,BECO_Datos!$A44,FALSE)+IFERROR(HLOOKUP(BO$6,BECO_Datos!$HP$3:$LT$85,BECO_Datos!$A44,FALSE),0))*BO$2</f>
        <v>0</v>
      </c>
      <c r="BP45" s="85">
        <f>(HLOOKUP(BP$6,BECO_Datos!$D$3:$HN$85,BECO_Datos!$A44,FALSE)+IFERROR(HLOOKUP(BP$6,BECO_Datos!$HP$3:$LT$85,BECO_Datos!$A44,FALSE),0))*BP$2</f>
        <v>0</v>
      </c>
      <c r="BQ45" s="85">
        <f>(HLOOKUP(BQ$6,BECO_Datos!$D$3:$HN$85,BECO_Datos!$A44,FALSE)+IFERROR(HLOOKUP(BQ$6,BECO_Datos!$HP$3:$LT$85,BECO_Datos!$A44,FALSE),0))*BQ$2</f>
        <v>0</v>
      </c>
      <c r="BR45" s="85">
        <f>(HLOOKUP(BR$6,BECO_Datos!$D$3:$HN$85,BECO_Datos!$A44,FALSE)+IFERROR(HLOOKUP(BR$6,BECO_Datos!$HP$3:$LT$85,BECO_Datos!$A44,FALSE),0))*BR$2</f>
        <v>0</v>
      </c>
      <c r="BT45" s="85" t="e">
        <f>(HLOOKUP(BT$6,BECO_Datos!$D$3:$HN$85,BECO_Datos!$A44,FALSE)+IFERROR(HLOOKUP(BT$6,BECO_Datos!$HP$3:$LT$85,BECO_Datos!$A44,FALSE),0))*BT$2</f>
        <v>#N/A</v>
      </c>
      <c r="BU45" s="85" t="e">
        <f>(HLOOKUP(BU$6,BECO_Datos!$D$3:$HN$85,BECO_Datos!$A44,FALSE)+IFERROR(HLOOKUP(BU$6,BECO_Datos!$HP$3:$LT$85,BECO_Datos!$A44,FALSE),0))*BU$2</f>
        <v>#N/A</v>
      </c>
      <c r="BV45" s="85" t="e">
        <f>(HLOOKUP(BV$6,BECO_Datos!$D$3:$HN$85,BECO_Datos!$A44,FALSE)+IFERROR(HLOOKUP(BV$6,BECO_Datos!$HP$3:$LT$85,BECO_Datos!$A44,FALSE),0))*BV$2</f>
        <v>#N/A</v>
      </c>
      <c r="BW45" s="85" t="e">
        <f>(HLOOKUP(BW$6,BECO_Datos!$D$3:$HN$85,BECO_Datos!$A44,FALSE)+IFERROR(HLOOKUP(BW$6,BECO_Datos!$HP$3:$LT$85,BECO_Datos!$A44,FALSE),0))*BW$2</f>
        <v>#N/A</v>
      </c>
      <c r="BX45" s="85" t="e">
        <f>(HLOOKUP(BX$6,BECO_Datos!$D$3:$HN$85,BECO_Datos!$A44,FALSE)+IFERROR(HLOOKUP(BX$6,BECO_Datos!$HP$3:$LT$85,BECO_Datos!$A44,FALSE),0))*BX$2</f>
        <v>#N/A</v>
      </c>
      <c r="BY45" s="85" t="e">
        <f>(HLOOKUP(BY$6,BECO_Datos!$D$3:$HN$85,BECO_Datos!$A44,FALSE)+IFERROR(HLOOKUP(BY$6,BECO_Datos!$HP$3:$LT$85,BECO_Datos!$A44,FALSE),0))*BY$2</f>
        <v>#N/A</v>
      </c>
      <c r="BZ45" s="85">
        <f>(HLOOKUP(BZ$6,BECO_Datos!$D$3:$HN$85,BECO_Datos!$A44,FALSE)+IFERROR(HLOOKUP(BZ$6,BECO_Datos!$HP$3:$LT$85,BECO_Datos!$A44,FALSE),0))*BZ$2</f>
        <v>1601.4976089587483</v>
      </c>
      <c r="CA45" s="85">
        <f>(HLOOKUP(CA$6,BECO_Datos!$D$3:$HN$85,BECO_Datos!$A44,FALSE)+IFERROR(HLOOKUP(CA$6,BECO_Datos!$HP$3:$LT$85,BECO_Datos!$A44,FALSE),0))*CA$2</f>
        <v>1574.5555937795143</v>
      </c>
      <c r="CB45" s="85">
        <f>(HLOOKUP(CB$6,BECO_Datos!$D$3:$HN$85,BECO_Datos!$A44,FALSE)+IFERROR(HLOOKUP(CB$6,BECO_Datos!$HP$3:$LT$85,BECO_Datos!$A44,FALSE),0))*CB$2</f>
        <v>1547.6135786002924</v>
      </c>
      <c r="CC45" s="85">
        <f>(HLOOKUP(CC$6,BECO_Datos!$D$3:$HN$85,BECO_Datos!$A44,FALSE)+IFERROR(HLOOKUP(CC$6,BECO_Datos!$HP$3:$LT$85,BECO_Datos!$A44,FALSE),0))*CC$2</f>
        <v>1520.6715634210586</v>
      </c>
      <c r="CD45" s="85">
        <f>(HLOOKUP(CD$6,BECO_Datos!$D$3:$HN$85,BECO_Datos!$A44,FALSE)+IFERROR(HLOOKUP(CD$6,BECO_Datos!$HP$3:$LT$85,BECO_Datos!$A44,FALSE),0))*CD$2</f>
        <v>1493.7295482418367</v>
      </c>
      <c r="CE45" s="85">
        <f>(HLOOKUP(CE$6,BECO_Datos!$D$3:$HN$85,BECO_Datos!$A44,FALSE)+IFERROR(HLOOKUP(CE$6,BECO_Datos!$HP$3:$LT$85,BECO_Datos!$A44,FALSE),0))*CE$2</f>
        <v>1466.7875330626027</v>
      </c>
      <c r="CF45" s="85">
        <f>(HLOOKUP(CF$6,BECO_Datos!$D$3:$HN$85,BECO_Datos!$A44,FALSE)+IFERROR(HLOOKUP(CF$6,BECO_Datos!$HP$3:$LT$85,BECO_Datos!$A44,FALSE),0))*CF$2</f>
        <v>1439.8455178833808</v>
      </c>
      <c r="CG45" s="85">
        <f>(HLOOKUP(CG$6,BECO_Datos!$D$3:$HN$85,BECO_Datos!$A44,FALSE)+IFERROR(HLOOKUP(CG$6,BECO_Datos!$HP$3:$LT$85,BECO_Datos!$A44,FALSE),0))*CG$2</f>
        <v>1412.9035027041589</v>
      </c>
      <c r="CH45" s="85">
        <f>(HLOOKUP(CH$6,BECO_Datos!$D$3:$HN$85,BECO_Datos!$A44,FALSE)+IFERROR(HLOOKUP(CH$6,BECO_Datos!$HP$3:$LT$85,BECO_Datos!$A44,FALSE),0))*CH$2</f>
        <v>1385.9614875249249</v>
      </c>
      <c r="CI45" s="85">
        <f>(HLOOKUP(CI$6,BECO_Datos!$D$3:$HN$85,BECO_Datos!$A44,FALSE)+IFERROR(HLOOKUP(CI$6,BECO_Datos!$HP$3:$LT$85,BECO_Datos!$A44,FALSE),0))*CI$2</f>
        <v>1359.019472345703</v>
      </c>
      <c r="CK45" s="85" t="e">
        <f>(HLOOKUP(CK$6,BECO_Datos!$D$3:$HN$85,BECO_Datos!$A44,FALSE)+IFERROR(HLOOKUP(CK$6,BECO_Datos!$HP$3:$LT$85,BECO_Datos!$A44,FALSE),0))*CK$2</f>
        <v>#N/A</v>
      </c>
      <c r="CL45" s="85" t="e">
        <f>(HLOOKUP(CL$6,BECO_Datos!$D$3:$HN$85,BECO_Datos!$A44,FALSE)+IFERROR(HLOOKUP(CL$6,BECO_Datos!$HP$3:$LT$85,BECO_Datos!$A44,FALSE),0))*CL$2</f>
        <v>#N/A</v>
      </c>
      <c r="CM45" s="85" t="e">
        <f>(HLOOKUP(CM$6,BECO_Datos!$D$3:$HN$85,BECO_Datos!$A44,FALSE)+IFERROR(HLOOKUP(CM$6,BECO_Datos!$HP$3:$LT$85,BECO_Datos!$A44,FALSE),0))*CM$2</f>
        <v>#N/A</v>
      </c>
      <c r="CN45" s="85" t="e">
        <f>(HLOOKUP(CN$6,BECO_Datos!$D$3:$HN$85,BECO_Datos!$A44,FALSE)+IFERROR(HLOOKUP(CN$6,BECO_Datos!$HP$3:$LT$85,BECO_Datos!$A44,FALSE),0))*CN$2</f>
        <v>#N/A</v>
      </c>
      <c r="CO45" s="85" t="e">
        <f>(HLOOKUP(CO$6,BECO_Datos!$D$3:$HN$85,BECO_Datos!$A44,FALSE)+IFERROR(HLOOKUP(CO$6,BECO_Datos!$HP$3:$LT$85,BECO_Datos!$A44,FALSE),0))*CO$2</f>
        <v>#N/A</v>
      </c>
      <c r="CP45" s="85" t="e">
        <f>(HLOOKUP(CP$6,BECO_Datos!$D$3:$HN$85,BECO_Datos!$A44,FALSE)+IFERROR(HLOOKUP(CP$6,BECO_Datos!$HP$3:$LT$85,BECO_Datos!$A44,FALSE),0))*CP$2</f>
        <v>#N/A</v>
      </c>
      <c r="CQ45" s="85">
        <f>(HLOOKUP(CQ$6,BECO_Datos!$D$3:$HN$85,BECO_Datos!$A44,FALSE)+IFERROR(HLOOKUP(CQ$6,BECO_Datos!$HP$3:$LT$85,BECO_Datos!$A44,FALSE),0))*CQ$2</f>
        <v>0</v>
      </c>
      <c r="CR45" s="85">
        <f>(HLOOKUP(CR$6,BECO_Datos!$D$3:$HN$85,BECO_Datos!$A44,FALSE)+IFERROR(HLOOKUP(CR$6,BECO_Datos!$HP$3:$LT$85,BECO_Datos!$A44,FALSE),0))*CR$2</f>
        <v>0</v>
      </c>
      <c r="CS45" s="85">
        <f>(HLOOKUP(CS$6,BECO_Datos!$D$3:$HN$85,BECO_Datos!$A44,FALSE)+IFERROR(HLOOKUP(CS$6,BECO_Datos!$HP$3:$LT$85,BECO_Datos!$A44,FALSE),0))*CS$2</f>
        <v>0</v>
      </c>
      <c r="CT45" s="85">
        <f>(HLOOKUP(CT$6,BECO_Datos!$D$3:$HN$85,BECO_Datos!$A44,FALSE)+IFERROR(HLOOKUP(CT$6,BECO_Datos!$HP$3:$LT$85,BECO_Datos!$A44,FALSE),0))*CT$2</f>
        <v>0</v>
      </c>
      <c r="CU45" s="85">
        <f>(HLOOKUP(CU$6,BECO_Datos!$D$3:$HN$85,BECO_Datos!$A44,FALSE)+IFERROR(HLOOKUP(CU$6,BECO_Datos!$HP$3:$LT$85,BECO_Datos!$A44,FALSE),0))*CU$2</f>
        <v>0</v>
      </c>
      <c r="CV45" s="85">
        <f>(HLOOKUP(CV$6,BECO_Datos!$D$3:$HN$85,BECO_Datos!$A44,FALSE)+IFERROR(HLOOKUP(CV$6,BECO_Datos!$HP$3:$LT$85,BECO_Datos!$A44,FALSE),0))*CV$2</f>
        <v>0</v>
      </c>
      <c r="CW45" s="85">
        <f>(HLOOKUP(CW$6,BECO_Datos!$D$3:$HN$85,BECO_Datos!$A44,FALSE)+IFERROR(HLOOKUP(CW$6,BECO_Datos!$HP$3:$LT$85,BECO_Datos!$A44,FALSE),0))*CW$2</f>
        <v>0</v>
      </c>
      <c r="CX45" s="85">
        <f>(HLOOKUP(CX$6,BECO_Datos!$D$3:$HN$85,BECO_Datos!$A44,FALSE)+IFERROR(HLOOKUP(CX$6,BECO_Datos!$HP$3:$LT$85,BECO_Datos!$A44,FALSE),0))*CX$2</f>
        <v>0</v>
      </c>
      <c r="CY45" s="85">
        <f>(HLOOKUP(CY$6,BECO_Datos!$D$3:$HN$85,BECO_Datos!$A44,FALSE)+IFERROR(HLOOKUP(CY$6,BECO_Datos!$HP$3:$LT$85,BECO_Datos!$A44,FALSE),0))*CY$2</f>
        <v>0</v>
      </c>
      <c r="CZ45" s="85">
        <f>(HLOOKUP(CZ$6,BECO_Datos!$D$3:$HN$85,BECO_Datos!$A44,FALSE)+IFERROR(HLOOKUP(CZ$6,BECO_Datos!$HP$3:$LT$85,BECO_Datos!$A44,FALSE),0))*CZ$2</f>
        <v>0</v>
      </c>
      <c r="DB45" s="85" t="e">
        <f>(HLOOKUP(DB$6,BECO_Datos!$D$3:$HN$85,BECO_Datos!$A44,FALSE)+IFERROR(HLOOKUP(DB$6,BECO_Datos!$HP$3:$LT$85,BECO_Datos!$A44,FALSE),0))*DB$2</f>
        <v>#N/A</v>
      </c>
      <c r="DC45" s="85" t="e">
        <f>(HLOOKUP(DC$6,BECO_Datos!$D$3:$HN$85,BECO_Datos!$A44,FALSE)+IFERROR(HLOOKUP(DC$6,BECO_Datos!$HP$3:$LT$85,BECO_Datos!$A44,FALSE),0))*DC$2</f>
        <v>#N/A</v>
      </c>
      <c r="DD45" s="85" t="e">
        <f>(HLOOKUP(DD$6,BECO_Datos!$D$3:$HN$85,BECO_Datos!$A44,FALSE)+IFERROR(HLOOKUP(DD$6,BECO_Datos!$HP$3:$LT$85,BECO_Datos!$A44,FALSE),0))*DD$2</f>
        <v>#N/A</v>
      </c>
      <c r="DE45" s="85" t="e">
        <f>(HLOOKUP(DE$6,BECO_Datos!$D$3:$HN$85,BECO_Datos!$A44,FALSE)+IFERROR(HLOOKUP(DE$6,BECO_Datos!$HP$3:$LT$85,BECO_Datos!$A44,FALSE),0))*DE$2</f>
        <v>#N/A</v>
      </c>
      <c r="DF45" s="85" t="e">
        <f>(HLOOKUP(DF$6,BECO_Datos!$D$3:$HN$85,BECO_Datos!$A44,FALSE)+IFERROR(HLOOKUP(DF$6,BECO_Datos!$HP$3:$LT$85,BECO_Datos!$A44,FALSE),0))*DF$2</f>
        <v>#N/A</v>
      </c>
      <c r="DG45" s="85" t="e">
        <f>(HLOOKUP(DG$6,BECO_Datos!$D$3:$HN$85,BECO_Datos!$A44,FALSE)+IFERROR(HLOOKUP(DG$6,BECO_Datos!$HP$3:$LT$85,BECO_Datos!$A44,FALSE),0))*DG$2</f>
        <v>#N/A</v>
      </c>
      <c r="DH45" s="85">
        <f>(HLOOKUP(DH$6,BECO_Datos!$D$3:$HN$85,BECO_Datos!$A44,FALSE)+IFERROR(HLOOKUP(DH$6,BECO_Datos!$HP$3:$LT$85,BECO_Datos!$A44,FALSE),0))*DH$2</f>
        <v>0</v>
      </c>
      <c r="DI45" s="85">
        <f>(HLOOKUP(DI$6,BECO_Datos!$D$3:$HN$85,BECO_Datos!$A44,FALSE)+IFERROR(HLOOKUP(DI$6,BECO_Datos!$HP$3:$LT$85,BECO_Datos!$A44,FALSE),0))*DI$2</f>
        <v>0</v>
      </c>
      <c r="DJ45" s="85">
        <f>(HLOOKUP(DJ$6,BECO_Datos!$D$3:$HN$85,BECO_Datos!$A44,FALSE)+IFERROR(HLOOKUP(DJ$6,BECO_Datos!$HP$3:$LT$85,BECO_Datos!$A44,FALSE),0))*DJ$2</f>
        <v>0</v>
      </c>
      <c r="DK45" s="85">
        <f>(HLOOKUP(DK$6,BECO_Datos!$D$3:$HN$85,BECO_Datos!$A44,FALSE)+IFERROR(HLOOKUP(DK$6,BECO_Datos!$HP$3:$LT$85,BECO_Datos!$A44,FALSE),0))*DK$2</f>
        <v>0</v>
      </c>
      <c r="DL45" s="85">
        <f>(HLOOKUP(DL$6,BECO_Datos!$D$3:$HN$85,BECO_Datos!$A44,FALSE)+IFERROR(HLOOKUP(DL$6,BECO_Datos!$HP$3:$LT$85,BECO_Datos!$A44,FALSE),0))*DL$2</f>
        <v>0</v>
      </c>
      <c r="DM45" s="85">
        <f>(HLOOKUP(DM$6,BECO_Datos!$D$3:$HN$85,BECO_Datos!$A44,FALSE)+IFERROR(HLOOKUP(DM$6,BECO_Datos!$HP$3:$LT$85,BECO_Datos!$A44,FALSE),0))*DM$2</f>
        <v>0</v>
      </c>
      <c r="DN45" s="85">
        <f>(HLOOKUP(DN$6,BECO_Datos!$D$3:$HN$85,BECO_Datos!$A44,FALSE)+IFERROR(HLOOKUP(DN$6,BECO_Datos!$HP$3:$LT$85,BECO_Datos!$A44,FALSE),0))*DN$2</f>
        <v>0</v>
      </c>
      <c r="DO45" s="85">
        <f>(HLOOKUP(DO$6,BECO_Datos!$D$3:$HN$85,BECO_Datos!$A44,FALSE)+IFERROR(HLOOKUP(DO$6,BECO_Datos!$HP$3:$LT$85,BECO_Datos!$A44,FALSE),0))*DO$2</f>
        <v>0</v>
      </c>
      <c r="DP45" s="85">
        <f>(HLOOKUP(DP$6,BECO_Datos!$D$3:$HN$85,BECO_Datos!$A44,FALSE)+IFERROR(HLOOKUP(DP$6,BECO_Datos!$HP$3:$LT$85,BECO_Datos!$A44,FALSE),0))*DP$2</f>
        <v>0</v>
      </c>
      <c r="DQ45" s="85">
        <f>(HLOOKUP(DQ$6,BECO_Datos!$D$3:$HN$85,BECO_Datos!$A44,FALSE)+IFERROR(HLOOKUP(DQ$6,BECO_Datos!$HP$3:$LT$85,BECO_Datos!$A44,FALSE),0))*DQ$2</f>
        <v>0</v>
      </c>
      <c r="DS45" s="85" t="e">
        <f>(HLOOKUP(DS$6,BECO_Datos!$D$3:$HN$85,BECO_Datos!$A44,FALSE)+IFERROR(HLOOKUP(DS$6,BECO_Datos!$HP$3:$LT$85,BECO_Datos!$A44,FALSE),0))*DS$2</f>
        <v>#N/A</v>
      </c>
      <c r="DT45" s="85" t="e">
        <f>(HLOOKUP(DT$6,BECO_Datos!$D$3:$HN$85,BECO_Datos!$A44,FALSE)+IFERROR(HLOOKUP(DT$6,BECO_Datos!$HP$3:$LT$85,BECO_Datos!$A44,FALSE),0))*DT$2</f>
        <v>#N/A</v>
      </c>
      <c r="DU45" s="85" t="e">
        <f>(HLOOKUP(DU$6,BECO_Datos!$D$3:$HN$85,BECO_Datos!$A44,FALSE)+IFERROR(HLOOKUP(DU$6,BECO_Datos!$HP$3:$LT$85,BECO_Datos!$A44,FALSE),0))*DU$2</f>
        <v>#N/A</v>
      </c>
      <c r="DV45" s="85" t="e">
        <f>(HLOOKUP(DV$6,BECO_Datos!$D$3:$HN$85,BECO_Datos!$A44,FALSE)+IFERROR(HLOOKUP(DV$6,BECO_Datos!$HP$3:$LT$85,BECO_Datos!$A44,FALSE),0))*DV$2</f>
        <v>#N/A</v>
      </c>
      <c r="DW45" s="85" t="e">
        <f>(HLOOKUP(DW$6,BECO_Datos!$D$3:$HN$85,BECO_Datos!$A44,FALSE)+IFERROR(HLOOKUP(DW$6,BECO_Datos!$HP$3:$LT$85,BECO_Datos!$A44,FALSE),0))*DW$2</f>
        <v>#N/A</v>
      </c>
      <c r="DX45" s="85" t="e">
        <f>(HLOOKUP(DX$6,BECO_Datos!$D$3:$HN$85,BECO_Datos!$A44,FALSE)+IFERROR(HLOOKUP(DX$6,BECO_Datos!$HP$3:$LT$85,BECO_Datos!$A44,FALSE),0))*DX$2</f>
        <v>#N/A</v>
      </c>
      <c r="DY45" s="85">
        <f>(HLOOKUP(DY$6,BECO_Datos!$D$3:$HN$85,BECO_Datos!$A44,FALSE)+IFERROR(HLOOKUP(DY$6,BECO_Datos!$HP$3:$LT$85,BECO_Datos!$A44,FALSE),0))*DY$2</f>
        <v>0</v>
      </c>
      <c r="DZ45" s="85">
        <f>(HLOOKUP(DZ$6,BECO_Datos!$D$3:$HN$85,BECO_Datos!$A44,FALSE)+IFERROR(HLOOKUP(DZ$6,BECO_Datos!$HP$3:$LT$85,BECO_Datos!$A44,FALSE),0))*DZ$2</f>
        <v>0</v>
      </c>
      <c r="EA45" s="85">
        <f>(HLOOKUP(EA$6,BECO_Datos!$D$3:$HN$85,BECO_Datos!$A44,FALSE)+IFERROR(HLOOKUP(EA$6,BECO_Datos!$HP$3:$LT$85,BECO_Datos!$A44,FALSE),0))*EA$2</f>
        <v>0</v>
      </c>
      <c r="EB45" s="85">
        <f>(HLOOKUP(EB$6,BECO_Datos!$D$3:$HN$85,BECO_Datos!$A44,FALSE)+IFERROR(HLOOKUP(EB$6,BECO_Datos!$HP$3:$LT$85,BECO_Datos!$A44,FALSE),0))*EB$2</f>
        <v>0</v>
      </c>
      <c r="EC45" s="85">
        <f>(HLOOKUP(EC$6,BECO_Datos!$D$3:$HN$85,BECO_Datos!$A44,FALSE)+IFERROR(HLOOKUP(EC$6,BECO_Datos!$HP$3:$LT$85,BECO_Datos!$A44,FALSE),0))*EC$2</f>
        <v>0</v>
      </c>
      <c r="ED45" s="85">
        <f>(HLOOKUP(ED$6,BECO_Datos!$D$3:$HN$85,BECO_Datos!$A44,FALSE)+IFERROR(HLOOKUP(ED$6,BECO_Datos!$HP$3:$LT$85,BECO_Datos!$A44,FALSE),0))*ED$2</f>
        <v>0</v>
      </c>
      <c r="EE45" s="85">
        <f>(HLOOKUP(EE$6,BECO_Datos!$D$3:$HN$85,BECO_Datos!$A44,FALSE)+IFERROR(HLOOKUP(EE$6,BECO_Datos!$HP$3:$LT$85,BECO_Datos!$A44,FALSE),0))*EE$2</f>
        <v>0</v>
      </c>
      <c r="EF45" s="85">
        <f>(HLOOKUP(EF$6,BECO_Datos!$D$3:$HN$85,BECO_Datos!$A44,FALSE)+IFERROR(HLOOKUP(EF$6,BECO_Datos!$HP$3:$LT$85,BECO_Datos!$A44,FALSE),0))*EF$2</f>
        <v>0</v>
      </c>
      <c r="EG45" s="85">
        <f>(HLOOKUP(EG$6,BECO_Datos!$D$3:$HN$85,BECO_Datos!$A44,FALSE)+IFERROR(HLOOKUP(EG$6,BECO_Datos!$HP$3:$LT$85,BECO_Datos!$A44,FALSE),0))*EG$2</f>
        <v>0</v>
      </c>
      <c r="EH45" s="85">
        <f>(HLOOKUP(EH$6,BECO_Datos!$D$3:$HN$85,BECO_Datos!$A44,FALSE)+IFERROR(HLOOKUP(EH$6,BECO_Datos!$HP$3:$LT$85,BECO_Datos!$A44,FALSE),0))*EH$2</f>
        <v>0</v>
      </c>
      <c r="EJ45" s="85" t="e">
        <f>(HLOOKUP(EJ$6,BECO_Datos!$D$3:$HN$85,BECO_Datos!$A44,FALSE)+IFERROR(HLOOKUP(EJ$6,BECO_Datos!$HP$3:$LT$85,BECO_Datos!$A44,FALSE),0))*EJ$2</f>
        <v>#N/A</v>
      </c>
      <c r="EK45" s="85" t="e">
        <f>(HLOOKUP(EK$6,BECO_Datos!$D$3:$HN$85,BECO_Datos!$A44,FALSE)+IFERROR(HLOOKUP(EK$6,BECO_Datos!$HP$3:$LT$85,BECO_Datos!$A44,FALSE),0))*EK$2</f>
        <v>#N/A</v>
      </c>
      <c r="EL45" s="85" t="e">
        <f>(HLOOKUP(EL$6,BECO_Datos!$D$3:$HN$85,BECO_Datos!$A44,FALSE)+IFERROR(HLOOKUP(EL$6,BECO_Datos!$HP$3:$LT$85,BECO_Datos!$A44,FALSE),0))*EL$2</f>
        <v>#N/A</v>
      </c>
      <c r="EM45" s="85" t="e">
        <f>(HLOOKUP(EM$6,BECO_Datos!$D$3:$HN$85,BECO_Datos!$A44,FALSE)+IFERROR(HLOOKUP(EM$6,BECO_Datos!$HP$3:$LT$85,BECO_Datos!$A44,FALSE),0))*EM$2</f>
        <v>#N/A</v>
      </c>
      <c r="EN45" s="85" t="e">
        <f>(HLOOKUP(EN$6,BECO_Datos!$D$3:$HN$85,BECO_Datos!$A44,FALSE)+IFERROR(HLOOKUP(EN$6,BECO_Datos!$HP$3:$LT$85,BECO_Datos!$A44,FALSE),0))*EN$2</f>
        <v>#N/A</v>
      </c>
      <c r="EO45" s="85" t="e">
        <f>(HLOOKUP(EO$6,BECO_Datos!$D$3:$HN$85,BECO_Datos!$A44,FALSE)+IFERROR(HLOOKUP(EO$6,BECO_Datos!$HP$3:$LT$85,BECO_Datos!$A44,FALSE),0))*EO$2</f>
        <v>#N/A</v>
      </c>
      <c r="EP45" s="85">
        <f>(HLOOKUP(EP$6,BECO_Datos!$D$3:$HN$85,BECO_Datos!$A44,FALSE)+IFERROR(HLOOKUP(EP$6,BECO_Datos!$HP$3:$LT$85,BECO_Datos!$A44,FALSE),0))*EP$2</f>
        <v>0</v>
      </c>
      <c r="EQ45" s="85">
        <f>(HLOOKUP(EQ$6,BECO_Datos!$D$3:$HN$85,BECO_Datos!$A44,FALSE)+IFERROR(HLOOKUP(EQ$6,BECO_Datos!$HP$3:$LT$85,BECO_Datos!$A44,FALSE),0))*EQ$2</f>
        <v>0</v>
      </c>
      <c r="ER45" s="85">
        <f>(HLOOKUP(ER$6,BECO_Datos!$D$3:$HN$85,BECO_Datos!$A44,FALSE)+IFERROR(HLOOKUP(ER$6,BECO_Datos!$HP$3:$LT$85,BECO_Datos!$A44,FALSE),0))*ER$2</f>
        <v>0</v>
      </c>
      <c r="ES45" s="85">
        <f>(HLOOKUP(ES$6,BECO_Datos!$D$3:$HN$85,BECO_Datos!$A44,FALSE)+IFERROR(HLOOKUP(ES$6,BECO_Datos!$HP$3:$LT$85,BECO_Datos!$A44,FALSE),0))*ES$2</f>
        <v>0</v>
      </c>
      <c r="ET45" s="85">
        <f>(HLOOKUP(ET$6,BECO_Datos!$D$3:$HN$85,BECO_Datos!$A44,FALSE)+IFERROR(HLOOKUP(ET$6,BECO_Datos!$HP$3:$LT$85,BECO_Datos!$A44,FALSE),0))*ET$2</f>
        <v>0</v>
      </c>
      <c r="EU45" s="85">
        <f>(HLOOKUP(EU$6,BECO_Datos!$D$3:$HN$85,BECO_Datos!$A44,FALSE)+IFERROR(HLOOKUP(EU$6,BECO_Datos!$HP$3:$LT$85,BECO_Datos!$A44,FALSE),0))*EU$2</f>
        <v>0</v>
      </c>
      <c r="EV45" s="85">
        <f>(HLOOKUP(EV$6,BECO_Datos!$D$3:$HN$85,BECO_Datos!$A44,FALSE)+IFERROR(HLOOKUP(EV$6,BECO_Datos!$HP$3:$LT$85,BECO_Datos!$A44,FALSE),0))*EV$2</f>
        <v>0</v>
      </c>
      <c r="EW45" s="85">
        <f>(HLOOKUP(EW$6,BECO_Datos!$D$3:$HN$85,BECO_Datos!$A44,FALSE)+IFERROR(HLOOKUP(EW$6,BECO_Datos!$HP$3:$LT$85,BECO_Datos!$A44,FALSE),0))*EW$2</f>
        <v>0</v>
      </c>
      <c r="EX45" s="85">
        <f>(HLOOKUP(EX$6,BECO_Datos!$D$3:$HN$85,BECO_Datos!$A44,FALSE)+IFERROR(HLOOKUP(EX$6,BECO_Datos!$HP$3:$LT$85,BECO_Datos!$A44,FALSE),0))*EX$2</f>
        <v>0</v>
      </c>
      <c r="EY45" s="85">
        <f>(HLOOKUP(EY$6,BECO_Datos!$D$3:$HN$85,BECO_Datos!$A44,FALSE)+IFERROR(HLOOKUP(EY$6,BECO_Datos!$HP$3:$LT$85,BECO_Datos!$A44,FALSE),0))*EY$2</f>
        <v>0</v>
      </c>
      <c r="FA45" s="85" t="e">
        <f>(HLOOKUP(FA$6,BECO_Datos!$D$3:$HN$85,BECO_Datos!$A44,FALSE)+IFERROR(HLOOKUP(FA$6,BECO_Datos!$HP$3:$LT$85,BECO_Datos!$A44,FALSE),0))*FA$2</f>
        <v>#N/A</v>
      </c>
      <c r="FB45" s="85" t="e">
        <f>(HLOOKUP(FB$6,BECO_Datos!$D$3:$HN$85,BECO_Datos!$A44,FALSE)+IFERROR(HLOOKUP(FB$6,BECO_Datos!$HP$3:$LT$85,BECO_Datos!$A44,FALSE),0))*FB$2</f>
        <v>#N/A</v>
      </c>
      <c r="FC45" s="85" t="e">
        <f>(HLOOKUP(FC$6,BECO_Datos!$D$3:$HN$85,BECO_Datos!$A44,FALSE)+IFERROR(HLOOKUP(FC$6,BECO_Datos!$HP$3:$LT$85,BECO_Datos!$A44,FALSE),0))*FC$2</f>
        <v>#N/A</v>
      </c>
      <c r="FD45" s="85" t="e">
        <f>(HLOOKUP(FD$6,BECO_Datos!$D$3:$HN$85,BECO_Datos!$A44,FALSE)+IFERROR(HLOOKUP(FD$6,BECO_Datos!$HP$3:$LT$85,BECO_Datos!$A44,FALSE),0))*FD$2</f>
        <v>#N/A</v>
      </c>
      <c r="FE45" s="85" t="e">
        <f>(HLOOKUP(FE$6,BECO_Datos!$D$3:$HN$85,BECO_Datos!$A44,FALSE)+IFERROR(HLOOKUP(FE$6,BECO_Datos!$HP$3:$LT$85,BECO_Datos!$A44,FALSE),0))*FE$2</f>
        <v>#N/A</v>
      </c>
      <c r="FF45" s="85" t="e">
        <f>(HLOOKUP(FF$6,BECO_Datos!$D$3:$HN$85,BECO_Datos!$A44,FALSE)+IFERROR(HLOOKUP(FF$6,BECO_Datos!$HP$3:$LT$85,BECO_Datos!$A44,FALSE),0))*FF$2</f>
        <v>#N/A</v>
      </c>
      <c r="FG45" s="85">
        <f>(HLOOKUP(FG$6,BECO_Datos!$D$3:$HN$85,BECO_Datos!$A44,FALSE)+IFERROR(HLOOKUP(FG$6,BECO_Datos!$HP$3:$LT$85,BECO_Datos!$A44,FALSE),0))*FG$2</f>
        <v>0</v>
      </c>
      <c r="FH45" s="85">
        <f>(HLOOKUP(FH$6,BECO_Datos!$D$3:$HN$85,BECO_Datos!$A44,FALSE)+IFERROR(HLOOKUP(FH$6,BECO_Datos!$HP$3:$LT$85,BECO_Datos!$A44,FALSE),0))*FH$2</f>
        <v>0</v>
      </c>
      <c r="FI45" s="85">
        <f>(HLOOKUP(FI$6,BECO_Datos!$D$3:$HN$85,BECO_Datos!$A44,FALSE)+IFERROR(HLOOKUP(FI$6,BECO_Datos!$HP$3:$LT$85,BECO_Datos!$A44,FALSE),0))*FI$2</f>
        <v>0</v>
      </c>
      <c r="FJ45" s="85">
        <f>(HLOOKUP(FJ$6,BECO_Datos!$D$3:$HN$85,BECO_Datos!$A44,FALSE)+IFERROR(HLOOKUP(FJ$6,BECO_Datos!$HP$3:$LT$85,BECO_Datos!$A44,FALSE),0))*FJ$2</f>
        <v>0</v>
      </c>
      <c r="FK45" s="85">
        <f>(HLOOKUP(FK$6,BECO_Datos!$D$3:$HN$85,BECO_Datos!$A44,FALSE)+IFERROR(HLOOKUP(FK$6,BECO_Datos!$HP$3:$LT$85,BECO_Datos!$A44,FALSE),0))*FK$2</f>
        <v>0</v>
      </c>
      <c r="FL45" s="85">
        <f>(HLOOKUP(FL$6,BECO_Datos!$D$3:$HN$85,BECO_Datos!$A44,FALSE)+IFERROR(HLOOKUP(FL$6,BECO_Datos!$HP$3:$LT$85,BECO_Datos!$A44,FALSE),0))*FL$2</f>
        <v>0</v>
      </c>
      <c r="FM45" s="85">
        <f>(HLOOKUP(FM$6,BECO_Datos!$D$3:$HN$85,BECO_Datos!$A44,FALSE)+IFERROR(HLOOKUP(FM$6,BECO_Datos!$HP$3:$LT$85,BECO_Datos!$A44,FALSE),0))*FM$2</f>
        <v>0</v>
      </c>
      <c r="FN45" s="85">
        <f>(HLOOKUP(FN$6,BECO_Datos!$D$3:$HN$85,BECO_Datos!$A44,FALSE)+IFERROR(HLOOKUP(FN$6,BECO_Datos!$HP$3:$LT$85,BECO_Datos!$A44,FALSE),0))*FN$2</f>
        <v>0</v>
      </c>
      <c r="FO45" s="85">
        <f>(HLOOKUP(FO$6,BECO_Datos!$D$3:$HN$85,BECO_Datos!$A44,FALSE)+IFERROR(HLOOKUP(FO$6,BECO_Datos!$HP$3:$LT$85,BECO_Datos!$A44,FALSE),0))*FO$2</f>
        <v>0</v>
      </c>
      <c r="FP45" s="85">
        <f>(HLOOKUP(FP$6,BECO_Datos!$D$3:$HN$85,BECO_Datos!$A44,FALSE)+IFERROR(HLOOKUP(FP$6,BECO_Datos!$HP$3:$LT$85,BECO_Datos!$A44,FALSE),0))*FP$2</f>
        <v>0</v>
      </c>
      <c r="FR45" s="85" t="e">
        <f>(HLOOKUP(FR$6,BECO_Datos!$D$3:$HN$85,BECO_Datos!$A44,FALSE)+IFERROR(HLOOKUP(FR$6,BECO_Datos!$HP$3:$LT$85,BECO_Datos!$A44,FALSE),0))*FR$2</f>
        <v>#N/A</v>
      </c>
      <c r="FS45" s="85" t="e">
        <f>(HLOOKUP(FS$6,BECO_Datos!$D$3:$HN$85,BECO_Datos!$A44,FALSE)+IFERROR(HLOOKUP(FS$6,BECO_Datos!$HP$3:$LT$85,BECO_Datos!$A44,FALSE),0))*FS$2</f>
        <v>#N/A</v>
      </c>
      <c r="FT45" s="85" t="e">
        <f>(HLOOKUP(FT$6,BECO_Datos!$D$3:$HN$85,BECO_Datos!$A44,FALSE)+IFERROR(HLOOKUP(FT$6,BECO_Datos!$HP$3:$LT$85,BECO_Datos!$A44,FALSE),0))*FT$2</f>
        <v>#N/A</v>
      </c>
      <c r="FU45" s="85" t="e">
        <f>(HLOOKUP(FU$6,BECO_Datos!$D$3:$HN$85,BECO_Datos!$A44,FALSE)+IFERROR(HLOOKUP(FU$6,BECO_Datos!$HP$3:$LT$85,BECO_Datos!$A44,FALSE),0))*FU$2</f>
        <v>#N/A</v>
      </c>
      <c r="FV45" s="85" t="e">
        <f>(HLOOKUP(FV$6,BECO_Datos!$D$3:$HN$85,BECO_Datos!$A44,FALSE)+IFERROR(HLOOKUP(FV$6,BECO_Datos!$HP$3:$LT$85,BECO_Datos!$A44,FALSE),0))*FV$2</f>
        <v>#N/A</v>
      </c>
      <c r="FW45" s="85" t="e">
        <f>(HLOOKUP(FW$6,BECO_Datos!$D$3:$HN$85,BECO_Datos!$A44,FALSE)+IFERROR(HLOOKUP(FW$6,BECO_Datos!$HP$3:$LT$85,BECO_Datos!$A44,FALSE),0))*FW$2</f>
        <v>#N/A</v>
      </c>
      <c r="FX45" s="85">
        <f>(HLOOKUP(FX$6,BECO_Datos!$D$3:$HN$85,BECO_Datos!$A44,FALSE)+IFERROR(HLOOKUP(FX$6,BECO_Datos!$HP$3:$LT$85,BECO_Datos!$A44,FALSE),0))*FX$2</f>
        <v>0</v>
      </c>
      <c r="FY45" s="85">
        <f>(HLOOKUP(FY$6,BECO_Datos!$D$3:$HN$85,BECO_Datos!$A44,FALSE)+IFERROR(HLOOKUP(FY$6,BECO_Datos!$HP$3:$LT$85,BECO_Datos!$A44,FALSE),0))*FY$2</f>
        <v>0</v>
      </c>
      <c r="FZ45" s="85">
        <f>(HLOOKUP(FZ$6,BECO_Datos!$D$3:$HN$85,BECO_Datos!$A44,FALSE)+IFERROR(HLOOKUP(FZ$6,BECO_Datos!$HP$3:$LT$85,BECO_Datos!$A44,FALSE),0))*FZ$2</f>
        <v>0</v>
      </c>
      <c r="GA45" s="85">
        <f>(HLOOKUP(GA$6,BECO_Datos!$D$3:$HN$85,BECO_Datos!$A44,FALSE)+IFERROR(HLOOKUP(GA$6,BECO_Datos!$HP$3:$LT$85,BECO_Datos!$A44,FALSE),0))*GA$2</f>
        <v>0</v>
      </c>
      <c r="GB45" s="85">
        <f>(HLOOKUP(GB$6,BECO_Datos!$D$3:$HN$85,BECO_Datos!$A44,FALSE)+IFERROR(HLOOKUP(GB$6,BECO_Datos!$HP$3:$LT$85,BECO_Datos!$A44,FALSE),0))*GB$2</f>
        <v>0</v>
      </c>
      <c r="GC45" s="85">
        <f>(HLOOKUP(GC$6,BECO_Datos!$D$3:$HN$85,BECO_Datos!$A44,FALSE)+IFERROR(HLOOKUP(GC$6,BECO_Datos!$HP$3:$LT$85,BECO_Datos!$A44,FALSE),0))*GC$2</f>
        <v>0</v>
      </c>
      <c r="GD45" s="85">
        <f>(HLOOKUP(GD$6,BECO_Datos!$D$3:$HN$85,BECO_Datos!$A44,FALSE)+IFERROR(HLOOKUP(GD$6,BECO_Datos!$HP$3:$LT$85,BECO_Datos!$A44,FALSE),0))*GD$2</f>
        <v>0</v>
      </c>
      <c r="GE45" s="85">
        <f>(HLOOKUP(GE$6,BECO_Datos!$D$3:$HN$85,BECO_Datos!$A44,FALSE)+IFERROR(HLOOKUP(GE$6,BECO_Datos!$HP$3:$LT$85,BECO_Datos!$A44,FALSE),0))*GE$2</f>
        <v>0</v>
      </c>
      <c r="GF45" s="85">
        <f>(HLOOKUP(GF$6,BECO_Datos!$D$3:$HN$85,BECO_Datos!$A44,FALSE)+IFERROR(HLOOKUP(GF$6,BECO_Datos!$HP$3:$LT$85,BECO_Datos!$A44,FALSE),0))*GF$2</f>
        <v>0</v>
      </c>
      <c r="GG45" s="85">
        <f>(HLOOKUP(GG$6,BECO_Datos!$D$3:$HN$85,BECO_Datos!$A44,FALSE)+IFERROR(HLOOKUP(GG$6,BECO_Datos!$HP$3:$LT$85,BECO_Datos!$A44,FALSE),0))*GG$2</f>
        <v>0</v>
      </c>
      <c r="GI45" s="85" t="e">
        <f>(HLOOKUP(GI$6,BECO_Datos!$D$3:$HN$85,BECO_Datos!$A44,FALSE)+IFERROR(HLOOKUP(GI$6,BECO_Datos!$HP$3:$LT$85,BECO_Datos!$A44,FALSE),0))*GI$2</f>
        <v>#N/A</v>
      </c>
      <c r="GJ45" s="85" t="e">
        <f>(HLOOKUP(GJ$6,BECO_Datos!$D$3:$HN$85,BECO_Datos!$A44,FALSE)+IFERROR(HLOOKUP(GJ$6,BECO_Datos!$HP$3:$LT$85,BECO_Datos!$A44,FALSE),0))*GJ$2</f>
        <v>#N/A</v>
      </c>
      <c r="GK45" s="85" t="e">
        <f>(HLOOKUP(GK$6,BECO_Datos!$D$3:$HN$85,BECO_Datos!$A44,FALSE)+IFERROR(HLOOKUP(GK$6,BECO_Datos!$HP$3:$LT$85,BECO_Datos!$A44,FALSE),0))*GK$2</f>
        <v>#N/A</v>
      </c>
      <c r="GL45" s="85" t="e">
        <f>(HLOOKUP(GL$6,BECO_Datos!$D$3:$HN$85,BECO_Datos!$A44,FALSE)+IFERROR(HLOOKUP(GL$6,BECO_Datos!$HP$3:$LT$85,BECO_Datos!$A44,FALSE),0))*GL$2</f>
        <v>#N/A</v>
      </c>
      <c r="GM45" s="85" t="e">
        <f>(HLOOKUP(GM$6,BECO_Datos!$D$3:$HN$85,BECO_Datos!$A44,FALSE)+IFERROR(HLOOKUP(GM$6,BECO_Datos!$HP$3:$LT$85,BECO_Datos!$A44,FALSE),0))*GM$2</f>
        <v>#N/A</v>
      </c>
      <c r="GN45" s="85" t="e">
        <f>(HLOOKUP(GN$6,BECO_Datos!$D$3:$HN$85,BECO_Datos!$A44,FALSE)+IFERROR(HLOOKUP(GN$6,BECO_Datos!$HP$3:$LT$85,BECO_Datos!$A44,FALSE),0))*GN$2</f>
        <v>#N/A</v>
      </c>
      <c r="GO45" s="85">
        <f>(HLOOKUP(GO$6,BECO_Datos!$D$3:$HN$85,BECO_Datos!$A44,FALSE)+IFERROR(HLOOKUP(GO$6,BECO_Datos!$HP$3:$LT$85,BECO_Datos!$A44,FALSE),0))*GO$2</f>
        <v>0</v>
      </c>
      <c r="GP45" s="85">
        <f>(HLOOKUP(GP$6,BECO_Datos!$D$3:$HN$85,BECO_Datos!$A44,FALSE)+IFERROR(HLOOKUP(GP$6,BECO_Datos!$HP$3:$LT$85,BECO_Datos!$A44,FALSE),0))*GP$2</f>
        <v>0</v>
      </c>
      <c r="GQ45" s="85">
        <f>(HLOOKUP(GQ$6,BECO_Datos!$D$3:$HN$85,BECO_Datos!$A44,FALSE)+IFERROR(HLOOKUP(GQ$6,BECO_Datos!$HP$3:$LT$85,BECO_Datos!$A44,FALSE),0))*GQ$2</f>
        <v>0</v>
      </c>
      <c r="GR45" s="85">
        <f>(HLOOKUP(GR$6,BECO_Datos!$D$3:$HN$85,BECO_Datos!$A44,FALSE)+IFERROR(HLOOKUP(GR$6,BECO_Datos!$HP$3:$LT$85,BECO_Datos!$A44,FALSE),0))*GR$2</f>
        <v>0</v>
      </c>
      <c r="GS45" s="85">
        <f>(HLOOKUP(GS$6,BECO_Datos!$D$3:$HN$85,BECO_Datos!$A44,FALSE)+IFERROR(HLOOKUP(GS$6,BECO_Datos!$HP$3:$LT$85,BECO_Datos!$A44,FALSE),0))*GS$2</f>
        <v>0</v>
      </c>
      <c r="GT45" s="85">
        <f>(HLOOKUP(GT$6,BECO_Datos!$D$3:$HN$85,BECO_Datos!$A44,FALSE)+IFERROR(HLOOKUP(GT$6,BECO_Datos!$HP$3:$LT$85,BECO_Datos!$A44,FALSE),0))*GT$2</f>
        <v>0</v>
      </c>
      <c r="GU45" s="85">
        <f>(HLOOKUP(GU$6,BECO_Datos!$D$3:$HN$85,BECO_Datos!$A44,FALSE)+IFERROR(HLOOKUP(GU$6,BECO_Datos!$HP$3:$LT$85,BECO_Datos!$A44,FALSE),0))*GU$2</f>
        <v>0</v>
      </c>
      <c r="GV45" s="85">
        <f>(HLOOKUP(GV$6,BECO_Datos!$D$3:$HN$85,BECO_Datos!$A44,FALSE)+IFERROR(HLOOKUP(GV$6,BECO_Datos!$HP$3:$LT$85,BECO_Datos!$A44,FALSE),0))*GV$2</f>
        <v>0</v>
      </c>
      <c r="GW45" s="85">
        <f>(HLOOKUP(GW$6,BECO_Datos!$D$3:$HN$85,BECO_Datos!$A44,FALSE)+IFERROR(HLOOKUP(GW$6,BECO_Datos!$HP$3:$LT$85,BECO_Datos!$A44,FALSE),0))*GW$2</f>
        <v>0</v>
      </c>
      <c r="GX45" s="85">
        <f>(HLOOKUP(GX$6,BECO_Datos!$D$3:$HN$85,BECO_Datos!$A44,FALSE)+IFERROR(HLOOKUP(GX$6,BECO_Datos!$HP$3:$LT$85,BECO_Datos!$A44,FALSE),0))*GX$2</f>
        <v>0</v>
      </c>
      <c r="GZ45" s="85" t="e">
        <f>(HLOOKUP(GZ$6,BECO_Datos!$D$3:$HN$85,BECO_Datos!$A44,FALSE)+IFERROR(HLOOKUP(GZ$6,BECO_Datos!$HP$3:$LT$85,BECO_Datos!$A44,FALSE),0))*GZ$2</f>
        <v>#N/A</v>
      </c>
      <c r="HA45" s="85" t="e">
        <f>(HLOOKUP(HA$6,BECO_Datos!$D$3:$HN$85,BECO_Datos!$A44,FALSE)+IFERROR(HLOOKUP(HA$6,BECO_Datos!$HP$3:$LT$85,BECO_Datos!$A44,FALSE),0))*HA$2</f>
        <v>#N/A</v>
      </c>
      <c r="HB45" s="85" t="e">
        <f>(HLOOKUP(HB$6,BECO_Datos!$D$3:$HN$85,BECO_Datos!$A44,FALSE)+IFERROR(HLOOKUP(HB$6,BECO_Datos!$HP$3:$LT$85,BECO_Datos!$A44,FALSE),0))*HB$2</f>
        <v>#N/A</v>
      </c>
      <c r="HC45" s="85" t="e">
        <f>(HLOOKUP(HC$6,BECO_Datos!$D$3:$HN$85,BECO_Datos!$A44,FALSE)+IFERROR(HLOOKUP(HC$6,BECO_Datos!$HP$3:$LT$85,BECO_Datos!$A44,FALSE),0))*HC$2</f>
        <v>#N/A</v>
      </c>
      <c r="HD45" s="85" t="e">
        <f>(HLOOKUP(HD$6,BECO_Datos!$D$3:$HN$85,BECO_Datos!$A44,FALSE)+IFERROR(HLOOKUP(HD$6,BECO_Datos!$HP$3:$LT$85,BECO_Datos!$A44,FALSE),0))*HD$2</f>
        <v>#N/A</v>
      </c>
      <c r="HE45" s="85" t="e">
        <f>(HLOOKUP(HE$6,BECO_Datos!$D$3:$HN$85,BECO_Datos!$A44,FALSE)+IFERROR(HLOOKUP(HE$6,BECO_Datos!$HP$3:$LT$85,BECO_Datos!$A44,FALSE),0))*HE$2</f>
        <v>#N/A</v>
      </c>
      <c r="HF45" s="85">
        <f>(HLOOKUP(HF$6,BECO_Datos!$D$3:$HN$85,BECO_Datos!$A44,FALSE)+IFERROR(HLOOKUP(HF$6,BECO_Datos!$HP$3:$LT$85,BECO_Datos!$A44,FALSE),0))*HF$2</f>
        <v>0</v>
      </c>
      <c r="HG45" s="85">
        <f>(HLOOKUP(HG$6,BECO_Datos!$D$3:$HN$85,BECO_Datos!$A44,FALSE)+IFERROR(HLOOKUP(HG$6,BECO_Datos!$HP$3:$LT$85,BECO_Datos!$A44,FALSE),0))*HG$2</f>
        <v>0</v>
      </c>
      <c r="HH45" s="85">
        <f>(HLOOKUP(HH$6,BECO_Datos!$D$3:$HN$85,BECO_Datos!$A44,FALSE)+IFERROR(HLOOKUP(HH$6,BECO_Datos!$HP$3:$LT$85,BECO_Datos!$A44,FALSE),0))*HH$2</f>
        <v>0</v>
      </c>
      <c r="HI45" s="85">
        <f>(HLOOKUP(HI$6,BECO_Datos!$D$3:$HN$85,BECO_Datos!$A44,FALSE)+IFERROR(HLOOKUP(HI$6,BECO_Datos!$HP$3:$LT$85,BECO_Datos!$A44,FALSE),0))*HI$2</f>
        <v>0</v>
      </c>
      <c r="HJ45" s="85">
        <f>(HLOOKUP(HJ$6,BECO_Datos!$D$3:$HN$85,BECO_Datos!$A44,FALSE)+IFERROR(HLOOKUP(HJ$6,BECO_Datos!$HP$3:$LT$85,BECO_Datos!$A44,FALSE),0))*HJ$2</f>
        <v>0</v>
      </c>
      <c r="HK45" s="85">
        <f>(HLOOKUP(HK$6,BECO_Datos!$D$3:$HN$85,BECO_Datos!$A44,FALSE)+IFERROR(HLOOKUP(HK$6,BECO_Datos!$HP$3:$LT$85,BECO_Datos!$A44,FALSE),0))*HK$2</f>
        <v>0</v>
      </c>
      <c r="HL45" s="85">
        <f>(HLOOKUP(HL$6,BECO_Datos!$D$3:$HN$85,BECO_Datos!$A44,FALSE)+IFERROR(HLOOKUP(HL$6,BECO_Datos!$HP$3:$LT$85,BECO_Datos!$A44,FALSE),0))*HL$2</f>
        <v>0</v>
      </c>
      <c r="HM45" s="85">
        <f>(HLOOKUP(HM$6,BECO_Datos!$D$3:$HN$85,BECO_Datos!$A44,FALSE)+IFERROR(HLOOKUP(HM$6,BECO_Datos!$HP$3:$LT$85,BECO_Datos!$A44,FALSE),0))*HM$2</f>
        <v>0</v>
      </c>
      <c r="HN45" s="85">
        <f>(HLOOKUP(HN$6,BECO_Datos!$D$3:$HN$85,BECO_Datos!$A44,FALSE)+IFERROR(HLOOKUP(HN$6,BECO_Datos!$HP$3:$LT$85,BECO_Datos!$A44,FALSE),0))*HN$2</f>
        <v>0</v>
      </c>
      <c r="HO45" s="85">
        <f>(HLOOKUP(HO$6,BECO_Datos!$D$3:$HN$85,BECO_Datos!$A44,FALSE)+IFERROR(HLOOKUP(HO$6,BECO_Datos!$HP$3:$LT$85,BECO_Datos!$A44,FALSE),0))*HO$2</f>
        <v>0</v>
      </c>
      <c r="HQ45" s="85" t="e">
        <f>(HLOOKUP(HQ$6,BECO_Datos!$D$3:$HN$85,BECO_Datos!$A44,FALSE)+IFERROR(HLOOKUP(HQ$6,BECO_Datos!$HP$3:$LT$85,BECO_Datos!$A44,FALSE),0))*HQ$2</f>
        <v>#N/A</v>
      </c>
      <c r="HR45" s="85" t="e">
        <f>(HLOOKUP(HR$6,BECO_Datos!$D$3:$HN$85,BECO_Datos!$A44,FALSE)+IFERROR(HLOOKUP(HR$6,BECO_Datos!$HP$3:$LT$85,BECO_Datos!$A44,FALSE),0))*HR$2</f>
        <v>#N/A</v>
      </c>
      <c r="HS45" s="85" t="e">
        <f>(HLOOKUP(HS$6,BECO_Datos!$D$3:$HN$85,BECO_Datos!$A44,FALSE)+IFERROR(HLOOKUP(HS$6,BECO_Datos!$HP$3:$LT$85,BECO_Datos!$A44,FALSE),0))*HS$2</f>
        <v>#N/A</v>
      </c>
      <c r="HT45" s="85" t="e">
        <f>(HLOOKUP(HT$6,BECO_Datos!$D$3:$HN$85,BECO_Datos!$A44,FALSE)+IFERROR(HLOOKUP(HT$6,BECO_Datos!$HP$3:$LT$85,BECO_Datos!$A44,FALSE),0))*HT$2</f>
        <v>#N/A</v>
      </c>
      <c r="HU45" s="85" t="e">
        <f>(HLOOKUP(HU$6,BECO_Datos!$D$3:$HN$85,BECO_Datos!$A44,FALSE)+IFERROR(HLOOKUP(HU$6,BECO_Datos!$HP$3:$LT$85,BECO_Datos!$A44,FALSE),0))*HU$2</f>
        <v>#N/A</v>
      </c>
      <c r="HV45" s="85" t="e">
        <f>(HLOOKUP(HV$6,BECO_Datos!$D$3:$HN$85,BECO_Datos!$A44,FALSE)+IFERROR(HLOOKUP(HV$6,BECO_Datos!$HP$3:$LT$85,BECO_Datos!$A44,FALSE),0))*HV$2</f>
        <v>#N/A</v>
      </c>
      <c r="HW45" s="85">
        <f>(HLOOKUP(HW$6,BECO_Datos!$D$3:$HN$85,BECO_Datos!$A44,FALSE)+IFERROR(HLOOKUP(HW$6,BECO_Datos!$HP$3:$LT$85,BECO_Datos!$A44,FALSE),0))*HW$2</f>
        <v>0</v>
      </c>
      <c r="HX45" s="85">
        <f>(HLOOKUP(HX$6,BECO_Datos!$D$3:$HN$85,BECO_Datos!$A44,FALSE)+IFERROR(HLOOKUP(HX$6,BECO_Datos!$HP$3:$LT$85,BECO_Datos!$A44,FALSE),0))*HX$2</f>
        <v>0</v>
      </c>
      <c r="HY45" s="85">
        <f>(HLOOKUP(HY$6,BECO_Datos!$D$3:$HN$85,BECO_Datos!$A44,FALSE)+IFERROR(HLOOKUP(HY$6,BECO_Datos!$HP$3:$LT$85,BECO_Datos!$A44,FALSE),0))*HY$2</f>
        <v>0</v>
      </c>
      <c r="HZ45" s="85">
        <f>(HLOOKUP(HZ$6,BECO_Datos!$D$3:$HN$85,BECO_Datos!$A44,FALSE)+IFERROR(HLOOKUP(HZ$6,BECO_Datos!$HP$3:$LT$85,BECO_Datos!$A44,FALSE),0))*HZ$2</f>
        <v>0</v>
      </c>
      <c r="IA45" s="85">
        <f>(HLOOKUP(IA$6,BECO_Datos!$D$3:$HN$85,BECO_Datos!$A44,FALSE)+IFERROR(HLOOKUP(IA$6,BECO_Datos!$HP$3:$LT$85,BECO_Datos!$A44,FALSE),0))*IA$2</f>
        <v>0</v>
      </c>
      <c r="IB45" s="85">
        <f>(HLOOKUP(IB$6,BECO_Datos!$D$3:$HN$85,BECO_Datos!$A44,FALSE)+IFERROR(HLOOKUP(IB$6,BECO_Datos!$HP$3:$LT$85,BECO_Datos!$A44,FALSE),0))*IB$2</f>
        <v>0</v>
      </c>
      <c r="IC45" s="85">
        <f>(HLOOKUP(IC$6,BECO_Datos!$D$3:$HN$85,BECO_Datos!$A44,FALSE)+IFERROR(HLOOKUP(IC$6,BECO_Datos!$HP$3:$LT$85,BECO_Datos!$A44,FALSE),0))*IC$2</f>
        <v>0</v>
      </c>
      <c r="ID45" s="85">
        <f>(HLOOKUP(ID$6,BECO_Datos!$D$3:$HN$85,BECO_Datos!$A44,FALSE)+IFERROR(HLOOKUP(ID$6,BECO_Datos!$HP$3:$LT$85,BECO_Datos!$A44,FALSE),0))*ID$2</f>
        <v>0</v>
      </c>
      <c r="IE45" s="85">
        <f>(HLOOKUP(IE$6,BECO_Datos!$D$3:$HN$85,BECO_Datos!$A44,FALSE)+IFERROR(HLOOKUP(IE$6,BECO_Datos!$HP$3:$LT$85,BECO_Datos!$A44,FALSE),0))*IE$2</f>
        <v>0</v>
      </c>
      <c r="IF45" s="85">
        <f>(HLOOKUP(IF$6,BECO_Datos!$D$3:$HN$85,BECO_Datos!$A44,FALSE)+IFERROR(HLOOKUP(IF$6,BECO_Datos!$HP$3:$LT$85,BECO_Datos!$A44,FALSE),0))*IF$2</f>
        <v>0</v>
      </c>
      <c r="IH45" s="85" t="e">
        <f>(HLOOKUP(IH$6,BECO_Datos!$D$3:$HN$85,BECO_Datos!$A44,FALSE)+IFERROR(HLOOKUP(IH$6,BECO_Datos!$HP$3:$LT$85,BECO_Datos!$A44,FALSE),0))*IH$2</f>
        <v>#N/A</v>
      </c>
      <c r="II45" s="85" t="e">
        <f>(HLOOKUP(II$6,BECO_Datos!$D$3:$HN$85,BECO_Datos!$A44,FALSE)+IFERROR(HLOOKUP(II$6,BECO_Datos!$HP$3:$LT$85,BECO_Datos!$A44,FALSE),0))*II$2</f>
        <v>#N/A</v>
      </c>
      <c r="IJ45" s="85" t="e">
        <f>(HLOOKUP(IJ$6,BECO_Datos!$D$3:$HN$85,BECO_Datos!$A44,FALSE)+IFERROR(HLOOKUP(IJ$6,BECO_Datos!$HP$3:$LT$85,BECO_Datos!$A44,FALSE),0))*IJ$2</f>
        <v>#N/A</v>
      </c>
      <c r="IK45" s="85" t="e">
        <f>(HLOOKUP(IK$6,BECO_Datos!$D$3:$HN$85,BECO_Datos!$A44,FALSE)+IFERROR(HLOOKUP(IK$6,BECO_Datos!$HP$3:$LT$85,BECO_Datos!$A44,FALSE),0))*IK$2</f>
        <v>#N/A</v>
      </c>
      <c r="IL45" s="85" t="e">
        <f>(HLOOKUP(IL$6,BECO_Datos!$D$3:$HN$85,BECO_Datos!$A44,FALSE)+IFERROR(HLOOKUP(IL$6,BECO_Datos!$HP$3:$LT$85,BECO_Datos!$A44,FALSE),0))*IL$2</f>
        <v>#N/A</v>
      </c>
      <c r="IM45" s="85" t="e">
        <f>(HLOOKUP(IM$6,BECO_Datos!$D$3:$HN$85,BECO_Datos!$A44,FALSE)+IFERROR(HLOOKUP(IM$6,BECO_Datos!$HP$3:$LT$85,BECO_Datos!$A44,FALSE),0))*IM$2</f>
        <v>#N/A</v>
      </c>
      <c r="IN45" s="85">
        <f>(HLOOKUP(IN$6,BECO_Datos!$D$3:$HN$85,BECO_Datos!$A44,FALSE)+IFERROR(HLOOKUP(IN$6,BECO_Datos!$HP$3:$LT$85,BECO_Datos!$A44,FALSE),0))*IN$2</f>
        <v>0</v>
      </c>
      <c r="IO45" s="85">
        <f>(HLOOKUP(IO$6,BECO_Datos!$D$3:$HN$85,BECO_Datos!$A44,FALSE)+IFERROR(HLOOKUP(IO$6,BECO_Datos!$HP$3:$LT$85,BECO_Datos!$A44,FALSE),0))*IO$2</f>
        <v>0</v>
      </c>
      <c r="IP45" s="85">
        <f>(HLOOKUP(IP$6,BECO_Datos!$D$3:$HN$85,BECO_Datos!$A44,FALSE)+IFERROR(HLOOKUP(IP$6,BECO_Datos!$HP$3:$LT$85,BECO_Datos!$A44,FALSE),0))*IP$2</f>
        <v>0</v>
      </c>
      <c r="IQ45" s="85">
        <f>(HLOOKUP(IQ$6,BECO_Datos!$D$3:$HN$85,BECO_Datos!$A44,FALSE)+IFERROR(HLOOKUP(IQ$6,BECO_Datos!$HP$3:$LT$85,BECO_Datos!$A44,FALSE),0))*IQ$2</f>
        <v>0</v>
      </c>
      <c r="IR45" s="85">
        <f>(HLOOKUP(IR$6,BECO_Datos!$D$3:$HN$85,BECO_Datos!$A44,FALSE)+IFERROR(HLOOKUP(IR$6,BECO_Datos!$HP$3:$LT$85,BECO_Datos!$A44,FALSE),0))*IR$2</f>
        <v>0</v>
      </c>
      <c r="IS45" s="85">
        <f>(HLOOKUP(IS$6,BECO_Datos!$D$3:$HN$85,BECO_Datos!$A44,FALSE)+IFERROR(HLOOKUP(IS$6,BECO_Datos!$HP$3:$LT$85,BECO_Datos!$A44,FALSE),0))*IS$2</f>
        <v>0</v>
      </c>
      <c r="IT45" s="85">
        <f>(HLOOKUP(IT$6,BECO_Datos!$D$3:$HN$85,BECO_Datos!$A44,FALSE)+IFERROR(HLOOKUP(IT$6,BECO_Datos!$HP$3:$LT$85,BECO_Datos!$A44,FALSE),0))*IT$2</f>
        <v>0</v>
      </c>
      <c r="IU45" s="85">
        <f>(HLOOKUP(IU$6,BECO_Datos!$D$3:$HN$85,BECO_Datos!$A44,FALSE)+IFERROR(HLOOKUP(IU$6,BECO_Datos!$HP$3:$LT$85,BECO_Datos!$A44,FALSE),0))*IU$2</f>
        <v>0</v>
      </c>
      <c r="IV45" s="85">
        <f>(HLOOKUP(IV$6,BECO_Datos!$D$3:$HN$85,BECO_Datos!$A44,FALSE)+IFERROR(HLOOKUP(IV$6,BECO_Datos!$HP$3:$LT$85,BECO_Datos!$A44,FALSE),0))*IV$2</f>
        <v>0</v>
      </c>
      <c r="IW45" s="85">
        <f>(HLOOKUP(IW$6,BECO_Datos!$D$3:$HN$85,BECO_Datos!$A44,FALSE)+IFERROR(HLOOKUP(IW$6,BECO_Datos!$HP$3:$LT$85,BECO_Datos!$A44,FALSE),0))*IW$2</f>
        <v>0</v>
      </c>
      <c r="IY45" s="85" t="e">
        <f>(HLOOKUP(IY$6,BECO_Datos!$D$3:$HN$85,BECO_Datos!$A44,FALSE)+IFERROR(HLOOKUP(IY$6,BECO_Datos!$HP$3:$LT$85,BECO_Datos!$A44,FALSE),0))*IY$2</f>
        <v>#N/A</v>
      </c>
      <c r="IZ45" s="85" t="e">
        <f>(HLOOKUP(IZ$6,BECO_Datos!$D$3:$HN$85,BECO_Datos!$A44,FALSE)+IFERROR(HLOOKUP(IZ$6,BECO_Datos!$HP$3:$LT$85,BECO_Datos!$A44,FALSE),0))*IZ$2</f>
        <v>#N/A</v>
      </c>
      <c r="JA45" s="85" t="e">
        <f>(HLOOKUP(JA$6,BECO_Datos!$D$3:$HN$85,BECO_Datos!$A44,FALSE)+IFERROR(HLOOKUP(JA$6,BECO_Datos!$HP$3:$LT$85,BECO_Datos!$A44,FALSE),0))*JA$2</f>
        <v>#N/A</v>
      </c>
      <c r="JB45" s="85" t="e">
        <f>(HLOOKUP(JB$6,BECO_Datos!$D$3:$HN$85,BECO_Datos!$A44,FALSE)+IFERROR(HLOOKUP(JB$6,BECO_Datos!$HP$3:$LT$85,BECO_Datos!$A44,FALSE),0))*JB$2</f>
        <v>#N/A</v>
      </c>
      <c r="JC45" s="85" t="e">
        <f>(HLOOKUP(JC$6,BECO_Datos!$D$3:$HN$85,BECO_Datos!$A44,FALSE)+IFERROR(HLOOKUP(JC$6,BECO_Datos!$HP$3:$LT$85,BECO_Datos!$A44,FALSE),0))*JC$2</f>
        <v>#N/A</v>
      </c>
      <c r="JD45" s="85" t="e">
        <f>(HLOOKUP(JD$6,BECO_Datos!$D$3:$HN$85,BECO_Datos!$A44,FALSE)+IFERROR(HLOOKUP(JD$6,BECO_Datos!$HP$3:$LT$85,BECO_Datos!$A44,FALSE),0))*JD$2</f>
        <v>#N/A</v>
      </c>
      <c r="JE45" s="85">
        <f>(HLOOKUP(JE$6,BECO_Datos!$D$3:$HN$85,BECO_Datos!$A44,FALSE)+IFERROR(HLOOKUP(JE$6,BECO_Datos!$HP$3:$LT$85,BECO_Datos!$A44,FALSE),0))*JE$2</f>
        <v>0</v>
      </c>
      <c r="JF45" s="85">
        <f>(HLOOKUP(JF$6,BECO_Datos!$D$3:$HN$85,BECO_Datos!$A44,FALSE)+IFERROR(HLOOKUP(JF$6,BECO_Datos!$HP$3:$LT$85,BECO_Datos!$A44,FALSE),0))*JF$2</f>
        <v>0</v>
      </c>
      <c r="JG45" s="85">
        <f>(HLOOKUP(JG$6,BECO_Datos!$D$3:$HN$85,BECO_Datos!$A44,FALSE)+IFERROR(HLOOKUP(JG$6,BECO_Datos!$HP$3:$LT$85,BECO_Datos!$A44,FALSE),0))*JG$2</f>
        <v>0</v>
      </c>
      <c r="JH45" s="85">
        <f>(HLOOKUP(JH$6,BECO_Datos!$D$3:$HN$85,BECO_Datos!$A44,FALSE)+IFERROR(HLOOKUP(JH$6,BECO_Datos!$HP$3:$LT$85,BECO_Datos!$A44,FALSE),0))*JH$2</f>
        <v>0</v>
      </c>
      <c r="JI45" s="85">
        <f>(HLOOKUP(JI$6,BECO_Datos!$D$3:$HN$85,BECO_Datos!$A44,FALSE)+IFERROR(HLOOKUP(JI$6,BECO_Datos!$HP$3:$LT$85,BECO_Datos!$A44,FALSE),0))*JI$2</f>
        <v>0</v>
      </c>
      <c r="JJ45" s="85">
        <f>(HLOOKUP(JJ$6,BECO_Datos!$D$3:$HN$85,BECO_Datos!$A44,FALSE)+IFERROR(HLOOKUP(JJ$6,BECO_Datos!$HP$3:$LT$85,BECO_Datos!$A44,FALSE),0))*JJ$2</f>
        <v>0</v>
      </c>
      <c r="JK45" s="85">
        <f>(HLOOKUP(JK$6,BECO_Datos!$D$3:$HN$85,BECO_Datos!$A44,FALSE)+IFERROR(HLOOKUP(JK$6,BECO_Datos!$HP$3:$LT$85,BECO_Datos!$A44,FALSE),0))*JK$2</f>
        <v>0</v>
      </c>
      <c r="JL45" s="85">
        <f>(HLOOKUP(JL$6,BECO_Datos!$D$3:$HN$85,BECO_Datos!$A44,FALSE)+IFERROR(HLOOKUP(JL$6,BECO_Datos!$HP$3:$LT$85,BECO_Datos!$A44,FALSE),0))*JL$2</f>
        <v>0</v>
      </c>
      <c r="JM45" s="85">
        <f>(HLOOKUP(JM$6,BECO_Datos!$D$3:$HN$85,BECO_Datos!$A44,FALSE)+IFERROR(HLOOKUP(JM$6,BECO_Datos!$HP$3:$LT$85,BECO_Datos!$A44,FALSE),0))*JM$2</f>
        <v>0</v>
      </c>
      <c r="JN45" s="85">
        <f>(HLOOKUP(JN$6,BECO_Datos!$D$3:$HN$85,BECO_Datos!$A44,FALSE)+IFERROR(HLOOKUP(JN$6,BECO_Datos!$HP$3:$LT$85,BECO_Datos!$A44,FALSE),0))*JN$2</f>
        <v>0</v>
      </c>
      <c r="JP45" s="85" t="e">
        <f>(HLOOKUP(JP$6,BECO_Datos!$D$3:$HN$85,BECO_Datos!$A44,FALSE)+IFERROR(HLOOKUP(JP$6,BECO_Datos!$HP$3:$LT$85,BECO_Datos!$A44,FALSE),0))*JP$2</f>
        <v>#N/A</v>
      </c>
      <c r="JQ45" s="85" t="e">
        <f>(HLOOKUP(JQ$6,BECO_Datos!$D$3:$HN$85,BECO_Datos!$A44,FALSE)+IFERROR(HLOOKUP(JQ$6,BECO_Datos!$HP$3:$LT$85,BECO_Datos!$A44,FALSE),0))*JQ$2</f>
        <v>#N/A</v>
      </c>
      <c r="JR45" s="85" t="e">
        <f>(HLOOKUP(JR$6,BECO_Datos!$D$3:$HN$85,BECO_Datos!$A44,FALSE)+IFERROR(HLOOKUP(JR$6,BECO_Datos!$HP$3:$LT$85,BECO_Datos!$A44,FALSE),0))*JR$2</f>
        <v>#N/A</v>
      </c>
      <c r="JS45" s="85" t="e">
        <f>(HLOOKUP(JS$6,BECO_Datos!$D$3:$HN$85,BECO_Datos!$A44,FALSE)+IFERROR(HLOOKUP(JS$6,BECO_Datos!$HP$3:$LT$85,BECO_Datos!$A44,FALSE),0))*JS$2</f>
        <v>#N/A</v>
      </c>
      <c r="JT45" s="85" t="e">
        <f>(HLOOKUP(JT$6,BECO_Datos!$D$3:$HN$85,BECO_Datos!$A44,FALSE)+IFERROR(HLOOKUP(JT$6,BECO_Datos!$HP$3:$LT$85,BECO_Datos!$A44,FALSE),0))*JT$2</f>
        <v>#N/A</v>
      </c>
      <c r="JU45" s="85" t="e">
        <f>(HLOOKUP(JU$6,BECO_Datos!$D$3:$HN$85,BECO_Datos!$A44,FALSE)+IFERROR(HLOOKUP(JU$6,BECO_Datos!$HP$3:$LT$85,BECO_Datos!$A44,FALSE),0))*JU$2</f>
        <v>#N/A</v>
      </c>
      <c r="JV45" s="85">
        <f>(HLOOKUP(JV$6,BECO_Datos!$D$3:$HN$85,BECO_Datos!$A44,FALSE)+IFERROR(HLOOKUP(JV$6,BECO_Datos!$HP$3:$LT$85,BECO_Datos!$A44,FALSE),0))*JV$2</f>
        <v>165.16307019397809</v>
      </c>
      <c r="JW45" s="85">
        <f>(HLOOKUP(JW$6,BECO_Datos!$D$3:$HN$85,BECO_Datos!$A44,FALSE)+IFERROR(HLOOKUP(JW$6,BECO_Datos!$HP$3:$LT$85,BECO_Datos!$A44,FALSE),0))*JW$2</f>
        <v>162.49696386412677</v>
      </c>
      <c r="JX45" s="85">
        <f>(HLOOKUP(JX$6,BECO_Datos!$D$3:$HN$85,BECO_Datos!$A44,FALSE)+IFERROR(HLOOKUP(JX$6,BECO_Datos!$HP$3:$LT$85,BECO_Datos!$A44,FALSE),0))*JX$2</f>
        <v>158.37517763458646</v>
      </c>
      <c r="JY45" s="85">
        <f>(HLOOKUP(JY$6,BECO_Datos!$D$3:$HN$85,BECO_Datos!$A44,FALSE)+IFERROR(HLOOKUP(JY$6,BECO_Datos!$HP$3:$LT$85,BECO_Datos!$A44,FALSE),0))*JY$2</f>
        <v>159.88079158274587</v>
      </c>
      <c r="JZ45" s="85">
        <f>(HLOOKUP(JZ$6,BECO_Datos!$D$3:$HN$85,BECO_Datos!$A44,FALSE)+IFERROR(HLOOKUP(JZ$6,BECO_Datos!$HP$3:$LT$85,BECO_Datos!$A44,FALSE),0))*JZ$2</f>
        <v>162.32522248469476</v>
      </c>
      <c r="KA45" s="85">
        <f>(HLOOKUP(KA$6,BECO_Datos!$D$3:$HN$85,BECO_Datos!$A44,FALSE)+IFERROR(HLOOKUP(KA$6,BECO_Datos!$HP$3:$LT$85,BECO_Datos!$A44,FALSE),0))*KA$2</f>
        <v>163.83880954297422</v>
      </c>
      <c r="KB45" s="85">
        <f>(HLOOKUP(KB$6,BECO_Datos!$D$3:$HN$85,BECO_Datos!$A44,FALSE)+IFERROR(HLOOKUP(KB$6,BECO_Datos!$HP$3:$LT$85,BECO_Datos!$A44,FALSE),0))*KB$2</f>
        <v>155.28967402749387</v>
      </c>
      <c r="KC45" s="85">
        <f>(HLOOKUP(KC$6,BECO_Datos!$D$3:$HN$85,BECO_Datos!$A44,FALSE)+IFERROR(HLOOKUP(KC$6,BECO_Datos!$HP$3:$LT$85,BECO_Datos!$A44,FALSE),0))*KC$2</f>
        <v>151.40795342240551</v>
      </c>
      <c r="KD45" s="85">
        <f>(HLOOKUP(KD$6,BECO_Datos!$D$3:$HN$85,BECO_Datos!$A44,FALSE)+IFERROR(HLOOKUP(KD$6,BECO_Datos!$HP$3:$LT$85,BECO_Datos!$A44,FALSE),0))*KD$2</f>
        <v>162.78767017901464</v>
      </c>
      <c r="KE45" s="85">
        <f>(HLOOKUP(KE$6,BECO_Datos!$D$3:$HN$85,BECO_Datos!$A44,FALSE)+IFERROR(HLOOKUP(KE$6,BECO_Datos!$HP$3:$LT$85,BECO_Datos!$A44,FALSE),0))*KE$2</f>
        <v>164.19707624239942</v>
      </c>
      <c r="KG45" s="85" t="e">
        <f>(HLOOKUP(KG$6,BECO_Datos!$D$3:$HN$85,BECO_Datos!$A44,FALSE)+IFERROR(HLOOKUP(KG$6,BECO_Datos!$HP$3:$LT$85,BECO_Datos!$A44,FALSE),0))*KG$2</f>
        <v>#N/A</v>
      </c>
      <c r="KH45" s="85" t="e">
        <f>(HLOOKUP(KH$6,BECO_Datos!$D$3:$HN$85,BECO_Datos!$A44,FALSE)+IFERROR(HLOOKUP(KH$6,BECO_Datos!$HP$3:$LT$85,BECO_Datos!$A44,FALSE),0))*KH$2</f>
        <v>#N/A</v>
      </c>
      <c r="KI45" s="85" t="e">
        <f>(HLOOKUP(KI$6,BECO_Datos!$D$3:$HN$85,BECO_Datos!$A44,FALSE)+IFERROR(HLOOKUP(KI$6,BECO_Datos!$HP$3:$LT$85,BECO_Datos!$A44,FALSE),0))*KI$2</f>
        <v>#N/A</v>
      </c>
      <c r="KJ45" s="85" t="e">
        <f>(HLOOKUP(KJ$6,BECO_Datos!$D$3:$HN$85,BECO_Datos!$A44,FALSE)+IFERROR(HLOOKUP(KJ$6,BECO_Datos!$HP$3:$LT$85,BECO_Datos!$A44,FALSE),0))*KJ$2</f>
        <v>#N/A</v>
      </c>
      <c r="KK45" s="85" t="e">
        <f>(HLOOKUP(KK$6,BECO_Datos!$D$3:$HN$85,BECO_Datos!$A44,FALSE)+IFERROR(HLOOKUP(KK$6,BECO_Datos!$HP$3:$LT$85,BECO_Datos!$A44,FALSE),0))*KK$2</f>
        <v>#N/A</v>
      </c>
      <c r="KL45" s="85" t="e">
        <f>(HLOOKUP(KL$6,BECO_Datos!$D$3:$HN$85,BECO_Datos!$A44,FALSE)+IFERROR(HLOOKUP(KL$6,BECO_Datos!$HP$3:$LT$85,BECO_Datos!$A44,FALSE),0))*KL$2</f>
        <v>#N/A</v>
      </c>
      <c r="KM45" s="85">
        <f>(HLOOKUP(KM$6,BECO_Datos!$D$3:$HN$85,BECO_Datos!$A44,FALSE)+IFERROR(HLOOKUP(KM$6,BECO_Datos!$HP$3:$LT$85,BECO_Datos!$A44,FALSE),0))*KM$2</f>
        <v>0</v>
      </c>
      <c r="KN45" s="85">
        <f>(HLOOKUP(KN$6,BECO_Datos!$D$3:$HN$85,BECO_Datos!$A44,FALSE)+IFERROR(HLOOKUP(KN$6,BECO_Datos!$HP$3:$LT$85,BECO_Datos!$A44,FALSE),0))*KN$2</f>
        <v>0</v>
      </c>
      <c r="KO45" s="85">
        <f>(HLOOKUP(KO$6,BECO_Datos!$D$3:$HN$85,BECO_Datos!$A44,FALSE)+IFERROR(HLOOKUP(KO$6,BECO_Datos!$HP$3:$LT$85,BECO_Datos!$A44,FALSE),0))*KO$2</f>
        <v>0</v>
      </c>
      <c r="KP45" s="85">
        <f>(HLOOKUP(KP$6,BECO_Datos!$D$3:$HN$85,BECO_Datos!$A44,FALSE)+IFERROR(HLOOKUP(KP$6,BECO_Datos!$HP$3:$LT$85,BECO_Datos!$A44,FALSE),0))*KP$2</f>
        <v>0</v>
      </c>
      <c r="KQ45" s="85">
        <f>(HLOOKUP(KQ$6,BECO_Datos!$D$3:$HN$85,BECO_Datos!$A44,FALSE)+IFERROR(HLOOKUP(KQ$6,BECO_Datos!$HP$3:$LT$85,BECO_Datos!$A44,FALSE),0))*KQ$2</f>
        <v>0</v>
      </c>
      <c r="KR45" s="85">
        <f>(HLOOKUP(KR$6,BECO_Datos!$D$3:$HN$85,BECO_Datos!$A44,FALSE)+IFERROR(HLOOKUP(KR$6,BECO_Datos!$HP$3:$LT$85,BECO_Datos!$A44,FALSE),0))*KR$2</f>
        <v>0</v>
      </c>
      <c r="KS45" s="85">
        <f>(HLOOKUP(KS$6,BECO_Datos!$D$3:$HN$85,BECO_Datos!$A44,FALSE)+IFERROR(HLOOKUP(KS$6,BECO_Datos!$HP$3:$LT$85,BECO_Datos!$A44,FALSE),0))*KS$2</f>
        <v>0</v>
      </c>
      <c r="KT45" s="85">
        <f>(HLOOKUP(KT$6,BECO_Datos!$D$3:$HN$85,BECO_Datos!$A44,FALSE)+IFERROR(HLOOKUP(KT$6,BECO_Datos!$HP$3:$LT$85,BECO_Datos!$A44,FALSE),0))*KT$2</f>
        <v>0</v>
      </c>
      <c r="KU45" s="85">
        <f>(HLOOKUP(KU$6,BECO_Datos!$D$3:$HN$85,BECO_Datos!$A44,FALSE)+IFERROR(HLOOKUP(KU$6,BECO_Datos!$HP$3:$LT$85,BECO_Datos!$A44,FALSE),0))*KU$2</f>
        <v>0</v>
      </c>
      <c r="KV45" s="85">
        <f>(HLOOKUP(KV$6,BECO_Datos!$D$3:$HN$85,BECO_Datos!$A44,FALSE)+IFERROR(HLOOKUP(KV$6,BECO_Datos!$HP$3:$LT$85,BECO_Datos!$A44,FALSE),0))*KV$2</f>
        <v>0</v>
      </c>
      <c r="KX45" s="85" t="e">
        <f>(HLOOKUP(KX$6,BECO_Datos!$D$3:$HN$85,BECO_Datos!$A44,FALSE)+IFERROR(HLOOKUP(KX$6,BECO_Datos!$HP$3:$LT$85,BECO_Datos!$A44,FALSE),0))*KX$2</f>
        <v>#N/A</v>
      </c>
      <c r="KY45" s="85" t="e">
        <f>(HLOOKUP(KY$6,BECO_Datos!$D$3:$HN$85,BECO_Datos!$A44,FALSE)+IFERROR(HLOOKUP(KY$6,BECO_Datos!$HP$3:$LT$85,BECO_Datos!$A44,FALSE),0))*KY$2</f>
        <v>#N/A</v>
      </c>
      <c r="KZ45" s="85" t="e">
        <f>(HLOOKUP(KZ$6,BECO_Datos!$D$3:$HN$85,BECO_Datos!$A44,FALSE)+IFERROR(HLOOKUP(KZ$6,BECO_Datos!$HP$3:$LT$85,BECO_Datos!$A44,FALSE),0))*KZ$2</f>
        <v>#N/A</v>
      </c>
      <c r="LA45" s="85" t="e">
        <f>(HLOOKUP(LA$6,BECO_Datos!$D$3:$HN$85,BECO_Datos!$A44,FALSE)+IFERROR(HLOOKUP(LA$6,BECO_Datos!$HP$3:$LT$85,BECO_Datos!$A44,FALSE),0))*LA$2</f>
        <v>#N/A</v>
      </c>
      <c r="LB45" s="85" t="e">
        <f>(HLOOKUP(LB$6,BECO_Datos!$D$3:$HN$85,BECO_Datos!$A44,FALSE)+IFERROR(HLOOKUP(LB$6,BECO_Datos!$HP$3:$LT$85,BECO_Datos!$A44,FALSE),0))*LB$2</f>
        <v>#N/A</v>
      </c>
      <c r="LC45" s="85" t="e">
        <f>(HLOOKUP(LC$6,BECO_Datos!$D$3:$HN$85,BECO_Datos!$A44,FALSE)+IFERROR(HLOOKUP(LC$6,BECO_Datos!$HP$3:$LT$85,BECO_Datos!$A44,FALSE),0))*LC$2</f>
        <v>#N/A</v>
      </c>
      <c r="LD45" s="85">
        <f>(HLOOKUP(LD$6,BECO_Datos!$D$3:$HN$85,BECO_Datos!$A44,FALSE)+IFERROR(HLOOKUP(LD$6,BECO_Datos!$HP$3:$LT$85,BECO_Datos!$A44,FALSE),0))*LD$2</f>
        <v>0</v>
      </c>
      <c r="LE45" s="85">
        <f>(HLOOKUP(LE$6,BECO_Datos!$D$3:$HN$85,BECO_Datos!$A44,FALSE)+IFERROR(HLOOKUP(LE$6,BECO_Datos!$HP$3:$LT$85,BECO_Datos!$A44,FALSE),0))*LE$2</f>
        <v>0</v>
      </c>
      <c r="LF45" s="85">
        <f>(HLOOKUP(LF$6,BECO_Datos!$D$3:$HN$85,BECO_Datos!$A44,FALSE)+IFERROR(HLOOKUP(LF$6,BECO_Datos!$HP$3:$LT$85,BECO_Datos!$A44,FALSE),0))*LF$2</f>
        <v>0</v>
      </c>
      <c r="LG45" s="85">
        <f>(HLOOKUP(LG$6,BECO_Datos!$D$3:$HN$85,BECO_Datos!$A44,FALSE)+IFERROR(HLOOKUP(LG$6,BECO_Datos!$HP$3:$LT$85,BECO_Datos!$A44,FALSE),0))*LG$2</f>
        <v>0</v>
      </c>
      <c r="LH45" s="85">
        <f>(HLOOKUP(LH$6,BECO_Datos!$D$3:$HN$85,BECO_Datos!$A44,FALSE)+IFERROR(HLOOKUP(LH$6,BECO_Datos!$HP$3:$LT$85,BECO_Datos!$A44,FALSE),0))*LH$2</f>
        <v>0</v>
      </c>
      <c r="LI45" s="85">
        <f>(HLOOKUP(LI$6,BECO_Datos!$D$3:$HN$85,BECO_Datos!$A44,FALSE)+IFERROR(HLOOKUP(LI$6,BECO_Datos!$HP$3:$LT$85,BECO_Datos!$A44,FALSE),0))*LI$2</f>
        <v>0</v>
      </c>
      <c r="LJ45" s="85">
        <f>(HLOOKUP(LJ$6,BECO_Datos!$D$3:$HN$85,BECO_Datos!$A44,FALSE)+IFERROR(HLOOKUP(LJ$6,BECO_Datos!$HP$3:$LT$85,BECO_Datos!$A44,FALSE),0))*LJ$2</f>
        <v>0</v>
      </c>
      <c r="LK45" s="85">
        <f>(HLOOKUP(LK$6,BECO_Datos!$D$3:$HN$85,BECO_Datos!$A44,FALSE)+IFERROR(HLOOKUP(LK$6,BECO_Datos!$HP$3:$LT$85,BECO_Datos!$A44,FALSE),0))*LK$2</f>
        <v>0</v>
      </c>
      <c r="LL45" s="85">
        <f>(HLOOKUP(LL$6,BECO_Datos!$D$3:$HN$85,BECO_Datos!$A44,FALSE)+IFERROR(HLOOKUP(LL$6,BECO_Datos!$HP$3:$LT$85,BECO_Datos!$A44,FALSE),0))*LL$2</f>
        <v>0</v>
      </c>
      <c r="LM45" s="85">
        <f>(HLOOKUP(LM$6,BECO_Datos!$D$3:$HN$85,BECO_Datos!$A44,FALSE)+IFERROR(HLOOKUP(LM$6,BECO_Datos!$HP$3:$LT$85,BECO_Datos!$A44,FALSE),0))*LM$2</f>
        <v>0</v>
      </c>
    </row>
    <row r="46" spans="1:325" ht="15.75" x14ac:dyDescent="0.2">
      <c r="A46" s="160">
        <v>41</v>
      </c>
      <c r="B46" s="68" t="s">
        <v>19</v>
      </c>
      <c r="C46" s="13"/>
      <c r="D46" s="18" t="e">
        <f>(HLOOKUP(D$6,BECO_Datos!$D$3:$HN$85,BECO_Datos!$A45,FALSE)+IFERROR(HLOOKUP(D$6,BECO_Datos!$HP$3:$LT$85,BECO_Datos!$A45,FALSE),0))*D$2</f>
        <v>#N/A</v>
      </c>
      <c r="E46" s="18" t="e">
        <f>(HLOOKUP(E$6,BECO_Datos!$D$3:$HN$85,BECO_Datos!$A45,FALSE)+IFERROR(HLOOKUP(E$6,BECO_Datos!$HP$3:$LT$85,BECO_Datos!$A45,FALSE),0))*E$2</f>
        <v>#N/A</v>
      </c>
      <c r="F46" s="18" t="e">
        <f>(HLOOKUP(F$6,BECO_Datos!$D$3:$HN$85,BECO_Datos!$A45,FALSE)+IFERROR(HLOOKUP(F$6,BECO_Datos!$HP$3:$LT$85,BECO_Datos!$A45,FALSE),0))*F$2</f>
        <v>#N/A</v>
      </c>
      <c r="G46" s="18" t="e">
        <f>(HLOOKUP(G$6,BECO_Datos!$D$3:$HN$85,BECO_Datos!$A45,FALSE)+IFERROR(HLOOKUP(G$6,BECO_Datos!$HP$3:$LT$85,BECO_Datos!$A45,FALSE),0))*G$2</f>
        <v>#N/A</v>
      </c>
      <c r="H46" s="18" t="e">
        <f>(HLOOKUP(H$6,BECO_Datos!$D$3:$HN$85,BECO_Datos!$A45,FALSE)+IFERROR(HLOOKUP(H$6,BECO_Datos!$HP$3:$LT$85,BECO_Datos!$A45,FALSE),0))*H$2</f>
        <v>#N/A</v>
      </c>
      <c r="I46" s="18" t="e">
        <f>(HLOOKUP(I$6,BECO_Datos!$D$3:$HN$85,BECO_Datos!$A45,FALSE)+IFERROR(HLOOKUP(I$6,BECO_Datos!$HP$3:$LT$85,BECO_Datos!$A45,FALSE),0))*I$2</f>
        <v>#N/A</v>
      </c>
      <c r="J46" s="18">
        <f>(HLOOKUP(J$6,BECO_Datos!$D$3:$HN$85,BECO_Datos!$A45,FALSE)+IFERROR(HLOOKUP(J$6,BECO_Datos!$HP$3:$LT$85,BECO_Datos!$A45,FALSE),0))*J$2</f>
        <v>0</v>
      </c>
      <c r="K46" s="18">
        <f>(HLOOKUP(K$6,BECO_Datos!$D$3:$HN$85,BECO_Datos!$A45,FALSE)+IFERROR(HLOOKUP(K$6,BECO_Datos!$HP$3:$LT$85,BECO_Datos!$A45,FALSE),0))*K$2</f>
        <v>0</v>
      </c>
      <c r="L46" s="18">
        <f>(HLOOKUP(L$6,BECO_Datos!$D$3:$HN$85,BECO_Datos!$A45,FALSE)+IFERROR(HLOOKUP(L$6,BECO_Datos!$HP$3:$LT$85,BECO_Datos!$A45,FALSE),0))*L$2</f>
        <v>0</v>
      </c>
      <c r="M46" s="18">
        <f>(HLOOKUP(M$6,BECO_Datos!$D$3:$HN$85,BECO_Datos!$A45,FALSE)+IFERROR(HLOOKUP(M$6,BECO_Datos!$HP$3:$LT$85,BECO_Datos!$A45,FALSE),0))*M$2</f>
        <v>0</v>
      </c>
      <c r="N46" s="18">
        <f>(HLOOKUP(N$6,BECO_Datos!$D$3:$HN$85,BECO_Datos!$A45,FALSE)+IFERROR(HLOOKUP(N$6,BECO_Datos!$HP$3:$LT$85,BECO_Datos!$A45,FALSE),0))*N$2</f>
        <v>0</v>
      </c>
      <c r="O46" s="18">
        <f>(HLOOKUP(O$6,BECO_Datos!$D$3:$HN$85,BECO_Datos!$A45,FALSE)+IFERROR(HLOOKUP(O$6,BECO_Datos!$HP$3:$LT$85,BECO_Datos!$A45,FALSE),0))*O$2</f>
        <v>0</v>
      </c>
      <c r="P46" s="18">
        <f>(HLOOKUP(P$6,BECO_Datos!$D$3:$HN$85,BECO_Datos!$A45,FALSE)+IFERROR(HLOOKUP(P$6,BECO_Datos!$HP$3:$LT$85,BECO_Datos!$A45,FALSE),0))*P$2</f>
        <v>0</v>
      </c>
      <c r="Q46" s="18">
        <f>(HLOOKUP(Q$6,BECO_Datos!$D$3:$HN$85,BECO_Datos!$A45,FALSE)+IFERROR(HLOOKUP(Q$6,BECO_Datos!$HP$3:$LT$85,BECO_Datos!$A45,FALSE),0))*Q$2</f>
        <v>0</v>
      </c>
      <c r="R46" s="18">
        <f>(HLOOKUP(R$6,BECO_Datos!$D$3:$HN$85,BECO_Datos!$A45,FALSE)+IFERROR(HLOOKUP(R$6,BECO_Datos!$HP$3:$LT$85,BECO_Datos!$A45,FALSE),0))*R$2</f>
        <v>0</v>
      </c>
      <c r="S46" s="18">
        <f>(HLOOKUP(S$6,BECO_Datos!$D$3:$HN$85,BECO_Datos!$A45,FALSE)+IFERROR(HLOOKUP(S$6,BECO_Datos!$HP$3:$LT$85,BECO_Datos!$A45,FALSE),0))*S$2</f>
        <v>0</v>
      </c>
      <c r="U46" s="18" t="e">
        <f>(HLOOKUP(U$6,BECO_Datos!$D$3:$HN$85,BECO_Datos!$A45,FALSE)+IFERROR(HLOOKUP(U$6,BECO_Datos!$HP$3:$LT$85,BECO_Datos!$A45,FALSE),0))*U$2</f>
        <v>#N/A</v>
      </c>
      <c r="V46" s="18" t="e">
        <f>(HLOOKUP(V$6,BECO_Datos!$D$3:$HN$85,BECO_Datos!$A45,FALSE)+IFERROR(HLOOKUP(V$6,BECO_Datos!$HP$3:$LT$85,BECO_Datos!$A45,FALSE),0))*V$2</f>
        <v>#N/A</v>
      </c>
      <c r="W46" s="18" t="e">
        <f>(HLOOKUP(W$6,BECO_Datos!$D$3:$HN$85,BECO_Datos!$A45,FALSE)+IFERROR(HLOOKUP(W$6,BECO_Datos!$HP$3:$LT$85,BECO_Datos!$A45,FALSE),0))*W$2</f>
        <v>#N/A</v>
      </c>
      <c r="X46" s="18" t="e">
        <f>(HLOOKUP(X$6,BECO_Datos!$D$3:$HN$85,BECO_Datos!$A45,FALSE)+IFERROR(HLOOKUP(X$6,BECO_Datos!$HP$3:$LT$85,BECO_Datos!$A45,FALSE),0))*X$2</f>
        <v>#N/A</v>
      </c>
      <c r="Y46" s="18" t="e">
        <f>(HLOOKUP(Y$6,BECO_Datos!$D$3:$HN$85,BECO_Datos!$A45,FALSE)+IFERROR(HLOOKUP(Y$6,BECO_Datos!$HP$3:$LT$85,BECO_Datos!$A45,FALSE),0))*Y$2</f>
        <v>#N/A</v>
      </c>
      <c r="Z46" s="18" t="e">
        <f>(HLOOKUP(Z$6,BECO_Datos!$D$3:$HN$85,BECO_Datos!$A45,FALSE)+IFERROR(HLOOKUP(Z$6,BECO_Datos!$HP$3:$LT$85,BECO_Datos!$A45,FALSE),0))*Z$2</f>
        <v>#N/A</v>
      </c>
      <c r="AA46" s="18">
        <f>(HLOOKUP(AA$6,BECO_Datos!$D$3:$HN$85,BECO_Datos!$A45,FALSE)+IFERROR(HLOOKUP(AA$6,BECO_Datos!$HP$3:$LT$85,BECO_Datos!$A45,FALSE),0))*AA$2</f>
        <v>0</v>
      </c>
      <c r="AB46" s="18">
        <f>(HLOOKUP(AB$6,BECO_Datos!$D$3:$HN$85,BECO_Datos!$A45,FALSE)+IFERROR(HLOOKUP(AB$6,BECO_Datos!$HP$3:$LT$85,BECO_Datos!$A45,FALSE),0))*AB$2</f>
        <v>0</v>
      </c>
      <c r="AC46" s="18">
        <f>(HLOOKUP(AC$6,BECO_Datos!$D$3:$HN$85,BECO_Datos!$A45,FALSE)+IFERROR(HLOOKUP(AC$6,BECO_Datos!$HP$3:$LT$85,BECO_Datos!$A45,FALSE),0))*AC$2</f>
        <v>0</v>
      </c>
      <c r="AD46" s="18">
        <f>(HLOOKUP(AD$6,BECO_Datos!$D$3:$HN$85,BECO_Datos!$A45,FALSE)+IFERROR(HLOOKUP(AD$6,BECO_Datos!$HP$3:$LT$85,BECO_Datos!$A45,FALSE),0))*AD$2</f>
        <v>0</v>
      </c>
      <c r="AE46" s="18">
        <f>(HLOOKUP(AE$6,BECO_Datos!$D$3:$HN$85,BECO_Datos!$A45,FALSE)+IFERROR(HLOOKUP(AE$6,BECO_Datos!$HP$3:$LT$85,BECO_Datos!$A45,FALSE),0))*AE$2</f>
        <v>0</v>
      </c>
      <c r="AF46" s="18">
        <f>(HLOOKUP(AF$6,BECO_Datos!$D$3:$HN$85,BECO_Datos!$A45,FALSE)+IFERROR(HLOOKUP(AF$6,BECO_Datos!$HP$3:$LT$85,BECO_Datos!$A45,FALSE),0))*AF$2</f>
        <v>0</v>
      </c>
      <c r="AG46" s="18">
        <f>(HLOOKUP(AG$6,BECO_Datos!$D$3:$HN$85,BECO_Datos!$A45,FALSE)+IFERROR(HLOOKUP(AG$6,BECO_Datos!$HP$3:$LT$85,BECO_Datos!$A45,FALSE),0))*AG$2</f>
        <v>0</v>
      </c>
      <c r="AH46" s="18">
        <f>(HLOOKUP(AH$6,BECO_Datos!$D$3:$HN$85,BECO_Datos!$A45,FALSE)+IFERROR(HLOOKUP(AH$6,BECO_Datos!$HP$3:$LT$85,BECO_Datos!$A45,FALSE),0))*AH$2</f>
        <v>0</v>
      </c>
      <c r="AI46" s="18">
        <f>(HLOOKUP(AI$6,BECO_Datos!$D$3:$HN$85,BECO_Datos!$A45,FALSE)+IFERROR(HLOOKUP(AI$6,BECO_Datos!$HP$3:$LT$85,BECO_Datos!$A45,FALSE),0))*AI$2</f>
        <v>0</v>
      </c>
      <c r="AJ46" s="18">
        <f>(HLOOKUP(AJ$6,BECO_Datos!$D$3:$HN$85,BECO_Datos!$A45,FALSE)+IFERROR(HLOOKUP(AJ$6,BECO_Datos!$HP$3:$LT$85,BECO_Datos!$A45,FALSE),0))*AJ$2</f>
        <v>0</v>
      </c>
      <c r="AL46" s="18" t="e">
        <f>(HLOOKUP(AL$6,BECO_Datos!$D$3:$HN$85,BECO_Datos!$A45,FALSE)+IFERROR(HLOOKUP(AL$6,BECO_Datos!$HP$3:$LT$85,BECO_Datos!$A45,FALSE),0))*AL$2</f>
        <v>#N/A</v>
      </c>
      <c r="AM46" s="18" t="e">
        <f>(HLOOKUP(AM$6,BECO_Datos!$D$3:$HN$85,BECO_Datos!$A45,FALSE)+IFERROR(HLOOKUP(AM$6,BECO_Datos!$HP$3:$LT$85,BECO_Datos!$A45,FALSE),0))*AM$2</f>
        <v>#N/A</v>
      </c>
      <c r="AN46" s="18" t="e">
        <f>(HLOOKUP(AN$6,BECO_Datos!$D$3:$HN$85,BECO_Datos!$A45,FALSE)+IFERROR(HLOOKUP(AN$6,BECO_Datos!$HP$3:$LT$85,BECO_Datos!$A45,FALSE),0))*AN$2</f>
        <v>#N/A</v>
      </c>
      <c r="AO46" s="18" t="e">
        <f>(HLOOKUP(AO$6,BECO_Datos!$D$3:$HN$85,BECO_Datos!$A45,FALSE)+IFERROR(HLOOKUP(AO$6,BECO_Datos!$HP$3:$LT$85,BECO_Datos!$A45,FALSE),0))*AO$2</f>
        <v>#N/A</v>
      </c>
      <c r="AP46" s="18" t="e">
        <f>(HLOOKUP(AP$6,BECO_Datos!$D$3:$HN$85,BECO_Datos!$A45,FALSE)+IFERROR(HLOOKUP(AP$6,BECO_Datos!$HP$3:$LT$85,BECO_Datos!$A45,FALSE),0))*AP$2</f>
        <v>#N/A</v>
      </c>
      <c r="AQ46" s="18" t="e">
        <f>(HLOOKUP(AQ$6,BECO_Datos!$D$3:$HN$85,BECO_Datos!$A45,FALSE)+IFERROR(HLOOKUP(AQ$6,BECO_Datos!$HP$3:$LT$85,BECO_Datos!$A45,FALSE),0))*AQ$2</f>
        <v>#N/A</v>
      </c>
      <c r="AR46" s="18">
        <f>(HLOOKUP(AR$6,BECO_Datos!$D$3:$HN$85,BECO_Datos!$A45,FALSE)+IFERROR(HLOOKUP(AR$6,BECO_Datos!$HP$3:$LT$85,BECO_Datos!$A45,FALSE),0))*AR$2</f>
        <v>0</v>
      </c>
      <c r="AS46" s="18">
        <f>(HLOOKUP(AS$6,BECO_Datos!$D$3:$HN$85,BECO_Datos!$A45,FALSE)+IFERROR(HLOOKUP(AS$6,BECO_Datos!$HP$3:$LT$85,BECO_Datos!$A45,FALSE),0))*AS$2</f>
        <v>0</v>
      </c>
      <c r="AT46" s="18">
        <f>(HLOOKUP(AT$6,BECO_Datos!$D$3:$HN$85,BECO_Datos!$A45,FALSE)+IFERROR(HLOOKUP(AT$6,BECO_Datos!$HP$3:$LT$85,BECO_Datos!$A45,FALSE),0))*AT$2</f>
        <v>0</v>
      </c>
      <c r="AU46" s="18">
        <f>(HLOOKUP(AU$6,BECO_Datos!$D$3:$HN$85,BECO_Datos!$A45,FALSE)+IFERROR(HLOOKUP(AU$6,BECO_Datos!$HP$3:$LT$85,BECO_Datos!$A45,FALSE),0))*AU$2</f>
        <v>259.42062623028869</v>
      </c>
      <c r="AV46" s="18">
        <f>(HLOOKUP(AV$6,BECO_Datos!$D$3:$HN$85,BECO_Datos!$A45,FALSE)+IFERROR(HLOOKUP(AV$6,BECO_Datos!$HP$3:$LT$85,BECO_Datos!$A45,FALSE),0))*AV$2</f>
        <v>279.91889551200597</v>
      </c>
      <c r="AW46" s="18">
        <f>(HLOOKUP(AW$6,BECO_Datos!$D$3:$HN$85,BECO_Datos!$A45,FALSE)+IFERROR(HLOOKUP(AW$6,BECO_Datos!$HP$3:$LT$85,BECO_Datos!$A45,FALSE),0))*AW$2</f>
        <v>304.99153051213176</v>
      </c>
      <c r="AX46" s="18">
        <f>(HLOOKUP(AX$6,BECO_Datos!$D$3:$HN$85,BECO_Datos!$A45,FALSE)+IFERROR(HLOOKUP(AX$6,BECO_Datos!$HP$3:$LT$85,BECO_Datos!$A45,FALSE),0))*AX$2</f>
        <v>376.26746552508536</v>
      </c>
      <c r="AY46" s="18">
        <f>(HLOOKUP(AY$6,BECO_Datos!$D$3:$HN$85,BECO_Datos!$A45,FALSE)+IFERROR(HLOOKUP(AY$6,BECO_Datos!$HP$3:$LT$85,BECO_Datos!$A45,FALSE),0))*AY$2</f>
        <v>396.70859120709531</v>
      </c>
      <c r="AZ46" s="18">
        <f>(HLOOKUP(AZ$6,BECO_Datos!$D$3:$HN$85,BECO_Datos!$A45,FALSE)+IFERROR(HLOOKUP(AZ$6,BECO_Datos!$HP$3:$LT$85,BECO_Datos!$A45,FALSE),0))*AZ$2</f>
        <v>477.66919590165082</v>
      </c>
      <c r="BA46" s="18">
        <f>(HLOOKUP(BA$6,BECO_Datos!$D$3:$HN$85,BECO_Datos!$A45,FALSE)+IFERROR(HLOOKUP(BA$6,BECO_Datos!$HP$3:$LT$85,BECO_Datos!$A45,FALSE),0))*BA$2</f>
        <v>368.88398148874126</v>
      </c>
      <c r="BC46" s="18" t="e">
        <f>(HLOOKUP(BC$6,BECO_Datos!$D$3:$HN$85,BECO_Datos!$A45,FALSE)+IFERROR(HLOOKUP(BC$6,BECO_Datos!$HP$3:$LT$85,BECO_Datos!$A45,FALSE),0))*BC$2</f>
        <v>#N/A</v>
      </c>
      <c r="BD46" s="18" t="e">
        <f>(HLOOKUP(BD$6,BECO_Datos!$D$3:$HN$85,BECO_Datos!$A45,FALSE)+IFERROR(HLOOKUP(BD$6,BECO_Datos!$HP$3:$LT$85,BECO_Datos!$A45,FALSE),0))*BD$2</f>
        <v>#N/A</v>
      </c>
      <c r="BE46" s="18" t="e">
        <f>(HLOOKUP(BE$6,BECO_Datos!$D$3:$HN$85,BECO_Datos!$A45,FALSE)+IFERROR(HLOOKUP(BE$6,BECO_Datos!$HP$3:$LT$85,BECO_Datos!$A45,FALSE),0))*BE$2</f>
        <v>#N/A</v>
      </c>
      <c r="BF46" s="18" t="e">
        <f>(HLOOKUP(BF$6,BECO_Datos!$D$3:$HN$85,BECO_Datos!$A45,FALSE)+IFERROR(HLOOKUP(BF$6,BECO_Datos!$HP$3:$LT$85,BECO_Datos!$A45,FALSE),0))*BF$2</f>
        <v>#N/A</v>
      </c>
      <c r="BG46" s="18" t="e">
        <f>(HLOOKUP(BG$6,BECO_Datos!$D$3:$HN$85,BECO_Datos!$A45,FALSE)+IFERROR(HLOOKUP(BG$6,BECO_Datos!$HP$3:$LT$85,BECO_Datos!$A45,FALSE),0))*BG$2</f>
        <v>#N/A</v>
      </c>
      <c r="BH46" s="18" t="e">
        <f>(HLOOKUP(BH$6,BECO_Datos!$D$3:$HN$85,BECO_Datos!$A45,FALSE)+IFERROR(HLOOKUP(BH$6,BECO_Datos!$HP$3:$LT$85,BECO_Datos!$A45,FALSE),0))*BH$2</f>
        <v>#N/A</v>
      </c>
      <c r="BI46" s="18">
        <f>(HLOOKUP(BI$6,BECO_Datos!$D$3:$HN$85,BECO_Datos!$A45,FALSE)+IFERROR(HLOOKUP(BI$6,BECO_Datos!$HP$3:$LT$85,BECO_Datos!$A45,FALSE),0))*BI$2</f>
        <v>0</v>
      </c>
      <c r="BJ46" s="18">
        <f>(HLOOKUP(BJ$6,BECO_Datos!$D$3:$HN$85,BECO_Datos!$A45,FALSE)+IFERROR(HLOOKUP(BJ$6,BECO_Datos!$HP$3:$LT$85,BECO_Datos!$A45,FALSE),0))*BJ$2</f>
        <v>0</v>
      </c>
      <c r="BK46" s="18">
        <f>(HLOOKUP(BK$6,BECO_Datos!$D$3:$HN$85,BECO_Datos!$A45,FALSE)+IFERROR(HLOOKUP(BK$6,BECO_Datos!$HP$3:$LT$85,BECO_Datos!$A45,FALSE),0))*BK$2</f>
        <v>0</v>
      </c>
      <c r="BL46" s="18">
        <f>(HLOOKUP(BL$6,BECO_Datos!$D$3:$HN$85,BECO_Datos!$A45,FALSE)+IFERROR(HLOOKUP(BL$6,BECO_Datos!$HP$3:$LT$85,BECO_Datos!$A45,FALSE),0))*BL$2</f>
        <v>0</v>
      </c>
      <c r="BM46" s="18">
        <f>(HLOOKUP(BM$6,BECO_Datos!$D$3:$HN$85,BECO_Datos!$A45,FALSE)+IFERROR(HLOOKUP(BM$6,BECO_Datos!$HP$3:$LT$85,BECO_Datos!$A45,FALSE),0))*BM$2</f>
        <v>0</v>
      </c>
      <c r="BN46" s="18">
        <f>(HLOOKUP(BN$6,BECO_Datos!$D$3:$HN$85,BECO_Datos!$A45,FALSE)+IFERROR(HLOOKUP(BN$6,BECO_Datos!$HP$3:$LT$85,BECO_Datos!$A45,FALSE),0))*BN$2</f>
        <v>0</v>
      </c>
      <c r="BO46" s="18">
        <f>(HLOOKUP(BO$6,BECO_Datos!$D$3:$HN$85,BECO_Datos!$A45,FALSE)+IFERROR(HLOOKUP(BO$6,BECO_Datos!$HP$3:$LT$85,BECO_Datos!$A45,FALSE),0))*BO$2</f>
        <v>0</v>
      </c>
      <c r="BP46" s="18">
        <f>(HLOOKUP(BP$6,BECO_Datos!$D$3:$HN$85,BECO_Datos!$A45,FALSE)+IFERROR(HLOOKUP(BP$6,BECO_Datos!$HP$3:$LT$85,BECO_Datos!$A45,FALSE),0))*BP$2</f>
        <v>0</v>
      </c>
      <c r="BQ46" s="18">
        <f>(HLOOKUP(BQ$6,BECO_Datos!$D$3:$HN$85,BECO_Datos!$A45,FALSE)+IFERROR(HLOOKUP(BQ$6,BECO_Datos!$HP$3:$LT$85,BECO_Datos!$A45,FALSE),0))*BQ$2</f>
        <v>0</v>
      </c>
      <c r="BR46" s="18">
        <f>(HLOOKUP(BR$6,BECO_Datos!$D$3:$HN$85,BECO_Datos!$A45,FALSE)+IFERROR(HLOOKUP(BR$6,BECO_Datos!$HP$3:$LT$85,BECO_Datos!$A45,FALSE),0))*BR$2</f>
        <v>0</v>
      </c>
      <c r="BT46" s="18" t="e">
        <f>(HLOOKUP(BT$6,BECO_Datos!$D$3:$HN$85,BECO_Datos!$A45,FALSE)+IFERROR(HLOOKUP(BT$6,BECO_Datos!$HP$3:$LT$85,BECO_Datos!$A45,FALSE),0))*BT$2</f>
        <v>#N/A</v>
      </c>
      <c r="BU46" s="18" t="e">
        <f>(HLOOKUP(BU$6,BECO_Datos!$D$3:$HN$85,BECO_Datos!$A45,FALSE)+IFERROR(HLOOKUP(BU$6,BECO_Datos!$HP$3:$LT$85,BECO_Datos!$A45,FALSE),0))*BU$2</f>
        <v>#N/A</v>
      </c>
      <c r="BV46" s="18" t="e">
        <f>(HLOOKUP(BV$6,BECO_Datos!$D$3:$HN$85,BECO_Datos!$A45,FALSE)+IFERROR(HLOOKUP(BV$6,BECO_Datos!$HP$3:$LT$85,BECO_Datos!$A45,FALSE),0))*BV$2</f>
        <v>#N/A</v>
      </c>
      <c r="BW46" s="18" t="e">
        <f>(HLOOKUP(BW$6,BECO_Datos!$D$3:$HN$85,BECO_Datos!$A45,FALSE)+IFERROR(HLOOKUP(BW$6,BECO_Datos!$HP$3:$LT$85,BECO_Datos!$A45,FALSE),0))*BW$2</f>
        <v>#N/A</v>
      </c>
      <c r="BX46" s="18" t="e">
        <f>(HLOOKUP(BX$6,BECO_Datos!$D$3:$HN$85,BECO_Datos!$A45,FALSE)+IFERROR(HLOOKUP(BX$6,BECO_Datos!$HP$3:$LT$85,BECO_Datos!$A45,FALSE),0))*BX$2</f>
        <v>#N/A</v>
      </c>
      <c r="BY46" s="18" t="e">
        <f>(HLOOKUP(BY$6,BECO_Datos!$D$3:$HN$85,BECO_Datos!$A45,FALSE)+IFERROR(HLOOKUP(BY$6,BECO_Datos!$HP$3:$LT$85,BECO_Datos!$A45,FALSE),0))*BY$2</f>
        <v>#N/A</v>
      </c>
      <c r="BZ46" s="18">
        <f>(HLOOKUP(BZ$6,BECO_Datos!$D$3:$HN$85,BECO_Datos!$A45,FALSE)+IFERROR(HLOOKUP(BZ$6,BECO_Datos!$HP$3:$LT$85,BECO_Datos!$A45,FALSE),0))*BZ$2</f>
        <v>0</v>
      </c>
      <c r="CA46" s="18">
        <f>(HLOOKUP(CA$6,BECO_Datos!$D$3:$HN$85,BECO_Datos!$A45,FALSE)+IFERROR(HLOOKUP(CA$6,BECO_Datos!$HP$3:$LT$85,BECO_Datos!$A45,FALSE),0))*CA$2</f>
        <v>0</v>
      </c>
      <c r="CB46" s="18">
        <f>(HLOOKUP(CB$6,BECO_Datos!$D$3:$HN$85,BECO_Datos!$A45,FALSE)+IFERROR(HLOOKUP(CB$6,BECO_Datos!$HP$3:$LT$85,BECO_Datos!$A45,FALSE),0))*CB$2</f>
        <v>0</v>
      </c>
      <c r="CC46" s="18">
        <f>(HLOOKUP(CC$6,BECO_Datos!$D$3:$HN$85,BECO_Datos!$A45,FALSE)+IFERROR(HLOOKUP(CC$6,BECO_Datos!$HP$3:$LT$85,BECO_Datos!$A45,FALSE),0))*CC$2</f>
        <v>0</v>
      </c>
      <c r="CD46" s="18">
        <f>(HLOOKUP(CD$6,BECO_Datos!$D$3:$HN$85,BECO_Datos!$A45,FALSE)+IFERROR(HLOOKUP(CD$6,BECO_Datos!$HP$3:$LT$85,BECO_Datos!$A45,FALSE),0))*CD$2</f>
        <v>0</v>
      </c>
      <c r="CE46" s="18">
        <f>(HLOOKUP(CE$6,BECO_Datos!$D$3:$HN$85,BECO_Datos!$A45,FALSE)+IFERROR(HLOOKUP(CE$6,BECO_Datos!$HP$3:$LT$85,BECO_Datos!$A45,FALSE),0))*CE$2</f>
        <v>0</v>
      </c>
      <c r="CF46" s="18">
        <f>(HLOOKUP(CF$6,BECO_Datos!$D$3:$HN$85,BECO_Datos!$A45,FALSE)+IFERROR(HLOOKUP(CF$6,BECO_Datos!$HP$3:$LT$85,BECO_Datos!$A45,FALSE),0))*CF$2</f>
        <v>0</v>
      </c>
      <c r="CG46" s="18">
        <f>(HLOOKUP(CG$6,BECO_Datos!$D$3:$HN$85,BECO_Datos!$A45,FALSE)+IFERROR(HLOOKUP(CG$6,BECO_Datos!$HP$3:$LT$85,BECO_Datos!$A45,FALSE),0))*CG$2</f>
        <v>0</v>
      </c>
      <c r="CH46" s="18">
        <f>(HLOOKUP(CH$6,BECO_Datos!$D$3:$HN$85,BECO_Datos!$A45,FALSE)+IFERROR(HLOOKUP(CH$6,BECO_Datos!$HP$3:$LT$85,BECO_Datos!$A45,FALSE),0))*CH$2</f>
        <v>0</v>
      </c>
      <c r="CI46" s="18">
        <f>(HLOOKUP(CI$6,BECO_Datos!$D$3:$HN$85,BECO_Datos!$A45,FALSE)+IFERROR(HLOOKUP(CI$6,BECO_Datos!$HP$3:$LT$85,BECO_Datos!$A45,FALSE),0))*CI$2</f>
        <v>0</v>
      </c>
      <c r="CK46" s="18" t="e">
        <f>(HLOOKUP(CK$6,BECO_Datos!$D$3:$HN$85,BECO_Datos!$A45,FALSE)+IFERROR(HLOOKUP(CK$6,BECO_Datos!$HP$3:$LT$85,BECO_Datos!$A45,FALSE),0))*CK$2</f>
        <v>#N/A</v>
      </c>
      <c r="CL46" s="18" t="e">
        <f>(HLOOKUP(CL$6,BECO_Datos!$D$3:$HN$85,BECO_Datos!$A45,FALSE)+IFERROR(HLOOKUP(CL$6,BECO_Datos!$HP$3:$LT$85,BECO_Datos!$A45,FALSE),0))*CL$2</f>
        <v>#N/A</v>
      </c>
      <c r="CM46" s="18" t="e">
        <f>(HLOOKUP(CM$6,BECO_Datos!$D$3:$HN$85,BECO_Datos!$A45,FALSE)+IFERROR(HLOOKUP(CM$6,BECO_Datos!$HP$3:$LT$85,BECO_Datos!$A45,FALSE),0))*CM$2</f>
        <v>#N/A</v>
      </c>
      <c r="CN46" s="18" t="e">
        <f>(HLOOKUP(CN$6,BECO_Datos!$D$3:$HN$85,BECO_Datos!$A45,FALSE)+IFERROR(HLOOKUP(CN$6,BECO_Datos!$HP$3:$LT$85,BECO_Datos!$A45,FALSE),0))*CN$2</f>
        <v>#N/A</v>
      </c>
      <c r="CO46" s="18" t="e">
        <f>(HLOOKUP(CO$6,BECO_Datos!$D$3:$HN$85,BECO_Datos!$A45,FALSE)+IFERROR(HLOOKUP(CO$6,BECO_Datos!$HP$3:$LT$85,BECO_Datos!$A45,FALSE),0))*CO$2</f>
        <v>#N/A</v>
      </c>
      <c r="CP46" s="18" t="e">
        <f>(HLOOKUP(CP$6,BECO_Datos!$D$3:$HN$85,BECO_Datos!$A45,FALSE)+IFERROR(HLOOKUP(CP$6,BECO_Datos!$HP$3:$LT$85,BECO_Datos!$A45,FALSE),0))*CP$2</f>
        <v>#N/A</v>
      </c>
      <c r="CQ46" s="18">
        <f>(HLOOKUP(CQ$6,BECO_Datos!$D$3:$HN$85,BECO_Datos!$A45,FALSE)+IFERROR(HLOOKUP(CQ$6,BECO_Datos!$HP$3:$LT$85,BECO_Datos!$A45,FALSE),0))*CQ$2</f>
        <v>0</v>
      </c>
      <c r="CR46" s="18">
        <f>(HLOOKUP(CR$6,BECO_Datos!$D$3:$HN$85,BECO_Datos!$A45,FALSE)+IFERROR(HLOOKUP(CR$6,BECO_Datos!$HP$3:$LT$85,BECO_Datos!$A45,FALSE),0))*CR$2</f>
        <v>0</v>
      </c>
      <c r="CS46" s="18">
        <f>(HLOOKUP(CS$6,BECO_Datos!$D$3:$HN$85,BECO_Datos!$A45,FALSE)+IFERROR(HLOOKUP(CS$6,BECO_Datos!$HP$3:$LT$85,BECO_Datos!$A45,FALSE),0))*CS$2</f>
        <v>0</v>
      </c>
      <c r="CT46" s="18">
        <f>(HLOOKUP(CT$6,BECO_Datos!$D$3:$HN$85,BECO_Datos!$A45,FALSE)+IFERROR(HLOOKUP(CT$6,BECO_Datos!$HP$3:$LT$85,BECO_Datos!$A45,FALSE),0))*CT$2</f>
        <v>0</v>
      </c>
      <c r="CU46" s="18">
        <f>(HLOOKUP(CU$6,BECO_Datos!$D$3:$HN$85,BECO_Datos!$A45,FALSE)+IFERROR(HLOOKUP(CU$6,BECO_Datos!$HP$3:$LT$85,BECO_Datos!$A45,FALSE),0))*CU$2</f>
        <v>0</v>
      </c>
      <c r="CV46" s="18">
        <f>(HLOOKUP(CV$6,BECO_Datos!$D$3:$HN$85,BECO_Datos!$A45,FALSE)+IFERROR(HLOOKUP(CV$6,BECO_Datos!$HP$3:$LT$85,BECO_Datos!$A45,FALSE),0))*CV$2</f>
        <v>0</v>
      </c>
      <c r="CW46" s="18">
        <f>(HLOOKUP(CW$6,BECO_Datos!$D$3:$HN$85,BECO_Datos!$A45,FALSE)+IFERROR(HLOOKUP(CW$6,BECO_Datos!$HP$3:$LT$85,BECO_Datos!$A45,FALSE),0))*CW$2</f>
        <v>0</v>
      </c>
      <c r="CX46" s="18">
        <f>(HLOOKUP(CX$6,BECO_Datos!$D$3:$HN$85,BECO_Datos!$A45,FALSE)+IFERROR(HLOOKUP(CX$6,BECO_Datos!$HP$3:$LT$85,BECO_Datos!$A45,FALSE),0))*CX$2</f>
        <v>0</v>
      </c>
      <c r="CY46" s="18">
        <f>(HLOOKUP(CY$6,BECO_Datos!$D$3:$HN$85,BECO_Datos!$A45,FALSE)+IFERROR(HLOOKUP(CY$6,BECO_Datos!$HP$3:$LT$85,BECO_Datos!$A45,FALSE),0))*CY$2</f>
        <v>0</v>
      </c>
      <c r="CZ46" s="18">
        <f>(HLOOKUP(CZ$6,BECO_Datos!$D$3:$HN$85,BECO_Datos!$A45,FALSE)+IFERROR(HLOOKUP(CZ$6,BECO_Datos!$HP$3:$LT$85,BECO_Datos!$A45,FALSE),0))*CZ$2</f>
        <v>0</v>
      </c>
      <c r="DB46" s="18" t="e">
        <f>(HLOOKUP(DB$6,BECO_Datos!$D$3:$HN$85,BECO_Datos!$A45,FALSE)+IFERROR(HLOOKUP(DB$6,BECO_Datos!$HP$3:$LT$85,BECO_Datos!$A45,FALSE),0))*DB$2</f>
        <v>#N/A</v>
      </c>
      <c r="DC46" s="18" t="e">
        <f>(HLOOKUP(DC$6,BECO_Datos!$D$3:$HN$85,BECO_Datos!$A45,FALSE)+IFERROR(HLOOKUP(DC$6,BECO_Datos!$HP$3:$LT$85,BECO_Datos!$A45,FALSE),0))*DC$2</f>
        <v>#N/A</v>
      </c>
      <c r="DD46" s="18" t="e">
        <f>(HLOOKUP(DD$6,BECO_Datos!$D$3:$HN$85,BECO_Datos!$A45,FALSE)+IFERROR(HLOOKUP(DD$6,BECO_Datos!$HP$3:$LT$85,BECO_Datos!$A45,FALSE),0))*DD$2</f>
        <v>#N/A</v>
      </c>
      <c r="DE46" s="18" t="e">
        <f>(HLOOKUP(DE$6,BECO_Datos!$D$3:$HN$85,BECO_Datos!$A45,FALSE)+IFERROR(HLOOKUP(DE$6,BECO_Datos!$HP$3:$LT$85,BECO_Datos!$A45,FALSE),0))*DE$2</f>
        <v>#N/A</v>
      </c>
      <c r="DF46" s="18" t="e">
        <f>(HLOOKUP(DF$6,BECO_Datos!$D$3:$HN$85,BECO_Datos!$A45,FALSE)+IFERROR(HLOOKUP(DF$6,BECO_Datos!$HP$3:$LT$85,BECO_Datos!$A45,FALSE),0))*DF$2</f>
        <v>#N/A</v>
      </c>
      <c r="DG46" s="18" t="e">
        <f>(HLOOKUP(DG$6,BECO_Datos!$D$3:$HN$85,BECO_Datos!$A45,FALSE)+IFERROR(HLOOKUP(DG$6,BECO_Datos!$HP$3:$LT$85,BECO_Datos!$A45,FALSE),0))*DG$2</f>
        <v>#N/A</v>
      </c>
      <c r="DH46" s="18">
        <f>(HLOOKUP(DH$6,BECO_Datos!$D$3:$HN$85,BECO_Datos!$A45,FALSE)+IFERROR(HLOOKUP(DH$6,BECO_Datos!$HP$3:$LT$85,BECO_Datos!$A45,FALSE),0))*DH$2</f>
        <v>0</v>
      </c>
      <c r="DI46" s="18">
        <f>(HLOOKUP(DI$6,BECO_Datos!$D$3:$HN$85,BECO_Datos!$A45,FALSE)+IFERROR(HLOOKUP(DI$6,BECO_Datos!$HP$3:$LT$85,BECO_Datos!$A45,FALSE),0))*DI$2</f>
        <v>0</v>
      </c>
      <c r="DJ46" s="18">
        <f>(HLOOKUP(DJ$6,BECO_Datos!$D$3:$HN$85,BECO_Datos!$A45,FALSE)+IFERROR(HLOOKUP(DJ$6,BECO_Datos!$HP$3:$LT$85,BECO_Datos!$A45,FALSE),0))*DJ$2</f>
        <v>0</v>
      </c>
      <c r="DK46" s="18">
        <f>(HLOOKUP(DK$6,BECO_Datos!$D$3:$HN$85,BECO_Datos!$A45,FALSE)+IFERROR(HLOOKUP(DK$6,BECO_Datos!$HP$3:$LT$85,BECO_Datos!$A45,FALSE),0))*DK$2</f>
        <v>0</v>
      </c>
      <c r="DL46" s="18">
        <f>(HLOOKUP(DL$6,BECO_Datos!$D$3:$HN$85,BECO_Datos!$A45,FALSE)+IFERROR(HLOOKUP(DL$6,BECO_Datos!$HP$3:$LT$85,BECO_Datos!$A45,FALSE),0))*DL$2</f>
        <v>0</v>
      </c>
      <c r="DM46" s="18">
        <f>(HLOOKUP(DM$6,BECO_Datos!$D$3:$HN$85,BECO_Datos!$A45,FALSE)+IFERROR(HLOOKUP(DM$6,BECO_Datos!$HP$3:$LT$85,BECO_Datos!$A45,FALSE),0))*DM$2</f>
        <v>0</v>
      </c>
      <c r="DN46" s="18">
        <f>(HLOOKUP(DN$6,BECO_Datos!$D$3:$HN$85,BECO_Datos!$A45,FALSE)+IFERROR(HLOOKUP(DN$6,BECO_Datos!$HP$3:$LT$85,BECO_Datos!$A45,FALSE),0))*DN$2</f>
        <v>0</v>
      </c>
      <c r="DO46" s="18">
        <f>(HLOOKUP(DO$6,BECO_Datos!$D$3:$HN$85,BECO_Datos!$A45,FALSE)+IFERROR(HLOOKUP(DO$6,BECO_Datos!$HP$3:$LT$85,BECO_Datos!$A45,FALSE),0))*DO$2</f>
        <v>0</v>
      </c>
      <c r="DP46" s="18">
        <f>(HLOOKUP(DP$6,BECO_Datos!$D$3:$HN$85,BECO_Datos!$A45,FALSE)+IFERROR(HLOOKUP(DP$6,BECO_Datos!$HP$3:$LT$85,BECO_Datos!$A45,FALSE),0))*DP$2</f>
        <v>0</v>
      </c>
      <c r="DQ46" s="18">
        <f>(HLOOKUP(DQ$6,BECO_Datos!$D$3:$HN$85,BECO_Datos!$A45,FALSE)+IFERROR(HLOOKUP(DQ$6,BECO_Datos!$HP$3:$LT$85,BECO_Datos!$A45,FALSE),0))*DQ$2</f>
        <v>0</v>
      </c>
      <c r="DS46" s="18" t="e">
        <f>(HLOOKUP(DS$6,BECO_Datos!$D$3:$HN$85,BECO_Datos!$A45,FALSE)+IFERROR(HLOOKUP(DS$6,BECO_Datos!$HP$3:$LT$85,BECO_Datos!$A45,FALSE),0))*DS$2</f>
        <v>#N/A</v>
      </c>
      <c r="DT46" s="18" t="e">
        <f>(HLOOKUP(DT$6,BECO_Datos!$D$3:$HN$85,BECO_Datos!$A45,FALSE)+IFERROR(HLOOKUP(DT$6,BECO_Datos!$HP$3:$LT$85,BECO_Datos!$A45,FALSE),0))*DT$2</f>
        <v>#N/A</v>
      </c>
      <c r="DU46" s="18" t="e">
        <f>(HLOOKUP(DU$6,BECO_Datos!$D$3:$HN$85,BECO_Datos!$A45,FALSE)+IFERROR(HLOOKUP(DU$6,BECO_Datos!$HP$3:$LT$85,BECO_Datos!$A45,FALSE),0))*DU$2</f>
        <v>#N/A</v>
      </c>
      <c r="DV46" s="18" t="e">
        <f>(HLOOKUP(DV$6,BECO_Datos!$D$3:$HN$85,BECO_Datos!$A45,FALSE)+IFERROR(HLOOKUP(DV$6,BECO_Datos!$HP$3:$LT$85,BECO_Datos!$A45,FALSE),0))*DV$2</f>
        <v>#N/A</v>
      </c>
      <c r="DW46" s="18" t="e">
        <f>(HLOOKUP(DW$6,BECO_Datos!$D$3:$HN$85,BECO_Datos!$A45,FALSE)+IFERROR(HLOOKUP(DW$6,BECO_Datos!$HP$3:$LT$85,BECO_Datos!$A45,FALSE),0))*DW$2</f>
        <v>#N/A</v>
      </c>
      <c r="DX46" s="18" t="e">
        <f>(HLOOKUP(DX$6,BECO_Datos!$D$3:$HN$85,BECO_Datos!$A45,FALSE)+IFERROR(HLOOKUP(DX$6,BECO_Datos!$HP$3:$LT$85,BECO_Datos!$A45,FALSE),0))*DX$2</f>
        <v>#N/A</v>
      </c>
      <c r="DY46" s="18">
        <f>(HLOOKUP(DY$6,BECO_Datos!$D$3:$HN$85,BECO_Datos!$A45,FALSE)+IFERROR(HLOOKUP(DY$6,BECO_Datos!$HP$3:$LT$85,BECO_Datos!$A45,FALSE),0))*DY$2</f>
        <v>0</v>
      </c>
      <c r="DZ46" s="18">
        <f>(HLOOKUP(DZ$6,BECO_Datos!$D$3:$HN$85,BECO_Datos!$A45,FALSE)+IFERROR(HLOOKUP(DZ$6,BECO_Datos!$HP$3:$LT$85,BECO_Datos!$A45,FALSE),0))*DZ$2</f>
        <v>0</v>
      </c>
      <c r="EA46" s="18">
        <f>(HLOOKUP(EA$6,BECO_Datos!$D$3:$HN$85,BECO_Datos!$A45,FALSE)+IFERROR(HLOOKUP(EA$6,BECO_Datos!$HP$3:$LT$85,BECO_Datos!$A45,FALSE),0))*EA$2</f>
        <v>0</v>
      </c>
      <c r="EB46" s="18">
        <f>(HLOOKUP(EB$6,BECO_Datos!$D$3:$HN$85,BECO_Datos!$A45,FALSE)+IFERROR(HLOOKUP(EB$6,BECO_Datos!$HP$3:$LT$85,BECO_Datos!$A45,FALSE),0))*EB$2</f>
        <v>0</v>
      </c>
      <c r="EC46" s="18">
        <f>(HLOOKUP(EC$6,BECO_Datos!$D$3:$HN$85,BECO_Datos!$A45,FALSE)+IFERROR(HLOOKUP(EC$6,BECO_Datos!$HP$3:$LT$85,BECO_Datos!$A45,FALSE),0))*EC$2</f>
        <v>0</v>
      </c>
      <c r="ED46" s="18">
        <f>(HLOOKUP(ED$6,BECO_Datos!$D$3:$HN$85,BECO_Datos!$A45,FALSE)+IFERROR(HLOOKUP(ED$6,BECO_Datos!$HP$3:$LT$85,BECO_Datos!$A45,FALSE),0))*ED$2</f>
        <v>0</v>
      </c>
      <c r="EE46" s="18">
        <f>(HLOOKUP(EE$6,BECO_Datos!$D$3:$HN$85,BECO_Datos!$A45,FALSE)+IFERROR(HLOOKUP(EE$6,BECO_Datos!$HP$3:$LT$85,BECO_Datos!$A45,FALSE),0))*EE$2</f>
        <v>0</v>
      </c>
      <c r="EF46" s="18">
        <f>(HLOOKUP(EF$6,BECO_Datos!$D$3:$HN$85,BECO_Datos!$A45,FALSE)+IFERROR(HLOOKUP(EF$6,BECO_Datos!$HP$3:$LT$85,BECO_Datos!$A45,FALSE),0))*EF$2</f>
        <v>0</v>
      </c>
      <c r="EG46" s="18">
        <f>(HLOOKUP(EG$6,BECO_Datos!$D$3:$HN$85,BECO_Datos!$A45,FALSE)+IFERROR(HLOOKUP(EG$6,BECO_Datos!$HP$3:$LT$85,BECO_Datos!$A45,FALSE),0))*EG$2</f>
        <v>0</v>
      </c>
      <c r="EH46" s="18">
        <f>(HLOOKUP(EH$6,BECO_Datos!$D$3:$HN$85,BECO_Datos!$A45,FALSE)+IFERROR(HLOOKUP(EH$6,BECO_Datos!$HP$3:$LT$85,BECO_Datos!$A45,FALSE),0))*EH$2</f>
        <v>0</v>
      </c>
      <c r="EJ46" s="18" t="e">
        <f>(HLOOKUP(EJ$6,BECO_Datos!$D$3:$HN$85,BECO_Datos!$A45,FALSE)+IFERROR(HLOOKUP(EJ$6,BECO_Datos!$HP$3:$LT$85,BECO_Datos!$A45,FALSE),0))*EJ$2</f>
        <v>#N/A</v>
      </c>
      <c r="EK46" s="18" t="e">
        <f>(HLOOKUP(EK$6,BECO_Datos!$D$3:$HN$85,BECO_Datos!$A45,FALSE)+IFERROR(HLOOKUP(EK$6,BECO_Datos!$HP$3:$LT$85,BECO_Datos!$A45,FALSE),0))*EK$2</f>
        <v>#N/A</v>
      </c>
      <c r="EL46" s="18" t="e">
        <f>(HLOOKUP(EL$6,BECO_Datos!$D$3:$HN$85,BECO_Datos!$A45,FALSE)+IFERROR(HLOOKUP(EL$6,BECO_Datos!$HP$3:$LT$85,BECO_Datos!$A45,FALSE),0))*EL$2</f>
        <v>#N/A</v>
      </c>
      <c r="EM46" s="18" t="e">
        <f>(HLOOKUP(EM$6,BECO_Datos!$D$3:$HN$85,BECO_Datos!$A45,FALSE)+IFERROR(HLOOKUP(EM$6,BECO_Datos!$HP$3:$LT$85,BECO_Datos!$A45,FALSE),0))*EM$2</f>
        <v>#N/A</v>
      </c>
      <c r="EN46" s="18" t="e">
        <f>(HLOOKUP(EN$6,BECO_Datos!$D$3:$HN$85,BECO_Datos!$A45,FALSE)+IFERROR(HLOOKUP(EN$6,BECO_Datos!$HP$3:$LT$85,BECO_Datos!$A45,FALSE),0))*EN$2</f>
        <v>#N/A</v>
      </c>
      <c r="EO46" s="18" t="e">
        <f>(HLOOKUP(EO$6,BECO_Datos!$D$3:$HN$85,BECO_Datos!$A45,FALSE)+IFERROR(HLOOKUP(EO$6,BECO_Datos!$HP$3:$LT$85,BECO_Datos!$A45,FALSE),0))*EO$2</f>
        <v>#N/A</v>
      </c>
      <c r="EP46" s="18">
        <f>(HLOOKUP(EP$6,BECO_Datos!$D$3:$HN$85,BECO_Datos!$A45,FALSE)+IFERROR(HLOOKUP(EP$6,BECO_Datos!$HP$3:$LT$85,BECO_Datos!$A45,FALSE),0))*EP$2</f>
        <v>0</v>
      </c>
      <c r="EQ46" s="18">
        <f>(HLOOKUP(EQ$6,BECO_Datos!$D$3:$HN$85,BECO_Datos!$A45,FALSE)+IFERROR(HLOOKUP(EQ$6,BECO_Datos!$HP$3:$LT$85,BECO_Datos!$A45,FALSE),0))*EQ$2</f>
        <v>0</v>
      </c>
      <c r="ER46" s="18">
        <f>(HLOOKUP(ER$6,BECO_Datos!$D$3:$HN$85,BECO_Datos!$A45,FALSE)+IFERROR(HLOOKUP(ER$6,BECO_Datos!$HP$3:$LT$85,BECO_Datos!$A45,FALSE),0))*ER$2</f>
        <v>0</v>
      </c>
      <c r="ES46" s="18">
        <f>(HLOOKUP(ES$6,BECO_Datos!$D$3:$HN$85,BECO_Datos!$A45,FALSE)+IFERROR(HLOOKUP(ES$6,BECO_Datos!$HP$3:$LT$85,BECO_Datos!$A45,FALSE),0))*ES$2</f>
        <v>0</v>
      </c>
      <c r="ET46" s="18">
        <f>(HLOOKUP(ET$6,BECO_Datos!$D$3:$HN$85,BECO_Datos!$A45,FALSE)+IFERROR(HLOOKUP(ET$6,BECO_Datos!$HP$3:$LT$85,BECO_Datos!$A45,FALSE),0))*ET$2</f>
        <v>0</v>
      </c>
      <c r="EU46" s="18">
        <f>(HLOOKUP(EU$6,BECO_Datos!$D$3:$HN$85,BECO_Datos!$A45,FALSE)+IFERROR(HLOOKUP(EU$6,BECO_Datos!$HP$3:$LT$85,BECO_Datos!$A45,FALSE),0))*EU$2</f>
        <v>0</v>
      </c>
      <c r="EV46" s="18">
        <f>(HLOOKUP(EV$6,BECO_Datos!$D$3:$HN$85,BECO_Datos!$A45,FALSE)+IFERROR(HLOOKUP(EV$6,BECO_Datos!$HP$3:$LT$85,BECO_Datos!$A45,FALSE),0))*EV$2</f>
        <v>0</v>
      </c>
      <c r="EW46" s="18">
        <f>(HLOOKUP(EW$6,BECO_Datos!$D$3:$HN$85,BECO_Datos!$A45,FALSE)+IFERROR(HLOOKUP(EW$6,BECO_Datos!$HP$3:$LT$85,BECO_Datos!$A45,FALSE),0))*EW$2</f>
        <v>0</v>
      </c>
      <c r="EX46" s="18">
        <f>(HLOOKUP(EX$6,BECO_Datos!$D$3:$HN$85,BECO_Datos!$A45,FALSE)+IFERROR(HLOOKUP(EX$6,BECO_Datos!$HP$3:$LT$85,BECO_Datos!$A45,FALSE),0))*EX$2</f>
        <v>0</v>
      </c>
      <c r="EY46" s="18">
        <f>(HLOOKUP(EY$6,BECO_Datos!$D$3:$HN$85,BECO_Datos!$A45,FALSE)+IFERROR(HLOOKUP(EY$6,BECO_Datos!$HP$3:$LT$85,BECO_Datos!$A45,FALSE),0))*EY$2</f>
        <v>0</v>
      </c>
      <c r="FA46" s="18" t="e">
        <f>(HLOOKUP(FA$6,BECO_Datos!$D$3:$HN$85,BECO_Datos!$A45,FALSE)+IFERROR(HLOOKUP(FA$6,BECO_Datos!$HP$3:$LT$85,BECO_Datos!$A45,FALSE),0))*FA$2</f>
        <v>#N/A</v>
      </c>
      <c r="FB46" s="18" t="e">
        <f>(HLOOKUP(FB$6,BECO_Datos!$D$3:$HN$85,BECO_Datos!$A45,FALSE)+IFERROR(HLOOKUP(FB$6,BECO_Datos!$HP$3:$LT$85,BECO_Datos!$A45,FALSE),0))*FB$2</f>
        <v>#N/A</v>
      </c>
      <c r="FC46" s="18" t="e">
        <f>(HLOOKUP(FC$6,BECO_Datos!$D$3:$HN$85,BECO_Datos!$A45,FALSE)+IFERROR(HLOOKUP(FC$6,BECO_Datos!$HP$3:$LT$85,BECO_Datos!$A45,FALSE),0))*FC$2</f>
        <v>#N/A</v>
      </c>
      <c r="FD46" s="18" t="e">
        <f>(HLOOKUP(FD$6,BECO_Datos!$D$3:$HN$85,BECO_Datos!$A45,FALSE)+IFERROR(HLOOKUP(FD$6,BECO_Datos!$HP$3:$LT$85,BECO_Datos!$A45,FALSE),0))*FD$2</f>
        <v>#N/A</v>
      </c>
      <c r="FE46" s="18" t="e">
        <f>(HLOOKUP(FE$6,BECO_Datos!$D$3:$HN$85,BECO_Datos!$A45,FALSE)+IFERROR(HLOOKUP(FE$6,BECO_Datos!$HP$3:$LT$85,BECO_Datos!$A45,FALSE),0))*FE$2</f>
        <v>#N/A</v>
      </c>
      <c r="FF46" s="18" t="e">
        <f>(HLOOKUP(FF$6,BECO_Datos!$D$3:$HN$85,BECO_Datos!$A45,FALSE)+IFERROR(HLOOKUP(FF$6,BECO_Datos!$HP$3:$LT$85,BECO_Datos!$A45,FALSE),0))*FF$2</f>
        <v>#N/A</v>
      </c>
      <c r="FG46" s="18">
        <f>(HLOOKUP(FG$6,BECO_Datos!$D$3:$HN$85,BECO_Datos!$A45,FALSE)+IFERROR(HLOOKUP(FG$6,BECO_Datos!$HP$3:$LT$85,BECO_Datos!$A45,FALSE),0))*FG$2</f>
        <v>0</v>
      </c>
      <c r="FH46" s="18">
        <f>(HLOOKUP(FH$6,BECO_Datos!$D$3:$HN$85,BECO_Datos!$A45,FALSE)+IFERROR(HLOOKUP(FH$6,BECO_Datos!$HP$3:$LT$85,BECO_Datos!$A45,FALSE),0))*FH$2</f>
        <v>0</v>
      </c>
      <c r="FI46" s="18">
        <f>(HLOOKUP(FI$6,BECO_Datos!$D$3:$HN$85,BECO_Datos!$A45,FALSE)+IFERROR(HLOOKUP(FI$6,BECO_Datos!$HP$3:$LT$85,BECO_Datos!$A45,FALSE),0))*FI$2</f>
        <v>0</v>
      </c>
      <c r="FJ46" s="18">
        <f>(HLOOKUP(FJ$6,BECO_Datos!$D$3:$HN$85,BECO_Datos!$A45,FALSE)+IFERROR(HLOOKUP(FJ$6,BECO_Datos!$HP$3:$LT$85,BECO_Datos!$A45,FALSE),0))*FJ$2</f>
        <v>0</v>
      </c>
      <c r="FK46" s="18">
        <f>(HLOOKUP(FK$6,BECO_Datos!$D$3:$HN$85,BECO_Datos!$A45,FALSE)+IFERROR(HLOOKUP(FK$6,BECO_Datos!$HP$3:$LT$85,BECO_Datos!$A45,FALSE),0))*FK$2</f>
        <v>0</v>
      </c>
      <c r="FL46" s="18">
        <f>(HLOOKUP(FL$6,BECO_Datos!$D$3:$HN$85,BECO_Datos!$A45,FALSE)+IFERROR(HLOOKUP(FL$6,BECO_Datos!$HP$3:$LT$85,BECO_Datos!$A45,FALSE),0))*FL$2</f>
        <v>0</v>
      </c>
      <c r="FM46" s="18">
        <f>(HLOOKUP(FM$6,BECO_Datos!$D$3:$HN$85,BECO_Datos!$A45,FALSE)+IFERROR(HLOOKUP(FM$6,BECO_Datos!$HP$3:$LT$85,BECO_Datos!$A45,FALSE),0))*FM$2</f>
        <v>0</v>
      </c>
      <c r="FN46" s="18">
        <f>(HLOOKUP(FN$6,BECO_Datos!$D$3:$HN$85,BECO_Datos!$A45,FALSE)+IFERROR(HLOOKUP(FN$6,BECO_Datos!$HP$3:$LT$85,BECO_Datos!$A45,FALSE),0))*FN$2</f>
        <v>0</v>
      </c>
      <c r="FO46" s="18">
        <f>(HLOOKUP(FO$6,BECO_Datos!$D$3:$HN$85,BECO_Datos!$A45,FALSE)+IFERROR(HLOOKUP(FO$6,BECO_Datos!$HP$3:$LT$85,BECO_Datos!$A45,FALSE),0))*FO$2</f>
        <v>0</v>
      </c>
      <c r="FP46" s="18">
        <f>(HLOOKUP(FP$6,BECO_Datos!$D$3:$HN$85,BECO_Datos!$A45,FALSE)+IFERROR(HLOOKUP(FP$6,BECO_Datos!$HP$3:$LT$85,BECO_Datos!$A45,FALSE),0))*FP$2</f>
        <v>0</v>
      </c>
      <c r="FR46" s="18" t="e">
        <f>(HLOOKUP(FR$6,BECO_Datos!$D$3:$HN$85,BECO_Datos!$A45,FALSE)+IFERROR(HLOOKUP(FR$6,BECO_Datos!$HP$3:$LT$85,BECO_Datos!$A45,FALSE),0))*FR$2</f>
        <v>#N/A</v>
      </c>
      <c r="FS46" s="18" t="e">
        <f>(HLOOKUP(FS$6,BECO_Datos!$D$3:$HN$85,BECO_Datos!$A45,FALSE)+IFERROR(HLOOKUP(FS$6,BECO_Datos!$HP$3:$LT$85,BECO_Datos!$A45,FALSE),0))*FS$2</f>
        <v>#N/A</v>
      </c>
      <c r="FT46" s="18" t="e">
        <f>(HLOOKUP(FT$6,BECO_Datos!$D$3:$HN$85,BECO_Datos!$A45,FALSE)+IFERROR(HLOOKUP(FT$6,BECO_Datos!$HP$3:$LT$85,BECO_Datos!$A45,FALSE),0))*FT$2</f>
        <v>#N/A</v>
      </c>
      <c r="FU46" s="18" t="e">
        <f>(HLOOKUP(FU$6,BECO_Datos!$D$3:$HN$85,BECO_Datos!$A45,FALSE)+IFERROR(HLOOKUP(FU$6,BECO_Datos!$HP$3:$LT$85,BECO_Datos!$A45,FALSE),0))*FU$2</f>
        <v>#N/A</v>
      </c>
      <c r="FV46" s="18" t="e">
        <f>(HLOOKUP(FV$6,BECO_Datos!$D$3:$HN$85,BECO_Datos!$A45,FALSE)+IFERROR(HLOOKUP(FV$6,BECO_Datos!$HP$3:$LT$85,BECO_Datos!$A45,FALSE),0))*FV$2</f>
        <v>#N/A</v>
      </c>
      <c r="FW46" s="18" t="e">
        <f>(HLOOKUP(FW$6,BECO_Datos!$D$3:$HN$85,BECO_Datos!$A45,FALSE)+IFERROR(HLOOKUP(FW$6,BECO_Datos!$HP$3:$LT$85,BECO_Datos!$A45,FALSE),0))*FW$2</f>
        <v>#N/A</v>
      </c>
      <c r="FX46" s="18">
        <f>(HLOOKUP(FX$6,BECO_Datos!$D$3:$HN$85,BECO_Datos!$A45,FALSE)+IFERROR(HLOOKUP(FX$6,BECO_Datos!$HP$3:$LT$85,BECO_Datos!$A45,FALSE),0))*FX$2</f>
        <v>0</v>
      </c>
      <c r="FY46" s="18">
        <f>(HLOOKUP(FY$6,BECO_Datos!$D$3:$HN$85,BECO_Datos!$A45,FALSE)+IFERROR(HLOOKUP(FY$6,BECO_Datos!$HP$3:$LT$85,BECO_Datos!$A45,FALSE),0))*FY$2</f>
        <v>0</v>
      </c>
      <c r="FZ46" s="18">
        <f>(HLOOKUP(FZ$6,BECO_Datos!$D$3:$HN$85,BECO_Datos!$A45,FALSE)+IFERROR(HLOOKUP(FZ$6,BECO_Datos!$HP$3:$LT$85,BECO_Datos!$A45,FALSE),0))*FZ$2</f>
        <v>0</v>
      </c>
      <c r="GA46" s="18">
        <f>(HLOOKUP(GA$6,BECO_Datos!$D$3:$HN$85,BECO_Datos!$A45,FALSE)+IFERROR(HLOOKUP(GA$6,BECO_Datos!$HP$3:$LT$85,BECO_Datos!$A45,FALSE),0))*GA$2</f>
        <v>0</v>
      </c>
      <c r="GB46" s="18">
        <f>(HLOOKUP(GB$6,BECO_Datos!$D$3:$HN$85,BECO_Datos!$A45,FALSE)+IFERROR(HLOOKUP(GB$6,BECO_Datos!$HP$3:$LT$85,BECO_Datos!$A45,FALSE),0))*GB$2</f>
        <v>0</v>
      </c>
      <c r="GC46" s="18">
        <f>(HLOOKUP(GC$6,BECO_Datos!$D$3:$HN$85,BECO_Datos!$A45,FALSE)+IFERROR(HLOOKUP(GC$6,BECO_Datos!$HP$3:$LT$85,BECO_Datos!$A45,FALSE),0))*GC$2</f>
        <v>0</v>
      </c>
      <c r="GD46" s="18">
        <f>(HLOOKUP(GD$6,BECO_Datos!$D$3:$HN$85,BECO_Datos!$A45,FALSE)+IFERROR(HLOOKUP(GD$6,BECO_Datos!$HP$3:$LT$85,BECO_Datos!$A45,FALSE),0))*GD$2</f>
        <v>0</v>
      </c>
      <c r="GE46" s="18">
        <f>(HLOOKUP(GE$6,BECO_Datos!$D$3:$HN$85,BECO_Datos!$A45,FALSE)+IFERROR(HLOOKUP(GE$6,BECO_Datos!$HP$3:$LT$85,BECO_Datos!$A45,FALSE),0))*GE$2</f>
        <v>0</v>
      </c>
      <c r="GF46" s="18">
        <f>(HLOOKUP(GF$6,BECO_Datos!$D$3:$HN$85,BECO_Datos!$A45,FALSE)+IFERROR(HLOOKUP(GF$6,BECO_Datos!$HP$3:$LT$85,BECO_Datos!$A45,FALSE),0))*GF$2</f>
        <v>0</v>
      </c>
      <c r="GG46" s="18">
        <f>(HLOOKUP(GG$6,BECO_Datos!$D$3:$HN$85,BECO_Datos!$A45,FALSE)+IFERROR(HLOOKUP(GG$6,BECO_Datos!$HP$3:$LT$85,BECO_Datos!$A45,FALSE),0))*GG$2</f>
        <v>0</v>
      </c>
      <c r="GI46" s="18" t="e">
        <f>(HLOOKUP(GI$6,BECO_Datos!$D$3:$HN$85,BECO_Datos!$A45,FALSE)+IFERROR(HLOOKUP(GI$6,BECO_Datos!$HP$3:$LT$85,BECO_Datos!$A45,FALSE),0))*GI$2</f>
        <v>#N/A</v>
      </c>
      <c r="GJ46" s="18" t="e">
        <f>(HLOOKUP(GJ$6,BECO_Datos!$D$3:$HN$85,BECO_Datos!$A45,FALSE)+IFERROR(HLOOKUP(GJ$6,BECO_Datos!$HP$3:$LT$85,BECO_Datos!$A45,FALSE),0))*GJ$2</f>
        <v>#N/A</v>
      </c>
      <c r="GK46" s="18" t="e">
        <f>(HLOOKUP(GK$6,BECO_Datos!$D$3:$HN$85,BECO_Datos!$A45,FALSE)+IFERROR(HLOOKUP(GK$6,BECO_Datos!$HP$3:$LT$85,BECO_Datos!$A45,FALSE),0))*GK$2</f>
        <v>#N/A</v>
      </c>
      <c r="GL46" s="18" t="e">
        <f>(HLOOKUP(GL$6,BECO_Datos!$D$3:$HN$85,BECO_Datos!$A45,FALSE)+IFERROR(HLOOKUP(GL$6,BECO_Datos!$HP$3:$LT$85,BECO_Datos!$A45,FALSE),0))*GL$2</f>
        <v>#N/A</v>
      </c>
      <c r="GM46" s="18" t="e">
        <f>(HLOOKUP(GM$6,BECO_Datos!$D$3:$HN$85,BECO_Datos!$A45,FALSE)+IFERROR(HLOOKUP(GM$6,BECO_Datos!$HP$3:$LT$85,BECO_Datos!$A45,FALSE),0))*GM$2</f>
        <v>#N/A</v>
      </c>
      <c r="GN46" s="18" t="e">
        <f>(HLOOKUP(GN$6,BECO_Datos!$D$3:$HN$85,BECO_Datos!$A45,FALSE)+IFERROR(HLOOKUP(GN$6,BECO_Datos!$HP$3:$LT$85,BECO_Datos!$A45,FALSE),0))*GN$2</f>
        <v>#N/A</v>
      </c>
      <c r="GO46" s="18">
        <f>(HLOOKUP(GO$6,BECO_Datos!$D$3:$HN$85,BECO_Datos!$A45,FALSE)+IFERROR(HLOOKUP(GO$6,BECO_Datos!$HP$3:$LT$85,BECO_Datos!$A45,FALSE),0))*GO$2</f>
        <v>0</v>
      </c>
      <c r="GP46" s="18">
        <f>(HLOOKUP(GP$6,BECO_Datos!$D$3:$HN$85,BECO_Datos!$A45,FALSE)+IFERROR(HLOOKUP(GP$6,BECO_Datos!$HP$3:$LT$85,BECO_Datos!$A45,FALSE),0))*GP$2</f>
        <v>0</v>
      </c>
      <c r="GQ46" s="18">
        <f>(HLOOKUP(GQ$6,BECO_Datos!$D$3:$HN$85,BECO_Datos!$A45,FALSE)+IFERROR(HLOOKUP(GQ$6,BECO_Datos!$HP$3:$LT$85,BECO_Datos!$A45,FALSE),0))*GQ$2</f>
        <v>0</v>
      </c>
      <c r="GR46" s="18">
        <f>(HLOOKUP(GR$6,BECO_Datos!$D$3:$HN$85,BECO_Datos!$A45,FALSE)+IFERROR(HLOOKUP(GR$6,BECO_Datos!$HP$3:$LT$85,BECO_Datos!$A45,FALSE),0))*GR$2</f>
        <v>0</v>
      </c>
      <c r="GS46" s="18">
        <f>(HLOOKUP(GS$6,BECO_Datos!$D$3:$HN$85,BECO_Datos!$A45,FALSE)+IFERROR(HLOOKUP(GS$6,BECO_Datos!$HP$3:$LT$85,BECO_Datos!$A45,FALSE),0))*GS$2</f>
        <v>0</v>
      </c>
      <c r="GT46" s="18">
        <f>(HLOOKUP(GT$6,BECO_Datos!$D$3:$HN$85,BECO_Datos!$A45,FALSE)+IFERROR(HLOOKUP(GT$6,BECO_Datos!$HP$3:$LT$85,BECO_Datos!$A45,FALSE),0))*GT$2</f>
        <v>0</v>
      </c>
      <c r="GU46" s="18">
        <f>(HLOOKUP(GU$6,BECO_Datos!$D$3:$HN$85,BECO_Datos!$A45,FALSE)+IFERROR(HLOOKUP(GU$6,BECO_Datos!$HP$3:$LT$85,BECO_Datos!$A45,FALSE),0))*GU$2</f>
        <v>0</v>
      </c>
      <c r="GV46" s="18">
        <f>(HLOOKUP(GV$6,BECO_Datos!$D$3:$HN$85,BECO_Datos!$A45,FALSE)+IFERROR(HLOOKUP(GV$6,BECO_Datos!$HP$3:$LT$85,BECO_Datos!$A45,FALSE),0))*GV$2</f>
        <v>0</v>
      </c>
      <c r="GW46" s="18">
        <f>(HLOOKUP(GW$6,BECO_Datos!$D$3:$HN$85,BECO_Datos!$A45,FALSE)+IFERROR(HLOOKUP(GW$6,BECO_Datos!$HP$3:$LT$85,BECO_Datos!$A45,FALSE),0))*GW$2</f>
        <v>0</v>
      </c>
      <c r="GX46" s="18">
        <f>(HLOOKUP(GX$6,BECO_Datos!$D$3:$HN$85,BECO_Datos!$A45,FALSE)+IFERROR(HLOOKUP(GX$6,BECO_Datos!$HP$3:$LT$85,BECO_Datos!$A45,FALSE),0))*GX$2</f>
        <v>0</v>
      </c>
      <c r="GZ46" s="18" t="e">
        <f>(HLOOKUP(GZ$6,BECO_Datos!$D$3:$HN$85,BECO_Datos!$A45,FALSE)+IFERROR(HLOOKUP(GZ$6,BECO_Datos!$HP$3:$LT$85,BECO_Datos!$A45,FALSE),0))*GZ$2</f>
        <v>#N/A</v>
      </c>
      <c r="HA46" s="18" t="e">
        <f>(HLOOKUP(HA$6,BECO_Datos!$D$3:$HN$85,BECO_Datos!$A45,FALSE)+IFERROR(HLOOKUP(HA$6,BECO_Datos!$HP$3:$LT$85,BECO_Datos!$A45,FALSE),0))*HA$2</f>
        <v>#N/A</v>
      </c>
      <c r="HB46" s="18" t="e">
        <f>(HLOOKUP(HB$6,BECO_Datos!$D$3:$HN$85,BECO_Datos!$A45,FALSE)+IFERROR(HLOOKUP(HB$6,BECO_Datos!$HP$3:$LT$85,BECO_Datos!$A45,FALSE),0))*HB$2</f>
        <v>#N/A</v>
      </c>
      <c r="HC46" s="18" t="e">
        <f>(HLOOKUP(HC$6,BECO_Datos!$D$3:$HN$85,BECO_Datos!$A45,FALSE)+IFERROR(HLOOKUP(HC$6,BECO_Datos!$HP$3:$LT$85,BECO_Datos!$A45,FALSE),0))*HC$2</f>
        <v>#N/A</v>
      </c>
      <c r="HD46" s="18" t="e">
        <f>(HLOOKUP(HD$6,BECO_Datos!$D$3:$HN$85,BECO_Datos!$A45,FALSE)+IFERROR(HLOOKUP(HD$6,BECO_Datos!$HP$3:$LT$85,BECO_Datos!$A45,FALSE),0))*HD$2</f>
        <v>#N/A</v>
      </c>
      <c r="HE46" s="18" t="e">
        <f>(HLOOKUP(HE$6,BECO_Datos!$D$3:$HN$85,BECO_Datos!$A45,FALSE)+IFERROR(HLOOKUP(HE$6,BECO_Datos!$HP$3:$LT$85,BECO_Datos!$A45,FALSE),0))*HE$2</f>
        <v>#N/A</v>
      </c>
      <c r="HF46" s="18">
        <f>(HLOOKUP(HF$6,BECO_Datos!$D$3:$HN$85,BECO_Datos!$A45,FALSE)+IFERROR(HLOOKUP(HF$6,BECO_Datos!$HP$3:$LT$85,BECO_Datos!$A45,FALSE),0))*HF$2</f>
        <v>0</v>
      </c>
      <c r="HG46" s="18">
        <f>(HLOOKUP(HG$6,BECO_Datos!$D$3:$HN$85,BECO_Datos!$A45,FALSE)+IFERROR(HLOOKUP(HG$6,BECO_Datos!$HP$3:$LT$85,BECO_Datos!$A45,FALSE),0))*HG$2</f>
        <v>0</v>
      </c>
      <c r="HH46" s="18">
        <f>(HLOOKUP(HH$6,BECO_Datos!$D$3:$HN$85,BECO_Datos!$A45,FALSE)+IFERROR(HLOOKUP(HH$6,BECO_Datos!$HP$3:$LT$85,BECO_Datos!$A45,FALSE),0))*HH$2</f>
        <v>0</v>
      </c>
      <c r="HI46" s="18">
        <f>(HLOOKUP(HI$6,BECO_Datos!$D$3:$HN$85,BECO_Datos!$A45,FALSE)+IFERROR(HLOOKUP(HI$6,BECO_Datos!$HP$3:$LT$85,BECO_Datos!$A45,FALSE),0))*HI$2</f>
        <v>0</v>
      </c>
      <c r="HJ46" s="18">
        <f>(HLOOKUP(HJ$6,BECO_Datos!$D$3:$HN$85,BECO_Datos!$A45,FALSE)+IFERROR(HLOOKUP(HJ$6,BECO_Datos!$HP$3:$LT$85,BECO_Datos!$A45,FALSE),0))*HJ$2</f>
        <v>0</v>
      </c>
      <c r="HK46" s="18">
        <f>(HLOOKUP(HK$6,BECO_Datos!$D$3:$HN$85,BECO_Datos!$A45,FALSE)+IFERROR(HLOOKUP(HK$6,BECO_Datos!$HP$3:$LT$85,BECO_Datos!$A45,FALSE),0))*HK$2</f>
        <v>0</v>
      </c>
      <c r="HL46" s="18">
        <f>(HLOOKUP(HL$6,BECO_Datos!$D$3:$HN$85,BECO_Datos!$A45,FALSE)+IFERROR(HLOOKUP(HL$6,BECO_Datos!$HP$3:$LT$85,BECO_Datos!$A45,FALSE),0))*HL$2</f>
        <v>0</v>
      </c>
      <c r="HM46" s="18">
        <f>(HLOOKUP(HM$6,BECO_Datos!$D$3:$HN$85,BECO_Datos!$A45,FALSE)+IFERROR(HLOOKUP(HM$6,BECO_Datos!$HP$3:$LT$85,BECO_Datos!$A45,FALSE),0))*HM$2</f>
        <v>0</v>
      </c>
      <c r="HN46" s="18">
        <f>(HLOOKUP(HN$6,BECO_Datos!$D$3:$HN$85,BECO_Datos!$A45,FALSE)+IFERROR(HLOOKUP(HN$6,BECO_Datos!$HP$3:$LT$85,BECO_Datos!$A45,FALSE),0))*HN$2</f>
        <v>0</v>
      </c>
      <c r="HO46" s="18">
        <f>(HLOOKUP(HO$6,BECO_Datos!$D$3:$HN$85,BECO_Datos!$A45,FALSE)+IFERROR(HLOOKUP(HO$6,BECO_Datos!$HP$3:$LT$85,BECO_Datos!$A45,FALSE),0))*HO$2</f>
        <v>0</v>
      </c>
      <c r="HQ46" s="18" t="e">
        <f>(HLOOKUP(HQ$6,BECO_Datos!$D$3:$HN$85,BECO_Datos!$A45,FALSE)+IFERROR(HLOOKUP(HQ$6,BECO_Datos!$HP$3:$LT$85,BECO_Datos!$A45,FALSE),0))*HQ$2</f>
        <v>#N/A</v>
      </c>
      <c r="HR46" s="18" t="e">
        <f>(HLOOKUP(HR$6,BECO_Datos!$D$3:$HN$85,BECO_Datos!$A45,FALSE)+IFERROR(HLOOKUP(HR$6,BECO_Datos!$HP$3:$LT$85,BECO_Datos!$A45,FALSE),0))*HR$2</f>
        <v>#N/A</v>
      </c>
      <c r="HS46" s="18" t="e">
        <f>(HLOOKUP(HS$6,BECO_Datos!$D$3:$HN$85,BECO_Datos!$A45,FALSE)+IFERROR(HLOOKUP(HS$6,BECO_Datos!$HP$3:$LT$85,BECO_Datos!$A45,FALSE),0))*HS$2</f>
        <v>#N/A</v>
      </c>
      <c r="HT46" s="18" t="e">
        <f>(HLOOKUP(HT$6,BECO_Datos!$D$3:$HN$85,BECO_Datos!$A45,FALSE)+IFERROR(HLOOKUP(HT$6,BECO_Datos!$HP$3:$LT$85,BECO_Datos!$A45,FALSE),0))*HT$2</f>
        <v>#N/A</v>
      </c>
      <c r="HU46" s="18" t="e">
        <f>(HLOOKUP(HU$6,BECO_Datos!$D$3:$HN$85,BECO_Datos!$A45,FALSE)+IFERROR(HLOOKUP(HU$6,BECO_Datos!$HP$3:$LT$85,BECO_Datos!$A45,FALSE),0))*HU$2</f>
        <v>#N/A</v>
      </c>
      <c r="HV46" s="18" t="e">
        <f>(HLOOKUP(HV$6,BECO_Datos!$D$3:$HN$85,BECO_Datos!$A45,FALSE)+IFERROR(HLOOKUP(HV$6,BECO_Datos!$HP$3:$LT$85,BECO_Datos!$A45,FALSE),0))*HV$2</f>
        <v>#N/A</v>
      </c>
      <c r="HW46" s="18">
        <f>(HLOOKUP(HW$6,BECO_Datos!$D$3:$HN$85,BECO_Datos!$A45,FALSE)+IFERROR(HLOOKUP(HW$6,BECO_Datos!$HP$3:$LT$85,BECO_Datos!$A45,FALSE),0))*HW$2</f>
        <v>0</v>
      </c>
      <c r="HX46" s="18">
        <f>(HLOOKUP(HX$6,BECO_Datos!$D$3:$HN$85,BECO_Datos!$A45,FALSE)+IFERROR(HLOOKUP(HX$6,BECO_Datos!$HP$3:$LT$85,BECO_Datos!$A45,FALSE),0))*HX$2</f>
        <v>0</v>
      </c>
      <c r="HY46" s="18">
        <f>(HLOOKUP(HY$6,BECO_Datos!$D$3:$HN$85,BECO_Datos!$A45,FALSE)+IFERROR(HLOOKUP(HY$6,BECO_Datos!$HP$3:$LT$85,BECO_Datos!$A45,FALSE),0))*HY$2</f>
        <v>0</v>
      </c>
      <c r="HZ46" s="18">
        <f>(HLOOKUP(HZ$6,BECO_Datos!$D$3:$HN$85,BECO_Datos!$A45,FALSE)+IFERROR(HLOOKUP(HZ$6,BECO_Datos!$HP$3:$LT$85,BECO_Datos!$A45,FALSE),0))*HZ$2</f>
        <v>0</v>
      </c>
      <c r="IA46" s="18">
        <f>(HLOOKUP(IA$6,BECO_Datos!$D$3:$HN$85,BECO_Datos!$A45,FALSE)+IFERROR(HLOOKUP(IA$6,BECO_Datos!$HP$3:$LT$85,BECO_Datos!$A45,FALSE),0))*IA$2</f>
        <v>0</v>
      </c>
      <c r="IB46" s="18">
        <f>(HLOOKUP(IB$6,BECO_Datos!$D$3:$HN$85,BECO_Datos!$A45,FALSE)+IFERROR(HLOOKUP(IB$6,BECO_Datos!$HP$3:$LT$85,BECO_Datos!$A45,FALSE),0))*IB$2</f>
        <v>0</v>
      </c>
      <c r="IC46" s="18">
        <f>(HLOOKUP(IC$6,BECO_Datos!$D$3:$HN$85,BECO_Datos!$A45,FALSE)+IFERROR(HLOOKUP(IC$6,BECO_Datos!$HP$3:$LT$85,BECO_Datos!$A45,FALSE),0))*IC$2</f>
        <v>0</v>
      </c>
      <c r="ID46" s="18">
        <f>(HLOOKUP(ID$6,BECO_Datos!$D$3:$HN$85,BECO_Datos!$A45,FALSE)+IFERROR(HLOOKUP(ID$6,BECO_Datos!$HP$3:$LT$85,BECO_Datos!$A45,FALSE),0))*ID$2</f>
        <v>0</v>
      </c>
      <c r="IE46" s="18">
        <f>(HLOOKUP(IE$6,BECO_Datos!$D$3:$HN$85,BECO_Datos!$A45,FALSE)+IFERROR(HLOOKUP(IE$6,BECO_Datos!$HP$3:$LT$85,BECO_Datos!$A45,FALSE),0))*IE$2</f>
        <v>0</v>
      </c>
      <c r="IF46" s="18">
        <f>(HLOOKUP(IF$6,BECO_Datos!$D$3:$HN$85,BECO_Datos!$A45,FALSE)+IFERROR(HLOOKUP(IF$6,BECO_Datos!$HP$3:$LT$85,BECO_Datos!$A45,FALSE),0))*IF$2</f>
        <v>0</v>
      </c>
      <c r="IH46" s="18" t="e">
        <f>(HLOOKUP(IH$6,BECO_Datos!$D$3:$HN$85,BECO_Datos!$A45,FALSE)+IFERROR(HLOOKUP(IH$6,BECO_Datos!$HP$3:$LT$85,BECO_Datos!$A45,FALSE),0))*IH$2</f>
        <v>#N/A</v>
      </c>
      <c r="II46" s="18" t="e">
        <f>(HLOOKUP(II$6,BECO_Datos!$D$3:$HN$85,BECO_Datos!$A45,FALSE)+IFERROR(HLOOKUP(II$6,BECO_Datos!$HP$3:$LT$85,BECO_Datos!$A45,FALSE),0))*II$2</f>
        <v>#N/A</v>
      </c>
      <c r="IJ46" s="18" t="e">
        <f>(HLOOKUP(IJ$6,BECO_Datos!$D$3:$HN$85,BECO_Datos!$A45,FALSE)+IFERROR(HLOOKUP(IJ$6,BECO_Datos!$HP$3:$LT$85,BECO_Datos!$A45,FALSE),0))*IJ$2</f>
        <v>#N/A</v>
      </c>
      <c r="IK46" s="18" t="e">
        <f>(HLOOKUP(IK$6,BECO_Datos!$D$3:$HN$85,BECO_Datos!$A45,FALSE)+IFERROR(HLOOKUP(IK$6,BECO_Datos!$HP$3:$LT$85,BECO_Datos!$A45,FALSE),0))*IK$2</f>
        <v>#N/A</v>
      </c>
      <c r="IL46" s="18" t="e">
        <f>(HLOOKUP(IL$6,BECO_Datos!$D$3:$HN$85,BECO_Datos!$A45,FALSE)+IFERROR(HLOOKUP(IL$6,BECO_Datos!$HP$3:$LT$85,BECO_Datos!$A45,FALSE),0))*IL$2</f>
        <v>#N/A</v>
      </c>
      <c r="IM46" s="18" t="e">
        <f>(HLOOKUP(IM$6,BECO_Datos!$D$3:$HN$85,BECO_Datos!$A45,FALSE)+IFERROR(HLOOKUP(IM$6,BECO_Datos!$HP$3:$LT$85,BECO_Datos!$A45,FALSE),0))*IM$2</f>
        <v>#N/A</v>
      </c>
      <c r="IN46" s="18">
        <f>(HLOOKUP(IN$6,BECO_Datos!$D$3:$HN$85,BECO_Datos!$A45,FALSE)+IFERROR(HLOOKUP(IN$6,BECO_Datos!$HP$3:$LT$85,BECO_Datos!$A45,FALSE),0))*IN$2</f>
        <v>740.55137996077383</v>
      </c>
      <c r="IO46" s="18">
        <f>(HLOOKUP(IO$6,BECO_Datos!$D$3:$HN$85,BECO_Datos!$A45,FALSE)+IFERROR(HLOOKUP(IO$6,BECO_Datos!$HP$3:$LT$85,BECO_Datos!$A45,FALSE),0))*IO$2</f>
        <v>750.01665763815595</v>
      </c>
      <c r="IP46" s="18">
        <f>(HLOOKUP(IP$6,BECO_Datos!$D$3:$HN$85,BECO_Datos!$A45,FALSE)+IFERROR(HLOOKUP(IP$6,BECO_Datos!$HP$3:$LT$85,BECO_Datos!$A45,FALSE),0))*IP$2</f>
        <v>861.1176995047291</v>
      </c>
      <c r="IQ46" s="18">
        <f>(HLOOKUP(IQ$6,BECO_Datos!$D$3:$HN$85,BECO_Datos!$A45,FALSE)+IFERROR(HLOOKUP(IQ$6,BECO_Datos!$HP$3:$LT$85,BECO_Datos!$A45,FALSE),0))*IQ$2</f>
        <v>922.8008800034396</v>
      </c>
      <c r="IR46" s="18">
        <f>(HLOOKUP(IR$6,BECO_Datos!$D$3:$HN$85,BECO_Datos!$A45,FALSE)+IFERROR(HLOOKUP(IR$6,BECO_Datos!$HP$3:$LT$85,BECO_Datos!$A45,FALSE),0))*IR$2</f>
        <v>945.92934709828035</v>
      </c>
      <c r="IS46" s="18">
        <f>(HLOOKUP(IS$6,BECO_Datos!$D$3:$HN$85,BECO_Datos!$A45,FALSE)+IFERROR(HLOOKUP(IS$6,BECO_Datos!$HP$3:$LT$85,BECO_Datos!$A45,FALSE),0))*IS$2</f>
        <v>970.89803207222712</v>
      </c>
      <c r="IT46" s="18">
        <f>(HLOOKUP(IT$6,BECO_Datos!$D$3:$HN$85,BECO_Datos!$A45,FALSE)+IFERROR(HLOOKUP(IT$6,BECO_Datos!$HP$3:$LT$85,BECO_Datos!$A45,FALSE),0))*IT$2</f>
        <v>969.45541220980226</v>
      </c>
      <c r="IU46" s="18">
        <f>(HLOOKUP(IU$6,BECO_Datos!$D$3:$HN$85,BECO_Datos!$A45,FALSE)+IFERROR(HLOOKUP(IU$6,BECO_Datos!$HP$3:$LT$85,BECO_Datos!$A45,FALSE),0))*IU$2</f>
        <v>1041.8046759243337</v>
      </c>
      <c r="IV46" s="18">
        <f>(HLOOKUP(IV$6,BECO_Datos!$D$3:$HN$85,BECO_Datos!$A45,FALSE)+IFERROR(HLOOKUP(IV$6,BECO_Datos!$HP$3:$LT$85,BECO_Datos!$A45,FALSE),0))*IV$2</f>
        <v>1076.4707441100604</v>
      </c>
      <c r="IW46" s="18">
        <f>(HLOOKUP(IW$6,BECO_Datos!$D$3:$HN$85,BECO_Datos!$A45,FALSE)+IFERROR(HLOOKUP(IW$6,BECO_Datos!$HP$3:$LT$85,BECO_Datos!$A45,FALSE),0))*IW$2</f>
        <v>1096.189889595873</v>
      </c>
      <c r="IY46" s="18" t="e">
        <f>(HLOOKUP(IY$6,BECO_Datos!$D$3:$HN$85,BECO_Datos!$A45,FALSE)+IFERROR(HLOOKUP(IY$6,BECO_Datos!$HP$3:$LT$85,BECO_Datos!$A45,FALSE),0))*IY$2</f>
        <v>#N/A</v>
      </c>
      <c r="IZ46" s="18" t="e">
        <f>(HLOOKUP(IZ$6,BECO_Datos!$D$3:$HN$85,BECO_Datos!$A45,FALSE)+IFERROR(HLOOKUP(IZ$6,BECO_Datos!$HP$3:$LT$85,BECO_Datos!$A45,FALSE),0))*IZ$2</f>
        <v>#N/A</v>
      </c>
      <c r="JA46" s="18" t="e">
        <f>(HLOOKUP(JA$6,BECO_Datos!$D$3:$HN$85,BECO_Datos!$A45,FALSE)+IFERROR(HLOOKUP(JA$6,BECO_Datos!$HP$3:$LT$85,BECO_Datos!$A45,FALSE),0))*JA$2</f>
        <v>#N/A</v>
      </c>
      <c r="JB46" s="18" t="e">
        <f>(HLOOKUP(JB$6,BECO_Datos!$D$3:$HN$85,BECO_Datos!$A45,FALSE)+IFERROR(HLOOKUP(JB$6,BECO_Datos!$HP$3:$LT$85,BECO_Datos!$A45,FALSE),0))*JB$2</f>
        <v>#N/A</v>
      </c>
      <c r="JC46" s="18" t="e">
        <f>(HLOOKUP(JC$6,BECO_Datos!$D$3:$HN$85,BECO_Datos!$A45,FALSE)+IFERROR(HLOOKUP(JC$6,BECO_Datos!$HP$3:$LT$85,BECO_Datos!$A45,FALSE),0))*JC$2</f>
        <v>#N/A</v>
      </c>
      <c r="JD46" s="18" t="e">
        <f>(HLOOKUP(JD$6,BECO_Datos!$D$3:$HN$85,BECO_Datos!$A45,FALSE)+IFERROR(HLOOKUP(JD$6,BECO_Datos!$HP$3:$LT$85,BECO_Datos!$A45,FALSE),0))*JD$2</f>
        <v>#N/A</v>
      </c>
      <c r="JE46" s="18">
        <f>(HLOOKUP(JE$6,BECO_Datos!$D$3:$HN$85,BECO_Datos!$A45,FALSE)+IFERROR(HLOOKUP(JE$6,BECO_Datos!$HP$3:$LT$85,BECO_Datos!$A45,FALSE),0))*JE$2</f>
        <v>0</v>
      </c>
      <c r="JF46" s="18">
        <f>(HLOOKUP(JF$6,BECO_Datos!$D$3:$HN$85,BECO_Datos!$A45,FALSE)+IFERROR(HLOOKUP(JF$6,BECO_Datos!$HP$3:$LT$85,BECO_Datos!$A45,FALSE),0))*JF$2</f>
        <v>0</v>
      </c>
      <c r="JG46" s="18">
        <f>(HLOOKUP(JG$6,BECO_Datos!$D$3:$HN$85,BECO_Datos!$A45,FALSE)+IFERROR(HLOOKUP(JG$6,BECO_Datos!$HP$3:$LT$85,BECO_Datos!$A45,FALSE),0))*JG$2</f>
        <v>0</v>
      </c>
      <c r="JH46" s="18">
        <f>(HLOOKUP(JH$6,BECO_Datos!$D$3:$HN$85,BECO_Datos!$A45,FALSE)+IFERROR(HLOOKUP(JH$6,BECO_Datos!$HP$3:$LT$85,BECO_Datos!$A45,FALSE),0))*JH$2</f>
        <v>0</v>
      </c>
      <c r="JI46" s="18">
        <f>(HLOOKUP(JI$6,BECO_Datos!$D$3:$HN$85,BECO_Datos!$A45,FALSE)+IFERROR(HLOOKUP(JI$6,BECO_Datos!$HP$3:$LT$85,BECO_Datos!$A45,FALSE),0))*JI$2</f>
        <v>0</v>
      </c>
      <c r="JJ46" s="18">
        <f>(HLOOKUP(JJ$6,BECO_Datos!$D$3:$HN$85,BECO_Datos!$A45,FALSE)+IFERROR(HLOOKUP(JJ$6,BECO_Datos!$HP$3:$LT$85,BECO_Datos!$A45,FALSE),0))*JJ$2</f>
        <v>0</v>
      </c>
      <c r="JK46" s="18">
        <f>(HLOOKUP(JK$6,BECO_Datos!$D$3:$HN$85,BECO_Datos!$A45,FALSE)+IFERROR(HLOOKUP(JK$6,BECO_Datos!$HP$3:$LT$85,BECO_Datos!$A45,FALSE),0))*JK$2</f>
        <v>0</v>
      </c>
      <c r="JL46" s="18">
        <f>(HLOOKUP(JL$6,BECO_Datos!$D$3:$HN$85,BECO_Datos!$A45,FALSE)+IFERROR(HLOOKUP(JL$6,BECO_Datos!$HP$3:$LT$85,BECO_Datos!$A45,FALSE),0))*JL$2</f>
        <v>0</v>
      </c>
      <c r="JM46" s="18">
        <f>(HLOOKUP(JM$6,BECO_Datos!$D$3:$HN$85,BECO_Datos!$A45,FALSE)+IFERROR(HLOOKUP(JM$6,BECO_Datos!$HP$3:$LT$85,BECO_Datos!$A45,FALSE),0))*JM$2</f>
        <v>0</v>
      </c>
      <c r="JN46" s="18">
        <f>(HLOOKUP(JN$6,BECO_Datos!$D$3:$HN$85,BECO_Datos!$A45,FALSE)+IFERROR(HLOOKUP(JN$6,BECO_Datos!$HP$3:$LT$85,BECO_Datos!$A45,FALSE),0))*JN$2</f>
        <v>0</v>
      </c>
      <c r="JP46" s="18" t="e">
        <f>(HLOOKUP(JP$6,BECO_Datos!$D$3:$HN$85,BECO_Datos!$A45,FALSE)+IFERROR(HLOOKUP(JP$6,BECO_Datos!$HP$3:$LT$85,BECO_Datos!$A45,FALSE),0))*JP$2</f>
        <v>#N/A</v>
      </c>
      <c r="JQ46" s="18" t="e">
        <f>(HLOOKUP(JQ$6,BECO_Datos!$D$3:$HN$85,BECO_Datos!$A45,FALSE)+IFERROR(HLOOKUP(JQ$6,BECO_Datos!$HP$3:$LT$85,BECO_Datos!$A45,FALSE),0))*JQ$2</f>
        <v>#N/A</v>
      </c>
      <c r="JR46" s="18" t="e">
        <f>(HLOOKUP(JR$6,BECO_Datos!$D$3:$HN$85,BECO_Datos!$A45,FALSE)+IFERROR(HLOOKUP(JR$6,BECO_Datos!$HP$3:$LT$85,BECO_Datos!$A45,FALSE),0))*JR$2</f>
        <v>#N/A</v>
      </c>
      <c r="JS46" s="18" t="e">
        <f>(HLOOKUP(JS$6,BECO_Datos!$D$3:$HN$85,BECO_Datos!$A45,FALSE)+IFERROR(HLOOKUP(JS$6,BECO_Datos!$HP$3:$LT$85,BECO_Datos!$A45,FALSE),0))*JS$2</f>
        <v>#N/A</v>
      </c>
      <c r="JT46" s="18" t="e">
        <f>(HLOOKUP(JT$6,BECO_Datos!$D$3:$HN$85,BECO_Datos!$A45,FALSE)+IFERROR(HLOOKUP(JT$6,BECO_Datos!$HP$3:$LT$85,BECO_Datos!$A45,FALSE),0))*JT$2</f>
        <v>#N/A</v>
      </c>
      <c r="JU46" s="18" t="e">
        <f>(HLOOKUP(JU$6,BECO_Datos!$D$3:$HN$85,BECO_Datos!$A45,FALSE)+IFERROR(HLOOKUP(JU$6,BECO_Datos!$HP$3:$LT$85,BECO_Datos!$A45,FALSE),0))*JU$2</f>
        <v>#N/A</v>
      </c>
      <c r="JV46" s="18">
        <f>(HLOOKUP(JV$6,BECO_Datos!$D$3:$HN$85,BECO_Datos!$A45,FALSE)+IFERROR(HLOOKUP(JV$6,BECO_Datos!$HP$3:$LT$85,BECO_Datos!$A45,FALSE),0))*JV$2</f>
        <v>61.55063812909745</v>
      </c>
      <c r="JW46" s="18">
        <f>(HLOOKUP(JW$6,BECO_Datos!$D$3:$HN$85,BECO_Datos!$A45,FALSE)+IFERROR(HLOOKUP(JW$6,BECO_Datos!$HP$3:$LT$85,BECO_Datos!$A45,FALSE),0))*JW$2</f>
        <v>67.98304219530111</v>
      </c>
      <c r="JX46" s="18">
        <f>(HLOOKUP(JX$6,BECO_Datos!$D$3:$HN$85,BECO_Datos!$A45,FALSE)+IFERROR(HLOOKUP(JX$6,BECO_Datos!$HP$3:$LT$85,BECO_Datos!$A45,FALSE),0))*JX$2</f>
        <v>62.773488558814812</v>
      </c>
      <c r="JY46" s="18">
        <f>(HLOOKUP(JY$6,BECO_Datos!$D$3:$HN$85,BECO_Datos!$A45,FALSE)+IFERROR(HLOOKUP(JY$6,BECO_Datos!$HP$3:$LT$85,BECO_Datos!$A45,FALSE),0))*JY$2</f>
        <v>48.252918651081075</v>
      </c>
      <c r="JZ46" s="18">
        <f>(HLOOKUP(JZ$6,BECO_Datos!$D$3:$HN$85,BECO_Datos!$A45,FALSE)+IFERROR(HLOOKUP(JZ$6,BECO_Datos!$HP$3:$LT$85,BECO_Datos!$A45,FALSE),0))*JZ$2</f>
        <v>44.770866670462212</v>
      </c>
      <c r="KA46" s="18">
        <f>(HLOOKUP(KA$6,BECO_Datos!$D$3:$HN$85,BECO_Datos!$A45,FALSE)+IFERROR(HLOOKUP(KA$6,BECO_Datos!$HP$3:$LT$85,BECO_Datos!$A45,FALSE),0))*KA$2</f>
        <v>43.736797563723236</v>
      </c>
      <c r="KB46" s="18">
        <f>(HLOOKUP(KB$6,BECO_Datos!$D$3:$HN$85,BECO_Datos!$A45,FALSE)+IFERROR(HLOOKUP(KB$6,BECO_Datos!$HP$3:$LT$85,BECO_Datos!$A45,FALSE),0))*KB$2</f>
        <v>44.808621147327734</v>
      </c>
      <c r="KC46" s="18">
        <f>(HLOOKUP(KC$6,BECO_Datos!$D$3:$HN$85,BECO_Datos!$A45,FALSE)+IFERROR(HLOOKUP(KC$6,BECO_Datos!$HP$3:$LT$85,BECO_Datos!$A45,FALSE),0))*KC$2</f>
        <v>45.537239117426566</v>
      </c>
      <c r="KD46" s="18">
        <f>(HLOOKUP(KD$6,BECO_Datos!$D$3:$HN$85,BECO_Datos!$A45,FALSE)+IFERROR(HLOOKUP(KD$6,BECO_Datos!$HP$3:$LT$85,BECO_Datos!$A45,FALSE),0))*KD$2</f>
        <v>63.119996929485453</v>
      </c>
      <c r="KE46" s="18">
        <f>(HLOOKUP(KE$6,BECO_Datos!$D$3:$HN$85,BECO_Datos!$A45,FALSE)+IFERROR(HLOOKUP(KE$6,BECO_Datos!$HP$3:$LT$85,BECO_Datos!$A45,FALSE),0))*KE$2</f>
        <v>70.406874227332622</v>
      </c>
      <c r="KG46" s="18" t="e">
        <f>(HLOOKUP(KG$6,BECO_Datos!$D$3:$HN$85,BECO_Datos!$A45,FALSE)+IFERROR(HLOOKUP(KG$6,BECO_Datos!$HP$3:$LT$85,BECO_Datos!$A45,FALSE),0))*KG$2</f>
        <v>#N/A</v>
      </c>
      <c r="KH46" s="18" t="e">
        <f>(HLOOKUP(KH$6,BECO_Datos!$D$3:$HN$85,BECO_Datos!$A45,FALSE)+IFERROR(HLOOKUP(KH$6,BECO_Datos!$HP$3:$LT$85,BECO_Datos!$A45,FALSE),0))*KH$2</f>
        <v>#N/A</v>
      </c>
      <c r="KI46" s="18" t="e">
        <f>(HLOOKUP(KI$6,BECO_Datos!$D$3:$HN$85,BECO_Datos!$A45,FALSE)+IFERROR(HLOOKUP(KI$6,BECO_Datos!$HP$3:$LT$85,BECO_Datos!$A45,FALSE),0))*KI$2</f>
        <v>#N/A</v>
      </c>
      <c r="KJ46" s="18" t="e">
        <f>(HLOOKUP(KJ$6,BECO_Datos!$D$3:$HN$85,BECO_Datos!$A45,FALSE)+IFERROR(HLOOKUP(KJ$6,BECO_Datos!$HP$3:$LT$85,BECO_Datos!$A45,FALSE),0))*KJ$2</f>
        <v>#N/A</v>
      </c>
      <c r="KK46" s="18" t="e">
        <f>(HLOOKUP(KK$6,BECO_Datos!$D$3:$HN$85,BECO_Datos!$A45,FALSE)+IFERROR(HLOOKUP(KK$6,BECO_Datos!$HP$3:$LT$85,BECO_Datos!$A45,FALSE),0))*KK$2</f>
        <v>#N/A</v>
      </c>
      <c r="KL46" s="18" t="e">
        <f>(HLOOKUP(KL$6,BECO_Datos!$D$3:$HN$85,BECO_Datos!$A45,FALSE)+IFERROR(HLOOKUP(KL$6,BECO_Datos!$HP$3:$LT$85,BECO_Datos!$A45,FALSE),0))*KL$2</f>
        <v>#N/A</v>
      </c>
      <c r="KM46" s="18">
        <f>(HLOOKUP(KM$6,BECO_Datos!$D$3:$HN$85,BECO_Datos!$A45,FALSE)+IFERROR(HLOOKUP(KM$6,BECO_Datos!$HP$3:$LT$85,BECO_Datos!$A45,FALSE),0))*KM$2</f>
        <v>0</v>
      </c>
      <c r="KN46" s="18">
        <f>(HLOOKUP(KN$6,BECO_Datos!$D$3:$HN$85,BECO_Datos!$A45,FALSE)+IFERROR(HLOOKUP(KN$6,BECO_Datos!$HP$3:$LT$85,BECO_Datos!$A45,FALSE),0))*KN$2</f>
        <v>0</v>
      </c>
      <c r="KO46" s="18">
        <f>(HLOOKUP(KO$6,BECO_Datos!$D$3:$HN$85,BECO_Datos!$A45,FALSE)+IFERROR(HLOOKUP(KO$6,BECO_Datos!$HP$3:$LT$85,BECO_Datos!$A45,FALSE),0))*KO$2</f>
        <v>0</v>
      </c>
      <c r="KP46" s="18">
        <f>(HLOOKUP(KP$6,BECO_Datos!$D$3:$HN$85,BECO_Datos!$A45,FALSE)+IFERROR(HLOOKUP(KP$6,BECO_Datos!$HP$3:$LT$85,BECO_Datos!$A45,FALSE),0))*KP$2</f>
        <v>0</v>
      </c>
      <c r="KQ46" s="18">
        <f>(HLOOKUP(KQ$6,BECO_Datos!$D$3:$HN$85,BECO_Datos!$A45,FALSE)+IFERROR(HLOOKUP(KQ$6,BECO_Datos!$HP$3:$LT$85,BECO_Datos!$A45,FALSE),0))*KQ$2</f>
        <v>0</v>
      </c>
      <c r="KR46" s="18">
        <f>(HLOOKUP(KR$6,BECO_Datos!$D$3:$HN$85,BECO_Datos!$A45,FALSE)+IFERROR(HLOOKUP(KR$6,BECO_Datos!$HP$3:$LT$85,BECO_Datos!$A45,FALSE),0))*KR$2</f>
        <v>0</v>
      </c>
      <c r="KS46" s="18">
        <f>(HLOOKUP(KS$6,BECO_Datos!$D$3:$HN$85,BECO_Datos!$A45,FALSE)+IFERROR(HLOOKUP(KS$6,BECO_Datos!$HP$3:$LT$85,BECO_Datos!$A45,FALSE),0))*KS$2</f>
        <v>0</v>
      </c>
      <c r="KT46" s="18">
        <f>(HLOOKUP(KT$6,BECO_Datos!$D$3:$HN$85,BECO_Datos!$A45,FALSE)+IFERROR(HLOOKUP(KT$6,BECO_Datos!$HP$3:$LT$85,BECO_Datos!$A45,FALSE),0))*KT$2</f>
        <v>0</v>
      </c>
      <c r="KU46" s="18">
        <f>(HLOOKUP(KU$6,BECO_Datos!$D$3:$HN$85,BECO_Datos!$A45,FALSE)+IFERROR(HLOOKUP(KU$6,BECO_Datos!$HP$3:$LT$85,BECO_Datos!$A45,FALSE),0))*KU$2</f>
        <v>0</v>
      </c>
      <c r="KV46" s="18">
        <f>(HLOOKUP(KV$6,BECO_Datos!$D$3:$HN$85,BECO_Datos!$A45,FALSE)+IFERROR(HLOOKUP(KV$6,BECO_Datos!$HP$3:$LT$85,BECO_Datos!$A45,FALSE),0))*KV$2</f>
        <v>0</v>
      </c>
      <c r="KX46" s="18" t="e">
        <f>(HLOOKUP(KX$6,BECO_Datos!$D$3:$HN$85,BECO_Datos!$A45,FALSE)+IFERROR(HLOOKUP(KX$6,BECO_Datos!$HP$3:$LT$85,BECO_Datos!$A45,FALSE),0))*KX$2</f>
        <v>#N/A</v>
      </c>
      <c r="KY46" s="18" t="e">
        <f>(HLOOKUP(KY$6,BECO_Datos!$D$3:$HN$85,BECO_Datos!$A45,FALSE)+IFERROR(HLOOKUP(KY$6,BECO_Datos!$HP$3:$LT$85,BECO_Datos!$A45,FALSE),0))*KY$2</f>
        <v>#N/A</v>
      </c>
      <c r="KZ46" s="18" t="e">
        <f>(HLOOKUP(KZ$6,BECO_Datos!$D$3:$HN$85,BECO_Datos!$A45,FALSE)+IFERROR(HLOOKUP(KZ$6,BECO_Datos!$HP$3:$LT$85,BECO_Datos!$A45,FALSE),0))*KZ$2</f>
        <v>#N/A</v>
      </c>
      <c r="LA46" s="18" t="e">
        <f>(HLOOKUP(LA$6,BECO_Datos!$D$3:$HN$85,BECO_Datos!$A45,FALSE)+IFERROR(HLOOKUP(LA$6,BECO_Datos!$HP$3:$LT$85,BECO_Datos!$A45,FALSE),0))*LA$2</f>
        <v>#N/A</v>
      </c>
      <c r="LB46" s="18" t="e">
        <f>(HLOOKUP(LB$6,BECO_Datos!$D$3:$HN$85,BECO_Datos!$A45,FALSE)+IFERROR(HLOOKUP(LB$6,BECO_Datos!$HP$3:$LT$85,BECO_Datos!$A45,FALSE),0))*LB$2</f>
        <v>#N/A</v>
      </c>
      <c r="LC46" s="18" t="e">
        <f>(HLOOKUP(LC$6,BECO_Datos!$D$3:$HN$85,BECO_Datos!$A45,FALSE)+IFERROR(HLOOKUP(LC$6,BECO_Datos!$HP$3:$LT$85,BECO_Datos!$A45,FALSE),0))*LC$2</f>
        <v>#N/A</v>
      </c>
      <c r="LD46" s="18">
        <f>(HLOOKUP(LD$6,BECO_Datos!$D$3:$HN$85,BECO_Datos!$A45,FALSE)+IFERROR(HLOOKUP(LD$6,BECO_Datos!$HP$3:$LT$85,BECO_Datos!$A45,FALSE),0))*LD$2</f>
        <v>0</v>
      </c>
      <c r="LE46" s="18">
        <f>(HLOOKUP(LE$6,BECO_Datos!$D$3:$HN$85,BECO_Datos!$A45,FALSE)+IFERROR(HLOOKUP(LE$6,BECO_Datos!$HP$3:$LT$85,BECO_Datos!$A45,FALSE),0))*LE$2</f>
        <v>0</v>
      </c>
      <c r="LF46" s="18">
        <f>(HLOOKUP(LF$6,BECO_Datos!$D$3:$HN$85,BECO_Datos!$A45,FALSE)+IFERROR(HLOOKUP(LF$6,BECO_Datos!$HP$3:$LT$85,BECO_Datos!$A45,FALSE),0))*LF$2</f>
        <v>0</v>
      </c>
      <c r="LG46" s="18">
        <f>(HLOOKUP(LG$6,BECO_Datos!$D$3:$HN$85,BECO_Datos!$A45,FALSE)+IFERROR(HLOOKUP(LG$6,BECO_Datos!$HP$3:$LT$85,BECO_Datos!$A45,FALSE),0))*LG$2</f>
        <v>0</v>
      </c>
      <c r="LH46" s="18">
        <f>(HLOOKUP(LH$6,BECO_Datos!$D$3:$HN$85,BECO_Datos!$A45,FALSE)+IFERROR(HLOOKUP(LH$6,BECO_Datos!$HP$3:$LT$85,BECO_Datos!$A45,FALSE),0))*LH$2</f>
        <v>0</v>
      </c>
      <c r="LI46" s="18">
        <f>(HLOOKUP(LI$6,BECO_Datos!$D$3:$HN$85,BECO_Datos!$A45,FALSE)+IFERROR(HLOOKUP(LI$6,BECO_Datos!$HP$3:$LT$85,BECO_Datos!$A45,FALSE),0))*LI$2</f>
        <v>0</v>
      </c>
      <c r="LJ46" s="18">
        <f>(HLOOKUP(LJ$6,BECO_Datos!$D$3:$HN$85,BECO_Datos!$A45,FALSE)+IFERROR(HLOOKUP(LJ$6,BECO_Datos!$HP$3:$LT$85,BECO_Datos!$A45,FALSE),0))*LJ$2</f>
        <v>0</v>
      </c>
      <c r="LK46" s="18">
        <f>(HLOOKUP(LK$6,BECO_Datos!$D$3:$HN$85,BECO_Datos!$A45,FALSE)+IFERROR(HLOOKUP(LK$6,BECO_Datos!$HP$3:$LT$85,BECO_Datos!$A45,FALSE),0))*LK$2</f>
        <v>0</v>
      </c>
      <c r="LL46" s="18">
        <f>(HLOOKUP(LL$6,BECO_Datos!$D$3:$HN$85,BECO_Datos!$A45,FALSE)+IFERROR(HLOOKUP(LL$6,BECO_Datos!$HP$3:$LT$85,BECO_Datos!$A45,FALSE),0))*LL$2</f>
        <v>0</v>
      </c>
      <c r="LM46" s="18">
        <f>(HLOOKUP(LM$6,BECO_Datos!$D$3:$HN$85,BECO_Datos!$A45,FALSE)+IFERROR(HLOOKUP(LM$6,BECO_Datos!$HP$3:$LT$85,BECO_Datos!$A45,FALSE),0))*LM$2</f>
        <v>0</v>
      </c>
    </row>
    <row r="47" spans="1:325" ht="15.75" x14ac:dyDescent="0.2">
      <c r="A47" s="160">
        <v>42</v>
      </c>
      <c r="B47" s="74" t="s">
        <v>20</v>
      </c>
      <c r="C47" s="13"/>
      <c r="D47" s="83" t="e">
        <f t="shared" ref="D47" si="519">SUM(D48:D70)</f>
        <v>#N/A</v>
      </c>
      <c r="E47" s="83" t="e">
        <f t="shared" ref="E47:S47" si="520">SUM(E48:E70)</f>
        <v>#N/A</v>
      </c>
      <c r="F47" s="83" t="e">
        <f t="shared" si="520"/>
        <v>#N/A</v>
      </c>
      <c r="G47" s="83" t="e">
        <f t="shared" si="520"/>
        <v>#N/A</v>
      </c>
      <c r="H47" s="83" t="e">
        <f t="shared" si="520"/>
        <v>#N/A</v>
      </c>
      <c r="I47" s="83" t="e">
        <f t="shared" si="520"/>
        <v>#N/A</v>
      </c>
      <c r="J47" s="83">
        <f t="shared" si="520"/>
        <v>1470.2952005744767</v>
      </c>
      <c r="K47" s="83">
        <f t="shared" si="520"/>
        <v>664.37720187521984</v>
      </c>
      <c r="L47" s="83">
        <f t="shared" si="520"/>
        <v>2140.5226893882273</v>
      </c>
      <c r="M47" s="83">
        <f t="shared" si="520"/>
        <v>1888.7855888637855</v>
      </c>
      <c r="N47" s="83">
        <f t="shared" si="520"/>
        <v>881.00289679177115</v>
      </c>
      <c r="O47" s="83">
        <f t="shared" si="520"/>
        <v>1335.3777033234815</v>
      </c>
      <c r="P47" s="83">
        <f t="shared" si="520"/>
        <v>1158.9420674911296</v>
      </c>
      <c r="Q47" s="83">
        <f t="shared" si="520"/>
        <v>1210.375486105374</v>
      </c>
      <c r="R47" s="83">
        <f t="shared" si="520"/>
        <v>1383.0721370582119</v>
      </c>
      <c r="S47" s="83">
        <f t="shared" si="520"/>
        <v>1337.3181559946624</v>
      </c>
      <c r="U47" s="83" t="e">
        <f t="shared" ref="U47:AJ47" si="521">SUM(U48:U70)</f>
        <v>#N/A</v>
      </c>
      <c r="V47" s="83" t="e">
        <f t="shared" si="521"/>
        <v>#N/A</v>
      </c>
      <c r="W47" s="83" t="e">
        <f t="shared" si="521"/>
        <v>#N/A</v>
      </c>
      <c r="X47" s="83" t="e">
        <f t="shared" si="521"/>
        <v>#N/A</v>
      </c>
      <c r="Y47" s="83" t="e">
        <f t="shared" si="521"/>
        <v>#N/A</v>
      </c>
      <c r="Z47" s="83" t="e">
        <f t="shared" si="521"/>
        <v>#N/A</v>
      </c>
      <c r="AA47" s="83">
        <f t="shared" si="521"/>
        <v>1993.1231795964184</v>
      </c>
      <c r="AB47" s="83">
        <f t="shared" si="521"/>
        <v>1188.8077463805955</v>
      </c>
      <c r="AC47" s="83">
        <f t="shared" si="521"/>
        <v>2209.0647427769545</v>
      </c>
      <c r="AD47" s="83">
        <f t="shared" si="521"/>
        <v>2053.994059528452</v>
      </c>
      <c r="AE47" s="83">
        <f t="shared" si="521"/>
        <v>1984.1645552397042</v>
      </c>
      <c r="AF47" s="83">
        <f t="shared" si="521"/>
        <v>1816.6391835258542</v>
      </c>
      <c r="AG47" s="83">
        <f t="shared" si="521"/>
        <v>2284.823420323155</v>
      </c>
      <c r="AH47" s="83">
        <f t="shared" si="521"/>
        <v>2047.9284777900191</v>
      </c>
      <c r="AI47" s="83">
        <f t="shared" si="521"/>
        <v>2142.7072969199826</v>
      </c>
      <c r="AJ47" s="83">
        <f t="shared" si="521"/>
        <v>2260.8636198392533</v>
      </c>
      <c r="AL47" s="83" t="e">
        <f t="shared" ref="AL47:BA47" si="522">SUM(AL48:AL70)</f>
        <v>#N/A</v>
      </c>
      <c r="AM47" s="83" t="e">
        <f t="shared" si="522"/>
        <v>#N/A</v>
      </c>
      <c r="AN47" s="83" t="e">
        <f t="shared" si="522"/>
        <v>#N/A</v>
      </c>
      <c r="AO47" s="83" t="e">
        <f t="shared" si="522"/>
        <v>#N/A</v>
      </c>
      <c r="AP47" s="83" t="e">
        <f t="shared" si="522"/>
        <v>#N/A</v>
      </c>
      <c r="AQ47" s="83" t="e">
        <f t="shared" si="522"/>
        <v>#N/A</v>
      </c>
      <c r="AR47" s="83">
        <f t="shared" si="522"/>
        <v>1506.434633308492</v>
      </c>
      <c r="AS47" s="83">
        <f t="shared" si="522"/>
        <v>1243.2859757536355</v>
      </c>
      <c r="AT47" s="83">
        <f t="shared" si="522"/>
        <v>1555.556205815928</v>
      </c>
      <c r="AU47" s="83">
        <f t="shared" si="522"/>
        <v>1573.2540173549778</v>
      </c>
      <c r="AV47" s="83">
        <f t="shared" si="522"/>
        <v>1581.6639629503143</v>
      </c>
      <c r="AW47" s="83">
        <f t="shared" si="522"/>
        <v>1652.1750109016314</v>
      </c>
      <c r="AX47" s="83">
        <f t="shared" si="522"/>
        <v>1766.5720261451556</v>
      </c>
      <c r="AY47" s="83">
        <f t="shared" si="522"/>
        <v>2017.4880711943035</v>
      </c>
      <c r="AZ47" s="83">
        <f t="shared" si="522"/>
        <v>2064.7179105121563</v>
      </c>
      <c r="BA47" s="83">
        <f t="shared" si="522"/>
        <v>2792.9982639276159</v>
      </c>
      <c r="BC47" s="83" t="e">
        <f t="shared" ref="BC47:BR47" si="523">SUM(BC48:BC70)</f>
        <v>#N/A</v>
      </c>
      <c r="BD47" s="83" t="e">
        <f t="shared" si="523"/>
        <v>#N/A</v>
      </c>
      <c r="BE47" s="83" t="e">
        <f t="shared" si="523"/>
        <v>#N/A</v>
      </c>
      <c r="BF47" s="83" t="e">
        <f t="shared" si="523"/>
        <v>#N/A</v>
      </c>
      <c r="BG47" s="83" t="e">
        <f t="shared" si="523"/>
        <v>#N/A</v>
      </c>
      <c r="BH47" s="83" t="e">
        <f t="shared" si="523"/>
        <v>#N/A</v>
      </c>
      <c r="BI47" s="83">
        <f t="shared" si="523"/>
        <v>0</v>
      </c>
      <c r="BJ47" s="83">
        <f t="shared" si="523"/>
        <v>0</v>
      </c>
      <c r="BK47" s="83">
        <f t="shared" si="523"/>
        <v>0</v>
      </c>
      <c r="BL47" s="83">
        <f t="shared" si="523"/>
        <v>0</v>
      </c>
      <c r="BM47" s="83">
        <f t="shared" si="523"/>
        <v>0</v>
      </c>
      <c r="BN47" s="83">
        <f t="shared" si="523"/>
        <v>0</v>
      </c>
      <c r="BO47" s="83">
        <f t="shared" si="523"/>
        <v>0</v>
      </c>
      <c r="BP47" s="83">
        <f t="shared" si="523"/>
        <v>0</v>
      </c>
      <c r="BQ47" s="83">
        <f t="shared" si="523"/>
        <v>0</v>
      </c>
      <c r="BR47" s="83">
        <f t="shared" si="523"/>
        <v>0</v>
      </c>
      <c r="BT47" s="83" t="e">
        <f t="shared" ref="BT47:CI47" si="524">SUM(BT48:BT70)</f>
        <v>#N/A</v>
      </c>
      <c r="BU47" s="83" t="e">
        <f t="shared" si="524"/>
        <v>#N/A</v>
      </c>
      <c r="BV47" s="83" t="e">
        <f t="shared" si="524"/>
        <v>#N/A</v>
      </c>
      <c r="BW47" s="83" t="e">
        <f t="shared" si="524"/>
        <v>#N/A</v>
      </c>
      <c r="BX47" s="83" t="e">
        <f t="shared" si="524"/>
        <v>#N/A</v>
      </c>
      <c r="BY47" s="83" t="e">
        <f t="shared" si="524"/>
        <v>#N/A</v>
      </c>
      <c r="BZ47" s="83">
        <f t="shared" si="524"/>
        <v>4.335627324070999</v>
      </c>
      <c r="CA47" s="83">
        <f t="shared" si="524"/>
        <v>0.14084091756718189</v>
      </c>
      <c r="CB47" s="83">
        <f t="shared" si="524"/>
        <v>6.9559989777128628</v>
      </c>
      <c r="CC47" s="83">
        <f t="shared" si="524"/>
        <v>14.756637579221993</v>
      </c>
      <c r="CD47" s="83">
        <f t="shared" si="524"/>
        <v>10.894674090312092</v>
      </c>
      <c r="CE47" s="83">
        <f t="shared" si="524"/>
        <v>7.2835454344180954</v>
      </c>
      <c r="CF47" s="83">
        <f t="shared" si="524"/>
        <v>9.6522704918304107</v>
      </c>
      <c r="CG47" s="83">
        <f t="shared" si="524"/>
        <v>8.655425265475948</v>
      </c>
      <c r="CH47" s="83">
        <f t="shared" si="524"/>
        <v>14.244414991412819</v>
      </c>
      <c r="CI47" s="83">
        <f t="shared" si="524"/>
        <v>16.420698940652681</v>
      </c>
      <c r="CK47" s="83" t="e">
        <f t="shared" ref="CK47:CZ47" si="525">SUM(CK48:CK70)</f>
        <v>#N/A</v>
      </c>
      <c r="CL47" s="83" t="e">
        <f t="shared" si="525"/>
        <v>#N/A</v>
      </c>
      <c r="CM47" s="83" t="e">
        <f t="shared" si="525"/>
        <v>#N/A</v>
      </c>
      <c r="CN47" s="83" t="e">
        <f t="shared" si="525"/>
        <v>#N/A</v>
      </c>
      <c r="CO47" s="83" t="e">
        <f t="shared" si="525"/>
        <v>#N/A</v>
      </c>
      <c r="CP47" s="83" t="e">
        <f t="shared" si="525"/>
        <v>#N/A</v>
      </c>
      <c r="CQ47" s="83">
        <f t="shared" si="525"/>
        <v>85.011662260454145</v>
      </c>
      <c r="CR47" s="83">
        <f t="shared" si="525"/>
        <v>42.76189174065189</v>
      </c>
      <c r="CS47" s="83">
        <f t="shared" si="525"/>
        <v>41.735451145802152</v>
      </c>
      <c r="CT47" s="83">
        <f t="shared" si="525"/>
        <v>36.269111584383559</v>
      </c>
      <c r="CU47" s="83">
        <f t="shared" si="525"/>
        <v>42.619247178647093</v>
      </c>
      <c r="CV47" s="83">
        <f t="shared" si="525"/>
        <v>42.135456171000271</v>
      </c>
      <c r="CW47" s="83">
        <f t="shared" si="525"/>
        <v>27.639612331089499</v>
      </c>
      <c r="CX47" s="83">
        <f t="shared" si="525"/>
        <v>14.962960038540265</v>
      </c>
      <c r="CY47" s="83">
        <f t="shared" si="525"/>
        <v>11.855872291124562</v>
      </c>
      <c r="CZ47" s="83">
        <f t="shared" si="525"/>
        <v>10.215673626905419</v>
      </c>
      <c r="DB47" s="83" t="e">
        <f t="shared" ref="DB47:DQ47" si="526">SUM(DB48:DB70)</f>
        <v>#N/A</v>
      </c>
      <c r="DC47" s="83" t="e">
        <f t="shared" si="526"/>
        <v>#N/A</v>
      </c>
      <c r="DD47" s="83" t="e">
        <f t="shared" si="526"/>
        <v>#N/A</v>
      </c>
      <c r="DE47" s="83" t="e">
        <f t="shared" si="526"/>
        <v>#N/A</v>
      </c>
      <c r="DF47" s="83" t="e">
        <f t="shared" si="526"/>
        <v>#N/A</v>
      </c>
      <c r="DG47" s="83" t="e">
        <f t="shared" si="526"/>
        <v>#N/A</v>
      </c>
      <c r="DH47" s="83">
        <f t="shared" si="526"/>
        <v>63.750062949113826</v>
      </c>
      <c r="DI47" s="83">
        <f t="shared" si="526"/>
        <v>48.45137351238931</v>
      </c>
      <c r="DJ47" s="83">
        <f t="shared" si="526"/>
        <v>88.087074497187587</v>
      </c>
      <c r="DK47" s="83">
        <f t="shared" si="526"/>
        <v>87.466466136012386</v>
      </c>
      <c r="DL47" s="83">
        <f t="shared" si="526"/>
        <v>118.3277376768681</v>
      </c>
      <c r="DM47" s="83">
        <f t="shared" si="526"/>
        <v>102.91882055767228</v>
      </c>
      <c r="DN47" s="83">
        <f t="shared" si="526"/>
        <v>6.6246775580395534</v>
      </c>
      <c r="DO47" s="83">
        <f t="shared" si="526"/>
        <v>5.5776965701729244</v>
      </c>
      <c r="DP47" s="83">
        <f t="shared" si="526"/>
        <v>8.3077529378045298</v>
      </c>
      <c r="DQ47" s="83">
        <f t="shared" si="526"/>
        <v>6.1366625852116741</v>
      </c>
      <c r="DS47" s="83" t="e">
        <f t="shared" ref="DS47:EH47" si="527">SUM(DS48:DS70)</f>
        <v>#N/A</v>
      </c>
      <c r="DT47" s="83" t="e">
        <f t="shared" si="527"/>
        <v>#N/A</v>
      </c>
      <c r="DU47" s="83" t="e">
        <f t="shared" si="527"/>
        <v>#N/A</v>
      </c>
      <c r="DV47" s="83" t="e">
        <f t="shared" si="527"/>
        <v>#N/A</v>
      </c>
      <c r="DW47" s="83" t="e">
        <f t="shared" si="527"/>
        <v>#N/A</v>
      </c>
      <c r="DX47" s="83" t="e">
        <f t="shared" si="527"/>
        <v>#N/A</v>
      </c>
      <c r="DY47" s="83">
        <f t="shared" si="527"/>
        <v>0</v>
      </c>
      <c r="DZ47" s="83">
        <f t="shared" si="527"/>
        <v>0</v>
      </c>
      <c r="EA47" s="83">
        <f t="shared" si="527"/>
        <v>0</v>
      </c>
      <c r="EB47" s="83">
        <f t="shared" si="527"/>
        <v>0</v>
      </c>
      <c r="EC47" s="83">
        <f t="shared" si="527"/>
        <v>0</v>
      </c>
      <c r="ED47" s="83">
        <f t="shared" si="527"/>
        <v>0</v>
      </c>
      <c r="EE47" s="83">
        <f t="shared" si="527"/>
        <v>0</v>
      </c>
      <c r="EF47" s="83">
        <f t="shared" si="527"/>
        <v>0</v>
      </c>
      <c r="EG47" s="83">
        <f t="shared" si="527"/>
        <v>0</v>
      </c>
      <c r="EH47" s="83">
        <f t="shared" si="527"/>
        <v>0</v>
      </c>
      <c r="EJ47" s="83" t="e">
        <f t="shared" ref="EJ47:EY47" si="528">SUM(EJ48:EJ70)</f>
        <v>#N/A</v>
      </c>
      <c r="EK47" s="83" t="e">
        <f t="shared" si="528"/>
        <v>#N/A</v>
      </c>
      <c r="EL47" s="83" t="e">
        <f t="shared" si="528"/>
        <v>#N/A</v>
      </c>
      <c r="EM47" s="83" t="e">
        <f t="shared" si="528"/>
        <v>#N/A</v>
      </c>
      <c r="EN47" s="83" t="e">
        <f t="shared" si="528"/>
        <v>#N/A</v>
      </c>
      <c r="EO47" s="83" t="e">
        <f t="shared" si="528"/>
        <v>#N/A</v>
      </c>
      <c r="EP47" s="83">
        <f t="shared" si="528"/>
        <v>0</v>
      </c>
      <c r="EQ47" s="83">
        <f t="shared" si="528"/>
        <v>0</v>
      </c>
      <c r="ER47" s="83">
        <f t="shared" si="528"/>
        <v>0</v>
      </c>
      <c r="ES47" s="83">
        <f t="shared" si="528"/>
        <v>0</v>
      </c>
      <c r="ET47" s="83">
        <f t="shared" si="528"/>
        <v>0</v>
      </c>
      <c r="EU47" s="83">
        <f t="shared" si="528"/>
        <v>0</v>
      </c>
      <c r="EV47" s="83">
        <f t="shared" si="528"/>
        <v>0</v>
      </c>
      <c r="EW47" s="83">
        <f t="shared" si="528"/>
        <v>0</v>
      </c>
      <c r="EX47" s="83">
        <f t="shared" si="528"/>
        <v>0</v>
      </c>
      <c r="EY47" s="83">
        <f t="shared" si="528"/>
        <v>0</v>
      </c>
      <c r="FA47" s="83" t="e">
        <f t="shared" ref="FA47:FP47" si="529">SUM(FA48:FA70)</f>
        <v>#N/A</v>
      </c>
      <c r="FB47" s="83" t="e">
        <f t="shared" si="529"/>
        <v>#N/A</v>
      </c>
      <c r="FC47" s="83" t="e">
        <f t="shared" si="529"/>
        <v>#N/A</v>
      </c>
      <c r="FD47" s="83" t="e">
        <f t="shared" si="529"/>
        <v>#N/A</v>
      </c>
      <c r="FE47" s="83" t="e">
        <f t="shared" si="529"/>
        <v>#N/A</v>
      </c>
      <c r="FF47" s="83" t="e">
        <f t="shared" si="529"/>
        <v>#N/A</v>
      </c>
      <c r="FG47" s="83">
        <f t="shared" si="529"/>
        <v>0</v>
      </c>
      <c r="FH47" s="83">
        <f t="shared" si="529"/>
        <v>0</v>
      </c>
      <c r="FI47" s="83">
        <f t="shared" si="529"/>
        <v>0</v>
      </c>
      <c r="FJ47" s="83">
        <f t="shared" si="529"/>
        <v>0</v>
      </c>
      <c r="FK47" s="83">
        <f t="shared" si="529"/>
        <v>0</v>
      </c>
      <c r="FL47" s="83">
        <f t="shared" si="529"/>
        <v>0</v>
      </c>
      <c r="FM47" s="83">
        <f t="shared" si="529"/>
        <v>0</v>
      </c>
      <c r="FN47" s="83">
        <f t="shared" si="529"/>
        <v>0</v>
      </c>
      <c r="FO47" s="83">
        <f t="shared" si="529"/>
        <v>0</v>
      </c>
      <c r="FP47" s="83">
        <f t="shared" si="529"/>
        <v>0</v>
      </c>
      <c r="FR47" s="83" t="e">
        <f t="shared" ref="FR47:GG47" si="530">SUM(FR48:FR70)</f>
        <v>#N/A</v>
      </c>
      <c r="FS47" s="83" t="e">
        <f t="shared" si="530"/>
        <v>#N/A</v>
      </c>
      <c r="FT47" s="83" t="e">
        <f t="shared" si="530"/>
        <v>#N/A</v>
      </c>
      <c r="FU47" s="83" t="e">
        <f t="shared" si="530"/>
        <v>#N/A</v>
      </c>
      <c r="FV47" s="83" t="e">
        <f t="shared" si="530"/>
        <v>#N/A</v>
      </c>
      <c r="FW47" s="83" t="e">
        <f t="shared" si="530"/>
        <v>#N/A</v>
      </c>
      <c r="FX47" s="83">
        <f t="shared" si="530"/>
        <v>77.233428632846085</v>
      </c>
      <c r="FY47" s="83">
        <f t="shared" si="530"/>
        <v>7.2073875035826891</v>
      </c>
      <c r="FZ47" s="83">
        <f t="shared" si="530"/>
        <v>38.932240613356271</v>
      </c>
      <c r="GA47" s="83">
        <f t="shared" si="530"/>
        <v>30.408806248208663</v>
      </c>
      <c r="GB47" s="83">
        <f t="shared" si="530"/>
        <v>12.222663370593295</v>
      </c>
      <c r="GC47" s="83">
        <f t="shared" si="530"/>
        <v>16.744665376898826</v>
      </c>
      <c r="GD47" s="83">
        <f t="shared" si="530"/>
        <v>17.804001862997993</v>
      </c>
      <c r="GE47" s="83">
        <f t="shared" si="530"/>
        <v>23.898761106334195</v>
      </c>
      <c r="GF47" s="83">
        <f t="shared" si="530"/>
        <v>13.173466609343652</v>
      </c>
      <c r="GG47" s="83">
        <f t="shared" si="530"/>
        <v>11.279824989846245</v>
      </c>
      <c r="GI47" s="83" t="e">
        <f t="shared" ref="GI47:GX47" si="531">SUM(GI48:GI70)</f>
        <v>#N/A</v>
      </c>
      <c r="GJ47" s="83" t="e">
        <f t="shared" si="531"/>
        <v>#N/A</v>
      </c>
      <c r="GK47" s="83" t="e">
        <f t="shared" si="531"/>
        <v>#N/A</v>
      </c>
      <c r="GL47" s="83" t="e">
        <f t="shared" si="531"/>
        <v>#N/A</v>
      </c>
      <c r="GM47" s="83" t="e">
        <f t="shared" si="531"/>
        <v>#N/A</v>
      </c>
      <c r="GN47" s="83" t="e">
        <f t="shared" si="531"/>
        <v>#N/A</v>
      </c>
      <c r="GO47" s="83">
        <f t="shared" si="531"/>
        <v>57.748373459443982</v>
      </c>
      <c r="GP47" s="83">
        <f t="shared" si="531"/>
        <v>29.835067354542854</v>
      </c>
      <c r="GQ47" s="83">
        <f t="shared" si="531"/>
        <v>151.80761679564344</v>
      </c>
      <c r="GR47" s="83">
        <f t="shared" si="531"/>
        <v>134.81421610776729</v>
      </c>
      <c r="GS47" s="83">
        <f t="shared" si="531"/>
        <v>375.18175695041566</v>
      </c>
      <c r="GT47" s="83">
        <f t="shared" si="531"/>
        <v>396.61493981083413</v>
      </c>
      <c r="GU47" s="83">
        <f t="shared" si="531"/>
        <v>267.99759959873899</v>
      </c>
      <c r="GV47" s="83">
        <f t="shared" si="531"/>
        <v>314.63019489825166</v>
      </c>
      <c r="GW47" s="83">
        <f t="shared" si="531"/>
        <v>308.53989681857274</v>
      </c>
      <c r="GX47" s="83">
        <f t="shared" si="531"/>
        <v>448.32242664610641</v>
      </c>
      <c r="GZ47" s="83" t="e">
        <f t="shared" ref="GZ47:HO47" si="532">SUM(GZ48:GZ70)</f>
        <v>#N/A</v>
      </c>
      <c r="HA47" s="83" t="e">
        <f t="shared" si="532"/>
        <v>#N/A</v>
      </c>
      <c r="HB47" s="83" t="e">
        <f t="shared" si="532"/>
        <v>#N/A</v>
      </c>
      <c r="HC47" s="83" t="e">
        <f t="shared" si="532"/>
        <v>#N/A</v>
      </c>
      <c r="HD47" s="83" t="e">
        <f t="shared" si="532"/>
        <v>#N/A</v>
      </c>
      <c r="HE47" s="83" t="e">
        <f t="shared" si="532"/>
        <v>#N/A</v>
      </c>
      <c r="HF47" s="83">
        <f t="shared" si="532"/>
        <v>92.034842533047041</v>
      </c>
      <c r="HG47" s="83">
        <f t="shared" si="532"/>
        <v>48.957257255040794</v>
      </c>
      <c r="HH47" s="83">
        <f t="shared" si="532"/>
        <v>83.834701354698055</v>
      </c>
      <c r="HI47" s="83">
        <f t="shared" si="532"/>
        <v>75.468106813572405</v>
      </c>
      <c r="HJ47" s="83">
        <f t="shared" si="532"/>
        <v>105.57833498805412</v>
      </c>
      <c r="HK47" s="83">
        <f t="shared" si="532"/>
        <v>84.975201162106941</v>
      </c>
      <c r="HL47" s="83">
        <f t="shared" si="532"/>
        <v>76.183096808880876</v>
      </c>
      <c r="HM47" s="83">
        <f t="shared" si="532"/>
        <v>77.604082545331678</v>
      </c>
      <c r="HN47" s="83">
        <f t="shared" si="532"/>
        <v>78.280789718407817</v>
      </c>
      <c r="HO47" s="83">
        <f t="shared" si="532"/>
        <v>78.895782690665399</v>
      </c>
      <c r="HQ47" s="83" t="e">
        <f t="shared" ref="HQ47:IF47" si="533">SUM(HQ48:HQ70)</f>
        <v>#N/A</v>
      </c>
      <c r="HR47" s="83" t="e">
        <f t="shared" si="533"/>
        <v>#N/A</v>
      </c>
      <c r="HS47" s="83" t="e">
        <f t="shared" si="533"/>
        <v>#N/A</v>
      </c>
      <c r="HT47" s="83" t="e">
        <f t="shared" si="533"/>
        <v>#N/A</v>
      </c>
      <c r="HU47" s="83" t="e">
        <f t="shared" si="533"/>
        <v>#N/A</v>
      </c>
      <c r="HV47" s="83" t="e">
        <f t="shared" si="533"/>
        <v>#N/A</v>
      </c>
      <c r="HW47" s="83">
        <f t="shared" si="533"/>
        <v>258.04664127257098</v>
      </c>
      <c r="HX47" s="83">
        <f t="shared" si="533"/>
        <v>259.68001607910577</v>
      </c>
      <c r="HY47" s="83">
        <f t="shared" si="533"/>
        <v>260.52041986242483</v>
      </c>
      <c r="HZ47" s="83">
        <f t="shared" si="533"/>
        <v>275.95433456577825</v>
      </c>
      <c r="IA47" s="83">
        <f t="shared" si="533"/>
        <v>314.87593576956152</v>
      </c>
      <c r="IB47" s="83">
        <f t="shared" si="533"/>
        <v>287.65625546001718</v>
      </c>
      <c r="IC47" s="83">
        <f t="shared" si="533"/>
        <v>290.34217429062767</v>
      </c>
      <c r="ID47" s="83">
        <f t="shared" si="533"/>
        <v>271.81077343078249</v>
      </c>
      <c r="IE47" s="83">
        <f t="shared" si="533"/>
        <v>329.58142957867591</v>
      </c>
      <c r="IF47" s="83">
        <f t="shared" si="533"/>
        <v>335.68578923464565</v>
      </c>
      <c r="IH47" s="83" t="e">
        <f t="shared" ref="IH47:IW47" si="534">SUM(IH48:IH70)</f>
        <v>#N/A</v>
      </c>
      <c r="II47" s="83" t="e">
        <f t="shared" si="534"/>
        <v>#N/A</v>
      </c>
      <c r="IJ47" s="83" t="e">
        <f t="shared" si="534"/>
        <v>#N/A</v>
      </c>
      <c r="IK47" s="83" t="e">
        <f t="shared" si="534"/>
        <v>#N/A</v>
      </c>
      <c r="IL47" s="83" t="e">
        <f t="shared" si="534"/>
        <v>#N/A</v>
      </c>
      <c r="IM47" s="83" t="e">
        <f t="shared" si="534"/>
        <v>#N/A</v>
      </c>
      <c r="IN47" s="83">
        <f t="shared" si="534"/>
        <v>951.5409532244197</v>
      </c>
      <c r="IO47" s="83">
        <f t="shared" si="534"/>
        <v>994.58698993981102</v>
      </c>
      <c r="IP47" s="83">
        <f t="shared" si="534"/>
        <v>991.71994514187452</v>
      </c>
      <c r="IQ47" s="83">
        <f t="shared" si="534"/>
        <v>950.40513155631993</v>
      </c>
      <c r="IR47" s="83">
        <f t="shared" si="534"/>
        <v>988.00507721410156</v>
      </c>
      <c r="IS47" s="83">
        <f t="shared" si="534"/>
        <v>1035.3847407566641</v>
      </c>
      <c r="IT47" s="83">
        <f t="shared" si="534"/>
        <v>1007.0323119518488</v>
      </c>
      <c r="IU47" s="83">
        <f t="shared" si="534"/>
        <v>1037.0938341358556</v>
      </c>
      <c r="IV47" s="83">
        <f t="shared" si="534"/>
        <v>1030.0161045571801</v>
      </c>
      <c r="IW47" s="83">
        <f t="shared" si="534"/>
        <v>1049.0936016166954</v>
      </c>
      <c r="IY47" s="83" t="e">
        <f t="shared" ref="IY47:JN47" si="535">SUM(IY48:IY70)</f>
        <v>#N/A</v>
      </c>
      <c r="IZ47" s="83" t="e">
        <f t="shared" si="535"/>
        <v>#N/A</v>
      </c>
      <c r="JA47" s="83" t="e">
        <f t="shared" si="535"/>
        <v>#N/A</v>
      </c>
      <c r="JB47" s="83" t="e">
        <f t="shared" si="535"/>
        <v>#N/A</v>
      </c>
      <c r="JC47" s="83" t="e">
        <f t="shared" si="535"/>
        <v>#N/A</v>
      </c>
      <c r="JD47" s="83" t="e">
        <f t="shared" si="535"/>
        <v>#N/A</v>
      </c>
      <c r="JE47" s="83">
        <f t="shared" si="535"/>
        <v>126.10214557592083</v>
      </c>
      <c r="JF47" s="83">
        <f t="shared" si="535"/>
        <v>143.56255101244554</v>
      </c>
      <c r="JG47" s="83">
        <f t="shared" si="535"/>
        <v>164.18503858148893</v>
      </c>
      <c r="JH47" s="83">
        <f t="shared" si="535"/>
        <v>123.93684574512655</v>
      </c>
      <c r="JI47" s="83">
        <f t="shared" si="535"/>
        <v>91.410502368952521</v>
      </c>
      <c r="JJ47" s="83">
        <f t="shared" si="535"/>
        <v>94.925771950906565</v>
      </c>
      <c r="JK47" s="83">
        <f t="shared" si="535"/>
        <v>23.870898476538571</v>
      </c>
      <c r="JL47" s="83">
        <f t="shared" si="535"/>
        <v>17.876093440842578</v>
      </c>
      <c r="JM47" s="83">
        <f t="shared" si="535"/>
        <v>10.027733615713259</v>
      </c>
      <c r="JN47" s="83">
        <f t="shared" si="535"/>
        <v>0</v>
      </c>
      <c r="JP47" s="83" t="e">
        <f t="shared" ref="JP47:KE47" si="536">SUM(JP48:JP70)</f>
        <v>#N/A</v>
      </c>
      <c r="JQ47" s="83" t="e">
        <f t="shared" si="536"/>
        <v>#N/A</v>
      </c>
      <c r="JR47" s="83" t="e">
        <f t="shared" si="536"/>
        <v>#N/A</v>
      </c>
      <c r="JS47" s="83" t="e">
        <f t="shared" si="536"/>
        <v>#N/A</v>
      </c>
      <c r="JT47" s="83" t="e">
        <f t="shared" si="536"/>
        <v>#N/A</v>
      </c>
      <c r="JU47" s="83" t="e">
        <f t="shared" si="536"/>
        <v>#N/A</v>
      </c>
      <c r="JV47" s="83">
        <f t="shared" si="536"/>
        <v>203.96865996612132</v>
      </c>
      <c r="JW47" s="83">
        <f t="shared" si="536"/>
        <v>343.88083151487791</v>
      </c>
      <c r="JX47" s="83">
        <f t="shared" si="536"/>
        <v>397.87898479945187</v>
      </c>
      <c r="JY47" s="83">
        <f t="shared" si="536"/>
        <v>107.4549810121933</v>
      </c>
      <c r="JZ47" s="83">
        <f t="shared" si="536"/>
        <v>67.345136591792283</v>
      </c>
      <c r="KA47" s="83">
        <f t="shared" si="536"/>
        <v>63.706615851018896</v>
      </c>
      <c r="KB47" s="83">
        <f t="shared" si="536"/>
        <v>71.548704302052457</v>
      </c>
      <c r="KC47" s="83">
        <f t="shared" si="536"/>
        <v>105.92629881107565</v>
      </c>
      <c r="KD47" s="83">
        <f t="shared" si="536"/>
        <v>111.59962438612719</v>
      </c>
      <c r="KE47" s="83">
        <f t="shared" si="536"/>
        <v>122.4662916104724</v>
      </c>
      <c r="KG47" s="83" t="e">
        <f t="shared" ref="KG47:KV47" si="537">SUM(KG48:KG70)</f>
        <v>#N/A</v>
      </c>
      <c r="KH47" s="83" t="e">
        <f t="shared" si="537"/>
        <v>#N/A</v>
      </c>
      <c r="KI47" s="83" t="e">
        <f t="shared" si="537"/>
        <v>#N/A</v>
      </c>
      <c r="KJ47" s="83" t="e">
        <f t="shared" si="537"/>
        <v>#N/A</v>
      </c>
      <c r="KK47" s="83" t="e">
        <f t="shared" si="537"/>
        <v>#N/A</v>
      </c>
      <c r="KL47" s="83" t="e">
        <f t="shared" si="537"/>
        <v>#N/A</v>
      </c>
      <c r="KM47" s="83">
        <f t="shared" si="537"/>
        <v>11.587290110924821</v>
      </c>
      <c r="KN47" s="83">
        <f t="shared" si="537"/>
        <v>7.1996975781554244</v>
      </c>
      <c r="KO47" s="83">
        <f t="shared" si="537"/>
        <v>17.412951674923544</v>
      </c>
      <c r="KP47" s="83">
        <f t="shared" si="537"/>
        <v>13.912350727571235</v>
      </c>
      <c r="KQ47" s="83">
        <f t="shared" si="537"/>
        <v>11.017101589474564</v>
      </c>
      <c r="KR47" s="83">
        <f t="shared" si="537"/>
        <v>11.219065399595721</v>
      </c>
      <c r="KS47" s="83">
        <f t="shared" si="537"/>
        <v>9.9270063201355931</v>
      </c>
      <c r="KT47" s="83">
        <f t="shared" si="537"/>
        <v>9.4888188227065804</v>
      </c>
      <c r="KU47" s="83">
        <f t="shared" si="537"/>
        <v>9.6433353858717688</v>
      </c>
      <c r="KV47" s="83">
        <f t="shared" si="537"/>
        <v>9.3735095847036813</v>
      </c>
      <c r="KX47" s="83" t="e">
        <f t="shared" ref="KX47:LM47" si="538">SUM(KX48:KX70)</f>
        <v>#N/A</v>
      </c>
      <c r="KY47" s="83" t="e">
        <f t="shared" si="538"/>
        <v>#N/A</v>
      </c>
      <c r="KZ47" s="83" t="e">
        <f t="shared" si="538"/>
        <v>#N/A</v>
      </c>
      <c r="LA47" s="83" t="e">
        <f t="shared" si="538"/>
        <v>#N/A</v>
      </c>
      <c r="LB47" s="83" t="e">
        <f t="shared" si="538"/>
        <v>#N/A</v>
      </c>
      <c r="LC47" s="83" t="e">
        <f t="shared" si="538"/>
        <v>#N/A</v>
      </c>
      <c r="LD47" s="83">
        <f t="shared" si="538"/>
        <v>0.54313334738358932</v>
      </c>
      <c r="LE47" s="83">
        <f t="shared" si="538"/>
        <v>0.22870126377477998</v>
      </c>
      <c r="LF47" s="83">
        <f t="shared" si="538"/>
        <v>0.30125426920206599</v>
      </c>
      <c r="LG47" s="83">
        <f t="shared" si="538"/>
        <v>0.14379841153971018</v>
      </c>
      <c r="LH47" s="83">
        <f t="shared" si="538"/>
        <v>0.58117698482705094</v>
      </c>
      <c r="LI47" s="83">
        <f t="shared" si="538"/>
        <v>0.43514118511539468</v>
      </c>
      <c r="LJ47" s="83">
        <f t="shared" si="538"/>
        <v>0.23135129599280951</v>
      </c>
      <c r="LK47" s="83">
        <f t="shared" si="538"/>
        <v>0.51894543956543704</v>
      </c>
      <c r="LL47" s="83">
        <f t="shared" si="538"/>
        <v>0.65780016107252393</v>
      </c>
      <c r="LM47" s="83">
        <f t="shared" si="538"/>
        <v>0.74663726636812733</v>
      </c>
    </row>
    <row r="48" spans="1:325" ht="15.75" x14ac:dyDescent="0.25">
      <c r="A48" s="160">
        <v>43</v>
      </c>
      <c r="B48" s="62" t="s">
        <v>88</v>
      </c>
      <c r="C48" s="13"/>
      <c r="D48" s="84" t="e">
        <f>(HLOOKUP(D$6,BECO_Datos!$D$3:$HN$85,BECO_Datos!$A47,FALSE)+IFERROR(HLOOKUP(D$6,BECO_Datos!$HP$3:$LT$85,BECO_Datos!$A47,FALSE),0))*D$2</f>
        <v>#N/A</v>
      </c>
      <c r="E48" s="84" t="e">
        <f>(HLOOKUP(E$6,BECO_Datos!$D$3:$HN$85,BECO_Datos!$A47,FALSE)+IFERROR(HLOOKUP(E$6,BECO_Datos!$HP$3:$LT$85,BECO_Datos!$A47,FALSE),0))*E$2</f>
        <v>#N/A</v>
      </c>
      <c r="F48" s="84" t="e">
        <f>(HLOOKUP(F$6,BECO_Datos!$D$3:$HN$85,BECO_Datos!$A47,FALSE)+IFERROR(HLOOKUP(F$6,BECO_Datos!$HP$3:$LT$85,BECO_Datos!$A47,FALSE),0))*F$2</f>
        <v>#N/A</v>
      </c>
      <c r="G48" s="84" t="e">
        <f>(HLOOKUP(G$6,BECO_Datos!$D$3:$HN$85,BECO_Datos!$A47,FALSE)+IFERROR(HLOOKUP(G$6,BECO_Datos!$HP$3:$LT$85,BECO_Datos!$A47,FALSE),0))*G$2</f>
        <v>#N/A</v>
      </c>
      <c r="H48" s="84" t="e">
        <f>(HLOOKUP(H$6,BECO_Datos!$D$3:$HN$85,BECO_Datos!$A47,FALSE)+IFERROR(HLOOKUP(H$6,BECO_Datos!$HP$3:$LT$85,BECO_Datos!$A47,FALSE),0))*H$2</f>
        <v>#N/A</v>
      </c>
      <c r="I48" s="84" t="e">
        <f>(HLOOKUP(I$6,BECO_Datos!$D$3:$HN$85,BECO_Datos!$A47,FALSE)+IFERROR(HLOOKUP(I$6,BECO_Datos!$HP$3:$LT$85,BECO_Datos!$A47,FALSE),0))*I$2</f>
        <v>#N/A</v>
      </c>
      <c r="J48" s="84">
        <f>(HLOOKUP(J$6,BECO_Datos!$D$3:$HN$85,BECO_Datos!$A47,FALSE)+IFERROR(HLOOKUP(J$6,BECO_Datos!$HP$3:$LT$85,BECO_Datos!$A47,FALSE),0))*J$2</f>
        <v>1470.2952005744767</v>
      </c>
      <c r="K48" s="84">
        <f>(HLOOKUP(K$6,BECO_Datos!$D$3:$HN$85,BECO_Datos!$A47,FALSE)+IFERROR(HLOOKUP(K$6,BECO_Datos!$HP$3:$LT$85,BECO_Datos!$A47,FALSE),0))*K$2</f>
        <v>663.42293163944305</v>
      </c>
      <c r="L48" s="84">
        <f>(HLOOKUP(L$6,BECO_Datos!$D$3:$HN$85,BECO_Datos!$A47,FALSE)+IFERROR(HLOOKUP(L$6,BECO_Datos!$HP$3:$LT$85,BECO_Datos!$A47,FALSE),0))*L$2</f>
        <v>2140.5226893882273</v>
      </c>
      <c r="M48" s="84">
        <f>(HLOOKUP(M$6,BECO_Datos!$D$3:$HN$85,BECO_Datos!$A47,FALSE)+IFERROR(HLOOKUP(M$6,BECO_Datos!$HP$3:$LT$85,BECO_Datos!$A47,FALSE),0))*M$2</f>
        <v>1888.7855888637855</v>
      </c>
      <c r="N48" s="84">
        <f>(HLOOKUP(N$6,BECO_Datos!$D$3:$HN$85,BECO_Datos!$A47,FALSE)+IFERROR(HLOOKUP(N$6,BECO_Datos!$HP$3:$LT$85,BECO_Datos!$A47,FALSE),0))*N$2</f>
        <v>879.16830346025938</v>
      </c>
      <c r="O48" s="84">
        <f>(HLOOKUP(O$6,BECO_Datos!$D$3:$HN$85,BECO_Datos!$A47,FALSE)+IFERROR(HLOOKUP(O$6,BECO_Datos!$HP$3:$LT$85,BECO_Datos!$A47,FALSE),0))*O$2</f>
        <v>1335.1164234286673</v>
      </c>
      <c r="P48" s="84">
        <f>(HLOOKUP(P$6,BECO_Datos!$D$3:$HN$85,BECO_Datos!$A47,FALSE)+IFERROR(HLOOKUP(P$6,BECO_Datos!$HP$3:$LT$85,BECO_Datos!$A47,FALSE),0))*P$2</f>
        <v>1158.9420674911296</v>
      </c>
      <c r="Q48" s="84">
        <f>(HLOOKUP(Q$6,BECO_Datos!$D$3:$HN$85,BECO_Datos!$A47,FALSE)+IFERROR(HLOOKUP(Q$6,BECO_Datos!$HP$3:$LT$85,BECO_Datos!$A47,FALSE),0))*Q$2</f>
        <v>1210.375486105374</v>
      </c>
      <c r="R48" s="84">
        <f>(HLOOKUP(R$6,BECO_Datos!$D$3:$HN$85,BECO_Datos!$A47,FALSE)+IFERROR(HLOOKUP(R$6,BECO_Datos!$HP$3:$LT$85,BECO_Datos!$A47,FALSE),0))*R$2</f>
        <v>1383.0721370582119</v>
      </c>
      <c r="S48" s="84">
        <f>(HLOOKUP(S$6,BECO_Datos!$D$3:$HN$85,BECO_Datos!$A47,FALSE)+IFERROR(HLOOKUP(S$6,BECO_Datos!$HP$3:$LT$85,BECO_Datos!$A47,FALSE),0))*S$2</f>
        <v>1337.3181559946624</v>
      </c>
      <c r="U48" s="84" t="e">
        <f>(HLOOKUP(U$6,BECO_Datos!$D$3:$HN$85,BECO_Datos!$A47,FALSE)+IFERROR(HLOOKUP(U$6,BECO_Datos!$HP$3:$LT$85,BECO_Datos!$A47,FALSE),0))*U$2</f>
        <v>#N/A</v>
      </c>
      <c r="V48" s="84" t="e">
        <f>(HLOOKUP(V$6,BECO_Datos!$D$3:$HN$85,BECO_Datos!$A47,FALSE)+IFERROR(HLOOKUP(V$6,BECO_Datos!$HP$3:$LT$85,BECO_Datos!$A47,FALSE),0))*V$2</f>
        <v>#N/A</v>
      </c>
      <c r="W48" s="84" t="e">
        <f>(HLOOKUP(W$6,BECO_Datos!$D$3:$HN$85,BECO_Datos!$A47,FALSE)+IFERROR(HLOOKUP(W$6,BECO_Datos!$HP$3:$LT$85,BECO_Datos!$A47,FALSE),0))*W$2</f>
        <v>#N/A</v>
      </c>
      <c r="X48" s="84" t="e">
        <f>(HLOOKUP(X$6,BECO_Datos!$D$3:$HN$85,BECO_Datos!$A47,FALSE)+IFERROR(HLOOKUP(X$6,BECO_Datos!$HP$3:$LT$85,BECO_Datos!$A47,FALSE),0))*X$2</f>
        <v>#N/A</v>
      </c>
      <c r="Y48" s="84" t="e">
        <f>(HLOOKUP(Y$6,BECO_Datos!$D$3:$HN$85,BECO_Datos!$A47,FALSE)+IFERROR(HLOOKUP(Y$6,BECO_Datos!$HP$3:$LT$85,BECO_Datos!$A47,FALSE),0))*Y$2</f>
        <v>#N/A</v>
      </c>
      <c r="Z48" s="84" t="e">
        <f>(HLOOKUP(Z$6,BECO_Datos!$D$3:$HN$85,BECO_Datos!$A47,FALSE)+IFERROR(HLOOKUP(Z$6,BECO_Datos!$HP$3:$LT$85,BECO_Datos!$A47,FALSE),0))*Z$2</f>
        <v>#N/A</v>
      </c>
      <c r="AA48" s="84">
        <f>(HLOOKUP(AA$6,BECO_Datos!$D$3:$HN$85,BECO_Datos!$A47,FALSE)+IFERROR(HLOOKUP(AA$6,BECO_Datos!$HP$3:$LT$85,BECO_Datos!$A47,FALSE),0))*AA$2</f>
        <v>424.96531289310013</v>
      </c>
      <c r="AB48" s="84">
        <f>(HLOOKUP(AB$6,BECO_Datos!$D$3:$HN$85,BECO_Datos!$A47,FALSE)+IFERROR(HLOOKUP(AB$6,BECO_Datos!$HP$3:$LT$85,BECO_Datos!$A47,FALSE),0))*AB$2</f>
        <v>208.49717644899115</v>
      </c>
      <c r="AC48" s="84">
        <f>(HLOOKUP(AC$6,BECO_Datos!$D$3:$HN$85,BECO_Datos!$A47,FALSE)+IFERROR(HLOOKUP(AC$6,BECO_Datos!$HP$3:$LT$85,BECO_Datos!$A47,FALSE),0))*AC$2</f>
        <v>278.96622617886061</v>
      </c>
      <c r="AD48" s="84">
        <f>(HLOOKUP(AD$6,BECO_Datos!$D$3:$HN$85,BECO_Datos!$A47,FALSE)+IFERROR(HLOOKUP(AD$6,BECO_Datos!$HP$3:$LT$85,BECO_Datos!$A47,FALSE),0))*AD$2</f>
        <v>212.62392921516101</v>
      </c>
      <c r="AE48" s="84">
        <f>(HLOOKUP(AE$6,BECO_Datos!$D$3:$HN$85,BECO_Datos!$A47,FALSE)+IFERROR(HLOOKUP(AE$6,BECO_Datos!$HP$3:$LT$85,BECO_Datos!$A47,FALSE),0))*AE$2</f>
        <v>450.08822980427465</v>
      </c>
      <c r="AF48" s="84">
        <f>(HLOOKUP(AF$6,BECO_Datos!$D$3:$HN$85,BECO_Datos!$A47,FALSE)+IFERROR(HLOOKUP(AF$6,BECO_Datos!$HP$3:$LT$85,BECO_Datos!$A47,FALSE),0))*AF$2</f>
        <v>396.59137375462274</v>
      </c>
      <c r="AG48" s="84">
        <f>(HLOOKUP(AG$6,BECO_Datos!$D$3:$HN$85,BECO_Datos!$A47,FALSE)+IFERROR(HLOOKUP(AG$6,BECO_Datos!$HP$3:$LT$85,BECO_Datos!$A47,FALSE),0))*AG$2</f>
        <v>556.09792320669601</v>
      </c>
      <c r="AH48" s="84">
        <f>(HLOOKUP(AH$6,BECO_Datos!$D$3:$HN$85,BECO_Datos!$A47,FALSE)+IFERROR(HLOOKUP(AH$6,BECO_Datos!$HP$3:$LT$85,BECO_Datos!$A47,FALSE),0))*AH$2</f>
        <v>349.27624228849055</v>
      </c>
      <c r="AI48" s="84">
        <f>(HLOOKUP(AI$6,BECO_Datos!$D$3:$HN$85,BECO_Datos!$A47,FALSE)+IFERROR(HLOOKUP(AI$6,BECO_Datos!$HP$3:$LT$85,BECO_Datos!$A47,FALSE),0))*AI$2</f>
        <v>318.94051397092898</v>
      </c>
      <c r="AJ48" s="84">
        <f>(HLOOKUP(AJ$6,BECO_Datos!$D$3:$HN$85,BECO_Datos!$A47,FALSE)+IFERROR(HLOOKUP(AJ$6,BECO_Datos!$HP$3:$LT$85,BECO_Datos!$A47,FALSE),0))*AJ$2</f>
        <v>302.94773082336769</v>
      </c>
      <c r="AL48" s="84" t="e">
        <f>(HLOOKUP(AL$6,BECO_Datos!$D$3:$HN$85,BECO_Datos!$A47,FALSE)+IFERROR(HLOOKUP(AL$6,BECO_Datos!$HP$3:$LT$85,BECO_Datos!$A47,FALSE),0))*AL$2</f>
        <v>#N/A</v>
      </c>
      <c r="AM48" s="84" t="e">
        <f>(HLOOKUP(AM$6,BECO_Datos!$D$3:$HN$85,BECO_Datos!$A47,FALSE)+IFERROR(HLOOKUP(AM$6,BECO_Datos!$HP$3:$LT$85,BECO_Datos!$A47,FALSE),0))*AM$2</f>
        <v>#N/A</v>
      </c>
      <c r="AN48" s="84" t="e">
        <f>(HLOOKUP(AN$6,BECO_Datos!$D$3:$HN$85,BECO_Datos!$A47,FALSE)+IFERROR(HLOOKUP(AN$6,BECO_Datos!$HP$3:$LT$85,BECO_Datos!$A47,FALSE),0))*AN$2</f>
        <v>#N/A</v>
      </c>
      <c r="AO48" s="84" t="e">
        <f>(HLOOKUP(AO$6,BECO_Datos!$D$3:$HN$85,BECO_Datos!$A47,FALSE)+IFERROR(HLOOKUP(AO$6,BECO_Datos!$HP$3:$LT$85,BECO_Datos!$A47,FALSE),0))*AO$2</f>
        <v>#N/A</v>
      </c>
      <c r="AP48" s="84" t="e">
        <f>(HLOOKUP(AP$6,BECO_Datos!$D$3:$HN$85,BECO_Datos!$A47,FALSE)+IFERROR(HLOOKUP(AP$6,BECO_Datos!$HP$3:$LT$85,BECO_Datos!$A47,FALSE),0))*AP$2</f>
        <v>#N/A</v>
      </c>
      <c r="AQ48" s="84" t="e">
        <f>(HLOOKUP(AQ$6,BECO_Datos!$D$3:$HN$85,BECO_Datos!$A47,FALSE)+IFERROR(HLOOKUP(AQ$6,BECO_Datos!$HP$3:$LT$85,BECO_Datos!$A47,FALSE),0))*AQ$2</f>
        <v>#N/A</v>
      </c>
      <c r="AR48" s="84">
        <f>(HLOOKUP(AR$6,BECO_Datos!$D$3:$HN$85,BECO_Datos!$A47,FALSE)+IFERROR(HLOOKUP(AR$6,BECO_Datos!$HP$3:$LT$85,BECO_Datos!$A47,FALSE),0))*AR$2</f>
        <v>193.26974158336057</v>
      </c>
      <c r="AS48" s="84">
        <f>(HLOOKUP(AS$6,BECO_Datos!$D$3:$HN$85,BECO_Datos!$A47,FALSE)+IFERROR(HLOOKUP(AS$6,BECO_Datos!$HP$3:$LT$85,BECO_Datos!$A47,FALSE),0))*AS$2</f>
        <v>112.97739242793783</v>
      </c>
      <c r="AT48" s="84">
        <f>(HLOOKUP(AT$6,BECO_Datos!$D$3:$HN$85,BECO_Datos!$A47,FALSE)+IFERROR(HLOOKUP(AT$6,BECO_Datos!$HP$3:$LT$85,BECO_Datos!$A47,FALSE),0))*AT$2</f>
        <v>198.68004344752526</v>
      </c>
      <c r="AU48" s="84">
        <f>(HLOOKUP(AU$6,BECO_Datos!$D$3:$HN$85,BECO_Datos!$A47,FALSE)+IFERROR(HLOOKUP(AU$6,BECO_Datos!$HP$3:$LT$85,BECO_Datos!$A47,FALSE),0))*AU$2</f>
        <v>192.84057804188669</v>
      </c>
      <c r="AV48" s="84">
        <f>(HLOOKUP(AV$6,BECO_Datos!$D$3:$HN$85,BECO_Datos!$A47,FALSE)+IFERROR(HLOOKUP(AV$6,BECO_Datos!$HP$3:$LT$85,BECO_Datos!$A47,FALSE),0))*AV$2</f>
        <v>211.07545996495247</v>
      </c>
      <c r="AW48" s="84">
        <f>(HLOOKUP(AW$6,BECO_Datos!$D$3:$HN$85,BECO_Datos!$A47,FALSE)+IFERROR(HLOOKUP(AW$6,BECO_Datos!$HP$3:$LT$85,BECO_Datos!$A47,FALSE),0))*AW$2</f>
        <v>205.10938299385438</v>
      </c>
      <c r="AX48" s="84">
        <f>(HLOOKUP(AX$6,BECO_Datos!$D$3:$HN$85,BECO_Datos!$A47,FALSE)+IFERROR(HLOOKUP(AX$6,BECO_Datos!$HP$3:$LT$85,BECO_Datos!$A47,FALSE),0))*AX$2</f>
        <v>220.30386459751406</v>
      </c>
      <c r="AY48" s="84">
        <f>(HLOOKUP(AY$6,BECO_Datos!$D$3:$HN$85,BECO_Datos!$A47,FALSE)+IFERROR(HLOOKUP(AY$6,BECO_Datos!$HP$3:$LT$85,BECO_Datos!$A47,FALSE),0))*AY$2</f>
        <v>240.4328929527648</v>
      </c>
      <c r="AZ48" s="84">
        <f>(HLOOKUP(AZ$6,BECO_Datos!$D$3:$HN$85,BECO_Datos!$A47,FALSE)+IFERROR(HLOOKUP(AZ$6,BECO_Datos!$HP$3:$LT$85,BECO_Datos!$A47,FALSE),0))*AZ$2</f>
        <v>170.37544930083286</v>
      </c>
      <c r="BA48" s="84">
        <f>(HLOOKUP(BA$6,BECO_Datos!$D$3:$HN$85,BECO_Datos!$A47,FALSE)+IFERROR(HLOOKUP(BA$6,BECO_Datos!$HP$3:$LT$85,BECO_Datos!$A47,FALSE),0))*BA$2</f>
        <v>288.26033505120108</v>
      </c>
      <c r="BC48" s="84" t="e">
        <f>(HLOOKUP(BC$6,BECO_Datos!$D$3:$HN$85,BECO_Datos!$A47,FALSE)+IFERROR(HLOOKUP(BC$6,BECO_Datos!$HP$3:$LT$85,BECO_Datos!$A47,FALSE),0))*BC$2</f>
        <v>#N/A</v>
      </c>
      <c r="BD48" s="84" t="e">
        <f>(HLOOKUP(BD$6,BECO_Datos!$D$3:$HN$85,BECO_Datos!$A47,FALSE)+IFERROR(HLOOKUP(BD$6,BECO_Datos!$HP$3:$LT$85,BECO_Datos!$A47,FALSE),0))*BD$2</f>
        <v>#N/A</v>
      </c>
      <c r="BE48" s="84" t="e">
        <f>(HLOOKUP(BE$6,BECO_Datos!$D$3:$HN$85,BECO_Datos!$A47,FALSE)+IFERROR(HLOOKUP(BE$6,BECO_Datos!$HP$3:$LT$85,BECO_Datos!$A47,FALSE),0))*BE$2</f>
        <v>#N/A</v>
      </c>
      <c r="BF48" s="84" t="e">
        <f>(HLOOKUP(BF$6,BECO_Datos!$D$3:$HN$85,BECO_Datos!$A47,FALSE)+IFERROR(HLOOKUP(BF$6,BECO_Datos!$HP$3:$LT$85,BECO_Datos!$A47,FALSE),0))*BF$2</f>
        <v>#N/A</v>
      </c>
      <c r="BG48" s="84" t="e">
        <f>(HLOOKUP(BG$6,BECO_Datos!$D$3:$HN$85,BECO_Datos!$A47,FALSE)+IFERROR(HLOOKUP(BG$6,BECO_Datos!$HP$3:$LT$85,BECO_Datos!$A47,FALSE),0))*BG$2</f>
        <v>#N/A</v>
      </c>
      <c r="BH48" s="84" t="e">
        <f>(HLOOKUP(BH$6,BECO_Datos!$D$3:$HN$85,BECO_Datos!$A47,FALSE)+IFERROR(HLOOKUP(BH$6,BECO_Datos!$HP$3:$LT$85,BECO_Datos!$A47,FALSE),0))*BH$2</f>
        <v>#N/A</v>
      </c>
      <c r="BI48" s="84">
        <f>(HLOOKUP(BI$6,BECO_Datos!$D$3:$HN$85,BECO_Datos!$A47,FALSE)+IFERROR(HLOOKUP(BI$6,BECO_Datos!$HP$3:$LT$85,BECO_Datos!$A47,FALSE),0))*BI$2</f>
        <v>0</v>
      </c>
      <c r="BJ48" s="84">
        <f>(HLOOKUP(BJ$6,BECO_Datos!$D$3:$HN$85,BECO_Datos!$A47,FALSE)+IFERROR(HLOOKUP(BJ$6,BECO_Datos!$HP$3:$LT$85,BECO_Datos!$A47,FALSE),0))*BJ$2</f>
        <v>0</v>
      </c>
      <c r="BK48" s="84">
        <f>(HLOOKUP(BK$6,BECO_Datos!$D$3:$HN$85,BECO_Datos!$A47,FALSE)+IFERROR(HLOOKUP(BK$6,BECO_Datos!$HP$3:$LT$85,BECO_Datos!$A47,FALSE),0))*BK$2</f>
        <v>0</v>
      </c>
      <c r="BL48" s="84">
        <f>(HLOOKUP(BL$6,BECO_Datos!$D$3:$HN$85,BECO_Datos!$A47,FALSE)+IFERROR(HLOOKUP(BL$6,BECO_Datos!$HP$3:$LT$85,BECO_Datos!$A47,FALSE),0))*BL$2</f>
        <v>0</v>
      </c>
      <c r="BM48" s="84">
        <f>(HLOOKUP(BM$6,BECO_Datos!$D$3:$HN$85,BECO_Datos!$A47,FALSE)+IFERROR(HLOOKUP(BM$6,BECO_Datos!$HP$3:$LT$85,BECO_Datos!$A47,FALSE),0))*BM$2</f>
        <v>0</v>
      </c>
      <c r="BN48" s="84">
        <f>(HLOOKUP(BN$6,BECO_Datos!$D$3:$HN$85,BECO_Datos!$A47,FALSE)+IFERROR(HLOOKUP(BN$6,BECO_Datos!$HP$3:$LT$85,BECO_Datos!$A47,FALSE),0))*BN$2</f>
        <v>0</v>
      </c>
      <c r="BO48" s="84">
        <f>(HLOOKUP(BO$6,BECO_Datos!$D$3:$HN$85,BECO_Datos!$A47,FALSE)+IFERROR(HLOOKUP(BO$6,BECO_Datos!$HP$3:$LT$85,BECO_Datos!$A47,FALSE),0))*BO$2</f>
        <v>0</v>
      </c>
      <c r="BP48" s="84">
        <f>(HLOOKUP(BP$6,BECO_Datos!$D$3:$HN$85,BECO_Datos!$A47,FALSE)+IFERROR(HLOOKUP(BP$6,BECO_Datos!$HP$3:$LT$85,BECO_Datos!$A47,FALSE),0))*BP$2</f>
        <v>0</v>
      </c>
      <c r="BQ48" s="84">
        <f>(HLOOKUP(BQ$6,BECO_Datos!$D$3:$HN$85,BECO_Datos!$A47,FALSE)+IFERROR(HLOOKUP(BQ$6,BECO_Datos!$HP$3:$LT$85,BECO_Datos!$A47,FALSE),0))*BQ$2</f>
        <v>0</v>
      </c>
      <c r="BR48" s="84">
        <f>(HLOOKUP(BR$6,BECO_Datos!$D$3:$HN$85,BECO_Datos!$A47,FALSE)+IFERROR(HLOOKUP(BR$6,BECO_Datos!$HP$3:$LT$85,BECO_Datos!$A47,FALSE),0))*BR$2</f>
        <v>0</v>
      </c>
      <c r="BT48" s="84" t="e">
        <f>(HLOOKUP(BT$6,BECO_Datos!$D$3:$HN$85,BECO_Datos!$A47,FALSE)+IFERROR(HLOOKUP(BT$6,BECO_Datos!$HP$3:$LT$85,BECO_Datos!$A47,FALSE),0))*BT$2</f>
        <v>#N/A</v>
      </c>
      <c r="BU48" s="84" t="e">
        <f>(HLOOKUP(BU$6,BECO_Datos!$D$3:$HN$85,BECO_Datos!$A47,FALSE)+IFERROR(HLOOKUP(BU$6,BECO_Datos!$HP$3:$LT$85,BECO_Datos!$A47,FALSE),0))*BU$2</f>
        <v>#N/A</v>
      </c>
      <c r="BV48" s="84" t="e">
        <f>(HLOOKUP(BV$6,BECO_Datos!$D$3:$HN$85,BECO_Datos!$A47,FALSE)+IFERROR(HLOOKUP(BV$6,BECO_Datos!$HP$3:$LT$85,BECO_Datos!$A47,FALSE),0))*BV$2</f>
        <v>#N/A</v>
      </c>
      <c r="BW48" s="84" t="e">
        <f>(HLOOKUP(BW$6,BECO_Datos!$D$3:$HN$85,BECO_Datos!$A47,FALSE)+IFERROR(HLOOKUP(BW$6,BECO_Datos!$HP$3:$LT$85,BECO_Datos!$A47,FALSE),0))*BW$2</f>
        <v>#N/A</v>
      </c>
      <c r="BX48" s="84" t="e">
        <f>(HLOOKUP(BX$6,BECO_Datos!$D$3:$HN$85,BECO_Datos!$A47,FALSE)+IFERROR(HLOOKUP(BX$6,BECO_Datos!$HP$3:$LT$85,BECO_Datos!$A47,FALSE),0))*BX$2</f>
        <v>#N/A</v>
      </c>
      <c r="BY48" s="84" t="e">
        <f>(HLOOKUP(BY$6,BECO_Datos!$D$3:$HN$85,BECO_Datos!$A47,FALSE)+IFERROR(HLOOKUP(BY$6,BECO_Datos!$HP$3:$LT$85,BECO_Datos!$A47,FALSE),0))*BY$2</f>
        <v>#N/A</v>
      </c>
      <c r="BZ48" s="84">
        <f>(HLOOKUP(BZ$6,BECO_Datos!$D$3:$HN$85,BECO_Datos!$A47,FALSE)+IFERROR(HLOOKUP(BZ$6,BECO_Datos!$HP$3:$LT$85,BECO_Datos!$A47,FALSE),0))*BZ$2</f>
        <v>7.1841044407467428E-2</v>
      </c>
      <c r="CA48" s="84">
        <f>(HLOOKUP(CA$6,BECO_Datos!$D$3:$HN$85,BECO_Datos!$A47,FALSE)+IFERROR(HLOOKUP(CA$6,BECO_Datos!$HP$3:$LT$85,BECO_Datos!$A47,FALSE),0))*CA$2</f>
        <v>0</v>
      </c>
      <c r="CB48" s="84">
        <f>(HLOOKUP(CB$6,BECO_Datos!$D$3:$HN$85,BECO_Datos!$A47,FALSE)+IFERROR(HLOOKUP(CB$6,BECO_Datos!$HP$3:$LT$85,BECO_Datos!$A47,FALSE),0))*CB$2</f>
        <v>1.6235264272873994E-3</v>
      </c>
      <c r="CC48" s="84">
        <f>(HLOOKUP(CC$6,BECO_Datos!$D$3:$HN$85,BECO_Datos!$A47,FALSE)+IFERROR(HLOOKUP(CC$6,BECO_Datos!$HP$3:$LT$85,BECO_Datos!$A47,FALSE),0))*CC$2</f>
        <v>9.7411585637243947E-2</v>
      </c>
      <c r="CD48" s="84">
        <f>(HLOOKUP(CD$6,BECO_Datos!$D$3:$HN$85,BECO_Datos!$A47,FALSE)+IFERROR(HLOOKUP(CD$6,BECO_Datos!$HP$3:$LT$85,BECO_Datos!$A47,FALSE),0))*CD$2</f>
        <v>0.39167575058308512</v>
      </c>
      <c r="CE48" s="84">
        <f>(HLOOKUP(CE$6,BECO_Datos!$D$3:$HN$85,BECO_Datos!$A47,FALSE)+IFERROR(HLOOKUP(CE$6,BECO_Datos!$HP$3:$LT$85,BECO_Datos!$A47,FALSE),0))*CE$2</f>
        <v>0.23662897677713843</v>
      </c>
      <c r="CF48" s="84">
        <f>(HLOOKUP(CF$6,BECO_Datos!$D$3:$HN$85,BECO_Datos!$A47,FALSE)+IFERROR(HLOOKUP(CF$6,BECO_Datos!$HP$3:$LT$85,BECO_Datos!$A47,FALSE),0))*CF$2</f>
        <v>0.17858790700161392</v>
      </c>
      <c r="CG48" s="84">
        <f>(HLOOKUP(CG$6,BECO_Datos!$D$3:$HN$85,BECO_Datos!$A47,FALSE)+IFERROR(HLOOKUP(CG$6,BECO_Datos!$HP$3:$LT$85,BECO_Datos!$A47,FALSE),0))*CG$2</f>
        <v>0.19685257930859715</v>
      </c>
      <c r="CH48" s="84">
        <f>(HLOOKUP(CH$6,BECO_Datos!$D$3:$HN$85,BECO_Datos!$A47,FALSE)+IFERROR(HLOOKUP(CH$6,BECO_Datos!$HP$3:$LT$85,BECO_Datos!$A47,FALSE),0))*CH$2</f>
        <v>0.23216427910209808</v>
      </c>
      <c r="CI48" s="84">
        <f>(HLOOKUP(CI$6,BECO_Datos!$D$3:$HN$85,BECO_Datos!$A47,FALSE)+IFERROR(HLOOKUP(CI$6,BECO_Datos!$HP$3:$LT$85,BECO_Datos!$A47,FALSE),0))*CI$2</f>
        <v>0.26882722258284875</v>
      </c>
      <c r="CK48" s="84" t="e">
        <f>(HLOOKUP(CK$6,BECO_Datos!$D$3:$HN$85,BECO_Datos!$A47,FALSE)+IFERROR(HLOOKUP(CK$6,BECO_Datos!$HP$3:$LT$85,BECO_Datos!$A47,FALSE),0))*CK$2</f>
        <v>#N/A</v>
      </c>
      <c r="CL48" s="84" t="e">
        <f>(HLOOKUP(CL$6,BECO_Datos!$D$3:$HN$85,BECO_Datos!$A47,FALSE)+IFERROR(HLOOKUP(CL$6,BECO_Datos!$HP$3:$LT$85,BECO_Datos!$A47,FALSE),0))*CL$2</f>
        <v>#N/A</v>
      </c>
      <c r="CM48" s="84" t="e">
        <f>(HLOOKUP(CM$6,BECO_Datos!$D$3:$HN$85,BECO_Datos!$A47,FALSE)+IFERROR(HLOOKUP(CM$6,BECO_Datos!$HP$3:$LT$85,BECO_Datos!$A47,FALSE),0))*CM$2</f>
        <v>#N/A</v>
      </c>
      <c r="CN48" s="84" t="e">
        <f>(HLOOKUP(CN$6,BECO_Datos!$D$3:$HN$85,BECO_Datos!$A47,FALSE)+IFERROR(HLOOKUP(CN$6,BECO_Datos!$HP$3:$LT$85,BECO_Datos!$A47,FALSE),0))*CN$2</f>
        <v>#N/A</v>
      </c>
      <c r="CO48" s="84" t="e">
        <f>(HLOOKUP(CO$6,BECO_Datos!$D$3:$HN$85,BECO_Datos!$A47,FALSE)+IFERROR(HLOOKUP(CO$6,BECO_Datos!$HP$3:$LT$85,BECO_Datos!$A47,FALSE),0))*CO$2</f>
        <v>#N/A</v>
      </c>
      <c r="CP48" s="84" t="e">
        <f>(HLOOKUP(CP$6,BECO_Datos!$D$3:$HN$85,BECO_Datos!$A47,FALSE)+IFERROR(HLOOKUP(CP$6,BECO_Datos!$HP$3:$LT$85,BECO_Datos!$A47,FALSE),0))*CP$2</f>
        <v>#N/A</v>
      </c>
      <c r="CQ48" s="84">
        <f>(HLOOKUP(CQ$6,BECO_Datos!$D$3:$HN$85,BECO_Datos!$A47,FALSE)+IFERROR(HLOOKUP(CQ$6,BECO_Datos!$HP$3:$LT$85,BECO_Datos!$A47,FALSE),0))*CQ$2</f>
        <v>11.890900813534019</v>
      </c>
      <c r="CR48" s="84">
        <f>(HLOOKUP(CR$6,BECO_Datos!$D$3:$HN$85,BECO_Datos!$A47,FALSE)+IFERROR(HLOOKUP(CR$6,BECO_Datos!$HP$3:$LT$85,BECO_Datos!$A47,FALSE),0))*CR$2</f>
        <v>5.3022050234163869</v>
      </c>
      <c r="CS48" s="84">
        <f>(HLOOKUP(CS$6,BECO_Datos!$D$3:$HN$85,BECO_Datos!$A47,FALSE)+IFERROR(HLOOKUP(CS$6,BECO_Datos!$HP$3:$LT$85,BECO_Datos!$A47,FALSE),0))*CS$2</f>
        <v>5.6977064308998404</v>
      </c>
      <c r="CT48" s="84">
        <f>(HLOOKUP(CT$6,BECO_Datos!$D$3:$HN$85,BECO_Datos!$A47,FALSE)+IFERROR(HLOOKUP(CT$6,BECO_Datos!$HP$3:$LT$85,BECO_Datos!$A47,FALSE),0))*CT$2</f>
        <v>7.2242112900271751</v>
      </c>
      <c r="CU48" s="84">
        <f>(HLOOKUP(CU$6,BECO_Datos!$D$3:$HN$85,BECO_Datos!$A47,FALSE)+IFERROR(HLOOKUP(CU$6,BECO_Datos!$HP$3:$LT$85,BECO_Datos!$A47,FALSE),0))*CU$2</f>
        <v>6.4544561349623546</v>
      </c>
      <c r="CV48" s="84">
        <f>(HLOOKUP(CV$6,BECO_Datos!$D$3:$HN$85,BECO_Datos!$A47,FALSE)+IFERROR(HLOOKUP(CV$6,BECO_Datos!$HP$3:$LT$85,BECO_Datos!$A47,FALSE),0))*CV$2</f>
        <v>5.8142812427054356</v>
      </c>
      <c r="CW48" s="84">
        <f>(HLOOKUP(CW$6,BECO_Datos!$D$3:$HN$85,BECO_Datos!$A47,FALSE)+IFERROR(HLOOKUP(CW$6,BECO_Datos!$HP$3:$LT$85,BECO_Datos!$A47,FALSE),0))*CW$2</f>
        <v>2.1784043887398044</v>
      </c>
      <c r="CX48" s="84">
        <f>(HLOOKUP(CX$6,BECO_Datos!$D$3:$HN$85,BECO_Datos!$A47,FALSE)+IFERROR(HLOOKUP(CX$6,BECO_Datos!$HP$3:$LT$85,BECO_Datos!$A47,FALSE),0))*CX$2</f>
        <v>1.3260436767763957</v>
      </c>
      <c r="CY48" s="84">
        <f>(HLOOKUP(CY$6,BECO_Datos!$D$3:$HN$85,BECO_Datos!$A47,FALSE)+IFERROR(HLOOKUP(CY$6,BECO_Datos!$HP$3:$LT$85,BECO_Datos!$A47,FALSE),0))*CY$2</f>
        <v>0.31238006346765818</v>
      </c>
      <c r="CZ48" s="84">
        <f>(HLOOKUP(CZ$6,BECO_Datos!$D$3:$HN$85,BECO_Datos!$A47,FALSE)+IFERROR(HLOOKUP(CZ$6,BECO_Datos!$HP$3:$LT$85,BECO_Datos!$A47,FALSE),0))*CZ$2</f>
        <v>0.19820603684703381</v>
      </c>
      <c r="DB48" s="84" t="e">
        <f>(HLOOKUP(DB$6,BECO_Datos!$D$3:$HN$85,BECO_Datos!$A47,FALSE)+IFERROR(HLOOKUP(DB$6,BECO_Datos!$HP$3:$LT$85,BECO_Datos!$A47,FALSE),0))*DB$2</f>
        <v>#N/A</v>
      </c>
      <c r="DC48" s="84" t="e">
        <f>(HLOOKUP(DC$6,BECO_Datos!$D$3:$HN$85,BECO_Datos!$A47,FALSE)+IFERROR(HLOOKUP(DC$6,BECO_Datos!$HP$3:$LT$85,BECO_Datos!$A47,FALSE),0))*DC$2</f>
        <v>#N/A</v>
      </c>
      <c r="DD48" s="84" t="e">
        <f>(HLOOKUP(DD$6,BECO_Datos!$D$3:$HN$85,BECO_Datos!$A47,FALSE)+IFERROR(HLOOKUP(DD$6,BECO_Datos!$HP$3:$LT$85,BECO_Datos!$A47,FALSE),0))*DD$2</f>
        <v>#N/A</v>
      </c>
      <c r="DE48" s="84" t="e">
        <f>(HLOOKUP(DE$6,BECO_Datos!$D$3:$HN$85,BECO_Datos!$A47,FALSE)+IFERROR(HLOOKUP(DE$6,BECO_Datos!$HP$3:$LT$85,BECO_Datos!$A47,FALSE),0))*DE$2</f>
        <v>#N/A</v>
      </c>
      <c r="DF48" s="84" t="e">
        <f>(HLOOKUP(DF$6,BECO_Datos!$D$3:$HN$85,BECO_Datos!$A47,FALSE)+IFERROR(HLOOKUP(DF$6,BECO_Datos!$HP$3:$LT$85,BECO_Datos!$A47,FALSE),0))*DF$2</f>
        <v>#N/A</v>
      </c>
      <c r="DG48" s="84" t="e">
        <f>(HLOOKUP(DG$6,BECO_Datos!$D$3:$HN$85,BECO_Datos!$A47,FALSE)+IFERROR(HLOOKUP(DG$6,BECO_Datos!$HP$3:$LT$85,BECO_Datos!$A47,FALSE),0))*DG$2</f>
        <v>#N/A</v>
      </c>
      <c r="DH48" s="84">
        <f>(HLOOKUP(DH$6,BECO_Datos!$D$3:$HN$85,BECO_Datos!$A47,FALSE)+IFERROR(HLOOKUP(DH$6,BECO_Datos!$HP$3:$LT$85,BECO_Datos!$A47,FALSE),0))*DH$2</f>
        <v>29.557005252208711</v>
      </c>
      <c r="DI48" s="84">
        <f>(HLOOKUP(DI$6,BECO_Datos!$D$3:$HN$85,BECO_Datos!$A47,FALSE)+IFERROR(HLOOKUP(DI$6,BECO_Datos!$HP$3:$LT$85,BECO_Datos!$A47,FALSE),0))*DI$2</f>
        <v>30.410025774536003</v>
      </c>
      <c r="DJ48" s="84">
        <f>(HLOOKUP(DJ$6,BECO_Datos!$D$3:$HN$85,BECO_Datos!$A47,FALSE)+IFERROR(HLOOKUP(DJ$6,BECO_Datos!$HP$3:$LT$85,BECO_Datos!$A47,FALSE),0))*DJ$2</f>
        <v>65.979512136273797</v>
      </c>
      <c r="DK48" s="84">
        <f>(HLOOKUP(DK$6,BECO_Datos!$D$3:$HN$85,BECO_Datos!$A47,FALSE)+IFERROR(HLOOKUP(DK$6,BECO_Datos!$HP$3:$LT$85,BECO_Datos!$A47,FALSE),0))*DK$2</f>
        <v>48.136232733888285</v>
      </c>
      <c r="DL48" s="84">
        <f>(HLOOKUP(DL$6,BECO_Datos!$D$3:$HN$85,BECO_Datos!$A47,FALSE)+IFERROR(HLOOKUP(DL$6,BECO_Datos!$HP$3:$LT$85,BECO_Datos!$A47,FALSE),0))*DL$2</f>
        <v>70.453705759872847</v>
      </c>
      <c r="DM48" s="84">
        <f>(HLOOKUP(DM$6,BECO_Datos!$D$3:$HN$85,BECO_Datos!$A47,FALSE)+IFERROR(HLOOKUP(DM$6,BECO_Datos!$HP$3:$LT$85,BECO_Datos!$A47,FALSE),0))*DM$2</f>
        <v>65.921220238968942</v>
      </c>
      <c r="DN48" s="84">
        <f>(HLOOKUP(DN$6,BECO_Datos!$D$3:$HN$85,BECO_Datos!$A47,FALSE)+IFERROR(HLOOKUP(DN$6,BECO_Datos!$HP$3:$LT$85,BECO_Datos!$A47,FALSE),0))*DN$2</f>
        <v>5.3660552211713011</v>
      </c>
      <c r="DO48" s="84">
        <f>(HLOOKUP(DO$6,BECO_Datos!$D$3:$HN$85,BECO_Datos!$A47,FALSE)+IFERROR(HLOOKUP(DO$6,BECO_Datos!$HP$3:$LT$85,BECO_Datos!$A47,FALSE),0))*DO$2</f>
        <v>4.2339973249259577</v>
      </c>
      <c r="DP48" s="84">
        <f>(HLOOKUP(DP$6,BECO_Datos!$D$3:$HN$85,BECO_Datos!$A47,FALSE)+IFERROR(HLOOKUP(DP$6,BECO_Datos!$HP$3:$LT$85,BECO_Datos!$A47,FALSE),0))*DP$2</f>
        <v>5.1677653577911533</v>
      </c>
      <c r="DQ48" s="84">
        <f>(HLOOKUP(DQ$6,BECO_Datos!$D$3:$HN$85,BECO_Datos!$A47,FALSE)+IFERROR(HLOOKUP(DQ$6,BECO_Datos!$HP$3:$LT$85,BECO_Datos!$A47,FALSE),0))*DQ$2</f>
        <v>4.1555937172907997</v>
      </c>
      <c r="DS48" s="84" t="e">
        <f>(HLOOKUP(DS$6,BECO_Datos!$D$3:$HN$85,BECO_Datos!$A47,FALSE)+IFERROR(HLOOKUP(DS$6,BECO_Datos!$HP$3:$LT$85,BECO_Datos!$A47,FALSE),0))*DS$2</f>
        <v>#N/A</v>
      </c>
      <c r="DT48" s="84" t="e">
        <f>(HLOOKUP(DT$6,BECO_Datos!$D$3:$HN$85,BECO_Datos!$A47,FALSE)+IFERROR(HLOOKUP(DT$6,BECO_Datos!$HP$3:$LT$85,BECO_Datos!$A47,FALSE),0))*DT$2</f>
        <v>#N/A</v>
      </c>
      <c r="DU48" s="84" t="e">
        <f>(HLOOKUP(DU$6,BECO_Datos!$D$3:$HN$85,BECO_Datos!$A47,FALSE)+IFERROR(HLOOKUP(DU$6,BECO_Datos!$HP$3:$LT$85,BECO_Datos!$A47,FALSE),0))*DU$2</f>
        <v>#N/A</v>
      </c>
      <c r="DV48" s="84" t="e">
        <f>(HLOOKUP(DV$6,BECO_Datos!$D$3:$HN$85,BECO_Datos!$A47,FALSE)+IFERROR(HLOOKUP(DV$6,BECO_Datos!$HP$3:$LT$85,BECO_Datos!$A47,FALSE),0))*DV$2</f>
        <v>#N/A</v>
      </c>
      <c r="DW48" s="84" t="e">
        <f>(HLOOKUP(DW$6,BECO_Datos!$D$3:$HN$85,BECO_Datos!$A47,FALSE)+IFERROR(HLOOKUP(DW$6,BECO_Datos!$HP$3:$LT$85,BECO_Datos!$A47,FALSE),0))*DW$2</f>
        <v>#N/A</v>
      </c>
      <c r="DX48" s="84" t="e">
        <f>(HLOOKUP(DX$6,BECO_Datos!$D$3:$HN$85,BECO_Datos!$A47,FALSE)+IFERROR(HLOOKUP(DX$6,BECO_Datos!$HP$3:$LT$85,BECO_Datos!$A47,FALSE),0))*DX$2</f>
        <v>#N/A</v>
      </c>
      <c r="DY48" s="84">
        <f>(HLOOKUP(DY$6,BECO_Datos!$D$3:$HN$85,BECO_Datos!$A47,FALSE)+IFERROR(HLOOKUP(DY$6,BECO_Datos!$HP$3:$LT$85,BECO_Datos!$A47,FALSE),0))*DY$2</f>
        <v>0</v>
      </c>
      <c r="DZ48" s="84">
        <f>(HLOOKUP(DZ$6,BECO_Datos!$D$3:$HN$85,BECO_Datos!$A47,FALSE)+IFERROR(HLOOKUP(DZ$6,BECO_Datos!$HP$3:$LT$85,BECO_Datos!$A47,FALSE),0))*DZ$2</f>
        <v>0</v>
      </c>
      <c r="EA48" s="84">
        <f>(HLOOKUP(EA$6,BECO_Datos!$D$3:$HN$85,BECO_Datos!$A47,FALSE)+IFERROR(HLOOKUP(EA$6,BECO_Datos!$HP$3:$LT$85,BECO_Datos!$A47,FALSE),0))*EA$2</f>
        <v>0</v>
      </c>
      <c r="EB48" s="84">
        <f>(HLOOKUP(EB$6,BECO_Datos!$D$3:$HN$85,BECO_Datos!$A47,FALSE)+IFERROR(HLOOKUP(EB$6,BECO_Datos!$HP$3:$LT$85,BECO_Datos!$A47,FALSE),0))*EB$2</f>
        <v>0</v>
      </c>
      <c r="EC48" s="84">
        <f>(HLOOKUP(EC$6,BECO_Datos!$D$3:$HN$85,BECO_Datos!$A47,FALSE)+IFERROR(HLOOKUP(EC$6,BECO_Datos!$HP$3:$LT$85,BECO_Datos!$A47,FALSE),0))*EC$2</f>
        <v>0</v>
      </c>
      <c r="ED48" s="84">
        <f>(HLOOKUP(ED$6,BECO_Datos!$D$3:$HN$85,BECO_Datos!$A47,FALSE)+IFERROR(HLOOKUP(ED$6,BECO_Datos!$HP$3:$LT$85,BECO_Datos!$A47,FALSE),0))*ED$2</f>
        <v>0</v>
      </c>
      <c r="EE48" s="84">
        <f>(HLOOKUP(EE$6,BECO_Datos!$D$3:$HN$85,BECO_Datos!$A47,FALSE)+IFERROR(HLOOKUP(EE$6,BECO_Datos!$HP$3:$LT$85,BECO_Datos!$A47,FALSE),0))*EE$2</f>
        <v>0</v>
      </c>
      <c r="EF48" s="84">
        <f>(HLOOKUP(EF$6,BECO_Datos!$D$3:$HN$85,BECO_Datos!$A47,FALSE)+IFERROR(HLOOKUP(EF$6,BECO_Datos!$HP$3:$LT$85,BECO_Datos!$A47,FALSE),0))*EF$2</f>
        <v>0</v>
      </c>
      <c r="EG48" s="84">
        <f>(HLOOKUP(EG$6,BECO_Datos!$D$3:$HN$85,BECO_Datos!$A47,FALSE)+IFERROR(HLOOKUP(EG$6,BECO_Datos!$HP$3:$LT$85,BECO_Datos!$A47,FALSE),0))*EG$2</f>
        <v>0</v>
      </c>
      <c r="EH48" s="84">
        <f>(HLOOKUP(EH$6,BECO_Datos!$D$3:$HN$85,BECO_Datos!$A47,FALSE)+IFERROR(HLOOKUP(EH$6,BECO_Datos!$HP$3:$LT$85,BECO_Datos!$A47,FALSE),0))*EH$2</f>
        <v>0</v>
      </c>
      <c r="EJ48" s="84" t="e">
        <f>(HLOOKUP(EJ$6,BECO_Datos!$D$3:$HN$85,BECO_Datos!$A47,FALSE)+IFERROR(HLOOKUP(EJ$6,BECO_Datos!$HP$3:$LT$85,BECO_Datos!$A47,FALSE),0))*EJ$2</f>
        <v>#N/A</v>
      </c>
      <c r="EK48" s="84" t="e">
        <f>(HLOOKUP(EK$6,BECO_Datos!$D$3:$HN$85,BECO_Datos!$A47,FALSE)+IFERROR(HLOOKUP(EK$6,BECO_Datos!$HP$3:$LT$85,BECO_Datos!$A47,FALSE),0))*EK$2</f>
        <v>#N/A</v>
      </c>
      <c r="EL48" s="84" t="e">
        <f>(HLOOKUP(EL$6,BECO_Datos!$D$3:$HN$85,BECO_Datos!$A47,FALSE)+IFERROR(HLOOKUP(EL$6,BECO_Datos!$HP$3:$LT$85,BECO_Datos!$A47,FALSE),0))*EL$2</f>
        <v>#N/A</v>
      </c>
      <c r="EM48" s="84" t="e">
        <f>(HLOOKUP(EM$6,BECO_Datos!$D$3:$HN$85,BECO_Datos!$A47,FALSE)+IFERROR(HLOOKUP(EM$6,BECO_Datos!$HP$3:$LT$85,BECO_Datos!$A47,FALSE),0))*EM$2</f>
        <v>#N/A</v>
      </c>
      <c r="EN48" s="84" t="e">
        <f>(HLOOKUP(EN$6,BECO_Datos!$D$3:$HN$85,BECO_Datos!$A47,FALSE)+IFERROR(HLOOKUP(EN$6,BECO_Datos!$HP$3:$LT$85,BECO_Datos!$A47,FALSE),0))*EN$2</f>
        <v>#N/A</v>
      </c>
      <c r="EO48" s="84" t="e">
        <f>(HLOOKUP(EO$6,BECO_Datos!$D$3:$HN$85,BECO_Datos!$A47,FALSE)+IFERROR(HLOOKUP(EO$6,BECO_Datos!$HP$3:$LT$85,BECO_Datos!$A47,FALSE),0))*EO$2</f>
        <v>#N/A</v>
      </c>
      <c r="EP48" s="84">
        <f>(HLOOKUP(EP$6,BECO_Datos!$D$3:$HN$85,BECO_Datos!$A47,FALSE)+IFERROR(HLOOKUP(EP$6,BECO_Datos!$HP$3:$LT$85,BECO_Datos!$A47,FALSE),0))*EP$2</f>
        <v>0</v>
      </c>
      <c r="EQ48" s="84">
        <f>(HLOOKUP(EQ$6,BECO_Datos!$D$3:$HN$85,BECO_Datos!$A47,FALSE)+IFERROR(HLOOKUP(EQ$6,BECO_Datos!$HP$3:$LT$85,BECO_Datos!$A47,FALSE),0))*EQ$2</f>
        <v>0</v>
      </c>
      <c r="ER48" s="84">
        <f>(HLOOKUP(ER$6,BECO_Datos!$D$3:$HN$85,BECO_Datos!$A47,FALSE)+IFERROR(HLOOKUP(ER$6,BECO_Datos!$HP$3:$LT$85,BECO_Datos!$A47,FALSE),0))*ER$2</f>
        <v>0</v>
      </c>
      <c r="ES48" s="84">
        <f>(HLOOKUP(ES$6,BECO_Datos!$D$3:$HN$85,BECO_Datos!$A47,FALSE)+IFERROR(HLOOKUP(ES$6,BECO_Datos!$HP$3:$LT$85,BECO_Datos!$A47,FALSE),0))*ES$2</f>
        <v>0</v>
      </c>
      <c r="ET48" s="84">
        <f>(HLOOKUP(ET$6,BECO_Datos!$D$3:$HN$85,BECO_Datos!$A47,FALSE)+IFERROR(HLOOKUP(ET$6,BECO_Datos!$HP$3:$LT$85,BECO_Datos!$A47,FALSE),0))*ET$2</f>
        <v>0</v>
      </c>
      <c r="EU48" s="84">
        <f>(HLOOKUP(EU$6,BECO_Datos!$D$3:$HN$85,BECO_Datos!$A47,FALSE)+IFERROR(HLOOKUP(EU$6,BECO_Datos!$HP$3:$LT$85,BECO_Datos!$A47,FALSE),0))*EU$2</f>
        <v>0</v>
      </c>
      <c r="EV48" s="84">
        <f>(HLOOKUP(EV$6,BECO_Datos!$D$3:$HN$85,BECO_Datos!$A47,FALSE)+IFERROR(HLOOKUP(EV$6,BECO_Datos!$HP$3:$LT$85,BECO_Datos!$A47,FALSE),0))*EV$2</f>
        <v>0</v>
      </c>
      <c r="EW48" s="84">
        <f>(HLOOKUP(EW$6,BECO_Datos!$D$3:$HN$85,BECO_Datos!$A47,FALSE)+IFERROR(HLOOKUP(EW$6,BECO_Datos!$HP$3:$LT$85,BECO_Datos!$A47,FALSE),0))*EW$2</f>
        <v>0</v>
      </c>
      <c r="EX48" s="84">
        <f>(HLOOKUP(EX$6,BECO_Datos!$D$3:$HN$85,BECO_Datos!$A47,FALSE)+IFERROR(HLOOKUP(EX$6,BECO_Datos!$HP$3:$LT$85,BECO_Datos!$A47,FALSE),0))*EX$2</f>
        <v>0</v>
      </c>
      <c r="EY48" s="84">
        <f>(HLOOKUP(EY$6,BECO_Datos!$D$3:$HN$85,BECO_Datos!$A47,FALSE)+IFERROR(HLOOKUP(EY$6,BECO_Datos!$HP$3:$LT$85,BECO_Datos!$A47,FALSE),0))*EY$2</f>
        <v>0</v>
      </c>
      <c r="FA48" s="84" t="e">
        <f>(HLOOKUP(FA$6,BECO_Datos!$D$3:$HN$85,BECO_Datos!$A47,FALSE)+IFERROR(HLOOKUP(FA$6,BECO_Datos!$HP$3:$LT$85,BECO_Datos!$A47,FALSE),0))*FA$2</f>
        <v>#N/A</v>
      </c>
      <c r="FB48" s="84" t="e">
        <f>(HLOOKUP(FB$6,BECO_Datos!$D$3:$HN$85,BECO_Datos!$A47,FALSE)+IFERROR(HLOOKUP(FB$6,BECO_Datos!$HP$3:$LT$85,BECO_Datos!$A47,FALSE),0))*FB$2</f>
        <v>#N/A</v>
      </c>
      <c r="FC48" s="84" t="e">
        <f>(HLOOKUP(FC$6,BECO_Datos!$D$3:$HN$85,BECO_Datos!$A47,FALSE)+IFERROR(HLOOKUP(FC$6,BECO_Datos!$HP$3:$LT$85,BECO_Datos!$A47,FALSE),0))*FC$2</f>
        <v>#N/A</v>
      </c>
      <c r="FD48" s="84" t="e">
        <f>(HLOOKUP(FD$6,BECO_Datos!$D$3:$HN$85,BECO_Datos!$A47,FALSE)+IFERROR(HLOOKUP(FD$6,BECO_Datos!$HP$3:$LT$85,BECO_Datos!$A47,FALSE),0))*FD$2</f>
        <v>#N/A</v>
      </c>
      <c r="FE48" s="84" t="e">
        <f>(HLOOKUP(FE$6,BECO_Datos!$D$3:$HN$85,BECO_Datos!$A47,FALSE)+IFERROR(HLOOKUP(FE$6,BECO_Datos!$HP$3:$LT$85,BECO_Datos!$A47,FALSE),0))*FE$2</f>
        <v>#N/A</v>
      </c>
      <c r="FF48" s="84" t="e">
        <f>(HLOOKUP(FF$6,BECO_Datos!$D$3:$HN$85,BECO_Datos!$A47,FALSE)+IFERROR(HLOOKUP(FF$6,BECO_Datos!$HP$3:$LT$85,BECO_Datos!$A47,FALSE),0))*FF$2</f>
        <v>#N/A</v>
      </c>
      <c r="FG48" s="84">
        <f>(HLOOKUP(FG$6,BECO_Datos!$D$3:$HN$85,BECO_Datos!$A47,FALSE)+IFERROR(HLOOKUP(FG$6,BECO_Datos!$HP$3:$LT$85,BECO_Datos!$A47,FALSE),0))*FG$2</f>
        <v>0</v>
      </c>
      <c r="FH48" s="84">
        <f>(HLOOKUP(FH$6,BECO_Datos!$D$3:$HN$85,BECO_Datos!$A47,FALSE)+IFERROR(HLOOKUP(FH$6,BECO_Datos!$HP$3:$LT$85,BECO_Datos!$A47,FALSE),0))*FH$2</f>
        <v>0</v>
      </c>
      <c r="FI48" s="84">
        <f>(HLOOKUP(FI$6,BECO_Datos!$D$3:$HN$85,BECO_Datos!$A47,FALSE)+IFERROR(HLOOKUP(FI$6,BECO_Datos!$HP$3:$LT$85,BECO_Datos!$A47,FALSE),0))*FI$2</f>
        <v>0</v>
      </c>
      <c r="FJ48" s="84">
        <f>(HLOOKUP(FJ$6,BECO_Datos!$D$3:$HN$85,BECO_Datos!$A47,FALSE)+IFERROR(HLOOKUP(FJ$6,BECO_Datos!$HP$3:$LT$85,BECO_Datos!$A47,FALSE),0))*FJ$2</f>
        <v>0</v>
      </c>
      <c r="FK48" s="84">
        <f>(HLOOKUP(FK$6,BECO_Datos!$D$3:$HN$85,BECO_Datos!$A47,FALSE)+IFERROR(HLOOKUP(FK$6,BECO_Datos!$HP$3:$LT$85,BECO_Datos!$A47,FALSE),0))*FK$2</f>
        <v>0</v>
      </c>
      <c r="FL48" s="84">
        <f>(HLOOKUP(FL$6,BECO_Datos!$D$3:$HN$85,BECO_Datos!$A47,FALSE)+IFERROR(HLOOKUP(FL$6,BECO_Datos!$HP$3:$LT$85,BECO_Datos!$A47,FALSE),0))*FL$2</f>
        <v>0</v>
      </c>
      <c r="FM48" s="84">
        <f>(HLOOKUP(FM$6,BECO_Datos!$D$3:$HN$85,BECO_Datos!$A47,FALSE)+IFERROR(HLOOKUP(FM$6,BECO_Datos!$HP$3:$LT$85,BECO_Datos!$A47,FALSE),0))*FM$2</f>
        <v>0</v>
      </c>
      <c r="FN48" s="84">
        <f>(HLOOKUP(FN$6,BECO_Datos!$D$3:$HN$85,BECO_Datos!$A47,FALSE)+IFERROR(HLOOKUP(FN$6,BECO_Datos!$HP$3:$LT$85,BECO_Datos!$A47,FALSE),0))*FN$2</f>
        <v>0</v>
      </c>
      <c r="FO48" s="84">
        <f>(HLOOKUP(FO$6,BECO_Datos!$D$3:$HN$85,BECO_Datos!$A47,FALSE)+IFERROR(HLOOKUP(FO$6,BECO_Datos!$HP$3:$LT$85,BECO_Datos!$A47,FALSE),0))*FO$2</f>
        <v>0</v>
      </c>
      <c r="FP48" s="84">
        <f>(HLOOKUP(FP$6,BECO_Datos!$D$3:$HN$85,BECO_Datos!$A47,FALSE)+IFERROR(HLOOKUP(FP$6,BECO_Datos!$HP$3:$LT$85,BECO_Datos!$A47,FALSE),0))*FP$2</f>
        <v>0</v>
      </c>
      <c r="FR48" s="84" t="e">
        <f>(HLOOKUP(FR$6,BECO_Datos!$D$3:$HN$85,BECO_Datos!$A47,FALSE)+IFERROR(HLOOKUP(FR$6,BECO_Datos!$HP$3:$LT$85,BECO_Datos!$A47,FALSE),0))*FR$2</f>
        <v>#N/A</v>
      </c>
      <c r="FS48" s="84" t="e">
        <f>(HLOOKUP(FS$6,BECO_Datos!$D$3:$HN$85,BECO_Datos!$A47,FALSE)+IFERROR(HLOOKUP(FS$6,BECO_Datos!$HP$3:$LT$85,BECO_Datos!$A47,FALSE),0))*FS$2</f>
        <v>#N/A</v>
      </c>
      <c r="FT48" s="84" t="e">
        <f>(HLOOKUP(FT$6,BECO_Datos!$D$3:$HN$85,BECO_Datos!$A47,FALSE)+IFERROR(HLOOKUP(FT$6,BECO_Datos!$HP$3:$LT$85,BECO_Datos!$A47,FALSE),0))*FT$2</f>
        <v>#N/A</v>
      </c>
      <c r="FU48" s="84" t="e">
        <f>(HLOOKUP(FU$6,BECO_Datos!$D$3:$HN$85,BECO_Datos!$A47,FALSE)+IFERROR(HLOOKUP(FU$6,BECO_Datos!$HP$3:$LT$85,BECO_Datos!$A47,FALSE),0))*FU$2</f>
        <v>#N/A</v>
      </c>
      <c r="FV48" s="84" t="e">
        <f>(HLOOKUP(FV$6,BECO_Datos!$D$3:$HN$85,BECO_Datos!$A47,FALSE)+IFERROR(HLOOKUP(FV$6,BECO_Datos!$HP$3:$LT$85,BECO_Datos!$A47,FALSE),0))*FV$2</f>
        <v>#N/A</v>
      </c>
      <c r="FW48" s="84" t="e">
        <f>(HLOOKUP(FW$6,BECO_Datos!$D$3:$HN$85,BECO_Datos!$A47,FALSE)+IFERROR(HLOOKUP(FW$6,BECO_Datos!$HP$3:$LT$85,BECO_Datos!$A47,FALSE),0))*FW$2</f>
        <v>#N/A</v>
      </c>
      <c r="FX48" s="84">
        <f>(HLOOKUP(FX$6,BECO_Datos!$D$3:$HN$85,BECO_Datos!$A47,FALSE)+IFERROR(HLOOKUP(FX$6,BECO_Datos!$HP$3:$LT$85,BECO_Datos!$A47,FALSE),0))*FX$2</f>
        <v>1.2231112066494698</v>
      </c>
      <c r="FY48" s="84">
        <f>(HLOOKUP(FY$6,BECO_Datos!$D$3:$HN$85,BECO_Datos!$A47,FALSE)+IFERROR(HLOOKUP(FY$6,BECO_Datos!$HP$3:$LT$85,BECO_Datos!$A47,FALSE),0))*FY$2</f>
        <v>1.3342440527371742</v>
      </c>
      <c r="FZ48" s="84">
        <f>(HLOOKUP(FZ$6,BECO_Datos!$D$3:$HN$85,BECO_Datos!$A47,FALSE)+IFERROR(HLOOKUP(FZ$6,BECO_Datos!$HP$3:$LT$85,BECO_Datos!$A47,FALSE),0))*FZ$2</f>
        <v>18.774951991974781</v>
      </c>
      <c r="GA48" s="84">
        <f>(HLOOKUP(GA$6,BECO_Datos!$D$3:$HN$85,BECO_Datos!$A47,FALSE)+IFERROR(HLOOKUP(GA$6,BECO_Datos!$HP$3:$LT$85,BECO_Datos!$A47,FALSE),0))*GA$2</f>
        <v>18.61312697047865</v>
      </c>
      <c r="GB48" s="84">
        <f>(HLOOKUP(GB$6,BECO_Datos!$D$3:$HN$85,BECO_Datos!$A47,FALSE)+IFERROR(HLOOKUP(GB$6,BECO_Datos!$HP$3:$LT$85,BECO_Datos!$A47,FALSE),0))*GB$2</f>
        <v>1.0352901977644025</v>
      </c>
      <c r="GC48" s="84">
        <f>(HLOOKUP(GC$6,BECO_Datos!$D$3:$HN$85,BECO_Datos!$A47,FALSE)+IFERROR(HLOOKUP(GC$6,BECO_Datos!$HP$3:$LT$85,BECO_Datos!$A47,FALSE),0))*GC$2</f>
        <v>0.99369661794210395</v>
      </c>
      <c r="GD48" s="84">
        <f>(HLOOKUP(GD$6,BECO_Datos!$D$3:$HN$85,BECO_Datos!$A47,FALSE)+IFERROR(HLOOKUP(GD$6,BECO_Datos!$HP$3:$LT$85,BECO_Datos!$A47,FALSE),0))*GD$2</f>
        <v>5.8490971625107481E-3</v>
      </c>
      <c r="GE48" s="84">
        <f>(HLOOKUP(GE$6,BECO_Datos!$D$3:$HN$85,BECO_Datos!$A47,FALSE)+IFERROR(HLOOKUP(GE$6,BECO_Datos!$HP$3:$LT$85,BECO_Datos!$A47,FALSE),0))*GE$2</f>
        <v>0.26060977357409004</v>
      </c>
      <c r="GF48" s="84">
        <f>(HLOOKUP(GF$6,BECO_Datos!$D$3:$HN$85,BECO_Datos!$A47,FALSE)+IFERROR(HLOOKUP(GF$6,BECO_Datos!$HP$3:$LT$85,BECO_Datos!$A47,FALSE),0))*GF$2</f>
        <v>0.11893164230438522</v>
      </c>
      <c r="GG48" s="84">
        <f>(HLOOKUP(GG$6,BECO_Datos!$D$3:$HN$85,BECO_Datos!$A47,FALSE)+IFERROR(HLOOKUP(GG$6,BECO_Datos!$HP$3:$LT$85,BECO_Datos!$A47,FALSE),0))*GG$2</f>
        <v>8.8874332072005499E-2</v>
      </c>
      <c r="GI48" s="84" t="e">
        <f>(HLOOKUP(GI$6,BECO_Datos!$D$3:$HN$85,BECO_Datos!$A47,FALSE)+IFERROR(HLOOKUP(GI$6,BECO_Datos!$HP$3:$LT$85,BECO_Datos!$A47,FALSE),0))*GI$2</f>
        <v>#N/A</v>
      </c>
      <c r="GJ48" s="84" t="e">
        <f>(HLOOKUP(GJ$6,BECO_Datos!$D$3:$HN$85,BECO_Datos!$A47,FALSE)+IFERROR(HLOOKUP(GJ$6,BECO_Datos!$HP$3:$LT$85,BECO_Datos!$A47,FALSE),0))*GJ$2</f>
        <v>#N/A</v>
      </c>
      <c r="GK48" s="84" t="e">
        <f>(HLOOKUP(GK$6,BECO_Datos!$D$3:$HN$85,BECO_Datos!$A47,FALSE)+IFERROR(HLOOKUP(GK$6,BECO_Datos!$HP$3:$LT$85,BECO_Datos!$A47,FALSE),0))*GK$2</f>
        <v>#N/A</v>
      </c>
      <c r="GL48" s="84" t="e">
        <f>(HLOOKUP(GL$6,BECO_Datos!$D$3:$HN$85,BECO_Datos!$A47,FALSE)+IFERROR(HLOOKUP(GL$6,BECO_Datos!$HP$3:$LT$85,BECO_Datos!$A47,FALSE),0))*GL$2</f>
        <v>#N/A</v>
      </c>
      <c r="GM48" s="84" t="e">
        <f>(HLOOKUP(GM$6,BECO_Datos!$D$3:$HN$85,BECO_Datos!$A47,FALSE)+IFERROR(HLOOKUP(GM$6,BECO_Datos!$HP$3:$LT$85,BECO_Datos!$A47,FALSE),0))*GM$2</f>
        <v>#N/A</v>
      </c>
      <c r="GN48" s="84" t="e">
        <f>(HLOOKUP(GN$6,BECO_Datos!$D$3:$HN$85,BECO_Datos!$A47,FALSE)+IFERROR(HLOOKUP(GN$6,BECO_Datos!$HP$3:$LT$85,BECO_Datos!$A47,FALSE),0))*GN$2</f>
        <v>#N/A</v>
      </c>
      <c r="GO48" s="84">
        <f>(HLOOKUP(GO$6,BECO_Datos!$D$3:$HN$85,BECO_Datos!$A47,FALSE)+IFERROR(HLOOKUP(GO$6,BECO_Datos!$HP$3:$LT$85,BECO_Datos!$A47,FALSE),0))*GO$2</f>
        <v>10.828690169102897</v>
      </c>
      <c r="GP48" s="84">
        <f>(HLOOKUP(GP$6,BECO_Datos!$D$3:$HN$85,BECO_Datos!$A47,FALSE)+IFERROR(HLOOKUP(GP$6,BECO_Datos!$HP$3:$LT$85,BECO_Datos!$A47,FALSE),0))*GP$2</f>
        <v>2.1781241043278876</v>
      </c>
      <c r="GQ48" s="84">
        <f>(HLOOKUP(GQ$6,BECO_Datos!$D$3:$HN$85,BECO_Datos!$A47,FALSE)+IFERROR(HLOOKUP(GQ$6,BECO_Datos!$HP$3:$LT$85,BECO_Datos!$A47,FALSE),0))*GQ$2</f>
        <v>8.7086557752937814</v>
      </c>
      <c r="GR48" s="84">
        <f>(HLOOKUP(GR$6,BECO_Datos!$D$3:$HN$85,BECO_Datos!$A47,FALSE)+IFERROR(HLOOKUP(GR$6,BECO_Datos!$HP$3:$LT$85,BECO_Datos!$A47,FALSE),0))*GR$2</f>
        <v>13.29342218400688</v>
      </c>
      <c r="GS48" s="84">
        <f>(HLOOKUP(GS$6,BECO_Datos!$D$3:$HN$85,BECO_Datos!$A47,FALSE)+IFERROR(HLOOKUP(GS$6,BECO_Datos!$HP$3:$LT$85,BECO_Datos!$A47,FALSE),0))*GS$2</f>
        <v>7.4594869590140442</v>
      </c>
      <c r="GT48" s="84">
        <f>(HLOOKUP(GT$6,BECO_Datos!$D$3:$HN$85,BECO_Datos!$A47,FALSE)+IFERROR(HLOOKUP(GT$6,BECO_Datos!$HP$3:$LT$85,BECO_Datos!$A47,FALSE),0))*GT$2</f>
        <v>10.442225566064774</v>
      </c>
      <c r="GU48" s="84">
        <f>(HLOOKUP(GU$6,BECO_Datos!$D$3:$HN$85,BECO_Datos!$A47,FALSE)+IFERROR(HLOOKUP(GU$6,BECO_Datos!$HP$3:$LT$85,BECO_Datos!$A47,FALSE),0))*GU$2</f>
        <v>7.2573731728288911</v>
      </c>
      <c r="GV48" s="84">
        <f>(HLOOKUP(GV$6,BECO_Datos!$D$3:$HN$85,BECO_Datos!$A47,FALSE)+IFERROR(HLOOKUP(GV$6,BECO_Datos!$HP$3:$LT$85,BECO_Datos!$A47,FALSE),0))*GV$2</f>
        <v>8.4023645743766124</v>
      </c>
      <c r="GW48" s="84">
        <f>(HLOOKUP(GW$6,BECO_Datos!$D$3:$HN$85,BECO_Datos!$A47,FALSE)+IFERROR(HLOOKUP(GW$6,BECO_Datos!$HP$3:$LT$85,BECO_Datos!$A47,FALSE),0))*GW$2</f>
        <v>6.6735955861278304</v>
      </c>
      <c r="GX48" s="84">
        <f>(HLOOKUP(GX$6,BECO_Datos!$D$3:$HN$85,BECO_Datos!$A47,FALSE)+IFERROR(HLOOKUP(GX$6,BECO_Datos!$HP$3:$LT$85,BECO_Datos!$A47,FALSE),0))*GX$2</f>
        <v>6.2817822772363172</v>
      </c>
      <c r="GZ48" s="84" t="e">
        <f>(HLOOKUP(GZ$6,BECO_Datos!$D$3:$HN$85,BECO_Datos!$A47,FALSE)+IFERROR(HLOOKUP(GZ$6,BECO_Datos!$HP$3:$LT$85,BECO_Datos!$A47,FALSE),0))*GZ$2</f>
        <v>#N/A</v>
      </c>
      <c r="HA48" s="84" t="e">
        <f>(HLOOKUP(HA$6,BECO_Datos!$D$3:$HN$85,BECO_Datos!$A47,FALSE)+IFERROR(HLOOKUP(HA$6,BECO_Datos!$HP$3:$LT$85,BECO_Datos!$A47,FALSE),0))*HA$2</f>
        <v>#N/A</v>
      </c>
      <c r="HB48" s="84" t="e">
        <f>(HLOOKUP(HB$6,BECO_Datos!$D$3:$HN$85,BECO_Datos!$A47,FALSE)+IFERROR(HLOOKUP(HB$6,BECO_Datos!$HP$3:$LT$85,BECO_Datos!$A47,FALSE),0))*HB$2</f>
        <v>#N/A</v>
      </c>
      <c r="HC48" s="84" t="e">
        <f>(HLOOKUP(HC$6,BECO_Datos!$D$3:$HN$85,BECO_Datos!$A47,FALSE)+IFERROR(HLOOKUP(HC$6,BECO_Datos!$HP$3:$LT$85,BECO_Datos!$A47,FALSE),0))*HC$2</f>
        <v>#N/A</v>
      </c>
      <c r="HD48" s="84" t="e">
        <f>(HLOOKUP(HD$6,BECO_Datos!$D$3:$HN$85,BECO_Datos!$A47,FALSE)+IFERROR(HLOOKUP(HD$6,BECO_Datos!$HP$3:$LT$85,BECO_Datos!$A47,FALSE),0))*HD$2</f>
        <v>#N/A</v>
      </c>
      <c r="HE48" s="84" t="e">
        <f>(HLOOKUP(HE$6,BECO_Datos!$D$3:$HN$85,BECO_Datos!$A47,FALSE)+IFERROR(HLOOKUP(HE$6,BECO_Datos!$HP$3:$LT$85,BECO_Datos!$A47,FALSE),0))*HE$2</f>
        <v>#N/A</v>
      </c>
      <c r="HF48" s="84">
        <f>(HLOOKUP(HF$6,BECO_Datos!$D$3:$HN$85,BECO_Datos!$A47,FALSE)+IFERROR(HLOOKUP(HF$6,BECO_Datos!$HP$3:$LT$85,BECO_Datos!$A47,FALSE),0))*HF$2</f>
        <v>32.658914078762628</v>
      </c>
      <c r="HG48" s="84">
        <f>(HLOOKUP(HG$6,BECO_Datos!$D$3:$HN$85,BECO_Datos!$A47,FALSE)+IFERROR(HLOOKUP(HG$6,BECO_Datos!$HP$3:$LT$85,BECO_Datos!$A47,FALSE),0))*HG$2</f>
        <v>19.862615499344706</v>
      </c>
      <c r="HH48" s="84">
        <f>(HLOOKUP(HH$6,BECO_Datos!$D$3:$HN$85,BECO_Datos!$A47,FALSE)+IFERROR(HLOOKUP(HH$6,BECO_Datos!$HP$3:$LT$85,BECO_Datos!$A47,FALSE),0))*HH$2</f>
        <v>29.545018793997652</v>
      </c>
      <c r="HI48" s="84">
        <f>(HLOOKUP(HI$6,BECO_Datos!$D$3:$HN$85,BECO_Datos!$A47,FALSE)+IFERROR(HLOOKUP(HI$6,BECO_Datos!$HP$3:$LT$85,BECO_Datos!$A47,FALSE),0))*HI$2</f>
        <v>27.686197666592722</v>
      </c>
      <c r="HJ48" s="84">
        <f>(HLOOKUP(HJ$6,BECO_Datos!$D$3:$HN$85,BECO_Datos!$A47,FALSE)+IFERROR(HLOOKUP(HJ$6,BECO_Datos!$HP$3:$LT$85,BECO_Datos!$A47,FALSE),0))*HJ$2</f>
        <v>52.400260329752165</v>
      </c>
      <c r="HK48" s="84">
        <f>(HLOOKUP(HK$6,BECO_Datos!$D$3:$HN$85,BECO_Datos!$A47,FALSE)+IFERROR(HLOOKUP(HK$6,BECO_Datos!$HP$3:$LT$85,BECO_Datos!$A47,FALSE),0))*HK$2</f>
        <v>25.692675570286937</v>
      </c>
      <c r="HL48" s="84">
        <f>(HLOOKUP(HL$6,BECO_Datos!$D$3:$HN$85,BECO_Datos!$A47,FALSE)+IFERROR(HLOOKUP(HL$6,BECO_Datos!$HP$3:$LT$85,BECO_Datos!$A47,FALSE),0))*HL$2</f>
        <v>17.698824980140905</v>
      </c>
      <c r="HM48" s="84">
        <f>(HLOOKUP(HM$6,BECO_Datos!$D$3:$HN$85,BECO_Datos!$A47,FALSE)+IFERROR(HLOOKUP(HM$6,BECO_Datos!$HP$3:$LT$85,BECO_Datos!$A47,FALSE),0))*HM$2</f>
        <v>18.192725307874476</v>
      </c>
      <c r="HN48" s="84">
        <f>(HLOOKUP(HN$6,BECO_Datos!$D$3:$HN$85,BECO_Datos!$A47,FALSE)+IFERROR(HLOOKUP(HN$6,BECO_Datos!$HP$3:$LT$85,BECO_Datos!$A47,FALSE),0))*HN$2</f>
        <v>18.324972125674424</v>
      </c>
      <c r="HO48" s="84">
        <f>(HLOOKUP(HO$6,BECO_Datos!$D$3:$HN$85,BECO_Datos!$A47,FALSE)+IFERROR(HLOOKUP(HO$6,BECO_Datos!$HP$3:$LT$85,BECO_Datos!$A47,FALSE),0))*HO$2</f>
        <v>17.048003289995435</v>
      </c>
      <c r="HQ48" s="84" t="e">
        <f>(HLOOKUP(HQ$6,BECO_Datos!$D$3:$HN$85,BECO_Datos!$A47,FALSE)+IFERROR(HLOOKUP(HQ$6,BECO_Datos!$HP$3:$LT$85,BECO_Datos!$A47,FALSE),0))*HQ$2</f>
        <v>#N/A</v>
      </c>
      <c r="HR48" s="84" t="e">
        <f>(HLOOKUP(HR$6,BECO_Datos!$D$3:$HN$85,BECO_Datos!$A47,FALSE)+IFERROR(HLOOKUP(HR$6,BECO_Datos!$HP$3:$LT$85,BECO_Datos!$A47,FALSE),0))*HR$2</f>
        <v>#N/A</v>
      </c>
      <c r="HS48" s="84" t="e">
        <f>(HLOOKUP(HS$6,BECO_Datos!$D$3:$HN$85,BECO_Datos!$A47,FALSE)+IFERROR(HLOOKUP(HS$6,BECO_Datos!$HP$3:$LT$85,BECO_Datos!$A47,FALSE),0))*HS$2</f>
        <v>#N/A</v>
      </c>
      <c r="HT48" s="84" t="e">
        <f>(HLOOKUP(HT$6,BECO_Datos!$D$3:$HN$85,BECO_Datos!$A47,FALSE)+IFERROR(HLOOKUP(HT$6,BECO_Datos!$HP$3:$LT$85,BECO_Datos!$A47,FALSE),0))*HT$2</f>
        <v>#N/A</v>
      </c>
      <c r="HU48" s="84" t="e">
        <f>(HLOOKUP(HU$6,BECO_Datos!$D$3:$HN$85,BECO_Datos!$A47,FALSE)+IFERROR(HLOOKUP(HU$6,BECO_Datos!$HP$3:$LT$85,BECO_Datos!$A47,FALSE),0))*HU$2</f>
        <v>#N/A</v>
      </c>
      <c r="HV48" s="84" t="e">
        <f>(HLOOKUP(HV$6,BECO_Datos!$D$3:$HN$85,BECO_Datos!$A47,FALSE)+IFERROR(HLOOKUP(HV$6,BECO_Datos!$HP$3:$LT$85,BECO_Datos!$A47,FALSE),0))*HV$2</f>
        <v>#N/A</v>
      </c>
      <c r="HW48" s="84">
        <f>(HLOOKUP(HW$6,BECO_Datos!$D$3:$HN$85,BECO_Datos!$A47,FALSE)+IFERROR(HLOOKUP(HW$6,BECO_Datos!$HP$3:$LT$85,BECO_Datos!$A47,FALSE),0))*HW$2</f>
        <v>51.969910576096311</v>
      </c>
      <c r="HX48" s="84">
        <f>(HLOOKUP(HX$6,BECO_Datos!$D$3:$HN$85,BECO_Datos!$A47,FALSE)+IFERROR(HLOOKUP(HX$6,BECO_Datos!$HP$3:$LT$85,BECO_Datos!$A47,FALSE),0))*HX$2</f>
        <v>51.331705503009466</v>
      </c>
      <c r="HY48" s="84">
        <f>(HLOOKUP(HY$6,BECO_Datos!$D$3:$HN$85,BECO_Datos!$A47,FALSE)+IFERROR(HLOOKUP(HY$6,BECO_Datos!$HP$3:$LT$85,BECO_Datos!$A47,FALSE),0))*HY$2</f>
        <v>52.064984608770423</v>
      </c>
      <c r="HZ48" s="84">
        <f>(HLOOKUP(HZ$6,BECO_Datos!$D$3:$HN$85,BECO_Datos!$A47,FALSE)+IFERROR(HLOOKUP(HZ$6,BECO_Datos!$HP$3:$LT$85,BECO_Datos!$A47,FALSE),0))*HZ$2</f>
        <v>63.385691315563214</v>
      </c>
      <c r="IA48" s="84">
        <f>(HLOOKUP(IA$6,BECO_Datos!$D$3:$HN$85,BECO_Datos!$A47,FALSE)+IFERROR(HLOOKUP(IA$6,BECO_Datos!$HP$3:$LT$85,BECO_Datos!$A47,FALSE),0))*IA$2</f>
        <v>74.912323043852112</v>
      </c>
      <c r="IB48" s="84">
        <f>(HLOOKUP(IB$6,BECO_Datos!$D$3:$HN$85,BECO_Datos!$A47,FALSE)+IFERROR(HLOOKUP(IB$6,BECO_Datos!$HP$3:$LT$85,BECO_Datos!$A47,FALSE),0))*IB$2</f>
        <v>72.751532502149615</v>
      </c>
      <c r="IC48" s="84">
        <f>(HLOOKUP(IC$6,BECO_Datos!$D$3:$HN$85,BECO_Datos!$A47,FALSE)+IFERROR(HLOOKUP(IC$6,BECO_Datos!$HP$3:$LT$85,BECO_Datos!$A47,FALSE),0))*IC$2</f>
        <v>72.592012209802249</v>
      </c>
      <c r="ID48" s="84">
        <f>(HLOOKUP(ID$6,BECO_Datos!$D$3:$HN$85,BECO_Datos!$A47,FALSE)+IFERROR(HLOOKUP(ID$6,BECO_Datos!$HP$3:$LT$85,BECO_Datos!$A47,FALSE),0))*ID$2</f>
        <v>77.172771281169389</v>
      </c>
      <c r="IE48" s="84">
        <f>(HLOOKUP(IE$6,BECO_Datos!$D$3:$HN$85,BECO_Datos!$A47,FALSE)+IFERROR(HLOOKUP(IE$6,BECO_Datos!$HP$3:$LT$85,BECO_Datos!$A47,FALSE),0))*IE$2</f>
        <v>101.10703447979364</v>
      </c>
      <c r="IF48" s="84">
        <f>(HLOOKUP(IF$6,BECO_Datos!$D$3:$HN$85,BECO_Datos!$A47,FALSE)+IFERROR(HLOOKUP(IF$6,BECO_Datos!$HP$3:$LT$85,BECO_Datos!$A47,FALSE),0))*IF$2</f>
        <v>103.03927912662652</v>
      </c>
      <c r="IH48" s="84" t="e">
        <f>(HLOOKUP(IH$6,BECO_Datos!$D$3:$HN$85,BECO_Datos!$A47,FALSE)+IFERROR(HLOOKUP(IH$6,BECO_Datos!$HP$3:$LT$85,BECO_Datos!$A47,FALSE),0))*IH$2</f>
        <v>#N/A</v>
      </c>
      <c r="II48" s="84" t="e">
        <f>(HLOOKUP(II$6,BECO_Datos!$D$3:$HN$85,BECO_Datos!$A47,FALSE)+IFERROR(HLOOKUP(II$6,BECO_Datos!$HP$3:$LT$85,BECO_Datos!$A47,FALSE),0))*II$2</f>
        <v>#N/A</v>
      </c>
      <c r="IJ48" s="84" t="e">
        <f>(HLOOKUP(IJ$6,BECO_Datos!$D$3:$HN$85,BECO_Datos!$A47,FALSE)+IFERROR(HLOOKUP(IJ$6,BECO_Datos!$HP$3:$LT$85,BECO_Datos!$A47,FALSE),0))*IJ$2</f>
        <v>#N/A</v>
      </c>
      <c r="IK48" s="84" t="e">
        <f>(HLOOKUP(IK$6,BECO_Datos!$D$3:$HN$85,BECO_Datos!$A47,FALSE)+IFERROR(HLOOKUP(IK$6,BECO_Datos!$HP$3:$LT$85,BECO_Datos!$A47,FALSE),0))*IK$2</f>
        <v>#N/A</v>
      </c>
      <c r="IL48" s="84" t="e">
        <f>(HLOOKUP(IL$6,BECO_Datos!$D$3:$HN$85,BECO_Datos!$A47,FALSE)+IFERROR(HLOOKUP(IL$6,BECO_Datos!$HP$3:$LT$85,BECO_Datos!$A47,FALSE),0))*IL$2</f>
        <v>#N/A</v>
      </c>
      <c r="IM48" s="84" t="e">
        <f>(HLOOKUP(IM$6,BECO_Datos!$D$3:$HN$85,BECO_Datos!$A47,FALSE)+IFERROR(HLOOKUP(IM$6,BECO_Datos!$HP$3:$LT$85,BECO_Datos!$A47,FALSE),0))*IM$2</f>
        <v>#N/A</v>
      </c>
      <c r="IN48" s="84">
        <f>(HLOOKUP(IN$6,BECO_Datos!$D$3:$HN$85,BECO_Datos!$A47,FALSE)+IFERROR(HLOOKUP(IN$6,BECO_Datos!$HP$3:$LT$85,BECO_Datos!$A47,FALSE),0))*IN$2</f>
        <v>134.66908856405848</v>
      </c>
      <c r="IO48" s="84">
        <f>(HLOOKUP(IO$6,BECO_Datos!$D$3:$HN$85,BECO_Datos!$A47,FALSE)+IFERROR(HLOOKUP(IO$6,BECO_Datos!$HP$3:$LT$85,BECO_Datos!$A47,FALSE),0))*IO$2</f>
        <v>141.21484393809118</v>
      </c>
      <c r="IP48" s="84">
        <f>(HLOOKUP(IP$6,BECO_Datos!$D$3:$HN$85,BECO_Datos!$A47,FALSE)+IFERROR(HLOOKUP(IP$6,BECO_Datos!$HP$3:$LT$85,BECO_Datos!$A47,FALSE),0))*IP$2</f>
        <v>151.01553078245919</v>
      </c>
      <c r="IQ48" s="84">
        <f>(HLOOKUP(IQ$6,BECO_Datos!$D$3:$HN$85,BECO_Datos!$A47,FALSE)+IFERROR(HLOOKUP(IQ$6,BECO_Datos!$HP$3:$LT$85,BECO_Datos!$A47,FALSE),0))*IQ$2</f>
        <v>156.06682794496993</v>
      </c>
      <c r="IR48" s="84">
        <f>(HLOOKUP(IR$6,BECO_Datos!$D$3:$HN$85,BECO_Datos!$A47,FALSE)+IFERROR(HLOOKUP(IR$6,BECO_Datos!$HP$3:$LT$85,BECO_Datos!$A47,FALSE),0))*IR$2</f>
        <v>159.43067661220985</v>
      </c>
      <c r="IS48" s="84">
        <f>(HLOOKUP(IS$6,BECO_Datos!$D$3:$HN$85,BECO_Datos!$A47,FALSE)+IFERROR(HLOOKUP(IS$6,BECO_Datos!$HP$3:$LT$85,BECO_Datos!$A47,FALSE),0))*IS$2</f>
        <v>161.94303447979368</v>
      </c>
      <c r="IT48" s="84">
        <f>(HLOOKUP(IT$6,BECO_Datos!$D$3:$HN$85,BECO_Datos!$A47,FALSE)+IFERROR(HLOOKUP(IT$6,BECO_Datos!$HP$3:$LT$85,BECO_Datos!$A47,FALSE),0))*IT$2</f>
        <v>157.94723224419604</v>
      </c>
      <c r="IU48" s="84">
        <f>(HLOOKUP(IU$6,BECO_Datos!$D$3:$HN$85,BECO_Datos!$A47,FALSE)+IFERROR(HLOOKUP(IU$6,BECO_Datos!$HP$3:$LT$85,BECO_Datos!$A47,FALSE),0))*IU$2</f>
        <v>165.54384763542564</v>
      </c>
      <c r="IV48" s="84">
        <f>(HLOOKUP(IV$6,BECO_Datos!$D$3:$HN$85,BECO_Datos!$A47,FALSE)+IFERROR(HLOOKUP(IV$6,BECO_Datos!$HP$3:$LT$85,BECO_Datos!$A47,FALSE),0))*IV$2</f>
        <v>162.78135613089867</v>
      </c>
      <c r="IW48" s="84">
        <f>(HLOOKUP(IW$6,BECO_Datos!$D$3:$HN$85,BECO_Datos!$A47,FALSE)+IFERROR(HLOOKUP(IW$6,BECO_Datos!$HP$3:$LT$85,BECO_Datos!$A47,FALSE),0))*IW$2</f>
        <v>163.25335860914166</v>
      </c>
      <c r="IY48" s="84" t="e">
        <f>(HLOOKUP(IY$6,BECO_Datos!$D$3:$HN$85,BECO_Datos!$A47,FALSE)+IFERROR(HLOOKUP(IY$6,BECO_Datos!$HP$3:$LT$85,BECO_Datos!$A47,FALSE),0))*IY$2</f>
        <v>#N/A</v>
      </c>
      <c r="IZ48" s="84" t="e">
        <f>(HLOOKUP(IZ$6,BECO_Datos!$D$3:$HN$85,BECO_Datos!$A47,FALSE)+IFERROR(HLOOKUP(IZ$6,BECO_Datos!$HP$3:$LT$85,BECO_Datos!$A47,FALSE),0))*IZ$2</f>
        <v>#N/A</v>
      </c>
      <c r="JA48" s="84" t="e">
        <f>(HLOOKUP(JA$6,BECO_Datos!$D$3:$HN$85,BECO_Datos!$A47,FALSE)+IFERROR(HLOOKUP(JA$6,BECO_Datos!$HP$3:$LT$85,BECO_Datos!$A47,FALSE),0))*JA$2</f>
        <v>#N/A</v>
      </c>
      <c r="JB48" s="84" t="e">
        <f>(HLOOKUP(JB$6,BECO_Datos!$D$3:$HN$85,BECO_Datos!$A47,FALSE)+IFERROR(HLOOKUP(JB$6,BECO_Datos!$HP$3:$LT$85,BECO_Datos!$A47,FALSE),0))*JB$2</f>
        <v>#N/A</v>
      </c>
      <c r="JC48" s="84" t="e">
        <f>(HLOOKUP(JC$6,BECO_Datos!$D$3:$HN$85,BECO_Datos!$A47,FALSE)+IFERROR(HLOOKUP(JC$6,BECO_Datos!$HP$3:$LT$85,BECO_Datos!$A47,FALSE),0))*JC$2</f>
        <v>#N/A</v>
      </c>
      <c r="JD48" s="84" t="e">
        <f>(HLOOKUP(JD$6,BECO_Datos!$D$3:$HN$85,BECO_Datos!$A47,FALSE)+IFERROR(HLOOKUP(JD$6,BECO_Datos!$HP$3:$LT$85,BECO_Datos!$A47,FALSE),0))*JD$2</f>
        <v>#N/A</v>
      </c>
      <c r="JE48" s="84">
        <f>(HLOOKUP(JE$6,BECO_Datos!$D$3:$HN$85,BECO_Datos!$A47,FALSE)+IFERROR(HLOOKUP(JE$6,BECO_Datos!$HP$3:$LT$85,BECO_Datos!$A47,FALSE),0))*JE$2</f>
        <v>13.55245312256579</v>
      </c>
      <c r="JF48" s="84">
        <f>(HLOOKUP(JF$6,BECO_Datos!$D$3:$HN$85,BECO_Datos!$A47,FALSE)+IFERROR(HLOOKUP(JF$6,BECO_Datos!$HP$3:$LT$85,BECO_Datos!$A47,FALSE),0))*JF$2</f>
        <v>3.8252258764396498</v>
      </c>
      <c r="JG48" s="84">
        <f>(HLOOKUP(JG$6,BECO_Datos!$D$3:$HN$85,BECO_Datos!$A47,FALSE)+IFERROR(HLOOKUP(JG$6,BECO_Datos!$HP$3:$LT$85,BECO_Datos!$A47,FALSE),0))*JG$2</f>
        <v>12.423185544462813</v>
      </c>
      <c r="JH48" s="84">
        <f>(HLOOKUP(JH$6,BECO_Datos!$D$3:$HN$85,BECO_Datos!$A47,FALSE)+IFERROR(HLOOKUP(JH$6,BECO_Datos!$HP$3:$LT$85,BECO_Datos!$A47,FALSE),0))*JH$2</f>
        <v>10.94626755803325</v>
      </c>
      <c r="JI48" s="84">
        <f>(HLOOKUP(JI$6,BECO_Datos!$D$3:$HN$85,BECO_Datos!$A47,FALSE)+IFERROR(HLOOKUP(JI$6,BECO_Datos!$HP$3:$LT$85,BECO_Datos!$A47,FALSE),0))*JI$2</f>
        <v>8.4072034778110201</v>
      </c>
      <c r="JJ48" s="84">
        <f>(HLOOKUP(JJ$6,BECO_Datos!$D$3:$HN$85,BECO_Datos!$A47,FALSE)+IFERROR(HLOOKUP(JJ$6,BECO_Datos!$HP$3:$LT$85,BECO_Datos!$A47,FALSE),0))*JJ$2</f>
        <v>4.723397295736472</v>
      </c>
      <c r="JK48" s="84">
        <f>(HLOOKUP(JK$6,BECO_Datos!$D$3:$HN$85,BECO_Datos!$A47,FALSE)+IFERROR(HLOOKUP(JK$6,BECO_Datos!$HP$3:$LT$85,BECO_Datos!$A47,FALSE),0))*JK$2</f>
        <v>3.3014956975756924</v>
      </c>
      <c r="JL48" s="84">
        <f>(HLOOKUP(JL$6,BECO_Datos!$D$3:$HN$85,BECO_Datos!$A47,FALSE)+IFERROR(HLOOKUP(JL$6,BECO_Datos!$HP$3:$LT$85,BECO_Datos!$A47,FALSE),0))*JL$2</f>
        <v>3.538709619132439</v>
      </c>
      <c r="JM48" s="84">
        <f>(HLOOKUP(JM$6,BECO_Datos!$D$3:$HN$85,BECO_Datos!$A47,FALSE)+IFERROR(HLOOKUP(JM$6,BECO_Datos!$HP$3:$LT$85,BECO_Datos!$A47,FALSE),0))*JM$2</f>
        <v>4.3779672936873846</v>
      </c>
      <c r="JN48" s="84">
        <f>(HLOOKUP(JN$6,BECO_Datos!$D$3:$HN$85,BECO_Datos!$A47,FALSE)+IFERROR(HLOOKUP(JN$6,BECO_Datos!$HP$3:$LT$85,BECO_Datos!$A47,FALSE),0))*JN$2</f>
        <v>0</v>
      </c>
      <c r="JP48" s="84" t="e">
        <f>(HLOOKUP(JP$6,BECO_Datos!$D$3:$HN$85,BECO_Datos!$A47,FALSE)+IFERROR(HLOOKUP(JP$6,BECO_Datos!$HP$3:$LT$85,BECO_Datos!$A47,FALSE),0))*JP$2</f>
        <v>#N/A</v>
      </c>
      <c r="JQ48" s="84" t="e">
        <f>(HLOOKUP(JQ$6,BECO_Datos!$D$3:$HN$85,BECO_Datos!$A47,FALSE)+IFERROR(HLOOKUP(JQ$6,BECO_Datos!$HP$3:$LT$85,BECO_Datos!$A47,FALSE),0))*JQ$2</f>
        <v>#N/A</v>
      </c>
      <c r="JR48" s="84" t="e">
        <f>(HLOOKUP(JR$6,BECO_Datos!$D$3:$HN$85,BECO_Datos!$A47,FALSE)+IFERROR(HLOOKUP(JR$6,BECO_Datos!$HP$3:$LT$85,BECO_Datos!$A47,FALSE),0))*JR$2</f>
        <v>#N/A</v>
      </c>
      <c r="JS48" s="84" t="e">
        <f>(HLOOKUP(JS$6,BECO_Datos!$D$3:$HN$85,BECO_Datos!$A47,FALSE)+IFERROR(HLOOKUP(JS$6,BECO_Datos!$HP$3:$LT$85,BECO_Datos!$A47,FALSE),0))*JS$2</f>
        <v>#N/A</v>
      </c>
      <c r="JT48" s="84" t="e">
        <f>(HLOOKUP(JT$6,BECO_Datos!$D$3:$HN$85,BECO_Datos!$A47,FALSE)+IFERROR(HLOOKUP(JT$6,BECO_Datos!$HP$3:$LT$85,BECO_Datos!$A47,FALSE),0))*JT$2</f>
        <v>#N/A</v>
      </c>
      <c r="JU48" s="84" t="e">
        <f>(HLOOKUP(JU$6,BECO_Datos!$D$3:$HN$85,BECO_Datos!$A47,FALSE)+IFERROR(HLOOKUP(JU$6,BECO_Datos!$HP$3:$LT$85,BECO_Datos!$A47,FALSE),0))*JU$2</f>
        <v>#N/A</v>
      </c>
      <c r="JV48" s="84">
        <f>(HLOOKUP(JV$6,BECO_Datos!$D$3:$HN$85,BECO_Datos!$A47,FALSE)+IFERROR(HLOOKUP(JV$6,BECO_Datos!$HP$3:$LT$85,BECO_Datos!$A47,FALSE),0))*JV$2</f>
        <v>11.574937899273399</v>
      </c>
      <c r="JW48" s="84">
        <f>(HLOOKUP(JW$6,BECO_Datos!$D$3:$HN$85,BECO_Datos!$A47,FALSE)+IFERROR(HLOOKUP(JW$6,BECO_Datos!$HP$3:$LT$85,BECO_Datos!$A47,FALSE),0))*JW$2</f>
        <v>4.7892432830191716</v>
      </c>
      <c r="JX48" s="84">
        <f>(HLOOKUP(JX$6,BECO_Datos!$D$3:$HN$85,BECO_Datos!$A47,FALSE)+IFERROR(HLOOKUP(JX$6,BECO_Datos!$HP$3:$LT$85,BECO_Datos!$A47,FALSE),0))*JX$2</f>
        <v>8.9825702594241825</v>
      </c>
      <c r="JY48" s="84">
        <f>(HLOOKUP(JY$6,BECO_Datos!$D$3:$HN$85,BECO_Datos!$A47,FALSE)+IFERROR(HLOOKUP(JY$6,BECO_Datos!$HP$3:$LT$85,BECO_Datos!$A47,FALSE),0))*JY$2</f>
        <v>9.8911629660960898</v>
      </c>
      <c r="JZ48" s="84">
        <f>(HLOOKUP(JZ$6,BECO_Datos!$D$3:$HN$85,BECO_Datos!$A47,FALSE)+IFERROR(HLOOKUP(JZ$6,BECO_Datos!$HP$3:$LT$85,BECO_Datos!$A47,FALSE),0))*JZ$2</f>
        <v>11.075876291852369</v>
      </c>
      <c r="KA48" s="84">
        <f>(HLOOKUP(KA$6,BECO_Datos!$D$3:$HN$85,BECO_Datos!$A47,FALSE)+IFERROR(HLOOKUP(KA$6,BECO_Datos!$HP$3:$LT$85,BECO_Datos!$A47,FALSE),0))*KA$2</f>
        <v>9.0240886562780958</v>
      </c>
      <c r="KB48" s="84">
        <f>(HLOOKUP(KB$6,BECO_Datos!$D$3:$HN$85,BECO_Datos!$A47,FALSE)+IFERROR(HLOOKUP(KB$6,BECO_Datos!$HP$3:$LT$85,BECO_Datos!$A47,FALSE),0))*KB$2</f>
        <v>5.7599207781366744</v>
      </c>
      <c r="KC48" s="84">
        <f>(HLOOKUP(KC$6,BECO_Datos!$D$3:$HN$85,BECO_Datos!$A47,FALSE)+IFERROR(HLOOKUP(KC$6,BECO_Datos!$HP$3:$LT$85,BECO_Datos!$A47,FALSE),0))*KC$2</f>
        <v>5.2563804234614029</v>
      </c>
      <c r="KD48" s="84">
        <f>(HLOOKUP(KD$6,BECO_Datos!$D$3:$HN$85,BECO_Datos!$A47,FALSE)+IFERROR(HLOOKUP(KD$6,BECO_Datos!$HP$3:$LT$85,BECO_Datos!$A47,FALSE),0))*KD$2</f>
        <v>5.4624042783869662</v>
      </c>
      <c r="KE48" s="84">
        <f>(HLOOKUP(KE$6,BECO_Datos!$D$3:$HN$85,BECO_Datos!$A47,FALSE)+IFERROR(HLOOKUP(KE$6,BECO_Datos!$HP$3:$LT$85,BECO_Datos!$A47,FALSE),0))*KE$2</f>
        <v>5.9942889497250649</v>
      </c>
      <c r="KG48" s="84" t="e">
        <f>(HLOOKUP(KG$6,BECO_Datos!$D$3:$HN$85,BECO_Datos!$A47,FALSE)+IFERROR(HLOOKUP(KG$6,BECO_Datos!$HP$3:$LT$85,BECO_Datos!$A47,FALSE),0))*KG$2</f>
        <v>#N/A</v>
      </c>
      <c r="KH48" s="84" t="e">
        <f>(HLOOKUP(KH$6,BECO_Datos!$D$3:$HN$85,BECO_Datos!$A47,FALSE)+IFERROR(HLOOKUP(KH$6,BECO_Datos!$HP$3:$LT$85,BECO_Datos!$A47,FALSE),0))*KH$2</f>
        <v>#N/A</v>
      </c>
      <c r="KI48" s="84" t="e">
        <f>(HLOOKUP(KI$6,BECO_Datos!$D$3:$HN$85,BECO_Datos!$A47,FALSE)+IFERROR(HLOOKUP(KI$6,BECO_Datos!$HP$3:$LT$85,BECO_Datos!$A47,FALSE),0))*KI$2</f>
        <v>#N/A</v>
      </c>
      <c r="KJ48" s="84" t="e">
        <f>(HLOOKUP(KJ$6,BECO_Datos!$D$3:$HN$85,BECO_Datos!$A47,FALSE)+IFERROR(HLOOKUP(KJ$6,BECO_Datos!$HP$3:$LT$85,BECO_Datos!$A47,FALSE),0))*KJ$2</f>
        <v>#N/A</v>
      </c>
      <c r="KK48" s="84" t="e">
        <f>(HLOOKUP(KK$6,BECO_Datos!$D$3:$HN$85,BECO_Datos!$A47,FALSE)+IFERROR(HLOOKUP(KK$6,BECO_Datos!$HP$3:$LT$85,BECO_Datos!$A47,FALSE),0))*KK$2</f>
        <v>#N/A</v>
      </c>
      <c r="KL48" s="84" t="e">
        <f>(HLOOKUP(KL$6,BECO_Datos!$D$3:$HN$85,BECO_Datos!$A47,FALSE)+IFERROR(HLOOKUP(KL$6,BECO_Datos!$HP$3:$LT$85,BECO_Datos!$A47,FALSE),0))*KL$2</f>
        <v>#N/A</v>
      </c>
      <c r="KM48" s="84">
        <f>(HLOOKUP(KM$6,BECO_Datos!$D$3:$HN$85,BECO_Datos!$A47,FALSE)+IFERROR(HLOOKUP(KM$6,BECO_Datos!$HP$3:$LT$85,BECO_Datos!$A47,FALSE),0))*KM$2</f>
        <v>3.8405319294730629</v>
      </c>
      <c r="KN48" s="84">
        <f>(HLOOKUP(KN$6,BECO_Datos!$D$3:$HN$85,BECO_Datos!$A47,FALSE)+IFERROR(HLOOKUP(KN$6,BECO_Datos!$HP$3:$LT$85,BECO_Datos!$A47,FALSE),0))*KN$2</f>
        <v>3.1214504243799084</v>
      </c>
      <c r="KO48" s="84">
        <f>(HLOOKUP(KO$6,BECO_Datos!$D$3:$HN$85,BECO_Datos!$A47,FALSE)+IFERROR(HLOOKUP(KO$6,BECO_Datos!$HP$3:$LT$85,BECO_Datos!$A47,FALSE),0))*KO$2</f>
        <v>4.7822556468013904</v>
      </c>
      <c r="KP48" s="84">
        <f>(HLOOKUP(KP$6,BECO_Datos!$D$3:$HN$85,BECO_Datos!$A47,FALSE)+IFERROR(HLOOKUP(KP$6,BECO_Datos!$HP$3:$LT$85,BECO_Datos!$A47,FALSE),0))*KP$2</f>
        <v>4.8324919466740655</v>
      </c>
      <c r="KQ48" s="84">
        <f>(HLOOKUP(KQ$6,BECO_Datos!$D$3:$HN$85,BECO_Datos!$A47,FALSE)+IFERROR(HLOOKUP(KQ$6,BECO_Datos!$HP$3:$LT$85,BECO_Datos!$A47,FALSE),0))*KQ$2</f>
        <v>2.1040706151064681</v>
      </c>
      <c r="KR48" s="84">
        <f>(HLOOKUP(KR$6,BECO_Datos!$D$3:$HN$85,BECO_Datos!$A47,FALSE)+IFERROR(HLOOKUP(KR$6,BECO_Datos!$HP$3:$LT$85,BECO_Datos!$A47,FALSE),0))*KR$2</f>
        <v>2.1133411844752836</v>
      </c>
      <c r="KS48" s="84">
        <f>(HLOOKUP(KS$6,BECO_Datos!$D$3:$HN$85,BECO_Datos!$A47,FALSE)+IFERROR(HLOOKUP(KS$6,BECO_Datos!$HP$3:$LT$85,BECO_Datos!$A47,FALSE),0))*KS$2</f>
        <v>2.4107391096161517</v>
      </c>
      <c r="KT48" s="84">
        <f>(HLOOKUP(KT$6,BECO_Datos!$D$3:$HN$85,BECO_Datos!$A47,FALSE)+IFERROR(HLOOKUP(KT$6,BECO_Datos!$HP$3:$LT$85,BECO_Datos!$A47,FALSE),0))*KT$2</f>
        <v>2.4344157436156433</v>
      </c>
      <c r="KU48" s="84">
        <f>(HLOOKUP(KU$6,BECO_Datos!$D$3:$HN$85,BECO_Datos!$A47,FALSE)+IFERROR(HLOOKUP(KU$6,BECO_Datos!$HP$3:$LT$85,BECO_Datos!$A47,FALSE),0))*KU$2</f>
        <v>2.8674101457769066</v>
      </c>
      <c r="KV48" s="84">
        <f>(HLOOKUP(KV$6,BECO_Datos!$D$3:$HN$85,BECO_Datos!$A47,FALSE)+IFERROR(HLOOKUP(KV$6,BECO_Datos!$HP$3:$LT$85,BECO_Datos!$A47,FALSE),0))*KV$2</f>
        <v>2.7645670166515082</v>
      </c>
      <c r="KX48" s="84" t="e">
        <f>(HLOOKUP(KX$6,BECO_Datos!$D$3:$HN$85,BECO_Datos!$A47,FALSE)+IFERROR(HLOOKUP(KX$6,BECO_Datos!$HP$3:$LT$85,BECO_Datos!$A47,FALSE),0))*KX$2</f>
        <v>#N/A</v>
      </c>
      <c r="KY48" s="84" t="e">
        <f>(HLOOKUP(KY$6,BECO_Datos!$D$3:$HN$85,BECO_Datos!$A47,FALSE)+IFERROR(HLOOKUP(KY$6,BECO_Datos!$HP$3:$LT$85,BECO_Datos!$A47,FALSE),0))*KY$2</f>
        <v>#N/A</v>
      </c>
      <c r="KZ48" s="84" t="e">
        <f>(HLOOKUP(KZ$6,BECO_Datos!$D$3:$HN$85,BECO_Datos!$A47,FALSE)+IFERROR(HLOOKUP(KZ$6,BECO_Datos!$HP$3:$LT$85,BECO_Datos!$A47,FALSE),0))*KZ$2</f>
        <v>#N/A</v>
      </c>
      <c r="LA48" s="84" t="e">
        <f>(HLOOKUP(LA$6,BECO_Datos!$D$3:$HN$85,BECO_Datos!$A47,FALSE)+IFERROR(HLOOKUP(LA$6,BECO_Datos!$HP$3:$LT$85,BECO_Datos!$A47,FALSE),0))*LA$2</f>
        <v>#N/A</v>
      </c>
      <c r="LB48" s="84" t="e">
        <f>(HLOOKUP(LB$6,BECO_Datos!$D$3:$HN$85,BECO_Datos!$A47,FALSE)+IFERROR(HLOOKUP(LB$6,BECO_Datos!$HP$3:$LT$85,BECO_Datos!$A47,FALSE),0))*LB$2</f>
        <v>#N/A</v>
      </c>
      <c r="LC48" s="84" t="e">
        <f>(HLOOKUP(LC$6,BECO_Datos!$D$3:$HN$85,BECO_Datos!$A47,FALSE)+IFERROR(HLOOKUP(LC$6,BECO_Datos!$HP$3:$LT$85,BECO_Datos!$A47,FALSE),0))*LC$2</f>
        <v>#N/A</v>
      </c>
      <c r="LD48" s="84">
        <f>(HLOOKUP(LD$6,BECO_Datos!$D$3:$HN$85,BECO_Datos!$A47,FALSE)+IFERROR(HLOOKUP(LD$6,BECO_Datos!$HP$3:$LT$85,BECO_Datos!$A47,FALSE),0))*LD$2</f>
        <v>0.26213882904150454</v>
      </c>
      <c r="LE48" s="84">
        <f>(HLOOKUP(LE$6,BECO_Datos!$D$3:$HN$85,BECO_Datos!$A47,FALSE)+IFERROR(HLOOKUP(LE$6,BECO_Datos!$HP$3:$LT$85,BECO_Datos!$A47,FALSE),0))*LE$2</f>
        <v>0.14084291554730716</v>
      </c>
      <c r="LF48" s="84">
        <f>(HLOOKUP(LF$6,BECO_Datos!$D$3:$HN$85,BECO_Datos!$A47,FALSE)+IFERROR(HLOOKUP(LF$6,BECO_Datos!$HP$3:$LT$85,BECO_Datos!$A47,FALSE),0))*LF$2</f>
        <v>3.7727455641917026E-3</v>
      </c>
      <c r="LG48" s="84">
        <f>(HLOOKUP(LG$6,BECO_Datos!$D$3:$HN$85,BECO_Datos!$A47,FALSE)+IFERROR(HLOOKUP(LG$6,BECO_Datos!$HP$3:$LT$85,BECO_Datos!$A47,FALSE),0))*LG$2</f>
        <v>2.1007333255158342E-2</v>
      </c>
      <c r="LH48" s="84">
        <f>(HLOOKUP(LH$6,BECO_Datos!$D$3:$HN$85,BECO_Datos!$A47,FALSE)+IFERROR(HLOOKUP(LH$6,BECO_Datos!$HP$3:$LT$85,BECO_Datos!$A47,FALSE),0))*LH$2</f>
        <v>4.521131811406718E-2</v>
      </c>
      <c r="LI48" s="84">
        <f>(HLOOKUP(LI$6,BECO_Datos!$D$3:$HN$85,BECO_Datos!$A47,FALSE)+IFERROR(HLOOKUP(LI$6,BECO_Datos!$HP$3:$LT$85,BECO_Datos!$A47,FALSE),0))*LI$2</f>
        <v>7.502619019699408E-4</v>
      </c>
      <c r="LJ48" s="84">
        <f>(HLOOKUP(LJ$6,BECO_Datos!$D$3:$HN$85,BECO_Datos!$A47,FALSE)+IFERROR(HLOOKUP(LJ$6,BECO_Datos!$HP$3:$LT$85,BECO_Datos!$A47,FALSE),0))*LJ$2</f>
        <v>0</v>
      </c>
      <c r="LK48" s="84">
        <f>(HLOOKUP(LK$6,BECO_Datos!$D$3:$HN$85,BECO_Datos!$A47,FALSE)+IFERROR(HLOOKUP(LK$6,BECO_Datos!$HP$3:$LT$85,BECO_Datos!$A47,FALSE),0))*LK$2</f>
        <v>0</v>
      </c>
      <c r="LL48" s="84">
        <f>(HLOOKUP(LL$6,BECO_Datos!$D$3:$HN$85,BECO_Datos!$A47,FALSE)+IFERROR(HLOOKUP(LL$6,BECO_Datos!$HP$3:$LT$85,BECO_Datos!$A47,FALSE),0))*LL$2</f>
        <v>0</v>
      </c>
      <c r="LM48" s="84">
        <f>(HLOOKUP(LM$6,BECO_Datos!$D$3:$HN$85,BECO_Datos!$A47,FALSE)+IFERROR(HLOOKUP(LM$6,BECO_Datos!$HP$3:$LT$85,BECO_Datos!$A47,FALSE),0))*LM$2</f>
        <v>0</v>
      </c>
    </row>
    <row r="49" spans="1:325" ht="15.75" x14ac:dyDescent="0.25">
      <c r="A49" s="160">
        <v>44</v>
      </c>
      <c r="B49" s="63" t="s">
        <v>89</v>
      </c>
      <c r="C49" s="13"/>
      <c r="D49" s="85" t="e">
        <f>(HLOOKUP(D$6,BECO_Datos!$D$3:$HN$85,BECO_Datos!$A48,FALSE)+IFERROR(HLOOKUP(D$6,BECO_Datos!$HP$3:$LT$85,BECO_Datos!$A48,FALSE),0))*D$2</f>
        <v>#N/A</v>
      </c>
      <c r="E49" s="85" t="e">
        <f>(HLOOKUP(E$6,BECO_Datos!$D$3:$HN$85,BECO_Datos!$A48,FALSE)+IFERROR(HLOOKUP(E$6,BECO_Datos!$HP$3:$LT$85,BECO_Datos!$A48,FALSE),0))*E$2</f>
        <v>#N/A</v>
      </c>
      <c r="F49" s="85" t="e">
        <f>(HLOOKUP(F$6,BECO_Datos!$D$3:$HN$85,BECO_Datos!$A48,FALSE)+IFERROR(HLOOKUP(F$6,BECO_Datos!$HP$3:$LT$85,BECO_Datos!$A48,FALSE),0))*F$2</f>
        <v>#N/A</v>
      </c>
      <c r="G49" s="85" t="e">
        <f>(HLOOKUP(G$6,BECO_Datos!$D$3:$HN$85,BECO_Datos!$A48,FALSE)+IFERROR(HLOOKUP(G$6,BECO_Datos!$HP$3:$LT$85,BECO_Datos!$A48,FALSE),0))*G$2</f>
        <v>#N/A</v>
      </c>
      <c r="H49" s="85" t="e">
        <f>(HLOOKUP(H$6,BECO_Datos!$D$3:$HN$85,BECO_Datos!$A48,FALSE)+IFERROR(HLOOKUP(H$6,BECO_Datos!$HP$3:$LT$85,BECO_Datos!$A48,FALSE),0))*H$2</f>
        <v>#N/A</v>
      </c>
      <c r="I49" s="85" t="e">
        <f>(HLOOKUP(I$6,BECO_Datos!$D$3:$HN$85,BECO_Datos!$A48,FALSE)+IFERROR(HLOOKUP(I$6,BECO_Datos!$HP$3:$LT$85,BECO_Datos!$A48,FALSE),0))*I$2</f>
        <v>#N/A</v>
      </c>
      <c r="J49" s="85">
        <f>(HLOOKUP(J$6,BECO_Datos!$D$3:$HN$85,BECO_Datos!$A48,FALSE)+IFERROR(HLOOKUP(J$6,BECO_Datos!$HP$3:$LT$85,BECO_Datos!$A48,FALSE),0))*J$2</f>
        <v>0</v>
      </c>
      <c r="K49" s="85">
        <f>(HLOOKUP(K$6,BECO_Datos!$D$3:$HN$85,BECO_Datos!$A48,FALSE)+IFERROR(HLOOKUP(K$6,BECO_Datos!$HP$3:$LT$85,BECO_Datos!$A48,FALSE),0))*K$2</f>
        <v>0</v>
      </c>
      <c r="L49" s="85">
        <f>(HLOOKUP(L$6,BECO_Datos!$D$3:$HN$85,BECO_Datos!$A48,FALSE)+IFERROR(HLOOKUP(L$6,BECO_Datos!$HP$3:$LT$85,BECO_Datos!$A48,FALSE),0))*L$2</f>
        <v>0</v>
      </c>
      <c r="M49" s="85">
        <f>(HLOOKUP(M$6,BECO_Datos!$D$3:$HN$85,BECO_Datos!$A48,FALSE)+IFERROR(HLOOKUP(M$6,BECO_Datos!$HP$3:$LT$85,BECO_Datos!$A48,FALSE),0))*M$2</f>
        <v>0</v>
      </c>
      <c r="N49" s="85">
        <f>(HLOOKUP(N$6,BECO_Datos!$D$3:$HN$85,BECO_Datos!$A48,FALSE)+IFERROR(HLOOKUP(N$6,BECO_Datos!$HP$3:$LT$85,BECO_Datos!$A48,FALSE),0))*N$2</f>
        <v>0</v>
      </c>
      <c r="O49" s="85">
        <f>(HLOOKUP(O$6,BECO_Datos!$D$3:$HN$85,BECO_Datos!$A48,FALSE)+IFERROR(HLOOKUP(O$6,BECO_Datos!$HP$3:$LT$85,BECO_Datos!$A48,FALSE),0))*O$2</f>
        <v>0</v>
      </c>
      <c r="P49" s="85">
        <f>(HLOOKUP(P$6,BECO_Datos!$D$3:$HN$85,BECO_Datos!$A48,FALSE)+IFERROR(HLOOKUP(P$6,BECO_Datos!$HP$3:$LT$85,BECO_Datos!$A48,FALSE),0))*P$2</f>
        <v>0</v>
      </c>
      <c r="Q49" s="85">
        <f>(HLOOKUP(Q$6,BECO_Datos!$D$3:$HN$85,BECO_Datos!$A48,FALSE)+IFERROR(HLOOKUP(Q$6,BECO_Datos!$HP$3:$LT$85,BECO_Datos!$A48,FALSE),0))*Q$2</f>
        <v>0</v>
      </c>
      <c r="R49" s="85">
        <f>(HLOOKUP(R$6,BECO_Datos!$D$3:$HN$85,BECO_Datos!$A48,FALSE)+IFERROR(HLOOKUP(R$6,BECO_Datos!$HP$3:$LT$85,BECO_Datos!$A48,FALSE),0))*R$2</f>
        <v>0</v>
      </c>
      <c r="S49" s="85">
        <f>(HLOOKUP(S$6,BECO_Datos!$D$3:$HN$85,BECO_Datos!$A48,FALSE)+IFERROR(HLOOKUP(S$6,BECO_Datos!$HP$3:$LT$85,BECO_Datos!$A48,FALSE),0))*S$2</f>
        <v>0</v>
      </c>
      <c r="U49" s="85" t="e">
        <f>(HLOOKUP(U$6,BECO_Datos!$D$3:$HN$85,BECO_Datos!$A48,FALSE)+IFERROR(HLOOKUP(U$6,BECO_Datos!$HP$3:$LT$85,BECO_Datos!$A48,FALSE),0))*U$2</f>
        <v>#N/A</v>
      </c>
      <c r="V49" s="85" t="e">
        <f>(HLOOKUP(V$6,BECO_Datos!$D$3:$HN$85,BECO_Datos!$A48,FALSE)+IFERROR(HLOOKUP(V$6,BECO_Datos!$HP$3:$LT$85,BECO_Datos!$A48,FALSE),0))*V$2</f>
        <v>#N/A</v>
      </c>
      <c r="W49" s="85" t="e">
        <f>(HLOOKUP(W$6,BECO_Datos!$D$3:$HN$85,BECO_Datos!$A48,FALSE)+IFERROR(HLOOKUP(W$6,BECO_Datos!$HP$3:$LT$85,BECO_Datos!$A48,FALSE),0))*W$2</f>
        <v>#N/A</v>
      </c>
      <c r="X49" s="85" t="e">
        <f>(HLOOKUP(X$6,BECO_Datos!$D$3:$HN$85,BECO_Datos!$A48,FALSE)+IFERROR(HLOOKUP(X$6,BECO_Datos!$HP$3:$LT$85,BECO_Datos!$A48,FALSE),0))*X$2</f>
        <v>#N/A</v>
      </c>
      <c r="Y49" s="85" t="e">
        <f>(HLOOKUP(Y$6,BECO_Datos!$D$3:$HN$85,BECO_Datos!$A48,FALSE)+IFERROR(HLOOKUP(Y$6,BECO_Datos!$HP$3:$LT$85,BECO_Datos!$A48,FALSE),0))*Y$2</f>
        <v>#N/A</v>
      </c>
      <c r="Z49" s="85" t="e">
        <f>(HLOOKUP(Z$6,BECO_Datos!$D$3:$HN$85,BECO_Datos!$A48,FALSE)+IFERROR(HLOOKUP(Z$6,BECO_Datos!$HP$3:$LT$85,BECO_Datos!$A48,FALSE),0))*Z$2</f>
        <v>#N/A</v>
      </c>
      <c r="AA49" s="85">
        <f>(HLOOKUP(AA$6,BECO_Datos!$D$3:$HN$85,BECO_Datos!$A48,FALSE)+IFERROR(HLOOKUP(AA$6,BECO_Datos!$HP$3:$LT$85,BECO_Datos!$A48,FALSE),0))*AA$2</f>
        <v>55.117606529368956</v>
      </c>
      <c r="AB49" s="85">
        <f>(HLOOKUP(AB$6,BECO_Datos!$D$3:$HN$85,BECO_Datos!$A48,FALSE)+IFERROR(HLOOKUP(AB$6,BECO_Datos!$HP$3:$LT$85,BECO_Datos!$A48,FALSE),0))*AB$2</f>
        <v>20.583751833950757</v>
      </c>
      <c r="AC49" s="85">
        <f>(HLOOKUP(AC$6,BECO_Datos!$D$3:$HN$85,BECO_Datos!$A48,FALSE)+IFERROR(HLOOKUP(AC$6,BECO_Datos!$HP$3:$LT$85,BECO_Datos!$A48,FALSE),0))*AC$2</f>
        <v>71.75565268889244</v>
      </c>
      <c r="AD49" s="85">
        <f>(HLOOKUP(AD$6,BECO_Datos!$D$3:$HN$85,BECO_Datos!$A48,FALSE)+IFERROR(HLOOKUP(AD$6,BECO_Datos!$HP$3:$LT$85,BECO_Datos!$A48,FALSE),0))*AD$2</f>
        <v>37.284995229206707</v>
      </c>
      <c r="AE49" s="85">
        <f>(HLOOKUP(AE$6,BECO_Datos!$D$3:$HN$85,BECO_Datos!$A48,FALSE)+IFERROR(HLOOKUP(AE$6,BECO_Datos!$HP$3:$LT$85,BECO_Datos!$A48,FALSE),0))*AE$2</f>
        <v>40.843274371534925</v>
      </c>
      <c r="AF49" s="85">
        <f>(HLOOKUP(AF$6,BECO_Datos!$D$3:$HN$85,BECO_Datos!$A48,FALSE)+IFERROR(HLOOKUP(AF$6,BECO_Datos!$HP$3:$LT$85,BECO_Datos!$A48,FALSE),0))*AF$2</f>
        <v>22.543553068132685</v>
      </c>
      <c r="AG49" s="85">
        <f>(HLOOKUP(AG$6,BECO_Datos!$D$3:$HN$85,BECO_Datos!$A48,FALSE)+IFERROR(HLOOKUP(AG$6,BECO_Datos!$HP$3:$LT$85,BECO_Datos!$A48,FALSE),0))*AG$2</f>
        <v>21.812663298357162</v>
      </c>
      <c r="AH49" s="85">
        <f>(HLOOKUP(AH$6,BECO_Datos!$D$3:$HN$85,BECO_Datos!$A48,FALSE)+IFERROR(HLOOKUP(AH$6,BECO_Datos!$HP$3:$LT$85,BECO_Datos!$A48,FALSE),0))*AH$2</f>
        <v>17.239106825457306</v>
      </c>
      <c r="AI49" s="85">
        <f>(HLOOKUP(AI$6,BECO_Datos!$D$3:$HN$85,BECO_Datos!$A48,FALSE)+IFERROR(HLOOKUP(AI$6,BECO_Datos!$HP$3:$LT$85,BECO_Datos!$A48,FALSE),0))*AI$2</f>
        <v>13.190362179727096</v>
      </c>
      <c r="AJ49" s="85">
        <f>(HLOOKUP(AJ$6,BECO_Datos!$D$3:$HN$85,BECO_Datos!$A48,FALSE)+IFERROR(HLOOKUP(AJ$6,BECO_Datos!$HP$3:$LT$85,BECO_Datos!$A48,FALSE),0))*AJ$2</f>
        <v>11.031320861098887</v>
      </c>
      <c r="AL49" s="85" t="e">
        <f>(HLOOKUP(AL$6,BECO_Datos!$D$3:$HN$85,BECO_Datos!$A48,FALSE)+IFERROR(HLOOKUP(AL$6,BECO_Datos!$HP$3:$LT$85,BECO_Datos!$A48,FALSE),0))*AL$2</f>
        <v>#N/A</v>
      </c>
      <c r="AM49" s="85" t="e">
        <f>(HLOOKUP(AM$6,BECO_Datos!$D$3:$HN$85,BECO_Datos!$A48,FALSE)+IFERROR(HLOOKUP(AM$6,BECO_Datos!$HP$3:$LT$85,BECO_Datos!$A48,FALSE),0))*AM$2</f>
        <v>#N/A</v>
      </c>
      <c r="AN49" s="85" t="e">
        <f>(HLOOKUP(AN$6,BECO_Datos!$D$3:$HN$85,BECO_Datos!$A48,FALSE)+IFERROR(HLOOKUP(AN$6,BECO_Datos!$HP$3:$LT$85,BECO_Datos!$A48,FALSE),0))*AN$2</f>
        <v>#N/A</v>
      </c>
      <c r="AO49" s="85" t="e">
        <f>(HLOOKUP(AO$6,BECO_Datos!$D$3:$HN$85,BECO_Datos!$A48,FALSE)+IFERROR(HLOOKUP(AO$6,BECO_Datos!$HP$3:$LT$85,BECO_Datos!$A48,FALSE),0))*AO$2</f>
        <v>#N/A</v>
      </c>
      <c r="AP49" s="85" t="e">
        <f>(HLOOKUP(AP$6,BECO_Datos!$D$3:$HN$85,BECO_Datos!$A48,FALSE)+IFERROR(HLOOKUP(AP$6,BECO_Datos!$HP$3:$LT$85,BECO_Datos!$A48,FALSE),0))*AP$2</f>
        <v>#N/A</v>
      </c>
      <c r="AQ49" s="85" t="e">
        <f>(HLOOKUP(AQ$6,BECO_Datos!$D$3:$HN$85,BECO_Datos!$A48,FALSE)+IFERROR(HLOOKUP(AQ$6,BECO_Datos!$HP$3:$LT$85,BECO_Datos!$A48,FALSE),0))*AQ$2</f>
        <v>#N/A</v>
      </c>
      <c r="AR49" s="85">
        <f>(HLOOKUP(AR$6,BECO_Datos!$D$3:$HN$85,BECO_Datos!$A48,FALSE)+IFERROR(HLOOKUP(AR$6,BECO_Datos!$HP$3:$LT$85,BECO_Datos!$A48,FALSE),0))*AR$2</f>
        <v>67.589942639597837</v>
      </c>
      <c r="AS49" s="85">
        <f>(HLOOKUP(AS$6,BECO_Datos!$D$3:$HN$85,BECO_Datos!$A48,FALSE)+IFERROR(HLOOKUP(AS$6,BECO_Datos!$HP$3:$LT$85,BECO_Datos!$A48,FALSE),0))*AS$2</f>
        <v>19.94833378474339</v>
      </c>
      <c r="AT49" s="85">
        <f>(HLOOKUP(AT$6,BECO_Datos!$D$3:$HN$85,BECO_Datos!$A48,FALSE)+IFERROR(HLOOKUP(AT$6,BECO_Datos!$HP$3:$LT$85,BECO_Datos!$A48,FALSE),0))*AT$2</f>
        <v>68.680121429627462</v>
      </c>
      <c r="AU49" s="85">
        <f>(HLOOKUP(AU$6,BECO_Datos!$D$3:$HN$85,BECO_Datos!$A48,FALSE)+IFERROR(HLOOKUP(AU$6,BECO_Datos!$HP$3:$LT$85,BECO_Datos!$A48,FALSE),0))*AU$2</f>
        <v>74.228586470648068</v>
      </c>
      <c r="AV49" s="85">
        <f>(HLOOKUP(AV$6,BECO_Datos!$D$3:$HN$85,BECO_Datos!$A48,FALSE)+IFERROR(HLOOKUP(AV$6,BECO_Datos!$HP$3:$LT$85,BECO_Datos!$A48,FALSE),0))*AV$2</f>
        <v>69.539914479045123</v>
      </c>
      <c r="AW49" s="85">
        <f>(HLOOKUP(AW$6,BECO_Datos!$D$3:$HN$85,BECO_Datos!$A48,FALSE)+IFERROR(HLOOKUP(AW$6,BECO_Datos!$HP$3:$LT$85,BECO_Datos!$A48,FALSE),0))*AW$2</f>
        <v>68.586529796067978</v>
      </c>
      <c r="AX49" s="85">
        <f>(HLOOKUP(AX$6,BECO_Datos!$D$3:$HN$85,BECO_Datos!$A48,FALSE)+IFERROR(HLOOKUP(AX$6,BECO_Datos!$HP$3:$LT$85,BECO_Datos!$A48,FALSE),0))*AX$2</f>
        <v>73.13048514273504</v>
      </c>
      <c r="AY49" s="85">
        <f>(HLOOKUP(AY$6,BECO_Datos!$D$3:$HN$85,BECO_Datos!$A48,FALSE)+IFERROR(HLOOKUP(AY$6,BECO_Datos!$HP$3:$LT$85,BECO_Datos!$A48,FALSE),0))*AY$2</f>
        <v>66.97942893387868</v>
      </c>
      <c r="AZ49" s="85">
        <f>(HLOOKUP(AZ$6,BECO_Datos!$D$3:$HN$85,BECO_Datos!$A48,FALSE)+IFERROR(HLOOKUP(AZ$6,BECO_Datos!$HP$3:$LT$85,BECO_Datos!$A48,FALSE),0))*AZ$2</f>
        <v>54.579979181167303</v>
      </c>
      <c r="BA49" s="85">
        <f>(HLOOKUP(BA$6,BECO_Datos!$D$3:$HN$85,BECO_Datos!$A48,FALSE)+IFERROR(HLOOKUP(BA$6,BECO_Datos!$HP$3:$LT$85,BECO_Datos!$A48,FALSE),0))*BA$2</f>
        <v>92.060340206015994</v>
      </c>
      <c r="BC49" s="85" t="e">
        <f>(HLOOKUP(BC$6,BECO_Datos!$D$3:$HN$85,BECO_Datos!$A48,FALSE)+IFERROR(HLOOKUP(BC$6,BECO_Datos!$HP$3:$LT$85,BECO_Datos!$A48,FALSE),0))*BC$2</f>
        <v>#N/A</v>
      </c>
      <c r="BD49" s="85" t="e">
        <f>(HLOOKUP(BD$6,BECO_Datos!$D$3:$HN$85,BECO_Datos!$A48,FALSE)+IFERROR(HLOOKUP(BD$6,BECO_Datos!$HP$3:$LT$85,BECO_Datos!$A48,FALSE),0))*BD$2</f>
        <v>#N/A</v>
      </c>
      <c r="BE49" s="85" t="e">
        <f>(HLOOKUP(BE$6,BECO_Datos!$D$3:$HN$85,BECO_Datos!$A48,FALSE)+IFERROR(HLOOKUP(BE$6,BECO_Datos!$HP$3:$LT$85,BECO_Datos!$A48,FALSE),0))*BE$2</f>
        <v>#N/A</v>
      </c>
      <c r="BF49" s="85" t="e">
        <f>(HLOOKUP(BF$6,BECO_Datos!$D$3:$HN$85,BECO_Datos!$A48,FALSE)+IFERROR(HLOOKUP(BF$6,BECO_Datos!$HP$3:$LT$85,BECO_Datos!$A48,FALSE),0))*BF$2</f>
        <v>#N/A</v>
      </c>
      <c r="BG49" s="85" t="e">
        <f>(HLOOKUP(BG$6,BECO_Datos!$D$3:$HN$85,BECO_Datos!$A48,FALSE)+IFERROR(HLOOKUP(BG$6,BECO_Datos!$HP$3:$LT$85,BECO_Datos!$A48,FALSE),0))*BG$2</f>
        <v>#N/A</v>
      </c>
      <c r="BH49" s="85" t="e">
        <f>(HLOOKUP(BH$6,BECO_Datos!$D$3:$HN$85,BECO_Datos!$A48,FALSE)+IFERROR(HLOOKUP(BH$6,BECO_Datos!$HP$3:$LT$85,BECO_Datos!$A48,FALSE),0))*BH$2</f>
        <v>#N/A</v>
      </c>
      <c r="BI49" s="85">
        <f>(HLOOKUP(BI$6,BECO_Datos!$D$3:$HN$85,BECO_Datos!$A48,FALSE)+IFERROR(HLOOKUP(BI$6,BECO_Datos!$HP$3:$LT$85,BECO_Datos!$A48,FALSE),0))*BI$2</f>
        <v>0</v>
      </c>
      <c r="BJ49" s="85">
        <f>(HLOOKUP(BJ$6,BECO_Datos!$D$3:$HN$85,BECO_Datos!$A48,FALSE)+IFERROR(HLOOKUP(BJ$6,BECO_Datos!$HP$3:$LT$85,BECO_Datos!$A48,FALSE),0))*BJ$2</f>
        <v>0</v>
      </c>
      <c r="BK49" s="85">
        <f>(HLOOKUP(BK$6,BECO_Datos!$D$3:$HN$85,BECO_Datos!$A48,FALSE)+IFERROR(HLOOKUP(BK$6,BECO_Datos!$HP$3:$LT$85,BECO_Datos!$A48,FALSE),0))*BK$2</f>
        <v>0</v>
      </c>
      <c r="BL49" s="85">
        <f>(HLOOKUP(BL$6,BECO_Datos!$D$3:$HN$85,BECO_Datos!$A48,FALSE)+IFERROR(HLOOKUP(BL$6,BECO_Datos!$HP$3:$LT$85,BECO_Datos!$A48,FALSE),0))*BL$2</f>
        <v>0</v>
      </c>
      <c r="BM49" s="85">
        <f>(HLOOKUP(BM$6,BECO_Datos!$D$3:$HN$85,BECO_Datos!$A48,FALSE)+IFERROR(HLOOKUP(BM$6,BECO_Datos!$HP$3:$LT$85,BECO_Datos!$A48,FALSE),0))*BM$2</f>
        <v>0</v>
      </c>
      <c r="BN49" s="85">
        <f>(HLOOKUP(BN$6,BECO_Datos!$D$3:$HN$85,BECO_Datos!$A48,FALSE)+IFERROR(HLOOKUP(BN$6,BECO_Datos!$HP$3:$LT$85,BECO_Datos!$A48,FALSE),0))*BN$2</f>
        <v>0</v>
      </c>
      <c r="BO49" s="85">
        <f>(HLOOKUP(BO$6,BECO_Datos!$D$3:$HN$85,BECO_Datos!$A48,FALSE)+IFERROR(HLOOKUP(BO$6,BECO_Datos!$HP$3:$LT$85,BECO_Datos!$A48,FALSE),0))*BO$2</f>
        <v>0</v>
      </c>
      <c r="BP49" s="85">
        <f>(HLOOKUP(BP$6,BECO_Datos!$D$3:$HN$85,BECO_Datos!$A48,FALSE)+IFERROR(HLOOKUP(BP$6,BECO_Datos!$HP$3:$LT$85,BECO_Datos!$A48,FALSE),0))*BP$2</f>
        <v>0</v>
      </c>
      <c r="BQ49" s="85">
        <f>(HLOOKUP(BQ$6,BECO_Datos!$D$3:$HN$85,BECO_Datos!$A48,FALSE)+IFERROR(HLOOKUP(BQ$6,BECO_Datos!$HP$3:$LT$85,BECO_Datos!$A48,FALSE),0))*BQ$2</f>
        <v>0</v>
      </c>
      <c r="BR49" s="85">
        <f>(HLOOKUP(BR$6,BECO_Datos!$D$3:$HN$85,BECO_Datos!$A48,FALSE)+IFERROR(HLOOKUP(BR$6,BECO_Datos!$HP$3:$LT$85,BECO_Datos!$A48,FALSE),0))*BR$2</f>
        <v>0</v>
      </c>
      <c r="BT49" s="85" t="e">
        <f>(HLOOKUP(BT$6,BECO_Datos!$D$3:$HN$85,BECO_Datos!$A48,FALSE)+IFERROR(HLOOKUP(BT$6,BECO_Datos!$HP$3:$LT$85,BECO_Datos!$A48,FALSE),0))*BT$2</f>
        <v>#N/A</v>
      </c>
      <c r="BU49" s="85" t="e">
        <f>(HLOOKUP(BU$6,BECO_Datos!$D$3:$HN$85,BECO_Datos!$A48,FALSE)+IFERROR(HLOOKUP(BU$6,BECO_Datos!$HP$3:$LT$85,BECO_Datos!$A48,FALSE),0))*BU$2</f>
        <v>#N/A</v>
      </c>
      <c r="BV49" s="85" t="e">
        <f>(HLOOKUP(BV$6,BECO_Datos!$D$3:$HN$85,BECO_Datos!$A48,FALSE)+IFERROR(HLOOKUP(BV$6,BECO_Datos!$HP$3:$LT$85,BECO_Datos!$A48,FALSE),0))*BV$2</f>
        <v>#N/A</v>
      </c>
      <c r="BW49" s="85" t="e">
        <f>(HLOOKUP(BW$6,BECO_Datos!$D$3:$HN$85,BECO_Datos!$A48,FALSE)+IFERROR(HLOOKUP(BW$6,BECO_Datos!$HP$3:$LT$85,BECO_Datos!$A48,FALSE),0))*BW$2</f>
        <v>#N/A</v>
      </c>
      <c r="BX49" s="85" t="e">
        <f>(HLOOKUP(BX$6,BECO_Datos!$D$3:$HN$85,BECO_Datos!$A48,FALSE)+IFERROR(HLOOKUP(BX$6,BECO_Datos!$HP$3:$LT$85,BECO_Datos!$A48,FALSE),0))*BX$2</f>
        <v>#N/A</v>
      </c>
      <c r="BY49" s="85" t="e">
        <f>(HLOOKUP(BY$6,BECO_Datos!$D$3:$HN$85,BECO_Datos!$A48,FALSE)+IFERROR(HLOOKUP(BY$6,BECO_Datos!$HP$3:$LT$85,BECO_Datos!$A48,FALSE),0))*BY$2</f>
        <v>#N/A</v>
      </c>
      <c r="BZ49" s="85">
        <f>(HLOOKUP(BZ$6,BECO_Datos!$D$3:$HN$85,BECO_Datos!$A48,FALSE)+IFERROR(HLOOKUP(BZ$6,BECO_Datos!$HP$3:$LT$85,BECO_Datos!$A48,FALSE),0))*BZ$2</f>
        <v>0</v>
      </c>
      <c r="CA49" s="85">
        <f>(HLOOKUP(CA$6,BECO_Datos!$D$3:$HN$85,BECO_Datos!$A48,FALSE)+IFERROR(HLOOKUP(CA$6,BECO_Datos!$HP$3:$LT$85,BECO_Datos!$A48,FALSE),0))*CA$2</f>
        <v>0</v>
      </c>
      <c r="CB49" s="85">
        <f>(HLOOKUP(CB$6,BECO_Datos!$D$3:$HN$85,BECO_Datos!$A48,FALSE)+IFERROR(HLOOKUP(CB$6,BECO_Datos!$HP$3:$LT$85,BECO_Datos!$A48,FALSE),0))*CB$2</f>
        <v>0</v>
      </c>
      <c r="CC49" s="85">
        <f>(HLOOKUP(CC$6,BECO_Datos!$D$3:$HN$85,BECO_Datos!$A48,FALSE)+IFERROR(HLOOKUP(CC$6,BECO_Datos!$HP$3:$LT$85,BECO_Datos!$A48,FALSE),0))*CC$2</f>
        <v>0</v>
      </c>
      <c r="CD49" s="85">
        <f>(HLOOKUP(CD$6,BECO_Datos!$D$3:$HN$85,BECO_Datos!$A48,FALSE)+IFERROR(HLOOKUP(CD$6,BECO_Datos!$HP$3:$LT$85,BECO_Datos!$A48,FALSE),0))*CD$2</f>
        <v>0</v>
      </c>
      <c r="CE49" s="85">
        <f>(HLOOKUP(CE$6,BECO_Datos!$D$3:$HN$85,BECO_Datos!$A48,FALSE)+IFERROR(HLOOKUP(CE$6,BECO_Datos!$HP$3:$LT$85,BECO_Datos!$A48,FALSE),0))*CE$2</f>
        <v>0</v>
      </c>
      <c r="CF49" s="85">
        <f>(HLOOKUP(CF$6,BECO_Datos!$D$3:$HN$85,BECO_Datos!$A48,FALSE)+IFERROR(HLOOKUP(CF$6,BECO_Datos!$HP$3:$LT$85,BECO_Datos!$A48,FALSE),0))*CF$2</f>
        <v>0</v>
      </c>
      <c r="CG49" s="85">
        <f>(HLOOKUP(CG$6,BECO_Datos!$D$3:$HN$85,BECO_Datos!$A48,FALSE)+IFERROR(HLOOKUP(CG$6,BECO_Datos!$HP$3:$LT$85,BECO_Datos!$A48,FALSE),0))*CG$2</f>
        <v>0</v>
      </c>
      <c r="CH49" s="85">
        <f>(HLOOKUP(CH$6,BECO_Datos!$D$3:$HN$85,BECO_Datos!$A48,FALSE)+IFERROR(HLOOKUP(CH$6,BECO_Datos!$HP$3:$LT$85,BECO_Datos!$A48,FALSE),0))*CH$2</f>
        <v>0</v>
      </c>
      <c r="CI49" s="85">
        <f>(HLOOKUP(CI$6,BECO_Datos!$D$3:$HN$85,BECO_Datos!$A48,FALSE)+IFERROR(HLOOKUP(CI$6,BECO_Datos!$HP$3:$LT$85,BECO_Datos!$A48,FALSE),0))*CI$2</f>
        <v>0</v>
      </c>
      <c r="CK49" s="85" t="e">
        <f>(HLOOKUP(CK$6,BECO_Datos!$D$3:$HN$85,BECO_Datos!$A48,FALSE)+IFERROR(HLOOKUP(CK$6,BECO_Datos!$HP$3:$LT$85,BECO_Datos!$A48,FALSE),0))*CK$2</f>
        <v>#N/A</v>
      </c>
      <c r="CL49" s="85" t="e">
        <f>(HLOOKUP(CL$6,BECO_Datos!$D$3:$HN$85,BECO_Datos!$A48,FALSE)+IFERROR(HLOOKUP(CL$6,BECO_Datos!$HP$3:$LT$85,BECO_Datos!$A48,FALSE),0))*CL$2</f>
        <v>#N/A</v>
      </c>
      <c r="CM49" s="85" t="e">
        <f>(HLOOKUP(CM$6,BECO_Datos!$D$3:$HN$85,BECO_Datos!$A48,FALSE)+IFERROR(HLOOKUP(CM$6,BECO_Datos!$HP$3:$LT$85,BECO_Datos!$A48,FALSE),0))*CM$2</f>
        <v>#N/A</v>
      </c>
      <c r="CN49" s="85" t="e">
        <f>(HLOOKUP(CN$6,BECO_Datos!$D$3:$HN$85,BECO_Datos!$A48,FALSE)+IFERROR(HLOOKUP(CN$6,BECO_Datos!$HP$3:$LT$85,BECO_Datos!$A48,FALSE),0))*CN$2</f>
        <v>#N/A</v>
      </c>
      <c r="CO49" s="85" t="e">
        <f>(HLOOKUP(CO$6,BECO_Datos!$D$3:$HN$85,BECO_Datos!$A48,FALSE)+IFERROR(HLOOKUP(CO$6,BECO_Datos!$HP$3:$LT$85,BECO_Datos!$A48,FALSE),0))*CO$2</f>
        <v>#N/A</v>
      </c>
      <c r="CP49" s="85" t="e">
        <f>(HLOOKUP(CP$6,BECO_Datos!$D$3:$HN$85,BECO_Datos!$A48,FALSE)+IFERROR(HLOOKUP(CP$6,BECO_Datos!$HP$3:$LT$85,BECO_Datos!$A48,FALSE),0))*CP$2</f>
        <v>#N/A</v>
      </c>
      <c r="CQ49" s="85">
        <f>(HLOOKUP(CQ$6,BECO_Datos!$D$3:$HN$85,BECO_Datos!$A48,FALSE)+IFERROR(HLOOKUP(CQ$6,BECO_Datos!$HP$3:$LT$85,BECO_Datos!$A48,FALSE),0))*CQ$2</f>
        <v>2.9498765264229747</v>
      </c>
      <c r="CR49" s="85">
        <f>(HLOOKUP(CR$6,BECO_Datos!$D$3:$HN$85,BECO_Datos!$A48,FALSE)+IFERROR(HLOOKUP(CR$6,BECO_Datos!$HP$3:$LT$85,BECO_Datos!$A48,FALSE),0))*CR$2</f>
        <v>1.9390653197221419</v>
      </c>
      <c r="CS49" s="85">
        <f>(HLOOKUP(CS$6,BECO_Datos!$D$3:$HN$85,BECO_Datos!$A48,FALSE)+IFERROR(HLOOKUP(CS$6,BECO_Datos!$HP$3:$LT$85,BECO_Datos!$A48,FALSE),0))*CS$2</f>
        <v>1.1882281283857219</v>
      </c>
      <c r="CT49" s="85">
        <f>(HLOOKUP(CT$6,BECO_Datos!$D$3:$HN$85,BECO_Datos!$A48,FALSE)+IFERROR(HLOOKUP(CT$6,BECO_Datos!$HP$3:$LT$85,BECO_Datos!$A48,FALSE),0))*CT$2</f>
        <v>1.4736418721014624</v>
      </c>
      <c r="CU49" s="85">
        <f>(HLOOKUP(CU$6,BECO_Datos!$D$3:$HN$85,BECO_Datos!$A48,FALSE)+IFERROR(HLOOKUP(CU$6,BECO_Datos!$HP$3:$LT$85,BECO_Datos!$A48,FALSE),0))*CU$2</f>
        <v>1.3498702722645151</v>
      </c>
      <c r="CV49" s="85">
        <f>(HLOOKUP(CV$6,BECO_Datos!$D$3:$HN$85,BECO_Datos!$A48,FALSE)+IFERROR(HLOOKUP(CV$6,BECO_Datos!$HP$3:$LT$85,BECO_Datos!$A48,FALSE),0))*CV$2</f>
        <v>0.16075595930157999</v>
      </c>
      <c r="CW49" s="85">
        <f>(HLOOKUP(CW$6,BECO_Datos!$D$3:$HN$85,BECO_Datos!$A48,FALSE)+IFERROR(HLOOKUP(CW$6,BECO_Datos!$HP$3:$LT$85,BECO_Datos!$A48,FALSE),0))*CW$2</f>
        <v>0.10722487218429425</v>
      </c>
      <c r="CX49" s="85">
        <f>(HLOOKUP(CX$6,BECO_Datos!$D$3:$HN$85,BECO_Datos!$A48,FALSE)+IFERROR(HLOOKUP(CX$6,BECO_Datos!$HP$3:$LT$85,BECO_Datos!$A48,FALSE),0))*CX$2</f>
        <v>3.4640816656924374E-2</v>
      </c>
      <c r="CY49" s="85">
        <f>(HLOOKUP(CY$6,BECO_Datos!$D$3:$HN$85,BECO_Datos!$A48,FALSE)+IFERROR(HLOOKUP(CY$6,BECO_Datos!$HP$3:$LT$85,BECO_Datos!$A48,FALSE),0))*CY$2</f>
        <v>4.3665360378779258E-2</v>
      </c>
      <c r="CZ49" s="85">
        <f>(HLOOKUP(CZ$6,BECO_Datos!$D$3:$HN$85,BECO_Datos!$A48,FALSE)+IFERROR(HLOOKUP(CZ$6,BECO_Datos!$HP$3:$LT$85,BECO_Datos!$A48,FALSE),0))*CZ$2</f>
        <v>2.5788655472457577E-2</v>
      </c>
      <c r="DB49" s="85" t="e">
        <f>(HLOOKUP(DB$6,BECO_Datos!$D$3:$HN$85,BECO_Datos!$A48,FALSE)+IFERROR(HLOOKUP(DB$6,BECO_Datos!$HP$3:$LT$85,BECO_Datos!$A48,FALSE),0))*DB$2</f>
        <v>#N/A</v>
      </c>
      <c r="DC49" s="85" t="e">
        <f>(HLOOKUP(DC$6,BECO_Datos!$D$3:$HN$85,BECO_Datos!$A48,FALSE)+IFERROR(HLOOKUP(DC$6,BECO_Datos!$HP$3:$LT$85,BECO_Datos!$A48,FALSE),0))*DC$2</f>
        <v>#N/A</v>
      </c>
      <c r="DD49" s="85" t="e">
        <f>(HLOOKUP(DD$6,BECO_Datos!$D$3:$HN$85,BECO_Datos!$A48,FALSE)+IFERROR(HLOOKUP(DD$6,BECO_Datos!$HP$3:$LT$85,BECO_Datos!$A48,FALSE),0))*DD$2</f>
        <v>#N/A</v>
      </c>
      <c r="DE49" s="85" t="e">
        <f>(HLOOKUP(DE$6,BECO_Datos!$D$3:$HN$85,BECO_Datos!$A48,FALSE)+IFERROR(HLOOKUP(DE$6,BECO_Datos!$HP$3:$LT$85,BECO_Datos!$A48,FALSE),0))*DE$2</f>
        <v>#N/A</v>
      </c>
      <c r="DF49" s="85" t="e">
        <f>(HLOOKUP(DF$6,BECO_Datos!$D$3:$HN$85,BECO_Datos!$A48,FALSE)+IFERROR(HLOOKUP(DF$6,BECO_Datos!$HP$3:$LT$85,BECO_Datos!$A48,FALSE),0))*DF$2</f>
        <v>#N/A</v>
      </c>
      <c r="DG49" s="85" t="e">
        <f>(HLOOKUP(DG$6,BECO_Datos!$D$3:$HN$85,BECO_Datos!$A48,FALSE)+IFERROR(HLOOKUP(DG$6,BECO_Datos!$HP$3:$LT$85,BECO_Datos!$A48,FALSE),0))*DG$2</f>
        <v>#N/A</v>
      </c>
      <c r="DH49" s="85">
        <f>(HLOOKUP(DH$6,BECO_Datos!$D$3:$HN$85,BECO_Datos!$A48,FALSE)+IFERROR(HLOOKUP(DH$6,BECO_Datos!$HP$3:$LT$85,BECO_Datos!$A48,FALSE),0))*DH$2</f>
        <v>0</v>
      </c>
      <c r="DI49" s="85">
        <f>(HLOOKUP(DI$6,BECO_Datos!$D$3:$HN$85,BECO_Datos!$A48,FALSE)+IFERROR(HLOOKUP(DI$6,BECO_Datos!$HP$3:$LT$85,BECO_Datos!$A48,FALSE),0))*DI$2</f>
        <v>8.3759281980123293E-4</v>
      </c>
      <c r="DJ49" s="85">
        <f>(HLOOKUP(DJ$6,BECO_Datos!$D$3:$HN$85,BECO_Datos!$A48,FALSE)+IFERROR(HLOOKUP(DJ$6,BECO_Datos!$HP$3:$LT$85,BECO_Datos!$A48,FALSE),0))*DJ$2</f>
        <v>0</v>
      </c>
      <c r="DK49" s="85">
        <f>(HLOOKUP(DK$6,BECO_Datos!$D$3:$HN$85,BECO_Datos!$A48,FALSE)+IFERROR(HLOOKUP(DK$6,BECO_Datos!$HP$3:$LT$85,BECO_Datos!$A48,FALSE),0))*DK$2</f>
        <v>0</v>
      </c>
      <c r="DL49" s="85">
        <f>(HLOOKUP(DL$6,BECO_Datos!$D$3:$HN$85,BECO_Datos!$A48,FALSE)+IFERROR(HLOOKUP(DL$6,BECO_Datos!$HP$3:$LT$85,BECO_Datos!$A48,FALSE),0))*DL$2</f>
        <v>0</v>
      </c>
      <c r="DM49" s="85">
        <f>(HLOOKUP(DM$6,BECO_Datos!$D$3:$HN$85,BECO_Datos!$A48,FALSE)+IFERROR(HLOOKUP(DM$6,BECO_Datos!$HP$3:$LT$85,BECO_Datos!$A48,FALSE),0))*DM$2</f>
        <v>0</v>
      </c>
      <c r="DN49" s="85">
        <f>(HLOOKUP(DN$6,BECO_Datos!$D$3:$HN$85,BECO_Datos!$A48,FALSE)+IFERROR(HLOOKUP(DN$6,BECO_Datos!$HP$3:$LT$85,BECO_Datos!$A48,FALSE),0))*DN$2</f>
        <v>0</v>
      </c>
      <c r="DO49" s="85">
        <f>(HLOOKUP(DO$6,BECO_Datos!$D$3:$HN$85,BECO_Datos!$A48,FALSE)+IFERROR(HLOOKUP(DO$6,BECO_Datos!$HP$3:$LT$85,BECO_Datos!$A48,FALSE),0))*DO$2</f>
        <v>0</v>
      </c>
      <c r="DP49" s="85">
        <f>(HLOOKUP(DP$6,BECO_Datos!$D$3:$HN$85,BECO_Datos!$A48,FALSE)+IFERROR(HLOOKUP(DP$6,BECO_Datos!$HP$3:$LT$85,BECO_Datos!$A48,FALSE),0))*DP$2</f>
        <v>0</v>
      </c>
      <c r="DQ49" s="85">
        <f>(HLOOKUP(DQ$6,BECO_Datos!$D$3:$HN$85,BECO_Datos!$A48,FALSE)+IFERROR(HLOOKUP(DQ$6,BECO_Datos!$HP$3:$LT$85,BECO_Datos!$A48,FALSE),0))*DQ$2</f>
        <v>0</v>
      </c>
      <c r="DS49" s="85" t="e">
        <f>(HLOOKUP(DS$6,BECO_Datos!$D$3:$HN$85,BECO_Datos!$A48,FALSE)+IFERROR(HLOOKUP(DS$6,BECO_Datos!$HP$3:$LT$85,BECO_Datos!$A48,FALSE),0))*DS$2</f>
        <v>#N/A</v>
      </c>
      <c r="DT49" s="85" t="e">
        <f>(HLOOKUP(DT$6,BECO_Datos!$D$3:$HN$85,BECO_Datos!$A48,FALSE)+IFERROR(HLOOKUP(DT$6,BECO_Datos!$HP$3:$LT$85,BECO_Datos!$A48,FALSE),0))*DT$2</f>
        <v>#N/A</v>
      </c>
      <c r="DU49" s="85" t="e">
        <f>(HLOOKUP(DU$6,BECO_Datos!$D$3:$HN$85,BECO_Datos!$A48,FALSE)+IFERROR(HLOOKUP(DU$6,BECO_Datos!$HP$3:$LT$85,BECO_Datos!$A48,FALSE),0))*DU$2</f>
        <v>#N/A</v>
      </c>
      <c r="DV49" s="85" t="e">
        <f>(HLOOKUP(DV$6,BECO_Datos!$D$3:$HN$85,BECO_Datos!$A48,FALSE)+IFERROR(HLOOKUP(DV$6,BECO_Datos!$HP$3:$LT$85,BECO_Datos!$A48,FALSE),0))*DV$2</f>
        <v>#N/A</v>
      </c>
      <c r="DW49" s="85" t="e">
        <f>(HLOOKUP(DW$6,BECO_Datos!$D$3:$HN$85,BECO_Datos!$A48,FALSE)+IFERROR(HLOOKUP(DW$6,BECO_Datos!$HP$3:$LT$85,BECO_Datos!$A48,FALSE),0))*DW$2</f>
        <v>#N/A</v>
      </c>
      <c r="DX49" s="85" t="e">
        <f>(HLOOKUP(DX$6,BECO_Datos!$D$3:$HN$85,BECO_Datos!$A48,FALSE)+IFERROR(HLOOKUP(DX$6,BECO_Datos!$HP$3:$LT$85,BECO_Datos!$A48,FALSE),0))*DX$2</f>
        <v>#N/A</v>
      </c>
      <c r="DY49" s="85">
        <f>(HLOOKUP(DY$6,BECO_Datos!$D$3:$HN$85,BECO_Datos!$A48,FALSE)+IFERROR(HLOOKUP(DY$6,BECO_Datos!$HP$3:$LT$85,BECO_Datos!$A48,FALSE),0))*DY$2</f>
        <v>0</v>
      </c>
      <c r="DZ49" s="85">
        <f>(HLOOKUP(DZ$6,BECO_Datos!$D$3:$HN$85,BECO_Datos!$A48,FALSE)+IFERROR(HLOOKUP(DZ$6,BECO_Datos!$HP$3:$LT$85,BECO_Datos!$A48,FALSE),0))*DZ$2</f>
        <v>0</v>
      </c>
      <c r="EA49" s="85">
        <f>(HLOOKUP(EA$6,BECO_Datos!$D$3:$HN$85,BECO_Datos!$A48,FALSE)+IFERROR(HLOOKUP(EA$6,BECO_Datos!$HP$3:$LT$85,BECO_Datos!$A48,FALSE),0))*EA$2</f>
        <v>0</v>
      </c>
      <c r="EB49" s="85">
        <f>(HLOOKUP(EB$6,BECO_Datos!$D$3:$HN$85,BECO_Datos!$A48,FALSE)+IFERROR(HLOOKUP(EB$6,BECO_Datos!$HP$3:$LT$85,BECO_Datos!$A48,FALSE),0))*EB$2</f>
        <v>0</v>
      </c>
      <c r="EC49" s="85">
        <f>(HLOOKUP(EC$6,BECO_Datos!$D$3:$HN$85,BECO_Datos!$A48,FALSE)+IFERROR(HLOOKUP(EC$6,BECO_Datos!$HP$3:$LT$85,BECO_Datos!$A48,FALSE),0))*EC$2</f>
        <v>0</v>
      </c>
      <c r="ED49" s="85">
        <f>(HLOOKUP(ED$6,BECO_Datos!$D$3:$HN$85,BECO_Datos!$A48,FALSE)+IFERROR(HLOOKUP(ED$6,BECO_Datos!$HP$3:$LT$85,BECO_Datos!$A48,FALSE),0))*ED$2</f>
        <v>0</v>
      </c>
      <c r="EE49" s="85">
        <f>(HLOOKUP(EE$6,BECO_Datos!$D$3:$HN$85,BECO_Datos!$A48,FALSE)+IFERROR(HLOOKUP(EE$6,BECO_Datos!$HP$3:$LT$85,BECO_Datos!$A48,FALSE),0))*EE$2</f>
        <v>0</v>
      </c>
      <c r="EF49" s="85">
        <f>(HLOOKUP(EF$6,BECO_Datos!$D$3:$HN$85,BECO_Datos!$A48,FALSE)+IFERROR(HLOOKUP(EF$6,BECO_Datos!$HP$3:$LT$85,BECO_Datos!$A48,FALSE),0))*EF$2</f>
        <v>0</v>
      </c>
      <c r="EG49" s="85">
        <f>(HLOOKUP(EG$6,BECO_Datos!$D$3:$HN$85,BECO_Datos!$A48,FALSE)+IFERROR(HLOOKUP(EG$6,BECO_Datos!$HP$3:$LT$85,BECO_Datos!$A48,FALSE),0))*EG$2</f>
        <v>0</v>
      </c>
      <c r="EH49" s="85">
        <f>(HLOOKUP(EH$6,BECO_Datos!$D$3:$HN$85,BECO_Datos!$A48,FALSE)+IFERROR(HLOOKUP(EH$6,BECO_Datos!$HP$3:$LT$85,BECO_Datos!$A48,FALSE),0))*EH$2</f>
        <v>0</v>
      </c>
      <c r="EJ49" s="85" t="e">
        <f>(HLOOKUP(EJ$6,BECO_Datos!$D$3:$HN$85,BECO_Datos!$A48,FALSE)+IFERROR(HLOOKUP(EJ$6,BECO_Datos!$HP$3:$LT$85,BECO_Datos!$A48,FALSE),0))*EJ$2</f>
        <v>#N/A</v>
      </c>
      <c r="EK49" s="85" t="e">
        <f>(HLOOKUP(EK$6,BECO_Datos!$D$3:$HN$85,BECO_Datos!$A48,FALSE)+IFERROR(HLOOKUP(EK$6,BECO_Datos!$HP$3:$LT$85,BECO_Datos!$A48,FALSE),0))*EK$2</f>
        <v>#N/A</v>
      </c>
      <c r="EL49" s="85" t="e">
        <f>(HLOOKUP(EL$6,BECO_Datos!$D$3:$HN$85,BECO_Datos!$A48,FALSE)+IFERROR(HLOOKUP(EL$6,BECO_Datos!$HP$3:$LT$85,BECO_Datos!$A48,FALSE),0))*EL$2</f>
        <v>#N/A</v>
      </c>
      <c r="EM49" s="85" t="e">
        <f>(HLOOKUP(EM$6,BECO_Datos!$D$3:$HN$85,BECO_Datos!$A48,FALSE)+IFERROR(HLOOKUP(EM$6,BECO_Datos!$HP$3:$LT$85,BECO_Datos!$A48,FALSE),0))*EM$2</f>
        <v>#N/A</v>
      </c>
      <c r="EN49" s="85" t="e">
        <f>(HLOOKUP(EN$6,BECO_Datos!$D$3:$HN$85,BECO_Datos!$A48,FALSE)+IFERROR(HLOOKUP(EN$6,BECO_Datos!$HP$3:$LT$85,BECO_Datos!$A48,FALSE),0))*EN$2</f>
        <v>#N/A</v>
      </c>
      <c r="EO49" s="85" t="e">
        <f>(HLOOKUP(EO$6,BECO_Datos!$D$3:$HN$85,BECO_Datos!$A48,FALSE)+IFERROR(HLOOKUP(EO$6,BECO_Datos!$HP$3:$LT$85,BECO_Datos!$A48,FALSE),0))*EO$2</f>
        <v>#N/A</v>
      </c>
      <c r="EP49" s="85">
        <f>(HLOOKUP(EP$6,BECO_Datos!$D$3:$HN$85,BECO_Datos!$A48,FALSE)+IFERROR(HLOOKUP(EP$6,BECO_Datos!$HP$3:$LT$85,BECO_Datos!$A48,FALSE),0))*EP$2</f>
        <v>0</v>
      </c>
      <c r="EQ49" s="85">
        <f>(HLOOKUP(EQ$6,BECO_Datos!$D$3:$HN$85,BECO_Datos!$A48,FALSE)+IFERROR(HLOOKUP(EQ$6,BECO_Datos!$HP$3:$LT$85,BECO_Datos!$A48,FALSE),0))*EQ$2</f>
        <v>0</v>
      </c>
      <c r="ER49" s="85">
        <f>(HLOOKUP(ER$6,BECO_Datos!$D$3:$HN$85,BECO_Datos!$A48,FALSE)+IFERROR(HLOOKUP(ER$6,BECO_Datos!$HP$3:$LT$85,BECO_Datos!$A48,FALSE),0))*ER$2</f>
        <v>0</v>
      </c>
      <c r="ES49" s="85">
        <f>(HLOOKUP(ES$6,BECO_Datos!$D$3:$HN$85,BECO_Datos!$A48,FALSE)+IFERROR(HLOOKUP(ES$6,BECO_Datos!$HP$3:$LT$85,BECO_Datos!$A48,FALSE),0))*ES$2</f>
        <v>0</v>
      </c>
      <c r="ET49" s="85">
        <f>(HLOOKUP(ET$6,BECO_Datos!$D$3:$HN$85,BECO_Datos!$A48,FALSE)+IFERROR(HLOOKUP(ET$6,BECO_Datos!$HP$3:$LT$85,BECO_Datos!$A48,FALSE),0))*ET$2</f>
        <v>0</v>
      </c>
      <c r="EU49" s="85">
        <f>(HLOOKUP(EU$6,BECO_Datos!$D$3:$HN$85,BECO_Datos!$A48,FALSE)+IFERROR(HLOOKUP(EU$6,BECO_Datos!$HP$3:$LT$85,BECO_Datos!$A48,FALSE),0))*EU$2</f>
        <v>0</v>
      </c>
      <c r="EV49" s="85">
        <f>(HLOOKUP(EV$6,BECO_Datos!$D$3:$HN$85,BECO_Datos!$A48,FALSE)+IFERROR(HLOOKUP(EV$6,BECO_Datos!$HP$3:$LT$85,BECO_Datos!$A48,FALSE),0))*EV$2</f>
        <v>0</v>
      </c>
      <c r="EW49" s="85">
        <f>(HLOOKUP(EW$6,BECO_Datos!$D$3:$HN$85,BECO_Datos!$A48,FALSE)+IFERROR(HLOOKUP(EW$6,BECO_Datos!$HP$3:$LT$85,BECO_Datos!$A48,FALSE),0))*EW$2</f>
        <v>0</v>
      </c>
      <c r="EX49" s="85">
        <f>(HLOOKUP(EX$6,BECO_Datos!$D$3:$HN$85,BECO_Datos!$A48,FALSE)+IFERROR(HLOOKUP(EX$6,BECO_Datos!$HP$3:$LT$85,BECO_Datos!$A48,FALSE),0))*EX$2</f>
        <v>0</v>
      </c>
      <c r="EY49" s="85">
        <f>(HLOOKUP(EY$6,BECO_Datos!$D$3:$HN$85,BECO_Datos!$A48,FALSE)+IFERROR(HLOOKUP(EY$6,BECO_Datos!$HP$3:$LT$85,BECO_Datos!$A48,FALSE),0))*EY$2</f>
        <v>0</v>
      </c>
      <c r="FA49" s="85" t="e">
        <f>(HLOOKUP(FA$6,BECO_Datos!$D$3:$HN$85,BECO_Datos!$A48,FALSE)+IFERROR(HLOOKUP(FA$6,BECO_Datos!$HP$3:$LT$85,BECO_Datos!$A48,FALSE),0))*FA$2</f>
        <v>#N/A</v>
      </c>
      <c r="FB49" s="85" t="e">
        <f>(HLOOKUP(FB$6,BECO_Datos!$D$3:$HN$85,BECO_Datos!$A48,FALSE)+IFERROR(HLOOKUP(FB$6,BECO_Datos!$HP$3:$LT$85,BECO_Datos!$A48,FALSE),0))*FB$2</f>
        <v>#N/A</v>
      </c>
      <c r="FC49" s="85" t="e">
        <f>(HLOOKUP(FC$6,BECO_Datos!$D$3:$HN$85,BECO_Datos!$A48,FALSE)+IFERROR(HLOOKUP(FC$6,BECO_Datos!$HP$3:$LT$85,BECO_Datos!$A48,FALSE),0))*FC$2</f>
        <v>#N/A</v>
      </c>
      <c r="FD49" s="85" t="e">
        <f>(HLOOKUP(FD$6,BECO_Datos!$D$3:$HN$85,BECO_Datos!$A48,FALSE)+IFERROR(HLOOKUP(FD$6,BECO_Datos!$HP$3:$LT$85,BECO_Datos!$A48,FALSE),0))*FD$2</f>
        <v>#N/A</v>
      </c>
      <c r="FE49" s="85" t="e">
        <f>(HLOOKUP(FE$6,BECO_Datos!$D$3:$HN$85,BECO_Datos!$A48,FALSE)+IFERROR(HLOOKUP(FE$6,BECO_Datos!$HP$3:$LT$85,BECO_Datos!$A48,FALSE),0))*FE$2</f>
        <v>#N/A</v>
      </c>
      <c r="FF49" s="85" t="e">
        <f>(HLOOKUP(FF$6,BECO_Datos!$D$3:$HN$85,BECO_Datos!$A48,FALSE)+IFERROR(HLOOKUP(FF$6,BECO_Datos!$HP$3:$LT$85,BECO_Datos!$A48,FALSE),0))*FF$2</f>
        <v>#N/A</v>
      </c>
      <c r="FG49" s="85">
        <f>(HLOOKUP(FG$6,BECO_Datos!$D$3:$HN$85,BECO_Datos!$A48,FALSE)+IFERROR(HLOOKUP(FG$6,BECO_Datos!$HP$3:$LT$85,BECO_Datos!$A48,FALSE),0))*FG$2</f>
        <v>0</v>
      </c>
      <c r="FH49" s="85">
        <f>(HLOOKUP(FH$6,BECO_Datos!$D$3:$HN$85,BECO_Datos!$A48,FALSE)+IFERROR(HLOOKUP(FH$6,BECO_Datos!$HP$3:$LT$85,BECO_Datos!$A48,FALSE),0))*FH$2</f>
        <v>0</v>
      </c>
      <c r="FI49" s="85">
        <f>(HLOOKUP(FI$6,BECO_Datos!$D$3:$HN$85,BECO_Datos!$A48,FALSE)+IFERROR(HLOOKUP(FI$6,BECO_Datos!$HP$3:$LT$85,BECO_Datos!$A48,FALSE),0))*FI$2</f>
        <v>0</v>
      </c>
      <c r="FJ49" s="85">
        <f>(HLOOKUP(FJ$6,BECO_Datos!$D$3:$HN$85,BECO_Datos!$A48,FALSE)+IFERROR(HLOOKUP(FJ$6,BECO_Datos!$HP$3:$LT$85,BECO_Datos!$A48,FALSE),0))*FJ$2</f>
        <v>0</v>
      </c>
      <c r="FK49" s="85">
        <f>(HLOOKUP(FK$6,BECO_Datos!$D$3:$HN$85,BECO_Datos!$A48,FALSE)+IFERROR(HLOOKUP(FK$6,BECO_Datos!$HP$3:$LT$85,BECO_Datos!$A48,FALSE),0))*FK$2</f>
        <v>0</v>
      </c>
      <c r="FL49" s="85">
        <f>(HLOOKUP(FL$6,BECO_Datos!$D$3:$HN$85,BECO_Datos!$A48,FALSE)+IFERROR(HLOOKUP(FL$6,BECO_Datos!$HP$3:$LT$85,BECO_Datos!$A48,FALSE),0))*FL$2</f>
        <v>0</v>
      </c>
      <c r="FM49" s="85">
        <f>(HLOOKUP(FM$6,BECO_Datos!$D$3:$HN$85,BECO_Datos!$A48,FALSE)+IFERROR(HLOOKUP(FM$6,BECO_Datos!$HP$3:$LT$85,BECO_Datos!$A48,FALSE),0))*FM$2</f>
        <v>0</v>
      </c>
      <c r="FN49" s="85">
        <f>(HLOOKUP(FN$6,BECO_Datos!$D$3:$HN$85,BECO_Datos!$A48,FALSE)+IFERROR(HLOOKUP(FN$6,BECO_Datos!$HP$3:$LT$85,BECO_Datos!$A48,FALSE),0))*FN$2</f>
        <v>0</v>
      </c>
      <c r="FO49" s="85">
        <f>(HLOOKUP(FO$6,BECO_Datos!$D$3:$HN$85,BECO_Datos!$A48,FALSE)+IFERROR(HLOOKUP(FO$6,BECO_Datos!$HP$3:$LT$85,BECO_Datos!$A48,FALSE),0))*FO$2</f>
        <v>0</v>
      </c>
      <c r="FP49" s="85">
        <f>(HLOOKUP(FP$6,BECO_Datos!$D$3:$HN$85,BECO_Datos!$A48,FALSE)+IFERROR(HLOOKUP(FP$6,BECO_Datos!$HP$3:$LT$85,BECO_Datos!$A48,FALSE),0))*FP$2</f>
        <v>0</v>
      </c>
      <c r="FR49" s="85" t="e">
        <f>(HLOOKUP(FR$6,BECO_Datos!$D$3:$HN$85,BECO_Datos!$A48,FALSE)+IFERROR(HLOOKUP(FR$6,BECO_Datos!$HP$3:$LT$85,BECO_Datos!$A48,FALSE),0))*FR$2</f>
        <v>#N/A</v>
      </c>
      <c r="FS49" s="85" t="e">
        <f>(HLOOKUP(FS$6,BECO_Datos!$D$3:$HN$85,BECO_Datos!$A48,FALSE)+IFERROR(HLOOKUP(FS$6,BECO_Datos!$HP$3:$LT$85,BECO_Datos!$A48,FALSE),0))*FS$2</f>
        <v>#N/A</v>
      </c>
      <c r="FT49" s="85" t="e">
        <f>(HLOOKUP(FT$6,BECO_Datos!$D$3:$HN$85,BECO_Datos!$A48,FALSE)+IFERROR(HLOOKUP(FT$6,BECO_Datos!$HP$3:$LT$85,BECO_Datos!$A48,FALSE),0))*FT$2</f>
        <v>#N/A</v>
      </c>
      <c r="FU49" s="85" t="e">
        <f>(HLOOKUP(FU$6,BECO_Datos!$D$3:$HN$85,BECO_Datos!$A48,FALSE)+IFERROR(HLOOKUP(FU$6,BECO_Datos!$HP$3:$LT$85,BECO_Datos!$A48,FALSE),0))*FU$2</f>
        <v>#N/A</v>
      </c>
      <c r="FV49" s="85" t="e">
        <f>(HLOOKUP(FV$6,BECO_Datos!$D$3:$HN$85,BECO_Datos!$A48,FALSE)+IFERROR(HLOOKUP(FV$6,BECO_Datos!$HP$3:$LT$85,BECO_Datos!$A48,FALSE),0))*FV$2</f>
        <v>#N/A</v>
      </c>
      <c r="FW49" s="85" t="e">
        <f>(HLOOKUP(FW$6,BECO_Datos!$D$3:$HN$85,BECO_Datos!$A48,FALSE)+IFERROR(HLOOKUP(FW$6,BECO_Datos!$HP$3:$LT$85,BECO_Datos!$A48,FALSE),0))*FW$2</f>
        <v>#N/A</v>
      </c>
      <c r="FX49" s="85">
        <f>(HLOOKUP(FX$6,BECO_Datos!$D$3:$HN$85,BECO_Datos!$A48,FALSE)+IFERROR(HLOOKUP(FX$6,BECO_Datos!$HP$3:$LT$85,BECO_Datos!$A48,FALSE),0))*FX$2</f>
        <v>0</v>
      </c>
      <c r="FY49" s="85">
        <f>(HLOOKUP(FY$6,BECO_Datos!$D$3:$HN$85,BECO_Datos!$A48,FALSE)+IFERROR(HLOOKUP(FY$6,BECO_Datos!$HP$3:$LT$85,BECO_Datos!$A48,FALSE),0))*FY$2</f>
        <v>0</v>
      </c>
      <c r="FZ49" s="85">
        <f>(HLOOKUP(FZ$6,BECO_Datos!$D$3:$HN$85,BECO_Datos!$A48,FALSE)+IFERROR(HLOOKUP(FZ$6,BECO_Datos!$HP$3:$LT$85,BECO_Datos!$A48,FALSE),0))*FZ$2</f>
        <v>0</v>
      </c>
      <c r="GA49" s="85">
        <f>(HLOOKUP(GA$6,BECO_Datos!$D$3:$HN$85,BECO_Datos!$A48,FALSE)+IFERROR(HLOOKUP(GA$6,BECO_Datos!$HP$3:$LT$85,BECO_Datos!$A48,FALSE),0))*GA$2</f>
        <v>0</v>
      </c>
      <c r="GB49" s="85">
        <f>(HLOOKUP(GB$6,BECO_Datos!$D$3:$HN$85,BECO_Datos!$A48,FALSE)+IFERROR(HLOOKUP(GB$6,BECO_Datos!$HP$3:$LT$85,BECO_Datos!$A48,FALSE),0))*GB$2</f>
        <v>0</v>
      </c>
      <c r="GC49" s="85">
        <f>(HLOOKUP(GC$6,BECO_Datos!$D$3:$HN$85,BECO_Datos!$A48,FALSE)+IFERROR(HLOOKUP(GC$6,BECO_Datos!$HP$3:$LT$85,BECO_Datos!$A48,FALSE),0))*GC$2</f>
        <v>0</v>
      </c>
      <c r="GD49" s="85">
        <f>(HLOOKUP(GD$6,BECO_Datos!$D$3:$HN$85,BECO_Datos!$A48,FALSE)+IFERROR(HLOOKUP(GD$6,BECO_Datos!$HP$3:$LT$85,BECO_Datos!$A48,FALSE),0))*GD$2</f>
        <v>0</v>
      </c>
      <c r="GE49" s="85">
        <f>(HLOOKUP(GE$6,BECO_Datos!$D$3:$HN$85,BECO_Datos!$A48,FALSE)+IFERROR(HLOOKUP(GE$6,BECO_Datos!$HP$3:$LT$85,BECO_Datos!$A48,FALSE),0))*GE$2</f>
        <v>0</v>
      </c>
      <c r="GF49" s="85">
        <f>(HLOOKUP(GF$6,BECO_Datos!$D$3:$HN$85,BECO_Datos!$A48,FALSE)+IFERROR(HLOOKUP(GF$6,BECO_Datos!$HP$3:$LT$85,BECO_Datos!$A48,FALSE),0))*GF$2</f>
        <v>0</v>
      </c>
      <c r="GG49" s="85">
        <f>(HLOOKUP(GG$6,BECO_Datos!$D$3:$HN$85,BECO_Datos!$A48,FALSE)+IFERROR(HLOOKUP(GG$6,BECO_Datos!$HP$3:$LT$85,BECO_Datos!$A48,FALSE),0))*GG$2</f>
        <v>0</v>
      </c>
      <c r="GI49" s="85" t="e">
        <f>(HLOOKUP(GI$6,BECO_Datos!$D$3:$HN$85,BECO_Datos!$A48,FALSE)+IFERROR(HLOOKUP(GI$6,BECO_Datos!$HP$3:$LT$85,BECO_Datos!$A48,FALSE),0))*GI$2</f>
        <v>#N/A</v>
      </c>
      <c r="GJ49" s="85" t="e">
        <f>(HLOOKUP(GJ$6,BECO_Datos!$D$3:$HN$85,BECO_Datos!$A48,FALSE)+IFERROR(HLOOKUP(GJ$6,BECO_Datos!$HP$3:$LT$85,BECO_Datos!$A48,FALSE),0))*GJ$2</f>
        <v>#N/A</v>
      </c>
      <c r="GK49" s="85" t="e">
        <f>(HLOOKUP(GK$6,BECO_Datos!$D$3:$HN$85,BECO_Datos!$A48,FALSE)+IFERROR(HLOOKUP(GK$6,BECO_Datos!$HP$3:$LT$85,BECO_Datos!$A48,FALSE),0))*GK$2</f>
        <v>#N/A</v>
      </c>
      <c r="GL49" s="85" t="e">
        <f>(HLOOKUP(GL$6,BECO_Datos!$D$3:$HN$85,BECO_Datos!$A48,FALSE)+IFERROR(HLOOKUP(GL$6,BECO_Datos!$HP$3:$LT$85,BECO_Datos!$A48,FALSE),0))*GL$2</f>
        <v>#N/A</v>
      </c>
      <c r="GM49" s="85" t="e">
        <f>(HLOOKUP(GM$6,BECO_Datos!$D$3:$HN$85,BECO_Datos!$A48,FALSE)+IFERROR(HLOOKUP(GM$6,BECO_Datos!$HP$3:$LT$85,BECO_Datos!$A48,FALSE),0))*GM$2</f>
        <v>#N/A</v>
      </c>
      <c r="GN49" s="85" t="e">
        <f>(HLOOKUP(GN$6,BECO_Datos!$D$3:$HN$85,BECO_Datos!$A48,FALSE)+IFERROR(HLOOKUP(GN$6,BECO_Datos!$HP$3:$LT$85,BECO_Datos!$A48,FALSE),0))*GN$2</f>
        <v>#N/A</v>
      </c>
      <c r="GO49" s="85">
        <f>(HLOOKUP(GO$6,BECO_Datos!$D$3:$HN$85,BECO_Datos!$A48,FALSE)+IFERROR(HLOOKUP(GO$6,BECO_Datos!$HP$3:$LT$85,BECO_Datos!$A48,FALSE),0))*GO$2</f>
        <v>0</v>
      </c>
      <c r="GP49" s="85">
        <f>(HLOOKUP(GP$6,BECO_Datos!$D$3:$HN$85,BECO_Datos!$A48,FALSE)+IFERROR(HLOOKUP(GP$6,BECO_Datos!$HP$3:$LT$85,BECO_Datos!$A48,FALSE),0))*GP$2</f>
        <v>0</v>
      </c>
      <c r="GQ49" s="85">
        <f>(HLOOKUP(GQ$6,BECO_Datos!$D$3:$HN$85,BECO_Datos!$A48,FALSE)+IFERROR(HLOOKUP(GQ$6,BECO_Datos!$HP$3:$LT$85,BECO_Datos!$A48,FALSE),0))*GQ$2</f>
        <v>0</v>
      </c>
      <c r="GR49" s="85">
        <f>(HLOOKUP(GR$6,BECO_Datos!$D$3:$HN$85,BECO_Datos!$A48,FALSE)+IFERROR(HLOOKUP(GR$6,BECO_Datos!$HP$3:$LT$85,BECO_Datos!$A48,FALSE),0))*GR$2</f>
        <v>0</v>
      </c>
      <c r="GS49" s="85">
        <f>(HLOOKUP(GS$6,BECO_Datos!$D$3:$HN$85,BECO_Datos!$A48,FALSE)+IFERROR(HLOOKUP(GS$6,BECO_Datos!$HP$3:$LT$85,BECO_Datos!$A48,FALSE),0))*GS$2</f>
        <v>0</v>
      </c>
      <c r="GT49" s="85">
        <f>(HLOOKUP(GT$6,BECO_Datos!$D$3:$HN$85,BECO_Datos!$A48,FALSE)+IFERROR(HLOOKUP(GT$6,BECO_Datos!$HP$3:$LT$85,BECO_Datos!$A48,FALSE),0))*GT$2</f>
        <v>0</v>
      </c>
      <c r="GU49" s="85">
        <f>(HLOOKUP(GU$6,BECO_Datos!$D$3:$HN$85,BECO_Datos!$A48,FALSE)+IFERROR(HLOOKUP(GU$6,BECO_Datos!$HP$3:$LT$85,BECO_Datos!$A48,FALSE),0))*GU$2</f>
        <v>0</v>
      </c>
      <c r="GV49" s="85">
        <f>(HLOOKUP(GV$6,BECO_Datos!$D$3:$HN$85,BECO_Datos!$A48,FALSE)+IFERROR(HLOOKUP(GV$6,BECO_Datos!$HP$3:$LT$85,BECO_Datos!$A48,FALSE),0))*GV$2</f>
        <v>0</v>
      </c>
      <c r="GW49" s="85">
        <f>(HLOOKUP(GW$6,BECO_Datos!$D$3:$HN$85,BECO_Datos!$A48,FALSE)+IFERROR(HLOOKUP(GW$6,BECO_Datos!$HP$3:$LT$85,BECO_Datos!$A48,FALSE),0))*GW$2</f>
        <v>0</v>
      </c>
      <c r="GX49" s="85">
        <f>(HLOOKUP(GX$6,BECO_Datos!$D$3:$HN$85,BECO_Datos!$A48,FALSE)+IFERROR(HLOOKUP(GX$6,BECO_Datos!$HP$3:$LT$85,BECO_Datos!$A48,FALSE),0))*GX$2</f>
        <v>0</v>
      </c>
      <c r="GZ49" s="85" t="e">
        <f>(HLOOKUP(GZ$6,BECO_Datos!$D$3:$HN$85,BECO_Datos!$A48,FALSE)+IFERROR(HLOOKUP(GZ$6,BECO_Datos!$HP$3:$LT$85,BECO_Datos!$A48,FALSE),0))*GZ$2</f>
        <v>#N/A</v>
      </c>
      <c r="HA49" s="85" t="e">
        <f>(HLOOKUP(HA$6,BECO_Datos!$D$3:$HN$85,BECO_Datos!$A48,FALSE)+IFERROR(HLOOKUP(HA$6,BECO_Datos!$HP$3:$LT$85,BECO_Datos!$A48,FALSE),0))*HA$2</f>
        <v>#N/A</v>
      </c>
      <c r="HB49" s="85" t="e">
        <f>(HLOOKUP(HB$6,BECO_Datos!$D$3:$HN$85,BECO_Datos!$A48,FALSE)+IFERROR(HLOOKUP(HB$6,BECO_Datos!$HP$3:$LT$85,BECO_Datos!$A48,FALSE),0))*HB$2</f>
        <v>#N/A</v>
      </c>
      <c r="HC49" s="85" t="e">
        <f>(HLOOKUP(HC$6,BECO_Datos!$D$3:$HN$85,BECO_Datos!$A48,FALSE)+IFERROR(HLOOKUP(HC$6,BECO_Datos!$HP$3:$LT$85,BECO_Datos!$A48,FALSE),0))*HC$2</f>
        <v>#N/A</v>
      </c>
      <c r="HD49" s="85" t="e">
        <f>(HLOOKUP(HD$6,BECO_Datos!$D$3:$HN$85,BECO_Datos!$A48,FALSE)+IFERROR(HLOOKUP(HD$6,BECO_Datos!$HP$3:$LT$85,BECO_Datos!$A48,FALSE),0))*HD$2</f>
        <v>#N/A</v>
      </c>
      <c r="HE49" s="85" t="e">
        <f>(HLOOKUP(HE$6,BECO_Datos!$D$3:$HN$85,BECO_Datos!$A48,FALSE)+IFERROR(HLOOKUP(HE$6,BECO_Datos!$HP$3:$LT$85,BECO_Datos!$A48,FALSE),0))*HE$2</f>
        <v>#N/A</v>
      </c>
      <c r="HF49" s="85">
        <f>(HLOOKUP(HF$6,BECO_Datos!$D$3:$HN$85,BECO_Datos!$A48,FALSE)+IFERROR(HLOOKUP(HF$6,BECO_Datos!$HP$3:$LT$85,BECO_Datos!$A48,FALSE),0))*HF$2</f>
        <v>1.0931259839236995</v>
      </c>
      <c r="HG49" s="85">
        <f>(HLOOKUP(HG$6,BECO_Datos!$D$3:$HN$85,BECO_Datos!$A48,FALSE)+IFERROR(HLOOKUP(HG$6,BECO_Datos!$HP$3:$LT$85,BECO_Datos!$A48,FALSE),0))*HG$2</f>
        <v>0.61991663314595336</v>
      </c>
      <c r="HH49" s="85">
        <f>(HLOOKUP(HH$6,BECO_Datos!$D$3:$HN$85,BECO_Datos!$A48,FALSE)+IFERROR(HLOOKUP(HH$6,BECO_Datos!$HP$3:$LT$85,BECO_Datos!$A48,FALSE),0))*HH$2</f>
        <v>1.7582686552287079</v>
      </c>
      <c r="HI49" s="85">
        <f>(HLOOKUP(HI$6,BECO_Datos!$D$3:$HN$85,BECO_Datos!$A48,FALSE)+IFERROR(HLOOKUP(HI$6,BECO_Datos!$HP$3:$LT$85,BECO_Datos!$A48,FALSE),0))*HI$2</f>
        <v>2.1456988139790223</v>
      </c>
      <c r="HJ49" s="85">
        <f>(HLOOKUP(HJ$6,BECO_Datos!$D$3:$HN$85,BECO_Datos!$A48,FALSE)+IFERROR(HLOOKUP(HJ$6,BECO_Datos!$HP$3:$LT$85,BECO_Datos!$A48,FALSE),0))*HJ$2</f>
        <v>2.5905483687234874</v>
      </c>
      <c r="HK49" s="85">
        <f>(HLOOKUP(HK$6,BECO_Datos!$D$3:$HN$85,BECO_Datos!$A48,FALSE)+IFERROR(HLOOKUP(HK$6,BECO_Datos!$HP$3:$LT$85,BECO_Datos!$A48,FALSE),0))*HK$2</f>
        <v>1.8120793848865797</v>
      </c>
      <c r="HL49" s="85">
        <f>(HLOOKUP(HL$6,BECO_Datos!$D$3:$HN$85,BECO_Datos!$A48,FALSE)+IFERROR(HLOOKUP(HL$6,BECO_Datos!$HP$3:$LT$85,BECO_Datos!$A48,FALSE),0))*HL$2</f>
        <v>1.8332411976646543</v>
      </c>
      <c r="HM49" s="85">
        <f>(HLOOKUP(HM$6,BECO_Datos!$D$3:$HN$85,BECO_Datos!$A48,FALSE)+IFERROR(HLOOKUP(HM$6,BECO_Datos!$HP$3:$LT$85,BECO_Datos!$A48,FALSE),0))*HM$2</f>
        <v>1.7252005009729354</v>
      </c>
      <c r="HN49" s="85">
        <f>(HLOOKUP(HN$6,BECO_Datos!$D$3:$HN$85,BECO_Datos!$A48,FALSE)+IFERROR(HLOOKUP(HN$6,BECO_Datos!$HP$3:$LT$85,BECO_Datos!$A48,FALSE),0))*HN$2</f>
        <v>0.67720058321863552</v>
      </c>
      <c r="HO49" s="85">
        <f>(HLOOKUP(HO$6,BECO_Datos!$D$3:$HN$85,BECO_Datos!$A48,FALSE)+IFERROR(HLOOKUP(HO$6,BECO_Datos!$HP$3:$LT$85,BECO_Datos!$A48,FALSE),0))*HO$2</f>
        <v>0.63785683217271216</v>
      </c>
      <c r="HQ49" s="85" t="e">
        <f>(HLOOKUP(HQ$6,BECO_Datos!$D$3:$HN$85,BECO_Datos!$A48,FALSE)+IFERROR(HLOOKUP(HQ$6,BECO_Datos!$HP$3:$LT$85,BECO_Datos!$A48,FALSE),0))*HQ$2</f>
        <v>#N/A</v>
      </c>
      <c r="HR49" s="85" t="e">
        <f>(HLOOKUP(HR$6,BECO_Datos!$D$3:$HN$85,BECO_Datos!$A48,FALSE)+IFERROR(HLOOKUP(HR$6,BECO_Datos!$HP$3:$LT$85,BECO_Datos!$A48,FALSE),0))*HR$2</f>
        <v>#N/A</v>
      </c>
      <c r="HS49" s="85" t="e">
        <f>(HLOOKUP(HS$6,BECO_Datos!$D$3:$HN$85,BECO_Datos!$A48,FALSE)+IFERROR(HLOOKUP(HS$6,BECO_Datos!$HP$3:$LT$85,BECO_Datos!$A48,FALSE),0))*HS$2</f>
        <v>#N/A</v>
      </c>
      <c r="HT49" s="85" t="e">
        <f>(HLOOKUP(HT$6,BECO_Datos!$D$3:$HN$85,BECO_Datos!$A48,FALSE)+IFERROR(HLOOKUP(HT$6,BECO_Datos!$HP$3:$LT$85,BECO_Datos!$A48,FALSE),0))*HT$2</f>
        <v>#N/A</v>
      </c>
      <c r="HU49" s="85" t="e">
        <f>(HLOOKUP(HU$6,BECO_Datos!$D$3:$HN$85,BECO_Datos!$A48,FALSE)+IFERROR(HLOOKUP(HU$6,BECO_Datos!$HP$3:$LT$85,BECO_Datos!$A48,FALSE),0))*HU$2</f>
        <v>#N/A</v>
      </c>
      <c r="HV49" s="85" t="e">
        <f>(HLOOKUP(HV$6,BECO_Datos!$D$3:$HN$85,BECO_Datos!$A48,FALSE)+IFERROR(HLOOKUP(HV$6,BECO_Datos!$HP$3:$LT$85,BECO_Datos!$A48,FALSE),0))*HV$2</f>
        <v>#N/A</v>
      </c>
      <c r="HW49" s="85">
        <f>(HLOOKUP(HW$6,BECO_Datos!$D$3:$HN$85,BECO_Datos!$A48,FALSE)+IFERROR(HLOOKUP(HW$6,BECO_Datos!$HP$3:$LT$85,BECO_Datos!$A48,FALSE),0))*HW$2</f>
        <v>0.13786741186586418</v>
      </c>
      <c r="HX49" s="85">
        <f>(HLOOKUP(HX$6,BECO_Datos!$D$3:$HN$85,BECO_Datos!$A48,FALSE)+IFERROR(HLOOKUP(HX$6,BECO_Datos!$HP$3:$LT$85,BECO_Datos!$A48,FALSE),0))*HX$2</f>
        <v>0.22460189165950131</v>
      </c>
      <c r="HY49" s="85">
        <f>(HLOOKUP(HY$6,BECO_Datos!$D$3:$HN$85,BECO_Datos!$A48,FALSE)+IFERROR(HLOOKUP(HY$6,BECO_Datos!$HP$3:$LT$85,BECO_Datos!$A48,FALSE),0))*HY$2</f>
        <v>0.19950696474634569</v>
      </c>
      <c r="HZ49" s="85">
        <f>(HLOOKUP(HZ$6,BECO_Datos!$D$3:$HN$85,BECO_Datos!$A48,FALSE)+IFERROR(HLOOKUP(HZ$6,BECO_Datos!$HP$3:$LT$85,BECO_Datos!$A48,FALSE),0))*HZ$2</f>
        <v>0.21021298366294072</v>
      </c>
      <c r="IA49" s="85">
        <f>(HLOOKUP(IA$6,BECO_Datos!$D$3:$HN$85,BECO_Datos!$A48,FALSE)+IFERROR(HLOOKUP(IA$6,BECO_Datos!$HP$3:$LT$85,BECO_Datos!$A48,FALSE),0))*IA$2</f>
        <v>0.18893628546861566</v>
      </c>
      <c r="IB49" s="85">
        <f>(HLOOKUP(IB$6,BECO_Datos!$D$3:$HN$85,BECO_Datos!$A48,FALSE)+IFERROR(HLOOKUP(IB$6,BECO_Datos!$HP$3:$LT$85,BECO_Datos!$A48,FALSE),0))*IB$2</f>
        <v>0.14102605331040416</v>
      </c>
      <c r="IC49" s="85">
        <f>(HLOOKUP(IC$6,BECO_Datos!$D$3:$HN$85,BECO_Datos!$A48,FALSE)+IFERROR(HLOOKUP(IC$6,BECO_Datos!$HP$3:$LT$85,BECO_Datos!$A48,FALSE),0))*IC$2</f>
        <v>0.11270765262252795</v>
      </c>
      <c r="ID49" s="85">
        <f>(HLOOKUP(ID$6,BECO_Datos!$D$3:$HN$85,BECO_Datos!$A48,FALSE)+IFERROR(HLOOKUP(ID$6,BECO_Datos!$HP$3:$LT$85,BECO_Datos!$A48,FALSE),0))*ID$2</f>
        <v>0.21366689595872745</v>
      </c>
      <c r="IE49" s="85">
        <f>(HLOOKUP(IE$6,BECO_Datos!$D$3:$HN$85,BECO_Datos!$A48,FALSE)+IFERROR(HLOOKUP(IE$6,BECO_Datos!$HP$3:$LT$85,BECO_Datos!$A48,FALSE),0))*IE$2</f>
        <v>8.4649871023215834E-2</v>
      </c>
      <c r="IF49" s="85">
        <f>(HLOOKUP(IF$6,BECO_Datos!$D$3:$HN$85,BECO_Datos!$A48,FALSE)+IFERROR(HLOOKUP(IF$6,BECO_Datos!$HP$3:$LT$85,BECO_Datos!$A48,FALSE),0))*IF$2</f>
        <v>0.36750574487948584</v>
      </c>
      <c r="IH49" s="85" t="e">
        <f>(HLOOKUP(IH$6,BECO_Datos!$D$3:$HN$85,BECO_Datos!$A48,FALSE)+IFERROR(HLOOKUP(IH$6,BECO_Datos!$HP$3:$LT$85,BECO_Datos!$A48,FALSE),0))*IH$2</f>
        <v>#N/A</v>
      </c>
      <c r="II49" s="85" t="e">
        <f>(HLOOKUP(II$6,BECO_Datos!$D$3:$HN$85,BECO_Datos!$A48,FALSE)+IFERROR(HLOOKUP(II$6,BECO_Datos!$HP$3:$LT$85,BECO_Datos!$A48,FALSE),0))*II$2</f>
        <v>#N/A</v>
      </c>
      <c r="IJ49" s="85" t="e">
        <f>(HLOOKUP(IJ$6,BECO_Datos!$D$3:$HN$85,BECO_Datos!$A48,FALSE)+IFERROR(HLOOKUP(IJ$6,BECO_Datos!$HP$3:$LT$85,BECO_Datos!$A48,FALSE),0))*IJ$2</f>
        <v>#N/A</v>
      </c>
      <c r="IK49" s="85" t="e">
        <f>(HLOOKUP(IK$6,BECO_Datos!$D$3:$HN$85,BECO_Datos!$A48,FALSE)+IFERROR(HLOOKUP(IK$6,BECO_Datos!$HP$3:$LT$85,BECO_Datos!$A48,FALSE),0))*IK$2</f>
        <v>#N/A</v>
      </c>
      <c r="IL49" s="85" t="e">
        <f>(HLOOKUP(IL$6,BECO_Datos!$D$3:$HN$85,BECO_Datos!$A48,FALSE)+IFERROR(HLOOKUP(IL$6,BECO_Datos!$HP$3:$LT$85,BECO_Datos!$A48,FALSE),0))*IL$2</f>
        <v>#N/A</v>
      </c>
      <c r="IM49" s="85" t="e">
        <f>(HLOOKUP(IM$6,BECO_Datos!$D$3:$HN$85,BECO_Datos!$A48,FALSE)+IFERROR(HLOOKUP(IM$6,BECO_Datos!$HP$3:$LT$85,BECO_Datos!$A48,FALSE),0))*IM$2</f>
        <v>#N/A</v>
      </c>
      <c r="IN49" s="85">
        <f>(HLOOKUP(IN$6,BECO_Datos!$D$3:$HN$85,BECO_Datos!$A48,FALSE)+IFERROR(HLOOKUP(IN$6,BECO_Datos!$HP$3:$LT$85,BECO_Datos!$A48,FALSE),0))*IN$2</f>
        <v>32.378287188306111</v>
      </c>
      <c r="IO49" s="85">
        <f>(HLOOKUP(IO$6,BECO_Datos!$D$3:$HN$85,BECO_Datos!$A48,FALSE)+IFERROR(HLOOKUP(IO$6,BECO_Datos!$HP$3:$LT$85,BECO_Datos!$A48,FALSE),0))*IO$2</f>
        <v>34.498480137575243</v>
      </c>
      <c r="IP49" s="85">
        <f>(HLOOKUP(IP$6,BECO_Datos!$D$3:$HN$85,BECO_Datos!$A48,FALSE)+IFERROR(HLOOKUP(IP$6,BECO_Datos!$HP$3:$LT$85,BECO_Datos!$A48,FALSE),0))*IP$2</f>
        <v>36.580930094582982</v>
      </c>
      <c r="IQ49" s="85">
        <f>(HLOOKUP(IQ$6,BECO_Datos!$D$3:$HN$85,BECO_Datos!$A48,FALSE)+IFERROR(HLOOKUP(IQ$6,BECO_Datos!$HP$3:$LT$85,BECO_Datos!$A48,FALSE),0))*IQ$2</f>
        <v>35.322175924333621</v>
      </c>
      <c r="IR49" s="85">
        <f>(HLOOKUP(IR$6,BECO_Datos!$D$3:$HN$85,BECO_Datos!$A48,FALSE)+IFERROR(HLOOKUP(IR$6,BECO_Datos!$HP$3:$LT$85,BECO_Datos!$A48,FALSE),0))*IR$2</f>
        <v>34.508844711951852</v>
      </c>
      <c r="IS49" s="85">
        <f>(HLOOKUP(IS$6,BECO_Datos!$D$3:$HN$85,BECO_Datos!$A48,FALSE)+IFERROR(HLOOKUP(IS$6,BECO_Datos!$HP$3:$LT$85,BECO_Datos!$A48,FALSE),0))*IS$2</f>
        <v>34.333590971625114</v>
      </c>
      <c r="IT49" s="85">
        <f>(HLOOKUP(IT$6,BECO_Datos!$D$3:$HN$85,BECO_Datos!$A48,FALSE)+IFERROR(HLOOKUP(IT$6,BECO_Datos!$HP$3:$LT$85,BECO_Datos!$A48,FALSE),0))*IT$2</f>
        <v>37.513754170249364</v>
      </c>
      <c r="IU49" s="85">
        <f>(HLOOKUP(IU$6,BECO_Datos!$D$3:$HN$85,BECO_Datos!$A48,FALSE)+IFERROR(HLOOKUP(IU$6,BECO_Datos!$HP$3:$LT$85,BECO_Datos!$A48,FALSE),0))*IU$2</f>
        <v>38.14716990541703</v>
      </c>
      <c r="IV49" s="85">
        <f>(HLOOKUP(IV$6,BECO_Datos!$D$3:$HN$85,BECO_Datos!$A48,FALSE)+IFERROR(HLOOKUP(IV$6,BECO_Datos!$HP$3:$LT$85,BECO_Datos!$A48,FALSE),0))*IV$2</f>
        <v>38.315952622156075</v>
      </c>
      <c r="IW49" s="85">
        <f>(HLOOKUP(IW$6,BECO_Datos!$D$3:$HN$85,BECO_Datos!$A48,FALSE)+IFERROR(HLOOKUP(IW$6,BECO_Datos!$HP$3:$LT$85,BECO_Datos!$A48,FALSE),0))*IW$2</f>
        <v>39.252089167762264</v>
      </c>
      <c r="IY49" s="85" t="e">
        <f>(HLOOKUP(IY$6,BECO_Datos!$D$3:$HN$85,BECO_Datos!$A48,FALSE)+IFERROR(HLOOKUP(IY$6,BECO_Datos!$HP$3:$LT$85,BECO_Datos!$A48,FALSE),0))*IY$2</f>
        <v>#N/A</v>
      </c>
      <c r="IZ49" s="85" t="e">
        <f>(HLOOKUP(IZ$6,BECO_Datos!$D$3:$HN$85,BECO_Datos!$A48,FALSE)+IFERROR(HLOOKUP(IZ$6,BECO_Datos!$HP$3:$LT$85,BECO_Datos!$A48,FALSE),0))*IZ$2</f>
        <v>#N/A</v>
      </c>
      <c r="JA49" s="85" t="e">
        <f>(HLOOKUP(JA$6,BECO_Datos!$D$3:$HN$85,BECO_Datos!$A48,FALSE)+IFERROR(HLOOKUP(JA$6,BECO_Datos!$HP$3:$LT$85,BECO_Datos!$A48,FALSE),0))*JA$2</f>
        <v>#N/A</v>
      </c>
      <c r="JB49" s="85" t="e">
        <f>(HLOOKUP(JB$6,BECO_Datos!$D$3:$HN$85,BECO_Datos!$A48,FALSE)+IFERROR(HLOOKUP(JB$6,BECO_Datos!$HP$3:$LT$85,BECO_Datos!$A48,FALSE),0))*JB$2</f>
        <v>#N/A</v>
      </c>
      <c r="JC49" s="85" t="e">
        <f>(HLOOKUP(JC$6,BECO_Datos!$D$3:$HN$85,BECO_Datos!$A48,FALSE)+IFERROR(HLOOKUP(JC$6,BECO_Datos!$HP$3:$LT$85,BECO_Datos!$A48,FALSE),0))*JC$2</f>
        <v>#N/A</v>
      </c>
      <c r="JD49" s="85" t="e">
        <f>(HLOOKUP(JD$6,BECO_Datos!$D$3:$HN$85,BECO_Datos!$A48,FALSE)+IFERROR(HLOOKUP(JD$6,BECO_Datos!$HP$3:$LT$85,BECO_Datos!$A48,FALSE),0))*JD$2</f>
        <v>#N/A</v>
      </c>
      <c r="JE49" s="85">
        <f>(HLOOKUP(JE$6,BECO_Datos!$D$3:$HN$85,BECO_Datos!$A48,FALSE)+IFERROR(HLOOKUP(JE$6,BECO_Datos!$HP$3:$LT$85,BECO_Datos!$A48,FALSE),0))*JE$2</f>
        <v>0.42090207724079387</v>
      </c>
      <c r="JF49" s="85">
        <f>(HLOOKUP(JF$6,BECO_Datos!$D$3:$HN$85,BECO_Datos!$A48,FALSE)+IFERROR(HLOOKUP(JF$6,BECO_Datos!$HP$3:$LT$85,BECO_Datos!$A48,FALSE),0))*JF$2</f>
        <v>3.4211554104212998</v>
      </c>
      <c r="JG49" s="85">
        <f>(HLOOKUP(JG$6,BECO_Datos!$D$3:$HN$85,BECO_Datos!$A48,FALSE)+IFERROR(HLOOKUP(JG$6,BECO_Datos!$HP$3:$LT$85,BECO_Datos!$A48,FALSE),0))*JG$2</f>
        <v>1.1668219460943068</v>
      </c>
      <c r="JH49" s="85">
        <f>(HLOOKUP(JH$6,BECO_Datos!$D$3:$HN$85,BECO_Datos!$A48,FALSE)+IFERROR(HLOOKUP(JH$6,BECO_Datos!$HP$3:$LT$85,BECO_Datos!$A48,FALSE),0))*JH$2</f>
        <v>0.98655911645792704</v>
      </c>
      <c r="JI49" s="85">
        <f>(HLOOKUP(JI$6,BECO_Datos!$D$3:$HN$85,BECO_Datos!$A48,FALSE)+IFERROR(HLOOKUP(JI$6,BECO_Datos!$HP$3:$LT$85,BECO_Datos!$A48,FALSE),0))*JI$2</f>
        <v>1.1559404026028968</v>
      </c>
      <c r="JJ49" s="85">
        <f>(HLOOKUP(JJ$6,BECO_Datos!$D$3:$HN$85,BECO_Datos!$A48,FALSE)+IFERROR(HLOOKUP(JJ$6,BECO_Datos!$HP$3:$LT$85,BECO_Datos!$A48,FALSE),0))*JJ$2</f>
        <v>0.29276444951746106</v>
      </c>
      <c r="JK49" s="85">
        <f>(HLOOKUP(JK$6,BECO_Datos!$D$3:$HN$85,BECO_Datos!$A48,FALSE)+IFERROR(HLOOKUP(JK$6,BECO_Datos!$HP$3:$LT$85,BECO_Datos!$A48,FALSE),0))*JK$2</f>
        <v>0.26851078094785152</v>
      </c>
      <c r="JL49" s="85">
        <f>(HLOOKUP(JL$6,BECO_Datos!$D$3:$HN$85,BECO_Datos!$A48,FALSE)+IFERROR(HLOOKUP(JL$6,BECO_Datos!$HP$3:$LT$85,BECO_Datos!$A48,FALSE),0))*JL$2</f>
        <v>2.2176113605068094E-2</v>
      </c>
      <c r="JM49" s="85">
        <f>(HLOOKUP(JM$6,BECO_Datos!$D$3:$HN$85,BECO_Datos!$A48,FALSE)+IFERROR(HLOOKUP(JM$6,BECO_Datos!$HP$3:$LT$85,BECO_Datos!$A48,FALSE),0))*JM$2</f>
        <v>3.7181712392309239E-2</v>
      </c>
      <c r="JN49" s="85">
        <f>(HLOOKUP(JN$6,BECO_Datos!$D$3:$HN$85,BECO_Datos!$A48,FALSE)+IFERROR(HLOOKUP(JN$6,BECO_Datos!$HP$3:$LT$85,BECO_Datos!$A48,FALSE),0))*JN$2</f>
        <v>0</v>
      </c>
      <c r="JP49" s="85" t="e">
        <f>(HLOOKUP(JP$6,BECO_Datos!$D$3:$HN$85,BECO_Datos!$A48,FALSE)+IFERROR(HLOOKUP(JP$6,BECO_Datos!$HP$3:$LT$85,BECO_Datos!$A48,FALSE),0))*JP$2</f>
        <v>#N/A</v>
      </c>
      <c r="JQ49" s="85" t="e">
        <f>(HLOOKUP(JQ$6,BECO_Datos!$D$3:$HN$85,BECO_Datos!$A48,FALSE)+IFERROR(HLOOKUP(JQ$6,BECO_Datos!$HP$3:$LT$85,BECO_Datos!$A48,FALSE),0))*JQ$2</f>
        <v>#N/A</v>
      </c>
      <c r="JR49" s="85" t="e">
        <f>(HLOOKUP(JR$6,BECO_Datos!$D$3:$HN$85,BECO_Datos!$A48,FALSE)+IFERROR(HLOOKUP(JR$6,BECO_Datos!$HP$3:$LT$85,BECO_Datos!$A48,FALSE),0))*JR$2</f>
        <v>#N/A</v>
      </c>
      <c r="JS49" s="85" t="e">
        <f>(HLOOKUP(JS$6,BECO_Datos!$D$3:$HN$85,BECO_Datos!$A48,FALSE)+IFERROR(HLOOKUP(JS$6,BECO_Datos!$HP$3:$LT$85,BECO_Datos!$A48,FALSE),0))*JS$2</f>
        <v>#N/A</v>
      </c>
      <c r="JT49" s="85" t="e">
        <f>(HLOOKUP(JT$6,BECO_Datos!$D$3:$HN$85,BECO_Datos!$A48,FALSE)+IFERROR(HLOOKUP(JT$6,BECO_Datos!$HP$3:$LT$85,BECO_Datos!$A48,FALSE),0))*JT$2</f>
        <v>#N/A</v>
      </c>
      <c r="JU49" s="85" t="e">
        <f>(HLOOKUP(JU$6,BECO_Datos!$D$3:$HN$85,BECO_Datos!$A48,FALSE)+IFERROR(HLOOKUP(JU$6,BECO_Datos!$HP$3:$LT$85,BECO_Datos!$A48,FALSE),0))*JU$2</f>
        <v>#N/A</v>
      </c>
      <c r="JV49" s="85">
        <f>(HLOOKUP(JV$6,BECO_Datos!$D$3:$HN$85,BECO_Datos!$A48,FALSE)+IFERROR(HLOOKUP(JV$6,BECO_Datos!$HP$3:$LT$85,BECO_Datos!$A48,FALSE),0))*JV$2</f>
        <v>0.21224946666944153</v>
      </c>
      <c r="JW49" s="85">
        <f>(HLOOKUP(JW$6,BECO_Datos!$D$3:$HN$85,BECO_Datos!$A48,FALSE)+IFERROR(HLOOKUP(JW$6,BECO_Datos!$HP$3:$LT$85,BECO_Datos!$A48,FALSE),0))*JW$2</f>
        <v>1.1598024851413302</v>
      </c>
      <c r="JX49" s="85">
        <f>(HLOOKUP(JX$6,BECO_Datos!$D$3:$HN$85,BECO_Datos!$A48,FALSE)+IFERROR(HLOOKUP(JX$6,BECO_Datos!$HP$3:$LT$85,BECO_Datos!$A48,FALSE),0))*JX$2</f>
        <v>0.14740958951492075</v>
      </c>
      <c r="JY49" s="85">
        <f>(HLOOKUP(JY$6,BECO_Datos!$D$3:$HN$85,BECO_Datos!$A48,FALSE)+IFERROR(HLOOKUP(JY$6,BECO_Datos!$HP$3:$LT$85,BECO_Datos!$A48,FALSE),0))*JY$2</f>
        <v>9.7818980241253892E-2</v>
      </c>
      <c r="JZ49" s="85">
        <f>(HLOOKUP(JZ$6,BECO_Datos!$D$3:$HN$85,BECO_Datos!$A48,FALSE)+IFERROR(HLOOKUP(JZ$6,BECO_Datos!$HP$3:$LT$85,BECO_Datos!$A48,FALSE),0))*JZ$2</f>
        <v>0.46029829927604315</v>
      </c>
      <c r="KA49" s="85">
        <f>(HLOOKUP(KA$6,BECO_Datos!$D$3:$HN$85,BECO_Datos!$A48,FALSE)+IFERROR(HLOOKUP(KA$6,BECO_Datos!$HP$3:$LT$85,BECO_Datos!$A48,FALSE),0))*KA$2</f>
        <v>0.82188344883917219</v>
      </c>
      <c r="KB49" s="85">
        <f>(HLOOKUP(KB$6,BECO_Datos!$D$3:$HN$85,BECO_Datos!$A48,FALSE)+IFERROR(HLOOKUP(KB$6,BECO_Datos!$HP$3:$LT$85,BECO_Datos!$A48,FALSE),0))*KB$2</f>
        <v>0.77675628077136316</v>
      </c>
      <c r="KC49" s="85">
        <f>(HLOOKUP(KC$6,BECO_Datos!$D$3:$HN$85,BECO_Datos!$A48,FALSE)+IFERROR(HLOOKUP(KC$6,BECO_Datos!$HP$3:$LT$85,BECO_Datos!$A48,FALSE),0))*KC$2</f>
        <v>16.920700214112596</v>
      </c>
      <c r="KD49" s="85">
        <f>(HLOOKUP(KD$6,BECO_Datos!$D$3:$HN$85,BECO_Datos!$A48,FALSE)+IFERROR(HLOOKUP(KD$6,BECO_Datos!$HP$3:$LT$85,BECO_Datos!$A48,FALSE),0))*KD$2</f>
        <v>14.005183874650735</v>
      </c>
      <c r="KE49" s="85">
        <f>(HLOOKUP(KE$6,BECO_Datos!$D$3:$HN$85,BECO_Datos!$A48,FALSE)+IFERROR(HLOOKUP(KE$6,BECO_Datos!$HP$3:$LT$85,BECO_Datos!$A48,FALSE),0))*KE$2</f>
        <v>15.368895208078065</v>
      </c>
      <c r="KG49" s="85" t="e">
        <f>(HLOOKUP(KG$6,BECO_Datos!$D$3:$HN$85,BECO_Datos!$A48,FALSE)+IFERROR(HLOOKUP(KG$6,BECO_Datos!$HP$3:$LT$85,BECO_Datos!$A48,FALSE),0))*KG$2</f>
        <v>#N/A</v>
      </c>
      <c r="KH49" s="85" t="e">
        <f>(HLOOKUP(KH$6,BECO_Datos!$D$3:$HN$85,BECO_Datos!$A48,FALSE)+IFERROR(HLOOKUP(KH$6,BECO_Datos!$HP$3:$LT$85,BECO_Datos!$A48,FALSE),0))*KH$2</f>
        <v>#N/A</v>
      </c>
      <c r="KI49" s="85" t="e">
        <f>(HLOOKUP(KI$6,BECO_Datos!$D$3:$HN$85,BECO_Datos!$A48,FALSE)+IFERROR(HLOOKUP(KI$6,BECO_Datos!$HP$3:$LT$85,BECO_Datos!$A48,FALSE),0))*KI$2</f>
        <v>#N/A</v>
      </c>
      <c r="KJ49" s="85" t="e">
        <f>(HLOOKUP(KJ$6,BECO_Datos!$D$3:$HN$85,BECO_Datos!$A48,FALSE)+IFERROR(HLOOKUP(KJ$6,BECO_Datos!$HP$3:$LT$85,BECO_Datos!$A48,FALSE),0))*KJ$2</f>
        <v>#N/A</v>
      </c>
      <c r="KK49" s="85" t="e">
        <f>(HLOOKUP(KK$6,BECO_Datos!$D$3:$HN$85,BECO_Datos!$A48,FALSE)+IFERROR(HLOOKUP(KK$6,BECO_Datos!$HP$3:$LT$85,BECO_Datos!$A48,FALSE),0))*KK$2</f>
        <v>#N/A</v>
      </c>
      <c r="KL49" s="85" t="e">
        <f>(HLOOKUP(KL$6,BECO_Datos!$D$3:$HN$85,BECO_Datos!$A48,FALSE)+IFERROR(HLOOKUP(KL$6,BECO_Datos!$HP$3:$LT$85,BECO_Datos!$A48,FALSE),0))*KL$2</f>
        <v>#N/A</v>
      </c>
      <c r="KM49" s="85">
        <f>(HLOOKUP(KM$6,BECO_Datos!$D$3:$HN$85,BECO_Datos!$A48,FALSE)+IFERROR(HLOOKUP(KM$6,BECO_Datos!$HP$3:$LT$85,BECO_Datos!$A48,FALSE),0))*KM$2</f>
        <v>1.2011965859604061</v>
      </c>
      <c r="KN49" s="85">
        <f>(HLOOKUP(KN$6,BECO_Datos!$D$3:$HN$85,BECO_Datos!$A48,FALSE)+IFERROR(HLOOKUP(KN$6,BECO_Datos!$HP$3:$LT$85,BECO_Datos!$A48,FALSE),0))*KN$2</f>
        <v>0.47591246970682116</v>
      </c>
      <c r="KO49" s="85">
        <f>(HLOOKUP(KO$6,BECO_Datos!$D$3:$HN$85,BECO_Datos!$A48,FALSE)+IFERROR(HLOOKUP(KO$6,BECO_Datos!$HP$3:$LT$85,BECO_Datos!$A48,FALSE),0))*KO$2</f>
        <v>1.2460245484380617</v>
      </c>
      <c r="KP49" s="85">
        <f>(HLOOKUP(KP$6,BECO_Datos!$D$3:$HN$85,BECO_Datos!$A48,FALSE)+IFERROR(HLOOKUP(KP$6,BECO_Datos!$HP$3:$LT$85,BECO_Datos!$A48,FALSE),0))*KP$2</f>
        <v>0.8960378179208569</v>
      </c>
      <c r="KQ49" s="85">
        <f>(HLOOKUP(KQ$6,BECO_Datos!$D$3:$HN$85,BECO_Datos!$A48,FALSE)+IFERROR(HLOOKUP(KQ$6,BECO_Datos!$HP$3:$LT$85,BECO_Datos!$A48,FALSE),0))*KQ$2</f>
        <v>1.0564204869489149</v>
      </c>
      <c r="KR49" s="85">
        <f>(HLOOKUP(KR$6,BECO_Datos!$D$3:$HN$85,BECO_Datos!$A48,FALSE)+IFERROR(HLOOKUP(KR$6,BECO_Datos!$HP$3:$LT$85,BECO_Datos!$A48,FALSE),0))*KR$2</f>
        <v>0.91134729317020846</v>
      </c>
      <c r="KS49" s="85">
        <f>(HLOOKUP(KS$6,BECO_Datos!$D$3:$HN$85,BECO_Datos!$A48,FALSE)+IFERROR(HLOOKUP(KS$6,BECO_Datos!$HP$3:$LT$85,BECO_Datos!$A48,FALSE),0))*KS$2</f>
        <v>0.89521625994212928</v>
      </c>
      <c r="KT49" s="85">
        <f>(HLOOKUP(KT$6,BECO_Datos!$D$3:$HN$85,BECO_Datos!$A48,FALSE)+IFERROR(HLOOKUP(KT$6,BECO_Datos!$HP$3:$LT$85,BECO_Datos!$A48,FALSE),0))*KT$2</f>
        <v>0.52267154817137507</v>
      </c>
      <c r="KU49" s="85">
        <f>(HLOOKUP(KU$6,BECO_Datos!$D$3:$HN$85,BECO_Datos!$A48,FALSE)+IFERROR(HLOOKUP(KU$6,BECO_Datos!$HP$3:$LT$85,BECO_Datos!$A48,FALSE),0))*KU$2</f>
        <v>0.66894524733597138</v>
      </c>
      <c r="KV49" s="85">
        <f>(HLOOKUP(KV$6,BECO_Datos!$D$3:$HN$85,BECO_Datos!$A48,FALSE)+IFERROR(HLOOKUP(KV$6,BECO_Datos!$HP$3:$LT$85,BECO_Datos!$A48,FALSE),0))*KV$2</f>
        <v>0.62174547466380015</v>
      </c>
      <c r="KX49" s="85" t="e">
        <f>(HLOOKUP(KX$6,BECO_Datos!$D$3:$HN$85,BECO_Datos!$A48,FALSE)+IFERROR(HLOOKUP(KX$6,BECO_Datos!$HP$3:$LT$85,BECO_Datos!$A48,FALSE),0))*KX$2</f>
        <v>#N/A</v>
      </c>
      <c r="KY49" s="85" t="e">
        <f>(HLOOKUP(KY$6,BECO_Datos!$D$3:$HN$85,BECO_Datos!$A48,FALSE)+IFERROR(HLOOKUP(KY$6,BECO_Datos!$HP$3:$LT$85,BECO_Datos!$A48,FALSE),0))*KY$2</f>
        <v>#N/A</v>
      </c>
      <c r="KZ49" s="85" t="e">
        <f>(HLOOKUP(KZ$6,BECO_Datos!$D$3:$HN$85,BECO_Datos!$A48,FALSE)+IFERROR(HLOOKUP(KZ$6,BECO_Datos!$HP$3:$LT$85,BECO_Datos!$A48,FALSE),0))*KZ$2</f>
        <v>#N/A</v>
      </c>
      <c r="LA49" s="85" t="e">
        <f>(HLOOKUP(LA$6,BECO_Datos!$D$3:$HN$85,BECO_Datos!$A48,FALSE)+IFERROR(HLOOKUP(LA$6,BECO_Datos!$HP$3:$LT$85,BECO_Datos!$A48,FALSE),0))*LA$2</f>
        <v>#N/A</v>
      </c>
      <c r="LB49" s="85" t="e">
        <f>(HLOOKUP(LB$6,BECO_Datos!$D$3:$HN$85,BECO_Datos!$A48,FALSE)+IFERROR(HLOOKUP(LB$6,BECO_Datos!$HP$3:$LT$85,BECO_Datos!$A48,FALSE),0))*LB$2</f>
        <v>#N/A</v>
      </c>
      <c r="LC49" s="85" t="e">
        <f>(HLOOKUP(LC$6,BECO_Datos!$D$3:$HN$85,BECO_Datos!$A48,FALSE)+IFERROR(HLOOKUP(LC$6,BECO_Datos!$HP$3:$LT$85,BECO_Datos!$A48,FALSE),0))*LC$2</f>
        <v>#N/A</v>
      </c>
      <c r="LD49" s="85">
        <f>(HLOOKUP(LD$6,BECO_Datos!$D$3:$HN$85,BECO_Datos!$A48,FALSE)+IFERROR(HLOOKUP(LD$6,BECO_Datos!$HP$3:$LT$85,BECO_Datos!$A48,FALSE),0))*LD$2</f>
        <v>0</v>
      </c>
      <c r="LE49" s="85">
        <f>(HLOOKUP(LE$6,BECO_Datos!$D$3:$HN$85,BECO_Datos!$A48,FALSE)+IFERROR(HLOOKUP(LE$6,BECO_Datos!$HP$3:$LT$85,BECO_Datos!$A48,FALSE),0))*LE$2</f>
        <v>0</v>
      </c>
      <c r="LF49" s="85">
        <f>(HLOOKUP(LF$6,BECO_Datos!$D$3:$HN$85,BECO_Datos!$A48,FALSE)+IFERROR(HLOOKUP(LF$6,BECO_Datos!$HP$3:$LT$85,BECO_Datos!$A48,FALSE),0))*LF$2</f>
        <v>0</v>
      </c>
      <c r="LG49" s="85">
        <f>(HLOOKUP(LG$6,BECO_Datos!$D$3:$HN$85,BECO_Datos!$A48,FALSE)+IFERROR(HLOOKUP(LG$6,BECO_Datos!$HP$3:$LT$85,BECO_Datos!$A48,FALSE),0))*LG$2</f>
        <v>0</v>
      </c>
      <c r="LH49" s="85">
        <f>(HLOOKUP(LH$6,BECO_Datos!$D$3:$HN$85,BECO_Datos!$A48,FALSE)+IFERROR(HLOOKUP(LH$6,BECO_Datos!$HP$3:$LT$85,BECO_Datos!$A48,FALSE),0))*LH$2</f>
        <v>0</v>
      </c>
      <c r="LI49" s="85">
        <f>(HLOOKUP(LI$6,BECO_Datos!$D$3:$HN$85,BECO_Datos!$A48,FALSE)+IFERROR(HLOOKUP(LI$6,BECO_Datos!$HP$3:$LT$85,BECO_Datos!$A48,FALSE),0))*LI$2</f>
        <v>0</v>
      </c>
      <c r="LJ49" s="85">
        <f>(HLOOKUP(LJ$6,BECO_Datos!$D$3:$HN$85,BECO_Datos!$A48,FALSE)+IFERROR(HLOOKUP(LJ$6,BECO_Datos!$HP$3:$LT$85,BECO_Datos!$A48,FALSE),0))*LJ$2</f>
        <v>0</v>
      </c>
      <c r="LK49" s="85">
        <f>(HLOOKUP(LK$6,BECO_Datos!$D$3:$HN$85,BECO_Datos!$A48,FALSE)+IFERROR(HLOOKUP(LK$6,BECO_Datos!$HP$3:$LT$85,BECO_Datos!$A48,FALSE),0))*LK$2</f>
        <v>0</v>
      </c>
      <c r="LL49" s="85">
        <f>(HLOOKUP(LL$6,BECO_Datos!$D$3:$HN$85,BECO_Datos!$A48,FALSE)+IFERROR(HLOOKUP(LL$6,BECO_Datos!$HP$3:$LT$85,BECO_Datos!$A48,FALSE),0))*LL$2</f>
        <v>0</v>
      </c>
      <c r="LM49" s="85">
        <f>(HLOOKUP(LM$6,BECO_Datos!$D$3:$HN$85,BECO_Datos!$A48,FALSE)+IFERROR(HLOOKUP(LM$6,BECO_Datos!$HP$3:$LT$85,BECO_Datos!$A48,FALSE),0))*LM$2</f>
        <v>0</v>
      </c>
    </row>
    <row r="50" spans="1:325" ht="15.75" x14ac:dyDescent="0.25">
      <c r="A50" s="160">
        <v>45</v>
      </c>
      <c r="B50" s="62" t="s">
        <v>90</v>
      </c>
      <c r="C50" s="13"/>
      <c r="D50" s="84" t="e">
        <f>(HLOOKUP(D$6,BECO_Datos!$D$3:$HN$85,BECO_Datos!$A49,FALSE)+IFERROR(HLOOKUP(D$6,BECO_Datos!$HP$3:$LT$85,BECO_Datos!$A49,FALSE),0))*D$2</f>
        <v>#N/A</v>
      </c>
      <c r="E50" s="84" t="e">
        <f>(HLOOKUP(E$6,BECO_Datos!$D$3:$HN$85,BECO_Datos!$A49,FALSE)+IFERROR(HLOOKUP(E$6,BECO_Datos!$HP$3:$LT$85,BECO_Datos!$A49,FALSE),0))*E$2</f>
        <v>#N/A</v>
      </c>
      <c r="F50" s="84" t="e">
        <f>(HLOOKUP(F$6,BECO_Datos!$D$3:$HN$85,BECO_Datos!$A49,FALSE)+IFERROR(HLOOKUP(F$6,BECO_Datos!$HP$3:$LT$85,BECO_Datos!$A49,FALSE),0))*F$2</f>
        <v>#N/A</v>
      </c>
      <c r="G50" s="84" t="e">
        <f>(HLOOKUP(G$6,BECO_Datos!$D$3:$HN$85,BECO_Datos!$A49,FALSE)+IFERROR(HLOOKUP(G$6,BECO_Datos!$HP$3:$LT$85,BECO_Datos!$A49,FALSE),0))*G$2</f>
        <v>#N/A</v>
      </c>
      <c r="H50" s="84" t="e">
        <f>(HLOOKUP(H$6,BECO_Datos!$D$3:$HN$85,BECO_Datos!$A49,FALSE)+IFERROR(HLOOKUP(H$6,BECO_Datos!$HP$3:$LT$85,BECO_Datos!$A49,FALSE),0))*H$2</f>
        <v>#N/A</v>
      </c>
      <c r="I50" s="84" t="e">
        <f>(HLOOKUP(I$6,BECO_Datos!$D$3:$HN$85,BECO_Datos!$A49,FALSE)+IFERROR(HLOOKUP(I$6,BECO_Datos!$HP$3:$LT$85,BECO_Datos!$A49,FALSE),0))*I$2</f>
        <v>#N/A</v>
      </c>
      <c r="J50" s="84">
        <f>(HLOOKUP(J$6,BECO_Datos!$D$3:$HN$85,BECO_Datos!$A49,FALSE)+IFERROR(HLOOKUP(J$6,BECO_Datos!$HP$3:$LT$85,BECO_Datos!$A49,FALSE),0))*J$2</f>
        <v>0</v>
      </c>
      <c r="K50" s="84">
        <f>(HLOOKUP(K$6,BECO_Datos!$D$3:$HN$85,BECO_Datos!$A49,FALSE)+IFERROR(HLOOKUP(K$6,BECO_Datos!$HP$3:$LT$85,BECO_Datos!$A49,FALSE),0))*K$2</f>
        <v>0</v>
      </c>
      <c r="L50" s="84">
        <f>(HLOOKUP(L$6,BECO_Datos!$D$3:$HN$85,BECO_Datos!$A49,FALSE)+IFERROR(HLOOKUP(L$6,BECO_Datos!$HP$3:$LT$85,BECO_Datos!$A49,FALSE),0))*L$2</f>
        <v>0</v>
      </c>
      <c r="M50" s="84">
        <f>(HLOOKUP(M$6,BECO_Datos!$D$3:$HN$85,BECO_Datos!$A49,FALSE)+IFERROR(HLOOKUP(M$6,BECO_Datos!$HP$3:$LT$85,BECO_Datos!$A49,FALSE),0))*M$2</f>
        <v>0</v>
      </c>
      <c r="N50" s="84">
        <f>(HLOOKUP(N$6,BECO_Datos!$D$3:$HN$85,BECO_Datos!$A49,FALSE)+IFERROR(HLOOKUP(N$6,BECO_Datos!$HP$3:$LT$85,BECO_Datos!$A49,FALSE),0))*N$2</f>
        <v>0</v>
      </c>
      <c r="O50" s="84">
        <f>(HLOOKUP(O$6,BECO_Datos!$D$3:$HN$85,BECO_Datos!$A49,FALSE)+IFERROR(HLOOKUP(O$6,BECO_Datos!$HP$3:$LT$85,BECO_Datos!$A49,FALSE),0))*O$2</f>
        <v>0</v>
      </c>
      <c r="P50" s="84">
        <f>(HLOOKUP(P$6,BECO_Datos!$D$3:$HN$85,BECO_Datos!$A49,FALSE)+IFERROR(HLOOKUP(P$6,BECO_Datos!$HP$3:$LT$85,BECO_Datos!$A49,FALSE),0))*P$2</f>
        <v>0</v>
      </c>
      <c r="Q50" s="84">
        <f>(HLOOKUP(Q$6,BECO_Datos!$D$3:$HN$85,BECO_Datos!$A49,FALSE)+IFERROR(HLOOKUP(Q$6,BECO_Datos!$HP$3:$LT$85,BECO_Datos!$A49,FALSE),0))*Q$2</f>
        <v>0</v>
      </c>
      <c r="R50" s="84">
        <f>(HLOOKUP(R$6,BECO_Datos!$D$3:$HN$85,BECO_Datos!$A49,FALSE)+IFERROR(HLOOKUP(R$6,BECO_Datos!$HP$3:$LT$85,BECO_Datos!$A49,FALSE),0))*R$2</f>
        <v>0</v>
      </c>
      <c r="S50" s="84">
        <f>(HLOOKUP(S$6,BECO_Datos!$D$3:$HN$85,BECO_Datos!$A49,FALSE)+IFERROR(HLOOKUP(S$6,BECO_Datos!$HP$3:$LT$85,BECO_Datos!$A49,FALSE),0))*S$2</f>
        <v>0</v>
      </c>
      <c r="U50" s="84" t="e">
        <f>(HLOOKUP(U$6,BECO_Datos!$D$3:$HN$85,BECO_Datos!$A49,FALSE)+IFERROR(HLOOKUP(U$6,BECO_Datos!$HP$3:$LT$85,BECO_Datos!$A49,FALSE),0))*U$2</f>
        <v>#N/A</v>
      </c>
      <c r="V50" s="84" t="e">
        <f>(HLOOKUP(V$6,BECO_Datos!$D$3:$HN$85,BECO_Datos!$A49,FALSE)+IFERROR(HLOOKUP(V$6,BECO_Datos!$HP$3:$LT$85,BECO_Datos!$A49,FALSE),0))*V$2</f>
        <v>#N/A</v>
      </c>
      <c r="W50" s="84" t="e">
        <f>(HLOOKUP(W$6,BECO_Datos!$D$3:$HN$85,BECO_Datos!$A49,FALSE)+IFERROR(HLOOKUP(W$6,BECO_Datos!$HP$3:$LT$85,BECO_Datos!$A49,FALSE),0))*W$2</f>
        <v>#N/A</v>
      </c>
      <c r="X50" s="84" t="e">
        <f>(HLOOKUP(X$6,BECO_Datos!$D$3:$HN$85,BECO_Datos!$A49,FALSE)+IFERROR(HLOOKUP(X$6,BECO_Datos!$HP$3:$LT$85,BECO_Datos!$A49,FALSE),0))*X$2</f>
        <v>#N/A</v>
      </c>
      <c r="Y50" s="84" t="e">
        <f>(HLOOKUP(Y$6,BECO_Datos!$D$3:$HN$85,BECO_Datos!$A49,FALSE)+IFERROR(HLOOKUP(Y$6,BECO_Datos!$HP$3:$LT$85,BECO_Datos!$A49,FALSE),0))*Y$2</f>
        <v>#N/A</v>
      </c>
      <c r="Z50" s="84" t="e">
        <f>(HLOOKUP(Z$6,BECO_Datos!$D$3:$HN$85,BECO_Datos!$A49,FALSE)+IFERROR(HLOOKUP(Z$6,BECO_Datos!$HP$3:$LT$85,BECO_Datos!$A49,FALSE),0))*Z$2</f>
        <v>#N/A</v>
      </c>
      <c r="AA50" s="84">
        <f>(HLOOKUP(AA$6,BECO_Datos!$D$3:$HN$85,BECO_Datos!$A49,FALSE)+IFERROR(HLOOKUP(AA$6,BECO_Datos!$HP$3:$LT$85,BECO_Datos!$A49,FALSE),0))*AA$2</f>
        <v>0</v>
      </c>
      <c r="AB50" s="84">
        <f>(HLOOKUP(AB$6,BECO_Datos!$D$3:$HN$85,BECO_Datos!$A49,FALSE)+IFERROR(HLOOKUP(AB$6,BECO_Datos!$HP$3:$LT$85,BECO_Datos!$A49,FALSE),0))*AB$2</f>
        <v>0</v>
      </c>
      <c r="AC50" s="84">
        <f>(HLOOKUP(AC$6,BECO_Datos!$D$3:$HN$85,BECO_Datos!$A49,FALSE)+IFERROR(HLOOKUP(AC$6,BECO_Datos!$HP$3:$LT$85,BECO_Datos!$A49,FALSE),0))*AC$2</f>
        <v>0</v>
      </c>
      <c r="AD50" s="84">
        <f>(HLOOKUP(AD$6,BECO_Datos!$D$3:$HN$85,BECO_Datos!$A49,FALSE)+IFERROR(HLOOKUP(AD$6,BECO_Datos!$HP$3:$LT$85,BECO_Datos!$A49,FALSE),0))*AD$2</f>
        <v>0</v>
      </c>
      <c r="AE50" s="84">
        <f>(HLOOKUP(AE$6,BECO_Datos!$D$3:$HN$85,BECO_Datos!$A49,FALSE)+IFERROR(HLOOKUP(AE$6,BECO_Datos!$HP$3:$LT$85,BECO_Datos!$A49,FALSE),0))*AE$2</f>
        <v>0</v>
      </c>
      <c r="AF50" s="84">
        <f>(HLOOKUP(AF$6,BECO_Datos!$D$3:$HN$85,BECO_Datos!$A49,FALSE)+IFERROR(HLOOKUP(AF$6,BECO_Datos!$HP$3:$LT$85,BECO_Datos!$A49,FALSE),0))*AF$2</f>
        <v>0</v>
      </c>
      <c r="AG50" s="84">
        <f>(HLOOKUP(AG$6,BECO_Datos!$D$3:$HN$85,BECO_Datos!$A49,FALSE)+IFERROR(HLOOKUP(AG$6,BECO_Datos!$HP$3:$LT$85,BECO_Datos!$A49,FALSE),0))*AG$2</f>
        <v>0</v>
      </c>
      <c r="AH50" s="84">
        <f>(HLOOKUP(AH$6,BECO_Datos!$D$3:$HN$85,BECO_Datos!$A49,FALSE)+IFERROR(HLOOKUP(AH$6,BECO_Datos!$HP$3:$LT$85,BECO_Datos!$A49,FALSE),0))*AH$2</f>
        <v>0</v>
      </c>
      <c r="AI50" s="84">
        <f>(HLOOKUP(AI$6,BECO_Datos!$D$3:$HN$85,BECO_Datos!$A49,FALSE)+IFERROR(HLOOKUP(AI$6,BECO_Datos!$HP$3:$LT$85,BECO_Datos!$A49,FALSE),0))*AI$2</f>
        <v>0</v>
      </c>
      <c r="AJ50" s="84">
        <f>(HLOOKUP(AJ$6,BECO_Datos!$D$3:$HN$85,BECO_Datos!$A49,FALSE)+IFERROR(HLOOKUP(AJ$6,BECO_Datos!$HP$3:$LT$85,BECO_Datos!$A49,FALSE),0))*AJ$2</f>
        <v>0</v>
      </c>
      <c r="AL50" s="84" t="e">
        <f>(HLOOKUP(AL$6,BECO_Datos!$D$3:$HN$85,BECO_Datos!$A49,FALSE)+IFERROR(HLOOKUP(AL$6,BECO_Datos!$HP$3:$LT$85,BECO_Datos!$A49,FALSE),0))*AL$2</f>
        <v>#N/A</v>
      </c>
      <c r="AM50" s="84" t="e">
        <f>(HLOOKUP(AM$6,BECO_Datos!$D$3:$HN$85,BECO_Datos!$A49,FALSE)+IFERROR(HLOOKUP(AM$6,BECO_Datos!$HP$3:$LT$85,BECO_Datos!$A49,FALSE),0))*AM$2</f>
        <v>#N/A</v>
      </c>
      <c r="AN50" s="84" t="e">
        <f>(HLOOKUP(AN$6,BECO_Datos!$D$3:$HN$85,BECO_Datos!$A49,FALSE)+IFERROR(HLOOKUP(AN$6,BECO_Datos!$HP$3:$LT$85,BECO_Datos!$A49,FALSE),0))*AN$2</f>
        <v>#N/A</v>
      </c>
      <c r="AO50" s="84" t="e">
        <f>(HLOOKUP(AO$6,BECO_Datos!$D$3:$HN$85,BECO_Datos!$A49,FALSE)+IFERROR(HLOOKUP(AO$6,BECO_Datos!$HP$3:$LT$85,BECO_Datos!$A49,FALSE),0))*AO$2</f>
        <v>#N/A</v>
      </c>
      <c r="AP50" s="84" t="e">
        <f>(HLOOKUP(AP$6,BECO_Datos!$D$3:$HN$85,BECO_Datos!$A49,FALSE)+IFERROR(HLOOKUP(AP$6,BECO_Datos!$HP$3:$LT$85,BECO_Datos!$A49,FALSE),0))*AP$2</f>
        <v>#N/A</v>
      </c>
      <c r="AQ50" s="84" t="e">
        <f>(HLOOKUP(AQ$6,BECO_Datos!$D$3:$HN$85,BECO_Datos!$A49,FALSE)+IFERROR(HLOOKUP(AQ$6,BECO_Datos!$HP$3:$LT$85,BECO_Datos!$A49,FALSE),0))*AQ$2</f>
        <v>#N/A</v>
      </c>
      <c r="AR50" s="84">
        <f>(HLOOKUP(AR$6,BECO_Datos!$D$3:$HN$85,BECO_Datos!$A49,FALSE)+IFERROR(HLOOKUP(AR$6,BECO_Datos!$HP$3:$LT$85,BECO_Datos!$A49,FALSE),0))*AR$2</f>
        <v>1.080845003347944</v>
      </c>
      <c r="AS50" s="84">
        <f>(HLOOKUP(AS$6,BECO_Datos!$D$3:$HN$85,BECO_Datos!$A49,FALSE)+IFERROR(HLOOKUP(AS$6,BECO_Datos!$HP$3:$LT$85,BECO_Datos!$A49,FALSE),0))*AS$2</f>
        <v>0.24797632166820932</v>
      </c>
      <c r="AT50" s="84">
        <f>(HLOOKUP(AT$6,BECO_Datos!$D$3:$HN$85,BECO_Datos!$A49,FALSE)+IFERROR(HLOOKUP(AT$6,BECO_Datos!$HP$3:$LT$85,BECO_Datos!$A49,FALSE),0))*AT$2</f>
        <v>0.76888157705038029</v>
      </c>
      <c r="AU50" s="84">
        <f>(HLOOKUP(AU$6,BECO_Datos!$D$3:$HN$85,BECO_Datos!$A49,FALSE)+IFERROR(HLOOKUP(AU$6,BECO_Datos!$HP$3:$LT$85,BECO_Datos!$A49,FALSE),0))*AU$2</f>
        <v>0.63772176489561483</v>
      </c>
      <c r="AV50" s="84">
        <f>(HLOOKUP(AV$6,BECO_Datos!$D$3:$HN$85,BECO_Datos!$A49,FALSE)+IFERROR(HLOOKUP(AV$6,BECO_Datos!$HP$3:$LT$85,BECO_Datos!$A49,FALSE),0))*AV$2</f>
        <v>1.1202379933437994</v>
      </c>
      <c r="AW50" s="84">
        <f>(HLOOKUP(AW$6,BECO_Datos!$D$3:$HN$85,BECO_Datos!$A49,FALSE)+IFERROR(HLOOKUP(AW$6,BECO_Datos!$HP$3:$LT$85,BECO_Datos!$A49,FALSE),0))*AW$2</f>
        <v>1.0957179624985809</v>
      </c>
      <c r="AX50" s="84">
        <f>(HLOOKUP(AX$6,BECO_Datos!$D$3:$HN$85,BECO_Datos!$A49,FALSE)+IFERROR(HLOOKUP(AX$6,BECO_Datos!$HP$3:$LT$85,BECO_Datos!$A49,FALSE),0))*AX$2</f>
        <v>0</v>
      </c>
      <c r="AY50" s="84">
        <f>(HLOOKUP(AY$6,BECO_Datos!$D$3:$HN$85,BECO_Datos!$A49,FALSE)+IFERROR(HLOOKUP(AY$6,BECO_Datos!$HP$3:$LT$85,BECO_Datos!$A49,FALSE),0))*AY$2</f>
        <v>0</v>
      </c>
      <c r="AZ50" s="84">
        <f>(HLOOKUP(AZ$6,BECO_Datos!$D$3:$HN$85,BECO_Datos!$A49,FALSE)+IFERROR(HLOOKUP(AZ$6,BECO_Datos!$HP$3:$LT$85,BECO_Datos!$A49,FALSE),0))*AZ$2</f>
        <v>0</v>
      </c>
      <c r="BA50" s="84">
        <f>(HLOOKUP(BA$6,BECO_Datos!$D$3:$HN$85,BECO_Datos!$A49,FALSE)+IFERROR(HLOOKUP(BA$6,BECO_Datos!$HP$3:$LT$85,BECO_Datos!$A49,FALSE),0))*BA$2</f>
        <v>0</v>
      </c>
      <c r="BC50" s="84" t="e">
        <f>(HLOOKUP(BC$6,BECO_Datos!$D$3:$HN$85,BECO_Datos!$A49,FALSE)+IFERROR(HLOOKUP(BC$6,BECO_Datos!$HP$3:$LT$85,BECO_Datos!$A49,FALSE),0))*BC$2</f>
        <v>#N/A</v>
      </c>
      <c r="BD50" s="84" t="e">
        <f>(HLOOKUP(BD$6,BECO_Datos!$D$3:$HN$85,BECO_Datos!$A49,FALSE)+IFERROR(HLOOKUP(BD$6,BECO_Datos!$HP$3:$LT$85,BECO_Datos!$A49,FALSE),0))*BD$2</f>
        <v>#N/A</v>
      </c>
      <c r="BE50" s="84" t="e">
        <f>(HLOOKUP(BE$6,BECO_Datos!$D$3:$HN$85,BECO_Datos!$A49,FALSE)+IFERROR(HLOOKUP(BE$6,BECO_Datos!$HP$3:$LT$85,BECO_Datos!$A49,FALSE),0))*BE$2</f>
        <v>#N/A</v>
      </c>
      <c r="BF50" s="84" t="e">
        <f>(HLOOKUP(BF$6,BECO_Datos!$D$3:$HN$85,BECO_Datos!$A49,FALSE)+IFERROR(HLOOKUP(BF$6,BECO_Datos!$HP$3:$LT$85,BECO_Datos!$A49,FALSE),0))*BF$2</f>
        <v>#N/A</v>
      </c>
      <c r="BG50" s="84" t="e">
        <f>(HLOOKUP(BG$6,BECO_Datos!$D$3:$HN$85,BECO_Datos!$A49,FALSE)+IFERROR(HLOOKUP(BG$6,BECO_Datos!$HP$3:$LT$85,BECO_Datos!$A49,FALSE),0))*BG$2</f>
        <v>#N/A</v>
      </c>
      <c r="BH50" s="84" t="e">
        <f>(HLOOKUP(BH$6,BECO_Datos!$D$3:$HN$85,BECO_Datos!$A49,FALSE)+IFERROR(HLOOKUP(BH$6,BECO_Datos!$HP$3:$LT$85,BECO_Datos!$A49,FALSE),0))*BH$2</f>
        <v>#N/A</v>
      </c>
      <c r="BI50" s="84">
        <f>(HLOOKUP(BI$6,BECO_Datos!$D$3:$HN$85,BECO_Datos!$A49,FALSE)+IFERROR(HLOOKUP(BI$6,BECO_Datos!$HP$3:$LT$85,BECO_Datos!$A49,FALSE),0))*BI$2</f>
        <v>0</v>
      </c>
      <c r="BJ50" s="84">
        <f>(HLOOKUP(BJ$6,BECO_Datos!$D$3:$HN$85,BECO_Datos!$A49,FALSE)+IFERROR(HLOOKUP(BJ$6,BECO_Datos!$HP$3:$LT$85,BECO_Datos!$A49,FALSE),0))*BJ$2</f>
        <v>0</v>
      </c>
      <c r="BK50" s="84">
        <f>(HLOOKUP(BK$6,BECO_Datos!$D$3:$HN$85,BECO_Datos!$A49,FALSE)+IFERROR(HLOOKUP(BK$6,BECO_Datos!$HP$3:$LT$85,BECO_Datos!$A49,FALSE),0))*BK$2</f>
        <v>0</v>
      </c>
      <c r="BL50" s="84">
        <f>(HLOOKUP(BL$6,BECO_Datos!$D$3:$HN$85,BECO_Datos!$A49,FALSE)+IFERROR(HLOOKUP(BL$6,BECO_Datos!$HP$3:$LT$85,BECO_Datos!$A49,FALSE),0))*BL$2</f>
        <v>0</v>
      </c>
      <c r="BM50" s="84">
        <f>(HLOOKUP(BM$6,BECO_Datos!$D$3:$HN$85,BECO_Datos!$A49,FALSE)+IFERROR(HLOOKUP(BM$6,BECO_Datos!$HP$3:$LT$85,BECO_Datos!$A49,FALSE),0))*BM$2</f>
        <v>0</v>
      </c>
      <c r="BN50" s="84">
        <f>(HLOOKUP(BN$6,BECO_Datos!$D$3:$HN$85,BECO_Datos!$A49,FALSE)+IFERROR(HLOOKUP(BN$6,BECO_Datos!$HP$3:$LT$85,BECO_Datos!$A49,FALSE),0))*BN$2</f>
        <v>0</v>
      </c>
      <c r="BO50" s="84">
        <f>(HLOOKUP(BO$6,BECO_Datos!$D$3:$HN$85,BECO_Datos!$A49,FALSE)+IFERROR(HLOOKUP(BO$6,BECO_Datos!$HP$3:$LT$85,BECO_Datos!$A49,FALSE),0))*BO$2</f>
        <v>0</v>
      </c>
      <c r="BP50" s="84">
        <f>(HLOOKUP(BP$6,BECO_Datos!$D$3:$HN$85,BECO_Datos!$A49,FALSE)+IFERROR(HLOOKUP(BP$6,BECO_Datos!$HP$3:$LT$85,BECO_Datos!$A49,FALSE),0))*BP$2</f>
        <v>0</v>
      </c>
      <c r="BQ50" s="84">
        <f>(HLOOKUP(BQ$6,BECO_Datos!$D$3:$HN$85,BECO_Datos!$A49,FALSE)+IFERROR(HLOOKUP(BQ$6,BECO_Datos!$HP$3:$LT$85,BECO_Datos!$A49,FALSE),0))*BQ$2</f>
        <v>0</v>
      </c>
      <c r="BR50" s="84">
        <f>(HLOOKUP(BR$6,BECO_Datos!$D$3:$HN$85,BECO_Datos!$A49,FALSE)+IFERROR(HLOOKUP(BR$6,BECO_Datos!$HP$3:$LT$85,BECO_Datos!$A49,FALSE),0))*BR$2</f>
        <v>0</v>
      </c>
      <c r="BT50" s="84" t="e">
        <f>(HLOOKUP(BT$6,BECO_Datos!$D$3:$HN$85,BECO_Datos!$A49,FALSE)+IFERROR(HLOOKUP(BT$6,BECO_Datos!$HP$3:$LT$85,BECO_Datos!$A49,FALSE),0))*BT$2</f>
        <v>#N/A</v>
      </c>
      <c r="BU50" s="84" t="e">
        <f>(HLOOKUP(BU$6,BECO_Datos!$D$3:$HN$85,BECO_Datos!$A49,FALSE)+IFERROR(HLOOKUP(BU$6,BECO_Datos!$HP$3:$LT$85,BECO_Datos!$A49,FALSE),0))*BU$2</f>
        <v>#N/A</v>
      </c>
      <c r="BV50" s="84" t="e">
        <f>(HLOOKUP(BV$6,BECO_Datos!$D$3:$HN$85,BECO_Datos!$A49,FALSE)+IFERROR(HLOOKUP(BV$6,BECO_Datos!$HP$3:$LT$85,BECO_Datos!$A49,FALSE),0))*BV$2</f>
        <v>#N/A</v>
      </c>
      <c r="BW50" s="84" t="e">
        <f>(HLOOKUP(BW$6,BECO_Datos!$D$3:$HN$85,BECO_Datos!$A49,FALSE)+IFERROR(HLOOKUP(BW$6,BECO_Datos!$HP$3:$LT$85,BECO_Datos!$A49,FALSE),0))*BW$2</f>
        <v>#N/A</v>
      </c>
      <c r="BX50" s="84" t="e">
        <f>(HLOOKUP(BX$6,BECO_Datos!$D$3:$HN$85,BECO_Datos!$A49,FALSE)+IFERROR(HLOOKUP(BX$6,BECO_Datos!$HP$3:$LT$85,BECO_Datos!$A49,FALSE),0))*BX$2</f>
        <v>#N/A</v>
      </c>
      <c r="BY50" s="84" t="e">
        <f>(HLOOKUP(BY$6,BECO_Datos!$D$3:$HN$85,BECO_Datos!$A49,FALSE)+IFERROR(HLOOKUP(BY$6,BECO_Datos!$HP$3:$LT$85,BECO_Datos!$A49,FALSE),0))*BY$2</f>
        <v>#N/A</v>
      </c>
      <c r="BZ50" s="84">
        <f>(HLOOKUP(BZ$6,BECO_Datos!$D$3:$HN$85,BECO_Datos!$A49,FALSE)+IFERROR(HLOOKUP(BZ$6,BECO_Datos!$HP$3:$LT$85,BECO_Datos!$A49,FALSE),0))*BZ$2</f>
        <v>0</v>
      </c>
      <c r="CA50" s="84">
        <f>(HLOOKUP(CA$6,BECO_Datos!$D$3:$HN$85,BECO_Datos!$A49,FALSE)+IFERROR(HLOOKUP(CA$6,BECO_Datos!$HP$3:$LT$85,BECO_Datos!$A49,FALSE),0))*CA$2</f>
        <v>0</v>
      </c>
      <c r="CB50" s="84">
        <f>(HLOOKUP(CB$6,BECO_Datos!$D$3:$HN$85,BECO_Datos!$A49,FALSE)+IFERROR(HLOOKUP(CB$6,BECO_Datos!$HP$3:$LT$85,BECO_Datos!$A49,FALSE),0))*CB$2</f>
        <v>0</v>
      </c>
      <c r="CC50" s="84">
        <f>(HLOOKUP(CC$6,BECO_Datos!$D$3:$HN$85,BECO_Datos!$A49,FALSE)+IFERROR(HLOOKUP(CC$6,BECO_Datos!$HP$3:$LT$85,BECO_Datos!$A49,FALSE),0))*CC$2</f>
        <v>0</v>
      </c>
      <c r="CD50" s="84">
        <f>(HLOOKUP(CD$6,BECO_Datos!$D$3:$HN$85,BECO_Datos!$A49,FALSE)+IFERROR(HLOOKUP(CD$6,BECO_Datos!$HP$3:$LT$85,BECO_Datos!$A49,FALSE),0))*CD$2</f>
        <v>0</v>
      </c>
      <c r="CE50" s="84">
        <f>(HLOOKUP(CE$6,BECO_Datos!$D$3:$HN$85,BECO_Datos!$A49,FALSE)+IFERROR(HLOOKUP(CE$6,BECO_Datos!$HP$3:$LT$85,BECO_Datos!$A49,FALSE),0))*CE$2</f>
        <v>0</v>
      </c>
      <c r="CF50" s="84">
        <f>(HLOOKUP(CF$6,BECO_Datos!$D$3:$HN$85,BECO_Datos!$A49,FALSE)+IFERROR(HLOOKUP(CF$6,BECO_Datos!$HP$3:$LT$85,BECO_Datos!$A49,FALSE),0))*CF$2</f>
        <v>0</v>
      </c>
      <c r="CG50" s="84">
        <f>(HLOOKUP(CG$6,BECO_Datos!$D$3:$HN$85,BECO_Datos!$A49,FALSE)+IFERROR(HLOOKUP(CG$6,BECO_Datos!$HP$3:$LT$85,BECO_Datos!$A49,FALSE),0))*CG$2</f>
        <v>0</v>
      </c>
      <c r="CH50" s="84">
        <f>(HLOOKUP(CH$6,BECO_Datos!$D$3:$HN$85,BECO_Datos!$A49,FALSE)+IFERROR(HLOOKUP(CH$6,BECO_Datos!$HP$3:$LT$85,BECO_Datos!$A49,FALSE),0))*CH$2</f>
        <v>0</v>
      </c>
      <c r="CI50" s="84">
        <f>(HLOOKUP(CI$6,BECO_Datos!$D$3:$HN$85,BECO_Datos!$A49,FALSE)+IFERROR(HLOOKUP(CI$6,BECO_Datos!$HP$3:$LT$85,BECO_Datos!$A49,FALSE),0))*CI$2</f>
        <v>0</v>
      </c>
      <c r="CK50" s="84" t="e">
        <f>(HLOOKUP(CK$6,BECO_Datos!$D$3:$HN$85,BECO_Datos!$A49,FALSE)+IFERROR(HLOOKUP(CK$6,BECO_Datos!$HP$3:$LT$85,BECO_Datos!$A49,FALSE),0))*CK$2</f>
        <v>#N/A</v>
      </c>
      <c r="CL50" s="84" t="e">
        <f>(HLOOKUP(CL$6,BECO_Datos!$D$3:$HN$85,BECO_Datos!$A49,FALSE)+IFERROR(HLOOKUP(CL$6,BECO_Datos!$HP$3:$LT$85,BECO_Datos!$A49,FALSE),0))*CL$2</f>
        <v>#N/A</v>
      </c>
      <c r="CM50" s="84" t="e">
        <f>(HLOOKUP(CM$6,BECO_Datos!$D$3:$HN$85,BECO_Datos!$A49,FALSE)+IFERROR(HLOOKUP(CM$6,BECO_Datos!$HP$3:$LT$85,BECO_Datos!$A49,FALSE),0))*CM$2</f>
        <v>#N/A</v>
      </c>
      <c r="CN50" s="84" t="e">
        <f>(HLOOKUP(CN$6,BECO_Datos!$D$3:$HN$85,BECO_Datos!$A49,FALSE)+IFERROR(HLOOKUP(CN$6,BECO_Datos!$HP$3:$LT$85,BECO_Datos!$A49,FALSE),0))*CN$2</f>
        <v>#N/A</v>
      </c>
      <c r="CO50" s="84" t="e">
        <f>(HLOOKUP(CO$6,BECO_Datos!$D$3:$HN$85,BECO_Datos!$A49,FALSE)+IFERROR(HLOOKUP(CO$6,BECO_Datos!$HP$3:$LT$85,BECO_Datos!$A49,FALSE),0))*CO$2</f>
        <v>#N/A</v>
      </c>
      <c r="CP50" s="84" t="e">
        <f>(HLOOKUP(CP$6,BECO_Datos!$D$3:$HN$85,BECO_Datos!$A49,FALSE)+IFERROR(HLOOKUP(CP$6,BECO_Datos!$HP$3:$LT$85,BECO_Datos!$A49,FALSE),0))*CP$2</f>
        <v>#N/A</v>
      </c>
      <c r="CQ50" s="84">
        <f>(HLOOKUP(CQ$6,BECO_Datos!$D$3:$HN$85,BECO_Datos!$A49,FALSE)+IFERROR(HLOOKUP(CQ$6,BECO_Datos!$HP$3:$LT$85,BECO_Datos!$A49,FALSE),0))*CQ$2</f>
        <v>0</v>
      </c>
      <c r="CR50" s="84">
        <f>(HLOOKUP(CR$6,BECO_Datos!$D$3:$HN$85,BECO_Datos!$A49,FALSE)+IFERROR(HLOOKUP(CR$6,BECO_Datos!$HP$3:$LT$85,BECO_Datos!$A49,FALSE),0))*CR$2</f>
        <v>0</v>
      </c>
      <c r="CS50" s="84">
        <f>(HLOOKUP(CS$6,BECO_Datos!$D$3:$HN$85,BECO_Datos!$A49,FALSE)+IFERROR(HLOOKUP(CS$6,BECO_Datos!$HP$3:$LT$85,BECO_Datos!$A49,FALSE),0))*CS$2</f>
        <v>0</v>
      </c>
      <c r="CT50" s="84">
        <f>(HLOOKUP(CT$6,BECO_Datos!$D$3:$HN$85,BECO_Datos!$A49,FALSE)+IFERROR(HLOOKUP(CT$6,BECO_Datos!$HP$3:$LT$85,BECO_Datos!$A49,FALSE),0))*CT$2</f>
        <v>0</v>
      </c>
      <c r="CU50" s="84">
        <f>(HLOOKUP(CU$6,BECO_Datos!$D$3:$HN$85,BECO_Datos!$A49,FALSE)+IFERROR(HLOOKUP(CU$6,BECO_Datos!$HP$3:$LT$85,BECO_Datos!$A49,FALSE),0))*CU$2</f>
        <v>0</v>
      </c>
      <c r="CV50" s="84">
        <f>(HLOOKUP(CV$6,BECO_Datos!$D$3:$HN$85,BECO_Datos!$A49,FALSE)+IFERROR(HLOOKUP(CV$6,BECO_Datos!$HP$3:$LT$85,BECO_Datos!$A49,FALSE),0))*CV$2</f>
        <v>0</v>
      </c>
      <c r="CW50" s="84">
        <f>(HLOOKUP(CW$6,BECO_Datos!$D$3:$HN$85,BECO_Datos!$A49,FALSE)+IFERROR(HLOOKUP(CW$6,BECO_Datos!$HP$3:$LT$85,BECO_Datos!$A49,FALSE),0))*CW$2</f>
        <v>0</v>
      </c>
      <c r="CX50" s="84">
        <f>(HLOOKUP(CX$6,BECO_Datos!$D$3:$HN$85,BECO_Datos!$A49,FALSE)+IFERROR(HLOOKUP(CX$6,BECO_Datos!$HP$3:$LT$85,BECO_Datos!$A49,FALSE),0))*CX$2</f>
        <v>0</v>
      </c>
      <c r="CY50" s="84">
        <f>(HLOOKUP(CY$6,BECO_Datos!$D$3:$HN$85,BECO_Datos!$A49,FALSE)+IFERROR(HLOOKUP(CY$6,BECO_Datos!$HP$3:$LT$85,BECO_Datos!$A49,FALSE),0))*CY$2</f>
        <v>0</v>
      </c>
      <c r="CZ50" s="84">
        <f>(HLOOKUP(CZ$6,BECO_Datos!$D$3:$HN$85,BECO_Datos!$A49,FALSE)+IFERROR(HLOOKUP(CZ$6,BECO_Datos!$HP$3:$LT$85,BECO_Datos!$A49,FALSE),0))*CZ$2</f>
        <v>0</v>
      </c>
      <c r="DB50" s="84" t="e">
        <f>(HLOOKUP(DB$6,BECO_Datos!$D$3:$HN$85,BECO_Datos!$A49,FALSE)+IFERROR(HLOOKUP(DB$6,BECO_Datos!$HP$3:$LT$85,BECO_Datos!$A49,FALSE),0))*DB$2</f>
        <v>#N/A</v>
      </c>
      <c r="DC50" s="84" t="e">
        <f>(HLOOKUP(DC$6,BECO_Datos!$D$3:$HN$85,BECO_Datos!$A49,FALSE)+IFERROR(HLOOKUP(DC$6,BECO_Datos!$HP$3:$LT$85,BECO_Datos!$A49,FALSE),0))*DC$2</f>
        <v>#N/A</v>
      </c>
      <c r="DD50" s="84" t="e">
        <f>(HLOOKUP(DD$6,BECO_Datos!$D$3:$HN$85,BECO_Datos!$A49,FALSE)+IFERROR(HLOOKUP(DD$6,BECO_Datos!$HP$3:$LT$85,BECO_Datos!$A49,FALSE),0))*DD$2</f>
        <v>#N/A</v>
      </c>
      <c r="DE50" s="84" t="e">
        <f>(HLOOKUP(DE$6,BECO_Datos!$D$3:$HN$85,BECO_Datos!$A49,FALSE)+IFERROR(HLOOKUP(DE$6,BECO_Datos!$HP$3:$LT$85,BECO_Datos!$A49,FALSE),0))*DE$2</f>
        <v>#N/A</v>
      </c>
      <c r="DF50" s="84" t="e">
        <f>(HLOOKUP(DF$6,BECO_Datos!$D$3:$HN$85,BECO_Datos!$A49,FALSE)+IFERROR(HLOOKUP(DF$6,BECO_Datos!$HP$3:$LT$85,BECO_Datos!$A49,FALSE),0))*DF$2</f>
        <v>#N/A</v>
      </c>
      <c r="DG50" s="84" t="e">
        <f>(HLOOKUP(DG$6,BECO_Datos!$D$3:$HN$85,BECO_Datos!$A49,FALSE)+IFERROR(HLOOKUP(DG$6,BECO_Datos!$HP$3:$LT$85,BECO_Datos!$A49,FALSE),0))*DG$2</f>
        <v>#N/A</v>
      </c>
      <c r="DH50" s="84">
        <f>(HLOOKUP(DH$6,BECO_Datos!$D$3:$HN$85,BECO_Datos!$A49,FALSE)+IFERROR(HLOOKUP(DH$6,BECO_Datos!$HP$3:$LT$85,BECO_Datos!$A49,FALSE),0))*DH$2</f>
        <v>0</v>
      </c>
      <c r="DI50" s="84">
        <f>(HLOOKUP(DI$6,BECO_Datos!$D$3:$HN$85,BECO_Datos!$A49,FALSE)+IFERROR(HLOOKUP(DI$6,BECO_Datos!$HP$3:$LT$85,BECO_Datos!$A49,FALSE),0))*DI$2</f>
        <v>0</v>
      </c>
      <c r="DJ50" s="84">
        <f>(HLOOKUP(DJ$6,BECO_Datos!$D$3:$HN$85,BECO_Datos!$A49,FALSE)+IFERROR(HLOOKUP(DJ$6,BECO_Datos!$HP$3:$LT$85,BECO_Datos!$A49,FALSE),0))*DJ$2</f>
        <v>0</v>
      </c>
      <c r="DK50" s="84">
        <f>(HLOOKUP(DK$6,BECO_Datos!$D$3:$HN$85,BECO_Datos!$A49,FALSE)+IFERROR(HLOOKUP(DK$6,BECO_Datos!$HP$3:$LT$85,BECO_Datos!$A49,FALSE),0))*DK$2</f>
        <v>0</v>
      </c>
      <c r="DL50" s="84">
        <f>(HLOOKUP(DL$6,BECO_Datos!$D$3:$HN$85,BECO_Datos!$A49,FALSE)+IFERROR(HLOOKUP(DL$6,BECO_Datos!$HP$3:$LT$85,BECO_Datos!$A49,FALSE),0))*DL$2</f>
        <v>0</v>
      </c>
      <c r="DM50" s="84">
        <f>(HLOOKUP(DM$6,BECO_Datos!$D$3:$HN$85,BECO_Datos!$A49,FALSE)+IFERROR(HLOOKUP(DM$6,BECO_Datos!$HP$3:$LT$85,BECO_Datos!$A49,FALSE),0))*DM$2</f>
        <v>0</v>
      </c>
      <c r="DN50" s="84">
        <f>(HLOOKUP(DN$6,BECO_Datos!$D$3:$HN$85,BECO_Datos!$A49,FALSE)+IFERROR(HLOOKUP(DN$6,BECO_Datos!$HP$3:$LT$85,BECO_Datos!$A49,FALSE),0))*DN$2</f>
        <v>0</v>
      </c>
      <c r="DO50" s="84">
        <f>(HLOOKUP(DO$6,BECO_Datos!$D$3:$HN$85,BECO_Datos!$A49,FALSE)+IFERROR(HLOOKUP(DO$6,BECO_Datos!$HP$3:$LT$85,BECO_Datos!$A49,FALSE),0))*DO$2</f>
        <v>0</v>
      </c>
      <c r="DP50" s="84">
        <f>(HLOOKUP(DP$6,BECO_Datos!$D$3:$HN$85,BECO_Datos!$A49,FALSE)+IFERROR(HLOOKUP(DP$6,BECO_Datos!$HP$3:$LT$85,BECO_Datos!$A49,FALSE),0))*DP$2</f>
        <v>0</v>
      </c>
      <c r="DQ50" s="84">
        <f>(HLOOKUP(DQ$6,BECO_Datos!$D$3:$HN$85,BECO_Datos!$A49,FALSE)+IFERROR(HLOOKUP(DQ$6,BECO_Datos!$HP$3:$LT$85,BECO_Datos!$A49,FALSE),0))*DQ$2</f>
        <v>0</v>
      </c>
      <c r="DS50" s="84" t="e">
        <f>(HLOOKUP(DS$6,BECO_Datos!$D$3:$HN$85,BECO_Datos!$A49,FALSE)+IFERROR(HLOOKUP(DS$6,BECO_Datos!$HP$3:$LT$85,BECO_Datos!$A49,FALSE),0))*DS$2</f>
        <v>#N/A</v>
      </c>
      <c r="DT50" s="84" t="e">
        <f>(HLOOKUP(DT$6,BECO_Datos!$D$3:$HN$85,BECO_Datos!$A49,FALSE)+IFERROR(HLOOKUP(DT$6,BECO_Datos!$HP$3:$LT$85,BECO_Datos!$A49,FALSE),0))*DT$2</f>
        <v>#N/A</v>
      </c>
      <c r="DU50" s="84" t="e">
        <f>(HLOOKUP(DU$6,BECO_Datos!$D$3:$HN$85,BECO_Datos!$A49,FALSE)+IFERROR(HLOOKUP(DU$6,BECO_Datos!$HP$3:$LT$85,BECO_Datos!$A49,FALSE),0))*DU$2</f>
        <v>#N/A</v>
      </c>
      <c r="DV50" s="84" t="e">
        <f>(HLOOKUP(DV$6,BECO_Datos!$D$3:$HN$85,BECO_Datos!$A49,FALSE)+IFERROR(HLOOKUP(DV$6,BECO_Datos!$HP$3:$LT$85,BECO_Datos!$A49,FALSE),0))*DV$2</f>
        <v>#N/A</v>
      </c>
      <c r="DW50" s="84" t="e">
        <f>(HLOOKUP(DW$6,BECO_Datos!$D$3:$HN$85,BECO_Datos!$A49,FALSE)+IFERROR(HLOOKUP(DW$6,BECO_Datos!$HP$3:$LT$85,BECO_Datos!$A49,FALSE),0))*DW$2</f>
        <v>#N/A</v>
      </c>
      <c r="DX50" s="84" t="e">
        <f>(HLOOKUP(DX$6,BECO_Datos!$D$3:$HN$85,BECO_Datos!$A49,FALSE)+IFERROR(HLOOKUP(DX$6,BECO_Datos!$HP$3:$LT$85,BECO_Datos!$A49,FALSE),0))*DX$2</f>
        <v>#N/A</v>
      </c>
      <c r="DY50" s="84">
        <f>(HLOOKUP(DY$6,BECO_Datos!$D$3:$HN$85,BECO_Datos!$A49,FALSE)+IFERROR(HLOOKUP(DY$6,BECO_Datos!$HP$3:$LT$85,BECO_Datos!$A49,FALSE),0))*DY$2</f>
        <v>0</v>
      </c>
      <c r="DZ50" s="84">
        <f>(HLOOKUP(DZ$6,BECO_Datos!$D$3:$HN$85,BECO_Datos!$A49,FALSE)+IFERROR(HLOOKUP(DZ$6,BECO_Datos!$HP$3:$LT$85,BECO_Datos!$A49,FALSE),0))*DZ$2</f>
        <v>0</v>
      </c>
      <c r="EA50" s="84">
        <f>(HLOOKUP(EA$6,BECO_Datos!$D$3:$HN$85,BECO_Datos!$A49,FALSE)+IFERROR(HLOOKUP(EA$6,BECO_Datos!$HP$3:$LT$85,BECO_Datos!$A49,FALSE),0))*EA$2</f>
        <v>0</v>
      </c>
      <c r="EB50" s="84">
        <f>(HLOOKUP(EB$6,BECO_Datos!$D$3:$HN$85,BECO_Datos!$A49,FALSE)+IFERROR(HLOOKUP(EB$6,BECO_Datos!$HP$3:$LT$85,BECO_Datos!$A49,FALSE),0))*EB$2</f>
        <v>0</v>
      </c>
      <c r="EC50" s="84">
        <f>(HLOOKUP(EC$6,BECO_Datos!$D$3:$HN$85,BECO_Datos!$A49,FALSE)+IFERROR(HLOOKUP(EC$6,BECO_Datos!$HP$3:$LT$85,BECO_Datos!$A49,FALSE),0))*EC$2</f>
        <v>0</v>
      </c>
      <c r="ED50" s="84">
        <f>(HLOOKUP(ED$6,BECO_Datos!$D$3:$HN$85,BECO_Datos!$A49,FALSE)+IFERROR(HLOOKUP(ED$6,BECO_Datos!$HP$3:$LT$85,BECO_Datos!$A49,FALSE),0))*ED$2</f>
        <v>0</v>
      </c>
      <c r="EE50" s="84">
        <f>(HLOOKUP(EE$6,BECO_Datos!$D$3:$HN$85,BECO_Datos!$A49,FALSE)+IFERROR(HLOOKUP(EE$6,BECO_Datos!$HP$3:$LT$85,BECO_Datos!$A49,FALSE),0))*EE$2</f>
        <v>0</v>
      </c>
      <c r="EF50" s="84">
        <f>(HLOOKUP(EF$6,BECO_Datos!$D$3:$HN$85,BECO_Datos!$A49,FALSE)+IFERROR(HLOOKUP(EF$6,BECO_Datos!$HP$3:$LT$85,BECO_Datos!$A49,FALSE),0))*EF$2</f>
        <v>0</v>
      </c>
      <c r="EG50" s="84">
        <f>(HLOOKUP(EG$6,BECO_Datos!$D$3:$HN$85,BECO_Datos!$A49,FALSE)+IFERROR(HLOOKUP(EG$6,BECO_Datos!$HP$3:$LT$85,BECO_Datos!$A49,FALSE),0))*EG$2</f>
        <v>0</v>
      </c>
      <c r="EH50" s="84">
        <f>(HLOOKUP(EH$6,BECO_Datos!$D$3:$HN$85,BECO_Datos!$A49,FALSE)+IFERROR(HLOOKUP(EH$6,BECO_Datos!$HP$3:$LT$85,BECO_Datos!$A49,FALSE),0))*EH$2</f>
        <v>0</v>
      </c>
      <c r="EJ50" s="84" t="e">
        <f>(HLOOKUP(EJ$6,BECO_Datos!$D$3:$HN$85,BECO_Datos!$A49,FALSE)+IFERROR(HLOOKUP(EJ$6,BECO_Datos!$HP$3:$LT$85,BECO_Datos!$A49,FALSE),0))*EJ$2</f>
        <v>#N/A</v>
      </c>
      <c r="EK50" s="84" t="e">
        <f>(HLOOKUP(EK$6,BECO_Datos!$D$3:$HN$85,BECO_Datos!$A49,FALSE)+IFERROR(HLOOKUP(EK$6,BECO_Datos!$HP$3:$LT$85,BECO_Datos!$A49,FALSE),0))*EK$2</f>
        <v>#N/A</v>
      </c>
      <c r="EL50" s="84" t="e">
        <f>(HLOOKUP(EL$6,BECO_Datos!$D$3:$HN$85,BECO_Datos!$A49,FALSE)+IFERROR(HLOOKUP(EL$6,BECO_Datos!$HP$3:$LT$85,BECO_Datos!$A49,FALSE),0))*EL$2</f>
        <v>#N/A</v>
      </c>
      <c r="EM50" s="84" t="e">
        <f>(HLOOKUP(EM$6,BECO_Datos!$D$3:$HN$85,BECO_Datos!$A49,FALSE)+IFERROR(HLOOKUP(EM$6,BECO_Datos!$HP$3:$LT$85,BECO_Datos!$A49,FALSE),0))*EM$2</f>
        <v>#N/A</v>
      </c>
      <c r="EN50" s="84" t="e">
        <f>(HLOOKUP(EN$6,BECO_Datos!$D$3:$HN$85,BECO_Datos!$A49,FALSE)+IFERROR(HLOOKUP(EN$6,BECO_Datos!$HP$3:$LT$85,BECO_Datos!$A49,FALSE),0))*EN$2</f>
        <v>#N/A</v>
      </c>
      <c r="EO50" s="84" t="e">
        <f>(HLOOKUP(EO$6,BECO_Datos!$D$3:$HN$85,BECO_Datos!$A49,FALSE)+IFERROR(HLOOKUP(EO$6,BECO_Datos!$HP$3:$LT$85,BECO_Datos!$A49,FALSE),0))*EO$2</f>
        <v>#N/A</v>
      </c>
      <c r="EP50" s="84">
        <f>(HLOOKUP(EP$6,BECO_Datos!$D$3:$HN$85,BECO_Datos!$A49,FALSE)+IFERROR(HLOOKUP(EP$6,BECO_Datos!$HP$3:$LT$85,BECO_Datos!$A49,FALSE),0))*EP$2</f>
        <v>0</v>
      </c>
      <c r="EQ50" s="84">
        <f>(HLOOKUP(EQ$6,BECO_Datos!$D$3:$HN$85,BECO_Datos!$A49,FALSE)+IFERROR(HLOOKUP(EQ$6,BECO_Datos!$HP$3:$LT$85,BECO_Datos!$A49,FALSE),0))*EQ$2</f>
        <v>0</v>
      </c>
      <c r="ER50" s="84">
        <f>(HLOOKUP(ER$6,BECO_Datos!$D$3:$HN$85,BECO_Datos!$A49,FALSE)+IFERROR(HLOOKUP(ER$6,BECO_Datos!$HP$3:$LT$85,BECO_Datos!$A49,FALSE),0))*ER$2</f>
        <v>0</v>
      </c>
      <c r="ES50" s="84">
        <f>(HLOOKUP(ES$6,BECO_Datos!$D$3:$HN$85,BECO_Datos!$A49,FALSE)+IFERROR(HLOOKUP(ES$6,BECO_Datos!$HP$3:$LT$85,BECO_Datos!$A49,FALSE),0))*ES$2</f>
        <v>0</v>
      </c>
      <c r="ET50" s="84">
        <f>(HLOOKUP(ET$6,BECO_Datos!$D$3:$HN$85,BECO_Datos!$A49,FALSE)+IFERROR(HLOOKUP(ET$6,BECO_Datos!$HP$3:$LT$85,BECO_Datos!$A49,FALSE),0))*ET$2</f>
        <v>0</v>
      </c>
      <c r="EU50" s="84">
        <f>(HLOOKUP(EU$6,BECO_Datos!$D$3:$HN$85,BECO_Datos!$A49,FALSE)+IFERROR(HLOOKUP(EU$6,BECO_Datos!$HP$3:$LT$85,BECO_Datos!$A49,FALSE),0))*EU$2</f>
        <v>0</v>
      </c>
      <c r="EV50" s="84">
        <f>(HLOOKUP(EV$6,BECO_Datos!$D$3:$HN$85,BECO_Datos!$A49,FALSE)+IFERROR(HLOOKUP(EV$6,BECO_Datos!$HP$3:$LT$85,BECO_Datos!$A49,FALSE),0))*EV$2</f>
        <v>0</v>
      </c>
      <c r="EW50" s="84">
        <f>(HLOOKUP(EW$6,BECO_Datos!$D$3:$HN$85,BECO_Datos!$A49,FALSE)+IFERROR(HLOOKUP(EW$6,BECO_Datos!$HP$3:$LT$85,BECO_Datos!$A49,FALSE),0))*EW$2</f>
        <v>0</v>
      </c>
      <c r="EX50" s="84">
        <f>(HLOOKUP(EX$6,BECO_Datos!$D$3:$HN$85,BECO_Datos!$A49,FALSE)+IFERROR(HLOOKUP(EX$6,BECO_Datos!$HP$3:$LT$85,BECO_Datos!$A49,FALSE),0))*EX$2</f>
        <v>0</v>
      </c>
      <c r="EY50" s="84">
        <f>(HLOOKUP(EY$6,BECO_Datos!$D$3:$HN$85,BECO_Datos!$A49,FALSE)+IFERROR(HLOOKUP(EY$6,BECO_Datos!$HP$3:$LT$85,BECO_Datos!$A49,FALSE),0))*EY$2</f>
        <v>0</v>
      </c>
      <c r="FA50" s="84" t="e">
        <f>(HLOOKUP(FA$6,BECO_Datos!$D$3:$HN$85,BECO_Datos!$A49,FALSE)+IFERROR(HLOOKUP(FA$6,BECO_Datos!$HP$3:$LT$85,BECO_Datos!$A49,FALSE),0))*FA$2</f>
        <v>#N/A</v>
      </c>
      <c r="FB50" s="84" t="e">
        <f>(HLOOKUP(FB$6,BECO_Datos!$D$3:$HN$85,BECO_Datos!$A49,FALSE)+IFERROR(HLOOKUP(FB$6,BECO_Datos!$HP$3:$LT$85,BECO_Datos!$A49,FALSE),0))*FB$2</f>
        <v>#N/A</v>
      </c>
      <c r="FC50" s="84" t="e">
        <f>(HLOOKUP(FC$6,BECO_Datos!$D$3:$HN$85,BECO_Datos!$A49,FALSE)+IFERROR(HLOOKUP(FC$6,BECO_Datos!$HP$3:$LT$85,BECO_Datos!$A49,FALSE),0))*FC$2</f>
        <v>#N/A</v>
      </c>
      <c r="FD50" s="84" t="e">
        <f>(HLOOKUP(FD$6,BECO_Datos!$D$3:$HN$85,BECO_Datos!$A49,FALSE)+IFERROR(HLOOKUP(FD$6,BECO_Datos!$HP$3:$LT$85,BECO_Datos!$A49,FALSE),0))*FD$2</f>
        <v>#N/A</v>
      </c>
      <c r="FE50" s="84" t="e">
        <f>(HLOOKUP(FE$6,BECO_Datos!$D$3:$HN$85,BECO_Datos!$A49,FALSE)+IFERROR(HLOOKUP(FE$6,BECO_Datos!$HP$3:$LT$85,BECO_Datos!$A49,FALSE),0))*FE$2</f>
        <v>#N/A</v>
      </c>
      <c r="FF50" s="84" t="e">
        <f>(HLOOKUP(FF$6,BECO_Datos!$D$3:$HN$85,BECO_Datos!$A49,FALSE)+IFERROR(HLOOKUP(FF$6,BECO_Datos!$HP$3:$LT$85,BECO_Datos!$A49,FALSE),0))*FF$2</f>
        <v>#N/A</v>
      </c>
      <c r="FG50" s="84">
        <f>(HLOOKUP(FG$6,BECO_Datos!$D$3:$HN$85,BECO_Datos!$A49,FALSE)+IFERROR(HLOOKUP(FG$6,BECO_Datos!$HP$3:$LT$85,BECO_Datos!$A49,FALSE),0))*FG$2</f>
        <v>0</v>
      </c>
      <c r="FH50" s="84">
        <f>(HLOOKUP(FH$6,BECO_Datos!$D$3:$HN$85,BECO_Datos!$A49,FALSE)+IFERROR(HLOOKUP(FH$6,BECO_Datos!$HP$3:$LT$85,BECO_Datos!$A49,FALSE),0))*FH$2</f>
        <v>0</v>
      </c>
      <c r="FI50" s="84">
        <f>(HLOOKUP(FI$6,BECO_Datos!$D$3:$HN$85,BECO_Datos!$A49,FALSE)+IFERROR(HLOOKUP(FI$6,BECO_Datos!$HP$3:$LT$85,BECO_Datos!$A49,FALSE),0))*FI$2</f>
        <v>0</v>
      </c>
      <c r="FJ50" s="84">
        <f>(HLOOKUP(FJ$6,BECO_Datos!$D$3:$HN$85,BECO_Datos!$A49,FALSE)+IFERROR(HLOOKUP(FJ$6,BECO_Datos!$HP$3:$LT$85,BECO_Datos!$A49,FALSE),0))*FJ$2</f>
        <v>0</v>
      </c>
      <c r="FK50" s="84">
        <f>(HLOOKUP(FK$6,BECO_Datos!$D$3:$HN$85,BECO_Datos!$A49,FALSE)+IFERROR(HLOOKUP(FK$6,BECO_Datos!$HP$3:$LT$85,BECO_Datos!$A49,FALSE),0))*FK$2</f>
        <v>0</v>
      </c>
      <c r="FL50" s="84">
        <f>(HLOOKUP(FL$6,BECO_Datos!$D$3:$HN$85,BECO_Datos!$A49,FALSE)+IFERROR(HLOOKUP(FL$6,BECO_Datos!$HP$3:$LT$85,BECO_Datos!$A49,FALSE),0))*FL$2</f>
        <v>0</v>
      </c>
      <c r="FM50" s="84">
        <f>(HLOOKUP(FM$6,BECO_Datos!$D$3:$HN$85,BECO_Datos!$A49,FALSE)+IFERROR(HLOOKUP(FM$6,BECO_Datos!$HP$3:$LT$85,BECO_Datos!$A49,FALSE),0))*FM$2</f>
        <v>0</v>
      </c>
      <c r="FN50" s="84">
        <f>(HLOOKUP(FN$6,BECO_Datos!$D$3:$HN$85,BECO_Datos!$A49,FALSE)+IFERROR(HLOOKUP(FN$6,BECO_Datos!$HP$3:$LT$85,BECO_Datos!$A49,FALSE),0))*FN$2</f>
        <v>0</v>
      </c>
      <c r="FO50" s="84">
        <f>(HLOOKUP(FO$6,BECO_Datos!$D$3:$HN$85,BECO_Datos!$A49,FALSE)+IFERROR(HLOOKUP(FO$6,BECO_Datos!$HP$3:$LT$85,BECO_Datos!$A49,FALSE),0))*FO$2</f>
        <v>0</v>
      </c>
      <c r="FP50" s="84">
        <f>(HLOOKUP(FP$6,BECO_Datos!$D$3:$HN$85,BECO_Datos!$A49,FALSE)+IFERROR(HLOOKUP(FP$6,BECO_Datos!$HP$3:$LT$85,BECO_Datos!$A49,FALSE),0))*FP$2</f>
        <v>0</v>
      </c>
      <c r="FR50" s="84" t="e">
        <f>(HLOOKUP(FR$6,BECO_Datos!$D$3:$HN$85,BECO_Datos!$A49,FALSE)+IFERROR(HLOOKUP(FR$6,BECO_Datos!$HP$3:$LT$85,BECO_Datos!$A49,FALSE),0))*FR$2</f>
        <v>#N/A</v>
      </c>
      <c r="FS50" s="84" t="e">
        <f>(HLOOKUP(FS$6,BECO_Datos!$D$3:$HN$85,BECO_Datos!$A49,FALSE)+IFERROR(HLOOKUP(FS$6,BECO_Datos!$HP$3:$LT$85,BECO_Datos!$A49,FALSE),0))*FS$2</f>
        <v>#N/A</v>
      </c>
      <c r="FT50" s="84" t="e">
        <f>(HLOOKUP(FT$6,BECO_Datos!$D$3:$HN$85,BECO_Datos!$A49,FALSE)+IFERROR(HLOOKUP(FT$6,BECO_Datos!$HP$3:$LT$85,BECO_Datos!$A49,FALSE),0))*FT$2</f>
        <v>#N/A</v>
      </c>
      <c r="FU50" s="84" t="e">
        <f>(HLOOKUP(FU$6,BECO_Datos!$D$3:$HN$85,BECO_Datos!$A49,FALSE)+IFERROR(HLOOKUP(FU$6,BECO_Datos!$HP$3:$LT$85,BECO_Datos!$A49,FALSE),0))*FU$2</f>
        <v>#N/A</v>
      </c>
      <c r="FV50" s="84" t="e">
        <f>(HLOOKUP(FV$6,BECO_Datos!$D$3:$HN$85,BECO_Datos!$A49,FALSE)+IFERROR(HLOOKUP(FV$6,BECO_Datos!$HP$3:$LT$85,BECO_Datos!$A49,FALSE),0))*FV$2</f>
        <v>#N/A</v>
      </c>
      <c r="FW50" s="84" t="e">
        <f>(HLOOKUP(FW$6,BECO_Datos!$D$3:$HN$85,BECO_Datos!$A49,FALSE)+IFERROR(HLOOKUP(FW$6,BECO_Datos!$HP$3:$LT$85,BECO_Datos!$A49,FALSE),0))*FW$2</f>
        <v>#N/A</v>
      </c>
      <c r="FX50" s="84">
        <f>(HLOOKUP(FX$6,BECO_Datos!$D$3:$HN$85,BECO_Datos!$A49,FALSE)+IFERROR(HLOOKUP(FX$6,BECO_Datos!$HP$3:$LT$85,BECO_Datos!$A49,FALSE),0))*FX$2</f>
        <v>0</v>
      </c>
      <c r="FY50" s="84">
        <f>(HLOOKUP(FY$6,BECO_Datos!$D$3:$HN$85,BECO_Datos!$A49,FALSE)+IFERROR(HLOOKUP(FY$6,BECO_Datos!$HP$3:$LT$85,BECO_Datos!$A49,FALSE),0))*FY$2</f>
        <v>0</v>
      </c>
      <c r="FZ50" s="84">
        <f>(HLOOKUP(FZ$6,BECO_Datos!$D$3:$HN$85,BECO_Datos!$A49,FALSE)+IFERROR(HLOOKUP(FZ$6,BECO_Datos!$HP$3:$LT$85,BECO_Datos!$A49,FALSE),0))*FZ$2</f>
        <v>0</v>
      </c>
      <c r="GA50" s="84">
        <f>(HLOOKUP(GA$6,BECO_Datos!$D$3:$HN$85,BECO_Datos!$A49,FALSE)+IFERROR(HLOOKUP(GA$6,BECO_Datos!$HP$3:$LT$85,BECO_Datos!$A49,FALSE),0))*GA$2</f>
        <v>0</v>
      </c>
      <c r="GB50" s="84">
        <f>(HLOOKUP(GB$6,BECO_Datos!$D$3:$HN$85,BECO_Datos!$A49,FALSE)+IFERROR(HLOOKUP(GB$6,BECO_Datos!$HP$3:$LT$85,BECO_Datos!$A49,FALSE),0))*GB$2</f>
        <v>0</v>
      </c>
      <c r="GC50" s="84">
        <f>(HLOOKUP(GC$6,BECO_Datos!$D$3:$HN$85,BECO_Datos!$A49,FALSE)+IFERROR(HLOOKUP(GC$6,BECO_Datos!$HP$3:$LT$85,BECO_Datos!$A49,FALSE),0))*GC$2</f>
        <v>0</v>
      </c>
      <c r="GD50" s="84">
        <f>(HLOOKUP(GD$6,BECO_Datos!$D$3:$HN$85,BECO_Datos!$A49,FALSE)+IFERROR(HLOOKUP(GD$6,BECO_Datos!$HP$3:$LT$85,BECO_Datos!$A49,FALSE),0))*GD$2</f>
        <v>0</v>
      </c>
      <c r="GE50" s="84">
        <f>(HLOOKUP(GE$6,BECO_Datos!$D$3:$HN$85,BECO_Datos!$A49,FALSE)+IFERROR(HLOOKUP(GE$6,BECO_Datos!$HP$3:$LT$85,BECO_Datos!$A49,FALSE),0))*GE$2</f>
        <v>0</v>
      </c>
      <c r="GF50" s="84">
        <f>(HLOOKUP(GF$6,BECO_Datos!$D$3:$HN$85,BECO_Datos!$A49,FALSE)+IFERROR(HLOOKUP(GF$6,BECO_Datos!$HP$3:$LT$85,BECO_Datos!$A49,FALSE),0))*GF$2</f>
        <v>0</v>
      </c>
      <c r="GG50" s="84">
        <f>(HLOOKUP(GG$6,BECO_Datos!$D$3:$HN$85,BECO_Datos!$A49,FALSE)+IFERROR(HLOOKUP(GG$6,BECO_Datos!$HP$3:$LT$85,BECO_Datos!$A49,FALSE),0))*GG$2</f>
        <v>0</v>
      </c>
      <c r="GI50" s="84" t="e">
        <f>(HLOOKUP(GI$6,BECO_Datos!$D$3:$HN$85,BECO_Datos!$A49,FALSE)+IFERROR(HLOOKUP(GI$6,BECO_Datos!$HP$3:$LT$85,BECO_Datos!$A49,FALSE),0))*GI$2</f>
        <v>#N/A</v>
      </c>
      <c r="GJ50" s="84" t="e">
        <f>(HLOOKUP(GJ$6,BECO_Datos!$D$3:$HN$85,BECO_Datos!$A49,FALSE)+IFERROR(HLOOKUP(GJ$6,BECO_Datos!$HP$3:$LT$85,BECO_Datos!$A49,FALSE),0))*GJ$2</f>
        <v>#N/A</v>
      </c>
      <c r="GK50" s="84" t="e">
        <f>(HLOOKUP(GK$6,BECO_Datos!$D$3:$HN$85,BECO_Datos!$A49,FALSE)+IFERROR(HLOOKUP(GK$6,BECO_Datos!$HP$3:$LT$85,BECO_Datos!$A49,FALSE),0))*GK$2</f>
        <v>#N/A</v>
      </c>
      <c r="GL50" s="84" t="e">
        <f>(HLOOKUP(GL$6,BECO_Datos!$D$3:$HN$85,BECO_Datos!$A49,FALSE)+IFERROR(HLOOKUP(GL$6,BECO_Datos!$HP$3:$LT$85,BECO_Datos!$A49,FALSE),0))*GL$2</f>
        <v>#N/A</v>
      </c>
      <c r="GM50" s="84" t="e">
        <f>(HLOOKUP(GM$6,BECO_Datos!$D$3:$HN$85,BECO_Datos!$A49,FALSE)+IFERROR(HLOOKUP(GM$6,BECO_Datos!$HP$3:$LT$85,BECO_Datos!$A49,FALSE),0))*GM$2</f>
        <v>#N/A</v>
      </c>
      <c r="GN50" s="84" t="e">
        <f>(HLOOKUP(GN$6,BECO_Datos!$D$3:$HN$85,BECO_Datos!$A49,FALSE)+IFERROR(HLOOKUP(GN$6,BECO_Datos!$HP$3:$LT$85,BECO_Datos!$A49,FALSE),0))*GN$2</f>
        <v>#N/A</v>
      </c>
      <c r="GO50" s="84">
        <f>(HLOOKUP(GO$6,BECO_Datos!$D$3:$HN$85,BECO_Datos!$A49,FALSE)+IFERROR(HLOOKUP(GO$6,BECO_Datos!$HP$3:$LT$85,BECO_Datos!$A49,FALSE),0))*GO$2</f>
        <v>0</v>
      </c>
      <c r="GP50" s="84">
        <f>(HLOOKUP(GP$6,BECO_Datos!$D$3:$HN$85,BECO_Datos!$A49,FALSE)+IFERROR(HLOOKUP(GP$6,BECO_Datos!$HP$3:$LT$85,BECO_Datos!$A49,FALSE),0))*GP$2</f>
        <v>0</v>
      </c>
      <c r="GQ50" s="84">
        <f>(HLOOKUP(GQ$6,BECO_Datos!$D$3:$HN$85,BECO_Datos!$A49,FALSE)+IFERROR(HLOOKUP(GQ$6,BECO_Datos!$HP$3:$LT$85,BECO_Datos!$A49,FALSE),0))*GQ$2</f>
        <v>0</v>
      </c>
      <c r="GR50" s="84">
        <f>(HLOOKUP(GR$6,BECO_Datos!$D$3:$HN$85,BECO_Datos!$A49,FALSE)+IFERROR(HLOOKUP(GR$6,BECO_Datos!$HP$3:$LT$85,BECO_Datos!$A49,FALSE),0))*GR$2</f>
        <v>0</v>
      </c>
      <c r="GS50" s="84">
        <f>(HLOOKUP(GS$6,BECO_Datos!$D$3:$HN$85,BECO_Datos!$A49,FALSE)+IFERROR(HLOOKUP(GS$6,BECO_Datos!$HP$3:$LT$85,BECO_Datos!$A49,FALSE),0))*GS$2</f>
        <v>0</v>
      </c>
      <c r="GT50" s="84">
        <f>(HLOOKUP(GT$6,BECO_Datos!$D$3:$HN$85,BECO_Datos!$A49,FALSE)+IFERROR(HLOOKUP(GT$6,BECO_Datos!$HP$3:$LT$85,BECO_Datos!$A49,FALSE),0))*GT$2</f>
        <v>0</v>
      </c>
      <c r="GU50" s="84">
        <f>(HLOOKUP(GU$6,BECO_Datos!$D$3:$HN$85,BECO_Datos!$A49,FALSE)+IFERROR(HLOOKUP(GU$6,BECO_Datos!$HP$3:$LT$85,BECO_Datos!$A49,FALSE),0))*GU$2</f>
        <v>0</v>
      </c>
      <c r="GV50" s="84">
        <f>(HLOOKUP(GV$6,BECO_Datos!$D$3:$HN$85,BECO_Datos!$A49,FALSE)+IFERROR(HLOOKUP(GV$6,BECO_Datos!$HP$3:$LT$85,BECO_Datos!$A49,FALSE),0))*GV$2</f>
        <v>0</v>
      </c>
      <c r="GW50" s="84">
        <f>(HLOOKUP(GW$6,BECO_Datos!$D$3:$HN$85,BECO_Datos!$A49,FALSE)+IFERROR(HLOOKUP(GW$6,BECO_Datos!$HP$3:$LT$85,BECO_Datos!$A49,FALSE),0))*GW$2</f>
        <v>0</v>
      </c>
      <c r="GX50" s="84">
        <f>(HLOOKUP(GX$6,BECO_Datos!$D$3:$HN$85,BECO_Datos!$A49,FALSE)+IFERROR(HLOOKUP(GX$6,BECO_Datos!$HP$3:$LT$85,BECO_Datos!$A49,FALSE),0))*GX$2</f>
        <v>0</v>
      </c>
      <c r="GZ50" s="84" t="e">
        <f>(HLOOKUP(GZ$6,BECO_Datos!$D$3:$HN$85,BECO_Datos!$A49,FALSE)+IFERROR(HLOOKUP(GZ$6,BECO_Datos!$HP$3:$LT$85,BECO_Datos!$A49,FALSE),0))*GZ$2</f>
        <v>#N/A</v>
      </c>
      <c r="HA50" s="84" t="e">
        <f>(HLOOKUP(HA$6,BECO_Datos!$D$3:$HN$85,BECO_Datos!$A49,FALSE)+IFERROR(HLOOKUP(HA$6,BECO_Datos!$HP$3:$LT$85,BECO_Datos!$A49,FALSE),0))*HA$2</f>
        <v>#N/A</v>
      </c>
      <c r="HB50" s="84" t="e">
        <f>(HLOOKUP(HB$6,BECO_Datos!$D$3:$HN$85,BECO_Datos!$A49,FALSE)+IFERROR(HLOOKUP(HB$6,BECO_Datos!$HP$3:$LT$85,BECO_Datos!$A49,FALSE),0))*HB$2</f>
        <v>#N/A</v>
      </c>
      <c r="HC50" s="84" t="e">
        <f>(HLOOKUP(HC$6,BECO_Datos!$D$3:$HN$85,BECO_Datos!$A49,FALSE)+IFERROR(HLOOKUP(HC$6,BECO_Datos!$HP$3:$LT$85,BECO_Datos!$A49,FALSE),0))*HC$2</f>
        <v>#N/A</v>
      </c>
      <c r="HD50" s="84" t="e">
        <f>(HLOOKUP(HD$6,BECO_Datos!$D$3:$HN$85,BECO_Datos!$A49,FALSE)+IFERROR(HLOOKUP(HD$6,BECO_Datos!$HP$3:$LT$85,BECO_Datos!$A49,FALSE),0))*HD$2</f>
        <v>#N/A</v>
      </c>
      <c r="HE50" s="84" t="e">
        <f>(HLOOKUP(HE$6,BECO_Datos!$D$3:$HN$85,BECO_Datos!$A49,FALSE)+IFERROR(HLOOKUP(HE$6,BECO_Datos!$HP$3:$LT$85,BECO_Datos!$A49,FALSE),0))*HE$2</f>
        <v>#N/A</v>
      </c>
      <c r="HF50" s="84">
        <f>(HLOOKUP(HF$6,BECO_Datos!$D$3:$HN$85,BECO_Datos!$A49,FALSE)+IFERROR(HLOOKUP(HF$6,BECO_Datos!$HP$3:$LT$85,BECO_Datos!$A49,FALSE),0))*HF$2</f>
        <v>1.085179823197522E-2</v>
      </c>
      <c r="HG50" s="84">
        <f>(HLOOKUP(HG$6,BECO_Datos!$D$3:$HN$85,BECO_Datos!$A49,FALSE)+IFERROR(HLOOKUP(HG$6,BECO_Datos!$HP$3:$LT$85,BECO_Datos!$A49,FALSE),0))*HG$2</f>
        <v>0</v>
      </c>
      <c r="HH50" s="84">
        <f>(HLOOKUP(HH$6,BECO_Datos!$D$3:$HN$85,BECO_Datos!$A49,FALSE)+IFERROR(HLOOKUP(HH$6,BECO_Datos!$HP$3:$LT$85,BECO_Datos!$A49,FALSE),0))*HH$2</f>
        <v>0</v>
      </c>
      <c r="HI50" s="84">
        <f>(HLOOKUP(HI$6,BECO_Datos!$D$3:$HN$85,BECO_Datos!$A49,FALSE)+IFERROR(HLOOKUP(HI$6,BECO_Datos!$HP$3:$LT$85,BECO_Datos!$A49,FALSE),0))*HI$2</f>
        <v>0</v>
      </c>
      <c r="HJ50" s="84">
        <f>(HLOOKUP(HJ$6,BECO_Datos!$D$3:$HN$85,BECO_Datos!$A49,FALSE)+IFERROR(HLOOKUP(HJ$6,BECO_Datos!$HP$3:$LT$85,BECO_Datos!$A49,FALSE),0))*HJ$2</f>
        <v>0</v>
      </c>
      <c r="HK50" s="84">
        <f>(HLOOKUP(HK$6,BECO_Datos!$D$3:$HN$85,BECO_Datos!$A49,FALSE)+IFERROR(HLOOKUP(HK$6,BECO_Datos!$HP$3:$LT$85,BECO_Datos!$A49,FALSE),0))*HK$2</f>
        <v>0</v>
      </c>
      <c r="HL50" s="84">
        <f>(HLOOKUP(HL$6,BECO_Datos!$D$3:$HN$85,BECO_Datos!$A49,FALSE)+IFERROR(HLOOKUP(HL$6,BECO_Datos!$HP$3:$LT$85,BECO_Datos!$A49,FALSE),0))*HL$2</f>
        <v>0</v>
      </c>
      <c r="HM50" s="84">
        <f>(HLOOKUP(HM$6,BECO_Datos!$D$3:$HN$85,BECO_Datos!$A49,FALSE)+IFERROR(HLOOKUP(HM$6,BECO_Datos!$HP$3:$LT$85,BECO_Datos!$A49,FALSE),0))*HM$2</f>
        <v>0</v>
      </c>
      <c r="HN50" s="84">
        <f>(HLOOKUP(HN$6,BECO_Datos!$D$3:$HN$85,BECO_Datos!$A49,FALSE)+IFERROR(HLOOKUP(HN$6,BECO_Datos!$HP$3:$LT$85,BECO_Datos!$A49,FALSE),0))*HN$2</f>
        <v>5.3210897719937935E-4</v>
      </c>
      <c r="HO50" s="84">
        <f>(HLOOKUP(HO$6,BECO_Datos!$D$3:$HN$85,BECO_Datos!$A49,FALSE)+IFERROR(HLOOKUP(HO$6,BECO_Datos!$HP$3:$LT$85,BECO_Datos!$A49,FALSE),0))*HO$2</f>
        <v>3.6501687730357063E-4</v>
      </c>
      <c r="HQ50" s="84" t="e">
        <f>(HLOOKUP(HQ$6,BECO_Datos!$D$3:$HN$85,BECO_Datos!$A49,FALSE)+IFERROR(HLOOKUP(HQ$6,BECO_Datos!$HP$3:$LT$85,BECO_Datos!$A49,FALSE),0))*HQ$2</f>
        <v>#N/A</v>
      </c>
      <c r="HR50" s="84" t="e">
        <f>(HLOOKUP(HR$6,BECO_Datos!$D$3:$HN$85,BECO_Datos!$A49,FALSE)+IFERROR(HLOOKUP(HR$6,BECO_Datos!$HP$3:$LT$85,BECO_Datos!$A49,FALSE),0))*HR$2</f>
        <v>#N/A</v>
      </c>
      <c r="HS50" s="84" t="e">
        <f>(HLOOKUP(HS$6,BECO_Datos!$D$3:$HN$85,BECO_Datos!$A49,FALSE)+IFERROR(HLOOKUP(HS$6,BECO_Datos!$HP$3:$LT$85,BECO_Datos!$A49,FALSE),0))*HS$2</f>
        <v>#N/A</v>
      </c>
      <c r="HT50" s="84" t="e">
        <f>(HLOOKUP(HT$6,BECO_Datos!$D$3:$HN$85,BECO_Datos!$A49,FALSE)+IFERROR(HLOOKUP(HT$6,BECO_Datos!$HP$3:$LT$85,BECO_Datos!$A49,FALSE),0))*HT$2</f>
        <v>#N/A</v>
      </c>
      <c r="HU50" s="84" t="e">
        <f>(HLOOKUP(HU$6,BECO_Datos!$D$3:$HN$85,BECO_Datos!$A49,FALSE)+IFERROR(HLOOKUP(HU$6,BECO_Datos!$HP$3:$LT$85,BECO_Datos!$A49,FALSE),0))*HU$2</f>
        <v>#N/A</v>
      </c>
      <c r="HV50" s="84" t="e">
        <f>(HLOOKUP(HV$6,BECO_Datos!$D$3:$HN$85,BECO_Datos!$A49,FALSE)+IFERROR(HLOOKUP(HV$6,BECO_Datos!$HP$3:$LT$85,BECO_Datos!$A49,FALSE),0))*HV$2</f>
        <v>#N/A</v>
      </c>
      <c r="HW50" s="84">
        <f>(HLOOKUP(HW$6,BECO_Datos!$D$3:$HN$85,BECO_Datos!$A49,FALSE)+IFERROR(HLOOKUP(HW$6,BECO_Datos!$HP$3:$LT$85,BECO_Datos!$A49,FALSE),0))*HW$2</f>
        <v>2.3521926053310404E-3</v>
      </c>
      <c r="HX50" s="84">
        <f>(HLOOKUP(HX$6,BECO_Datos!$D$3:$HN$85,BECO_Datos!$A49,FALSE)+IFERROR(HLOOKUP(HX$6,BECO_Datos!$HP$3:$LT$85,BECO_Datos!$A49,FALSE),0))*HX$2</f>
        <v>0</v>
      </c>
      <c r="HY50" s="84">
        <f>(HLOOKUP(HY$6,BECO_Datos!$D$3:$HN$85,BECO_Datos!$A49,FALSE)+IFERROR(HLOOKUP(HY$6,BECO_Datos!$HP$3:$LT$85,BECO_Datos!$A49,FALSE),0))*HY$2</f>
        <v>0</v>
      </c>
      <c r="HZ50" s="84">
        <f>(HLOOKUP(HZ$6,BECO_Datos!$D$3:$HN$85,BECO_Datos!$A49,FALSE)+IFERROR(HLOOKUP(HZ$6,BECO_Datos!$HP$3:$LT$85,BECO_Datos!$A49,FALSE),0))*HZ$2</f>
        <v>0</v>
      </c>
      <c r="IA50" s="84">
        <f>(HLOOKUP(IA$6,BECO_Datos!$D$3:$HN$85,BECO_Datos!$A49,FALSE)+IFERROR(HLOOKUP(IA$6,BECO_Datos!$HP$3:$LT$85,BECO_Datos!$A49,FALSE),0))*IA$2</f>
        <v>0</v>
      </c>
      <c r="IB50" s="84">
        <f>(HLOOKUP(IB$6,BECO_Datos!$D$3:$HN$85,BECO_Datos!$A49,FALSE)+IFERROR(HLOOKUP(IB$6,BECO_Datos!$HP$3:$LT$85,BECO_Datos!$A49,FALSE),0))*IB$2</f>
        <v>0</v>
      </c>
      <c r="IC50" s="84">
        <f>(HLOOKUP(IC$6,BECO_Datos!$D$3:$HN$85,BECO_Datos!$A49,FALSE)+IFERROR(HLOOKUP(IC$6,BECO_Datos!$HP$3:$LT$85,BECO_Datos!$A49,FALSE),0))*IC$2</f>
        <v>0</v>
      </c>
      <c r="ID50" s="84">
        <f>(HLOOKUP(ID$6,BECO_Datos!$D$3:$HN$85,BECO_Datos!$A49,FALSE)+IFERROR(HLOOKUP(ID$6,BECO_Datos!$HP$3:$LT$85,BECO_Datos!$A49,FALSE),0))*ID$2</f>
        <v>0</v>
      </c>
      <c r="IE50" s="84">
        <f>(HLOOKUP(IE$6,BECO_Datos!$D$3:$HN$85,BECO_Datos!$A49,FALSE)+IFERROR(HLOOKUP(IE$6,BECO_Datos!$HP$3:$LT$85,BECO_Datos!$A49,FALSE),0))*IE$2</f>
        <v>0</v>
      </c>
      <c r="IF50" s="84">
        <f>(HLOOKUP(IF$6,BECO_Datos!$D$3:$HN$85,BECO_Datos!$A49,FALSE)+IFERROR(HLOOKUP(IF$6,BECO_Datos!$HP$3:$LT$85,BECO_Datos!$A49,FALSE),0))*IF$2</f>
        <v>0</v>
      </c>
      <c r="IH50" s="84" t="e">
        <f>(HLOOKUP(IH$6,BECO_Datos!$D$3:$HN$85,BECO_Datos!$A49,FALSE)+IFERROR(HLOOKUP(IH$6,BECO_Datos!$HP$3:$LT$85,BECO_Datos!$A49,FALSE),0))*IH$2</f>
        <v>#N/A</v>
      </c>
      <c r="II50" s="84" t="e">
        <f>(HLOOKUP(II$6,BECO_Datos!$D$3:$HN$85,BECO_Datos!$A49,FALSE)+IFERROR(HLOOKUP(II$6,BECO_Datos!$HP$3:$LT$85,BECO_Datos!$A49,FALSE),0))*II$2</f>
        <v>#N/A</v>
      </c>
      <c r="IJ50" s="84" t="e">
        <f>(HLOOKUP(IJ$6,BECO_Datos!$D$3:$HN$85,BECO_Datos!$A49,FALSE)+IFERROR(HLOOKUP(IJ$6,BECO_Datos!$HP$3:$LT$85,BECO_Datos!$A49,FALSE),0))*IJ$2</f>
        <v>#N/A</v>
      </c>
      <c r="IK50" s="84" t="e">
        <f>(HLOOKUP(IK$6,BECO_Datos!$D$3:$HN$85,BECO_Datos!$A49,FALSE)+IFERROR(HLOOKUP(IK$6,BECO_Datos!$HP$3:$LT$85,BECO_Datos!$A49,FALSE),0))*IK$2</f>
        <v>#N/A</v>
      </c>
      <c r="IL50" s="84" t="e">
        <f>(HLOOKUP(IL$6,BECO_Datos!$D$3:$HN$85,BECO_Datos!$A49,FALSE)+IFERROR(HLOOKUP(IL$6,BECO_Datos!$HP$3:$LT$85,BECO_Datos!$A49,FALSE),0))*IL$2</f>
        <v>#N/A</v>
      </c>
      <c r="IM50" s="84" t="e">
        <f>(HLOOKUP(IM$6,BECO_Datos!$D$3:$HN$85,BECO_Datos!$A49,FALSE)+IFERROR(HLOOKUP(IM$6,BECO_Datos!$HP$3:$LT$85,BECO_Datos!$A49,FALSE),0))*IM$2</f>
        <v>#N/A</v>
      </c>
      <c r="IN50" s="84">
        <f>(HLOOKUP(IN$6,BECO_Datos!$D$3:$HN$85,BECO_Datos!$A49,FALSE)+IFERROR(HLOOKUP(IN$6,BECO_Datos!$HP$3:$LT$85,BECO_Datos!$A49,FALSE),0))*IN$2</f>
        <v>1.4399593293207225</v>
      </c>
      <c r="IO50" s="84">
        <f>(HLOOKUP(IO$6,BECO_Datos!$D$3:$HN$85,BECO_Datos!$A49,FALSE)+IFERROR(HLOOKUP(IO$6,BECO_Datos!$HP$3:$LT$85,BECO_Datos!$A49,FALSE),0))*IO$2</f>
        <v>1.4814144453998284</v>
      </c>
      <c r="IP50" s="84">
        <f>(HLOOKUP(IP$6,BECO_Datos!$D$3:$HN$85,BECO_Datos!$A49,FALSE)+IFERROR(HLOOKUP(IP$6,BECO_Datos!$HP$3:$LT$85,BECO_Datos!$A49,FALSE),0))*IP$2</f>
        <v>1.4971761822871883</v>
      </c>
      <c r="IQ50" s="84">
        <f>(HLOOKUP(IQ$6,BECO_Datos!$D$3:$HN$85,BECO_Datos!$A49,FALSE)+IFERROR(HLOOKUP(IQ$6,BECO_Datos!$HP$3:$LT$85,BECO_Datos!$A49,FALSE),0))*IQ$2</f>
        <v>1.4454434221840071</v>
      </c>
      <c r="IR50" s="84">
        <f>(HLOOKUP(IR$6,BECO_Datos!$D$3:$HN$85,BECO_Datos!$A49,FALSE)+IFERROR(HLOOKUP(IR$6,BECO_Datos!$HP$3:$LT$85,BECO_Datos!$A49,FALSE),0))*IR$2</f>
        <v>1.459928546861565</v>
      </c>
      <c r="IS50" s="84">
        <f>(HLOOKUP(IS$6,BECO_Datos!$D$3:$HN$85,BECO_Datos!$A49,FALSE)+IFERROR(HLOOKUP(IS$6,BECO_Datos!$HP$3:$LT$85,BECO_Datos!$A49,FALSE),0))*IS$2</f>
        <v>1.3166959587274294</v>
      </c>
      <c r="IT50" s="84">
        <f>(HLOOKUP(IT$6,BECO_Datos!$D$3:$HN$85,BECO_Datos!$A49,FALSE)+IFERROR(HLOOKUP(IT$6,BECO_Datos!$HP$3:$LT$85,BECO_Datos!$A49,FALSE),0))*IT$2</f>
        <v>1.1852276870163372</v>
      </c>
      <c r="IU50" s="84">
        <f>(HLOOKUP(IU$6,BECO_Datos!$D$3:$HN$85,BECO_Datos!$A49,FALSE)+IFERROR(HLOOKUP(IU$6,BECO_Datos!$HP$3:$LT$85,BECO_Datos!$A49,FALSE),0))*IU$2</f>
        <v>0</v>
      </c>
      <c r="IV50" s="84">
        <f>(HLOOKUP(IV$6,BECO_Datos!$D$3:$HN$85,BECO_Datos!$A49,FALSE)+IFERROR(HLOOKUP(IV$6,BECO_Datos!$HP$3:$LT$85,BECO_Datos!$A49,FALSE),0))*IV$2</f>
        <v>0</v>
      </c>
      <c r="IW50" s="84">
        <f>(HLOOKUP(IW$6,BECO_Datos!$D$3:$HN$85,BECO_Datos!$A49,FALSE)+IFERROR(HLOOKUP(IW$6,BECO_Datos!$HP$3:$LT$85,BECO_Datos!$A49,FALSE),0))*IW$2</f>
        <v>0</v>
      </c>
      <c r="IY50" s="84" t="e">
        <f>(HLOOKUP(IY$6,BECO_Datos!$D$3:$HN$85,BECO_Datos!$A49,FALSE)+IFERROR(HLOOKUP(IY$6,BECO_Datos!$HP$3:$LT$85,BECO_Datos!$A49,FALSE),0))*IY$2</f>
        <v>#N/A</v>
      </c>
      <c r="IZ50" s="84" t="e">
        <f>(HLOOKUP(IZ$6,BECO_Datos!$D$3:$HN$85,BECO_Datos!$A49,FALSE)+IFERROR(HLOOKUP(IZ$6,BECO_Datos!$HP$3:$LT$85,BECO_Datos!$A49,FALSE),0))*IZ$2</f>
        <v>#N/A</v>
      </c>
      <c r="JA50" s="84" t="e">
        <f>(HLOOKUP(JA$6,BECO_Datos!$D$3:$HN$85,BECO_Datos!$A49,FALSE)+IFERROR(HLOOKUP(JA$6,BECO_Datos!$HP$3:$LT$85,BECO_Datos!$A49,FALSE),0))*JA$2</f>
        <v>#N/A</v>
      </c>
      <c r="JB50" s="84" t="e">
        <f>(HLOOKUP(JB$6,BECO_Datos!$D$3:$HN$85,BECO_Datos!$A49,FALSE)+IFERROR(HLOOKUP(JB$6,BECO_Datos!$HP$3:$LT$85,BECO_Datos!$A49,FALSE),0))*JB$2</f>
        <v>#N/A</v>
      </c>
      <c r="JC50" s="84" t="e">
        <f>(HLOOKUP(JC$6,BECO_Datos!$D$3:$HN$85,BECO_Datos!$A49,FALSE)+IFERROR(HLOOKUP(JC$6,BECO_Datos!$HP$3:$LT$85,BECO_Datos!$A49,FALSE),0))*JC$2</f>
        <v>#N/A</v>
      </c>
      <c r="JD50" s="84" t="e">
        <f>(HLOOKUP(JD$6,BECO_Datos!$D$3:$HN$85,BECO_Datos!$A49,FALSE)+IFERROR(HLOOKUP(JD$6,BECO_Datos!$HP$3:$LT$85,BECO_Datos!$A49,FALSE),0))*JD$2</f>
        <v>#N/A</v>
      </c>
      <c r="JE50" s="84">
        <f>(HLOOKUP(JE$6,BECO_Datos!$D$3:$HN$85,BECO_Datos!$A49,FALSE)+IFERROR(HLOOKUP(JE$6,BECO_Datos!$HP$3:$LT$85,BECO_Datos!$A49,FALSE),0))*JE$2</f>
        <v>0.95434614538589635</v>
      </c>
      <c r="JF50" s="84">
        <f>(HLOOKUP(JF$6,BECO_Datos!$D$3:$HN$85,BECO_Datos!$A49,FALSE)+IFERROR(HLOOKUP(JF$6,BECO_Datos!$HP$3:$LT$85,BECO_Datos!$A49,FALSE),0))*JF$2</f>
        <v>0.75809949601484561</v>
      </c>
      <c r="JG50" s="84">
        <f>(HLOOKUP(JG$6,BECO_Datos!$D$3:$HN$85,BECO_Datos!$A49,FALSE)+IFERROR(HLOOKUP(JG$6,BECO_Datos!$HP$3:$LT$85,BECO_Datos!$A49,FALSE),0))*JG$2</f>
        <v>1.0939429327791215</v>
      </c>
      <c r="JH50" s="84">
        <f>(HLOOKUP(JH$6,BECO_Datos!$D$3:$HN$85,BECO_Datos!$A49,FALSE)+IFERROR(HLOOKUP(JH$6,BECO_Datos!$HP$3:$LT$85,BECO_Datos!$A49,FALSE),0))*JH$2</f>
        <v>0.92407408889209952</v>
      </c>
      <c r="JI50" s="84">
        <f>(HLOOKUP(JI$6,BECO_Datos!$D$3:$HN$85,BECO_Datos!$A49,FALSE)+IFERROR(HLOOKUP(JI$6,BECO_Datos!$HP$3:$LT$85,BECO_Datos!$A49,FALSE),0))*JI$2</f>
        <v>0.45865208942161001</v>
      </c>
      <c r="JJ50" s="84">
        <f>(HLOOKUP(JJ$6,BECO_Datos!$D$3:$HN$85,BECO_Datos!$A49,FALSE)+IFERROR(HLOOKUP(JJ$6,BECO_Datos!$HP$3:$LT$85,BECO_Datos!$A49,FALSE),0))*JJ$2</f>
        <v>3.4346424376425306E-3</v>
      </c>
      <c r="JK50" s="84">
        <f>(HLOOKUP(JK$6,BECO_Datos!$D$3:$HN$85,BECO_Datos!$A49,FALSE)+IFERROR(HLOOKUP(JK$6,BECO_Datos!$HP$3:$LT$85,BECO_Datos!$A49,FALSE),0))*JK$2</f>
        <v>0</v>
      </c>
      <c r="JL50" s="84">
        <f>(HLOOKUP(JL$6,BECO_Datos!$D$3:$HN$85,BECO_Datos!$A49,FALSE)+IFERROR(HLOOKUP(JL$6,BECO_Datos!$HP$3:$LT$85,BECO_Datos!$A49,FALSE),0))*JL$2</f>
        <v>0</v>
      </c>
      <c r="JM50" s="84">
        <f>(HLOOKUP(JM$6,BECO_Datos!$D$3:$HN$85,BECO_Datos!$A49,FALSE)+IFERROR(HLOOKUP(JM$6,BECO_Datos!$HP$3:$LT$85,BECO_Datos!$A49,FALSE),0))*JM$2</f>
        <v>4.1799536356843092E-3</v>
      </c>
      <c r="JN50" s="84">
        <f>(HLOOKUP(JN$6,BECO_Datos!$D$3:$HN$85,BECO_Datos!$A49,FALSE)+IFERROR(HLOOKUP(JN$6,BECO_Datos!$HP$3:$LT$85,BECO_Datos!$A49,FALSE),0))*JN$2</f>
        <v>0</v>
      </c>
      <c r="JP50" s="84" t="e">
        <f>(HLOOKUP(JP$6,BECO_Datos!$D$3:$HN$85,BECO_Datos!$A49,FALSE)+IFERROR(HLOOKUP(JP$6,BECO_Datos!$HP$3:$LT$85,BECO_Datos!$A49,FALSE),0))*JP$2</f>
        <v>#N/A</v>
      </c>
      <c r="JQ50" s="84" t="e">
        <f>(HLOOKUP(JQ$6,BECO_Datos!$D$3:$HN$85,BECO_Datos!$A49,FALSE)+IFERROR(HLOOKUP(JQ$6,BECO_Datos!$HP$3:$LT$85,BECO_Datos!$A49,FALSE),0))*JQ$2</f>
        <v>#N/A</v>
      </c>
      <c r="JR50" s="84" t="e">
        <f>(HLOOKUP(JR$6,BECO_Datos!$D$3:$HN$85,BECO_Datos!$A49,FALSE)+IFERROR(HLOOKUP(JR$6,BECO_Datos!$HP$3:$LT$85,BECO_Datos!$A49,FALSE),0))*JR$2</f>
        <v>#N/A</v>
      </c>
      <c r="JS50" s="84" t="e">
        <f>(HLOOKUP(JS$6,BECO_Datos!$D$3:$HN$85,BECO_Datos!$A49,FALSE)+IFERROR(HLOOKUP(JS$6,BECO_Datos!$HP$3:$LT$85,BECO_Datos!$A49,FALSE),0))*JS$2</f>
        <v>#N/A</v>
      </c>
      <c r="JT50" s="84" t="e">
        <f>(HLOOKUP(JT$6,BECO_Datos!$D$3:$HN$85,BECO_Datos!$A49,FALSE)+IFERROR(HLOOKUP(JT$6,BECO_Datos!$HP$3:$LT$85,BECO_Datos!$A49,FALSE),0))*JT$2</f>
        <v>#N/A</v>
      </c>
      <c r="JU50" s="84" t="e">
        <f>(HLOOKUP(JU$6,BECO_Datos!$D$3:$HN$85,BECO_Datos!$A49,FALSE)+IFERROR(HLOOKUP(JU$6,BECO_Datos!$HP$3:$LT$85,BECO_Datos!$A49,FALSE),0))*JU$2</f>
        <v>#N/A</v>
      </c>
      <c r="JV50" s="84">
        <f>(HLOOKUP(JV$6,BECO_Datos!$D$3:$HN$85,BECO_Datos!$A49,FALSE)+IFERROR(HLOOKUP(JV$6,BECO_Datos!$HP$3:$LT$85,BECO_Datos!$A49,FALSE),0))*JV$2</f>
        <v>2.2601602283113705E-2</v>
      </c>
      <c r="JW50" s="84">
        <f>(HLOOKUP(JW$6,BECO_Datos!$D$3:$HN$85,BECO_Datos!$A49,FALSE)+IFERROR(HLOOKUP(JW$6,BECO_Datos!$HP$3:$LT$85,BECO_Datos!$A49,FALSE),0))*JW$2</f>
        <v>9.3490331009865001E-3</v>
      </c>
      <c r="JX50" s="84">
        <f>(HLOOKUP(JX$6,BECO_Datos!$D$3:$HN$85,BECO_Datos!$A49,FALSE)+IFERROR(HLOOKUP(JX$6,BECO_Datos!$HP$3:$LT$85,BECO_Datos!$A49,FALSE),0))*JX$2</f>
        <v>9.118948631746485E-3</v>
      </c>
      <c r="JY50" s="84">
        <f>(HLOOKUP(JY$6,BECO_Datos!$D$3:$HN$85,BECO_Datos!$A49,FALSE)+IFERROR(HLOOKUP(JY$6,BECO_Datos!$HP$3:$LT$85,BECO_Datos!$A49,FALSE),0))*JY$2</f>
        <v>8.9387322556250138E-3</v>
      </c>
      <c r="JZ50" s="84">
        <f>(HLOOKUP(JZ$6,BECO_Datos!$D$3:$HN$85,BECO_Datos!$A49,FALSE)+IFERROR(HLOOKUP(JZ$6,BECO_Datos!$HP$3:$LT$85,BECO_Datos!$A49,FALSE),0))*JZ$2</f>
        <v>7.9393954192692323E-3</v>
      </c>
      <c r="KA50" s="84">
        <f>(HLOOKUP(KA$6,BECO_Datos!$D$3:$HN$85,BECO_Datos!$A49,FALSE)+IFERROR(HLOOKUP(KA$6,BECO_Datos!$HP$3:$LT$85,BECO_Datos!$A49,FALSE),0))*KA$2</f>
        <v>6.3924970456019125E-3</v>
      </c>
      <c r="KB50" s="84">
        <f>(HLOOKUP(KB$6,BECO_Datos!$D$3:$HN$85,BECO_Datos!$A49,FALSE)+IFERROR(HLOOKUP(KB$6,BECO_Datos!$HP$3:$LT$85,BECO_Datos!$A49,FALSE),0))*KB$2</f>
        <v>0</v>
      </c>
      <c r="KC50" s="84">
        <f>(HLOOKUP(KC$6,BECO_Datos!$D$3:$HN$85,BECO_Datos!$A49,FALSE)+IFERROR(HLOOKUP(KC$6,BECO_Datos!$HP$3:$LT$85,BECO_Datos!$A49,FALSE),0))*KC$2</f>
        <v>0</v>
      </c>
      <c r="KD50" s="84">
        <f>(HLOOKUP(KD$6,BECO_Datos!$D$3:$HN$85,BECO_Datos!$A49,FALSE)+IFERROR(HLOOKUP(KD$6,BECO_Datos!$HP$3:$LT$85,BECO_Datos!$A49,FALSE),0))*KD$2</f>
        <v>7.0447322041127733E-3</v>
      </c>
      <c r="KE50" s="84">
        <f>(HLOOKUP(KE$6,BECO_Datos!$D$3:$HN$85,BECO_Datos!$A49,FALSE)+IFERROR(HLOOKUP(KE$6,BECO_Datos!$HP$3:$LT$85,BECO_Datos!$A49,FALSE),0))*KE$2</f>
        <v>7.7306911485788745E-3</v>
      </c>
      <c r="KG50" s="84" t="e">
        <f>(HLOOKUP(KG$6,BECO_Datos!$D$3:$HN$85,BECO_Datos!$A49,FALSE)+IFERROR(HLOOKUP(KG$6,BECO_Datos!$HP$3:$LT$85,BECO_Datos!$A49,FALSE),0))*KG$2</f>
        <v>#N/A</v>
      </c>
      <c r="KH50" s="84" t="e">
        <f>(HLOOKUP(KH$6,BECO_Datos!$D$3:$HN$85,BECO_Datos!$A49,FALSE)+IFERROR(HLOOKUP(KH$6,BECO_Datos!$HP$3:$LT$85,BECO_Datos!$A49,FALSE),0))*KH$2</f>
        <v>#N/A</v>
      </c>
      <c r="KI50" s="84" t="e">
        <f>(HLOOKUP(KI$6,BECO_Datos!$D$3:$HN$85,BECO_Datos!$A49,FALSE)+IFERROR(HLOOKUP(KI$6,BECO_Datos!$HP$3:$LT$85,BECO_Datos!$A49,FALSE),0))*KI$2</f>
        <v>#N/A</v>
      </c>
      <c r="KJ50" s="84" t="e">
        <f>(HLOOKUP(KJ$6,BECO_Datos!$D$3:$HN$85,BECO_Datos!$A49,FALSE)+IFERROR(HLOOKUP(KJ$6,BECO_Datos!$HP$3:$LT$85,BECO_Datos!$A49,FALSE),0))*KJ$2</f>
        <v>#N/A</v>
      </c>
      <c r="KK50" s="84" t="e">
        <f>(HLOOKUP(KK$6,BECO_Datos!$D$3:$HN$85,BECO_Datos!$A49,FALSE)+IFERROR(HLOOKUP(KK$6,BECO_Datos!$HP$3:$LT$85,BECO_Datos!$A49,FALSE),0))*KK$2</f>
        <v>#N/A</v>
      </c>
      <c r="KL50" s="84" t="e">
        <f>(HLOOKUP(KL$6,BECO_Datos!$D$3:$HN$85,BECO_Datos!$A49,FALSE)+IFERROR(HLOOKUP(KL$6,BECO_Datos!$HP$3:$LT$85,BECO_Datos!$A49,FALSE),0))*KL$2</f>
        <v>#N/A</v>
      </c>
      <c r="KM50" s="84">
        <f>(HLOOKUP(KM$6,BECO_Datos!$D$3:$HN$85,BECO_Datos!$A49,FALSE)+IFERROR(HLOOKUP(KM$6,BECO_Datos!$HP$3:$LT$85,BECO_Datos!$A49,FALSE),0))*KM$2</f>
        <v>0</v>
      </c>
      <c r="KN50" s="84">
        <f>(HLOOKUP(KN$6,BECO_Datos!$D$3:$HN$85,BECO_Datos!$A49,FALSE)+IFERROR(HLOOKUP(KN$6,BECO_Datos!$HP$3:$LT$85,BECO_Datos!$A49,FALSE),0))*KN$2</f>
        <v>0</v>
      </c>
      <c r="KO50" s="84">
        <f>(HLOOKUP(KO$6,BECO_Datos!$D$3:$HN$85,BECO_Datos!$A49,FALSE)+IFERROR(HLOOKUP(KO$6,BECO_Datos!$HP$3:$LT$85,BECO_Datos!$A49,FALSE),0))*KO$2</f>
        <v>0</v>
      </c>
      <c r="KP50" s="84">
        <f>(HLOOKUP(KP$6,BECO_Datos!$D$3:$HN$85,BECO_Datos!$A49,FALSE)+IFERROR(HLOOKUP(KP$6,BECO_Datos!$HP$3:$LT$85,BECO_Datos!$A49,FALSE),0))*KP$2</f>
        <v>0</v>
      </c>
      <c r="KQ50" s="84">
        <f>(HLOOKUP(KQ$6,BECO_Datos!$D$3:$HN$85,BECO_Datos!$A49,FALSE)+IFERROR(HLOOKUP(KQ$6,BECO_Datos!$HP$3:$LT$85,BECO_Datos!$A49,FALSE),0))*KQ$2</f>
        <v>0</v>
      </c>
      <c r="KR50" s="84">
        <f>(HLOOKUP(KR$6,BECO_Datos!$D$3:$HN$85,BECO_Datos!$A49,FALSE)+IFERROR(HLOOKUP(KR$6,BECO_Datos!$HP$3:$LT$85,BECO_Datos!$A49,FALSE),0))*KR$2</f>
        <v>0</v>
      </c>
      <c r="KS50" s="84">
        <f>(HLOOKUP(KS$6,BECO_Datos!$D$3:$HN$85,BECO_Datos!$A49,FALSE)+IFERROR(HLOOKUP(KS$6,BECO_Datos!$HP$3:$LT$85,BECO_Datos!$A49,FALSE),0))*KS$2</f>
        <v>0</v>
      </c>
      <c r="KT50" s="84">
        <f>(HLOOKUP(KT$6,BECO_Datos!$D$3:$HN$85,BECO_Datos!$A49,FALSE)+IFERROR(HLOOKUP(KT$6,BECO_Datos!$HP$3:$LT$85,BECO_Datos!$A49,FALSE),0))*KT$2</f>
        <v>0</v>
      </c>
      <c r="KU50" s="84">
        <f>(HLOOKUP(KU$6,BECO_Datos!$D$3:$HN$85,BECO_Datos!$A49,FALSE)+IFERROR(HLOOKUP(KU$6,BECO_Datos!$HP$3:$LT$85,BECO_Datos!$A49,FALSE),0))*KU$2</f>
        <v>0.16292010086641576</v>
      </c>
      <c r="KV50" s="84">
        <f>(HLOOKUP(KV$6,BECO_Datos!$D$3:$HN$85,BECO_Datos!$A49,FALSE)+IFERROR(HLOOKUP(KV$6,BECO_Datos!$HP$3:$LT$85,BECO_Datos!$A49,FALSE),0))*KV$2</f>
        <v>0</v>
      </c>
      <c r="KX50" s="84" t="e">
        <f>(HLOOKUP(KX$6,BECO_Datos!$D$3:$HN$85,BECO_Datos!$A49,FALSE)+IFERROR(HLOOKUP(KX$6,BECO_Datos!$HP$3:$LT$85,BECO_Datos!$A49,FALSE),0))*KX$2</f>
        <v>#N/A</v>
      </c>
      <c r="KY50" s="84" t="e">
        <f>(HLOOKUP(KY$6,BECO_Datos!$D$3:$HN$85,BECO_Datos!$A49,FALSE)+IFERROR(HLOOKUP(KY$6,BECO_Datos!$HP$3:$LT$85,BECO_Datos!$A49,FALSE),0))*KY$2</f>
        <v>#N/A</v>
      </c>
      <c r="KZ50" s="84" t="e">
        <f>(HLOOKUP(KZ$6,BECO_Datos!$D$3:$HN$85,BECO_Datos!$A49,FALSE)+IFERROR(HLOOKUP(KZ$6,BECO_Datos!$HP$3:$LT$85,BECO_Datos!$A49,FALSE),0))*KZ$2</f>
        <v>#N/A</v>
      </c>
      <c r="LA50" s="84" t="e">
        <f>(HLOOKUP(LA$6,BECO_Datos!$D$3:$HN$85,BECO_Datos!$A49,FALSE)+IFERROR(HLOOKUP(LA$6,BECO_Datos!$HP$3:$LT$85,BECO_Datos!$A49,FALSE),0))*LA$2</f>
        <v>#N/A</v>
      </c>
      <c r="LB50" s="84" t="e">
        <f>(HLOOKUP(LB$6,BECO_Datos!$D$3:$HN$85,BECO_Datos!$A49,FALSE)+IFERROR(HLOOKUP(LB$6,BECO_Datos!$HP$3:$LT$85,BECO_Datos!$A49,FALSE),0))*LB$2</f>
        <v>#N/A</v>
      </c>
      <c r="LC50" s="84" t="e">
        <f>(HLOOKUP(LC$6,BECO_Datos!$D$3:$HN$85,BECO_Datos!$A49,FALSE)+IFERROR(HLOOKUP(LC$6,BECO_Datos!$HP$3:$LT$85,BECO_Datos!$A49,FALSE),0))*LC$2</f>
        <v>#N/A</v>
      </c>
      <c r="LD50" s="84">
        <f>(HLOOKUP(LD$6,BECO_Datos!$D$3:$HN$85,BECO_Datos!$A49,FALSE)+IFERROR(HLOOKUP(LD$6,BECO_Datos!$HP$3:$LT$85,BECO_Datos!$A49,FALSE),0))*LD$2</f>
        <v>0</v>
      </c>
      <c r="LE50" s="84">
        <f>(HLOOKUP(LE$6,BECO_Datos!$D$3:$HN$85,BECO_Datos!$A49,FALSE)+IFERROR(HLOOKUP(LE$6,BECO_Datos!$HP$3:$LT$85,BECO_Datos!$A49,FALSE),0))*LE$2</f>
        <v>0</v>
      </c>
      <c r="LF50" s="84">
        <f>(HLOOKUP(LF$6,BECO_Datos!$D$3:$HN$85,BECO_Datos!$A49,FALSE)+IFERROR(HLOOKUP(LF$6,BECO_Datos!$HP$3:$LT$85,BECO_Datos!$A49,FALSE),0))*LF$2</f>
        <v>0</v>
      </c>
      <c r="LG50" s="84">
        <f>(HLOOKUP(LG$6,BECO_Datos!$D$3:$HN$85,BECO_Datos!$A49,FALSE)+IFERROR(HLOOKUP(LG$6,BECO_Datos!$HP$3:$LT$85,BECO_Datos!$A49,FALSE),0))*LG$2</f>
        <v>0</v>
      </c>
      <c r="LH50" s="84">
        <f>(HLOOKUP(LH$6,BECO_Datos!$D$3:$HN$85,BECO_Datos!$A49,FALSE)+IFERROR(HLOOKUP(LH$6,BECO_Datos!$HP$3:$LT$85,BECO_Datos!$A49,FALSE),0))*LH$2</f>
        <v>0</v>
      </c>
      <c r="LI50" s="84">
        <f>(HLOOKUP(LI$6,BECO_Datos!$D$3:$HN$85,BECO_Datos!$A49,FALSE)+IFERROR(HLOOKUP(LI$6,BECO_Datos!$HP$3:$LT$85,BECO_Datos!$A49,FALSE),0))*LI$2</f>
        <v>0</v>
      </c>
      <c r="LJ50" s="84">
        <f>(HLOOKUP(LJ$6,BECO_Datos!$D$3:$HN$85,BECO_Datos!$A49,FALSE)+IFERROR(HLOOKUP(LJ$6,BECO_Datos!$HP$3:$LT$85,BECO_Datos!$A49,FALSE),0))*LJ$2</f>
        <v>0</v>
      </c>
      <c r="LK50" s="84">
        <f>(HLOOKUP(LK$6,BECO_Datos!$D$3:$HN$85,BECO_Datos!$A49,FALSE)+IFERROR(HLOOKUP(LK$6,BECO_Datos!$HP$3:$LT$85,BECO_Datos!$A49,FALSE),0))*LK$2</f>
        <v>0</v>
      </c>
      <c r="LL50" s="84">
        <f>(HLOOKUP(LL$6,BECO_Datos!$D$3:$HN$85,BECO_Datos!$A49,FALSE)+IFERROR(HLOOKUP(LL$6,BECO_Datos!$HP$3:$LT$85,BECO_Datos!$A49,FALSE),0))*LL$2</f>
        <v>0</v>
      </c>
      <c r="LM50" s="84">
        <f>(HLOOKUP(LM$6,BECO_Datos!$D$3:$HN$85,BECO_Datos!$A49,FALSE)+IFERROR(HLOOKUP(LM$6,BECO_Datos!$HP$3:$LT$85,BECO_Datos!$A49,FALSE),0))*LM$2</f>
        <v>0</v>
      </c>
    </row>
    <row r="51" spans="1:325" ht="15.75" x14ac:dyDescent="0.25">
      <c r="A51" s="160">
        <v>46</v>
      </c>
      <c r="B51" s="63" t="s">
        <v>91</v>
      </c>
      <c r="C51" s="13"/>
      <c r="D51" s="85" t="e">
        <f>(HLOOKUP(D$6,BECO_Datos!$D$3:$HN$85,BECO_Datos!$A50,FALSE)+IFERROR(HLOOKUP(D$6,BECO_Datos!$HP$3:$LT$85,BECO_Datos!$A50,FALSE),0))*D$2</f>
        <v>#N/A</v>
      </c>
      <c r="E51" s="85" t="e">
        <f>(HLOOKUP(E$6,BECO_Datos!$D$3:$HN$85,BECO_Datos!$A50,FALSE)+IFERROR(HLOOKUP(E$6,BECO_Datos!$HP$3:$LT$85,BECO_Datos!$A50,FALSE),0))*E$2</f>
        <v>#N/A</v>
      </c>
      <c r="F51" s="85" t="e">
        <f>(HLOOKUP(F$6,BECO_Datos!$D$3:$HN$85,BECO_Datos!$A50,FALSE)+IFERROR(HLOOKUP(F$6,BECO_Datos!$HP$3:$LT$85,BECO_Datos!$A50,FALSE),0))*F$2</f>
        <v>#N/A</v>
      </c>
      <c r="G51" s="85" t="e">
        <f>(HLOOKUP(G$6,BECO_Datos!$D$3:$HN$85,BECO_Datos!$A50,FALSE)+IFERROR(HLOOKUP(G$6,BECO_Datos!$HP$3:$LT$85,BECO_Datos!$A50,FALSE),0))*G$2</f>
        <v>#N/A</v>
      </c>
      <c r="H51" s="85" t="e">
        <f>(HLOOKUP(H$6,BECO_Datos!$D$3:$HN$85,BECO_Datos!$A50,FALSE)+IFERROR(HLOOKUP(H$6,BECO_Datos!$HP$3:$LT$85,BECO_Datos!$A50,FALSE),0))*H$2</f>
        <v>#N/A</v>
      </c>
      <c r="I51" s="85" t="e">
        <f>(HLOOKUP(I$6,BECO_Datos!$D$3:$HN$85,BECO_Datos!$A50,FALSE)+IFERROR(HLOOKUP(I$6,BECO_Datos!$HP$3:$LT$85,BECO_Datos!$A50,FALSE),0))*I$2</f>
        <v>#N/A</v>
      </c>
      <c r="J51" s="85">
        <f>(HLOOKUP(J$6,BECO_Datos!$D$3:$HN$85,BECO_Datos!$A50,FALSE)+IFERROR(HLOOKUP(J$6,BECO_Datos!$HP$3:$LT$85,BECO_Datos!$A50,FALSE),0))*J$2</f>
        <v>0</v>
      </c>
      <c r="K51" s="85">
        <f>(HLOOKUP(K$6,BECO_Datos!$D$3:$HN$85,BECO_Datos!$A50,FALSE)+IFERROR(HLOOKUP(K$6,BECO_Datos!$HP$3:$LT$85,BECO_Datos!$A50,FALSE),0))*K$2</f>
        <v>0</v>
      </c>
      <c r="L51" s="85">
        <f>(HLOOKUP(L$6,BECO_Datos!$D$3:$HN$85,BECO_Datos!$A50,FALSE)+IFERROR(HLOOKUP(L$6,BECO_Datos!$HP$3:$LT$85,BECO_Datos!$A50,FALSE),0))*L$2</f>
        <v>0</v>
      </c>
      <c r="M51" s="85">
        <f>(HLOOKUP(M$6,BECO_Datos!$D$3:$HN$85,BECO_Datos!$A50,FALSE)+IFERROR(HLOOKUP(M$6,BECO_Datos!$HP$3:$LT$85,BECO_Datos!$A50,FALSE),0))*M$2</f>
        <v>0</v>
      </c>
      <c r="N51" s="85">
        <f>(HLOOKUP(N$6,BECO_Datos!$D$3:$HN$85,BECO_Datos!$A50,FALSE)+IFERROR(HLOOKUP(N$6,BECO_Datos!$HP$3:$LT$85,BECO_Datos!$A50,FALSE),0))*N$2</f>
        <v>0</v>
      </c>
      <c r="O51" s="85">
        <f>(HLOOKUP(O$6,BECO_Datos!$D$3:$HN$85,BECO_Datos!$A50,FALSE)+IFERROR(HLOOKUP(O$6,BECO_Datos!$HP$3:$LT$85,BECO_Datos!$A50,FALSE),0))*O$2</f>
        <v>0</v>
      </c>
      <c r="P51" s="85">
        <f>(HLOOKUP(P$6,BECO_Datos!$D$3:$HN$85,BECO_Datos!$A50,FALSE)+IFERROR(HLOOKUP(P$6,BECO_Datos!$HP$3:$LT$85,BECO_Datos!$A50,FALSE),0))*P$2</f>
        <v>0</v>
      </c>
      <c r="Q51" s="85">
        <f>(HLOOKUP(Q$6,BECO_Datos!$D$3:$HN$85,BECO_Datos!$A50,FALSE)+IFERROR(HLOOKUP(Q$6,BECO_Datos!$HP$3:$LT$85,BECO_Datos!$A50,FALSE),0))*Q$2</f>
        <v>0</v>
      </c>
      <c r="R51" s="85">
        <f>(HLOOKUP(R$6,BECO_Datos!$D$3:$HN$85,BECO_Datos!$A50,FALSE)+IFERROR(HLOOKUP(R$6,BECO_Datos!$HP$3:$LT$85,BECO_Datos!$A50,FALSE),0))*R$2</f>
        <v>0</v>
      </c>
      <c r="S51" s="85">
        <f>(HLOOKUP(S$6,BECO_Datos!$D$3:$HN$85,BECO_Datos!$A50,FALSE)+IFERROR(HLOOKUP(S$6,BECO_Datos!$HP$3:$LT$85,BECO_Datos!$A50,FALSE),0))*S$2</f>
        <v>0</v>
      </c>
      <c r="U51" s="85" t="e">
        <f>(HLOOKUP(U$6,BECO_Datos!$D$3:$HN$85,BECO_Datos!$A50,FALSE)+IFERROR(HLOOKUP(U$6,BECO_Datos!$HP$3:$LT$85,BECO_Datos!$A50,FALSE),0))*U$2</f>
        <v>#N/A</v>
      </c>
      <c r="V51" s="85" t="e">
        <f>(HLOOKUP(V$6,BECO_Datos!$D$3:$HN$85,BECO_Datos!$A50,FALSE)+IFERROR(HLOOKUP(V$6,BECO_Datos!$HP$3:$LT$85,BECO_Datos!$A50,FALSE),0))*V$2</f>
        <v>#N/A</v>
      </c>
      <c r="W51" s="85" t="e">
        <f>(HLOOKUP(W$6,BECO_Datos!$D$3:$HN$85,BECO_Datos!$A50,FALSE)+IFERROR(HLOOKUP(W$6,BECO_Datos!$HP$3:$LT$85,BECO_Datos!$A50,FALSE),0))*W$2</f>
        <v>#N/A</v>
      </c>
      <c r="X51" s="85" t="e">
        <f>(HLOOKUP(X$6,BECO_Datos!$D$3:$HN$85,BECO_Datos!$A50,FALSE)+IFERROR(HLOOKUP(X$6,BECO_Datos!$HP$3:$LT$85,BECO_Datos!$A50,FALSE),0))*X$2</f>
        <v>#N/A</v>
      </c>
      <c r="Y51" s="85" t="e">
        <f>(HLOOKUP(Y$6,BECO_Datos!$D$3:$HN$85,BECO_Datos!$A50,FALSE)+IFERROR(HLOOKUP(Y$6,BECO_Datos!$HP$3:$LT$85,BECO_Datos!$A50,FALSE),0))*Y$2</f>
        <v>#N/A</v>
      </c>
      <c r="Z51" s="85" t="e">
        <f>(HLOOKUP(Z$6,BECO_Datos!$D$3:$HN$85,BECO_Datos!$A50,FALSE)+IFERROR(HLOOKUP(Z$6,BECO_Datos!$HP$3:$LT$85,BECO_Datos!$A50,FALSE),0))*Z$2</f>
        <v>#N/A</v>
      </c>
      <c r="AA51" s="85">
        <f>(HLOOKUP(AA$6,BECO_Datos!$D$3:$HN$85,BECO_Datos!$A50,FALSE)+IFERROR(HLOOKUP(AA$6,BECO_Datos!$HP$3:$LT$85,BECO_Datos!$A50,FALSE),0))*AA$2</f>
        <v>160.18250142658979</v>
      </c>
      <c r="AB51" s="85">
        <f>(HLOOKUP(AB$6,BECO_Datos!$D$3:$HN$85,BECO_Datos!$A50,FALSE)+IFERROR(HLOOKUP(AB$6,BECO_Datos!$HP$3:$LT$85,BECO_Datos!$A50,FALSE),0))*AB$2</f>
        <v>135.27844053271969</v>
      </c>
      <c r="AC51" s="85">
        <f>(HLOOKUP(AC$6,BECO_Datos!$D$3:$HN$85,BECO_Datos!$A50,FALSE)+IFERROR(HLOOKUP(AC$6,BECO_Datos!$HP$3:$LT$85,BECO_Datos!$A50,FALSE),0))*AC$2</f>
        <v>142.90991527968873</v>
      </c>
      <c r="AD51" s="85">
        <f>(HLOOKUP(AD$6,BECO_Datos!$D$3:$HN$85,BECO_Datos!$A50,FALSE)+IFERROR(HLOOKUP(AD$6,BECO_Datos!$HP$3:$LT$85,BECO_Datos!$A50,FALSE),0))*AD$2</f>
        <v>185.36140148357163</v>
      </c>
      <c r="AE51" s="85">
        <f>(HLOOKUP(AE$6,BECO_Datos!$D$3:$HN$85,BECO_Datos!$A50,FALSE)+IFERROR(HLOOKUP(AE$6,BECO_Datos!$HP$3:$LT$85,BECO_Datos!$A50,FALSE),0))*AE$2</f>
        <v>155.3384263977031</v>
      </c>
      <c r="AF51" s="85">
        <f>(HLOOKUP(AF$6,BECO_Datos!$D$3:$HN$85,BECO_Datos!$A50,FALSE)+IFERROR(HLOOKUP(AF$6,BECO_Datos!$HP$3:$LT$85,BECO_Datos!$A50,FALSE),0))*AF$2</f>
        <v>141.86601189113992</v>
      </c>
      <c r="AG51" s="85">
        <f>(HLOOKUP(AG$6,BECO_Datos!$D$3:$HN$85,BECO_Datos!$A50,FALSE)+IFERROR(HLOOKUP(AG$6,BECO_Datos!$HP$3:$LT$85,BECO_Datos!$A50,FALSE),0))*AG$2</f>
        <v>194.75289249331965</v>
      </c>
      <c r="AH51" s="85">
        <f>(HLOOKUP(AH$6,BECO_Datos!$D$3:$HN$85,BECO_Datos!$A50,FALSE)+IFERROR(HLOOKUP(AH$6,BECO_Datos!$HP$3:$LT$85,BECO_Datos!$A50,FALSE),0))*AH$2</f>
        <v>170.19241942385094</v>
      </c>
      <c r="AI51" s="85">
        <f>(HLOOKUP(AI$6,BECO_Datos!$D$3:$HN$85,BECO_Datos!$A50,FALSE)+IFERROR(HLOOKUP(AI$6,BECO_Datos!$HP$3:$LT$85,BECO_Datos!$A50,FALSE),0))*AI$2</f>
        <v>192.00031379434998</v>
      </c>
      <c r="AJ51" s="85">
        <f>(HLOOKUP(AJ$6,BECO_Datos!$D$3:$HN$85,BECO_Datos!$A50,FALSE)+IFERROR(HLOOKUP(AJ$6,BECO_Datos!$HP$3:$LT$85,BECO_Datos!$A50,FALSE),0))*AJ$2</f>
        <v>201.18199286777531</v>
      </c>
      <c r="AL51" s="85" t="e">
        <f>(HLOOKUP(AL$6,BECO_Datos!$D$3:$HN$85,BECO_Datos!$A50,FALSE)+IFERROR(HLOOKUP(AL$6,BECO_Datos!$HP$3:$LT$85,BECO_Datos!$A50,FALSE),0))*AL$2</f>
        <v>#N/A</v>
      </c>
      <c r="AM51" s="85" t="e">
        <f>(HLOOKUP(AM$6,BECO_Datos!$D$3:$HN$85,BECO_Datos!$A50,FALSE)+IFERROR(HLOOKUP(AM$6,BECO_Datos!$HP$3:$LT$85,BECO_Datos!$A50,FALSE),0))*AM$2</f>
        <v>#N/A</v>
      </c>
      <c r="AN51" s="85" t="e">
        <f>(HLOOKUP(AN$6,BECO_Datos!$D$3:$HN$85,BECO_Datos!$A50,FALSE)+IFERROR(HLOOKUP(AN$6,BECO_Datos!$HP$3:$LT$85,BECO_Datos!$A50,FALSE),0))*AN$2</f>
        <v>#N/A</v>
      </c>
      <c r="AO51" s="85" t="e">
        <f>(HLOOKUP(AO$6,BECO_Datos!$D$3:$HN$85,BECO_Datos!$A50,FALSE)+IFERROR(HLOOKUP(AO$6,BECO_Datos!$HP$3:$LT$85,BECO_Datos!$A50,FALSE),0))*AO$2</f>
        <v>#N/A</v>
      </c>
      <c r="AP51" s="85" t="e">
        <f>(HLOOKUP(AP$6,BECO_Datos!$D$3:$HN$85,BECO_Datos!$A50,FALSE)+IFERROR(HLOOKUP(AP$6,BECO_Datos!$HP$3:$LT$85,BECO_Datos!$A50,FALSE),0))*AP$2</f>
        <v>#N/A</v>
      </c>
      <c r="AQ51" s="85" t="e">
        <f>(HLOOKUP(AQ$6,BECO_Datos!$D$3:$HN$85,BECO_Datos!$A50,FALSE)+IFERROR(HLOOKUP(AQ$6,BECO_Datos!$HP$3:$LT$85,BECO_Datos!$A50,FALSE),0))*AQ$2</f>
        <v>#N/A</v>
      </c>
      <c r="AR51" s="85">
        <f>(HLOOKUP(AR$6,BECO_Datos!$D$3:$HN$85,BECO_Datos!$A50,FALSE)+IFERROR(HLOOKUP(AR$6,BECO_Datos!$HP$3:$LT$85,BECO_Datos!$A50,FALSE),0))*AR$2</f>
        <v>44.93635458543919</v>
      </c>
      <c r="AS51" s="85">
        <f>(HLOOKUP(AS$6,BECO_Datos!$D$3:$HN$85,BECO_Datos!$A50,FALSE)+IFERROR(HLOOKUP(AS$6,BECO_Datos!$HP$3:$LT$85,BECO_Datos!$A50,FALSE),0))*AS$2</f>
        <v>33.930897025090658</v>
      </c>
      <c r="AT51" s="85">
        <f>(HLOOKUP(AT$6,BECO_Datos!$D$3:$HN$85,BECO_Datos!$A50,FALSE)+IFERROR(HLOOKUP(AT$6,BECO_Datos!$HP$3:$LT$85,BECO_Datos!$A50,FALSE),0))*AT$2</f>
        <v>46.327458236416454</v>
      </c>
      <c r="AU51" s="85">
        <f>(HLOOKUP(AU$6,BECO_Datos!$D$3:$HN$85,BECO_Datos!$A50,FALSE)+IFERROR(HLOOKUP(AU$6,BECO_Datos!$HP$3:$LT$85,BECO_Datos!$A50,FALSE),0))*AU$2</f>
        <v>44.224517525364718</v>
      </c>
      <c r="AV51" s="85">
        <f>(HLOOKUP(AV$6,BECO_Datos!$D$3:$HN$85,BECO_Datos!$A50,FALSE)+IFERROR(HLOOKUP(AV$6,BECO_Datos!$HP$3:$LT$85,BECO_Datos!$A50,FALSE),0))*AV$2</f>
        <v>49.094315718054396</v>
      </c>
      <c r="AW51" s="85">
        <f>(HLOOKUP(AW$6,BECO_Datos!$D$3:$HN$85,BECO_Datos!$A50,FALSE)+IFERROR(HLOOKUP(AW$6,BECO_Datos!$HP$3:$LT$85,BECO_Datos!$A50,FALSE),0))*AW$2</f>
        <v>36.771418486875419</v>
      </c>
      <c r="AX51" s="85">
        <f>(HLOOKUP(AX$6,BECO_Datos!$D$3:$HN$85,BECO_Datos!$A50,FALSE)+IFERROR(HLOOKUP(AX$6,BECO_Datos!$HP$3:$LT$85,BECO_Datos!$A50,FALSE),0))*AX$2</f>
        <v>59.960616674802864</v>
      </c>
      <c r="AY51" s="85">
        <f>(HLOOKUP(AY$6,BECO_Datos!$D$3:$HN$85,BECO_Datos!$A50,FALSE)+IFERROR(HLOOKUP(AY$6,BECO_Datos!$HP$3:$LT$85,BECO_Datos!$A50,FALSE),0))*AY$2</f>
        <v>92.477151997085201</v>
      </c>
      <c r="AZ51" s="85">
        <f>(HLOOKUP(AZ$6,BECO_Datos!$D$3:$HN$85,BECO_Datos!$A50,FALSE)+IFERROR(HLOOKUP(AZ$6,BECO_Datos!$HP$3:$LT$85,BECO_Datos!$A50,FALSE),0))*AZ$2</f>
        <v>48.212610575850178</v>
      </c>
      <c r="BA51" s="85">
        <f>(HLOOKUP(BA$6,BECO_Datos!$D$3:$HN$85,BECO_Datos!$A50,FALSE)+IFERROR(HLOOKUP(BA$6,BECO_Datos!$HP$3:$LT$85,BECO_Datos!$A50,FALSE),0))*BA$2</f>
        <v>81.114355283810823</v>
      </c>
      <c r="BC51" s="85" t="e">
        <f>(HLOOKUP(BC$6,BECO_Datos!$D$3:$HN$85,BECO_Datos!$A50,FALSE)+IFERROR(HLOOKUP(BC$6,BECO_Datos!$HP$3:$LT$85,BECO_Datos!$A50,FALSE),0))*BC$2</f>
        <v>#N/A</v>
      </c>
      <c r="BD51" s="85" t="e">
        <f>(HLOOKUP(BD$6,BECO_Datos!$D$3:$HN$85,BECO_Datos!$A50,FALSE)+IFERROR(HLOOKUP(BD$6,BECO_Datos!$HP$3:$LT$85,BECO_Datos!$A50,FALSE),0))*BD$2</f>
        <v>#N/A</v>
      </c>
      <c r="BE51" s="85" t="e">
        <f>(HLOOKUP(BE$6,BECO_Datos!$D$3:$HN$85,BECO_Datos!$A50,FALSE)+IFERROR(HLOOKUP(BE$6,BECO_Datos!$HP$3:$LT$85,BECO_Datos!$A50,FALSE),0))*BE$2</f>
        <v>#N/A</v>
      </c>
      <c r="BF51" s="85" t="e">
        <f>(HLOOKUP(BF$6,BECO_Datos!$D$3:$HN$85,BECO_Datos!$A50,FALSE)+IFERROR(HLOOKUP(BF$6,BECO_Datos!$HP$3:$LT$85,BECO_Datos!$A50,FALSE),0))*BF$2</f>
        <v>#N/A</v>
      </c>
      <c r="BG51" s="85" t="e">
        <f>(HLOOKUP(BG$6,BECO_Datos!$D$3:$HN$85,BECO_Datos!$A50,FALSE)+IFERROR(HLOOKUP(BG$6,BECO_Datos!$HP$3:$LT$85,BECO_Datos!$A50,FALSE),0))*BG$2</f>
        <v>#N/A</v>
      </c>
      <c r="BH51" s="85" t="e">
        <f>(HLOOKUP(BH$6,BECO_Datos!$D$3:$HN$85,BECO_Datos!$A50,FALSE)+IFERROR(HLOOKUP(BH$6,BECO_Datos!$HP$3:$LT$85,BECO_Datos!$A50,FALSE),0))*BH$2</f>
        <v>#N/A</v>
      </c>
      <c r="BI51" s="85">
        <f>(HLOOKUP(BI$6,BECO_Datos!$D$3:$HN$85,BECO_Datos!$A50,FALSE)+IFERROR(HLOOKUP(BI$6,BECO_Datos!$HP$3:$LT$85,BECO_Datos!$A50,FALSE),0))*BI$2</f>
        <v>0</v>
      </c>
      <c r="BJ51" s="85">
        <f>(HLOOKUP(BJ$6,BECO_Datos!$D$3:$HN$85,BECO_Datos!$A50,FALSE)+IFERROR(HLOOKUP(BJ$6,BECO_Datos!$HP$3:$LT$85,BECO_Datos!$A50,FALSE),0))*BJ$2</f>
        <v>0</v>
      </c>
      <c r="BK51" s="85">
        <f>(HLOOKUP(BK$6,BECO_Datos!$D$3:$HN$85,BECO_Datos!$A50,FALSE)+IFERROR(HLOOKUP(BK$6,BECO_Datos!$HP$3:$LT$85,BECO_Datos!$A50,FALSE),0))*BK$2</f>
        <v>0</v>
      </c>
      <c r="BL51" s="85">
        <f>(HLOOKUP(BL$6,BECO_Datos!$D$3:$HN$85,BECO_Datos!$A50,FALSE)+IFERROR(HLOOKUP(BL$6,BECO_Datos!$HP$3:$LT$85,BECO_Datos!$A50,FALSE),0))*BL$2</f>
        <v>0</v>
      </c>
      <c r="BM51" s="85">
        <f>(HLOOKUP(BM$6,BECO_Datos!$D$3:$HN$85,BECO_Datos!$A50,FALSE)+IFERROR(HLOOKUP(BM$6,BECO_Datos!$HP$3:$LT$85,BECO_Datos!$A50,FALSE),0))*BM$2</f>
        <v>0</v>
      </c>
      <c r="BN51" s="85">
        <f>(HLOOKUP(BN$6,BECO_Datos!$D$3:$HN$85,BECO_Datos!$A50,FALSE)+IFERROR(HLOOKUP(BN$6,BECO_Datos!$HP$3:$LT$85,BECO_Datos!$A50,FALSE),0))*BN$2</f>
        <v>0</v>
      </c>
      <c r="BO51" s="85">
        <f>(HLOOKUP(BO$6,BECO_Datos!$D$3:$HN$85,BECO_Datos!$A50,FALSE)+IFERROR(HLOOKUP(BO$6,BECO_Datos!$HP$3:$LT$85,BECO_Datos!$A50,FALSE),0))*BO$2</f>
        <v>0</v>
      </c>
      <c r="BP51" s="85">
        <f>(HLOOKUP(BP$6,BECO_Datos!$D$3:$HN$85,BECO_Datos!$A50,FALSE)+IFERROR(HLOOKUP(BP$6,BECO_Datos!$HP$3:$LT$85,BECO_Datos!$A50,FALSE),0))*BP$2</f>
        <v>0</v>
      </c>
      <c r="BQ51" s="85">
        <f>(HLOOKUP(BQ$6,BECO_Datos!$D$3:$HN$85,BECO_Datos!$A50,FALSE)+IFERROR(HLOOKUP(BQ$6,BECO_Datos!$HP$3:$LT$85,BECO_Datos!$A50,FALSE),0))*BQ$2</f>
        <v>0</v>
      </c>
      <c r="BR51" s="85">
        <f>(HLOOKUP(BR$6,BECO_Datos!$D$3:$HN$85,BECO_Datos!$A50,FALSE)+IFERROR(HLOOKUP(BR$6,BECO_Datos!$HP$3:$LT$85,BECO_Datos!$A50,FALSE),0))*BR$2</f>
        <v>0</v>
      </c>
      <c r="BT51" s="85" t="e">
        <f>(HLOOKUP(BT$6,BECO_Datos!$D$3:$HN$85,BECO_Datos!$A50,FALSE)+IFERROR(HLOOKUP(BT$6,BECO_Datos!$HP$3:$LT$85,BECO_Datos!$A50,FALSE),0))*BT$2</f>
        <v>#N/A</v>
      </c>
      <c r="BU51" s="85" t="e">
        <f>(HLOOKUP(BU$6,BECO_Datos!$D$3:$HN$85,BECO_Datos!$A50,FALSE)+IFERROR(HLOOKUP(BU$6,BECO_Datos!$HP$3:$LT$85,BECO_Datos!$A50,FALSE),0))*BU$2</f>
        <v>#N/A</v>
      </c>
      <c r="BV51" s="85" t="e">
        <f>(HLOOKUP(BV$6,BECO_Datos!$D$3:$HN$85,BECO_Datos!$A50,FALSE)+IFERROR(HLOOKUP(BV$6,BECO_Datos!$HP$3:$LT$85,BECO_Datos!$A50,FALSE),0))*BV$2</f>
        <v>#N/A</v>
      </c>
      <c r="BW51" s="85" t="e">
        <f>(HLOOKUP(BW$6,BECO_Datos!$D$3:$HN$85,BECO_Datos!$A50,FALSE)+IFERROR(HLOOKUP(BW$6,BECO_Datos!$HP$3:$LT$85,BECO_Datos!$A50,FALSE),0))*BW$2</f>
        <v>#N/A</v>
      </c>
      <c r="BX51" s="85" t="e">
        <f>(HLOOKUP(BX$6,BECO_Datos!$D$3:$HN$85,BECO_Datos!$A50,FALSE)+IFERROR(HLOOKUP(BX$6,BECO_Datos!$HP$3:$LT$85,BECO_Datos!$A50,FALSE),0))*BX$2</f>
        <v>#N/A</v>
      </c>
      <c r="BY51" s="85" t="e">
        <f>(HLOOKUP(BY$6,BECO_Datos!$D$3:$HN$85,BECO_Datos!$A50,FALSE)+IFERROR(HLOOKUP(BY$6,BECO_Datos!$HP$3:$LT$85,BECO_Datos!$A50,FALSE),0))*BY$2</f>
        <v>#N/A</v>
      </c>
      <c r="BZ51" s="85">
        <f>(HLOOKUP(BZ$6,BECO_Datos!$D$3:$HN$85,BECO_Datos!$A50,FALSE)+IFERROR(HLOOKUP(BZ$6,BECO_Datos!$HP$3:$LT$85,BECO_Datos!$A50,FALSE),0))*BZ$2</f>
        <v>0</v>
      </c>
      <c r="CA51" s="85">
        <f>(HLOOKUP(CA$6,BECO_Datos!$D$3:$HN$85,BECO_Datos!$A50,FALSE)+IFERROR(HLOOKUP(CA$6,BECO_Datos!$HP$3:$LT$85,BECO_Datos!$A50,FALSE),0))*CA$2</f>
        <v>0</v>
      </c>
      <c r="CB51" s="85">
        <f>(HLOOKUP(CB$6,BECO_Datos!$D$3:$HN$85,BECO_Datos!$A50,FALSE)+IFERROR(HLOOKUP(CB$6,BECO_Datos!$HP$3:$LT$85,BECO_Datos!$A50,FALSE),0))*CB$2</f>
        <v>0</v>
      </c>
      <c r="CC51" s="85">
        <f>(HLOOKUP(CC$6,BECO_Datos!$D$3:$HN$85,BECO_Datos!$A50,FALSE)+IFERROR(HLOOKUP(CC$6,BECO_Datos!$HP$3:$LT$85,BECO_Datos!$A50,FALSE),0))*CC$2</f>
        <v>0</v>
      </c>
      <c r="CD51" s="85">
        <f>(HLOOKUP(CD$6,BECO_Datos!$D$3:$HN$85,BECO_Datos!$A50,FALSE)+IFERROR(HLOOKUP(CD$6,BECO_Datos!$HP$3:$LT$85,BECO_Datos!$A50,FALSE),0))*CD$2</f>
        <v>0</v>
      </c>
      <c r="CE51" s="85">
        <f>(HLOOKUP(CE$6,BECO_Datos!$D$3:$HN$85,BECO_Datos!$A50,FALSE)+IFERROR(HLOOKUP(CE$6,BECO_Datos!$HP$3:$LT$85,BECO_Datos!$A50,FALSE),0))*CE$2</f>
        <v>0</v>
      </c>
      <c r="CF51" s="85">
        <f>(HLOOKUP(CF$6,BECO_Datos!$D$3:$HN$85,BECO_Datos!$A50,FALSE)+IFERROR(HLOOKUP(CF$6,BECO_Datos!$HP$3:$LT$85,BECO_Datos!$A50,FALSE),0))*CF$2</f>
        <v>0</v>
      </c>
      <c r="CG51" s="85">
        <f>(HLOOKUP(CG$6,BECO_Datos!$D$3:$HN$85,BECO_Datos!$A50,FALSE)+IFERROR(HLOOKUP(CG$6,BECO_Datos!$HP$3:$LT$85,BECO_Datos!$A50,FALSE),0))*CG$2</f>
        <v>0</v>
      </c>
      <c r="CH51" s="85">
        <f>(HLOOKUP(CH$6,BECO_Datos!$D$3:$HN$85,BECO_Datos!$A50,FALSE)+IFERROR(HLOOKUP(CH$6,BECO_Datos!$HP$3:$LT$85,BECO_Datos!$A50,FALSE),0))*CH$2</f>
        <v>0</v>
      </c>
      <c r="CI51" s="85">
        <f>(HLOOKUP(CI$6,BECO_Datos!$D$3:$HN$85,BECO_Datos!$A50,FALSE)+IFERROR(HLOOKUP(CI$6,BECO_Datos!$HP$3:$LT$85,BECO_Datos!$A50,FALSE),0))*CI$2</f>
        <v>0</v>
      </c>
      <c r="CK51" s="85" t="e">
        <f>(HLOOKUP(CK$6,BECO_Datos!$D$3:$HN$85,BECO_Datos!$A50,FALSE)+IFERROR(HLOOKUP(CK$6,BECO_Datos!$HP$3:$LT$85,BECO_Datos!$A50,FALSE),0))*CK$2</f>
        <v>#N/A</v>
      </c>
      <c r="CL51" s="85" t="e">
        <f>(HLOOKUP(CL$6,BECO_Datos!$D$3:$HN$85,BECO_Datos!$A50,FALSE)+IFERROR(HLOOKUP(CL$6,BECO_Datos!$HP$3:$LT$85,BECO_Datos!$A50,FALSE),0))*CL$2</f>
        <v>#N/A</v>
      </c>
      <c r="CM51" s="85" t="e">
        <f>(HLOOKUP(CM$6,BECO_Datos!$D$3:$HN$85,BECO_Datos!$A50,FALSE)+IFERROR(HLOOKUP(CM$6,BECO_Datos!$HP$3:$LT$85,BECO_Datos!$A50,FALSE),0))*CM$2</f>
        <v>#N/A</v>
      </c>
      <c r="CN51" s="85" t="e">
        <f>(HLOOKUP(CN$6,BECO_Datos!$D$3:$HN$85,BECO_Datos!$A50,FALSE)+IFERROR(HLOOKUP(CN$6,BECO_Datos!$HP$3:$LT$85,BECO_Datos!$A50,FALSE),0))*CN$2</f>
        <v>#N/A</v>
      </c>
      <c r="CO51" s="85" t="e">
        <f>(HLOOKUP(CO$6,BECO_Datos!$D$3:$HN$85,BECO_Datos!$A50,FALSE)+IFERROR(HLOOKUP(CO$6,BECO_Datos!$HP$3:$LT$85,BECO_Datos!$A50,FALSE),0))*CO$2</f>
        <v>#N/A</v>
      </c>
      <c r="CP51" s="85" t="e">
        <f>(HLOOKUP(CP$6,BECO_Datos!$D$3:$HN$85,BECO_Datos!$A50,FALSE)+IFERROR(HLOOKUP(CP$6,BECO_Datos!$HP$3:$LT$85,BECO_Datos!$A50,FALSE),0))*CP$2</f>
        <v>#N/A</v>
      </c>
      <c r="CQ51" s="85">
        <f>(HLOOKUP(CQ$6,BECO_Datos!$D$3:$HN$85,BECO_Datos!$A50,FALSE)+IFERROR(HLOOKUP(CQ$6,BECO_Datos!$HP$3:$LT$85,BECO_Datos!$A50,FALSE),0))*CQ$2</f>
        <v>9.5976247489729509</v>
      </c>
      <c r="CR51" s="85">
        <f>(HLOOKUP(CR$6,BECO_Datos!$D$3:$HN$85,BECO_Datos!$A50,FALSE)+IFERROR(HLOOKUP(CR$6,BECO_Datos!$HP$3:$LT$85,BECO_Datos!$A50,FALSE),0))*CR$2</f>
        <v>7.3751015225902483</v>
      </c>
      <c r="CS51" s="85">
        <f>(HLOOKUP(CS$6,BECO_Datos!$D$3:$HN$85,BECO_Datos!$A50,FALSE)+IFERROR(HLOOKUP(CS$6,BECO_Datos!$HP$3:$LT$85,BECO_Datos!$A50,FALSE),0))*CS$2</f>
        <v>2.2302600331407967</v>
      </c>
      <c r="CT51" s="85">
        <f>(HLOOKUP(CT$6,BECO_Datos!$D$3:$HN$85,BECO_Datos!$A50,FALSE)+IFERROR(HLOOKUP(CT$6,BECO_Datos!$HP$3:$LT$85,BECO_Datos!$A50,FALSE),0))*CT$2</f>
        <v>5.1445957116956142</v>
      </c>
      <c r="CU51" s="85">
        <f>(HLOOKUP(CU$6,BECO_Datos!$D$3:$HN$85,BECO_Datos!$A50,FALSE)+IFERROR(HLOOKUP(CU$6,BECO_Datos!$HP$3:$LT$85,BECO_Datos!$A50,FALSE),0))*CU$2</f>
        <v>5.7866052829600463</v>
      </c>
      <c r="CV51" s="85">
        <f>(HLOOKUP(CV$6,BECO_Datos!$D$3:$HN$85,BECO_Datos!$A50,FALSE)+IFERROR(HLOOKUP(CV$6,BECO_Datos!$HP$3:$LT$85,BECO_Datos!$A50,FALSE),0))*CV$2</f>
        <v>4.1351934000062105</v>
      </c>
      <c r="CW51" s="85">
        <f>(HLOOKUP(CW$6,BECO_Datos!$D$3:$HN$85,BECO_Datos!$A50,FALSE)+IFERROR(HLOOKUP(CW$6,BECO_Datos!$HP$3:$LT$85,BECO_Datos!$A50,FALSE),0))*CW$2</f>
        <v>0.27263676217474836</v>
      </c>
      <c r="CX51" s="85">
        <f>(HLOOKUP(CX$6,BECO_Datos!$D$3:$HN$85,BECO_Datos!$A50,FALSE)+IFERROR(HLOOKUP(CX$6,BECO_Datos!$HP$3:$LT$85,BECO_Datos!$A50,FALSE),0))*CX$2</f>
        <v>0.20180084419227173</v>
      </c>
      <c r="CY51" s="85">
        <f>(HLOOKUP(CY$6,BECO_Datos!$D$3:$HN$85,BECO_Datos!$A50,FALSE)+IFERROR(HLOOKUP(CY$6,BECO_Datos!$HP$3:$LT$85,BECO_Datos!$A50,FALSE),0))*CY$2</f>
        <v>0.31668982830605841</v>
      </c>
      <c r="CZ51" s="85">
        <f>(HLOOKUP(CZ$6,BECO_Datos!$D$3:$HN$85,BECO_Datos!$A50,FALSE)+IFERROR(HLOOKUP(CZ$6,BECO_Datos!$HP$3:$LT$85,BECO_Datos!$A50,FALSE),0))*CZ$2</f>
        <v>0.20674875747105229</v>
      </c>
      <c r="DB51" s="85" t="e">
        <f>(HLOOKUP(DB$6,BECO_Datos!$D$3:$HN$85,BECO_Datos!$A50,FALSE)+IFERROR(HLOOKUP(DB$6,BECO_Datos!$HP$3:$LT$85,BECO_Datos!$A50,FALSE),0))*DB$2</f>
        <v>#N/A</v>
      </c>
      <c r="DC51" s="85" t="e">
        <f>(HLOOKUP(DC$6,BECO_Datos!$D$3:$HN$85,BECO_Datos!$A50,FALSE)+IFERROR(HLOOKUP(DC$6,BECO_Datos!$HP$3:$LT$85,BECO_Datos!$A50,FALSE),0))*DC$2</f>
        <v>#N/A</v>
      </c>
      <c r="DD51" s="85" t="e">
        <f>(HLOOKUP(DD$6,BECO_Datos!$D$3:$HN$85,BECO_Datos!$A50,FALSE)+IFERROR(HLOOKUP(DD$6,BECO_Datos!$HP$3:$LT$85,BECO_Datos!$A50,FALSE),0))*DD$2</f>
        <v>#N/A</v>
      </c>
      <c r="DE51" s="85" t="e">
        <f>(HLOOKUP(DE$6,BECO_Datos!$D$3:$HN$85,BECO_Datos!$A50,FALSE)+IFERROR(HLOOKUP(DE$6,BECO_Datos!$HP$3:$LT$85,BECO_Datos!$A50,FALSE),0))*DE$2</f>
        <v>#N/A</v>
      </c>
      <c r="DF51" s="85" t="e">
        <f>(HLOOKUP(DF$6,BECO_Datos!$D$3:$HN$85,BECO_Datos!$A50,FALSE)+IFERROR(HLOOKUP(DF$6,BECO_Datos!$HP$3:$LT$85,BECO_Datos!$A50,FALSE),0))*DF$2</f>
        <v>#N/A</v>
      </c>
      <c r="DG51" s="85" t="e">
        <f>(HLOOKUP(DG$6,BECO_Datos!$D$3:$HN$85,BECO_Datos!$A50,FALSE)+IFERROR(HLOOKUP(DG$6,BECO_Datos!$HP$3:$LT$85,BECO_Datos!$A50,FALSE),0))*DG$2</f>
        <v>#N/A</v>
      </c>
      <c r="DH51" s="85">
        <f>(HLOOKUP(DH$6,BECO_Datos!$D$3:$HN$85,BECO_Datos!$A50,FALSE)+IFERROR(HLOOKUP(DH$6,BECO_Datos!$HP$3:$LT$85,BECO_Datos!$A50,FALSE),0))*DH$2</f>
        <v>0</v>
      </c>
      <c r="DI51" s="85">
        <f>(HLOOKUP(DI$6,BECO_Datos!$D$3:$HN$85,BECO_Datos!$A50,FALSE)+IFERROR(HLOOKUP(DI$6,BECO_Datos!$HP$3:$LT$85,BECO_Datos!$A50,FALSE),0))*DI$2</f>
        <v>0</v>
      </c>
      <c r="DJ51" s="85">
        <f>(HLOOKUP(DJ$6,BECO_Datos!$D$3:$HN$85,BECO_Datos!$A50,FALSE)+IFERROR(HLOOKUP(DJ$6,BECO_Datos!$HP$3:$LT$85,BECO_Datos!$A50,FALSE),0))*DJ$2</f>
        <v>0</v>
      </c>
      <c r="DK51" s="85">
        <f>(HLOOKUP(DK$6,BECO_Datos!$D$3:$HN$85,BECO_Datos!$A50,FALSE)+IFERROR(HLOOKUP(DK$6,BECO_Datos!$HP$3:$LT$85,BECO_Datos!$A50,FALSE),0))*DK$2</f>
        <v>0</v>
      </c>
      <c r="DL51" s="85">
        <f>(HLOOKUP(DL$6,BECO_Datos!$D$3:$HN$85,BECO_Datos!$A50,FALSE)+IFERROR(HLOOKUP(DL$6,BECO_Datos!$HP$3:$LT$85,BECO_Datos!$A50,FALSE),0))*DL$2</f>
        <v>0</v>
      </c>
      <c r="DM51" s="85">
        <f>(HLOOKUP(DM$6,BECO_Datos!$D$3:$HN$85,BECO_Datos!$A50,FALSE)+IFERROR(HLOOKUP(DM$6,BECO_Datos!$HP$3:$LT$85,BECO_Datos!$A50,FALSE),0))*DM$2</f>
        <v>1.2668446762380355E-2</v>
      </c>
      <c r="DN51" s="85">
        <f>(HLOOKUP(DN$6,BECO_Datos!$D$3:$HN$85,BECO_Datos!$A50,FALSE)+IFERROR(HLOOKUP(DN$6,BECO_Datos!$HP$3:$LT$85,BECO_Datos!$A50,FALSE),0))*DN$2</f>
        <v>0</v>
      </c>
      <c r="DO51" s="85">
        <f>(HLOOKUP(DO$6,BECO_Datos!$D$3:$HN$85,BECO_Datos!$A50,FALSE)+IFERROR(HLOOKUP(DO$6,BECO_Datos!$HP$3:$LT$85,BECO_Datos!$A50,FALSE),0))*DO$2</f>
        <v>0</v>
      </c>
      <c r="DP51" s="85">
        <f>(HLOOKUP(DP$6,BECO_Datos!$D$3:$HN$85,BECO_Datos!$A50,FALSE)+IFERROR(HLOOKUP(DP$6,BECO_Datos!$HP$3:$LT$85,BECO_Datos!$A50,FALSE),0))*DP$2</f>
        <v>0</v>
      </c>
      <c r="DQ51" s="85">
        <f>(HLOOKUP(DQ$6,BECO_Datos!$D$3:$HN$85,BECO_Datos!$A50,FALSE)+IFERROR(HLOOKUP(DQ$6,BECO_Datos!$HP$3:$LT$85,BECO_Datos!$A50,FALSE),0))*DQ$2</f>
        <v>0</v>
      </c>
      <c r="DS51" s="85" t="e">
        <f>(HLOOKUP(DS$6,BECO_Datos!$D$3:$HN$85,BECO_Datos!$A50,FALSE)+IFERROR(HLOOKUP(DS$6,BECO_Datos!$HP$3:$LT$85,BECO_Datos!$A50,FALSE),0))*DS$2</f>
        <v>#N/A</v>
      </c>
      <c r="DT51" s="85" t="e">
        <f>(HLOOKUP(DT$6,BECO_Datos!$D$3:$HN$85,BECO_Datos!$A50,FALSE)+IFERROR(HLOOKUP(DT$6,BECO_Datos!$HP$3:$LT$85,BECO_Datos!$A50,FALSE),0))*DT$2</f>
        <v>#N/A</v>
      </c>
      <c r="DU51" s="85" t="e">
        <f>(HLOOKUP(DU$6,BECO_Datos!$D$3:$HN$85,BECO_Datos!$A50,FALSE)+IFERROR(HLOOKUP(DU$6,BECO_Datos!$HP$3:$LT$85,BECO_Datos!$A50,FALSE),0))*DU$2</f>
        <v>#N/A</v>
      </c>
      <c r="DV51" s="85" t="e">
        <f>(HLOOKUP(DV$6,BECO_Datos!$D$3:$HN$85,BECO_Datos!$A50,FALSE)+IFERROR(HLOOKUP(DV$6,BECO_Datos!$HP$3:$LT$85,BECO_Datos!$A50,FALSE),0))*DV$2</f>
        <v>#N/A</v>
      </c>
      <c r="DW51" s="85" t="e">
        <f>(HLOOKUP(DW$6,BECO_Datos!$D$3:$HN$85,BECO_Datos!$A50,FALSE)+IFERROR(HLOOKUP(DW$6,BECO_Datos!$HP$3:$LT$85,BECO_Datos!$A50,FALSE),0))*DW$2</f>
        <v>#N/A</v>
      </c>
      <c r="DX51" s="85" t="e">
        <f>(HLOOKUP(DX$6,BECO_Datos!$D$3:$HN$85,BECO_Datos!$A50,FALSE)+IFERROR(HLOOKUP(DX$6,BECO_Datos!$HP$3:$LT$85,BECO_Datos!$A50,FALSE),0))*DX$2</f>
        <v>#N/A</v>
      </c>
      <c r="DY51" s="85">
        <f>(HLOOKUP(DY$6,BECO_Datos!$D$3:$HN$85,BECO_Datos!$A50,FALSE)+IFERROR(HLOOKUP(DY$6,BECO_Datos!$HP$3:$LT$85,BECO_Datos!$A50,FALSE),0))*DY$2</f>
        <v>0</v>
      </c>
      <c r="DZ51" s="85">
        <f>(HLOOKUP(DZ$6,BECO_Datos!$D$3:$HN$85,BECO_Datos!$A50,FALSE)+IFERROR(HLOOKUP(DZ$6,BECO_Datos!$HP$3:$LT$85,BECO_Datos!$A50,FALSE),0))*DZ$2</f>
        <v>0</v>
      </c>
      <c r="EA51" s="85">
        <f>(HLOOKUP(EA$6,BECO_Datos!$D$3:$HN$85,BECO_Datos!$A50,FALSE)+IFERROR(HLOOKUP(EA$6,BECO_Datos!$HP$3:$LT$85,BECO_Datos!$A50,FALSE),0))*EA$2</f>
        <v>0</v>
      </c>
      <c r="EB51" s="85">
        <f>(HLOOKUP(EB$6,BECO_Datos!$D$3:$HN$85,BECO_Datos!$A50,FALSE)+IFERROR(HLOOKUP(EB$6,BECO_Datos!$HP$3:$LT$85,BECO_Datos!$A50,FALSE),0))*EB$2</f>
        <v>0</v>
      </c>
      <c r="EC51" s="85">
        <f>(HLOOKUP(EC$6,BECO_Datos!$D$3:$HN$85,BECO_Datos!$A50,FALSE)+IFERROR(HLOOKUP(EC$6,BECO_Datos!$HP$3:$LT$85,BECO_Datos!$A50,FALSE),0))*EC$2</f>
        <v>0</v>
      </c>
      <c r="ED51" s="85">
        <f>(HLOOKUP(ED$6,BECO_Datos!$D$3:$HN$85,BECO_Datos!$A50,FALSE)+IFERROR(HLOOKUP(ED$6,BECO_Datos!$HP$3:$LT$85,BECO_Datos!$A50,FALSE),0))*ED$2</f>
        <v>0</v>
      </c>
      <c r="EE51" s="85">
        <f>(HLOOKUP(EE$6,BECO_Datos!$D$3:$HN$85,BECO_Datos!$A50,FALSE)+IFERROR(HLOOKUP(EE$6,BECO_Datos!$HP$3:$LT$85,BECO_Datos!$A50,FALSE),0))*EE$2</f>
        <v>0</v>
      </c>
      <c r="EF51" s="85">
        <f>(HLOOKUP(EF$6,BECO_Datos!$D$3:$HN$85,BECO_Datos!$A50,FALSE)+IFERROR(HLOOKUP(EF$6,BECO_Datos!$HP$3:$LT$85,BECO_Datos!$A50,FALSE),0))*EF$2</f>
        <v>0</v>
      </c>
      <c r="EG51" s="85">
        <f>(HLOOKUP(EG$6,BECO_Datos!$D$3:$HN$85,BECO_Datos!$A50,FALSE)+IFERROR(HLOOKUP(EG$6,BECO_Datos!$HP$3:$LT$85,BECO_Datos!$A50,FALSE),0))*EG$2</f>
        <v>0</v>
      </c>
      <c r="EH51" s="85">
        <f>(HLOOKUP(EH$6,BECO_Datos!$D$3:$HN$85,BECO_Datos!$A50,FALSE)+IFERROR(HLOOKUP(EH$6,BECO_Datos!$HP$3:$LT$85,BECO_Datos!$A50,FALSE),0))*EH$2</f>
        <v>0</v>
      </c>
      <c r="EJ51" s="85" t="e">
        <f>(HLOOKUP(EJ$6,BECO_Datos!$D$3:$HN$85,BECO_Datos!$A50,FALSE)+IFERROR(HLOOKUP(EJ$6,BECO_Datos!$HP$3:$LT$85,BECO_Datos!$A50,FALSE),0))*EJ$2</f>
        <v>#N/A</v>
      </c>
      <c r="EK51" s="85" t="e">
        <f>(HLOOKUP(EK$6,BECO_Datos!$D$3:$HN$85,BECO_Datos!$A50,FALSE)+IFERROR(HLOOKUP(EK$6,BECO_Datos!$HP$3:$LT$85,BECO_Datos!$A50,FALSE),0))*EK$2</f>
        <v>#N/A</v>
      </c>
      <c r="EL51" s="85" t="e">
        <f>(HLOOKUP(EL$6,BECO_Datos!$D$3:$HN$85,BECO_Datos!$A50,FALSE)+IFERROR(HLOOKUP(EL$6,BECO_Datos!$HP$3:$LT$85,BECO_Datos!$A50,FALSE),0))*EL$2</f>
        <v>#N/A</v>
      </c>
      <c r="EM51" s="85" t="e">
        <f>(HLOOKUP(EM$6,BECO_Datos!$D$3:$HN$85,BECO_Datos!$A50,FALSE)+IFERROR(HLOOKUP(EM$6,BECO_Datos!$HP$3:$LT$85,BECO_Datos!$A50,FALSE),0))*EM$2</f>
        <v>#N/A</v>
      </c>
      <c r="EN51" s="85" t="e">
        <f>(HLOOKUP(EN$6,BECO_Datos!$D$3:$HN$85,BECO_Datos!$A50,FALSE)+IFERROR(HLOOKUP(EN$6,BECO_Datos!$HP$3:$LT$85,BECO_Datos!$A50,FALSE),0))*EN$2</f>
        <v>#N/A</v>
      </c>
      <c r="EO51" s="85" t="e">
        <f>(HLOOKUP(EO$6,BECO_Datos!$D$3:$HN$85,BECO_Datos!$A50,FALSE)+IFERROR(HLOOKUP(EO$6,BECO_Datos!$HP$3:$LT$85,BECO_Datos!$A50,FALSE),0))*EO$2</f>
        <v>#N/A</v>
      </c>
      <c r="EP51" s="85">
        <f>(HLOOKUP(EP$6,BECO_Datos!$D$3:$HN$85,BECO_Datos!$A50,FALSE)+IFERROR(HLOOKUP(EP$6,BECO_Datos!$HP$3:$LT$85,BECO_Datos!$A50,FALSE),0))*EP$2</f>
        <v>0</v>
      </c>
      <c r="EQ51" s="85">
        <f>(HLOOKUP(EQ$6,BECO_Datos!$D$3:$HN$85,BECO_Datos!$A50,FALSE)+IFERROR(HLOOKUP(EQ$6,BECO_Datos!$HP$3:$LT$85,BECO_Datos!$A50,FALSE),0))*EQ$2</f>
        <v>0</v>
      </c>
      <c r="ER51" s="85">
        <f>(HLOOKUP(ER$6,BECO_Datos!$D$3:$HN$85,BECO_Datos!$A50,FALSE)+IFERROR(HLOOKUP(ER$6,BECO_Datos!$HP$3:$LT$85,BECO_Datos!$A50,FALSE),0))*ER$2</f>
        <v>0</v>
      </c>
      <c r="ES51" s="85">
        <f>(HLOOKUP(ES$6,BECO_Datos!$D$3:$HN$85,BECO_Datos!$A50,FALSE)+IFERROR(HLOOKUP(ES$6,BECO_Datos!$HP$3:$LT$85,BECO_Datos!$A50,FALSE),0))*ES$2</f>
        <v>0</v>
      </c>
      <c r="ET51" s="85">
        <f>(HLOOKUP(ET$6,BECO_Datos!$D$3:$HN$85,BECO_Datos!$A50,FALSE)+IFERROR(HLOOKUP(ET$6,BECO_Datos!$HP$3:$LT$85,BECO_Datos!$A50,FALSE),0))*ET$2</f>
        <v>0</v>
      </c>
      <c r="EU51" s="85">
        <f>(HLOOKUP(EU$6,BECO_Datos!$D$3:$HN$85,BECO_Datos!$A50,FALSE)+IFERROR(HLOOKUP(EU$6,BECO_Datos!$HP$3:$LT$85,BECO_Datos!$A50,FALSE),0))*EU$2</f>
        <v>0</v>
      </c>
      <c r="EV51" s="85">
        <f>(HLOOKUP(EV$6,BECO_Datos!$D$3:$HN$85,BECO_Datos!$A50,FALSE)+IFERROR(HLOOKUP(EV$6,BECO_Datos!$HP$3:$LT$85,BECO_Datos!$A50,FALSE),0))*EV$2</f>
        <v>0</v>
      </c>
      <c r="EW51" s="85">
        <f>(HLOOKUP(EW$6,BECO_Datos!$D$3:$HN$85,BECO_Datos!$A50,FALSE)+IFERROR(HLOOKUP(EW$6,BECO_Datos!$HP$3:$LT$85,BECO_Datos!$A50,FALSE),0))*EW$2</f>
        <v>0</v>
      </c>
      <c r="EX51" s="85">
        <f>(HLOOKUP(EX$6,BECO_Datos!$D$3:$HN$85,BECO_Datos!$A50,FALSE)+IFERROR(HLOOKUP(EX$6,BECO_Datos!$HP$3:$LT$85,BECO_Datos!$A50,FALSE),0))*EX$2</f>
        <v>0</v>
      </c>
      <c r="EY51" s="85">
        <f>(HLOOKUP(EY$6,BECO_Datos!$D$3:$HN$85,BECO_Datos!$A50,FALSE)+IFERROR(HLOOKUP(EY$6,BECO_Datos!$HP$3:$LT$85,BECO_Datos!$A50,FALSE),0))*EY$2</f>
        <v>0</v>
      </c>
      <c r="FA51" s="85" t="e">
        <f>(HLOOKUP(FA$6,BECO_Datos!$D$3:$HN$85,BECO_Datos!$A50,FALSE)+IFERROR(HLOOKUP(FA$6,BECO_Datos!$HP$3:$LT$85,BECO_Datos!$A50,FALSE),0))*FA$2</f>
        <v>#N/A</v>
      </c>
      <c r="FB51" s="85" t="e">
        <f>(HLOOKUP(FB$6,BECO_Datos!$D$3:$HN$85,BECO_Datos!$A50,FALSE)+IFERROR(HLOOKUP(FB$6,BECO_Datos!$HP$3:$LT$85,BECO_Datos!$A50,FALSE),0))*FB$2</f>
        <v>#N/A</v>
      </c>
      <c r="FC51" s="85" t="e">
        <f>(HLOOKUP(FC$6,BECO_Datos!$D$3:$HN$85,BECO_Datos!$A50,FALSE)+IFERROR(HLOOKUP(FC$6,BECO_Datos!$HP$3:$LT$85,BECO_Datos!$A50,FALSE),0))*FC$2</f>
        <v>#N/A</v>
      </c>
      <c r="FD51" s="85" t="e">
        <f>(HLOOKUP(FD$6,BECO_Datos!$D$3:$HN$85,BECO_Datos!$A50,FALSE)+IFERROR(HLOOKUP(FD$6,BECO_Datos!$HP$3:$LT$85,BECO_Datos!$A50,FALSE),0))*FD$2</f>
        <v>#N/A</v>
      </c>
      <c r="FE51" s="85" t="e">
        <f>(HLOOKUP(FE$6,BECO_Datos!$D$3:$HN$85,BECO_Datos!$A50,FALSE)+IFERROR(HLOOKUP(FE$6,BECO_Datos!$HP$3:$LT$85,BECO_Datos!$A50,FALSE),0))*FE$2</f>
        <v>#N/A</v>
      </c>
      <c r="FF51" s="85" t="e">
        <f>(HLOOKUP(FF$6,BECO_Datos!$D$3:$HN$85,BECO_Datos!$A50,FALSE)+IFERROR(HLOOKUP(FF$6,BECO_Datos!$HP$3:$LT$85,BECO_Datos!$A50,FALSE),0))*FF$2</f>
        <v>#N/A</v>
      </c>
      <c r="FG51" s="85">
        <f>(HLOOKUP(FG$6,BECO_Datos!$D$3:$HN$85,BECO_Datos!$A50,FALSE)+IFERROR(HLOOKUP(FG$6,BECO_Datos!$HP$3:$LT$85,BECO_Datos!$A50,FALSE),0))*FG$2</f>
        <v>0</v>
      </c>
      <c r="FH51" s="85">
        <f>(HLOOKUP(FH$6,BECO_Datos!$D$3:$HN$85,BECO_Datos!$A50,FALSE)+IFERROR(HLOOKUP(FH$6,BECO_Datos!$HP$3:$LT$85,BECO_Datos!$A50,FALSE),0))*FH$2</f>
        <v>0</v>
      </c>
      <c r="FI51" s="85">
        <f>(HLOOKUP(FI$6,BECO_Datos!$D$3:$HN$85,BECO_Datos!$A50,FALSE)+IFERROR(HLOOKUP(FI$6,BECO_Datos!$HP$3:$LT$85,BECO_Datos!$A50,FALSE),0))*FI$2</f>
        <v>0</v>
      </c>
      <c r="FJ51" s="85">
        <f>(HLOOKUP(FJ$6,BECO_Datos!$D$3:$HN$85,BECO_Datos!$A50,FALSE)+IFERROR(HLOOKUP(FJ$6,BECO_Datos!$HP$3:$LT$85,BECO_Datos!$A50,FALSE),0))*FJ$2</f>
        <v>0</v>
      </c>
      <c r="FK51" s="85">
        <f>(HLOOKUP(FK$6,BECO_Datos!$D$3:$HN$85,BECO_Datos!$A50,FALSE)+IFERROR(HLOOKUP(FK$6,BECO_Datos!$HP$3:$LT$85,BECO_Datos!$A50,FALSE),0))*FK$2</f>
        <v>0</v>
      </c>
      <c r="FL51" s="85">
        <f>(HLOOKUP(FL$6,BECO_Datos!$D$3:$HN$85,BECO_Datos!$A50,FALSE)+IFERROR(HLOOKUP(FL$6,BECO_Datos!$HP$3:$LT$85,BECO_Datos!$A50,FALSE),0))*FL$2</f>
        <v>0</v>
      </c>
      <c r="FM51" s="85">
        <f>(HLOOKUP(FM$6,BECO_Datos!$D$3:$HN$85,BECO_Datos!$A50,FALSE)+IFERROR(HLOOKUP(FM$6,BECO_Datos!$HP$3:$LT$85,BECO_Datos!$A50,FALSE),0))*FM$2</f>
        <v>0</v>
      </c>
      <c r="FN51" s="85">
        <f>(HLOOKUP(FN$6,BECO_Datos!$D$3:$HN$85,BECO_Datos!$A50,FALSE)+IFERROR(HLOOKUP(FN$6,BECO_Datos!$HP$3:$LT$85,BECO_Datos!$A50,FALSE),0))*FN$2</f>
        <v>0</v>
      </c>
      <c r="FO51" s="85">
        <f>(HLOOKUP(FO$6,BECO_Datos!$D$3:$HN$85,BECO_Datos!$A50,FALSE)+IFERROR(HLOOKUP(FO$6,BECO_Datos!$HP$3:$LT$85,BECO_Datos!$A50,FALSE),0))*FO$2</f>
        <v>0</v>
      </c>
      <c r="FP51" s="85">
        <f>(HLOOKUP(FP$6,BECO_Datos!$D$3:$HN$85,BECO_Datos!$A50,FALSE)+IFERROR(HLOOKUP(FP$6,BECO_Datos!$HP$3:$LT$85,BECO_Datos!$A50,FALSE),0))*FP$2</f>
        <v>0</v>
      </c>
      <c r="FR51" s="85" t="e">
        <f>(HLOOKUP(FR$6,BECO_Datos!$D$3:$HN$85,BECO_Datos!$A50,FALSE)+IFERROR(HLOOKUP(FR$6,BECO_Datos!$HP$3:$LT$85,BECO_Datos!$A50,FALSE),0))*FR$2</f>
        <v>#N/A</v>
      </c>
      <c r="FS51" s="85" t="e">
        <f>(HLOOKUP(FS$6,BECO_Datos!$D$3:$HN$85,BECO_Datos!$A50,FALSE)+IFERROR(HLOOKUP(FS$6,BECO_Datos!$HP$3:$LT$85,BECO_Datos!$A50,FALSE),0))*FS$2</f>
        <v>#N/A</v>
      </c>
      <c r="FT51" s="85" t="e">
        <f>(HLOOKUP(FT$6,BECO_Datos!$D$3:$HN$85,BECO_Datos!$A50,FALSE)+IFERROR(HLOOKUP(FT$6,BECO_Datos!$HP$3:$LT$85,BECO_Datos!$A50,FALSE),0))*FT$2</f>
        <v>#N/A</v>
      </c>
      <c r="FU51" s="85" t="e">
        <f>(HLOOKUP(FU$6,BECO_Datos!$D$3:$HN$85,BECO_Datos!$A50,FALSE)+IFERROR(HLOOKUP(FU$6,BECO_Datos!$HP$3:$LT$85,BECO_Datos!$A50,FALSE),0))*FU$2</f>
        <v>#N/A</v>
      </c>
      <c r="FV51" s="85" t="e">
        <f>(HLOOKUP(FV$6,BECO_Datos!$D$3:$HN$85,BECO_Datos!$A50,FALSE)+IFERROR(HLOOKUP(FV$6,BECO_Datos!$HP$3:$LT$85,BECO_Datos!$A50,FALSE),0))*FV$2</f>
        <v>#N/A</v>
      </c>
      <c r="FW51" s="85" t="e">
        <f>(HLOOKUP(FW$6,BECO_Datos!$D$3:$HN$85,BECO_Datos!$A50,FALSE)+IFERROR(HLOOKUP(FW$6,BECO_Datos!$HP$3:$LT$85,BECO_Datos!$A50,FALSE),0))*FW$2</f>
        <v>#N/A</v>
      </c>
      <c r="FX51" s="85">
        <f>(HLOOKUP(FX$6,BECO_Datos!$D$3:$HN$85,BECO_Datos!$A50,FALSE)+IFERROR(HLOOKUP(FX$6,BECO_Datos!$HP$3:$LT$85,BECO_Datos!$A50,FALSE),0))*FX$2</f>
        <v>0.83447119518486679</v>
      </c>
      <c r="FY51" s="85">
        <f>(HLOOKUP(FY$6,BECO_Datos!$D$3:$HN$85,BECO_Datos!$A50,FALSE)+IFERROR(HLOOKUP(FY$6,BECO_Datos!$HP$3:$LT$85,BECO_Datos!$A50,FALSE),0))*FY$2</f>
        <v>3.8545550300945837</v>
      </c>
      <c r="FZ51" s="85">
        <f>(HLOOKUP(FZ$6,BECO_Datos!$D$3:$HN$85,BECO_Datos!$A50,FALSE)+IFERROR(HLOOKUP(FZ$6,BECO_Datos!$HP$3:$LT$85,BECO_Datos!$A50,FALSE),0))*FZ$2</f>
        <v>0.10268415018629981</v>
      </c>
      <c r="GA51" s="85">
        <f>(HLOOKUP(GA$6,BECO_Datos!$D$3:$HN$85,BECO_Datos!$A50,FALSE)+IFERROR(HLOOKUP(GA$6,BECO_Datos!$HP$3:$LT$85,BECO_Datos!$A50,FALSE),0))*GA$2</f>
        <v>0.54591573516766989</v>
      </c>
      <c r="GB51" s="85">
        <f>(HLOOKUP(GB$6,BECO_Datos!$D$3:$HN$85,BECO_Datos!$A50,FALSE)+IFERROR(HLOOKUP(GB$6,BECO_Datos!$HP$3:$LT$85,BECO_Datos!$A50,FALSE),0))*GB$2</f>
        <v>0.80002651189452578</v>
      </c>
      <c r="GC51" s="85">
        <f>(HLOOKUP(GC$6,BECO_Datos!$D$3:$HN$85,BECO_Datos!$A50,FALSE)+IFERROR(HLOOKUP(GC$6,BECO_Datos!$HP$3:$LT$85,BECO_Datos!$A50,FALSE),0))*GC$2</f>
        <v>0</v>
      </c>
      <c r="GD51" s="85">
        <f>(HLOOKUP(GD$6,BECO_Datos!$D$3:$HN$85,BECO_Datos!$A50,FALSE)+IFERROR(HLOOKUP(GD$6,BECO_Datos!$HP$3:$LT$85,BECO_Datos!$A50,FALSE),0))*GD$2</f>
        <v>0</v>
      </c>
      <c r="GE51" s="85">
        <f>(HLOOKUP(GE$6,BECO_Datos!$D$3:$HN$85,BECO_Datos!$A50,FALSE)+IFERROR(HLOOKUP(GE$6,BECO_Datos!$HP$3:$LT$85,BECO_Datos!$A50,FALSE),0))*GE$2</f>
        <v>0</v>
      </c>
      <c r="GF51" s="85">
        <f>(HLOOKUP(GF$6,BECO_Datos!$D$3:$HN$85,BECO_Datos!$A50,FALSE)+IFERROR(HLOOKUP(GF$6,BECO_Datos!$HP$3:$LT$85,BECO_Datos!$A50,FALSE),0))*GF$2</f>
        <v>0</v>
      </c>
      <c r="GG51" s="85">
        <f>(HLOOKUP(GG$6,BECO_Datos!$D$3:$HN$85,BECO_Datos!$A50,FALSE)+IFERROR(HLOOKUP(GG$6,BECO_Datos!$HP$3:$LT$85,BECO_Datos!$A50,FALSE),0))*GG$2</f>
        <v>0</v>
      </c>
      <c r="GI51" s="85" t="e">
        <f>(HLOOKUP(GI$6,BECO_Datos!$D$3:$HN$85,BECO_Datos!$A50,FALSE)+IFERROR(HLOOKUP(GI$6,BECO_Datos!$HP$3:$LT$85,BECO_Datos!$A50,FALSE),0))*GI$2</f>
        <v>#N/A</v>
      </c>
      <c r="GJ51" s="85" t="e">
        <f>(HLOOKUP(GJ$6,BECO_Datos!$D$3:$HN$85,BECO_Datos!$A50,FALSE)+IFERROR(HLOOKUP(GJ$6,BECO_Datos!$HP$3:$LT$85,BECO_Datos!$A50,FALSE),0))*GJ$2</f>
        <v>#N/A</v>
      </c>
      <c r="GK51" s="85" t="e">
        <f>(HLOOKUP(GK$6,BECO_Datos!$D$3:$HN$85,BECO_Datos!$A50,FALSE)+IFERROR(HLOOKUP(GK$6,BECO_Datos!$HP$3:$LT$85,BECO_Datos!$A50,FALSE),0))*GK$2</f>
        <v>#N/A</v>
      </c>
      <c r="GL51" s="85" t="e">
        <f>(HLOOKUP(GL$6,BECO_Datos!$D$3:$HN$85,BECO_Datos!$A50,FALSE)+IFERROR(HLOOKUP(GL$6,BECO_Datos!$HP$3:$LT$85,BECO_Datos!$A50,FALSE),0))*GL$2</f>
        <v>#N/A</v>
      </c>
      <c r="GM51" s="85" t="e">
        <f>(HLOOKUP(GM$6,BECO_Datos!$D$3:$HN$85,BECO_Datos!$A50,FALSE)+IFERROR(HLOOKUP(GM$6,BECO_Datos!$HP$3:$LT$85,BECO_Datos!$A50,FALSE),0))*GM$2</f>
        <v>#N/A</v>
      </c>
      <c r="GN51" s="85" t="e">
        <f>(HLOOKUP(GN$6,BECO_Datos!$D$3:$HN$85,BECO_Datos!$A50,FALSE)+IFERROR(HLOOKUP(GN$6,BECO_Datos!$HP$3:$LT$85,BECO_Datos!$A50,FALSE),0))*GN$2</f>
        <v>#N/A</v>
      </c>
      <c r="GO51" s="85">
        <f>(HLOOKUP(GO$6,BECO_Datos!$D$3:$HN$85,BECO_Datos!$A50,FALSE)+IFERROR(HLOOKUP(GO$6,BECO_Datos!$HP$3:$LT$85,BECO_Datos!$A50,FALSE),0))*GO$2</f>
        <v>0</v>
      </c>
      <c r="GP51" s="85">
        <f>(HLOOKUP(GP$6,BECO_Datos!$D$3:$HN$85,BECO_Datos!$A50,FALSE)+IFERROR(HLOOKUP(GP$6,BECO_Datos!$HP$3:$LT$85,BECO_Datos!$A50,FALSE),0))*GP$2</f>
        <v>0</v>
      </c>
      <c r="GQ51" s="85">
        <f>(HLOOKUP(GQ$6,BECO_Datos!$D$3:$HN$85,BECO_Datos!$A50,FALSE)+IFERROR(HLOOKUP(GQ$6,BECO_Datos!$HP$3:$LT$85,BECO_Datos!$A50,FALSE),0))*GQ$2</f>
        <v>1.4157566638005159</v>
      </c>
      <c r="GR51" s="85">
        <f>(HLOOKUP(GR$6,BECO_Datos!$D$3:$HN$85,BECO_Datos!$A50,FALSE)+IFERROR(HLOOKUP(GR$6,BECO_Datos!$HP$3:$LT$85,BECO_Datos!$A50,FALSE),0))*GR$2</f>
        <v>0.29428919461163661</v>
      </c>
      <c r="GS51" s="85">
        <f>(HLOOKUP(GS$6,BECO_Datos!$D$3:$HN$85,BECO_Datos!$A50,FALSE)+IFERROR(HLOOKUP(GS$6,BECO_Datos!$HP$3:$LT$85,BECO_Datos!$A50,FALSE),0))*GS$2</f>
        <v>0</v>
      </c>
      <c r="GT51" s="85">
        <f>(HLOOKUP(GT$6,BECO_Datos!$D$3:$HN$85,BECO_Datos!$A50,FALSE)+IFERROR(HLOOKUP(GT$6,BECO_Datos!$HP$3:$LT$85,BECO_Datos!$A50,FALSE),0))*GT$2</f>
        <v>4.3207222699914016E-3</v>
      </c>
      <c r="GU51" s="85">
        <f>(HLOOKUP(GU$6,BECO_Datos!$D$3:$HN$85,BECO_Datos!$A50,FALSE)+IFERROR(HLOOKUP(GU$6,BECO_Datos!$HP$3:$LT$85,BECO_Datos!$A50,FALSE),0))*GU$2</f>
        <v>6.6251074806534832E-2</v>
      </c>
      <c r="GV51" s="85">
        <f>(HLOOKUP(GV$6,BECO_Datos!$D$3:$HN$85,BECO_Datos!$A50,FALSE)+IFERROR(HLOOKUP(GV$6,BECO_Datos!$HP$3:$LT$85,BECO_Datos!$A50,FALSE),0))*GV$2</f>
        <v>4.848810547434796E-2</v>
      </c>
      <c r="GW51" s="85">
        <f>(HLOOKUP(GW$6,BECO_Datos!$D$3:$HN$85,BECO_Datos!$A50,FALSE)+IFERROR(HLOOKUP(GW$6,BECO_Datos!$HP$3:$LT$85,BECO_Datos!$A50,FALSE),0))*GW$2</f>
        <v>0</v>
      </c>
      <c r="GX51" s="85">
        <f>(HLOOKUP(GX$6,BECO_Datos!$D$3:$HN$85,BECO_Datos!$A50,FALSE)+IFERROR(HLOOKUP(GX$6,BECO_Datos!$HP$3:$LT$85,BECO_Datos!$A50,FALSE),0))*GX$2</f>
        <v>0</v>
      </c>
      <c r="GZ51" s="85" t="e">
        <f>(HLOOKUP(GZ$6,BECO_Datos!$D$3:$HN$85,BECO_Datos!$A50,FALSE)+IFERROR(HLOOKUP(GZ$6,BECO_Datos!$HP$3:$LT$85,BECO_Datos!$A50,FALSE),0))*GZ$2</f>
        <v>#N/A</v>
      </c>
      <c r="HA51" s="85" t="e">
        <f>(HLOOKUP(HA$6,BECO_Datos!$D$3:$HN$85,BECO_Datos!$A50,FALSE)+IFERROR(HLOOKUP(HA$6,BECO_Datos!$HP$3:$LT$85,BECO_Datos!$A50,FALSE),0))*HA$2</f>
        <v>#N/A</v>
      </c>
      <c r="HB51" s="85" t="e">
        <f>(HLOOKUP(HB$6,BECO_Datos!$D$3:$HN$85,BECO_Datos!$A50,FALSE)+IFERROR(HLOOKUP(HB$6,BECO_Datos!$HP$3:$LT$85,BECO_Datos!$A50,FALSE),0))*HB$2</f>
        <v>#N/A</v>
      </c>
      <c r="HC51" s="85" t="e">
        <f>(HLOOKUP(HC$6,BECO_Datos!$D$3:$HN$85,BECO_Datos!$A50,FALSE)+IFERROR(HLOOKUP(HC$6,BECO_Datos!$HP$3:$LT$85,BECO_Datos!$A50,FALSE),0))*HC$2</f>
        <v>#N/A</v>
      </c>
      <c r="HD51" s="85" t="e">
        <f>(HLOOKUP(HD$6,BECO_Datos!$D$3:$HN$85,BECO_Datos!$A50,FALSE)+IFERROR(HLOOKUP(HD$6,BECO_Datos!$HP$3:$LT$85,BECO_Datos!$A50,FALSE),0))*HD$2</f>
        <v>#N/A</v>
      </c>
      <c r="HE51" s="85" t="e">
        <f>(HLOOKUP(HE$6,BECO_Datos!$D$3:$HN$85,BECO_Datos!$A50,FALSE)+IFERROR(HLOOKUP(HE$6,BECO_Datos!$HP$3:$LT$85,BECO_Datos!$A50,FALSE),0))*HE$2</f>
        <v>#N/A</v>
      </c>
      <c r="HF51" s="85">
        <f>(HLOOKUP(HF$6,BECO_Datos!$D$3:$HN$85,BECO_Datos!$A50,FALSE)+IFERROR(HLOOKUP(HF$6,BECO_Datos!$HP$3:$LT$85,BECO_Datos!$A50,FALSE),0))*HF$2</f>
        <v>4.2920200342162236</v>
      </c>
      <c r="HG51" s="85">
        <f>(HLOOKUP(HG$6,BECO_Datos!$D$3:$HN$85,BECO_Datos!$A50,FALSE)+IFERROR(HLOOKUP(HG$6,BECO_Datos!$HP$3:$LT$85,BECO_Datos!$A50,FALSE),0))*HG$2</f>
        <v>3.0278516507003981</v>
      </c>
      <c r="HH51" s="85">
        <f>(HLOOKUP(HH$6,BECO_Datos!$D$3:$HN$85,BECO_Datos!$A50,FALSE)+IFERROR(HLOOKUP(HH$6,BECO_Datos!$HP$3:$LT$85,BECO_Datos!$A50,FALSE),0))*HH$2</f>
        <v>3.8391598206877373</v>
      </c>
      <c r="HI51" s="85">
        <f>(HLOOKUP(HI$6,BECO_Datos!$D$3:$HN$85,BECO_Datos!$A50,FALSE)+IFERROR(HLOOKUP(HI$6,BECO_Datos!$HP$3:$LT$85,BECO_Datos!$A50,FALSE),0))*HI$2</f>
        <v>1.9235417035468352</v>
      </c>
      <c r="HJ51" s="85">
        <f>(HLOOKUP(HJ$6,BECO_Datos!$D$3:$HN$85,BECO_Datos!$A50,FALSE)+IFERROR(HLOOKUP(HJ$6,BECO_Datos!$HP$3:$LT$85,BECO_Datos!$A50,FALSE),0))*HJ$2</f>
        <v>0.84837520382933773</v>
      </c>
      <c r="HK51" s="85">
        <f>(HLOOKUP(HK$6,BECO_Datos!$D$3:$HN$85,BECO_Datos!$A50,FALSE)+IFERROR(HLOOKUP(HK$6,BECO_Datos!$HP$3:$LT$85,BECO_Datos!$A50,FALSE),0))*HK$2</f>
        <v>0.85057781250465392</v>
      </c>
      <c r="HL51" s="85">
        <f>(HLOOKUP(HL$6,BECO_Datos!$D$3:$HN$85,BECO_Datos!$A50,FALSE)+IFERROR(HLOOKUP(HL$6,BECO_Datos!$HP$3:$LT$85,BECO_Datos!$A50,FALSE),0))*HL$2</f>
        <v>0.62185157488122378</v>
      </c>
      <c r="HM51" s="85">
        <f>(HLOOKUP(HM$6,BECO_Datos!$D$3:$HN$85,BECO_Datos!$A50,FALSE)+IFERROR(HLOOKUP(HM$6,BECO_Datos!$HP$3:$LT$85,BECO_Datos!$A50,FALSE),0))*HM$2</f>
        <v>0.33327436448298581</v>
      </c>
      <c r="HN51" s="85">
        <f>(HLOOKUP(HN$6,BECO_Datos!$D$3:$HN$85,BECO_Datos!$A50,FALSE)+IFERROR(HLOOKUP(HN$6,BECO_Datos!$HP$3:$LT$85,BECO_Datos!$A50,FALSE),0))*HN$2</f>
        <v>0.39418955521219234</v>
      </c>
      <c r="HO51" s="85">
        <f>(HLOOKUP(HO$6,BECO_Datos!$D$3:$HN$85,BECO_Datos!$A50,FALSE)+IFERROR(HLOOKUP(HO$6,BECO_Datos!$HP$3:$LT$85,BECO_Datos!$A50,FALSE),0))*HO$2</f>
        <v>0.29247283455309131</v>
      </c>
      <c r="HQ51" s="85" t="e">
        <f>(HLOOKUP(HQ$6,BECO_Datos!$D$3:$HN$85,BECO_Datos!$A50,FALSE)+IFERROR(HLOOKUP(HQ$6,BECO_Datos!$HP$3:$LT$85,BECO_Datos!$A50,FALSE),0))*HQ$2</f>
        <v>#N/A</v>
      </c>
      <c r="HR51" s="85" t="e">
        <f>(HLOOKUP(HR$6,BECO_Datos!$D$3:$HN$85,BECO_Datos!$A50,FALSE)+IFERROR(HLOOKUP(HR$6,BECO_Datos!$HP$3:$LT$85,BECO_Datos!$A50,FALSE),0))*HR$2</f>
        <v>#N/A</v>
      </c>
      <c r="HS51" s="85" t="e">
        <f>(HLOOKUP(HS$6,BECO_Datos!$D$3:$HN$85,BECO_Datos!$A50,FALSE)+IFERROR(HLOOKUP(HS$6,BECO_Datos!$HP$3:$LT$85,BECO_Datos!$A50,FALSE),0))*HS$2</f>
        <v>#N/A</v>
      </c>
      <c r="HT51" s="85" t="e">
        <f>(HLOOKUP(HT$6,BECO_Datos!$D$3:$HN$85,BECO_Datos!$A50,FALSE)+IFERROR(HLOOKUP(HT$6,BECO_Datos!$HP$3:$LT$85,BECO_Datos!$A50,FALSE),0))*HT$2</f>
        <v>#N/A</v>
      </c>
      <c r="HU51" s="85" t="e">
        <f>(HLOOKUP(HU$6,BECO_Datos!$D$3:$HN$85,BECO_Datos!$A50,FALSE)+IFERROR(HLOOKUP(HU$6,BECO_Datos!$HP$3:$LT$85,BECO_Datos!$A50,FALSE),0))*HU$2</f>
        <v>#N/A</v>
      </c>
      <c r="HV51" s="85" t="e">
        <f>(HLOOKUP(HV$6,BECO_Datos!$D$3:$HN$85,BECO_Datos!$A50,FALSE)+IFERROR(HLOOKUP(HV$6,BECO_Datos!$HP$3:$LT$85,BECO_Datos!$A50,FALSE),0))*HV$2</f>
        <v>#N/A</v>
      </c>
      <c r="HW51" s="85">
        <f>(HLOOKUP(HW$6,BECO_Datos!$D$3:$HN$85,BECO_Datos!$A50,FALSE)+IFERROR(HLOOKUP(HW$6,BECO_Datos!$HP$3:$LT$85,BECO_Datos!$A50,FALSE),0))*HW$2</f>
        <v>18.78864711951849</v>
      </c>
      <c r="HX51" s="85">
        <f>(HLOOKUP(HX$6,BECO_Datos!$D$3:$HN$85,BECO_Datos!$A50,FALSE)+IFERROR(HLOOKUP(HX$6,BECO_Datos!$HP$3:$LT$85,BECO_Datos!$A50,FALSE),0))*HX$2</f>
        <v>15.298581685296648</v>
      </c>
      <c r="HY51" s="85">
        <f>(HLOOKUP(HY$6,BECO_Datos!$D$3:$HN$85,BECO_Datos!$A50,FALSE)+IFERROR(HLOOKUP(HY$6,BECO_Datos!$HP$3:$LT$85,BECO_Datos!$A50,FALSE),0))*HY$2</f>
        <v>14.533495528804817</v>
      </c>
      <c r="HZ51" s="85">
        <f>(HLOOKUP(HZ$6,BECO_Datos!$D$3:$HN$85,BECO_Datos!$A50,FALSE)+IFERROR(HLOOKUP(HZ$6,BECO_Datos!$HP$3:$LT$85,BECO_Datos!$A50,FALSE),0))*HZ$2</f>
        <v>12.984492003439383</v>
      </c>
      <c r="IA51" s="85">
        <f>(HLOOKUP(IA$6,BECO_Datos!$D$3:$HN$85,BECO_Datos!$A50,FALSE)+IFERROR(HLOOKUP(IA$6,BECO_Datos!$HP$3:$LT$85,BECO_Datos!$A50,FALSE),0))*IA$2</f>
        <v>15.945694411006022</v>
      </c>
      <c r="IB51" s="85">
        <f>(HLOOKUP(IB$6,BECO_Datos!$D$3:$HN$85,BECO_Datos!$A50,FALSE)+IFERROR(HLOOKUP(IB$6,BECO_Datos!$HP$3:$LT$85,BECO_Datos!$A50,FALSE),0))*IB$2</f>
        <v>11.475330696474638</v>
      </c>
      <c r="IC51" s="85">
        <f>(HLOOKUP(IC$6,BECO_Datos!$D$3:$HN$85,BECO_Datos!$A50,FALSE)+IFERROR(HLOOKUP(IC$6,BECO_Datos!$HP$3:$LT$85,BECO_Datos!$A50,FALSE),0))*IC$2</f>
        <v>11.052375408426485</v>
      </c>
      <c r="ID51" s="85">
        <f>(HLOOKUP(ID$6,BECO_Datos!$D$3:$HN$85,BECO_Datos!$A50,FALSE)+IFERROR(HLOOKUP(ID$6,BECO_Datos!$HP$3:$LT$85,BECO_Datos!$A50,FALSE),0))*ID$2</f>
        <v>11.471805331040413</v>
      </c>
      <c r="IE51" s="85">
        <f>(HLOOKUP(IE$6,BECO_Datos!$D$3:$HN$85,BECO_Datos!$A50,FALSE)+IFERROR(HLOOKUP(IE$6,BECO_Datos!$HP$3:$LT$85,BECO_Datos!$A50,FALSE),0))*IE$2</f>
        <v>11.147522699914017</v>
      </c>
      <c r="IF51" s="85">
        <f>(HLOOKUP(IF$6,BECO_Datos!$D$3:$HN$85,BECO_Datos!$A50,FALSE)+IFERROR(HLOOKUP(IF$6,BECO_Datos!$HP$3:$LT$85,BECO_Datos!$A50,FALSE),0))*IF$2</f>
        <v>12.332979887413218</v>
      </c>
      <c r="IH51" s="85" t="e">
        <f>(HLOOKUP(IH$6,BECO_Datos!$D$3:$HN$85,BECO_Datos!$A50,FALSE)+IFERROR(HLOOKUP(IH$6,BECO_Datos!$HP$3:$LT$85,BECO_Datos!$A50,FALSE),0))*IH$2</f>
        <v>#N/A</v>
      </c>
      <c r="II51" s="85" t="e">
        <f>(HLOOKUP(II$6,BECO_Datos!$D$3:$HN$85,BECO_Datos!$A50,FALSE)+IFERROR(HLOOKUP(II$6,BECO_Datos!$HP$3:$LT$85,BECO_Datos!$A50,FALSE),0))*II$2</f>
        <v>#N/A</v>
      </c>
      <c r="IJ51" s="85" t="e">
        <f>(HLOOKUP(IJ$6,BECO_Datos!$D$3:$HN$85,BECO_Datos!$A50,FALSE)+IFERROR(HLOOKUP(IJ$6,BECO_Datos!$HP$3:$LT$85,BECO_Datos!$A50,FALSE),0))*IJ$2</f>
        <v>#N/A</v>
      </c>
      <c r="IK51" s="85" t="e">
        <f>(HLOOKUP(IK$6,BECO_Datos!$D$3:$HN$85,BECO_Datos!$A50,FALSE)+IFERROR(HLOOKUP(IK$6,BECO_Datos!$HP$3:$LT$85,BECO_Datos!$A50,FALSE),0))*IK$2</f>
        <v>#N/A</v>
      </c>
      <c r="IL51" s="85" t="e">
        <f>(HLOOKUP(IL$6,BECO_Datos!$D$3:$HN$85,BECO_Datos!$A50,FALSE)+IFERROR(HLOOKUP(IL$6,BECO_Datos!$HP$3:$LT$85,BECO_Datos!$A50,FALSE),0))*IL$2</f>
        <v>#N/A</v>
      </c>
      <c r="IM51" s="85" t="e">
        <f>(HLOOKUP(IM$6,BECO_Datos!$D$3:$HN$85,BECO_Datos!$A50,FALSE)+IFERROR(HLOOKUP(IM$6,BECO_Datos!$HP$3:$LT$85,BECO_Datos!$A50,FALSE),0))*IM$2</f>
        <v>#N/A</v>
      </c>
      <c r="IN51" s="85">
        <f>(HLOOKUP(IN$6,BECO_Datos!$D$3:$HN$85,BECO_Datos!$A50,FALSE)+IFERROR(HLOOKUP(IN$6,BECO_Datos!$HP$3:$LT$85,BECO_Datos!$A50,FALSE),0))*IN$2</f>
        <v>61.21834471195185</v>
      </c>
      <c r="IO51" s="85">
        <f>(HLOOKUP(IO$6,BECO_Datos!$D$3:$HN$85,BECO_Datos!$A50,FALSE)+IFERROR(HLOOKUP(IO$6,BECO_Datos!$HP$3:$LT$85,BECO_Datos!$A50,FALSE),0))*IO$2</f>
        <v>64.732948495270861</v>
      </c>
      <c r="IP51" s="85">
        <f>(HLOOKUP(IP$6,BECO_Datos!$D$3:$HN$85,BECO_Datos!$A50,FALSE)+IFERROR(HLOOKUP(IP$6,BECO_Datos!$HP$3:$LT$85,BECO_Datos!$A50,FALSE),0))*IP$2</f>
        <v>58.795443680137588</v>
      </c>
      <c r="IQ51" s="85">
        <f>(HLOOKUP(IQ$6,BECO_Datos!$D$3:$HN$85,BECO_Datos!$A50,FALSE)+IFERROR(HLOOKUP(IQ$6,BECO_Datos!$HP$3:$LT$85,BECO_Datos!$A50,FALSE),0))*IQ$2</f>
        <v>51.426562338779021</v>
      </c>
      <c r="IR51" s="85">
        <f>(HLOOKUP(IR$6,BECO_Datos!$D$3:$HN$85,BECO_Datos!$A50,FALSE)+IFERROR(HLOOKUP(IR$6,BECO_Datos!$HP$3:$LT$85,BECO_Datos!$A50,FALSE),0))*IR$2</f>
        <v>53.071953052450567</v>
      </c>
      <c r="IS51" s="85">
        <f>(HLOOKUP(IS$6,BECO_Datos!$D$3:$HN$85,BECO_Datos!$A50,FALSE)+IFERROR(HLOOKUP(IS$6,BECO_Datos!$HP$3:$LT$85,BECO_Datos!$A50,FALSE),0))*IS$2</f>
        <v>52.900654858125542</v>
      </c>
      <c r="IT51" s="85">
        <f>(HLOOKUP(IT$6,BECO_Datos!$D$3:$HN$85,BECO_Datos!$A50,FALSE)+IFERROR(HLOOKUP(IT$6,BECO_Datos!$HP$3:$LT$85,BECO_Datos!$A50,FALSE),0))*IT$2</f>
        <v>47.861895872742913</v>
      </c>
      <c r="IU51" s="85">
        <f>(HLOOKUP(IU$6,BECO_Datos!$D$3:$HN$85,BECO_Datos!$A50,FALSE)+IFERROR(HLOOKUP(IU$6,BECO_Datos!$HP$3:$LT$85,BECO_Datos!$A50,FALSE),0))*IU$2</f>
        <v>51.088109630266558</v>
      </c>
      <c r="IV51" s="85">
        <f>(HLOOKUP(IV$6,BECO_Datos!$D$3:$HN$85,BECO_Datos!$A50,FALSE)+IFERROR(HLOOKUP(IV$6,BECO_Datos!$HP$3:$LT$85,BECO_Datos!$A50,FALSE),0))*IV$2</f>
        <v>49.074390530123331</v>
      </c>
      <c r="IW51" s="85">
        <f>(HLOOKUP(IW$6,BECO_Datos!$D$3:$HN$85,BECO_Datos!$A50,FALSE)+IFERROR(HLOOKUP(IW$6,BECO_Datos!$HP$3:$LT$85,BECO_Datos!$A50,FALSE),0))*IW$2</f>
        <v>48.079045976114834</v>
      </c>
      <c r="IY51" s="85" t="e">
        <f>(HLOOKUP(IY$6,BECO_Datos!$D$3:$HN$85,BECO_Datos!$A50,FALSE)+IFERROR(HLOOKUP(IY$6,BECO_Datos!$HP$3:$LT$85,BECO_Datos!$A50,FALSE),0))*IY$2</f>
        <v>#N/A</v>
      </c>
      <c r="IZ51" s="85" t="e">
        <f>(HLOOKUP(IZ$6,BECO_Datos!$D$3:$HN$85,BECO_Datos!$A50,FALSE)+IFERROR(HLOOKUP(IZ$6,BECO_Datos!$HP$3:$LT$85,BECO_Datos!$A50,FALSE),0))*IZ$2</f>
        <v>#N/A</v>
      </c>
      <c r="JA51" s="85" t="e">
        <f>(HLOOKUP(JA$6,BECO_Datos!$D$3:$HN$85,BECO_Datos!$A50,FALSE)+IFERROR(HLOOKUP(JA$6,BECO_Datos!$HP$3:$LT$85,BECO_Datos!$A50,FALSE),0))*JA$2</f>
        <v>#N/A</v>
      </c>
      <c r="JB51" s="85" t="e">
        <f>(HLOOKUP(JB$6,BECO_Datos!$D$3:$HN$85,BECO_Datos!$A50,FALSE)+IFERROR(HLOOKUP(JB$6,BECO_Datos!$HP$3:$LT$85,BECO_Datos!$A50,FALSE),0))*JB$2</f>
        <v>#N/A</v>
      </c>
      <c r="JC51" s="85" t="e">
        <f>(HLOOKUP(JC$6,BECO_Datos!$D$3:$HN$85,BECO_Datos!$A50,FALSE)+IFERROR(HLOOKUP(JC$6,BECO_Datos!$HP$3:$LT$85,BECO_Datos!$A50,FALSE),0))*JC$2</f>
        <v>#N/A</v>
      </c>
      <c r="JD51" s="85" t="e">
        <f>(HLOOKUP(JD$6,BECO_Datos!$D$3:$HN$85,BECO_Datos!$A50,FALSE)+IFERROR(HLOOKUP(JD$6,BECO_Datos!$HP$3:$LT$85,BECO_Datos!$A50,FALSE),0))*JD$2</f>
        <v>#N/A</v>
      </c>
      <c r="JE51" s="85">
        <f>(HLOOKUP(JE$6,BECO_Datos!$D$3:$HN$85,BECO_Datos!$A50,FALSE)+IFERROR(HLOOKUP(JE$6,BECO_Datos!$HP$3:$LT$85,BECO_Datos!$A50,FALSE),0))*JE$2</f>
        <v>4.193875427771065</v>
      </c>
      <c r="JF51" s="85">
        <f>(HLOOKUP(JF$6,BECO_Datos!$D$3:$HN$85,BECO_Datos!$A50,FALSE)+IFERROR(HLOOKUP(JF$6,BECO_Datos!$HP$3:$LT$85,BECO_Datos!$A50,FALSE),0))*JF$2</f>
        <v>0.42604782997060731</v>
      </c>
      <c r="JG51" s="85">
        <f>(HLOOKUP(JG$6,BECO_Datos!$D$3:$HN$85,BECO_Datos!$A50,FALSE)+IFERROR(HLOOKUP(JG$6,BECO_Datos!$HP$3:$LT$85,BECO_Datos!$A50,FALSE),0))*JG$2</f>
        <v>4.8255049298681962</v>
      </c>
      <c r="JH51" s="85">
        <f>(HLOOKUP(JH$6,BECO_Datos!$D$3:$HN$85,BECO_Datos!$A50,FALSE)+IFERROR(HLOOKUP(JH$6,BECO_Datos!$HP$3:$LT$85,BECO_Datos!$A50,FALSE),0))*JH$2</f>
        <v>2.7981435690515268</v>
      </c>
      <c r="JI51" s="85">
        <f>(HLOOKUP(JI$6,BECO_Datos!$D$3:$HN$85,BECO_Datos!$A50,FALSE)+IFERROR(HLOOKUP(JI$6,BECO_Datos!$HP$3:$LT$85,BECO_Datos!$A50,FALSE),0))*JI$2</f>
        <v>1.0622858396422969</v>
      </c>
      <c r="JJ51" s="85">
        <f>(HLOOKUP(JJ$6,BECO_Datos!$D$3:$HN$85,BECO_Datos!$A50,FALSE)+IFERROR(HLOOKUP(JJ$6,BECO_Datos!$HP$3:$LT$85,BECO_Datos!$A50,FALSE),0))*JJ$2</f>
        <v>1.1581980744402984</v>
      </c>
      <c r="JK51" s="85">
        <f>(HLOOKUP(JK$6,BECO_Datos!$D$3:$HN$85,BECO_Datos!$A50,FALSE)+IFERROR(HLOOKUP(JK$6,BECO_Datos!$HP$3:$LT$85,BECO_Datos!$A50,FALSE),0))*JK$2</f>
        <v>0.49147062584204959</v>
      </c>
      <c r="JL51" s="85">
        <f>(HLOOKUP(JL$6,BECO_Datos!$D$3:$HN$85,BECO_Datos!$A50,FALSE)+IFERROR(HLOOKUP(JL$6,BECO_Datos!$HP$3:$LT$85,BECO_Datos!$A50,FALSE),0))*JL$2</f>
        <v>0.43854110892778264</v>
      </c>
      <c r="JM51" s="85">
        <f>(HLOOKUP(JM$6,BECO_Datos!$D$3:$HN$85,BECO_Datos!$A50,FALSE)+IFERROR(HLOOKUP(JM$6,BECO_Datos!$HP$3:$LT$85,BECO_Datos!$A50,FALSE),0))*JM$2</f>
        <v>0.52377365535051035</v>
      </c>
      <c r="JN51" s="85">
        <f>(HLOOKUP(JN$6,BECO_Datos!$D$3:$HN$85,BECO_Datos!$A50,FALSE)+IFERROR(HLOOKUP(JN$6,BECO_Datos!$HP$3:$LT$85,BECO_Datos!$A50,FALSE),0))*JN$2</f>
        <v>0</v>
      </c>
      <c r="JP51" s="85" t="e">
        <f>(HLOOKUP(JP$6,BECO_Datos!$D$3:$HN$85,BECO_Datos!$A50,FALSE)+IFERROR(HLOOKUP(JP$6,BECO_Datos!$HP$3:$LT$85,BECO_Datos!$A50,FALSE),0))*JP$2</f>
        <v>#N/A</v>
      </c>
      <c r="JQ51" s="85" t="e">
        <f>(HLOOKUP(JQ$6,BECO_Datos!$D$3:$HN$85,BECO_Datos!$A50,FALSE)+IFERROR(HLOOKUP(JQ$6,BECO_Datos!$HP$3:$LT$85,BECO_Datos!$A50,FALSE),0))*JQ$2</f>
        <v>#N/A</v>
      </c>
      <c r="JR51" s="85" t="e">
        <f>(HLOOKUP(JR$6,BECO_Datos!$D$3:$HN$85,BECO_Datos!$A50,FALSE)+IFERROR(HLOOKUP(JR$6,BECO_Datos!$HP$3:$LT$85,BECO_Datos!$A50,FALSE),0))*JR$2</f>
        <v>#N/A</v>
      </c>
      <c r="JS51" s="85" t="e">
        <f>(HLOOKUP(JS$6,BECO_Datos!$D$3:$HN$85,BECO_Datos!$A50,FALSE)+IFERROR(HLOOKUP(JS$6,BECO_Datos!$HP$3:$LT$85,BECO_Datos!$A50,FALSE),0))*JS$2</f>
        <v>#N/A</v>
      </c>
      <c r="JT51" s="85" t="e">
        <f>(HLOOKUP(JT$6,BECO_Datos!$D$3:$HN$85,BECO_Datos!$A50,FALSE)+IFERROR(HLOOKUP(JT$6,BECO_Datos!$HP$3:$LT$85,BECO_Datos!$A50,FALSE),0))*JT$2</f>
        <v>#N/A</v>
      </c>
      <c r="JU51" s="85" t="e">
        <f>(HLOOKUP(JU$6,BECO_Datos!$D$3:$HN$85,BECO_Datos!$A50,FALSE)+IFERROR(HLOOKUP(JU$6,BECO_Datos!$HP$3:$LT$85,BECO_Datos!$A50,FALSE),0))*JU$2</f>
        <v>#N/A</v>
      </c>
      <c r="JV51" s="85">
        <f>(HLOOKUP(JV$6,BECO_Datos!$D$3:$HN$85,BECO_Datos!$A50,FALSE)+IFERROR(HLOOKUP(JV$6,BECO_Datos!$HP$3:$LT$85,BECO_Datos!$A50,FALSE),0))*JV$2</f>
        <v>1.9228307217437033</v>
      </c>
      <c r="JW51" s="85">
        <f>(HLOOKUP(JW$6,BECO_Datos!$D$3:$HN$85,BECO_Datos!$A50,FALSE)+IFERROR(HLOOKUP(JW$6,BECO_Datos!$HP$3:$LT$85,BECO_Datos!$A50,FALSE),0))*JW$2</f>
        <v>1.381929290452717</v>
      </c>
      <c r="JX51" s="85">
        <f>(HLOOKUP(JX$6,BECO_Datos!$D$3:$HN$85,BECO_Datos!$A50,FALSE)+IFERROR(HLOOKUP(JX$6,BECO_Datos!$HP$3:$LT$85,BECO_Datos!$A50,FALSE),0))*JX$2</f>
        <v>0.79863553631950224</v>
      </c>
      <c r="JY51" s="85">
        <f>(HLOOKUP(JY$6,BECO_Datos!$D$3:$HN$85,BECO_Datos!$A50,FALSE)+IFERROR(HLOOKUP(JY$6,BECO_Datos!$HP$3:$LT$85,BECO_Datos!$A50,FALSE),0))*JY$2</f>
        <v>1.034759969748817</v>
      </c>
      <c r="JZ51" s="85">
        <f>(HLOOKUP(JZ$6,BECO_Datos!$D$3:$HN$85,BECO_Datos!$A50,FALSE)+IFERROR(HLOOKUP(JZ$6,BECO_Datos!$HP$3:$LT$85,BECO_Datos!$A50,FALSE),0))*JZ$2</f>
        <v>4.1805469197487692</v>
      </c>
      <c r="KA51" s="85">
        <f>(HLOOKUP(KA$6,BECO_Datos!$D$3:$HN$85,BECO_Datos!$A50,FALSE)+IFERROR(HLOOKUP(KA$6,BECO_Datos!$HP$3:$LT$85,BECO_Datos!$A50,FALSE),0))*KA$2</f>
        <v>5.0222033143811915</v>
      </c>
      <c r="KB51" s="85">
        <f>(HLOOKUP(KB$6,BECO_Datos!$D$3:$HN$85,BECO_Datos!$A50,FALSE)+IFERROR(HLOOKUP(KB$6,BECO_Datos!$HP$3:$LT$85,BECO_Datos!$A50,FALSE),0))*KB$2</f>
        <v>0.45493575116356283</v>
      </c>
      <c r="KC51" s="85">
        <f>(HLOOKUP(KC$6,BECO_Datos!$D$3:$HN$85,BECO_Datos!$A50,FALSE)+IFERROR(HLOOKUP(KC$6,BECO_Datos!$HP$3:$LT$85,BECO_Datos!$A50,FALSE),0))*KC$2</f>
        <v>0.4184253945918413</v>
      </c>
      <c r="KD51" s="85">
        <f>(HLOOKUP(KD$6,BECO_Datos!$D$3:$HN$85,BECO_Datos!$A50,FALSE)+IFERROR(HLOOKUP(KD$6,BECO_Datos!$HP$3:$LT$85,BECO_Datos!$A50,FALSE),0))*KD$2</f>
        <v>0.2510340057847672</v>
      </c>
      <c r="KE51" s="85">
        <f>(HLOOKUP(KE$6,BECO_Datos!$D$3:$HN$85,BECO_Datos!$A50,FALSE)+IFERROR(HLOOKUP(KE$6,BECO_Datos!$HP$3:$LT$85,BECO_Datos!$A50,FALSE),0))*KE$2</f>
        <v>0.27547766334959056</v>
      </c>
      <c r="KG51" s="85" t="e">
        <f>(HLOOKUP(KG$6,BECO_Datos!$D$3:$HN$85,BECO_Datos!$A50,FALSE)+IFERROR(HLOOKUP(KG$6,BECO_Datos!$HP$3:$LT$85,BECO_Datos!$A50,FALSE),0))*KG$2</f>
        <v>#N/A</v>
      </c>
      <c r="KH51" s="85" t="e">
        <f>(HLOOKUP(KH$6,BECO_Datos!$D$3:$HN$85,BECO_Datos!$A50,FALSE)+IFERROR(HLOOKUP(KH$6,BECO_Datos!$HP$3:$LT$85,BECO_Datos!$A50,FALSE),0))*KH$2</f>
        <v>#N/A</v>
      </c>
      <c r="KI51" s="85" t="e">
        <f>(HLOOKUP(KI$6,BECO_Datos!$D$3:$HN$85,BECO_Datos!$A50,FALSE)+IFERROR(HLOOKUP(KI$6,BECO_Datos!$HP$3:$LT$85,BECO_Datos!$A50,FALSE),0))*KI$2</f>
        <v>#N/A</v>
      </c>
      <c r="KJ51" s="85" t="e">
        <f>(HLOOKUP(KJ$6,BECO_Datos!$D$3:$HN$85,BECO_Datos!$A50,FALSE)+IFERROR(HLOOKUP(KJ$6,BECO_Datos!$HP$3:$LT$85,BECO_Datos!$A50,FALSE),0))*KJ$2</f>
        <v>#N/A</v>
      </c>
      <c r="KK51" s="85" t="e">
        <f>(HLOOKUP(KK$6,BECO_Datos!$D$3:$HN$85,BECO_Datos!$A50,FALSE)+IFERROR(HLOOKUP(KK$6,BECO_Datos!$HP$3:$LT$85,BECO_Datos!$A50,FALSE),0))*KK$2</f>
        <v>#N/A</v>
      </c>
      <c r="KL51" s="85" t="e">
        <f>(HLOOKUP(KL$6,BECO_Datos!$D$3:$HN$85,BECO_Datos!$A50,FALSE)+IFERROR(HLOOKUP(KL$6,BECO_Datos!$HP$3:$LT$85,BECO_Datos!$A50,FALSE),0))*KL$2</f>
        <v>#N/A</v>
      </c>
      <c r="KM51" s="85">
        <f>(HLOOKUP(KM$6,BECO_Datos!$D$3:$HN$85,BECO_Datos!$A50,FALSE)+IFERROR(HLOOKUP(KM$6,BECO_Datos!$HP$3:$LT$85,BECO_Datos!$A50,FALSE),0))*KM$2</f>
        <v>0.37905654401542876</v>
      </c>
      <c r="KN51" s="85">
        <f>(HLOOKUP(KN$6,BECO_Datos!$D$3:$HN$85,BECO_Datos!$A50,FALSE)+IFERROR(HLOOKUP(KN$6,BECO_Datos!$HP$3:$LT$85,BECO_Datos!$A50,FALSE),0))*KN$2</f>
        <v>0.2889519453300376</v>
      </c>
      <c r="KO51" s="85">
        <f>(HLOOKUP(KO$6,BECO_Datos!$D$3:$HN$85,BECO_Datos!$A50,FALSE)+IFERROR(HLOOKUP(KO$6,BECO_Datos!$HP$3:$LT$85,BECO_Datos!$A50,FALSE),0))*KO$2</f>
        <v>2.9310611838631209</v>
      </c>
      <c r="KP51" s="85">
        <f>(HLOOKUP(KP$6,BECO_Datos!$D$3:$HN$85,BECO_Datos!$A50,FALSE)+IFERROR(HLOOKUP(KP$6,BECO_Datos!$HP$3:$LT$85,BECO_Datos!$A50,FALSE),0))*KP$2</f>
        <v>0.64684503455027376</v>
      </c>
      <c r="KQ51" s="85">
        <f>(HLOOKUP(KQ$6,BECO_Datos!$D$3:$HN$85,BECO_Datos!$A50,FALSE)+IFERROR(HLOOKUP(KQ$6,BECO_Datos!$HP$3:$LT$85,BECO_Datos!$A50,FALSE),0))*KQ$2</f>
        <v>0.48650177605256073</v>
      </c>
      <c r="KR51" s="85">
        <f>(HLOOKUP(KR$6,BECO_Datos!$D$3:$HN$85,BECO_Datos!$A50,FALSE)+IFERROR(HLOOKUP(KR$6,BECO_Datos!$HP$3:$LT$85,BECO_Datos!$A50,FALSE),0))*KR$2</f>
        <v>0.34363557197316685</v>
      </c>
      <c r="KS51" s="85">
        <f>(HLOOKUP(KS$6,BECO_Datos!$D$3:$HN$85,BECO_Datos!$A50,FALSE)+IFERROR(HLOOKUP(KS$6,BECO_Datos!$HP$3:$LT$85,BECO_Datos!$A50,FALSE),0))*KS$2</f>
        <v>0.57785235381270106</v>
      </c>
      <c r="KT51" s="85">
        <f>(HLOOKUP(KT$6,BECO_Datos!$D$3:$HN$85,BECO_Datos!$A50,FALSE)+IFERROR(HLOOKUP(KT$6,BECO_Datos!$HP$3:$LT$85,BECO_Datos!$A50,FALSE),0))*KT$2</f>
        <v>0.48588636546332942</v>
      </c>
      <c r="KU51" s="85">
        <f>(HLOOKUP(KU$6,BECO_Datos!$D$3:$HN$85,BECO_Datos!$A50,FALSE)+IFERROR(HLOOKUP(KU$6,BECO_Datos!$HP$3:$LT$85,BECO_Datos!$A50,FALSE),0))*KU$2</f>
        <v>0.40123860944107337</v>
      </c>
      <c r="KV51" s="85">
        <f>(HLOOKUP(KV$6,BECO_Datos!$D$3:$HN$85,BECO_Datos!$A50,FALSE)+IFERROR(HLOOKUP(KV$6,BECO_Datos!$HP$3:$LT$85,BECO_Datos!$A50,FALSE),0))*KV$2</f>
        <v>0.40410112208203136</v>
      </c>
      <c r="KX51" s="85" t="e">
        <f>(HLOOKUP(KX$6,BECO_Datos!$D$3:$HN$85,BECO_Datos!$A50,FALSE)+IFERROR(HLOOKUP(KX$6,BECO_Datos!$HP$3:$LT$85,BECO_Datos!$A50,FALSE),0))*KX$2</f>
        <v>#N/A</v>
      </c>
      <c r="KY51" s="85" t="e">
        <f>(HLOOKUP(KY$6,BECO_Datos!$D$3:$HN$85,BECO_Datos!$A50,FALSE)+IFERROR(HLOOKUP(KY$6,BECO_Datos!$HP$3:$LT$85,BECO_Datos!$A50,FALSE),0))*KY$2</f>
        <v>#N/A</v>
      </c>
      <c r="KZ51" s="85" t="e">
        <f>(HLOOKUP(KZ$6,BECO_Datos!$D$3:$HN$85,BECO_Datos!$A50,FALSE)+IFERROR(HLOOKUP(KZ$6,BECO_Datos!$HP$3:$LT$85,BECO_Datos!$A50,FALSE),0))*KZ$2</f>
        <v>#N/A</v>
      </c>
      <c r="LA51" s="85" t="e">
        <f>(HLOOKUP(LA$6,BECO_Datos!$D$3:$HN$85,BECO_Datos!$A50,FALSE)+IFERROR(HLOOKUP(LA$6,BECO_Datos!$HP$3:$LT$85,BECO_Datos!$A50,FALSE),0))*LA$2</f>
        <v>#N/A</v>
      </c>
      <c r="LB51" s="85" t="e">
        <f>(HLOOKUP(LB$6,BECO_Datos!$D$3:$HN$85,BECO_Datos!$A50,FALSE)+IFERROR(HLOOKUP(LB$6,BECO_Datos!$HP$3:$LT$85,BECO_Datos!$A50,FALSE),0))*LB$2</f>
        <v>#N/A</v>
      </c>
      <c r="LC51" s="85" t="e">
        <f>(HLOOKUP(LC$6,BECO_Datos!$D$3:$HN$85,BECO_Datos!$A50,FALSE)+IFERROR(HLOOKUP(LC$6,BECO_Datos!$HP$3:$LT$85,BECO_Datos!$A50,FALSE),0))*LC$2</f>
        <v>#N/A</v>
      </c>
      <c r="LD51" s="85">
        <f>(HLOOKUP(LD$6,BECO_Datos!$D$3:$HN$85,BECO_Datos!$A50,FALSE)+IFERROR(HLOOKUP(LD$6,BECO_Datos!$HP$3:$LT$85,BECO_Datos!$A50,FALSE),0))*LD$2</f>
        <v>3.9817470940261855E-2</v>
      </c>
      <c r="LE51" s="85">
        <f>(HLOOKUP(LE$6,BECO_Datos!$D$3:$HN$85,BECO_Datos!$A50,FALSE)+IFERROR(HLOOKUP(LE$6,BECO_Datos!$HP$3:$LT$85,BECO_Datos!$A50,FALSE),0))*LE$2</f>
        <v>3.7848033447590766E-2</v>
      </c>
      <c r="LF51" s="85">
        <f>(HLOOKUP(LF$6,BECO_Datos!$D$3:$HN$85,BECO_Datos!$A50,FALSE)+IFERROR(HLOOKUP(LF$6,BECO_Datos!$HP$3:$LT$85,BECO_Datos!$A50,FALSE),0))*LF$2</f>
        <v>0</v>
      </c>
      <c r="LG51" s="85">
        <f>(HLOOKUP(LG$6,BECO_Datos!$D$3:$HN$85,BECO_Datos!$A50,FALSE)+IFERROR(HLOOKUP(LG$6,BECO_Datos!$HP$3:$LT$85,BECO_Datos!$A50,FALSE),0))*LG$2</f>
        <v>1.6854097726396171E-3</v>
      </c>
      <c r="LH51" s="85">
        <f>(HLOOKUP(LH$6,BECO_Datos!$D$3:$HN$85,BECO_Datos!$A50,FALSE)+IFERROR(HLOOKUP(LH$6,BECO_Datos!$HP$3:$LT$85,BECO_Datos!$A50,FALSE),0))*LH$2</f>
        <v>3.1350229475172529E-3</v>
      </c>
      <c r="LI51" s="85">
        <f>(HLOOKUP(LI$6,BECO_Datos!$D$3:$HN$85,BECO_Datos!$A50,FALSE)+IFERROR(HLOOKUP(LI$6,BECO_Datos!$HP$3:$LT$85,BECO_Datos!$A50,FALSE),0))*LI$2</f>
        <v>0</v>
      </c>
      <c r="LJ51" s="85">
        <f>(HLOOKUP(LJ$6,BECO_Datos!$D$3:$HN$85,BECO_Datos!$A50,FALSE)+IFERROR(HLOOKUP(LJ$6,BECO_Datos!$HP$3:$LT$85,BECO_Datos!$A50,FALSE),0))*LJ$2</f>
        <v>0</v>
      </c>
      <c r="LK51" s="85">
        <f>(HLOOKUP(LK$6,BECO_Datos!$D$3:$HN$85,BECO_Datos!$A50,FALSE)+IFERROR(HLOOKUP(LK$6,BECO_Datos!$HP$3:$LT$85,BECO_Datos!$A50,FALSE),0))*LK$2</f>
        <v>0</v>
      </c>
      <c r="LL51" s="85">
        <f>(HLOOKUP(LL$6,BECO_Datos!$D$3:$HN$85,BECO_Datos!$A50,FALSE)+IFERROR(HLOOKUP(LL$6,BECO_Datos!$HP$3:$LT$85,BECO_Datos!$A50,FALSE),0))*LL$2</f>
        <v>5.3590135854995769E-3</v>
      </c>
      <c r="LM51" s="85">
        <f>(HLOOKUP(LM$6,BECO_Datos!$D$3:$HN$85,BECO_Datos!$A50,FALSE)+IFERROR(HLOOKUP(LM$6,BECO_Datos!$HP$3:$LT$85,BECO_Datos!$A50,FALSE),0))*LM$2</f>
        <v>4.1707221290384743E-3</v>
      </c>
    </row>
    <row r="52" spans="1:325" ht="15.75" x14ac:dyDescent="0.25">
      <c r="A52" s="160">
        <v>47</v>
      </c>
      <c r="B52" s="62" t="s">
        <v>92</v>
      </c>
      <c r="C52" s="13"/>
      <c r="D52" s="84" t="e">
        <f>(HLOOKUP(D$6,BECO_Datos!$D$3:$HN$85,BECO_Datos!$A51,FALSE)+IFERROR(HLOOKUP(D$6,BECO_Datos!$HP$3:$LT$85,BECO_Datos!$A51,FALSE),0))*D$2</f>
        <v>#N/A</v>
      </c>
      <c r="E52" s="84" t="e">
        <f>(HLOOKUP(E$6,BECO_Datos!$D$3:$HN$85,BECO_Datos!$A51,FALSE)+IFERROR(HLOOKUP(E$6,BECO_Datos!$HP$3:$LT$85,BECO_Datos!$A51,FALSE),0))*E$2</f>
        <v>#N/A</v>
      </c>
      <c r="F52" s="84" t="e">
        <f>(HLOOKUP(F$6,BECO_Datos!$D$3:$HN$85,BECO_Datos!$A51,FALSE)+IFERROR(HLOOKUP(F$6,BECO_Datos!$HP$3:$LT$85,BECO_Datos!$A51,FALSE),0))*F$2</f>
        <v>#N/A</v>
      </c>
      <c r="G52" s="84" t="e">
        <f>(HLOOKUP(G$6,BECO_Datos!$D$3:$HN$85,BECO_Datos!$A51,FALSE)+IFERROR(HLOOKUP(G$6,BECO_Datos!$HP$3:$LT$85,BECO_Datos!$A51,FALSE),0))*G$2</f>
        <v>#N/A</v>
      </c>
      <c r="H52" s="84" t="e">
        <f>(HLOOKUP(H$6,BECO_Datos!$D$3:$HN$85,BECO_Datos!$A51,FALSE)+IFERROR(HLOOKUP(H$6,BECO_Datos!$HP$3:$LT$85,BECO_Datos!$A51,FALSE),0))*H$2</f>
        <v>#N/A</v>
      </c>
      <c r="I52" s="84" t="e">
        <f>(HLOOKUP(I$6,BECO_Datos!$D$3:$HN$85,BECO_Datos!$A51,FALSE)+IFERROR(HLOOKUP(I$6,BECO_Datos!$HP$3:$LT$85,BECO_Datos!$A51,FALSE),0))*I$2</f>
        <v>#N/A</v>
      </c>
      <c r="J52" s="84">
        <f>(HLOOKUP(J$6,BECO_Datos!$D$3:$HN$85,BECO_Datos!$A51,FALSE)+IFERROR(HLOOKUP(J$6,BECO_Datos!$HP$3:$LT$85,BECO_Datos!$A51,FALSE),0))*J$2</f>
        <v>0</v>
      </c>
      <c r="K52" s="84">
        <f>(HLOOKUP(K$6,BECO_Datos!$D$3:$HN$85,BECO_Datos!$A51,FALSE)+IFERROR(HLOOKUP(K$6,BECO_Datos!$HP$3:$LT$85,BECO_Datos!$A51,FALSE),0))*K$2</f>
        <v>0</v>
      </c>
      <c r="L52" s="84">
        <f>(HLOOKUP(L$6,BECO_Datos!$D$3:$HN$85,BECO_Datos!$A51,FALSE)+IFERROR(HLOOKUP(L$6,BECO_Datos!$HP$3:$LT$85,BECO_Datos!$A51,FALSE),0))*L$2</f>
        <v>0</v>
      </c>
      <c r="M52" s="84">
        <f>(HLOOKUP(M$6,BECO_Datos!$D$3:$HN$85,BECO_Datos!$A51,FALSE)+IFERROR(HLOOKUP(M$6,BECO_Datos!$HP$3:$LT$85,BECO_Datos!$A51,FALSE),0))*M$2</f>
        <v>0</v>
      </c>
      <c r="N52" s="84">
        <f>(HLOOKUP(N$6,BECO_Datos!$D$3:$HN$85,BECO_Datos!$A51,FALSE)+IFERROR(HLOOKUP(N$6,BECO_Datos!$HP$3:$LT$85,BECO_Datos!$A51,FALSE),0))*N$2</f>
        <v>0</v>
      </c>
      <c r="O52" s="84">
        <f>(HLOOKUP(O$6,BECO_Datos!$D$3:$HN$85,BECO_Datos!$A51,FALSE)+IFERROR(HLOOKUP(O$6,BECO_Datos!$HP$3:$LT$85,BECO_Datos!$A51,FALSE),0))*O$2</f>
        <v>0</v>
      </c>
      <c r="P52" s="84">
        <f>(HLOOKUP(P$6,BECO_Datos!$D$3:$HN$85,BECO_Datos!$A51,FALSE)+IFERROR(HLOOKUP(P$6,BECO_Datos!$HP$3:$LT$85,BECO_Datos!$A51,FALSE),0))*P$2</f>
        <v>0</v>
      </c>
      <c r="Q52" s="84">
        <f>(HLOOKUP(Q$6,BECO_Datos!$D$3:$HN$85,BECO_Datos!$A51,FALSE)+IFERROR(HLOOKUP(Q$6,BECO_Datos!$HP$3:$LT$85,BECO_Datos!$A51,FALSE),0))*Q$2</f>
        <v>0</v>
      </c>
      <c r="R52" s="84">
        <f>(HLOOKUP(R$6,BECO_Datos!$D$3:$HN$85,BECO_Datos!$A51,FALSE)+IFERROR(HLOOKUP(R$6,BECO_Datos!$HP$3:$LT$85,BECO_Datos!$A51,FALSE),0))*R$2</f>
        <v>0</v>
      </c>
      <c r="S52" s="84">
        <f>(HLOOKUP(S$6,BECO_Datos!$D$3:$HN$85,BECO_Datos!$A51,FALSE)+IFERROR(HLOOKUP(S$6,BECO_Datos!$HP$3:$LT$85,BECO_Datos!$A51,FALSE),0))*S$2</f>
        <v>0</v>
      </c>
      <c r="U52" s="84" t="e">
        <f>(HLOOKUP(U$6,BECO_Datos!$D$3:$HN$85,BECO_Datos!$A51,FALSE)+IFERROR(HLOOKUP(U$6,BECO_Datos!$HP$3:$LT$85,BECO_Datos!$A51,FALSE),0))*U$2</f>
        <v>#N/A</v>
      </c>
      <c r="V52" s="84" t="e">
        <f>(HLOOKUP(V$6,BECO_Datos!$D$3:$HN$85,BECO_Datos!$A51,FALSE)+IFERROR(HLOOKUP(V$6,BECO_Datos!$HP$3:$LT$85,BECO_Datos!$A51,FALSE),0))*V$2</f>
        <v>#N/A</v>
      </c>
      <c r="W52" s="84" t="e">
        <f>(HLOOKUP(W$6,BECO_Datos!$D$3:$HN$85,BECO_Datos!$A51,FALSE)+IFERROR(HLOOKUP(W$6,BECO_Datos!$HP$3:$LT$85,BECO_Datos!$A51,FALSE),0))*W$2</f>
        <v>#N/A</v>
      </c>
      <c r="X52" s="84" t="e">
        <f>(HLOOKUP(X$6,BECO_Datos!$D$3:$HN$85,BECO_Datos!$A51,FALSE)+IFERROR(HLOOKUP(X$6,BECO_Datos!$HP$3:$LT$85,BECO_Datos!$A51,FALSE),0))*X$2</f>
        <v>#N/A</v>
      </c>
      <c r="Y52" s="84" t="e">
        <f>(HLOOKUP(Y$6,BECO_Datos!$D$3:$HN$85,BECO_Datos!$A51,FALSE)+IFERROR(HLOOKUP(Y$6,BECO_Datos!$HP$3:$LT$85,BECO_Datos!$A51,FALSE),0))*Y$2</f>
        <v>#N/A</v>
      </c>
      <c r="Z52" s="84" t="e">
        <f>(HLOOKUP(Z$6,BECO_Datos!$D$3:$HN$85,BECO_Datos!$A51,FALSE)+IFERROR(HLOOKUP(Z$6,BECO_Datos!$HP$3:$LT$85,BECO_Datos!$A51,FALSE),0))*Z$2</f>
        <v>#N/A</v>
      </c>
      <c r="AA52" s="84">
        <f>(HLOOKUP(AA$6,BECO_Datos!$D$3:$HN$85,BECO_Datos!$A51,FALSE)+IFERROR(HLOOKUP(AA$6,BECO_Datos!$HP$3:$LT$85,BECO_Datos!$A51,FALSE),0))*AA$2</f>
        <v>38.963156608493932</v>
      </c>
      <c r="AB52" s="84">
        <f>(HLOOKUP(AB$6,BECO_Datos!$D$3:$HN$85,BECO_Datos!$A51,FALSE)+IFERROR(HLOOKUP(AB$6,BECO_Datos!$HP$3:$LT$85,BECO_Datos!$A51,FALSE),0))*AB$2</f>
        <v>12.326895600208454</v>
      </c>
      <c r="AC52" s="84">
        <f>(HLOOKUP(AC$6,BECO_Datos!$D$3:$HN$85,BECO_Datos!$A51,FALSE)+IFERROR(HLOOKUP(AC$6,BECO_Datos!$HP$3:$LT$85,BECO_Datos!$A51,FALSE),0))*AC$2</f>
        <v>26.564133728373424</v>
      </c>
      <c r="AD52" s="84">
        <f>(HLOOKUP(AD$6,BECO_Datos!$D$3:$HN$85,BECO_Datos!$A51,FALSE)+IFERROR(HLOOKUP(AD$6,BECO_Datos!$HP$3:$LT$85,BECO_Datos!$A51,FALSE),0))*AD$2</f>
        <v>23.619279928535384</v>
      </c>
      <c r="AE52" s="84">
        <f>(HLOOKUP(AE$6,BECO_Datos!$D$3:$HN$85,BECO_Datos!$A51,FALSE)+IFERROR(HLOOKUP(AE$6,BECO_Datos!$HP$3:$LT$85,BECO_Datos!$A51,FALSE),0))*AE$2</f>
        <v>24.549378376163261</v>
      </c>
      <c r="AF52" s="84">
        <f>(HLOOKUP(AF$6,BECO_Datos!$D$3:$HN$85,BECO_Datos!$A51,FALSE)+IFERROR(HLOOKUP(AF$6,BECO_Datos!$HP$3:$LT$85,BECO_Datos!$A51,FALSE),0))*AF$2</f>
        <v>23.797880812127151</v>
      </c>
      <c r="AG52" s="84">
        <f>(HLOOKUP(AG$6,BECO_Datos!$D$3:$HN$85,BECO_Datos!$A51,FALSE)+IFERROR(HLOOKUP(AG$6,BECO_Datos!$HP$3:$LT$85,BECO_Datos!$A51,FALSE),0))*AG$2</f>
        <v>17.243228384309422</v>
      </c>
      <c r="AH52" s="84">
        <f>(HLOOKUP(AH$6,BECO_Datos!$D$3:$HN$85,BECO_Datos!$A51,FALSE)+IFERROR(HLOOKUP(AH$6,BECO_Datos!$HP$3:$LT$85,BECO_Datos!$A51,FALSE),0))*AH$2</f>
        <v>3.757487820180565</v>
      </c>
      <c r="AI52" s="84">
        <f>(HLOOKUP(AI$6,BECO_Datos!$D$3:$HN$85,BECO_Datos!$A51,FALSE)+IFERROR(HLOOKUP(AI$6,BECO_Datos!$HP$3:$LT$85,BECO_Datos!$A51,FALSE),0))*AI$2</f>
        <v>13.078393164244565</v>
      </c>
      <c r="AJ52" s="84">
        <f>(HLOOKUP(AJ$6,BECO_Datos!$D$3:$HN$85,BECO_Datos!$A51,FALSE)+IFERROR(HLOOKUP(AJ$6,BECO_Datos!$HP$3:$LT$85,BECO_Datos!$A51,FALSE),0))*AJ$2</f>
        <v>11.410164900151164</v>
      </c>
      <c r="AL52" s="84" t="e">
        <f>(HLOOKUP(AL$6,BECO_Datos!$D$3:$HN$85,BECO_Datos!$A51,FALSE)+IFERROR(HLOOKUP(AL$6,BECO_Datos!$HP$3:$LT$85,BECO_Datos!$A51,FALSE),0))*AL$2</f>
        <v>#N/A</v>
      </c>
      <c r="AM52" s="84" t="e">
        <f>(HLOOKUP(AM$6,BECO_Datos!$D$3:$HN$85,BECO_Datos!$A51,FALSE)+IFERROR(HLOOKUP(AM$6,BECO_Datos!$HP$3:$LT$85,BECO_Datos!$A51,FALSE),0))*AM$2</f>
        <v>#N/A</v>
      </c>
      <c r="AN52" s="84" t="e">
        <f>(HLOOKUP(AN$6,BECO_Datos!$D$3:$HN$85,BECO_Datos!$A51,FALSE)+IFERROR(HLOOKUP(AN$6,BECO_Datos!$HP$3:$LT$85,BECO_Datos!$A51,FALSE),0))*AN$2</f>
        <v>#N/A</v>
      </c>
      <c r="AO52" s="84" t="e">
        <f>(HLOOKUP(AO$6,BECO_Datos!$D$3:$HN$85,BECO_Datos!$A51,FALSE)+IFERROR(HLOOKUP(AO$6,BECO_Datos!$HP$3:$LT$85,BECO_Datos!$A51,FALSE),0))*AO$2</f>
        <v>#N/A</v>
      </c>
      <c r="AP52" s="84" t="e">
        <f>(HLOOKUP(AP$6,BECO_Datos!$D$3:$HN$85,BECO_Datos!$A51,FALSE)+IFERROR(HLOOKUP(AP$6,BECO_Datos!$HP$3:$LT$85,BECO_Datos!$A51,FALSE),0))*AP$2</f>
        <v>#N/A</v>
      </c>
      <c r="AQ52" s="84" t="e">
        <f>(HLOOKUP(AQ$6,BECO_Datos!$D$3:$HN$85,BECO_Datos!$A51,FALSE)+IFERROR(HLOOKUP(AQ$6,BECO_Datos!$HP$3:$LT$85,BECO_Datos!$A51,FALSE),0))*AQ$2</f>
        <v>#N/A</v>
      </c>
      <c r="AR52" s="84">
        <f>(HLOOKUP(AR$6,BECO_Datos!$D$3:$HN$85,BECO_Datos!$A51,FALSE)+IFERROR(HLOOKUP(AR$6,BECO_Datos!$HP$3:$LT$85,BECO_Datos!$A51,FALSE),0))*AR$2</f>
        <v>33.958248419108671</v>
      </c>
      <c r="AS52" s="84">
        <f>(HLOOKUP(AS$6,BECO_Datos!$D$3:$HN$85,BECO_Datos!$A51,FALSE)+IFERROR(HLOOKUP(AS$6,BECO_Datos!$HP$3:$LT$85,BECO_Datos!$A51,FALSE),0))*AS$2</f>
        <v>5.4471510370525333</v>
      </c>
      <c r="AT52" s="84">
        <f>(HLOOKUP(AT$6,BECO_Datos!$D$3:$HN$85,BECO_Datos!$A51,FALSE)+IFERROR(HLOOKUP(AT$6,BECO_Datos!$HP$3:$LT$85,BECO_Datos!$A51,FALSE),0))*AT$2</f>
        <v>29.852986406094715</v>
      </c>
      <c r="AU52" s="84">
        <f>(HLOOKUP(AU$6,BECO_Datos!$D$3:$HN$85,BECO_Datos!$A51,FALSE)+IFERROR(HLOOKUP(AU$6,BECO_Datos!$HP$3:$LT$85,BECO_Datos!$A51,FALSE),0))*AU$2</f>
        <v>34.650897778018518</v>
      </c>
      <c r="AV52" s="84">
        <f>(HLOOKUP(AV$6,BECO_Datos!$D$3:$HN$85,BECO_Datos!$A51,FALSE)+IFERROR(HLOOKUP(AV$6,BECO_Datos!$HP$3:$LT$85,BECO_Datos!$A51,FALSE),0))*AV$2</f>
        <v>37.6166310604507</v>
      </c>
      <c r="AW52" s="84">
        <f>(HLOOKUP(AW$6,BECO_Datos!$D$3:$HN$85,BECO_Datos!$A51,FALSE)+IFERROR(HLOOKUP(AW$6,BECO_Datos!$HP$3:$LT$85,BECO_Datos!$A51,FALSE),0))*AW$2</f>
        <v>42.619510986101446</v>
      </c>
      <c r="AX52" s="84">
        <f>(HLOOKUP(AX$6,BECO_Datos!$D$3:$HN$85,BECO_Datos!$A51,FALSE)+IFERROR(HLOOKUP(AX$6,BECO_Datos!$HP$3:$LT$85,BECO_Datos!$A51,FALSE),0))*AX$2</f>
        <v>8.1232422534422515</v>
      </c>
      <c r="AY52" s="84">
        <f>(HLOOKUP(AY$6,BECO_Datos!$D$3:$HN$85,BECO_Datos!$A51,FALSE)+IFERROR(HLOOKUP(AY$6,BECO_Datos!$HP$3:$LT$85,BECO_Datos!$A51,FALSE),0))*AY$2</f>
        <v>9.2523575283127535</v>
      </c>
      <c r="AZ52" s="84">
        <f>(HLOOKUP(AZ$6,BECO_Datos!$D$3:$HN$85,BECO_Datos!$A51,FALSE)+IFERROR(HLOOKUP(AZ$6,BECO_Datos!$HP$3:$LT$85,BECO_Datos!$A51,FALSE),0))*AZ$2</f>
        <v>25.405833944526414</v>
      </c>
      <c r="BA52" s="84">
        <f>(HLOOKUP(BA$6,BECO_Datos!$D$3:$HN$85,BECO_Datos!$A51,FALSE)+IFERROR(HLOOKUP(BA$6,BECO_Datos!$HP$3:$LT$85,BECO_Datos!$A51,FALSE),0))*BA$2</f>
        <v>42.743543986603072</v>
      </c>
      <c r="BC52" s="84" t="e">
        <f>(HLOOKUP(BC$6,BECO_Datos!$D$3:$HN$85,BECO_Datos!$A51,FALSE)+IFERROR(HLOOKUP(BC$6,BECO_Datos!$HP$3:$LT$85,BECO_Datos!$A51,FALSE),0))*BC$2</f>
        <v>#N/A</v>
      </c>
      <c r="BD52" s="84" t="e">
        <f>(HLOOKUP(BD$6,BECO_Datos!$D$3:$HN$85,BECO_Datos!$A51,FALSE)+IFERROR(HLOOKUP(BD$6,BECO_Datos!$HP$3:$LT$85,BECO_Datos!$A51,FALSE),0))*BD$2</f>
        <v>#N/A</v>
      </c>
      <c r="BE52" s="84" t="e">
        <f>(HLOOKUP(BE$6,BECO_Datos!$D$3:$HN$85,BECO_Datos!$A51,FALSE)+IFERROR(HLOOKUP(BE$6,BECO_Datos!$HP$3:$LT$85,BECO_Datos!$A51,FALSE),0))*BE$2</f>
        <v>#N/A</v>
      </c>
      <c r="BF52" s="84" t="e">
        <f>(HLOOKUP(BF$6,BECO_Datos!$D$3:$HN$85,BECO_Datos!$A51,FALSE)+IFERROR(HLOOKUP(BF$6,BECO_Datos!$HP$3:$LT$85,BECO_Datos!$A51,FALSE),0))*BF$2</f>
        <v>#N/A</v>
      </c>
      <c r="BG52" s="84" t="e">
        <f>(HLOOKUP(BG$6,BECO_Datos!$D$3:$HN$85,BECO_Datos!$A51,FALSE)+IFERROR(HLOOKUP(BG$6,BECO_Datos!$HP$3:$LT$85,BECO_Datos!$A51,FALSE),0))*BG$2</f>
        <v>#N/A</v>
      </c>
      <c r="BH52" s="84" t="e">
        <f>(HLOOKUP(BH$6,BECO_Datos!$D$3:$HN$85,BECO_Datos!$A51,FALSE)+IFERROR(HLOOKUP(BH$6,BECO_Datos!$HP$3:$LT$85,BECO_Datos!$A51,FALSE),0))*BH$2</f>
        <v>#N/A</v>
      </c>
      <c r="BI52" s="84">
        <f>(HLOOKUP(BI$6,BECO_Datos!$D$3:$HN$85,BECO_Datos!$A51,FALSE)+IFERROR(HLOOKUP(BI$6,BECO_Datos!$HP$3:$LT$85,BECO_Datos!$A51,FALSE),0))*BI$2</f>
        <v>0</v>
      </c>
      <c r="BJ52" s="84">
        <f>(HLOOKUP(BJ$6,BECO_Datos!$D$3:$HN$85,BECO_Datos!$A51,FALSE)+IFERROR(HLOOKUP(BJ$6,BECO_Datos!$HP$3:$LT$85,BECO_Datos!$A51,FALSE),0))*BJ$2</f>
        <v>0</v>
      </c>
      <c r="BK52" s="84">
        <f>(HLOOKUP(BK$6,BECO_Datos!$D$3:$HN$85,BECO_Datos!$A51,FALSE)+IFERROR(HLOOKUP(BK$6,BECO_Datos!$HP$3:$LT$85,BECO_Datos!$A51,FALSE),0))*BK$2</f>
        <v>0</v>
      </c>
      <c r="BL52" s="84">
        <f>(HLOOKUP(BL$6,BECO_Datos!$D$3:$HN$85,BECO_Datos!$A51,FALSE)+IFERROR(HLOOKUP(BL$6,BECO_Datos!$HP$3:$LT$85,BECO_Datos!$A51,FALSE),0))*BL$2</f>
        <v>0</v>
      </c>
      <c r="BM52" s="84">
        <f>(HLOOKUP(BM$6,BECO_Datos!$D$3:$HN$85,BECO_Datos!$A51,FALSE)+IFERROR(HLOOKUP(BM$6,BECO_Datos!$HP$3:$LT$85,BECO_Datos!$A51,FALSE),0))*BM$2</f>
        <v>0</v>
      </c>
      <c r="BN52" s="84">
        <f>(HLOOKUP(BN$6,BECO_Datos!$D$3:$HN$85,BECO_Datos!$A51,FALSE)+IFERROR(HLOOKUP(BN$6,BECO_Datos!$HP$3:$LT$85,BECO_Datos!$A51,FALSE),0))*BN$2</f>
        <v>0</v>
      </c>
      <c r="BO52" s="84">
        <f>(HLOOKUP(BO$6,BECO_Datos!$D$3:$HN$85,BECO_Datos!$A51,FALSE)+IFERROR(HLOOKUP(BO$6,BECO_Datos!$HP$3:$LT$85,BECO_Datos!$A51,FALSE),0))*BO$2</f>
        <v>0</v>
      </c>
      <c r="BP52" s="84">
        <f>(HLOOKUP(BP$6,BECO_Datos!$D$3:$HN$85,BECO_Datos!$A51,FALSE)+IFERROR(HLOOKUP(BP$6,BECO_Datos!$HP$3:$LT$85,BECO_Datos!$A51,FALSE),0))*BP$2</f>
        <v>0</v>
      </c>
      <c r="BQ52" s="84">
        <f>(HLOOKUP(BQ$6,BECO_Datos!$D$3:$HN$85,BECO_Datos!$A51,FALSE)+IFERROR(HLOOKUP(BQ$6,BECO_Datos!$HP$3:$LT$85,BECO_Datos!$A51,FALSE),0))*BQ$2</f>
        <v>0</v>
      </c>
      <c r="BR52" s="84">
        <f>(HLOOKUP(BR$6,BECO_Datos!$D$3:$HN$85,BECO_Datos!$A51,FALSE)+IFERROR(HLOOKUP(BR$6,BECO_Datos!$HP$3:$LT$85,BECO_Datos!$A51,FALSE),0))*BR$2</f>
        <v>0</v>
      </c>
      <c r="BT52" s="84" t="e">
        <f>(HLOOKUP(BT$6,BECO_Datos!$D$3:$HN$85,BECO_Datos!$A51,FALSE)+IFERROR(HLOOKUP(BT$6,BECO_Datos!$HP$3:$LT$85,BECO_Datos!$A51,FALSE),0))*BT$2</f>
        <v>#N/A</v>
      </c>
      <c r="BU52" s="84" t="e">
        <f>(HLOOKUP(BU$6,BECO_Datos!$D$3:$HN$85,BECO_Datos!$A51,FALSE)+IFERROR(HLOOKUP(BU$6,BECO_Datos!$HP$3:$LT$85,BECO_Datos!$A51,FALSE),0))*BU$2</f>
        <v>#N/A</v>
      </c>
      <c r="BV52" s="84" t="e">
        <f>(HLOOKUP(BV$6,BECO_Datos!$D$3:$HN$85,BECO_Datos!$A51,FALSE)+IFERROR(HLOOKUP(BV$6,BECO_Datos!$HP$3:$LT$85,BECO_Datos!$A51,FALSE),0))*BV$2</f>
        <v>#N/A</v>
      </c>
      <c r="BW52" s="84" t="e">
        <f>(HLOOKUP(BW$6,BECO_Datos!$D$3:$HN$85,BECO_Datos!$A51,FALSE)+IFERROR(HLOOKUP(BW$6,BECO_Datos!$HP$3:$LT$85,BECO_Datos!$A51,FALSE),0))*BW$2</f>
        <v>#N/A</v>
      </c>
      <c r="BX52" s="84" t="e">
        <f>(HLOOKUP(BX$6,BECO_Datos!$D$3:$HN$85,BECO_Datos!$A51,FALSE)+IFERROR(HLOOKUP(BX$6,BECO_Datos!$HP$3:$LT$85,BECO_Datos!$A51,FALSE),0))*BX$2</f>
        <v>#N/A</v>
      </c>
      <c r="BY52" s="84" t="e">
        <f>(HLOOKUP(BY$6,BECO_Datos!$D$3:$HN$85,BECO_Datos!$A51,FALSE)+IFERROR(HLOOKUP(BY$6,BECO_Datos!$HP$3:$LT$85,BECO_Datos!$A51,FALSE),0))*BY$2</f>
        <v>#N/A</v>
      </c>
      <c r="BZ52" s="84">
        <f>(HLOOKUP(BZ$6,BECO_Datos!$D$3:$HN$85,BECO_Datos!$A51,FALSE)+IFERROR(HLOOKUP(BZ$6,BECO_Datos!$HP$3:$LT$85,BECO_Datos!$A51,FALSE),0))*BZ$2</f>
        <v>0</v>
      </c>
      <c r="CA52" s="84">
        <f>(HLOOKUP(CA$6,BECO_Datos!$D$3:$HN$85,BECO_Datos!$A51,FALSE)+IFERROR(HLOOKUP(CA$6,BECO_Datos!$HP$3:$LT$85,BECO_Datos!$A51,FALSE),0))*CA$2</f>
        <v>0</v>
      </c>
      <c r="CB52" s="84">
        <f>(HLOOKUP(CB$6,BECO_Datos!$D$3:$HN$85,BECO_Datos!$A51,FALSE)+IFERROR(HLOOKUP(CB$6,BECO_Datos!$HP$3:$LT$85,BECO_Datos!$A51,FALSE),0))*CB$2</f>
        <v>0</v>
      </c>
      <c r="CC52" s="84">
        <f>(HLOOKUP(CC$6,BECO_Datos!$D$3:$HN$85,BECO_Datos!$A51,FALSE)+IFERROR(HLOOKUP(CC$6,BECO_Datos!$HP$3:$LT$85,BECO_Datos!$A51,FALSE),0))*CC$2</f>
        <v>0</v>
      </c>
      <c r="CD52" s="84">
        <f>(HLOOKUP(CD$6,BECO_Datos!$D$3:$HN$85,BECO_Datos!$A51,FALSE)+IFERROR(HLOOKUP(CD$6,BECO_Datos!$HP$3:$LT$85,BECO_Datos!$A51,FALSE),0))*CD$2</f>
        <v>0</v>
      </c>
      <c r="CE52" s="84">
        <f>(HLOOKUP(CE$6,BECO_Datos!$D$3:$HN$85,BECO_Datos!$A51,FALSE)+IFERROR(HLOOKUP(CE$6,BECO_Datos!$HP$3:$LT$85,BECO_Datos!$A51,FALSE),0))*CE$2</f>
        <v>0</v>
      </c>
      <c r="CF52" s="84">
        <f>(HLOOKUP(CF$6,BECO_Datos!$D$3:$HN$85,BECO_Datos!$A51,FALSE)+IFERROR(HLOOKUP(CF$6,BECO_Datos!$HP$3:$LT$85,BECO_Datos!$A51,FALSE),0))*CF$2</f>
        <v>0</v>
      </c>
      <c r="CG52" s="84">
        <f>(HLOOKUP(CG$6,BECO_Datos!$D$3:$HN$85,BECO_Datos!$A51,FALSE)+IFERROR(HLOOKUP(CG$6,BECO_Datos!$HP$3:$LT$85,BECO_Datos!$A51,FALSE),0))*CG$2</f>
        <v>0</v>
      </c>
      <c r="CH52" s="84">
        <f>(HLOOKUP(CH$6,BECO_Datos!$D$3:$HN$85,BECO_Datos!$A51,FALSE)+IFERROR(HLOOKUP(CH$6,BECO_Datos!$HP$3:$LT$85,BECO_Datos!$A51,FALSE),0))*CH$2</f>
        <v>0</v>
      </c>
      <c r="CI52" s="84">
        <f>(HLOOKUP(CI$6,BECO_Datos!$D$3:$HN$85,BECO_Datos!$A51,FALSE)+IFERROR(HLOOKUP(CI$6,BECO_Datos!$HP$3:$LT$85,BECO_Datos!$A51,FALSE),0))*CI$2</f>
        <v>0</v>
      </c>
      <c r="CK52" s="84" t="e">
        <f>(HLOOKUP(CK$6,BECO_Datos!$D$3:$HN$85,BECO_Datos!$A51,FALSE)+IFERROR(HLOOKUP(CK$6,BECO_Datos!$HP$3:$LT$85,BECO_Datos!$A51,FALSE),0))*CK$2</f>
        <v>#N/A</v>
      </c>
      <c r="CL52" s="84" t="e">
        <f>(HLOOKUP(CL$6,BECO_Datos!$D$3:$HN$85,BECO_Datos!$A51,FALSE)+IFERROR(HLOOKUP(CL$6,BECO_Datos!$HP$3:$LT$85,BECO_Datos!$A51,FALSE),0))*CL$2</f>
        <v>#N/A</v>
      </c>
      <c r="CM52" s="84" t="e">
        <f>(HLOOKUP(CM$6,BECO_Datos!$D$3:$HN$85,BECO_Datos!$A51,FALSE)+IFERROR(HLOOKUP(CM$6,BECO_Datos!$HP$3:$LT$85,BECO_Datos!$A51,FALSE),0))*CM$2</f>
        <v>#N/A</v>
      </c>
      <c r="CN52" s="84" t="e">
        <f>(HLOOKUP(CN$6,BECO_Datos!$D$3:$HN$85,BECO_Datos!$A51,FALSE)+IFERROR(HLOOKUP(CN$6,BECO_Datos!$HP$3:$LT$85,BECO_Datos!$A51,FALSE),0))*CN$2</f>
        <v>#N/A</v>
      </c>
      <c r="CO52" s="84" t="e">
        <f>(HLOOKUP(CO$6,BECO_Datos!$D$3:$HN$85,BECO_Datos!$A51,FALSE)+IFERROR(HLOOKUP(CO$6,BECO_Datos!$HP$3:$LT$85,BECO_Datos!$A51,FALSE),0))*CO$2</f>
        <v>#N/A</v>
      </c>
      <c r="CP52" s="84" t="e">
        <f>(HLOOKUP(CP$6,BECO_Datos!$D$3:$HN$85,BECO_Datos!$A51,FALSE)+IFERROR(HLOOKUP(CP$6,BECO_Datos!$HP$3:$LT$85,BECO_Datos!$A51,FALSE),0))*CP$2</f>
        <v>#N/A</v>
      </c>
      <c r="CQ52" s="84">
        <f>(HLOOKUP(CQ$6,BECO_Datos!$D$3:$HN$85,BECO_Datos!$A51,FALSE)+IFERROR(HLOOKUP(CQ$6,BECO_Datos!$HP$3:$LT$85,BECO_Datos!$A51,FALSE),0))*CQ$2</f>
        <v>2.1477375560463203</v>
      </c>
      <c r="CR52" s="84">
        <f>(HLOOKUP(CR$6,BECO_Datos!$D$3:$HN$85,BECO_Datos!$A51,FALSE)+IFERROR(HLOOKUP(CR$6,BECO_Datos!$HP$3:$LT$85,BECO_Datos!$A51,FALSE),0))*CR$2</f>
        <v>4.6178524453219863E-2</v>
      </c>
      <c r="CS52" s="84">
        <f>(HLOOKUP(CS$6,BECO_Datos!$D$3:$HN$85,BECO_Datos!$A51,FALSE)+IFERROR(HLOOKUP(CS$6,BECO_Datos!$HP$3:$LT$85,BECO_Datos!$A51,FALSE),0))*CS$2</f>
        <v>3.8148480603191484</v>
      </c>
      <c r="CT52" s="84">
        <f>(HLOOKUP(CT$6,BECO_Datos!$D$3:$HN$85,BECO_Datos!$A51,FALSE)+IFERROR(HLOOKUP(CT$6,BECO_Datos!$HP$3:$LT$85,BECO_Datos!$A51,FALSE),0))*CT$2</f>
        <v>3.9758913372766211</v>
      </c>
      <c r="CU52" s="84">
        <f>(HLOOKUP(CU$6,BECO_Datos!$D$3:$HN$85,BECO_Datos!$A51,FALSE)+IFERROR(HLOOKUP(CU$6,BECO_Datos!$HP$3:$LT$85,BECO_Datos!$A51,FALSE),0))*CU$2</f>
        <v>3.7409762678280152</v>
      </c>
      <c r="CV52" s="84">
        <f>(HLOOKUP(CV$6,BECO_Datos!$D$3:$HN$85,BECO_Datos!$A51,FALSE)+IFERROR(HLOOKUP(CV$6,BECO_Datos!$HP$3:$LT$85,BECO_Datos!$A51,FALSE),0))*CV$2</f>
        <v>1.412900150318805</v>
      </c>
      <c r="CW52" s="84">
        <f>(HLOOKUP(CW$6,BECO_Datos!$D$3:$HN$85,BECO_Datos!$A51,FALSE)+IFERROR(HLOOKUP(CW$6,BECO_Datos!$HP$3:$LT$85,BECO_Datos!$A51,FALSE),0))*CW$2</f>
        <v>3.0978381958910384E-2</v>
      </c>
      <c r="CX52" s="84">
        <f>(HLOOKUP(CX$6,BECO_Datos!$D$3:$HN$85,BECO_Datos!$A51,FALSE)+IFERROR(HLOOKUP(CX$6,BECO_Datos!$HP$3:$LT$85,BECO_Datos!$A51,FALSE),0))*CX$2</f>
        <v>0</v>
      </c>
      <c r="CY52" s="84">
        <f>(HLOOKUP(CY$6,BECO_Datos!$D$3:$HN$85,BECO_Datos!$A51,FALSE)+IFERROR(HLOOKUP(CY$6,BECO_Datos!$HP$3:$LT$85,BECO_Datos!$A51,FALSE),0))*CY$2</f>
        <v>0</v>
      </c>
      <c r="CZ52" s="84">
        <f>(HLOOKUP(CZ$6,BECO_Datos!$D$3:$HN$85,BECO_Datos!$A51,FALSE)+IFERROR(HLOOKUP(CZ$6,BECO_Datos!$HP$3:$LT$85,BECO_Datos!$A51,FALSE),0))*CZ$2</f>
        <v>0</v>
      </c>
      <c r="DB52" s="84" t="e">
        <f>(HLOOKUP(DB$6,BECO_Datos!$D$3:$HN$85,BECO_Datos!$A51,FALSE)+IFERROR(HLOOKUP(DB$6,BECO_Datos!$HP$3:$LT$85,BECO_Datos!$A51,FALSE),0))*DB$2</f>
        <v>#N/A</v>
      </c>
      <c r="DC52" s="84" t="e">
        <f>(HLOOKUP(DC$6,BECO_Datos!$D$3:$HN$85,BECO_Datos!$A51,FALSE)+IFERROR(HLOOKUP(DC$6,BECO_Datos!$HP$3:$LT$85,BECO_Datos!$A51,FALSE),0))*DC$2</f>
        <v>#N/A</v>
      </c>
      <c r="DD52" s="84" t="e">
        <f>(HLOOKUP(DD$6,BECO_Datos!$D$3:$HN$85,BECO_Datos!$A51,FALSE)+IFERROR(HLOOKUP(DD$6,BECO_Datos!$HP$3:$LT$85,BECO_Datos!$A51,FALSE),0))*DD$2</f>
        <v>#N/A</v>
      </c>
      <c r="DE52" s="84" t="e">
        <f>(HLOOKUP(DE$6,BECO_Datos!$D$3:$HN$85,BECO_Datos!$A51,FALSE)+IFERROR(HLOOKUP(DE$6,BECO_Datos!$HP$3:$LT$85,BECO_Datos!$A51,FALSE),0))*DE$2</f>
        <v>#N/A</v>
      </c>
      <c r="DF52" s="84" t="e">
        <f>(HLOOKUP(DF$6,BECO_Datos!$D$3:$HN$85,BECO_Datos!$A51,FALSE)+IFERROR(HLOOKUP(DF$6,BECO_Datos!$HP$3:$LT$85,BECO_Datos!$A51,FALSE),0))*DF$2</f>
        <v>#N/A</v>
      </c>
      <c r="DG52" s="84" t="e">
        <f>(HLOOKUP(DG$6,BECO_Datos!$D$3:$HN$85,BECO_Datos!$A51,FALSE)+IFERROR(HLOOKUP(DG$6,BECO_Datos!$HP$3:$LT$85,BECO_Datos!$A51,FALSE),0))*DG$2</f>
        <v>#N/A</v>
      </c>
      <c r="DH52" s="84">
        <f>(HLOOKUP(DH$6,BECO_Datos!$D$3:$HN$85,BECO_Datos!$A51,FALSE)+IFERROR(HLOOKUP(DH$6,BECO_Datos!$HP$3:$LT$85,BECO_Datos!$A51,FALSE),0))*DH$2</f>
        <v>0</v>
      </c>
      <c r="DI52" s="84">
        <f>(HLOOKUP(DI$6,BECO_Datos!$D$3:$HN$85,BECO_Datos!$A51,FALSE)+IFERROR(HLOOKUP(DI$6,BECO_Datos!$HP$3:$LT$85,BECO_Datos!$A51,FALSE),0))*DI$2</f>
        <v>0</v>
      </c>
      <c r="DJ52" s="84">
        <f>(HLOOKUP(DJ$6,BECO_Datos!$D$3:$HN$85,BECO_Datos!$A51,FALSE)+IFERROR(HLOOKUP(DJ$6,BECO_Datos!$HP$3:$LT$85,BECO_Datos!$A51,FALSE),0))*DJ$2</f>
        <v>0</v>
      </c>
      <c r="DK52" s="84">
        <f>(HLOOKUP(DK$6,BECO_Datos!$D$3:$HN$85,BECO_Datos!$A51,FALSE)+IFERROR(HLOOKUP(DK$6,BECO_Datos!$HP$3:$LT$85,BECO_Datos!$A51,FALSE),0))*DK$2</f>
        <v>0</v>
      </c>
      <c r="DL52" s="84">
        <f>(HLOOKUP(DL$6,BECO_Datos!$D$3:$HN$85,BECO_Datos!$A51,FALSE)+IFERROR(HLOOKUP(DL$6,BECO_Datos!$HP$3:$LT$85,BECO_Datos!$A51,FALSE),0))*DL$2</f>
        <v>0</v>
      </c>
      <c r="DM52" s="84">
        <f>(HLOOKUP(DM$6,BECO_Datos!$D$3:$HN$85,BECO_Datos!$A51,FALSE)+IFERROR(HLOOKUP(DM$6,BECO_Datos!$HP$3:$LT$85,BECO_Datos!$A51,FALSE),0))*DM$2</f>
        <v>0</v>
      </c>
      <c r="DN52" s="84">
        <f>(HLOOKUP(DN$6,BECO_Datos!$D$3:$HN$85,BECO_Datos!$A51,FALSE)+IFERROR(HLOOKUP(DN$6,BECO_Datos!$HP$3:$LT$85,BECO_Datos!$A51,FALSE),0))*DN$2</f>
        <v>0</v>
      </c>
      <c r="DO52" s="84">
        <f>(HLOOKUP(DO$6,BECO_Datos!$D$3:$HN$85,BECO_Datos!$A51,FALSE)+IFERROR(HLOOKUP(DO$6,BECO_Datos!$HP$3:$LT$85,BECO_Datos!$A51,FALSE),0))*DO$2</f>
        <v>0</v>
      </c>
      <c r="DP52" s="84">
        <f>(HLOOKUP(DP$6,BECO_Datos!$D$3:$HN$85,BECO_Datos!$A51,FALSE)+IFERROR(HLOOKUP(DP$6,BECO_Datos!$HP$3:$LT$85,BECO_Datos!$A51,FALSE),0))*DP$2</f>
        <v>0</v>
      </c>
      <c r="DQ52" s="84">
        <f>(HLOOKUP(DQ$6,BECO_Datos!$D$3:$HN$85,BECO_Datos!$A51,FALSE)+IFERROR(HLOOKUP(DQ$6,BECO_Datos!$HP$3:$LT$85,BECO_Datos!$A51,FALSE),0))*DQ$2</f>
        <v>0</v>
      </c>
      <c r="DS52" s="84" t="e">
        <f>(HLOOKUP(DS$6,BECO_Datos!$D$3:$HN$85,BECO_Datos!$A51,FALSE)+IFERROR(HLOOKUP(DS$6,BECO_Datos!$HP$3:$LT$85,BECO_Datos!$A51,FALSE),0))*DS$2</f>
        <v>#N/A</v>
      </c>
      <c r="DT52" s="84" t="e">
        <f>(HLOOKUP(DT$6,BECO_Datos!$D$3:$HN$85,BECO_Datos!$A51,FALSE)+IFERROR(HLOOKUP(DT$6,BECO_Datos!$HP$3:$LT$85,BECO_Datos!$A51,FALSE),0))*DT$2</f>
        <v>#N/A</v>
      </c>
      <c r="DU52" s="84" t="e">
        <f>(HLOOKUP(DU$6,BECO_Datos!$D$3:$HN$85,BECO_Datos!$A51,FALSE)+IFERROR(HLOOKUP(DU$6,BECO_Datos!$HP$3:$LT$85,BECO_Datos!$A51,FALSE),0))*DU$2</f>
        <v>#N/A</v>
      </c>
      <c r="DV52" s="84" t="e">
        <f>(HLOOKUP(DV$6,BECO_Datos!$D$3:$HN$85,BECO_Datos!$A51,FALSE)+IFERROR(HLOOKUP(DV$6,BECO_Datos!$HP$3:$LT$85,BECO_Datos!$A51,FALSE),0))*DV$2</f>
        <v>#N/A</v>
      </c>
      <c r="DW52" s="84" t="e">
        <f>(HLOOKUP(DW$6,BECO_Datos!$D$3:$HN$85,BECO_Datos!$A51,FALSE)+IFERROR(HLOOKUP(DW$6,BECO_Datos!$HP$3:$LT$85,BECO_Datos!$A51,FALSE),0))*DW$2</f>
        <v>#N/A</v>
      </c>
      <c r="DX52" s="84" t="e">
        <f>(HLOOKUP(DX$6,BECO_Datos!$D$3:$HN$85,BECO_Datos!$A51,FALSE)+IFERROR(HLOOKUP(DX$6,BECO_Datos!$HP$3:$LT$85,BECO_Datos!$A51,FALSE),0))*DX$2</f>
        <v>#N/A</v>
      </c>
      <c r="DY52" s="84">
        <f>(HLOOKUP(DY$6,BECO_Datos!$D$3:$HN$85,BECO_Datos!$A51,FALSE)+IFERROR(HLOOKUP(DY$6,BECO_Datos!$HP$3:$LT$85,BECO_Datos!$A51,FALSE),0))*DY$2</f>
        <v>0</v>
      </c>
      <c r="DZ52" s="84">
        <f>(HLOOKUP(DZ$6,BECO_Datos!$D$3:$HN$85,BECO_Datos!$A51,FALSE)+IFERROR(HLOOKUP(DZ$6,BECO_Datos!$HP$3:$LT$85,BECO_Datos!$A51,FALSE),0))*DZ$2</f>
        <v>0</v>
      </c>
      <c r="EA52" s="84">
        <f>(HLOOKUP(EA$6,BECO_Datos!$D$3:$HN$85,BECO_Datos!$A51,FALSE)+IFERROR(HLOOKUP(EA$6,BECO_Datos!$HP$3:$LT$85,BECO_Datos!$A51,FALSE),0))*EA$2</f>
        <v>0</v>
      </c>
      <c r="EB52" s="84">
        <f>(HLOOKUP(EB$6,BECO_Datos!$D$3:$HN$85,BECO_Datos!$A51,FALSE)+IFERROR(HLOOKUP(EB$6,BECO_Datos!$HP$3:$LT$85,BECO_Datos!$A51,FALSE),0))*EB$2</f>
        <v>0</v>
      </c>
      <c r="EC52" s="84">
        <f>(HLOOKUP(EC$6,BECO_Datos!$D$3:$HN$85,BECO_Datos!$A51,FALSE)+IFERROR(HLOOKUP(EC$6,BECO_Datos!$HP$3:$LT$85,BECO_Datos!$A51,FALSE),0))*EC$2</f>
        <v>0</v>
      </c>
      <c r="ED52" s="84">
        <f>(HLOOKUP(ED$6,BECO_Datos!$D$3:$HN$85,BECO_Datos!$A51,FALSE)+IFERROR(HLOOKUP(ED$6,BECO_Datos!$HP$3:$LT$85,BECO_Datos!$A51,FALSE),0))*ED$2</f>
        <v>0</v>
      </c>
      <c r="EE52" s="84">
        <f>(HLOOKUP(EE$6,BECO_Datos!$D$3:$HN$85,BECO_Datos!$A51,FALSE)+IFERROR(HLOOKUP(EE$6,BECO_Datos!$HP$3:$LT$85,BECO_Datos!$A51,FALSE),0))*EE$2</f>
        <v>0</v>
      </c>
      <c r="EF52" s="84">
        <f>(HLOOKUP(EF$6,BECO_Datos!$D$3:$HN$85,BECO_Datos!$A51,FALSE)+IFERROR(HLOOKUP(EF$6,BECO_Datos!$HP$3:$LT$85,BECO_Datos!$A51,FALSE),0))*EF$2</f>
        <v>0</v>
      </c>
      <c r="EG52" s="84">
        <f>(HLOOKUP(EG$6,BECO_Datos!$D$3:$HN$85,BECO_Datos!$A51,FALSE)+IFERROR(HLOOKUP(EG$6,BECO_Datos!$HP$3:$LT$85,BECO_Datos!$A51,FALSE),0))*EG$2</f>
        <v>0</v>
      </c>
      <c r="EH52" s="84">
        <f>(HLOOKUP(EH$6,BECO_Datos!$D$3:$HN$85,BECO_Datos!$A51,FALSE)+IFERROR(HLOOKUP(EH$6,BECO_Datos!$HP$3:$LT$85,BECO_Datos!$A51,FALSE),0))*EH$2</f>
        <v>0</v>
      </c>
      <c r="EJ52" s="84" t="e">
        <f>(HLOOKUP(EJ$6,BECO_Datos!$D$3:$HN$85,BECO_Datos!$A51,FALSE)+IFERROR(HLOOKUP(EJ$6,BECO_Datos!$HP$3:$LT$85,BECO_Datos!$A51,FALSE),0))*EJ$2</f>
        <v>#N/A</v>
      </c>
      <c r="EK52" s="84" t="e">
        <f>(HLOOKUP(EK$6,BECO_Datos!$D$3:$HN$85,BECO_Datos!$A51,FALSE)+IFERROR(HLOOKUP(EK$6,BECO_Datos!$HP$3:$LT$85,BECO_Datos!$A51,FALSE),0))*EK$2</f>
        <v>#N/A</v>
      </c>
      <c r="EL52" s="84" t="e">
        <f>(HLOOKUP(EL$6,BECO_Datos!$D$3:$HN$85,BECO_Datos!$A51,FALSE)+IFERROR(HLOOKUP(EL$6,BECO_Datos!$HP$3:$LT$85,BECO_Datos!$A51,FALSE),0))*EL$2</f>
        <v>#N/A</v>
      </c>
      <c r="EM52" s="84" t="e">
        <f>(HLOOKUP(EM$6,BECO_Datos!$D$3:$HN$85,BECO_Datos!$A51,FALSE)+IFERROR(HLOOKUP(EM$6,BECO_Datos!$HP$3:$LT$85,BECO_Datos!$A51,FALSE),0))*EM$2</f>
        <v>#N/A</v>
      </c>
      <c r="EN52" s="84" t="e">
        <f>(HLOOKUP(EN$6,BECO_Datos!$D$3:$HN$85,BECO_Datos!$A51,FALSE)+IFERROR(HLOOKUP(EN$6,BECO_Datos!$HP$3:$LT$85,BECO_Datos!$A51,FALSE),0))*EN$2</f>
        <v>#N/A</v>
      </c>
      <c r="EO52" s="84" t="e">
        <f>(HLOOKUP(EO$6,BECO_Datos!$D$3:$HN$85,BECO_Datos!$A51,FALSE)+IFERROR(HLOOKUP(EO$6,BECO_Datos!$HP$3:$LT$85,BECO_Datos!$A51,FALSE),0))*EO$2</f>
        <v>#N/A</v>
      </c>
      <c r="EP52" s="84">
        <f>(HLOOKUP(EP$6,BECO_Datos!$D$3:$HN$85,BECO_Datos!$A51,FALSE)+IFERROR(HLOOKUP(EP$6,BECO_Datos!$HP$3:$LT$85,BECO_Datos!$A51,FALSE),0))*EP$2</f>
        <v>0</v>
      </c>
      <c r="EQ52" s="84">
        <f>(HLOOKUP(EQ$6,BECO_Datos!$D$3:$HN$85,BECO_Datos!$A51,FALSE)+IFERROR(HLOOKUP(EQ$6,BECO_Datos!$HP$3:$LT$85,BECO_Datos!$A51,FALSE),0))*EQ$2</f>
        <v>0</v>
      </c>
      <c r="ER52" s="84">
        <f>(HLOOKUP(ER$6,BECO_Datos!$D$3:$HN$85,BECO_Datos!$A51,FALSE)+IFERROR(HLOOKUP(ER$6,BECO_Datos!$HP$3:$LT$85,BECO_Datos!$A51,FALSE),0))*ER$2</f>
        <v>0</v>
      </c>
      <c r="ES52" s="84">
        <f>(HLOOKUP(ES$6,BECO_Datos!$D$3:$HN$85,BECO_Datos!$A51,FALSE)+IFERROR(HLOOKUP(ES$6,BECO_Datos!$HP$3:$LT$85,BECO_Datos!$A51,FALSE),0))*ES$2</f>
        <v>0</v>
      </c>
      <c r="ET52" s="84">
        <f>(HLOOKUP(ET$6,BECO_Datos!$D$3:$HN$85,BECO_Datos!$A51,FALSE)+IFERROR(HLOOKUP(ET$6,BECO_Datos!$HP$3:$LT$85,BECO_Datos!$A51,FALSE),0))*ET$2</f>
        <v>0</v>
      </c>
      <c r="EU52" s="84">
        <f>(HLOOKUP(EU$6,BECO_Datos!$D$3:$HN$85,BECO_Datos!$A51,FALSE)+IFERROR(HLOOKUP(EU$6,BECO_Datos!$HP$3:$LT$85,BECO_Datos!$A51,FALSE),0))*EU$2</f>
        <v>0</v>
      </c>
      <c r="EV52" s="84">
        <f>(HLOOKUP(EV$6,BECO_Datos!$D$3:$HN$85,BECO_Datos!$A51,FALSE)+IFERROR(HLOOKUP(EV$6,BECO_Datos!$HP$3:$LT$85,BECO_Datos!$A51,FALSE),0))*EV$2</f>
        <v>0</v>
      </c>
      <c r="EW52" s="84">
        <f>(HLOOKUP(EW$6,BECO_Datos!$D$3:$HN$85,BECO_Datos!$A51,FALSE)+IFERROR(HLOOKUP(EW$6,BECO_Datos!$HP$3:$LT$85,BECO_Datos!$A51,FALSE),0))*EW$2</f>
        <v>0</v>
      </c>
      <c r="EX52" s="84">
        <f>(HLOOKUP(EX$6,BECO_Datos!$D$3:$HN$85,BECO_Datos!$A51,FALSE)+IFERROR(HLOOKUP(EX$6,BECO_Datos!$HP$3:$LT$85,BECO_Datos!$A51,FALSE),0))*EX$2</f>
        <v>0</v>
      </c>
      <c r="EY52" s="84">
        <f>(HLOOKUP(EY$6,BECO_Datos!$D$3:$HN$85,BECO_Datos!$A51,FALSE)+IFERROR(HLOOKUP(EY$6,BECO_Datos!$HP$3:$LT$85,BECO_Datos!$A51,FALSE),0))*EY$2</f>
        <v>0</v>
      </c>
      <c r="FA52" s="84" t="e">
        <f>(HLOOKUP(FA$6,BECO_Datos!$D$3:$HN$85,BECO_Datos!$A51,FALSE)+IFERROR(HLOOKUP(FA$6,BECO_Datos!$HP$3:$LT$85,BECO_Datos!$A51,FALSE),0))*FA$2</f>
        <v>#N/A</v>
      </c>
      <c r="FB52" s="84" t="e">
        <f>(HLOOKUP(FB$6,BECO_Datos!$D$3:$HN$85,BECO_Datos!$A51,FALSE)+IFERROR(HLOOKUP(FB$6,BECO_Datos!$HP$3:$LT$85,BECO_Datos!$A51,FALSE),0))*FB$2</f>
        <v>#N/A</v>
      </c>
      <c r="FC52" s="84" t="e">
        <f>(HLOOKUP(FC$6,BECO_Datos!$D$3:$HN$85,BECO_Datos!$A51,FALSE)+IFERROR(HLOOKUP(FC$6,BECO_Datos!$HP$3:$LT$85,BECO_Datos!$A51,FALSE),0))*FC$2</f>
        <v>#N/A</v>
      </c>
      <c r="FD52" s="84" t="e">
        <f>(HLOOKUP(FD$6,BECO_Datos!$D$3:$HN$85,BECO_Datos!$A51,FALSE)+IFERROR(HLOOKUP(FD$6,BECO_Datos!$HP$3:$LT$85,BECO_Datos!$A51,FALSE),0))*FD$2</f>
        <v>#N/A</v>
      </c>
      <c r="FE52" s="84" t="e">
        <f>(HLOOKUP(FE$6,BECO_Datos!$D$3:$HN$85,BECO_Datos!$A51,FALSE)+IFERROR(HLOOKUP(FE$6,BECO_Datos!$HP$3:$LT$85,BECO_Datos!$A51,FALSE),0))*FE$2</f>
        <v>#N/A</v>
      </c>
      <c r="FF52" s="84" t="e">
        <f>(HLOOKUP(FF$6,BECO_Datos!$D$3:$HN$85,BECO_Datos!$A51,FALSE)+IFERROR(HLOOKUP(FF$6,BECO_Datos!$HP$3:$LT$85,BECO_Datos!$A51,FALSE),0))*FF$2</f>
        <v>#N/A</v>
      </c>
      <c r="FG52" s="84">
        <f>(HLOOKUP(FG$6,BECO_Datos!$D$3:$HN$85,BECO_Datos!$A51,FALSE)+IFERROR(HLOOKUP(FG$6,BECO_Datos!$HP$3:$LT$85,BECO_Datos!$A51,FALSE),0))*FG$2</f>
        <v>0</v>
      </c>
      <c r="FH52" s="84">
        <f>(HLOOKUP(FH$6,BECO_Datos!$D$3:$HN$85,BECO_Datos!$A51,FALSE)+IFERROR(HLOOKUP(FH$6,BECO_Datos!$HP$3:$LT$85,BECO_Datos!$A51,FALSE),0))*FH$2</f>
        <v>0</v>
      </c>
      <c r="FI52" s="84">
        <f>(HLOOKUP(FI$6,BECO_Datos!$D$3:$HN$85,BECO_Datos!$A51,FALSE)+IFERROR(HLOOKUP(FI$6,BECO_Datos!$HP$3:$LT$85,BECO_Datos!$A51,FALSE),0))*FI$2</f>
        <v>0</v>
      </c>
      <c r="FJ52" s="84">
        <f>(HLOOKUP(FJ$6,BECO_Datos!$D$3:$HN$85,BECO_Datos!$A51,FALSE)+IFERROR(HLOOKUP(FJ$6,BECO_Datos!$HP$3:$LT$85,BECO_Datos!$A51,FALSE),0))*FJ$2</f>
        <v>0</v>
      </c>
      <c r="FK52" s="84">
        <f>(HLOOKUP(FK$6,BECO_Datos!$D$3:$HN$85,BECO_Datos!$A51,FALSE)+IFERROR(HLOOKUP(FK$6,BECO_Datos!$HP$3:$LT$85,BECO_Datos!$A51,FALSE),0))*FK$2</f>
        <v>0</v>
      </c>
      <c r="FL52" s="84">
        <f>(HLOOKUP(FL$6,BECO_Datos!$D$3:$HN$85,BECO_Datos!$A51,FALSE)+IFERROR(HLOOKUP(FL$6,BECO_Datos!$HP$3:$LT$85,BECO_Datos!$A51,FALSE),0))*FL$2</f>
        <v>0</v>
      </c>
      <c r="FM52" s="84">
        <f>(HLOOKUP(FM$6,BECO_Datos!$D$3:$HN$85,BECO_Datos!$A51,FALSE)+IFERROR(HLOOKUP(FM$6,BECO_Datos!$HP$3:$LT$85,BECO_Datos!$A51,FALSE),0))*FM$2</f>
        <v>0</v>
      </c>
      <c r="FN52" s="84">
        <f>(HLOOKUP(FN$6,BECO_Datos!$D$3:$HN$85,BECO_Datos!$A51,FALSE)+IFERROR(HLOOKUP(FN$6,BECO_Datos!$HP$3:$LT$85,BECO_Datos!$A51,FALSE),0))*FN$2</f>
        <v>0</v>
      </c>
      <c r="FO52" s="84">
        <f>(HLOOKUP(FO$6,BECO_Datos!$D$3:$HN$85,BECO_Datos!$A51,FALSE)+IFERROR(HLOOKUP(FO$6,BECO_Datos!$HP$3:$LT$85,BECO_Datos!$A51,FALSE),0))*FO$2</f>
        <v>0</v>
      </c>
      <c r="FP52" s="84">
        <f>(HLOOKUP(FP$6,BECO_Datos!$D$3:$HN$85,BECO_Datos!$A51,FALSE)+IFERROR(HLOOKUP(FP$6,BECO_Datos!$HP$3:$LT$85,BECO_Datos!$A51,FALSE),0))*FP$2</f>
        <v>0</v>
      </c>
      <c r="FR52" s="84" t="e">
        <f>(HLOOKUP(FR$6,BECO_Datos!$D$3:$HN$85,BECO_Datos!$A51,FALSE)+IFERROR(HLOOKUP(FR$6,BECO_Datos!$HP$3:$LT$85,BECO_Datos!$A51,FALSE),0))*FR$2</f>
        <v>#N/A</v>
      </c>
      <c r="FS52" s="84" t="e">
        <f>(HLOOKUP(FS$6,BECO_Datos!$D$3:$HN$85,BECO_Datos!$A51,FALSE)+IFERROR(HLOOKUP(FS$6,BECO_Datos!$HP$3:$LT$85,BECO_Datos!$A51,FALSE),0))*FS$2</f>
        <v>#N/A</v>
      </c>
      <c r="FT52" s="84" t="e">
        <f>(HLOOKUP(FT$6,BECO_Datos!$D$3:$HN$85,BECO_Datos!$A51,FALSE)+IFERROR(HLOOKUP(FT$6,BECO_Datos!$HP$3:$LT$85,BECO_Datos!$A51,FALSE),0))*FT$2</f>
        <v>#N/A</v>
      </c>
      <c r="FU52" s="84" t="e">
        <f>(HLOOKUP(FU$6,BECO_Datos!$D$3:$HN$85,BECO_Datos!$A51,FALSE)+IFERROR(HLOOKUP(FU$6,BECO_Datos!$HP$3:$LT$85,BECO_Datos!$A51,FALSE),0))*FU$2</f>
        <v>#N/A</v>
      </c>
      <c r="FV52" s="84" t="e">
        <f>(HLOOKUP(FV$6,BECO_Datos!$D$3:$HN$85,BECO_Datos!$A51,FALSE)+IFERROR(HLOOKUP(FV$6,BECO_Datos!$HP$3:$LT$85,BECO_Datos!$A51,FALSE),0))*FV$2</f>
        <v>#N/A</v>
      </c>
      <c r="FW52" s="84" t="e">
        <f>(HLOOKUP(FW$6,BECO_Datos!$D$3:$HN$85,BECO_Datos!$A51,FALSE)+IFERROR(HLOOKUP(FW$6,BECO_Datos!$HP$3:$LT$85,BECO_Datos!$A51,FALSE),0))*FW$2</f>
        <v>#N/A</v>
      </c>
      <c r="FX52" s="84">
        <f>(HLOOKUP(FX$6,BECO_Datos!$D$3:$HN$85,BECO_Datos!$A51,FALSE)+IFERROR(HLOOKUP(FX$6,BECO_Datos!$HP$3:$LT$85,BECO_Datos!$A51,FALSE),0))*FX$2</f>
        <v>0.67719547148180004</v>
      </c>
      <c r="FY52" s="84">
        <f>(HLOOKUP(FY$6,BECO_Datos!$D$3:$HN$85,BECO_Datos!$A51,FALSE)+IFERROR(HLOOKUP(FY$6,BECO_Datos!$HP$3:$LT$85,BECO_Datos!$A51,FALSE),0))*FY$2</f>
        <v>0</v>
      </c>
      <c r="FZ52" s="84">
        <f>(HLOOKUP(FZ$6,BECO_Datos!$D$3:$HN$85,BECO_Datos!$A51,FALSE)+IFERROR(HLOOKUP(FZ$6,BECO_Datos!$HP$3:$LT$85,BECO_Datos!$A51,FALSE),0))*FZ$2</f>
        <v>0.84551948982516489</v>
      </c>
      <c r="GA52" s="84">
        <f>(HLOOKUP(GA$6,BECO_Datos!$D$3:$HN$85,BECO_Datos!$A51,FALSE)+IFERROR(HLOOKUP(GA$6,BECO_Datos!$HP$3:$LT$85,BECO_Datos!$A51,FALSE),0))*GA$2</f>
        <v>0</v>
      </c>
      <c r="GB52" s="84">
        <f>(HLOOKUP(GB$6,BECO_Datos!$D$3:$HN$85,BECO_Datos!$A51,FALSE)+IFERROR(HLOOKUP(GB$6,BECO_Datos!$HP$3:$LT$85,BECO_Datos!$A51,FALSE),0))*GB$2</f>
        <v>1.3075981656635141</v>
      </c>
      <c r="GC52" s="84">
        <f>(HLOOKUP(GC$6,BECO_Datos!$D$3:$HN$85,BECO_Datos!$A51,FALSE)+IFERROR(HLOOKUP(GC$6,BECO_Datos!$HP$3:$LT$85,BECO_Datos!$A51,FALSE),0))*GC$2</f>
        <v>9.098595586127832E-2</v>
      </c>
      <c r="GD52" s="84">
        <f>(HLOOKUP(GD$6,BECO_Datos!$D$3:$HN$85,BECO_Datos!$A51,FALSE)+IFERROR(HLOOKUP(GD$6,BECO_Datos!$HP$3:$LT$85,BECO_Datos!$A51,FALSE),0))*GD$2</f>
        <v>3.2494984236170828E-3</v>
      </c>
      <c r="GE52" s="84">
        <f>(HLOOKUP(GE$6,BECO_Datos!$D$3:$HN$85,BECO_Datos!$A51,FALSE)+IFERROR(HLOOKUP(GE$6,BECO_Datos!$HP$3:$LT$85,BECO_Datos!$A51,FALSE),0))*GE$2</f>
        <v>10.770137575236458</v>
      </c>
      <c r="GF52" s="84">
        <f>(HLOOKUP(GF$6,BECO_Datos!$D$3:$HN$85,BECO_Datos!$A51,FALSE)+IFERROR(HLOOKUP(GF$6,BECO_Datos!$HP$3:$LT$85,BECO_Datos!$A51,FALSE),0))*GF$2</f>
        <v>0.8533182860418459</v>
      </c>
      <c r="GG52" s="84">
        <f>(HLOOKUP(GG$6,BECO_Datos!$D$3:$HN$85,BECO_Datos!$A51,FALSE)+IFERROR(HLOOKUP(GG$6,BECO_Datos!$HP$3:$LT$85,BECO_Datos!$A51,FALSE),0))*GG$2</f>
        <v>0.8783359896779046</v>
      </c>
      <c r="GI52" s="84" t="e">
        <f>(HLOOKUP(GI$6,BECO_Datos!$D$3:$HN$85,BECO_Datos!$A51,FALSE)+IFERROR(HLOOKUP(GI$6,BECO_Datos!$HP$3:$LT$85,BECO_Datos!$A51,FALSE),0))*GI$2</f>
        <v>#N/A</v>
      </c>
      <c r="GJ52" s="84" t="e">
        <f>(HLOOKUP(GJ$6,BECO_Datos!$D$3:$HN$85,BECO_Datos!$A51,FALSE)+IFERROR(HLOOKUP(GJ$6,BECO_Datos!$HP$3:$LT$85,BECO_Datos!$A51,FALSE),0))*GJ$2</f>
        <v>#N/A</v>
      </c>
      <c r="GK52" s="84" t="e">
        <f>(HLOOKUP(GK$6,BECO_Datos!$D$3:$HN$85,BECO_Datos!$A51,FALSE)+IFERROR(HLOOKUP(GK$6,BECO_Datos!$HP$3:$LT$85,BECO_Datos!$A51,FALSE),0))*GK$2</f>
        <v>#N/A</v>
      </c>
      <c r="GL52" s="84" t="e">
        <f>(HLOOKUP(GL$6,BECO_Datos!$D$3:$HN$85,BECO_Datos!$A51,FALSE)+IFERROR(HLOOKUP(GL$6,BECO_Datos!$HP$3:$LT$85,BECO_Datos!$A51,FALSE),0))*GL$2</f>
        <v>#N/A</v>
      </c>
      <c r="GM52" s="84" t="e">
        <f>(HLOOKUP(GM$6,BECO_Datos!$D$3:$HN$85,BECO_Datos!$A51,FALSE)+IFERROR(HLOOKUP(GM$6,BECO_Datos!$HP$3:$LT$85,BECO_Datos!$A51,FALSE),0))*GM$2</f>
        <v>#N/A</v>
      </c>
      <c r="GN52" s="84" t="e">
        <f>(HLOOKUP(GN$6,BECO_Datos!$D$3:$HN$85,BECO_Datos!$A51,FALSE)+IFERROR(HLOOKUP(GN$6,BECO_Datos!$HP$3:$LT$85,BECO_Datos!$A51,FALSE),0))*GN$2</f>
        <v>#N/A</v>
      </c>
      <c r="GO52" s="84">
        <f>(HLOOKUP(GO$6,BECO_Datos!$D$3:$HN$85,BECO_Datos!$A51,FALSE)+IFERROR(HLOOKUP(GO$6,BECO_Datos!$HP$3:$LT$85,BECO_Datos!$A51,FALSE),0))*GO$2</f>
        <v>0</v>
      </c>
      <c r="GP52" s="84">
        <f>(HLOOKUP(GP$6,BECO_Datos!$D$3:$HN$85,BECO_Datos!$A51,FALSE)+IFERROR(HLOOKUP(GP$6,BECO_Datos!$HP$3:$LT$85,BECO_Datos!$A51,FALSE),0))*GP$2</f>
        <v>0</v>
      </c>
      <c r="GQ52" s="84">
        <f>(HLOOKUP(GQ$6,BECO_Datos!$D$3:$HN$85,BECO_Datos!$A51,FALSE)+IFERROR(HLOOKUP(GQ$6,BECO_Datos!$HP$3:$LT$85,BECO_Datos!$A51,FALSE),0))*GQ$2</f>
        <v>0</v>
      </c>
      <c r="GR52" s="84">
        <f>(HLOOKUP(GR$6,BECO_Datos!$D$3:$HN$85,BECO_Datos!$A51,FALSE)+IFERROR(HLOOKUP(GR$6,BECO_Datos!$HP$3:$LT$85,BECO_Datos!$A51,FALSE),0))*GR$2</f>
        <v>0</v>
      </c>
      <c r="GS52" s="84">
        <f>(HLOOKUP(GS$6,BECO_Datos!$D$3:$HN$85,BECO_Datos!$A51,FALSE)+IFERROR(HLOOKUP(GS$6,BECO_Datos!$HP$3:$LT$85,BECO_Datos!$A51,FALSE),0))*GS$2</f>
        <v>0</v>
      </c>
      <c r="GT52" s="84">
        <f>(HLOOKUP(GT$6,BECO_Datos!$D$3:$HN$85,BECO_Datos!$A51,FALSE)+IFERROR(HLOOKUP(GT$6,BECO_Datos!$HP$3:$LT$85,BECO_Datos!$A51,FALSE),0))*GT$2</f>
        <v>0</v>
      </c>
      <c r="GU52" s="84">
        <f>(HLOOKUP(GU$6,BECO_Datos!$D$3:$HN$85,BECO_Datos!$A51,FALSE)+IFERROR(HLOOKUP(GU$6,BECO_Datos!$HP$3:$LT$85,BECO_Datos!$A51,FALSE),0))*GU$2</f>
        <v>0</v>
      </c>
      <c r="GV52" s="84">
        <f>(HLOOKUP(GV$6,BECO_Datos!$D$3:$HN$85,BECO_Datos!$A51,FALSE)+IFERROR(HLOOKUP(GV$6,BECO_Datos!$HP$3:$LT$85,BECO_Datos!$A51,FALSE),0))*GV$2</f>
        <v>0</v>
      </c>
      <c r="GW52" s="84">
        <f>(HLOOKUP(GW$6,BECO_Datos!$D$3:$HN$85,BECO_Datos!$A51,FALSE)+IFERROR(HLOOKUP(GW$6,BECO_Datos!$HP$3:$LT$85,BECO_Datos!$A51,FALSE),0))*GW$2</f>
        <v>0</v>
      </c>
      <c r="GX52" s="84">
        <f>(HLOOKUP(GX$6,BECO_Datos!$D$3:$HN$85,BECO_Datos!$A51,FALSE)+IFERROR(HLOOKUP(GX$6,BECO_Datos!$HP$3:$LT$85,BECO_Datos!$A51,FALSE),0))*GX$2</f>
        <v>0</v>
      </c>
      <c r="GZ52" s="84" t="e">
        <f>(HLOOKUP(GZ$6,BECO_Datos!$D$3:$HN$85,BECO_Datos!$A51,FALSE)+IFERROR(HLOOKUP(GZ$6,BECO_Datos!$HP$3:$LT$85,BECO_Datos!$A51,FALSE),0))*GZ$2</f>
        <v>#N/A</v>
      </c>
      <c r="HA52" s="84" t="e">
        <f>(HLOOKUP(HA$6,BECO_Datos!$D$3:$HN$85,BECO_Datos!$A51,FALSE)+IFERROR(HLOOKUP(HA$6,BECO_Datos!$HP$3:$LT$85,BECO_Datos!$A51,FALSE),0))*HA$2</f>
        <v>#N/A</v>
      </c>
      <c r="HB52" s="84" t="e">
        <f>(HLOOKUP(HB$6,BECO_Datos!$D$3:$HN$85,BECO_Datos!$A51,FALSE)+IFERROR(HLOOKUP(HB$6,BECO_Datos!$HP$3:$LT$85,BECO_Datos!$A51,FALSE),0))*HB$2</f>
        <v>#N/A</v>
      </c>
      <c r="HC52" s="84" t="e">
        <f>(HLOOKUP(HC$6,BECO_Datos!$D$3:$HN$85,BECO_Datos!$A51,FALSE)+IFERROR(HLOOKUP(HC$6,BECO_Datos!$HP$3:$LT$85,BECO_Datos!$A51,FALSE),0))*HC$2</f>
        <v>#N/A</v>
      </c>
      <c r="HD52" s="84" t="e">
        <f>(HLOOKUP(HD$6,BECO_Datos!$D$3:$HN$85,BECO_Datos!$A51,FALSE)+IFERROR(HLOOKUP(HD$6,BECO_Datos!$HP$3:$LT$85,BECO_Datos!$A51,FALSE),0))*HD$2</f>
        <v>#N/A</v>
      </c>
      <c r="HE52" s="84" t="e">
        <f>(HLOOKUP(HE$6,BECO_Datos!$D$3:$HN$85,BECO_Datos!$A51,FALSE)+IFERROR(HLOOKUP(HE$6,BECO_Datos!$HP$3:$LT$85,BECO_Datos!$A51,FALSE),0))*HE$2</f>
        <v>#N/A</v>
      </c>
      <c r="HF52" s="84">
        <f>(HLOOKUP(HF$6,BECO_Datos!$D$3:$HN$85,BECO_Datos!$A51,FALSE)+IFERROR(HLOOKUP(HF$6,BECO_Datos!$HP$3:$LT$85,BECO_Datos!$A51,FALSE),0))*HF$2</f>
        <v>1.8375657924429838</v>
      </c>
      <c r="HG52" s="84">
        <f>(HLOOKUP(HG$6,BECO_Datos!$D$3:$HN$85,BECO_Datos!$A51,FALSE)+IFERROR(HLOOKUP(HG$6,BECO_Datos!$HP$3:$LT$85,BECO_Datos!$A51,FALSE),0))*HG$2</f>
        <v>7.8258718483014175E-2</v>
      </c>
      <c r="HH52" s="84">
        <f>(HLOOKUP(HH$6,BECO_Datos!$D$3:$HN$85,BECO_Datos!$A51,FALSE)+IFERROR(HLOOKUP(HH$6,BECO_Datos!$HP$3:$LT$85,BECO_Datos!$A51,FALSE),0))*HH$2</f>
        <v>0.67198591524208162</v>
      </c>
      <c r="HI52" s="84">
        <f>(HLOOKUP(HI$6,BECO_Datos!$D$3:$HN$85,BECO_Datos!$A51,FALSE)+IFERROR(HLOOKUP(HI$6,BECO_Datos!$HP$3:$LT$85,BECO_Datos!$A51,FALSE),0))*HI$2</f>
        <v>0.48573164870783825</v>
      </c>
      <c r="HJ52" s="84">
        <f>(HLOOKUP(HJ$6,BECO_Datos!$D$3:$HN$85,BECO_Datos!$A51,FALSE)+IFERROR(HLOOKUP(HJ$6,BECO_Datos!$HP$3:$LT$85,BECO_Datos!$A51,FALSE),0))*HJ$2</f>
        <v>0.45124453717953422</v>
      </c>
      <c r="HK52" s="84">
        <f>(HLOOKUP(HK$6,BECO_Datos!$D$3:$HN$85,BECO_Datos!$A51,FALSE)+IFERROR(HLOOKUP(HK$6,BECO_Datos!$HP$3:$LT$85,BECO_Datos!$A51,FALSE),0))*HK$2</f>
        <v>0.37290519612421719</v>
      </c>
      <c r="HL52" s="84">
        <f>(HLOOKUP(HL$6,BECO_Datos!$D$3:$HN$85,BECO_Datos!$A51,FALSE)+IFERROR(HLOOKUP(HL$6,BECO_Datos!$HP$3:$LT$85,BECO_Datos!$A51,FALSE),0))*HL$2</f>
        <v>0.50410392048423136</v>
      </c>
      <c r="HM52" s="84">
        <f>(HLOOKUP(HM$6,BECO_Datos!$D$3:$HN$85,BECO_Datos!$A51,FALSE)+IFERROR(HLOOKUP(HM$6,BECO_Datos!$HP$3:$LT$85,BECO_Datos!$A51,FALSE),0))*HM$2</f>
        <v>0.21643935760446267</v>
      </c>
      <c r="HN52" s="84">
        <f>(HLOOKUP(HN$6,BECO_Datos!$D$3:$HN$85,BECO_Datos!$A51,FALSE)+IFERROR(HLOOKUP(HN$6,BECO_Datos!$HP$3:$LT$85,BECO_Datos!$A51,FALSE),0))*HN$2</f>
        <v>0.16754015505128581</v>
      </c>
      <c r="HO52" s="84">
        <f>(HLOOKUP(HO$6,BECO_Datos!$D$3:$HN$85,BECO_Datos!$A51,FALSE)+IFERROR(HLOOKUP(HO$6,BECO_Datos!$HP$3:$LT$85,BECO_Datos!$A51,FALSE),0))*HO$2</f>
        <v>0.12419480072112093</v>
      </c>
      <c r="HQ52" s="84" t="e">
        <f>(HLOOKUP(HQ$6,BECO_Datos!$D$3:$HN$85,BECO_Datos!$A51,FALSE)+IFERROR(HLOOKUP(HQ$6,BECO_Datos!$HP$3:$LT$85,BECO_Datos!$A51,FALSE),0))*HQ$2</f>
        <v>#N/A</v>
      </c>
      <c r="HR52" s="84" t="e">
        <f>(HLOOKUP(HR$6,BECO_Datos!$D$3:$HN$85,BECO_Datos!$A51,FALSE)+IFERROR(HLOOKUP(HR$6,BECO_Datos!$HP$3:$LT$85,BECO_Datos!$A51,FALSE),0))*HR$2</f>
        <v>#N/A</v>
      </c>
      <c r="HS52" s="84" t="e">
        <f>(HLOOKUP(HS$6,BECO_Datos!$D$3:$HN$85,BECO_Datos!$A51,FALSE)+IFERROR(HLOOKUP(HS$6,BECO_Datos!$HP$3:$LT$85,BECO_Datos!$A51,FALSE),0))*HS$2</f>
        <v>#N/A</v>
      </c>
      <c r="HT52" s="84" t="e">
        <f>(HLOOKUP(HT$6,BECO_Datos!$D$3:$HN$85,BECO_Datos!$A51,FALSE)+IFERROR(HLOOKUP(HT$6,BECO_Datos!$HP$3:$LT$85,BECO_Datos!$A51,FALSE),0))*HT$2</f>
        <v>#N/A</v>
      </c>
      <c r="HU52" s="84" t="e">
        <f>(HLOOKUP(HU$6,BECO_Datos!$D$3:$HN$85,BECO_Datos!$A51,FALSE)+IFERROR(HLOOKUP(HU$6,BECO_Datos!$HP$3:$LT$85,BECO_Datos!$A51,FALSE),0))*HU$2</f>
        <v>#N/A</v>
      </c>
      <c r="HV52" s="84" t="e">
        <f>(HLOOKUP(HV$6,BECO_Datos!$D$3:$HN$85,BECO_Datos!$A51,FALSE)+IFERROR(HLOOKUP(HV$6,BECO_Datos!$HP$3:$LT$85,BECO_Datos!$A51,FALSE),0))*HV$2</f>
        <v>#N/A</v>
      </c>
      <c r="HW52" s="84">
        <f>(HLOOKUP(HW$6,BECO_Datos!$D$3:$HN$85,BECO_Datos!$A51,FALSE)+IFERROR(HLOOKUP(HW$6,BECO_Datos!$HP$3:$LT$85,BECO_Datos!$A51,FALSE),0))*HW$2</f>
        <v>5.2036113499570082E-3</v>
      </c>
      <c r="HX52" s="84">
        <f>(HLOOKUP(HX$6,BECO_Datos!$D$3:$HN$85,BECO_Datos!$A51,FALSE)+IFERROR(HLOOKUP(HX$6,BECO_Datos!$HP$3:$LT$85,BECO_Datos!$A51,FALSE),0))*HX$2</f>
        <v>0</v>
      </c>
      <c r="HY52" s="84">
        <f>(HLOOKUP(HY$6,BECO_Datos!$D$3:$HN$85,BECO_Datos!$A51,FALSE)+IFERROR(HLOOKUP(HY$6,BECO_Datos!$HP$3:$LT$85,BECO_Datos!$A51,FALSE),0))*HY$2</f>
        <v>2.1186586414445401E-3</v>
      </c>
      <c r="HZ52" s="84">
        <f>(HLOOKUP(HZ$6,BECO_Datos!$D$3:$HN$85,BECO_Datos!$A51,FALSE)+IFERROR(HLOOKUP(HZ$6,BECO_Datos!$HP$3:$LT$85,BECO_Datos!$A51,FALSE),0))*HZ$2</f>
        <v>2.7240756663800521E-3</v>
      </c>
      <c r="IA52" s="84">
        <f>(HLOOKUP(IA$6,BECO_Datos!$D$3:$HN$85,BECO_Datos!$A51,FALSE)+IFERROR(HLOOKUP(IA$6,BECO_Datos!$HP$3:$LT$85,BECO_Datos!$A51,FALSE),0))*IA$2</f>
        <v>0.14264153052450562</v>
      </c>
      <c r="IB52" s="84">
        <f>(HLOOKUP(IB$6,BECO_Datos!$D$3:$HN$85,BECO_Datos!$A51,FALSE)+IFERROR(HLOOKUP(IB$6,BECO_Datos!$HP$3:$LT$85,BECO_Datos!$A51,FALSE),0))*IB$2</f>
        <v>2.723989681857266E-3</v>
      </c>
      <c r="IC52" s="84">
        <f>(HLOOKUP(IC$6,BECO_Datos!$D$3:$HN$85,BECO_Datos!$A51,FALSE)+IFERROR(HLOOKUP(IC$6,BECO_Datos!$HP$3:$LT$85,BECO_Datos!$A51,FALSE),0))*IC$2</f>
        <v>1.0895958727429064E-3</v>
      </c>
      <c r="ID52" s="84">
        <f>(HLOOKUP(ID$6,BECO_Datos!$D$3:$HN$85,BECO_Datos!$A51,FALSE)+IFERROR(HLOOKUP(ID$6,BECO_Datos!$HP$3:$LT$85,BECO_Datos!$A51,FALSE),0))*ID$2</f>
        <v>1.4145313843508171E-3</v>
      </c>
      <c r="IE52" s="84">
        <f>(HLOOKUP(IE$6,BECO_Datos!$D$3:$HN$85,BECO_Datos!$A51,FALSE)+IFERROR(HLOOKUP(IE$6,BECO_Datos!$HP$3:$LT$85,BECO_Datos!$A51,FALSE),0))*IE$2</f>
        <v>1.361994840928633E-3</v>
      </c>
      <c r="IF52" s="84">
        <f>(HLOOKUP(IF$6,BECO_Datos!$D$3:$HN$85,BECO_Datos!$A51,FALSE)+IFERROR(HLOOKUP(IF$6,BECO_Datos!$HP$3:$LT$85,BECO_Datos!$A51,FALSE),0))*IF$2</f>
        <v>6.0586114733187214E-4</v>
      </c>
      <c r="IH52" s="84" t="e">
        <f>(HLOOKUP(IH$6,BECO_Datos!$D$3:$HN$85,BECO_Datos!$A51,FALSE)+IFERROR(HLOOKUP(IH$6,BECO_Datos!$HP$3:$LT$85,BECO_Datos!$A51,FALSE),0))*IH$2</f>
        <v>#N/A</v>
      </c>
      <c r="II52" s="84" t="e">
        <f>(HLOOKUP(II$6,BECO_Datos!$D$3:$HN$85,BECO_Datos!$A51,FALSE)+IFERROR(HLOOKUP(II$6,BECO_Datos!$HP$3:$LT$85,BECO_Datos!$A51,FALSE),0))*II$2</f>
        <v>#N/A</v>
      </c>
      <c r="IJ52" s="84" t="e">
        <f>(HLOOKUP(IJ$6,BECO_Datos!$D$3:$HN$85,BECO_Datos!$A51,FALSE)+IFERROR(HLOOKUP(IJ$6,BECO_Datos!$HP$3:$LT$85,BECO_Datos!$A51,FALSE),0))*IJ$2</f>
        <v>#N/A</v>
      </c>
      <c r="IK52" s="84" t="e">
        <f>(HLOOKUP(IK$6,BECO_Datos!$D$3:$HN$85,BECO_Datos!$A51,FALSE)+IFERROR(HLOOKUP(IK$6,BECO_Datos!$HP$3:$LT$85,BECO_Datos!$A51,FALSE),0))*IK$2</f>
        <v>#N/A</v>
      </c>
      <c r="IL52" s="84" t="e">
        <f>(HLOOKUP(IL$6,BECO_Datos!$D$3:$HN$85,BECO_Datos!$A51,FALSE)+IFERROR(HLOOKUP(IL$6,BECO_Datos!$HP$3:$LT$85,BECO_Datos!$A51,FALSE),0))*IL$2</f>
        <v>#N/A</v>
      </c>
      <c r="IM52" s="84" t="e">
        <f>(HLOOKUP(IM$6,BECO_Datos!$D$3:$HN$85,BECO_Datos!$A51,FALSE)+IFERROR(HLOOKUP(IM$6,BECO_Datos!$HP$3:$LT$85,BECO_Datos!$A51,FALSE),0))*IM$2</f>
        <v>#N/A</v>
      </c>
      <c r="IN52" s="84">
        <f>(HLOOKUP(IN$6,BECO_Datos!$D$3:$HN$85,BECO_Datos!$A51,FALSE)+IFERROR(HLOOKUP(IN$6,BECO_Datos!$HP$3:$LT$85,BECO_Datos!$A51,FALSE),0))*IN$2</f>
        <v>31.823020894239043</v>
      </c>
      <c r="IO52" s="84">
        <f>(HLOOKUP(IO$6,BECO_Datos!$D$3:$HN$85,BECO_Datos!$A51,FALSE)+IFERROR(HLOOKUP(IO$6,BECO_Datos!$HP$3:$LT$85,BECO_Datos!$A51,FALSE),0))*IO$2</f>
        <v>31.627224419604474</v>
      </c>
      <c r="IP52" s="84">
        <f>(HLOOKUP(IP$6,BECO_Datos!$D$3:$HN$85,BECO_Datos!$A51,FALSE)+IFERROR(HLOOKUP(IP$6,BECO_Datos!$HP$3:$LT$85,BECO_Datos!$A51,FALSE),0))*IP$2</f>
        <v>27.166794496990544</v>
      </c>
      <c r="IQ52" s="84">
        <f>(HLOOKUP(IQ$6,BECO_Datos!$D$3:$HN$85,BECO_Datos!$A51,FALSE)+IFERROR(HLOOKUP(IQ$6,BECO_Datos!$HP$3:$LT$85,BECO_Datos!$A51,FALSE),0))*IQ$2</f>
        <v>24.685535855546004</v>
      </c>
      <c r="IR52" s="84">
        <f>(HLOOKUP(IR$6,BECO_Datos!$D$3:$HN$85,BECO_Datos!$A51,FALSE)+IFERROR(HLOOKUP(IR$6,BECO_Datos!$HP$3:$LT$85,BECO_Datos!$A51,FALSE),0))*IR$2</f>
        <v>26.476030008598453</v>
      </c>
      <c r="IS52" s="84">
        <f>(HLOOKUP(IS$6,BECO_Datos!$D$3:$HN$85,BECO_Datos!$A51,FALSE)+IFERROR(HLOOKUP(IS$6,BECO_Datos!$HP$3:$LT$85,BECO_Datos!$A51,FALSE),0))*IS$2</f>
        <v>26.157102493551164</v>
      </c>
      <c r="IT52" s="84">
        <f>(HLOOKUP(IT$6,BECO_Datos!$D$3:$HN$85,BECO_Datos!$A51,FALSE)+IFERROR(HLOOKUP(IT$6,BECO_Datos!$HP$3:$LT$85,BECO_Datos!$A51,FALSE),0))*IT$2</f>
        <v>23.699292863284612</v>
      </c>
      <c r="IU52" s="84">
        <f>(HLOOKUP(IU$6,BECO_Datos!$D$3:$HN$85,BECO_Datos!$A51,FALSE)+IFERROR(HLOOKUP(IU$6,BECO_Datos!$HP$3:$LT$85,BECO_Datos!$A51,FALSE),0))*IU$2</f>
        <v>20.450823731728292</v>
      </c>
      <c r="IV52" s="84">
        <f>(HLOOKUP(IV$6,BECO_Datos!$D$3:$HN$85,BECO_Datos!$A51,FALSE)+IFERROR(HLOOKUP(IV$6,BECO_Datos!$HP$3:$LT$85,BECO_Datos!$A51,FALSE),0))*IV$2</f>
        <v>18.241906214387814</v>
      </c>
      <c r="IW52" s="84">
        <f>(HLOOKUP(IW$6,BECO_Datos!$D$3:$HN$85,BECO_Datos!$A51,FALSE)+IFERROR(HLOOKUP(IW$6,BECO_Datos!$HP$3:$LT$85,BECO_Datos!$A51,FALSE),0))*IW$2</f>
        <v>16.595696234492554</v>
      </c>
      <c r="IY52" s="84" t="e">
        <f>(HLOOKUP(IY$6,BECO_Datos!$D$3:$HN$85,BECO_Datos!$A51,FALSE)+IFERROR(HLOOKUP(IY$6,BECO_Datos!$HP$3:$LT$85,BECO_Datos!$A51,FALSE),0))*IY$2</f>
        <v>#N/A</v>
      </c>
      <c r="IZ52" s="84" t="e">
        <f>(HLOOKUP(IZ$6,BECO_Datos!$D$3:$HN$85,BECO_Datos!$A51,FALSE)+IFERROR(HLOOKUP(IZ$6,BECO_Datos!$HP$3:$LT$85,BECO_Datos!$A51,FALSE),0))*IZ$2</f>
        <v>#N/A</v>
      </c>
      <c r="JA52" s="84" t="e">
        <f>(HLOOKUP(JA$6,BECO_Datos!$D$3:$HN$85,BECO_Datos!$A51,FALSE)+IFERROR(HLOOKUP(JA$6,BECO_Datos!$HP$3:$LT$85,BECO_Datos!$A51,FALSE),0))*JA$2</f>
        <v>#N/A</v>
      </c>
      <c r="JB52" s="84" t="e">
        <f>(HLOOKUP(JB$6,BECO_Datos!$D$3:$HN$85,BECO_Datos!$A51,FALSE)+IFERROR(HLOOKUP(JB$6,BECO_Datos!$HP$3:$LT$85,BECO_Datos!$A51,FALSE),0))*JB$2</f>
        <v>#N/A</v>
      </c>
      <c r="JC52" s="84" t="e">
        <f>(HLOOKUP(JC$6,BECO_Datos!$D$3:$HN$85,BECO_Datos!$A51,FALSE)+IFERROR(HLOOKUP(JC$6,BECO_Datos!$HP$3:$LT$85,BECO_Datos!$A51,FALSE),0))*JC$2</f>
        <v>#N/A</v>
      </c>
      <c r="JD52" s="84" t="e">
        <f>(HLOOKUP(JD$6,BECO_Datos!$D$3:$HN$85,BECO_Datos!$A51,FALSE)+IFERROR(HLOOKUP(JD$6,BECO_Datos!$HP$3:$LT$85,BECO_Datos!$A51,FALSE),0))*JD$2</f>
        <v>#N/A</v>
      </c>
      <c r="JE52" s="84">
        <f>(HLOOKUP(JE$6,BECO_Datos!$D$3:$HN$85,BECO_Datos!$A51,FALSE)+IFERROR(HLOOKUP(JE$6,BECO_Datos!$HP$3:$LT$85,BECO_Datos!$A51,FALSE),0))*JE$2</f>
        <v>1.5526198659073329</v>
      </c>
      <c r="JF52" s="84">
        <f>(HLOOKUP(JF$6,BECO_Datos!$D$3:$HN$85,BECO_Datos!$A51,FALSE)+IFERROR(HLOOKUP(JF$6,BECO_Datos!$HP$3:$LT$85,BECO_Datos!$A51,FALSE),0))*JF$2</f>
        <v>0</v>
      </c>
      <c r="JG52" s="84">
        <f>(HLOOKUP(JG$6,BECO_Datos!$D$3:$HN$85,BECO_Datos!$A51,FALSE)+IFERROR(HLOOKUP(JG$6,BECO_Datos!$HP$3:$LT$85,BECO_Datos!$A51,FALSE),0))*JG$2</f>
        <v>0.10152070156326579</v>
      </c>
      <c r="JH52" s="84">
        <f>(HLOOKUP(JH$6,BECO_Datos!$D$3:$HN$85,BECO_Datos!$A51,FALSE)+IFERROR(HLOOKUP(JH$6,BECO_Datos!$HP$3:$LT$85,BECO_Datos!$A51,FALSE),0))*JH$2</f>
        <v>0.54962974299590983</v>
      </c>
      <c r="JI52" s="84">
        <f>(HLOOKUP(JI$6,BECO_Datos!$D$3:$HN$85,BECO_Datos!$A51,FALSE)+IFERROR(HLOOKUP(JI$6,BECO_Datos!$HP$3:$LT$85,BECO_Datos!$A51,FALSE),0))*JI$2</f>
        <v>0.11524995492386039</v>
      </c>
      <c r="JJ52" s="84">
        <f>(HLOOKUP(JJ$6,BECO_Datos!$D$3:$HN$85,BECO_Datos!$A51,FALSE)+IFERROR(HLOOKUP(JJ$6,BECO_Datos!$HP$3:$LT$85,BECO_Datos!$A51,FALSE),0))*JJ$2</f>
        <v>0.17033155792247301</v>
      </c>
      <c r="JK52" s="84">
        <f>(HLOOKUP(JK$6,BECO_Datos!$D$3:$HN$85,BECO_Datos!$A51,FALSE)+IFERROR(HLOOKUP(JK$6,BECO_Datos!$HP$3:$LT$85,BECO_Datos!$A51,FALSE),0))*JK$2</f>
        <v>4.3656603425297189E-2</v>
      </c>
      <c r="JL52" s="84">
        <f>(HLOOKUP(JL$6,BECO_Datos!$D$3:$HN$85,BECO_Datos!$A51,FALSE)+IFERROR(HLOOKUP(JL$6,BECO_Datos!$HP$3:$LT$85,BECO_Datos!$A51,FALSE),0))*JL$2</f>
        <v>3.6529565094022685E-2</v>
      </c>
      <c r="JM52" s="84">
        <f>(HLOOKUP(JM$6,BECO_Datos!$D$3:$HN$85,BECO_Datos!$A51,FALSE)+IFERROR(HLOOKUP(JM$6,BECO_Datos!$HP$3:$LT$85,BECO_Datos!$A51,FALSE),0))*JM$2</f>
        <v>9.7138892811445172E-3</v>
      </c>
      <c r="JN52" s="84">
        <f>(HLOOKUP(JN$6,BECO_Datos!$D$3:$HN$85,BECO_Datos!$A51,FALSE)+IFERROR(HLOOKUP(JN$6,BECO_Datos!$HP$3:$LT$85,BECO_Datos!$A51,FALSE),0))*JN$2</f>
        <v>0</v>
      </c>
      <c r="JP52" s="84" t="e">
        <f>(HLOOKUP(JP$6,BECO_Datos!$D$3:$HN$85,BECO_Datos!$A51,FALSE)+IFERROR(HLOOKUP(JP$6,BECO_Datos!$HP$3:$LT$85,BECO_Datos!$A51,FALSE),0))*JP$2</f>
        <v>#N/A</v>
      </c>
      <c r="JQ52" s="84" t="e">
        <f>(HLOOKUP(JQ$6,BECO_Datos!$D$3:$HN$85,BECO_Datos!$A51,FALSE)+IFERROR(HLOOKUP(JQ$6,BECO_Datos!$HP$3:$LT$85,BECO_Datos!$A51,FALSE),0))*JQ$2</f>
        <v>#N/A</v>
      </c>
      <c r="JR52" s="84" t="e">
        <f>(HLOOKUP(JR$6,BECO_Datos!$D$3:$HN$85,BECO_Datos!$A51,FALSE)+IFERROR(HLOOKUP(JR$6,BECO_Datos!$HP$3:$LT$85,BECO_Datos!$A51,FALSE),0))*JR$2</f>
        <v>#N/A</v>
      </c>
      <c r="JS52" s="84" t="e">
        <f>(HLOOKUP(JS$6,BECO_Datos!$D$3:$HN$85,BECO_Datos!$A51,FALSE)+IFERROR(HLOOKUP(JS$6,BECO_Datos!$HP$3:$LT$85,BECO_Datos!$A51,FALSE),0))*JS$2</f>
        <v>#N/A</v>
      </c>
      <c r="JT52" s="84" t="e">
        <f>(HLOOKUP(JT$6,BECO_Datos!$D$3:$HN$85,BECO_Datos!$A51,FALSE)+IFERROR(HLOOKUP(JT$6,BECO_Datos!$HP$3:$LT$85,BECO_Datos!$A51,FALSE),0))*JT$2</f>
        <v>#N/A</v>
      </c>
      <c r="JU52" s="84" t="e">
        <f>(HLOOKUP(JU$6,BECO_Datos!$D$3:$HN$85,BECO_Datos!$A51,FALSE)+IFERROR(HLOOKUP(JU$6,BECO_Datos!$HP$3:$LT$85,BECO_Datos!$A51,FALSE),0))*JU$2</f>
        <v>#N/A</v>
      </c>
      <c r="JV52" s="84">
        <f>(HLOOKUP(JV$6,BECO_Datos!$D$3:$HN$85,BECO_Datos!$A51,FALSE)+IFERROR(HLOOKUP(JV$6,BECO_Datos!$HP$3:$LT$85,BECO_Datos!$A51,FALSE),0))*JV$2</f>
        <v>0.13671905533469578</v>
      </c>
      <c r="JW52" s="84">
        <f>(HLOOKUP(JW$6,BECO_Datos!$D$3:$HN$85,BECO_Datos!$A51,FALSE)+IFERROR(HLOOKUP(JW$6,BECO_Datos!$HP$3:$LT$85,BECO_Datos!$A51,FALSE),0))*JW$2</f>
        <v>9.6324418678186228E-3</v>
      </c>
      <c r="JX52" s="84">
        <f>(HLOOKUP(JX$6,BECO_Datos!$D$3:$HN$85,BECO_Datos!$A51,FALSE)+IFERROR(HLOOKUP(JX$6,BECO_Datos!$HP$3:$LT$85,BECO_Datos!$A51,FALSE),0))*JX$2</f>
        <v>0.11218938469883045</v>
      </c>
      <c r="JY52" s="84">
        <f>(HLOOKUP(JY$6,BECO_Datos!$D$3:$HN$85,BECO_Datos!$A51,FALSE)+IFERROR(HLOOKUP(JY$6,BECO_Datos!$HP$3:$LT$85,BECO_Datos!$A51,FALSE),0))*JY$2</f>
        <v>0.41549206448077913</v>
      </c>
      <c r="JZ52" s="84">
        <f>(HLOOKUP(JZ$6,BECO_Datos!$D$3:$HN$85,BECO_Datos!$A51,FALSE)+IFERROR(HLOOKUP(JZ$6,BECO_Datos!$HP$3:$LT$85,BECO_Datos!$A51,FALSE),0))*JZ$2</f>
        <v>0.16259812694573916</v>
      </c>
      <c r="KA52" s="84">
        <f>(HLOOKUP(KA$6,BECO_Datos!$D$3:$HN$85,BECO_Datos!$A51,FALSE)+IFERROR(HLOOKUP(KA$6,BECO_Datos!$HP$3:$LT$85,BECO_Datos!$A51,FALSE),0))*KA$2</f>
        <v>0.15191351768746889</v>
      </c>
      <c r="KB52" s="84">
        <f>(HLOOKUP(KB$6,BECO_Datos!$D$3:$HN$85,BECO_Datos!$A51,FALSE)+IFERROR(HLOOKUP(KB$6,BECO_Datos!$HP$3:$LT$85,BECO_Datos!$A51,FALSE),0))*KB$2</f>
        <v>8.5144090949707846E-2</v>
      </c>
      <c r="KC52" s="84">
        <f>(HLOOKUP(KC$6,BECO_Datos!$D$3:$HN$85,BECO_Datos!$A51,FALSE)+IFERROR(HLOOKUP(KC$6,BECO_Datos!$HP$3:$LT$85,BECO_Datos!$A51,FALSE),0))*KC$2</f>
        <v>9.8320129889920449E-2</v>
      </c>
      <c r="KD52" s="84">
        <f>(HLOOKUP(KD$6,BECO_Datos!$D$3:$HN$85,BECO_Datos!$A51,FALSE)+IFERROR(HLOOKUP(KD$6,BECO_Datos!$HP$3:$LT$85,BECO_Datos!$A51,FALSE),0))*KD$2</f>
        <v>2.2194263898729558E-2</v>
      </c>
      <c r="KE52" s="84">
        <f>(HLOOKUP(KE$6,BECO_Datos!$D$3:$HN$85,BECO_Datos!$A51,FALSE)+IFERROR(HLOOKUP(KE$6,BECO_Datos!$HP$3:$LT$85,BECO_Datos!$A51,FALSE),0))*KE$2</f>
        <v>2.4355361495638425E-2</v>
      </c>
      <c r="KG52" s="84" t="e">
        <f>(HLOOKUP(KG$6,BECO_Datos!$D$3:$HN$85,BECO_Datos!$A51,FALSE)+IFERROR(HLOOKUP(KG$6,BECO_Datos!$HP$3:$LT$85,BECO_Datos!$A51,FALSE),0))*KG$2</f>
        <v>#N/A</v>
      </c>
      <c r="KH52" s="84" t="e">
        <f>(HLOOKUP(KH$6,BECO_Datos!$D$3:$HN$85,BECO_Datos!$A51,FALSE)+IFERROR(HLOOKUP(KH$6,BECO_Datos!$HP$3:$LT$85,BECO_Datos!$A51,FALSE),0))*KH$2</f>
        <v>#N/A</v>
      </c>
      <c r="KI52" s="84" t="e">
        <f>(HLOOKUP(KI$6,BECO_Datos!$D$3:$HN$85,BECO_Datos!$A51,FALSE)+IFERROR(HLOOKUP(KI$6,BECO_Datos!$HP$3:$LT$85,BECO_Datos!$A51,FALSE),0))*KI$2</f>
        <v>#N/A</v>
      </c>
      <c r="KJ52" s="84" t="e">
        <f>(HLOOKUP(KJ$6,BECO_Datos!$D$3:$HN$85,BECO_Datos!$A51,FALSE)+IFERROR(HLOOKUP(KJ$6,BECO_Datos!$HP$3:$LT$85,BECO_Datos!$A51,FALSE),0))*KJ$2</f>
        <v>#N/A</v>
      </c>
      <c r="KK52" s="84" t="e">
        <f>(HLOOKUP(KK$6,BECO_Datos!$D$3:$HN$85,BECO_Datos!$A51,FALSE)+IFERROR(HLOOKUP(KK$6,BECO_Datos!$HP$3:$LT$85,BECO_Datos!$A51,FALSE),0))*KK$2</f>
        <v>#N/A</v>
      </c>
      <c r="KL52" s="84" t="e">
        <f>(HLOOKUP(KL$6,BECO_Datos!$D$3:$HN$85,BECO_Datos!$A51,FALSE)+IFERROR(HLOOKUP(KL$6,BECO_Datos!$HP$3:$LT$85,BECO_Datos!$A51,FALSE),0))*KL$2</f>
        <v>#N/A</v>
      </c>
      <c r="KM52" s="84">
        <f>(HLOOKUP(KM$6,BECO_Datos!$D$3:$HN$85,BECO_Datos!$A51,FALSE)+IFERROR(HLOOKUP(KM$6,BECO_Datos!$HP$3:$LT$85,BECO_Datos!$A51,FALSE),0))*KM$2</f>
        <v>0.16028262691256706</v>
      </c>
      <c r="KN52" s="84">
        <f>(HLOOKUP(KN$6,BECO_Datos!$D$3:$HN$85,BECO_Datos!$A51,FALSE)+IFERROR(HLOOKUP(KN$6,BECO_Datos!$HP$3:$LT$85,BECO_Datos!$A51,FALSE),0))*KN$2</f>
        <v>3.2346950675362501E-3</v>
      </c>
      <c r="KO52" s="84">
        <f>(HLOOKUP(KO$6,BECO_Datos!$D$3:$HN$85,BECO_Datos!$A51,FALSE)+IFERROR(HLOOKUP(KO$6,BECO_Datos!$HP$3:$LT$85,BECO_Datos!$A51,FALSE),0))*KO$2</f>
        <v>0.30084483075641499</v>
      </c>
      <c r="KP52" s="84">
        <f>(HLOOKUP(KP$6,BECO_Datos!$D$3:$HN$85,BECO_Datos!$A51,FALSE)+IFERROR(HLOOKUP(KP$6,BECO_Datos!$HP$3:$LT$85,BECO_Datos!$A51,FALSE),0))*KP$2</f>
        <v>0.30320643099784961</v>
      </c>
      <c r="KQ52" s="84">
        <f>(HLOOKUP(KQ$6,BECO_Datos!$D$3:$HN$85,BECO_Datos!$A51,FALSE)+IFERROR(HLOOKUP(KQ$6,BECO_Datos!$HP$3:$LT$85,BECO_Datos!$A51,FALSE),0))*KQ$2</f>
        <v>0.28888828216563434</v>
      </c>
      <c r="KR52" s="84">
        <f>(HLOOKUP(KR$6,BECO_Datos!$D$3:$HN$85,BECO_Datos!$A51,FALSE)+IFERROR(HLOOKUP(KR$6,BECO_Datos!$HP$3:$LT$85,BECO_Datos!$A51,FALSE),0))*KR$2</f>
        <v>0.51958236890818921</v>
      </c>
      <c r="KS52" s="84">
        <f>(HLOOKUP(KS$6,BECO_Datos!$D$3:$HN$85,BECO_Datos!$A51,FALSE)+IFERROR(HLOOKUP(KS$6,BECO_Datos!$HP$3:$LT$85,BECO_Datos!$A51,FALSE),0))*KS$2</f>
        <v>0.17525862844361587</v>
      </c>
      <c r="KT52" s="84">
        <f>(HLOOKUP(KT$6,BECO_Datos!$D$3:$HN$85,BECO_Datos!$A51,FALSE)+IFERROR(HLOOKUP(KT$6,BECO_Datos!$HP$3:$LT$85,BECO_Datos!$A51,FALSE),0))*KT$2</f>
        <v>0.17924818674621915</v>
      </c>
      <c r="KU52" s="84">
        <f>(HLOOKUP(KU$6,BECO_Datos!$D$3:$HN$85,BECO_Datos!$A51,FALSE)+IFERROR(HLOOKUP(KU$6,BECO_Datos!$HP$3:$LT$85,BECO_Datos!$A51,FALSE),0))*KU$2</f>
        <v>0.14144136182846417</v>
      </c>
      <c r="KV52" s="84">
        <f>(HLOOKUP(KV$6,BECO_Datos!$D$3:$HN$85,BECO_Datos!$A51,FALSE)+IFERROR(HLOOKUP(KV$6,BECO_Datos!$HP$3:$LT$85,BECO_Datos!$A51,FALSE),0))*KV$2</f>
        <v>0.13924758644907545</v>
      </c>
      <c r="KX52" s="84" t="e">
        <f>(HLOOKUP(KX$6,BECO_Datos!$D$3:$HN$85,BECO_Datos!$A51,FALSE)+IFERROR(HLOOKUP(KX$6,BECO_Datos!$HP$3:$LT$85,BECO_Datos!$A51,FALSE),0))*KX$2</f>
        <v>#N/A</v>
      </c>
      <c r="KY52" s="84" t="e">
        <f>(HLOOKUP(KY$6,BECO_Datos!$D$3:$HN$85,BECO_Datos!$A51,FALSE)+IFERROR(HLOOKUP(KY$6,BECO_Datos!$HP$3:$LT$85,BECO_Datos!$A51,FALSE),0))*KY$2</f>
        <v>#N/A</v>
      </c>
      <c r="KZ52" s="84" t="e">
        <f>(HLOOKUP(KZ$6,BECO_Datos!$D$3:$HN$85,BECO_Datos!$A51,FALSE)+IFERROR(HLOOKUP(KZ$6,BECO_Datos!$HP$3:$LT$85,BECO_Datos!$A51,FALSE),0))*KZ$2</f>
        <v>#N/A</v>
      </c>
      <c r="LA52" s="84" t="e">
        <f>(HLOOKUP(LA$6,BECO_Datos!$D$3:$HN$85,BECO_Datos!$A51,FALSE)+IFERROR(HLOOKUP(LA$6,BECO_Datos!$HP$3:$LT$85,BECO_Datos!$A51,FALSE),0))*LA$2</f>
        <v>#N/A</v>
      </c>
      <c r="LB52" s="84" t="e">
        <f>(HLOOKUP(LB$6,BECO_Datos!$D$3:$HN$85,BECO_Datos!$A51,FALSE)+IFERROR(HLOOKUP(LB$6,BECO_Datos!$HP$3:$LT$85,BECO_Datos!$A51,FALSE),0))*LB$2</f>
        <v>#N/A</v>
      </c>
      <c r="LC52" s="84" t="e">
        <f>(HLOOKUP(LC$6,BECO_Datos!$D$3:$HN$85,BECO_Datos!$A51,FALSE)+IFERROR(HLOOKUP(LC$6,BECO_Datos!$HP$3:$LT$85,BECO_Datos!$A51,FALSE),0))*LC$2</f>
        <v>#N/A</v>
      </c>
      <c r="LD52" s="84">
        <f>(HLOOKUP(LD$6,BECO_Datos!$D$3:$HN$85,BECO_Datos!$A51,FALSE)+IFERROR(HLOOKUP(LD$6,BECO_Datos!$HP$3:$LT$85,BECO_Datos!$A51,FALSE),0))*LD$2</f>
        <v>0</v>
      </c>
      <c r="LE52" s="84">
        <f>(HLOOKUP(LE$6,BECO_Datos!$D$3:$HN$85,BECO_Datos!$A51,FALSE)+IFERROR(HLOOKUP(LE$6,BECO_Datos!$HP$3:$LT$85,BECO_Datos!$A51,FALSE),0))*LE$2</f>
        <v>0</v>
      </c>
      <c r="LF52" s="84">
        <f>(HLOOKUP(LF$6,BECO_Datos!$D$3:$HN$85,BECO_Datos!$A51,FALSE)+IFERROR(HLOOKUP(LF$6,BECO_Datos!$HP$3:$LT$85,BECO_Datos!$A51,FALSE),0))*LF$2</f>
        <v>2.1436054341998308E-5</v>
      </c>
      <c r="LG52" s="84">
        <f>(HLOOKUP(LG$6,BECO_Datos!$D$3:$HN$85,BECO_Datos!$A51,FALSE)+IFERROR(HLOOKUP(LG$6,BECO_Datos!$HP$3:$LT$85,BECO_Datos!$A51,FALSE),0))*LG$2</f>
        <v>0</v>
      </c>
      <c r="LH52" s="84">
        <f>(HLOOKUP(LH$6,BECO_Datos!$D$3:$HN$85,BECO_Datos!$A51,FALSE)+IFERROR(HLOOKUP(LH$6,BECO_Datos!$HP$3:$LT$85,BECO_Datos!$A51,FALSE),0))*LH$2</f>
        <v>1.0718027170999156E-2</v>
      </c>
      <c r="LI52" s="84">
        <f>(HLOOKUP(LI$6,BECO_Datos!$D$3:$HN$85,BECO_Datos!$A51,FALSE)+IFERROR(HLOOKUP(LI$6,BECO_Datos!$HP$3:$LT$85,BECO_Datos!$A51,FALSE),0))*LI$2</f>
        <v>0</v>
      </c>
      <c r="LJ52" s="84">
        <f>(HLOOKUP(LJ$6,BECO_Datos!$D$3:$HN$85,BECO_Datos!$A51,FALSE)+IFERROR(HLOOKUP(LJ$6,BECO_Datos!$HP$3:$LT$85,BECO_Datos!$A51,FALSE),0))*LJ$2</f>
        <v>0</v>
      </c>
      <c r="LK52" s="84">
        <f>(HLOOKUP(LK$6,BECO_Datos!$D$3:$HN$85,BECO_Datos!$A51,FALSE)+IFERROR(HLOOKUP(LK$6,BECO_Datos!$HP$3:$LT$85,BECO_Datos!$A51,FALSE),0))*LK$2</f>
        <v>0</v>
      </c>
      <c r="LL52" s="84">
        <f>(HLOOKUP(LL$6,BECO_Datos!$D$3:$HN$85,BECO_Datos!$A51,FALSE)+IFERROR(HLOOKUP(LL$6,BECO_Datos!$HP$3:$LT$85,BECO_Datos!$A51,FALSE),0))*LL$2</f>
        <v>0</v>
      </c>
      <c r="LM52" s="84">
        <f>(HLOOKUP(LM$6,BECO_Datos!$D$3:$HN$85,BECO_Datos!$A51,FALSE)+IFERROR(HLOOKUP(LM$6,BECO_Datos!$HP$3:$LT$85,BECO_Datos!$A51,FALSE),0))*LM$2</f>
        <v>0</v>
      </c>
    </row>
    <row r="53" spans="1:325" ht="15.75" x14ac:dyDescent="0.25">
      <c r="A53" s="160">
        <v>48</v>
      </c>
      <c r="B53" s="63" t="s">
        <v>93</v>
      </c>
      <c r="C53" s="13"/>
      <c r="D53" s="85" t="e">
        <f>(HLOOKUP(D$6,BECO_Datos!$D$3:$HN$85,BECO_Datos!$A52,FALSE)+IFERROR(HLOOKUP(D$6,BECO_Datos!$HP$3:$LT$85,BECO_Datos!$A52,FALSE),0))*D$2</f>
        <v>#N/A</v>
      </c>
      <c r="E53" s="85" t="e">
        <f>(HLOOKUP(E$6,BECO_Datos!$D$3:$HN$85,BECO_Datos!$A52,FALSE)+IFERROR(HLOOKUP(E$6,BECO_Datos!$HP$3:$LT$85,BECO_Datos!$A52,FALSE),0))*E$2</f>
        <v>#N/A</v>
      </c>
      <c r="F53" s="85" t="e">
        <f>(HLOOKUP(F$6,BECO_Datos!$D$3:$HN$85,BECO_Datos!$A52,FALSE)+IFERROR(HLOOKUP(F$6,BECO_Datos!$HP$3:$LT$85,BECO_Datos!$A52,FALSE),0))*F$2</f>
        <v>#N/A</v>
      </c>
      <c r="G53" s="85" t="e">
        <f>(HLOOKUP(G$6,BECO_Datos!$D$3:$HN$85,BECO_Datos!$A52,FALSE)+IFERROR(HLOOKUP(G$6,BECO_Datos!$HP$3:$LT$85,BECO_Datos!$A52,FALSE),0))*G$2</f>
        <v>#N/A</v>
      </c>
      <c r="H53" s="85" t="e">
        <f>(HLOOKUP(H$6,BECO_Datos!$D$3:$HN$85,BECO_Datos!$A52,FALSE)+IFERROR(HLOOKUP(H$6,BECO_Datos!$HP$3:$LT$85,BECO_Datos!$A52,FALSE),0))*H$2</f>
        <v>#N/A</v>
      </c>
      <c r="I53" s="85" t="e">
        <f>(HLOOKUP(I$6,BECO_Datos!$D$3:$HN$85,BECO_Datos!$A52,FALSE)+IFERROR(HLOOKUP(I$6,BECO_Datos!$HP$3:$LT$85,BECO_Datos!$A52,FALSE),0))*I$2</f>
        <v>#N/A</v>
      </c>
      <c r="J53" s="85">
        <f>(HLOOKUP(J$6,BECO_Datos!$D$3:$HN$85,BECO_Datos!$A52,FALSE)+IFERROR(HLOOKUP(J$6,BECO_Datos!$HP$3:$LT$85,BECO_Datos!$A52,FALSE),0))*J$2</f>
        <v>0</v>
      </c>
      <c r="K53" s="85">
        <f>(HLOOKUP(K$6,BECO_Datos!$D$3:$HN$85,BECO_Datos!$A52,FALSE)+IFERROR(HLOOKUP(K$6,BECO_Datos!$HP$3:$LT$85,BECO_Datos!$A52,FALSE),0))*K$2</f>
        <v>0</v>
      </c>
      <c r="L53" s="85">
        <f>(HLOOKUP(L$6,BECO_Datos!$D$3:$HN$85,BECO_Datos!$A52,FALSE)+IFERROR(HLOOKUP(L$6,BECO_Datos!$HP$3:$LT$85,BECO_Datos!$A52,FALSE),0))*L$2</f>
        <v>0</v>
      </c>
      <c r="M53" s="85">
        <f>(HLOOKUP(M$6,BECO_Datos!$D$3:$HN$85,BECO_Datos!$A52,FALSE)+IFERROR(HLOOKUP(M$6,BECO_Datos!$HP$3:$LT$85,BECO_Datos!$A52,FALSE),0))*M$2</f>
        <v>0</v>
      </c>
      <c r="N53" s="85">
        <f>(HLOOKUP(N$6,BECO_Datos!$D$3:$HN$85,BECO_Datos!$A52,FALSE)+IFERROR(HLOOKUP(N$6,BECO_Datos!$HP$3:$LT$85,BECO_Datos!$A52,FALSE),0))*N$2</f>
        <v>0</v>
      </c>
      <c r="O53" s="85">
        <f>(HLOOKUP(O$6,BECO_Datos!$D$3:$HN$85,BECO_Datos!$A52,FALSE)+IFERROR(HLOOKUP(O$6,BECO_Datos!$HP$3:$LT$85,BECO_Datos!$A52,FALSE),0))*O$2</f>
        <v>0</v>
      </c>
      <c r="P53" s="85">
        <f>(HLOOKUP(P$6,BECO_Datos!$D$3:$HN$85,BECO_Datos!$A52,FALSE)+IFERROR(HLOOKUP(P$6,BECO_Datos!$HP$3:$LT$85,BECO_Datos!$A52,FALSE),0))*P$2</f>
        <v>0</v>
      </c>
      <c r="Q53" s="85">
        <f>(HLOOKUP(Q$6,BECO_Datos!$D$3:$HN$85,BECO_Datos!$A52,FALSE)+IFERROR(HLOOKUP(Q$6,BECO_Datos!$HP$3:$LT$85,BECO_Datos!$A52,FALSE),0))*Q$2</f>
        <v>0</v>
      </c>
      <c r="R53" s="85">
        <f>(HLOOKUP(R$6,BECO_Datos!$D$3:$HN$85,BECO_Datos!$A52,FALSE)+IFERROR(HLOOKUP(R$6,BECO_Datos!$HP$3:$LT$85,BECO_Datos!$A52,FALSE),0))*R$2</f>
        <v>0</v>
      </c>
      <c r="S53" s="85">
        <f>(HLOOKUP(S$6,BECO_Datos!$D$3:$HN$85,BECO_Datos!$A52,FALSE)+IFERROR(HLOOKUP(S$6,BECO_Datos!$HP$3:$LT$85,BECO_Datos!$A52,FALSE),0))*S$2</f>
        <v>0</v>
      </c>
      <c r="U53" s="85" t="e">
        <f>(HLOOKUP(U$6,BECO_Datos!$D$3:$HN$85,BECO_Datos!$A52,FALSE)+IFERROR(HLOOKUP(U$6,BECO_Datos!$HP$3:$LT$85,BECO_Datos!$A52,FALSE),0))*U$2</f>
        <v>#N/A</v>
      </c>
      <c r="V53" s="85" t="e">
        <f>(HLOOKUP(V$6,BECO_Datos!$D$3:$HN$85,BECO_Datos!$A52,FALSE)+IFERROR(HLOOKUP(V$6,BECO_Datos!$HP$3:$LT$85,BECO_Datos!$A52,FALSE),0))*V$2</f>
        <v>#N/A</v>
      </c>
      <c r="W53" s="85" t="e">
        <f>(HLOOKUP(W$6,BECO_Datos!$D$3:$HN$85,BECO_Datos!$A52,FALSE)+IFERROR(HLOOKUP(W$6,BECO_Datos!$HP$3:$LT$85,BECO_Datos!$A52,FALSE),0))*W$2</f>
        <v>#N/A</v>
      </c>
      <c r="X53" s="85" t="e">
        <f>(HLOOKUP(X$6,BECO_Datos!$D$3:$HN$85,BECO_Datos!$A52,FALSE)+IFERROR(HLOOKUP(X$6,BECO_Datos!$HP$3:$LT$85,BECO_Datos!$A52,FALSE),0))*X$2</f>
        <v>#N/A</v>
      </c>
      <c r="Y53" s="85" t="e">
        <f>(HLOOKUP(Y$6,BECO_Datos!$D$3:$HN$85,BECO_Datos!$A52,FALSE)+IFERROR(HLOOKUP(Y$6,BECO_Datos!$HP$3:$LT$85,BECO_Datos!$A52,FALSE),0))*Y$2</f>
        <v>#N/A</v>
      </c>
      <c r="Z53" s="85" t="e">
        <f>(HLOOKUP(Z$6,BECO_Datos!$D$3:$HN$85,BECO_Datos!$A52,FALSE)+IFERROR(HLOOKUP(Z$6,BECO_Datos!$HP$3:$LT$85,BECO_Datos!$A52,FALSE),0))*Z$2</f>
        <v>#N/A</v>
      </c>
      <c r="AA53" s="85">
        <f>(HLOOKUP(AA$6,BECO_Datos!$D$3:$HN$85,BECO_Datos!$A52,FALSE)+IFERROR(HLOOKUP(AA$6,BECO_Datos!$HP$3:$LT$85,BECO_Datos!$A52,FALSE),0))*AA$2</f>
        <v>3.8495359678778582</v>
      </c>
      <c r="AB53" s="85">
        <f>(HLOOKUP(AB$6,BECO_Datos!$D$3:$HN$85,BECO_Datos!$A52,FALSE)+IFERROR(HLOOKUP(AB$6,BECO_Datos!$HP$3:$LT$85,BECO_Datos!$A52,FALSE),0))*AB$2</f>
        <v>1.6348850113399898</v>
      </c>
      <c r="AC53" s="85">
        <f>(HLOOKUP(AC$6,BECO_Datos!$D$3:$HN$85,BECO_Datos!$A52,FALSE)+IFERROR(HLOOKUP(AC$6,BECO_Datos!$HP$3:$LT$85,BECO_Datos!$A52,FALSE),0))*AC$2</f>
        <v>4.4581528250405613</v>
      </c>
      <c r="AD53" s="85">
        <f>(HLOOKUP(AD$6,BECO_Datos!$D$3:$HN$85,BECO_Datos!$A52,FALSE)+IFERROR(HLOOKUP(AD$6,BECO_Datos!$HP$3:$LT$85,BECO_Datos!$A52,FALSE),0))*AD$2</f>
        <v>4.5247846931497957</v>
      </c>
      <c r="AE53" s="85">
        <f>(HLOOKUP(AE$6,BECO_Datos!$D$3:$HN$85,BECO_Datos!$A52,FALSE)+IFERROR(HLOOKUP(AE$6,BECO_Datos!$HP$3:$LT$85,BECO_Datos!$A52,FALSE),0))*AE$2</f>
        <v>5.8539874229577284</v>
      </c>
      <c r="AF53" s="85">
        <f>(HLOOKUP(AF$6,BECO_Datos!$D$3:$HN$85,BECO_Datos!$A52,FALSE)+IFERROR(HLOOKUP(AF$6,BECO_Datos!$HP$3:$LT$85,BECO_Datos!$A52,FALSE),0))*AF$2</f>
        <v>4.7205587386253827</v>
      </c>
      <c r="AG53" s="85">
        <f>(HLOOKUP(AG$6,BECO_Datos!$D$3:$HN$85,BECO_Datos!$A52,FALSE)+IFERROR(HLOOKUP(AG$6,BECO_Datos!$HP$3:$LT$85,BECO_Datos!$A52,FALSE),0))*AG$2</f>
        <v>1.9859044402453407</v>
      </c>
      <c r="AH53" s="85">
        <f>(HLOOKUP(AH$6,BECO_Datos!$D$3:$HN$85,BECO_Datos!$A52,FALSE)+IFERROR(HLOOKUP(AH$6,BECO_Datos!$HP$3:$LT$85,BECO_Datos!$A52,FALSE),0))*AH$2</f>
        <v>1.4281201422587559</v>
      </c>
      <c r="AI53" s="85">
        <f>(HLOOKUP(AI$6,BECO_Datos!$D$3:$HN$85,BECO_Datos!$A52,FALSE)+IFERROR(HLOOKUP(AI$6,BECO_Datos!$HP$3:$LT$85,BECO_Datos!$A52,FALSE),0))*AI$2</f>
        <v>1.3697313918537561</v>
      </c>
      <c r="AJ53" s="85">
        <f>(HLOOKUP(AJ$6,BECO_Datos!$D$3:$HN$85,BECO_Datos!$A52,FALSE)+IFERROR(HLOOKUP(AJ$6,BECO_Datos!$HP$3:$LT$85,BECO_Datos!$A52,FALSE),0))*AJ$2</f>
        <v>1.2037568945333759</v>
      </c>
      <c r="AL53" s="85" t="e">
        <f>(HLOOKUP(AL$6,BECO_Datos!$D$3:$HN$85,BECO_Datos!$A52,FALSE)+IFERROR(HLOOKUP(AL$6,BECO_Datos!$HP$3:$LT$85,BECO_Datos!$A52,FALSE),0))*AL$2</f>
        <v>#N/A</v>
      </c>
      <c r="AM53" s="85" t="e">
        <f>(HLOOKUP(AM$6,BECO_Datos!$D$3:$HN$85,BECO_Datos!$A52,FALSE)+IFERROR(HLOOKUP(AM$6,BECO_Datos!$HP$3:$LT$85,BECO_Datos!$A52,FALSE),0))*AM$2</f>
        <v>#N/A</v>
      </c>
      <c r="AN53" s="85" t="e">
        <f>(HLOOKUP(AN$6,BECO_Datos!$D$3:$HN$85,BECO_Datos!$A52,FALSE)+IFERROR(HLOOKUP(AN$6,BECO_Datos!$HP$3:$LT$85,BECO_Datos!$A52,FALSE),0))*AN$2</f>
        <v>#N/A</v>
      </c>
      <c r="AO53" s="85" t="e">
        <f>(HLOOKUP(AO$6,BECO_Datos!$D$3:$HN$85,BECO_Datos!$A52,FALSE)+IFERROR(HLOOKUP(AO$6,BECO_Datos!$HP$3:$LT$85,BECO_Datos!$A52,FALSE),0))*AO$2</f>
        <v>#N/A</v>
      </c>
      <c r="AP53" s="85" t="e">
        <f>(HLOOKUP(AP$6,BECO_Datos!$D$3:$HN$85,BECO_Datos!$A52,FALSE)+IFERROR(HLOOKUP(AP$6,BECO_Datos!$HP$3:$LT$85,BECO_Datos!$A52,FALSE),0))*AP$2</f>
        <v>#N/A</v>
      </c>
      <c r="AQ53" s="85" t="e">
        <f>(HLOOKUP(AQ$6,BECO_Datos!$D$3:$HN$85,BECO_Datos!$A52,FALSE)+IFERROR(HLOOKUP(AQ$6,BECO_Datos!$HP$3:$LT$85,BECO_Datos!$A52,FALSE),0))*AQ$2</f>
        <v>#N/A</v>
      </c>
      <c r="AR53" s="85">
        <f>(HLOOKUP(AR$6,BECO_Datos!$D$3:$HN$85,BECO_Datos!$A52,FALSE)+IFERROR(HLOOKUP(AR$6,BECO_Datos!$HP$3:$LT$85,BECO_Datos!$A52,FALSE),0))*AR$2</f>
        <v>4.9245929468076923</v>
      </c>
      <c r="AS53" s="85">
        <f>(HLOOKUP(AS$6,BECO_Datos!$D$3:$HN$85,BECO_Datos!$A52,FALSE)+IFERROR(HLOOKUP(AS$6,BECO_Datos!$HP$3:$LT$85,BECO_Datos!$A52,FALSE),0))*AS$2</f>
        <v>1.3610946074969235</v>
      </c>
      <c r="AT53" s="85">
        <f>(HLOOKUP(AT$6,BECO_Datos!$D$3:$HN$85,BECO_Datos!$A52,FALSE)+IFERROR(HLOOKUP(AT$6,BECO_Datos!$HP$3:$LT$85,BECO_Datos!$A52,FALSE),0))*AT$2</f>
        <v>3.217206018292103</v>
      </c>
      <c r="AU53" s="85">
        <f>(HLOOKUP(AU$6,BECO_Datos!$D$3:$HN$85,BECO_Datos!$A52,FALSE)+IFERROR(HLOOKUP(AU$6,BECO_Datos!$HP$3:$LT$85,BECO_Datos!$A52,FALSE),0))*AU$2</f>
        <v>2.8661008056486006</v>
      </c>
      <c r="AV53" s="85">
        <f>(HLOOKUP(AV$6,BECO_Datos!$D$3:$HN$85,BECO_Datos!$A52,FALSE)+IFERROR(HLOOKUP(AV$6,BECO_Datos!$HP$3:$LT$85,BECO_Datos!$A52,FALSE),0))*AV$2</f>
        <v>3.111638323068131</v>
      </c>
      <c r="AW53" s="85">
        <f>(HLOOKUP(AW$6,BECO_Datos!$D$3:$HN$85,BECO_Datos!$A52,FALSE)+IFERROR(HLOOKUP(AW$6,BECO_Datos!$HP$3:$LT$85,BECO_Datos!$A52,FALSE),0))*AW$2</f>
        <v>3.4213136673069653</v>
      </c>
      <c r="AX53" s="85">
        <f>(HLOOKUP(AX$6,BECO_Datos!$D$3:$HN$85,BECO_Datos!$A52,FALSE)+IFERROR(HLOOKUP(AX$6,BECO_Datos!$HP$3:$LT$85,BECO_Datos!$A52,FALSE),0))*AX$2</f>
        <v>8.7759468258642279</v>
      </c>
      <c r="AY53" s="85">
        <f>(HLOOKUP(AY$6,BECO_Datos!$D$3:$HN$85,BECO_Datos!$A52,FALSE)+IFERROR(HLOOKUP(AY$6,BECO_Datos!$HP$3:$LT$85,BECO_Datos!$A52,FALSE),0))*AY$2</f>
        <v>9.7175628448994171</v>
      </c>
      <c r="AZ53" s="85">
        <f>(HLOOKUP(AZ$6,BECO_Datos!$D$3:$HN$85,BECO_Datos!$A52,FALSE)+IFERROR(HLOOKUP(AZ$6,BECO_Datos!$HP$3:$LT$85,BECO_Datos!$A52,FALSE),0))*AZ$2</f>
        <v>1.0920327016867151</v>
      </c>
      <c r="BA53" s="85">
        <f>(HLOOKUP(BA$6,BECO_Datos!$D$3:$HN$85,BECO_Datos!$A52,FALSE)+IFERROR(HLOOKUP(BA$6,BECO_Datos!$HP$3:$LT$85,BECO_Datos!$A52,FALSE),0))*BA$2</f>
        <v>1.8372688698696127</v>
      </c>
      <c r="BC53" s="85" t="e">
        <f>(HLOOKUP(BC$6,BECO_Datos!$D$3:$HN$85,BECO_Datos!$A52,FALSE)+IFERROR(HLOOKUP(BC$6,BECO_Datos!$HP$3:$LT$85,BECO_Datos!$A52,FALSE),0))*BC$2</f>
        <v>#N/A</v>
      </c>
      <c r="BD53" s="85" t="e">
        <f>(HLOOKUP(BD$6,BECO_Datos!$D$3:$HN$85,BECO_Datos!$A52,FALSE)+IFERROR(HLOOKUP(BD$6,BECO_Datos!$HP$3:$LT$85,BECO_Datos!$A52,FALSE),0))*BD$2</f>
        <v>#N/A</v>
      </c>
      <c r="BE53" s="85" t="e">
        <f>(HLOOKUP(BE$6,BECO_Datos!$D$3:$HN$85,BECO_Datos!$A52,FALSE)+IFERROR(HLOOKUP(BE$6,BECO_Datos!$HP$3:$LT$85,BECO_Datos!$A52,FALSE),0))*BE$2</f>
        <v>#N/A</v>
      </c>
      <c r="BF53" s="85" t="e">
        <f>(HLOOKUP(BF$6,BECO_Datos!$D$3:$HN$85,BECO_Datos!$A52,FALSE)+IFERROR(HLOOKUP(BF$6,BECO_Datos!$HP$3:$LT$85,BECO_Datos!$A52,FALSE),0))*BF$2</f>
        <v>#N/A</v>
      </c>
      <c r="BG53" s="85" t="e">
        <f>(HLOOKUP(BG$6,BECO_Datos!$D$3:$HN$85,BECO_Datos!$A52,FALSE)+IFERROR(HLOOKUP(BG$6,BECO_Datos!$HP$3:$LT$85,BECO_Datos!$A52,FALSE),0))*BG$2</f>
        <v>#N/A</v>
      </c>
      <c r="BH53" s="85" t="e">
        <f>(HLOOKUP(BH$6,BECO_Datos!$D$3:$HN$85,BECO_Datos!$A52,FALSE)+IFERROR(HLOOKUP(BH$6,BECO_Datos!$HP$3:$LT$85,BECO_Datos!$A52,FALSE),0))*BH$2</f>
        <v>#N/A</v>
      </c>
      <c r="BI53" s="85">
        <f>(HLOOKUP(BI$6,BECO_Datos!$D$3:$HN$85,BECO_Datos!$A52,FALSE)+IFERROR(HLOOKUP(BI$6,BECO_Datos!$HP$3:$LT$85,BECO_Datos!$A52,FALSE),0))*BI$2</f>
        <v>0</v>
      </c>
      <c r="BJ53" s="85">
        <f>(HLOOKUP(BJ$6,BECO_Datos!$D$3:$HN$85,BECO_Datos!$A52,FALSE)+IFERROR(HLOOKUP(BJ$6,BECO_Datos!$HP$3:$LT$85,BECO_Datos!$A52,FALSE),0))*BJ$2</f>
        <v>0</v>
      </c>
      <c r="BK53" s="85">
        <f>(HLOOKUP(BK$6,BECO_Datos!$D$3:$HN$85,BECO_Datos!$A52,FALSE)+IFERROR(HLOOKUP(BK$6,BECO_Datos!$HP$3:$LT$85,BECO_Datos!$A52,FALSE),0))*BK$2</f>
        <v>0</v>
      </c>
      <c r="BL53" s="85">
        <f>(HLOOKUP(BL$6,BECO_Datos!$D$3:$HN$85,BECO_Datos!$A52,FALSE)+IFERROR(HLOOKUP(BL$6,BECO_Datos!$HP$3:$LT$85,BECO_Datos!$A52,FALSE),0))*BL$2</f>
        <v>0</v>
      </c>
      <c r="BM53" s="85">
        <f>(HLOOKUP(BM$6,BECO_Datos!$D$3:$HN$85,BECO_Datos!$A52,FALSE)+IFERROR(HLOOKUP(BM$6,BECO_Datos!$HP$3:$LT$85,BECO_Datos!$A52,FALSE),0))*BM$2</f>
        <v>0</v>
      </c>
      <c r="BN53" s="85">
        <f>(HLOOKUP(BN$6,BECO_Datos!$D$3:$HN$85,BECO_Datos!$A52,FALSE)+IFERROR(HLOOKUP(BN$6,BECO_Datos!$HP$3:$LT$85,BECO_Datos!$A52,FALSE),0))*BN$2</f>
        <v>0</v>
      </c>
      <c r="BO53" s="85">
        <f>(HLOOKUP(BO$6,BECO_Datos!$D$3:$HN$85,BECO_Datos!$A52,FALSE)+IFERROR(HLOOKUP(BO$6,BECO_Datos!$HP$3:$LT$85,BECO_Datos!$A52,FALSE),0))*BO$2</f>
        <v>0</v>
      </c>
      <c r="BP53" s="85">
        <f>(HLOOKUP(BP$6,BECO_Datos!$D$3:$HN$85,BECO_Datos!$A52,FALSE)+IFERROR(HLOOKUP(BP$6,BECO_Datos!$HP$3:$LT$85,BECO_Datos!$A52,FALSE),0))*BP$2</f>
        <v>0</v>
      </c>
      <c r="BQ53" s="85">
        <f>(HLOOKUP(BQ$6,BECO_Datos!$D$3:$HN$85,BECO_Datos!$A52,FALSE)+IFERROR(HLOOKUP(BQ$6,BECO_Datos!$HP$3:$LT$85,BECO_Datos!$A52,FALSE),0))*BQ$2</f>
        <v>0</v>
      </c>
      <c r="BR53" s="85">
        <f>(HLOOKUP(BR$6,BECO_Datos!$D$3:$HN$85,BECO_Datos!$A52,FALSE)+IFERROR(HLOOKUP(BR$6,BECO_Datos!$HP$3:$LT$85,BECO_Datos!$A52,FALSE),0))*BR$2</f>
        <v>0</v>
      </c>
      <c r="BT53" s="85" t="e">
        <f>(HLOOKUP(BT$6,BECO_Datos!$D$3:$HN$85,BECO_Datos!$A52,FALSE)+IFERROR(HLOOKUP(BT$6,BECO_Datos!$HP$3:$LT$85,BECO_Datos!$A52,FALSE),0))*BT$2</f>
        <v>#N/A</v>
      </c>
      <c r="BU53" s="85" t="e">
        <f>(HLOOKUP(BU$6,BECO_Datos!$D$3:$HN$85,BECO_Datos!$A52,FALSE)+IFERROR(HLOOKUP(BU$6,BECO_Datos!$HP$3:$LT$85,BECO_Datos!$A52,FALSE),0))*BU$2</f>
        <v>#N/A</v>
      </c>
      <c r="BV53" s="85" t="e">
        <f>(HLOOKUP(BV$6,BECO_Datos!$D$3:$HN$85,BECO_Datos!$A52,FALSE)+IFERROR(HLOOKUP(BV$6,BECO_Datos!$HP$3:$LT$85,BECO_Datos!$A52,FALSE),0))*BV$2</f>
        <v>#N/A</v>
      </c>
      <c r="BW53" s="85" t="e">
        <f>(HLOOKUP(BW$6,BECO_Datos!$D$3:$HN$85,BECO_Datos!$A52,FALSE)+IFERROR(HLOOKUP(BW$6,BECO_Datos!$HP$3:$LT$85,BECO_Datos!$A52,FALSE),0))*BW$2</f>
        <v>#N/A</v>
      </c>
      <c r="BX53" s="85" t="e">
        <f>(HLOOKUP(BX$6,BECO_Datos!$D$3:$HN$85,BECO_Datos!$A52,FALSE)+IFERROR(HLOOKUP(BX$6,BECO_Datos!$HP$3:$LT$85,BECO_Datos!$A52,FALSE),0))*BX$2</f>
        <v>#N/A</v>
      </c>
      <c r="BY53" s="85" t="e">
        <f>(HLOOKUP(BY$6,BECO_Datos!$D$3:$HN$85,BECO_Datos!$A52,FALSE)+IFERROR(HLOOKUP(BY$6,BECO_Datos!$HP$3:$LT$85,BECO_Datos!$A52,FALSE),0))*BY$2</f>
        <v>#N/A</v>
      </c>
      <c r="BZ53" s="85">
        <f>(HLOOKUP(BZ$6,BECO_Datos!$D$3:$HN$85,BECO_Datos!$A52,FALSE)+IFERROR(HLOOKUP(BZ$6,BECO_Datos!$HP$3:$LT$85,BECO_Datos!$A52,FALSE),0))*BZ$2</f>
        <v>0</v>
      </c>
      <c r="CA53" s="85">
        <f>(HLOOKUP(CA$6,BECO_Datos!$D$3:$HN$85,BECO_Datos!$A52,FALSE)+IFERROR(HLOOKUP(CA$6,BECO_Datos!$HP$3:$LT$85,BECO_Datos!$A52,FALSE),0))*CA$2</f>
        <v>0</v>
      </c>
      <c r="CB53" s="85">
        <f>(HLOOKUP(CB$6,BECO_Datos!$D$3:$HN$85,BECO_Datos!$A52,FALSE)+IFERROR(HLOOKUP(CB$6,BECO_Datos!$HP$3:$LT$85,BECO_Datos!$A52,FALSE),0))*CB$2</f>
        <v>0</v>
      </c>
      <c r="CC53" s="85">
        <f>(HLOOKUP(CC$6,BECO_Datos!$D$3:$HN$85,BECO_Datos!$A52,FALSE)+IFERROR(HLOOKUP(CC$6,BECO_Datos!$HP$3:$LT$85,BECO_Datos!$A52,FALSE),0))*CC$2</f>
        <v>0</v>
      </c>
      <c r="CD53" s="85">
        <f>(HLOOKUP(CD$6,BECO_Datos!$D$3:$HN$85,BECO_Datos!$A52,FALSE)+IFERROR(HLOOKUP(CD$6,BECO_Datos!$HP$3:$LT$85,BECO_Datos!$A52,FALSE),0))*CD$2</f>
        <v>0</v>
      </c>
      <c r="CE53" s="85">
        <f>(HLOOKUP(CE$6,BECO_Datos!$D$3:$HN$85,BECO_Datos!$A52,FALSE)+IFERROR(HLOOKUP(CE$6,BECO_Datos!$HP$3:$LT$85,BECO_Datos!$A52,FALSE),0))*CE$2</f>
        <v>0</v>
      </c>
      <c r="CF53" s="85">
        <f>(HLOOKUP(CF$6,BECO_Datos!$D$3:$HN$85,BECO_Datos!$A52,FALSE)+IFERROR(HLOOKUP(CF$6,BECO_Datos!$HP$3:$LT$85,BECO_Datos!$A52,FALSE),0))*CF$2</f>
        <v>0</v>
      </c>
      <c r="CG53" s="85">
        <f>(HLOOKUP(CG$6,BECO_Datos!$D$3:$HN$85,BECO_Datos!$A52,FALSE)+IFERROR(HLOOKUP(CG$6,BECO_Datos!$HP$3:$LT$85,BECO_Datos!$A52,FALSE),0))*CG$2</f>
        <v>0</v>
      </c>
      <c r="CH53" s="85">
        <f>(HLOOKUP(CH$6,BECO_Datos!$D$3:$HN$85,BECO_Datos!$A52,FALSE)+IFERROR(HLOOKUP(CH$6,BECO_Datos!$HP$3:$LT$85,BECO_Datos!$A52,FALSE),0))*CH$2</f>
        <v>0</v>
      </c>
      <c r="CI53" s="85">
        <f>(HLOOKUP(CI$6,BECO_Datos!$D$3:$HN$85,BECO_Datos!$A52,FALSE)+IFERROR(HLOOKUP(CI$6,BECO_Datos!$HP$3:$LT$85,BECO_Datos!$A52,FALSE),0))*CI$2</f>
        <v>0</v>
      </c>
      <c r="CK53" s="85" t="e">
        <f>(HLOOKUP(CK$6,BECO_Datos!$D$3:$HN$85,BECO_Datos!$A52,FALSE)+IFERROR(HLOOKUP(CK$6,BECO_Datos!$HP$3:$LT$85,BECO_Datos!$A52,FALSE),0))*CK$2</f>
        <v>#N/A</v>
      </c>
      <c r="CL53" s="85" t="e">
        <f>(HLOOKUP(CL$6,BECO_Datos!$D$3:$HN$85,BECO_Datos!$A52,FALSE)+IFERROR(HLOOKUP(CL$6,BECO_Datos!$HP$3:$LT$85,BECO_Datos!$A52,FALSE),0))*CL$2</f>
        <v>#N/A</v>
      </c>
      <c r="CM53" s="85" t="e">
        <f>(HLOOKUP(CM$6,BECO_Datos!$D$3:$HN$85,BECO_Datos!$A52,FALSE)+IFERROR(HLOOKUP(CM$6,BECO_Datos!$HP$3:$LT$85,BECO_Datos!$A52,FALSE),0))*CM$2</f>
        <v>#N/A</v>
      </c>
      <c r="CN53" s="85" t="e">
        <f>(HLOOKUP(CN$6,BECO_Datos!$D$3:$HN$85,BECO_Datos!$A52,FALSE)+IFERROR(HLOOKUP(CN$6,BECO_Datos!$HP$3:$LT$85,BECO_Datos!$A52,FALSE),0))*CN$2</f>
        <v>#N/A</v>
      </c>
      <c r="CO53" s="85" t="e">
        <f>(HLOOKUP(CO$6,BECO_Datos!$D$3:$HN$85,BECO_Datos!$A52,FALSE)+IFERROR(HLOOKUP(CO$6,BECO_Datos!$HP$3:$LT$85,BECO_Datos!$A52,FALSE),0))*CO$2</f>
        <v>#N/A</v>
      </c>
      <c r="CP53" s="85" t="e">
        <f>(HLOOKUP(CP$6,BECO_Datos!$D$3:$HN$85,BECO_Datos!$A52,FALSE)+IFERROR(HLOOKUP(CP$6,BECO_Datos!$HP$3:$LT$85,BECO_Datos!$A52,FALSE),0))*CP$2</f>
        <v>#N/A</v>
      </c>
      <c r="CQ53" s="85">
        <f>(HLOOKUP(CQ$6,BECO_Datos!$D$3:$HN$85,BECO_Datos!$A52,FALSE)+IFERROR(HLOOKUP(CQ$6,BECO_Datos!$HP$3:$LT$85,BECO_Datos!$A52,FALSE),0))*CQ$2</f>
        <v>1.3348189810859095</v>
      </c>
      <c r="CR53" s="85">
        <f>(HLOOKUP(CR$6,BECO_Datos!$D$3:$HN$85,BECO_Datos!$A52,FALSE)+IFERROR(HLOOKUP(CR$6,BECO_Datos!$HP$3:$LT$85,BECO_Datos!$A52,FALSE),0))*CR$2</f>
        <v>0</v>
      </c>
      <c r="CS53" s="85">
        <f>(HLOOKUP(CS$6,BECO_Datos!$D$3:$HN$85,BECO_Datos!$A52,FALSE)+IFERROR(HLOOKUP(CS$6,BECO_Datos!$HP$3:$LT$85,BECO_Datos!$A52,FALSE),0))*CS$2</f>
        <v>1.0218123574288935</v>
      </c>
      <c r="CT53" s="85">
        <f>(HLOOKUP(CT$6,BECO_Datos!$D$3:$HN$85,BECO_Datos!$A52,FALSE)+IFERROR(HLOOKUP(CT$6,BECO_Datos!$HP$3:$LT$85,BECO_Datos!$A52,FALSE),0))*CT$2</f>
        <v>0.31397934969684765</v>
      </c>
      <c r="CU53" s="85">
        <f>(HLOOKUP(CU$6,BECO_Datos!$D$3:$HN$85,BECO_Datos!$A52,FALSE)+IFERROR(HLOOKUP(CU$6,BECO_Datos!$HP$3:$LT$85,BECO_Datos!$A52,FALSE),0))*CU$2</f>
        <v>5.4431118328517922E-2</v>
      </c>
      <c r="CV53" s="85">
        <f>(HLOOKUP(CV$6,BECO_Datos!$D$3:$HN$85,BECO_Datos!$A52,FALSE)+IFERROR(HLOOKUP(CV$6,BECO_Datos!$HP$3:$LT$85,BECO_Datos!$A52,FALSE),0))*CV$2</f>
        <v>0</v>
      </c>
      <c r="CW53" s="85">
        <f>(HLOOKUP(CW$6,BECO_Datos!$D$3:$HN$85,BECO_Datos!$A52,FALSE)+IFERROR(HLOOKUP(CW$6,BECO_Datos!$HP$3:$LT$85,BECO_Datos!$A52,FALSE),0))*CW$2</f>
        <v>0</v>
      </c>
      <c r="CX53" s="85">
        <f>(HLOOKUP(CX$6,BECO_Datos!$D$3:$HN$85,BECO_Datos!$A52,FALSE)+IFERROR(HLOOKUP(CX$6,BECO_Datos!$HP$3:$LT$85,BECO_Datos!$A52,FALSE),0))*CX$2</f>
        <v>0</v>
      </c>
      <c r="CY53" s="85">
        <f>(HLOOKUP(CY$6,BECO_Datos!$D$3:$HN$85,BECO_Datos!$A52,FALSE)+IFERROR(HLOOKUP(CY$6,BECO_Datos!$HP$3:$LT$85,BECO_Datos!$A52,FALSE),0))*CY$2</f>
        <v>0</v>
      </c>
      <c r="CZ53" s="85">
        <f>(HLOOKUP(CZ$6,BECO_Datos!$D$3:$HN$85,BECO_Datos!$A52,FALSE)+IFERROR(HLOOKUP(CZ$6,BECO_Datos!$HP$3:$LT$85,BECO_Datos!$A52,FALSE),0))*CZ$2</f>
        <v>0</v>
      </c>
      <c r="DB53" s="85" t="e">
        <f>(HLOOKUP(DB$6,BECO_Datos!$D$3:$HN$85,BECO_Datos!$A52,FALSE)+IFERROR(HLOOKUP(DB$6,BECO_Datos!$HP$3:$LT$85,BECO_Datos!$A52,FALSE),0))*DB$2</f>
        <v>#N/A</v>
      </c>
      <c r="DC53" s="85" t="e">
        <f>(HLOOKUP(DC$6,BECO_Datos!$D$3:$HN$85,BECO_Datos!$A52,FALSE)+IFERROR(HLOOKUP(DC$6,BECO_Datos!$HP$3:$LT$85,BECO_Datos!$A52,FALSE),0))*DC$2</f>
        <v>#N/A</v>
      </c>
      <c r="DD53" s="85" t="e">
        <f>(HLOOKUP(DD$6,BECO_Datos!$D$3:$HN$85,BECO_Datos!$A52,FALSE)+IFERROR(HLOOKUP(DD$6,BECO_Datos!$HP$3:$LT$85,BECO_Datos!$A52,FALSE),0))*DD$2</f>
        <v>#N/A</v>
      </c>
      <c r="DE53" s="85" t="e">
        <f>(HLOOKUP(DE$6,BECO_Datos!$D$3:$HN$85,BECO_Datos!$A52,FALSE)+IFERROR(HLOOKUP(DE$6,BECO_Datos!$HP$3:$LT$85,BECO_Datos!$A52,FALSE),0))*DE$2</f>
        <v>#N/A</v>
      </c>
      <c r="DF53" s="85" t="e">
        <f>(HLOOKUP(DF$6,BECO_Datos!$D$3:$HN$85,BECO_Datos!$A52,FALSE)+IFERROR(HLOOKUP(DF$6,BECO_Datos!$HP$3:$LT$85,BECO_Datos!$A52,FALSE),0))*DF$2</f>
        <v>#N/A</v>
      </c>
      <c r="DG53" s="85" t="e">
        <f>(HLOOKUP(DG$6,BECO_Datos!$D$3:$HN$85,BECO_Datos!$A52,FALSE)+IFERROR(HLOOKUP(DG$6,BECO_Datos!$HP$3:$LT$85,BECO_Datos!$A52,FALSE),0))*DG$2</f>
        <v>#N/A</v>
      </c>
      <c r="DH53" s="85">
        <f>(HLOOKUP(DH$6,BECO_Datos!$D$3:$HN$85,BECO_Datos!$A52,FALSE)+IFERROR(HLOOKUP(DH$6,BECO_Datos!$HP$3:$LT$85,BECO_Datos!$A52,FALSE),0))*DH$2</f>
        <v>0</v>
      </c>
      <c r="DI53" s="85">
        <f>(HLOOKUP(DI$6,BECO_Datos!$D$3:$HN$85,BECO_Datos!$A52,FALSE)+IFERROR(HLOOKUP(DI$6,BECO_Datos!$HP$3:$LT$85,BECO_Datos!$A52,FALSE),0))*DI$2</f>
        <v>0</v>
      </c>
      <c r="DJ53" s="85">
        <f>(HLOOKUP(DJ$6,BECO_Datos!$D$3:$HN$85,BECO_Datos!$A52,FALSE)+IFERROR(HLOOKUP(DJ$6,BECO_Datos!$HP$3:$LT$85,BECO_Datos!$A52,FALSE),0))*DJ$2</f>
        <v>1.9817446116497175</v>
      </c>
      <c r="DK53" s="85">
        <f>(HLOOKUP(DK$6,BECO_Datos!$D$3:$HN$85,BECO_Datos!$A52,FALSE)+IFERROR(HLOOKUP(DK$6,BECO_Datos!$HP$3:$LT$85,BECO_Datos!$A52,FALSE),0))*DK$2</f>
        <v>1.8535929102201285</v>
      </c>
      <c r="DL53" s="85">
        <f>(HLOOKUP(DL$6,BECO_Datos!$D$3:$HN$85,BECO_Datos!$A52,FALSE)+IFERROR(HLOOKUP(DL$6,BECO_Datos!$HP$3:$LT$85,BECO_Datos!$A52,FALSE),0))*DL$2</f>
        <v>1.0595549170485596</v>
      </c>
      <c r="DM53" s="85">
        <f>(HLOOKUP(DM$6,BECO_Datos!$D$3:$HN$85,BECO_Datos!$A52,FALSE)+IFERROR(HLOOKUP(DM$6,BECO_Datos!$HP$3:$LT$85,BECO_Datos!$A52,FALSE),0))*DM$2</f>
        <v>2.8624734616707137</v>
      </c>
      <c r="DN53" s="85">
        <f>(HLOOKUP(DN$6,BECO_Datos!$D$3:$HN$85,BECO_Datos!$A52,FALSE)+IFERROR(HLOOKUP(DN$6,BECO_Datos!$HP$3:$LT$85,BECO_Datos!$A52,FALSE),0))*DN$2</f>
        <v>0.17891946116365723</v>
      </c>
      <c r="DO53" s="85">
        <f>(HLOOKUP(DO$6,BECO_Datos!$D$3:$HN$85,BECO_Datos!$A52,FALSE)+IFERROR(HLOOKUP(DO$6,BECO_Datos!$HP$3:$LT$85,BECO_Datos!$A52,FALSE),0))*DO$2</f>
        <v>0.20144262921563008</v>
      </c>
      <c r="DP53" s="85">
        <f>(HLOOKUP(DP$6,BECO_Datos!$D$3:$HN$85,BECO_Datos!$A52,FALSE)+IFERROR(HLOOKUP(DP$6,BECO_Datos!$HP$3:$LT$85,BECO_Datos!$A52,FALSE),0))*DP$2</f>
        <v>0.20301901213337156</v>
      </c>
      <c r="DQ53" s="85">
        <f>(HLOOKUP(DQ$6,BECO_Datos!$D$3:$HN$85,BECO_Datos!$A52,FALSE)+IFERROR(HLOOKUP(DQ$6,BECO_Datos!$HP$3:$LT$85,BECO_Datos!$A52,FALSE),0))*DQ$2</f>
        <v>0</v>
      </c>
      <c r="DS53" s="85" t="e">
        <f>(HLOOKUP(DS$6,BECO_Datos!$D$3:$HN$85,BECO_Datos!$A52,FALSE)+IFERROR(HLOOKUP(DS$6,BECO_Datos!$HP$3:$LT$85,BECO_Datos!$A52,FALSE),0))*DS$2</f>
        <v>#N/A</v>
      </c>
      <c r="DT53" s="85" t="e">
        <f>(HLOOKUP(DT$6,BECO_Datos!$D$3:$HN$85,BECO_Datos!$A52,FALSE)+IFERROR(HLOOKUP(DT$6,BECO_Datos!$HP$3:$LT$85,BECO_Datos!$A52,FALSE),0))*DT$2</f>
        <v>#N/A</v>
      </c>
      <c r="DU53" s="85" t="e">
        <f>(HLOOKUP(DU$6,BECO_Datos!$D$3:$HN$85,BECO_Datos!$A52,FALSE)+IFERROR(HLOOKUP(DU$6,BECO_Datos!$HP$3:$LT$85,BECO_Datos!$A52,FALSE),0))*DU$2</f>
        <v>#N/A</v>
      </c>
      <c r="DV53" s="85" t="e">
        <f>(HLOOKUP(DV$6,BECO_Datos!$D$3:$HN$85,BECO_Datos!$A52,FALSE)+IFERROR(HLOOKUP(DV$6,BECO_Datos!$HP$3:$LT$85,BECO_Datos!$A52,FALSE),0))*DV$2</f>
        <v>#N/A</v>
      </c>
      <c r="DW53" s="85" t="e">
        <f>(HLOOKUP(DW$6,BECO_Datos!$D$3:$HN$85,BECO_Datos!$A52,FALSE)+IFERROR(HLOOKUP(DW$6,BECO_Datos!$HP$3:$LT$85,BECO_Datos!$A52,FALSE),0))*DW$2</f>
        <v>#N/A</v>
      </c>
      <c r="DX53" s="85" t="e">
        <f>(HLOOKUP(DX$6,BECO_Datos!$D$3:$HN$85,BECO_Datos!$A52,FALSE)+IFERROR(HLOOKUP(DX$6,BECO_Datos!$HP$3:$LT$85,BECO_Datos!$A52,FALSE),0))*DX$2</f>
        <v>#N/A</v>
      </c>
      <c r="DY53" s="85">
        <f>(HLOOKUP(DY$6,BECO_Datos!$D$3:$HN$85,BECO_Datos!$A52,FALSE)+IFERROR(HLOOKUP(DY$6,BECO_Datos!$HP$3:$LT$85,BECO_Datos!$A52,FALSE),0))*DY$2</f>
        <v>0</v>
      </c>
      <c r="DZ53" s="85">
        <f>(HLOOKUP(DZ$6,BECO_Datos!$D$3:$HN$85,BECO_Datos!$A52,FALSE)+IFERROR(HLOOKUP(DZ$6,BECO_Datos!$HP$3:$LT$85,BECO_Datos!$A52,FALSE),0))*DZ$2</f>
        <v>0</v>
      </c>
      <c r="EA53" s="85">
        <f>(HLOOKUP(EA$6,BECO_Datos!$D$3:$HN$85,BECO_Datos!$A52,FALSE)+IFERROR(HLOOKUP(EA$6,BECO_Datos!$HP$3:$LT$85,BECO_Datos!$A52,FALSE),0))*EA$2</f>
        <v>0</v>
      </c>
      <c r="EB53" s="85">
        <f>(HLOOKUP(EB$6,BECO_Datos!$D$3:$HN$85,BECO_Datos!$A52,FALSE)+IFERROR(HLOOKUP(EB$6,BECO_Datos!$HP$3:$LT$85,BECO_Datos!$A52,FALSE),0))*EB$2</f>
        <v>0</v>
      </c>
      <c r="EC53" s="85">
        <f>(HLOOKUP(EC$6,BECO_Datos!$D$3:$HN$85,BECO_Datos!$A52,FALSE)+IFERROR(HLOOKUP(EC$6,BECO_Datos!$HP$3:$LT$85,BECO_Datos!$A52,FALSE),0))*EC$2</f>
        <v>0</v>
      </c>
      <c r="ED53" s="85">
        <f>(HLOOKUP(ED$6,BECO_Datos!$D$3:$HN$85,BECO_Datos!$A52,FALSE)+IFERROR(HLOOKUP(ED$6,BECO_Datos!$HP$3:$LT$85,BECO_Datos!$A52,FALSE),0))*ED$2</f>
        <v>0</v>
      </c>
      <c r="EE53" s="85">
        <f>(HLOOKUP(EE$6,BECO_Datos!$D$3:$HN$85,BECO_Datos!$A52,FALSE)+IFERROR(HLOOKUP(EE$6,BECO_Datos!$HP$3:$LT$85,BECO_Datos!$A52,FALSE),0))*EE$2</f>
        <v>0</v>
      </c>
      <c r="EF53" s="85">
        <f>(HLOOKUP(EF$6,BECO_Datos!$D$3:$HN$85,BECO_Datos!$A52,FALSE)+IFERROR(HLOOKUP(EF$6,BECO_Datos!$HP$3:$LT$85,BECO_Datos!$A52,FALSE),0))*EF$2</f>
        <v>0</v>
      </c>
      <c r="EG53" s="85">
        <f>(HLOOKUP(EG$6,BECO_Datos!$D$3:$HN$85,BECO_Datos!$A52,FALSE)+IFERROR(HLOOKUP(EG$6,BECO_Datos!$HP$3:$LT$85,BECO_Datos!$A52,FALSE),0))*EG$2</f>
        <v>0</v>
      </c>
      <c r="EH53" s="85">
        <f>(HLOOKUP(EH$6,BECO_Datos!$D$3:$HN$85,BECO_Datos!$A52,FALSE)+IFERROR(HLOOKUP(EH$6,BECO_Datos!$HP$3:$LT$85,BECO_Datos!$A52,FALSE),0))*EH$2</f>
        <v>0</v>
      </c>
      <c r="EJ53" s="85" t="e">
        <f>(HLOOKUP(EJ$6,BECO_Datos!$D$3:$HN$85,BECO_Datos!$A52,FALSE)+IFERROR(HLOOKUP(EJ$6,BECO_Datos!$HP$3:$LT$85,BECO_Datos!$A52,FALSE),0))*EJ$2</f>
        <v>#N/A</v>
      </c>
      <c r="EK53" s="85" t="e">
        <f>(HLOOKUP(EK$6,BECO_Datos!$D$3:$HN$85,BECO_Datos!$A52,FALSE)+IFERROR(HLOOKUP(EK$6,BECO_Datos!$HP$3:$LT$85,BECO_Datos!$A52,FALSE),0))*EK$2</f>
        <v>#N/A</v>
      </c>
      <c r="EL53" s="85" t="e">
        <f>(HLOOKUP(EL$6,BECO_Datos!$D$3:$HN$85,BECO_Datos!$A52,FALSE)+IFERROR(HLOOKUP(EL$6,BECO_Datos!$HP$3:$LT$85,BECO_Datos!$A52,FALSE),0))*EL$2</f>
        <v>#N/A</v>
      </c>
      <c r="EM53" s="85" t="e">
        <f>(HLOOKUP(EM$6,BECO_Datos!$D$3:$HN$85,BECO_Datos!$A52,FALSE)+IFERROR(HLOOKUP(EM$6,BECO_Datos!$HP$3:$LT$85,BECO_Datos!$A52,FALSE),0))*EM$2</f>
        <v>#N/A</v>
      </c>
      <c r="EN53" s="85" t="e">
        <f>(HLOOKUP(EN$6,BECO_Datos!$D$3:$HN$85,BECO_Datos!$A52,FALSE)+IFERROR(HLOOKUP(EN$6,BECO_Datos!$HP$3:$LT$85,BECO_Datos!$A52,FALSE),0))*EN$2</f>
        <v>#N/A</v>
      </c>
      <c r="EO53" s="85" t="e">
        <f>(HLOOKUP(EO$6,BECO_Datos!$D$3:$HN$85,BECO_Datos!$A52,FALSE)+IFERROR(HLOOKUP(EO$6,BECO_Datos!$HP$3:$LT$85,BECO_Datos!$A52,FALSE),0))*EO$2</f>
        <v>#N/A</v>
      </c>
      <c r="EP53" s="85">
        <f>(HLOOKUP(EP$6,BECO_Datos!$D$3:$HN$85,BECO_Datos!$A52,FALSE)+IFERROR(HLOOKUP(EP$6,BECO_Datos!$HP$3:$LT$85,BECO_Datos!$A52,FALSE),0))*EP$2</f>
        <v>0</v>
      </c>
      <c r="EQ53" s="85">
        <f>(HLOOKUP(EQ$6,BECO_Datos!$D$3:$HN$85,BECO_Datos!$A52,FALSE)+IFERROR(HLOOKUP(EQ$6,BECO_Datos!$HP$3:$LT$85,BECO_Datos!$A52,FALSE),0))*EQ$2</f>
        <v>0</v>
      </c>
      <c r="ER53" s="85">
        <f>(HLOOKUP(ER$6,BECO_Datos!$D$3:$HN$85,BECO_Datos!$A52,FALSE)+IFERROR(HLOOKUP(ER$6,BECO_Datos!$HP$3:$LT$85,BECO_Datos!$A52,FALSE),0))*ER$2</f>
        <v>0</v>
      </c>
      <c r="ES53" s="85">
        <f>(HLOOKUP(ES$6,BECO_Datos!$D$3:$HN$85,BECO_Datos!$A52,FALSE)+IFERROR(HLOOKUP(ES$6,BECO_Datos!$HP$3:$LT$85,BECO_Datos!$A52,FALSE),0))*ES$2</f>
        <v>0</v>
      </c>
      <c r="ET53" s="85">
        <f>(HLOOKUP(ET$6,BECO_Datos!$D$3:$HN$85,BECO_Datos!$A52,FALSE)+IFERROR(HLOOKUP(ET$6,BECO_Datos!$HP$3:$LT$85,BECO_Datos!$A52,FALSE),0))*ET$2</f>
        <v>0</v>
      </c>
      <c r="EU53" s="85">
        <f>(HLOOKUP(EU$6,BECO_Datos!$D$3:$HN$85,BECO_Datos!$A52,FALSE)+IFERROR(HLOOKUP(EU$6,BECO_Datos!$HP$3:$LT$85,BECO_Datos!$A52,FALSE),0))*EU$2</f>
        <v>0</v>
      </c>
      <c r="EV53" s="85">
        <f>(HLOOKUP(EV$6,BECO_Datos!$D$3:$HN$85,BECO_Datos!$A52,FALSE)+IFERROR(HLOOKUP(EV$6,BECO_Datos!$HP$3:$LT$85,BECO_Datos!$A52,FALSE),0))*EV$2</f>
        <v>0</v>
      </c>
      <c r="EW53" s="85">
        <f>(HLOOKUP(EW$6,BECO_Datos!$D$3:$HN$85,BECO_Datos!$A52,FALSE)+IFERROR(HLOOKUP(EW$6,BECO_Datos!$HP$3:$LT$85,BECO_Datos!$A52,FALSE),0))*EW$2</f>
        <v>0</v>
      </c>
      <c r="EX53" s="85">
        <f>(HLOOKUP(EX$6,BECO_Datos!$D$3:$HN$85,BECO_Datos!$A52,FALSE)+IFERROR(HLOOKUP(EX$6,BECO_Datos!$HP$3:$LT$85,BECO_Datos!$A52,FALSE),0))*EX$2</f>
        <v>0</v>
      </c>
      <c r="EY53" s="85">
        <f>(HLOOKUP(EY$6,BECO_Datos!$D$3:$HN$85,BECO_Datos!$A52,FALSE)+IFERROR(HLOOKUP(EY$6,BECO_Datos!$HP$3:$LT$85,BECO_Datos!$A52,FALSE),0))*EY$2</f>
        <v>0</v>
      </c>
      <c r="FA53" s="85" t="e">
        <f>(HLOOKUP(FA$6,BECO_Datos!$D$3:$HN$85,BECO_Datos!$A52,FALSE)+IFERROR(HLOOKUP(FA$6,BECO_Datos!$HP$3:$LT$85,BECO_Datos!$A52,FALSE),0))*FA$2</f>
        <v>#N/A</v>
      </c>
      <c r="FB53" s="85" t="e">
        <f>(HLOOKUP(FB$6,BECO_Datos!$D$3:$HN$85,BECO_Datos!$A52,FALSE)+IFERROR(HLOOKUP(FB$6,BECO_Datos!$HP$3:$LT$85,BECO_Datos!$A52,FALSE),0))*FB$2</f>
        <v>#N/A</v>
      </c>
      <c r="FC53" s="85" t="e">
        <f>(HLOOKUP(FC$6,BECO_Datos!$D$3:$HN$85,BECO_Datos!$A52,FALSE)+IFERROR(HLOOKUP(FC$6,BECO_Datos!$HP$3:$LT$85,BECO_Datos!$A52,FALSE),0))*FC$2</f>
        <v>#N/A</v>
      </c>
      <c r="FD53" s="85" t="e">
        <f>(HLOOKUP(FD$6,BECO_Datos!$D$3:$HN$85,BECO_Datos!$A52,FALSE)+IFERROR(HLOOKUP(FD$6,BECO_Datos!$HP$3:$LT$85,BECO_Datos!$A52,FALSE),0))*FD$2</f>
        <v>#N/A</v>
      </c>
      <c r="FE53" s="85" t="e">
        <f>(HLOOKUP(FE$6,BECO_Datos!$D$3:$HN$85,BECO_Datos!$A52,FALSE)+IFERROR(HLOOKUP(FE$6,BECO_Datos!$HP$3:$LT$85,BECO_Datos!$A52,FALSE),0))*FE$2</f>
        <v>#N/A</v>
      </c>
      <c r="FF53" s="85" t="e">
        <f>(HLOOKUP(FF$6,BECO_Datos!$D$3:$HN$85,BECO_Datos!$A52,FALSE)+IFERROR(HLOOKUP(FF$6,BECO_Datos!$HP$3:$LT$85,BECO_Datos!$A52,FALSE),0))*FF$2</f>
        <v>#N/A</v>
      </c>
      <c r="FG53" s="85">
        <f>(HLOOKUP(FG$6,BECO_Datos!$D$3:$HN$85,BECO_Datos!$A52,FALSE)+IFERROR(HLOOKUP(FG$6,BECO_Datos!$HP$3:$LT$85,BECO_Datos!$A52,FALSE),0))*FG$2</f>
        <v>0</v>
      </c>
      <c r="FH53" s="85">
        <f>(HLOOKUP(FH$6,BECO_Datos!$D$3:$HN$85,BECO_Datos!$A52,FALSE)+IFERROR(HLOOKUP(FH$6,BECO_Datos!$HP$3:$LT$85,BECO_Datos!$A52,FALSE),0))*FH$2</f>
        <v>0</v>
      </c>
      <c r="FI53" s="85">
        <f>(HLOOKUP(FI$6,BECO_Datos!$D$3:$HN$85,BECO_Datos!$A52,FALSE)+IFERROR(HLOOKUP(FI$6,BECO_Datos!$HP$3:$LT$85,BECO_Datos!$A52,FALSE),0))*FI$2</f>
        <v>0</v>
      </c>
      <c r="FJ53" s="85">
        <f>(HLOOKUP(FJ$6,BECO_Datos!$D$3:$HN$85,BECO_Datos!$A52,FALSE)+IFERROR(HLOOKUP(FJ$6,BECO_Datos!$HP$3:$LT$85,BECO_Datos!$A52,FALSE),0))*FJ$2</f>
        <v>0</v>
      </c>
      <c r="FK53" s="85">
        <f>(HLOOKUP(FK$6,BECO_Datos!$D$3:$HN$85,BECO_Datos!$A52,FALSE)+IFERROR(HLOOKUP(FK$6,BECO_Datos!$HP$3:$LT$85,BECO_Datos!$A52,FALSE),0))*FK$2</f>
        <v>0</v>
      </c>
      <c r="FL53" s="85">
        <f>(HLOOKUP(FL$6,BECO_Datos!$D$3:$HN$85,BECO_Datos!$A52,FALSE)+IFERROR(HLOOKUP(FL$6,BECO_Datos!$HP$3:$LT$85,BECO_Datos!$A52,FALSE),0))*FL$2</f>
        <v>0</v>
      </c>
      <c r="FM53" s="85">
        <f>(HLOOKUP(FM$6,BECO_Datos!$D$3:$HN$85,BECO_Datos!$A52,FALSE)+IFERROR(HLOOKUP(FM$6,BECO_Datos!$HP$3:$LT$85,BECO_Datos!$A52,FALSE),0))*FM$2</f>
        <v>0</v>
      </c>
      <c r="FN53" s="85">
        <f>(HLOOKUP(FN$6,BECO_Datos!$D$3:$HN$85,BECO_Datos!$A52,FALSE)+IFERROR(HLOOKUP(FN$6,BECO_Datos!$HP$3:$LT$85,BECO_Datos!$A52,FALSE),0))*FN$2</f>
        <v>0</v>
      </c>
      <c r="FO53" s="85">
        <f>(HLOOKUP(FO$6,BECO_Datos!$D$3:$HN$85,BECO_Datos!$A52,FALSE)+IFERROR(HLOOKUP(FO$6,BECO_Datos!$HP$3:$LT$85,BECO_Datos!$A52,FALSE),0))*FO$2</f>
        <v>0</v>
      </c>
      <c r="FP53" s="85">
        <f>(HLOOKUP(FP$6,BECO_Datos!$D$3:$HN$85,BECO_Datos!$A52,FALSE)+IFERROR(HLOOKUP(FP$6,BECO_Datos!$HP$3:$LT$85,BECO_Datos!$A52,FALSE),0))*FP$2</f>
        <v>0</v>
      </c>
      <c r="FR53" s="85" t="e">
        <f>(HLOOKUP(FR$6,BECO_Datos!$D$3:$HN$85,BECO_Datos!$A52,FALSE)+IFERROR(HLOOKUP(FR$6,BECO_Datos!$HP$3:$LT$85,BECO_Datos!$A52,FALSE),0))*FR$2</f>
        <v>#N/A</v>
      </c>
      <c r="FS53" s="85" t="e">
        <f>(HLOOKUP(FS$6,BECO_Datos!$D$3:$HN$85,BECO_Datos!$A52,FALSE)+IFERROR(HLOOKUP(FS$6,BECO_Datos!$HP$3:$LT$85,BECO_Datos!$A52,FALSE),0))*FS$2</f>
        <v>#N/A</v>
      </c>
      <c r="FT53" s="85" t="e">
        <f>(HLOOKUP(FT$6,BECO_Datos!$D$3:$HN$85,BECO_Datos!$A52,FALSE)+IFERROR(HLOOKUP(FT$6,BECO_Datos!$HP$3:$LT$85,BECO_Datos!$A52,FALSE),0))*FT$2</f>
        <v>#N/A</v>
      </c>
      <c r="FU53" s="85" t="e">
        <f>(HLOOKUP(FU$6,BECO_Datos!$D$3:$HN$85,BECO_Datos!$A52,FALSE)+IFERROR(HLOOKUP(FU$6,BECO_Datos!$HP$3:$LT$85,BECO_Datos!$A52,FALSE),0))*FU$2</f>
        <v>#N/A</v>
      </c>
      <c r="FV53" s="85" t="e">
        <f>(HLOOKUP(FV$6,BECO_Datos!$D$3:$HN$85,BECO_Datos!$A52,FALSE)+IFERROR(HLOOKUP(FV$6,BECO_Datos!$HP$3:$LT$85,BECO_Datos!$A52,FALSE),0))*FV$2</f>
        <v>#N/A</v>
      </c>
      <c r="FW53" s="85" t="e">
        <f>(HLOOKUP(FW$6,BECO_Datos!$D$3:$HN$85,BECO_Datos!$A52,FALSE)+IFERROR(HLOOKUP(FW$6,BECO_Datos!$HP$3:$LT$85,BECO_Datos!$A52,FALSE),0))*FW$2</f>
        <v>#N/A</v>
      </c>
      <c r="FX53" s="85">
        <f>(HLOOKUP(FX$6,BECO_Datos!$D$3:$HN$85,BECO_Datos!$A52,FALSE)+IFERROR(HLOOKUP(FX$6,BECO_Datos!$HP$3:$LT$85,BECO_Datos!$A52,FALSE),0))*FX$2</f>
        <v>0</v>
      </c>
      <c r="FY53" s="85">
        <f>(HLOOKUP(FY$6,BECO_Datos!$D$3:$HN$85,BECO_Datos!$A52,FALSE)+IFERROR(HLOOKUP(FY$6,BECO_Datos!$HP$3:$LT$85,BECO_Datos!$A52,FALSE),0))*FY$2</f>
        <v>0</v>
      </c>
      <c r="FZ53" s="85">
        <f>(HLOOKUP(FZ$6,BECO_Datos!$D$3:$HN$85,BECO_Datos!$A52,FALSE)+IFERROR(HLOOKUP(FZ$6,BECO_Datos!$HP$3:$LT$85,BECO_Datos!$A52,FALSE),0))*FZ$2</f>
        <v>0</v>
      </c>
      <c r="GA53" s="85">
        <f>(HLOOKUP(GA$6,BECO_Datos!$D$3:$HN$85,BECO_Datos!$A52,FALSE)+IFERROR(HLOOKUP(GA$6,BECO_Datos!$HP$3:$LT$85,BECO_Datos!$A52,FALSE),0))*GA$2</f>
        <v>0</v>
      </c>
      <c r="GB53" s="85">
        <f>(HLOOKUP(GB$6,BECO_Datos!$D$3:$HN$85,BECO_Datos!$A52,FALSE)+IFERROR(HLOOKUP(GB$6,BECO_Datos!$HP$3:$LT$85,BECO_Datos!$A52,FALSE),0))*GB$2</f>
        <v>0</v>
      </c>
      <c r="GC53" s="85">
        <f>(HLOOKUP(GC$6,BECO_Datos!$D$3:$HN$85,BECO_Datos!$A52,FALSE)+IFERROR(HLOOKUP(GC$6,BECO_Datos!$HP$3:$LT$85,BECO_Datos!$A52,FALSE),0))*GC$2</f>
        <v>0</v>
      </c>
      <c r="GD53" s="85">
        <f>(HLOOKUP(GD$6,BECO_Datos!$D$3:$HN$85,BECO_Datos!$A52,FALSE)+IFERROR(HLOOKUP(GD$6,BECO_Datos!$HP$3:$LT$85,BECO_Datos!$A52,FALSE),0))*GD$2</f>
        <v>0</v>
      </c>
      <c r="GE53" s="85">
        <f>(HLOOKUP(GE$6,BECO_Datos!$D$3:$HN$85,BECO_Datos!$A52,FALSE)+IFERROR(HLOOKUP(GE$6,BECO_Datos!$HP$3:$LT$85,BECO_Datos!$A52,FALSE),0))*GE$2</f>
        <v>0</v>
      </c>
      <c r="GF53" s="85">
        <f>(HLOOKUP(GF$6,BECO_Datos!$D$3:$HN$85,BECO_Datos!$A52,FALSE)+IFERROR(HLOOKUP(GF$6,BECO_Datos!$HP$3:$LT$85,BECO_Datos!$A52,FALSE),0))*GF$2</f>
        <v>0</v>
      </c>
      <c r="GG53" s="85">
        <f>(HLOOKUP(GG$6,BECO_Datos!$D$3:$HN$85,BECO_Datos!$A52,FALSE)+IFERROR(HLOOKUP(GG$6,BECO_Datos!$HP$3:$LT$85,BECO_Datos!$A52,FALSE),0))*GG$2</f>
        <v>0</v>
      </c>
      <c r="GI53" s="85" t="e">
        <f>(HLOOKUP(GI$6,BECO_Datos!$D$3:$HN$85,BECO_Datos!$A52,FALSE)+IFERROR(HLOOKUP(GI$6,BECO_Datos!$HP$3:$LT$85,BECO_Datos!$A52,FALSE),0))*GI$2</f>
        <v>#N/A</v>
      </c>
      <c r="GJ53" s="85" t="e">
        <f>(HLOOKUP(GJ$6,BECO_Datos!$D$3:$HN$85,BECO_Datos!$A52,FALSE)+IFERROR(HLOOKUP(GJ$6,BECO_Datos!$HP$3:$LT$85,BECO_Datos!$A52,FALSE),0))*GJ$2</f>
        <v>#N/A</v>
      </c>
      <c r="GK53" s="85" t="e">
        <f>(HLOOKUP(GK$6,BECO_Datos!$D$3:$HN$85,BECO_Datos!$A52,FALSE)+IFERROR(HLOOKUP(GK$6,BECO_Datos!$HP$3:$LT$85,BECO_Datos!$A52,FALSE),0))*GK$2</f>
        <v>#N/A</v>
      </c>
      <c r="GL53" s="85" t="e">
        <f>(HLOOKUP(GL$6,BECO_Datos!$D$3:$HN$85,BECO_Datos!$A52,FALSE)+IFERROR(HLOOKUP(GL$6,BECO_Datos!$HP$3:$LT$85,BECO_Datos!$A52,FALSE),0))*GL$2</f>
        <v>#N/A</v>
      </c>
      <c r="GM53" s="85" t="e">
        <f>(HLOOKUP(GM$6,BECO_Datos!$D$3:$HN$85,BECO_Datos!$A52,FALSE)+IFERROR(HLOOKUP(GM$6,BECO_Datos!$HP$3:$LT$85,BECO_Datos!$A52,FALSE),0))*GM$2</f>
        <v>#N/A</v>
      </c>
      <c r="GN53" s="85" t="e">
        <f>(HLOOKUP(GN$6,BECO_Datos!$D$3:$HN$85,BECO_Datos!$A52,FALSE)+IFERROR(HLOOKUP(GN$6,BECO_Datos!$HP$3:$LT$85,BECO_Datos!$A52,FALSE),0))*GN$2</f>
        <v>#N/A</v>
      </c>
      <c r="GO53" s="85">
        <f>(HLOOKUP(GO$6,BECO_Datos!$D$3:$HN$85,BECO_Datos!$A52,FALSE)+IFERROR(HLOOKUP(GO$6,BECO_Datos!$HP$3:$LT$85,BECO_Datos!$A52,FALSE),0))*GO$2</f>
        <v>1.056176554886787E-2</v>
      </c>
      <c r="GP53" s="85">
        <f>(HLOOKUP(GP$6,BECO_Datos!$D$3:$HN$85,BECO_Datos!$A52,FALSE)+IFERROR(HLOOKUP(GP$6,BECO_Datos!$HP$3:$LT$85,BECO_Datos!$A52,FALSE),0))*GP$2</f>
        <v>3.3605617655488684E-3</v>
      </c>
      <c r="GQ53" s="85">
        <f>(HLOOKUP(GQ$6,BECO_Datos!$D$3:$HN$85,BECO_Datos!$A52,FALSE)+IFERROR(HLOOKUP(GQ$6,BECO_Datos!$HP$3:$LT$85,BECO_Datos!$A52,FALSE),0))*GQ$2</f>
        <v>0.27268558326167958</v>
      </c>
      <c r="GR53" s="85">
        <f>(HLOOKUP(GR$6,BECO_Datos!$D$3:$HN$85,BECO_Datos!$A52,FALSE)+IFERROR(HLOOKUP(GR$6,BECO_Datos!$HP$3:$LT$85,BECO_Datos!$A52,FALSE),0))*GR$2</f>
        <v>3.8406420177701352E-3</v>
      </c>
      <c r="GS53" s="85">
        <f>(HLOOKUP(GS$6,BECO_Datos!$D$3:$HN$85,BECO_Datos!$A52,FALSE)+IFERROR(HLOOKUP(GS$6,BECO_Datos!$HP$3:$LT$85,BECO_Datos!$A52,FALSE),0))*GS$2</f>
        <v>0.10417741473201492</v>
      </c>
      <c r="GT53" s="85">
        <f>(HLOOKUP(GT$6,BECO_Datos!$D$3:$HN$85,BECO_Datos!$A52,FALSE)+IFERROR(HLOOKUP(GT$6,BECO_Datos!$HP$3:$LT$85,BECO_Datos!$A52,FALSE),0))*GT$2</f>
        <v>0</v>
      </c>
      <c r="GU53" s="85">
        <f>(HLOOKUP(GU$6,BECO_Datos!$D$3:$HN$85,BECO_Datos!$A52,FALSE)+IFERROR(HLOOKUP(GU$6,BECO_Datos!$HP$3:$LT$85,BECO_Datos!$A52,FALSE),0))*GU$2</f>
        <v>0</v>
      </c>
      <c r="GV53" s="85">
        <f>(HLOOKUP(GV$6,BECO_Datos!$D$3:$HN$85,BECO_Datos!$A52,FALSE)+IFERROR(HLOOKUP(GV$6,BECO_Datos!$HP$3:$LT$85,BECO_Datos!$A52,FALSE),0))*GV$2</f>
        <v>0</v>
      </c>
      <c r="GW53" s="85">
        <f>(HLOOKUP(GW$6,BECO_Datos!$D$3:$HN$85,BECO_Datos!$A52,FALSE)+IFERROR(HLOOKUP(GW$6,BECO_Datos!$HP$3:$LT$85,BECO_Datos!$A52,FALSE),0))*GW$2</f>
        <v>0</v>
      </c>
      <c r="GX53" s="85">
        <f>(HLOOKUP(GX$6,BECO_Datos!$D$3:$HN$85,BECO_Datos!$A52,FALSE)+IFERROR(HLOOKUP(GX$6,BECO_Datos!$HP$3:$LT$85,BECO_Datos!$A52,FALSE),0))*GX$2</f>
        <v>0</v>
      </c>
      <c r="GZ53" s="85" t="e">
        <f>(HLOOKUP(GZ$6,BECO_Datos!$D$3:$HN$85,BECO_Datos!$A52,FALSE)+IFERROR(HLOOKUP(GZ$6,BECO_Datos!$HP$3:$LT$85,BECO_Datos!$A52,FALSE),0))*GZ$2</f>
        <v>#N/A</v>
      </c>
      <c r="HA53" s="85" t="e">
        <f>(HLOOKUP(HA$6,BECO_Datos!$D$3:$HN$85,BECO_Datos!$A52,FALSE)+IFERROR(HLOOKUP(HA$6,BECO_Datos!$HP$3:$LT$85,BECO_Datos!$A52,FALSE),0))*HA$2</f>
        <v>#N/A</v>
      </c>
      <c r="HB53" s="85" t="e">
        <f>(HLOOKUP(HB$6,BECO_Datos!$D$3:$HN$85,BECO_Datos!$A52,FALSE)+IFERROR(HLOOKUP(HB$6,BECO_Datos!$HP$3:$LT$85,BECO_Datos!$A52,FALSE),0))*HB$2</f>
        <v>#N/A</v>
      </c>
      <c r="HC53" s="85" t="e">
        <f>(HLOOKUP(HC$6,BECO_Datos!$D$3:$HN$85,BECO_Datos!$A52,FALSE)+IFERROR(HLOOKUP(HC$6,BECO_Datos!$HP$3:$LT$85,BECO_Datos!$A52,FALSE),0))*HC$2</f>
        <v>#N/A</v>
      </c>
      <c r="HD53" s="85" t="e">
        <f>(HLOOKUP(HD$6,BECO_Datos!$D$3:$HN$85,BECO_Datos!$A52,FALSE)+IFERROR(HLOOKUP(HD$6,BECO_Datos!$HP$3:$LT$85,BECO_Datos!$A52,FALSE),0))*HD$2</f>
        <v>#N/A</v>
      </c>
      <c r="HE53" s="85" t="e">
        <f>(HLOOKUP(HE$6,BECO_Datos!$D$3:$HN$85,BECO_Datos!$A52,FALSE)+IFERROR(HLOOKUP(HE$6,BECO_Datos!$HP$3:$LT$85,BECO_Datos!$A52,FALSE),0))*HE$2</f>
        <v>#N/A</v>
      </c>
      <c r="HF53" s="85">
        <f>(HLOOKUP(HF$6,BECO_Datos!$D$3:$HN$85,BECO_Datos!$A52,FALSE)+IFERROR(HLOOKUP(HF$6,BECO_Datos!$HP$3:$LT$85,BECO_Datos!$A52,FALSE),0))*HF$2</f>
        <v>0.22283756494242371</v>
      </c>
      <c r="HG53" s="85">
        <f>(HLOOKUP(HG$6,BECO_Datos!$D$3:$HN$85,BECO_Datos!$A52,FALSE)+IFERROR(HLOOKUP(HG$6,BECO_Datos!$HP$3:$LT$85,BECO_Datos!$A52,FALSE),0))*HG$2</f>
        <v>8.178031244120644E-2</v>
      </c>
      <c r="HH53" s="85">
        <f>(HLOOKUP(HH$6,BECO_Datos!$D$3:$HN$85,BECO_Datos!$A52,FALSE)+IFERROR(HLOOKUP(HH$6,BECO_Datos!$HP$3:$LT$85,BECO_Datos!$A52,FALSE),0))*HH$2</f>
        <v>0.1798141354586848</v>
      </c>
      <c r="HI53" s="85">
        <f>(HLOOKUP(HI$6,BECO_Datos!$D$3:$HN$85,BECO_Datos!$A52,FALSE)+IFERROR(HLOOKUP(HI$6,BECO_Datos!$HP$3:$LT$85,BECO_Datos!$A52,FALSE),0))*HI$2</f>
        <v>0.17740190809538098</v>
      </c>
      <c r="HJ53" s="85">
        <f>(HLOOKUP(HJ$6,BECO_Datos!$D$3:$HN$85,BECO_Datos!$A52,FALSE)+IFERROR(HLOOKUP(HJ$6,BECO_Datos!$HP$3:$LT$85,BECO_Datos!$A52,FALSE),0))*HJ$2</f>
        <v>0.17800818983909902</v>
      </c>
      <c r="HK53" s="85">
        <f>(HLOOKUP(HK$6,BECO_Datos!$D$3:$HN$85,BECO_Datos!$A52,FALSE)+IFERROR(HLOOKUP(HK$6,BECO_Datos!$HP$3:$LT$85,BECO_Datos!$A52,FALSE),0))*HK$2</f>
        <v>0.14604295237243087</v>
      </c>
      <c r="HL53" s="85">
        <f>(HLOOKUP(HL$6,BECO_Datos!$D$3:$HN$85,BECO_Datos!$A52,FALSE)+IFERROR(HLOOKUP(HL$6,BECO_Datos!$HP$3:$LT$85,BECO_Datos!$A52,FALSE),0))*HL$2</f>
        <v>0.14107337701567785</v>
      </c>
      <c r="HM53" s="85">
        <f>(HLOOKUP(HM$6,BECO_Datos!$D$3:$HN$85,BECO_Datos!$A52,FALSE)+IFERROR(HLOOKUP(HM$6,BECO_Datos!$HP$3:$LT$85,BECO_Datos!$A52,FALSE),0))*HM$2</f>
        <v>0.17128104240614203</v>
      </c>
      <c r="HN53" s="85">
        <f>(HLOOKUP(HN$6,BECO_Datos!$D$3:$HN$85,BECO_Datos!$A52,FALSE)+IFERROR(HLOOKUP(HN$6,BECO_Datos!$HP$3:$LT$85,BECO_Datos!$A52,FALSE),0))*HN$2</f>
        <v>0.13283375012631776</v>
      </c>
      <c r="HO53" s="85">
        <f>(HLOOKUP(HO$6,BECO_Datos!$D$3:$HN$85,BECO_Datos!$A52,FALSE)+IFERROR(HLOOKUP(HO$6,BECO_Datos!$HP$3:$LT$85,BECO_Datos!$A52,FALSE),0))*HO$2</f>
        <v>0.12451550589187911</v>
      </c>
      <c r="HQ53" s="85" t="e">
        <f>(HLOOKUP(HQ$6,BECO_Datos!$D$3:$HN$85,BECO_Datos!$A52,FALSE)+IFERROR(HLOOKUP(HQ$6,BECO_Datos!$HP$3:$LT$85,BECO_Datos!$A52,FALSE),0))*HQ$2</f>
        <v>#N/A</v>
      </c>
      <c r="HR53" s="85" t="e">
        <f>(HLOOKUP(HR$6,BECO_Datos!$D$3:$HN$85,BECO_Datos!$A52,FALSE)+IFERROR(HLOOKUP(HR$6,BECO_Datos!$HP$3:$LT$85,BECO_Datos!$A52,FALSE),0))*HR$2</f>
        <v>#N/A</v>
      </c>
      <c r="HS53" s="85" t="e">
        <f>(HLOOKUP(HS$6,BECO_Datos!$D$3:$HN$85,BECO_Datos!$A52,FALSE)+IFERROR(HLOOKUP(HS$6,BECO_Datos!$HP$3:$LT$85,BECO_Datos!$A52,FALSE),0))*HS$2</f>
        <v>#N/A</v>
      </c>
      <c r="HT53" s="85" t="e">
        <f>(HLOOKUP(HT$6,BECO_Datos!$D$3:$HN$85,BECO_Datos!$A52,FALSE)+IFERROR(HLOOKUP(HT$6,BECO_Datos!$HP$3:$LT$85,BECO_Datos!$A52,FALSE),0))*HT$2</f>
        <v>#N/A</v>
      </c>
      <c r="HU53" s="85" t="e">
        <f>(HLOOKUP(HU$6,BECO_Datos!$D$3:$HN$85,BECO_Datos!$A52,FALSE)+IFERROR(HLOOKUP(HU$6,BECO_Datos!$HP$3:$LT$85,BECO_Datos!$A52,FALSE),0))*HU$2</f>
        <v>#N/A</v>
      </c>
      <c r="HV53" s="85" t="e">
        <f>(HLOOKUP(HV$6,BECO_Datos!$D$3:$HN$85,BECO_Datos!$A52,FALSE)+IFERROR(HLOOKUP(HV$6,BECO_Datos!$HP$3:$LT$85,BECO_Datos!$A52,FALSE),0))*HV$2</f>
        <v>#N/A</v>
      </c>
      <c r="HW53" s="85">
        <f>(HLOOKUP(HW$6,BECO_Datos!$D$3:$HN$85,BECO_Datos!$A52,FALSE)+IFERROR(HLOOKUP(HW$6,BECO_Datos!$HP$3:$LT$85,BECO_Datos!$A52,FALSE),0))*HW$2</f>
        <v>4.6138435081685303E-2</v>
      </c>
      <c r="HX53" s="85">
        <f>(HLOOKUP(HX$6,BECO_Datos!$D$3:$HN$85,BECO_Datos!$A52,FALSE)+IFERROR(HLOOKUP(HX$6,BECO_Datos!$HP$3:$LT$85,BECO_Datos!$A52,FALSE),0))*HX$2</f>
        <v>3.222416165090284E-2</v>
      </c>
      <c r="HY53" s="85">
        <f>(HLOOKUP(HY$6,BECO_Datos!$D$3:$HN$85,BECO_Datos!$A52,FALSE)+IFERROR(HLOOKUP(HY$6,BECO_Datos!$HP$3:$LT$85,BECO_Datos!$A52,FALSE),0))*HY$2</f>
        <v>2.4361908856405851E-2</v>
      </c>
      <c r="HZ53" s="85">
        <f>(HLOOKUP(HZ$6,BECO_Datos!$D$3:$HN$85,BECO_Datos!$A52,FALSE)+IFERROR(HLOOKUP(HZ$6,BECO_Datos!$HP$3:$LT$85,BECO_Datos!$A52,FALSE),0))*HZ$2</f>
        <v>5.2816852966466044E-3</v>
      </c>
      <c r="IA53" s="85">
        <f>(HLOOKUP(IA$6,BECO_Datos!$D$3:$HN$85,BECO_Datos!$A52,FALSE)+IFERROR(HLOOKUP(IA$6,BECO_Datos!$HP$3:$LT$85,BECO_Datos!$A52,FALSE),0))*IA$2</f>
        <v>9.9891659501289785E-3</v>
      </c>
      <c r="IB53" s="85">
        <f>(HLOOKUP(IB$6,BECO_Datos!$D$3:$HN$85,BECO_Datos!$A52,FALSE)+IFERROR(HLOOKUP(IB$6,BECO_Datos!$HP$3:$LT$85,BECO_Datos!$A52,FALSE),0))*IB$2</f>
        <v>3.7481513327601032E-3</v>
      </c>
      <c r="IC53" s="85">
        <f>(HLOOKUP(IC$6,BECO_Datos!$D$3:$HN$85,BECO_Datos!$A52,FALSE)+IFERROR(HLOOKUP(IC$6,BECO_Datos!$HP$3:$LT$85,BECO_Datos!$A52,FALSE),0))*IC$2</f>
        <v>5.4235597592433363E-3</v>
      </c>
      <c r="ID53" s="85">
        <f>(HLOOKUP(ID$6,BECO_Datos!$D$3:$HN$85,BECO_Datos!$A52,FALSE)+IFERROR(HLOOKUP(ID$6,BECO_Datos!$HP$3:$LT$85,BECO_Datos!$A52,FALSE),0))*ID$2</f>
        <v>2.963628546861565E-3</v>
      </c>
      <c r="IE53" s="85">
        <f>(HLOOKUP(IE$6,BECO_Datos!$D$3:$HN$85,BECO_Datos!$A52,FALSE)+IFERROR(HLOOKUP(IE$6,BECO_Datos!$HP$3:$LT$85,BECO_Datos!$A52,FALSE),0))*IE$2</f>
        <v>6.781685296646604E-3</v>
      </c>
      <c r="IF53" s="85">
        <f>(HLOOKUP(IF$6,BECO_Datos!$D$3:$HN$85,BECO_Datos!$A52,FALSE)+IFERROR(HLOOKUP(IF$6,BECO_Datos!$HP$3:$LT$85,BECO_Datos!$A52,FALSE),0))*IF$2</f>
        <v>2.4148398883095459E-3</v>
      </c>
      <c r="IH53" s="85" t="e">
        <f>(HLOOKUP(IH$6,BECO_Datos!$D$3:$HN$85,BECO_Datos!$A52,FALSE)+IFERROR(HLOOKUP(IH$6,BECO_Datos!$HP$3:$LT$85,BECO_Datos!$A52,FALSE),0))*IH$2</f>
        <v>#N/A</v>
      </c>
      <c r="II53" s="85" t="e">
        <f>(HLOOKUP(II$6,BECO_Datos!$D$3:$HN$85,BECO_Datos!$A52,FALSE)+IFERROR(HLOOKUP(II$6,BECO_Datos!$HP$3:$LT$85,BECO_Datos!$A52,FALSE),0))*II$2</f>
        <v>#N/A</v>
      </c>
      <c r="IJ53" s="85" t="e">
        <f>(HLOOKUP(IJ$6,BECO_Datos!$D$3:$HN$85,BECO_Datos!$A52,FALSE)+IFERROR(HLOOKUP(IJ$6,BECO_Datos!$HP$3:$LT$85,BECO_Datos!$A52,FALSE),0))*IJ$2</f>
        <v>#N/A</v>
      </c>
      <c r="IK53" s="85" t="e">
        <f>(HLOOKUP(IK$6,BECO_Datos!$D$3:$HN$85,BECO_Datos!$A52,FALSE)+IFERROR(HLOOKUP(IK$6,BECO_Datos!$HP$3:$LT$85,BECO_Datos!$A52,FALSE),0))*IK$2</f>
        <v>#N/A</v>
      </c>
      <c r="IL53" s="85" t="e">
        <f>(HLOOKUP(IL$6,BECO_Datos!$D$3:$HN$85,BECO_Datos!$A52,FALSE)+IFERROR(HLOOKUP(IL$6,BECO_Datos!$HP$3:$LT$85,BECO_Datos!$A52,FALSE),0))*IL$2</f>
        <v>#N/A</v>
      </c>
      <c r="IM53" s="85" t="e">
        <f>(HLOOKUP(IM$6,BECO_Datos!$D$3:$HN$85,BECO_Datos!$A52,FALSE)+IFERROR(HLOOKUP(IM$6,BECO_Datos!$HP$3:$LT$85,BECO_Datos!$A52,FALSE),0))*IM$2</f>
        <v>#N/A</v>
      </c>
      <c r="IN53" s="85">
        <f>(HLOOKUP(IN$6,BECO_Datos!$D$3:$HN$85,BECO_Datos!$A52,FALSE)+IFERROR(HLOOKUP(IN$6,BECO_Datos!$HP$3:$LT$85,BECO_Datos!$A52,FALSE),0))*IN$2</f>
        <v>7.4260609630266563</v>
      </c>
      <c r="IO53" s="85">
        <f>(HLOOKUP(IO$6,BECO_Datos!$D$3:$HN$85,BECO_Datos!$A52,FALSE)+IFERROR(HLOOKUP(IO$6,BECO_Datos!$HP$3:$LT$85,BECO_Datos!$A52,FALSE),0))*IO$2</f>
        <v>7.4407887360275158</v>
      </c>
      <c r="IP53" s="85">
        <f>(HLOOKUP(IP$6,BECO_Datos!$D$3:$HN$85,BECO_Datos!$A52,FALSE)+IFERROR(HLOOKUP(IP$6,BECO_Datos!$HP$3:$LT$85,BECO_Datos!$A52,FALSE),0))*IP$2</f>
        <v>7.1192092003439384</v>
      </c>
      <c r="IQ53" s="85">
        <f>(HLOOKUP(IQ$6,BECO_Datos!$D$3:$HN$85,BECO_Datos!$A52,FALSE)+IFERROR(HLOOKUP(IQ$6,BECO_Datos!$HP$3:$LT$85,BECO_Datos!$A52,FALSE),0))*IQ$2</f>
        <v>7.0325842648323311</v>
      </c>
      <c r="IR53" s="85">
        <f>(HLOOKUP(IR$6,BECO_Datos!$D$3:$HN$85,BECO_Datos!$A52,FALSE)+IFERROR(HLOOKUP(IR$6,BECO_Datos!$HP$3:$LT$85,BECO_Datos!$A52,FALSE),0))*IR$2</f>
        <v>7.4864610490111794</v>
      </c>
      <c r="IS53" s="85">
        <f>(HLOOKUP(IS$6,BECO_Datos!$D$3:$HN$85,BECO_Datos!$A52,FALSE)+IFERROR(HLOOKUP(IS$6,BECO_Datos!$HP$3:$LT$85,BECO_Datos!$A52,FALSE),0))*IS$2</f>
        <v>7.9698045571797085</v>
      </c>
      <c r="IT53" s="85">
        <f>(HLOOKUP(IT$6,BECO_Datos!$D$3:$HN$85,BECO_Datos!$A52,FALSE)+IFERROR(HLOOKUP(IT$6,BECO_Datos!$HP$3:$LT$85,BECO_Datos!$A52,FALSE),0))*IT$2</f>
        <v>7.5871932932072239</v>
      </c>
      <c r="IU53" s="85">
        <f>(HLOOKUP(IU$6,BECO_Datos!$D$3:$HN$85,BECO_Datos!$A52,FALSE)+IFERROR(HLOOKUP(IU$6,BECO_Datos!$HP$3:$LT$85,BECO_Datos!$A52,FALSE),0))*IU$2</f>
        <v>7.6381129836629418</v>
      </c>
      <c r="IV53" s="85">
        <f>(HLOOKUP(IV$6,BECO_Datos!$D$3:$HN$85,BECO_Datos!$A52,FALSE)+IFERROR(HLOOKUP(IV$6,BECO_Datos!$HP$3:$LT$85,BECO_Datos!$A52,FALSE),0))*IV$2</f>
        <v>7.4713248633379887</v>
      </c>
      <c r="IW53" s="85">
        <f>(HLOOKUP(IW$6,BECO_Datos!$D$3:$HN$85,BECO_Datos!$A52,FALSE)+IFERROR(HLOOKUP(IW$6,BECO_Datos!$HP$3:$LT$85,BECO_Datos!$A52,FALSE),0))*IW$2</f>
        <v>7.453753188327485</v>
      </c>
      <c r="IY53" s="85" t="e">
        <f>(HLOOKUP(IY$6,BECO_Datos!$D$3:$HN$85,BECO_Datos!$A52,FALSE)+IFERROR(HLOOKUP(IY$6,BECO_Datos!$HP$3:$LT$85,BECO_Datos!$A52,FALSE),0))*IY$2</f>
        <v>#N/A</v>
      </c>
      <c r="IZ53" s="85" t="e">
        <f>(HLOOKUP(IZ$6,BECO_Datos!$D$3:$HN$85,BECO_Datos!$A52,FALSE)+IFERROR(HLOOKUP(IZ$6,BECO_Datos!$HP$3:$LT$85,BECO_Datos!$A52,FALSE),0))*IZ$2</f>
        <v>#N/A</v>
      </c>
      <c r="JA53" s="85" t="e">
        <f>(HLOOKUP(JA$6,BECO_Datos!$D$3:$HN$85,BECO_Datos!$A52,FALSE)+IFERROR(HLOOKUP(JA$6,BECO_Datos!$HP$3:$LT$85,BECO_Datos!$A52,FALSE),0))*JA$2</f>
        <v>#N/A</v>
      </c>
      <c r="JB53" s="85" t="e">
        <f>(HLOOKUP(JB$6,BECO_Datos!$D$3:$HN$85,BECO_Datos!$A52,FALSE)+IFERROR(HLOOKUP(JB$6,BECO_Datos!$HP$3:$LT$85,BECO_Datos!$A52,FALSE),0))*JB$2</f>
        <v>#N/A</v>
      </c>
      <c r="JC53" s="85" t="e">
        <f>(HLOOKUP(JC$6,BECO_Datos!$D$3:$HN$85,BECO_Datos!$A52,FALSE)+IFERROR(HLOOKUP(JC$6,BECO_Datos!$HP$3:$LT$85,BECO_Datos!$A52,FALSE),0))*JC$2</f>
        <v>#N/A</v>
      </c>
      <c r="JD53" s="85" t="e">
        <f>(HLOOKUP(JD$6,BECO_Datos!$D$3:$HN$85,BECO_Datos!$A52,FALSE)+IFERROR(HLOOKUP(JD$6,BECO_Datos!$HP$3:$LT$85,BECO_Datos!$A52,FALSE),0))*JD$2</f>
        <v>#N/A</v>
      </c>
      <c r="JE53" s="85">
        <f>(HLOOKUP(JE$6,BECO_Datos!$D$3:$HN$85,BECO_Datos!$A52,FALSE)+IFERROR(HLOOKUP(JE$6,BECO_Datos!$HP$3:$LT$85,BECO_Datos!$A52,FALSE),0))*JE$2</f>
        <v>0.10843656838842845</v>
      </c>
      <c r="JF53" s="85">
        <f>(HLOOKUP(JF$6,BECO_Datos!$D$3:$HN$85,BECO_Datos!$A52,FALSE)+IFERROR(HLOOKUP(JF$6,BECO_Datos!$HP$3:$LT$85,BECO_Datos!$A52,FALSE),0))*JF$2</f>
        <v>4.6613004510862917E-3</v>
      </c>
      <c r="JG53" s="85">
        <f>(HLOOKUP(JG$6,BECO_Datos!$D$3:$HN$85,BECO_Datos!$A52,FALSE)+IFERROR(HLOOKUP(JG$6,BECO_Datos!$HP$3:$LT$85,BECO_Datos!$A52,FALSE),0))*JG$2</f>
        <v>0.38484764803552285</v>
      </c>
      <c r="JH53" s="85">
        <f>(HLOOKUP(JH$6,BECO_Datos!$D$3:$HN$85,BECO_Datos!$A52,FALSE)+IFERROR(HLOOKUP(JH$6,BECO_Datos!$HP$3:$LT$85,BECO_Datos!$A52,FALSE),0))*JH$2</f>
        <v>0.26131231696009799</v>
      </c>
      <c r="JI53" s="85">
        <f>(HLOOKUP(JI$6,BECO_Datos!$D$3:$HN$85,BECO_Datos!$A52,FALSE)+IFERROR(HLOOKUP(JI$6,BECO_Datos!$HP$3:$LT$85,BECO_Datos!$A52,FALSE),0))*JI$2</f>
        <v>7.9189314791938987E-3</v>
      </c>
      <c r="JJ53" s="85">
        <f>(HLOOKUP(JJ$6,BECO_Datos!$D$3:$HN$85,BECO_Datos!$A52,FALSE)+IFERROR(HLOOKUP(JJ$6,BECO_Datos!$HP$3:$LT$85,BECO_Datos!$A52,FALSE),0))*JJ$2</f>
        <v>4.2085238982759107E-2</v>
      </c>
      <c r="JK53" s="85">
        <f>(HLOOKUP(JK$6,BECO_Datos!$D$3:$HN$85,BECO_Datos!$A52,FALSE)+IFERROR(HLOOKUP(JK$6,BECO_Datos!$HP$3:$LT$85,BECO_Datos!$A52,FALSE),0))*JK$2</f>
        <v>5.1137664575641548E-2</v>
      </c>
      <c r="JL53" s="85">
        <f>(HLOOKUP(JL$6,BECO_Datos!$D$3:$HN$85,BECO_Datos!$A52,FALSE)+IFERROR(HLOOKUP(JL$6,BECO_Datos!$HP$3:$LT$85,BECO_Datos!$A52,FALSE),0))*JL$2</f>
        <v>9.2542807090187536E-4</v>
      </c>
      <c r="JM53" s="85">
        <f>(HLOOKUP(JM$6,BECO_Datos!$D$3:$HN$85,BECO_Datos!$A52,FALSE)+IFERROR(HLOOKUP(JM$6,BECO_Datos!$HP$3:$LT$85,BECO_Datos!$A52,FALSE),0))*JM$2</f>
        <v>7.1115110146486389E-4</v>
      </c>
      <c r="JN53" s="85">
        <f>(HLOOKUP(JN$6,BECO_Datos!$D$3:$HN$85,BECO_Datos!$A52,FALSE)+IFERROR(HLOOKUP(JN$6,BECO_Datos!$HP$3:$LT$85,BECO_Datos!$A52,FALSE),0))*JN$2</f>
        <v>0</v>
      </c>
      <c r="JP53" s="85" t="e">
        <f>(HLOOKUP(JP$6,BECO_Datos!$D$3:$HN$85,BECO_Datos!$A52,FALSE)+IFERROR(HLOOKUP(JP$6,BECO_Datos!$HP$3:$LT$85,BECO_Datos!$A52,FALSE),0))*JP$2</f>
        <v>#N/A</v>
      </c>
      <c r="JQ53" s="85" t="e">
        <f>(HLOOKUP(JQ$6,BECO_Datos!$D$3:$HN$85,BECO_Datos!$A52,FALSE)+IFERROR(HLOOKUP(JQ$6,BECO_Datos!$HP$3:$LT$85,BECO_Datos!$A52,FALSE),0))*JQ$2</f>
        <v>#N/A</v>
      </c>
      <c r="JR53" s="85" t="e">
        <f>(HLOOKUP(JR$6,BECO_Datos!$D$3:$HN$85,BECO_Datos!$A52,FALSE)+IFERROR(HLOOKUP(JR$6,BECO_Datos!$HP$3:$LT$85,BECO_Datos!$A52,FALSE),0))*JR$2</f>
        <v>#N/A</v>
      </c>
      <c r="JS53" s="85" t="e">
        <f>(HLOOKUP(JS$6,BECO_Datos!$D$3:$HN$85,BECO_Datos!$A52,FALSE)+IFERROR(HLOOKUP(JS$6,BECO_Datos!$HP$3:$LT$85,BECO_Datos!$A52,FALSE),0))*JS$2</f>
        <v>#N/A</v>
      </c>
      <c r="JT53" s="85" t="e">
        <f>(HLOOKUP(JT$6,BECO_Datos!$D$3:$HN$85,BECO_Datos!$A52,FALSE)+IFERROR(HLOOKUP(JT$6,BECO_Datos!$HP$3:$LT$85,BECO_Datos!$A52,FALSE),0))*JT$2</f>
        <v>#N/A</v>
      </c>
      <c r="JU53" s="85" t="e">
        <f>(HLOOKUP(JU$6,BECO_Datos!$D$3:$HN$85,BECO_Datos!$A52,FALSE)+IFERROR(HLOOKUP(JU$6,BECO_Datos!$HP$3:$LT$85,BECO_Datos!$A52,FALSE),0))*JU$2</f>
        <v>#N/A</v>
      </c>
      <c r="JV53" s="85">
        <f>(HLOOKUP(JV$6,BECO_Datos!$D$3:$HN$85,BECO_Datos!$A52,FALSE)+IFERROR(HLOOKUP(JV$6,BECO_Datos!$HP$3:$LT$85,BECO_Datos!$A52,FALSE),0))*JV$2</f>
        <v>2.93105889097947E-2</v>
      </c>
      <c r="JW53" s="85">
        <f>(HLOOKUP(JW$6,BECO_Datos!$D$3:$HN$85,BECO_Datos!$A52,FALSE)+IFERROR(HLOOKUP(JW$6,BECO_Datos!$HP$3:$LT$85,BECO_Datos!$A52,FALSE),0))*JW$2</f>
        <v>7.2812353388036922E-3</v>
      </c>
      <c r="JX53" s="85">
        <f>(HLOOKUP(JX$6,BECO_Datos!$D$3:$HN$85,BECO_Datos!$A52,FALSE)+IFERROR(HLOOKUP(JX$6,BECO_Datos!$HP$3:$LT$85,BECO_Datos!$A52,FALSE),0))*JX$2</f>
        <v>8.0280717511909225E-2</v>
      </c>
      <c r="JY53" s="85">
        <f>(HLOOKUP(JY$6,BECO_Datos!$D$3:$HN$85,BECO_Datos!$A52,FALSE)+IFERROR(HLOOKUP(JY$6,BECO_Datos!$HP$3:$LT$85,BECO_Datos!$A52,FALSE),0))*JY$2</f>
        <v>8.2259641444771853E-2</v>
      </c>
      <c r="JZ53" s="85">
        <f>(HLOOKUP(JZ$6,BECO_Datos!$D$3:$HN$85,BECO_Datos!$A52,FALSE)+IFERROR(HLOOKUP(JZ$6,BECO_Datos!$HP$3:$LT$85,BECO_Datos!$A52,FALSE),0))*JZ$2</f>
        <v>0.11542291085559625</v>
      </c>
      <c r="KA53" s="85">
        <f>(HLOOKUP(KA$6,BECO_Datos!$D$3:$HN$85,BECO_Datos!$A52,FALSE)+IFERROR(HLOOKUP(KA$6,BECO_Datos!$HP$3:$LT$85,BECO_Datos!$A52,FALSE),0))*KA$2</f>
        <v>0.10648417859997124</v>
      </c>
      <c r="KB53" s="85">
        <f>(HLOOKUP(KB$6,BECO_Datos!$D$3:$HN$85,BECO_Datos!$A52,FALSE)+IFERROR(HLOOKUP(KB$6,BECO_Datos!$HP$3:$LT$85,BECO_Datos!$A52,FALSE),0))*KB$2</f>
        <v>7.1560713625111086E-2</v>
      </c>
      <c r="KC53" s="85">
        <f>(HLOOKUP(KC$6,BECO_Datos!$D$3:$HN$85,BECO_Datos!$A52,FALSE)+IFERROR(HLOOKUP(KC$6,BECO_Datos!$HP$3:$LT$85,BECO_Datos!$A52,FALSE),0))*KC$2</f>
        <v>4.9709601456256663E-2</v>
      </c>
      <c r="KD53" s="85">
        <f>(HLOOKUP(KD$6,BECO_Datos!$D$3:$HN$85,BECO_Datos!$A52,FALSE)+IFERROR(HLOOKUP(KD$6,BECO_Datos!$HP$3:$LT$85,BECO_Datos!$A52,FALSE),0))*KD$2</f>
        <v>5.4324128171958801E-2</v>
      </c>
      <c r="KE53" s="85">
        <f>(HLOOKUP(KE$6,BECO_Datos!$D$3:$HN$85,BECO_Datos!$A52,FALSE)+IFERROR(HLOOKUP(KE$6,BECO_Datos!$HP$3:$LT$85,BECO_Datos!$A52,FALSE),0))*KE$2</f>
        <v>5.9613771630389056E-2</v>
      </c>
      <c r="KG53" s="85" t="e">
        <f>(HLOOKUP(KG$6,BECO_Datos!$D$3:$HN$85,BECO_Datos!$A52,FALSE)+IFERROR(HLOOKUP(KG$6,BECO_Datos!$HP$3:$LT$85,BECO_Datos!$A52,FALSE),0))*KG$2</f>
        <v>#N/A</v>
      </c>
      <c r="KH53" s="85" t="e">
        <f>(HLOOKUP(KH$6,BECO_Datos!$D$3:$HN$85,BECO_Datos!$A52,FALSE)+IFERROR(HLOOKUP(KH$6,BECO_Datos!$HP$3:$LT$85,BECO_Datos!$A52,FALSE),0))*KH$2</f>
        <v>#N/A</v>
      </c>
      <c r="KI53" s="85" t="e">
        <f>(HLOOKUP(KI$6,BECO_Datos!$D$3:$HN$85,BECO_Datos!$A52,FALSE)+IFERROR(HLOOKUP(KI$6,BECO_Datos!$HP$3:$LT$85,BECO_Datos!$A52,FALSE),0))*KI$2</f>
        <v>#N/A</v>
      </c>
      <c r="KJ53" s="85" t="e">
        <f>(HLOOKUP(KJ$6,BECO_Datos!$D$3:$HN$85,BECO_Datos!$A52,FALSE)+IFERROR(HLOOKUP(KJ$6,BECO_Datos!$HP$3:$LT$85,BECO_Datos!$A52,FALSE),0))*KJ$2</f>
        <v>#N/A</v>
      </c>
      <c r="KK53" s="85" t="e">
        <f>(HLOOKUP(KK$6,BECO_Datos!$D$3:$HN$85,BECO_Datos!$A52,FALSE)+IFERROR(HLOOKUP(KK$6,BECO_Datos!$HP$3:$LT$85,BECO_Datos!$A52,FALSE),0))*KK$2</f>
        <v>#N/A</v>
      </c>
      <c r="KL53" s="85" t="e">
        <f>(HLOOKUP(KL$6,BECO_Datos!$D$3:$HN$85,BECO_Datos!$A52,FALSE)+IFERROR(HLOOKUP(KL$6,BECO_Datos!$HP$3:$LT$85,BECO_Datos!$A52,FALSE),0))*KL$2</f>
        <v>#N/A</v>
      </c>
      <c r="KM53" s="85">
        <f>(HLOOKUP(KM$6,BECO_Datos!$D$3:$HN$85,BECO_Datos!$A52,FALSE)+IFERROR(HLOOKUP(KM$6,BECO_Datos!$HP$3:$LT$85,BECO_Datos!$A52,FALSE),0))*KM$2</f>
        <v>6.6076301492052583E-2</v>
      </c>
      <c r="KN53" s="85">
        <f>(HLOOKUP(KN$6,BECO_Datos!$D$3:$HN$85,BECO_Datos!$A52,FALSE)+IFERROR(HLOOKUP(KN$6,BECO_Datos!$HP$3:$LT$85,BECO_Datos!$A52,FALSE),0))*KN$2</f>
        <v>7.9033271237741367E-3</v>
      </c>
      <c r="KO53" s="85">
        <f>(HLOOKUP(KO$6,BECO_Datos!$D$3:$HN$85,BECO_Datos!$A52,FALSE)+IFERROR(HLOOKUP(KO$6,BECO_Datos!$HP$3:$LT$85,BECO_Datos!$A52,FALSE),0))*KO$2</f>
        <v>3.0852382101514916E-2</v>
      </c>
      <c r="KP53" s="85">
        <f>(HLOOKUP(KP$6,BECO_Datos!$D$3:$HN$85,BECO_Datos!$A52,FALSE)+IFERROR(HLOOKUP(KP$6,BECO_Datos!$HP$3:$LT$85,BECO_Datos!$A52,FALSE),0))*KP$2</f>
        <v>4.0113856732558253E-2</v>
      </c>
      <c r="KQ53" s="85">
        <f>(HLOOKUP(KQ$6,BECO_Datos!$D$3:$HN$85,BECO_Datos!$A52,FALSE)+IFERROR(HLOOKUP(KQ$6,BECO_Datos!$HP$3:$LT$85,BECO_Datos!$A52,FALSE),0))*KQ$2</f>
        <v>5.5647668846949772E-2</v>
      </c>
      <c r="KR53" s="85">
        <f>(HLOOKUP(KR$6,BECO_Datos!$D$3:$HN$85,BECO_Datos!$A52,FALSE)+IFERROR(HLOOKUP(KR$6,BECO_Datos!$HP$3:$LT$85,BECO_Datos!$A52,FALSE),0))*KR$2</f>
        <v>2.9985350433927877E-2</v>
      </c>
      <c r="KS53" s="85">
        <f>(HLOOKUP(KS$6,BECO_Datos!$D$3:$HN$85,BECO_Datos!$A52,FALSE)+IFERROR(HLOOKUP(KS$6,BECO_Datos!$HP$3:$LT$85,BECO_Datos!$A52,FALSE),0))*KS$2</f>
        <v>2.3634191889889977E-2</v>
      </c>
      <c r="KT53" s="85">
        <f>(HLOOKUP(KT$6,BECO_Datos!$D$3:$HN$85,BECO_Datos!$A52,FALSE)+IFERROR(HLOOKUP(KT$6,BECO_Datos!$HP$3:$LT$85,BECO_Datos!$A52,FALSE),0))*KT$2</f>
        <v>2.4243539320606741E-2</v>
      </c>
      <c r="KU53" s="85">
        <f>(HLOOKUP(KU$6,BECO_Datos!$D$3:$HN$85,BECO_Datos!$A52,FALSE)+IFERROR(HLOOKUP(KU$6,BECO_Datos!$HP$3:$LT$85,BECO_Datos!$A52,FALSE),0))*KU$2</f>
        <v>6.3190238039105534E-2</v>
      </c>
      <c r="KV53" s="85">
        <f>(HLOOKUP(KV$6,BECO_Datos!$D$3:$HN$85,BECO_Datos!$A52,FALSE)+IFERROR(HLOOKUP(KV$6,BECO_Datos!$HP$3:$LT$85,BECO_Datos!$A52,FALSE),0))*KV$2</f>
        <v>6.2838458755995877E-2</v>
      </c>
      <c r="KX53" s="85" t="e">
        <f>(HLOOKUP(KX$6,BECO_Datos!$D$3:$HN$85,BECO_Datos!$A52,FALSE)+IFERROR(HLOOKUP(KX$6,BECO_Datos!$HP$3:$LT$85,BECO_Datos!$A52,FALSE),0))*KX$2</f>
        <v>#N/A</v>
      </c>
      <c r="KY53" s="85" t="e">
        <f>(HLOOKUP(KY$6,BECO_Datos!$D$3:$HN$85,BECO_Datos!$A52,FALSE)+IFERROR(HLOOKUP(KY$6,BECO_Datos!$HP$3:$LT$85,BECO_Datos!$A52,FALSE),0))*KY$2</f>
        <v>#N/A</v>
      </c>
      <c r="KZ53" s="85" t="e">
        <f>(HLOOKUP(KZ$6,BECO_Datos!$D$3:$HN$85,BECO_Datos!$A52,FALSE)+IFERROR(HLOOKUP(KZ$6,BECO_Datos!$HP$3:$LT$85,BECO_Datos!$A52,FALSE),0))*KZ$2</f>
        <v>#N/A</v>
      </c>
      <c r="LA53" s="85" t="e">
        <f>(HLOOKUP(LA$6,BECO_Datos!$D$3:$HN$85,BECO_Datos!$A52,FALSE)+IFERROR(HLOOKUP(LA$6,BECO_Datos!$HP$3:$LT$85,BECO_Datos!$A52,FALSE),0))*LA$2</f>
        <v>#N/A</v>
      </c>
      <c r="LB53" s="85" t="e">
        <f>(HLOOKUP(LB$6,BECO_Datos!$D$3:$HN$85,BECO_Datos!$A52,FALSE)+IFERROR(HLOOKUP(LB$6,BECO_Datos!$HP$3:$LT$85,BECO_Datos!$A52,FALSE),0))*LB$2</f>
        <v>#N/A</v>
      </c>
      <c r="LC53" s="85" t="e">
        <f>(HLOOKUP(LC$6,BECO_Datos!$D$3:$HN$85,BECO_Datos!$A52,FALSE)+IFERROR(HLOOKUP(LC$6,BECO_Datos!$HP$3:$LT$85,BECO_Datos!$A52,FALSE),0))*LC$2</f>
        <v>#N/A</v>
      </c>
      <c r="LD53" s="85">
        <f>(HLOOKUP(LD$6,BECO_Datos!$D$3:$HN$85,BECO_Datos!$A52,FALSE)+IFERROR(HLOOKUP(LD$6,BECO_Datos!$HP$3:$LT$85,BECO_Datos!$A52,FALSE),0))*LD$2</f>
        <v>0</v>
      </c>
      <c r="LE53" s="85">
        <f>(HLOOKUP(LE$6,BECO_Datos!$D$3:$HN$85,BECO_Datos!$A52,FALSE)+IFERROR(HLOOKUP(LE$6,BECO_Datos!$HP$3:$LT$85,BECO_Datos!$A52,FALSE),0))*LE$2</f>
        <v>0</v>
      </c>
      <c r="LF53" s="85">
        <f>(HLOOKUP(LF$6,BECO_Datos!$D$3:$HN$85,BECO_Datos!$A52,FALSE)+IFERROR(HLOOKUP(LF$6,BECO_Datos!$HP$3:$LT$85,BECO_Datos!$A52,FALSE),0))*LF$2</f>
        <v>0</v>
      </c>
      <c r="LG53" s="85">
        <f>(HLOOKUP(LG$6,BECO_Datos!$D$3:$HN$85,BECO_Datos!$A52,FALSE)+IFERROR(HLOOKUP(LG$6,BECO_Datos!$HP$3:$LT$85,BECO_Datos!$A52,FALSE),0))*LG$2</f>
        <v>0</v>
      </c>
      <c r="LH53" s="85">
        <f>(HLOOKUP(LH$6,BECO_Datos!$D$3:$HN$85,BECO_Datos!$A52,FALSE)+IFERROR(HLOOKUP(LH$6,BECO_Datos!$HP$3:$LT$85,BECO_Datos!$A52,FALSE),0))*LH$2</f>
        <v>6.5915867101644799E-4</v>
      </c>
      <c r="LI53" s="85">
        <f>(HLOOKUP(LI$6,BECO_Datos!$D$3:$HN$85,BECO_Datos!$A52,FALSE)+IFERROR(HLOOKUP(LI$6,BECO_Datos!$HP$3:$LT$85,BECO_Datos!$A52,FALSE),0))*LI$2</f>
        <v>0</v>
      </c>
      <c r="LJ53" s="85">
        <f>(HLOOKUP(LJ$6,BECO_Datos!$D$3:$HN$85,BECO_Datos!$A52,FALSE)+IFERROR(HLOOKUP(LJ$6,BECO_Datos!$HP$3:$LT$85,BECO_Datos!$A52,FALSE),0))*LJ$2</f>
        <v>0</v>
      </c>
      <c r="LK53" s="85">
        <f>(HLOOKUP(LK$6,BECO_Datos!$D$3:$HN$85,BECO_Datos!$A52,FALSE)+IFERROR(HLOOKUP(LK$6,BECO_Datos!$HP$3:$LT$85,BECO_Datos!$A52,FALSE),0))*LK$2</f>
        <v>0</v>
      </c>
      <c r="LL53" s="85">
        <f>(HLOOKUP(LL$6,BECO_Datos!$D$3:$HN$85,BECO_Datos!$A52,FALSE)+IFERROR(HLOOKUP(LL$6,BECO_Datos!$HP$3:$LT$85,BECO_Datos!$A52,FALSE),0))*LL$2</f>
        <v>0</v>
      </c>
      <c r="LM53" s="85">
        <f>(HLOOKUP(LM$6,BECO_Datos!$D$3:$HN$85,BECO_Datos!$A52,FALSE)+IFERROR(HLOOKUP(LM$6,BECO_Datos!$HP$3:$LT$85,BECO_Datos!$A52,FALSE),0))*LM$2</f>
        <v>0</v>
      </c>
    </row>
    <row r="54" spans="1:325" ht="15.75" x14ac:dyDescent="0.25">
      <c r="A54" s="160">
        <v>49</v>
      </c>
      <c r="B54" s="62" t="s">
        <v>94</v>
      </c>
      <c r="C54" s="13"/>
      <c r="D54" s="84" t="e">
        <f>(HLOOKUP(D$6,BECO_Datos!$D$3:$HN$85,BECO_Datos!$A53,FALSE)+IFERROR(HLOOKUP(D$6,BECO_Datos!$HP$3:$LT$85,BECO_Datos!$A53,FALSE),0))*D$2</f>
        <v>#N/A</v>
      </c>
      <c r="E54" s="84" t="e">
        <f>(HLOOKUP(E$6,BECO_Datos!$D$3:$HN$85,BECO_Datos!$A53,FALSE)+IFERROR(HLOOKUP(E$6,BECO_Datos!$HP$3:$LT$85,BECO_Datos!$A53,FALSE),0))*E$2</f>
        <v>#N/A</v>
      </c>
      <c r="F54" s="84" t="e">
        <f>(HLOOKUP(F$6,BECO_Datos!$D$3:$HN$85,BECO_Datos!$A53,FALSE)+IFERROR(HLOOKUP(F$6,BECO_Datos!$HP$3:$LT$85,BECO_Datos!$A53,FALSE),0))*F$2</f>
        <v>#N/A</v>
      </c>
      <c r="G54" s="84" t="e">
        <f>(HLOOKUP(G$6,BECO_Datos!$D$3:$HN$85,BECO_Datos!$A53,FALSE)+IFERROR(HLOOKUP(G$6,BECO_Datos!$HP$3:$LT$85,BECO_Datos!$A53,FALSE),0))*G$2</f>
        <v>#N/A</v>
      </c>
      <c r="H54" s="84" t="e">
        <f>(HLOOKUP(H$6,BECO_Datos!$D$3:$HN$85,BECO_Datos!$A53,FALSE)+IFERROR(HLOOKUP(H$6,BECO_Datos!$HP$3:$LT$85,BECO_Datos!$A53,FALSE),0))*H$2</f>
        <v>#N/A</v>
      </c>
      <c r="I54" s="84" t="e">
        <f>(HLOOKUP(I$6,BECO_Datos!$D$3:$HN$85,BECO_Datos!$A53,FALSE)+IFERROR(HLOOKUP(I$6,BECO_Datos!$HP$3:$LT$85,BECO_Datos!$A53,FALSE),0))*I$2</f>
        <v>#N/A</v>
      </c>
      <c r="J54" s="84">
        <f>(HLOOKUP(J$6,BECO_Datos!$D$3:$HN$85,BECO_Datos!$A53,FALSE)+IFERROR(HLOOKUP(J$6,BECO_Datos!$HP$3:$LT$85,BECO_Datos!$A53,FALSE),0))*J$2</f>
        <v>0</v>
      </c>
      <c r="K54" s="84">
        <f>(HLOOKUP(K$6,BECO_Datos!$D$3:$HN$85,BECO_Datos!$A53,FALSE)+IFERROR(HLOOKUP(K$6,BECO_Datos!$HP$3:$LT$85,BECO_Datos!$A53,FALSE),0))*K$2</f>
        <v>0.95427023577678227</v>
      </c>
      <c r="L54" s="84">
        <f>(HLOOKUP(L$6,BECO_Datos!$D$3:$HN$85,BECO_Datos!$A53,FALSE)+IFERROR(HLOOKUP(L$6,BECO_Datos!$HP$3:$LT$85,BECO_Datos!$A53,FALSE),0))*L$2</f>
        <v>0</v>
      </c>
      <c r="M54" s="84">
        <f>(HLOOKUP(M$6,BECO_Datos!$D$3:$HN$85,BECO_Datos!$A53,FALSE)+IFERROR(HLOOKUP(M$6,BECO_Datos!$HP$3:$LT$85,BECO_Datos!$A53,FALSE),0))*M$2</f>
        <v>0</v>
      </c>
      <c r="N54" s="84">
        <f>(HLOOKUP(N$6,BECO_Datos!$D$3:$HN$85,BECO_Datos!$A53,FALSE)+IFERROR(HLOOKUP(N$6,BECO_Datos!$HP$3:$LT$85,BECO_Datos!$A53,FALSE),0))*N$2</f>
        <v>0</v>
      </c>
      <c r="O54" s="84">
        <f>(HLOOKUP(O$6,BECO_Datos!$D$3:$HN$85,BECO_Datos!$A53,FALSE)+IFERROR(HLOOKUP(O$6,BECO_Datos!$HP$3:$LT$85,BECO_Datos!$A53,FALSE),0))*O$2</f>
        <v>0</v>
      </c>
      <c r="P54" s="84">
        <f>(HLOOKUP(P$6,BECO_Datos!$D$3:$HN$85,BECO_Datos!$A53,FALSE)+IFERROR(HLOOKUP(P$6,BECO_Datos!$HP$3:$LT$85,BECO_Datos!$A53,FALSE),0))*P$2</f>
        <v>0</v>
      </c>
      <c r="Q54" s="84">
        <f>(HLOOKUP(Q$6,BECO_Datos!$D$3:$HN$85,BECO_Datos!$A53,FALSE)+IFERROR(HLOOKUP(Q$6,BECO_Datos!$HP$3:$LT$85,BECO_Datos!$A53,FALSE),0))*Q$2</f>
        <v>0</v>
      </c>
      <c r="R54" s="84">
        <f>(HLOOKUP(R$6,BECO_Datos!$D$3:$HN$85,BECO_Datos!$A53,FALSE)+IFERROR(HLOOKUP(R$6,BECO_Datos!$HP$3:$LT$85,BECO_Datos!$A53,FALSE),0))*R$2</f>
        <v>0</v>
      </c>
      <c r="S54" s="84">
        <f>(HLOOKUP(S$6,BECO_Datos!$D$3:$HN$85,BECO_Datos!$A53,FALSE)+IFERROR(HLOOKUP(S$6,BECO_Datos!$HP$3:$LT$85,BECO_Datos!$A53,FALSE),0))*S$2</f>
        <v>0</v>
      </c>
      <c r="U54" s="84" t="e">
        <f>(HLOOKUP(U$6,BECO_Datos!$D$3:$HN$85,BECO_Datos!$A53,FALSE)+IFERROR(HLOOKUP(U$6,BECO_Datos!$HP$3:$LT$85,BECO_Datos!$A53,FALSE),0))*U$2</f>
        <v>#N/A</v>
      </c>
      <c r="V54" s="84" t="e">
        <f>(HLOOKUP(V$6,BECO_Datos!$D$3:$HN$85,BECO_Datos!$A53,FALSE)+IFERROR(HLOOKUP(V$6,BECO_Datos!$HP$3:$LT$85,BECO_Datos!$A53,FALSE),0))*V$2</f>
        <v>#N/A</v>
      </c>
      <c r="W54" s="84" t="e">
        <f>(HLOOKUP(W$6,BECO_Datos!$D$3:$HN$85,BECO_Datos!$A53,FALSE)+IFERROR(HLOOKUP(W$6,BECO_Datos!$HP$3:$LT$85,BECO_Datos!$A53,FALSE),0))*W$2</f>
        <v>#N/A</v>
      </c>
      <c r="X54" s="84" t="e">
        <f>(HLOOKUP(X$6,BECO_Datos!$D$3:$HN$85,BECO_Datos!$A53,FALSE)+IFERROR(HLOOKUP(X$6,BECO_Datos!$HP$3:$LT$85,BECO_Datos!$A53,FALSE),0))*X$2</f>
        <v>#N/A</v>
      </c>
      <c r="Y54" s="84" t="e">
        <f>(HLOOKUP(Y$6,BECO_Datos!$D$3:$HN$85,BECO_Datos!$A53,FALSE)+IFERROR(HLOOKUP(Y$6,BECO_Datos!$HP$3:$LT$85,BECO_Datos!$A53,FALSE),0))*Y$2</f>
        <v>#N/A</v>
      </c>
      <c r="Z54" s="84" t="e">
        <f>(HLOOKUP(Z$6,BECO_Datos!$D$3:$HN$85,BECO_Datos!$A53,FALSE)+IFERROR(HLOOKUP(Z$6,BECO_Datos!$HP$3:$LT$85,BECO_Datos!$A53,FALSE),0))*Z$2</f>
        <v>#N/A</v>
      </c>
      <c r="AA54" s="84">
        <f>(HLOOKUP(AA$6,BECO_Datos!$D$3:$HN$85,BECO_Datos!$A53,FALSE)+IFERROR(HLOOKUP(AA$6,BECO_Datos!$HP$3:$LT$85,BECO_Datos!$A53,FALSE),0))*AA$2</f>
        <v>2.384321795950044</v>
      </c>
      <c r="AB54" s="84">
        <f>(HLOOKUP(AB$6,BECO_Datos!$D$3:$HN$85,BECO_Datos!$A53,FALSE)+IFERROR(HLOOKUP(AB$6,BECO_Datos!$HP$3:$LT$85,BECO_Datos!$A53,FALSE),0))*AB$2</f>
        <v>2.2476234273548097</v>
      </c>
      <c r="AC54" s="84">
        <f>(HLOOKUP(AC$6,BECO_Datos!$D$3:$HN$85,BECO_Datos!$A53,FALSE)+IFERROR(HLOOKUP(AC$6,BECO_Datos!$HP$3:$LT$85,BECO_Datos!$A53,FALSE),0))*AC$2</f>
        <v>6.7476787673918999</v>
      </c>
      <c r="AD54" s="84">
        <f>(HLOOKUP(AD$6,BECO_Datos!$D$3:$HN$85,BECO_Datos!$A53,FALSE)+IFERROR(HLOOKUP(AD$6,BECO_Datos!$HP$3:$LT$85,BECO_Datos!$A53,FALSE),0))*AD$2</f>
        <v>0.43619831184911495</v>
      </c>
      <c r="AE54" s="84">
        <f>(HLOOKUP(AE$6,BECO_Datos!$D$3:$HN$85,BECO_Datos!$A53,FALSE)+IFERROR(HLOOKUP(AE$6,BECO_Datos!$HP$3:$LT$85,BECO_Datos!$A53,FALSE),0))*AE$2</f>
        <v>0.48428316512382052</v>
      </c>
      <c r="AF54" s="84">
        <f>(HLOOKUP(AF$6,BECO_Datos!$D$3:$HN$85,BECO_Datos!$A53,FALSE)+IFERROR(HLOOKUP(AF$6,BECO_Datos!$HP$3:$LT$85,BECO_Datos!$A53,FALSE),0))*AF$2</f>
        <v>0.17791395711641067</v>
      </c>
      <c r="AG54" s="84">
        <f>(HLOOKUP(AG$6,BECO_Datos!$D$3:$HN$85,BECO_Datos!$A53,FALSE)+IFERROR(HLOOKUP(AG$6,BECO_Datos!$HP$3:$LT$85,BECO_Datos!$A53,FALSE),0))*AG$2</f>
        <v>0.19783482490164586</v>
      </c>
      <c r="AH54" s="84">
        <f>(HLOOKUP(AH$6,BECO_Datos!$D$3:$HN$85,BECO_Datos!$A53,FALSE)+IFERROR(HLOOKUP(AH$6,BECO_Datos!$HP$3:$LT$85,BECO_Datos!$A53,FALSE),0))*AH$2</f>
        <v>0.20401716317982227</v>
      </c>
      <c r="AI54" s="84">
        <f>(HLOOKUP(AI$6,BECO_Datos!$D$3:$HN$85,BECO_Datos!$A53,FALSE)+IFERROR(HLOOKUP(AI$6,BECO_Datos!$HP$3:$LT$85,BECO_Datos!$A53,FALSE),0))*AI$2</f>
        <v>0.21157335440870456</v>
      </c>
      <c r="AJ54" s="84">
        <f>(HLOOKUP(AJ$6,BECO_Datos!$D$3:$HN$85,BECO_Datos!$A53,FALSE)+IFERROR(HLOOKUP(AJ$6,BECO_Datos!$HP$3:$LT$85,BECO_Datos!$A53,FALSE),0))*AJ$2</f>
        <v>0.15630504093947981</v>
      </c>
      <c r="AL54" s="84" t="e">
        <f>(HLOOKUP(AL$6,BECO_Datos!$D$3:$HN$85,BECO_Datos!$A53,FALSE)+IFERROR(HLOOKUP(AL$6,BECO_Datos!$HP$3:$LT$85,BECO_Datos!$A53,FALSE),0))*AL$2</f>
        <v>#N/A</v>
      </c>
      <c r="AM54" s="84" t="e">
        <f>(HLOOKUP(AM$6,BECO_Datos!$D$3:$HN$85,BECO_Datos!$A53,FALSE)+IFERROR(HLOOKUP(AM$6,BECO_Datos!$HP$3:$LT$85,BECO_Datos!$A53,FALSE),0))*AM$2</f>
        <v>#N/A</v>
      </c>
      <c r="AN54" s="84" t="e">
        <f>(HLOOKUP(AN$6,BECO_Datos!$D$3:$HN$85,BECO_Datos!$A53,FALSE)+IFERROR(HLOOKUP(AN$6,BECO_Datos!$HP$3:$LT$85,BECO_Datos!$A53,FALSE),0))*AN$2</f>
        <v>#N/A</v>
      </c>
      <c r="AO54" s="84" t="e">
        <f>(HLOOKUP(AO$6,BECO_Datos!$D$3:$HN$85,BECO_Datos!$A53,FALSE)+IFERROR(HLOOKUP(AO$6,BECO_Datos!$HP$3:$LT$85,BECO_Datos!$A53,FALSE),0))*AO$2</f>
        <v>#N/A</v>
      </c>
      <c r="AP54" s="84" t="e">
        <f>(HLOOKUP(AP$6,BECO_Datos!$D$3:$HN$85,BECO_Datos!$A53,FALSE)+IFERROR(HLOOKUP(AP$6,BECO_Datos!$HP$3:$LT$85,BECO_Datos!$A53,FALSE),0))*AP$2</f>
        <v>#N/A</v>
      </c>
      <c r="AQ54" s="84" t="e">
        <f>(HLOOKUP(AQ$6,BECO_Datos!$D$3:$HN$85,BECO_Datos!$A53,FALSE)+IFERROR(HLOOKUP(AQ$6,BECO_Datos!$HP$3:$LT$85,BECO_Datos!$A53,FALSE),0))*AQ$2</f>
        <v>#N/A</v>
      </c>
      <c r="AR54" s="84">
        <f>(HLOOKUP(AR$6,BECO_Datos!$D$3:$HN$85,BECO_Datos!$A53,FALSE)+IFERROR(HLOOKUP(AR$6,BECO_Datos!$HP$3:$LT$85,BECO_Datos!$A53,FALSE),0))*AR$2</f>
        <v>8.4030609794662894</v>
      </c>
      <c r="AS54" s="84">
        <f>(HLOOKUP(AS$6,BECO_Datos!$D$3:$HN$85,BECO_Datos!$A53,FALSE)+IFERROR(HLOOKUP(AS$6,BECO_Datos!$HP$3:$LT$85,BECO_Datos!$A53,FALSE),0))*AS$2</f>
        <v>2.5315239416317934</v>
      </c>
      <c r="AT54" s="84">
        <f>(HLOOKUP(AT$6,BECO_Datos!$D$3:$HN$85,BECO_Datos!$A53,FALSE)+IFERROR(HLOOKUP(AT$6,BECO_Datos!$HP$3:$LT$85,BECO_Datos!$A53,FALSE),0))*AT$2</f>
        <v>9.2736451216831171</v>
      </c>
      <c r="AU54" s="84">
        <f>(HLOOKUP(AU$6,BECO_Datos!$D$3:$HN$85,BECO_Datos!$A53,FALSE)+IFERROR(HLOOKUP(AU$6,BECO_Datos!$HP$3:$LT$85,BECO_Datos!$A53,FALSE),0))*AU$2</f>
        <v>8.9785821660292431</v>
      </c>
      <c r="AV54" s="84">
        <f>(HLOOKUP(AV$6,BECO_Datos!$D$3:$HN$85,BECO_Datos!$A53,FALSE)+IFERROR(HLOOKUP(AV$6,BECO_Datos!$HP$3:$LT$85,BECO_Datos!$A53,FALSE),0))*AV$2</f>
        <v>11.554562341393847</v>
      </c>
      <c r="AW54" s="84">
        <f>(HLOOKUP(AW$6,BECO_Datos!$D$3:$HN$85,BECO_Datos!$A53,FALSE)+IFERROR(HLOOKUP(AW$6,BECO_Datos!$HP$3:$LT$85,BECO_Datos!$A53,FALSE),0))*AW$2</f>
        <v>9.8312031184325637</v>
      </c>
      <c r="AX54" s="84">
        <f>(HLOOKUP(AX$6,BECO_Datos!$D$3:$HN$85,BECO_Datos!$A53,FALSE)+IFERROR(HLOOKUP(AX$6,BECO_Datos!$HP$3:$LT$85,BECO_Datos!$A53,FALSE),0))*AX$2</f>
        <v>11.805193757911004</v>
      </c>
      <c r="AY54" s="84">
        <f>(HLOOKUP(AY$6,BECO_Datos!$D$3:$HN$85,BECO_Datos!$A53,FALSE)+IFERROR(HLOOKUP(AY$6,BECO_Datos!$HP$3:$LT$85,BECO_Datos!$A53,FALSE),0))*AY$2</f>
        <v>9.7060968884718832</v>
      </c>
      <c r="AZ54" s="84">
        <f>(HLOOKUP(AZ$6,BECO_Datos!$D$3:$HN$85,BECO_Datos!$A53,FALSE)+IFERROR(HLOOKUP(AZ$6,BECO_Datos!$HP$3:$LT$85,BECO_Datos!$A53,FALSE),0))*AZ$2</f>
        <v>0.41815792792062662</v>
      </c>
      <c r="BA54" s="84">
        <f>(HLOOKUP(BA$6,BECO_Datos!$D$3:$HN$85,BECO_Datos!$A53,FALSE)+IFERROR(HLOOKUP(BA$6,BECO_Datos!$HP$3:$LT$85,BECO_Datos!$A53,FALSE),0))*BA$2</f>
        <v>0.70352155431893948</v>
      </c>
      <c r="BC54" s="84" t="e">
        <f>(HLOOKUP(BC$6,BECO_Datos!$D$3:$HN$85,BECO_Datos!$A53,FALSE)+IFERROR(HLOOKUP(BC$6,BECO_Datos!$HP$3:$LT$85,BECO_Datos!$A53,FALSE),0))*BC$2</f>
        <v>#N/A</v>
      </c>
      <c r="BD54" s="84" t="e">
        <f>(HLOOKUP(BD$6,BECO_Datos!$D$3:$HN$85,BECO_Datos!$A53,FALSE)+IFERROR(HLOOKUP(BD$6,BECO_Datos!$HP$3:$LT$85,BECO_Datos!$A53,FALSE),0))*BD$2</f>
        <v>#N/A</v>
      </c>
      <c r="BE54" s="84" t="e">
        <f>(HLOOKUP(BE$6,BECO_Datos!$D$3:$HN$85,BECO_Datos!$A53,FALSE)+IFERROR(HLOOKUP(BE$6,BECO_Datos!$HP$3:$LT$85,BECO_Datos!$A53,FALSE),0))*BE$2</f>
        <v>#N/A</v>
      </c>
      <c r="BF54" s="84" t="e">
        <f>(HLOOKUP(BF$6,BECO_Datos!$D$3:$HN$85,BECO_Datos!$A53,FALSE)+IFERROR(HLOOKUP(BF$6,BECO_Datos!$HP$3:$LT$85,BECO_Datos!$A53,FALSE),0))*BF$2</f>
        <v>#N/A</v>
      </c>
      <c r="BG54" s="84" t="e">
        <f>(HLOOKUP(BG$6,BECO_Datos!$D$3:$HN$85,BECO_Datos!$A53,FALSE)+IFERROR(HLOOKUP(BG$6,BECO_Datos!$HP$3:$LT$85,BECO_Datos!$A53,FALSE),0))*BG$2</f>
        <v>#N/A</v>
      </c>
      <c r="BH54" s="84" t="e">
        <f>(HLOOKUP(BH$6,BECO_Datos!$D$3:$HN$85,BECO_Datos!$A53,FALSE)+IFERROR(HLOOKUP(BH$6,BECO_Datos!$HP$3:$LT$85,BECO_Datos!$A53,FALSE),0))*BH$2</f>
        <v>#N/A</v>
      </c>
      <c r="BI54" s="84">
        <f>(HLOOKUP(BI$6,BECO_Datos!$D$3:$HN$85,BECO_Datos!$A53,FALSE)+IFERROR(HLOOKUP(BI$6,BECO_Datos!$HP$3:$LT$85,BECO_Datos!$A53,FALSE),0))*BI$2</f>
        <v>0</v>
      </c>
      <c r="BJ54" s="84">
        <f>(HLOOKUP(BJ$6,BECO_Datos!$D$3:$HN$85,BECO_Datos!$A53,FALSE)+IFERROR(HLOOKUP(BJ$6,BECO_Datos!$HP$3:$LT$85,BECO_Datos!$A53,FALSE),0))*BJ$2</f>
        <v>0</v>
      </c>
      <c r="BK54" s="84">
        <f>(HLOOKUP(BK$6,BECO_Datos!$D$3:$HN$85,BECO_Datos!$A53,FALSE)+IFERROR(HLOOKUP(BK$6,BECO_Datos!$HP$3:$LT$85,BECO_Datos!$A53,FALSE),0))*BK$2</f>
        <v>0</v>
      </c>
      <c r="BL54" s="84">
        <f>(HLOOKUP(BL$6,BECO_Datos!$D$3:$HN$85,BECO_Datos!$A53,FALSE)+IFERROR(HLOOKUP(BL$6,BECO_Datos!$HP$3:$LT$85,BECO_Datos!$A53,FALSE),0))*BL$2</f>
        <v>0</v>
      </c>
      <c r="BM54" s="84">
        <f>(HLOOKUP(BM$6,BECO_Datos!$D$3:$HN$85,BECO_Datos!$A53,FALSE)+IFERROR(HLOOKUP(BM$6,BECO_Datos!$HP$3:$LT$85,BECO_Datos!$A53,FALSE),0))*BM$2</f>
        <v>0</v>
      </c>
      <c r="BN54" s="84">
        <f>(HLOOKUP(BN$6,BECO_Datos!$D$3:$HN$85,BECO_Datos!$A53,FALSE)+IFERROR(HLOOKUP(BN$6,BECO_Datos!$HP$3:$LT$85,BECO_Datos!$A53,FALSE),0))*BN$2</f>
        <v>0</v>
      </c>
      <c r="BO54" s="84">
        <f>(HLOOKUP(BO$6,BECO_Datos!$D$3:$HN$85,BECO_Datos!$A53,FALSE)+IFERROR(HLOOKUP(BO$6,BECO_Datos!$HP$3:$LT$85,BECO_Datos!$A53,FALSE),0))*BO$2</f>
        <v>0</v>
      </c>
      <c r="BP54" s="84">
        <f>(HLOOKUP(BP$6,BECO_Datos!$D$3:$HN$85,BECO_Datos!$A53,FALSE)+IFERROR(HLOOKUP(BP$6,BECO_Datos!$HP$3:$LT$85,BECO_Datos!$A53,FALSE),0))*BP$2</f>
        <v>0</v>
      </c>
      <c r="BQ54" s="84">
        <f>(HLOOKUP(BQ$6,BECO_Datos!$D$3:$HN$85,BECO_Datos!$A53,FALSE)+IFERROR(HLOOKUP(BQ$6,BECO_Datos!$HP$3:$LT$85,BECO_Datos!$A53,FALSE),0))*BQ$2</f>
        <v>0</v>
      </c>
      <c r="BR54" s="84">
        <f>(HLOOKUP(BR$6,BECO_Datos!$D$3:$HN$85,BECO_Datos!$A53,FALSE)+IFERROR(HLOOKUP(BR$6,BECO_Datos!$HP$3:$LT$85,BECO_Datos!$A53,FALSE),0))*BR$2</f>
        <v>0</v>
      </c>
      <c r="BT54" s="84" t="e">
        <f>(HLOOKUP(BT$6,BECO_Datos!$D$3:$HN$85,BECO_Datos!$A53,FALSE)+IFERROR(HLOOKUP(BT$6,BECO_Datos!$HP$3:$LT$85,BECO_Datos!$A53,FALSE),0))*BT$2</f>
        <v>#N/A</v>
      </c>
      <c r="BU54" s="84" t="e">
        <f>(HLOOKUP(BU$6,BECO_Datos!$D$3:$HN$85,BECO_Datos!$A53,FALSE)+IFERROR(HLOOKUP(BU$6,BECO_Datos!$HP$3:$LT$85,BECO_Datos!$A53,FALSE),0))*BU$2</f>
        <v>#N/A</v>
      </c>
      <c r="BV54" s="84" t="e">
        <f>(HLOOKUP(BV$6,BECO_Datos!$D$3:$HN$85,BECO_Datos!$A53,FALSE)+IFERROR(HLOOKUP(BV$6,BECO_Datos!$HP$3:$LT$85,BECO_Datos!$A53,FALSE),0))*BV$2</f>
        <v>#N/A</v>
      </c>
      <c r="BW54" s="84" t="e">
        <f>(HLOOKUP(BW$6,BECO_Datos!$D$3:$HN$85,BECO_Datos!$A53,FALSE)+IFERROR(HLOOKUP(BW$6,BECO_Datos!$HP$3:$LT$85,BECO_Datos!$A53,FALSE),0))*BW$2</f>
        <v>#N/A</v>
      </c>
      <c r="BX54" s="84" t="e">
        <f>(HLOOKUP(BX$6,BECO_Datos!$D$3:$HN$85,BECO_Datos!$A53,FALSE)+IFERROR(HLOOKUP(BX$6,BECO_Datos!$HP$3:$LT$85,BECO_Datos!$A53,FALSE),0))*BX$2</f>
        <v>#N/A</v>
      </c>
      <c r="BY54" s="84" t="e">
        <f>(HLOOKUP(BY$6,BECO_Datos!$D$3:$HN$85,BECO_Datos!$A53,FALSE)+IFERROR(HLOOKUP(BY$6,BECO_Datos!$HP$3:$LT$85,BECO_Datos!$A53,FALSE),0))*BY$2</f>
        <v>#N/A</v>
      </c>
      <c r="BZ54" s="84">
        <f>(HLOOKUP(BZ$6,BECO_Datos!$D$3:$HN$85,BECO_Datos!$A53,FALSE)+IFERROR(HLOOKUP(BZ$6,BECO_Datos!$HP$3:$LT$85,BECO_Datos!$A53,FALSE),0))*BZ$2</f>
        <v>0.29223475691173184</v>
      </c>
      <c r="CA54" s="84">
        <f>(HLOOKUP(CA$6,BECO_Datos!$D$3:$HN$85,BECO_Datos!$A53,FALSE)+IFERROR(HLOOKUP(CA$6,BECO_Datos!$HP$3:$LT$85,BECO_Datos!$A53,FALSE),0))*CA$2</f>
        <v>0</v>
      </c>
      <c r="CB54" s="84">
        <f>(HLOOKUP(CB$6,BECO_Datos!$D$3:$HN$85,BECO_Datos!$A53,FALSE)+IFERROR(HLOOKUP(CB$6,BECO_Datos!$HP$3:$LT$85,BECO_Datos!$A53,FALSE),0))*CB$2</f>
        <v>0.42495804234247675</v>
      </c>
      <c r="CC54" s="84">
        <f>(HLOOKUP(CC$6,BECO_Datos!$D$3:$HN$85,BECO_Datos!$A53,FALSE)+IFERROR(HLOOKUP(CC$6,BECO_Datos!$HP$3:$LT$85,BECO_Datos!$A53,FALSE),0))*CC$2</f>
        <v>1.097503864846282</v>
      </c>
      <c r="CD54" s="84">
        <f>(HLOOKUP(CD$6,BECO_Datos!$D$3:$HN$85,BECO_Datos!$A53,FALSE)+IFERROR(HLOOKUP(CD$6,BECO_Datos!$HP$3:$LT$85,BECO_Datos!$A53,FALSE),0))*CD$2</f>
        <v>0.90795715446047809</v>
      </c>
      <c r="CE54" s="84">
        <f>(HLOOKUP(CE$6,BECO_Datos!$D$3:$HN$85,BECO_Datos!$A53,FALSE)+IFERROR(HLOOKUP(CE$6,BECO_Datos!$HP$3:$LT$85,BECO_Datos!$A53,FALSE),0))*CE$2</f>
        <v>1.1932919240562385</v>
      </c>
      <c r="CF54" s="84">
        <f>(HLOOKUP(CF$6,BECO_Datos!$D$3:$HN$85,BECO_Datos!$A53,FALSE)+IFERROR(HLOOKUP(CF$6,BECO_Datos!$HP$3:$LT$85,BECO_Datos!$A53,FALSE),0))*CF$2</f>
        <v>0.66970465125605216</v>
      </c>
      <c r="CG54" s="84">
        <f>(HLOOKUP(CG$6,BECO_Datos!$D$3:$HN$85,BECO_Datos!$A53,FALSE)+IFERROR(HLOOKUP(CG$6,BECO_Datos!$HP$3:$LT$85,BECO_Datos!$A53,FALSE),0))*CG$2</f>
        <v>0.80486322632772811</v>
      </c>
      <c r="CH54" s="84">
        <f>(HLOOKUP(CH$6,BECO_Datos!$D$3:$HN$85,BECO_Datos!$A53,FALSE)+IFERROR(HLOOKUP(CH$6,BECO_Datos!$HP$3:$LT$85,BECO_Datos!$A53,FALSE),0))*CH$2</f>
        <v>0.84179845254851648</v>
      </c>
      <c r="CI54" s="84">
        <f>(HLOOKUP(CI$6,BECO_Datos!$D$3:$HN$85,BECO_Datos!$A53,FALSE)+IFERROR(HLOOKUP(CI$6,BECO_Datos!$HP$3:$LT$85,BECO_Datos!$A53,FALSE),0))*CI$2</f>
        <v>0.96082137265859502</v>
      </c>
      <c r="CK54" s="84" t="e">
        <f>(HLOOKUP(CK$6,BECO_Datos!$D$3:$HN$85,BECO_Datos!$A53,FALSE)+IFERROR(HLOOKUP(CK$6,BECO_Datos!$HP$3:$LT$85,BECO_Datos!$A53,FALSE),0))*CK$2</f>
        <v>#N/A</v>
      </c>
      <c r="CL54" s="84" t="e">
        <f>(HLOOKUP(CL$6,BECO_Datos!$D$3:$HN$85,BECO_Datos!$A53,FALSE)+IFERROR(HLOOKUP(CL$6,BECO_Datos!$HP$3:$LT$85,BECO_Datos!$A53,FALSE),0))*CL$2</f>
        <v>#N/A</v>
      </c>
      <c r="CM54" s="84" t="e">
        <f>(HLOOKUP(CM$6,BECO_Datos!$D$3:$HN$85,BECO_Datos!$A53,FALSE)+IFERROR(HLOOKUP(CM$6,BECO_Datos!$HP$3:$LT$85,BECO_Datos!$A53,FALSE),0))*CM$2</f>
        <v>#N/A</v>
      </c>
      <c r="CN54" s="84" t="e">
        <f>(HLOOKUP(CN$6,BECO_Datos!$D$3:$HN$85,BECO_Datos!$A53,FALSE)+IFERROR(HLOOKUP(CN$6,BECO_Datos!$HP$3:$LT$85,BECO_Datos!$A53,FALSE),0))*CN$2</f>
        <v>#N/A</v>
      </c>
      <c r="CO54" s="84" t="e">
        <f>(HLOOKUP(CO$6,BECO_Datos!$D$3:$HN$85,BECO_Datos!$A53,FALSE)+IFERROR(HLOOKUP(CO$6,BECO_Datos!$HP$3:$LT$85,BECO_Datos!$A53,FALSE),0))*CO$2</f>
        <v>#N/A</v>
      </c>
      <c r="CP54" s="84" t="e">
        <f>(HLOOKUP(CP$6,BECO_Datos!$D$3:$HN$85,BECO_Datos!$A53,FALSE)+IFERROR(HLOOKUP(CP$6,BECO_Datos!$HP$3:$LT$85,BECO_Datos!$A53,FALSE),0))*CP$2</f>
        <v>#N/A</v>
      </c>
      <c r="CQ54" s="84">
        <f>(HLOOKUP(CQ$6,BECO_Datos!$D$3:$HN$85,BECO_Datos!$A53,FALSE)+IFERROR(HLOOKUP(CQ$6,BECO_Datos!$HP$3:$LT$85,BECO_Datos!$A53,FALSE),0))*CQ$2</f>
        <v>1.3378790872040989</v>
      </c>
      <c r="CR54" s="84">
        <f>(HLOOKUP(CR$6,BECO_Datos!$D$3:$HN$85,BECO_Datos!$A53,FALSE)+IFERROR(HLOOKUP(CR$6,BECO_Datos!$HP$3:$LT$85,BECO_Datos!$A53,FALSE),0))*CR$2</f>
        <v>1.3781658688822527</v>
      </c>
      <c r="CS54" s="84">
        <f>(HLOOKUP(CS$6,BECO_Datos!$D$3:$HN$85,BECO_Datos!$A53,FALSE)+IFERROR(HLOOKUP(CS$6,BECO_Datos!$HP$3:$LT$85,BECO_Datos!$A53,FALSE),0))*CS$2</f>
        <v>3.8770575253078141E-4</v>
      </c>
      <c r="CT54" s="84">
        <f>(HLOOKUP(CT$6,BECO_Datos!$D$3:$HN$85,BECO_Datos!$A53,FALSE)+IFERROR(HLOOKUP(CT$6,BECO_Datos!$HP$3:$LT$85,BECO_Datos!$A53,FALSE),0))*CT$2</f>
        <v>0</v>
      </c>
      <c r="CU54" s="84">
        <f>(HLOOKUP(CU$6,BECO_Datos!$D$3:$HN$85,BECO_Datos!$A53,FALSE)+IFERROR(HLOOKUP(CU$6,BECO_Datos!$HP$3:$LT$85,BECO_Datos!$A53,FALSE),0))*CU$2</f>
        <v>0.23202112293864424</v>
      </c>
      <c r="CV54" s="84">
        <f>(HLOOKUP(CV$6,BECO_Datos!$D$3:$HN$85,BECO_Datos!$A53,FALSE)+IFERROR(HLOOKUP(CV$6,BECO_Datos!$HP$3:$LT$85,BECO_Datos!$A53,FALSE),0))*CV$2</f>
        <v>0.23671513187107049</v>
      </c>
      <c r="CW54" s="84">
        <f>(HLOOKUP(CW$6,BECO_Datos!$D$3:$HN$85,BECO_Datos!$A53,FALSE)+IFERROR(HLOOKUP(CW$6,BECO_Datos!$HP$3:$LT$85,BECO_Datos!$A53,FALSE),0))*CW$2</f>
        <v>0</v>
      </c>
      <c r="CX54" s="84">
        <f>(HLOOKUP(CX$6,BECO_Datos!$D$3:$HN$85,BECO_Datos!$A53,FALSE)+IFERROR(HLOOKUP(CX$6,BECO_Datos!$HP$3:$LT$85,BECO_Datos!$A53,FALSE),0))*CX$2</f>
        <v>0</v>
      </c>
      <c r="CY54" s="84">
        <f>(HLOOKUP(CY$6,BECO_Datos!$D$3:$HN$85,BECO_Datos!$A53,FALSE)+IFERROR(HLOOKUP(CY$6,BECO_Datos!$HP$3:$LT$85,BECO_Datos!$A53,FALSE),0))*CY$2</f>
        <v>0</v>
      </c>
      <c r="CZ54" s="84">
        <f>(HLOOKUP(CZ$6,BECO_Datos!$D$3:$HN$85,BECO_Datos!$A53,FALSE)+IFERROR(HLOOKUP(CZ$6,BECO_Datos!$HP$3:$LT$85,BECO_Datos!$A53,FALSE),0))*CZ$2</f>
        <v>0</v>
      </c>
      <c r="DB54" s="84" t="e">
        <f>(HLOOKUP(DB$6,BECO_Datos!$D$3:$HN$85,BECO_Datos!$A53,FALSE)+IFERROR(HLOOKUP(DB$6,BECO_Datos!$HP$3:$LT$85,BECO_Datos!$A53,FALSE),0))*DB$2</f>
        <v>#N/A</v>
      </c>
      <c r="DC54" s="84" t="e">
        <f>(HLOOKUP(DC$6,BECO_Datos!$D$3:$HN$85,BECO_Datos!$A53,FALSE)+IFERROR(HLOOKUP(DC$6,BECO_Datos!$HP$3:$LT$85,BECO_Datos!$A53,FALSE),0))*DC$2</f>
        <v>#N/A</v>
      </c>
      <c r="DD54" s="84" t="e">
        <f>(HLOOKUP(DD$6,BECO_Datos!$D$3:$HN$85,BECO_Datos!$A53,FALSE)+IFERROR(HLOOKUP(DD$6,BECO_Datos!$HP$3:$LT$85,BECO_Datos!$A53,FALSE),0))*DD$2</f>
        <v>#N/A</v>
      </c>
      <c r="DE54" s="84" t="e">
        <f>(HLOOKUP(DE$6,BECO_Datos!$D$3:$HN$85,BECO_Datos!$A53,FALSE)+IFERROR(HLOOKUP(DE$6,BECO_Datos!$HP$3:$LT$85,BECO_Datos!$A53,FALSE),0))*DE$2</f>
        <v>#N/A</v>
      </c>
      <c r="DF54" s="84" t="e">
        <f>(HLOOKUP(DF$6,BECO_Datos!$D$3:$HN$85,BECO_Datos!$A53,FALSE)+IFERROR(HLOOKUP(DF$6,BECO_Datos!$HP$3:$LT$85,BECO_Datos!$A53,FALSE),0))*DF$2</f>
        <v>#N/A</v>
      </c>
      <c r="DG54" s="84" t="e">
        <f>(HLOOKUP(DG$6,BECO_Datos!$D$3:$HN$85,BECO_Datos!$A53,FALSE)+IFERROR(HLOOKUP(DG$6,BECO_Datos!$HP$3:$LT$85,BECO_Datos!$A53,FALSE),0))*DG$2</f>
        <v>#N/A</v>
      </c>
      <c r="DH54" s="84">
        <f>(HLOOKUP(DH$6,BECO_Datos!$D$3:$HN$85,BECO_Datos!$A53,FALSE)+IFERROR(HLOOKUP(DH$6,BECO_Datos!$HP$3:$LT$85,BECO_Datos!$A53,FALSE),0))*DH$2</f>
        <v>8.8194335960970829</v>
      </c>
      <c r="DI54" s="84">
        <f>(HLOOKUP(DI$6,BECO_Datos!$D$3:$HN$85,BECO_Datos!$A53,FALSE)+IFERROR(HLOOKUP(DI$6,BECO_Datos!$HP$3:$LT$85,BECO_Datos!$A53,FALSE),0))*DI$2</f>
        <v>2.6564256279996106</v>
      </c>
      <c r="DJ54" s="84">
        <f>(HLOOKUP(DJ$6,BECO_Datos!$D$3:$HN$85,BECO_Datos!$A53,FALSE)+IFERROR(HLOOKUP(DJ$6,BECO_Datos!$HP$3:$LT$85,BECO_Datos!$A53,FALSE),0))*DJ$2</f>
        <v>2.6082640408610396</v>
      </c>
      <c r="DK54" s="84">
        <f>(HLOOKUP(DK$6,BECO_Datos!$D$3:$HN$85,BECO_Datos!$A53,FALSE)+IFERROR(HLOOKUP(DK$6,BECO_Datos!$HP$3:$LT$85,BECO_Datos!$A53,FALSE),0))*DK$2</f>
        <v>0</v>
      </c>
      <c r="DL54" s="84">
        <f>(HLOOKUP(DL$6,BECO_Datos!$D$3:$HN$85,BECO_Datos!$A53,FALSE)+IFERROR(HLOOKUP(DL$6,BECO_Datos!$HP$3:$LT$85,BECO_Datos!$A53,FALSE),0))*DL$2</f>
        <v>0.42717233809862887</v>
      </c>
      <c r="DM54" s="84">
        <f>(HLOOKUP(DM$6,BECO_Datos!$D$3:$HN$85,BECO_Datos!$A53,FALSE)+IFERROR(HLOOKUP(DM$6,BECO_Datos!$HP$3:$LT$85,BECO_Datos!$A53,FALSE),0))*DM$2</f>
        <v>0.44015502680554791</v>
      </c>
      <c r="DN54" s="84">
        <f>(HLOOKUP(DN$6,BECO_Datos!$D$3:$HN$85,BECO_Datos!$A53,FALSE)+IFERROR(HLOOKUP(DN$6,BECO_Datos!$HP$3:$LT$85,BECO_Datos!$A53,FALSE),0))*DN$2</f>
        <v>2.4099550969714341E-2</v>
      </c>
      <c r="DO54" s="84">
        <f>(HLOOKUP(DO$6,BECO_Datos!$D$3:$HN$85,BECO_Datos!$A53,FALSE)+IFERROR(HLOOKUP(DO$6,BECO_Datos!$HP$3:$LT$85,BECO_Datos!$A53,FALSE),0))*DO$2</f>
        <v>2.5341549632177319E-2</v>
      </c>
      <c r="DP54" s="84">
        <f>(HLOOKUP(DP$6,BECO_Datos!$D$3:$HN$85,BECO_Datos!$A53,FALSE)+IFERROR(HLOOKUP(DP$6,BECO_Datos!$HP$3:$LT$85,BECO_Datos!$A53,FALSE),0))*DP$2</f>
        <v>0</v>
      </c>
      <c r="DQ54" s="84">
        <f>(HLOOKUP(DQ$6,BECO_Datos!$D$3:$HN$85,BECO_Datos!$A53,FALSE)+IFERROR(HLOOKUP(DQ$6,BECO_Datos!$HP$3:$LT$85,BECO_Datos!$A53,FALSE),0))*DQ$2</f>
        <v>0</v>
      </c>
      <c r="DS54" s="84" t="e">
        <f>(HLOOKUP(DS$6,BECO_Datos!$D$3:$HN$85,BECO_Datos!$A53,FALSE)+IFERROR(HLOOKUP(DS$6,BECO_Datos!$HP$3:$LT$85,BECO_Datos!$A53,FALSE),0))*DS$2</f>
        <v>#N/A</v>
      </c>
      <c r="DT54" s="84" t="e">
        <f>(HLOOKUP(DT$6,BECO_Datos!$D$3:$HN$85,BECO_Datos!$A53,FALSE)+IFERROR(HLOOKUP(DT$6,BECO_Datos!$HP$3:$LT$85,BECO_Datos!$A53,FALSE),0))*DT$2</f>
        <v>#N/A</v>
      </c>
      <c r="DU54" s="84" t="e">
        <f>(HLOOKUP(DU$6,BECO_Datos!$D$3:$HN$85,BECO_Datos!$A53,FALSE)+IFERROR(HLOOKUP(DU$6,BECO_Datos!$HP$3:$LT$85,BECO_Datos!$A53,FALSE),0))*DU$2</f>
        <v>#N/A</v>
      </c>
      <c r="DV54" s="84" t="e">
        <f>(HLOOKUP(DV$6,BECO_Datos!$D$3:$HN$85,BECO_Datos!$A53,FALSE)+IFERROR(HLOOKUP(DV$6,BECO_Datos!$HP$3:$LT$85,BECO_Datos!$A53,FALSE),0))*DV$2</f>
        <v>#N/A</v>
      </c>
      <c r="DW54" s="84" t="e">
        <f>(HLOOKUP(DW$6,BECO_Datos!$D$3:$HN$85,BECO_Datos!$A53,FALSE)+IFERROR(HLOOKUP(DW$6,BECO_Datos!$HP$3:$LT$85,BECO_Datos!$A53,FALSE),0))*DW$2</f>
        <v>#N/A</v>
      </c>
      <c r="DX54" s="84" t="e">
        <f>(HLOOKUP(DX$6,BECO_Datos!$D$3:$HN$85,BECO_Datos!$A53,FALSE)+IFERROR(HLOOKUP(DX$6,BECO_Datos!$HP$3:$LT$85,BECO_Datos!$A53,FALSE),0))*DX$2</f>
        <v>#N/A</v>
      </c>
      <c r="DY54" s="84">
        <f>(HLOOKUP(DY$6,BECO_Datos!$D$3:$HN$85,BECO_Datos!$A53,FALSE)+IFERROR(HLOOKUP(DY$6,BECO_Datos!$HP$3:$LT$85,BECO_Datos!$A53,FALSE),0))*DY$2</f>
        <v>0</v>
      </c>
      <c r="DZ54" s="84">
        <f>(HLOOKUP(DZ$6,BECO_Datos!$D$3:$HN$85,BECO_Datos!$A53,FALSE)+IFERROR(HLOOKUP(DZ$6,BECO_Datos!$HP$3:$LT$85,BECO_Datos!$A53,FALSE),0))*DZ$2</f>
        <v>0</v>
      </c>
      <c r="EA54" s="84">
        <f>(HLOOKUP(EA$6,BECO_Datos!$D$3:$HN$85,BECO_Datos!$A53,FALSE)+IFERROR(HLOOKUP(EA$6,BECO_Datos!$HP$3:$LT$85,BECO_Datos!$A53,FALSE),0))*EA$2</f>
        <v>0</v>
      </c>
      <c r="EB54" s="84">
        <f>(HLOOKUP(EB$6,BECO_Datos!$D$3:$HN$85,BECO_Datos!$A53,FALSE)+IFERROR(HLOOKUP(EB$6,BECO_Datos!$HP$3:$LT$85,BECO_Datos!$A53,FALSE),0))*EB$2</f>
        <v>0</v>
      </c>
      <c r="EC54" s="84">
        <f>(HLOOKUP(EC$6,BECO_Datos!$D$3:$HN$85,BECO_Datos!$A53,FALSE)+IFERROR(HLOOKUP(EC$6,BECO_Datos!$HP$3:$LT$85,BECO_Datos!$A53,FALSE),0))*EC$2</f>
        <v>0</v>
      </c>
      <c r="ED54" s="84">
        <f>(HLOOKUP(ED$6,BECO_Datos!$D$3:$HN$85,BECO_Datos!$A53,FALSE)+IFERROR(HLOOKUP(ED$6,BECO_Datos!$HP$3:$LT$85,BECO_Datos!$A53,FALSE),0))*ED$2</f>
        <v>0</v>
      </c>
      <c r="EE54" s="84">
        <f>(HLOOKUP(EE$6,BECO_Datos!$D$3:$HN$85,BECO_Datos!$A53,FALSE)+IFERROR(HLOOKUP(EE$6,BECO_Datos!$HP$3:$LT$85,BECO_Datos!$A53,FALSE),0))*EE$2</f>
        <v>0</v>
      </c>
      <c r="EF54" s="84">
        <f>(HLOOKUP(EF$6,BECO_Datos!$D$3:$HN$85,BECO_Datos!$A53,FALSE)+IFERROR(HLOOKUP(EF$6,BECO_Datos!$HP$3:$LT$85,BECO_Datos!$A53,FALSE),0))*EF$2</f>
        <v>0</v>
      </c>
      <c r="EG54" s="84">
        <f>(HLOOKUP(EG$6,BECO_Datos!$D$3:$HN$85,BECO_Datos!$A53,FALSE)+IFERROR(HLOOKUP(EG$6,BECO_Datos!$HP$3:$LT$85,BECO_Datos!$A53,FALSE),0))*EG$2</f>
        <v>0</v>
      </c>
      <c r="EH54" s="84">
        <f>(HLOOKUP(EH$6,BECO_Datos!$D$3:$HN$85,BECO_Datos!$A53,FALSE)+IFERROR(HLOOKUP(EH$6,BECO_Datos!$HP$3:$LT$85,BECO_Datos!$A53,FALSE),0))*EH$2</f>
        <v>0</v>
      </c>
      <c r="EJ54" s="84" t="e">
        <f>(HLOOKUP(EJ$6,BECO_Datos!$D$3:$HN$85,BECO_Datos!$A53,FALSE)+IFERROR(HLOOKUP(EJ$6,BECO_Datos!$HP$3:$LT$85,BECO_Datos!$A53,FALSE),0))*EJ$2</f>
        <v>#N/A</v>
      </c>
      <c r="EK54" s="84" t="e">
        <f>(HLOOKUP(EK$6,BECO_Datos!$D$3:$HN$85,BECO_Datos!$A53,FALSE)+IFERROR(HLOOKUP(EK$6,BECO_Datos!$HP$3:$LT$85,BECO_Datos!$A53,FALSE),0))*EK$2</f>
        <v>#N/A</v>
      </c>
      <c r="EL54" s="84" t="e">
        <f>(HLOOKUP(EL$6,BECO_Datos!$D$3:$HN$85,BECO_Datos!$A53,FALSE)+IFERROR(HLOOKUP(EL$6,BECO_Datos!$HP$3:$LT$85,BECO_Datos!$A53,FALSE),0))*EL$2</f>
        <v>#N/A</v>
      </c>
      <c r="EM54" s="84" t="e">
        <f>(HLOOKUP(EM$6,BECO_Datos!$D$3:$HN$85,BECO_Datos!$A53,FALSE)+IFERROR(HLOOKUP(EM$6,BECO_Datos!$HP$3:$LT$85,BECO_Datos!$A53,FALSE),0))*EM$2</f>
        <v>#N/A</v>
      </c>
      <c r="EN54" s="84" t="e">
        <f>(HLOOKUP(EN$6,BECO_Datos!$D$3:$HN$85,BECO_Datos!$A53,FALSE)+IFERROR(HLOOKUP(EN$6,BECO_Datos!$HP$3:$LT$85,BECO_Datos!$A53,FALSE),0))*EN$2</f>
        <v>#N/A</v>
      </c>
      <c r="EO54" s="84" t="e">
        <f>(HLOOKUP(EO$6,BECO_Datos!$D$3:$HN$85,BECO_Datos!$A53,FALSE)+IFERROR(HLOOKUP(EO$6,BECO_Datos!$HP$3:$LT$85,BECO_Datos!$A53,FALSE),0))*EO$2</f>
        <v>#N/A</v>
      </c>
      <c r="EP54" s="84">
        <f>(HLOOKUP(EP$6,BECO_Datos!$D$3:$HN$85,BECO_Datos!$A53,FALSE)+IFERROR(HLOOKUP(EP$6,BECO_Datos!$HP$3:$LT$85,BECO_Datos!$A53,FALSE),0))*EP$2</f>
        <v>0</v>
      </c>
      <c r="EQ54" s="84">
        <f>(HLOOKUP(EQ$6,BECO_Datos!$D$3:$HN$85,BECO_Datos!$A53,FALSE)+IFERROR(HLOOKUP(EQ$6,BECO_Datos!$HP$3:$LT$85,BECO_Datos!$A53,FALSE),0))*EQ$2</f>
        <v>0</v>
      </c>
      <c r="ER54" s="84">
        <f>(HLOOKUP(ER$6,BECO_Datos!$D$3:$HN$85,BECO_Datos!$A53,FALSE)+IFERROR(HLOOKUP(ER$6,BECO_Datos!$HP$3:$LT$85,BECO_Datos!$A53,FALSE),0))*ER$2</f>
        <v>0</v>
      </c>
      <c r="ES54" s="84">
        <f>(HLOOKUP(ES$6,BECO_Datos!$D$3:$HN$85,BECO_Datos!$A53,FALSE)+IFERROR(HLOOKUP(ES$6,BECO_Datos!$HP$3:$LT$85,BECO_Datos!$A53,FALSE),0))*ES$2</f>
        <v>0</v>
      </c>
      <c r="ET54" s="84">
        <f>(HLOOKUP(ET$6,BECO_Datos!$D$3:$HN$85,BECO_Datos!$A53,FALSE)+IFERROR(HLOOKUP(ET$6,BECO_Datos!$HP$3:$LT$85,BECO_Datos!$A53,FALSE),0))*ET$2</f>
        <v>0</v>
      </c>
      <c r="EU54" s="84">
        <f>(HLOOKUP(EU$6,BECO_Datos!$D$3:$HN$85,BECO_Datos!$A53,FALSE)+IFERROR(HLOOKUP(EU$6,BECO_Datos!$HP$3:$LT$85,BECO_Datos!$A53,FALSE),0))*EU$2</f>
        <v>0</v>
      </c>
      <c r="EV54" s="84">
        <f>(HLOOKUP(EV$6,BECO_Datos!$D$3:$HN$85,BECO_Datos!$A53,FALSE)+IFERROR(HLOOKUP(EV$6,BECO_Datos!$HP$3:$LT$85,BECO_Datos!$A53,FALSE),0))*EV$2</f>
        <v>0</v>
      </c>
      <c r="EW54" s="84">
        <f>(HLOOKUP(EW$6,BECO_Datos!$D$3:$HN$85,BECO_Datos!$A53,FALSE)+IFERROR(HLOOKUP(EW$6,BECO_Datos!$HP$3:$LT$85,BECO_Datos!$A53,FALSE),0))*EW$2</f>
        <v>0</v>
      </c>
      <c r="EX54" s="84">
        <f>(HLOOKUP(EX$6,BECO_Datos!$D$3:$HN$85,BECO_Datos!$A53,FALSE)+IFERROR(HLOOKUP(EX$6,BECO_Datos!$HP$3:$LT$85,BECO_Datos!$A53,FALSE),0))*EX$2</f>
        <v>0</v>
      </c>
      <c r="EY54" s="84">
        <f>(HLOOKUP(EY$6,BECO_Datos!$D$3:$HN$85,BECO_Datos!$A53,FALSE)+IFERROR(HLOOKUP(EY$6,BECO_Datos!$HP$3:$LT$85,BECO_Datos!$A53,FALSE),0))*EY$2</f>
        <v>0</v>
      </c>
      <c r="FA54" s="84" t="e">
        <f>(HLOOKUP(FA$6,BECO_Datos!$D$3:$HN$85,BECO_Datos!$A53,FALSE)+IFERROR(HLOOKUP(FA$6,BECO_Datos!$HP$3:$LT$85,BECO_Datos!$A53,FALSE),0))*FA$2</f>
        <v>#N/A</v>
      </c>
      <c r="FB54" s="84" t="e">
        <f>(HLOOKUP(FB$6,BECO_Datos!$D$3:$HN$85,BECO_Datos!$A53,FALSE)+IFERROR(HLOOKUP(FB$6,BECO_Datos!$HP$3:$LT$85,BECO_Datos!$A53,FALSE),0))*FB$2</f>
        <v>#N/A</v>
      </c>
      <c r="FC54" s="84" t="e">
        <f>(HLOOKUP(FC$6,BECO_Datos!$D$3:$HN$85,BECO_Datos!$A53,FALSE)+IFERROR(HLOOKUP(FC$6,BECO_Datos!$HP$3:$LT$85,BECO_Datos!$A53,FALSE),0))*FC$2</f>
        <v>#N/A</v>
      </c>
      <c r="FD54" s="84" t="e">
        <f>(HLOOKUP(FD$6,BECO_Datos!$D$3:$HN$85,BECO_Datos!$A53,FALSE)+IFERROR(HLOOKUP(FD$6,BECO_Datos!$HP$3:$LT$85,BECO_Datos!$A53,FALSE),0))*FD$2</f>
        <v>#N/A</v>
      </c>
      <c r="FE54" s="84" t="e">
        <f>(HLOOKUP(FE$6,BECO_Datos!$D$3:$HN$85,BECO_Datos!$A53,FALSE)+IFERROR(HLOOKUP(FE$6,BECO_Datos!$HP$3:$LT$85,BECO_Datos!$A53,FALSE),0))*FE$2</f>
        <v>#N/A</v>
      </c>
      <c r="FF54" s="84" t="e">
        <f>(HLOOKUP(FF$6,BECO_Datos!$D$3:$HN$85,BECO_Datos!$A53,FALSE)+IFERROR(HLOOKUP(FF$6,BECO_Datos!$HP$3:$LT$85,BECO_Datos!$A53,FALSE),0))*FF$2</f>
        <v>#N/A</v>
      </c>
      <c r="FG54" s="84">
        <f>(HLOOKUP(FG$6,BECO_Datos!$D$3:$HN$85,BECO_Datos!$A53,FALSE)+IFERROR(HLOOKUP(FG$6,BECO_Datos!$HP$3:$LT$85,BECO_Datos!$A53,FALSE),0))*FG$2</f>
        <v>0</v>
      </c>
      <c r="FH54" s="84">
        <f>(HLOOKUP(FH$6,BECO_Datos!$D$3:$HN$85,BECO_Datos!$A53,FALSE)+IFERROR(HLOOKUP(FH$6,BECO_Datos!$HP$3:$LT$85,BECO_Datos!$A53,FALSE),0))*FH$2</f>
        <v>0</v>
      </c>
      <c r="FI54" s="84">
        <f>(HLOOKUP(FI$6,BECO_Datos!$D$3:$HN$85,BECO_Datos!$A53,FALSE)+IFERROR(HLOOKUP(FI$6,BECO_Datos!$HP$3:$LT$85,BECO_Datos!$A53,FALSE),0))*FI$2</f>
        <v>0</v>
      </c>
      <c r="FJ54" s="84">
        <f>(HLOOKUP(FJ$6,BECO_Datos!$D$3:$HN$85,BECO_Datos!$A53,FALSE)+IFERROR(HLOOKUP(FJ$6,BECO_Datos!$HP$3:$LT$85,BECO_Datos!$A53,FALSE),0))*FJ$2</f>
        <v>0</v>
      </c>
      <c r="FK54" s="84">
        <f>(HLOOKUP(FK$6,BECO_Datos!$D$3:$HN$85,BECO_Datos!$A53,FALSE)+IFERROR(HLOOKUP(FK$6,BECO_Datos!$HP$3:$LT$85,BECO_Datos!$A53,FALSE),0))*FK$2</f>
        <v>0</v>
      </c>
      <c r="FL54" s="84">
        <f>(HLOOKUP(FL$6,BECO_Datos!$D$3:$HN$85,BECO_Datos!$A53,FALSE)+IFERROR(HLOOKUP(FL$6,BECO_Datos!$HP$3:$LT$85,BECO_Datos!$A53,FALSE),0))*FL$2</f>
        <v>0</v>
      </c>
      <c r="FM54" s="84">
        <f>(HLOOKUP(FM$6,BECO_Datos!$D$3:$HN$85,BECO_Datos!$A53,FALSE)+IFERROR(HLOOKUP(FM$6,BECO_Datos!$HP$3:$LT$85,BECO_Datos!$A53,FALSE),0))*FM$2</f>
        <v>0</v>
      </c>
      <c r="FN54" s="84">
        <f>(HLOOKUP(FN$6,BECO_Datos!$D$3:$HN$85,BECO_Datos!$A53,FALSE)+IFERROR(HLOOKUP(FN$6,BECO_Datos!$HP$3:$LT$85,BECO_Datos!$A53,FALSE),0))*FN$2</f>
        <v>0</v>
      </c>
      <c r="FO54" s="84">
        <f>(HLOOKUP(FO$6,BECO_Datos!$D$3:$HN$85,BECO_Datos!$A53,FALSE)+IFERROR(HLOOKUP(FO$6,BECO_Datos!$HP$3:$LT$85,BECO_Datos!$A53,FALSE),0))*FO$2</f>
        <v>0</v>
      </c>
      <c r="FP54" s="84">
        <f>(HLOOKUP(FP$6,BECO_Datos!$D$3:$HN$85,BECO_Datos!$A53,FALSE)+IFERROR(HLOOKUP(FP$6,BECO_Datos!$HP$3:$LT$85,BECO_Datos!$A53,FALSE),0))*FP$2</f>
        <v>0</v>
      </c>
      <c r="FR54" s="84" t="e">
        <f>(HLOOKUP(FR$6,BECO_Datos!$D$3:$HN$85,BECO_Datos!$A53,FALSE)+IFERROR(HLOOKUP(FR$6,BECO_Datos!$HP$3:$LT$85,BECO_Datos!$A53,FALSE),0))*FR$2</f>
        <v>#N/A</v>
      </c>
      <c r="FS54" s="84" t="e">
        <f>(HLOOKUP(FS$6,BECO_Datos!$D$3:$HN$85,BECO_Datos!$A53,FALSE)+IFERROR(HLOOKUP(FS$6,BECO_Datos!$HP$3:$LT$85,BECO_Datos!$A53,FALSE),0))*FS$2</f>
        <v>#N/A</v>
      </c>
      <c r="FT54" s="84" t="e">
        <f>(HLOOKUP(FT$6,BECO_Datos!$D$3:$HN$85,BECO_Datos!$A53,FALSE)+IFERROR(HLOOKUP(FT$6,BECO_Datos!$HP$3:$LT$85,BECO_Datos!$A53,FALSE),0))*FT$2</f>
        <v>#N/A</v>
      </c>
      <c r="FU54" s="84" t="e">
        <f>(HLOOKUP(FU$6,BECO_Datos!$D$3:$HN$85,BECO_Datos!$A53,FALSE)+IFERROR(HLOOKUP(FU$6,BECO_Datos!$HP$3:$LT$85,BECO_Datos!$A53,FALSE),0))*FU$2</f>
        <v>#N/A</v>
      </c>
      <c r="FV54" s="84" t="e">
        <f>(HLOOKUP(FV$6,BECO_Datos!$D$3:$HN$85,BECO_Datos!$A53,FALSE)+IFERROR(HLOOKUP(FV$6,BECO_Datos!$HP$3:$LT$85,BECO_Datos!$A53,FALSE),0))*FV$2</f>
        <v>#N/A</v>
      </c>
      <c r="FW54" s="84" t="e">
        <f>(HLOOKUP(FW$6,BECO_Datos!$D$3:$HN$85,BECO_Datos!$A53,FALSE)+IFERROR(HLOOKUP(FW$6,BECO_Datos!$HP$3:$LT$85,BECO_Datos!$A53,FALSE),0))*FW$2</f>
        <v>#N/A</v>
      </c>
      <c r="FX54" s="84">
        <f>(HLOOKUP(FX$6,BECO_Datos!$D$3:$HN$85,BECO_Datos!$A53,FALSE)+IFERROR(HLOOKUP(FX$6,BECO_Datos!$HP$3:$LT$85,BECO_Datos!$A53,FALSE),0))*FX$2</f>
        <v>0</v>
      </c>
      <c r="FY54" s="84">
        <f>(HLOOKUP(FY$6,BECO_Datos!$D$3:$HN$85,BECO_Datos!$A53,FALSE)+IFERROR(HLOOKUP(FY$6,BECO_Datos!$HP$3:$LT$85,BECO_Datos!$A53,FALSE),0))*FY$2</f>
        <v>0</v>
      </c>
      <c r="FZ54" s="84">
        <f>(HLOOKUP(FZ$6,BECO_Datos!$D$3:$HN$85,BECO_Datos!$A53,FALSE)+IFERROR(HLOOKUP(FZ$6,BECO_Datos!$HP$3:$LT$85,BECO_Datos!$A53,FALSE),0))*FZ$2</f>
        <v>0.50367225566064777</v>
      </c>
      <c r="GA54" s="84">
        <f>(HLOOKUP(GA$6,BECO_Datos!$D$3:$HN$85,BECO_Datos!$A53,FALSE)+IFERROR(HLOOKUP(GA$6,BECO_Datos!$HP$3:$LT$85,BECO_Datos!$A53,FALSE),0))*GA$2</f>
        <v>0</v>
      </c>
      <c r="GB54" s="84">
        <f>(HLOOKUP(GB$6,BECO_Datos!$D$3:$HN$85,BECO_Datos!$A53,FALSE)+IFERROR(HLOOKUP(GB$6,BECO_Datos!$HP$3:$LT$85,BECO_Datos!$A53,FALSE),0))*GB$2</f>
        <v>0</v>
      </c>
      <c r="GC54" s="84">
        <f>(HLOOKUP(GC$6,BECO_Datos!$D$3:$HN$85,BECO_Datos!$A53,FALSE)+IFERROR(HLOOKUP(GC$6,BECO_Datos!$HP$3:$LT$85,BECO_Datos!$A53,FALSE),0))*GC$2</f>
        <v>0</v>
      </c>
      <c r="GD54" s="84">
        <f>(HLOOKUP(GD$6,BECO_Datos!$D$3:$HN$85,BECO_Datos!$A53,FALSE)+IFERROR(HLOOKUP(GD$6,BECO_Datos!$HP$3:$LT$85,BECO_Datos!$A53,FALSE),0))*GD$2</f>
        <v>0</v>
      </c>
      <c r="GE54" s="84">
        <f>(HLOOKUP(GE$6,BECO_Datos!$D$3:$HN$85,BECO_Datos!$A53,FALSE)+IFERROR(HLOOKUP(GE$6,BECO_Datos!$HP$3:$LT$85,BECO_Datos!$A53,FALSE),0))*GE$2</f>
        <v>0</v>
      </c>
      <c r="GF54" s="84">
        <f>(HLOOKUP(GF$6,BECO_Datos!$D$3:$HN$85,BECO_Datos!$A53,FALSE)+IFERROR(HLOOKUP(GF$6,BECO_Datos!$HP$3:$LT$85,BECO_Datos!$A53,FALSE),0))*GF$2</f>
        <v>5.8490971625107482E-2</v>
      </c>
      <c r="GG54" s="84">
        <f>(HLOOKUP(GG$6,BECO_Datos!$D$3:$HN$85,BECO_Datos!$A53,FALSE)+IFERROR(HLOOKUP(GG$6,BECO_Datos!$HP$3:$LT$85,BECO_Datos!$A53,FALSE),0))*GG$2</f>
        <v>0</v>
      </c>
      <c r="GI54" s="84" t="e">
        <f>(HLOOKUP(GI$6,BECO_Datos!$D$3:$HN$85,BECO_Datos!$A53,FALSE)+IFERROR(HLOOKUP(GI$6,BECO_Datos!$HP$3:$LT$85,BECO_Datos!$A53,FALSE),0))*GI$2</f>
        <v>#N/A</v>
      </c>
      <c r="GJ54" s="84" t="e">
        <f>(HLOOKUP(GJ$6,BECO_Datos!$D$3:$HN$85,BECO_Datos!$A53,FALSE)+IFERROR(HLOOKUP(GJ$6,BECO_Datos!$HP$3:$LT$85,BECO_Datos!$A53,FALSE),0))*GJ$2</f>
        <v>#N/A</v>
      </c>
      <c r="GK54" s="84" t="e">
        <f>(HLOOKUP(GK$6,BECO_Datos!$D$3:$HN$85,BECO_Datos!$A53,FALSE)+IFERROR(HLOOKUP(GK$6,BECO_Datos!$HP$3:$LT$85,BECO_Datos!$A53,FALSE),0))*GK$2</f>
        <v>#N/A</v>
      </c>
      <c r="GL54" s="84" t="e">
        <f>(HLOOKUP(GL$6,BECO_Datos!$D$3:$HN$85,BECO_Datos!$A53,FALSE)+IFERROR(HLOOKUP(GL$6,BECO_Datos!$HP$3:$LT$85,BECO_Datos!$A53,FALSE),0))*GL$2</f>
        <v>#N/A</v>
      </c>
      <c r="GM54" s="84" t="e">
        <f>(HLOOKUP(GM$6,BECO_Datos!$D$3:$HN$85,BECO_Datos!$A53,FALSE)+IFERROR(HLOOKUP(GM$6,BECO_Datos!$HP$3:$LT$85,BECO_Datos!$A53,FALSE),0))*GM$2</f>
        <v>#N/A</v>
      </c>
      <c r="GN54" s="84" t="e">
        <f>(HLOOKUP(GN$6,BECO_Datos!$D$3:$HN$85,BECO_Datos!$A53,FALSE)+IFERROR(HLOOKUP(GN$6,BECO_Datos!$HP$3:$LT$85,BECO_Datos!$A53,FALSE),0))*GN$2</f>
        <v>#N/A</v>
      </c>
      <c r="GO54" s="84">
        <f>(HLOOKUP(GO$6,BECO_Datos!$D$3:$HN$85,BECO_Datos!$A53,FALSE)+IFERROR(HLOOKUP(GO$6,BECO_Datos!$HP$3:$LT$85,BECO_Datos!$A53,FALSE),0))*GO$2</f>
        <v>0</v>
      </c>
      <c r="GP54" s="84">
        <f>(HLOOKUP(GP$6,BECO_Datos!$D$3:$HN$85,BECO_Datos!$A53,FALSE)+IFERROR(HLOOKUP(GP$6,BECO_Datos!$HP$3:$LT$85,BECO_Datos!$A53,FALSE),0))*GP$2</f>
        <v>0</v>
      </c>
      <c r="GQ54" s="84">
        <f>(HLOOKUP(GQ$6,BECO_Datos!$D$3:$HN$85,BECO_Datos!$A53,FALSE)+IFERROR(HLOOKUP(GQ$6,BECO_Datos!$HP$3:$LT$85,BECO_Datos!$A53,FALSE),0))*GQ$2</f>
        <v>0</v>
      </c>
      <c r="GR54" s="84">
        <f>(HLOOKUP(GR$6,BECO_Datos!$D$3:$HN$85,BECO_Datos!$A53,FALSE)+IFERROR(HLOOKUP(GR$6,BECO_Datos!$HP$3:$LT$85,BECO_Datos!$A53,FALSE),0))*GR$2</f>
        <v>0.80653482373172836</v>
      </c>
      <c r="GS54" s="84">
        <f>(HLOOKUP(GS$6,BECO_Datos!$D$3:$HN$85,BECO_Datos!$A53,FALSE)+IFERROR(HLOOKUP(GS$6,BECO_Datos!$HP$3:$LT$85,BECO_Datos!$A53,FALSE),0))*GS$2</f>
        <v>0.48536113499570088</v>
      </c>
      <c r="GT54" s="84">
        <f>(HLOOKUP(GT$6,BECO_Datos!$D$3:$HN$85,BECO_Datos!$A53,FALSE)+IFERROR(HLOOKUP(GT$6,BECO_Datos!$HP$3:$LT$85,BECO_Datos!$A53,FALSE),0))*GT$2</f>
        <v>0.43639294926913158</v>
      </c>
      <c r="GU54" s="84">
        <f>(HLOOKUP(GU$6,BECO_Datos!$D$3:$HN$85,BECO_Datos!$A53,FALSE)+IFERROR(HLOOKUP(GU$6,BECO_Datos!$HP$3:$LT$85,BECO_Datos!$A53,FALSE),0))*GU$2</f>
        <v>0.51800659214674694</v>
      </c>
      <c r="GV54" s="84">
        <f>(HLOOKUP(GV$6,BECO_Datos!$D$3:$HN$85,BECO_Datos!$A53,FALSE)+IFERROR(HLOOKUP(GV$6,BECO_Datos!$HP$3:$LT$85,BECO_Datos!$A53,FALSE),0))*GV$2</f>
        <v>0.54345084551447409</v>
      </c>
      <c r="GW54" s="84">
        <f>(HLOOKUP(GW$6,BECO_Datos!$D$3:$HN$85,BECO_Datos!$A53,FALSE)+IFERROR(HLOOKUP(GW$6,BECO_Datos!$HP$3:$LT$85,BECO_Datos!$A53,FALSE),0))*GW$2</f>
        <v>0</v>
      </c>
      <c r="GX54" s="84">
        <f>(HLOOKUP(GX$6,BECO_Datos!$D$3:$HN$85,BECO_Datos!$A53,FALSE)+IFERROR(HLOOKUP(GX$6,BECO_Datos!$HP$3:$LT$85,BECO_Datos!$A53,FALSE),0))*GX$2</f>
        <v>0</v>
      </c>
      <c r="GZ54" s="84" t="e">
        <f>(HLOOKUP(GZ$6,BECO_Datos!$D$3:$HN$85,BECO_Datos!$A53,FALSE)+IFERROR(HLOOKUP(GZ$6,BECO_Datos!$HP$3:$LT$85,BECO_Datos!$A53,FALSE),0))*GZ$2</f>
        <v>#N/A</v>
      </c>
      <c r="HA54" s="84" t="e">
        <f>(HLOOKUP(HA$6,BECO_Datos!$D$3:$HN$85,BECO_Datos!$A53,FALSE)+IFERROR(HLOOKUP(HA$6,BECO_Datos!$HP$3:$LT$85,BECO_Datos!$A53,FALSE),0))*HA$2</f>
        <v>#N/A</v>
      </c>
      <c r="HB54" s="84" t="e">
        <f>(HLOOKUP(HB$6,BECO_Datos!$D$3:$HN$85,BECO_Datos!$A53,FALSE)+IFERROR(HLOOKUP(HB$6,BECO_Datos!$HP$3:$LT$85,BECO_Datos!$A53,FALSE),0))*HB$2</f>
        <v>#N/A</v>
      </c>
      <c r="HC54" s="84" t="e">
        <f>(HLOOKUP(HC$6,BECO_Datos!$D$3:$HN$85,BECO_Datos!$A53,FALSE)+IFERROR(HLOOKUP(HC$6,BECO_Datos!$HP$3:$LT$85,BECO_Datos!$A53,FALSE),0))*HC$2</f>
        <v>#N/A</v>
      </c>
      <c r="HD54" s="84" t="e">
        <f>(HLOOKUP(HD$6,BECO_Datos!$D$3:$HN$85,BECO_Datos!$A53,FALSE)+IFERROR(HLOOKUP(HD$6,BECO_Datos!$HP$3:$LT$85,BECO_Datos!$A53,FALSE),0))*HD$2</f>
        <v>#N/A</v>
      </c>
      <c r="HE54" s="84" t="e">
        <f>(HLOOKUP(HE$6,BECO_Datos!$D$3:$HN$85,BECO_Datos!$A53,FALSE)+IFERROR(HLOOKUP(HE$6,BECO_Datos!$HP$3:$LT$85,BECO_Datos!$A53,FALSE),0))*HE$2</f>
        <v>#N/A</v>
      </c>
      <c r="HF54" s="84">
        <f>(HLOOKUP(HF$6,BECO_Datos!$D$3:$HN$85,BECO_Datos!$A53,FALSE)+IFERROR(HLOOKUP(HF$6,BECO_Datos!$HP$3:$LT$85,BECO_Datos!$A53,FALSE),0))*HF$2</f>
        <v>0.60929057811642628</v>
      </c>
      <c r="HG54" s="84">
        <f>(HLOOKUP(HG$6,BECO_Datos!$D$3:$HN$85,BECO_Datos!$A53,FALSE)+IFERROR(HLOOKUP(HG$6,BECO_Datos!$HP$3:$LT$85,BECO_Datos!$A53,FALSE),0))*HG$2</f>
        <v>0.46121916182485351</v>
      </c>
      <c r="HH54" s="84">
        <f>(HLOOKUP(HH$6,BECO_Datos!$D$3:$HN$85,BECO_Datos!$A53,FALSE)+IFERROR(HLOOKUP(HH$6,BECO_Datos!$HP$3:$LT$85,BECO_Datos!$A53,FALSE),0))*HH$2</f>
        <v>0.58771920267105271</v>
      </c>
      <c r="HI54" s="84">
        <f>(HLOOKUP(HI$6,BECO_Datos!$D$3:$HN$85,BECO_Datos!$A53,FALSE)+IFERROR(HLOOKUP(HI$6,BECO_Datos!$HP$3:$LT$85,BECO_Datos!$A53,FALSE),0))*HI$2</f>
        <v>0.53280878112696883</v>
      </c>
      <c r="HJ54" s="84">
        <f>(HLOOKUP(HJ$6,BECO_Datos!$D$3:$HN$85,BECO_Datos!$A53,FALSE)+IFERROR(HLOOKUP(HJ$6,BECO_Datos!$HP$3:$LT$85,BECO_Datos!$A53,FALSE),0))*HJ$2</f>
        <v>0.58973154207573397</v>
      </c>
      <c r="HK54" s="84">
        <f>(HLOOKUP(HK$6,BECO_Datos!$D$3:$HN$85,BECO_Datos!$A53,FALSE)+IFERROR(HLOOKUP(HK$6,BECO_Datos!$HP$3:$LT$85,BECO_Datos!$A53,FALSE),0))*HK$2</f>
        <v>0.61510830293380614</v>
      </c>
      <c r="HL54" s="84">
        <f>(HLOOKUP(HL$6,BECO_Datos!$D$3:$HN$85,BECO_Datos!$A53,FALSE)+IFERROR(HLOOKUP(HL$6,BECO_Datos!$HP$3:$LT$85,BECO_Datos!$A53,FALSE),0))*HL$2</f>
        <v>0.51481704789184557</v>
      </c>
      <c r="HM54" s="84">
        <f>(HLOOKUP(HM$6,BECO_Datos!$D$3:$HN$85,BECO_Datos!$A53,FALSE)+IFERROR(HLOOKUP(HM$6,BECO_Datos!$HP$3:$LT$85,BECO_Datos!$A53,FALSE),0))*HM$2</f>
        <v>0.67955476232988121</v>
      </c>
      <c r="HN54" s="84">
        <f>(HLOOKUP(HN$6,BECO_Datos!$D$3:$HN$85,BECO_Datos!$A53,FALSE)+IFERROR(HLOOKUP(HN$6,BECO_Datos!$HP$3:$LT$85,BECO_Datos!$A53,FALSE),0))*HN$2</f>
        <v>0.72088834269815072</v>
      </c>
      <c r="HO54" s="84">
        <f>(HLOOKUP(HO$6,BECO_Datos!$D$3:$HN$85,BECO_Datos!$A53,FALSE)+IFERROR(HLOOKUP(HO$6,BECO_Datos!$HP$3:$LT$85,BECO_Datos!$A53,FALSE),0))*HO$2</f>
        <v>0.73620446193071454</v>
      </c>
      <c r="HQ54" s="84" t="e">
        <f>(HLOOKUP(HQ$6,BECO_Datos!$D$3:$HN$85,BECO_Datos!$A53,FALSE)+IFERROR(HLOOKUP(HQ$6,BECO_Datos!$HP$3:$LT$85,BECO_Datos!$A53,FALSE),0))*HQ$2</f>
        <v>#N/A</v>
      </c>
      <c r="HR54" s="84" t="e">
        <f>(HLOOKUP(HR$6,BECO_Datos!$D$3:$HN$85,BECO_Datos!$A53,FALSE)+IFERROR(HLOOKUP(HR$6,BECO_Datos!$HP$3:$LT$85,BECO_Datos!$A53,FALSE),0))*HR$2</f>
        <v>#N/A</v>
      </c>
      <c r="HS54" s="84" t="e">
        <f>(HLOOKUP(HS$6,BECO_Datos!$D$3:$HN$85,BECO_Datos!$A53,FALSE)+IFERROR(HLOOKUP(HS$6,BECO_Datos!$HP$3:$LT$85,BECO_Datos!$A53,FALSE),0))*HS$2</f>
        <v>#N/A</v>
      </c>
      <c r="HT54" s="84" t="e">
        <f>(HLOOKUP(HT$6,BECO_Datos!$D$3:$HN$85,BECO_Datos!$A53,FALSE)+IFERROR(HLOOKUP(HT$6,BECO_Datos!$HP$3:$LT$85,BECO_Datos!$A53,FALSE),0))*HT$2</f>
        <v>#N/A</v>
      </c>
      <c r="HU54" s="84" t="e">
        <f>(HLOOKUP(HU$6,BECO_Datos!$D$3:$HN$85,BECO_Datos!$A53,FALSE)+IFERROR(HLOOKUP(HU$6,BECO_Datos!$HP$3:$LT$85,BECO_Datos!$A53,FALSE),0))*HU$2</f>
        <v>#N/A</v>
      </c>
      <c r="HV54" s="84" t="e">
        <f>(HLOOKUP(HV$6,BECO_Datos!$D$3:$HN$85,BECO_Datos!$A53,FALSE)+IFERROR(HLOOKUP(HV$6,BECO_Datos!$HP$3:$LT$85,BECO_Datos!$A53,FALSE),0))*HV$2</f>
        <v>#N/A</v>
      </c>
      <c r="HW54" s="84">
        <f>(HLOOKUP(HW$6,BECO_Datos!$D$3:$HN$85,BECO_Datos!$A53,FALSE)+IFERROR(HLOOKUP(HW$6,BECO_Datos!$HP$3:$LT$85,BECO_Datos!$A53,FALSE),0))*HW$2</f>
        <v>0.94812020636285477</v>
      </c>
      <c r="HX54" s="84">
        <f>(HLOOKUP(HX$6,BECO_Datos!$D$3:$HN$85,BECO_Datos!$A53,FALSE)+IFERROR(HLOOKUP(HX$6,BECO_Datos!$HP$3:$LT$85,BECO_Datos!$A53,FALSE),0))*HX$2</f>
        <v>1.3828288048151334</v>
      </c>
      <c r="HY54" s="84">
        <f>(HLOOKUP(HY$6,BECO_Datos!$D$3:$HN$85,BECO_Datos!$A53,FALSE)+IFERROR(HLOOKUP(HY$6,BECO_Datos!$HP$3:$LT$85,BECO_Datos!$A53,FALSE),0))*HY$2</f>
        <v>1.3500731728288911</v>
      </c>
      <c r="HZ54" s="84">
        <f>(HLOOKUP(HZ$6,BECO_Datos!$D$3:$HN$85,BECO_Datos!$A53,FALSE)+IFERROR(HLOOKUP(HZ$6,BECO_Datos!$HP$3:$LT$85,BECO_Datos!$A53,FALSE),0))*HZ$2</f>
        <v>1.8515130696474638</v>
      </c>
      <c r="IA54" s="84">
        <f>(HLOOKUP(IA$6,BECO_Datos!$D$3:$HN$85,BECO_Datos!$A53,FALSE)+IFERROR(HLOOKUP(IA$6,BECO_Datos!$HP$3:$LT$85,BECO_Datos!$A53,FALSE),0))*IA$2</f>
        <v>2.3012117798796221</v>
      </c>
      <c r="IB54" s="84">
        <f>(HLOOKUP(IB$6,BECO_Datos!$D$3:$HN$85,BECO_Datos!$A53,FALSE)+IFERROR(HLOOKUP(IB$6,BECO_Datos!$HP$3:$LT$85,BECO_Datos!$A53,FALSE),0))*IB$2</f>
        <v>2.2419779019776445</v>
      </c>
      <c r="IC54" s="84">
        <f>(HLOOKUP(IC$6,BECO_Datos!$D$3:$HN$85,BECO_Datos!$A53,FALSE)+IFERROR(HLOOKUP(IC$6,BECO_Datos!$HP$3:$LT$85,BECO_Datos!$A53,FALSE),0))*IC$2</f>
        <v>2.3219245055889943</v>
      </c>
      <c r="ID54" s="84">
        <f>(HLOOKUP(ID$6,BECO_Datos!$D$3:$HN$85,BECO_Datos!$A53,FALSE)+IFERROR(HLOOKUP(ID$6,BECO_Datos!$HP$3:$LT$85,BECO_Datos!$A53,FALSE),0))*ID$2</f>
        <v>1.9662755803955292</v>
      </c>
      <c r="IE54" s="84">
        <f>(HLOOKUP(IE$6,BECO_Datos!$D$3:$HN$85,BECO_Datos!$A53,FALSE)+IFERROR(HLOOKUP(IE$6,BECO_Datos!$HP$3:$LT$85,BECO_Datos!$A53,FALSE),0))*IE$2</f>
        <v>1.6745501289767843</v>
      </c>
      <c r="IF54" s="84">
        <f>(HLOOKUP(IF$6,BECO_Datos!$D$3:$HN$85,BECO_Datos!$A53,FALSE)+IFERROR(HLOOKUP(IF$6,BECO_Datos!$HP$3:$LT$85,BECO_Datos!$A53,FALSE),0))*IF$2</f>
        <v>2.3305044547993607</v>
      </c>
      <c r="IH54" s="84" t="e">
        <f>(HLOOKUP(IH$6,BECO_Datos!$D$3:$HN$85,BECO_Datos!$A53,FALSE)+IFERROR(HLOOKUP(IH$6,BECO_Datos!$HP$3:$LT$85,BECO_Datos!$A53,FALSE),0))*IH$2</f>
        <v>#N/A</v>
      </c>
      <c r="II54" s="84" t="e">
        <f>(HLOOKUP(II$6,BECO_Datos!$D$3:$HN$85,BECO_Datos!$A53,FALSE)+IFERROR(HLOOKUP(II$6,BECO_Datos!$HP$3:$LT$85,BECO_Datos!$A53,FALSE),0))*II$2</f>
        <v>#N/A</v>
      </c>
      <c r="IJ54" s="84" t="e">
        <f>(HLOOKUP(IJ$6,BECO_Datos!$D$3:$HN$85,BECO_Datos!$A53,FALSE)+IFERROR(HLOOKUP(IJ$6,BECO_Datos!$HP$3:$LT$85,BECO_Datos!$A53,FALSE),0))*IJ$2</f>
        <v>#N/A</v>
      </c>
      <c r="IK54" s="84" t="e">
        <f>(HLOOKUP(IK$6,BECO_Datos!$D$3:$HN$85,BECO_Datos!$A53,FALSE)+IFERROR(HLOOKUP(IK$6,BECO_Datos!$HP$3:$LT$85,BECO_Datos!$A53,FALSE),0))*IK$2</f>
        <v>#N/A</v>
      </c>
      <c r="IL54" s="84" t="e">
        <f>(HLOOKUP(IL$6,BECO_Datos!$D$3:$HN$85,BECO_Datos!$A53,FALSE)+IFERROR(HLOOKUP(IL$6,BECO_Datos!$HP$3:$LT$85,BECO_Datos!$A53,FALSE),0))*IL$2</f>
        <v>#N/A</v>
      </c>
      <c r="IM54" s="84" t="e">
        <f>(HLOOKUP(IM$6,BECO_Datos!$D$3:$HN$85,BECO_Datos!$A53,FALSE)+IFERROR(HLOOKUP(IM$6,BECO_Datos!$HP$3:$LT$85,BECO_Datos!$A53,FALSE),0))*IM$2</f>
        <v>#N/A</v>
      </c>
      <c r="IN54" s="84">
        <f>(HLOOKUP(IN$6,BECO_Datos!$D$3:$HN$85,BECO_Datos!$A53,FALSE)+IFERROR(HLOOKUP(IN$6,BECO_Datos!$HP$3:$LT$85,BECO_Datos!$A53,FALSE),0))*IN$2</f>
        <v>5.2678527085124687</v>
      </c>
      <c r="IO54" s="84">
        <f>(HLOOKUP(IO$6,BECO_Datos!$D$3:$HN$85,BECO_Datos!$A53,FALSE)+IFERROR(HLOOKUP(IO$6,BECO_Datos!$HP$3:$LT$85,BECO_Datos!$A53,FALSE),0))*IO$2</f>
        <v>5.8690752364574381</v>
      </c>
      <c r="IP54" s="84">
        <f>(HLOOKUP(IP$6,BECO_Datos!$D$3:$HN$85,BECO_Datos!$A53,FALSE)+IFERROR(HLOOKUP(IP$6,BECO_Datos!$HP$3:$LT$85,BECO_Datos!$A53,FALSE),0))*IP$2</f>
        <v>4.5778788478073951</v>
      </c>
      <c r="IQ54" s="84">
        <f>(HLOOKUP(IQ$6,BECO_Datos!$D$3:$HN$85,BECO_Datos!$A53,FALSE)+IFERROR(HLOOKUP(IQ$6,BECO_Datos!$HP$3:$LT$85,BECO_Datos!$A53,FALSE),0))*IQ$2</f>
        <v>4.26023981083405</v>
      </c>
      <c r="IR54" s="84">
        <f>(HLOOKUP(IR$6,BECO_Datos!$D$3:$HN$85,BECO_Datos!$A53,FALSE)+IFERROR(HLOOKUP(IR$6,BECO_Datos!$HP$3:$LT$85,BECO_Datos!$A53,FALSE),0))*IR$2</f>
        <v>4.1282661220980232</v>
      </c>
      <c r="IS54" s="84">
        <f>(HLOOKUP(IS$6,BECO_Datos!$D$3:$HN$85,BECO_Datos!$A53,FALSE)+IFERROR(HLOOKUP(IS$6,BECO_Datos!$HP$3:$LT$85,BECO_Datos!$A53,FALSE),0))*IS$2</f>
        <v>4.644299656061909</v>
      </c>
      <c r="IT54" s="84">
        <f>(HLOOKUP(IT$6,BECO_Datos!$D$3:$HN$85,BECO_Datos!$A53,FALSE)+IFERROR(HLOOKUP(IT$6,BECO_Datos!$HP$3:$LT$85,BECO_Datos!$A53,FALSE),0))*IT$2</f>
        <v>4.9884385210662092</v>
      </c>
      <c r="IU54" s="84">
        <f>(HLOOKUP(IU$6,BECO_Datos!$D$3:$HN$85,BECO_Datos!$A53,FALSE)+IFERROR(HLOOKUP(IU$6,BECO_Datos!$HP$3:$LT$85,BECO_Datos!$A53,FALSE),0))*IU$2</f>
        <v>5.1069520206362862</v>
      </c>
      <c r="IV54" s="84">
        <f>(HLOOKUP(IV$6,BECO_Datos!$D$3:$HN$85,BECO_Datos!$A53,FALSE)+IFERROR(HLOOKUP(IV$6,BECO_Datos!$HP$3:$LT$85,BECO_Datos!$A53,FALSE),0))*IV$2</f>
        <v>5.3252252282839532</v>
      </c>
      <c r="IW54" s="84">
        <f>(HLOOKUP(IW$6,BECO_Datos!$D$3:$HN$85,BECO_Datos!$A53,FALSE)+IFERROR(HLOOKUP(IW$6,BECO_Datos!$HP$3:$LT$85,BECO_Datos!$A53,FALSE),0))*IW$2</f>
        <v>5.6634364181950252</v>
      </c>
      <c r="IY54" s="84" t="e">
        <f>(HLOOKUP(IY$6,BECO_Datos!$D$3:$HN$85,BECO_Datos!$A53,FALSE)+IFERROR(HLOOKUP(IY$6,BECO_Datos!$HP$3:$LT$85,BECO_Datos!$A53,FALSE),0))*IY$2</f>
        <v>#N/A</v>
      </c>
      <c r="IZ54" s="84" t="e">
        <f>(HLOOKUP(IZ$6,BECO_Datos!$D$3:$HN$85,BECO_Datos!$A53,FALSE)+IFERROR(HLOOKUP(IZ$6,BECO_Datos!$HP$3:$LT$85,BECO_Datos!$A53,FALSE),0))*IZ$2</f>
        <v>#N/A</v>
      </c>
      <c r="JA54" s="84" t="e">
        <f>(HLOOKUP(JA$6,BECO_Datos!$D$3:$HN$85,BECO_Datos!$A53,FALSE)+IFERROR(HLOOKUP(JA$6,BECO_Datos!$HP$3:$LT$85,BECO_Datos!$A53,FALSE),0))*JA$2</f>
        <v>#N/A</v>
      </c>
      <c r="JB54" s="84" t="e">
        <f>(HLOOKUP(JB$6,BECO_Datos!$D$3:$HN$85,BECO_Datos!$A53,FALSE)+IFERROR(HLOOKUP(JB$6,BECO_Datos!$HP$3:$LT$85,BECO_Datos!$A53,FALSE),0))*JB$2</f>
        <v>#N/A</v>
      </c>
      <c r="JC54" s="84" t="e">
        <f>(HLOOKUP(JC$6,BECO_Datos!$D$3:$HN$85,BECO_Datos!$A53,FALSE)+IFERROR(HLOOKUP(JC$6,BECO_Datos!$HP$3:$LT$85,BECO_Datos!$A53,FALSE),0))*JC$2</f>
        <v>#N/A</v>
      </c>
      <c r="JD54" s="84" t="e">
        <f>(HLOOKUP(JD$6,BECO_Datos!$D$3:$HN$85,BECO_Datos!$A53,FALSE)+IFERROR(HLOOKUP(JD$6,BECO_Datos!$HP$3:$LT$85,BECO_Datos!$A53,FALSE),0))*JD$2</f>
        <v>#N/A</v>
      </c>
      <c r="JE54" s="84">
        <f>(HLOOKUP(JE$6,BECO_Datos!$D$3:$HN$85,BECO_Datos!$A53,FALSE)+IFERROR(HLOOKUP(JE$6,BECO_Datos!$HP$3:$LT$85,BECO_Datos!$A53,FALSE),0))*JE$2</f>
        <v>0</v>
      </c>
      <c r="JF54" s="84">
        <f>(HLOOKUP(JF$6,BECO_Datos!$D$3:$HN$85,BECO_Datos!$A53,FALSE)+IFERROR(HLOOKUP(JF$6,BECO_Datos!$HP$3:$LT$85,BECO_Datos!$A53,FALSE),0))*JF$2</f>
        <v>0</v>
      </c>
      <c r="JG54" s="84">
        <f>(HLOOKUP(JG$6,BECO_Datos!$D$3:$HN$85,BECO_Datos!$A53,FALSE)+IFERROR(HLOOKUP(JG$6,BECO_Datos!$HP$3:$LT$85,BECO_Datos!$A53,FALSE),0))*JG$2</f>
        <v>2.0202715880452975</v>
      </c>
      <c r="JH54" s="84">
        <f>(HLOOKUP(JH$6,BECO_Datos!$D$3:$HN$85,BECO_Datos!$A53,FALSE)+IFERROR(HLOOKUP(JH$6,BECO_Datos!$HP$3:$LT$85,BECO_Datos!$A53,FALSE),0))*JH$2</f>
        <v>1.7996097860117279</v>
      </c>
      <c r="JI54" s="84">
        <f>(HLOOKUP(JI$6,BECO_Datos!$D$3:$HN$85,BECO_Datos!$A53,FALSE)+IFERROR(HLOOKUP(JI$6,BECO_Datos!$HP$3:$LT$85,BECO_Datos!$A53,FALSE),0))*JI$2</f>
        <v>2.1948576307232588</v>
      </c>
      <c r="JJ54" s="84">
        <f>(HLOOKUP(JJ$6,BECO_Datos!$D$3:$HN$85,BECO_Datos!$A53,FALSE)+IFERROR(HLOOKUP(JJ$6,BECO_Datos!$HP$3:$LT$85,BECO_Datos!$A53,FALSE),0))*JJ$2</f>
        <v>1.8052865729701462</v>
      </c>
      <c r="JK54" s="84">
        <f>(HLOOKUP(JK$6,BECO_Datos!$D$3:$HN$85,BECO_Datos!$A53,FALSE)+IFERROR(HLOOKUP(JK$6,BECO_Datos!$HP$3:$LT$85,BECO_Datos!$A53,FALSE),0))*JK$2</f>
        <v>2.2321107687720469</v>
      </c>
      <c r="JL54" s="84">
        <f>(HLOOKUP(JL$6,BECO_Datos!$D$3:$HN$85,BECO_Datos!$A53,FALSE)+IFERROR(HLOOKUP(JL$6,BECO_Datos!$HP$3:$LT$85,BECO_Datos!$A53,FALSE),0))*JL$2</f>
        <v>2.2300021591742536</v>
      </c>
      <c r="JM54" s="84">
        <f>(HLOOKUP(JM$6,BECO_Datos!$D$3:$HN$85,BECO_Datos!$A53,FALSE)+IFERROR(HLOOKUP(JM$6,BECO_Datos!$HP$3:$LT$85,BECO_Datos!$A53,FALSE),0))*JM$2</f>
        <v>2.394569977165204</v>
      </c>
      <c r="JN54" s="84">
        <f>(HLOOKUP(JN$6,BECO_Datos!$D$3:$HN$85,BECO_Datos!$A53,FALSE)+IFERROR(HLOOKUP(JN$6,BECO_Datos!$HP$3:$LT$85,BECO_Datos!$A53,FALSE),0))*JN$2</f>
        <v>0</v>
      </c>
      <c r="JP54" s="84" t="e">
        <f>(HLOOKUP(JP$6,BECO_Datos!$D$3:$HN$85,BECO_Datos!$A53,FALSE)+IFERROR(HLOOKUP(JP$6,BECO_Datos!$HP$3:$LT$85,BECO_Datos!$A53,FALSE),0))*JP$2</f>
        <v>#N/A</v>
      </c>
      <c r="JQ54" s="84" t="e">
        <f>(HLOOKUP(JQ$6,BECO_Datos!$D$3:$HN$85,BECO_Datos!$A53,FALSE)+IFERROR(HLOOKUP(JQ$6,BECO_Datos!$HP$3:$LT$85,BECO_Datos!$A53,FALSE),0))*JQ$2</f>
        <v>#N/A</v>
      </c>
      <c r="JR54" s="84" t="e">
        <f>(HLOOKUP(JR$6,BECO_Datos!$D$3:$HN$85,BECO_Datos!$A53,FALSE)+IFERROR(HLOOKUP(JR$6,BECO_Datos!$HP$3:$LT$85,BECO_Datos!$A53,FALSE),0))*JR$2</f>
        <v>#N/A</v>
      </c>
      <c r="JS54" s="84" t="e">
        <f>(HLOOKUP(JS$6,BECO_Datos!$D$3:$HN$85,BECO_Datos!$A53,FALSE)+IFERROR(HLOOKUP(JS$6,BECO_Datos!$HP$3:$LT$85,BECO_Datos!$A53,FALSE),0))*JS$2</f>
        <v>#N/A</v>
      </c>
      <c r="JT54" s="84" t="e">
        <f>(HLOOKUP(JT$6,BECO_Datos!$D$3:$HN$85,BECO_Datos!$A53,FALSE)+IFERROR(HLOOKUP(JT$6,BECO_Datos!$HP$3:$LT$85,BECO_Datos!$A53,FALSE),0))*JT$2</f>
        <v>#N/A</v>
      </c>
      <c r="JU54" s="84" t="e">
        <f>(HLOOKUP(JU$6,BECO_Datos!$D$3:$HN$85,BECO_Datos!$A53,FALSE)+IFERROR(HLOOKUP(JU$6,BECO_Datos!$HP$3:$LT$85,BECO_Datos!$A53,FALSE),0))*JU$2</f>
        <v>#N/A</v>
      </c>
      <c r="JV54" s="84">
        <f>(HLOOKUP(JV$6,BECO_Datos!$D$3:$HN$85,BECO_Datos!$A53,FALSE)+IFERROR(HLOOKUP(JV$6,BECO_Datos!$HP$3:$LT$85,BECO_Datos!$A53,FALSE),0))*JV$2</f>
        <v>0.2107563863368625</v>
      </c>
      <c r="JW54" s="84">
        <f>(HLOOKUP(JW$6,BECO_Datos!$D$3:$HN$85,BECO_Datos!$A53,FALSE)+IFERROR(HLOOKUP(JW$6,BECO_Datos!$HP$3:$LT$85,BECO_Datos!$A53,FALSE),0))*JW$2</f>
        <v>0</v>
      </c>
      <c r="JX54" s="84">
        <f>(HLOOKUP(JX$6,BECO_Datos!$D$3:$HN$85,BECO_Datos!$A53,FALSE)+IFERROR(HLOOKUP(JX$6,BECO_Datos!$HP$3:$LT$85,BECO_Datos!$A53,FALSE),0))*JX$2</f>
        <v>1.1551622837638243E-2</v>
      </c>
      <c r="JY54" s="84">
        <f>(HLOOKUP(JY$6,BECO_Datos!$D$3:$HN$85,BECO_Datos!$A53,FALSE)+IFERROR(HLOOKUP(JY$6,BECO_Datos!$HP$3:$LT$85,BECO_Datos!$A53,FALSE),0))*JY$2</f>
        <v>0.18695004992296416</v>
      </c>
      <c r="JZ54" s="84">
        <f>(HLOOKUP(JZ$6,BECO_Datos!$D$3:$HN$85,BECO_Datos!$A53,FALSE)+IFERROR(HLOOKUP(JZ$6,BECO_Datos!$HP$3:$LT$85,BECO_Datos!$A53,FALSE),0))*JZ$2</f>
        <v>0.40022057814259526</v>
      </c>
      <c r="KA54" s="84">
        <f>(HLOOKUP(KA$6,BECO_Datos!$D$3:$HN$85,BECO_Datos!$A53,FALSE)+IFERROR(HLOOKUP(KA$6,BECO_Datos!$HP$3:$LT$85,BECO_Datos!$A53,FALSE),0))*KA$2</f>
        <v>0.60160028174268276</v>
      </c>
      <c r="KB54" s="84">
        <f>(HLOOKUP(KB$6,BECO_Datos!$D$3:$HN$85,BECO_Datos!$A53,FALSE)+IFERROR(HLOOKUP(KB$6,BECO_Datos!$HP$3:$LT$85,BECO_Datos!$A53,FALSE),0))*KB$2</f>
        <v>0.63624280666819177</v>
      </c>
      <c r="KC54" s="84">
        <f>(HLOOKUP(KC$6,BECO_Datos!$D$3:$HN$85,BECO_Datos!$A53,FALSE)+IFERROR(HLOOKUP(KC$6,BECO_Datos!$HP$3:$LT$85,BECO_Datos!$A53,FALSE),0))*KC$2</f>
        <v>0.60764468962344731</v>
      </c>
      <c r="KD54" s="84">
        <f>(HLOOKUP(KD$6,BECO_Datos!$D$3:$HN$85,BECO_Datos!$A53,FALSE)+IFERROR(HLOOKUP(KD$6,BECO_Datos!$HP$3:$LT$85,BECO_Datos!$A53,FALSE),0))*KD$2</f>
        <v>0.70273820576554902</v>
      </c>
      <c r="KE54" s="84">
        <f>(HLOOKUP(KE$6,BECO_Datos!$D$3:$HN$85,BECO_Datos!$A53,FALSE)+IFERROR(HLOOKUP(KE$6,BECO_Datos!$HP$3:$LT$85,BECO_Datos!$A53,FALSE),0))*KE$2</f>
        <v>0.77116515854333023</v>
      </c>
      <c r="KG54" s="84" t="e">
        <f>(HLOOKUP(KG$6,BECO_Datos!$D$3:$HN$85,BECO_Datos!$A53,FALSE)+IFERROR(HLOOKUP(KG$6,BECO_Datos!$HP$3:$LT$85,BECO_Datos!$A53,FALSE),0))*KG$2</f>
        <v>#N/A</v>
      </c>
      <c r="KH54" s="84" t="e">
        <f>(HLOOKUP(KH$6,BECO_Datos!$D$3:$HN$85,BECO_Datos!$A53,FALSE)+IFERROR(HLOOKUP(KH$6,BECO_Datos!$HP$3:$LT$85,BECO_Datos!$A53,FALSE),0))*KH$2</f>
        <v>#N/A</v>
      </c>
      <c r="KI54" s="84" t="e">
        <f>(HLOOKUP(KI$6,BECO_Datos!$D$3:$HN$85,BECO_Datos!$A53,FALSE)+IFERROR(HLOOKUP(KI$6,BECO_Datos!$HP$3:$LT$85,BECO_Datos!$A53,FALSE),0))*KI$2</f>
        <v>#N/A</v>
      </c>
      <c r="KJ54" s="84" t="e">
        <f>(HLOOKUP(KJ$6,BECO_Datos!$D$3:$HN$85,BECO_Datos!$A53,FALSE)+IFERROR(HLOOKUP(KJ$6,BECO_Datos!$HP$3:$LT$85,BECO_Datos!$A53,FALSE),0))*KJ$2</f>
        <v>#N/A</v>
      </c>
      <c r="KK54" s="84" t="e">
        <f>(HLOOKUP(KK$6,BECO_Datos!$D$3:$HN$85,BECO_Datos!$A53,FALSE)+IFERROR(HLOOKUP(KK$6,BECO_Datos!$HP$3:$LT$85,BECO_Datos!$A53,FALSE),0))*KK$2</f>
        <v>#N/A</v>
      </c>
      <c r="KL54" s="84" t="e">
        <f>(HLOOKUP(KL$6,BECO_Datos!$D$3:$HN$85,BECO_Datos!$A53,FALSE)+IFERROR(HLOOKUP(KL$6,BECO_Datos!$HP$3:$LT$85,BECO_Datos!$A53,FALSE),0))*KL$2</f>
        <v>#N/A</v>
      </c>
      <c r="KM54" s="84">
        <f>(HLOOKUP(KM$6,BECO_Datos!$D$3:$HN$85,BECO_Datos!$A53,FALSE)+IFERROR(HLOOKUP(KM$6,BECO_Datos!$HP$3:$LT$85,BECO_Datos!$A53,FALSE),0))*KM$2</f>
        <v>8.8667630117432283E-2</v>
      </c>
      <c r="KN54" s="84">
        <f>(HLOOKUP(KN$6,BECO_Datos!$D$3:$HN$85,BECO_Datos!$A53,FALSE)+IFERROR(HLOOKUP(KN$6,BECO_Datos!$HP$3:$LT$85,BECO_Datos!$A53,FALSE),0))*KN$2</f>
        <v>3.0512845224697615E-2</v>
      </c>
      <c r="KO54" s="84">
        <f>(HLOOKUP(KO$6,BECO_Datos!$D$3:$HN$85,BECO_Datos!$A53,FALSE)+IFERROR(HLOOKUP(KO$6,BECO_Datos!$HP$3:$LT$85,BECO_Datos!$A53,FALSE),0))*KO$2</f>
        <v>6.409971181629473E-2</v>
      </c>
      <c r="KP54" s="84">
        <f>(HLOOKUP(KP$6,BECO_Datos!$D$3:$HN$85,BECO_Datos!$A53,FALSE)+IFERROR(HLOOKUP(KP$6,BECO_Datos!$HP$3:$LT$85,BECO_Datos!$A53,FALSE),0))*KP$2</f>
        <v>0.12826308679699269</v>
      </c>
      <c r="KQ54" s="84">
        <f>(HLOOKUP(KQ$6,BECO_Datos!$D$3:$HN$85,BECO_Datos!$A53,FALSE)+IFERROR(HLOOKUP(KQ$6,BECO_Datos!$HP$3:$LT$85,BECO_Datos!$A53,FALSE),0))*KQ$2</f>
        <v>0.19005576679848415</v>
      </c>
      <c r="KR54" s="84">
        <f>(HLOOKUP(KR$6,BECO_Datos!$D$3:$HN$85,BECO_Datos!$A53,FALSE)+IFERROR(HLOOKUP(KR$6,BECO_Datos!$HP$3:$LT$85,BECO_Datos!$A53,FALSE),0))*KR$2</f>
        <v>0.21289265334370494</v>
      </c>
      <c r="KS54" s="84">
        <f>(HLOOKUP(KS$6,BECO_Datos!$D$3:$HN$85,BECO_Datos!$A53,FALSE)+IFERROR(HLOOKUP(KS$6,BECO_Datos!$HP$3:$LT$85,BECO_Datos!$A53,FALSE),0))*KS$2</f>
        <v>0.17027168056536177</v>
      </c>
      <c r="KT54" s="84">
        <f>(HLOOKUP(KT$6,BECO_Datos!$D$3:$HN$85,BECO_Datos!$A53,FALSE)+IFERROR(HLOOKUP(KT$6,BECO_Datos!$HP$3:$LT$85,BECO_Datos!$A53,FALSE),0))*KT$2</f>
        <v>0.15958839526264595</v>
      </c>
      <c r="KU54" s="84">
        <f>(HLOOKUP(KU$6,BECO_Datos!$D$3:$HN$85,BECO_Datos!$A53,FALSE)+IFERROR(HLOOKUP(KU$6,BECO_Datos!$HP$3:$LT$85,BECO_Datos!$A53,FALSE),0))*KU$2</f>
        <v>0.11863175949655906</v>
      </c>
      <c r="KV54" s="84">
        <f>(HLOOKUP(KV$6,BECO_Datos!$D$3:$HN$85,BECO_Datos!$A53,FALSE)+IFERROR(HLOOKUP(KV$6,BECO_Datos!$HP$3:$LT$85,BECO_Datos!$A53,FALSE),0))*KV$2</f>
        <v>0.12302842254497288</v>
      </c>
      <c r="KX54" s="84" t="e">
        <f>(HLOOKUP(KX$6,BECO_Datos!$D$3:$HN$85,BECO_Datos!$A53,FALSE)+IFERROR(HLOOKUP(KX$6,BECO_Datos!$HP$3:$LT$85,BECO_Datos!$A53,FALSE),0))*KX$2</f>
        <v>#N/A</v>
      </c>
      <c r="KY54" s="84" t="e">
        <f>(HLOOKUP(KY$6,BECO_Datos!$D$3:$HN$85,BECO_Datos!$A53,FALSE)+IFERROR(HLOOKUP(KY$6,BECO_Datos!$HP$3:$LT$85,BECO_Datos!$A53,FALSE),0))*KY$2</f>
        <v>#N/A</v>
      </c>
      <c r="KZ54" s="84" t="e">
        <f>(HLOOKUP(KZ$6,BECO_Datos!$D$3:$HN$85,BECO_Datos!$A53,FALSE)+IFERROR(HLOOKUP(KZ$6,BECO_Datos!$HP$3:$LT$85,BECO_Datos!$A53,FALSE),0))*KZ$2</f>
        <v>#N/A</v>
      </c>
      <c r="LA54" s="84" t="e">
        <f>(HLOOKUP(LA$6,BECO_Datos!$D$3:$HN$85,BECO_Datos!$A53,FALSE)+IFERROR(HLOOKUP(LA$6,BECO_Datos!$HP$3:$LT$85,BECO_Datos!$A53,FALSE),0))*LA$2</f>
        <v>#N/A</v>
      </c>
      <c r="LB54" s="84" t="e">
        <f>(HLOOKUP(LB$6,BECO_Datos!$D$3:$HN$85,BECO_Datos!$A53,FALSE)+IFERROR(HLOOKUP(LB$6,BECO_Datos!$HP$3:$LT$85,BECO_Datos!$A53,FALSE),0))*LB$2</f>
        <v>#N/A</v>
      </c>
      <c r="LC54" s="84" t="e">
        <f>(HLOOKUP(LC$6,BECO_Datos!$D$3:$HN$85,BECO_Datos!$A53,FALSE)+IFERROR(HLOOKUP(LC$6,BECO_Datos!$HP$3:$LT$85,BECO_Datos!$A53,FALSE),0))*LC$2</f>
        <v>#N/A</v>
      </c>
      <c r="LD54" s="84">
        <f>(HLOOKUP(LD$6,BECO_Datos!$D$3:$HN$85,BECO_Datos!$A53,FALSE)+IFERROR(HLOOKUP(LD$6,BECO_Datos!$HP$3:$LT$85,BECO_Datos!$A53,FALSE),0))*LD$2</f>
        <v>1.556793446587627E-3</v>
      </c>
      <c r="LE54" s="84">
        <f>(HLOOKUP(LE$6,BECO_Datos!$D$3:$HN$85,BECO_Datos!$A53,FALSE)+IFERROR(HLOOKUP(LE$6,BECO_Datos!$HP$3:$LT$85,BECO_Datos!$A53,FALSE),0))*LE$2</f>
        <v>0</v>
      </c>
      <c r="LF54" s="84">
        <f>(HLOOKUP(LF$6,BECO_Datos!$D$3:$HN$85,BECO_Datos!$A53,FALSE)+IFERROR(HLOOKUP(LF$6,BECO_Datos!$HP$3:$LT$85,BECO_Datos!$A53,FALSE),0))*LF$2</f>
        <v>1.8563623060170537E-2</v>
      </c>
      <c r="LG54" s="84">
        <f>(HLOOKUP(LG$6,BECO_Datos!$D$3:$HN$85,BECO_Datos!$A53,FALSE)+IFERROR(HLOOKUP(LG$6,BECO_Datos!$HP$3:$LT$85,BECO_Datos!$A53,FALSE),0))*LG$2</f>
        <v>2.572326521039797E-3</v>
      </c>
      <c r="LH54" s="84">
        <f>(HLOOKUP(LH$6,BECO_Datos!$D$3:$HN$85,BECO_Datos!$A53,FALSE)+IFERROR(HLOOKUP(LH$6,BECO_Datos!$HP$3:$LT$85,BECO_Datos!$A53,FALSE),0))*LH$2</f>
        <v>0</v>
      </c>
      <c r="LI54" s="84">
        <f>(HLOOKUP(LI$6,BECO_Datos!$D$3:$HN$85,BECO_Datos!$A53,FALSE)+IFERROR(HLOOKUP(LI$6,BECO_Datos!$HP$3:$LT$85,BECO_Datos!$A53,FALSE),0))*LI$2</f>
        <v>0</v>
      </c>
      <c r="LJ54" s="84">
        <f>(HLOOKUP(LJ$6,BECO_Datos!$D$3:$HN$85,BECO_Datos!$A53,FALSE)+IFERROR(HLOOKUP(LJ$6,BECO_Datos!$HP$3:$LT$85,BECO_Datos!$A53,FALSE),0))*LJ$2</f>
        <v>0</v>
      </c>
      <c r="LK54" s="84">
        <f>(HLOOKUP(LK$6,BECO_Datos!$D$3:$HN$85,BECO_Datos!$A53,FALSE)+IFERROR(HLOOKUP(LK$6,BECO_Datos!$HP$3:$LT$85,BECO_Datos!$A53,FALSE),0))*LK$2</f>
        <v>0</v>
      </c>
      <c r="LL54" s="84">
        <f>(HLOOKUP(LL$6,BECO_Datos!$D$3:$HN$85,BECO_Datos!$A53,FALSE)+IFERROR(HLOOKUP(LL$6,BECO_Datos!$HP$3:$LT$85,BECO_Datos!$A53,FALSE),0))*LL$2</f>
        <v>0</v>
      </c>
      <c r="LM54" s="84">
        <f>(HLOOKUP(LM$6,BECO_Datos!$D$3:$HN$85,BECO_Datos!$A53,FALSE)+IFERROR(HLOOKUP(LM$6,BECO_Datos!$HP$3:$LT$85,BECO_Datos!$A53,FALSE),0))*LM$2</f>
        <v>0</v>
      </c>
    </row>
    <row r="55" spans="1:325" ht="15.75" x14ac:dyDescent="0.25">
      <c r="A55" s="160">
        <v>50</v>
      </c>
      <c r="B55" s="63" t="s">
        <v>95</v>
      </c>
      <c r="C55" s="13"/>
      <c r="D55" s="85" t="e">
        <f>(HLOOKUP(D$6,BECO_Datos!$D$3:$HN$85,BECO_Datos!$A54,FALSE)+IFERROR(HLOOKUP(D$6,BECO_Datos!$HP$3:$LT$85,BECO_Datos!$A54,FALSE),0))*D$2</f>
        <v>#N/A</v>
      </c>
      <c r="E55" s="85" t="e">
        <f>(HLOOKUP(E$6,BECO_Datos!$D$3:$HN$85,BECO_Datos!$A54,FALSE)+IFERROR(HLOOKUP(E$6,BECO_Datos!$HP$3:$LT$85,BECO_Datos!$A54,FALSE),0))*E$2</f>
        <v>#N/A</v>
      </c>
      <c r="F55" s="85" t="e">
        <f>(HLOOKUP(F$6,BECO_Datos!$D$3:$HN$85,BECO_Datos!$A54,FALSE)+IFERROR(HLOOKUP(F$6,BECO_Datos!$HP$3:$LT$85,BECO_Datos!$A54,FALSE),0))*F$2</f>
        <v>#N/A</v>
      </c>
      <c r="G55" s="85" t="e">
        <f>(HLOOKUP(G$6,BECO_Datos!$D$3:$HN$85,BECO_Datos!$A54,FALSE)+IFERROR(HLOOKUP(G$6,BECO_Datos!$HP$3:$LT$85,BECO_Datos!$A54,FALSE),0))*G$2</f>
        <v>#N/A</v>
      </c>
      <c r="H55" s="85" t="e">
        <f>(HLOOKUP(H$6,BECO_Datos!$D$3:$HN$85,BECO_Datos!$A54,FALSE)+IFERROR(HLOOKUP(H$6,BECO_Datos!$HP$3:$LT$85,BECO_Datos!$A54,FALSE),0))*H$2</f>
        <v>#N/A</v>
      </c>
      <c r="I55" s="85" t="e">
        <f>(HLOOKUP(I$6,BECO_Datos!$D$3:$HN$85,BECO_Datos!$A54,FALSE)+IFERROR(HLOOKUP(I$6,BECO_Datos!$HP$3:$LT$85,BECO_Datos!$A54,FALSE),0))*I$2</f>
        <v>#N/A</v>
      </c>
      <c r="J55" s="85">
        <f>(HLOOKUP(J$6,BECO_Datos!$D$3:$HN$85,BECO_Datos!$A54,FALSE)+IFERROR(HLOOKUP(J$6,BECO_Datos!$HP$3:$LT$85,BECO_Datos!$A54,FALSE),0))*J$2</f>
        <v>0</v>
      </c>
      <c r="K55" s="85">
        <f>(HLOOKUP(K$6,BECO_Datos!$D$3:$HN$85,BECO_Datos!$A54,FALSE)+IFERROR(HLOOKUP(K$6,BECO_Datos!$HP$3:$LT$85,BECO_Datos!$A54,FALSE),0))*K$2</f>
        <v>0</v>
      </c>
      <c r="L55" s="85">
        <f>(HLOOKUP(L$6,BECO_Datos!$D$3:$HN$85,BECO_Datos!$A54,FALSE)+IFERROR(HLOOKUP(L$6,BECO_Datos!$HP$3:$LT$85,BECO_Datos!$A54,FALSE),0))*L$2</f>
        <v>0</v>
      </c>
      <c r="M55" s="85">
        <f>(HLOOKUP(M$6,BECO_Datos!$D$3:$HN$85,BECO_Datos!$A54,FALSE)+IFERROR(HLOOKUP(M$6,BECO_Datos!$HP$3:$LT$85,BECO_Datos!$A54,FALSE),0))*M$2</f>
        <v>0</v>
      </c>
      <c r="N55" s="85">
        <f>(HLOOKUP(N$6,BECO_Datos!$D$3:$HN$85,BECO_Datos!$A54,FALSE)+IFERROR(HLOOKUP(N$6,BECO_Datos!$HP$3:$LT$85,BECO_Datos!$A54,FALSE),0))*N$2</f>
        <v>1.8345933315118212</v>
      </c>
      <c r="O55" s="85">
        <f>(HLOOKUP(O$6,BECO_Datos!$D$3:$HN$85,BECO_Datos!$A54,FALSE)+IFERROR(HLOOKUP(O$6,BECO_Datos!$HP$3:$LT$85,BECO_Datos!$A54,FALSE),0))*O$2</f>
        <v>0.26127989481415959</v>
      </c>
      <c r="P55" s="85">
        <f>(HLOOKUP(P$6,BECO_Datos!$D$3:$HN$85,BECO_Datos!$A54,FALSE)+IFERROR(HLOOKUP(P$6,BECO_Datos!$HP$3:$LT$85,BECO_Datos!$A54,FALSE),0))*P$2</f>
        <v>0</v>
      </c>
      <c r="Q55" s="85">
        <f>(HLOOKUP(Q$6,BECO_Datos!$D$3:$HN$85,BECO_Datos!$A54,FALSE)+IFERROR(HLOOKUP(Q$6,BECO_Datos!$HP$3:$LT$85,BECO_Datos!$A54,FALSE),0))*Q$2</f>
        <v>0</v>
      </c>
      <c r="R55" s="85">
        <f>(HLOOKUP(R$6,BECO_Datos!$D$3:$HN$85,BECO_Datos!$A54,FALSE)+IFERROR(HLOOKUP(R$6,BECO_Datos!$HP$3:$LT$85,BECO_Datos!$A54,FALSE),0))*R$2</f>
        <v>0</v>
      </c>
      <c r="S55" s="85">
        <f>(HLOOKUP(S$6,BECO_Datos!$D$3:$HN$85,BECO_Datos!$A54,FALSE)+IFERROR(HLOOKUP(S$6,BECO_Datos!$HP$3:$LT$85,BECO_Datos!$A54,FALSE),0))*S$2</f>
        <v>0</v>
      </c>
      <c r="U55" s="85" t="e">
        <f>(HLOOKUP(U$6,BECO_Datos!$D$3:$HN$85,BECO_Datos!$A54,FALSE)+IFERROR(HLOOKUP(U$6,BECO_Datos!$HP$3:$LT$85,BECO_Datos!$A54,FALSE),0))*U$2</f>
        <v>#N/A</v>
      </c>
      <c r="V55" s="85" t="e">
        <f>(HLOOKUP(V$6,BECO_Datos!$D$3:$HN$85,BECO_Datos!$A54,FALSE)+IFERROR(HLOOKUP(V$6,BECO_Datos!$HP$3:$LT$85,BECO_Datos!$A54,FALSE),0))*V$2</f>
        <v>#N/A</v>
      </c>
      <c r="W55" s="85" t="e">
        <f>(HLOOKUP(W$6,BECO_Datos!$D$3:$HN$85,BECO_Datos!$A54,FALSE)+IFERROR(HLOOKUP(W$6,BECO_Datos!$HP$3:$LT$85,BECO_Datos!$A54,FALSE),0))*W$2</f>
        <v>#N/A</v>
      </c>
      <c r="X55" s="85" t="e">
        <f>(HLOOKUP(X$6,BECO_Datos!$D$3:$HN$85,BECO_Datos!$A54,FALSE)+IFERROR(HLOOKUP(X$6,BECO_Datos!$HP$3:$LT$85,BECO_Datos!$A54,FALSE),0))*X$2</f>
        <v>#N/A</v>
      </c>
      <c r="Y55" s="85" t="e">
        <f>(HLOOKUP(Y$6,BECO_Datos!$D$3:$HN$85,BECO_Datos!$A54,FALSE)+IFERROR(HLOOKUP(Y$6,BECO_Datos!$HP$3:$LT$85,BECO_Datos!$A54,FALSE),0))*Y$2</f>
        <v>#N/A</v>
      </c>
      <c r="Z55" s="85" t="e">
        <f>(HLOOKUP(Z$6,BECO_Datos!$D$3:$HN$85,BECO_Datos!$A54,FALSE)+IFERROR(HLOOKUP(Z$6,BECO_Datos!$HP$3:$LT$85,BECO_Datos!$A54,FALSE),0))*Z$2</f>
        <v>#N/A</v>
      </c>
      <c r="AA55" s="85">
        <f>(HLOOKUP(AA$6,BECO_Datos!$D$3:$HN$85,BECO_Datos!$A54,FALSE)+IFERROR(HLOOKUP(AA$6,BECO_Datos!$HP$3:$LT$85,BECO_Datos!$A54,FALSE),0))*AA$2</f>
        <v>32.917009283660015</v>
      </c>
      <c r="AB55" s="85">
        <f>(HLOOKUP(AB$6,BECO_Datos!$D$3:$HN$85,BECO_Datos!$A54,FALSE)+IFERROR(HLOOKUP(AB$6,BECO_Datos!$HP$3:$LT$85,BECO_Datos!$A54,FALSE),0))*AB$2</f>
        <v>48.007310684210985</v>
      </c>
      <c r="AC55" s="85">
        <f>(HLOOKUP(AC$6,BECO_Datos!$D$3:$HN$85,BECO_Datos!$A54,FALSE)+IFERROR(HLOOKUP(AC$6,BECO_Datos!$HP$3:$LT$85,BECO_Datos!$A54,FALSE),0))*AC$2</f>
        <v>376.86815535859296</v>
      </c>
      <c r="AD55" s="85">
        <f>(HLOOKUP(AD$6,BECO_Datos!$D$3:$HN$85,BECO_Datos!$A54,FALSE)+IFERROR(HLOOKUP(AD$6,BECO_Datos!$HP$3:$LT$85,BECO_Datos!$A54,FALSE),0))*AD$2</f>
        <v>316.62922617850859</v>
      </c>
      <c r="AE55" s="85">
        <f>(HLOOKUP(AE$6,BECO_Datos!$D$3:$HN$85,BECO_Datos!$A54,FALSE)+IFERROR(HLOOKUP(AE$6,BECO_Datos!$HP$3:$LT$85,BECO_Datos!$A54,FALSE),0))*AE$2</f>
        <v>279.17460763600906</v>
      </c>
      <c r="AF55" s="85">
        <f>(HLOOKUP(AF$6,BECO_Datos!$D$3:$HN$85,BECO_Datos!$A54,FALSE)+IFERROR(HLOOKUP(AF$6,BECO_Datos!$HP$3:$LT$85,BECO_Datos!$A54,FALSE),0))*AF$2</f>
        <v>282.79715451414017</v>
      </c>
      <c r="AG55" s="85">
        <f>(HLOOKUP(AG$6,BECO_Datos!$D$3:$HN$85,BECO_Datos!$A54,FALSE)+IFERROR(HLOOKUP(AG$6,BECO_Datos!$HP$3:$LT$85,BECO_Datos!$A54,FALSE),0))*AG$2</f>
        <v>264.73034703516868</v>
      </c>
      <c r="AH55" s="85">
        <f>(HLOOKUP(AH$6,BECO_Datos!$D$3:$HN$85,BECO_Datos!$A54,FALSE)+IFERROR(HLOOKUP(AH$6,BECO_Datos!$HP$3:$LT$85,BECO_Datos!$A54,FALSE),0))*AH$2</f>
        <v>267.1105085714338</v>
      </c>
      <c r="AI55" s="85">
        <f>(HLOOKUP(AI$6,BECO_Datos!$D$3:$HN$85,BECO_Datos!$A54,FALSE)+IFERROR(HLOOKUP(AI$6,BECO_Datos!$HP$3:$LT$85,BECO_Datos!$A54,FALSE),0))*AI$2</f>
        <v>250.80106623801495</v>
      </c>
      <c r="AJ55" s="85">
        <f>(HLOOKUP(AJ$6,BECO_Datos!$D$3:$HN$85,BECO_Datos!$A54,FALSE)+IFERROR(HLOOKUP(AJ$6,BECO_Datos!$HP$3:$LT$85,BECO_Datos!$A54,FALSE),0))*AJ$2</f>
        <v>338.35492977357188</v>
      </c>
      <c r="AL55" s="85" t="e">
        <f>(HLOOKUP(AL$6,BECO_Datos!$D$3:$HN$85,BECO_Datos!$A54,FALSE)+IFERROR(HLOOKUP(AL$6,BECO_Datos!$HP$3:$LT$85,BECO_Datos!$A54,FALSE),0))*AL$2</f>
        <v>#N/A</v>
      </c>
      <c r="AM55" s="85" t="e">
        <f>(HLOOKUP(AM$6,BECO_Datos!$D$3:$HN$85,BECO_Datos!$A54,FALSE)+IFERROR(HLOOKUP(AM$6,BECO_Datos!$HP$3:$LT$85,BECO_Datos!$A54,FALSE),0))*AM$2</f>
        <v>#N/A</v>
      </c>
      <c r="AN55" s="85" t="e">
        <f>(HLOOKUP(AN$6,BECO_Datos!$D$3:$HN$85,BECO_Datos!$A54,FALSE)+IFERROR(HLOOKUP(AN$6,BECO_Datos!$HP$3:$LT$85,BECO_Datos!$A54,FALSE),0))*AN$2</f>
        <v>#N/A</v>
      </c>
      <c r="AO55" s="85" t="e">
        <f>(HLOOKUP(AO$6,BECO_Datos!$D$3:$HN$85,BECO_Datos!$A54,FALSE)+IFERROR(HLOOKUP(AO$6,BECO_Datos!$HP$3:$LT$85,BECO_Datos!$A54,FALSE),0))*AO$2</f>
        <v>#N/A</v>
      </c>
      <c r="AP55" s="85" t="e">
        <f>(HLOOKUP(AP$6,BECO_Datos!$D$3:$HN$85,BECO_Datos!$A54,FALSE)+IFERROR(HLOOKUP(AP$6,BECO_Datos!$HP$3:$LT$85,BECO_Datos!$A54,FALSE),0))*AP$2</f>
        <v>#N/A</v>
      </c>
      <c r="AQ55" s="85" t="e">
        <f>(HLOOKUP(AQ$6,BECO_Datos!$D$3:$HN$85,BECO_Datos!$A54,FALSE)+IFERROR(HLOOKUP(AQ$6,BECO_Datos!$HP$3:$LT$85,BECO_Datos!$A54,FALSE),0))*AQ$2</f>
        <v>#N/A</v>
      </c>
      <c r="AR55" s="85">
        <f>(HLOOKUP(AR$6,BECO_Datos!$D$3:$HN$85,BECO_Datos!$A54,FALSE)+IFERROR(HLOOKUP(AR$6,BECO_Datos!$HP$3:$LT$85,BECO_Datos!$A54,FALSE),0))*AR$2</f>
        <v>15.304846383368179</v>
      </c>
      <c r="AS55" s="85">
        <f>(HLOOKUP(AS$6,BECO_Datos!$D$3:$HN$85,BECO_Datos!$A54,FALSE)+IFERROR(HLOOKUP(AS$6,BECO_Datos!$HP$3:$LT$85,BECO_Datos!$A54,FALSE),0))*AS$2</f>
        <v>28.250507482406341</v>
      </c>
      <c r="AT55" s="85">
        <f>(HLOOKUP(AT$6,BECO_Datos!$D$3:$HN$85,BECO_Datos!$A54,FALSE)+IFERROR(HLOOKUP(AT$6,BECO_Datos!$HP$3:$LT$85,BECO_Datos!$A54,FALSE),0))*AT$2</f>
        <v>90.868729004510186</v>
      </c>
      <c r="AU55" s="85">
        <f>(HLOOKUP(AU$6,BECO_Datos!$D$3:$HN$85,BECO_Datos!$A54,FALSE)+IFERROR(HLOOKUP(AU$6,BECO_Datos!$HP$3:$LT$85,BECO_Datos!$A54,FALSE),0))*AU$2</f>
        <v>39.569550218554284</v>
      </c>
      <c r="AV55" s="85">
        <f>(HLOOKUP(AV$6,BECO_Datos!$D$3:$HN$85,BECO_Datos!$A54,FALSE)+IFERROR(HLOOKUP(AV$6,BECO_Datos!$HP$3:$LT$85,BECO_Datos!$A54,FALSE),0))*AV$2</f>
        <v>21.423364725729243</v>
      </c>
      <c r="AW55" s="85">
        <f>(HLOOKUP(AW$6,BECO_Datos!$D$3:$HN$85,BECO_Datos!$A54,FALSE)+IFERROR(HLOOKUP(AW$6,BECO_Datos!$HP$3:$LT$85,BECO_Datos!$A54,FALSE),0))*AW$2</f>
        <v>49.032283902935035</v>
      </c>
      <c r="AX55" s="85">
        <f>(HLOOKUP(AX$6,BECO_Datos!$D$3:$HN$85,BECO_Datos!$A54,FALSE)+IFERROR(HLOOKUP(AX$6,BECO_Datos!$HP$3:$LT$85,BECO_Datos!$A54,FALSE),0))*AX$2</f>
        <v>93.392340908955745</v>
      </c>
      <c r="AY55" s="85">
        <f>(HLOOKUP(AY$6,BECO_Datos!$D$3:$HN$85,BECO_Datos!$A54,FALSE)+IFERROR(HLOOKUP(AY$6,BECO_Datos!$HP$3:$LT$85,BECO_Datos!$A54,FALSE),0))*AY$2</f>
        <v>160.00356700315521</v>
      </c>
      <c r="AZ55" s="85">
        <f>(HLOOKUP(AZ$6,BECO_Datos!$D$3:$HN$85,BECO_Datos!$A54,FALSE)+IFERROR(HLOOKUP(AZ$6,BECO_Datos!$HP$3:$LT$85,BECO_Datos!$A54,FALSE),0))*AZ$2</f>
        <v>139.56897188939143</v>
      </c>
      <c r="BA55" s="85">
        <f>(HLOOKUP(BA$6,BECO_Datos!$D$3:$HN$85,BECO_Datos!$A54,FALSE)+IFERROR(HLOOKUP(BA$6,BECO_Datos!$HP$3:$LT$85,BECO_Datos!$A54,FALSE),0))*BA$2</f>
        <v>333.26387940461166</v>
      </c>
      <c r="BC55" s="85" t="e">
        <f>(HLOOKUP(BC$6,BECO_Datos!$D$3:$HN$85,BECO_Datos!$A54,FALSE)+IFERROR(HLOOKUP(BC$6,BECO_Datos!$HP$3:$LT$85,BECO_Datos!$A54,FALSE),0))*BC$2</f>
        <v>#N/A</v>
      </c>
      <c r="BD55" s="85" t="e">
        <f>(HLOOKUP(BD$6,BECO_Datos!$D$3:$HN$85,BECO_Datos!$A54,FALSE)+IFERROR(HLOOKUP(BD$6,BECO_Datos!$HP$3:$LT$85,BECO_Datos!$A54,FALSE),0))*BD$2</f>
        <v>#N/A</v>
      </c>
      <c r="BE55" s="85" t="e">
        <f>(HLOOKUP(BE$6,BECO_Datos!$D$3:$HN$85,BECO_Datos!$A54,FALSE)+IFERROR(HLOOKUP(BE$6,BECO_Datos!$HP$3:$LT$85,BECO_Datos!$A54,FALSE),0))*BE$2</f>
        <v>#N/A</v>
      </c>
      <c r="BF55" s="85" t="e">
        <f>(HLOOKUP(BF$6,BECO_Datos!$D$3:$HN$85,BECO_Datos!$A54,FALSE)+IFERROR(HLOOKUP(BF$6,BECO_Datos!$HP$3:$LT$85,BECO_Datos!$A54,FALSE),0))*BF$2</f>
        <v>#N/A</v>
      </c>
      <c r="BG55" s="85" t="e">
        <f>(HLOOKUP(BG$6,BECO_Datos!$D$3:$HN$85,BECO_Datos!$A54,FALSE)+IFERROR(HLOOKUP(BG$6,BECO_Datos!$HP$3:$LT$85,BECO_Datos!$A54,FALSE),0))*BG$2</f>
        <v>#N/A</v>
      </c>
      <c r="BH55" s="85" t="e">
        <f>(HLOOKUP(BH$6,BECO_Datos!$D$3:$HN$85,BECO_Datos!$A54,FALSE)+IFERROR(HLOOKUP(BH$6,BECO_Datos!$HP$3:$LT$85,BECO_Datos!$A54,FALSE),0))*BH$2</f>
        <v>#N/A</v>
      </c>
      <c r="BI55" s="85">
        <f>(HLOOKUP(BI$6,BECO_Datos!$D$3:$HN$85,BECO_Datos!$A54,FALSE)+IFERROR(HLOOKUP(BI$6,BECO_Datos!$HP$3:$LT$85,BECO_Datos!$A54,FALSE),0))*BI$2</f>
        <v>0</v>
      </c>
      <c r="BJ55" s="85">
        <f>(HLOOKUP(BJ$6,BECO_Datos!$D$3:$HN$85,BECO_Datos!$A54,FALSE)+IFERROR(HLOOKUP(BJ$6,BECO_Datos!$HP$3:$LT$85,BECO_Datos!$A54,FALSE),0))*BJ$2</f>
        <v>0</v>
      </c>
      <c r="BK55" s="85">
        <f>(HLOOKUP(BK$6,BECO_Datos!$D$3:$HN$85,BECO_Datos!$A54,FALSE)+IFERROR(HLOOKUP(BK$6,BECO_Datos!$HP$3:$LT$85,BECO_Datos!$A54,FALSE),0))*BK$2</f>
        <v>0</v>
      </c>
      <c r="BL55" s="85">
        <f>(HLOOKUP(BL$6,BECO_Datos!$D$3:$HN$85,BECO_Datos!$A54,FALSE)+IFERROR(HLOOKUP(BL$6,BECO_Datos!$HP$3:$LT$85,BECO_Datos!$A54,FALSE),0))*BL$2</f>
        <v>0</v>
      </c>
      <c r="BM55" s="85">
        <f>(HLOOKUP(BM$6,BECO_Datos!$D$3:$HN$85,BECO_Datos!$A54,FALSE)+IFERROR(HLOOKUP(BM$6,BECO_Datos!$HP$3:$LT$85,BECO_Datos!$A54,FALSE),0))*BM$2</f>
        <v>0</v>
      </c>
      <c r="BN55" s="85">
        <f>(HLOOKUP(BN$6,BECO_Datos!$D$3:$HN$85,BECO_Datos!$A54,FALSE)+IFERROR(HLOOKUP(BN$6,BECO_Datos!$HP$3:$LT$85,BECO_Datos!$A54,FALSE),0))*BN$2</f>
        <v>0</v>
      </c>
      <c r="BO55" s="85">
        <f>(HLOOKUP(BO$6,BECO_Datos!$D$3:$HN$85,BECO_Datos!$A54,FALSE)+IFERROR(HLOOKUP(BO$6,BECO_Datos!$HP$3:$LT$85,BECO_Datos!$A54,FALSE),0))*BO$2</f>
        <v>0</v>
      </c>
      <c r="BP55" s="85">
        <f>(HLOOKUP(BP$6,BECO_Datos!$D$3:$HN$85,BECO_Datos!$A54,FALSE)+IFERROR(HLOOKUP(BP$6,BECO_Datos!$HP$3:$LT$85,BECO_Datos!$A54,FALSE),0))*BP$2</f>
        <v>0</v>
      </c>
      <c r="BQ55" s="85">
        <f>(HLOOKUP(BQ$6,BECO_Datos!$D$3:$HN$85,BECO_Datos!$A54,FALSE)+IFERROR(HLOOKUP(BQ$6,BECO_Datos!$HP$3:$LT$85,BECO_Datos!$A54,FALSE),0))*BQ$2</f>
        <v>0</v>
      </c>
      <c r="BR55" s="85">
        <f>(HLOOKUP(BR$6,BECO_Datos!$D$3:$HN$85,BECO_Datos!$A54,FALSE)+IFERROR(HLOOKUP(BR$6,BECO_Datos!$HP$3:$LT$85,BECO_Datos!$A54,FALSE),0))*BR$2</f>
        <v>0</v>
      </c>
      <c r="BT55" s="85" t="e">
        <f>(HLOOKUP(BT$6,BECO_Datos!$D$3:$HN$85,BECO_Datos!$A54,FALSE)+IFERROR(HLOOKUP(BT$6,BECO_Datos!$HP$3:$LT$85,BECO_Datos!$A54,FALSE),0))*BT$2</f>
        <v>#N/A</v>
      </c>
      <c r="BU55" s="85" t="e">
        <f>(HLOOKUP(BU$6,BECO_Datos!$D$3:$HN$85,BECO_Datos!$A54,FALSE)+IFERROR(HLOOKUP(BU$6,BECO_Datos!$HP$3:$LT$85,BECO_Datos!$A54,FALSE),0))*BU$2</f>
        <v>#N/A</v>
      </c>
      <c r="BV55" s="85" t="e">
        <f>(HLOOKUP(BV$6,BECO_Datos!$D$3:$HN$85,BECO_Datos!$A54,FALSE)+IFERROR(HLOOKUP(BV$6,BECO_Datos!$HP$3:$LT$85,BECO_Datos!$A54,FALSE),0))*BV$2</f>
        <v>#N/A</v>
      </c>
      <c r="BW55" s="85" t="e">
        <f>(HLOOKUP(BW$6,BECO_Datos!$D$3:$HN$85,BECO_Datos!$A54,FALSE)+IFERROR(HLOOKUP(BW$6,BECO_Datos!$HP$3:$LT$85,BECO_Datos!$A54,FALSE),0))*BW$2</f>
        <v>#N/A</v>
      </c>
      <c r="BX55" s="85" t="e">
        <f>(HLOOKUP(BX$6,BECO_Datos!$D$3:$HN$85,BECO_Datos!$A54,FALSE)+IFERROR(HLOOKUP(BX$6,BECO_Datos!$HP$3:$LT$85,BECO_Datos!$A54,FALSE),0))*BX$2</f>
        <v>#N/A</v>
      </c>
      <c r="BY55" s="85" t="e">
        <f>(HLOOKUP(BY$6,BECO_Datos!$D$3:$HN$85,BECO_Datos!$A54,FALSE)+IFERROR(HLOOKUP(BY$6,BECO_Datos!$HP$3:$LT$85,BECO_Datos!$A54,FALSE),0))*BY$2</f>
        <v>#N/A</v>
      </c>
      <c r="BZ55" s="85">
        <f>(HLOOKUP(BZ$6,BECO_Datos!$D$3:$HN$85,BECO_Datos!$A54,FALSE)+IFERROR(HLOOKUP(BZ$6,BECO_Datos!$HP$3:$LT$85,BECO_Datos!$A54,FALSE),0))*BZ$2</f>
        <v>0</v>
      </c>
      <c r="CA55" s="85">
        <f>(HLOOKUP(CA$6,BECO_Datos!$D$3:$HN$85,BECO_Datos!$A54,FALSE)+IFERROR(HLOOKUP(CA$6,BECO_Datos!$HP$3:$LT$85,BECO_Datos!$A54,FALSE),0))*CA$2</f>
        <v>0</v>
      </c>
      <c r="CB55" s="85">
        <f>(HLOOKUP(CB$6,BECO_Datos!$D$3:$HN$85,BECO_Datos!$A54,FALSE)+IFERROR(HLOOKUP(CB$6,BECO_Datos!$HP$3:$LT$85,BECO_Datos!$A54,FALSE),0))*CB$2</f>
        <v>0</v>
      </c>
      <c r="CC55" s="85">
        <f>(HLOOKUP(CC$6,BECO_Datos!$D$3:$HN$85,BECO_Datos!$A54,FALSE)+IFERROR(HLOOKUP(CC$6,BECO_Datos!$HP$3:$LT$85,BECO_Datos!$A54,FALSE),0))*CC$2</f>
        <v>0</v>
      </c>
      <c r="CD55" s="85">
        <f>(HLOOKUP(CD$6,BECO_Datos!$D$3:$HN$85,BECO_Datos!$A54,FALSE)+IFERROR(HLOOKUP(CD$6,BECO_Datos!$HP$3:$LT$85,BECO_Datos!$A54,FALSE),0))*CD$2</f>
        <v>1.2176448204655493E-2</v>
      </c>
      <c r="CE55" s="85">
        <f>(HLOOKUP(CE$6,BECO_Datos!$D$3:$HN$85,BECO_Datos!$A54,FALSE)+IFERROR(HLOOKUP(CE$6,BECO_Datos!$HP$3:$LT$85,BECO_Datos!$A54,FALSE),0))*CE$2</f>
        <v>0.38071694719889509</v>
      </c>
      <c r="CF55" s="85">
        <f>(HLOOKUP(CF$6,BECO_Datos!$D$3:$HN$85,BECO_Datos!$A54,FALSE)+IFERROR(HLOOKUP(CF$6,BECO_Datos!$HP$3:$LT$85,BECO_Datos!$A54,FALSE),0))*CF$2</f>
        <v>8.3205729398479214E-2</v>
      </c>
      <c r="CG55" s="85">
        <f>(HLOOKUP(CG$6,BECO_Datos!$D$3:$HN$85,BECO_Datos!$A54,FALSE)+IFERROR(HLOOKUP(CG$6,BECO_Datos!$HP$3:$LT$85,BECO_Datos!$A54,FALSE),0))*CG$2</f>
        <v>6.0882241023277467E-2</v>
      </c>
      <c r="CH55" s="85">
        <f>(HLOOKUP(CH$6,BECO_Datos!$D$3:$HN$85,BECO_Datos!$A54,FALSE)+IFERROR(HLOOKUP(CH$6,BECO_Datos!$HP$3:$LT$85,BECO_Datos!$A54,FALSE),0))*CH$2</f>
        <v>0</v>
      </c>
      <c r="CI55" s="85">
        <f>(HLOOKUP(CI$6,BECO_Datos!$D$3:$HN$85,BECO_Datos!$A54,FALSE)+IFERROR(HLOOKUP(CI$6,BECO_Datos!$HP$3:$LT$85,BECO_Datos!$A54,FALSE),0))*CI$2</f>
        <v>0</v>
      </c>
      <c r="CK55" s="85" t="e">
        <f>(HLOOKUP(CK$6,BECO_Datos!$D$3:$HN$85,BECO_Datos!$A54,FALSE)+IFERROR(HLOOKUP(CK$6,BECO_Datos!$HP$3:$LT$85,BECO_Datos!$A54,FALSE),0))*CK$2</f>
        <v>#N/A</v>
      </c>
      <c r="CL55" s="85" t="e">
        <f>(HLOOKUP(CL$6,BECO_Datos!$D$3:$HN$85,BECO_Datos!$A54,FALSE)+IFERROR(HLOOKUP(CL$6,BECO_Datos!$HP$3:$LT$85,BECO_Datos!$A54,FALSE),0))*CL$2</f>
        <v>#N/A</v>
      </c>
      <c r="CM55" s="85" t="e">
        <f>(HLOOKUP(CM$6,BECO_Datos!$D$3:$HN$85,BECO_Datos!$A54,FALSE)+IFERROR(HLOOKUP(CM$6,BECO_Datos!$HP$3:$LT$85,BECO_Datos!$A54,FALSE),0))*CM$2</f>
        <v>#N/A</v>
      </c>
      <c r="CN55" s="85" t="e">
        <f>(HLOOKUP(CN$6,BECO_Datos!$D$3:$HN$85,BECO_Datos!$A54,FALSE)+IFERROR(HLOOKUP(CN$6,BECO_Datos!$HP$3:$LT$85,BECO_Datos!$A54,FALSE),0))*CN$2</f>
        <v>#N/A</v>
      </c>
      <c r="CO55" s="85" t="e">
        <f>(HLOOKUP(CO$6,BECO_Datos!$D$3:$HN$85,BECO_Datos!$A54,FALSE)+IFERROR(HLOOKUP(CO$6,BECO_Datos!$HP$3:$LT$85,BECO_Datos!$A54,FALSE),0))*CO$2</f>
        <v>#N/A</v>
      </c>
      <c r="CP55" s="85" t="e">
        <f>(HLOOKUP(CP$6,BECO_Datos!$D$3:$HN$85,BECO_Datos!$A54,FALSE)+IFERROR(HLOOKUP(CP$6,BECO_Datos!$HP$3:$LT$85,BECO_Datos!$A54,FALSE),0))*CP$2</f>
        <v>#N/A</v>
      </c>
      <c r="CQ55" s="85">
        <f>(HLOOKUP(CQ$6,BECO_Datos!$D$3:$HN$85,BECO_Datos!$A54,FALSE)+IFERROR(HLOOKUP(CQ$6,BECO_Datos!$HP$3:$LT$85,BECO_Datos!$A54,FALSE),0))*CQ$2</f>
        <v>13.02310199902054</v>
      </c>
      <c r="CR55" s="85">
        <f>(HLOOKUP(CR$6,BECO_Datos!$D$3:$HN$85,BECO_Datos!$A54,FALSE)+IFERROR(HLOOKUP(CR$6,BECO_Datos!$HP$3:$LT$85,BECO_Datos!$A54,FALSE),0))*CR$2</f>
        <v>7.5674104991625235</v>
      </c>
      <c r="CS55" s="85">
        <f>(HLOOKUP(CS$6,BECO_Datos!$D$3:$HN$85,BECO_Datos!$A54,FALSE)+IFERROR(HLOOKUP(CS$6,BECO_Datos!$HP$3:$LT$85,BECO_Datos!$A54,FALSE),0))*CS$2</f>
        <v>15.638745011835438</v>
      </c>
      <c r="CT55" s="85">
        <f>(HLOOKUP(CT$6,BECO_Datos!$D$3:$HN$85,BECO_Datos!$A54,FALSE)+IFERROR(HLOOKUP(CT$6,BECO_Datos!$HP$3:$LT$85,BECO_Datos!$A54,FALSE),0))*CT$2</f>
        <v>10.37673676697608</v>
      </c>
      <c r="CU55" s="85">
        <f>(HLOOKUP(CU$6,BECO_Datos!$D$3:$HN$85,BECO_Datos!$A54,FALSE)+IFERROR(HLOOKUP(CU$6,BECO_Datos!$HP$3:$LT$85,BECO_Datos!$A54,FALSE),0))*CU$2</f>
        <v>18.417113667641111</v>
      </c>
      <c r="CV55" s="85">
        <f>(HLOOKUP(CV$6,BECO_Datos!$D$3:$HN$85,BECO_Datos!$A54,FALSE)+IFERROR(HLOOKUP(CV$6,BECO_Datos!$HP$3:$LT$85,BECO_Datos!$A54,FALSE),0))*CV$2</f>
        <v>22.658143814771215</v>
      </c>
      <c r="CW55" s="85">
        <f>(HLOOKUP(CW$6,BECO_Datos!$D$3:$HN$85,BECO_Datos!$A54,FALSE)+IFERROR(HLOOKUP(CW$6,BECO_Datos!$HP$3:$LT$85,BECO_Datos!$A54,FALSE),0))*CW$2</f>
        <v>18.485997210226913</v>
      </c>
      <c r="CX55" s="85">
        <f>(HLOOKUP(CX$6,BECO_Datos!$D$3:$HN$85,BECO_Datos!$A54,FALSE)+IFERROR(HLOOKUP(CX$6,BECO_Datos!$HP$3:$LT$85,BECO_Datos!$A54,FALSE),0))*CX$2</f>
        <v>8.9214416849497358</v>
      </c>
      <c r="CY55" s="85">
        <f>(HLOOKUP(CY$6,BECO_Datos!$D$3:$HN$85,BECO_Datos!$A54,FALSE)+IFERROR(HLOOKUP(CY$6,BECO_Datos!$HP$3:$LT$85,BECO_Datos!$A54,FALSE),0))*CY$2</f>
        <v>7.3858880504910136</v>
      </c>
      <c r="CZ55" s="85">
        <f>(HLOOKUP(CZ$6,BECO_Datos!$D$3:$HN$85,BECO_Datos!$A54,FALSE)+IFERROR(HLOOKUP(CZ$6,BECO_Datos!$HP$3:$LT$85,BECO_Datos!$A54,FALSE),0))*CZ$2</f>
        <v>6.8804010823348989</v>
      </c>
      <c r="DB55" s="85" t="e">
        <f>(HLOOKUP(DB$6,BECO_Datos!$D$3:$HN$85,BECO_Datos!$A54,FALSE)+IFERROR(HLOOKUP(DB$6,BECO_Datos!$HP$3:$LT$85,BECO_Datos!$A54,FALSE),0))*DB$2</f>
        <v>#N/A</v>
      </c>
      <c r="DC55" s="85" t="e">
        <f>(HLOOKUP(DC$6,BECO_Datos!$D$3:$HN$85,BECO_Datos!$A54,FALSE)+IFERROR(HLOOKUP(DC$6,BECO_Datos!$HP$3:$LT$85,BECO_Datos!$A54,FALSE),0))*DC$2</f>
        <v>#N/A</v>
      </c>
      <c r="DD55" s="85" t="e">
        <f>(HLOOKUP(DD$6,BECO_Datos!$D$3:$HN$85,BECO_Datos!$A54,FALSE)+IFERROR(HLOOKUP(DD$6,BECO_Datos!$HP$3:$LT$85,BECO_Datos!$A54,FALSE),0))*DD$2</f>
        <v>#N/A</v>
      </c>
      <c r="DE55" s="85" t="e">
        <f>(HLOOKUP(DE$6,BECO_Datos!$D$3:$HN$85,BECO_Datos!$A54,FALSE)+IFERROR(HLOOKUP(DE$6,BECO_Datos!$HP$3:$LT$85,BECO_Datos!$A54,FALSE),0))*DE$2</f>
        <v>#N/A</v>
      </c>
      <c r="DF55" s="85" t="e">
        <f>(HLOOKUP(DF$6,BECO_Datos!$D$3:$HN$85,BECO_Datos!$A54,FALSE)+IFERROR(HLOOKUP(DF$6,BECO_Datos!$HP$3:$LT$85,BECO_Datos!$A54,FALSE),0))*DF$2</f>
        <v>#N/A</v>
      </c>
      <c r="DG55" s="85" t="e">
        <f>(HLOOKUP(DG$6,BECO_Datos!$D$3:$HN$85,BECO_Datos!$A54,FALSE)+IFERROR(HLOOKUP(DG$6,BECO_Datos!$HP$3:$LT$85,BECO_Datos!$A54,FALSE),0))*DG$2</f>
        <v>#N/A</v>
      </c>
      <c r="DH55" s="85">
        <f>(HLOOKUP(DH$6,BECO_Datos!$D$3:$HN$85,BECO_Datos!$A54,FALSE)+IFERROR(HLOOKUP(DH$6,BECO_Datos!$HP$3:$LT$85,BECO_Datos!$A54,FALSE),0))*DH$2</f>
        <v>0</v>
      </c>
      <c r="DI55" s="85">
        <f>(HLOOKUP(DI$6,BECO_Datos!$D$3:$HN$85,BECO_Datos!$A54,FALSE)+IFERROR(HLOOKUP(DI$6,BECO_Datos!$HP$3:$LT$85,BECO_Datos!$A54,FALSE),0))*DI$2</f>
        <v>0</v>
      </c>
      <c r="DJ55" s="85">
        <f>(HLOOKUP(DJ$6,BECO_Datos!$D$3:$HN$85,BECO_Datos!$A54,FALSE)+IFERROR(HLOOKUP(DJ$6,BECO_Datos!$HP$3:$LT$85,BECO_Datos!$A54,FALSE),0))*DJ$2</f>
        <v>0</v>
      </c>
      <c r="DK55" s="85">
        <f>(HLOOKUP(DK$6,BECO_Datos!$D$3:$HN$85,BECO_Datos!$A54,FALSE)+IFERROR(HLOOKUP(DK$6,BECO_Datos!$HP$3:$LT$85,BECO_Datos!$A54,FALSE),0))*DK$2</f>
        <v>0</v>
      </c>
      <c r="DL55" s="85">
        <f>(HLOOKUP(DL$6,BECO_Datos!$D$3:$HN$85,BECO_Datos!$A54,FALSE)+IFERROR(HLOOKUP(DL$6,BECO_Datos!$HP$3:$LT$85,BECO_Datos!$A54,FALSE),0))*DL$2</f>
        <v>0</v>
      </c>
      <c r="DM55" s="85">
        <f>(HLOOKUP(DM$6,BECO_Datos!$D$3:$HN$85,BECO_Datos!$A54,FALSE)+IFERROR(HLOOKUP(DM$6,BECO_Datos!$HP$3:$LT$85,BECO_Datos!$A54,FALSE),0))*DM$2</f>
        <v>0.15428656168387819</v>
      </c>
      <c r="DN55" s="85">
        <f>(HLOOKUP(DN$6,BECO_Datos!$D$3:$HN$85,BECO_Datos!$A54,FALSE)+IFERROR(HLOOKUP(DN$6,BECO_Datos!$HP$3:$LT$85,BECO_Datos!$A54,FALSE),0))*DN$2</f>
        <v>6.2959778351007939E-2</v>
      </c>
      <c r="DO55" s="85">
        <f>(HLOOKUP(DO$6,BECO_Datos!$D$3:$HN$85,BECO_Datos!$A54,FALSE)+IFERROR(HLOOKUP(DO$6,BECO_Datos!$HP$3:$LT$85,BECO_Datos!$A54,FALSE),0))*DO$2</f>
        <v>2.1496130696474634E-3</v>
      </c>
      <c r="DP55" s="85">
        <f>(HLOOKUP(DP$6,BECO_Datos!$D$3:$HN$85,BECO_Datos!$A54,FALSE)+IFERROR(HLOOKUP(DP$6,BECO_Datos!$HP$3:$LT$85,BECO_Datos!$A54,FALSE),0))*DP$2</f>
        <v>0</v>
      </c>
      <c r="DQ55" s="85">
        <f>(HLOOKUP(DQ$6,BECO_Datos!$D$3:$HN$85,BECO_Datos!$A54,FALSE)+IFERROR(HLOOKUP(DQ$6,BECO_Datos!$HP$3:$LT$85,BECO_Datos!$A54,FALSE),0))*DQ$2</f>
        <v>0</v>
      </c>
      <c r="DS55" s="85" t="e">
        <f>(HLOOKUP(DS$6,BECO_Datos!$D$3:$HN$85,BECO_Datos!$A54,FALSE)+IFERROR(HLOOKUP(DS$6,BECO_Datos!$HP$3:$LT$85,BECO_Datos!$A54,FALSE),0))*DS$2</f>
        <v>#N/A</v>
      </c>
      <c r="DT55" s="85" t="e">
        <f>(HLOOKUP(DT$6,BECO_Datos!$D$3:$HN$85,BECO_Datos!$A54,FALSE)+IFERROR(HLOOKUP(DT$6,BECO_Datos!$HP$3:$LT$85,BECO_Datos!$A54,FALSE),0))*DT$2</f>
        <v>#N/A</v>
      </c>
      <c r="DU55" s="85" t="e">
        <f>(HLOOKUP(DU$6,BECO_Datos!$D$3:$HN$85,BECO_Datos!$A54,FALSE)+IFERROR(HLOOKUP(DU$6,BECO_Datos!$HP$3:$LT$85,BECO_Datos!$A54,FALSE),0))*DU$2</f>
        <v>#N/A</v>
      </c>
      <c r="DV55" s="85" t="e">
        <f>(HLOOKUP(DV$6,BECO_Datos!$D$3:$HN$85,BECO_Datos!$A54,FALSE)+IFERROR(HLOOKUP(DV$6,BECO_Datos!$HP$3:$LT$85,BECO_Datos!$A54,FALSE),0))*DV$2</f>
        <v>#N/A</v>
      </c>
      <c r="DW55" s="85" t="e">
        <f>(HLOOKUP(DW$6,BECO_Datos!$D$3:$HN$85,BECO_Datos!$A54,FALSE)+IFERROR(HLOOKUP(DW$6,BECO_Datos!$HP$3:$LT$85,BECO_Datos!$A54,FALSE),0))*DW$2</f>
        <v>#N/A</v>
      </c>
      <c r="DX55" s="85" t="e">
        <f>(HLOOKUP(DX$6,BECO_Datos!$D$3:$HN$85,BECO_Datos!$A54,FALSE)+IFERROR(HLOOKUP(DX$6,BECO_Datos!$HP$3:$LT$85,BECO_Datos!$A54,FALSE),0))*DX$2</f>
        <v>#N/A</v>
      </c>
      <c r="DY55" s="85">
        <f>(HLOOKUP(DY$6,BECO_Datos!$D$3:$HN$85,BECO_Datos!$A54,FALSE)+IFERROR(HLOOKUP(DY$6,BECO_Datos!$HP$3:$LT$85,BECO_Datos!$A54,FALSE),0))*DY$2</f>
        <v>0</v>
      </c>
      <c r="DZ55" s="85">
        <f>(HLOOKUP(DZ$6,BECO_Datos!$D$3:$HN$85,BECO_Datos!$A54,FALSE)+IFERROR(HLOOKUP(DZ$6,BECO_Datos!$HP$3:$LT$85,BECO_Datos!$A54,FALSE),0))*DZ$2</f>
        <v>0</v>
      </c>
      <c r="EA55" s="85">
        <f>(HLOOKUP(EA$6,BECO_Datos!$D$3:$HN$85,BECO_Datos!$A54,FALSE)+IFERROR(HLOOKUP(EA$6,BECO_Datos!$HP$3:$LT$85,BECO_Datos!$A54,FALSE),0))*EA$2</f>
        <v>0</v>
      </c>
      <c r="EB55" s="85">
        <f>(HLOOKUP(EB$6,BECO_Datos!$D$3:$HN$85,BECO_Datos!$A54,FALSE)+IFERROR(HLOOKUP(EB$6,BECO_Datos!$HP$3:$LT$85,BECO_Datos!$A54,FALSE),0))*EB$2</f>
        <v>0</v>
      </c>
      <c r="EC55" s="85">
        <f>(HLOOKUP(EC$6,BECO_Datos!$D$3:$HN$85,BECO_Datos!$A54,FALSE)+IFERROR(HLOOKUP(EC$6,BECO_Datos!$HP$3:$LT$85,BECO_Datos!$A54,FALSE),0))*EC$2</f>
        <v>0</v>
      </c>
      <c r="ED55" s="85">
        <f>(HLOOKUP(ED$6,BECO_Datos!$D$3:$HN$85,BECO_Datos!$A54,FALSE)+IFERROR(HLOOKUP(ED$6,BECO_Datos!$HP$3:$LT$85,BECO_Datos!$A54,FALSE),0))*ED$2</f>
        <v>0</v>
      </c>
      <c r="EE55" s="85">
        <f>(HLOOKUP(EE$6,BECO_Datos!$D$3:$HN$85,BECO_Datos!$A54,FALSE)+IFERROR(HLOOKUP(EE$6,BECO_Datos!$HP$3:$LT$85,BECO_Datos!$A54,FALSE),0))*EE$2</f>
        <v>0</v>
      </c>
      <c r="EF55" s="85">
        <f>(HLOOKUP(EF$6,BECO_Datos!$D$3:$HN$85,BECO_Datos!$A54,FALSE)+IFERROR(HLOOKUP(EF$6,BECO_Datos!$HP$3:$LT$85,BECO_Datos!$A54,FALSE),0))*EF$2</f>
        <v>0</v>
      </c>
      <c r="EG55" s="85">
        <f>(HLOOKUP(EG$6,BECO_Datos!$D$3:$HN$85,BECO_Datos!$A54,FALSE)+IFERROR(HLOOKUP(EG$6,BECO_Datos!$HP$3:$LT$85,BECO_Datos!$A54,FALSE),0))*EG$2</f>
        <v>0</v>
      </c>
      <c r="EH55" s="85">
        <f>(HLOOKUP(EH$6,BECO_Datos!$D$3:$HN$85,BECO_Datos!$A54,FALSE)+IFERROR(HLOOKUP(EH$6,BECO_Datos!$HP$3:$LT$85,BECO_Datos!$A54,FALSE),0))*EH$2</f>
        <v>0</v>
      </c>
      <c r="EJ55" s="85" t="e">
        <f>(HLOOKUP(EJ$6,BECO_Datos!$D$3:$HN$85,BECO_Datos!$A54,FALSE)+IFERROR(HLOOKUP(EJ$6,BECO_Datos!$HP$3:$LT$85,BECO_Datos!$A54,FALSE),0))*EJ$2</f>
        <v>#N/A</v>
      </c>
      <c r="EK55" s="85" t="e">
        <f>(HLOOKUP(EK$6,BECO_Datos!$D$3:$HN$85,BECO_Datos!$A54,FALSE)+IFERROR(HLOOKUP(EK$6,BECO_Datos!$HP$3:$LT$85,BECO_Datos!$A54,FALSE),0))*EK$2</f>
        <v>#N/A</v>
      </c>
      <c r="EL55" s="85" t="e">
        <f>(HLOOKUP(EL$6,BECO_Datos!$D$3:$HN$85,BECO_Datos!$A54,FALSE)+IFERROR(HLOOKUP(EL$6,BECO_Datos!$HP$3:$LT$85,BECO_Datos!$A54,FALSE),0))*EL$2</f>
        <v>#N/A</v>
      </c>
      <c r="EM55" s="85" t="e">
        <f>(HLOOKUP(EM$6,BECO_Datos!$D$3:$HN$85,BECO_Datos!$A54,FALSE)+IFERROR(HLOOKUP(EM$6,BECO_Datos!$HP$3:$LT$85,BECO_Datos!$A54,FALSE),0))*EM$2</f>
        <v>#N/A</v>
      </c>
      <c r="EN55" s="85" t="e">
        <f>(HLOOKUP(EN$6,BECO_Datos!$D$3:$HN$85,BECO_Datos!$A54,FALSE)+IFERROR(HLOOKUP(EN$6,BECO_Datos!$HP$3:$LT$85,BECO_Datos!$A54,FALSE),0))*EN$2</f>
        <v>#N/A</v>
      </c>
      <c r="EO55" s="85" t="e">
        <f>(HLOOKUP(EO$6,BECO_Datos!$D$3:$HN$85,BECO_Datos!$A54,FALSE)+IFERROR(HLOOKUP(EO$6,BECO_Datos!$HP$3:$LT$85,BECO_Datos!$A54,FALSE),0))*EO$2</f>
        <v>#N/A</v>
      </c>
      <c r="EP55" s="85">
        <f>(HLOOKUP(EP$6,BECO_Datos!$D$3:$HN$85,BECO_Datos!$A54,FALSE)+IFERROR(HLOOKUP(EP$6,BECO_Datos!$HP$3:$LT$85,BECO_Datos!$A54,FALSE),0))*EP$2</f>
        <v>0</v>
      </c>
      <c r="EQ55" s="85">
        <f>(HLOOKUP(EQ$6,BECO_Datos!$D$3:$HN$85,BECO_Datos!$A54,FALSE)+IFERROR(HLOOKUP(EQ$6,BECO_Datos!$HP$3:$LT$85,BECO_Datos!$A54,FALSE),0))*EQ$2</f>
        <v>0</v>
      </c>
      <c r="ER55" s="85">
        <f>(HLOOKUP(ER$6,BECO_Datos!$D$3:$HN$85,BECO_Datos!$A54,FALSE)+IFERROR(HLOOKUP(ER$6,BECO_Datos!$HP$3:$LT$85,BECO_Datos!$A54,FALSE),0))*ER$2</f>
        <v>0</v>
      </c>
      <c r="ES55" s="85">
        <f>(HLOOKUP(ES$6,BECO_Datos!$D$3:$HN$85,BECO_Datos!$A54,FALSE)+IFERROR(HLOOKUP(ES$6,BECO_Datos!$HP$3:$LT$85,BECO_Datos!$A54,FALSE),0))*ES$2</f>
        <v>0</v>
      </c>
      <c r="ET55" s="85">
        <f>(HLOOKUP(ET$6,BECO_Datos!$D$3:$HN$85,BECO_Datos!$A54,FALSE)+IFERROR(HLOOKUP(ET$6,BECO_Datos!$HP$3:$LT$85,BECO_Datos!$A54,FALSE),0))*ET$2</f>
        <v>0</v>
      </c>
      <c r="EU55" s="85">
        <f>(HLOOKUP(EU$6,BECO_Datos!$D$3:$HN$85,BECO_Datos!$A54,FALSE)+IFERROR(HLOOKUP(EU$6,BECO_Datos!$HP$3:$LT$85,BECO_Datos!$A54,FALSE),0))*EU$2</f>
        <v>0</v>
      </c>
      <c r="EV55" s="85">
        <f>(HLOOKUP(EV$6,BECO_Datos!$D$3:$HN$85,BECO_Datos!$A54,FALSE)+IFERROR(HLOOKUP(EV$6,BECO_Datos!$HP$3:$LT$85,BECO_Datos!$A54,FALSE),0))*EV$2</f>
        <v>0</v>
      </c>
      <c r="EW55" s="85">
        <f>(HLOOKUP(EW$6,BECO_Datos!$D$3:$HN$85,BECO_Datos!$A54,FALSE)+IFERROR(HLOOKUP(EW$6,BECO_Datos!$HP$3:$LT$85,BECO_Datos!$A54,FALSE),0))*EW$2</f>
        <v>0</v>
      </c>
      <c r="EX55" s="85">
        <f>(HLOOKUP(EX$6,BECO_Datos!$D$3:$HN$85,BECO_Datos!$A54,FALSE)+IFERROR(HLOOKUP(EX$6,BECO_Datos!$HP$3:$LT$85,BECO_Datos!$A54,FALSE),0))*EX$2</f>
        <v>0</v>
      </c>
      <c r="EY55" s="85">
        <f>(HLOOKUP(EY$6,BECO_Datos!$D$3:$HN$85,BECO_Datos!$A54,FALSE)+IFERROR(HLOOKUP(EY$6,BECO_Datos!$HP$3:$LT$85,BECO_Datos!$A54,FALSE),0))*EY$2</f>
        <v>0</v>
      </c>
      <c r="FA55" s="85" t="e">
        <f>(HLOOKUP(FA$6,BECO_Datos!$D$3:$HN$85,BECO_Datos!$A54,FALSE)+IFERROR(HLOOKUP(FA$6,BECO_Datos!$HP$3:$LT$85,BECO_Datos!$A54,FALSE),0))*FA$2</f>
        <v>#N/A</v>
      </c>
      <c r="FB55" s="85" t="e">
        <f>(HLOOKUP(FB$6,BECO_Datos!$D$3:$HN$85,BECO_Datos!$A54,FALSE)+IFERROR(HLOOKUP(FB$6,BECO_Datos!$HP$3:$LT$85,BECO_Datos!$A54,FALSE),0))*FB$2</f>
        <v>#N/A</v>
      </c>
      <c r="FC55" s="85" t="e">
        <f>(HLOOKUP(FC$6,BECO_Datos!$D$3:$HN$85,BECO_Datos!$A54,FALSE)+IFERROR(HLOOKUP(FC$6,BECO_Datos!$HP$3:$LT$85,BECO_Datos!$A54,FALSE),0))*FC$2</f>
        <v>#N/A</v>
      </c>
      <c r="FD55" s="85" t="e">
        <f>(HLOOKUP(FD$6,BECO_Datos!$D$3:$HN$85,BECO_Datos!$A54,FALSE)+IFERROR(HLOOKUP(FD$6,BECO_Datos!$HP$3:$LT$85,BECO_Datos!$A54,FALSE),0))*FD$2</f>
        <v>#N/A</v>
      </c>
      <c r="FE55" s="85" t="e">
        <f>(HLOOKUP(FE$6,BECO_Datos!$D$3:$HN$85,BECO_Datos!$A54,FALSE)+IFERROR(HLOOKUP(FE$6,BECO_Datos!$HP$3:$LT$85,BECO_Datos!$A54,FALSE),0))*FE$2</f>
        <v>#N/A</v>
      </c>
      <c r="FF55" s="85" t="e">
        <f>(HLOOKUP(FF$6,BECO_Datos!$D$3:$HN$85,BECO_Datos!$A54,FALSE)+IFERROR(HLOOKUP(FF$6,BECO_Datos!$HP$3:$LT$85,BECO_Datos!$A54,FALSE),0))*FF$2</f>
        <v>#N/A</v>
      </c>
      <c r="FG55" s="85">
        <f>(HLOOKUP(FG$6,BECO_Datos!$D$3:$HN$85,BECO_Datos!$A54,FALSE)+IFERROR(HLOOKUP(FG$6,BECO_Datos!$HP$3:$LT$85,BECO_Datos!$A54,FALSE),0))*FG$2</f>
        <v>0</v>
      </c>
      <c r="FH55" s="85">
        <f>(HLOOKUP(FH$6,BECO_Datos!$D$3:$HN$85,BECO_Datos!$A54,FALSE)+IFERROR(HLOOKUP(FH$6,BECO_Datos!$HP$3:$LT$85,BECO_Datos!$A54,FALSE),0))*FH$2</f>
        <v>0</v>
      </c>
      <c r="FI55" s="85">
        <f>(HLOOKUP(FI$6,BECO_Datos!$D$3:$HN$85,BECO_Datos!$A54,FALSE)+IFERROR(HLOOKUP(FI$6,BECO_Datos!$HP$3:$LT$85,BECO_Datos!$A54,FALSE),0))*FI$2</f>
        <v>0</v>
      </c>
      <c r="FJ55" s="85">
        <f>(HLOOKUP(FJ$6,BECO_Datos!$D$3:$HN$85,BECO_Datos!$A54,FALSE)+IFERROR(HLOOKUP(FJ$6,BECO_Datos!$HP$3:$LT$85,BECO_Datos!$A54,FALSE),0))*FJ$2</f>
        <v>0</v>
      </c>
      <c r="FK55" s="85">
        <f>(HLOOKUP(FK$6,BECO_Datos!$D$3:$HN$85,BECO_Datos!$A54,FALSE)+IFERROR(HLOOKUP(FK$6,BECO_Datos!$HP$3:$LT$85,BECO_Datos!$A54,FALSE),0))*FK$2</f>
        <v>0</v>
      </c>
      <c r="FL55" s="85">
        <f>(HLOOKUP(FL$6,BECO_Datos!$D$3:$HN$85,BECO_Datos!$A54,FALSE)+IFERROR(HLOOKUP(FL$6,BECO_Datos!$HP$3:$LT$85,BECO_Datos!$A54,FALSE),0))*FL$2</f>
        <v>0</v>
      </c>
      <c r="FM55" s="85">
        <f>(HLOOKUP(FM$6,BECO_Datos!$D$3:$HN$85,BECO_Datos!$A54,FALSE)+IFERROR(HLOOKUP(FM$6,BECO_Datos!$HP$3:$LT$85,BECO_Datos!$A54,FALSE),0))*FM$2</f>
        <v>0</v>
      </c>
      <c r="FN55" s="85">
        <f>(HLOOKUP(FN$6,BECO_Datos!$D$3:$HN$85,BECO_Datos!$A54,FALSE)+IFERROR(HLOOKUP(FN$6,BECO_Datos!$HP$3:$LT$85,BECO_Datos!$A54,FALSE),0))*FN$2</f>
        <v>0</v>
      </c>
      <c r="FO55" s="85">
        <f>(HLOOKUP(FO$6,BECO_Datos!$D$3:$HN$85,BECO_Datos!$A54,FALSE)+IFERROR(HLOOKUP(FO$6,BECO_Datos!$HP$3:$LT$85,BECO_Datos!$A54,FALSE),0))*FO$2</f>
        <v>0</v>
      </c>
      <c r="FP55" s="85">
        <f>(HLOOKUP(FP$6,BECO_Datos!$D$3:$HN$85,BECO_Datos!$A54,FALSE)+IFERROR(HLOOKUP(FP$6,BECO_Datos!$HP$3:$LT$85,BECO_Datos!$A54,FALSE),0))*FP$2</f>
        <v>0</v>
      </c>
      <c r="FR55" s="85" t="e">
        <f>(HLOOKUP(FR$6,BECO_Datos!$D$3:$HN$85,BECO_Datos!$A54,FALSE)+IFERROR(HLOOKUP(FR$6,BECO_Datos!$HP$3:$LT$85,BECO_Datos!$A54,FALSE),0))*FR$2</f>
        <v>#N/A</v>
      </c>
      <c r="FS55" s="85" t="e">
        <f>(HLOOKUP(FS$6,BECO_Datos!$D$3:$HN$85,BECO_Datos!$A54,FALSE)+IFERROR(HLOOKUP(FS$6,BECO_Datos!$HP$3:$LT$85,BECO_Datos!$A54,FALSE),0))*FS$2</f>
        <v>#N/A</v>
      </c>
      <c r="FT55" s="85" t="e">
        <f>(HLOOKUP(FT$6,BECO_Datos!$D$3:$HN$85,BECO_Datos!$A54,FALSE)+IFERROR(HLOOKUP(FT$6,BECO_Datos!$HP$3:$LT$85,BECO_Datos!$A54,FALSE),0))*FT$2</f>
        <v>#N/A</v>
      </c>
      <c r="FU55" s="85" t="e">
        <f>(HLOOKUP(FU$6,BECO_Datos!$D$3:$HN$85,BECO_Datos!$A54,FALSE)+IFERROR(HLOOKUP(FU$6,BECO_Datos!$HP$3:$LT$85,BECO_Datos!$A54,FALSE),0))*FU$2</f>
        <v>#N/A</v>
      </c>
      <c r="FV55" s="85" t="e">
        <f>(HLOOKUP(FV$6,BECO_Datos!$D$3:$HN$85,BECO_Datos!$A54,FALSE)+IFERROR(HLOOKUP(FV$6,BECO_Datos!$HP$3:$LT$85,BECO_Datos!$A54,FALSE),0))*FV$2</f>
        <v>#N/A</v>
      </c>
      <c r="FW55" s="85" t="e">
        <f>(HLOOKUP(FW$6,BECO_Datos!$D$3:$HN$85,BECO_Datos!$A54,FALSE)+IFERROR(HLOOKUP(FW$6,BECO_Datos!$HP$3:$LT$85,BECO_Datos!$A54,FALSE),0))*FW$2</f>
        <v>#N/A</v>
      </c>
      <c r="FX55" s="85">
        <f>(HLOOKUP(FX$6,BECO_Datos!$D$3:$HN$85,BECO_Datos!$A54,FALSE)+IFERROR(HLOOKUP(FX$6,BECO_Datos!$HP$3:$LT$85,BECO_Datos!$A54,FALSE),0))*FX$2</f>
        <v>0</v>
      </c>
      <c r="FY55" s="85">
        <f>(HLOOKUP(FY$6,BECO_Datos!$D$3:$HN$85,BECO_Datos!$A54,FALSE)+IFERROR(HLOOKUP(FY$6,BECO_Datos!$HP$3:$LT$85,BECO_Datos!$A54,FALSE),0))*FY$2</f>
        <v>0</v>
      </c>
      <c r="FZ55" s="85">
        <f>(HLOOKUP(FZ$6,BECO_Datos!$D$3:$HN$85,BECO_Datos!$A54,FALSE)+IFERROR(HLOOKUP(FZ$6,BECO_Datos!$HP$3:$LT$85,BECO_Datos!$A54,FALSE),0))*FZ$2</f>
        <v>0</v>
      </c>
      <c r="GA55" s="85">
        <f>(HLOOKUP(GA$6,BECO_Datos!$D$3:$HN$85,BECO_Datos!$A54,FALSE)+IFERROR(HLOOKUP(GA$6,BECO_Datos!$HP$3:$LT$85,BECO_Datos!$A54,FALSE),0))*GA$2</f>
        <v>7.3380173402120965</v>
      </c>
      <c r="GB55" s="85">
        <f>(HLOOKUP(GB$6,BECO_Datos!$D$3:$HN$85,BECO_Datos!$A54,FALSE)+IFERROR(HLOOKUP(GB$6,BECO_Datos!$HP$3:$LT$85,BECO_Datos!$A54,FALSE),0))*GB$2</f>
        <v>0</v>
      </c>
      <c r="GC55" s="85">
        <f>(HLOOKUP(GC$6,BECO_Datos!$D$3:$HN$85,BECO_Datos!$A54,FALSE)+IFERROR(HLOOKUP(GC$6,BECO_Datos!$HP$3:$LT$85,BECO_Datos!$A54,FALSE),0))*GC$2</f>
        <v>0</v>
      </c>
      <c r="GD55" s="85">
        <f>(HLOOKUP(GD$6,BECO_Datos!$D$3:$HN$85,BECO_Datos!$A54,FALSE)+IFERROR(HLOOKUP(GD$6,BECO_Datos!$HP$3:$LT$85,BECO_Datos!$A54,FALSE),0))*GD$2</f>
        <v>0</v>
      </c>
      <c r="GE55" s="85">
        <f>(HLOOKUP(GE$6,BECO_Datos!$D$3:$HN$85,BECO_Datos!$A54,FALSE)+IFERROR(HLOOKUP(GE$6,BECO_Datos!$HP$3:$LT$85,BECO_Datos!$A54,FALSE),0))*GE$2</f>
        <v>0</v>
      </c>
      <c r="GF55" s="85">
        <f>(HLOOKUP(GF$6,BECO_Datos!$D$3:$HN$85,BECO_Datos!$A54,FALSE)+IFERROR(HLOOKUP(GF$6,BECO_Datos!$HP$3:$LT$85,BECO_Datos!$A54,FALSE),0))*GF$2</f>
        <v>0</v>
      </c>
      <c r="GG55" s="85">
        <f>(HLOOKUP(GG$6,BECO_Datos!$D$3:$HN$85,BECO_Datos!$A54,FALSE)+IFERROR(HLOOKUP(GG$6,BECO_Datos!$HP$3:$LT$85,BECO_Datos!$A54,FALSE),0))*GG$2</f>
        <v>0</v>
      </c>
      <c r="GI55" s="85" t="e">
        <f>(HLOOKUP(GI$6,BECO_Datos!$D$3:$HN$85,BECO_Datos!$A54,FALSE)+IFERROR(HLOOKUP(GI$6,BECO_Datos!$HP$3:$LT$85,BECO_Datos!$A54,FALSE),0))*GI$2</f>
        <v>#N/A</v>
      </c>
      <c r="GJ55" s="85" t="e">
        <f>(HLOOKUP(GJ$6,BECO_Datos!$D$3:$HN$85,BECO_Datos!$A54,FALSE)+IFERROR(HLOOKUP(GJ$6,BECO_Datos!$HP$3:$LT$85,BECO_Datos!$A54,FALSE),0))*GJ$2</f>
        <v>#N/A</v>
      </c>
      <c r="GK55" s="85" t="e">
        <f>(HLOOKUP(GK$6,BECO_Datos!$D$3:$HN$85,BECO_Datos!$A54,FALSE)+IFERROR(HLOOKUP(GK$6,BECO_Datos!$HP$3:$LT$85,BECO_Datos!$A54,FALSE),0))*GK$2</f>
        <v>#N/A</v>
      </c>
      <c r="GL55" s="85" t="e">
        <f>(HLOOKUP(GL$6,BECO_Datos!$D$3:$HN$85,BECO_Datos!$A54,FALSE)+IFERROR(HLOOKUP(GL$6,BECO_Datos!$HP$3:$LT$85,BECO_Datos!$A54,FALSE),0))*GL$2</f>
        <v>#N/A</v>
      </c>
      <c r="GM55" s="85" t="e">
        <f>(HLOOKUP(GM$6,BECO_Datos!$D$3:$HN$85,BECO_Datos!$A54,FALSE)+IFERROR(HLOOKUP(GM$6,BECO_Datos!$HP$3:$LT$85,BECO_Datos!$A54,FALSE),0))*GM$2</f>
        <v>#N/A</v>
      </c>
      <c r="GN55" s="85" t="e">
        <f>(HLOOKUP(GN$6,BECO_Datos!$D$3:$HN$85,BECO_Datos!$A54,FALSE)+IFERROR(HLOOKUP(GN$6,BECO_Datos!$HP$3:$LT$85,BECO_Datos!$A54,FALSE),0))*GN$2</f>
        <v>#N/A</v>
      </c>
      <c r="GO55" s="85">
        <f>(HLOOKUP(GO$6,BECO_Datos!$D$3:$HN$85,BECO_Datos!$A54,FALSE)+IFERROR(HLOOKUP(GO$6,BECO_Datos!$HP$3:$LT$85,BECO_Datos!$A54,FALSE),0))*GO$2</f>
        <v>0</v>
      </c>
      <c r="GP55" s="85">
        <f>(HLOOKUP(GP$6,BECO_Datos!$D$3:$HN$85,BECO_Datos!$A54,FALSE)+IFERROR(HLOOKUP(GP$6,BECO_Datos!$HP$3:$LT$85,BECO_Datos!$A54,FALSE),0))*GP$2</f>
        <v>0</v>
      </c>
      <c r="GQ55" s="85">
        <f>(HLOOKUP(GQ$6,BECO_Datos!$D$3:$HN$85,BECO_Datos!$A54,FALSE)+IFERROR(HLOOKUP(GQ$6,BECO_Datos!$HP$3:$LT$85,BECO_Datos!$A54,FALSE),0))*GQ$2</f>
        <v>2.5132201203783322</v>
      </c>
      <c r="GR55" s="85">
        <f>(HLOOKUP(GR$6,BECO_Datos!$D$3:$HN$85,BECO_Datos!$A54,FALSE)+IFERROR(HLOOKUP(GR$6,BECO_Datos!$HP$3:$LT$85,BECO_Datos!$A54,FALSE),0))*GR$2</f>
        <v>0</v>
      </c>
      <c r="GS55" s="85">
        <f>(HLOOKUP(GS$6,BECO_Datos!$D$3:$HN$85,BECO_Datos!$A54,FALSE)+IFERROR(HLOOKUP(GS$6,BECO_Datos!$HP$3:$LT$85,BECO_Datos!$A54,FALSE),0))*GS$2</f>
        <v>0</v>
      </c>
      <c r="GT55" s="85">
        <f>(HLOOKUP(GT$6,BECO_Datos!$D$3:$HN$85,BECO_Datos!$A54,FALSE)+IFERROR(HLOOKUP(GT$6,BECO_Datos!$HP$3:$LT$85,BECO_Datos!$A54,FALSE),0))*GT$2</f>
        <v>1.3879120091716826</v>
      </c>
      <c r="GU55" s="85">
        <f>(HLOOKUP(GU$6,BECO_Datos!$D$3:$HN$85,BECO_Datos!$A54,FALSE)+IFERROR(HLOOKUP(GU$6,BECO_Datos!$HP$3:$LT$85,BECO_Datos!$A54,FALSE),0))*GU$2</f>
        <v>1.2568501003152766</v>
      </c>
      <c r="GV55" s="85">
        <f>(HLOOKUP(GV$6,BECO_Datos!$D$3:$HN$85,BECO_Datos!$A54,FALSE)+IFERROR(HLOOKUP(GV$6,BECO_Datos!$HP$3:$LT$85,BECO_Datos!$A54,FALSE),0))*GV$2</f>
        <v>0</v>
      </c>
      <c r="GW55" s="85">
        <f>(HLOOKUP(GW$6,BECO_Datos!$D$3:$HN$85,BECO_Datos!$A54,FALSE)+IFERROR(HLOOKUP(GW$6,BECO_Datos!$HP$3:$LT$85,BECO_Datos!$A54,FALSE),0))*GW$2</f>
        <v>0</v>
      </c>
      <c r="GX55" s="85">
        <f>(HLOOKUP(GX$6,BECO_Datos!$D$3:$HN$85,BECO_Datos!$A54,FALSE)+IFERROR(HLOOKUP(GX$6,BECO_Datos!$HP$3:$LT$85,BECO_Datos!$A54,FALSE),0))*GX$2</f>
        <v>0</v>
      </c>
      <c r="GZ55" s="85" t="e">
        <f>(HLOOKUP(GZ$6,BECO_Datos!$D$3:$HN$85,BECO_Datos!$A54,FALSE)+IFERROR(HLOOKUP(GZ$6,BECO_Datos!$HP$3:$LT$85,BECO_Datos!$A54,FALSE),0))*GZ$2</f>
        <v>#N/A</v>
      </c>
      <c r="HA55" s="85" t="e">
        <f>(HLOOKUP(HA$6,BECO_Datos!$D$3:$HN$85,BECO_Datos!$A54,FALSE)+IFERROR(HLOOKUP(HA$6,BECO_Datos!$HP$3:$LT$85,BECO_Datos!$A54,FALSE),0))*HA$2</f>
        <v>#N/A</v>
      </c>
      <c r="HB55" s="85" t="e">
        <f>(HLOOKUP(HB$6,BECO_Datos!$D$3:$HN$85,BECO_Datos!$A54,FALSE)+IFERROR(HLOOKUP(HB$6,BECO_Datos!$HP$3:$LT$85,BECO_Datos!$A54,FALSE),0))*HB$2</f>
        <v>#N/A</v>
      </c>
      <c r="HC55" s="85" t="e">
        <f>(HLOOKUP(HC$6,BECO_Datos!$D$3:$HN$85,BECO_Datos!$A54,FALSE)+IFERROR(HLOOKUP(HC$6,BECO_Datos!$HP$3:$LT$85,BECO_Datos!$A54,FALSE),0))*HC$2</f>
        <v>#N/A</v>
      </c>
      <c r="HD55" s="85" t="e">
        <f>(HLOOKUP(HD$6,BECO_Datos!$D$3:$HN$85,BECO_Datos!$A54,FALSE)+IFERROR(HLOOKUP(HD$6,BECO_Datos!$HP$3:$LT$85,BECO_Datos!$A54,FALSE),0))*HD$2</f>
        <v>#N/A</v>
      </c>
      <c r="HE55" s="85" t="e">
        <f>(HLOOKUP(HE$6,BECO_Datos!$D$3:$HN$85,BECO_Datos!$A54,FALSE)+IFERROR(HLOOKUP(HE$6,BECO_Datos!$HP$3:$LT$85,BECO_Datos!$A54,FALSE),0))*HE$2</f>
        <v>#N/A</v>
      </c>
      <c r="HF55" s="85">
        <f>(HLOOKUP(HF$6,BECO_Datos!$D$3:$HN$85,BECO_Datos!$A54,FALSE)+IFERROR(HLOOKUP(HF$6,BECO_Datos!$HP$3:$LT$85,BECO_Datos!$A54,FALSE),0))*HF$2</f>
        <v>1.1952941324488724</v>
      </c>
      <c r="HG55" s="85">
        <f>(HLOOKUP(HG$6,BECO_Datos!$D$3:$HN$85,BECO_Datos!$A54,FALSE)+IFERROR(HLOOKUP(HG$6,BECO_Datos!$HP$3:$LT$85,BECO_Datos!$A54,FALSE),0))*HG$2</f>
        <v>0.45568200355908783</v>
      </c>
      <c r="HH55" s="85">
        <f>(HLOOKUP(HH$6,BECO_Datos!$D$3:$HN$85,BECO_Datos!$A54,FALSE)+IFERROR(HLOOKUP(HH$6,BECO_Datos!$HP$3:$LT$85,BECO_Datos!$A54,FALSE),0))*HH$2</f>
        <v>2.4530933327527653</v>
      </c>
      <c r="HI55" s="85">
        <f>(HLOOKUP(HI$6,BECO_Datos!$D$3:$HN$85,BECO_Datos!$A54,FALSE)+IFERROR(HLOOKUP(HI$6,BECO_Datos!$HP$3:$LT$85,BECO_Datos!$A54,FALSE),0))*HI$2</f>
        <v>1.7496710641183226</v>
      </c>
      <c r="HJ55" s="85">
        <f>(HLOOKUP(HJ$6,BECO_Datos!$D$3:$HN$85,BECO_Datos!$A54,FALSE)+IFERROR(HLOOKUP(HJ$6,BECO_Datos!$HP$3:$LT$85,BECO_Datos!$A54,FALSE),0))*HJ$2</f>
        <v>1.9628242456757179</v>
      </c>
      <c r="HK55" s="85">
        <f>(HLOOKUP(HK$6,BECO_Datos!$D$3:$HN$85,BECO_Datos!$A54,FALSE)+IFERROR(HLOOKUP(HK$6,BECO_Datos!$HP$3:$LT$85,BECO_Datos!$A54,FALSE),0))*HK$2</f>
        <v>1.9302333770479787</v>
      </c>
      <c r="HL55" s="85">
        <f>(HLOOKUP(HL$6,BECO_Datos!$D$3:$HN$85,BECO_Datos!$A54,FALSE)+IFERROR(HLOOKUP(HL$6,BECO_Datos!$HP$3:$LT$85,BECO_Datos!$A54,FALSE),0))*HL$2</f>
        <v>1.8105411062070398</v>
      </c>
      <c r="HM55" s="85">
        <f>(HLOOKUP(HM$6,BECO_Datos!$D$3:$HN$85,BECO_Datos!$A54,FALSE)+IFERROR(HLOOKUP(HM$6,BECO_Datos!$HP$3:$LT$85,BECO_Datos!$A54,FALSE),0))*HM$2</f>
        <v>1.5262949403929154</v>
      </c>
      <c r="HN55" s="85">
        <f>(HLOOKUP(HN$6,BECO_Datos!$D$3:$HN$85,BECO_Datos!$A54,FALSE)+IFERROR(HLOOKUP(HN$6,BECO_Datos!$HP$3:$LT$85,BECO_Datos!$A54,FALSE),0))*HN$2</f>
        <v>0.63859204579420537</v>
      </c>
      <c r="HO55" s="85">
        <f>(HLOOKUP(HO$6,BECO_Datos!$D$3:$HN$85,BECO_Datos!$A54,FALSE)+IFERROR(HLOOKUP(HO$6,BECO_Datos!$HP$3:$LT$85,BECO_Datos!$A54,FALSE),0))*HO$2</f>
        <v>0.59046219189907623</v>
      </c>
      <c r="HQ55" s="85" t="e">
        <f>(HLOOKUP(HQ$6,BECO_Datos!$D$3:$HN$85,BECO_Datos!$A54,FALSE)+IFERROR(HLOOKUP(HQ$6,BECO_Datos!$HP$3:$LT$85,BECO_Datos!$A54,FALSE),0))*HQ$2</f>
        <v>#N/A</v>
      </c>
      <c r="HR55" s="85" t="e">
        <f>(HLOOKUP(HR$6,BECO_Datos!$D$3:$HN$85,BECO_Datos!$A54,FALSE)+IFERROR(HLOOKUP(HR$6,BECO_Datos!$HP$3:$LT$85,BECO_Datos!$A54,FALSE),0))*HR$2</f>
        <v>#N/A</v>
      </c>
      <c r="HS55" s="85" t="e">
        <f>(HLOOKUP(HS$6,BECO_Datos!$D$3:$HN$85,BECO_Datos!$A54,FALSE)+IFERROR(HLOOKUP(HS$6,BECO_Datos!$HP$3:$LT$85,BECO_Datos!$A54,FALSE),0))*HS$2</f>
        <v>#N/A</v>
      </c>
      <c r="HT55" s="85" t="e">
        <f>(HLOOKUP(HT$6,BECO_Datos!$D$3:$HN$85,BECO_Datos!$A54,FALSE)+IFERROR(HLOOKUP(HT$6,BECO_Datos!$HP$3:$LT$85,BECO_Datos!$A54,FALSE),0))*HT$2</f>
        <v>#N/A</v>
      </c>
      <c r="HU55" s="85" t="e">
        <f>(HLOOKUP(HU$6,BECO_Datos!$D$3:$HN$85,BECO_Datos!$A54,FALSE)+IFERROR(HLOOKUP(HU$6,BECO_Datos!$HP$3:$LT$85,BECO_Datos!$A54,FALSE),0))*HU$2</f>
        <v>#N/A</v>
      </c>
      <c r="HV55" s="85" t="e">
        <f>(HLOOKUP(HV$6,BECO_Datos!$D$3:$HN$85,BECO_Datos!$A54,FALSE)+IFERROR(HLOOKUP(HV$6,BECO_Datos!$HP$3:$LT$85,BECO_Datos!$A54,FALSE),0))*HV$2</f>
        <v>#N/A</v>
      </c>
      <c r="HW55" s="85">
        <f>(HLOOKUP(HW$6,BECO_Datos!$D$3:$HN$85,BECO_Datos!$A54,FALSE)+IFERROR(HLOOKUP(HW$6,BECO_Datos!$HP$3:$LT$85,BECO_Datos!$A54,FALSE),0))*HW$2</f>
        <v>31.541637403267416</v>
      </c>
      <c r="HX55" s="85">
        <f>(HLOOKUP(HX$6,BECO_Datos!$D$3:$HN$85,BECO_Datos!$A54,FALSE)+IFERROR(HLOOKUP(HX$6,BECO_Datos!$HP$3:$LT$85,BECO_Datos!$A54,FALSE),0))*HX$2</f>
        <v>32.628338435081687</v>
      </c>
      <c r="HY55" s="85">
        <f>(HLOOKUP(HY$6,BECO_Datos!$D$3:$HN$85,BECO_Datos!$A54,FALSE)+IFERROR(HLOOKUP(HY$6,BECO_Datos!$HP$3:$LT$85,BECO_Datos!$A54,FALSE),0))*HY$2</f>
        <v>34.556319518486674</v>
      </c>
      <c r="HZ55" s="85">
        <f>(HLOOKUP(HZ$6,BECO_Datos!$D$3:$HN$85,BECO_Datos!$A54,FALSE)+IFERROR(HLOOKUP(HZ$6,BECO_Datos!$HP$3:$LT$85,BECO_Datos!$A54,FALSE),0))*HZ$2</f>
        <v>46.240201719690461</v>
      </c>
      <c r="IA55" s="85">
        <f>(HLOOKUP(IA$6,BECO_Datos!$D$3:$HN$85,BECO_Datos!$A54,FALSE)+IFERROR(HLOOKUP(IA$6,BECO_Datos!$HP$3:$LT$85,BECO_Datos!$A54,FALSE),0))*IA$2</f>
        <v>58.047602665520209</v>
      </c>
      <c r="IB55" s="85">
        <f>(HLOOKUP(IB$6,BECO_Datos!$D$3:$HN$85,BECO_Datos!$A54,FALSE)+IFERROR(HLOOKUP(IB$6,BECO_Datos!$HP$3:$LT$85,BECO_Datos!$A54,FALSE),0))*IB$2</f>
        <v>52.840457867583844</v>
      </c>
      <c r="IC55" s="85">
        <f>(HLOOKUP(IC$6,BECO_Datos!$D$3:$HN$85,BECO_Datos!$A54,FALSE)+IFERROR(HLOOKUP(IC$6,BECO_Datos!$HP$3:$LT$85,BECO_Datos!$A54,FALSE),0))*IC$2</f>
        <v>53.045648495270854</v>
      </c>
      <c r="ID55" s="85">
        <f>(HLOOKUP(ID$6,BECO_Datos!$D$3:$HN$85,BECO_Datos!$A54,FALSE)+IFERROR(HLOOKUP(ID$6,BECO_Datos!$HP$3:$LT$85,BECO_Datos!$A54,FALSE),0))*ID$2</f>
        <v>34.761283490971628</v>
      </c>
      <c r="IE55" s="85">
        <f>(HLOOKUP(IE$6,BECO_Datos!$D$3:$HN$85,BECO_Datos!$A54,FALSE)+IFERROR(HLOOKUP(IE$6,BECO_Datos!$HP$3:$LT$85,BECO_Datos!$A54,FALSE),0))*IE$2</f>
        <v>49.145017712811701</v>
      </c>
      <c r="IF55" s="85">
        <f>(HLOOKUP(IF$6,BECO_Datos!$D$3:$HN$85,BECO_Datos!$A54,FALSE)+IFERROR(HLOOKUP(IF$6,BECO_Datos!$HP$3:$LT$85,BECO_Datos!$A54,FALSE),0))*IF$2</f>
        <v>33.331144022671019</v>
      </c>
      <c r="IH55" s="85" t="e">
        <f>(HLOOKUP(IH$6,BECO_Datos!$D$3:$HN$85,BECO_Datos!$A54,FALSE)+IFERROR(HLOOKUP(IH$6,BECO_Datos!$HP$3:$LT$85,BECO_Datos!$A54,FALSE),0))*IH$2</f>
        <v>#N/A</v>
      </c>
      <c r="II55" s="85" t="e">
        <f>(HLOOKUP(II$6,BECO_Datos!$D$3:$HN$85,BECO_Datos!$A54,FALSE)+IFERROR(HLOOKUP(II$6,BECO_Datos!$HP$3:$LT$85,BECO_Datos!$A54,FALSE),0))*II$2</f>
        <v>#N/A</v>
      </c>
      <c r="IJ55" s="85" t="e">
        <f>(HLOOKUP(IJ$6,BECO_Datos!$D$3:$HN$85,BECO_Datos!$A54,FALSE)+IFERROR(HLOOKUP(IJ$6,BECO_Datos!$HP$3:$LT$85,BECO_Datos!$A54,FALSE),0))*IJ$2</f>
        <v>#N/A</v>
      </c>
      <c r="IK55" s="85" t="e">
        <f>(HLOOKUP(IK$6,BECO_Datos!$D$3:$HN$85,BECO_Datos!$A54,FALSE)+IFERROR(HLOOKUP(IK$6,BECO_Datos!$HP$3:$LT$85,BECO_Datos!$A54,FALSE),0))*IK$2</f>
        <v>#N/A</v>
      </c>
      <c r="IL55" s="85" t="e">
        <f>(HLOOKUP(IL$6,BECO_Datos!$D$3:$HN$85,BECO_Datos!$A54,FALSE)+IFERROR(HLOOKUP(IL$6,BECO_Datos!$HP$3:$LT$85,BECO_Datos!$A54,FALSE),0))*IL$2</f>
        <v>#N/A</v>
      </c>
      <c r="IM55" s="85" t="e">
        <f>(HLOOKUP(IM$6,BECO_Datos!$D$3:$HN$85,BECO_Datos!$A54,FALSE)+IFERROR(HLOOKUP(IM$6,BECO_Datos!$HP$3:$LT$85,BECO_Datos!$A54,FALSE),0))*IM$2</f>
        <v>#N/A</v>
      </c>
      <c r="IN55" s="85">
        <f>(HLOOKUP(IN$6,BECO_Datos!$D$3:$HN$85,BECO_Datos!$A54,FALSE)+IFERROR(HLOOKUP(IN$6,BECO_Datos!$HP$3:$LT$85,BECO_Datos!$A54,FALSE),0))*IN$2</f>
        <v>84.813824849527094</v>
      </c>
      <c r="IO55" s="85">
        <f>(HLOOKUP(IO$6,BECO_Datos!$D$3:$HN$85,BECO_Datos!$A54,FALSE)+IFERROR(HLOOKUP(IO$6,BECO_Datos!$HP$3:$LT$85,BECO_Datos!$A54,FALSE),0))*IO$2</f>
        <v>86.798613499570081</v>
      </c>
      <c r="IP55" s="85">
        <f>(HLOOKUP(IP$6,BECO_Datos!$D$3:$HN$85,BECO_Datos!$A54,FALSE)+IFERROR(HLOOKUP(IP$6,BECO_Datos!$HP$3:$LT$85,BECO_Datos!$A54,FALSE),0))*IP$2</f>
        <v>90.585757695614788</v>
      </c>
      <c r="IQ55" s="85">
        <f>(HLOOKUP(IQ$6,BECO_Datos!$D$3:$HN$85,BECO_Datos!$A54,FALSE)+IFERROR(HLOOKUP(IQ$6,BECO_Datos!$HP$3:$LT$85,BECO_Datos!$A54,FALSE),0))*IQ$2</f>
        <v>76.430903353396403</v>
      </c>
      <c r="IR55" s="85">
        <f>(HLOOKUP(IR$6,BECO_Datos!$D$3:$HN$85,BECO_Datos!$A54,FALSE)+IFERROR(HLOOKUP(IR$6,BECO_Datos!$HP$3:$LT$85,BECO_Datos!$A54,FALSE),0))*IR$2</f>
        <v>73.396440584694759</v>
      </c>
      <c r="IS55" s="85">
        <f>(HLOOKUP(IS$6,BECO_Datos!$D$3:$HN$85,BECO_Datos!$A54,FALSE)+IFERROR(HLOOKUP(IS$6,BECO_Datos!$HP$3:$LT$85,BECO_Datos!$A54,FALSE),0))*IS$2</f>
        <v>77.792626999140168</v>
      </c>
      <c r="IT55" s="85">
        <f>(HLOOKUP(IT$6,BECO_Datos!$D$3:$HN$85,BECO_Datos!$A54,FALSE)+IFERROR(HLOOKUP(IT$6,BECO_Datos!$HP$3:$LT$85,BECO_Datos!$A54,FALSE),0))*IT$2</f>
        <v>74.957974118658655</v>
      </c>
      <c r="IU55" s="85">
        <f>(HLOOKUP(IU$6,BECO_Datos!$D$3:$HN$85,BECO_Datos!$A54,FALSE)+IFERROR(HLOOKUP(IU$6,BECO_Datos!$HP$3:$LT$85,BECO_Datos!$A54,FALSE),0))*IU$2</f>
        <v>97.219233877901985</v>
      </c>
      <c r="IV55" s="85">
        <f>(HLOOKUP(IV$6,BECO_Datos!$D$3:$HN$85,BECO_Datos!$A54,FALSE)+IFERROR(HLOOKUP(IV$6,BECO_Datos!$HP$3:$LT$85,BECO_Datos!$A54,FALSE),0))*IV$2</f>
        <v>104.44391776435259</v>
      </c>
      <c r="IW55" s="85">
        <f>(HLOOKUP(IW$6,BECO_Datos!$D$3:$HN$85,BECO_Datos!$A54,FALSE)+IFERROR(HLOOKUP(IW$6,BECO_Datos!$HP$3:$LT$85,BECO_Datos!$A54,FALSE),0))*IW$2</f>
        <v>114.44055602047781</v>
      </c>
      <c r="IY55" s="85" t="e">
        <f>(HLOOKUP(IY$6,BECO_Datos!$D$3:$HN$85,BECO_Datos!$A54,FALSE)+IFERROR(HLOOKUP(IY$6,BECO_Datos!$HP$3:$LT$85,BECO_Datos!$A54,FALSE),0))*IY$2</f>
        <v>#N/A</v>
      </c>
      <c r="IZ55" s="85" t="e">
        <f>(HLOOKUP(IZ$6,BECO_Datos!$D$3:$HN$85,BECO_Datos!$A54,FALSE)+IFERROR(HLOOKUP(IZ$6,BECO_Datos!$HP$3:$LT$85,BECO_Datos!$A54,FALSE),0))*IZ$2</f>
        <v>#N/A</v>
      </c>
      <c r="JA55" s="85" t="e">
        <f>(HLOOKUP(JA$6,BECO_Datos!$D$3:$HN$85,BECO_Datos!$A54,FALSE)+IFERROR(HLOOKUP(JA$6,BECO_Datos!$HP$3:$LT$85,BECO_Datos!$A54,FALSE),0))*JA$2</f>
        <v>#N/A</v>
      </c>
      <c r="JB55" s="85" t="e">
        <f>(HLOOKUP(JB$6,BECO_Datos!$D$3:$HN$85,BECO_Datos!$A54,FALSE)+IFERROR(HLOOKUP(JB$6,BECO_Datos!$HP$3:$LT$85,BECO_Datos!$A54,FALSE),0))*JB$2</f>
        <v>#N/A</v>
      </c>
      <c r="JC55" s="85" t="e">
        <f>(HLOOKUP(JC$6,BECO_Datos!$D$3:$HN$85,BECO_Datos!$A54,FALSE)+IFERROR(HLOOKUP(JC$6,BECO_Datos!$HP$3:$LT$85,BECO_Datos!$A54,FALSE),0))*JC$2</f>
        <v>#N/A</v>
      </c>
      <c r="JD55" s="85" t="e">
        <f>(HLOOKUP(JD$6,BECO_Datos!$D$3:$HN$85,BECO_Datos!$A54,FALSE)+IFERROR(HLOOKUP(JD$6,BECO_Datos!$HP$3:$LT$85,BECO_Datos!$A54,FALSE),0))*JD$2</f>
        <v>#N/A</v>
      </c>
      <c r="JE55" s="85">
        <f>(HLOOKUP(JE$6,BECO_Datos!$D$3:$HN$85,BECO_Datos!$A54,FALSE)+IFERROR(HLOOKUP(JE$6,BECO_Datos!$HP$3:$LT$85,BECO_Datos!$A54,FALSE),0))*JE$2</f>
        <v>1.6083070342543544</v>
      </c>
      <c r="JF55" s="85">
        <f>(HLOOKUP(JF$6,BECO_Datos!$D$3:$HN$85,BECO_Datos!$A54,FALSE)+IFERROR(HLOOKUP(JF$6,BECO_Datos!$HP$3:$LT$85,BECO_Datos!$A54,FALSE),0))*JF$2</f>
        <v>0.73629914347212366</v>
      </c>
      <c r="JG55" s="85">
        <f>(HLOOKUP(JG$6,BECO_Datos!$D$3:$HN$85,BECO_Datos!$A54,FALSE)+IFERROR(HLOOKUP(JG$6,BECO_Datos!$HP$3:$LT$85,BECO_Datos!$A54,FALSE),0))*JG$2</f>
        <v>9.1550766830960679</v>
      </c>
      <c r="JH55" s="85">
        <f>(HLOOKUP(JH$6,BECO_Datos!$D$3:$HN$85,BECO_Datos!$A54,FALSE)+IFERROR(HLOOKUP(JH$6,BECO_Datos!$HP$3:$LT$85,BECO_Datos!$A54,FALSE),0))*JH$2</f>
        <v>7.8927244741927556</v>
      </c>
      <c r="JI55" s="85">
        <f>(HLOOKUP(JI$6,BECO_Datos!$D$3:$HN$85,BECO_Datos!$A54,FALSE)+IFERROR(HLOOKUP(JI$6,BECO_Datos!$HP$3:$LT$85,BECO_Datos!$A54,FALSE),0))*JI$2</f>
        <v>2.2063043685398505</v>
      </c>
      <c r="JJ55" s="85">
        <f>(HLOOKUP(JJ$6,BECO_Datos!$D$3:$HN$85,BECO_Datos!$A54,FALSE)+IFERROR(HLOOKUP(JJ$6,BECO_Datos!$HP$3:$LT$85,BECO_Datos!$A54,FALSE),0))*JJ$2</f>
        <v>2.4285996442824618</v>
      </c>
      <c r="JK55" s="85">
        <f>(HLOOKUP(JK$6,BECO_Datos!$D$3:$HN$85,BECO_Datos!$A54,FALSE)+IFERROR(HLOOKUP(JK$6,BECO_Datos!$HP$3:$LT$85,BECO_Datos!$A54,FALSE),0))*JK$2</f>
        <v>1.1120726276714878</v>
      </c>
      <c r="JL55" s="85">
        <f>(HLOOKUP(JL$6,BECO_Datos!$D$3:$HN$85,BECO_Datos!$A54,FALSE)+IFERROR(HLOOKUP(JL$6,BECO_Datos!$HP$3:$LT$85,BECO_Datos!$A54,FALSE),0))*JL$2</f>
        <v>0.61058377714242651</v>
      </c>
      <c r="JM55" s="85">
        <f>(HLOOKUP(JM$6,BECO_Datos!$D$3:$HN$85,BECO_Datos!$A54,FALSE)+IFERROR(HLOOKUP(JM$6,BECO_Datos!$HP$3:$LT$85,BECO_Datos!$A54,FALSE),0))*JM$2</f>
        <v>4.3004456127010642E-2</v>
      </c>
      <c r="JN55" s="85">
        <f>(HLOOKUP(JN$6,BECO_Datos!$D$3:$HN$85,BECO_Datos!$A54,FALSE)+IFERROR(HLOOKUP(JN$6,BECO_Datos!$HP$3:$LT$85,BECO_Datos!$A54,FALSE),0))*JN$2</f>
        <v>0</v>
      </c>
      <c r="JP55" s="85" t="e">
        <f>(HLOOKUP(JP$6,BECO_Datos!$D$3:$HN$85,BECO_Datos!$A54,FALSE)+IFERROR(HLOOKUP(JP$6,BECO_Datos!$HP$3:$LT$85,BECO_Datos!$A54,FALSE),0))*JP$2</f>
        <v>#N/A</v>
      </c>
      <c r="JQ55" s="85" t="e">
        <f>(HLOOKUP(JQ$6,BECO_Datos!$D$3:$HN$85,BECO_Datos!$A54,FALSE)+IFERROR(HLOOKUP(JQ$6,BECO_Datos!$HP$3:$LT$85,BECO_Datos!$A54,FALSE),0))*JQ$2</f>
        <v>#N/A</v>
      </c>
      <c r="JR55" s="85" t="e">
        <f>(HLOOKUP(JR$6,BECO_Datos!$D$3:$HN$85,BECO_Datos!$A54,FALSE)+IFERROR(HLOOKUP(JR$6,BECO_Datos!$HP$3:$LT$85,BECO_Datos!$A54,FALSE),0))*JR$2</f>
        <v>#N/A</v>
      </c>
      <c r="JS55" s="85" t="e">
        <f>(HLOOKUP(JS$6,BECO_Datos!$D$3:$HN$85,BECO_Datos!$A54,FALSE)+IFERROR(HLOOKUP(JS$6,BECO_Datos!$HP$3:$LT$85,BECO_Datos!$A54,FALSE),0))*JS$2</f>
        <v>#N/A</v>
      </c>
      <c r="JT55" s="85" t="e">
        <f>(HLOOKUP(JT$6,BECO_Datos!$D$3:$HN$85,BECO_Datos!$A54,FALSE)+IFERROR(HLOOKUP(JT$6,BECO_Datos!$HP$3:$LT$85,BECO_Datos!$A54,FALSE),0))*JT$2</f>
        <v>#N/A</v>
      </c>
      <c r="JU55" s="85" t="e">
        <f>(HLOOKUP(JU$6,BECO_Datos!$D$3:$HN$85,BECO_Datos!$A54,FALSE)+IFERROR(HLOOKUP(JU$6,BECO_Datos!$HP$3:$LT$85,BECO_Datos!$A54,FALSE),0))*JU$2</f>
        <v>#N/A</v>
      </c>
      <c r="JV55" s="85">
        <f>(HLOOKUP(JV$6,BECO_Datos!$D$3:$HN$85,BECO_Datos!$A54,FALSE)+IFERROR(HLOOKUP(JV$6,BECO_Datos!$HP$3:$LT$85,BECO_Datos!$A54,FALSE),0))*JV$2</f>
        <v>5.9054546361094431</v>
      </c>
      <c r="JW55" s="85">
        <f>(HLOOKUP(JW$6,BECO_Datos!$D$3:$HN$85,BECO_Datos!$A54,FALSE)+IFERROR(HLOOKUP(JW$6,BECO_Datos!$HP$3:$LT$85,BECO_Datos!$A54,FALSE),0))*JW$2</f>
        <v>0.25129914604223907</v>
      </c>
      <c r="JX55" s="85">
        <f>(HLOOKUP(JX$6,BECO_Datos!$D$3:$HN$85,BECO_Datos!$A54,FALSE)+IFERROR(HLOOKUP(JX$6,BECO_Datos!$HP$3:$LT$85,BECO_Datos!$A54,FALSE),0))*JX$2</f>
        <v>2.3120901942701435</v>
      </c>
      <c r="JY55" s="85">
        <f>(HLOOKUP(JY$6,BECO_Datos!$D$3:$HN$85,BECO_Datos!$A54,FALSE)+IFERROR(HLOOKUP(JY$6,BECO_Datos!$HP$3:$LT$85,BECO_Datos!$A54,FALSE),0))*JY$2</f>
        <v>1.3129325868034929</v>
      </c>
      <c r="JZ55" s="85">
        <f>(HLOOKUP(JZ$6,BECO_Datos!$D$3:$HN$85,BECO_Datos!$A54,FALSE)+IFERROR(HLOOKUP(JZ$6,BECO_Datos!$HP$3:$LT$85,BECO_Datos!$A54,FALSE),0))*JZ$2</f>
        <v>4.1931181229061076</v>
      </c>
      <c r="KA55" s="85">
        <f>(HLOOKUP(KA$6,BECO_Datos!$D$3:$HN$85,BECO_Datos!$A54,FALSE)+IFERROR(HLOOKUP(KA$6,BECO_Datos!$HP$3:$LT$85,BECO_Datos!$A54,FALSE),0))*KA$2</f>
        <v>1.3094082457274518</v>
      </c>
      <c r="KB55" s="85">
        <f>(HLOOKUP(KB$6,BECO_Datos!$D$3:$HN$85,BECO_Datos!$A54,FALSE)+IFERROR(HLOOKUP(KB$6,BECO_Datos!$HP$3:$LT$85,BECO_Datos!$A54,FALSE),0))*KB$2</f>
        <v>0.64505711556276868</v>
      </c>
      <c r="KC55" s="85">
        <f>(HLOOKUP(KC$6,BECO_Datos!$D$3:$HN$85,BECO_Datos!$A54,FALSE)+IFERROR(HLOOKUP(KC$6,BECO_Datos!$HP$3:$LT$85,BECO_Datos!$A54,FALSE),0))*KC$2</f>
        <v>0.93712811829263176</v>
      </c>
      <c r="KD55" s="85">
        <f>(HLOOKUP(KD$6,BECO_Datos!$D$3:$HN$85,BECO_Datos!$A54,FALSE)+IFERROR(HLOOKUP(KD$6,BECO_Datos!$HP$3:$LT$85,BECO_Datos!$A54,FALSE),0))*KD$2</f>
        <v>0.67381915544825932</v>
      </c>
      <c r="KE55" s="85">
        <f>(HLOOKUP(KE$6,BECO_Datos!$D$3:$HN$85,BECO_Datos!$A54,FALSE)+IFERROR(HLOOKUP(KE$6,BECO_Datos!$HP$3:$LT$85,BECO_Datos!$A54,FALSE),0))*KE$2</f>
        <v>0.73943020541300952</v>
      </c>
      <c r="KG55" s="85" t="e">
        <f>(HLOOKUP(KG$6,BECO_Datos!$D$3:$HN$85,BECO_Datos!$A54,FALSE)+IFERROR(HLOOKUP(KG$6,BECO_Datos!$HP$3:$LT$85,BECO_Datos!$A54,FALSE),0))*KG$2</f>
        <v>#N/A</v>
      </c>
      <c r="KH55" s="85" t="e">
        <f>(HLOOKUP(KH$6,BECO_Datos!$D$3:$HN$85,BECO_Datos!$A54,FALSE)+IFERROR(HLOOKUP(KH$6,BECO_Datos!$HP$3:$LT$85,BECO_Datos!$A54,FALSE),0))*KH$2</f>
        <v>#N/A</v>
      </c>
      <c r="KI55" s="85" t="e">
        <f>(HLOOKUP(KI$6,BECO_Datos!$D$3:$HN$85,BECO_Datos!$A54,FALSE)+IFERROR(HLOOKUP(KI$6,BECO_Datos!$HP$3:$LT$85,BECO_Datos!$A54,FALSE),0))*KI$2</f>
        <v>#N/A</v>
      </c>
      <c r="KJ55" s="85" t="e">
        <f>(HLOOKUP(KJ$6,BECO_Datos!$D$3:$HN$85,BECO_Datos!$A54,FALSE)+IFERROR(HLOOKUP(KJ$6,BECO_Datos!$HP$3:$LT$85,BECO_Datos!$A54,FALSE),0))*KJ$2</f>
        <v>#N/A</v>
      </c>
      <c r="KK55" s="85" t="e">
        <f>(HLOOKUP(KK$6,BECO_Datos!$D$3:$HN$85,BECO_Datos!$A54,FALSE)+IFERROR(HLOOKUP(KK$6,BECO_Datos!$HP$3:$LT$85,BECO_Datos!$A54,FALSE),0))*KK$2</f>
        <v>#N/A</v>
      </c>
      <c r="KL55" s="85" t="e">
        <f>(HLOOKUP(KL$6,BECO_Datos!$D$3:$HN$85,BECO_Datos!$A54,FALSE)+IFERROR(HLOOKUP(KL$6,BECO_Datos!$HP$3:$LT$85,BECO_Datos!$A54,FALSE),0))*KL$2</f>
        <v>#N/A</v>
      </c>
      <c r="KM55" s="85">
        <f>(HLOOKUP(KM$6,BECO_Datos!$D$3:$HN$85,BECO_Datos!$A54,FALSE)+IFERROR(HLOOKUP(KM$6,BECO_Datos!$HP$3:$LT$85,BECO_Datos!$A54,FALSE),0))*KM$2</f>
        <v>0.44928610908997874</v>
      </c>
      <c r="KN55" s="85">
        <f>(HLOOKUP(KN$6,BECO_Datos!$D$3:$HN$85,BECO_Datos!$A54,FALSE)+IFERROR(HLOOKUP(KN$6,BECO_Datos!$HP$3:$LT$85,BECO_Datos!$A54,FALSE),0))*KN$2</f>
        <v>0.25120272041817127</v>
      </c>
      <c r="KO55" s="85">
        <f>(HLOOKUP(KO$6,BECO_Datos!$D$3:$HN$85,BECO_Datos!$A54,FALSE)+IFERROR(HLOOKUP(KO$6,BECO_Datos!$HP$3:$LT$85,BECO_Datos!$A54,FALSE),0))*KO$2</f>
        <v>0.24493341451408038</v>
      </c>
      <c r="KP55" s="85">
        <f>(HLOOKUP(KP$6,BECO_Datos!$D$3:$HN$85,BECO_Datos!$A54,FALSE)+IFERROR(HLOOKUP(KP$6,BECO_Datos!$HP$3:$LT$85,BECO_Datos!$A54,FALSE),0))*KP$2</f>
        <v>0.1946455777940323</v>
      </c>
      <c r="KQ55" s="85">
        <f>(HLOOKUP(KQ$6,BECO_Datos!$D$3:$HN$85,BECO_Datos!$A54,FALSE)+IFERROR(HLOOKUP(KQ$6,BECO_Datos!$HP$3:$LT$85,BECO_Datos!$A54,FALSE),0))*KQ$2</f>
        <v>0.13302266623094949</v>
      </c>
      <c r="KR55" s="85">
        <f>(HLOOKUP(KR$6,BECO_Datos!$D$3:$HN$85,BECO_Datos!$A54,FALSE)+IFERROR(HLOOKUP(KR$6,BECO_Datos!$HP$3:$LT$85,BECO_Datos!$A54,FALSE),0))*KR$2</f>
        <v>0.11373879057528119</v>
      </c>
      <c r="KS55" s="85">
        <f>(HLOOKUP(KS$6,BECO_Datos!$D$3:$HN$85,BECO_Datos!$A54,FALSE)+IFERROR(HLOOKUP(KS$6,BECO_Datos!$HP$3:$LT$85,BECO_Datos!$A54,FALSE),0))*KS$2</f>
        <v>0.14130797234114309</v>
      </c>
      <c r="KT55" s="85">
        <f>(HLOOKUP(KT$6,BECO_Datos!$D$3:$HN$85,BECO_Datos!$A54,FALSE)+IFERROR(HLOOKUP(KT$6,BECO_Datos!$HP$3:$LT$85,BECO_Datos!$A54,FALSE),0))*KT$2</f>
        <v>6.8122617490728288E-2</v>
      </c>
      <c r="KU55" s="85">
        <f>(HLOOKUP(KU$6,BECO_Datos!$D$3:$HN$85,BECO_Datos!$A54,FALSE)+IFERROR(HLOOKUP(KU$6,BECO_Datos!$HP$3:$LT$85,BECO_Datos!$A54,FALSE),0))*KU$2</f>
        <v>8.3513945380026808E-2</v>
      </c>
      <c r="KV55" s="85">
        <f>(HLOOKUP(KV$6,BECO_Datos!$D$3:$HN$85,BECO_Datos!$A54,FALSE)+IFERROR(HLOOKUP(KV$6,BECO_Datos!$HP$3:$LT$85,BECO_Datos!$A54,FALSE),0))*KV$2</f>
        <v>6.7672699708682268E-2</v>
      </c>
      <c r="KX55" s="85" t="e">
        <f>(HLOOKUP(KX$6,BECO_Datos!$D$3:$HN$85,BECO_Datos!$A54,FALSE)+IFERROR(HLOOKUP(KX$6,BECO_Datos!$HP$3:$LT$85,BECO_Datos!$A54,FALSE),0))*KX$2</f>
        <v>#N/A</v>
      </c>
      <c r="KY55" s="85" t="e">
        <f>(HLOOKUP(KY$6,BECO_Datos!$D$3:$HN$85,BECO_Datos!$A54,FALSE)+IFERROR(HLOOKUP(KY$6,BECO_Datos!$HP$3:$LT$85,BECO_Datos!$A54,FALSE),0))*KY$2</f>
        <v>#N/A</v>
      </c>
      <c r="KZ55" s="85" t="e">
        <f>(HLOOKUP(KZ$6,BECO_Datos!$D$3:$HN$85,BECO_Datos!$A54,FALSE)+IFERROR(HLOOKUP(KZ$6,BECO_Datos!$HP$3:$LT$85,BECO_Datos!$A54,FALSE),0))*KZ$2</f>
        <v>#N/A</v>
      </c>
      <c r="LA55" s="85" t="e">
        <f>(HLOOKUP(LA$6,BECO_Datos!$D$3:$HN$85,BECO_Datos!$A54,FALSE)+IFERROR(HLOOKUP(LA$6,BECO_Datos!$HP$3:$LT$85,BECO_Datos!$A54,FALSE),0))*LA$2</f>
        <v>#N/A</v>
      </c>
      <c r="LB55" s="85" t="e">
        <f>(HLOOKUP(LB$6,BECO_Datos!$D$3:$HN$85,BECO_Datos!$A54,FALSE)+IFERROR(HLOOKUP(LB$6,BECO_Datos!$HP$3:$LT$85,BECO_Datos!$A54,FALSE),0))*LB$2</f>
        <v>#N/A</v>
      </c>
      <c r="LC55" s="85" t="e">
        <f>(HLOOKUP(LC$6,BECO_Datos!$D$3:$HN$85,BECO_Datos!$A54,FALSE)+IFERROR(HLOOKUP(LC$6,BECO_Datos!$HP$3:$LT$85,BECO_Datos!$A54,FALSE),0))*LC$2</f>
        <v>#N/A</v>
      </c>
      <c r="LD55" s="85">
        <f>(HLOOKUP(LD$6,BECO_Datos!$D$3:$HN$85,BECO_Datos!$A54,FALSE)+IFERROR(HLOOKUP(LD$6,BECO_Datos!$HP$3:$LT$85,BECO_Datos!$A54,FALSE),0))*LD$2</f>
        <v>0</v>
      </c>
      <c r="LE55" s="85">
        <f>(HLOOKUP(LE$6,BECO_Datos!$D$3:$HN$85,BECO_Datos!$A54,FALSE)+IFERROR(HLOOKUP(LE$6,BECO_Datos!$HP$3:$LT$85,BECO_Datos!$A54,FALSE),0))*LE$2</f>
        <v>0</v>
      </c>
      <c r="LF55" s="85">
        <f>(HLOOKUP(LF$6,BECO_Datos!$D$3:$HN$85,BECO_Datos!$A54,FALSE)+IFERROR(HLOOKUP(LF$6,BECO_Datos!$HP$3:$LT$85,BECO_Datos!$A54,FALSE),0))*LF$2</f>
        <v>5.9452896717532303E-2</v>
      </c>
      <c r="LG55" s="85">
        <f>(HLOOKUP(LG$6,BECO_Datos!$D$3:$HN$85,BECO_Datos!$A54,FALSE)+IFERROR(HLOOKUP(LG$6,BECO_Datos!$HP$3:$LT$85,BECO_Datos!$A54,FALSE),0))*LG$2</f>
        <v>5.1626057375910181E-2</v>
      </c>
      <c r="LH55" s="85">
        <f>(HLOOKUP(LH$6,BECO_Datos!$D$3:$HN$85,BECO_Datos!$A54,FALSE)+IFERROR(HLOOKUP(LH$6,BECO_Datos!$HP$3:$LT$85,BECO_Datos!$A54,FALSE),0))*LH$2</f>
        <v>0.17059883848079355</v>
      </c>
      <c r="LI55" s="85">
        <f>(HLOOKUP(LI$6,BECO_Datos!$D$3:$HN$85,BECO_Datos!$A54,FALSE)+IFERROR(HLOOKUP(LI$6,BECO_Datos!$HP$3:$LT$85,BECO_Datos!$A54,FALSE),0))*LI$2</f>
        <v>0.30641499928490207</v>
      </c>
      <c r="LJ55" s="85">
        <f>(HLOOKUP(LJ$6,BECO_Datos!$D$3:$HN$85,BECO_Datos!$A54,FALSE)+IFERROR(HLOOKUP(LJ$6,BECO_Datos!$HP$3:$LT$85,BECO_Datos!$A54,FALSE),0))*LJ$2</f>
        <v>8.479299245656706E-2</v>
      </c>
      <c r="LK55" s="85">
        <f>(HLOOKUP(LK$6,BECO_Datos!$D$3:$HN$85,BECO_Datos!$A54,FALSE)+IFERROR(HLOOKUP(LK$6,BECO_Datos!$HP$3:$LT$85,BECO_Datos!$A54,FALSE),0))*LK$2</f>
        <v>2.1921045071486019E-2</v>
      </c>
      <c r="LL55" s="85">
        <f>(HLOOKUP(LL$6,BECO_Datos!$D$3:$HN$85,BECO_Datos!$A54,FALSE)+IFERROR(HLOOKUP(LL$6,BECO_Datos!$HP$3:$LT$85,BECO_Datos!$A54,FALSE),0))*LL$2</f>
        <v>1.3097429202960966E-2</v>
      </c>
      <c r="LM55" s="85">
        <f>(HLOOKUP(LM$6,BECO_Datos!$D$3:$HN$85,BECO_Datos!$A54,FALSE)+IFERROR(HLOOKUP(LM$6,BECO_Datos!$HP$3:$LT$85,BECO_Datos!$A54,FALSE),0))*LM$2</f>
        <v>7.8254778076119295E-3</v>
      </c>
    </row>
    <row r="56" spans="1:325" ht="15.75" x14ac:dyDescent="0.25">
      <c r="A56" s="160">
        <v>51</v>
      </c>
      <c r="B56" s="62" t="s">
        <v>96</v>
      </c>
      <c r="C56" s="13"/>
      <c r="D56" s="84" t="e">
        <f>(HLOOKUP(D$6,BECO_Datos!$D$3:$HN$85,BECO_Datos!$A55,FALSE)+IFERROR(HLOOKUP(D$6,BECO_Datos!$HP$3:$LT$85,BECO_Datos!$A55,FALSE),0))*D$2</f>
        <v>#N/A</v>
      </c>
      <c r="E56" s="84" t="e">
        <f>(HLOOKUP(E$6,BECO_Datos!$D$3:$HN$85,BECO_Datos!$A55,FALSE)+IFERROR(HLOOKUP(E$6,BECO_Datos!$HP$3:$LT$85,BECO_Datos!$A55,FALSE),0))*E$2</f>
        <v>#N/A</v>
      </c>
      <c r="F56" s="84" t="e">
        <f>(HLOOKUP(F$6,BECO_Datos!$D$3:$HN$85,BECO_Datos!$A55,FALSE)+IFERROR(HLOOKUP(F$6,BECO_Datos!$HP$3:$LT$85,BECO_Datos!$A55,FALSE),0))*F$2</f>
        <v>#N/A</v>
      </c>
      <c r="G56" s="84" t="e">
        <f>(HLOOKUP(G$6,BECO_Datos!$D$3:$HN$85,BECO_Datos!$A55,FALSE)+IFERROR(HLOOKUP(G$6,BECO_Datos!$HP$3:$LT$85,BECO_Datos!$A55,FALSE),0))*G$2</f>
        <v>#N/A</v>
      </c>
      <c r="H56" s="84" t="e">
        <f>(HLOOKUP(H$6,BECO_Datos!$D$3:$HN$85,BECO_Datos!$A55,FALSE)+IFERROR(HLOOKUP(H$6,BECO_Datos!$HP$3:$LT$85,BECO_Datos!$A55,FALSE),0))*H$2</f>
        <v>#N/A</v>
      </c>
      <c r="I56" s="84" t="e">
        <f>(HLOOKUP(I$6,BECO_Datos!$D$3:$HN$85,BECO_Datos!$A55,FALSE)+IFERROR(HLOOKUP(I$6,BECO_Datos!$HP$3:$LT$85,BECO_Datos!$A55,FALSE),0))*I$2</f>
        <v>#N/A</v>
      </c>
      <c r="J56" s="84">
        <f>(HLOOKUP(J$6,BECO_Datos!$D$3:$HN$85,BECO_Datos!$A55,FALSE)+IFERROR(HLOOKUP(J$6,BECO_Datos!$HP$3:$LT$85,BECO_Datos!$A55,FALSE),0))*J$2</f>
        <v>0</v>
      </c>
      <c r="K56" s="84">
        <f>(HLOOKUP(K$6,BECO_Datos!$D$3:$HN$85,BECO_Datos!$A55,FALSE)+IFERROR(HLOOKUP(K$6,BECO_Datos!$HP$3:$LT$85,BECO_Datos!$A55,FALSE),0))*K$2</f>
        <v>0</v>
      </c>
      <c r="L56" s="84">
        <f>(HLOOKUP(L$6,BECO_Datos!$D$3:$HN$85,BECO_Datos!$A55,FALSE)+IFERROR(HLOOKUP(L$6,BECO_Datos!$HP$3:$LT$85,BECO_Datos!$A55,FALSE),0))*L$2</f>
        <v>0</v>
      </c>
      <c r="M56" s="84">
        <f>(HLOOKUP(M$6,BECO_Datos!$D$3:$HN$85,BECO_Datos!$A55,FALSE)+IFERROR(HLOOKUP(M$6,BECO_Datos!$HP$3:$LT$85,BECO_Datos!$A55,FALSE),0))*M$2</f>
        <v>0</v>
      </c>
      <c r="N56" s="84">
        <f>(HLOOKUP(N$6,BECO_Datos!$D$3:$HN$85,BECO_Datos!$A55,FALSE)+IFERROR(HLOOKUP(N$6,BECO_Datos!$HP$3:$LT$85,BECO_Datos!$A55,FALSE),0))*N$2</f>
        <v>0</v>
      </c>
      <c r="O56" s="84">
        <f>(HLOOKUP(O$6,BECO_Datos!$D$3:$HN$85,BECO_Datos!$A55,FALSE)+IFERROR(HLOOKUP(O$6,BECO_Datos!$HP$3:$LT$85,BECO_Datos!$A55,FALSE),0))*O$2</f>
        <v>0</v>
      </c>
      <c r="P56" s="84">
        <f>(HLOOKUP(P$6,BECO_Datos!$D$3:$HN$85,BECO_Datos!$A55,FALSE)+IFERROR(HLOOKUP(P$6,BECO_Datos!$HP$3:$LT$85,BECO_Datos!$A55,FALSE),0))*P$2</f>
        <v>0</v>
      </c>
      <c r="Q56" s="84">
        <f>(HLOOKUP(Q$6,BECO_Datos!$D$3:$HN$85,BECO_Datos!$A55,FALSE)+IFERROR(HLOOKUP(Q$6,BECO_Datos!$HP$3:$LT$85,BECO_Datos!$A55,FALSE),0))*Q$2</f>
        <v>0</v>
      </c>
      <c r="R56" s="84">
        <f>(HLOOKUP(R$6,BECO_Datos!$D$3:$HN$85,BECO_Datos!$A55,FALSE)+IFERROR(HLOOKUP(R$6,BECO_Datos!$HP$3:$LT$85,BECO_Datos!$A55,FALSE),0))*R$2</f>
        <v>0</v>
      </c>
      <c r="S56" s="84">
        <f>(HLOOKUP(S$6,BECO_Datos!$D$3:$HN$85,BECO_Datos!$A55,FALSE)+IFERROR(HLOOKUP(S$6,BECO_Datos!$HP$3:$LT$85,BECO_Datos!$A55,FALSE),0))*S$2</f>
        <v>0</v>
      </c>
      <c r="U56" s="84" t="e">
        <f>(HLOOKUP(U$6,BECO_Datos!$D$3:$HN$85,BECO_Datos!$A55,FALSE)+IFERROR(HLOOKUP(U$6,BECO_Datos!$HP$3:$LT$85,BECO_Datos!$A55,FALSE),0))*U$2</f>
        <v>#N/A</v>
      </c>
      <c r="V56" s="84" t="e">
        <f>(HLOOKUP(V$6,BECO_Datos!$D$3:$HN$85,BECO_Datos!$A55,FALSE)+IFERROR(HLOOKUP(V$6,BECO_Datos!$HP$3:$LT$85,BECO_Datos!$A55,FALSE),0))*V$2</f>
        <v>#N/A</v>
      </c>
      <c r="W56" s="84" t="e">
        <f>(HLOOKUP(W$6,BECO_Datos!$D$3:$HN$85,BECO_Datos!$A55,FALSE)+IFERROR(HLOOKUP(W$6,BECO_Datos!$HP$3:$LT$85,BECO_Datos!$A55,FALSE),0))*W$2</f>
        <v>#N/A</v>
      </c>
      <c r="X56" s="84" t="e">
        <f>(HLOOKUP(X$6,BECO_Datos!$D$3:$HN$85,BECO_Datos!$A55,FALSE)+IFERROR(HLOOKUP(X$6,BECO_Datos!$HP$3:$LT$85,BECO_Datos!$A55,FALSE),0))*X$2</f>
        <v>#N/A</v>
      </c>
      <c r="Y56" s="84" t="e">
        <f>(HLOOKUP(Y$6,BECO_Datos!$D$3:$HN$85,BECO_Datos!$A55,FALSE)+IFERROR(HLOOKUP(Y$6,BECO_Datos!$HP$3:$LT$85,BECO_Datos!$A55,FALSE),0))*Y$2</f>
        <v>#N/A</v>
      </c>
      <c r="Z56" s="84" t="e">
        <f>(HLOOKUP(Z$6,BECO_Datos!$D$3:$HN$85,BECO_Datos!$A55,FALSE)+IFERROR(HLOOKUP(Z$6,BECO_Datos!$HP$3:$LT$85,BECO_Datos!$A55,FALSE),0))*Z$2</f>
        <v>#N/A</v>
      </c>
      <c r="AA56" s="84">
        <f>(HLOOKUP(AA$6,BECO_Datos!$D$3:$HN$85,BECO_Datos!$A55,FALSE)+IFERROR(HLOOKUP(AA$6,BECO_Datos!$HP$3:$LT$85,BECO_Datos!$A55,FALSE),0))*AA$2</f>
        <v>0</v>
      </c>
      <c r="AB56" s="84">
        <f>(HLOOKUP(AB$6,BECO_Datos!$D$3:$HN$85,BECO_Datos!$A55,FALSE)+IFERROR(HLOOKUP(AB$6,BECO_Datos!$HP$3:$LT$85,BECO_Datos!$A55,FALSE),0))*AB$2</f>
        <v>0</v>
      </c>
      <c r="AC56" s="84">
        <f>(HLOOKUP(AC$6,BECO_Datos!$D$3:$HN$85,BECO_Datos!$A55,FALSE)+IFERROR(HLOOKUP(AC$6,BECO_Datos!$HP$3:$LT$85,BECO_Datos!$A55,FALSE),0))*AC$2</f>
        <v>0</v>
      </c>
      <c r="AD56" s="84">
        <f>(HLOOKUP(AD$6,BECO_Datos!$D$3:$HN$85,BECO_Datos!$A55,FALSE)+IFERROR(HLOOKUP(AD$6,BECO_Datos!$HP$3:$LT$85,BECO_Datos!$A55,FALSE),0))*AD$2</f>
        <v>0</v>
      </c>
      <c r="AE56" s="84">
        <f>(HLOOKUP(AE$6,BECO_Datos!$D$3:$HN$85,BECO_Datos!$A55,FALSE)+IFERROR(HLOOKUP(AE$6,BECO_Datos!$HP$3:$LT$85,BECO_Datos!$A55,FALSE),0))*AE$2</f>
        <v>0.22119032506364569</v>
      </c>
      <c r="AF56" s="84">
        <f>(HLOOKUP(AF$6,BECO_Datos!$D$3:$HN$85,BECO_Datos!$A55,FALSE)+IFERROR(HLOOKUP(AF$6,BECO_Datos!$HP$3:$LT$85,BECO_Datos!$A55,FALSE),0))*AF$2</f>
        <v>0.29949994325388052</v>
      </c>
      <c r="AG56" s="84">
        <f>(HLOOKUP(AG$6,BECO_Datos!$D$3:$HN$85,BECO_Datos!$A55,FALSE)+IFERROR(HLOOKUP(AG$6,BECO_Datos!$HP$3:$LT$85,BECO_Datos!$A55,FALSE),0))*AG$2</f>
        <v>0.13807222154594034</v>
      </c>
      <c r="AH56" s="84">
        <f>(HLOOKUP(AH$6,BECO_Datos!$D$3:$HN$85,BECO_Datos!$A55,FALSE)+IFERROR(HLOOKUP(AH$6,BECO_Datos!$HP$3:$LT$85,BECO_Datos!$A55,FALSE),0))*AH$2</f>
        <v>5.5641044503587894E-2</v>
      </c>
      <c r="AI56" s="84">
        <f>(HLOOKUP(AI$6,BECO_Datos!$D$3:$HN$85,BECO_Datos!$A55,FALSE)+IFERROR(HLOOKUP(AI$6,BECO_Datos!$HP$3:$LT$85,BECO_Datos!$A55,FALSE),0))*AI$2</f>
        <v>0</v>
      </c>
      <c r="AJ56" s="84">
        <f>(HLOOKUP(AJ$6,BECO_Datos!$D$3:$HN$85,BECO_Datos!$A55,FALSE)+IFERROR(HLOOKUP(AJ$6,BECO_Datos!$HP$3:$LT$85,BECO_Datos!$A55,FALSE),0))*AJ$2</f>
        <v>0</v>
      </c>
      <c r="AL56" s="84" t="e">
        <f>(HLOOKUP(AL$6,BECO_Datos!$D$3:$HN$85,BECO_Datos!$A55,FALSE)+IFERROR(HLOOKUP(AL$6,BECO_Datos!$HP$3:$LT$85,BECO_Datos!$A55,FALSE),0))*AL$2</f>
        <v>#N/A</v>
      </c>
      <c r="AM56" s="84" t="e">
        <f>(HLOOKUP(AM$6,BECO_Datos!$D$3:$HN$85,BECO_Datos!$A55,FALSE)+IFERROR(HLOOKUP(AM$6,BECO_Datos!$HP$3:$LT$85,BECO_Datos!$A55,FALSE),0))*AM$2</f>
        <v>#N/A</v>
      </c>
      <c r="AN56" s="84" t="e">
        <f>(HLOOKUP(AN$6,BECO_Datos!$D$3:$HN$85,BECO_Datos!$A55,FALSE)+IFERROR(HLOOKUP(AN$6,BECO_Datos!$HP$3:$LT$85,BECO_Datos!$A55,FALSE),0))*AN$2</f>
        <v>#N/A</v>
      </c>
      <c r="AO56" s="84" t="e">
        <f>(HLOOKUP(AO$6,BECO_Datos!$D$3:$HN$85,BECO_Datos!$A55,FALSE)+IFERROR(HLOOKUP(AO$6,BECO_Datos!$HP$3:$LT$85,BECO_Datos!$A55,FALSE),0))*AO$2</f>
        <v>#N/A</v>
      </c>
      <c r="AP56" s="84" t="e">
        <f>(HLOOKUP(AP$6,BECO_Datos!$D$3:$HN$85,BECO_Datos!$A55,FALSE)+IFERROR(HLOOKUP(AP$6,BECO_Datos!$HP$3:$LT$85,BECO_Datos!$A55,FALSE),0))*AP$2</f>
        <v>#N/A</v>
      </c>
      <c r="AQ56" s="84" t="e">
        <f>(HLOOKUP(AQ$6,BECO_Datos!$D$3:$HN$85,BECO_Datos!$A55,FALSE)+IFERROR(HLOOKUP(AQ$6,BECO_Datos!$HP$3:$LT$85,BECO_Datos!$A55,FALSE),0))*AQ$2</f>
        <v>#N/A</v>
      </c>
      <c r="AR56" s="84">
        <f>(HLOOKUP(AR$6,BECO_Datos!$D$3:$HN$85,BECO_Datos!$A55,FALSE)+IFERROR(HLOOKUP(AR$6,BECO_Datos!$HP$3:$LT$85,BECO_Datos!$A55,FALSE),0))*AR$2</f>
        <v>1.0610697411038561</v>
      </c>
      <c r="AS56" s="84">
        <f>(HLOOKUP(AS$6,BECO_Datos!$D$3:$HN$85,BECO_Datos!$A55,FALSE)+IFERROR(HLOOKUP(AS$6,BECO_Datos!$HP$3:$LT$85,BECO_Datos!$A55,FALSE),0))*AS$2</f>
        <v>0.35961207522880334</v>
      </c>
      <c r="AT56" s="84">
        <f>(HLOOKUP(AT$6,BECO_Datos!$D$3:$HN$85,BECO_Datos!$A55,FALSE)+IFERROR(HLOOKUP(AT$6,BECO_Datos!$HP$3:$LT$85,BECO_Datos!$A55,FALSE),0))*AT$2</f>
        <v>1.4360307851114427</v>
      </c>
      <c r="AU56" s="84">
        <f>(HLOOKUP(AU$6,BECO_Datos!$D$3:$HN$85,BECO_Datos!$A55,FALSE)+IFERROR(HLOOKUP(AU$6,BECO_Datos!$HP$3:$LT$85,BECO_Datos!$A55,FALSE),0))*AU$2</f>
        <v>1.4494450600169724</v>
      </c>
      <c r="AV56" s="84">
        <f>(HLOOKUP(AV$6,BECO_Datos!$D$3:$HN$85,BECO_Datos!$A55,FALSE)+IFERROR(HLOOKUP(AV$6,BECO_Datos!$HP$3:$LT$85,BECO_Datos!$A55,FALSE),0))*AV$2</f>
        <v>1.7775442760171247</v>
      </c>
      <c r="AW56" s="84">
        <f>(HLOOKUP(AW$6,BECO_Datos!$D$3:$HN$85,BECO_Datos!$A55,FALSE)+IFERROR(HLOOKUP(AW$6,BECO_Datos!$HP$3:$LT$85,BECO_Datos!$A55,FALSE),0))*AW$2</f>
        <v>2.2442304168316016</v>
      </c>
      <c r="AX56" s="84">
        <f>(HLOOKUP(AX$6,BECO_Datos!$D$3:$HN$85,BECO_Datos!$A55,FALSE)+IFERROR(HLOOKUP(AX$6,BECO_Datos!$HP$3:$LT$85,BECO_Datos!$A55,FALSE),0))*AX$2</f>
        <v>3.3974876397657527</v>
      </c>
      <c r="AY56" s="84">
        <f>(HLOOKUP(AY$6,BECO_Datos!$D$3:$HN$85,BECO_Datos!$A55,FALSE)+IFERROR(HLOOKUP(AY$6,BECO_Datos!$HP$3:$LT$85,BECO_Datos!$A55,FALSE),0))*AY$2</f>
        <v>3.2723507544444042</v>
      </c>
      <c r="AZ56" s="84">
        <f>(HLOOKUP(AZ$6,BECO_Datos!$D$3:$HN$85,BECO_Datos!$A55,FALSE)+IFERROR(HLOOKUP(AZ$6,BECO_Datos!$HP$3:$LT$85,BECO_Datos!$A55,FALSE),0))*AZ$2</f>
        <v>0</v>
      </c>
      <c r="BA56" s="84">
        <f>(HLOOKUP(BA$6,BECO_Datos!$D$3:$HN$85,BECO_Datos!$A55,FALSE)+IFERROR(HLOOKUP(BA$6,BECO_Datos!$HP$3:$LT$85,BECO_Datos!$A55,FALSE),0))*BA$2</f>
        <v>0</v>
      </c>
      <c r="BC56" s="84" t="e">
        <f>(HLOOKUP(BC$6,BECO_Datos!$D$3:$HN$85,BECO_Datos!$A55,FALSE)+IFERROR(HLOOKUP(BC$6,BECO_Datos!$HP$3:$LT$85,BECO_Datos!$A55,FALSE),0))*BC$2</f>
        <v>#N/A</v>
      </c>
      <c r="BD56" s="84" t="e">
        <f>(HLOOKUP(BD$6,BECO_Datos!$D$3:$HN$85,BECO_Datos!$A55,FALSE)+IFERROR(HLOOKUP(BD$6,BECO_Datos!$HP$3:$LT$85,BECO_Datos!$A55,FALSE),0))*BD$2</f>
        <v>#N/A</v>
      </c>
      <c r="BE56" s="84" t="e">
        <f>(HLOOKUP(BE$6,BECO_Datos!$D$3:$HN$85,BECO_Datos!$A55,FALSE)+IFERROR(HLOOKUP(BE$6,BECO_Datos!$HP$3:$LT$85,BECO_Datos!$A55,FALSE),0))*BE$2</f>
        <v>#N/A</v>
      </c>
      <c r="BF56" s="84" t="e">
        <f>(HLOOKUP(BF$6,BECO_Datos!$D$3:$HN$85,BECO_Datos!$A55,FALSE)+IFERROR(HLOOKUP(BF$6,BECO_Datos!$HP$3:$LT$85,BECO_Datos!$A55,FALSE),0))*BF$2</f>
        <v>#N/A</v>
      </c>
      <c r="BG56" s="84" t="e">
        <f>(HLOOKUP(BG$6,BECO_Datos!$D$3:$HN$85,BECO_Datos!$A55,FALSE)+IFERROR(HLOOKUP(BG$6,BECO_Datos!$HP$3:$LT$85,BECO_Datos!$A55,FALSE),0))*BG$2</f>
        <v>#N/A</v>
      </c>
      <c r="BH56" s="84" t="e">
        <f>(HLOOKUP(BH$6,BECO_Datos!$D$3:$HN$85,BECO_Datos!$A55,FALSE)+IFERROR(HLOOKUP(BH$6,BECO_Datos!$HP$3:$LT$85,BECO_Datos!$A55,FALSE),0))*BH$2</f>
        <v>#N/A</v>
      </c>
      <c r="BI56" s="84">
        <f>(HLOOKUP(BI$6,BECO_Datos!$D$3:$HN$85,BECO_Datos!$A55,FALSE)+IFERROR(HLOOKUP(BI$6,BECO_Datos!$HP$3:$LT$85,BECO_Datos!$A55,FALSE),0))*BI$2</f>
        <v>0</v>
      </c>
      <c r="BJ56" s="84">
        <f>(HLOOKUP(BJ$6,BECO_Datos!$D$3:$HN$85,BECO_Datos!$A55,FALSE)+IFERROR(HLOOKUP(BJ$6,BECO_Datos!$HP$3:$LT$85,BECO_Datos!$A55,FALSE),0))*BJ$2</f>
        <v>0</v>
      </c>
      <c r="BK56" s="84">
        <f>(HLOOKUP(BK$6,BECO_Datos!$D$3:$HN$85,BECO_Datos!$A55,FALSE)+IFERROR(HLOOKUP(BK$6,BECO_Datos!$HP$3:$LT$85,BECO_Datos!$A55,FALSE),0))*BK$2</f>
        <v>0</v>
      </c>
      <c r="BL56" s="84">
        <f>(HLOOKUP(BL$6,BECO_Datos!$D$3:$HN$85,BECO_Datos!$A55,FALSE)+IFERROR(HLOOKUP(BL$6,BECO_Datos!$HP$3:$LT$85,BECO_Datos!$A55,FALSE),0))*BL$2</f>
        <v>0</v>
      </c>
      <c r="BM56" s="84">
        <f>(HLOOKUP(BM$6,BECO_Datos!$D$3:$HN$85,BECO_Datos!$A55,FALSE)+IFERROR(HLOOKUP(BM$6,BECO_Datos!$HP$3:$LT$85,BECO_Datos!$A55,FALSE),0))*BM$2</f>
        <v>0</v>
      </c>
      <c r="BN56" s="84">
        <f>(HLOOKUP(BN$6,BECO_Datos!$D$3:$HN$85,BECO_Datos!$A55,FALSE)+IFERROR(HLOOKUP(BN$6,BECO_Datos!$HP$3:$LT$85,BECO_Datos!$A55,FALSE),0))*BN$2</f>
        <v>0</v>
      </c>
      <c r="BO56" s="84">
        <f>(HLOOKUP(BO$6,BECO_Datos!$D$3:$HN$85,BECO_Datos!$A55,FALSE)+IFERROR(HLOOKUP(BO$6,BECO_Datos!$HP$3:$LT$85,BECO_Datos!$A55,FALSE),0))*BO$2</f>
        <v>0</v>
      </c>
      <c r="BP56" s="84">
        <f>(HLOOKUP(BP$6,BECO_Datos!$D$3:$HN$85,BECO_Datos!$A55,FALSE)+IFERROR(HLOOKUP(BP$6,BECO_Datos!$HP$3:$LT$85,BECO_Datos!$A55,FALSE),0))*BP$2</f>
        <v>0</v>
      </c>
      <c r="BQ56" s="84">
        <f>(HLOOKUP(BQ$6,BECO_Datos!$D$3:$HN$85,BECO_Datos!$A55,FALSE)+IFERROR(HLOOKUP(BQ$6,BECO_Datos!$HP$3:$LT$85,BECO_Datos!$A55,FALSE),0))*BQ$2</f>
        <v>0</v>
      </c>
      <c r="BR56" s="84">
        <f>(HLOOKUP(BR$6,BECO_Datos!$D$3:$HN$85,BECO_Datos!$A55,FALSE)+IFERROR(HLOOKUP(BR$6,BECO_Datos!$HP$3:$LT$85,BECO_Datos!$A55,FALSE),0))*BR$2</f>
        <v>0</v>
      </c>
      <c r="BT56" s="84" t="e">
        <f>(HLOOKUP(BT$6,BECO_Datos!$D$3:$HN$85,BECO_Datos!$A55,FALSE)+IFERROR(HLOOKUP(BT$6,BECO_Datos!$HP$3:$LT$85,BECO_Datos!$A55,FALSE),0))*BT$2</f>
        <v>#N/A</v>
      </c>
      <c r="BU56" s="84" t="e">
        <f>(HLOOKUP(BU$6,BECO_Datos!$D$3:$HN$85,BECO_Datos!$A55,FALSE)+IFERROR(HLOOKUP(BU$6,BECO_Datos!$HP$3:$LT$85,BECO_Datos!$A55,FALSE),0))*BU$2</f>
        <v>#N/A</v>
      </c>
      <c r="BV56" s="84" t="e">
        <f>(HLOOKUP(BV$6,BECO_Datos!$D$3:$HN$85,BECO_Datos!$A55,FALSE)+IFERROR(HLOOKUP(BV$6,BECO_Datos!$HP$3:$LT$85,BECO_Datos!$A55,FALSE),0))*BV$2</f>
        <v>#N/A</v>
      </c>
      <c r="BW56" s="84" t="e">
        <f>(HLOOKUP(BW$6,BECO_Datos!$D$3:$HN$85,BECO_Datos!$A55,FALSE)+IFERROR(HLOOKUP(BW$6,BECO_Datos!$HP$3:$LT$85,BECO_Datos!$A55,FALSE),0))*BW$2</f>
        <v>#N/A</v>
      </c>
      <c r="BX56" s="84" t="e">
        <f>(HLOOKUP(BX$6,BECO_Datos!$D$3:$HN$85,BECO_Datos!$A55,FALSE)+IFERROR(HLOOKUP(BX$6,BECO_Datos!$HP$3:$LT$85,BECO_Datos!$A55,FALSE),0))*BX$2</f>
        <v>#N/A</v>
      </c>
      <c r="BY56" s="84" t="e">
        <f>(HLOOKUP(BY$6,BECO_Datos!$D$3:$HN$85,BECO_Datos!$A55,FALSE)+IFERROR(HLOOKUP(BY$6,BECO_Datos!$HP$3:$LT$85,BECO_Datos!$A55,FALSE),0))*BY$2</f>
        <v>#N/A</v>
      </c>
      <c r="BZ56" s="84">
        <f>(HLOOKUP(BZ$6,BECO_Datos!$D$3:$HN$85,BECO_Datos!$A55,FALSE)+IFERROR(HLOOKUP(BZ$6,BECO_Datos!$HP$3:$LT$85,BECO_Datos!$A55,FALSE),0))*BZ$2</f>
        <v>0</v>
      </c>
      <c r="CA56" s="84">
        <f>(HLOOKUP(CA$6,BECO_Datos!$D$3:$HN$85,BECO_Datos!$A55,FALSE)+IFERROR(HLOOKUP(CA$6,BECO_Datos!$HP$3:$LT$85,BECO_Datos!$A55,FALSE),0))*CA$2</f>
        <v>0</v>
      </c>
      <c r="CB56" s="84">
        <f>(HLOOKUP(CB$6,BECO_Datos!$D$3:$HN$85,BECO_Datos!$A55,FALSE)+IFERROR(HLOOKUP(CB$6,BECO_Datos!$HP$3:$LT$85,BECO_Datos!$A55,FALSE),0))*CB$2</f>
        <v>0</v>
      </c>
      <c r="CC56" s="84">
        <f>(HLOOKUP(CC$6,BECO_Datos!$D$3:$HN$85,BECO_Datos!$A55,FALSE)+IFERROR(HLOOKUP(CC$6,BECO_Datos!$HP$3:$LT$85,BECO_Datos!$A55,FALSE),0))*CC$2</f>
        <v>0</v>
      </c>
      <c r="CD56" s="84">
        <f>(HLOOKUP(CD$6,BECO_Datos!$D$3:$HN$85,BECO_Datos!$A55,FALSE)+IFERROR(HLOOKUP(CD$6,BECO_Datos!$HP$3:$LT$85,BECO_Datos!$A55,FALSE),0))*CD$2</f>
        <v>0</v>
      </c>
      <c r="CE56" s="84">
        <f>(HLOOKUP(CE$6,BECO_Datos!$D$3:$HN$85,BECO_Datos!$A55,FALSE)+IFERROR(HLOOKUP(CE$6,BECO_Datos!$HP$3:$LT$85,BECO_Datos!$A55,FALSE),0))*CE$2</f>
        <v>0</v>
      </c>
      <c r="CF56" s="84">
        <f>(HLOOKUP(CF$6,BECO_Datos!$D$3:$HN$85,BECO_Datos!$A55,FALSE)+IFERROR(HLOOKUP(CF$6,BECO_Datos!$HP$3:$LT$85,BECO_Datos!$A55,FALSE),0))*CF$2</f>
        <v>0</v>
      </c>
      <c r="CG56" s="84">
        <f>(HLOOKUP(CG$6,BECO_Datos!$D$3:$HN$85,BECO_Datos!$A55,FALSE)+IFERROR(HLOOKUP(CG$6,BECO_Datos!$HP$3:$LT$85,BECO_Datos!$A55,FALSE),0))*CG$2</f>
        <v>0</v>
      </c>
      <c r="CH56" s="84">
        <f>(HLOOKUP(CH$6,BECO_Datos!$D$3:$HN$85,BECO_Datos!$A55,FALSE)+IFERROR(HLOOKUP(CH$6,BECO_Datos!$HP$3:$LT$85,BECO_Datos!$A55,FALSE),0))*CH$2</f>
        <v>0</v>
      </c>
      <c r="CI56" s="84">
        <f>(HLOOKUP(CI$6,BECO_Datos!$D$3:$HN$85,BECO_Datos!$A55,FALSE)+IFERROR(HLOOKUP(CI$6,BECO_Datos!$HP$3:$LT$85,BECO_Datos!$A55,FALSE),0))*CI$2</f>
        <v>0</v>
      </c>
      <c r="CK56" s="84" t="e">
        <f>(HLOOKUP(CK$6,BECO_Datos!$D$3:$HN$85,BECO_Datos!$A55,FALSE)+IFERROR(HLOOKUP(CK$6,BECO_Datos!$HP$3:$LT$85,BECO_Datos!$A55,FALSE),0))*CK$2</f>
        <v>#N/A</v>
      </c>
      <c r="CL56" s="84" t="e">
        <f>(HLOOKUP(CL$6,BECO_Datos!$D$3:$HN$85,BECO_Datos!$A55,FALSE)+IFERROR(HLOOKUP(CL$6,BECO_Datos!$HP$3:$LT$85,BECO_Datos!$A55,FALSE),0))*CL$2</f>
        <v>#N/A</v>
      </c>
      <c r="CM56" s="84" t="e">
        <f>(HLOOKUP(CM$6,BECO_Datos!$D$3:$HN$85,BECO_Datos!$A55,FALSE)+IFERROR(HLOOKUP(CM$6,BECO_Datos!$HP$3:$LT$85,BECO_Datos!$A55,FALSE),0))*CM$2</f>
        <v>#N/A</v>
      </c>
      <c r="CN56" s="84" t="e">
        <f>(HLOOKUP(CN$6,BECO_Datos!$D$3:$HN$85,BECO_Datos!$A55,FALSE)+IFERROR(HLOOKUP(CN$6,BECO_Datos!$HP$3:$LT$85,BECO_Datos!$A55,FALSE),0))*CN$2</f>
        <v>#N/A</v>
      </c>
      <c r="CO56" s="84" t="e">
        <f>(HLOOKUP(CO$6,BECO_Datos!$D$3:$HN$85,BECO_Datos!$A55,FALSE)+IFERROR(HLOOKUP(CO$6,BECO_Datos!$HP$3:$LT$85,BECO_Datos!$A55,FALSE),0))*CO$2</f>
        <v>#N/A</v>
      </c>
      <c r="CP56" s="84" t="e">
        <f>(HLOOKUP(CP$6,BECO_Datos!$D$3:$HN$85,BECO_Datos!$A55,FALSE)+IFERROR(HLOOKUP(CP$6,BECO_Datos!$HP$3:$LT$85,BECO_Datos!$A55,FALSE),0))*CP$2</f>
        <v>#N/A</v>
      </c>
      <c r="CQ56" s="84">
        <f>(HLOOKUP(CQ$6,BECO_Datos!$D$3:$HN$85,BECO_Datos!$A55,FALSE)+IFERROR(HLOOKUP(CQ$6,BECO_Datos!$HP$3:$LT$85,BECO_Datos!$A55,FALSE),0))*CQ$2</f>
        <v>2.7693268037912961E-5</v>
      </c>
      <c r="CR56" s="84">
        <f>(HLOOKUP(CR$6,BECO_Datos!$D$3:$HN$85,BECO_Datos!$A55,FALSE)+IFERROR(HLOOKUP(CR$6,BECO_Datos!$HP$3:$LT$85,BECO_Datos!$A55,FALSE),0))*CR$2</f>
        <v>0</v>
      </c>
      <c r="CS56" s="84">
        <f>(HLOOKUP(CS$6,BECO_Datos!$D$3:$HN$85,BECO_Datos!$A55,FALSE)+IFERROR(HLOOKUP(CS$6,BECO_Datos!$HP$3:$LT$85,BECO_Datos!$A55,FALSE),0))*CS$2</f>
        <v>2.9424097290282523E-4</v>
      </c>
      <c r="CT56" s="84">
        <f>(HLOOKUP(CT$6,BECO_Datos!$D$3:$HN$85,BECO_Datos!$A55,FALSE)+IFERROR(HLOOKUP(CT$6,BECO_Datos!$HP$3:$LT$85,BECO_Datos!$A55,FALSE),0))*CT$2</f>
        <v>0</v>
      </c>
      <c r="CU56" s="84">
        <f>(HLOOKUP(CU$6,BECO_Datos!$D$3:$HN$85,BECO_Datos!$A55,FALSE)+IFERROR(HLOOKUP(CU$6,BECO_Datos!$HP$3:$LT$85,BECO_Datos!$A55,FALSE),0))*CU$2</f>
        <v>0</v>
      </c>
      <c r="CV56" s="84">
        <f>(HLOOKUP(CV$6,BECO_Datos!$D$3:$HN$85,BECO_Datos!$A55,FALSE)+IFERROR(HLOOKUP(CV$6,BECO_Datos!$HP$3:$LT$85,BECO_Datos!$A55,FALSE),0))*CV$2</f>
        <v>0</v>
      </c>
      <c r="CW56" s="84">
        <f>(HLOOKUP(CW$6,BECO_Datos!$D$3:$HN$85,BECO_Datos!$A55,FALSE)+IFERROR(HLOOKUP(CW$6,BECO_Datos!$HP$3:$LT$85,BECO_Datos!$A55,FALSE),0))*CW$2</f>
        <v>0</v>
      </c>
      <c r="CX56" s="84">
        <f>(HLOOKUP(CX$6,BECO_Datos!$D$3:$HN$85,BECO_Datos!$A55,FALSE)+IFERROR(HLOOKUP(CX$6,BECO_Datos!$HP$3:$LT$85,BECO_Datos!$A55,FALSE),0))*CX$2</f>
        <v>0</v>
      </c>
      <c r="CY56" s="84">
        <f>(HLOOKUP(CY$6,BECO_Datos!$D$3:$HN$85,BECO_Datos!$A55,FALSE)+IFERROR(HLOOKUP(CY$6,BECO_Datos!$HP$3:$LT$85,BECO_Datos!$A55,FALSE),0))*CY$2</f>
        <v>0</v>
      </c>
      <c r="CZ56" s="84">
        <f>(HLOOKUP(CZ$6,BECO_Datos!$D$3:$HN$85,BECO_Datos!$A55,FALSE)+IFERROR(HLOOKUP(CZ$6,BECO_Datos!$HP$3:$LT$85,BECO_Datos!$A55,FALSE),0))*CZ$2</f>
        <v>0</v>
      </c>
      <c r="DB56" s="84" t="e">
        <f>(HLOOKUP(DB$6,BECO_Datos!$D$3:$HN$85,BECO_Datos!$A55,FALSE)+IFERROR(HLOOKUP(DB$6,BECO_Datos!$HP$3:$LT$85,BECO_Datos!$A55,FALSE),0))*DB$2</f>
        <v>#N/A</v>
      </c>
      <c r="DC56" s="84" t="e">
        <f>(HLOOKUP(DC$6,BECO_Datos!$D$3:$HN$85,BECO_Datos!$A55,FALSE)+IFERROR(HLOOKUP(DC$6,BECO_Datos!$HP$3:$LT$85,BECO_Datos!$A55,FALSE),0))*DC$2</f>
        <v>#N/A</v>
      </c>
      <c r="DD56" s="84" t="e">
        <f>(HLOOKUP(DD$6,BECO_Datos!$D$3:$HN$85,BECO_Datos!$A55,FALSE)+IFERROR(HLOOKUP(DD$6,BECO_Datos!$HP$3:$LT$85,BECO_Datos!$A55,FALSE),0))*DD$2</f>
        <v>#N/A</v>
      </c>
      <c r="DE56" s="84" t="e">
        <f>(HLOOKUP(DE$6,BECO_Datos!$D$3:$HN$85,BECO_Datos!$A55,FALSE)+IFERROR(HLOOKUP(DE$6,BECO_Datos!$HP$3:$LT$85,BECO_Datos!$A55,FALSE),0))*DE$2</f>
        <v>#N/A</v>
      </c>
      <c r="DF56" s="84" t="e">
        <f>(HLOOKUP(DF$6,BECO_Datos!$D$3:$HN$85,BECO_Datos!$A55,FALSE)+IFERROR(HLOOKUP(DF$6,BECO_Datos!$HP$3:$LT$85,BECO_Datos!$A55,FALSE),0))*DF$2</f>
        <v>#N/A</v>
      </c>
      <c r="DG56" s="84" t="e">
        <f>(HLOOKUP(DG$6,BECO_Datos!$D$3:$HN$85,BECO_Datos!$A55,FALSE)+IFERROR(HLOOKUP(DG$6,BECO_Datos!$HP$3:$LT$85,BECO_Datos!$A55,FALSE),0))*DG$2</f>
        <v>#N/A</v>
      </c>
      <c r="DH56" s="84">
        <f>(HLOOKUP(DH$6,BECO_Datos!$D$3:$HN$85,BECO_Datos!$A55,FALSE)+IFERROR(HLOOKUP(DH$6,BECO_Datos!$HP$3:$LT$85,BECO_Datos!$A55,FALSE),0))*DH$2</f>
        <v>0</v>
      </c>
      <c r="DI56" s="84">
        <f>(HLOOKUP(DI$6,BECO_Datos!$D$3:$HN$85,BECO_Datos!$A55,FALSE)+IFERROR(HLOOKUP(DI$6,BECO_Datos!$HP$3:$LT$85,BECO_Datos!$A55,FALSE),0))*DI$2</f>
        <v>0</v>
      </c>
      <c r="DJ56" s="84">
        <f>(HLOOKUP(DJ$6,BECO_Datos!$D$3:$HN$85,BECO_Datos!$A55,FALSE)+IFERROR(HLOOKUP(DJ$6,BECO_Datos!$HP$3:$LT$85,BECO_Datos!$A55,FALSE),0))*DJ$2</f>
        <v>0</v>
      </c>
      <c r="DK56" s="84">
        <f>(HLOOKUP(DK$6,BECO_Datos!$D$3:$HN$85,BECO_Datos!$A55,FALSE)+IFERROR(HLOOKUP(DK$6,BECO_Datos!$HP$3:$LT$85,BECO_Datos!$A55,FALSE),0))*DK$2</f>
        <v>0</v>
      </c>
      <c r="DL56" s="84">
        <f>(HLOOKUP(DL$6,BECO_Datos!$D$3:$HN$85,BECO_Datos!$A55,FALSE)+IFERROR(HLOOKUP(DL$6,BECO_Datos!$HP$3:$LT$85,BECO_Datos!$A55,FALSE),0))*DL$2</f>
        <v>0</v>
      </c>
      <c r="DM56" s="84">
        <f>(HLOOKUP(DM$6,BECO_Datos!$D$3:$HN$85,BECO_Datos!$A55,FALSE)+IFERROR(HLOOKUP(DM$6,BECO_Datos!$HP$3:$LT$85,BECO_Datos!$A55,FALSE),0))*DM$2</f>
        <v>0</v>
      </c>
      <c r="DN56" s="84">
        <f>(HLOOKUP(DN$6,BECO_Datos!$D$3:$HN$85,BECO_Datos!$A55,FALSE)+IFERROR(HLOOKUP(DN$6,BECO_Datos!$HP$3:$LT$85,BECO_Datos!$A55,FALSE),0))*DN$2</f>
        <v>0</v>
      </c>
      <c r="DO56" s="84">
        <f>(HLOOKUP(DO$6,BECO_Datos!$D$3:$HN$85,BECO_Datos!$A55,FALSE)+IFERROR(HLOOKUP(DO$6,BECO_Datos!$HP$3:$LT$85,BECO_Datos!$A55,FALSE),0))*DO$2</f>
        <v>0</v>
      </c>
      <c r="DP56" s="84">
        <f>(HLOOKUP(DP$6,BECO_Datos!$D$3:$HN$85,BECO_Datos!$A55,FALSE)+IFERROR(HLOOKUP(DP$6,BECO_Datos!$HP$3:$LT$85,BECO_Datos!$A55,FALSE),0))*DP$2</f>
        <v>0</v>
      </c>
      <c r="DQ56" s="84">
        <f>(HLOOKUP(DQ$6,BECO_Datos!$D$3:$HN$85,BECO_Datos!$A55,FALSE)+IFERROR(HLOOKUP(DQ$6,BECO_Datos!$HP$3:$LT$85,BECO_Datos!$A55,FALSE),0))*DQ$2</f>
        <v>0</v>
      </c>
      <c r="DS56" s="84" t="e">
        <f>(HLOOKUP(DS$6,BECO_Datos!$D$3:$HN$85,BECO_Datos!$A55,FALSE)+IFERROR(HLOOKUP(DS$6,BECO_Datos!$HP$3:$LT$85,BECO_Datos!$A55,FALSE),0))*DS$2</f>
        <v>#N/A</v>
      </c>
      <c r="DT56" s="84" t="e">
        <f>(HLOOKUP(DT$6,BECO_Datos!$D$3:$HN$85,BECO_Datos!$A55,FALSE)+IFERROR(HLOOKUP(DT$6,BECO_Datos!$HP$3:$LT$85,BECO_Datos!$A55,FALSE),0))*DT$2</f>
        <v>#N/A</v>
      </c>
      <c r="DU56" s="84" t="e">
        <f>(HLOOKUP(DU$6,BECO_Datos!$D$3:$HN$85,BECO_Datos!$A55,FALSE)+IFERROR(HLOOKUP(DU$6,BECO_Datos!$HP$3:$LT$85,BECO_Datos!$A55,FALSE),0))*DU$2</f>
        <v>#N/A</v>
      </c>
      <c r="DV56" s="84" t="e">
        <f>(HLOOKUP(DV$6,BECO_Datos!$D$3:$HN$85,BECO_Datos!$A55,FALSE)+IFERROR(HLOOKUP(DV$6,BECO_Datos!$HP$3:$LT$85,BECO_Datos!$A55,FALSE),0))*DV$2</f>
        <v>#N/A</v>
      </c>
      <c r="DW56" s="84" t="e">
        <f>(HLOOKUP(DW$6,BECO_Datos!$D$3:$HN$85,BECO_Datos!$A55,FALSE)+IFERROR(HLOOKUP(DW$6,BECO_Datos!$HP$3:$LT$85,BECO_Datos!$A55,FALSE),0))*DW$2</f>
        <v>#N/A</v>
      </c>
      <c r="DX56" s="84" t="e">
        <f>(HLOOKUP(DX$6,BECO_Datos!$D$3:$HN$85,BECO_Datos!$A55,FALSE)+IFERROR(HLOOKUP(DX$6,BECO_Datos!$HP$3:$LT$85,BECO_Datos!$A55,FALSE),0))*DX$2</f>
        <v>#N/A</v>
      </c>
      <c r="DY56" s="84">
        <f>(HLOOKUP(DY$6,BECO_Datos!$D$3:$HN$85,BECO_Datos!$A55,FALSE)+IFERROR(HLOOKUP(DY$6,BECO_Datos!$HP$3:$LT$85,BECO_Datos!$A55,FALSE),0))*DY$2</f>
        <v>0</v>
      </c>
      <c r="DZ56" s="84">
        <f>(HLOOKUP(DZ$6,BECO_Datos!$D$3:$HN$85,BECO_Datos!$A55,FALSE)+IFERROR(HLOOKUP(DZ$6,BECO_Datos!$HP$3:$LT$85,BECO_Datos!$A55,FALSE),0))*DZ$2</f>
        <v>0</v>
      </c>
      <c r="EA56" s="84">
        <f>(HLOOKUP(EA$6,BECO_Datos!$D$3:$HN$85,BECO_Datos!$A55,FALSE)+IFERROR(HLOOKUP(EA$6,BECO_Datos!$HP$3:$LT$85,BECO_Datos!$A55,FALSE),0))*EA$2</f>
        <v>0</v>
      </c>
      <c r="EB56" s="84">
        <f>(HLOOKUP(EB$6,BECO_Datos!$D$3:$HN$85,BECO_Datos!$A55,FALSE)+IFERROR(HLOOKUP(EB$6,BECO_Datos!$HP$3:$LT$85,BECO_Datos!$A55,FALSE),0))*EB$2</f>
        <v>0</v>
      </c>
      <c r="EC56" s="84">
        <f>(HLOOKUP(EC$6,BECO_Datos!$D$3:$HN$85,BECO_Datos!$A55,FALSE)+IFERROR(HLOOKUP(EC$6,BECO_Datos!$HP$3:$LT$85,BECO_Datos!$A55,FALSE),0))*EC$2</f>
        <v>0</v>
      </c>
      <c r="ED56" s="84">
        <f>(HLOOKUP(ED$6,BECO_Datos!$D$3:$HN$85,BECO_Datos!$A55,FALSE)+IFERROR(HLOOKUP(ED$6,BECO_Datos!$HP$3:$LT$85,BECO_Datos!$A55,FALSE),0))*ED$2</f>
        <v>0</v>
      </c>
      <c r="EE56" s="84">
        <f>(HLOOKUP(EE$6,BECO_Datos!$D$3:$HN$85,BECO_Datos!$A55,FALSE)+IFERROR(HLOOKUP(EE$6,BECO_Datos!$HP$3:$LT$85,BECO_Datos!$A55,FALSE),0))*EE$2</f>
        <v>0</v>
      </c>
      <c r="EF56" s="84">
        <f>(HLOOKUP(EF$6,BECO_Datos!$D$3:$HN$85,BECO_Datos!$A55,FALSE)+IFERROR(HLOOKUP(EF$6,BECO_Datos!$HP$3:$LT$85,BECO_Datos!$A55,FALSE),0))*EF$2</f>
        <v>0</v>
      </c>
      <c r="EG56" s="84">
        <f>(HLOOKUP(EG$6,BECO_Datos!$D$3:$HN$85,BECO_Datos!$A55,FALSE)+IFERROR(HLOOKUP(EG$6,BECO_Datos!$HP$3:$LT$85,BECO_Datos!$A55,FALSE),0))*EG$2</f>
        <v>0</v>
      </c>
      <c r="EH56" s="84">
        <f>(HLOOKUP(EH$6,BECO_Datos!$D$3:$HN$85,BECO_Datos!$A55,FALSE)+IFERROR(HLOOKUP(EH$6,BECO_Datos!$HP$3:$LT$85,BECO_Datos!$A55,FALSE),0))*EH$2</f>
        <v>0</v>
      </c>
      <c r="EJ56" s="84" t="e">
        <f>(HLOOKUP(EJ$6,BECO_Datos!$D$3:$HN$85,BECO_Datos!$A55,FALSE)+IFERROR(HLOOKUP(EJ$6,BECO_Datos!$HP$3:$LT$85,BECO_Datos!$A55,FALSE),0))*EJ$2</f>
        <v>#N/A</v>
      </c>
      <c r="EK56" s="84" t="e">
        <f>(HLOOKUP(EK$6,BECO_Datos!$D$3:$HN$85,BECO_Datos!$A55,FALSE)+IFERROR(HLOOKUP(EK$6,BECO_Datos!$HP$3:$LT$85,BECO_Datos!$A55,FALSE),0))*EK$2</f>
        <v>#N/A</v>
      </c>
      <c r="EL56" s="84" t="e">
        <f>(HLOOKUP(EL$6,BECO_Datos!$D$3:$HN$85,BECO_Datos!$A55,FALSE)+IFERROR(HLOOKUP(EL$6,BECO_Datos!$HP$3:$LT$85,BECO_Datos!$A55,FALSE),0))*EL$2</f>
        <v>#N/A</v>
      </c>
      <c r="EM56" s="84" t="e">
        <f>(HLOOKUP(EM$6,BECO_Datos!$D$3:$HN$85,BECO_Datos!$A55,FALSE)+IFERROR(HLOOKUP(EM$6,BECO_Datos!$HP$3:$LT$85,BECO_Datos!$A55,FALSE),0))*EM$2</f>
        <v>#N/A</v>
      </c>
      <c r="EN56" s="84" t="e">
        <f>(HLOOKUP(EN$6,BECO_Datos!$D$3:$HN$85,BECO_Datos!$A55,FALSE)+IFERROR(HLOOKUP(EN$6,BECO_Datos!$HP$3:$LT$85,BECO_Datos!$A55,FALSE),0))*EN$2</f>
        <v>#N/A</v>
      </c>
      <c r="EO56" s="84" t="e">
        <f>(HLOOKUP(EO$6,BECO_Datos!$D$3:$HN$85,BECO_Datos!$A55,FALSE)+IFERROR(HLOOKUP(EO$6,BECO_Datos!$HP$3:$LT$85,BECO_Datos!$A55,FALSE),0))*EO$2</f>
        <v>#N/A</v>
      </c>
      <c r="EP56" s="84">
        <f>(HLOOKUP(EP$6,BECO_Datos!$D$3:$HN$85,BECO_Datos!$A55,FALSE)+IFERROR(HLOOKUP(EP$6,BECO_Datos!$HP$3:$LT$85,BECO_Datos!$A55,FALSE),0))*EP$2</f>
        <v>0</v>
      </c>
      <c r="EQ56" s="84">
        <f>(HLOOKUP(EQ$6,BECO_Datos!$D$3:$HN$85,BECO_Datos!$A55,FALSE)+IFERROR(HLOOKUP(EQ$6,BECO_Datos!$HP$3:$LT$85,BECO_Datos!$A55,FALSE),0))*EQ$2</f>
        <v>0</v>
      </c>
      <c r="ER56" s="84">
        <f>(HLOOKUP(ER$6,BECO_Datos!$D$3:$HN$85,BECO_Datos!$A55,FALSE)+IFERROR(HLOOKUP(ER$6,BECO_Datos!$HP$3:$LT$85,BECO_Datos!$A55,FALSE),0))*ER$2</f>
        <v>0</v>
      </c>
      <c r="ES56" s="84">
        <f>(HLOOKUP(ES$6,BECO_Datos!$D$3:$HN$85,BECO_Datos!$A55,FALSE)+IFERROR(HLOOKUP(ES$6,BECO_Datos!$HP$3:$LT$85,BECO_Datos!$A55,FALSE),0))*ES$2</f>
        <v>0</v>
      </c>
      <c r="ET56" s="84">
        <f>(HLOOKUP(ET$6,BECO_Datos!$D$3:$HN$85,BECO_Datos!$A55,FALSE)+IFERROR(HLOOKUP(ET$6,BECO_Datos!$HP$3:$LT$85,BECO_Datos!$A55,FALSE),0))*ET$2</f>
        <v>0</v>
      </c>
      <c r="EU56" s="84">
        <f>(HLOOKUP(EU$6,BECO_Datos!$D$3:$HN$85,BECO_Datos!$A55,FALSE)+IFERROR(HLOOKUP(EU$6,BECO_Datos!$HP$3:$LT$85,BECO_Datos!$A55,FALSE),0))*EU$2</f>
        <v>0</v>
      </c>
      <c r="EV56" s="84">
        <f>(HLOOKUP(EV$6,BECO_Datos!$D$3:$HN$85,BECO_Datos!$A55,FALSE)+IFERROR(HLOOKUP(EV$6,BECO_Datos!$HP$3:$LT$85,BECO_Datos!$A55,FALSE),0))*EV$2</f>
        <v>0</v>
      </c>
      <c r="EW56" s="84">
        <f>(HLOOKUP(EW$6,BECO_Datos!$D$3:$HN$85,BECO_Datos!$A55,FALSE)+IFERROR(HLOOKUP(EW$6,BECO_Datos!$HP$3:$LT$85,BECO_Datos!$A55,FALSE),0))*EW$2</f>
        <v>0</v>
      </c>
      <c r="EX56" s="84">
        <f>(HLOOKUP(EX$6,BECO_Datos!$D$3:$HN$85,BECO_Datos!$A55,FALSE)+IFERROR(HLOOKUP(EX$6,BECO_Datos!$HP$3:$LT$85,BECO_Datos!$A55,FALSE),0))*EX$2</f>
        <v>0</v>
      </c>
      <c r="EY56" s="84">
        <f>(HLOOKUP(EY$6,BECO_Datos!$D$3:$HN$85,BECO_Datos!$A55,FALSE)+IFERROR(HLOOKUP(EY$6,BECO_Datos!$HP$3:$LT$85,BECO_Datos!$A55,FALSE),0))*EY$2</f>
        <v>0</v>
      </c>
      <c r="FA56" s="84" t="e">
        <f>(HLOOKUP(FA$6,BECO_Datos!$D$3:$HN$85,BECO_Datos!$A55,FALSE)+IFERROR(HLOOKUP(FA$6,BECO_Datos!$HP$3:$LT$85,BECO_Datos!$A55,FALSE),0))*FA$2</f>
        <v>#N/A</v>
      </c>
      <c r="FB56" s="84" t="e">
        <f>(HLOOKUP(FB$6,BECO_Datos!$D$3:$HN$85,BECO_Datos!$A55,FALSE)+IFERROR(HLOOKUP(FB$6,BECO_Datos!$HP$3:$LT$85,BECO_Datos!$A55,FALSE),0))*FB$2</f>
        <v>#N/A</v>
      </c>
      <c r="FC56" s="84" t="e">
        <f>(HLOOKUP(FC$6,BECO_Datos!$D$3:$HN$85,BECO_Datos!$A55,FALSE)+IFERROR(HLOOKUP(FC$6,BECO_Datos!$HP$3:$LT$85,BECO_Datos!$A55,FALSE),0))*FC$2</f>
        <v>#N/A</v>
      </c>
      <c r="FD56" s="84" t="e">
        <f>(HLOOKUP(FD$6,BECO_Datos!$D$3:$HN$85,BECO_Datos!$A55,FALSE)+IFERROR(HLOOKUP(FD$6,BECO_Datos!$HP$3:$LT$85,BECO_Datos!$A55,FALSE),0))*FD$2</f>
        <v>#N/A</v>
      </c>
      <c r="FE56" s="84" t="e">
        <f>(HLOOKUP(FE$6,BECO_Datos!$D$3:$HN$85,BECO_Datos!$A55,FALSE)+IFERROR(HLOOKUP(FE$6,BECO_Datos!$HP$3:$LT$85,BECO_Datos!$A55,FALSE),0))*FE$2</f>
        <v>#N/A</v>
      </c>
      <c r="FF56" s="84" t="e">
        <f>(HLOOKUP(FF$6,BECO_Datos!$D$3:$HN$85,BECO_Datos!$A55,FALSE)+IFERROR(HLOOKUP(FF$6,BECO_Datos!$HP$3:$LT$85,BECO_Datos!$A55,FALSE),0))*FF$2</f>
        <v>#N/A</v>
      </c>
      <c r="FG56" s="84">
        <f>(HLOOKUP(FG$6,BECO_Datos!$D$3:$HN$85,BECO_Datos!$A55,FALSE)+IFERROR(HLOOKUP(FG$6,BECO_Datos!$HP$3:$LT$85,BECO_Datos!$A55,FALSE),0))*FG$2</f>
        <v>0</v>
      </c>
      <c r="FH56" s="84">
        <f>(HLOOKUP(FH$6,BECO_Datos!$D$3:$HN$85,BECO_Datos!$A55,FALSE)+IFERROR(HLOOKUP(FH$6,BECO_Datos!$HP$3:$LT$85,BECO_Datos!$A55,FALSE),0))*FH$2</f>
        <v>0</v>
      </c>
      <c r="FI56" s="84">
        <f>(HLOOKUP(FI$6,BECO_Datos!$D$3:$HN$85,BECO_Datos!$A55,FALSE)+IFERROR(HLOOKUP(FI$6,BECO_Datos!$HP$3:$LT$85,BECO_Datos!$A55,FALSE),0))*FI$2</f>
        <v>0</v>
      </c>
      <c r="FJ56" s="84">
        <f>(HLOOKUP(FJ$6,BECO_Datos!$D$3:$HN$85,BECO_Datos!$A55,FALSE)+IFERROR(HLOOKUP(FJ$6,BECO_Datos!$HP$3:$LT$85,BECO_Datos!$A55,FALSE),0))*FJ$2</f>
        <v>0</v>
      </c>
      <c r="FK56" s="84">
        <f>(HLOOKUP(FK$6,BECO_Datos!$D$3:$HN$85,BECO_Datos!$A55,FALSE)+IFERROR(HLOOKUP(FK$6,BECO_Datos!$HP$3:$LT$85,BECO_Datos!$A55,FALSE),0))*FK$2</f>
        <v>0</v>
      </c>
      <c r="FL56" s="84">
        <f>(HLOOKUP(FL$6,BECO_Datos!$D$3:$HN$85,BECO_Datos!$A55,FALSE)+IFERROR(HLOOKUP(FL$6,BECO_Datos!$HP$3:$LT$85,BECO_Datos!$A55,FALSE),0))*FL$2</f>
        <v>0</v>
      </c>
      <c r="FM56" s="84">
        <f>(HLOOKUP(FM$6,BECO_Datos!$D$3:$HN$85,BECO_Datos!$A55,FALSE)+IFERROR(HLOOKUP(FM$6,BECO_Datos!$HP$3:$LT$85,BECO_Datos!$A55,FALSE),0))*FM$2</f>
        <v>0</v>
      </c>
      <c r="FN56" s="84">
        <f>(HLOOKUP(FN$6,BECO_Datos!$D$3:$HN$85,BECO_Datos!$A55,FALSE)+IFERROR(HLOOKUP(FN$6,BECO_Datos!$HP$3:$LT$85,BECO_Datos!$A55,FALSE),0))*FN$2</f>
        <v>0</v>
      </c>
      <c r="FO56" s="84">
        <f>(HLOOKUP(FO$6,BECO_Datos!$D$3:$HN$85,BECO_Datos!$A55,FALSE)+IFERROR(HLOOKUP(FO$6,BECO_Datos!$HP$3:$LT$85,BECO_Datos!$A55,FALSE),0))*FO$2</f>
        <v>0</v>
      </c>
      <c r="FP56" s="84">
        <f>(HLOOKUP(FP$6,BECO_Datos!$D$3:$HN$85,BECO_Datos!$A55,FALSE)+IFERROR(HLOOKUP(FP$6,BECO_Datos!$HP$3:$LT$85,BECO_Datos!$A55,FALSE),0))*FP$2</f>
        <v>0</v>
      </c>
      <c r="FR56" s="84" t="e">
        <f>(HLOOKUP(FR$6,BECO_Datos!$D$3:$HN$85,BECO_Datos!$A55,FALSE)+IFERROR(HLOOKUP(FR$6,BECO_Datos!$HP$3:$LT$85,BECO_Datos!$A55,FALSE),0))*FR$2</f>
        <v>#N/A</v>
      </c>
      <c r="FS56" s="84" t="e">
        <f>(HLOOKUP(FS$6,BECO_Datos!$D$3:$HN$85,BECO_Datos!$A55,FALSE)+IFERROR(HLOOKUP(FS$6,BECO_Datos!$HP$3:$LT$85,BECO_Datos!$A55,FALSE),0))*FS$2</f>
        <v>#N/A</v>
      </c>
      <c r="FT56" s="84" t="e">
        <f>(HLOOKUP(FT$6,BECO_Datos!$D$3:$HN$85,BECO_Datos!$A55,FALSE)+IFERROR(HLOOKUP(FT$6,BECO_Datos!$HP$3:$LT$85,BECO_Datos!$A55,FALSE),0))*FT$2</f>
        <v>#N/A</v>
      </c>
      <c r="FU56" s="84" t="e">
        <f>(HLOOKUP(FU$6,BECO_Datos!$D$3:$HN$85,BECO_Datos!$A55,FALSE)+IFERROR(HLOOKUP(FU$6,BECO_Datos!$HP$3:$LT$85,BECO_Datos!$A55,FALSE),0))*FU$2</f>
        <v>#N/A</v>
      </c>
      <c r="FV56" s="84" t="e">
        <f>(HLOOKUP(FV$6,BECO_Datos!$D$3:$HN$85,BECO_Datos!$A55,FALSE)+IFERROR(HLOOKUP(FV$6,BECO_Datos!$HP$3:$LT$85,BECO_Datos!$A55,FALSE),0))*FV$2</f>
        <v>#N/A</v>
      </c>
      <c r="FW56" s="84" t="e">
        <f>(HLOOKUP(FW$6,BECO_Datos!$D$3:$HN$85,BECO_Datos!$A55,FALSE)+IFERROR(HLOOKUP(FW$6,BECO_Datos!$HP$3:$LT$85,BECO_Datos!$A55,FALSE),0))*FW$2</f>
        <v>#N/A</v>
      </c>
      <c r="FX56" s="84">
        <f>(HLOOKUP(FX$6,BECO_Datos!$D$3:$HN$85,BECO_Datos!$A55,FALSE)+IFERROR(HLOOKUP(FX$6,BECO_Datos!$HP$3:$LT$85,BECO_Datos!$A55,FALSE),0))*FX$2</f>
        <v>0</v>
      </c>
      <c r="FY56" s="84">
        <f>(HLOOKUP(FY$6,BECO_Datos!$D$3:$HN$85,BECO_Datos!$A55,FALSE)+IFERROR(HLOOKUP(FY$6,BECO_Datos!$HP$3:$LT$85,BECO_Datos!$A55,FALSE),0))*FY$2</f>
        <v>0</v>
      </c>
      <c r="FZ56" s="84">
        <f>(HLOOKUP(FZ$6,BECO_Datos!$D$3:$HN$85,BECO_Datos!$A55,FALSE)+IFERROR(HLOOKUP(FZ$6,BECO_Datos!$HP$3:$LT$85,BECO_Datos!$A55,FALSE),0))*FZ$2</f>
        <v>0</v>
      </c>
      <c r="GA56" s="84">
        <f>(HLOOKUP(GA$6,BECO_Datos!$D$3:$HN$85,BECO_Datos!$A55,FALSE)+IFERROR(HLOOKUP(GA$6,BECO_Datos!$HP$3:$LT$85,BECO_Datos!$A55,FALSE),0))*GA$2</f>
        <v>0</v>
      </c>
      <c r="GB56" s="84">
        <f>(HLOOKUP(GB$6,BECO_Datos!$D$3:$HN$85,BECO_Datos!$A55,FALSE)+IFERROR(HLOOKUP(GB$6,BECO_Datos!$HP$3:$LT$85,BECO_Datos!$A55,FALSE),0))*GB$2</f>
        <v>0</v>
      </c>
      <c r="GC56" s="84">
        <f>(HLOOKUP(GC$6,BECO_Datos!$D$3:$HN$85,BECO_Datos!$A55,FALSE)+IFERROR(HLOOKUP(GC$6,BECO_Datos!$HP$3:$LT$85,BECO_Datos!$A55,FALSE),0))*GC$2</f>
        <v>0</v>
      </c>
      <c r="GD56" s="84">
        <f>(HLOOKUP(GD$6,BECO_Datos!$D$3:$HN$85,BECO_Datos!$A55,FALSE)+IFERROR(HLOOKUP(GD$6,BECO_Datos!$HP$3:$LT$85,BECO_Datos!$A55,FALSE),0))*GD$2</f>
        <v>0</v>
      </c>
      <c r="GE56" s="84">
        <f>(HLOOKUP(GE$6,BECO_Datos!$D$3:$HN$85,BECO_Datos!$A55,FALSE)+IFERROR(HLOOKUP(GE$6,BECO_Datos!$HP$3:$LT$85,BECO_Datos!$A55,FALSE),0))*GE$2</f>
        <v>0</v>
      </c>
      <c r="GF56" s="84">
        <f>(HLOOKUP(GF$6,BECO_Datos!$D$3:$HN$85,BECO_Datos!$A55,FALSE)+IFERROR(HLOOKUP(GF$6,BECO_Datos!$HP$3:$LT$85,BECO_Datos!$A55,FALSE),0))*GF$2</f>
        <v>0</v>
      </c>
      <c r="GG56" s="84">
        <f>(HLOOKUP(GG$6,BECO_Datos!$D$3:$HN$85,BECO_Datos!$A55,FALSE)+IFERROR(HLOOKUP(GG$6,BECO_Datos!$HP$3:$LT$85,BECO_Datos!$A55,FALSE),0))*GG$2</f>
        <v>0</v>
      </c>
      <c r="GI56" s="84" t="e">
        <f>(HLOOKUP(GI$6,BECO_Datos!$D$3:$HN$85,BECO_Datos!$A55,FALSE)+IFERROR(HLOOKUP(GI$6,BECO_Datos!$HP$3:$LT$85,BECO_Datos!$A55,FALSE),0))*GI$2</f>
        <v>#N/A</v>
      </c>
      <c r="GJ56" s="84" t="e">
        <f>(HLOOKUP(GJ$6,BECO_Datos!$D$3:$HN$85,BECO_Datos!$A55,FALSE)+IFERROR(HLOOKUP(GJ$6,BECO_Datos!$HP$3:$LT$85,BECO_Datos!$A55,FALSE),0))*GJ$2</f>
        <v>#N/A</v>
      </c>
      <c r="GK56" s="84" t="e">
        <f>(HLOOKUP(GK$6,BECO_Datos!$D$3:$HN$85,BECO_Datos!$A55,FALSE)+IFERROR(HLOOKUP(GK$6,BECO_Datos!$HP$3:$LT$85,BECO_Datos!$A55,FALSE),0))*GK$2</f>
        <v>#N/A</v>
      </c>
      <c r="GL56" s="84" t="e">
        <f>(HLOOKUP(GL$6,BECO_Datos!$D$3:$HN$85,BECO_Datos!$A55,FALSE)+IFERROR(HLOOKUP(GL$6,BECO_Datos!$HP$3:$LT$85,BECO_Datos!$A55,FALSE),0))*GL$2</f>
        <v>#N/A</v>
      </c>
      <c r="GM56" s="84" t="e">
        <f>(HLOOKUP(GM$6,BECO_Datos!$D$3:$HN$85,BECO_Datos!$A55,FALSE)+IFERROR(HLOOKUP(GM$6,BECO_Datos!$HP$3:$LT$85,BECO_Datos!$A55,FALSE),0))*GM$2</f>
        <v>#N/A</v>
      </c>
      <c r="GN56" s="84" t="e">
        <f>(HLOOKUP(GN$6,BECO_Datos!$D$3:$HN$85,BECO_Datos!$A55,FALSE)+IFERROR(HLOOKUP(GN$6,BECO_Datos!$HP$3:$LT$85,BECO_Datos!$A55,FALSE),0))*GN$2</f>
        <v>#N/A</v>
      </c>
      <c r="GO56" s="84">
        <f>(HLOOKUP(GO$6,BECO_Datos!$D$3:$HN$85,BECO_Datos!$A55,FALSE)+IFERROR(HLOOKUP(GO$6,BECO_Datos!$HP$3:$LT$85,BECO_Datos!$A55,FALSE),0))*GO$2</f>
        <v>0</v>
      </c>
      <c r="GP56" s="84">
        <f>(HLOOKUP(GP$6,BECO_Datos!$D$3:$HN$85,BECO_Datos!$A55,FALSE)+IFERROR(HLOOKUP(GP$6,BECO_Datos!$HP$3:$LT$85,BECO_Datos!$A55,FALSE),0))*GP$2</f>
        <v>0</v>
      </c>
      <c r="GQ56" s="84">
        <f>(HLOOKUP(GQ$6,BECO_Datos!$D$3:$HN$85,BECO_Datos!$A55,FALSE)+IFERROR(HLOOKUP(GQ$6,BECO_Datos!$HP$3:$LT$85,BECO_Datos!$A55,FALSE),0))*GQ$2</f>
        <v>0</v>
      </c>
      <c r="GR56" s="84">
        <f>(HLOOKUP(GR$6,BECO_Datos!$D$3:$HN$85,BECO_Datos!$A55,FALSE)+IFERROR(HLOOKUP(GR$6,BECO_Datos!$HP$3:$LT$85,BECO_Datos!$A55,FALSE),0))*GR$2</f>
        <v>0</v>
      </c>
      <c r="GS56" s="84">
        <f>(HLOOKUP(GS$6,BECO_Datos!$D$3:$HN$85,BECO_Datos!$A55,FALSE)+IFERROR(HLOOKUP(GS$6,BECO_Datos!$HP$3:$LT$85,BECO_Datos!$A55,FALSE),0))*GS$2</f>
        <v>0</v>
      </c>
      <c r="GT56" s="84">
        <f>(HLOOKUP(GT$6,BECO_Datos!$D$3:$HN$85,BECO_Datos!$A55,FALSE)+IFERROR(HLOOKUP(GT$6,BECO_Datos!$HP$3:$LT$85,BECO_Datos!$A55,FALSE),0))*GT$2</f>
        <v>0</v>
      </c>
      <c r="GU56" s="84">
        <f>(HLOOKUP(GU$6,BECO_Datos!$D$3:$HN$85,BECO_Datos!$A55,FALSE)+IFERROR(HLOOKUP(GU$6,BECO_Datos!$HP$3:$LT$85,BECO_Datos!$A55,FALSE),0))*GU$2</f>
        <v>0</v>
      </c>
      <c r="GV56" s="84">
        <f>(HLOOKUP(GV$6,BECO_Datos!$D$3:$HN$85,BECO_Datos!$A55,FALSE)+IFERROR(HLOOKUP(GV$6,BECO_Datos!$HP$3:$LT$85,BECO_Datos!$A55,FALSE),0))*GV$2</f>
        <v>0</v>
      </c>
      <c r="GW56" s="84">
        <f>(HLOOKUP(GW$6,BECO_Datos!$D$3:$HN$85,BECO_Datos!$A55,FALSE)+IFERROR(HLOOKUP(GW$6,BECO_Datos!$HP$3:$LT$85,BECO_Datos!$A55,FALSE),0))*GW$2</f>
        <v>0</v>
      </c>
      <c r="GX56" s="84">
        <f>(HLOOKUP(GX$6,BECO_Datos!$D$3:$HN$85,BECO_Datos!$A55,FALSE)+IFERROR(HLOOKUP(GX$6,BECO_Datos!$HP$3:$LT$85,BECO_Datos!$A55,FALSE),0))*GX$2</f>
        <v>0</v>
      </c>
      <c r="GZ56" s="84" t="e">
        <f>(HLOOKUP(GZ$6,BECO_Datos!$D$3:$HN$85,BECO_Datos!$A55,FALSE)+IFERROR(HLOOKUP(GZ$6,BECO_Datos!$HP$3:$LT$85,BECO_Datos!$A55,FALSE),0))*GZ$2</f>
        <v>#N/A</v>
      </c>
      <c r="HA56" s="84" t="e">
        <f>(HLOOKUP(HA$6,BECO_Datos!$D$3:$HN$85,BECO_Datos!$A55,FALSE)+IFERROR(HLOOKUP(HA$6,BECO_Datos!$HP$3:$LT$85,BECO_Datos!$A55,FALSE),0))*HA$2</f>
        <v>#N/A</v>
      </c>
      <c r="HB56" s="84" t="e">
        <f>(HLOOKUP(HB$6,BECO_Datos!$D$3:$HN$85,BECO_Datos!$A55,FALSE)+IFERROR(HLOOKUP(HB$6,BECO_Datos!$HP$3:$LT$85,BECO_Datos!$A55,FALSE),0))*HB$2</f>
        <v>#N/A</v>
      </c>
      <c r="HC56" s="84" t="e">
        <f>(HLOOKUP(HC$6,BECO_Datos!$D$3:$HN$85,BECO_Datos!$A55,FALSE)+IFERROR(HLOOKUP(HC$6,BECO_Datos!$HP$3:$LT$85,BECO_Datos!$A55,FALSE),0))*HC$2</f>
        <v>#N/A</v>
      </c>
      <c r="HD56" s="84" t="e">
        <f>(HLOOKUP(HD$6,BECO_Datos!$D$3:$HN$85,BECO_Datos!$A55,FALSE)+IFERROR(HLOOKUP(HD$6,BECO_Datos!$HP$3:$LT$85,BECO_Datos!$A55,FALSE),0))*HD$2</f>
        <v>#N/A</v>
      </c>
      <c r="HE56" s="84" t="e">
        <f>(HLOOKUP(HE$6,BECO_Datos!$D$3:$HN$85,BECO_Datos!$A55,FALSE)+IFERROR(HLOOKUP(HE$6,BECO_Datos!$HP$3:$LT$85,BECO_Datos!$A55,FALSE),0))*HE$2</f>
        <v>#N/A</v>
      </c>
      <c r="HF56" s="84">
        <f>(HLOOKUP(HF$6,BECO_Datos!$D$3:$HN$85,BECO_Datos!$A55,FALSE)+IFERROR(HLOOKUP(HF$6,BECO_Datos!$HP$3:$LT$85,BECO_Datos!$A55,FALSE),0))*HF$2</f>
        <v>3.2603768239307424E-3</v>
      </c>
      <c r="HG56" s="84">
        <f>(HLOOKUP(HG$6,BECO_Datos!$D$3:$HN$85,BECO_Datos!$A55,FALSE)+IFERROR(HLOOKUP(HG$6,BECO_Datos!$HP$3:$LT$85,BECO_Datos!$A55,FALSE),0))*HG$2</f>
        <v>9.7843553746843441E-3</v>
      </c>
      <c r="HH56" s="84">
        <f>(HLOOKUP(HH$6,BECO_Datos!$D$3:$HN$85,BECO_Datos!$A55,FALSE)+IFERROR(HLOOKUP(HH$6,BECO_Datos!$HP$3:$LT$85,BECO_Datos!$A55,FALSE),0))*HH$2</f>
        <v>1.6247060770487716E-2</v>
      </c>
      <c r="HI56" s="84">
        <f>(HLOOKUP(HI$6,BECO_Datos!$D$3:$HN$85,BECO_Datos!$A55,FALSE)+IFERROR(HLOOKUP(HI$6,BECO_Datos!$HP$3:$LT$85,BECO_Datos!$A55,FALSE),0))*HI$2</f>
        <v>1.8410970611098525E-2</v>
      </c>
      <c r="HJ56" s="84">
        <f>(HLOOKUP(HJ$6,BECO_Datos!$D$3:$HN$85,BECO_Datos!$A55,FALSE)+IFERROR(HLOOKUP(HJ$6,BECO_Datos!$HP$3:$LT$85,BECO_Datos!$A55,FALSE),0))*HJ$2</f>
        <v>3.2474772123622722E-2</v>
      </c>
      <c r="HK56" s="84">
        <f>(HLOOKUP(HK$6,BECO_Datos!$D$3:$HN$85,BECO_Datos!$A55,FALSE)+IFERROR(HLOOKUP(HK$6,BECO_Datos!$HP$3:$LT$85,BECO_Datos!$A55,FALSE),0))*HK$2</f>
        <v>5.3713982571108251E-2</v>
      </c>
      <c r="HL56" s="84">
        <f>(HLOOKUP(HL$6,BECO_Datos!$D$3:$HN$85,BECO_Datos!$A55,FALSE)+IFERROR(HLOOKUP(HL$6,BECO_Datos!$HP$3:$LT$85,BECO_Datos!$A55,FALSE),0))*HL$2</f>
        <v>0.13912231076594681</v>
      </c>
      <c r="HM56" s="84">
        <f>(HLOOKUP(HM$6,BECO_Datos!$D$3:$HN$85,BECO_Datos!$A55,FALSE)+IFERROR(HLOOKUP(HM$6,BECO_Datos!$HP$3:$LT$85,BECO_Datos!$A55,FALSE),0))*HM$2</f>
        <v>0.11080766337315559</v>
      </c>
      <c r="HN56" s="84">
        <f>(HLOOKUP(HN$6,BECO_Datos!$D$3:$HN$85,BECO_Datos!$A55,FALSE)+IFERROR(HLOOKUP(HN$6,BECO_Datos!$HP$3:$LT$85,BECO_Datos!$A55,FALSE),0))*HN$2</f>
        <v>0.1090371916853831</v>
      </c>
      <c r="HO56" s="84">
        <f>(HLOOKUP(HO$6,BECO_Datos!$D$3:$HN$85,BECO_Datos!$A55,FALSE)+IFERROR(HLOOKUP(HO$6,BECO_Datos!$HP$3:$LT$85,BECO_Datos!$A55,FALSE),0))*HO$2</f>
        <v>0.16908808866222921</v>
      </c>
      <c r="HQ56" s="84" t="e">
        <f>(HLOOKUP(HQ$6,BECO_Datos!$D$3:$HN$85,BECO_Datos!$A55,FALSE)+IFERROR(HLOOKUP(HQ$6,BECO_Datos!$HP$3:$LT$85,BECO_Datos!$A55,FALSE),0))*HQ$2</f>
        <v>#N/A</v>
      </c>
      <c r="HR56" s="84" t="e">
        <f>(HLOOKUP(HR$6,BECO_Datos!$D$3:$HN$85,BECO_Datos!$A55,FALSE)+IFERROR(HLOOKUP(HR$6,BECO_Datos!$HP$3:$LT$85,BECO_Datos!$A55,FALSE),0))*HR$2</f>
        <v>#N/A</v>
      </c>
      <c r="HS56" s="84" t="e">
        <f>(HLOOKUP(HS$6,BECO_Datos!$D$3:$HN$85,BECO_Datos!$A55,FALSE)+IFERROR(HLOOKUP(HS$6,BECO_Datos!$HP$3:$LT$85,BECO_Datos!$A55,FALSE),0))*HS$2</f>
        <v>#N/A</v>
      </c>
      <c r="HT56" s="84" t="e">
        <f>(HLOOKUP(HT$6,BECO_Datos!$D$3:$HN$85,BECO_Datos!$A55,FALSE)+IFERROR(HLOOKUP(HT$6,BECO_Datos!$HP$3:$LT$85,BECO_Datos!$A55,FALSE),0))*HT$2</f>
        <v>#N/A</v>
      </c>
      <c r="HU56" s="84" t="e">
        <f>(HLOOKUP(HU$6,BECO_Datos!$D$3:$HN$85,BECO_Datos!$A55,FALSE)+IFERROR(HLOOKUP(HU$6,BECO_Datos!$HP$3:$LT$85,BECO_Datos!$A55,FALSE),0))*HU$2</f>
        <v>#N/A</v>
      </c>
      <c r="HV56" s="84" t="e">
        <f>(HLOOKUP(HV$6,BECO_Datos!$D$3:$HN$85,BECO_Datos!$A55,FALSE)+IFERROR(HLOOKUP(HV$6,BECO_Datos!$HP$3:$LT$85,BECO_Datos!$A55,FALSE),0))*HV$2</f>
        <v>#N/A</v>
      </c>
      <c r="HW56" s="84">
        <f>(HLOOKUP(HW$6,BECO_Datos!$D$3:$HN$85,BECO_Datos!$A55,FALSE)+IFERROR(HLOOKUP(HW$6,BECO_Datos!$HP$3:$LT$85,BECO_Datos!$A55,FALSE),0))*HW$2</f>
        <v>0</v>
      </c>
      <c r="HX56" s="84">
        <f>(HLOOKUP(HX$6,BECO_Datos!$D$3:$HN$85,BECO_Datos!$A55,FALSE)+IFERROR(HLOOKUP(HX$6,BECO_Datos!$HP$3:$LT$85,BECO_Datos!$A55,FALSE),0))*HX$2</f>
        <v>0</v>
      </c>
      <c r="HY56" s="84">
        <f>(HLOOKUP(HY$6,BECO_Datos!$D$3:$HN$85,BECO_Datos!$A55,FALSE)+IFERROR(HLOOKUP(HY$6,BECO_Datos!$HP$3:$LT$85,BECO_Datos!$A55,FALSE),0))*HY$2</f>
        <v>0</v>
      </c>
      <c r="HZ56" s="84">
        <f>(HLOOKUP(HZ$6,BECO_Datos!$D$3:$HN$85,BECO_Datos!$A55,FALSE)+IFERROR(HLOOKUP(HZ$6,BECO_Datos!$HP$3:$LT$85,BECO_Datos!$A55,FALSE),0))*HZ$2</f>
        <v>0</v>
      </c>
      <c r="IA56" s="84">
        <f>(HLOOKUP(IA$6,BECO_Datos!$D$3:$HN$85,BECO_Datos!$A55,FALSE)+IFERROR(HLOOKUP(IA$6,BECO_Datos!$HP$3:$LT$85,BECO_Datos!$A55,FALSE),0))*IA$2</f>
        <v>2.9247635425623387E-3</v>
      </c>
      <c r="IB56" s="84">
        <f>(HLOOKUP(IB$6,BECO_Datos!$D$3:$HN$85,BECO_Datos!$A55,FALSE)+IFERROR(HLOOKUP(IB$6,BECO_Datos!$HP$3:$LT$85,BECO_Datos!$A55,FALSE),0))*IB$2</f>
        <v>3.9914875322441959E-3</v>
      </c>
      <c r="IC56" s="84">
        <f>(HLOOKUP(IC$6,BECO_Datos!$D$3:$HN$85,BECO_Datos!$A55,FALSE)+IFERROR(HLOOKUP(IC$6,BECO_Datos!$HP$3:$LT$85,BECO_Datos!$A55,FALSE),0))*IC$2</f>
        <v>4.3278589853826318E-3</v>
      </c>
      <c r="ID56" s="84">
        <f>(HLOOKUP(ID$6,BECO_Datos!$D$3:$HN$85,BECO_Datos!$A55,FALSE)+IFERROR(HLOOKUP(ID$6,BECO_Datos!$HP$3:$LT$85,BECO_Datos!$A55,FALSE),0))*ID$2</f>
        <v>0</v>
      </c>
      <c r="IE56" s="84">
        <f>(HLOOKUP(IE$6,BECO_Datos!$D$3:$HN$85,BECO_Datos!$A55,FALSE)+IFERROR(HLOOKUP(IE$6,BECO_Datos!$HP$3:$LT$85,BECO_Datos!$A55,FALSE),0))*IE$2</f>
        <v>0</v>
      </c>
      <c r="IF56" s="84">
        <f>(HLOOKUP(IF$6,BECO_Datos!$D$3:$HN$85,BECO_Datos!$A55,FALSE)+IFERROR(HLOOKUP(IF$6,BECO_Datos!$HP$3:$LT$85,BECO_Datos!$A55,FALSE),0))*IF$2</f>
        <v>0</v>
      </c>
      <c r="IH56" s="84" t="e">
        <f>(HLOOKUP(IH$6,BECO_Datos!$D$3:$HN$85,BECO_Datos!$A55,FALSE)+IFERROR(HLOOKUP(IH$6,BECO_Datos!$HP$3:$LT$85,BECO_Datos!$A55,FALSE),0))*IH$2</f>
        <v>#N/A</v>
      </c>
      <c r="II56" s="84" t="e">
        <f>(HLOOKUP(II$6,BECO_Datos!$D$3:$HN$85,BECO_Datos!$A55,FALSE)+IFERROR(HLOOKUP(II$6,BECO_Datos!$HP$3:$LT$85,BECO_Datos!$A55,FALSE),0))*II$2</f>
        <v>#N/A</v>
      </c>
      <c r="IJ56" s="84" t="e">
        <f>(HLOOKUP(IJ$6,BECO_Datos!$D$3:$HN$85,BECO_Datos!$A55,FALSE)+IFERROR(HLOOKUP(IJ$6,BECO_Datos!$HP$3:$LT$85,BECO_Datos!$A55,FALSE),0))*IJ$2</f>
        <v>#N/A</v>
      </c>
      <c r="IK56" s="84" t="e">
        <f>(HLOOKUP(IK$6,BECO_Datos!$D$3:$HN$85,BECO_Datos!$A55,FALSE)+IFERROR(HLOOKUP(IK$6,BECO_Datos!$HP$3:$LT$85,BECO_Datos!$A55,FALSE),0))*IK$2</f>
        <v>#N/A</v>
      </c>
      <c r="IL56" s="84" t="e">
        <f>(HLOOKUP(IL$6,BECO_Datos!$D$3:$HN$85,BECO_Datos!$A55,FALSE)+IFERROR(HLOOKUP(IL$6,BECO_Datos!$HP$3:$LT$85,BECO_Datos!$A55,FALSE),0))*IL$2</f>
        <v>#N/A</v>
      </c>
      <c r="IM56" s="84" t="e">
        <f>(HLOOKUP(IM$6,BECO_Datos!$D$3:$HN$85,BECO_Datos!$A55,FALSE)+IFERROR(HLOOKUP(IM$6,BECO_Datos!$HP$3:$LT$85,BECO_Datos!$A55,FALSE),0))*IM$2</f>
        <v>#N/A</v>
      </c>
      <c r="IN56" s="84">
        <f>(HLOOKUP(IN$6,BECO_Datos!$D$3:$HN$85,BECO_Datos!$A55,FALSE)+IFERROR(HLOOKUP(IN$6,BECO_Datos!$HP$3:$LT$85,BECO_Datos!$A55,FALSE),0))*IN$2</f>
        <v>8.6848034393809126</v>
      </c>
      <c r="IO56" s="84">
        <f>(HLOOKUP(IO$6,BECO_Datos!$D$3:$HN$85,BECO_Datos!$A55,FALSE)+IFERROR(HLOOKUP(IO$6,BECO_Datos!$HP$3:$LT$85,BECO_Datos!$A55,FALSE),0))*IO$2</f>
        <v>8.7907501289767858</v>
      </c>
      <c r="IP56" s="84">
        <f>(HLOOKUP(IP$6,BECO_Datos!$D$3:$HN$85,BECO_Datos!$A55,FALSE)+IFERROR(HLOOKUP(IP$6,BECO_Datos!$HP$3:$LT$85,BECO_Datos!$A55,FALSE),0))*IP$2</f>
        <v>8.6050052450558923</v>
      </c>
      <c r="IQ56" s="84">
        <f>(HLOOKUP(IQ$6,BECO_Datos!$D$3:$HN$85,BECO_Datos!$A55,FALSE)+IFERROR(HLOOKUP(IQ$6,BECO_Datos!$HP$3:$LT$85,BECO_Datos!$A55,FALSE),0))*IQ$2</f>
        <v>9.7759299226139316</v>
      </c>
      <c r="IR56" s="84">
        <f>(HLOOKUP(IR$6,BECO_Datos!$D$3:$HN$85,BECO_Datos!$A55,FALSE)+IFERROR(HLOOKUP(IR$6,BECO_Datos!$HP$3:$LT$85,BECO_Datos!$A55,FALSE),0))*IR$2</f>
        <v>10.483189423903699</v>
      </c>
      <c r="IS56" s="84">
        <f>(HLOOKUP(IS$6,BECO_Datos!$D$3:$HN$85,BECO_Datos!$A55,FALSE)+IFERROR(HLOOKUP(IS$6,BECO_Datos!$HP$3:$LT$85,BECO_Datos!$A55,FALSE),0))*IS$2</f>
        <v>11.015989853826312</v>
      </c>
      <c r="IT56" s="84">
        <f>(HLOOKUP(IT$6,BECO_Datos!$D$3:$HN$85,BECO_Datos!$A55,FALSE)+IFERROR(HLOOKUP(IT$6,BECO_Datos!$HP$3:$LT$85,BECO_Datos!$A55,FALSE),0))*IT$2</f>
        <v>11.983899914015479</v>
      </c>
      <c r="IU56" s="84">
        <f>(HLOOKUP(IU$6,BECO_Datos!$D$3:$HN$85,BECO_Datos!$A55,FALSE)+IFERROR(HLOOKUP(IU$6,BECO_Datos!$HP$3:$LT$85,BECO_Datos!$A55,FALSE),0))*IU$2</f>
        <v>11.861500515907139</v>
      </c>
      <c r="IV56" s="84">
        <f>(HLOOKUP(IV$6,BECO_Datos!$D$3:$HN$85,BECO_Datos!$A55,FALSE)+IFERROR(HLOOKUP(IV$6,BECO_Datos!$HP$3:$LT$85,BECO_Datos!$A55,FALSE),0))*IV$2</f>
        <v>12.00625223141097</v>
      </c>
      <c r="IW56" s="84">
        <f>(HLOOKUP(IW$6,BECO_Datos!$D$3:$HN$85,BECO_Datos!$A55,FALSE)+IFERROR(HLOOKUP(IW$6,BECO_Datos!$HP$3:$LT$85,BECO_Datos!$A55,FALSE),0))*IW$2</f>
        <v>12.394846108260545</v>
      </c>
      <c r="IY56" s="84" t="e">
        <f>(HLOOKUP(IY$6,BECO_Datos!$D$3:$HN$85,BECO_Datos!$A55,FALSE)+IFERROR(HLOOKUP(IY$6,BECO_Datos!$HP$3:$LT$85,BECO_Datos!$A55,FALSE),0))*IY$2</f>
        <v>#N/A</v>
      </c>
      <c r="IZ56" s="84" t="e">
        <f>(HLOOKUP(IZ$6,BECO_Datos!$D$3:$HN$85,BECO_Datos!$A55,FALSE)+IFERROR(HLOOKUP(IZ$6,BECO_Datos!$HP$3:$LT$85,BECO_Datos!$A55,FALSE),0))*IZ$2</f>
        <v>#N/A</v>
      </c>
      <c r="JA56" s="84" t="e">
        <f>(HLOOKUP(JA$6,BECO_Datos!$D$3:$HN$85,BECO_Datos!$A55,FALSE)+IFERROR(HLOOKUP(JA$6,BECO_Datos!$HP$3:$LT$85,BECO_Datos!$A55,FALSE),0))*JA$2</f>
        <v>#N/A</v>
      </c>
      <c r="JB56" s="84" t="e">
        <f>(HLOOKUP(JB$6,BECO_Datos!$D$3:$HN$85,BECO_Datos!$A55,FALSE)+IFERROR(HLOOKUP(JB$6,BECO_Datos!$HP$3:$LT$85,BECO_Datos!$A55,FALSE),0))*JB$2</f>
        <v>#N/A</v>
      </c>
      <c r="JC56" s="84" t="e">
        <f>(HLOOKUP(JC$6,BECO_Datos!$D$3:$HN$85,BECO_Datos!$A55,FALSE)+IFERROR(HLOOKUP(JC$6,BECO_Datos!$HP$3:$LT$85,BECO_Datos!$A55,FALSE),0))*JC$2</f>
        <v>#N/A</v>
      </c>
      <c r="JD56" s="84" t="e">
        <f>(HLOOKUP(JD$6,BECO_Datos!$D$3:$HN$85,BECO_Datos!$A55,FALSE)+IFERROR(HLOOKUP(JD$6,BECO_Datos!$HP$3:$LT$85,BECO_Datos!$A55,FALSE),0))*JD$2</f>
        <v>#N/A</v>
      </c>
      <c r="JE56" s="84">
        <f>(HLOOKUP(JE$6,BECO_Datos!$D$3:$HN$85,BECO_Datos!$A55,FALSE)+IFERROR(HLOOKUP(JE$6,BECO_Datos!$HP$3:$LT$85,BECO_Datos!$A55,FALSE),0))*JE$2</f>
        <v>0</v>
      </c>
      <c r="JF56" s="84">
        <f>(HLOOKUP(JF$6,BECO_Datos!$D$3:$HN$85,BECO_Datos!$A55,FALSE)+IFERROR(HLOOKUP(JF$6,BECO_Datos!$HP$3:$LT$85,BECO_Datos!$A55,FALSE),0))*JF$2</f>
        <v>0</v>
      </c>
      <c r="JG56" s="84">
        <f>(HLOOKUP(JG$6,BECO_Datos!$D$3:$HN$85,BECO_Datos!$A55,FALSE)+IFERROR(HLOOKUP(JG$6,BECO_Datos!$HP$3:$LT$85,BECO_Datos!$A55,FALSE),0))*JG$2</f>
        <v>9.3784992420257161E-4</v>
      </c>
      <c r="JH56" s="84">
        <f>(HLOOKUP(JH$6,BECO_Datos!$D$3:$HN$85,BECO_Datos!$A55,FALSE)+IFERROR(HLOOKUP(JH$6,BECO_Datos!$HP$3:$LT$85,BECO_Datos!$A55,FALSE),0))*JH$2</f>
        <v>0</v>
      </c>
      <c r="JI56" s="84">
        <f>(HLOOKUP(JI$6,BECO_Datos!$D$3:$HN$85,BECO_Datos!$A55,FALSE)+IFERROR(HLOOKUP(JI$6,BECO_Datos!$HP$3:$LT$85,BECO_Datos!$A55,FALSE),0))*JI$2</f>
        <v>0</v>
      </c>
      <c r="JJ56" s="84">
        <f>(HLOOKUP(JJ$6,BECO_Datos!$D$3:$HN$85,BECO_Datos!$A55,FALSE)+IFERROR(HLOOKUP(JJ$6,BECO_Datos!$HP$3:$LT$85,BECO_Datos!$A55,FALSE),0))*JJ$2</f>
        <v>0</v>
      </c>
      <c r="JK56" s="84">
        <f>(HLOOKUP(JK$6,BECO_Datos!$D$3:$HN$85,BECO_Datos!$A55,FALSE)+IFERROR(HLOOKUP(JK$6,BECO_Datos!$HP$3:$LT$85,BECO_Datos!$A55,FALSE),0))*JK$2</f>
        <v>0</v>
      </c>
      <c r="JL56" s="84">
        <f>(HLOOKUP(JL$6,BECO_Datos!$D$3:$HN$85,BECO_Datos!$A55,FALSE)+IFERROR(HLOOKUP(JL$6,BECO_Datos!$HP$3:$LT$85,BECO_Datos!$A55,FALSE),0))*JL$2</f>
        <v>0</v>
      </c>
      <c r="JM56" s="84">
        <f>(HLOOKUP(JM$6,BECO_Datos!$D$3:$HN$85,BECO_Datos!$A55,FALSE)+IFERROR(HLOOKUP(JM$6,BECO_Datos!$HP$3:$LT$85,BECO_Datos!$A55,FALSE),0))*JM$2</f>
        <v>0</v>
      </c>
      <c r="JN56" s="84">
        <f>(HLOOKUP(JN$6,BECO_Datos!$D$3:$HN$85,BECO_Datos!$A55,FALSE)+IFERROR(HLOOKUP(JN$6,BECO_Datos!$HP$3:$LT$85,BECO_Datos!$A55,FALSE),0))*JN$2</f>
        <v>0</v>
      </c>
      <c r="JP56" s="84" t="e">
        <f>(HLOOKUP(JP$6,BECO_Datos!$D$3:$HN$85,BECO_Datos!$A55,FALSE)+IFERROR(HLOOKUP(JP$6,BECO_Datos!$HP$3:$LT$85,BECO_Datos!$A55,FALSE),0))*JP$2</f>
        <v>#N/A</v>
      </c>
      <c r="JQ56" s="84" t="e">
        <f>(HLOOKUP(JQ$6,BECO_Datos!$D$3:$HN$85,BECO_Datos!$A55,FALSE)+IFERROR(HLOOKUP(JQ$6,BECO_Datos!$HP$3:$LT$85,BECO_Datos!$A55,FALSE),0))*JQ$2</f>
        <v>#N/A</v>
      </c>
      <c r="JR56" s="84" t="e">
        <f>(HLOOKUP(JR$6,BECO_Datos!$D$3:$HN$85,BECO_Datos!$A55,FALSE)+IFERROR(HLOOKUP(JR$6,BECO_Datos!$HP$3:$LT$85,BECO_Datos!$A55,FALSE),0))*JR$2</f>
        <v>#N/A</v>
      </c>
      <c r="JS56" s="84" t="e">
        <f>(HLOOKUP(JS$6,BECO_Datos!$D$3:$HN$85,BECO_Datos!$A55,FALSE)+IFERROR(HLOOKUP(JS$6,BECO_Datos!$HP$3:$LT$85,BECO_Datos!$A55,FALSE),0))*JS$2</f>
        <v>#N/A</v>
      </c>
      <c r="JT56" s="84" t="e">
        <f>(HLOOKUP(JT$6,BECO_Datos!$D$3:$HN$85,BECO_Datos!$A55,FALSE)+IFERROR(HLOOKUP(JT$6,BECO_Datos!$HP$3:$LT$85,BECO_Datos!$A55,FALSE),0))*JT$2</f>
        <v>#N/A</v>
      </c>
      <c r="JU56" s="84" t="e">
        <f>(HLOOKUP(JU$6,BECO_Datos!$D$3:$HN$85,BECO_Datos!$A55,FALSE)+IFERROR(HLOOKUP(JU$6,BECO_Datos!$HP$3:$LT$85,BECO_Datos!$A55,FALSE),0))*JU$2</f>
        <v>#N/A</v>
      </c>
      <c r="JV56" s="84">
        <f>(HLOOKUP(JV$6,BECO_Datos!$D$3:$HN$85,BECO_Datos!$A55,FALSE)+IFERROR(HLOOKUP(JV$6,BECO_Datos!$HP$3:$LT$85,BECO_Datos!$A55,FALSE),0))*JV$2</f>
        <v>0.34677284467643271</v>
      </c>
      <c r="JW56" s="84">
        <f>(HLOOKUP(JW$6,BECO_Datos!$D$3:$HN$85,BECO_Datos!$A55,FALSE)+IFERROR(HLOOKUP(JW$6,BECO_Datos!$HP$3:$LT$85,BECO_Datos!$A55,FALSE),0))*JW$2</f>
        <v>0</v>
      </c>
      <c r="JX56" s="84">
        <f>(HLOOKUP(JX$6,BECO_Datos!$D$3:$HN$85,BECO_Datos!$A55,FALSE)+IFERROR(HLOOKUP(JX$6,BECO_Datos!$HP$3:$LT$85,BECO_Datos!$A55,FALSE),0))*JX$2</f>
        <v>8.8156913763661873E-2</v>
      </c>
      <c r="JY56" s="84">
        <f>(HLOOKUP(JY$6,BECO_Datos!$D$3:$HN$85,BECO_Datos!$A55,FALSE)+IFERROR(HLOOKUP(JY$6,BECO_Datos!$HP$3:$LT$85,BECO_Datos!$A55,FALSE),0))*JY$2</f>
        <v>0.12156113000064322</v>
      </c>
      <c r="JZ56" s="84">
        <f>(HLOOKUP(JZ$6,BECO_Datos!$D$3:$HN$85,BECO_Datos!$A55,FALSE)+IFERROR(HLOOKUP(JZ$6,BECO_Datos!$HP$3:$LT$85,BECO_Datos!$A55,FALSE),0))*JZ$2</f>
        <v>5.0458116596531044E-2</v>
      </c>
      <c r="KA56" s="84">
        <f>(HLOOKUP(KA$6,BECO_Datos!$D$3:$HN$85,BECO_Datos!$A55,FALSE)+IFERROR(HLOOKUP(KA$6,BECO_Datos!$HP$3:$LT$85,BECO_Datos!$A55,FALSE),0))*KA$2</f>
        <v>7.2862715224651695E-2</v>
      </c>
      <c r="KB56" s="84">
        <f>(HLOOKUP(KB$6,BECO_Datos!$D$3:$HN$85,BECO_Datos!$A55,FALSE)+IFERROR(HLOOKUP(KB$6,BECO_Datos!$HP$3:$LT$85,BECO_Datos!$A55,FALSE),0))*KB$2</f>
        <v>9.7468422358935408E-2</v>
      </c>
      <c r="KC56" s="84">
        <f>(HLOOKUP(KC$6,BECO_Datos!$D$3:$HN$85,BECO_Datos!$A55,FALSE)+IFERROR(HLOOKUP(KC$6,BECO_Datos!$HP$3:$LT$85,BECO_Datos!$A55,FALSE),0))*KC$2</f>
        <v>8.5123353722866474E-2</v>
      </c>
      <c r="KD56" s="84">
        <f>(HLOOKUP(KD$6,BECO_Datos!$D$3:$HN$85,BECO_Datos!$A55,FALSE)+IFERROR(HLOOKUP(KD$6,BECO_Datos!$HP$3:$LT$85,BECO_Datos!$A55,FALSE),0))*KD$2</f>
        <v>6.6814357395917359E-2</v>
      </c>
      <c r="KE56" s="84">
        <f>(HLOOKUP(KE$6,BECO_Datos!$D$3:$HN$85,BECO_Datos!$A55,FALSE)+IFERROR(HLOOKUP(KE$6,BECO_Datos!$HP$3:$LT$85,BECO_Datos!$A55,FALSE),0))*KE$2</f>
        <v>7.3320198178300447E-2</v>
      </c>
      <c r="KG56" s="84" t="e">
        <f>(HLOOKUP(KG$6,BECO_Datos!$D$3:$HN$85,BECO_Datos!$A55,FALSE)+IFERROR(HLOOKUP(KG$6,BECO_Datos!$HP$3:$LT$85,BECO_Datos!$A55,FALSE),0))*KG$2</f>
        <v>#N/A</v>
      </c>
      <c r="KH56" s="84" t="e">
        <f>(HLOOKUP(KH$6,BECO_Datos!$D$3:$HN$85,BECO_Datos!$A55,FALSE)+IFERROR(HLOOKUP(KH$6,BECO_Datos!$HP$3:$LT$85,BECO_Datos!$A55,FALSE),0))*KH$2</f>
        <v>#N/A</v>
      </c>
      <c r="KI56" s="84" t="e">
        <f>(HLOOKUP(KI$6,BECO_Datos!$D$3:$HN$85,BECO_Datos!$A55,FALSE)+IFERROR(HLOOKUP(KI$6,BECO_Datos!$HP$3:$LT$85,BECO_Datos!$A55,FALSE),0))*KI$2</f>
        <v>#N/A</v>
      </c>
      <c r="KJ56" s="84" t="e">
        <f>(HLOOKUP(KJ$6,BECO_Datos!$D$3:$HN$85,BECO_Datos!$A55,FALSE)+IFERROR(HLOOKUP(KJ$6,BECO_Datos!$HP$3:$LT$85,BECO_Datos!$A55,FALSE),0))*KJ$2</f>
        <v>#N/A</v>
      </c>
      <c r="KK56" s="84" t="e">
        <f>(HLOOKUP(KK$6,BECO_Datos!$D$3:$HN$85,BECO_Datos!$A55,FALSE)+IFERROR(HLOOKUP(KK$6,BECO_Datos!$HP$3:$LT$85,BECO_Datos!$A55,FALSE),0))*KK$2</f>
        <v>#N/A</v>
      </c>
      <c r="KL56" s="84" t="e">
        <f>(HLOOKUP(KL$6,BECO_Datos!$D$3:$HN$85,BECO_Datos!$A55,FALSE)+IFERROR(HLOOKUP(KL$6,BECO_Datos!$HP$3:$LT$85,BECO_Datos!$A55,FALSE),0))*KL$2</f>
        <v>#N/A</v>
      </c>
      <c r="KM56" s="84">
        <f>(HLOOKUP(KM$6,BECO_Datos!$D$3:$HN$85,BECO_Datos!$A55,FALSE)+IFERROR(HLOOKUP(KM$6,BECO_Datos!$HP$3:$LT$85,BECO_Datos!$A55,FALSE),0))*KM$2</f>
        <v>5.7748553272256822E-2</v>
      </c>
      <c r="KN56" s="84">
        <f>(HLOOKUP(KN$6,BECO_Datos!$D$3:$HN$85,BECO_Datos!$A55,FALSE)+IFERROR(HLOOKUP(KN$6,BECO_Datos!$HP$3:$LT$85,BECO_Datos!$A55,FALSE),0))*KN$2</f>
        <v>1.5937012155612058E-2</v>
      </c>
      <c r="KO56" s="84">
        <f>(HLOOKUP(KO$6,BECO_Datos!$D$3:$HN$85,BECO_Datos!$A55,FALSE)+IFERROR(HLOOKUP(KO$6,BECO_Datos!$HP$3:$LT$85,BECO_Datos!$A55,FALSE),0))*KO$2</f>
        <v>9.6686157252983726E-2</v>
      </c>
      <c r="KP56" s="84">
        <f>(HLOOKUP(KP$6,BECO_Datos!$D$3:$HN$85,BECO_Datos!$A55,FALSE)+IFERROR(HLOOKUP(KP$6,BECO_Datos!$HP$3:$LT$85,BECO_Datos!$A55,FALSE),0))*KP$2</f>
        <v>9.6310241425078838E-2</v>
      </c>
      <c r="KQ56" s="84">
        <f>(HLOOKUP(KQ$6,BECO_Datos!$D$3:$HN$85,BECO_Datos!$A55,FALSE)+IFERROR(HLOOKUP(KQ$6,BECO_Datos!$HP$3:$LT$85,BECO_Datos!$A55,FALSE),0))*KQ$2</f>
        <v>0.13895243525822307</v>
      </c>
      <c r="KR56" s="84">
        <f>(HLOOKUP(KR$6,BECO_Datos!$D$3:$HN$85,BECO_Datos!$A55,FALSE)+IFERROR(HLOOKUP(KR$6,BECO_Datos!$HP$3:$LT$85,BECO_Datos!$A55,FALSE),0))*KR$2</f>
        <v>0.13289230832288568</v>
      </c>
      <c r="KS56" s="84">
        <f>(HLOOKUP(KS$6,BECO_Datos!$D$3:$HN$85,BECO_Datos!$A55,FALSE)+IFERROR(HLOOKUP(KS$6,BECO_Datos!$HP$3:$LT$85,BECO_Datos!$A55,FALSE),0))*KS$2</f>
        <v>0.14247513035520257</v>
      </c>
      <c r="KT56" s="84">
        <f>(HLOOKUP(KT$6,BECO_Datos!$D$3:$HN$85,BECO_Datos!$A55,FALSE)+IFERROR(HLOOKUP(KT$6,BECO_Datos!$HP$3:$LT$85,BECO_Datos!$A55,FALSE),0))*KT$2</f>
        <v>0.12615613921317104</v>
      </c>
      <c r="KU56" s="84">
        <f>(HLOOKUP(KU$6,BECO_Datos!$D$3:$HN$85,BECO_Datos!$A55,FALSE)+IFERROR(HLOOKUP(KU$6,BECO_Datos!$HP$3:$LT$85,BECO_Datos!$A55,FALSE),0))*KU$2</f>
        <v>0.12456152852383265</v>
      </c>
      <c r="KV56" s="84">
        <f>(HLOOKUP(KV$6,BECO_Datos!$D$3:$HN$85,BECO_Datos!$A55,FALSE)+IFERROR(HLOOKUP(KV$6,BECO_Datos!$HP$3:$LT$85,BECO_Datos!$A55,FALSE),0))*KV$2</f>
        <v>0.13712425512597734</v>
      </c>
      <c r="KX56" s="84" t="e">
        <f>(HLOOKUP(KX$6,BECO_Datos!$D$3:$HN$85,BECO_Datos!$A55,FALSE)+IFERROR(HLOOKUP(KX$6,BECO_Datos!$HP$3:$LT$85,BECO_Datos!$A55,FALSE),0))*KX$2</f>
        <v>#N/A</v>
      </c>
      <c r="KY56" s="84" t="e">
        <f>(HLOOKUP(KY$6,BECO_Datos!$D$3:$HN$85,BECO_Datos!$A55,FALSE)+IFERROR(HLOOKUP(KY$6,BECO_Datos!$HP$3:$LT$85,BECO_Datos!$A55,FALSE),0))*KY$2</f>
        <v>#N/A</v>
      </c>
      <c r="KZ56" s="84" t="e">
        <f>(HLOOKUP(KZ$6,BECO_Datos!$D$3:$HN$85,BECO_Datos!$A55,FALSE)+IFERROR(HLOOKUP(KZ$6,BECO_Datos!$HP$3:$LT$85,BECO_Datos!$A55,FALSE),0))*KZ$2</f>
        <v>#N/A</v>
      </c>
      <c r="LA56" s="84" t="e">
        <f>(HLOOKUP(LA$6,BECO_Datos!$D$3:$HN$85,BECO_Datos!$A55,FALSE)+IFERROR(HLOOKUP(LA$6,BECO_Datos!$HP$3:$LT$85,BECO_Datos!$A55,FALSE),0))*LA$2</f>
        <v>#N/A</v>
      </c>
      <c r="LB56" s="84" t="e">
        <f>(HLOOKUP(LB$6,BECO_Datos!$D$3:$HN$85,BECO_Datos!$A55,FALSE)+IFERROR(HLOOKUP(LB$6,BECO_Datos!$HP$3:$LT$85,BECO_Datos!$A55,FALSE),0))*LB$2</f>
        <v>#N/A</v>
      </c>
      <c r="LC56" s="84" t="e">
        <f>(HLOOKUP(LC$6,BECO_Datos!$D$3:$HN$85,BECO_Datos!$A55,FALSE)+IFERROR(HLOOKUP(LC$6,BECO_Datos!$HP$3:$LT$85,BECO_Datos!$A55,FALSE),0))*LC$2</f>
        <v>#N/A</v>
      </c>
      <c r="LD56" s="84">
        <f>(HLOOKUP(LD$6,BECO_Datos!$D$3:$HN$85,BECO_Datos!$A55,FALSE)+IFERROR(HLOOKUP(LD$6,BECO_Datos!$HP$3:$LT$85,BECO_Datos!$A55,FALSE),0))*LD$2</f>
        <v>0</v>
      </c>
      <c r="LE56" s="84">
        <f>(HLOOKUP(LE$6,BECO_Datos!$D$3:$HN$85,BECO_Datos!$A55,FALSE)+IFERROR(HLOOKUP(LE$6,BECO_Datos!$HP$3:$LT$85,BECO_Datos!$A55,FALSE),0))*LE$2</f>
        <v>4.7293294892033775E-3</v>
      </c>
      <c r="LF56" s="84">
        <f>(HLOOKUP(LF$6,BECO_Datos!$D$3:$HN$85,BECO_Datos!$A55,FALSE)+IFERROR(HLOOKUP(LF$6,BECO_Datos!$HP$3:$LT$85,BECO_Datos!$A55,FALSE),0))*LF$2</f>
        <v>0</v>
      </c>
      <c r="LG56" s="84">
        <f>(HLOOKUP(LG$6,BECO_Datos!$D$3:$HN$85,BECO_Datos!$A55,FALSE)+IFERROR(HLOOKUP(LG$6,BECO_Datos!$HP$3:$LT$85,BECO_Datos!$A55,FALSE),0))*LG$2</f>
        <v>0</v>
      </c>
      <c r="LH56" s="84">
        <f>(HLOOKUP(LH$6,BECO_Datos!$D$3:$HN$85,BECO_Datos!$A55,FALSE)+IFERROR(HLOOKUP(LH$6,BECO_Datos!$HP$3:$LT$85,BECO_Datos!$A55,FALSE),0))*LH$2</f>
        <v>0</v>
      </c>
      <c r="LI56" s="84">
        <f>(HLOOKUP(LI$6,BECO_Datos!$D$3:$HN$85,BECO_Datos!$A55,FALSE)+IFERROR(HLOOKUP(LI$6,BECO_Datos!$HP$3:$LT$85,BECO_Datos!$A55,FALSE),0))*LI$2</f>
        <v>0</v>
      </c>
      <c r="LJ56" s="84">
        <f>(HLOOKUP(LJ$6,BECO_Datos!$D$3:$HN$85,BECO_Datos!$A55,FALSE)+IFERROR(HLOOKUP(LJ$6,BECO_Datos!$HP$3:$LT$85,BECO_Datos!$A55,FALSE),0))*LJ$2</f>
        <v>0</v>
      </c>
      <c r="LK56" s="84">
        <f>(HLOOKUP(LK$6,BECO_Datos!$D$3:$HN$85,BECO_Datos!$A55,FALSE)+IFERROR(HLOOKUP(LK$6,BECO_Datos!$HP$3:$LT$85,BECO_Datos!$A55,FALSE),0))*LK$2</f>
        <v>0</v>
      </c>
      <c r="LL56" s="84">
        <f>(HLOOKUP(LL$6,BECO_Datos!$D$3:$HN$85,BECO_Datos!$A55,FALSE)+IFERROR(HLOOKUP(LL$6,BECO_Datos!$HP$3:$LT$85,BECO_Datos!$A55,FALSE),0))*LL$2</f>
        <v>0</v>
      </c>
      <c r="LM56" s="84">
        <f>(HLOOKUP(LM$6,BECO_Datos!$D$3:$HN$85,BECO_Datos!$A55,FALSE)+IFERROR(HLOOKUP(LM$6,BECO_Datos!$HP$3:$LT$85,BECO_Datos!$A55,FALSE),0))*LM$2</f>
        <v>0</v>
      </c>
    </row>
    <row r="57" spans="1:325" ht="15.75" x14ac:dyDescent="0.25">
      <c r="A57" s="160">
        <v>52</v>
      </c>
      <c r="B57" s="63" t="s">
        <v>97</v>
      </c>
      <c r="C57" s="13"/>
      <c r="D57" s="85" t="e">
        <f>(HLOOKUP(D$6,BECO_Datos!$D$3:$HN$85,BECO_Datos!$A56,FALSE)+IFERROR(HLOOKUP(D$6,BECO_Datos!$HP$3:$LT$85,BECO_Datos!$A56,FALSE),0))*D$2</f>
        <v>#N/A</v>
      </c>
      <c r="E57" s="85" t="e">
        <f>(HLOOKUP(E$6,BECO_Datos!$D$3:$HN$85,BECO_Datos!$A56,FALSE)+IFERROR(HLOOKUP(E$6,BECO_Datos!$HP$3:$LT$85,BECO_Datos!$A56,FALSE),0))*E$2</f>
        <v>#N/A</v>
      </c>
      <c r="F57" s="85" t="e">
        <f>(HLOOKUP(F$6,BECO_Datos!$D$3:$HN$85,BECO_Datos!$A56,FALSE)+IFERROR(HLOOKUP(F$6,BECO_Datos!$HP$3:$LT$85,BECO_Datos!$A56,FALSE),0))*F$2</f>
        <v>#N/A</v>
      </c>
      <c r="G57" s="85" t="e">
        <f>(HLOOKUP(G$6,BECO_Datos!$D$3:$HN$85,BECO_Datos!$A56,FALSE)+IFERROR(HLOOKUP(G$6,BECO_Datos!$HP$3:$LT$85,BECO_Datos!$A56,FALSE),0))*G$2</f>
        <v>#N/A</v>
      </c>
      <c r="H57" s="85" t="e">
        <f>(HLOOKUP(H$6,BECO_Datos!$D$3:$HN$85,BECO_Datos!$A56,FALSE)+IFERROR(HLOOKUP(H$6,BECO_Datos!$HP$3:$LT$85,BECO_Datos!$A56,FALSE),0))*H$2</f>
        <v>#N/A</v>
      </c>
      <c r="I57" s="85" t="e">
        <f>(HLOOKUP(I$6,BECO_Datos!$D$3:$HN$85,BECO_Datos!$A56,FALSE)+IFERROR(HLOOKUP(I$6,BECO_Datos!$HP$3:$LT$85,BECO_Datos!$A56,FALSE),0))*I$2</f>
        <v>#N/A</v>
      </c>
      <c r="J57" s="85">
        <f>(HLOOKUP(J$6,BECO_Datos!$D$3:$HN$85,BECO_Datos!$A56,FALSE)+IFERROR(HLOOKUP(J$6,BECO_Datos!$HP$3:$LT$85,BECO_Datos!$A56,FALSE),0))*J$2</f>
        <v>0</v>
      </c>
      <c r="K57" s="85">
        <f>(HLOOKUP(K$6,BECO_Datos!$D$3:$HN$85,BECO_Datos!$A56,FALSE)+IFERROR(HLOOKUP(K$6,BECO_Datos!$HP$3:$LT$85,BECO_Datos!$A56,FALSE),0))*K$2</f>
        <v>0</v>
      </c>
      <c r="L57" s="85">
        <f>(HLOOKUP(L$6,BECO_Datos!$D$3:$HN$85,BECO_Datos!$A56,FALSE)+IFERROR(HLOOKUP(L$6,BECO_Datos!$HP$3:$LT$85,BECO_Datos!$A56,FALSE),0))*L$2</f>
        <v>0</v>
      </c>
      <c r="M57" s="85">
        <f>(HLOOKUP(M$6,BECO_Datos!$D$3:$HN$85,BECO_Datos!$A56,FALSE)+IFERROR(HLOOKUP(M$6,BECO_Datos!$HP$3:$LT$85,BECO_Datos!$A56,FALSE),0))*M$2</f>
        <v>0</v>
      </c>
      <c r="N57" s="85">
        <f>(HLOOKUP(N$6,BECO_Datos!$D$3:$HN$85,BECO_Datos!$A56,FALSE)+IFERROR(HLOOKUP(N$6,BECO_Datos!$HP$3:$LT$85,BECO_Datos!$A56,FALSE),0))*N$2</f>
        <v>0</v>
      </c>
      <c r="O57" s="85">
        <f>(HLOOKUP(O$6,BECO_Datos!$D$3:$HN$85,BECO_Datos!$A56,FALSE)+IFERROR(HLOOKUP(O$6,BECO_Datos!$HP$3:$LT$85,BECO_Datos!$A56,FALSE),0))*O$2</f>
        <v>0</v>
      </c>
      <c r="P57" s="85">
        <f>(HLOOKUP(P$6,BECO_Datos!$D$3:$HN$85,BECO_Datos!$A56,FALSE)+IFERROR(HLOOKUP(P$6,BECO_Datos!$HP$3:$LT$85,BECO_Datos!$A56,FALSE),0))*P$2</f>
        <v>0</v>
      </c>
      <c r="Q57" s="85">
        <f>(HLOOKUP(Q$6,BECO_Datos!$D$3:$HN$85,BECO_Datos!$A56,FALSE)+IFERROR(HLOOKUP(Q$6,BECO_Datos!$HP$3:$LT$85,BECO_Datos!$A56,FALSE),0))*Q$2</f>
        <v>0</v>
      </c>
      <c r="R57" s="85">
        <f>(HLOOKUP(R$6,BECO_Datos!$D$3:$HN$85,BECO_Datos!$A56,FALSE)+IFERROR(HLOOKUP(R$6,BECO_Datos!$HP$3:$LT$85,BECO_Datos!$A56,FALSE),0))*R$2</f>
        <v>0</v>
      </c>
      <c r="S57" s="85">
        <f>(HLOOKUP(S$6,BECO_Datos!$D$3:$HN$85,BECO_Datos!$A56,FALSE)+IFERROR(HLOOKUP(S$6,BECO_Datos!$HP$3:$LT$85,BECO_Datos!$A56,FALSE),0))*S$2</f>
        <v>0</v>
      </c>
      <c r="U57" s="85" t="e">
        <f>(HLOOKUP(U$6,BECO_Datos!$D$3:$HN$85,BECO_Datos!$A56,FALSE)+IFERROR(HLOOKUP(U$6,BECO_Datos!$HP$3:$LT$85,BECO_Datos!$A56,FALSE),0))*U$2</f>
        <v>#N/A</v>
      </c>
      <c r="V57" s="85" t="e">
        <f>(HLOOKUP(V$6,BECO_Datos!$D$3:$HN$85,BECO_Datos!$A56,FALSE)+IFERROR(HLOOKUP(V$6,BECO_Datos!$HP$3:$LT$85,BECO_Datos!$A56,FALSE),0))*V$2</f>
        <v>#N/A</v>
      </c>
      <c r="W57" s="85" t="e">
        <f>(HLOOKUP(W$6,BECO_Datos!$D$3:$HN$85,BECO_Datos!$A56,FALSE)+IFERROR(HLOOKUP(W$6,BECO_Datos!$HP$3:$LT$85,BECO_Datos!$A56,FALSE),0))*W$2</f>
        <v>#N/A</v>
      </c>
      <c r="X57" s="85" t="e">
        <f>(HLOOKUP(X$6,BECO_Datos!$D$3:$HN$85,BECO_Datos!$A56,FALSE)+IFERROR(HLOOKUP(X$6,BECO_Datos!$HP$3:$LT$85,BECO_Datos!$A56,FALSE),0))*X$2</f>
        <v>#N/A</v>
      </c>
      <c r="Y57" s="85" t="e">
        <f>(HLOOKUP(Y$6,BECO_Datos!$D$3:$HN$85,BECO_Datos!$A56,FALSE)+IFERROR(HLOOKUP(Y$6,BECO_Datos!$HP$3:$LT$85,BECO_Datos!$A56,FALSE),0))*Y$2</f>
        <v>#N/A</v>
      </c>
      <c r="Z57" s="85" t="e">
        <f>(HLOOKUP(Z$6,BECO_Datos!$D$3:$HN$85,BECO_Datos!$A56,FALSE)+IFERROR(HLOOKUP(Z$6,BECO_Datos!$HP$3:$LT$85,BECO_Datos!$A56,FALSE),0))*Z$2</f>
        <v>#N/A</v>
      </c>
      <c r="AA57" s="85">
        <f>(HLOOKUP(AA$6,BECO_Datos!$D$3:$HN$85,BECO_Datos!$A56,FALSE)+IFERROR(HLOOKUP(AA$6,BECO_Datos!$HP$3:$LT$85,BECO_Datos!$A56,FALSE),0))*AA$2</f>
        <v>0</v>
      </c>
      <c r="AB57" s="85">
        <f>(HLOOKUP(AB$6,BECO_Datos!$D$3:$HN$85,BECO_Datos!$A56,FALSE)+IFERROR(HLOOKUP(AB$6,BECO_Datos!$HP$3:$LT$85,BECO_Datos!$A56,FALSE),0))*AB$2</f>
        <v>0</v>
      </c>
      <c r="AC57" s="85">
        <f>(HLOOKUP(AC$6,BECO_Datos!$D$3:$HN$85,BECO_Datos!$A56,FALSE)+IFERROR(HLOOKUP(AC$6,BECO_Datos!$HP$3:$LT$85,BECO_Datos!$A56,FALSE),0))*AC$2</f>
        <v>0</v>
      </c>
      <c r="AD57" s="85">
        <f>(HLOOKUP(AD$6,BECO_Datos!$D$3:$HN$85,BECO_Datos!$A56,FALSE)+IFERROR(HLOOKUP(AD$6,BECO_Datos!$HP$3:$LT$85,BECO_Datos!$A56,FALSE),0))*AD$2</f>
        <v>0</v>
      </c>
      <c r="AE57" s="85">
        <f>(HLOOKUP(AE$6,BECO_Datos!$D$3:$HN$85,BECO_Datos!$A56,FALSE)+IFERROR(HLOOKUP(AE$6,BECO_Datos!$HP$3:$LT$85,BECO_Datos!$A56,FALSE),0))*AE$2</f>
        <v>0</v>
      </c>
      <c r="AF57" s="85">
        <f>(HLOOKUP(AF$6,BECO_Datos!$D$3:$HN$85,BECO_Datos!$A56,FALSE)+IFERROR(HLOOKUP(AF$6,BECO_Datos!$HP$3:$LT$85,BECO_Datos!$A56,FALSE),0))*AF$2</f>
        <v>0</v>
      </c>
      <c r="AG57" s="85">
        <f>(HLOOKUP(AG$6,BECO_Datos!$D$3:$HN$85,BECO_Datos!$A56,FALSE)+IFERROR(HLOOKUP(AG$6,BECO_Datos!$HP$3:$LT$85,BECO_Datos!$A56,FALSE),0))*AG$2</f>
        <v>0</v>
      </c>
      <c r="AH57" s="85">
        <f>(HLOOKUP(AH$6,BECO_Datos!$D$3:$HN$85,BECO_Datos!$A56,FALSE)+IFERROR(HLOOKUP(AH$6,BECO_Datos!$HP$3:$LT$85,BECO_Datos!$A56,FALSE),0))*AH$2</f>
        <v>0</v>
      </c>
      <c r="AI57" s="85">
        <f>(HLOOKUP(AI$6,BECO_Datos!$D$3:$HN$85,BECO_Datos!$A56,FALSE)+IFERROR(HLOOKUP(AI$6,BECO_Datos!$HP$3:$LT$85,BECO_Datos!$A56,FALSE),0))*AI$2</f>
        <v>0</v>
      </c>
      <c r="AJ57" s="85">
        <f>(HLOOKUP(AJ$6,BECO_Datos!$D$3:$HN$85,BECO_Datos!$A56,FALSE)+IFERROR(HLOOKUP(AJ$6,BECO_Datos!$HP$3:$LT$85,BECO_Datos!$A56,FALSE),0))*AJ$2</f>
        <v>0</v>
      </c>
      <c r="AL57" s="85" t="e">
        <f>(HLOOKUP(AL$6,BECO_Datos!$D$3:$HN$85,BECO_Datos!$A56,FALSE)+IFERROR(HLOOKUP(AL$6,BECO_Datos!$HP$3:$LT$85,BECO_Datos!$A56,FALSE),0))*AL$2</f>
        <v>#N/A</v>
      </c>
      <c r="AM57" s="85" t="e">
        <f>(HLOOKUP(AM$6,BECO_Datos!$D$3:$HN$85,BECO_Datos!$A56,FALSE)+IFERROR(HLOOKUP(AM$6,BECO_Datos!$HP$3:$LT$85,BECO_Datos!$A56,FALSE),0))*AM$2</f>
        <v>#N/A</v>
      </c>
      <c r="AN57" s="85" t="e">
        <f>(HLOOKUP(AN$6,BECO_Datos!$D$3:$HN$85,BECO_Datos!$A56,FALSE)+IFERROR(HLOOKUP(AN$6,BECO_Datos!$HP$3:$LT$85,BECO_Datos!$A56,FALSE),0))*AN$2</f>
        <v>#N/A</v>
      </c>
      <c r="AO57" s="85" t="e">
        <f>(HLOOKUP(AO$6,BECO_Datos!$D$3:$HN$85,BECO_Datos!$A56,FALSE)+IFERROR(HLOOKUP(AO$6,BECO_Datos!$HP$3:$LT$85,BECO_Datos!$A56,FALSE),0))*AO$2</f>
        <v>#N/A</v>
      </c>
      <c r="AP57" s="85" t="e">
        <f>(HLOOKUP(AP$6,BECO_Datos!$D$3:$HN$85,BECO_Datos!$A56,FALSE)+IFERROR(HLOOKUP(AP$6,BECO_Datos!$HP$3:$LT$85,BECO_Datos!$A56,FALSE),0))*AP$2</f>
        <v>#N/A</v>
      </c>
      <c r="AQ57" s="85" t="e">
        <f>(HLOOKUP(AQ$6,BECO_Datos!$D$3:$HN$85,BECO_Datos!$A56,FALSE)+IFERROR(HLOOKUP(AQ$6,BECO_Datos!$HP$3:$LT$85,BECO_Datos!$A56,FALSE),0))*AQ$2</f>
        <v>#N/A</v>
      </c>
      <c r="AR57" s="85">
        <f>(HLOOKUP(AR$6,BECO_Datos!$D$3:$HN$85,BECO_Datos!$A56,FALSE)+IFERROR(HLOOKUP(AR$6,BECO_Datos!$HP$3:$LT$85,BECO_Datos!$A56,FALSE),0))*AR$2</f>
        <v>697.09762734464482</v>
      </c>
      <c r="AS57" s="85">
        <f>(HLOOKUP(AS$6,BECO_Datos!$D$3:$HN$85,BECO_Datos!$A56,FALSE)+IFERROR(HLOOKUP(AS$6,BECO_Datos!$HP$3:$LT$85,BECO_Datos!$A56,FALSE),0))*AS$2</f>
        <v>738.4142746023573</v>
      </c>
      <c r="AT57" s="85">
        <f>(HLOOKUP(AT$6,BECO_Datos!$D$3:$HN$85,BECO_Datos!$A56,FALSE)+IFERROR(HLOOKUP(AT$6,BECO_Datos!$HP$3:$LT$85,BECO_Datos!$A56,FALSE),0))*AT$2</f>
        <v>583.45200879113565</v>
      </c>
      <c r="AU57" s="85">
        <f>(HLOOKUP(AU$6,BECO_Datos!$D$3:$HN$85,BECO_Datos!$A56,FALSE)+IFERROR(HLOOKUP(AU$6,BECO_Datos!$HP$3:$LT$85,BECO_Datos!$A56,FALSE),0))*AU$2</f>
        <v>556.77337839605195</v>
      </c>
      <c r="AV57" s="85">
        <f>(HLOOKUP(AV$6,BECO_Datos!$D$3:$HN$85,BECO_Datos!$A56,FALSE)+IFERROR(HLOOKUP(AV$6,BECO_Datos!$HP$3:$LT$85,BECO_Datos!$A56,FALSE),0))*AV$2</f>
        <v>578.17696742673354</v>
      </c>
      <c r="AW57" s="85">
        <f>(HLOOKUP(AW$6,BECO_Datos!$D$3:$HN$85,BECO_Datos!$A56,FALSE)+IFERROR(HLOOKUP(AW$6,BECO_Datos!$HP$3:$LT$85,BECO_Datos!$A56,FALSE),0))*AW$2</f>
        <v>672.70698397495619</v>
      </c>
      <c r="AX57" s="85">
        <f>(HLOOKUP(AX$6,BECO_Datos!$D$3:$HN$85,BECO_Datos!$A56,FALSE)+IFERROR(HLOOKUP(AX$6,BECO_Datos!$HP$3:$LT$85,BECO_Datos!$A56,FALSE),0))*AX$2</f>
        <v>717.16058199001372</v>
      </c>
      <c r="AY57" s="85">
        <f>(HLOOKUP(AY$6,BECO_Datos!$D$3:$HN$85,BECO_Datos!$A56,FALSE)+IFERROR(HLOOKUP(AY$6,BECO_Datos!$HP$3:$LT$85,BECO_Datos!$A56,FALSE),0))*AY$2</f>
        <v>745.2596101891445</v>
      </c>
      <c r="AZ57" s="85">
        <f>(HLOOKUP(AZ$6,BECO_Datos!$D$3:$HN$85,BECO_Datos!$A56,FALSE)+IFERROR(HLOOKUP(AZ$6,BECO_Datos!$HP$3:$LT$85,BECO_Datos!$A56,FALSE),0))*AZ$2</f>
        <v>629.68731458968557</v>
      </c>
      <c r="BA57" s="85">
        <f>(HLOOKUP(BA$6,BECO_Datos!$D$3:$HN$85,BECO_Datos!$A56,FALSE)+IFERROR(HLOOKUP(BA$6,BECO_Datos!$HP$3:$LT$85,BECO_Datos!$A56,FALSE),0))*BA$2</f>
        <v>737.95090696909836</v>
      </c>
      <c r="BC57" s="85" t="e">
        <f>(HLOOKUP(BC$6,BECO_Datos!$D$3:$HN$85,BECO_Datos!$A56,FALSE)+IFERROR(HLOOKUP(BC$6,BECO_Datos!$HP$3:$LT$85,BECO_Datos!$A56,FALSE),0))*BC$2</f>
        <v>#N/A</v>
      </c>
      <c r="BD57" s="85" t="e">
        <f>(HLOOKUP(BD$6,BECO_Datos!$D$3:$HN$85,BECO_Datos!$A56,FALSE)+IFERROR(HLOOKUP(BD$6,BECO_Datos!$HP$3:$LT$85,BECO_Datos!$A56,FALSE),0))*BD$2</f>
        <v>#N/A</v>
      </c>
      <c r="BE57" s="85" t="e">
        <f>(HLOOKUP(BE$6,BECO_Datos!$D$3:$HN$85,BECO_Datos!$A56,FALSE)+IFERROR(HLOOKUP(BE$6,BECO_Datos!$HP$3:$LT$85,BECO_Datos!$A56,FALSE),0))*BE$2</f>
        <v>#N/A</v>
      </c>
      <c r="BF57" s="85" t="e">
        <f>(HLOOKUP(BF$6,BECO_Datos!$D$3:$HN$85,BECO_Datos!$A56,FALSE)+IFERROR(HLOOKUP(BF$6,BECO_Datos!$HP$3:$LT$85,BECO_Datos!$A56,FALSE),0))*BF$2</f>
        <v>#N/A</v>
      </c>
      <c r="BG57" s="85" t="e">
        <f>(HLOOKUP(BG$6,BECO_Datos!$D$3:$HN$85,BECO_Datos!$A56,FALSE)+IFERROR(HLOOKUP(BG$6,BECO_Datos!$HP$3:$LT$85,BECO_Datos!$A56,FALSE),0))*BG$2</f>
        <v>#N/A</v>
      </c>
      <c r="BH57" s="85" t="e">
        <f>(HLOOKUP(BH$6,BECO_Datos!$D$3:$HN$85,BECO_Datos!$A56,FALSE)+IFERROR(HLOOKUP(BH$6,BECO_Datos!$HP$3:$LT$85,BECO_Datos!$A56,FALSE),0))*BH$2</f>
        <v>#N/A</v>
      </c>
      <c r="BI57" s="85">
        <f>(HLOOKUP(BI$6,BECO_Datos!$D$3:$HN$85,BECO_Datos!$A56,FALSE)+IFERROR(HLOOKUP(BI$6,BECO_Datos!$HP$3:$LT$85,BECO_Datos!$A56,FALSE),0))*BI$2</f>
        <v>0</v>
      </c>
      <c r="BJ57" s="85">
        <f>(HLOOKUP(BJ$6,BECO_Datos!$D$3:$HN$85,BECO_Datos!$A56,FALSE)+IFERROR(HLOOKUP(BJ$6,BECO_Datos!$HP$3:$LT$85,BECO_Datos!$A56,FALSE),0))*BJ$2</f>
        <v>0</v>
      </c>
      <c r="BK57" s="85">
        <f>(HLOOKUP(BK$6,BECO_Datos!$D$3:$HN$85,BECO_Datos!$A56,FALSE)+IFERROR(HLOOKUP(BK$6,BECO_Datos!$HP$3:$LT$85,BECO_Datos!$A56,FALSE),0))*BK$2</f>
        <v>0</v>
      </c>
      <c r="BL57" s="85">
        <f>(HLOOKUP(BL$6,BECO_Datos!$D$3:$HN$85,BECO_Datos!$A56,FALSE)+IFERROR(HLOOKUP(BL$6,BECO_Datos!$HP$3:$LT$85,BECO_Datos!$A56,FALSE),0))*BL$2</f>
        <v>0</v>
      </c>
      <c r="BM57" s="85">
        <f>(HLOOKUP(BM$6,BECO_Datos!$D$3:$HN$85,BECO_Datos!$A56,FALSE)+IFERROR(HLOOKUP(BM$6,BECO_Datos!$HP$3:$LT$85,BECO_Datos!$A56,FALSE),0))*BM$2</f>
        <v>0</v>
      </c>
      <c r="BN57" s="85">
        <f>(HLOOKUP(BN$6,BECO_Datos!$D$3:$HN$85,BECO_Datos!$A56,FALSE)+IFERROR(HLOOKUP(BN$6,BECO_Datos!$HP$3:$LT$85,BECO_Datos!$A56,FALSE),0))*BN$2</f>
        <v>0</v>
      </c>
      <c r="BO57" s="85">
        <f>(HLOOKUP(BO$6,BECO_Datos!$D$3:$HN$85,BECO_Datos!$A56,FALSE)+IFERROR(HLOOKUP(BO$6,BECO_Datos!$HP$3:$LT$85,BECO_Datos!$A56,FALSE),0))*BO$2</f>
        <v>0</v>
      </c>
      <c r="BP57" s="85">
        <f>(HLOOKUP(BP$6,BECO_Datos!$D$3:$HN$85,BECO_Datos!$A56,FALSE)+IFERROR(HLOOKUP(BP$6,BECO_Datos!$HP$3:$LT$85,BECO_Datos!$A56,FALSE),0))*BP$2</f>
        <v>0</v>
      </c>
      <c r="BQ57" s="85">
        <f>(HLOOKUP(BQ$6,BECO_Datos!$D$3:$HN$85,BECO_Datos!$A56,FALSE)+IFERROR(HLOOKUP(BQ$6,BECO_Datos!$HP$3:$LT$85,BECO_Datos!$A56,FALSE),0))*BQ$2</f>
        <v>0</v>
      </c>
      <c r="BR57" s="85">
        <f>(HLOOKUP(BR$6,BECO_Datos!$D$3:$HN$85,BECO_Datos!$A56,FALSE)+IFERROR(HLOOKUP(BR$6,BECO_Datos!$HP$3:$LT$85,BECO_Datos!$A56,FALSE),0))*BR$2</f>
        <v>0</v>
      </c>
      <c r="BT57" s="85" t="e">
        <f>(HLOOKUP(BT$6,BECO_Datos!$D$3:$HN$85,BECO_Datos!$A56,FALSE)+IFERROR(HLOOKUP(BT$6,BECO_Datos!$HP$3:$LT$85,BECO_Datos!$A56,FALSE),0))*BT$2</f>
        <v>#N/A</v>
      </c>
      <c r="BU57" s="85" t="e">
        <f>(HLOOKUP(BU$6,BECO_Datos!$D$3:$HN$85,BECO_Datos!$A56,FALSE)+IFERROR(HLOOKUP(BU$6,BECO_Datos!$HP$3:$LT$85,BECO_Datos!$A56,FALSE),0))*BU$2</f>
        <v>#N/A</v>
      </c>
      <c r="BV57" s="85" t="e">
        <f>(HLOOKUP(BV$6,BECO_Datos!$D$3:$HN$85,BECO_Datos!$A56,FALSE)+IFERROR(HLOOKUP(BV$6,BECO_Datos!$HP$3:$LT$85,BECO_Datos!$A56,FALSE),0))*BV$2</f>
        <v>#N/A</v>
      </c>
      <c r="BW57" s="85" t="e">
        <f>(HLOOKUP(BW$6,BECO_Datos!$D$3:$HN$85,BECO_Datos!$A56,FALSE)+IFERROR(HLOOKUP(BW$6,BECO_Datos!$HP$3:$LT$85,BECO_Datos!$A56,FALSE),0))*BW$2</f>
        <v>#N/A</v>
      </c>
      <c r="BX57" s="85" t="e">
        <f>(HLOOKUP(BX$6,BECO_Datos!$D$3:$HN$85,BECO_Datos!$A56,FALSE)+IFERROR(HLOOKUP(BX$6,BECO_Datos!$HP$3:$LT$85,BECO_Datos!$A56,FALSE),0))*BX$2</f>
        <v>#N/A</v>
      </c>
      <c r="BY57" s="85" t="e">
        <f>(HLOOKUP(BY$6,BECO_Datos!$D$3:$HN$85,BECO_Datos!$A56,FALSE)+IFERROR(HLOOKUP(BY$6,BECO_Datos!$HP$3:$LT$85,BECO_Datos!$A56,FALSE),0))*BY$2</f>
        <v>#N/A</v>
      </c>
      <c r="BZ57" s="85">
        <f>(HLOOKUP(BZ$6,BECO_Datos!$D$3:$HN$85,BECO_Datos!$A56,FALSE)+IFERROR(HLOOKUP(BZ$6,BECO_Datos!$HP$3:$LT$85,BECO_Datos!$A56,FALSE),0))*BZ$2</f>
        <v>0</v>
      </c>
      <c r="CA57" s="85">
        <f>(HLOOKUP(CA$6,BECO_Datos!$D$3:$HN$85,BECO_Datos!$A56,FALSE)+IFERROR(HLOOKUP(CA$6,BECO_Datos!$HP$3:$LT$85,BECO_Datos!$A56,FALSE),0))*CA$2</f>
        <v>0</v>
      </c>
      <c r="CB57" s="85">
        <f>(HLOOKUP(CB$6,BECO_Datos!$D$3:$HN$85,BECO_Datos!$A56,FALSE)+IFERROR(HLOOKUP(CB$6,BECO_Datos!$HP$3:$LT$85,BECO_Datos!$A56,FALSE),0))*CB$2</f>
        <v>0</v>
      </c>
      <c r="CC57" s="85">
        <f>(HLOOKUP(CC$6,BECO_Datos!$D$3:$HN$85,BECO_Datos!$A56,FALSE)+IFERROR(HLOOKUP(CC$6,BECO_Datos!$HP$3:$LT$85,BECO_Datos!$A56,FALSE),0))*CC$2</f>
        <v>0</v>
      </c>
      <c r="CD57" s="85">
        <f>(HLOOKUP(CD$6,BECO_Datos!$D$3:$HN$85,BECO_Datos!$A56,FALSE)+IFERROR(HLOOKUP(CD$6,BECO_Datos!$HP$3:$LT$85,BECO_Datos!$A56,FALSE),0))*CD$2</f>
        <v>0</v>
      </c>
      <c r="CE57" s="85">
        <f>(HLOOKUP(CE$6,BECO_Datos!$D$3:$HN$85,BECO_Datos!$A56,FALSE)+IFERROR(HLOOKUP(CE$6,BECO_Datos!$HP$3:$LT$85,BECO_Datos!$A56,FALSE),0))*CE$2</f>
        <v>0</v>
      </c>
      <c r="CF57" s="85">
        <f>(HLOOKUP(CF$6,BECO_Datos!$D$3:$HN$85,BECO_Datos!$A56,FALSE)+IFERROR(HLOOKUP(CF$6,BECO_Datos!$HP$3:$LT$85,BECO_Datos!$A56,FALSE),0))*CF$2</f>
        <v>0</v>
      </c>
      <c r="CG57" s="85">
        <f>(HLOOKUP(CG$6,BECO_Datos!$D$3:$HN$85,BECO_Datos!$A56,FALSE)+IFERROR(HLOOKUP(CG$6,BECO_Datos!$HP$3:$LT$85,BECO_Datos!$A56,FALSE),0))*CG$2</f>
        <v>0</v>
      </c>
      <c r="CH57" s="85">
        <f>(HLOOKUP(CH$6,BECO_Datos!$D$3:$HN$85,BECO_Datos!$A56,FALSE)+IFERROR(HLOOKUP(CH$6,BECO_Datos!$HP$3:$LT$85,BECO_Datos!$A56,FALSE),0))*CH$2</f>
        <v>0.11202332348283056</v>
      </c>
      <c r="CI57" s="85">
        <f>(HLOOKUP(CI$6,BECO_Datos!$D$3:$HN$85,BECO_Datos!$A56,FALSE)+IFERROR(HLOOKUP(CI$6,BECO_Datos!$HP$3:$LT$85,BECO_Datos!$A56,FALSE),0))*CI$2</f>
        <v>0</v>
      </c>
      <c r="CK57" s="85" t="e">
        <f>(HLOOKUP(CK$6,BECO_Datos!$D$3:$HN$85,BECO_Datos!$A56,FALSE)+IFERROR(HLOOKUP(CK$6,BECO_Datos!$HP$3:$LT$85,BECO_Datos!$A56,FALSE),0))*CK$2</f>
        <v>#N/A</v>
      </c>
      <c r="CL57" s="85" t="e">
        <f>(HLOOKUP(CL$6,BECO_Datos!$D$3:$HN$85,BECO_Datos!$A56,FALSE)+IFERROR(HLOOKUP(CL$6,BECO_Datos!$HP$3:$LT$85,BECO_Datos!$A56,FALSE),0))*CL$2</f>
        <v>#N/A</v>
      </c>
      <c r="CM57" s="85" t="e">
        <f>(HLOOKUP(CM$6,BECO_Datos!$D$3:$HN$85,BECO_Datos!$A56,FALSE)+IFERROR(HLOOKUP(CM$6,BECO_Datos!$HP$3:$LT$85,BECO_Datos!$A56,FALSE),0))*CM$2</f>
        <v>#N/A</v>
      </c>
      <c r="CN57" s="85" t="e">
        <f>(HLOOKUP(CN$6,BECO_Datos!$D$3:$HN$85,BECO_Datos!$A56,FALSE)+IFERROR(HLOOKUP(CN$6,BECO_Datos!$HP$3:$LT$85,BECO_Datos!$A56,FALSE),0))*CN$2</f>
        <v>#N/A</v>
      </c>
      <c r="CO57" s="85" t="e">
        <f>(HLOOKUP(CO$6,BECO_Datos!$D$3:$HN$85,BECO_Datos!$A56,FALSE)+IFERROR(HLOOKUP(CO$6,BECO_Datos!$HP$3:$LT$85,BECO_Datos!$A56,FALSE),0))*CO$2</f>
        <v>#N/A</v>
      </c>
      <c r="CP57" s="85" t="e">
        <f>(HLOOKUP(CP$6,BECO_Datos!$D$3:$HN$85,BECO_Datos!$A56,FALSE)+IFERROR(HLOOKUP(CP$6,BECO_Datos!$HP$3:$LT$85,BECO_Datos!$A56,FALSE),0))*CP$2</f>
        <v>#N/A</v>
      </c>
      <c r="CQ57" s="85">
        <f>(HLOOKUP(CQ$6,BECO_Datos!$D$3:$HN$85,BECO_Datos!$A56,FALSE)+IFERROR(HLOOKUP(CQ$6,BECO_Datos!$HP$3:$LT$85,BECO_Datos!$A56,FALSE),0))*CQ$2</f>
        <v>0</v>
      </c>
      <c r="CR57" s="85">
        <f>(HLOOKUP(CR$6,BECO_Datos!$D$3:$HN$85,BECO_Datos!$A56,FALSE)+IFERROR(HLOOKUP(CR$6,BECO_Datos!$HP$3:$LT$85,BECO_Datos!$A56,FALSE),0))*CR$2</f>
        <v>0</v>
      </c>
      <c r="CS57" s="85">
        <f>(HLOOKUP(CS$6,BECO_Datos!$D$3:$HN$85,BECO_Datos!$A56,FALSE)+IFERROR(HLOOKUP(CS$6,BECO_Datos!$HP$3:$LT$85,BECO_Datos!$A56,FALSE),0))*CS$2</f>
        <v>9.8241868364496221E-2</v>
      </c>
      <c r="CT57" s="85">
        <f>(HLOOKUP(CT$6,BECO_Datos!$D$3:$HN$85,BECO_Datos!$A56,FALSE)+IFERROR(HLOOKUP(CT$6,BECO_Datos!$HP$3:$LT$85,BECO_Datos!$A56,FALSE),0))*CT$2</f>
        <v>0.47543110235788028</v>
      </c>
      <c r="CU57" s="85">
        <f>(HLOOKUP(CU$6,BECO_Datos!$D$3:$HN$85,BECO_Datos!$A56,FALSE)+IFERROR(HLOOKUP(CU$6,BECO_Datos!$HP$3:$LT$85,BECO_Datos!$A56,FALSE),0))*CU$2</f>
        <v>0.12654438829924328</v>
      </c>
      <c r="CV57" s="85">
        <f>(HLOOKUP(CV$6,BECO_Datos!$D$3:$HN$85,BECO_Datos!$A56,FALSE)+IFERROR(HLOOKUP(CV$6,BECO_Datos!$HP$3:$LT$85,BECO_Datos!$A56,FALSE),0))*CV$2</f>
        <v>7.4013720489827128E-2</v>
      </c>
      <c r="CW57" s="85">
        <f>(HLOOKUP(CW$6,BECO_Datos!$D$3:$HN$85,BECO_Datos!$A56,FALSE)+IFERROR(HLOOKUP(CW$6,BECO_Datos!$HP$3:$LT$85,BECO_Datos!$A56,FALSE),0))*CW$2</f>
        <v>5.6850817623330573E-2</v>
      </c>
      <c r="CX57" s="85">
        <f>(HLOOKUP(CX$6,BECO_Datos!$D$3:$HN$85,BECO_Datos!$A56,FALSE)+IFERROR(HLOOKUP(CX$6,BECO_Datos!$HP$3:$LT$85,BECO_Datos!$A56,FALSE),0))*CX$2</f>
        <v>3.6451264054902933E-2</v>
      </c>
      <c r="CY57" s="85">
        <f>(HLOOKUP(CY$6,BECO_Datos!$D$3:$HN$85,BECO_Datos!$A56,FALSE)+IFERROR(HLOOKUP(CY$6,BECO_Datos!$HP$3:$LT$85,BECO_Datos!$A56,FALSE),0))*CY$2</f>
        <v>0</v>
      </c>
      <c r="CZ57" s="85">
        <f>(HLOOKUP(CZ$6,BECO_Datos!$D$3:$HN$85,BECO_Datos!$A56,FALSE)+IFERROR(HLOOKUP(CZ$6,BECO_Datos!$HP$3:$LT$85,BECO_Datos!$A56,FALSE),0))*CZ$2</f>
        <v>0</v>
      </c>
      <c r="DB57" s="85" t="e">
        <f>(HLOOKUP(DB$6,BECO_Datos!$D$3:$HN$85,BECO_Datos!$A56,FALSE)+IFERROR(HLOOKUP(DB$6,BECO_Datos!$HP$3:$LT$85,BECO_Datos!$A56,FALSE),0))*DB$2</f>
        <v>#N/A</v>
      </c>
      <c r="DC57" s="85" t="e">
        <f>(HLOOKUP(DC$6,BECO_Datos!$D$3:$HN$85,BECO_Datos!$A56,FALSE)+IFERROR(HLOOKUP(DC$6,BECO_Datos!$HP$3:$LT$85,BECO_Datos!$A56,FALSE),0))*DC$2</f>
        <v>#N/A</v>
      </c>
      <c r="DD57" s="85" t="e">
        <f>(HLOOKUP(DD$6,BECO_Datos!$D$3:$HN$85,BECO_Datos!$A56,FALSE)+IFERROR(HLOOKUP(DD$6,BECO_Datos!$HP$3:$LT$85,BECO_Datos!$A56,FALSE),0))*DD$2</f>
        <v>#N/A</v>
      </c>
      <c r="DE57" s="85" t="e">
        <f>(HLOOKUP(DE$6,BECO_Datos!$D$3:$HN$85,BECO_Datos!$A56,FALSE)+IFERROR(HLOOKUP(DE$6,BECO_Datos!$HP$3:$LT$85,BECO_Datos!$A56,FALSE),0))*DE$2</f>
        <v>#N/A</v>
      </c>
      <c r="DF57" s="85" t="e">
        <f>(HLOOKUP(DF$6,BECO_Datos!$D$3:$HN$85,BECO_Datos!$A56,FALSE)+IFERROR(HLOOKUP(DF$6,BECO_Datos!$HP$3:$LT$85,BECO_Datos!$A56,FALSE),0))*DF$2</f>
        <v>#N/A</v>
      </c>
      <c r="DG57" s="85" t="e">
        <f>(HLOOKUP(DG$6,BECO_Datos!$D$3:$HN$85,BECO_Datos!$A56,FALSE)+IFERROR(HLOOKUP(DG$6,BECO_Datos!$HP$3:$LT$85,BECO_Datos!$A56,FALSE),0))*DG$2</f>
        <v>#N/A</v>
      </c>
      <c r="DH57" s="85">
        <f>(HLOOKUP(DH$6,BECO_Datos!$D$3:$HN$85,BECO_Datos!$A56,FALSE)+IFERROR(HLOOKUP(DH$6,BECO_Datos!$HP$3:$LT$85,BECO_Datos!$A56,FALSE),0))*DH$2</f>
        <v>0</v>
      </c>
      <c r="DI57" s="85">
        <f>(HLOOKUP(DI$6,BECO_Datos!$D$3:$HN$85,BECO_Datos!$A56,FALSE)+IFERROR(HLOOKUP(DI$6,BECO_Datos!$HP$3:$LT$85,BECO_Datos!$A56,FALSE),0))*DI$2</f>
        <v>0</v>
      </c>
      <c r="DJ57" s="85">
        <f>(HLOOKUP(DJ$6,BECO_Datos!$D$3:$HN$85,BECO_Datos!$A56,FALSE)+IFERROR(HLOOKUP(DJ$6,BECO_Datos!$HP$3:$LT$85,BECO_Datos!$A56,FALSE),0))*DJ$2</f>
        <v>0</v>
      </c>
      <c r="DK57" s="85">
        <f>(HLOOKUP(DK$6,BECO_Datos!$D$3:$HN$85,BECO_Datos!$A56,FALSE)+IFERROR(HLOOKUP(DK$6,BECO_Datos!$HP$3:$LT$85,BECO_Datos!$A56,FALSE),0))*DK$2</f>
        <v>0</v>
      </c>
      <c r="DL57" s="85">
        <f>(HLOOKUP(DL$6,BECO_Datos!$D$3:$HN$85,BECO_Datos!$A56,FALSE)+IFERROR(HLOOKUP(DL$6,BECO_Datos!$HP$3:$LT$85,BECO_Datos!$A56,FALSE),0))*DL$2</f>
        <v>0</v>
      </c>
      <c r="DM57" s="85">
        <f>(HLOOKUP(DM$6,BECO_Datos!$D$3:$HN$85,BECO_Datos!$A56,FALSE)+IFERROR(HLOOKUP(DM$6,BECO_Datos!$HP$3:$LT$85,BECO_Datos!$A56,FALSE),0))*DM$2</f>
        <v>0</v>
      </c>
      <c r="DN57" s="85">
        <f>(HLOOKUP(DN$6,BECO_Datos!$D$3:$HN$85,BECO_Datos!$A56,FALSE)+IFERROR(HLOOKUP(DN$6,BECO_Datos!$HP$3:$LT$85,BECO_Datos!$A56,FALSE),0))*DN$2</f>
        <v>0</v>
      </c>
      <c r="DO57" s="85">
        <f>(HLOOKUP(DO$6,BECO_Datos!$D$3:$HN$85,BECO_Datos!$A56,FALSE)+IFERROR(HLOOKUP(DO$6,BECO_Datos!$HP$3:$LT$85,BECO_Datos!$A56,FALSE),0))*DO$2</f>
        <v>0</v>
      </c>
      <c r="DP57" s="85">
        <f>(HLOOKUP(DP$6,BECO_Datos!$D$3:$HN$85,BECO_Datos!$A56,FALSE)+IFERROR(HLOOKUP(DP$6,BECO_Datos!$HP$3:$LT$85,BECO_Datos!$A56,FALSE),0))*DP$2</f>
        <v>0</v>
      </c>
      <c r="DQ57" s="85">
        <f>(HLOOKUP(DQ$6,BECO_Datos!$D$3:$HN$85,BECO_Datos!$A56,FALSE)+IFERROR(HLOOKUP(DQ$6,BECO_Datos!$HP$3:$LT$85,BECO_Datos!$A56,FALSE),0))*DQ$2</f>
        <v>0</v>
      </c>
      <c r="DS57" s="85" t="e">
        <f>(HLOOKUP(DS$6,BECO_Datos!$D$3:$HN$85,BECO_Datos!$A56,FALSE)+IFERROR(HLOOKUP(DS$6,BECO_Datos!$HP$3:$LT$85,BECO_Datos!$A56,FALSE),0))*DS$2</f>
        <v>#N/A</v>
      </c>
      <c r="DT57" s="85" t="e">
        <f>(HLOOKUP(DT$6,BECO_Datos!$D$3:$HN$85,BECO_Datos!$A56,FALSE)+IFERROR(HLOOKUP(DT$6,BECO_Datos!$HP$3:$LT$85,BECO_Datos!$A56,FALSE),0))*DT$2</f>
        <v>#N/A</v>
      </c>
      <c r="DU57" s="85" t="e">
        <f>(HLOOKUP(DU$6,BECO_Datos!$D$3:$HN$85,BECO_Datos!$A56,FALSE)+IFERROR(HLOOKUP(DU$6,BECO_Datos!$HP$3:$LT$85,BECO_Datos!$A56,FALSE),0))*DU$2</f>
        <v>#N/A</v>
      </c>
      <c r="DV57" s="85" t="e">
        <f>(HLOOKUP(DV$6,BECO_Datos!$D$3:$HN$85,BECO_Datos!$A56,FALSE)+IFERROR(HLOOKUP(DV$6,BECO_Datos!$HP$3:$LT$85,BECO_Datos!$A56,FALSE),0))*DV$2</f>
        <v>#N/A</v>
      </c>
      <c r="DW57" s="85" t="e">
        <f>(HLOOKUP(DW$6,BECO_Datos!$D$3:$HN$85,BECO_Datos!$A56,FALSE)+IFERROR(HLOOKUP(DW$6,BECO_Datos!$HP$3:$LT$85,BECO_Datos!$A56,FALSE),0))*DW$2</f>
        <v>#N/A</v>
      </c>
      <c r="DX57" s="85" t="e">
        <f>(HLOOKUP(DX$6,BECO_Datos!$D$3:$HN$85,BECO_Datos!$A56,FALSE)+IFERROR(HLOOKUP(DX$6,BECO_Datos!$HP$3:$LT$85,BECO_Datos!$A56,FALSE),0))*DX$2</f>
        <v>#N/A</v>
      </c>
      <c r="DY57" s="85">
        <f>(HLOOKUP(DY$6,BECO_Datos!$D$3:$HN$85,BECO_Datos!$A56,FALSE)+IFERROR(HLOOKUP(DY$6,BECO_Datos!$HP$3:$LT$85,BECO_Datos!$A56,FALSE),0))*DY$2</f>
        <v>0</v>
      </c>
      <c r="DZ57" s="85">
        <f>(HLOOKUP(DZ$6,BECO_Datos!$D$3:$HN$85,BECO_Datos!$A56,FALSE)+IFERROR(HLOOKUP(DZ$6,BECO_Datos!$HP$3:$LT$85,BECO_Datos!$A56,FALSE),0))*DZ$2</f>
        <v>0</v>
      </c>
      <c r="EA57" s="85">
        <f>(HLOOKUP(EA$6,BECO_Datos!$D$3:$HN$85,BECO_Datos!$A56,FALSE)+IFERROR(HLOOKUP(EA$6,BECO_Datos!$HP$3:$LT$85,BECO_Datos!$A56,FALSE),0))*EA$2</f>
        <v>0</v>
      </c>
      <c r="EB57" s="85">
        <f>(HLOOKUP(EB$6,BECO_Datos!$D$3:$HN$85,BECO_Datos!$A56,FALSE)+IFERROR(HLOOKUP(EB$6,BECO_Datos!$HP$3:$LT$85,BECO_Datos!$A56,FALSE),0))*EB$2</f>
        <v>0</v>
      </c>
      <c r="EC57" s="85">
        <f>(HLOOKUP(EC$6,BECO_Datos!$D$3:$HN$85,BECO_Datos!$A56,FALSE)+IFERROR(HLOOKUP(EC$6,BECO_Datos!$HP$3:$LT$85,BECO_Datos!$A56,FALSE),0))*EC$2</f>
        <v>0</v>
      </c>
      <c r="ED57" s="85">
        <f>(HLOOKUP(ED$6,BECO_Datos!$D$3:$HN$85,BECO_Datos!$A56,FALSE)+IFERROR(HLOOKUP(ED$6,BECO_Datos!$HP$3:$LT$85,BECO_Datos!$A56,FALSE),0))*ED$2</f>
        <v>0</v>
      </c>
      <c r="EE57" s="85">
        <f>(HLOOKUP(EE$6,BECO_Datos!$D$3:$HN$85,BECO_Datos!$A56,FALSE)+IFERROR(HLOOKUP(EE$6,BECO_Datos!$HP$3:$LT$85,BECO_Datos!$A56,FALSE),0))*EE$2</f>
        <v>0</v>
      </c>
      <c r="EF57" s="85">
        <f>(HLOOKUP(EF$6,BECO_Datos!$D$3:$HN$85,BECO_Datos!$A56,FALSE)+IFERROR(HLOOKUP(EF$6,BECO_Datos!$HP$3:$LT$85,BECO_Datos!$A56,FALSE),0))*EF$2</f>
        <v>0</v>
      </c>
      <c r="EG57" s="85">
        <f>(HLOOKUP(EG$6,BECO_Datos!$D$3:$HN$85,BECO_Datos!$A56,FALSE)+IFERROR(HLOOKUP(EG$6,BECO_Datos!$HP$3:$LT$85,BECO_Datos!$A56,FALSE),0))*EG$2</f>
        <v>0</v>
      </c>
      <c r="EH57" s="85">
        <f>(HLOOKUP(EH$6,BECO_Datos!$D$3:$HN$85,BECO_Datos!$A56,FALSE)+IFERROR(HLOOKUP(EH$6,BECO_Datos!$HP$3:$LT$85,BECO_Datos!$A56,FALSE),0))*EH$2</f>
        <v>0</v>
      </c>
      <c r="EJ57" s="85" t="e">
        <f>(HLOOKUP(EJ$6,BECO_Datos!$D$3:$HN$85,BECO_Datos!$A56,FALSE)+IFERROR(HLOOKUP(EJ$6,BECO_Datos!$HP$3:$LT$85,BECO_Datos!$A56,FALSE),0))*EJ$2</f>
        <v>#N/A</v>
      </c>
      <c r="EK57" s="85" t="e">
        <f>(HLOOKUP(EK$6,BECO_Datos!$D$3:$HN$85,BECO_Datos!$A56,FALSE)+IFERROR(HLOOKUP(EK$6,BECO_Datos!$HP$3:$LT$85,BECO_Datos!$A56,FALSE),0))*EK$2</f>
        <v>#N/A</v>
      </c>
      <c r="EL57" s="85" t="e">
        <f>(HLOOKUP(EL$6,BECO_Datos!$D$3:$HN$85,BECO_Datos!$A56,FALSE)+IFERROR(HLOOKUP(EL$6,BECO_Datos!$HP$3:$LT$85,BECO_Datos!$A56,FALSE),0))*EL$2</f>
        <v>#N/A</v>
      </c>
      <c r="EM57" s="85" t="e">
        <f>(HLOOKUP(EM$6,BECO_Datos!$D$3:$HN$85,BECO_Datos!$A56,FALSE)+IFERROR(HLOOKUP(EM$6,BECO_Datos!$HP$3:$LT$85,BECO_Datos!$A56,FALSE),0))*EM$2</f>
        <v>#N/A</v>
      </c>
      <c r="EN57" s="85" t="e">
        <f>(HLOOKUP(EN$6,BECO_Datos!$D$3:$HN$85,BECO_Datos!$A56,FALSE)+IFERROR(HLOOKUP(EN$6,BECO_Datos!$HP$3:$LT$85,BECO_Datos!$A56,FALSE),0))*EN$2</f>
        <v>#N/A</v>
      </c>
      <c r="EO57" s="85" t="e">
        <f>(HLOOKUP(EO$6,BECO_Datos!$D$3:$HN$85,BECO_Datos!$A56,FALSE)+IFERROR(HLOOKUP(EO$6,BECO_Datos!$HP$3:$LT$85,BECO_Datos!$A56,FALSE),0))*EO$2</f>
        <v>#N/A</v>
      </c>
      <c r="EP57" s="85">
        <f>(HLOOKUP(EP$6,BECO_Datos!$D$3:$HN$85,BECO_Datos!$A56,FALSE)+IFERROR(HLOOKUP(EP$6,BECO_Datos!$HP$3:$LT$85,BECO_Datos!$A56,FALSE),0))*EP$2</f>
        <v>0</v>
      </c>
      <c r="EQ57" s="85">
        <f>(HLOOKUP(EQ$6,BECO_Datos!$D$3:$HN$85,BECO_Datos!$A56,FALSE)+IFERROR(HLOOKUP(EQ$6,BECO_Datos!$HP$3:$LT$85,BECO_Datos!$A56,FALSE),0))*EQ$2</f>
        <v>0</v>
      </c>
      <c r="ER57" s="85">
        <f>(HLOOKUP(ER$6,BECO_Datos!$D$3:$HN$85,BECO_Datos!$A56,FALSE)+IFERROR(HLOOKUP(ER$6,BECO_Datos!$HP$3:$LT$85,BECO_Datos!$A56,FALSE),0))*ER$2</f>
        <v>0</v>
      </c>
      <c r="ES57" s="85">
        <f>(HLOOKUP(ES$6,BECO_Datos!$D$3:$HN$85,BECO_Datos!$A56,FALSE)+IFERROR(HLOOKUP(ES$6,BECO_Datos!$HP$3:$LT$85,BECO_Datos!$A56,FALSE),0))*ES$2</f>
        <v>0</v>
      </c>
      <c r="ET57" s="85">
        <f>(HLOOKUP(ET$6,BECO_Datos!$D$3:$HN$85,BECO_Datos!$A56,FALSE)+IFERROR(HLOOKUP(ET$6,BECO_Datos!$HP$3:$LT$85,BECO_Datos!$A56,FALSE),0))*ET$2</f>
        <v>0</v>
      </c>
      <c r="EU57" s="85">
        <f>(HLOOKUP(EU$6,BECO_Datos!$D$3:$HN$85,BECO_Datos!$A56,FALSE)+IFERROR(HLOOKUP(EU$6,BECO_Datos!$HP$3:$LT$85,BECO_Datos!$A56,FALSE),0))*EU$2</f>
        <v>0</v>
      </c>
      <c r="EV57" s="85">
        <f>(HLOOKUP(EV$6,BECO_Datos!$D$3:$HN$85,BECO_Datos!$A56,FALSE)+IFERROR(HLOOKUP(EV$6,BECO_Datos!$HP$3:$LT$85,BECO_Datos!$A56,FALSE),0))*EV$2</f>
        <v>0</v>
      </c>
      <c r="EW57" s="85">
        <f>(HLOOKUP(EW$6,BECO_Datos!$D$3:$HN$85,BECO_Datos!$A56,FALSE)+IFERROR(HLOOKUP(EW$6,BECO_Datos!$HP$3:$LT$85,BECO_Datos!$A56,FALSE),0))*EW$2</f>
        <v>0</v>
      </c>
      <c r="EX57" s="85">
        <f>(HLOOKUP(EX$6,BECO_Datos!$D$3:$HN$85,BECO_Datos!$A56,FALSE)+IFERROR(HLOOKUP(EX$6,BECO_Datos!$HP$3:$LT$85,BECO_Datos!$A56,FALSE),0))*EX$2</f>
        <v>0</v>
      </c>
      <c r="EY57" s="85">
        <f>(HLOOKUP(EY$6,BECO_Datos!$D$3:$HN$85,BECO_Datos!$A56,FALSE)+IFERROR(HLOOKUP(EY$6,BECO_Datos!$HP$3:$LT$85,BECO_Datos!$A56,FALSE),0))*EY$2</f>
        <v>0</v>
      </c>
      <c r="FA57" s="85" t="e">
        <f>(HLOOKUP(FA$6,BECO_Datos!$D$3:$HN$85,BECO_Datos!$A56,FALSE)+IFERROR(HLOOKUP(FA$6,BECO_Datos!$HP$3:$LT$85,BECO_Datos!$A56,FALSE),0))*FA$2</f>
        <v>#N/A</v>
      </c>
      <c r="FB57" s="85" t="e">
        <f>(HLOOKUP(FB$6,BECO_Datos!$D$3:$HN$85,BECO_Datos!$A56,FALSE)+IFERROR(HLOOKUP(FB$6,BECO_Datos!$HP$3:$LT$85,BECO_Datos!$A56,FALSE),0))*FB$2</f>
        <v>#N/A</v>
      </c>
      <c r="FC57" s="85" t="e">
        <f>(HLOOKUP(FC$6,BECO_Datos!$D$3:$HN$85,BECO_Datos!$A56,FALSE)+IFERROR(HLOOKUP(FC$6,BECO_Datos!$HP$3:$LT$85,BECO_Datos!$A56,FALSE),0))*FC$2</f>
        <v>#N/A</v>
      </c>
      <c r="FD57" s="85" t="e">
        <f>(HLOOKUP(FD$6,BECO_Datos!$D$3:$HN$85,BECO_Datos!$A56,FALSE)+IFERROR(HLOOKUP(FD$6,BECO_Datos!$HP$3:$LT$85,BECO_Datos!$A56,FALSE),0))*FD$2</f>
        <v>#N/A</v>
      </c>
      <c r="FE57" s="85" t="e">
        <f>(HLOOKUP(FE$6,BECO_Datos!$D$3:$HN$85,BECO_Datos!$A56,FALSE)+IFERROR(HLOOKUP(FE$6,BECO_Datos!$HP$3:$LT$85,BECO_Datos!$A56,FALSE),0))*FE$2</f>
        <v>#N/A</v>
      </c>
      <c r="FF57" s="85" t="e">
        <f>(HLOOKUP(FF$6,BECO_Datos!$D$3:$HN$85,BECO_Datos!$A56,FALSE)+IFERROR(HLOOKUP(FF$6,BECO_Datos!$HP$3:$LT$85,BECO_Datos!$A56,FALSE),0))*FF$2</f>
        <v>#N/A</v>
      </c>
      <c r="FG57" s="85">
        <f>(HLOOKUP(FG$6,BECO_Datos!$D$3:$HN$85,BECO_Datos!$A56,FALSE)+IFERROR(HLOOKUP(FG$6,BECO_Datos!$HP$3:$LT$85,BECO_Datos!$A56,FALSE),0))*FG$2</f>
        <v>0</v>
      </c>
      <c r="FH57" s="85">
        <f>(HLOOKUP(FH$6,BECO_Datos!$D$3:$HN$85,BECO_Datos!$A56,FALSE)+IFERROR(HLOOKUP(FH$6,BECO_Datos!$HP$3:$LT$85,BECO_Datos!$A56,FALSE),0))*FH$2</f>
        <v>0</v>
      </c>
      <c r="FI57" s="85">
        <f>(HLOOKUP(FI$6,BECO_Datos!$D$3:$HN$85,BECO_Datos!$A56,FALSE)+IFERROR(HLOOKUP(FI$6,BECO_Datos!$HP$3:$LT$85,BECO_Datos!$A56,FALSE),0))*FI$2</f>
        <v>0</v>
      </c>
      <c r="FJ57" s="85">
        <f>(HLOOKUP(FJ$6,BECO_Datos!$D$3:$HN$85,BECO_Datos!$A56,FALSE)+IFERROR(HLOOKUP(FJ$6,BECO_Datos!$HP$3:$LT$85,BECO_Datos!$A56,FALSE),0))*FJ$2</f>
        <v>0</v>
      </c>
      <c r="FK57" s="85">
        <f>(HLOOKUP(FK$6,BECO_Datos!$D$3:$HN$85,BECO_Datos!$A56,FALSE)+IFERROR(HLOOKUP(FK$6,BECO_Datos!$HP$3:$LT$85,BECO_Datos!$A56,FALSE),0))*FK$2</f>
        <v>0</v>
      </c>
      <c r="FL57" s="85">
        <f>(HLOOKUP(FL$6,BECO_Datos!$D$3:$HN$85,BECO_Datos!$A56,FALSE)+IFERROR(HLOOKUP(FL$6,BECO_Datos!$HP$3:$LT$85,BECO_Datos!$A56,FALSE),0))*FL$2</f>
        <v>0</v>
      </c>
      <c r="FM57" s="85">
        <f>(HLOOKUP(FM$6,BECO_Datos!$D$3:$HN$85,BECO_Datos!$A56,FALSE)+IFERROR(HLOOKUP(FM$6,BECO_Datos!$HP$3:$LT$85,BECO_Datos!$A56,FALSE),0))*FM$2</f>
        <v>0</v>
      </c>
      <c r="FN57" s="85">
        <f>(HLOOKUP(FN$6,BECO_Datos!$D$3:$HN$85,BECO_Datos!$A56,FALSE)+IFERROR(HLOOKUP(FN$6,BECO_Datos!$HP$3:$LT$85,BECO_Datos!$A56,FALSE),0))*FN$2</f>
        <v>0</v>
      </c>
      <c r="FO57" s="85">
        <f>(HLOOKUP(FO$6,BECO_Datos!$D$3:$HN$85,BECO_Datos!$A56,FALSE)+IFERROR(HLOOKUP(FO$6,BECO_Datos!$HP$3:$LT$85,BECO_Datos!$A56,FALSE),0))*FO$2</f>
        <v>0</v>
      </c>
      <c r="FP57" s="85">
        <f>(HLOOKUP(FP$6,BECO_Datos!$D$3:$HN$85,BECO_Datos!$A56,FALSE)+IFERROR(HLOOKUP(FP$6,BECO_Datos!$HP$3:$LT$85,BECO_Datos!$A56,FALSE),0))*FP$2</f>
        <v>0</v>
      </c>
      <c r="FR57" s="85" t="e">
        <f>(HLOOKUP(FR$6,BECO_Datos!$D$3:$HN$85,BECO_Datos!$A56,FALSE)+IFERROR(HLOOKUP(FR$6,BECO_Datos!$HP$3:$LT$85,BECO_Datos!$A56,FALSE),0))*FR$2</f>
        <v>#N/A</v>
      </c>
      <c r="FS57" s="85" t="e">
        <f>(HLOOKUP(FS$6,BECO_Datos!$D$3:$HN$85,BECO_Datos!$A56,FALSE)+IFERROR(HLOOKUP(FS$6,BECO_Datos!$HP$3:$LT$85,BECO_Datos!$A56,FALSE),0))*FS$2</f>
        <v>#N/A</v>
      </c>
      <c r="FT57" s="85" t="e">
        <f>(HLOOKUP(FT$6,BECO_Datos!$D$3:$HN$85,BECO_Datos!$A56,FALSE)+IFERROR(HLOOKUP(FT$6,BECO_Datos!$HP$3:$LT$85,BECO_Datos!$A56,FALSE),0))*FT$2</f>
        <v>#N/A</v>
      </c>
      <c r="FU57" s="85" t="e">
        <f>(HLOOKUP(FU$6,BECO_Datos!$D$3:$HN$85,BECO_Datos!$A56,FALSE)+IFERROR(HLOOKUP(FU$6,BECO_Datos!$HP$3:$LT$85,BECO_Datos!$A56,FALSE),0))*FU$2</f>
        <v>#N/A</v>
      </c>
      <c r="FV57" s="85" t="e">
        <f>(HLOOKUP(FV$6,BECO_Datos!$D$3:$HN$85,BECO_Datos!$A56,FALSE)+IFERROR(HLOOKUP(FV$6,BECO_Datos!$HP$3:$LT$85,BECO_Datos!$A56,FALSE),0))*FV$2</f>
        <v>#N/A</v>
      </c>
      <c r="FW57" s="85" t="e">
        <f>(HLOOKUP(FW$6,BECO_Datos!$D$3:$HN$85,BECO_Datos!$A56,FALSE)+IFERROR(HLOOKUP(FW$6,BECO_Datos!$HP$3:$LT$85,BECO_Datos!$A56,FALSE),0))*FW$2</f>
        <v>#N/A</v>
      </c>
      <c r="FX57" s="85">
        <f>(HLOOKUP(FX$6,BECO_Datos!$D$3:$HN$85,BECO_Datos!$A56,FALSE)+IFERROR(HLOOKUP(FX$6,BECO_Datos!$HP$3:$LT$85,BECO_Datos!$A56,FALSE),0))*FX$2</f>
        <v>0</v>
      </c>
      <c r="FY57" s="85">
        <f>(HLOOKUP(FY$6,BECO_Datos!$D$3:$HN$85,BECO_Datos!$A56,FALSE)+IFERROR(HLOOKUP(FY$6,BECO_Datos!$HP$3:$LT$85,BECO_Datos!$A56,FALSE),0))*FY$2</f>
        <v>0</v>
      </c>
      <c r="FZ57" s="85">
        <f>(HLOOKUP(FZ$6,BECO_Datos!$D$3:$HN$85,BECO_Datos!$A56,FALSE)+IFERROR(HLOOKUP(FZ$6,BECO_Datos!$HP$3:$LT$85,BECO_Datos!$A56,FALSE),0))*FZ$2</f>
        <v>0</v>
      </c>
      <c r="GA57" s="85">
        <f>(HLOOKUP(GA$6,BECO_Datos!$D$3:$HN$85,BECO_Datos!$A56,FALSE)+IFERROR(HLOOKUP(GA$6,BECO_Datos!$HP$3:$LT$85,BECO_Datos!$A56,FALSE),0))*GA$2</f>
        <v>0</v>
      </c>
      <c r="GB57" s="85">
        <f>(HLOOKUP(GB$6,BECO_Datos!$D$3:$HN$85,BECO_Datos!$A56,FALSE)+IFERROR(HLOOKUP(GB$6,BECO_Datos!$HP$3:$LT$85,BECO_Datos!$A56,FALSE),0))*GB$2</f>
        <v>0</v>
      </c>
      <c r="GC57" s="85">
        <f>(HLOOKUP(GC$6,BECO_Datos!$D$3:$HN$85,BECO_Datos!$A56,FALSE)+IFERROR(HLOOKUP(GC$6,BECO_Datos!$HP$3:$LT$85,BECO_Datos!$A56,FALSE),0))*GC$2</f>
        <v>0</v>
      </c>
      <c r="GD57" s="85">
        <f>(HLOOKUP(GD$6,BECO_Datos!$D$3:$HN$85,BECO_Datos!$A56,FALSE)+IFERROR(HLOOKUP(GD$6,BECO_Datos!$HP$3:$LT$85,BECO_Datos!$A56,FALSE),0))*GD$2</f>
        <v>0</v>
      </c>
      <c r="GE57" s="85">
        <f>(HLOOKUP(GE$6,BECO_Datos!$D$3:$HN$85,BECO_Datos!$A56,FALSE)+IFERROR(HLOOKUP(GE$6,BECO_Datos!$HP$3:$LT$85,BECO_Datos!$A56,FALSE),0))*GE$2</f>
        <v>0</v>
      </c>
      <c r="GF57" s="85">
        <f>(HLOOKUP(GF$6,BECO_Datos!$D$3:$HN$85,BECO_Datos!$A56,FALSE)+IFERROR(HLOOKUP(GF$6,BECO_Datos!$HP$3:$LT$85,BECO_Datos!$A56,FALSE),0))*GF$2</f>
        <v>0</v>
      </c>
      <c r="GG57" s="85">
        <f>(HLOOKUP(GG$6,BECO_Datos!$D$3:$HN$85,BECO_Datos!$A56,FALSE)+IFERROR(HLOOKUP(GG$6,BECO_Datos!$HP$3:$LT$85,BECO_Datos!$A56,FALSE),0))*GG$2</f>
        <v>0</v>
      </c>
      <c r="GI57" s="85" t="e">
        <f>(HLOOKUP(GI$6,BECO_Datos!$D$3:$HN$85,BECO_Datos!$A56,FALSE)+IFERROR(HLOOKUP(GI$6,BECO_Datos!$HP$3:$LT$85,BECO_Datos!$A56,FALSE),0))*GI$2</f>
        <v>#N/A</v>
      </c>
      <c r="GJ57" s="85" t="e">
        <f>(HLOOKUP(GJ$6,BECO_Datos!$D$3:$HN$85,BECO_Datos!$A56,FALSE)+IFERROR(HLOOKUP(GJ$6,BECO_Datos!$HP$3:$LT$85,BECO_Datos!$A56,FALSE),0))*GJ$2</f>
        <v>#N/A</v>
      </c>
      <c r="GK57" s="85" t="e">
        <f>(HLOOKUP(GK$6,BECO_Datos!$D$3:$HN$85,BECO_Datos!$A56,FALSE)+IFERROR(HLOOKUP(GK$6,BECO_Datos!$HP$3:$LT$85,BECO_Datos!$A56,FALSE),0))*GK$2</f>
        <v>#N/A</v>
      </c>
      <c r="GL57" s="85" t="e">
        <f>(HLOOKUP(GL$6,BECO_Datos!$D$3:$HN$85,BECO_Datos!$A56,FALSE)+IFERROR(HLOOKUP(GL$6,BECO_Datos!$HP$3:$LT$85,BECO_Datos!$A56,FALSE),0))*GL$2</f>
        <v>#N/A</v>
      </c>
      <c r="GM57" s="85" t="e">
        <f>(HLOOKUP(GM$6,BECO_Datos!$D$3:$HN$85,BECO_Datos!$A56,FALSE)+IFERROR(HLOOKUP(GM$6,BECO_Datos!$HP$3:$LT$85,BECO_Datos!$A56,FALSE),0))*GM$2</f>
        <v>#N/A</v>
      </c>
      <c r="GN57" s="85" t="e">
        <f>(HLOOKUP(GN$6,BECO_Datos!$D$3:$HN$85,BECO_Datos!$A56,FALSE)+IFERROR(HLOOKUP(GN$6,BECO_Datos!$HP$3:$LT$85,BECO_Datos!$A56,FALSE),0))*GN$2</f>
        <v>#N/A</v>
      </c>
      <c r="GO57" s="85">
        <f>(HLOOKUP(GO$6,BECO_Datos!$D$3:$HN$85,BECO_Datos!$A56,FALSE)+IFERROR(HLOOKUP(GO$6,BECO_Datos!$HP$3:$LT$85,BECO_Datos!$A56,FALSE),0))*GO$2</f>
        <v>0</v>
      </c>
      <c r="GP57" s="85">
        <f>(HLOOKUP(GP$6,BECO_Datos!$D$3:$HN$85,BECO_Datos!$A56,FALSE)+IFERROR(HLOOKUP(GP$6,BECO_Datos!$HP$3:$LT$85,BECO_Datos!$A56,FALSE),0))*GP$2</f>
        <v>0</v>
      </c>
      <c r="GQ57" s="85">
        <f>(HLOOKUP(GQ$6,BECO_Datos!$D$3:$HN$85,BECO_Datos!$A56,FALSE)+IFERROR(HLOOKUP(GQ$6,BECO_Datos!$HP$3:$LT$85,BECO_Datos!$A56,FALSE),0))*GQ$2</f>
        <v>0</v>
      </c>
      <c r="GR57" s="85">
        <f>(HLOOKUP(GR$6,BECO_Datos!$D$3:$HN$85,BECO_Datos!$A56,FALSE)+IFERROR(HLOOKUP(GR$6,BECO_Datos!$HP$3:$LT$85,BECO_Datos!$A56,FALSE),0))*GR$2</f>
        <v>0</v>
      </c>
      <c r="GS57" s="85">
        <f>(HLOOKUP(GS$6,BECO_Datos!$D$3:$HN$85,BECO_Datos!$A56,FALSE)+IFERROR(HLOOKUP(GS$6,BECO_Datos!$HP$3:$LT$85,BECO_Datos!$A56,FALSE),0))*GS$2</f>
        <v>0</v>
      </c>
      <c r="GT57" s="85">
        <f>(HLOOKUP(GT$6,BECO_Datos!$D$3:$HN$85,BECO_Datos!$A56,FALSE)+IFERROR(HLOOKUP(GT$6,BECO_Datos!$HP$3:$LT$85,BECO_Datos!$A56,FALSE),0))*GT$2</f>
        <v>0</v>
      </c>
      <c r="GU57" s="85">
        <f>(HLOOKUP(GU$6,BECO_Datos!$D$3:$HN$85,BECO_Datos!$A56,FALSE)+IFERROR(HLOOKUP(GU$6,BECO_Datos!$HP$3:$LT$85,BECO_Datos!$A56,FALSE),0))*GU$2</f>
        <v>0</v>
      </c>
      <c r="GV57" s="85">
        <f>(HLOOKUP(GV$6,BECO_Datos!$D$3:$HN$85,BECO_Datos!$A56,FALSE)+IFERROR(HLOOKUP(GV$6,BECO_Datos!$HP$3:$LT$85,BECO_Datos!$A56,FALSE),0))*GV$2</f>
        <v>0</v>
      </c>
      <c r="GW57" s="85">
        <f>(HLOOKUP(GW$6,BECO_Datos!$D$3:$HN$85,BECO_Datos!$A56,FALSE)+IFERROR(HLOOKUP(GW$6,BECO_Datos!$HP$3:$LT$85,BECO_Datos!$A56,FALSE),0))*GW$2</f>
        <v>0</v>
      </c>
      <c r="GX57" s="85">
        <f>(HLOOKUP(GX$6,BECO_Datos!$D$3:$HN$85,BECO_Datos!$A56,FALSE)+IFERROR(HLOOKUP(GX$6,BECO_Datos!$HP$3:$LT$85,BECO_Datos!$A56,FALSE),0))*GX$2</f>
        <v>0</v>
      </c>
      <c r="GZ57" s="85" t="e">
        <f>(HLOOKUP(GZ$6,BECO_Datos!$D$3:$HN$85,BECO_Datos!$A56,FALSE)+IFERROR(HLOOKUP(GZ$6,BECO_Datos!$HP$3:$LT$85,BECO_Datos!$A56,FALSE),0))*GZ$2</f>
        <v>#N/A</v>
      </c>
      <c r="HA57" s="85" t="e">
        <f>(HLOOKUP(HA$6,BECO_Datos!$D$3:$HN$85,BECO_Datos!$A56,FALSE)+IFERROR(HLOOKUP(HA$6,BECO_Datos!$HP$3:$LT$85,BECO_Datos!$A56,FALSE),0))*HA$2</f>
        <v>#N/A</v>
      </c>
      <c r="HB57" s="85" t="e">
        <f>(HLOOKUP(HB$6,BECO_Datos!$D$3:$HN$85,BECO_Datos!$A56,FALSE)+IFERROR(HLOOKUP(HB$6,BECO_Datos!$HP$3:$LT$85,BECO_Datos!$A56,FALSE),0))*HB$2</f>
        <v>#N/A</v>
      </c>
      <c r="HC57" s="85" t="e">
        <f>(HLOOKUP(HC$6,BECO_Datos!$D$3:$HN$85,BECO_Datos!$A56,FALSE)+IFERROR(HLOOKUP(HC$6,BECO_Datos!$HP$3:$LT$85,BECO_Datos!$A56,FALSE),0))*HC$2</f>
        <v>#N/A</v>
      </c>
      <c r="HD57" s="85" t="e">
        <f>(HLOOKUP(HD$6,BECO_Datos!$D$3:$HN$85,BECO_Datos!$A56,FALSE)+IFERROR(HLOOKUP(HD$6,BECO_Datos!$HP$3:$LT$85,BECO_Datos!$A56,FALSE),0))*HD$2</f>
        <v>#N/A</v>
      </c>
      <c r="HE57" s="85" t="e">
        <f>(HLOOKUP(HE$6,BECO_Datos!$D$3:$HN$85,BECO_Datos!$A56,FALSE)+IFERROR(HLOOKUP(HE$6,BECO_Datos!$HP$3:$LT$85,BECO_Datos!$A56,FALSE),0))*HE$2</f>
        <v>#N/A</v>
      </c>
      <c r="HF57" s="85">
        <f>(HLOOKUP(HF$6,BECO_Datos!$D$3:$HN$85,BECO_Datos!$A56,FALSE)+IFERROR(HLOOKUP(HF$6,BECO_Datos!$HP$3:$LT$85,BECO_Datos!$A56,FALSE),0))*HF$2</f>
        <v>0.37336635723778994</v>
      </c>
      <c r="HG57" s="85">
        <f>(HLOOKUP(HG$6,BECO_Datos!$D$3:$HN$85,BECO_Datos!$A56,FALSE)+IFERROR(HLOOKUP(HG$6,BECO_Datos!$HP$3:$LT$85,BECO_Datos!$A56,FALSE),0))*HG$2</f>
        <v>0.3065721685362533</v>
      </c>
      <c r="HH57" s="85">
        <f>(HLOOKUP(HH$6,BECO_Datos!$D$3:$HN$85,BECO_Datos!$A56,FALSE)+IFERROR(HLOOKUP(HH$6,BECO_Datos!$HP$3:$LT$85,BECO_Datos!$A56,FALSE),0))*HH$2</f>
        <v>0.59849682813650917</v>
      </c>
      <c r="HI57" s="85">
        <f>(HLOOKUP(HI$6,BECO_Datos!$D$3:$HN$85,BECO_Datos!$A56,FALSE)+IFERROR(HLOOKUP(HI$6,BECO_Datos!$HP$3:$LT$85,BECO_Datos!$A56,FALSE),0))*HI$2</f>
        <v>0.58349780478527102</v>
      </c>
      <c r="HJ57" s="85">
        <f>(HLOOKUP(HJ$6,BECO_Datos!$D$3:$HN$85,BECO_Datos!$A56,FALSE)+IFERROR(HLOOKUP(HJ$6,BECO_Datos!$HP$3:$LT$85,BECO_Datos!$A56,FALSE),0))*HJ$2</f>
        <v>0.23230265493078844</v>
      </c>
      <c r="HK57" s="85">
        <f>(HLOOKUP(HK$6,BECO_Datos!$D$3:$HN$85,BECO_Datos!$A56,FALSE)+IFERROR(HLOOKUP(HK$6,BECO_Datos!$HP$3:$LT$85,BECO_Datos!$A56,FALSE),0))*HK$2</f>
        <v>0.54355738246639629</v>
      </c>
      <c r="HL57" s="85">
        <f>(HLOOKUP(HL$6,BECO_Datos!$D$3:$HN$85,BECO_Datos!$A56,FALSE)+IFERROR(HLOOKUP(HL$6,BECO_Datos!$HP$3:$LT$85,BECO_Datos!$A56,FALSE),0))*HL$2</f>
        <v>0.76239929272548645</v>
      </c>
      <c r="HM57" s="85">
        <f>(HLOOKUP(HM$6,BECO_Datos!$D$3:$HN$85,BECO_Datos!$A56,FALSE)+IFERROR(HLOOKUP(HM$6,BECO_Datos!$HP$3:$LT$85,BECO_Datos!$A56,FALSE),0))*HM$2</f>
        <v>0.12017278137186467</v>
      </c>
      <c r="HN57" s="85">
        <f>(HLOOKUP(HN$6,BECO_Datos!$D$3:$HN$85,BECO_Datos!$A56,FALSE)+IFERROR(HLOOKUP(HN$6,BECO_Datos!$HP$3:$LT$85,BECO_Datos!$A56,FALSE),0))*HN$2</f>
        <v>0.19588060166721391</v>
      </c>
      <c r="HO57" s="85">
        <f>(HLOOKUP(HO$6,BECO_Datos!$D$3:$HN$85,BECO_Datos!$A56,FALSE)+IFERROR(HLOOKUP(HO$6,BECO_Datos!$HP$3:$LT$85,BECO_Datos!$A56,FALSE),0))*HO$2</f>
        <v>0.18070636925835276</v>
      </c>
      <c r="HQ57" s="85" t="e">
        <f>(HLOOKUP(HQ$6,BECO_Datos!$D$3:$HN$85,BECO_Datos!$A56,FALSE)+IFERROR(HLOOKUP(HQ$6,BECO_Datos!$HP$3:$LT$85,BECO_Datos!$A56,FALSE),0))*HQ$2</f>
        <v>#N/A</v>
      </c>
      <c r="HR57" s="85" t="e">
        <f>(HLOOKUP(HR$6,BECO_Datos!$D$3:$HN$85,BECO_Datos!$A56,FALSE)+IFERROR(HLOOKUP(HR$6,BECO_Datos!$HP$3:$LT$85,BECO_Datos!$A56,FALSE),0))*HR$2</f>
        <v>#N/A</v>
      </c>
      <c r="HS57" s="85" t="e">
        <f>(HLOOKUP(HS$6,BECO_Datos!$D$3:$HN$85,BECO_Datos!$A56,FALSE)+IFERROR(HLOOKUP(HS$6,BECO_Datos!$HP$3:$LT$85,BECO_Datos!$A56,FALSE),0))*HS$2</f>
        <v>#N/A</v>
      </c>
      <c r="HT57" s="85" t="e">
        <f>(HLOOKUP(HT$6,BECO_Datos!$D$3:$HN$85,BECO_Datos!$A56,FALSE)+IFERROR(HLOOKUP(HT$6,BECO_Datos!$HP$3:$LT$85,BECO_Datos!$A56,FALSE),0))*HT$2</f>
        <v>#N/A</v>
      </c>
      <c r="HU57" s="85" t="e">
        <f>(HLOOKUP(HU$6,BECO_Datos!$D$3:$HN$85,BECO_Datos!$A56,FALSE)+IFERROR(HLOOKUP(HU$6,BECO_Datos!$HP$3:$LT$85,BECO_Datos!$A56,FALSE),0))*HU$2</f>
        <v>#N/A</v>
      </c>
      <c r="HV57" s="85" t="e">
        <f>(HLOOKUP(HV$6,BECO_Datos!$D$3:$HN$85,BECO_Datos!$A56,FALSE)+IFERROR(HLOOKUP(HV$6,BECO_Datos!$HP$3:$LT$85,BECO_Datos!$A56,FALSE),0))*HV$2</f>
        <v>#N/A</v>
      </c>
      <c r="HW57" s="85">
        <f>(HLOOKUP(HW$6,BECO_Datos!$D$3:$HN$85,BECO_Datos!$A56,FALSE)+IFERROR(HLOOKUP(HW$6,BECO_Datos!$HP$3:$LT$85,BECO_Datos!$A56,FALSE),0))*HW$2</f>
        <v>60.999168701633714</v>
      </c>
      <c r="HX57" s="85">
        <f>(HLOOKUP(HX$6,BECO_Datos!$D$3:$HN$85,BECO_Datos!$A56,FALSE)+IFERROR(HLOOKUP(HX$6,BECO_Datos!$HP$3:$LT$85,BECO_Datos!$A56,FALSE),0))*HX$2</f>
        <v>61.815009888220125</v>
      </c>
      <c r="HY57" s="85">
        <f>(HLOOKUP(HY$6,BECO_Datos!$D$3:$HN$85,BECO_Datos!$A56,FALSE)+IFERROR(HLOOKUP(HY$6,BECO_Datos!$HP$3:$LT$85,BECO_Datos!$A56,FALSE),0))*HY$2</f>
        <v>62.035401805674987</v>
      </c>
      <c r="HZ57" s="85">
        <f>(HLOOKUP(HZ$6,BECO_Datos!$D$3:$HN$85,BECO_Datos!$A56,FALSE)+IFERROR(HLOOKUP(HZ$6,BECO_Datos!$HP$3:$LT$85,BECO_Datos!$A56,FALSE),0))*HZ$2</f>
        <v>63.905493637145327</v>
      </c>
      <c r="IA57" s="85">
        <f>(HLOOKUP(IA$6,BECO_Datos!$D$3:$HN$85,BECO_Datos!$A56,FALSE)+IFERROR(HLOOKUP(IA$6,BECO_Datos!$HP$3:$LT$85,BECO_Datos!$A56,FALSE),0))*IA$2</f>
        <v>65.375116938950995</v>
      </c>
      <c r="IB57" s="85">
        <f>(HLOOKUP(IB$6,BECO_Datos!$D$3:$HN$85,BECO_Datos!$A56,FALSE)+IFERROR(HLOOKUP(IB$6,BECO_Datos!$HP$3:$LT$85,BECO_Datos!$A56,FALSE),0))*IB$2</f>
        <v>68.634143078245927</v>
      </c>
      <c r="IC57" s="85">
        <f>(HLOOKUP(IC$6,BECO_Datos!$D$3:$HN$85,BECO_Datos!$A56,FALSE)+IFERROR(HLOOKUP(IC$6,BECO_Datos!$HP$3:$LT$85,BECO_Datos!$A56,FALSE),0))*IC$2</f>
        <v>57.286543508168535</v>
      </c>
      <c r="ID57" s="85">
        <f>(HLOOKUP(ID$6,BECO_Datos!$D$3:$HN$85,BECO_Datos!$A56,FALSE)+IFERROR(HLOOKUP(ID$6,BECO_Datos!$HP$3:$LT$85,BECO_Datos!$A56,FALSE),0))*ID$2</f>
        <v>59.071874462596739</v>
      </c>
      <c r="IE57" s="85">
        <f>(HLOOKUP(IE$6,BECO_Datos!$D$3:$HN$85,BECO_Datos!$A56,FALSE)+IFERROR(HLOOKUP(IE$6,BECO_Datos!$HP$3:$LT$85,BECO_Datos!$A56,FALSE),0))*IE$2</f>
        <v>63.838903095442831</v>
      </c>
      <c r="IF57" s="85">
        <f>(HLOOKUP(IF$6,BECO_Datos!$D$3:$HN$85,BECO_Datos!$A56,FALSE)+IFERROR(HLOOKUP(IF$6,BECO_Datos!$HP$3:$LT$85,BECO_Datos!$A56,FALSE),0))*IF$2</f>
        <v>72.932711995188498</v>
      </c>
      <c r="IH57" s="85" t="e">
        <f>(HLOOKUP(IH$6,BECO_Datos!$D$3:$HN$85,BECO_Datos!$A56,FALSE)+IFERROR(HLOOKUP(IH$6,BECO_Datos!$HP$3:$LT$85,BECO_Datos!$A56,FALSE),0))*IH$2</f>
        <v>#N/A</v>
      </c>
      <c r="II57" s="85" t="e">
        <f>(HLOOKUP(II$6,BECO_Datos!$D$3:$HN$85,BECO_Datos!$A56,FALSE)+IFERROR(HLOOKUP(II$6,BECO_Datos!$HP$3:$LT$85,BECO_Datos!$A56,FALSE),0))*II$2</f>
        <v>#N/A</v>
      </c>
      <c r="IJ57" s="85" t="e">
        <f>(HLOOKUP(IJ$6,BECO_Datos!$D$3:$HN$85,BECO_Datos!$A56,FALSE)+IFERROR(HLOOKUP(IJ$6,BECO_Datos!$HP$3:$LT$85,BECO_Datos!$A56,FALSE),0))*IJ$2</f>
        <v>#N/A</v>
      </c>
      <c r="IK57" s="85" t="e">
        <f>(HLOOKUP(IK$6,BECO_Datos!$D$3:$HN$85,BECO_Datos!$A56,FALSE)+IFERROR(HLOOKUP(IK$6,BECO_Datos!$HP$3:$LT$85,BECO_Datos!$A56,FALSE),0))*IK$2</f>
        <v>#N/A</v>
      </c>
      <c r="IL57" s="85" t="e">
        <f>(HLOOKUP(IL$6,BECO_Datos!$D$3:$HN$85,BECO_Datos!$A56,FALSE)+IFERROR(HLOOKUP(IL$6,BECO_Datos!$HP$3:$LT$85,BECO_Datos!$A56,FALSE),0))*IL$2</f>
        <v>#N/A</v>
      </c>
      <c r="IM57" s="85" t="e">
        <f>(HLOOKUP(IM$6,BECO_Datos!$D$3:$HN$85,BECO_Datos!$A56,FALSE)+IFERROR(HLOOKUP(IM$6,BECO_Datos!$HP$3:$LT$85,BECO_Datos!$A56,FALSE),0))*IM$2</f>
        <v>#N/A</v>
      </c>
      <c r="IN57" s="85">
        <f>(HLOOKUP(IN$6,BECO_Datos!$D$3:$HN$85,BECO_Datos!$A56,FALSE)+IFERROR(HLOOKUP(IN$6,BECO_Datos!$HP$3:$LT$85,BECO_Datos!$A56,FALSE),0))*IN$2</f>
        <v>11.207072055030096</v>
      </c>
      <c r="IO57" s="85">
        <f>(HLOOKUP(IO$6,BECO_Datos!$D$3:$HN$85,BECO_Datos!$A56,FALSE)+IFERROR(HLOOKUP(IO$6,BECO_Datos!$HP$3:$LT$85,BECO_Datos!$A56,FALSE),0))*IO$2</f>
        <v>12.335928460877044</v>
      </c>
      <c r="IP57" s="85">
        <f>(HLOOKUP(IP$6,BECO_Datos!$D$3:$HN$85,BECO_Datos!$A56,FALSE)+IFERROR(HLOOKUP(IP$6,BECO_Datos!$HP$3:$LT$85,BECO_Datos!$A56,FALSE),0))*IP$2</f>
        <v>12.965912381771284</v>
      </c>
      <c r="IQ57" s="85">
        <f>(HLOOKUP(IQ$6,BECO_Datos!$D$3:$HN$85,BECO_Datos!$A56,FALSE)+IFERROR(HLOOKUP(IQ$6,BECO_Datos!$HP$3:$LT$85,BECO_Datos!$A56,FALSE),0))*IQ$2</f>
        <v>1.9559457437661225</v>
      </c>
      <c r="IR57" s="85">
        <f>(HLOOKUP(IR$6,BECO_Datos!$D$3:$HN$85,BECO_Datos!$A56,FALSE)+IFERROR(HLOOKUP(IR$6,BECO_Datos!$HP$3:$LT$85,BECO_Datos!$A56,FALSE),0))*IR$2</f>
        <v>6.482568959587276</v>
      </c>
      <c r="IS57" s="85">
        <f>(HLOOKUP(IS$6,BECO_Datos!$D$3:$HN$85,BECO_Datos!$A56,FALSE)+IFERROR(HLOOKUP(IS$6,BECO_Datos!$HP$3:$LT$85,BECO_Datos!$A56,FALSE),0))*IS$2</f>
        <v>9.296275494411006</v>
      </c>
      <c r="IT57" s="85">
        <f>(HLOOKUP(IT$6,BECO_Datos!$D$3:$HN$85,BECO_Datos!$A56,FALSE)+IFERROR(HLOOKUP(IT$6,BECO_Datos!$HP$3:$LT$85,BECO_Datos!$A56,FALSE),0))*IT$2</f>
        <v>19.511922527944968</v>
      </c>
      <c r="IU57" s="85">
        <f>(HLOOKUP(IU$6,BECO_Datos!$D$3:$HN$85,BECO_Datos!$A56,FALSE)+IFERROR(HLOOKUP(IU$6,BECO_Datos!$HP$3:$LT$85,BECO_Datos!$A56,FALSE),0))*IU$2</f>
        <v>18.850619174548584</v>
      </c>
      <c r="IV57" s="85">
        <f>(HLOOKUP(IV$6,BECO_Datos!$D$3:$HN$85,BECO_Datos!$A56,FALSE)+IFERROR(HLOOKUP(IV$6,BECO_Datos!$HP$3:$LT$85,BECO_Datos!$A56,FALSE),0))*IV$2</f>
        <v>27.439820885717086</v>
      </c>
      <c r="IW57" s="85">
        <f>(HLOOKUP(IW$6,BECO_Datos!$D$3:$HN$85,BECO_Datos!$A56,FALSE)+IFERROR(HLOOKUP(IW$6,BECO_Datos!$HP$3:$LT$85,BECO_Datos!$A56,FALSE),0))*IW$2</f>
        <v>40.738287599469821</v>
      </c>
      <c r="IY57" s="85" t="e">
        <f>(HLOOKUP(IY$6,BECO_Datos!$D$3:$HN$85,BECO_Datos!$A56,FALSE)+IFERROR(HLOOKUP(IY$6,BECO_Datos!$HP$3:$LT$85,BECO_Datos!$A56,FALSE),0))*IY$2</f>
        <v>#N/A</v>
      </c>
      <c r="IZ57" s="85" t="e">
        <f>(HLOOKUP(IZ$6,BECO_Datos!$D$3:$HN$85,BECO_Datos!$A56,FALSE)+IFERROR(HLOOKUP(IZ$6,BECO_Datos!$HP$3:$LT$85,BECO_Datos!$A56,FALSE),0))*IZ$2</f>
        <v>#N/A</v>
      </c>
      <c r="JA57" s="85" t="e">
        <f>(HLOOKUP(JA$6,BECO_Datos!$D$3:$HN$85,BECO_Datos!$A56,FALSE)+IFERROR(HLOOKUP(JA$6,BECO_Datos!$HP$3:$LT$85,BECO_Datos!$A56,FALSE),0))*JA$2</f>
        <v>#N/A</v>
      </c>
      <c r="JB57" s="85" t="e">
        <f>(HLOOKUP(JB$6,BECO_Datos!$D$3:$HN$85,BECO_Datos!$A56,FALSE)+IFERROR(HLOOKUP(JB$6,BECO_Datos!$HP$3:$LT$85,BECO_Datos!$A56,FALSE),0))*JB$2</f>
        <v>#N/A</v>
      </c>
      <c r="JC57" s="85" t="e">
        <f>(HLOOKUP(JC$6,BECO_Datos!$D$3:$HN$85,BECO_Datos!$A56,FALSE)+IFERROR(HLOOKUP(JC$6,BECO_Datos!$HP$3:$LT$85,BECO_Datos!$A56,FALSE),0))*JC$2</f>
        <v>#N/A</v>
      </c>
      <c r="JD57" s="85" t="e">
        <f>(HLOOKUP(JD$6,BECO_Datos!$D$3:$HN$85,BECO_Datos!$A56,FALSE)+IFERROR(HLOOKUP(JD$6,BECO_Datos!$HP$3:$LT$85,BECO_Datos!$A56,FALSE),0))*JD$2</f>
        <v>#N/A</v>
      </c>
      <c r="JE57" s="85">
        <f>(HLOOKUP(JE$6,BECO_Datos!$D$3:$HN$85,BECO_Datos!$A56,FALSE)+IFERROR(HLOOKUP(JE$6,BECO_Datos!$HP$3:$LT$85,BECO_Datos!$A56,FALSE),0))*JE$2</f>
        <v>82.12905196130184</v>
      </c>
      <c r="JF57" s="85">
        <f>(HLOOKUP(JF$6,BECO_Datos!$D$3:$HN$85,BECO_Datos!$A56,FALSE)+IFERROR(HLOOKUP(JF$6,BECO_Datos!$HP$3:$LT$85,BECO_Datos!$A56,FALSE),0))*JF$2</f>
        <v>124.95855249549881</v>
      </c>
      <c r="JG57" s="85">
        <f>(HLOOKUP(JG$6,BECO_Datos!$D$3:$HN$85,BECO_Datos!$A56,FALSE)+IFERROR(HLOOKUP(JG$6,BECO_Datos!$HP$3:$LT$85,BECO_Datos!$A56,FALSE),0))*JG$2</f>
        <v>105.78375739753176</v>
      </c>
      <c r="JH57" s="85">
        <f>(HLOOKUP(JH$6,BECO_Datos!$D$3:$HN$85,BECO_Datos!$A56,FALSE)+IFERROR(HLOOKUP(JH$6,BECO_Datos!$HP$3:$LT$85,BECO_Datos!$A56,FALSE),0))*JH$2</f>
        <v>86.866113295669066</v>
      </c>
      <c r="JI57" s="85">
        <f>(HLOOKUP(JI$6,BECO_Datos!$D$3:$HN$85,BECO_Datos!$A56,FALSE)+IFERROR(HLOOKUP(JI$6,BECO_Datos!$HP$3:$LT$85,BECO_Datos!$A56,FALSE),0))*JI$2</f>
        <v>68.048809819306086</v>
      </c>
      <c r="JJ57" s="85">
        <f>(HLOOKUP(JJ$6,BECO_Datos!$D$3:$HN$85,BECO_Datos!$A56,FALSE)+IFERROR(HLOOKUP(JJ$6,BECO_Datos!$HP$3:$LT$85,BECO_Datos!$A56,FALSE),0))*JJ$2</f>
        <v>76.182263599539681</v>
      </c>
      <c r="JK57" s="85">
        <f>(HLOOKUP(JK$6,BECO_Datos!$D$3:$HN$85,BECO_Datos!$A56,FALSE)+IFERROR(HLOOKUP(JK$6,BECO_Datos!$HP$3:$LT$85,BECO_Datos!$A56,FALSE),0))*JK$2</f>
        <v>7.5212210020655057</v>
      </c>
      <c r="JL57" s="85">
        <f>(HLOOKUP(JL$6,BECO_Datos!$D$3:$HN$85,BECO_Datos!$A56,FALSE)+IFERROR(HLOOKUP(JL$6,BECO_Datos!$HP$3:$LT$85,BECO_Datos!$A56,FALSE),0))*JL$2</f>
        <v>5.9620237648354548</v>
      </c>
      <c r="JM57" s="85">
        <f>(HLOOKUP(JM$6,BECO_Datos!$D$3:$HN$85,BECO_Datos!$A56,FALSE)+IFERROR(HLOOKUP(JM$6,BECO_Datos!$HP$3:$LT$85,BECO_Datos!$A56,FALSE),0))*JM$2</f>
        <v>0.29889152865802954</v>
      </c>
      <c r="JN57" s="85">
        <f>(HLOOKUP(JN$6,BECO_Datos!$D$3:$HN$85,BECO_Datos!$A56,FALSE)+IFERROR(HLOOKUP(JN$6,BECO_Datos!$HP$3:$LT$85,BECO_Datos!$A56,FALSE),0))*JN$2</f>
        <v>0</v>
      </c>
      <c r="JP57" s="85" t="e">
        <f>(HLOOKUP(JP$6,BECO_Datos!$D$3:$HN$85,BECO_Datos!$A56,FALSE)+IFERROR(HLOOKUP(JP$6,BECO_Datos!$HP$3:$LT$85,BECO_Datos!$A56,FALSE),0))*JP$2</f>
        <v>#N/A</v>
      </c>
      <c r="JQ57" s="85" t="e">
        <f>(HLOOKUP(JQ$6,BECO_Datos!$D$3:$HN$85,BECO_Datos!$A56,FALSE)+IFERROR(HLOOKUP(JQ$6,BECO_Datos!$HP$3:$LT$85,BECO_Datos!$A56,FALSE),0))*JQ$2</f>
        <v>#N/A</v>
      </c>
      <c r="JR57" s="85" t="e">
        <f>(HLOOKUP(JR$6,BECO_Datos!$D$3:$HN$85,BECO_Datos!$A56,FALSE)+IFERROR(HLOOKUP(JR$6,BECO_Datos!$HP$3:$LT$85,BECO_Datos!$A56,FALSE),0))*JR$2</f>
        <v>#N/A</v>
      </c>
      <c r="JS57" s="85" t="e">
        <f>(HLOOKUP(JS$6,BECO_Datos!$D$3:$HN$85,BECO_Datos!$A56,FALSE)+IFERROR(HLOOKUP(JS$6,BECO_Datos!$HP$3:$LT$85,BECO_Datos!$A56,FALSE),0))*JS$2</f>
        <v>#N/A</v>
      </c>
      <c r="JT57" s="85" t="e">
        <f>(HLOOKUP(JT$6,BECO_Datos!$D$3:$HN$85,BECO_Datos!$A56,FALSE)+IFERROR(HLOOKUP(JT$6,BECO_Datos!$HP$3:$LT$85,BECO_Datos!$A56,FALSE),0))*JT$2</f>
        <v>#N/A</v>
      </c>
      <c r="JU57" s="85" t="e">
        <f>(HLOOKUP(JU$6,BECO_Datos!$D$3:$HN$85,BECO_Datos!$A56,FALSE)+IFERROR(HLOOKUP(JU$6,BECO_Datos!$HP$3:$LT$85,BECO_Datos!$A56,FALSE),0))*JU$2</f>
        <v>#N/A</v>
      </c>
      <c r="JV57" s="85">
        <f>(HLOOKUP(JV$6,BECO_Datos!$D$3:$HN$85,BECO_Datos!$A56,FALSE)+IFERROR(HLOOKUP(JV$6,BECO_Datos!$HP$3:$LT$85,BECO_Datos!$A56,FALSE),0))*JV$2</f>
        <v>158.41193900654608</v>
      </c>
      <c r="JW57" s="85">
        <f>(HLOOKUP(JW$6,BECO_Datos!$D$3:$HN$85,BECO_Datos!$A56,FALSE)+IFERROR(HLOOKUP(JW$6,BECO_Datos!$HP$3:$LT$85,BECO_Datos!$A56,FALSE),0))*JW$2</f>
        <v>312.90204083552038</v>
      </c>
      <c r="JX57" s="85">
        <f>(HLOOKUP(JX$6,BECO_Datos!$D$3:$HN$85,BECO_Datos!$A56,FALSE)+IFERROR(HLOOKUP(JX$6,BECO_Datos!$HP$3:$LT$85,BECO_Datos!$A56,FALSE),0))*JX$2</f>
        <v>365.59163906312824</v>
      </c>
      <c r="JY57" s="85">
        <f>(HLOOKUP(JY$6,BECO_Datos!$D$3:$HN$85,BECO_Datos!$A56,FALSE)+IFERROR(HLOOKUP(JY$6,BECO_Datos!$HP$3:$LT$85,BECO_Datos!$A56,FALSE),0))*JY$2</f>
        <v>80.096363565289394</v>
      </c>
      <c r="JZ57" s="85">
        <f>(HLOOKUP(JZ$6,BECO_Datos!$D$3:$HN$85,BECO_Datos!$A56,FALSE)+IFERROR(HLOOKUP(JZ$6,BECO_Datos!$HP$3:$LT$85,BECO_Datos!$A56,FALSE),0))*JZ$2</f>
        <v>35.905962195533753</v>
      </c>
      <c r="KA57" s="85">
        <f>(HLOOKUP(KA$6,BECO_Datos!$D$3:$HN$85,BECO_Datos!$A56,FALSE)+IFERROR(HLOOKUP(KA$6,BECO_Datos!$HP$3:$LT$85,BECO_Datos!$A56,FALSE),0))*KA$2</f>
        <v>32.892158313252722</v>
      </c>
      <c r="KB57" s="85">
        <f>(HLOOKUP(KB$6,BECO_Datos!$D$3:$HN$85,BECO_Datos!$A56,FALSE)+IFERROR(HLOOKUP(KB$6,BECO_Datos!$HP$3:$LT$85,BECO_Datos!$A56,FALSE),0))*KB$2</f>
        <v>50.659986093679386</v>
      </c>
      <c r="KC57" s="85">
        <f>(HLOOKUP(KC$6,BECO_Datos!$D$3:$HN$85,BECO_Datos!$A56,FALSE)+IFERROR(HLOOKUP(KC$6,BECO_Datos!$HP$3:$LT$85,BECO_Datos!$A56,FALSE),0))*KC$2</f>
        <v>71.967650596032811</v>
      </c>
      <c r="KD57" s="85">
        <f>(HLOOKUP(KD$6,BECO_Datos!$D$3:$HN$85,BECO_Datos!$A56,FALSE)+IFERROR(HLOOKUP(KD$6,BECO_Datos!$HP$3:$LT$85,BECO_Datos!$A56,FALSE),0))*KD$2</f>
        <v>82.634454476342285</v>
      </c>
      <c r="KE57" s="85">
        <f>(HLOOKUP(KE$6,BECO_Datos!$D$3:$HN$85,BECO_Datos!$A56,FALSE)+IFERROR(HLOOKUP(KE$6,BECO_Datos!$HP$3:$LT$85,BECO_Datos!$A56,FALSE),0))*KE$2</f>
        <v>90.680728135407904</v>
      </c>
      <c r="KG57" s="85" t="e">
        <f>(HLOOKUP(KG$6,BECO_Datos!$D$3:$HN$85,BECO_Datos!$A56,FALSE)+IFERROR(HLOOKUP(KG$6,BECO_Datos!$HP$3:$LT$85,BECO_Datos!$A56,FALSE),0))*KG$2</f>
        <v>#N/A</v>
      </c>
      <c r="KH57" s="85" t="e">
        <f>(HLOOKUP(KH$6,BECO_Datos!$D$3:$HN$85,BECO_Datos!$A56,FALSE)+IFERROR(HLOOKUP(KH$6,BECO_Datos!$HP$3:$LT$85,BECO_Datos!$A56,FALSE),0))*KH$2</f>
        <v>#N/A</v>
      </c>
      <c r="KI57" s="85" t="e">
        <f>(HLOOKUP(KI$6,BECO_Datos!$D$3:$HN$85,BECO_Datos!$A56,FALSE)+IFERROR(HLOOKUP(KI$6,BECO_Datos!$HP$3:$LT$85,BECO_Datos!$A56,FALSE),0))*KI$2</f>
        <v>#N/A</v>
      </c>
      <c r="KJ57" s="85" t="e">
        <f>(HLOOKUP(KJ$6,BECO_Datos!$D$3:$HN$85,BECO_Datos!$A56,FALSE)+IFERROR(HLOOKUP(KJ$6,BECO_Datos!$HP$3:$LT$85,BECO_Datos!$A56,FALSE),0))*KJ$2</f>
        <v>#N/A</v>
      </c>
      <c r="KK57" s="85" t="e">
        <f>(HLOOKUP(KK$6,BECO_Datos!$D$3:$HN$85,BECO_Datos!$A56,FALSE)+IFERROR(HLOOKUP(KK$6,BECO_Datos!$HP$3:$LT$85,BECO_Datos!$A56,FALSE),0))*KK$2</f>
        <v>#N/A</v>
      </c>
      <c r="KL57" s="85" t="e">
        <f>(HLOOKUP(KL$6,BECO_Datos!$D$3:$HN$85,BECO_Datos!$A56,FALSE)+IFERROR(HLOOKUP(KL$6,BECO_Datos!$HP$3:$LT$85,BECO_Datos!$A56,FALSE),0))*KL$2</f>
        <v>#N/A</v>
      </c>
      <c r="KM57" s="85">
        <f>(HLOOKUP(KM$6,BECO_Datos!$D$3:$HN$85,BECO_Datos!$A56,FALSE)+IFERROR(HLOOKUP(KM$6,BECO_Datos!$HP$3:$LT$85,BECO_Datos!$A56,FALSE),0))*KM$2</f>
        <v>1.2541643387439049E-2</v>
      </c>
      <c r="KN57" s="85">
        <f>(HLOOKUP(KN$6,BECO_Datos!$D$3:$HN$85,BECO_Datos!$A56,FALSE)+IFERROR(HLOOKUP(KN$6,BECO_Datos!$HP$3:$LT$85,BECO_Datos!$A56,FALSE),0))*KN$2</f>
        <v>8.8279587972498203E-3</v>
      </c>
      <c r="KO57" s="85">
        <f>(HLOOKUP(KO$6,BECO_Datos!$D$3:$HN$85,BECO_Datos!$A56,FALSE)+IFERROR(HLOOKUP(KO$6,BECO_Datos!$HP$3:$LT$85,BECO_Datos!$A56,FALSE),0))*KO$2</f>
        <v>4.0304846225767993E-2</v>
      </c>
      <c r="KP57" s="85">
        <f>(HLOOKUP(KP$6,BECO_Datos!$D$3:$HN$85,BECO_Datos!$A56,FALSE)+IFERROR(HLOOKUP(KP$6,BECO_Datos!$HP$3:$LT$85,BECO_Datos!$A56,FALSE),0))*KP$2</f>
        <v>9.6282957211763168E-3</v>
      </c>
      <c r="KQ57" s="85">
        <f>(HLOOKUP(KQ$6,BECO_Datos!$D$3:$HN$85,BECO_Datos!$A56,FALSE)+IFERROR(HLOOKUP(KQ$6,BECO_Datos!$HP$3:$LT$85,BECO_Datos!$A56,FALSE),0))*KQ$2</f>
        <v>2.4522444612278094E-2</v>
      </c>
      <c r="KR57" s="85">
        <f>(HLOOKUP(KR$6,BECO_Datos!$D$3:$HN$85,BECO_Datos!$A56,FALSE)+IFERROR(HLOOKUP(KR$6,BECO_Datos!$HP$3:$LT$85,BECO_Datos!$A56,FALSE),0))*KR$2</f>
        <v>3.3917308730642512E-2</v>
      </c>
      <c r="KS57" s="85">
        <f>(HLOOKUP(KS$6,BECO_Datos!$D$3:$HN$85,BECO_Datos!$A56,FALSE)+IFERROR(HLOOKUP(KS$6,BECO_Datos!$HP$3:$LT$85,BECO_Datos!$A56,FALSE),0))*KS$2</f>
        <v>2.9891371476951662E-2</v>
      </c>
      <c r="KT57" s="85">
        <f>(HLOOKUP(KT$6,BECO_Datos!$D$3:$HN$85,BECO_Datos!$A56,FALSE)+IFERROR(HLOOKUP(KT$6,BECO_Datos!$HP$3:$LT$85,BECO_Datos!$A56,FALSE),0))*KT$2</f>
        <v>2.2163875950100772E-2</v>
      </c>
      <c r="KU57" s="85">
        <f>(HLOOKUP(KU$6,BECO_Datos!$D$3:$HN$85,BECO_Datos!$A56,FALSE)+IFERROR(HLOOKUP(KU$6,BECO_Datos!$HP$3:$LT$85,BECO_Datos!$A56,FALSE),0))*KU$2</f>
        <v>5.4241016071563813E-2</v>
      </c>
      <c r="KV57" s="85">
        <f>(HLOOKUP(KV$6,BECO_Datos!$D$3:$HN$85,BECO_Datos!$A56,FALSE)+IFERROR(HLOOKUP(KV$6,BECO_Datos!$HP$3:$LT$85,BECO_Datos!$A56,FALSE),0))*KV$2</f>
        <v>6.5136510299587946E-2</v>
      </c>
      <c r="KX57" s="85" t="e">
        <f>(HLOOKUP(KX$6,BECO_Datos!$D$3:$HN$85,BECO_Datos!$A56,FALSE)+IFERROR(HLOOKUP(KX$6,BECO_Datos!$HP$3:$LT$85,BECO_Datos!$A56,FALSE),0))*KX$2</f>
        <v>#N/A</v>
      </c>
      <c r="KY57" s="85" t="e">
        <f>(HLOOKUP(KY$6,BECO_Datos!$D$3:$HN$85,BECO_Datos!$A56,FALSE)+IFERROR(HLOOKUP(KY$6,BECO_Datos!$HP$3:$LT$85,BECO_Datos!$A56,FALSE),0))*KY$2</f>
        <v>#N/A</v>
      </c>
      <c r="KZ57" s="85" t="e">
        <f>(HLOOKUP(KZ$6,BECO_Datos!$D$3:$HN$85,BECO_Datos!$A56,FALSE)+IFERROR(HLOOKUP(KZ$6,BECO_Datos!$HP$3:$LT$85,BECO_Datos!$A56,FALSE),0))*KZ$2</f>
        <v>#N/A</v>
      </c>
      <c r="LA57" s="85" t="e">
        <f>(HLOOKUP(LA$6,BECO_Datos!$D$3:$HN$85,BECO_Datos!$A56,FALSE)+IFERROR(HLOOKUP(LA$6,BECO_Datos!$HP$3:$LT$85,BECO_Datos!$A56,FALSE),0))*LA$2</f>
        <v>#N/A</v>
      </c>
      <c r="LB57" s="85" t="e">
        <f>(HLOOKUP(LB$6,BECO_Datos!$D$3:$HN$85,BECO_Datos!$A56,FALSE)+IFERROR(HLOOKUP(LB$6,BECO_Datos!$HP$3:$LT$85,BECO_Datos!$A56,FALSE),0))*LB$2</f>
        <v>#N/A</v>
      </c>
      <c r="LC57" s="85" t="e">
        <f>(HLOOKUP(LC$6,BECO_Datos!$D$3:$HN$85,BECO_Datos!$A56,FALSE)+IFERROR(HLOOKUP(LC$6,BECO_Datos!$HP$3:$LT$85,BECO_Datos!$A56,FALSE),0))*LC$2</f>
        <v>#N/A</v>
      </c>
      <c r="LD57" s="85">
        <f>(HLOOKUP(LD$6,BECO_Datos!$D$3:$HN$85,BECO_Datos!$A56,FALSE)+IFERROR(HLOOKUP(LD$6,BECO_Datos!$HP$3:$LT$85,BECO_Datos!$A56,FALSE),0))*LD$2</f>
        <v>0</v>
      </c>
      <c r="LE57" s="85">
        <f>(HLOOKUP(LE$6,BECO_Datos!$D$3:$HN$85,BECO_Datos!$A56,FALSE)+IFERROR(HLOOKUP(LE$6,BECO_Datos!$HP$3:$LT$85,BECO_Datos!$A56,FALSE),0))*LE$2</f>
        <v>0</v>
      </c>
      <c r="LF57" s="85">
        <f>(HLOOKUP(LF$6,BECO_Datos!$D$3:$HN$85,BECO_Datos!$A56,FALSE)+IFERROR(HLOOKUP(LF$6,BECO_Datos!$HP$3:$LT$85,BECO_Datos!$A56,FALSE),0))*LF$2</f>
        <v>1.7483781822692369E-2</v>
      </c>
      <c r="LG57" s="85">
        <f>(HLOOKUP(LG$6,BECO_Datos!$D$3:$HN$85,BECO_Datos!$A56,FALSE)+IFERROR(HLOOKUP(LG$6,BECO_Datos!$HP$3:$LT$85,BECO_Datos!$A56,FALSE),0))*LG$2</f>
        <v>1.7724937434039852E-2</v>
      </c>
      <c r="LH57" s="85">
        <f>(HLOOKUP(LH$6,BECO_Datos!$D$3:$HN$85,BECO_Datos!$A56,FALSE)+IFERROR(HLOOKUP(LH$6,BECO_Datos!$HP$3:$LT$85,BECO_Datos!$A56,FALSE),0))*LH$2</f>
        <v>8.9763477557117926E-3</v>
      </c>
      <c r="LI57" s="85">
        <f>(HLOOKUP(LI$6,BECO_Datos!$D$3:$HN$85,BECO_Datos!$A56,FALSE)+IFERROR(HLOOKUP(LI$6,BECO_Datos!$HP$3:$LT$85,BECO_Datos!$A56,FALSE),0))*LI$2</f>
        <v>0</v>
      </c>
      <c r="LJ57" s="85">
        <f>(HLOOKUP(LJ$6,BECO_Datos!$D$3:$HN$85,BECO_Datos!$A56,FALSE)+IFERROR(HLOOKUP(LJ$6,BECO_Datos!$HP$3:$LT$85,BECO_Datos!$A56,FALSE),0))*LJ$2</f>
        <v>4.3193649499126598E-3</v>
      </c>
      <c r="LK57" s="85">
        <f>(HLOOKUP(LK$6,BECO_Datos!$D$3:$HN$85,BECO_Datos!$A56,FALSE)+IFERROR(HLOOKUP(LK$6,BECO_Datos!$HP$3:$LT$85,BECO_Datos!$A56,FALSE),0))*LK$2</f>
        <v>1.2483822147421265E-2</v>
      </c>
      <c r="LL57" s="85">
        <f>(HLOOKUP(LL$6,BECO_Datos!$D$3:$HN$85,BECO_Datos!$A56,FALSE)+IFERROR(HLOOKUP(LL$6,BECO_Datos!$HP$3:$LT$85,BECO_Datos!$A56,FALSE),0))*LL$2</f>
        <v>1.0852002510636644E-3</v>
      </c>
      <c r="LM57" s="85">
        <f>(HLOOKUP(LM$6,BECO_Datos!$D$3:$HN$85,BECO_Datos!$A56,FALSE)+IFERROR(HLOOKUP(LM$6,BECO_Datos!$HP$3:$LT$85,BECO_Datos!$A56,FALSE),0))*LM$2</f>
        <v>9.4334857626268297E-5</v>
      </c>
    </row>
    <row r="58" spans="1:325" ht="15.75" x14ac:dyDescent="0.25">
      <c r="A58" s="160">
        <v>53</v>
      </c>
      <c r="B58" s="62" t="s">
        <v>98</v>
      </c>
      <c r="C58" s="13"/>
      <c r="D58" s="84" t="e">
        <f>(HLOOKUP(D$6,BECO_Datos!$D$3:$HN$85,BECO_Datos!$A57,FALSE)+IFERROR(HLOOKUP(D$6,BECO_Datos!$HP$3:$LT$85,BECO_Datos!$A57,FALSE),0))*D$2</f>
        <v>#N/A</v>
      </c>
      <c r="E58" s="84" t="e">
        <f>(HLOOKUP(E$6,BECO_Datos!$D$3:$HN$85,BECO_Datos!$A57,FALSE)+IFERROR(HLOOKUP(E$6,BECO_Datos!$HP$3:$LT$85,BECO_Datos!$A57,FALSE),0))*E$2</f>
        <v>#N/A</v>
      </c>
      <c r="F58" s="84" t="e">
        <f>(HLOOKUP(F$6,BECO_Datos!$D$3:$HN$85,BECO_Datos!$A57,FALSE)+IFERROR(HLOOKUP(F$6,BECO_Datos!$HP$3:$LT$85,BECO_Datos!$A57,FALSE),0))*F$2</f>
        <v>#N/A</v>
      </c>
      <c r="G58" s="84" t="e">
        <f>(HLOOKUP(G$6,BECO_Datos!$D$3:$HN$85,BECO_Datos!$A57,FALSE)+IFERROR(HLOOKUP(G$6,BECO_Datos!$HP$3:$LT$85,BECO_Datos!$A57,FALSE),0))*G$2</f>
        <v>#N/A</v>
      </c>
      <c r="H58" s="84" t="e">
        <f>(HLOOKUP(H$6,BECO_Datos!$D$3:$HN$85,BECO_Datos!$A57,FALSE)+IFERROR(HLOOKUP(H$6,BECO_Datos!$HP$3:$LT$85,BECO_Datos!$A57,FALSE),0))*H$2</f>
        <v>#N/A</v>
      </c>
      <c r="I58" s="84" t="e">
        <f>(HLOOKUP(I$6,BECO_Datos!$D$3:$HN$85,BECO_Datos!$A57,FALSE)+IFERROR(HLOOKUP(I$6,BECO_Datos!$HP$3:$LT$85,BECO_Datos!$A57,FALSE),0))*I$2</f>
        <v>#N/A</v>
      </c>
      <c r="J58" s="84">
        <f>(HLOOKUP(J$6,BECO_Datos!$D$3:$HN$85,BECO_Datos!$A57,FALSE)+IFERROR(HLOOKUP(J$6,BECO_Datos!$HP$3:$LT$85,BECO_Datos!$A57,FALSE),0))*J$2</f>
        <v>0</v>
      </c>
      <c r="K58" s="84">
        <f>(HLOOKUP(K$6,BECO_Datos!$D$3:$HN$85,BECO_Datos!$A57,FALSE)+IFERROR(HLOOKUP(K$6,BECO_Datos!$HP$3:$LT$85,BECO_Datos!$A57,FALSE),0))*K$2</f>
        <v>0</v>
      </c>
      <c r="L58" s="84">
        <f>(HLOOKUP(L$6,BECO_Datos!$D$3:$HN$85,BECO_Datos!$A57,FALSE)+IFERROR(HLOOKUP(L$6,BECO_Datos!$HP$3:$LT$85,BECO_Datos!$A57,FALSE),0))*L$2</f>
        <v>0</v>
      </c>
      <c r="M58" s="84">
        <f>(HLOOKUP(M$6,BECO_Datos!$D$3:$HN$85,BECO_Datos!$A57,FALSE)+IFERROR(HLOOKUP(M$6,BECO_Datos!$HP$3:$LT$85,BECO_Datos!$A57,FALSE),0))*M$2</f>
        <v>0</v>
      </c>
      <c r="N58" s="84">
        <f>(HLOOKUP(N$6,BECO_Datos!$D$3:$HN$85,BECO_Datos!$A57,FALSE)+IFERROR(HLOOKUP(N$6,BECO_Datos!$HP$3:$LT$85,BECO_Datos!$A57,FALSE),0))*N$2</f>
        <v>0</v>
      </c>
      <c r="O58" s="84">
        <f>(HLOOKUP(O$6,BECO_Datos!$D$3:$HN$85,BECO_Datos!$A57,FALSE)+IFERROR(HLOOKUP(O$6,BECO_Datos!$HP$3:$LT$85,BECO_Datos!$A57,FALSE),0))*O$2</f>
        <v>0</v>
      </c>
      <c r="P58" s="84">
        <f>(HLOOKUP(P$6,BECO_Datos!$D$3:$HN$85,BECO_Datos!$A57,FALSE)+IFERROR(HLOOKUP(P$6,BECO_Datos!$HP$3:$LT$85,BECO_Datos!$A57,FALSE),0))*P$2</f>
        <v>0</v>
      </c>
      <c r="Q58" s="84">
        <f>(HLOOKUP(Q$6,BECO_Datos!$D$3:$HN$85,BECO_Datos!$A57,FALSE)+IFERROR(HLOOKUP(Q$6,BECO_Datos!$HP$3:$LT$85,BECO_Datos!$A57,FALSE),0))*Q$2</f>
        <v>0</v>
      </c>
      <c r="R58" s="84">
        <f>(HLOOKUP(R$6,BECO_Datos!$D$3:$HN$85,BECO_Datos!$A57,FALSE)+IFERROR(HLOOKUP(R$6,BECO_Datos!$HP$3:$LT$85,BECO_Datos!$A57,FALSE),0))*R$2</f>
        <v>0</v>
      </c>
      <c r="S58" s="84">
        <f>(HLOOKUP(S$6,BECO_Datos!$D$3:$HN$85,BECO_Datos!$A57,FALSE)+IFERROR(HLOOKUP(S$6,BECO_Datos!$HP$3:$LT$85,BECO_Datos!$A57,FALSE),0))*S$2</f>
        <v>0</v>
      </c>
      <c r="U58" s="84" t="e">
        <f>(HLOOKUP(U$6,BECO_Datos!$D$3:$HN$85,BECO_Datos!$A57,FALSE)+IFERROR(HLOOKUP(U$6,BECO_Datos!$HP$3:$LT$85,BECO_Datos!$A57,FALSE),0))*U$2</f>
        <v>#N/A</v>
      </c>
      <c r="V58" s="84" t="e">
        <f>(HLOOKUP(V$6,BECO_Datos!$D$3:$HN$85,BECO_Datos!$A57,FALSE)+IFERROR(HLOOKUP(V$6,BECO_Datos!$HP$3:$LT$85,BECO_Datos!$A57,FALSE),0))*V$2</f>
        <v>#N/A</v>
      </c>
      <c r="W58" s="84" t="e">
        <f>(HLOOKUP(W$6,BECO_Datos!$D$3:$HN$85,BECO_Datos!$A57,FALSE)+IFERROR(HLOOKUP(W$6,BECO_Datos!$HP$3:$LT$85,BECO_Datos!$A57,FALSE),0))*W$2</f>
        <v>#N/A</v>
      </c>
      <c r="X58" s="84" t="e">
        <f>(HLOOKUP(X$6,BECO_Datos!$D$3:$HN$85,BECO_Datos!$A57,FALSE)+IFERROR(HLOOKUP(X$6,BECO_Datos!$HP$3:$LT$85,BECO_Datos!$A57,FALSE),0))*X$2</f>
        <v>#N/A</v>
      </c>
      <c r="Y58" s="84" t="e">
        <f>(HLOOKUP(Y$6,BECO_Datos!$D$3:$HN$85,BECO_Datos!$A57,FALSE)+IFERROR(HLOOKUP(Y$6,BECO_Datos!$HP$3:$LT$85,BECO_Datos!$A57,FALSE),0))*Y$2</f>
        <v>#N/A</v>
      </c>
      <c r="Z58" s="84" t="e">
        <f>(HLOOKUP(Z$6,BECO_Datos!$D$3:$HN$85,BECO_Datos!$A57,FALSE)+IFERROR(HLOOKUP(Z$6,BECO_Datos!$HP$3:$LT$85,BECO_Datos!$A57,FALSE),0))*Z$2</f>
        <v>#N/A</v>
      </c>
      <c r="AA58" s="84">
        <f>(HLOOKUP(AA$6,BECO_Datos!$D$3:$HN$85,BECO_Datos!$A57,FALSE)+IFERROR(HLOOKUP(AA$6,BECO_Datos!$HP$3:$LT$85,BECO_Datos!$A57,FALSE),0))*AA$2</f>
        <v>1.8815160696468478</v>
      </c>
      <c r="AB58" s="84">
        <f>(HLOOKUP(AB$6,BECO_Datos!$D$3:$HN$85,BECO_Datos!$A57,FALSE)+IFERROR(HLOOKUP(AB$6,BECO_Datos!$HP$3:$LT$85,BECO_Datos!$A57,FALSE),0))*AB$2</f>
        <v>-2.6074099857369459</v>
      </c>
      <c r="AC58" s="84">
        <f>(HLOOKUP(AC$6,BECO_Datos!$D$3:$HN$85,BECO_Datos!$A57,FALSE)+IFERROR(HLOOKUP(AC$6,BECO_Datos!$HP$3:$LT$85,BECO_Datos!$A57,FALSE),0))*AC$2</f>
        <v>52.290438022129891</v>
      </c>
      <c r="AD58" s="84">
        <f>(HLOOKUP(AD$6,BECO_Datos!$D$3:$HN$85,BECO_Datos!$A57,FALSE)+IFERROR(HLOOKUP(AD$6,BECO_Datos!$HP$3:$LT$85,BECO_Datos!$A57,FALSE),0))*AD$2</f>
        <v>78.661326223888906</v>
      </c>
      <c r="AE58" s="84">
        <f>(HLOOKUP(AE$6,BECO_Datos!$D$3:$HN$85,BECO_Datos!$A57,FALSE)+IFERROR(HLOOKUP(AE$6,BECO_Datos!$HP$3:$LT$85,BECO_Datos!$A57,FALSE),0))*AE$2</f>
        <v>99.602456195115067</v>
      </c>
      <c r="AF58" s="84">
        <f>(HLOOKUP(AF$6,BECO_Datos!$D$3:$HN$85,BECO_Datos!$A57,FALSE)+IFERROR(HLOOKUP(AF$6,BECO_Datos!$HP$3:$LT$85,BECO_Datos!$A57,FALSE),0))*AF$2</f>
        <v>80.643289356779832</v>
      </c>
      <c r="AG58" s="84">
        <f>(HLOOKUP(AG$6,BECO_Datos!$D$3:$HN$85,BECO_Datos!$A57,FALSE)+IFERROR(HLOOKUP(AG$6,BECO_Datos!$HP$3:$LT$85,BECO_Datos!$A57,FALSE),0))*AG$2</f>
        <v>88.084779191092494</v>
      </c>
      <c r="AH58" s="84">
        <f>(HLOOKUP(AH$6,BECO_Datos!$D$3:$HN$85,BECO_Datos!$A57,FALSE)+IFERROR(HLOOKUP(AH$6,BECO_Datos!$HP$3:$LT$85,BECO_Datos!$A57,FALSE),0))*AH$2</f>
        <v>84.7263341661358</v>
      </c>
      <c r="AI58" s="84">
        <f>(HLOOKUP(AI$6,BECO_Datos!$D$3:$HN$85,BECO_Datos!$A57,FALSE)+IFERROR(HLOOKUP(AI$6,BECO_Datos!$HP$3:$LT$85,BECO_Datos!$A57,FALSE),0))*AI$2</f>
        <v>141.25804440408515</v>
      </c>
      <c r="AJ58" s="84">
        <f>(HLOOKUP(AJ$6,BECO_Datos!$D$3:$HN$85,BECO_Datos!$A57,FALSE)+IFERROR(HLOOKUP(AJ$6,BECO_Datos!$HP$3:$LT$85,BECO_Datos!$A57,FALSE),0))*AJ$2</f>
        <v>188.33867424227995</v>
      </c>
      <c r="AL58" s="84" t="e">
        <f>(HLOOKUP(AL$6,BECO_Datos!$D$3:$HN$85,BECO_Datos!$A57,FALSE)+IFERROR(HLOOKUP(AL$6,BECO_Datos!$HP$3:$LT$85,BECO_Datos!$A57,FALSE),0))*AL$2</f>
        <v>#N/A</v>
      </c>
      <c r="AM58" s="84" t="e">
        <f>(HLOOKUP(AM$6,BECO_Datos!$D$3:$HN$85,BECO_Datos!$A57,FALSE)+IFERROR(HLOOKUP(AM$6,BECO_Datos!$HP$3:$LT$85,BECO_Datos!$A57,FALSE),0))*AM$2</f>
        <v>#N/A</v>
      </c>
      <c r="AN58" s="84" t="e">
        <f>(HLOOKUP(AN$6,BECO_Datos!$D$3:$HN$85,BECO_Datos!$A57,FALSE)+IFERROR(HLOOKUP(AN$6,BECO_Datos!$HP$3:$LT$85,BECO_Datos!$A57,FALSE),0))*AN$2</f>
        <v>#N/A</v>
      </c>
      <c r="AO58" s="84" t="e">
        <f>(HLOOKUP(AO$6,BECO_Datos!$D$3:$HN$85,BECO_Datos!$A57,FALSE)+IFERROR(HLOOKUP(AO$6,BECO_Datos!$HP$3:$LT$85,BECO_Datos!$A57,FALSE),0))*AO$2</f>
        <v>#N/A</v>
      </c>
      <c r="AP58" s="84" t="e">
        <f>(HLOOKUP(AP$6,BECO_Datos!$D$3:$HN$85,BECO_Datos!$A57,FALSE)+IFERROR(HLOOKUP(AP$6,BECO_Datos!$HP$3:$LT$85,BECO_Datos!$A57,FALSE),0))*AP$2</f>
        <v>#N/A</v>
      </c>
      <c r="AQ58" s="84" t="e">
        <f>(HLOOKUP(AQ$6,BECO_Datos!$D$3:$HN$85,BECO_Datos!$A57,FALSE)+IFERROR(HLOOKUP(AQ$6,BECO_Datos!$HP$3:$LT$85,BECO_Datos!$A57,FALSE),0))*AQ$2</f>
        <v>#N/A</v>
      </c>
      <c r="AR58" s="84">
        <f>(HLOOKUP(AR$6,BECO_Datos!$D$3:$HN$85,BECO_Datos!$A57,FALSE)+IFERROR(HLOOKUP(AR$6,BECO_Datos!$HP$3:$LT$85,BECO_Datos!$A57,FALSE),0))*AR$2</f>
        <v>37.720872815482657</v>
      </c>
      <c r="AS58" s="84">
        <f>(HLOOKUP(AS$6,BECO_Datos!$D$3:$HN$85,BECO_Datos!$A57,FALSE)+IFERROR(HLOOKUP(AS$6,BECO_Datos!$HP$3:$LT$85,BECO_Datos!$A57,FALSE),0))*AS$2</f>
        <v>43.727507935093989</v>
      </c>
      <c r="AT58" s="84">
        <f>(HLOOKUP(AT$6,BECO_Datos!$D$3:$HN$85,BECO_Datos!$A57,FALSE)+IFERROR(HLOOKUP(AT$6,BECO_Datos!$HP$3:$LT$85,BECO_Datos!$A57,FALSE),0))*AT$2</f>
        <v>24.303484286061092</v>
      </c>
      <c r="AU58" s="84">
        <f>(HLOOKUP(AU$6,BECO_Datos!$D$3:$HN$85,BECO_Datos!$A57,FALSE)+IFERROR(HLOOKUP(AU$6,BECO_Datos!$HP$3:$LT$85,BECO_Datos!$A57,FALSE),0))*AU$2</f>
        <v>95.873410758776544</v>
      </c>
      <c r="AV58" s="84">
        <f>(HLOOKUP(AV$6,BECO_Datos!$D$3:$HN$85,BECO_Datos!$A57,FALSE)+IFERROR(HLOOKUP(AV$6,BECO_Datos!$HP$3:$LT$85,BECO_Datos!$A57,FALSE),0))*AV$2</f>
        <v>80.005079248901723</v>
      </c>
      <c r="AW58" s="84">
        <f>(HLOOKUP(AW$6,BECO_Datos!$D$3:$HN$85,BECO_Datos!$A57,FALSE)+IFERROR(HLOOKUP(AW$6,BECO_Datos!$HP$3:$LT$85,BECO_Datos!$A57,FALSE),0))*AW$2</f>
        <v>94.548098079292515</v>
      </c>
      <c r="AX58" s="84">
        <f>(HLOOKUP(AX$6,BECO_Datos!$D$3:$HN$85,BECO_Datos!$A57,FALSE)+IFERROR(HLOOKUP(AX$6,BECO_Datos!$HP$3:$LT$85,BECO_Datos!$A57,FALSE),0))*AX$2</f>
        <v>42.183749518284216</v>
      </c>
      <c r="AY58" s="84">
        <f>(HLOOKUP(AY$6,BECO_Datos!$D$3:$HN$85,BECO_Datos!$A57,FALSE)+IFERROR(HLOOKUP(AY$6,BECO_Datos!$HP$3:$LT$85,BECO_Datos!$A57,FALSE),0))*AY$2</f>
        <v>97.67143767481042</v>
      </c>
      <c r="AZ58" s="84">
        <f>(HLOOKUP(AZ$6,BECO_Datos!$D$3:$HN$85,BECO_Datos!$A57,FALSE)+IFERROR(HLOOKUP(AZ$6,BECO_Datos!$HP$3:$LT$85,BECO_Datos!$A57,FALSE),0))*AZ$2</f>
        <v>332.07492026436609</v>
      </c>
      <c r="BA58" s="84">
        <f>(HLOOKUP(BA$6,BECO_Datos!$D$3:$HN$85,BECO_Datos!$A57,FALSE)+IFERROR(HLOOKUP(BA$6,BECO_Datos!$HP$3:$LT$85,BECO_Datos!$A57,FALSE),0))*BA$2</f>
        <v>28.973588213861685</v>
      </c>
      <c r="BC58" s="84" t="e">
        <f>(HLOOKUP(BC$6,BECO_Datos!$D$3:$HN$85,BECO_Datos!$A57,FALSE)+IFERROR(HLOOKUP(BC$6,BECO_Datos!$HP$3:$LT$85,BECO_Datos!$A57,FALSE),0))*BC$2</f>
        <v>#N/A</v>
      </c>
      <c r="BD58" s="84" t="e">
        <f>(HLOOKUP(BD$6,BECO_Datos!$D$3:$HN$85,BECO_Datos!$A57,FALSE)+IFERROR(HLOOKUP(BD$6,BECO_Datos!$HP$3:$LT$85,BECO_Datos!$A57,FALSE),0))*BD$2</f>
        <v>#N/A</v>
      </c>
      <c r="BE58" s="84" t="e">
        <f>(HLOOKUP(BE$6,BECO_Datos!$D$3:$HN$85,BECO_Datos!$A57,FALSE)+IFERROR(HLOOKUP(BE$6,BECO_Datos!$HP$3:$LT$85,BECO_Datos!$A57,FALSE),0))*BE$2</f>
        <v>#N/A</v>
      </c>
      <c r="BF58" s="84" t="e">
        <f>(HLOOKUP(BF$6,BECO_Datos!$D$3:$HN$85,BECO_Datos!$A57,FALSE)+IFERROR(HLOOKUP(BF$6,BECO_Datos!$HP$3:$LT$85,BECO_Datos!$A57,FALSE),0))*BF$2</f>
        <v>#N/A</v>
      </c>
      <c r="BG58" s="84" t="e">
        <f>(HLOOKUP(BG$6,BECO_Datos!$D$3:$HN$85,BECO_Datos!$A57,FALSE)+IFERROR(HLOOKUP(BG$6,BECO_Datos!$HP$3:$LT$85,BECO_Datos!$A57,FALSE),0))*BG$2</f>
        <v>#N/A</v>
      </c>
      <c r="BH58" s="84" t="e">
        <f>(HLOOKUP(BH$6,BECO_Datos!$D$3:$HN$85,BECO_Datos!$A57,FALSE)+IFERROR(HLOOKUP(BH$6,BECO_Datos!$HP$3:$LT$85,BECO_Datos!$A57,FALSE),0))*BH$2</f>
        <v>#N/A</v>
      </c>
      <c r="BI58" s="84">
        <f>(HLOOKUP(BI$6,BECO_Datos!$D$3:$HN$85,BECO_Datos!$A57,FALSE)+IFERROR(HLOOKUP(BI$6,BECO_Datos!$HP$3:$LT$85,BECO_Datos!$A57,FALSE),0))*BI$2</f>
        <v>0</v>
      </c>
      <c r="BJ58" s="84">
        <f>(HLOOKUP(BJ$6,BECO_Datos!$D$3:$HN$85,BECO_Datos!$A57,FALSE)+IFERROR(HLOOKUP(BJ$6,BECO_Datos!$HP$3:$LT$85,BECO_Datos!$A57,FALSE),0))*BJ$2</f>
        <v>0</v>
      </c>
      <c r="BK58" s="84">
        <f>(HLOOKUP(BK$6,BECO_Datos!$D$3:$HN$85,BECO_Datos!$A57,FALSE)+IFERROR(HLOOKUP(BK$6,BECO_Datos!$HP$3:$LT$85,BECO_Datos!$A57,FALSE),0))*BK$2</f>
        <v>0</v>
      </c>
      <c r="BL58" s="84">
        <f>(HLOOKUP(BL$6,BECO_Datos!$D$3:$HN$85,BECO_Datos!$A57,FALSE)+IFERROR(HLOOKUP(BL$6,BECO_Datos!$HP$3:$LT$85,BECO_Datos!$A57,FALSE),0))*BL$2</f>
        <v>0</v>
      </c>
      <c r="BM58" s="84">
        <f>(HLOOKUP(BM$6,BECO_Datos!$D$3:$HN$85,BECO_Datos!$A57,FALSE)+IFERROR(HLOOKUP(BM$6,BECO_Datos!$HP$3:$LT$85,BECO_Datos!$A57,FALSE),0))*BM$2</f>
        <v>0</v>
      </c>
      <c r="BN58" s="84">
        <f>(HLOOKUP(BN$6,BECO_Datos!$D$3:$HN$85,BECO_Datos!$A57,FALSE)+IFERROR(HLOOKUP(BN$6,BECO_Datos!$HP$3:$LT$85,BECO_Datos!$A57,FALSE),0))*BN$2</f>
        <v>0</v>
      </c>
      <c r="BO58" s="84">
        <f>(HLOOKUP(BO$6,BECO_Datos!$D$3:$HN$85,BECO_Datos!$A57,FALSE)+IFERROR(HLOOKUP(BO$6,BECO_Datos!$HP$3:$LT$85,BECO_Datos!$A57,FALSE),0))*BO$2</f>
        <v>0</v>
      </c>
      <c r="BP58" s="84">
        <f>(HLOOKUP(BP$6,BECO_Datos!$D$3:$HN$85,BECO_Datos!$A57,FALSE)+IFERROR(HLOOKUP(BP$6,BECO_Datos!$HP$3:$LT$85,BECO_Datos!$A57,FALSE),0))*BP$2</f>
        <v>0</v>
      </c>
      <c r="BQ58" s="84">
        <f>(HLOOKUP(BQ$6,BECO_Datos!$D$3:$HN$85,BECO_Datos!$A57,FALSE)+IFERROR(HLOOKUP(BQ$6,BECO_Datos!$HP$3:$LT$85,BECO_Datos!$A57,FALSE),0))*BQ$2</f>
        <v>0</v>
      </c>
      <c r="BR58" s="84">
        <f>(HLOOKUP(BR$6,BECO_Datos!$D$3:$HN$85,BECO_Datos!$A57,FALSE)+IFERROR(HLOOKUP(BR$6,BECO_Datos!$HP$3:$LT$85,BECO_Datos!$A57,FALSE),0))*BR$2</f>
        <v>0</v>
      </c>
      <c r="BT58" s="84" t="e">
        <f>(HLOOKUP(BT$6,BECO_Datos!$D$3:$HN$85,BECO_Datos!$A57,FALSE)+IFERROR(HLOOKUP(BT$6,BECO_Datos!$HP$3:$LT$85,BECO_Datos!$A57,FALSE),0))*BT$2</f>
        <v>#N/A</v>
      </c>
      <c r="BU58" s="84" t="e">
        <f>(HLOOKUP(BU$6,BECO_Datos!$D$3:$HN$85,BECO_Datos!$A57,FALSE)+IFERROR(HLOOKUP(BU$6,BECO_Datos!$HP$3:$LT$85,BECO_Datos!$A57,FALSE),0))*BU$2</f>
        <v>#N/A</v>
      </c>
      <c r="BV58" s="84" t="e">
        <f>(HLOOKUP(BV$6,BECO_Datos!$D$3:$HN$85,BECO_Datos!$A57,FALSE)+IFERROR(HLOOKUP(BV$6,BECO_Datos!$HP$3:$LT$85,BECO_Datos!$A57,FALSE),0))*BV$2</f>
        <v>#N/A</v>
      </c>
      <c r="BW58" s="84" t="e">
        <f>(HLOOKUP(BW$6,BECO_Datos!$D$3:$HN$85,BECO_Datos!$A57,FALSE)+IFERROR(HLOOKUP(BW$6,BECO_Datos!$HP$3:$LT$85,BECO_Datos!$A57,FALSE),0))*BW$2</f>
        <v>#N/A</v>
      </c>
      <c r="BX58" s="84" t="e">
        <f>(HLOOKUP(BX$6,BECO_Datos!$D$3:$HN$85,BECO_Datos!$A57,FALSE)+IFERROR(HLOOKUP(BX$6,BECO_Datos!$HP$3:$LT$85,BECO_Datos!$A57,FALSE),0))*BX$2</f>
        <v>#N/A</v>
      </c>
      <c r="BY58" s="84" t="e">
        <f>(HLOOKUP(BY$6,BECO_Datos!$D$3:$HN$85,BECO_Datos!$A57,FALSE)+IFERROR(HLOOKUP(BY$6,BECO_Datos!$HP$3:$LT$85,BECO_Datos!$A57,FALSE),0))*BY$2</f>
        <v>#N/A</v>
      </c>
      <c r="BZ58" s="84">
        <f>(HLOOKUP(BZ$6,BECO_Datos!$D$3:$HN$85,BECO_Datos!$A57,FALSE)+IFERROR(HLOOKUP(BZ$6,BECO_Datos!$HP$3:$LT$85,BECO_Datos!$A57,FALSE),0))*BZ$2</f>
        <v>2.272936998202359E-2</v>
      </c>
      <c r="CA58" s="84">
        <f>(HLOOKUP(CA$6,BECO_Datos!$D$3:$HN$85,BECO_Datos!$A57,FALSE)+IFERROR(HLOOKUP(CA$6,BECO_Datos!$HP$3:$LT$85,BECO_Datos!$A57,FALSE),0))*CA$2</f>
        <v>0</v>
      </c>
      <c r="CB58" s="84">
        <f>(HLOOKUP(CB$6,BECO_Datos!$D$3:$HN$85,BECO_Datos!$A57,FALSE)+IFERROR(HLOOKUP(CB$6,BECO_Datos!$HP$3:$LT$85,BECO_Datos!$A57,FALSE),0))*CB$2</f>
        <v>8.1176321364369967E-3</v>
      </c>
      <c r="CC58" s="84">
        <f>(HLOOKUP(CC$6,BECO_Datos!$D$3:$HN$85,BECO_Datos!$A57,FALSE)+IFERROR(HLOOKUP(CC$6,BECO_Datos!$HP$3:$LT$85,BECO_Datos!$A57,FALSE),0))*CC$2</f>
        <v>8.1176321364369967E-3</v>
      </c>
      <c r="CD58" s="84">
        <f>(HLOOKUP(CD$6,BECO_Datos!$D$3:$HN$85,BECO_Datos!$A57,FALSE)+IFERROR(HLOOKUP(CD$6,BECO_Datos!$HP$3:$LT$85,BECO_Datos!$A57,FALSE),0))*CD$2</f>
        <v>0</v>
      </c>
      <c r="CE58" s="84">
        <f>(HLOOKUP(CE$6,BECO_Datos!$D$3:$HN$85,BECO_Datos!$A57,FALSE)+IFERROR(HLOOKUP(CE$6,BECO_Datos!$HP$3:$LT$85,BECO_Datos!$A57,FALSE),0))*CE$2</f>
        <v>0</v>
      </c>
      <c r="CF58" s="84">
        <f>(HLOOKUP(CF$6,BECO_Datos!$D$3:$HN$85,BECO_Datos!$A57,FALSE)+IFERROR(HLOOKUP(CF$6,BECO_Datos!$HP$3:$LT$85,BECO_Datos!$A57,FALSE),0))*CF$2</f>
        <v>0</v>
      </c>
      <c r="CG58" s="84">
        <f>(HLOOKUP(CG$6,BECO_Datos!$D$3:$HN$85,BECO_Datos!$A57,FALSE)+IFERROR(HLOOKUP(CG$6,BECO_Datos!$HP$3:$LT$85,BECO_Datos!$A57,FALSE),0))*CG$2</f>
        <v>0</v>
      </c>
      <c r="CH58" s="84">
        <f>(HLOOKUP(CH$6,BECO_Datos!$D$3:$HN$85,BECO_Datos!$A57,FALSE)+IFERROR(HLOOKUP(CH$6,BECO_Datos!$HP$3:$LT$85,BECO_Datos!$A57,FALSE),0))*CH$2</f>
        <v>0</v>
      </c>
      <c r="CI58" s="84">
        <f>(HLOOKUP(CI$6,BECO_Datos!$D$3:$HN$85,BECO_Datos!$A57,FALSE)+IFERROR(HLOOKUP(CI$6,BECO_Datos!$HP$3:$LT$85,BECO_Datos!$A57,FALSE),0))*CI$2</f>
        <v>0</v>
      </c>
      <c r="CK58" s="84" t="e">
        <f>(HLOOKUP(CK$6,BECO_Datos!$D$3:$HN$85,BECO_Datos!$A57,FALSE)+IFERROR(HLOOKUP(CK$6,BECO_Datos!$HP$3:$LT$85,BECO_Datos!$A57,FALSE),0))*CK$2</f>
        <v>#N/A</v>
      </c>
      <c r="CL58" s="84" t="e">
        <f>(HLOOKUP(CL$6,BECO_Datos!$D$3:$HN$85,BECO_Datos!$A57,FALSE)+IFERROR(HLOOKUP(CL$6,BECO_Datos!$HP$3:$LT$85,BECO_Datos!$A57,FALSE),0))*CL$2</f>
        <v>#N/A</v>
      </c>
      <c r="CM58" s="84" t="e">
        <f>(HLOOKUP(CM$6,BECO_Datos!$D$3:$HN$85,BECO_Datos!$A57,FALSE)+IFERROR(HLOOKUP(CM$6,BECO_Datos!$HP$3:$LT$85,BECO_Datos!$A57,FALSE),0))*CM$2</f>
        <v>#N/A</v>
      </c>
      <c r="CN58" s="84" t="e">
        <f>(HLOOKUP(CN$6,BECO_Datos!$D$3:$HN$85,BECO_Datos!$A57,FALSE)+IFERROR(HLOOKUP(CN$6,BECO_Datos!$HP$3:$LT$85,BECO_Datos!$A57,FALSE),0))*CN$2</f>
        <v>#N/A</v>
      </c>
      <c r="CO58" s="84" t="e">
        <f>(HLOOKUP(CO$6,BECO_Datos!$D$3:$HN$85,BECO_Datos!$A57,FALSE)+IFERROR(HLOOKUP(CO$6,BECO_Datos!$HP$3:$LT$85,BECO_Datos!$A57,FALSE),0))*CO$2</f>
        <v>#N/A</v>
      </c>
      <c r="CP58" s="84" t="e">
        <f>(HLOOKUP(CP$6,BECO_Datos!$D$3:$HN$85,BECO_Datos!$A57,FALSE)+IFERROR(HLOOKUP(CP$6,BECO_Datos!$HP$3:$LT$85,BECO_Datos!$A57,FALSE),0))*CP$2</f>
        <v>#N/A</v>
      </c>
      <c r="CQ58" s="84">
        <f>(HLOOKUP(CQ$6,BECO_Datos!$D$3:$HN$85,BECO_Datos!$A57,FALSE)+IFERROR(HLOOKUP(CQ$6,BECO_Datos!$HP$3:$LT$85,BECO_Datos!$A57,FALSE),0))*CQ$2</f>
        <v>4.8453318723024132</v>
      </c>
      <c r="CR58" s="84">
        <f>(HLOOKUP(CR$6,BECO_Datos!$D$3:$HN$85,BECO_Datos!$A57,FALSE)+IFERROR(HLOOKUP(CR$6,BECO_Datos!$HP$3:$LT$85,BECO_Datos!$A57,FALSE),0))*CR$2</f>
        <v>4.7765002545941799</v>
      </c>
      <c r="CS58" s="84">
        <f>(HLOOKUP(CS$6,BECO_Datos!$D$3:$HN$85,BECO_Datos!$A57,FALSE)+IFERROR(HLOOKUP(CS$6,BECO_Datos!$HP$3:$LT$85,BECO_Datos!$A57,FALSE),0))*CS$2</f>
        <v>0.49658875913884576</v>
      </c>
      <c r="CT58" s="84">
        <f>(HLOOKUP(CT$6,BECO_Datos!$D$3:$HN$85,BECO_Datos!$A57,FALSE)+IFERROR(HLOOKUP(CT$6,BECO_Datos!$HP$3:$LT$85,BECO_Datos!$A57,FALSE),0))*CT$2</f>
        <v>0.99229479535898291</v>
      </c>
      <c r="CU58" s="84">
        <f>(HLOOKUP(CU$6,BECO_Datos!$D$3:$HN$85,BECO_Datos!$A57,FALSE)+IFERROR(HLOOKUP(CU$6,BECO_Datos!$HP$3:$LT$85,BECO_Datos!$A57,FALSE),0))*CU$2</f>
        <v>0.72106346653715869</v>
      </c>
      <c r="CV58" s="84">
        <f>(HLOOKUP(CV$6,BECO_Datos!$D$3:$HN$85,BECO_Datos!$A57,FALSE)+IFERROR(HLOOKUP(CV$6,BECO_Datos!$HP$3:$LT$85,BECO_Datos!$A57,FALSE),0))*CV$2</f>
        <v>3.4790429537499201</v>
      </c>
      <c r="CW58" s="84">
        <f>(HLOOKUP(CW$6,BECO_Datos!$D$3:$HN$85,BECO_Datos!$A57,FALSE)+IFERROR(HLOOKUP(CW$6,BECO_Datos!$HP$3:$LT$85,BECO_Datos!$A57,FALSE),0))*CW$2</f>
        <v>2.5252556475976546</v>
      </c>
      <c r="CX58" s="84">
        <f>(HLOOKUP(CX$6,BECO_Datos!$D$3:$HN$85,BECO_Datos!$A57,FALSE)+IFERROR(HLOOKUP(CX$6,BECO_Datos!$HP$3:$LT$85,BECO_Datos!$A57,FALSE),0))*CX$2</f>
        <v>1.6817948596499304</v>
      </c>
      <c r="CY58" s="84">
        <f>(HLOOKUP(CY$6,BECO_Datos!$D$3:$HN$85,BECO_Datos!$A57,FALSE)+IFERROR(HLOOKUP(CY$6,BECO_Datos!$HP$3:$LT$85,BECO_Datos!$A57,FALSE),0))*CY$2</f>
        <v>1.1155748396882572</v>
      </c>
      <c r="CZ58" s="84">
        <f>(HLOOKUP(CZ$6,BECO_Datos!$D$3:$HN$85,BECO_Datos!$A57,FALSE)+IFERROR(HLOOKUP(CZ$6,BECO_Datos!$HP$3:$LT$85,BECO_Datos!$A57,FALSE),0))*CZ$2</f>
        <v>0.92847584245999115</v>
      </c>
      <c r="DB58" s="84" t="e">
        <f>(HLOOKUP(DB$6,BECO_Datos!$D$3:$HN$85,BECO_Datos!$A57,FALSE)+IFERROR(HLOOKUP(DB$6,BECO_Datos!$HP$3:$LT$85,BECO_Datos!$A57,FALSE),0))*DB$2</f>
        <v>#N/A</v>
      </c>
      <c r="DC58" s="84" t="e">
        <f>(HLOOKUP(DC$6,BECO_Datos!$D$3:$HN$85,BECO_Datos!$A57,FALSE)+IFERROR(HLOOKUP(DC$6,BECO_Datos!$HP$3:$LT$85,BECO_Datos!$A57,FALSE),0))*DC$2</f>
        <v>#N/A</v>
      </c>
      <c r="DD58" s="84" t="e">
        <f>(HLOOKUP(DD$6,BECO_Datos!$D$3:$HN$85,BECO_Datos!$A57,FALSE)+IFERROR(HLOOKUP(DD$6,BECO_Datos!$HP$3:$LT$85,BECO_Datos!$A57,FALSE),0))*DD$2</f>
        <v>#N/A</v>
      </c>
      <c r="DE58" s="84" t="e">
        <f>(HLOOKUP(DE$6,BECO_Datos!$D$3:$HN$85,BECO_Datos!$A57,FALSE)+IFERROR(HLOOKUP(DE$6,BECO_Datos!$HP$3:$LT$85,BECO_Datos!$A57,FALSE),0))*DE$2</f>
        <v>#N/A</v>
      </c>
      <c r="DF58" s="84" t="e">
        <f>(HLOOKUP(DF$6,BECO_Datos!$D$3:$HN$85,BECO_Datos!$A57,FALSE)+IFERROR(HLOOKUP(DF$6,BECO_Datos!$HP$3:$LT$85,BECO_Datos!$A57,FALSE),0))*DF$2</f>
        <v>#N/A</v>
      </c>
      <c r="DG58" s="84" t="e">
        <f>(HLOOKUP(DG$6,BECO_Datos!$D$3:$HN$85,BECO_Datos!$A57,FALSE)+IFERROR(HLOOKUP(DG$6,BECO_Datos!$HP$3:$LT$85,BECO_Datos!$A57,FALSE),0))*DG$2</f>
        <v>#N/A</v>
      </c>
      <c r="DH58" s="84">
        <f>(HLOOKUP(DH$6,BECO_Datos!$D$3:$HN$85,BECO_Datos!$A57,FALSE)+IFERROR(HLOOKUP(DH$6,BECO_Datos!$HP$3:$LT$85,BECO_Datos!$A57,FALSE),0))*DH$2</f>
        <v>0</v>
      </c>
      <c r="DI58" s="84">
        <f>(HLOOKUP(DI$6,BECO_Datos!$D$3:$HN$85,BECO_Datos!$A57,FALSE)+IFERROR(HLOOKUP(DI$6,BECO_Datos!$HP$3:$LT$85,BECO_Datos!$A57,FALSE),0))*DI$2</f>
        <v>0</v>
      </c>
      <c r="DJ58" s="84">
        <f>(HLOOKUP(DJ$6,BECO_Datos!$D$3:$HN$85,BECO_Datos!$A57,FALSE)+IFERROR(HLOOKUP(DJ$6,BECO_Datos!$HP$3:$LT$85,BECO_Datos!$A57,FALSE),0))*DJ$2</f>
        <v>1.276078437260409</v>
      </c>
      <c r="DK58" s="84">
        <f>(HLOOKUP(DK$6,BECO_Datos!$D$3:$HN$85,BECO_Datos!$A57,FALSE)+IFERROR(HLOOKUP(DK$6,BECO_Datos!$HP$3:$LT$85,BECO_Datos!$A57,FALSE),0))*DK$2</f>
        <v>0</v>
      </c>
      <c r="DL58" s="84">
        <f>(HLOOKUP(DL$6,BECO_Datos!$D$3:$HN$85,BECO_Datos!$A57,FALSE)+IFERROR(HLOOKUP(DL$6,BECO_Datos!$HP$3:$LT$85,BECO_Datos!$A57,FALSE),0))*DL$2</f>
        <v>0</v>
      </c>
      <c r="DM58" s="84">
        <f>(HLOOKUP(DM$6,BECO_Datos!$D$3:$HN$85,BECO_Datos!$A57,FALSE)+IFERROR(HLOOKUP(DM$6,BECO_Datos!$HP$3:$LT$85,BECO_Datos!$A57,FALSE),0))*DM$2</f>
        <v>0</v>
      </c>
      <c r="DN58" s="84">
        <f>(HLOOKUP(DN$6,BECO_Datos!$D$3:$HN$85,BECO_Datos!$A57,FALSE)+IFERROR(HLOOKUP(DN$6,BECO_Datos!$HP$3:$LT$85,BECO_Datos!$A57,FALSE),0))*DN$2</f>
        <v>1.4903983949555747E-2</v>
      </c>
      <c r="DO58" s="84">
        <f>(HLOOKUP(DO$6,BECO_Datos!$D$3:$HN$85,BECO_Datos!$A57,FALSE)+IFERROR(HLOOKUP(DO$6,BECO_Datos!$HP$3:$LT$85,BECO_Datos!$A57,FALSE),0))*DO$2</f>
        <v>0</v>
      </c>
      <c r="DP58" s="84">
        <f>(HLOOKUP(DP$6,BECO_Datos!$D$3:$HN$85,BECO_Datos!$A57,FALSE)+IFERROR(HLOOKUP(DP$6,BECO_Datos!$HP$3:$LT$85,BECO_Datos!$A57,FALSE),0))*DP$2</f>
        <v>0.28986338014712909</v>
      </c>
      <c r="DQ58" s="84">
        <f>(HLOOKUP(DQ$6,BECO_Datos!$D$3:$HN$85,BECO_Datos!$A57,FALSE)+IFERROR(HLOOKUP(DQ$6,BECO_Datos!$HP$3:$LT$85,BECO_Datos!$A57,FALSE),0))*DQ$2</f>
        <v>0</v>
      </c>
      <c r="DS58" s="84" t="e">
        <f>(HLOOKUP(DS$6,BECO_Datos!$D$3:$HN$85,BECO_Datos!$A57,FALSE)+IFERROR(HLOOKUP(DS$6,BECO_Datos!$HP$3:$LT$85,BECO_Datos!$A57,FALSE),0))*DS$2</f>
        <v>#N/A</v>
      </c>
      <c r="DT58" s="84" t="e">
        <f>(HLOOKUP(DT$6,BECO_Datos!$D$3:$HN$85,BECO_Datos!$A57,FALSE)+IFERROR(HLOOKUP(DT$6,BECO_Datos!$HP$3:$LT$85,BECO_Datos!$A57,FALSE),0))*DT$2</f>
        <v>#N/A</v>
      </c>
      <c r="DU58" s="84" t="e">
        <f>(HLOOKUP(DU$6,BECO_Datos!$D$3:$HN$85,BECO_Datos!$A57,FALSE)+IFERROR(HLOOKUP(DU$6,BECO_Datos!$HP$3:$LT$85,BECO_Datos!$A57,FALSE),0))*DU$2</f>
        <v>#N/A</v>
      </c>
      <c r="DV58" s="84" t="e">
        <f>(HLOOKUP(DV$6,BECO_Datos!$D$3:$HN$85,BECO_Datos!$A57,FALSE)+IFERROR(HLOOKUP(DV$6,BECO_Datos!$HP$3:$LT$85,BECO_Datos!$A57,FALSE),0))*DV$2</f>
        <v>#N/A</v>
      </c>
      <c r="DW58" s="84" t="e">
        <f>(HLOOKUP(DW$6,BECO_Datos!$D$3:$HN$85,BECO_Datos!$A57,FALSE)+IFERROR(HLOOKUP(DW$6,BECO_Datos!$HP$3:$LT$85,BECO_Datos!$A57,FALSE),0))*DW$2</f>
        <v>#N/A</v>
      </c>
      <c r="DX58" s="84" t="e">
        <f>(HLOOKUP(DX$6,BECO_Datos!$D$3:$HN$85,BECO_Datos!$A57,FALSE)+IFERROR(HLOOKUP(DX$6,BECO_Datos!$HP$3:$LT$85,BECO_Datos!$A57,FALSE),0))*DX$2</f>
        <v>#N/A</v>
      </c>
      <c r="DY58" s="84">
        <f>(HLOOKUP(DY$6,BECO_Datos!$D$3:$HN$85,BECO_Datos!$A57,FALSE)+IFERROR(HLOOKUP(DY$6,BECO_Datos!$HP$3:$LT$85,BECO_Datos!$A57,FALSE),0))*DY$2</f>
        <v>0</v>
      </c>
      <c r="DZ58" s="84">
        <f>(HLOOKUP(DZ$6,BECO_Datos!$D$3:$HN$85,BECO_Datos!$A57,FALSE)+IFERROR(HLOOKUP(DZ$6,BECO_Datos!$HP$3:$LT$85,BECO_Datos!$A57,FALSE),0))*DZ$2</f>
        <v>0</v>
      </c>
      <c r="EA58" s="84">
        <f>(HLOOKUP(EA$6,BECO_Datos!$D$3:$HN$85,BECO_Datos!$A57,FALSE)+IFERROR(HLOOKUP(EA$6,BECO_Datos!$HP$3:$LT$85,BECO_Datos!$A57,FALSE),0))*EA$2</f>
        <v>0</v>
      </c>
      <c r="EB58" s="84">
        <f>(HLOOKUP(EB$6,BECO_Datos!$D$3:$HN$85,BECO_Datos!$A57,FALSE)+IFERROR(HLOOKUP(EB$6,BECO_Datos!$HP$3:$LT$85,BECO_Datos!$A57,FALSE),0))*EB$2</f>
        <v>0</v>
      </c>
      <c r="EC58" s="84">
        <f>(HLOOKUP(EC$6,BECO_Datos!$D$3:$HN$85,BECO_Datos!$A57,FALSE)+IFERROR(HLOOKUP(EC$6,BECO_Datos!$HP$3:$LT$85,BECO_Datos!$A57,FALSE),0))*EC$2</f>
        <v>0</v>
      </c>
      <c r="ED58" s="84">
        <f>(HLOOKUP(ED$6,BECO_Datos!$D$3:$HN$85,BECO_Datos!$A57,FALSE)+IFERROR(HLOOKUP(ED$6,BECO_Datos!$HP$3:$LT$85,BECO_Datos!$A57,FALSE),0))*ED$2</f>
        <v>0</v>
      </c>
      <c r="EE58" s="84">
        <f>(HLOOKUP(EE$6,BECO_Datos!$D$3:$HN$85,BECO_Datos!$A57,FALSE)+IFERROR(HLOOKUP(EE$6,BECO_Datos!$HP$3:$LT$85,BECO_Datos!$A57,FALSE),0))*EE$2</f>
        <v>0</v>
      </c>
      <c r="EF58" s="84">
        <f>(HLOOKUP(EF$6,BECO_Datos!$D$3:$HN$85,BECO_Datos!$A57,FALSE)+IFERROR(HLOOKUP(EF$6,BECO_Datos!$HP$3:$LT$85,BECO_Datos!$A57,FALSE),0))*EF$2</f>
        <v>0</v>
      </c>
      <c r="EG58" s="84">
        <f>(HLOOKUP(EG$6,BECO_Datos!$D$3:$HN$85,BECO_Datos!$A57,FALSE)+IFERROR(HLOOKUP(EG$6,BECO_Datos!$HP$3:$LT$85,BECO_Datos!$A57,FALSE),0))*EG$2</f>
        <v>0</v>
      </c>
      <c r="EH58" s="84">
        <f>(HLOOKUP(EH$6,BECO_Datos!$D$3:$HN$85,BECO_Datos!$A57,FALSE)+IFERROR(HLOOKUP(EH$6,BECO_Datos!$HP$3:$LT$85,BECO_Datos!$A57,FALSE),0))*EH$2</f>
        <v>0</v>
      </c>
      <c r="EJ58" s="84" t="e">
        <f>(HLOOKUP(EJ$6,BECO_Datos!$D$3:$HN$85,BECO_Datos!$A57,FALSE)+IFERROR(HLOOKUP(EJ$6,BECO_Datos!$HP$3:$LT$85,BECO_Datos!$A57,FALSE),0))*EJ$2</f>
        <v>#N/A</v>
      </c>
      <c r="EK58" s="84" t="e">
        <f>(HLOOKUP(EK$6,BECO_Datos!$D$3:$HN$85,BECO_Datos!$A57,FALSE)+IFERROR(HLOOKUP(EK$6,BECO_Datos!$HP$3:$LT$85,BECO_Datos!$A57,FALSE),0))*EK$2</f>
        <v>#N/A</v>
      </c>
      <c r="EL58" s="84" t="e">
        <f>(HLOOKUP(EL$6,BECO_Datos!$D$3:$HN$85,BECO_Datos!$A57,FALSE)+IFERROR(HLOOKUP(EL$6,BECO_Datos!$HP$3:$LT$85,BECO_Datos!$A57,FALSE),0))*EL$2</f>
        <v>#N/A</v>
      </c>
      <c r="EM58" s="84" t="e">
        <f>(HLOOKUP(EM$6,BECO_Datos!$D$3:$HN$85,BECO_Datos!$A57,FALSE)+IFERROR(HLOOKUP(EM$6,BECO_Datos!$HP$3:$LT$85,BECO_Datos!$A57,FALSE),0))*EM$2</f>
        <v>#N/A</v>
      </c>
      <c r="EN58" s="84" t="e">
        <f>(HLOOKUP(EN$6,BECO_Datos!$D$3:$HN$85,BECO_Datos!$A57,FALSE)+IFERROR(HLOOKUP(EN$6,BECO_Datos!$HP$3:$LT$85,BECO_Datos!$A57,FALSE),0))*EN$2</f>
        <v>#N/A</v>
      </c>
      <c r="EO58" s="84" t="e">
        <f>(HLOOKUP(EO$6,BECO_Datos!$D$3:$HN$85,BECO_Datos!$A57,FALSE)+IFERROR(HLOOKUP(EO$6,BECO_Datos!$HP$3:$LT$85,BECO_Datos!$A57,FALSE),0))*EO$2</f>
        <v>#N/A</v>
      </c>
      <c r="EP58" s="84">
        <f>(HLOOKUP(EP$6,BECO_Datos!$D$3:$HN$85,BECO_Datos!$A57,FALSE)+IFERROR(HLOOKUP(EP$6,BECO_Datos!$HP$3:$LT$85,BECO_Datos!$A57,FALSE),0))*EP$2</f>
        <v>0</v>
      </c>
      <c r="EQ58" s="84">
        <f>(HLOOKUP(EQ$6,BECO_Datos!$D$3:$HN$85,BECO_Datos!$A57,FALSE)+IFERROR(HLOOKUP(EQ$6,BECO_Datos!$HP$3:$LT$85,BECO_Datos!$A57,FALSE),0))*EQ$2</f>
        <v>0</v>
      </c>
      <c r="ER58" s="84">
        <f>(HLOOKUP(ER$6,BECO_Datos!$D$3:$HN$85,BECO_Datos!$A57,FALSE)+IFERROR(HLOOKUP(ER$6,BECO_Datos!$HP$3:$LT$85,BECO_Datos!$A57,FALSE),0))*ER$2</f>
        <v>0</v>
      </c>
      <c r="ES58" s="84">
        <f>(HLOOKUP(ES$6,BECO_Datos!$D$3:$HN$85,BECO_Datos!$A57,FALSE)+IFERROR(HLOOKUP(ES$6,BECO_Datos!$HP$3:$LT$85,BECO_Datos!$A57,FALSE),0))*ES$2</f>
        <v>0</v>
      </c>
      <c r="ET58" s="84">
        <f>(HLOOKUP(ET$6,BECO_Datos!$D$3:$HN$85,BECO_Datos!$A57,FALSE)+IFERROR(HLOOKUP(ET$6,BECO_Datos!$HP$3:$LT$85,BECO_Datos!$A57,FALSE),0))*ET$2</f>
        <v>0</v>
      </c>
      <c r="EU58" s="84">
        <f>(HLOOKUP(EU$6,BECO_Datos!$D$3:$HN$85,BECO_Datos!$A57,FALSE)+IFERROR(HLOOKUP(EU$6,BECO_Datos!$HP$3:$LT$85,BECO_Datos!$A57,FALSE),0))*EU$2</f>
        <v>0</v>
      </c>
      <c r="EV58" s="84">
        <f>(HLOOKUP(EV$6,BECO_Datos!$D$3:$HN$85,BECO_Datos!$A57,FALSE)+IFERROR(HLOOKUP(EV$6,BECO_Datos!$HP$3:$LT$85,BECO_Datos!$A57,FALSE),0))*EV$2</f>
        <v>0</v>
      </c>
      <c r="EW58" s="84">
        <f>(HLOOKUP(EW$6,BECO_Datos!$D$3:$HN$85,BECO_Datos!$A57,FALSE)+IFERROR(HLOOKUP(EW$6,BECO_Datos!$HP$3:$LT$85,BECO_Datos!$A57,FALSE),0))*EW$2</f>
        <v>0</v>
      </c>
      <c r="EX58" s="84">
        <f>(HLOOKUP(EX$6,BECO_Datos!$D$3:$HN$85,BECO_Datos!$A57,FALSE)+IFERROR(HLOOKUP(EX$6,BECO_Datos!$HP$3:$LT$85,BECO_Datos!$A57,FALSE),0))*EX$2</f>
        <v>0</v>
      </c>
      <c r="EY58" s="84">
        <f>(HLOOKUP(EY$6,BECO_Datos!$D$3:$HN$85,BECO_Datos!$A57,FALSE)+IFERROR(HLOOKUP(EY$6,BECO_Datos!$HP$3:$LT$85,BECO_Datos!$A57,FALSE),0))*EY$2</f>
        <v>0</v>
      </c>
      <c r="FA58" s="84" t="e">
        <f>(HLOOKUP(FA$6,BECO_Datos!$D$3:$HN$85,BECO_Datos!$A57,FALSE)+IFERROR(HLOOKUP(FA$6,BECO_Datos!$HP$3:$LT$85,BECO_Datos!$A57,FALSE),0))*FA$2</f>
        <v>#N/A</v>
      </c>
      <c r="FB58" s="84" t="e">
        <f>(HLOOKUP(FB$6,BECO_Datos!$D$3:$HN$85,BECO_Datos!$A57,FALSE)+IFERROR(HLOOKUP(FB$6,BECO_Datos!$HP$3:$LT$85,BECO_Datos!$A57,FALSE),0))*FB$2</f>
        <v>#N/A</v>
      </c>
      <c r="FC58" s="84" t="e">
        <f>(HLOOKUP(FC$6,BECO_Datos!$D$3:$HN$85,BECO_Datos!$A57,FALSE)+IFERROR(HLOOKUP(FC$6,BECO_Datos!$HP$3:$LT$85,BECO_Datos!$A57,FALSE),0))*FC$2</f>
        <v>#N/A</v>
      </c>
      <c r="FD58" s="84" t="e">
        <f>(HLOOKUP(FD$6,BECO_Datos!$D$3:$HN$85,BECO_Datos!$A57,FALSE)+IFERROR(HLOOKUP(FD$6,BECO_Datos!$HP$3:$LT$85,BECO_Datos!$A57,FALSE),0))*FD$2</f>
        <v>#N/A</v>
      </c>
      <c r="FE58" s="84" t="e">
        <f>(HLOOKUP(FE$6,BECO_Datos!$D$3:$HN$85,BECO_Datos!$A57,FALSE)+IFERROR(HLOOKUP(FE$6,BECO_Datos!$HP$3:$LT$85,BECO_Datos!$A57,FALSE),0))*FE$2</f>
        <v>#N/A</v>
      </c>
      <c r="FF58" s="84" t="e">
        <f>(HLOOKUP(FF$6,BECO_Datos!$D$3:$HN$85,BECO_Datos!$A57,FALSE)+IFERROR(HLOOKUP(FF$6,BECO_Datos!$HP$3:$LT$85,BECO_Datos!$A57,FALSE),0))*FF$2</f>
        <v>#N/A</v>
      </c>
      <c r="FG58" s="84">
        <f>(HLOOKUP(FG$6,BECO_Datos!$D$3:$HN$85,BECO_Datos!$A57,FALSE)+IFERROR(HLOOKUP(FG$6,BECO_Datos!$HP$3:$LT$85,BECO_Datos!$A57,FALSE),0))*FG$2</f>
        <v>0</v>
      </c>
      <c r="FH58" s="84">
        <f>(HLOOKUP(FH$6,BECO_Datos!$D$3:$HN$85,BECO_Datos!$A57,FALSE)+IFERROR(HLOOKUP(FH$6,BECO_Datos!$HP$3:$LT$85,BECO_Datos!$A57,FALSE),0))*FH$2</f>
        <v>0</v>
      </c>
      <c r="FI58" s="84">
        <f>(HLOOKUP(FI$6,BECO_Datos!$D$3:$HN$85,BECO_Datos!$A57,FALSE)+IFERROR(HLOOKUP(FI$6,BECO_Datos!$HP$3:$LT$85,BECO_Datos!$A57,FALSE),0))*FI$2</f>
        <v>0</v>
      </c>
      <c r="FJ58" s="84">
        <f>(HLOOKUP(FJ$6,BECO_Datos!$D$3:$HN$85,BECO_Datos!$A57,FALSE)+IFERROR(HLOOKUP(FJ$6,BECO_Datos!$HP$3:$LT$85,BECO_Datos!$A57,FALSE),0))*FJ$2</f>
        <v>0</v>
      </c>
      <c r="FK58" s="84">
        <f>(HLOOKUP(FK$6,BECO_Datos!$D$3:$HN$85,BECO_Datos!$A57,FALSE)+IFERROR(HLOOKUP(FK$6,BECO_Datos!$HP$3:$LT$85,BECO_Datos!$A57,FALSE),0))*FK$2</f>
        <v>0</v>
      </c>
      <c r="FL58" s="84">
        <f>(HLOOKUP(FL$6,BECO_Datos!$D$3:$HN$85,BECO_Datos!$A57,FALSE)+IFERROR(HLOOKUP(FL$6,BECO_Datos!$HP$3:$LT$85,BECO_Datos!$A57,FALSE),0))*FL$2</f>
        <v>0</v>
      </c>
      <c r="FM58" s="84">
        <f>(HLOOKUP(FM$6,BECO_Datos!$D$3:$HN$85,BECO_Datos!$A57,FALSE)+IFERROR(HLOOKUP(FM$6,BECO_Datos!$HP$3:$LT$85,BECO_Datos!$A57,FALSE),0))*FM$2</f>
        <v>0</v>
      </c>
      <c r="FN58" s="84">
        <f>(HLOOKUP(FN$6,BECO_Datos!$D$3:$HN$85,BECO_Datos!$A57,FALSE)+IFERROR(HLOOKUP(FN$6,BECO_Datos!$HP$3:$LT$85,BECO_Datos!$A57,FALSE),0))*FN$2</f>
        <v>0</v>
      </c>
      <c r="FO58" s="84">
        <f>(HLOOKUP(FO$6,BECO_Datos!$D$3:$HN$85,BECO_Datos!$A57,FALSE)+IFERROR(HLOOKUP(FO$6,BECO_Datos!$HP$3:$LT$85,BECO_Datos!$A57,FALSE),0))*FO$2</f>
        <v>0</v>
      </c>
      <c r="FP58" s="84">
        <f>(HLOOKUP(FP$6,BECO_Datos!$D$3:$HN$85,BECO_Datos!$A57,FALSE)+IFERROR(HLOOKUP(FP$6,BECO_Datos!$HP$3:$LT$85,BECO_Datos!$A57,FALSE),0))*FP$2</f>
        <v>0</v>
      </c>
      <c r="FR58" s="84" t="e">
        <f>(HLOOKUP(FR$6,BECO_Datos!$D$3:$HN$85,BECO_Datos!$A57,FALSE)+IFERROR(HLOOKUP(FR$6,BECO_Datos!$HP$3:$LT$85,BECO_Datos!$A57,FALSE),0))*FR$2</f>
        <v>#N/A</v>
      </c>
      <c r="FS58" s="84" t="e">
        <f>(HLOOKUP(FS$6,BECO_Datos!$D$3:$HN$85,BECO_Datos!$A57,FALSE)+IFERROR(HLOOKUP(FS$6,BECO_Datos!$HP$3:$LT$85,BECO_Datos!$A57,FALSE),0))*FS$2</f>
        <v>#N/A</v>
      </c>
      <c r="FT58" s="84" t="e">
        <f>(HLOOKUP(FT$6,BECO_Datos!$D$3:$HN$85,BECO_Datos!$A57,FALSE)+IFERROR(HLOOKUP(FT$6,BECO_Datos!$HP$3:$LT$85,BECO_Datos!$A57,FALSE),0))*FT$2</f>
        <v>#N/A</v>
      </c>
      <c r="FU58" s="84" t="e">
        <f>(HLOOKUP(FU$6,BECO_Datos!$D$3:$HN$85,BECO_Datos!$A57,FALSE)+IFERROR(HLOOKUP(FU$6,BECO_Datos!$HP$3:$LT$85,BECO_Datos!$A57,FALSE),0))*FU$2</f>
        <v>#N/A</v>
      </c>
      <c r="FV58" s="84" t="e">
        <f>(HLOOKUP(FV$6,BECO_Datos!$D$3:$HN$85,BECO_Datos!$A57,FALSE)+IFERROR(HLOOKUP(FV$6,BECO_Datos!$HP$3:$LT$85,BECO_Datos!$A57,FALSE),0))*FV$2</f>
        <v>#N/A</v>
      </c>
      <c r="FW58" s="84" t="e">
        <f>(HLOOKUP(FW$6,BECO_Datos!$D$3:$HN$85,BECO_Datos!$A57,FALSE)+IFERROR(HLOOKUP(FW$6,BECO_Datos!$HP$3:$LT$85,BECO_Datos!$A57,FALSE),0))*FW$2</f>
        <v>#N/A</v>
      </c>
      <c r="FX58" s="84">
        <f>(HLOOKUP(FX$6,BECO_Datos!$D$3:$HN$85,BECO_Datos!$A57,FALSE)+IFERROR(HLOOKUP(FX$6,BECO_Datos!$HP$3:$LT$85,BECO_Datos!$A57,FALSE),0))*FX$2</f>
        <v>3.8993981083404988E-2</v>
      </c>
      <c r="FY58" s="84">
        <f>(HLOOKUP(FY$6,BECO_Datos!$D$3:$HN$85,BECO_Datos!$A57,FALSE)+IFERROR(HLOOKUP(FY$6,BECO_Datos!$HP$3:$LT$85,BECO_Datos!$A57,FALSE),0))*FY$2</f>
        <v>0</v>
      </c>
      <c r="FZ58" s="84">
        <f>(HLOOKUP(FZ$6,BECO_Datos!$D$3:$HN$85,BECO_Datos!$A57,FALSE)+IFERROR(HLOOKUP(FZ$6,BECO_Datos!$HP$3:$LT$85,BECO_Datos!$A57,FALSE),0))*FZ$2</f>
        <v>0.96835053023789064</v>
      </c>
      <c r="GA58" s="84">
        <f>(HLOOKUP(GA$6,BECO_Datos!$D$3:$HN$85,BECO_Datos!$A57,FALSE)+IFERROR(HLOOKUP(GA$6,BECO_Datos!$HP$3:$LT$85,BECO_Datos!$A57,FALSE),0))*GA$2</f>
        <v>0.11763184293493839</v>
      </c>
      <c r="GB58" s="84">
        <f>(HLOOKUP(GB$6,BECO_Datos!$D$3:$HN$85,BECO_Datos!$A57,FALSE)+IFERROR(HLOOKUP(GB$6,BECO_Datos!$HP$3:$LT$85,BECO_Datos!$A57,FALSE),0))*GB$2</f>
        <v>7.0839065634852399E-2</v>
      </c>
      <c r="GC58" s="84">
        <f>(HLOOKUP(GC$6,BECO_Datos!$D$3:$HN$85,BECO_Datos!$A57,FALSE)+IFERROR(HLOOKUP(GC$6,BECO_Datos!$HP$3:$LT$85,BECO_Datos!$A57,FALSE),0))*GC$2</f>
        <v>0.23396388650042993</v>
      </c>
      <c r="GD58" s="84">
        <f>(HLOOKUP(GD$6,BECO_Datos!$D$3:$HN$85,BECO_Datos!$A57,FALSE)+IFERROR(HLOOKUP(GD$6,BECO_Datos!$HP$3:$LT$85,BECO_Datos!$A57,FALSE),0))*GD$2</f>
        <v>5.0360726569217542</v>
      </c>
      <c r="GE58" s="84">
        <f>(HLOOKUP(GE$6,BECO_Datos!$D$3:$HN$85,BECO_Datos!$A57,FALSE)+IFERROR(HLOOKUP(GE$6,BECO_Datos!$HP$3:$LT$85,BECO_Datos!$A57,FALSE),0))*GE$2</f>
        <v>1.5968035253654342</v>
      </c>
      <c r="GF58" s="84">
        <f>(HLOOKUP(GF$6,BECO_Datos!$D$3:$HN$85,BECO_Datos!$A57,FALSE)+IFERROR(HLOOKUP(GF$6,BECO_Datos!$HP$3:$LT$85,BECO_Datos!$A57,FALSE),0))*GF$2</f>
        <v>1.3368436514760678</v>
      </c>
      <c r="GG58" s="84">
        <f>(HLOOKUP(GG$6,BECO_Datos!$D$3:$HN$85,BECO_Datos!$A57,FALSE)+IFERROR(HLOOKUP(GG$6,BECO_Datos!$HP$3:$LT$85,BECO_Datos!$A57,FALSE),0))*GG$2</f>
        <v>2.0795338695110588</v>
      </c>
      <c r="GI58" s="84" t="e">
        <f>(HLOOKUP(GI$6,BECO_Datos!$D$3:$HN$85,BECO_Datos!$A57,FALSE)+IFERROR(HLOOKUP(GI$6,BECO_Datos!$HP$3:$LT$85,BECO_Datos!$A57,FALSE),0))*GI$2</f>
        <v>#N/A</v>
      </c>
      <c r="GJ58" s="84" t="e">
        <f>(HLOOKUP(GJ$6,BECO_Datos!$D$3:$HN$85,BECO_Datos!$A57,FALSE)+IFERROR(HLOOKUP(GJ$6,BECO_Datos!$HP$3:$LT$85,BECO_Datos!$A57,FALSE),0))*GJ$2</f>
        <v>#N/A</v>
      </c>
      <c r="GK58" s="84" t="e">
        <f>(HLOOKUP(GK$6,BECO_Datos!$D$3:$HN$85,BECO_Datos!$A57,FALSE)+IFERROR(HLOOKUP(GK$6,BECO_Datos!$HP$3:$LT$85,BECO_Datos!$A57,FALSE),0))*GK$2</f>
        <v>#N/A</v>
      </c>
      <c r="GL58" s="84" t="e">
        <f>(HLOOKUP(GL$6,BECO_Datos!$D$3:$HN$85,BECO_Datos!$A57,FALSE)+IFERROR(HLOOKUP(GL$6,BECO_Datos!$HP$3:$LT$85,BECO_Datos!$A57,FALSE),0))*GL$2</f>
        <v>#N/A</v>
      </c>
      <c r="GM58" s="84" t="e">
        <f>(HLOOKUP(GM$6,BECO_Datos!$D$3:$HN$85,BECO_Datos!$A57,FALSE)+IFERROR(HLOOKUP(GM$6,BECO_Datos!$HP$3:$LT$85,BECO_Datos!$A57,FALSE),0))*GM$2</f>
        <v>#N/A</v>
      </c>
      <c r="GN58" s="84" t="e">
        <f>(HLOOKUP(GN$6,BECO_Datos!$D$3:$HN$85,BECO_Datos!$A57,FALSE)+IFERROR(HLOOKUP(GN$6,BECO_Datos!$HP$3:$LT$85,BECO_Datos!$A57,FALSE),0))*GN$2</f>
        <v>#N/A</v>
      </c>
      <c r="GO58" s="84">
        <f>(HLOOKUP(GO$6,BECO_Datos!$D$3:$HN$85,BECO_Datos!$A57,FALSE)+IFERROR(HLOOKUP(GO$6,BECO_Datos!$HP$3:$LT$85,BECO_Datos!$A57,FALSE),0))*GO$2</f>
        <v>28.430832616795644</v>
      </c>
      <c r="GP58" s="84">
        <f>(HLOOKUP(GP$6,BECO_Datos!$D$3:$HN$85,BECO_Datos!$A57,FALSE)+IFERROR(HLOOKUP(GP$6,BECO_Datos!$HP$3:$LT$85,BECO_Datos!$A57,FALSE),0))*GP$2</f>
        <v>20.124964173115504</v>
      </c>
      <c r="GQ58" s="84">
        <f>(HLOOKUP(GQ$6,BECO_Datos!$D$3:$HN$85,BECO_Datos!$A57,FALSE)+IFERROR(HLOOKUP(GQ$6,BECO_Datos!$HP$3:$LT$85,BECO_Datos!$A57,FALSE),0))*GQ$2</f>
        <v>1.8243049584408141E-2</v>
      </c>
      <c r="GR58" s="84">
        <f>(HLOOKUP(GR$6,BECO_Datos!$D$3:$HN$85,BECO_Datos!$A57,FALSE)+IFERROR(HLOOKUP(GR$6,BECO_Datos!$HP$3:$LT$85,BECO_Datos!$A57,FALSE),0))*GR$2</f>
        <v>0.28420750931499</v>
      </c>
      <c r="GS58" s="84">
        <f>(HLOOKUP(GS$6,BECO_Datos!$D$3:$HN$85,BECO_Datos!$A57,FALSE)+IFERROR(HLOOKUP(GS$6,BECO_Datos!$HP$3:$LT$85,BECO_Datos!$A57,FALSE),0))*GS$2</f>
        <v>0.20259386643737462</v>
      </c>
      <c r="GT58" s="84">
        <f>(HLOOKUP(GT$6,BECO_Datos!$D$3:$HN$85,BECO_Datos!$A57,FALSE)+IFERROR(HLOOKUP(GT$6,BECO_Datos!$HP$3:$LT$85,BECO_Datos!$A57,FALSE),0))*GT$2</f>
        <v>0.29236887360275154</v>
      </c>
      <c r="GU58" s="84">
        <f>(HLOOKUP(GU$6,BECO_Datos!$D$3:$HN$85,BECO_Datos!$A57,FALSE)+IFERROR(HLOOKUP(GU$6,BECO_Datos!$HP$3:$LT$85,BECO_Datos!$A57,FALSE),0))*GU$2</f>
        <v>4.3687302952135285E-2</v>
      </c>
      <c r="GV58" s="84">
        <f>(HLOOKUP(GV$6,BECO_Datos!$D$3:$HN$85,BECO_Datos!$A57,FALSE)+IFERROR(HLOOKUP(GV$6,BECO_Datos!$HP$3:$LT$85,BECO_Datos!$A57,FALSE),0))*GV$2</f>
        <v>44.056964746345656</v>
      </c>
      <c r="GW58" s="84">
        <f>(HLOOKUP(GW$6,BECO_Datos!$D$3:$HN$85,BECO_Datos!$A57,FALSE)+IFERROR(HLOOKUP(GW$6,BECO_Datos!$HP$3:$LT$85,BECO_Datos!$A57,FALSE),0))*GW$2</f>
        <v>0.20259386643737462</v>
      </c>
      <c r="GX58" s="84">
        <f>(HLOOKUP(GX$6,BECO_Datos!$D$3:$HN$85,BECO_Datos!$A57,FALSE)+IFERROR(HLOOKUP(GX$6,BECO_Datos!$HP$3:$LT$85,BECO_Datos!$A57,FALSE),0))*GX$2</f>
        <v>0.10920207286385655</v>
      </c>
      <c r="GZ58" s="84" t="e">
        <f>(HLOOKUP(GZ$6,BECO_Datos!$D$3:$HN$85,BECO_Datos!$A57,FALSE)+IFERROR(HLOOKUP(GZ$6,BECO_Datos!$HP$3:$LT$85,BECO_Datos!$A57,FALSE),0))*GZ$2</f>
        <v>#N/A</v>
      </c>
      <c r="HA58" s="84" t="e">
        <f>(HLOOKUP(HA$6,BECO_Datos!$D$3:$HN$85,BECO_Datos!$A57,FALSE)+IFERROR(HLOOKUP(HA$6,BECO_Datos!$HP$3:$LT$85,BECO_Datos!$A57,FALSE),0))*HA$2</f>
        <v>#N/A</v>
      </c>
      <c r="HB58" s="84" t="e">
        <f>(HLOOKUP(HB$6,BECO_Datos!$D$3:$HN$85,BECO_Datos!$A57,FALSE)+IFERROR(HLOOKUP(HB$6,BECO_Datos!$HP$3:$LT$85,BECO_Datos!$A57,FALSE),0))*HB$2</f>
        <v>#N/A</v>
      </c>
      <c r="HC58" s="84" t="e">
        <f>(HLOOKUP(HC$6,BECO_Datos!$D$3:$HN$85,BECO_Datos!$A57,FALSE)+IFERROR(HLOOKUP(HC$6,BECO_Datos!$HP$3:$LT$85,BECO_Datos!$A57,FALSE),0))*HC$2</f>
        <v>#N/A</v>
      </c>
      <c r="HD58" s="84" t="e">
        <f>(HLOOKUP(HD$6,BECO_Datos!$D$3:$HN$85,BECO_Datos!$A57,FALSE)+IFERROR(HLOOKUP(HD$6,BECO_Datos!$HP$3:$LT$85,BECO_Datos!$A57,FALSE),0))*HD$2</f>
        <v>#N/A</v>
      </c>
      <c r="HE58" s="84" t="e">
        <f>(HLOOKUP(HE$6,BECO_Datos!$D$3:$HN$85,BECO_Datos!$A57,FALSE)+IFERROR(HLOOKUP(HE$6,BECO_Datos!$HP$3:$LT$85,BECO_Datos!$A57,FALSE),0))*HE$2</f>
        <v>#N/A</v>
      </c>
      <c r="HF58" s="84">
        <f>(HLOOKUP(HF$6,BECO_Datos!$D$3:$HN$85,BECO_Datos!$A57,FALSE)+IFERROR(HLOOKUP(HF$6,BECO_Datos!$HP$3:$LT$85,BECO_Datos!$A57,FALSE),0))*HF$2</f>
        <v>3.926635311636423</v>
      </c>
      <c r="HG58" s="84">
        <f>(HLOOKUP(HG$6,BECO_Datos!$D$3:$HN$85,BECO_Datos!$A57,FALSE)+IFERROR(HLOOKUP(HG$6,BECO_Datos!$HP$3:$LT$85,BECO_Datos!$A57,FALSE),0))*HG$2</f>
        <v>1.5924215741957839</v>
      </c>
      <c r="HH58" s="84">
        <f>(HLOOKUP(HH$6,BECO_Datos!$D$3:$HN$85,BECO_Datos!$A57,FALSE)+IFERROR(HLOOKUP(HH$6,BECO_Datos!$HP$3:$LT$85,BECO_Datos!$A57,FALSE),0))*HH$2</f>
        <v>4.0384426949061352</v>
      </c>
      <c r="HI58" s="84">
        <f>(HLOOKUP(HI$6,BECO_Datos!$D$3:$HN$85,BECO_Datos!$A57,FALSE)+IFERROR(HLOOKUP(HI$6,BECO_Datos!$HP$3:$LT$85,BECO_Datos!$A57,FALSE),0))*HI$2</f>
        <v>5.0799702325559553</v>
      </c>
      <c r="HJ58" s="84">
        <f>(HLOOKUP(HJ$6,BECO_Datos!$D$3:$HN$85,BECO_Datos!$A57,FALSE)+IFERROR(HLOOKUP(HJ$6,BECO_Datos!$HP$3:$LT$85,BECO_Datos!$A57,FALSE),0))*HJ$2</f>
        <v>5.2833293840299902</v>
      </c>
      <c r="HK58" s="84">
        <f>(HLOOKUP(HK$6,BECO_Datos!$D$3:$HN$85,BECO_Datos!$A57,FALSE)+IFERROR(HLOOKUP(HK$6,BECO_Datos!$HP$3:$LT$85,BECO_Datos!$A57,FALSE),0))*HK$2</f>
        <v>6.9732300979458088</v>
      </c>
      <c r="HL58" s="84">
        <f>(HLOOKUP(HL$6,BECO_Datos!$D$3:$HN$85,BECO_Datos!$A57,FALSE)+IFERROR(HLOOKUP(HL$6,BECO_Datos!$HP$3:$LT$85,BECO_Datos!$A57,FALSE),0))*HL$2</f>
        <v>4.4157595581867701</v>
      </c>
      <c r="HM58" s="84">
        <f>(HLOOKUP(HM$6,BECO_Datos!$D$3:$HN$85,BECO_Datos!$A57,FALSE)+IFERROR(HLOOKUP(HM$6,BECO_Datos!$HP$3:$LT$85,BECO_Datos!$A57,FALSE),0))*HM$2</f>
        <v>4.096897284728656</v>
      </c>
      <c r="HN58" s="84">
        <f>(HLOOKUP(HN$6,BECO_Datos!$D$3:$HN$85,BECO_Datos!$A57,FALSE)+IFERROR(HLOOKUP(HN$6,BECO_Datos!$HP$3:$LT$85,BECO_Datos!$A57,FALSE),0))*HN$2</f>
        <v>4.1178817278476645</v>
      </c>
      <c r="HO58" s="84">
        <f>(HLOOKUP(HO$6,BECO_Datos!$D$3:$HN$85,BECO_Datos!$A57,FALSE)+IFERROR(HLOOKUP(HO$6,BECO_Datos!$HP$3:$LT$85,BECO_Datos!$A57,FALSE),0))*HO$2</f>
        <v>4.1424333683412193</v>
      </c>
      <c r="HQ58" s="84" t="e">
        <f>(HLOOKUP(HQ$6,BECO_Datos!$D$3:$HN$85,BECO_Datos!$A57,FALSE)+IFERROR(HLOOKUP(HQ$6,BECO_Datos!$HP$3:$LT$85,BECO_Datos!$A57,FALSE),0))*HQ$2</f>
        <v>#N/A</v>
      </c>
      <c r="HR58" s="84" t="e">
        <f>(HLOOKUP(HR$6,BECO_Datos!$D$3:$HN$85,BECO_Datos!$A57,FALSE)+IFERROR(HLOOKUP(HR$6,BECO_Datos!$HP$3:$LT$85,BECO_Datos!$A57,FALSE),0))*HR$2</f>
        <v>#N/A</v>
      </c>
      <c r="HS58" s="84" t="e">
        <f>(HLOOKUP(HS$6,BECO_Datos!$D$3:$HN$85,BECO_Datos!$A57,FALSE)+IFERROR(HLOOKUP(HS$6,BECO_Datos!$HP$3:$LT$85,BECO_Datos!$A57,FALSE),0))*HS$2</f>
        <v>#N/A</v>
      </c>
      <c r="HT58" s="84" t="e">
        <f>(HLOOKUP(HT$6,BECO_Datos!$D$3:$HN$85,BECO_Datos!$A57,FALSE)+IFERROR(HLOOKUP(HT$6,BECO_Datos!$HP$3:$LT$85,BECO_Datos!$A57,FALSE),0))*HT$2</f>
        <v>#N/A</v>
      </c>
      <c r="HU58" s="84" t="e">
        <f>(HLOOKUP(HU$6,BECO_Datos!$D$3:$HN$85,BECO_Datos!$A57,FALSE)+IFERROR(HLOOKUP(HU$6,BECO_Datos!$HP$3:$LT$85,BECO_Datos!$A57,FALSE),0))*HU$2</f>
        <v>#N/A</v>
      </c>
      <c r="HV58" s="84" t="e">
        <f>(HLOOKUP(HV$6,BECO_Datos!$D$3:$HN$85,BECO_Datos!$A57,FALSE)+IFERROR(HLOOKUP(HV$6,BECO_Datos!$HP$3:$LT$85,BECO_Datos!$A57,FALSE),0))*HV$2</f>
        <v>#N/A</v>
      </c>
      <c r="HW58" s="84">
        <f>(HLOOKUP(HW$6,BECO_Datos!$D$3:$HN$85,BECO_Datos!$A57,FALSE)+IFERROR(HLOOKUP(HW$6,BECO_Datos!$HP$3:$LT$85,BECO_Datos!$A57,FALSE),0))*HW$2</f>
        <v>32.847431556319869</v>
      </c>
      <c r="HX58" s="84">
        <f>(HLOOKUP(HX$6,BECO_Datos!$D$3:$HN$85,BECO_Datos!$A57,FALSE)+IFERROR(HLOOKUP(HX$6,BECO_Datos!$HP$3:$LT$85,BECO_Datos!$A57,FALSE),0))*HX$2</f>
        <v>33.847589767841789</v>
      </c>
      <c r="HY58" s="84">
        <f>(HLOOKUP(HY$6,BECO_Datos!$D$3:$HN$85,BECO_Datos!$A57,FALSE)+IFERROR(HLOOKUP(HY$6,BECO_Datos!$HP$3:$LT$85,BECO_Datos!$A57,FALSE),0))*HY$2</f>
        <v>38.706806448839217</v>
      </c>
      <c r="HZ58" s="84">
        <f>(HLOOKUP(HZ$6,BECO_Datos!$D$3:$HN$85,BECO_Datos!$A57,FALSE)+IFERROR(HLOOKUP(HZ$6,BECO_Datos!$HP$3:$LT$85,BECO_Datos!$A57,FALSE),0))*HZ$2</f>
        <v>33.318344453998286</v>
      </c>
      <c r="IA58" s="84">
        <f>(HLOOKUP(IA$6,BECO_Datos!$D$3:$HN$85,BECO_Datos!$A57,FALSE)+IFERROR(HLOOKUP(IA$6,BECO_Datos!$HP$3:$LT$85,BECO_Datos!$A57,FALSE),0))*IA$2</f>
        <v>40.368959931212387</v>
      </c>
      <c r="IB58" s="84">
        <f>(HLOOKUP(IB$6,BECO_Datos!$D$3:$HN$85,BECO_Datos!$A57,FALSE)+IFERROR(HLOOKUP(IB$6,BECO_Datos!$HP$3:$LT$85,BECO_Datos!$A57,FALSE),0))*IB$2</f>
        <v>40.338432674118664</v>
      </c>
      <c r="IC58" s="84">
        <f>(HLOOKUP(IC$6,BECO_Datos!$D$3:$HN$85,BECO_Datos!$A57,FALSE)+IFERROR(HLOOKUP(IC$6,BECO_Datos!$HP$3:$LT$85,BECO_Datos!$A57,FALSE),0))*IC$2</f>
        <v>47.162588048151342</v>
      </c>
      <c r="ID58" s="84">
        <f>(HLOOKUP(ID$6,BECO_Datos!$D$3:$HN$85,BECO_Datos!$A57,FALSE)+IFERROR(HLOOKUP(ID$6,BECO_Datos!$HP$3:$LT$85,BECO_Datos!$A57,FALSE),0))*ID$2</f>
        <v>43.504666208082554</v>
      </c>
      <c r="IE58" s="84">
        <f>(HLOOKUP(IE$6,BECO_Datos!$D$3:$HN$85,BECO_Datos!$A57,FALSE)+IFERROR(HLOOKUP(IE$6,BECO_Datos!$HP$3:$LT$85,BECO_Datos!$A57,FALSE),0))*IE$2</f>
        <v>42.612877386070515</v>
      </c>
      <c r="IF58" s="84">
        <f>(HLOOKUP(IF$6,BECO_Datos!$D$3:$HN$85,BECO_Datos!$A57,FALSE)+IFERROR(HLOOKUP(IF$6,BECO_Datos!$HP$3:$LT$85,BECO_Datos!$A57,FALSE),0))*IF$2</f>
        <v>60.360799657075262</v>
      </c>
      <c r="IH58" s="84" t="e">
        <f>(HLOOKUP(IH$6,BECO_Datos!$D$3:$HN$85,BECO_Datos!$A57,FALSE)+IFERROR(HLOOKUP(IH$6,BECO_Datos!$HP$3:$LT$85,BECO_Datos!$A57,FALSE),0))*IH$2</f>
        <v>#N/A</v>
      </c>
      <c r="II58" s="84" t="e">
        <f>(HLOOKUP(II$6,BECO_Datos!$D$3:$HN$85,BECO_Datos!$A57,FALSE)+IFERROR(HLOOKUP(II$6,BECO_Datos!$HP$3:$LT$85,BECO_Datos!$A57,FALSE),0))*II$2</f>
        <v>#N/A</v>
      </c>
      <c r="IJ58" s="84" t="e">
        <f>(HLOOKUP(IJ$6,BECO_Datos!$D$3:$HN$85,BECO_Datos!$A57,FALSE)+IFERROR(HLOOKUP(IJ$6,BECO_Datos!$HP$3:$LT$85,BECO_Datos!$A57,FALSE),0))*IJ$2</f>
        <v>#N/A</v>
      </c>
      <c r="IK58" s="84" t="e">
        <f>(HLOOKUP(IK$6,BECO_Datos!$D$3:$HN$85,BECO_Datos!$A57,FALSE)+IFERROR(HLOOKUP(IK$6,BECO_Datos!$HP$3:$LT$85,BECO_Datos!$A57,FALSE),0))*IK$2</f>
        <v>#N/A</v>
      </c>
      <c r="IL58" s="84" t="e">
        <f>(HLOOKUP(IL$6,BECO_Datos!$D$3:$HN$85,BECO_Datos!$A57,FALSE)+IFERROR(HLOOKUP(IL$6,BECO_Datos!$HP$3:$LT$85,BECO_Datos!$A57,FALSE),0))*IL$2</f>
        <v>#N/A</v>
      </c>
      <c r="IM58" s="84" t="e">
        <f>(HLOOKUP(IM$6,BECO_Datos!$D$3:$HN$85,BECO_Datos!$A57,FALSE)+IFERROR(HLOOKUP(IM$6,BECO_Datos!$HP$3:$LT$85,BECO_Datos!$A57,FALSE),0))*IM$2</f>
        <v>#N/A</v>
      </c>
      <c r="IN58" s="84">
        <f>(HLOOKUP(IN$6,BECO_Datos!$D$3:$HN$85,BECO_Datos!$A57,FALSE)+IFERROR(HLOOKUP(IN$6,BECO_Datos!$HP$3:$LT$85,BECO_Datos!$A57,FALSE),0))*IN$2</f>
        <v>111.05564961306966</v>
      </c>
      <c r="IO58" s="84">
        <f>(HLOOKUP(IO$6,BECO_Datos!$D$3:$HN$85,BECO_Datos!$A57,FALSE)+IFERROR(HLOOKUP(IO$6,BECO_Datos!$HP$3:$LT$85,BECO_Datos!$A57,FALSE),0))*IO$2</f>
        <v>105.59395554600172</v>
      </c>
      <c r="IP58" s="84">
        <f>(HLOOKUP(IP$6,BECO_Datos!$D$3:$HN$85,BECO_Datos!$A57,FALSE)+IFERROR(HLOOKUP(IP$6,BECO_Datos!$HP$3:$LT$85,BECO_Datos!$A57,FALSE),0))*IP$2</f>
        <v>107.93461857265694</v>
      </c>
      <c r="IQ58" s="84">
        <f>(HLOOKUP(IQ$6,BECO_Datos!$D$3:$HN$85,BECO_Datos!$A57,FALSE)+IFERROR(HLOOKUP(IQ$6,BECO_Datos!$HP$3:$LT$85,BECO_Datos!$A57,FALSE),0))*IQ$2</f>
        <v>105.41417970765265</v>
      </c>
      <c r="IR58" s="84">
        <f>(HLOOKUP(IR$6,BECO_Datos!$D$3:$HN$85,BECO_Datos!$A57,FALSE)+IFERROR(HLOOKUP(IR$6,BECO_Datos!$HP$3:$LT$85,BECO_Datos!$A57,FALSE),0))*IR$2</f>
        <v>108.365537661221</v>
      </c>
      <c r="IS58" s="84">
        <f>(HLOOKUP(IS$6,BECO_Datos!$D$3:$HN$85,BECO_Datos!$A57,FALSE)+IFERROR(HLOOKUP(IS$6,BECO_Datos!$HP$3:$LT$85,BECO_Datos!$A57,FALSE),0))*IS$2</f>
        <v>111.96408718830611</v>
      </c>
      <c r="IT58" s="84">
        <f>(HLOOKUP(IT$6,BECO_Datos!$D$3:$HN$85,BECO_Datos!$A57,FALSE)+IFERROR(HLOOKUP(IT$6,BECO_Datos!$HP$3:$LT$85,BECO_Datos!$A57,FALSE),0))*IT$2</f>
        <v>107.93817764402408</v>
      </c>
      <c r="IU58" s="84">
        <f>(HLOOKUP(IU$6,BECO_Datos!$D$3:$HN$85,BECO_Datos!$A57,FALSE)+IFERROR(HLOOKUP(IU$6,BECO_Datos!$HP$3:$LT$85,BECO_Datos!$A57,FALSE),0))*IU$2</f>
        <v>94.851489251934666</v>
      </c>
      <c r="IV58" s="84">
        <f>(HLOOKUP(IV$6,BECO_Datos!$D$3:$HN$85,BECO_Datos!$A57,FALSE)+IFERROR(HLOOKUP(IV$6,BECO_Datos!$HP$3:$LT$85,BECO_Datos!$A57,FALSE),0))*IV$2</f>
        <v>88.261115537992239</v>
      </c>
      <c r="IW58" s="84">
        <f>(HLOOKUP(IW$6,BECO_Datos!$D$3:$HN$85,BECO_Datos!$A57,FALSE)+IFERROR(HLOOKUP(IW$6,BECO_Datos!$HP$3:$LT$85,BECO_Datos!$A57,FALSE),0))*IW$2</f>
        <v>83.764599357884904</v>
      </c>
      <c r="IY58" s="84" t="e">
        <f>(HLOOKUP(IY$6,BECO_Datos!$D$3:$HN$85,BECO_Datos!$A57,FALSE)+IFERROR(HLOOKUP(IY$6,BECO_Datos!$HP$3:$LT$85,BECO_Datos!$A57,FALSE),0))*IY$2</f>
        <v>#N/A</v>
      </c>
      <c r="IZ58" s="84" t="e">
        <f>(HLOOKUP(IZ$6,BECO_Datos!$D$3:$HN$85,BECO_Datos!$A57,FALSE)+IFERROR(HLOOKUP(IZ$6,BECO_Datos!$HP$3:$LT$85,BECO_Datos!$A57,FALSE),0))*IZ$2</f>
        <v>#N/A</v>
      </c>
      <c r="JA58" s="84" t="e">
        <f>(HLOOKUP(JA$6,BECO_Datos!$D$3:$HN$85,BECO_Datos!$A57,FALSE)+IFERROR(HLOOKUP(JA$6,BECO_Datos!$HP$3:$LT$85,BECO_Datos!$A57,FALSE),0))*JA$2</f>
        <v>#N/A</v>
      </c>
      <c r="JB58" s="84" t="e">
        <f>(HLOOKUP(JB$6,BECO_Datos!$D$3:$HN$85,BECO_Datos!$A57,FALSE)+IFERROR(HLOOKUP(JB$6,BECO_Datos!$HP$3:$LT$85,BECO_Datos!$A57,FALSE),0))*JB$2</f>
        <v>#N/A</v>
      </c>
      <c r="JC58" s="84" t="e">
        <f>(HLOOKUP(JC$6,BECO_Datos!$D$3:$HN$85,BECO_Datos!$A57,FALSE)+IFERROR(HLOOKUP(JC$6,BECO_Datos!$HP$3:$LT$85,BECO_Datos!$A57,FALSE),0))*JC$2</f>
        <v>#N/A</v>
      </c>
      <c r="JD58" s="84" t="e">
        <f>(HLOOKUP(JD$6,BECO_Datos!$D$3:$HN$85,BECO_Datos!$A57,FALSE)+IFERROR(HLOOKUP(JD$6,BECO_Datos!$HP$3:$LT$85,BECO_Datos!$A57,FALSE),0))*JD$2</f>
        <v>#N/A</v>
      </c>
      <c r="JE58" s="84">
        <f>(HLOOKUP(JE$6,BECO_Datos!$D$3:$HN$85,BECO_Datos!$A57,FALSE)+IFERROR(HLOOKUP(JE$6,BECO_Datos!$HP$3:$LT$85,BECO_Datos!$A57,FALSE),0))*JE$2</f>
        <v>4.8212535505760323</v>
      </c>
      <c r="JF58" s="84">
        <f>(HLOOKUP(JF$6,BECO_Datos!$D$3:$HN$85,BECO_Datos!$A57,FALSE)+IFERROR(HLOOKUP(JF$6,BECO_Datos!$HP$3:$LT$85,BECO_Datos!$A57,FALSE),0))*JF$2</f>
        <v>0.47997730607558031</v>
      </c>
      <c r="JG58" s="84">
        <f>(HLOOKUP(JG$6,BECO_Datos!$D$3:$HN$85,BECO_Datos!$A57,FALSE)+IFERROR(HLOOKUP(JG$6,BECO_Datos!$HP$3:$LT$85,BECO_Datos!$A57,FALSE),0))*JG$2</f>
        <v>4.2000708271047866</v>
      </c>
      <c r="JH58" s="84">
        <f>(HLOOKUP(JH$6,BECO_Datos!$D$3:$HN$85,BECO_Datos!$A57,FALSE)+IFERROR(HLOOKUP(JH$6,BECO_Datos!$HP$3:$LT$85,BECO_Datos!$A57,FALSE),0))*JH$2</f>
        <v>4.5154306277762153</v>
      </c>
      <c r="JI58" s="84">
        <f>(HLOOKUP(JI$6,BECO_Datos!$D$3:$HN$85,BECO_Datos!$A57,FALSE)+IFERROR(HLOOKUP(JI$6,BECO_Datos!$HP$3:$LT$85,BECO_Datos!$A57,FALSE),0))*JI$2</f>
        <v>3.8440946716034077</v>
      </c>
      <c r="JJ58" s="84">
        <f>(HLOOKUP(JJ$6,BECO_Datos!$D$3:$HN$85,BECO_Datos!$A57,FALSE)+IFERROR(HLOOKUP(JJ$6,BECO_Datos!$HP$3:$LT$85,BECO_Datos!$A57,FALSE),0))*JJ$2</f>
        <v>3.8138288260362607</v>
      </c>
      <c r="JK58" s="84">
        <f>(HLOOKUP(JK$6,BECO_Datos!$D$3:$HN$85,BECO_Datos!$A57,FALSE)+IFERROR(HLOOKUP(JK$6,BECO_Datos!$HP$3:$LT$85,BECO_Datos!$A57,FALSE),0))*JK$2</f>
        <v>3.4360740562354359</v>
      </c>
      <c r="JL58" s="84">
        <f>(HLOOKUP(JL$6,BECO_Datos!$D$3:$HN$85,BECO_Datos!$A57,FALSE)+IFERROR(HLOOKUP(JL$6,BECO_Datos!$HP$3:$LT$85,BECO_Datos!$A57,FALSE),0))*JL$2</f>
        <v>2.3433826251763594E-2</v>
      </c>
      <c r="JM58" s="84">
        <f>(HLOOKUP(JM$6,BECO_Datos!$D$3:$HN$85,BECO_Datos!$A57,FALSE)+IFERROR(HLOOKUP(JM$6,BECO_Datos!$HP$3:$LT$85,BECO_Datos!$A57,FALSE),0))*JM$2</f>
        <v>1.4878274790909009E-2</v>
      </c>
      <c r="JN58" s="84">
        <f>(HLOOKUP(JN$6,BECO_Datos!$D$3:$HN$85,BECO_Datos!$A57,FALSE)+IFERROR(HLOOKUP(JN$6,BECO_Datos!$HP$3:$LT$85,BECO_Datos!$A57,FALSE),0))*JN$2</f>
        <v>0</v>
      </c>
      <c r="JP58" s="84" t="e">
        <f>(HLOOKUP(JP$6,BECO_Datos!$D$3:$HN$85,BECO_Datos!$A57,FALSE)+IFERROR(HLOOKUP(JP$6,BECO_Datos!$HP$3:$LT$85,BECO_Datos!$A57,FALSE),0))*JP$2</f>
        <v>#N/A</v>
      </c>
      <c r="JQ58" s="84" t="e">
        <f>(HLOOKUP(JQ$6,BECO_Datos!$D$3:$HN$85,BECO_Datos!$A57,FALSE)+IFERROR(HLOOKUP(JQ$6,BECO_Datos!$HP$3:$LT$85,BECO_Datos!$A57,FALSE),0))*JQ$2</f>
        <v>#N/A</v>
      </c>
      <c r="JR58" s="84" t="e">
        <f>(HLOOKUP(JR$6,BECO_Datos!$D$3:$HN$85,BECO_Datos!$A57,FALSE)+IFERROR(HLOOKUP(JR$6,BECO_Datos!$HP$3:$LT$85,BECO_Datos!$A57,FALSE),0))*JR$2</f>
        <v>#N/A</v>
      </c>
      <c r="JS58" s="84" t="e">
        <f>(HLOOKUP(JS$6,BECO_Datos!$D$3:$HN$85,BECO_Datos!$A57,FALSE)+IFERROR(HLOOKUP(JS$6,BECO_Datos!$HP$3:$LT$85,BECO_Datos!$A57,FALSE),0))*JS$2</f>
        <v>#N/A</v>
      </c>
      <c r="JT58" s="84" t="e">
        <f>(HLOOKUP(JT$6,BECO_Datos!$D$3:$HN$85,BECO_Datos!$A57,FALSE)+IFERROR(HLOOKUP(JT$6,BECO_Datos!$HP$3:$LT$85,BECO_Datos!$A57,FALSE),0))*JT$2</f>
        <v>#N/A</v>
      </c>
      <c r="JU58" s="84" t="e">
        <f>(HLOOKUP(JU$6,BECO_Datos!$D$3:$HN$85,BECO_Datos!$A57,FALSE)+IFERROR(HLOOKUP(JU$6,BECO_Datos!$HP$3:$LT$85,BECO_Datos!$A57,FALSE),0))*JU$2</f>
        <v>#N/A</v>
      </c>
      <c r="JV58" s="84">
        <f>(HLOOKUP(JV$6,BECO_Datos!$D$3:$HN$85,BECO_Datos!$A57,FALSE)+IFERROR(HLOOKUP(JV$6,BECO_Datos!$HP$3:$LT$85,BECO_Datos!$A57,FALSE),0))*JV$2</f>
        <v>1.6604973960478679</v>
      </c>
      <c r="JW58" s="84">
        <f>(HLOOKUP(JW$6,BECO_Datos!$D$3:$HN$85,BECO_Datos!$A57,FALSE)+IFERROR(HLOOKUP(JW$6,BECO_Datos!$HP$3:$LT$85,BECO_Datos!$A57,FALSE),0))*JW$2</f>
        <v>1.3963930124310797</v>
      </c>
      <c r="JX58" s="84">
        <f>(HLOOKUP(JX$6,BECO_Datos!$D$3:$HN$85,BECO_Datos!$A57,FALSE)+IFERROR(HLOOKUP(JX$6,BECO_Datos!$HP$3:$LT$85,BECO_Datos!$A57,FALSE),0))*JX$2</f>
        <v>3.5429685369232935</v>
      </c>
      <c r="JY58" s="84">
        <f>(HLOOKUP(JY$6,BECO_Datos!$D$3:$HN$85,BECO_Datos!$A57,FALSE)+IFERROR(HLOOKUP(JY$6,BECO_Datos!$HP$3:$LT$85,BECO_Datos!$A57,FALSE),0))*JY$2</f>
        <v>2.4118209493287734</v>
      </c>
      <c r="JZ58" s="84">
        <f>(HLOOKUP(JZ$6,BECO_Datos!$D$3:$HN$85,BECO_Datos!$A57,FALSE)+IFERROR(HLOOKUP(JZ$6,BECO_Datos!$HP$3:$LT$85,BECO_Datos!$A57,FALSE),0))*JZ$2</f>
        <v>2.3978455396681753</v>
      </c>
      <c r="KA58" s="84">
        <f>(HLOOKUP(KA$6,BECO_Datos!$D$3:$HN$85,BECO_Datos!$A57,FALSE)+IFERROR(HLOOKUP(KA$6,BECO_Datos!$HP$3:$LT$85,BECO_Datos!$A57,FALSE),0))*KA$2</f>
        <v>2.1449614770030601</v>
      </c>
      <c r="KB58" s="84">
        <f>(HLOOKUP(KB$6,BECO_Datos!$D$3:$HN$85,BECO_Datos!$A57,FALSE)+IFERROR(HLOOKUP(KB$6,BECO_Datos!$HP$3:$LT$85,BECO_Datos!$A57,FALSE),0))*KB$2</f>
        <v>1.6294295740350146</v>
      </c>
      <c r="KC58" s="84">
        <f>(HLOOKUP(KC$6,BECO_Datos!$D$3:$HN$85,BECO_Datos!$A57,FALSE)+IFERROR(HLOOKUP(KC$6,BECO_Datos!$HP$3:$LT$85,BECO_Datos!$A57,FALSE),0))*KC$2</f>
        <v>1.0053654444446645</v>
      </c>
      <c r="KD58" s="84">
        <f>(HLOOKUP(KD$6,BECO_Datos!$D$3:$HN$85,BECO_Datos!$A57,FALSE)+IFERROR(HLOOKUP(KD$6,BECO_Datos!$HP$3:$LT$85,BECO_Datos!$A57,FALSE),0))*KD$2</f>
        <v>0.90670413779885384</v>
      </c>
      <c r="KE58" s="84">
        <f>(HLOOKUP(KE$6,BECO_Datos!$D$3:$HN$85,BECO_Datos!$A57,FALSE)+IFERROR(HLOOKUP(KE$6,BECO_Datos!$HP$3:$LT$85,BECO_Datos!$A57,FALSE),0))*KE$2</f>
        <v>0.99499164047275857</v>
      </c>
      <c r="KG58" s="84" t="e">
        <f>(HLOOKUP(KG$6,BECO_Datos!$D$3:$HN$85,BECO_Datos!$A57,FALSE)+IFERROR(HLOOKUP(KG$6,BECO_Datos!$HP$3:$LT$85,BECO_Datos!$A57,FALSE),0))*KG$2</f>
        <v>#N/A</v>
      </c>
      <c r="KH58" s="84" t="e">
        <f>(HLOOKUP(KH$6,BECO_Datos!$D$3:$HN$85,BECO_Datos!$A57,FALSE)+IFERROR(HLOOKUP(KH$6,BECO_Datos!$HP$3:$LT$85,BECO_Datos!$A57,FALSE),0))*KH$2</f>
        <v>#N/A</v>
      </c>
      <c r="KI58" s="84" t="e">
        <f>(HLOOKUP(KI$6,BECO_Datos!$D$3:$HN$85,BECO_Datos!$A57,FALSE)+IFERROR(HLOOKUP(KI$6,BECO_Datos!$HP$3:$LT$85,BECO_Datos!$A57,FALSE),0))*KI$2</f>
        <v>#N/A</v>
      </c>
      <c r="KJ58" s="84" t="e">
        <f>(HLOOKUP(KJ$6,BECO_Datos!$D$3:$HN$85,BECO_Datos!$A57,FALSE)+IFERROR(HLOOKUP(KJ$6,BECO_Datos!$HP$3:$LT$85,BECO_Datos!$A57,FALSE),0))*KJ$2</f>
        <v>#N/A</v>
      </c>
      <c r="KK58" s="84" t="e">
        <f>(HLOOKUP(KK$6,BECO_Datos!$D$3:$HN$85,BECO_Datos!$A57,FALSE)+IFERROR(HLOOKUP(KK$6,BECO_Datos!$HP$3:$LT$85,BECO_Datos!$A57,FALSE),0))*KK$2</f>
        <v>#N/A</v>
      </c>
      <c r="KL58" s="84" t="e">
        <f>(HLOOKUP(KL$6,BECO_Datos!$D$3:$HN$85,BECO_Datos!$A57,FALSE)+IFERROR(HLOOKUP(KL$6,BECO_Datos!$HP$3:$LT$85,BECO_Datos!$A57,FALSE),0))*KL$2</f>
        <v>#N/A</v>
      </c>
      <c r="KM58" s="84">
        <f>(HLOOKUP(KM$6,BECO_Datos!$D$3:$HN$85,BECO_Datos!$A57,FALSE)+IFERROR(HLOOKUP(KM$6,BECO_Datos!$HP$3:$LT$85,BECO_Datos!$A57,FALSE),0))*KM$2</f>
        <v>1.4208921031574862</v>
      </c>
      <c r="KN58" s="84">
        <f>(HLOOKUP(KN$6,BECO_Datos!$D$3:$HN$85,BECO_Datos!$A57,FALSE)+IFERROR(HLOOKUP(KN$6,BECO_Datos!$HP$3:$LT$85,BECO_Datos!$A57,FALSE),0))*KN$2</f>
        <v>0.22679547581767048</v>
      </c>
      <c r="KO58" s="84">
        <f>(HLOOKUP(KO$6,BECO_Datos!$D$3:$HN$85,BECO_Datos!$A57,FALSE)+IFERROR(HLOOKUP(KO$6,BECO_Datos!$HP$3:$LT$85,BECO_Datos!$A57,FALSE),0))*KO$2</f>
        <v>1.022733578241827</v>
      </c>
      <c r="KP58" s="84">
        <f>(HLOOKUP(KP$6,BECO_Datos!$D$3:$HN$85,BECO_Datos!$A57,FALSE)+IFERROR(HLOOKUP(KP$6,BECO_Datos!$HP$3:$LT$85,BECO_Datos!$A57,FALSE),0))*KP$2</f>
        <v>0.89699882854542023</v>
      </c>
      <c r="KQ58" s="84">
        <f>(HLOOKUP(KQ$6,BECO_Datos!$D$3:$HN$85,BECO_Datos!$A57,FALSE)+IFERROR(HLOOKUP(KQ$6,BECO_Datos!$HP$3:$LT$85,BECO_Datos!$A57,FALSE),0))*KQ$2</f>
        <v>0.80762180888178037</v>
      </c>
      <c r="KR58" s="84">
        <f>(HLOOKUP(KR$6,BECO_Datos!$D$3:$HN$85,BECO_Datos!$A57,FALSE)+IFERROR(HLOOKUP(KR$6,BECO_Datos!$HP$3:$LT$85,BECO_Datos!$A57,FALSE),0))*KR$2</f>
        <v>0.88000076364975421</v>
      </c>
      <c r="KS58" s="84">
        <f>(HLOOKUP(KS$6,BECO_Datos!$D$3:$HN$85,BECO_Datos!$A57,FALSE)+IFERROR(HLOOKUP(KS$6,BECO_Datos!$HP$3:$LT$85,BECO_Datos!$A57,FALSE),0))*KS$2</f>
        <v>0.73315712758478591</v>
      </c>
      <c r="KT58" s="84">
        <f>(HLOOKUP(KT$6,BECO_Datos!$D$3:$HN$85,BECO_Datos!$A57,FALSE)+IFERROR(HLOOKUP(KT$6,BECO_Datos!$HP$3:$LT$85,BECO_Datos!$A57,FALSE),0))*KT$2</f>
        <v>0.58861749175536404</v>
      </c>
      <c r="KU58" s="84">
        <f>(HLOOKUP(KU$6,BECO_Datos!$D$3:$HN$85,BECO_Datos!$A57,FALSE)+IFERROR(HLOOKUP(KU$6,BECO_Datos!$HP$3:$LT$85,BECO_Datos!$A57,FALSE),0))*KU$2</f>
        <v>0.48986076586964611</v>
      </c>
      <c r="KV58" s="84">
        <f>(HLOOKUP(KV$6,BECO_Datos!$D$3:$HN$85,BECO_Datos!$A57,FALSE)+IFERROR(HLOOKUP(KV$6,BECO_Datos!$HP$3:$LT$85,BECO_Datos!$A57,FALSE),0))*KV$2</f>
        <v>0.42880673874729525</v>
      </c>
      <c r="KX58" s="84" t="e">
        <f>(HLOOKUP(KX$6,BECO_Datos!$D$3:$HN$85,BECO_Datos!$A57,FALSE)+IFERROR(HLOOKUP(KX$6,BECO_Datos!$HP$3:$LT$85,BECO_Datos!$A57,FALSE),0))*KX$2</f>
        <v>#N/A</v>
      </c>
      <c r="KY58" s="84" t="e">
        <f>(HLOOKUP(KY$6,BECO_Datos!$D$3:$HN$85,BECO_Datos!$A57,FALSE)+IFERROR(HLOOKUP(KY$6,BECO_Datos!$HP$3:$LT$85,BECO_Datos!$A57,FALSE),0))*KY$2</f>
        <v>#N/A</v>
      </c>
      <c r="KZ58" s="84" t="e">
        <f>(HLOOKUP(KZ$6,BECO_Datos!$D$3:$HN$85,BECO_Datos!$A57,FALSE)+IFERROR(HLOOKUP(KZ$6,BECO_Datos!$HP$3:$LT$85,BECO_Datos!$A57,FALSE),0))*KZ$2</f>
        <v>#N/A</v>
      </c>
      <c r="LA58" s="84" t="e">
        <f>(HLOOKUP(LA$6,BECO_Datos!$D$3:$HN$85,BECO_Datos!$A57,FALSE)+IFERROR(HLOOKUP(LA$6,BECO_Datos!$HP$3:$LT$85,BECO_Datos!$A57,FALSE),0))*LA$2</f>
        <v>#N/A</v>
      </c>
      <c r="LB58" s="84" t="e">
        <f>(HLOOKUP(LB$6,BECO_Datos!$D$3:$HN$85,BECO_Datos!$A57,FALSE)+IFERROR(HLOOKUP(LB$6,BECO_Datos!$HP$3:$LT$85,BECO_Datos!$A57,FALSE),0))*LB$2</f>
        <v>#N/A</v>
      </c>
      <c r="LC58" s="84" t="e">
        <f>(HLOOKUP(LC$6,BECO_Datos!$D$3:$HN$85,BECO_Datos!$A57,FALSE)+IFERROR(HLOOKUP(LC$6,BECO_Datos!$HP$3:$LT$85,BECO_Datos!$A57,FALSE),0))*LC$2</f>
        <v>#N/A</v>
      </c>
      <c r="LD58" s="84">
        <f>(HLOOKUP(LD$6,BECO_Datos!$D$3:$HN$85,BECO_Datos!$A57,FALSE)+IFERROR(HLOOKUP(LD$6,BECO_Datos!$HP$3:$LT$85,BECO_Datos!$A57,FALSE),0))*LD$2</f>
        <v>0</v>
      </c>
      <c r="LE58" s="84">
        <f>(HLOOKUP(LE$6,BECO_Datos!$D$3:$HN$85,BECO_Datos!$A57,FALSE)+IFERROR(HLOOKUP(LE$6,BECO_Datos!$HP$3:$LT$85,BECO_Datos!$A57,FALSE),0))*LE$2</f>
        <v>0</v>
      </c>
      <c r="LF58" s="84">
        <f>(HLOOKUP(LF$6,BECO_Datos!$D$3:$HN$85,BECO_Datos!$A57,FALSE)+IFERROR(HLOOKUP(LF$6,BECO_Datos!$HP$3:$LT$85,BECO_Datos!$A57,FALSE),0))*LF$2</f>
        <v>4.2791723480214124E-3</v>
      </c>
      <c r="LG58" s="84">
        <f>(HLOOKUP(LG$6,BECO_Datos!$D$3:$HN$85,BECO_Datos!$A57,FALSE)+IFERROR(HLOOKUP(LG$6,BECO_Datos!$HP$3:$LT$85,BECO_Datos!$A57,FALSE),0))*LG$2</f>
        <v>2.2376561226253484E-2</v>
      </c>
      <c r="LH58" s="84">
        <f>(HLOOKUP(LH$6,BECO_Datos!$D$3:$HN$85,BECO_Datos!$A57,FALSE)+IFERROR(HLOOKUP(LH$6,BECO_Datos!$HP$3:$LT$85,BECO_Datos!$A57,FALSE),0))*LH$2</f>
        <v>0.32717581791512745</v>
      </c>
      <c r="LI58" s="84">
        <f>(HLOOKUP(LI$6,BECO_Datos!$D$3:$HN$85,BECO_Datos!$A57,FALSE)+IFERROR(HLOOKUP(LI$6,BECO_Datos!$HP$3:$LT$85,BECO_Datos!$A57,FALSE),0))*LI$2</f>
        <v>0.11917642362113236</v>
      </c>
      <c r="LJ58" s="84">
        <f>(HLOOKUP(LJ$6,BECO_Datos!$D$3:$HN$85,BECO_Datos!$A57,FALSE)+IFERROR(HLOOKUP(LJ$6,BECO_Datos!$HP$3:$LT$85,BECO_Datos!$A57,FALSE),0))*LJ$2</f>
        <v>0.13723361989747318</v>
      </c>
      <c r="LK58" s="84">
        <f>(HLOOKUP(LK$6,BECO_Datos!$D$3:$HN$85,BECO_Datos!$A57,FALSE)+IFERROR(HLOOKUP(LK$6,BECO_Datos!$HP$3:$LT$85,BECO_Datos!$A57,FALSE),0))*LK$2</f>
        <v>0.46931561475012545</v>
      </c>
      <c r="LL58" s="84">
        <f>(HLOOKUP(LL$6,BECO_Datos!$D$3:$HN$85,BECO_Datos!$A57,FALSE)+IFERROR(HLOOKUP(LL$6,BECO_Datos!$HP$3:$LT$85,BECO_Datos!$A57,FALSE),0))*LL$2</f>
        <v>0.57095466641271042</v>
      </c>
      <c r="LM58" s="84">
        <f>(HLOOKUP(LM$6,BECO_Datos!$D$3:$HN$85,BECO_Datos!$A57,FALSE)+IFERROR(HLOOKUP(LM$6,BECO_Datos!$HP$3:$LT$85,BECO_Datos!$A57,FALSE),0))*LM$2</f>
        <v>0.69460555083387476</v>
      </c>
    </row>
    <row r="59" spans="1:325" ht="15.75" x14ac:dyDescent="0.25">
      <c r="A59" s="160">
        <v>54</v>
      </c>
      <c r="B59" s="63" t="s">
        <v>99</v>
      </c>
      <c r="C59" s="13"/>
      <c r="D59" s="85" t="e">
        <f>(HLOOKUP(D$6,BECO_Datos!$D$3:$HN$85,BECO_Datos!$A58,FALSE)+IFERROR(HLOOKUP(D$6,BECO_Datos!$HP$3:$LT$85,BECO_Datos!$A58,FALSE),0))*D$2</f>
        <v>#N/A</v>
      </c>
      <c r="E59" s="85" t="e">
        <f>(HLOOKUP(E$6,BECO_Datos!$D$3:$HN$85,BECO_Datos!$A58,FALSE)+IFERROR(HLOOKUP(E$6,BECO_Datos!$HP$3:$LT$85,BECO_Datos!$A58,FALSE),0))*E$2</f>
        <v>#N/A</v>
      </c>
      <c r="F59" s="85" t="e">
        <f>(HLOOKUP(F$6,BECO_Datos!$D$3:$HN$85,BECO_Datos!$A58,FALSE)+IFERROR(HLOOKUP(F$6,BECO_Datos!$HP$3:$LT$85,BECO_Datos!$A58,FALSE),0))*F$2</f>
        <v>#N/A</v>
      </c>
      <c r="G59" s="85" t="e">
        <f>(HLOOKUP(G$6,BECO_Datos!$D$3:$HN$85,BECO_Datos!$A58,FALSE)+IFERROR(HLOOKUP(G$6,BECO_Datos!$HP$3:$LT$85,BECO_Datos!$A58,FALSE),0))*G$2</f>
        <v>#N/A</v>
      </c>
      <c r="H59" s="85" t="e">
        <f>(HLOOKUP(H$6,BECO_Datos!$D$3:$HN$85,BECO_Datos!$A58,FALSE)+IFERROR(HLOOKUP(H$6,BECO_Datos!$HP$3:$LT$85,BECO_Datos!$A58,FALSE),0))*H$2</f>
        <v>#N/A</v>
      </c>
      <c r="I59" s="85" t="e">
        <f>(HLOOKUP(I$6,BECO_Datos!$D$3:$HN$85,BECO_Datos!$A58,FALSE)+IFERROR(HLOOKUP(I$6,BECO_Datos!$HP$3:$LT$85,BECO_Datos!$A58,FALSE),0))*I$2</f>
        <v>#N/A</v>
      </c>
      <c r="J59" s="85">
        <f>(HLOOKUP(J$6,BECO_Datos!$D$3:$HN$85,BECO_Datos!$A58,FALSE)+IFERROR(HLOOKUP(J$6,BECO_Datos!$HP$3:$LT$85,BECO_Datos!$A58,FALSE),0))*J$2</f>
        <v>0</v>
      </c>
      <c r="K59" s="85">
        <f>(HLOOKUP(K$6,BECO_Datos!$D$3:$HN$85,BECO_Datos!$A58,FALSE)+IFERROR(HLOOKUP(K$6,BECO_Datos!$HP$3:$LT$85,BECO_Datos!$A58,FALSE),0))*K$2</f>
        <v>0</v>
      </c>
      <c r="L59" s="85">
        <f>(HLOOKUP(L$6,BECO_Datos!$D$3:$HN$85,BECO_Datos!$A58,FALSE)+IFERROR(HLOOKUP(L$6,BECO_Datos!$HP$3:$LT$85,BECO_Datos!$A58,FALSE),0))*L$2</f>
        <v>0</v>
      </c>
      <c r="M59" s="85">
        <f>(HLOOKUP(M$6,BECO_Datos!$D$3:$HN$85,BECO_Datos!$A58,FALSE)+IFERROR(HLOOKUP(M$6,BECO_Datos!$HP$3:$LT$85,BECO_Datos!$A58,FALSE),0))*M$2</f>
        <v>0</v>
      </c>
      <c r="N59" s="85">
        <f>(HLOOKUP(N$6,BECO_Datos!$D$3:$HN$85,BECO_Datos!$A58,FALSE)+IFERROR(HLOOKUP(N$6,BECO_Datos!$HP$3:$LT$85,BECO_Datos!$A58,FALSE),0))*N$2</f>
        <v>0</v>
      </c>
      <c r="O59" s="85">
        <f>(HLOOKUP(O$6,BECO_Datos!$D$3:$HN$85,BECO_Datos!$A58,FALSE)+IFERROR(HLOOKUP(O$6,BECO_Datos!$HP$3:$LT$85,BECO_Datos!$A58,FALSE),0))*O$2</f>
        <v>0</v>
      </c>
      <c r="P59" s="85">
        <f>(HLOOKUP(P$6,BECO_Datos!$D$3:$HN$85,BECO_Datos!$A58,FALSE)+IFERROR(HLOOKUP(P$6,BECO_Datos!$HP$3:$LT$85,BECO_Datos!$A58,FALSE),0))*P$2</f>
        <v>0</v>
      </c>
      <c r="Q59" s="85">
        <f>(HLOOKUP(Q$6,BECO_Datos!$D$3:$HN$85,BECO_Datos!$A58,FALSE)+IFERROR(HLOOKUP(Q$6,BECO_Datos!$HP$3:$LT$85,BECO_Datos!$A58,FALSE),0))*Q$2</f>
        <v>0</v>
      </c>
      <c r="R59" s="85">
        <f>(HLOOKUP(R$6,BECO_Datos!$D$3:$HN$85,BECO_Datos!$A58,FALSE)+IFERROR(HLOOKUP(R$6,BECO_Datos!$HP$3:$LT$85,BECO_Datos!$A58,FALSE),0))*R$2</f>
        <v>0</v>
      </c>
      <c r="S59" s="85">
        <f>(HLOOKUP(S$6,BECO_Datos!$D$3:$HN$85,BECO_Datos!$A58,FALSE)+IFERROR(HLOOKUP(S$6,BECO_Datos!$HP$3:$LT$85,BECO_Datos!$A58,FALSE),0))*S$2</f>
        <v>0</v>
      </c>
      <c r="U59" s="85" t="e">
        <f>(HLOOKUP(U$6,BECO_Datos!$D$3:$HN$85,BECO_Datos!$A58,FALSE)+IFERROR(HLOOKUP(U$6,BECO_Datos!$HP$3:$LT$85,BECO_Datos!$A58,FALSE),0))*U$2</f>
        <v>#N/A</v>
      </c>
      <c r="V59" s="85" t="e">
        <f>(HLOOKUP(V$6,BECO_Datos!$D$3:$HN$85,BECO_Datos!$A58,FALSE)+IFERROR(HLOOKUP(V$6,BECO_Datos!$HP$3:$LT$85,BECO_Datos!$A58,FALSE),0))*V$2</f>
        <v>#N/A</v>
      </c>
      <c r="W59" s="85" t="e">
        <f>(HLOOKUP(W$6,BECO_Datos!$D$3:$HN$85,BECO_Datos!$A58,FALSE)+IFERROR(HLOOKUP(W$6,BECO_Datos!$HP$3:$LT$85,BECO_Datos!$A58,FALSE),0))*W$2</f>
        <v>#N/A</v>
      </c>
      <c r="X59" s="85" t="e">
        <f>(HLOOKUP(X$6,BECO_Datos!$D$3:$HN$85,BECO_Datos!$A58,FALSE)+IFERROR(HLOOKUP(X$6,BECO_Datos!$HP$3:$LT$85,BECO_Datos!$A58,FALSE),0))*X$2</f>
        <v>#N/A</v>
      </c>
      <c r="Y59" s="85" t="e">
        <f>(HLOOKUP(Y$6,BECO_Datos!$D$3:$HN$85,BECO_Datos!$A58,FALSE)+IFERROR(HLOOKUP(Y$6,BECO_Datos!$HP$3:$LT$85,BECO_Datos!$A58,FALSE),0))*Y$2</f>
        <v>#N/A</v>
      </c>
      <c r="Z59" s="85" t="e">
        <f>(HLOOKUP(Z$6,BECO_Datos!$D$3:$HN$85,BECO_Datos!$A58,FALSE)+IFERROR(HLOOKUP(Z$6,BECO_Datos!$HP$3:$LT$85,BECO_Datos!$A58,FALSE),0))*Z$2</f>
        <v>#N/A</v>
      </c>
      <c r="AA59" s="85">
        <f>(HLOOKUP(AA$6,BECO_Datos!$D$3:$HN$85,BECO_Datos!$A58,FALSE)+IFERROR(HLOOKUP(AA$6,BECO_Datos!$HP$3:$LT$85,BECO_Datos!$A58,FALSE),0))*AA$2</f>
        <v>0</v>
      </c>
      <c r="AB59" s="85">
        <f>(HLOOKUP(AB$6,BECO_Datos!$D$3:$HN$85,BECO_Datos!$A58,FALSE)+IFERROR(HLOOKUP(AB$6,BECO_Datos!$HP$3:$LT$85,BECO_Datos!$A58,FALSE),0))*AB$2</f>
        <v>0</v>
      </c>
      <c r="AC59" s="85">
        <f>(HLOOKUP(AC$6,BECO_Datos!$D$3:$HN$85,BECO_Datos!$A58,FALSE)+IFERROR(HLOOKUP(AC$6,BECO_Datos!$HP$3:$LT$85,BECO_Datos!$A58,FALSE),0))*AC$2</f>
        <v>0</v>
      </c>
      <c r="AD59" s="85">
        <f>(HLOOKUP(AD$6,BECO_Datos!$D$3:$HN$85,BECO_Datos!$A58,FALSE)+IFERROR(HLOOKUP(AD$6,BECO_Datos!$HP$3:$LT$85,BECO_Datos!$A58,FALSE),0))*AD$2</f>
        <v>0</v>
      </c>
      <c r="AE59" s="85">
        <f>(HLOOKUP(AE$6,BECO_Datos!$D$3:$HN$85,BECO_Datos!$A58,FALSE)+IFERROR(HLOOKUP(AE$6,BECO_Datos!$HP$3:$LT$85,BECO_Datos!$A58,FALSE),0))*AE$2</f>
        <v>0</v>
      </c>
      <c r="AF59" s="85">
        <f>(HLOOKUP(AF$6,BECO_Datos!$D$3:$HN$85,BECO_Datos!$A58,FALSE)+IFERROR(HLOOKUP(AF$6,BECO_Datos!$HP$3:$LT$85,BECO_Datos!$A58,FALSE),0))*AF$2</f>
        <v>0</v>
      </c>
      <c r="AG59" s="85">
        <f>(HLOOKUP(AG$6,BECO_Datos!$D$3:$HN$85,BECO_Datos!$A58,FALSE)+IFERROR(HLOOKUP(AG$6,BECO_Datos!$HP$3:$LT$85,BECO_Datos!$A58,FALSE),0))*AG$2</f>
        <v>0.26309284006017486</v>
      </c>
      <c r="AH59" s="85">
        <f>(HLOOKUP(AH$6,BECO_Datos!$D$3:$HN$85,BECO_Datos!$A58,FALSE)+IFERROR(HLOOKUP(AH$6,BECO_Datos!$HP$3:$LT$85,BECO_Datos!$A58,FALSE),0))*AH$2</f>
        <v>0</v>
      </c>
      <c r="AI59" s="85">
        <f>(HLOOKUP(AI$6,BECO_Datos!$D$3:$HN$85,BECO_Datos!$A58,FALSE)+IFERROR(HLOOKUP(AI$6,BECO_Datos!$HP$3:$LT$85,BECO_Datos!$A58,FALSE),0))*AI$2</f>
        <v>0</v>
      </c>
      <c r="AJ59" s="85">
        <f>(HLOOKUP(AJ$6,BECO_Datos!$D$3:$HN$85,BECO_Datos!$A58,FALSE)+IFERROR(HLOOKUP(AJ$6,BECO_Datos!$HP$3:$LT$85,BECO_Datos!$A58,FALSE),0))*AJ$2</f>
        <v>0</v>
      </c>
      <c r="AL59" s="85" t="e">
        <f>(HLOOKUP(AL$6,BECO_Datos!$D$3:$HN$85,BECO_Datos!$A58,FALSE)+IFERROR(HLOOKUP(AL$6,BECO_Datos!$HP$3:$LT$85,BECO_Datos!$A58,FALSE),0))*AL$2</f>
        <v>#N/A</v>
      </c>
      <c r="AM59" s="85" t="e">
        <f>(HLOOKUP(AM$6,BECO_Datos!$D$3:$HN$85,BECO_Datos!$A58,FALSE)+IFERROR(HLOOKUP(AM$6,BECO_Datos!$HP$3:$LT$85,BECO_Datos!$A58,FALSE),0))*AM$2</f>
        <v>#N/A</v>
      </c>
      <c r="AN59" s="85" t="e">
        <f>(HLOOKUP(AN$6,BECO_Datos!$D$3:$HN$85,BECO_Datos!$A58,FALSE)+IFERROR(HLOOKUP(AN$6,BECO_Datos!$HP$3:$LT$85,BECO_Datos!$A58,FALSE),0))*AN$2</f>
        <v>#N/A</v>
      </c>
      <c r="AO59" s="85" t="e">
        <f>(HLOOKUP(AO$6,BECO_Datos!$D$3:$HN$85,BECO_Datos!$A58,FALSE)+IFERROR(HLOOKUP(AO$6,BECO_Datos!$HP$3:$LT$85,BECO_Datos!$A58,FALSE),0))*AO$2</f>
        <v>#N/A</v>
      </c>
      <c r="AP59" s="85" t="e">
        <f>(HLOOKUP(AP$6,BECO_Datos!$D$3:$HN$85,BECO_Datos!$A58,FALSE)+IFERROR(HLOOKUP(AP$6,BECO_Datos!$HP$3:$LT$85,BECO_Datos!$A58,FALSE),0))*AP$2</f>
        <v>#N/A</v>
      </c>
      <c r="AQ59" s="85" t="e">
        <f>(HLOOKUP(AQ$6,BECO_Datos!$D$3:$HN$85,BECO_Datos!$A58,FALSE)+IFERROR(HLOOKUP(AQ$6,BECO_Datos!$HP$3:$LT$85,BECO_Datos!$A58,FALSE),0))*AQ$2</f>
        <v>#N/A</v>
      </c>
      <c r="AR59" s="85">
        <f>(HLOOKUP(AR$6,BECO_Datos!$D$3:$HN$85,BECO_Datos!$A58,FALSE)+IFERROR(HLOOKUP(AR$6,BECO_Datos!$HP$3:$LT$85,BECO_Datos!$A58,FALSE),0))*AR$2</f>
        <v>0</v>
      </c>
      <c r="AS59" s="85">
        <f>(HLOOKUP(AS$6,BECO_Datos!$D$3:$HN$85,BECO_Datos!$A58,FALSE)+IFERROR(HLOOKUP(AS$6,BECO_Datos!$HP$3:$LT$85,BECO_Datos!$A58,FALSE),0))*AS$2</f>
        <v>0</v>
      </c>
      <c r="AT59" s="85">
        <f>(HLOOKUP(AT$6,BECO_Datos!$D$3:$HN$85,BECO_Datos!$A58,FALSE)+IFERROR(HLOOKUP(AT$6,BECO_Datos!$HP$3:$LT$85,BECO_Datos!$A58,FALSE),0))*AT$2</f>
        <v>0</v>
      </c>
      <c r="AU59" s="85">
        <f>(HLOOKUP(AU$6,BECO_Datos!$D$3:$HN$85,BECO_Datos!$A58,FALSE)+IFERROR(HLOOKUP(AU$6,BECO_Datos!$HP$3:$LT$85,BECO_Datos!$A58,FALSE),0))*AU$2</f>
        <v>0</v>
      </c>
      <c r="AV59" s="85">
        <f>(HLOOKUP(AV$6,BECO_Datos!$D$3:$HN$85,BECO_Datos!$A58,FALSE)+IFERROR(HLOOKUP(AV$6,BECO_Datos!$HP$3:$LT$85,BECO_Datos!$A58,FALSE),0))*AV$2</f>
        <v>0</v>
      </c>
      <c r="AW59" s="85">
        <f>(HLOOKUP(AW$6,BECO_Datos!$D$3:$HN$85,BECO_Datos!$A58,FALSE)+IFERROR(HLOOKUP(AW$6,BECO_Datos!$HP$3:$LT$85,BECO_Datos!$A58,FALSE),0))*AW$2</f>
        <v>0</v>
      </c>
      <c r="AX59" s="85">
        <f>(HLOOKUP(AX$6,BECO_Datos!$D$3:$HN$85,BECO_Datos!$A58,FALSE)+IFERROR(HLOOKUP(AX$6,BECO_Datos!$HP$3:$LT$85,BECO_Datos!$A58,FALSE),0))*AX$2</f>
        <v>11.509553459631221</v>
      </c>
      <c r="AY59" s="85">
        <f>(HLOOKUP(AY$6,BECO_Datos!$D$3:$HN$85,BECO_Datos!$A58,FALSE)+IFERROR(HLOOKUP(AY$6,BECO_Datos!$HP$3:$LT$85,BECO_Datos!$A58,FALSE),0))*AY$2</f>
        <v>11.841892798343052</v>
      </c>
      <c r="AZ59" s="85">
        <f>(HLOOKUP(AZ$6,BECO_Datos!$D$3:$HN$85,BECO_Datos!$A58,FALSE)+IFERROR(HLOOKUP(AZ$6,BECO_Datos!$HP$3:$LT$85,BECO_Datos!$A58,FALSE),0))*AZ$2</f>
        <v>13.145538910374412</v>
      </c>
      <c r="BA59" s="85">
        <f>(HLOOKUP(BA$6,BECO_Datos!$D$3:$HN$85,BECO_Datos!$A58,FALSE)+IFERROR(HLOOKUP(BA$6,BECO_Datos!$HP$3:$LT$85,BECO_Datos!$A58,FALSE),0))*BA$2</f>
        <v>23.611516814789574</v>
      </c>
      <c r="BC59" s="85" t="e">
        <f>(HLOOKUP(BC$6,BECO_Datos!$D$3:$HN$85,BECO_Datos!$A58,FALSE)+IFERROR(HLOOKUP(BC$6,BECO_Datos!$HP$3:$LT$85,BECO_Datos!$A58,FALSE),0))*BC$2</f>
        <v>#N/A</v>
      </c>
      <c r="BD59" s="85" t="e">
        <f>(HLOOKUP(BD$6,BECO_Datos!$D$3:$HN$85,BECO_Datos!$A58,FALSE)+IFERROR(HLOOKUP(BD$6,BECO_Datos!$HP$3:$LT$85,BECO_Datos!$A58,FALSE),0))*BD$2</f>
        <v>#N/A</v>
      </c>
      <c r="BE59" s="85" t="e">
        <f>(HLOOKUP(BE$6,BECO_Datos!$D$3:$HN$85,BECO_Datos!$A58,FALSE)+IFERROR(HLOOKUP(BE$6,BECO_Datos!$HP$3:$LT$85,BECO_Datos!$A58,FALSE),0))*BE$2</f>
        <v>#N/A</v>
      </c>
      <c r="BF59" s="85" t="e">
        <f>(HLOOKUP(BF$6,BECO_Datos!$D$3:$HN$85,BECO_Datos!$A58,FALSE)+IFERROR(HLOOKUP(BF$6,BECO_Datos!$HP$3:$LT$85,BECO_Datos!$A58,FALSE),0))*BF$2</f>
        <v>#N/A</v>
      </c>
      <c r="BG59" s="85" t="e">
        <f>(HLOOKUP(BG$6,BECO_Datos!$D$3:$HN$85,BECO_Datos!$A58,FALSE)+IFERROR(HLOOKUP(BG$6,BECO_Datos!$HP$3:$LT$85,BECO_Datos!$A58,FALSE),0))*BG$2</f>
        <v>#N/A</v>
      </c>
      <c r="BH59" s="85" t="e">
        <f>(HLOOKUP(BH$6,BECO_Datos!$D$3:$HN$85,BECO_Datos!$A58,FALSE)+IFERROR(HLOOKUP(BH$6,BECO_Datos!$HP$3:$LT$85,BECO_Datos!$A58,FALSE),0))*BH$2</f>
        <v>#N/A</v>
      </c>
      <c r="BI59" s="85">
        <f>(HLOOKUP(BI$6,BECO_Datos!$D$3:$HN$85,BECO_Datos!$A58,FALSE)+IFERROR(HLOOKUP(BI$6,BECO_Datos!$HP$3:$LT$85,BECO_Datos!$A58,FALSE),0))*BI$2</f>
        <v>0</v>
      </c>
      <c r="BJ59" s="85">
        <f>(HLOOKUP(BJ$6,BECO_Datos!$D$3:$HN$85,BECO_Datos!$A58,FALSE)+IFERROR(HLOOKUP(BJ$6,BECO_Datos!$HP$3:$LT$85,BECO_Datos!$A58,FALSE),0))*BJ$2</f>
        <v>0</v>
      </c>
      <c r="BK59" s="85">
        <f>(HLOOKUP(BK$6,BECO_Datos!$D$3:$HN$85,BECO_Datos!$A58,FALSE)+IFERROR(HLOOKUP(BK$6,BECO_Datos!$HP$3:$LT$85,BECO_Datos!$A58,FALSE),0))*BK$2</f>
        <v>0</v>
      </c>
      <c r="BL59" s="85">
        <f>(HLOOKUP(BL$6,BECO_Datos!$D$3:$HN$85,BECO_Datos!$A58,FALSE)+IFERROR(HLOOKUP(BL$6,BECO_Datos!$HP$3:$LT$85,BECO_Datos!$A58,FALSE),0))*BL$2</f>
        <v>0</v>
      </c>
      <c r="BM59" s="85">
        <f>(HLOOKUP(BM$6,BECO_Datos!$D$3:$HN$85,BECO_Datos!$A58,FALSE)+IFERROR(HLOOKUP(BM$6,BECO_Datos!$HP$3:$LT$85,BECO_Datos!$A58,FALSE),0))*BM$2</f>
        <v>0</v>
      </c>
      <c r="BN59" s="85">
        <f>(HLOOKUP(BN$6,BECO_Datos!$D$3:$HN$85,BECO_Datos!$A58,FALSE)+IFERROR(HLOOKUP(BN$6,BECO_Datos!$HP$3:$LT$85,BECO_Datos!$A58,FALSE),0))*BN$2</f>
        <v>0</v>
      </c>
      <c r="BO59" s="85">
        <f>(HLOOKUP(BO$6,BECO_Datos!$D$3:$HN$85,BECO_Datos!$A58,FALSE)+IFERROR(HLOOKUP(BO$6,BECO_Datos!$HP$3:$LT$85,BECO_Datos!$A58,FALSE),0))*BO$2</f>
        <v>0</v>
      </c>
      <c r="BP59" s="85">
        <f>(HLOOKUP(BP$6,BECO_Datos!$D$3:$HN$85,BECO_Datos!$A58,FALSE)+IFERROR(HLOOKUP(BP$6,BECO_Datos!$HP$3:$LT$85,BECO_Datos!$A58,FALSE),0))*BP$2</f>
        <v>0</v>
      </c>
      <c r="BQ59" s="85">
        <f>(HLOOKUP(BQ$6,BECO_Datos!$D$3:$HN$85,BECO_Datos!$A58,FALSE)+IFERROR(HLOOKUP(BQ$6,BECO_Datos!$HP$3:$LT$85,BECO_Datos!$A58,FALSE),0))*BQ$2</f>
        <v>0</v>
      </c>
      <c r="BR59" s="85">
        <f>(HLOOKUP(BR$6,BECO_Datos!$D$3:$HN$85,BECO_Datos!$A58,FALSE)+IFERROR(HLOOKUP(BR$6,BECO_Datos!$HP$3:$LT$85,BECO_Datos!$A58,FALSE),0))*BR$2</f>
        <v>0</v>
      </c>
      <c r="BT59" s="85" t="e">
        <f>(HLOOKUP(BT$6,BECO_Datos!$D$3:$HN$85,BECO_Datos!$A58,FALSE)+IFERROR(HLOOKUP(BT$6,BECO_Datos!$HP$3:$LT$85,BECO_Datos!$A58,FALSE),0))*BT$2</f>
        <v>#N/A</v>
      </c>
      <c r="BU59" s="85" t="e">
        <f>(HLOOKUP(BU$6,BECO_Datos!$D$3:$HN$85,BECO_Datos!$A58,FALSE)+IFERROR(HLOOKUP(BU$6,BECO_Datos!$HP$3:$LT$85,BECO_Datos!$A58,FALSE),0))*BU$2</f>
        <v>#N/A</v>
      </c>
      <c r="BV59" s="85" t="e">
        <f>(HLOOKUP(BV$6,BECO_Datos!$D$3:$HN$85,BECO_Datos!$A58,FALSE)+IFERROR(HLOOKUP(BV$6,BECO_Datos!$HP$3:$LT$85,BECO_Datos!$A58,FALSE),0))*BV$2</f>
        <v>#N/A</v>
      </c>
      <c r="BW59" s="85" t="e">
        <f>(HLOOKUP(BW$6,BECO_Datos!$D$3:$HN$85,BECO_Datos!$A58,FALSE)+IFERROR(HLOOKUP(BW$6,BECO_Datos!$HP$3:$LT$85,BECO_Datos!$A58,FALSE),0))*BW$2</f>
        <v>#N/A</v>
      </c>
      <c r="BX59" s="85" t="e">
        <f>(HLOOKUP(BX$6,BECO_Datos!$D$3:$HN$85,BECO_Datos!$A58,FALSE)+IFERROR(HLOOKUP(BX$6,BECO_Datos!$HP$3:$LT$85,BECO_Datos!$A58,FALSE),0))*BX$2</f>
        <v>#N/A</v>
      </c>
      <c r="BY59" s="85" t="e">
        <f>(HLOOKUP(BY$6,BECO_Datos!$D$3:$HN$85,BECO_Datos!$A58,FALSE)+IFERROR(HLOOKUP(BY$6,BECO_Datos!$HP$3:$LT$85,BECO_Datos!$A58,FALSE),0))*BY$2</f>
        <v>#N/A</v>
      </c>
      <c r="BZ59" s="85">
        <f>(HLOOKUP(BZ$6,BECO_Datos!$D$3:$HN$85,BECO_Datos!$A58,FALSE)+IFERROR(HLOOKUP(BZ$6,BECO_Datos!$HP$3:$LT$85,BECO_Datos!$A58,FALSE),0))*BZ$2</f>
        <v>0</v>
      </c>
      <c r="CA59" s="85">
        <f>(HLOOKUP(CA$6,BECO_Datos!$D$3:$HN$85,BECO_Datos!$A58,FALSE)+IFERROR(HLOOKUP(CA$6,BECO_Datos!$HP$3:$LT$85,BECO_Datos!$A58,FALSE),0))*CA$2</f>
        <v>0</v>
      </c>
      <c r="CB59" s="85">
        <f>(HLOOKUP(CB$6,BECO_Datos!$D$3:$HN$85,BECO_Datos!$A58,FALSE)+IFERROR(HLOOKUP(CB$6,BECO_Datos!$HP$3:$LT$85,BECO_Datos!$A58,FALSE),0))*CB$2</f>
        <v>0</v>
      </c>
      <c r="CC59" s="85">
        <f>(HLOOKUP(CC$6,BECO_Datos!$D$3:$HN$85,BECO_Datos!$A58,FALSE)+IFERROR(HLOOKUP(CC$6,BECO_Datos!$HP$3:$LT$85,BECO_Datos!$A58,FALSE),0))*CC$2</f>
        <v>0</v>
      </c>
      <c r="CD59" s="85">
        <f>(HLOOKUP(CD$6,BECO_Datos!$D$3:$HN$85,BECO_Datos!$A58,FALSE)+IFERROR(HLOOKUP(CD$6,BECO_Datos!$HP$3:$LT$85,BECO_Datos!$A58,FALSE),0))*CD$2</f>
        <v>0</v>
      </c>
      <c r="CE59" s="85">
        <f>(HLOOKUP(CE$6,BECO_Datos!$D$3:$HN$85,BECO_Datos!$A58,FALSE)+IFERROR(HLOOKUP(CE$6,BECO_Datos!$HP$3:$LT$85,BECO_Datos!$A58,FALSE),0))*CE$2</f>
        <v>0</v>
      </c>
      <c r="CF59" s="85">
        <f>(HLOOKUP(CF$6,BECO_Datos!$D$3:$HN$85,BECO_Datos!$A58,FALSE)+IFERROR(HLOOKUP(CF$6,BECO_Datos!$HP$3:$LT$85,BECO_Datos!$A58,FALSE),0))*CF$2</f>
        <v>0</v>
      </c>
      <c r="CG59" s="85">
        <f>(HLOOKUP(CG$6,BECO_Datos!$D$3:$HN$85,BECO_Datos!$A58,FALSE)+IFERROR(HLOOKUP(CG$6,BECO_Datos!$HP$3:$LT$85,BECO_Datos!$A58,FALSE),0))*CG$2</f>
        <v>0</v>
      </c>
      <c r="CH59" s="85">
        <f>(HLOOKUP(CH$6,BECO_Datos!$D$3:$HN$85,BECO_Datos!$A58,FALSE)+IFERROR(HLOOKUP(CH$6,BECO_Datos!$HP$3:$LT$85,BECO_Datos!$A58,FALSE),0))*CH$2</f>
        <v>0</v>
      </c>
      <c r="CI59" s="85">
        <f>(HLOOKUP(CI$6,BECO_Datos!$D$3:$HN$85,BECO_Datos!$A58,FALSE)+IFERROR(HLOOKUP(CI$6,BECO_Datos!$HP$3:$LT$85,BECO_Datos!$A58,FALSE),0))*CI$2</f>
        <v>0</v>
      </c>
      <c r="CK59" s="85" t="e">
        <f>(HLOOKUP(CK$6,BECO_Datos!$D$3:$HN$85,BECO_Datos!$A58,FALSE)+IFERROR(HLOOKUP(CK$6,BECO_Datos!$HP$3:$LT$85,BECO_Datos!$A58,FALSE),0))*CK$2</f>
        <v>#N/A</v>
      </c>
      <c r="CL59" s="85" t="e">
        <f>(HLOOKUP(CL$6,BECO_Datos!$D$3:$HN$85,BECO_Datos!$A58,FALSE)+IFERROR(HLOOKUP(CL$6,BECO_Datos!$HP$3:$LT$85,BECO_Datos!$A58,FALSE),0))*CL$2</f>
        <v>#N/A</v>
      </c>
      <c r="CM59" s="85" t="e">
        <f>(HLOOKUP(CM$6,BECO_Datos!$D$3:$HN$85,BECO_Datos!$A58,FALSE)+IFERROR(HLOOKUP(CM$6,BECO_Datos!$HP$3:$LT$85,BECO_Datos!$A58,FALSE),0))*CM$2</f>
        <v>#N/A</v>
      </c>
      <c r="CN59" s="85" t="e">
        <f>(HLOOKUP(CN$6,BECO_Datos!$D$3:$HN$85,BECO_Datos!$A58,FALSE)+IFERROR(HLOOKUP(CN$6,BECO_Datos!$HP$3:$LT$85,BECO_Datos!$A58,FALSE),0))*CN$2</f>
        <v>#N/A</v>
      </c>
      <c r="CO59" s="85" t="e">
        <f>(HLOOKUP(CO$6,BECO_Datos!$D$3:$HN$85,BECO_Datos!$A58,FALSE)+IFERROR(HLOOKUP(CO$6,BECO_Datos!$HP$3:$LT$85,BECO_Datos!$A58,FALSE),0))*CO$2</f>
        <v>#N/A</v>
      </c>
      <c r="CP59" s="85" t="e">
        <f>(HLOOKUP(CP$6,BECO_Datos!$D$3:$HN$85,BECO_Datos!$A58,FALSE)+IFERROR(HLOOKUP(CP$6,BECO_Datos!$HP$3:$LT$85,BECO_Datos!$A58,FALSE),0))*CP$2</f>
        <v>#N/A</v>
      </c>
      <c r="CQ59" s="85">
        <f>(HLOOKUP(CQ$6,BECO_Datos!$D$3:$HN$85,BECO_Datos!$A58,FALSE)+IFERROR(HLOOKUP(CQ$6,BECO_Datos!$HP$3:$LT$85,BECO_Datos!$A58,FALSE),0))*CQ$2</f>
        <v>0</v>
      </c>
      <c r="CR59" s="85">
        <f>(HLOOKUP(CR$6,BECO_Datos!$D$3:$HN$85,BECO_Datos!$A58,FALSE)+IFERROR(HLOOKUP(CR$6,BECO_Datos!$HP$3:$LT$85,BECO_Datos!$A58,FALSE),0))*CR$2</f>
        <v>0</v>
      </c>
      <c r="CS59" s="85">
        <f>(HLOOKUP(CS$6,BECO_Datos!$D$3:$HN$85,BECO_Datos!$A58,FALSE)+IFERROR(HLOOKUP(CS$6,BECO_Datos!$HP$3:$LT$85,BECO_Datos!$A58,FALSE),0))*CS$2</f>
        <v>0</v>
      </c>
      <c r="CT59" s="85">
        <f>(HLOOKUP(CT$6,BECO_Datos!$D$3:$HN$85,BECO_Datos!$A58,FALSE)+IFERROR(HLOOKUP(CT$6,BECO_Datos!$HP$3:$LT$85,BECO_Datos!$A58,FALSE),0))*CT$2</f>
        <v>0</v>
      </c>
      <c r="CU59" s="85">
        <f>(HLOOKUP(CU$6,BECO_Datos!$D$3:$HN$85,BECO_Datos!$A58,FALSE)+IFERROR(HLOOKUP(CU$6,BECO_Datos!$HP$3:$LT$85,BECO_Datos!$A58,FALSE),0))*CU$2</f>
        <v>0</v>
      </c>
      <c r="CV59" s="85">
        <f>(HLOOKUP(CV$6,BECO_Datos!$D$3:$HN$85,BECO_Datos!$A58,FALSE)+IFERROR(HLOOKUP(CV$6,BECO_Datos!$HP$3:$LT$85,BECO_Datos!$A58,FALSE),0))*CV$2</f>
        <v>0</v>
      </c>
      <c r="CW59" s="85">
        <f>(HLOOKUP(CW$6,BECO_Datos!$D$3:$HN$85,BECO_Datos!$A58,FALSE)+IFERROR(HLOOKUP(CW$6,BECO_Datos!$HP$3:$LT$85,BECO_Datos!$A58,FALSE),0))*CW$2</f>
        <v>0</v>
      </c>
      <c r="CX59" s="85">
        <f>(HLOOKUP(CX$6,BECO_Datos!$D$3:$HN$85,BECO_Datos!$A58,FALSE)+IFERROR(HLOOKUP(CX$6,BECO_Datos!$HP$3:$LT$85,BECO_Datos!$A58,FALSE),0))*CX$2</f>
        <v>0</v>
      </c>
      <c r="CY59" s="85">
        <f>(HLOOKUP(CY$6,BECO_Datos!$D$3:$HN$85,BECO_Datos!$A58,FALSE)+IFERROR(HLOOKUP(CY$6,BECO_Datos!$HP$3:$LT$85,BECO_Datos!$A58,FALSE),0))*CY$2</f>
        <v>0</v>
      </c>
      <c r="CZ59" s="85">
        <f>(HLOOKUP(CZ$6,BECO_Datos!$D$3:$HN$85,BECO_Datos!$A58,FALSE)+IFERROR(HLOOKUP(CZ$6,BECO_Datos!$HP$3:$LT$85,BECO_Datos!$A58,FALSE),0))*CZ$2</f>
        <v>0</v>
      </c>
      <c r="DB59" s="85" t="e">
        <f>(HLOOKUP(DB$6,BECO_Datos!$D$3:$HN$85,BECO_Datos!$A58,FALSE)+IFERROR(HLOOKUP(DB$6,BECO_Datos!$HP$3:$LT$85,BECO_Datos!$A58,FALSE),0))*DB$2</f>
        <v>#N/A</v>
      </c>
      <c r="DC59" s="85" t="e">
        <f>(HLOOKUP(DC$6,BECO_Datos!$D$3:$HN$85,BECO_Datos!$A58,FALSE)+IFERROR(HLOOKUP(DC$6,BECO_Datos!$HP$3:$LT$85,BECO_Datos!$A58,FALSE),0))*DC$2</f>
        <v>#N/A</v>
      </c>
      <c r="DD59" s="85" t="e">
        <f>(HLOOKUP(DD$6,BECO_Datos!$D$3:$HN$85,BECO_Datos!$A58,FALSE)+IFERROR(HLOOKUP(DD$6,BECO_Datos!$HP$3:$LT$85,BECO_Datos!$A58,FALSE),0))*DD$2</f>
        <v>#N/A</v>
      </c>
      <c r="DE59" s="85" t="e">
        <f>(HLOOKUP(DE$6,BECO_Datos!$D$3:$HN$85,BECO_Datos!$A58,FALSE)+IFERROR(HLOOKUP(DE$6,BECO_Datos!$HP$3:$LT$85,BECO_Datos!$A58,FALSE),0))*DE$2</f>
        <v>#N/A</v>
      </c>
      <c r="DF59" s="85" t="e">
        <f>(HLOOKUP(DF$6,BECO_Datos!$D$3:$HN$85,BECO_Datos!$A58,FALSE)+IFERROR(HLOOKUP(DF$6,BECO_Datos!$HP$3:$LT$85,BECO_Datos!$A58,FALSE),0))*DF$2</f>
        <v>#N/A</v>
      </c>
      <c r="DG59" s="85" t="e">
        <f>(HLOOKUP(DG$6,BECO_Datos!$D$3:$HN$85,BECO_Datos!$A58,FALSE)+IFERROR(HLOOKUP(DG$6,BECO_Datos!$HP$3:$LT$85,BECO_Datos!$A58,FALSE),0))*DG$2</f>
        <v>#N/A</v>
      </c>
      <c r="DH59" s="85">
        <f>(HLOOKUP(DH$6,BECO_Datos!$D$3:$HN$85,BECO_Datos!$A58,FALSE)+IFERROR(HLOOKUP(DH$6,BECO_Datos!$HP$3:$LT$85,BECO_Datos!$A58,FALSE),0))*DH$2</f>
        <v>0</v>
      </c>
      <c r="DI59" s="85">
        <f>(HLOOKUP(DI$6,BECO_Datos!$D$3:$HN$85,BECO_Datos!$A58,FALSE)+IFERROR(HLOOKUP(DI$6,BECO_Datos!$HP$3:$LT$85,BECO_Datos!$A58,FALSE),0))*DI$2</f>
        <v>0</v>
      </c>
      <c r="DJ59" s="85">
        <f>(HLOOKUP(DJ$6,BECO_Datos!$D$3:$HN$85,BECO_Datos!$A58,FALSE)+IFERROR(HLOOKUP(DJ$6,BECO_Datos!$HP$3:$LT$85,BECO_Datos!$A58,FALSE),0))*DJ$2</f>
        <v>0</v>
      </c>
      <c r="DK59" s="85">
        <f>(HLOOKUP(DK$6,BECO_Datos!$D$3:$HN$85,BECO_Datos!$A58,FALSE)+IFERROR(HLOOKUP(DK$6,BECO_Datos!$HP$3:$LT$85,BECO_Datos!$A58,FALSE),0))*DK$2</f>
        <v>0</v>
      </c>
      <c r="DL59" s="85">
        <f>(HLOOKUP(DL$6,BECO_Datos!$D$3:$HN$85,BECO_Datos!$A58,FALSE)+IFERROR(HLOOKUP(DL$6,BECO_Datos!$HP$3:$LT$85,BECO_Datos!$A58,FALSE),0))*DL$2</f>
        <v>0</v>
      </c>
      <c r="DM59" s="85">
        <f>(HLOOKUP(DM$6,BECO_Datos!$D$3:$HN$85,BECO_Datos!$A58,FALSE)+IFERROR(HLOOKUP(DM$6,BECO_Datos!$HP$3:$LT$85,BECO_Datos!$A58,FALSE),0))*DM$2</f>
        <v>0</v>
      </c>
      <c r="DN59" s="85">
        <f>(HLOOKUP(DN$6,BECO_Datos!$D$3:$HN$85,BECO_Datos!$A58,FALSE)+IFERROR(HLOOKUP(DN$6,BECO_Datos!$HP$3:$LT$85,BECO_Datos!$A58,FALSE),0))*DN$2</f>
        <v>0</v>
      </c>
      <c r="DO59" s="85">
        <f>(HLOOKUP(DO$6,BECO_Datos!$D$3:$HN$85,BECO_Datos!$A58,FALSE)+IFERROR(HLOOKUP(DO$6,BECO_Datos!$HP$3:$LT$85,BECO_Datos!$A58,FALSE),0))*DO$2</f>
        <v>0</v>
      </c>
      <c r="DP59" s="85">
        <f>(HLOOKUP(DP$6,BECO_Datos!$D$3:$HN$85,BECO_Datos!$A58,FALSE)+IFERROR(HLOOKUP(DP$6,BECO_Datos!$HP$3:$LT$85,BECO_Datos!$A58,FALSE),0))*DP$2</f>
        <v>0</v>
      </c>
      <c r="DQ59" s="85">
        <f>(HLOOKUP(DQ$6,BECO_Datos!$D$3:$HN$85,BECO_Datos!$A58,FALSE)+IFERROR(HLOOKUP(DQ$6,BECO_Datos!$HP$3:$LT$85,BECO_Datos!$A58,FALSE),0))*DQ$2</f>
        <v>0</v>
      </c>
      <c r="DS59" s="85" t="e">
        <f>(HLOOKUP(DS$6,BECO_Datos!$D$3:$HN$85,BECO_Datos!$A58,FALSE)+IFERROR(HLOOKUP(DS$6,BECO_Datos!$HP$3:$LT$85,BECO_Datos!$A58,FALSE),0))*DS$2</f>
        <v>#N/A</v>
      </c>
      <c r="DT59" s="85" t="e">
        <f>(HLOOKUP(DT$6,BECO_Datos!$D$3:$HN$85,BECO_Datos!$A58,FALSE)+IFERROR(HLOOKUP(DT$6,BECO_Datos!$HP$3:$LT$85,BECO_Datos!$A58,FALSE),0))*DT$2</f>
        <v>#N/A</v>
      </c>
      <c r="DU59" s="85" t="e">
        <f>(HLOOKUP(DU$6,BECO_Datos!$D$3:$HN$85,BECO_Datos!$A58,FALSE)+IFERROR(HLOOKUP(DU$6,BECO_Datos!$HP$3:$LT$85,BECO_Datos!$A58,FALSE),0))*DU$2</f>
        <v>#N/A</v>
      </c>
      <c r="DV59" s="85" t="e">
        <f>(HLOOKUP(DV$6,BECO_Datos!$D$3:$HN$85,BECO_Datos!$A58,FALSE)+IFERROR(HLOOKUP(DV$6,BECO_Datos!$HP$3:$LT$85,BECO_Datos!$A58,FALSE),0))*DV$2</f>
        <v>#N/A</v>
      </c>
      <c r="DW59" s="85" t="e">
        <f>(HLOOKUP(DW$6,BECO_Datos!$D$3:$HN$85,BECO_Datos!$A58,FALSE)+IFERROR(HLOOKUP(DW$6,BECO_Datos!$HP$3:$LT$85,BECO_Datos!$A58,FALSE),0))*DW$2</f>
        <v>#N/A</v>
      </c>
      <c r="DX59" s="85" t="e">
        <f>(HLOOKUP(DX$6,BECO_Datos!$D$3:$HN$85,BECO_Datos!$A58,FALSE)+IFERROR(HLOOKUP(DX$6,BECO_Datos!$HP$3:$LT$85,BECO_Datos!$A58,FALSE),0))*DX$2</f>
        <v>#N/A</v>
      </c>
      <c r="DY59" s="85">
        <f>(HLOOKUP(DY$6,BECO_Datos!$D$3:$HN$85,BECO_Datos!$A58,FALSE)+IFERROR(HLOOKUP(DY$6,BECO_Datos!$HP$3:$LT$85,BECO_Datos!$A58,FALSE),0))*DY$2</f>
        <v>0</v>
      </c>
      <c r="DZ59" s="85">
        <f>(HLOOKUP(DZ$6,BECO_Datos!$D$3:$HN$85,BECO_Datos!$A58,FALSE)+IFERROR(HLOOKUP(DZ$6,BECO_Datos!$HP$3:$LT$85,BECO_Datos!$A58,FALSE),0))*DZ$2</f>
        <v>0</v>
      </c>
      <c r="EA59" s="85">
        <f>(HLOOKUP(EA$6,BECO_Datos!$D$3:$HN$85,BECO_Datos!$A58,FALSE)+IFERROR(HLOOKUP(EA$6,BECO_Datos!$HP$3:$LT$85,BECO_Datos!$A58,FALSE),0))*EA$2</f>
        <v>0</v>
      </c>
      <c r="EB59" s="85">
        <f>(HLOOKUP(EB$6,BECO_Datos!$D$3:$HN$85,BECO_Datos!$A58,FALSE)+IFERROR(HLOOKUP(EB$6,BECO_Datos!$HP$3:$LT$85,BECO_Datos!$A58,FALSE),0))*EB$2</f>
        <v>0</v>
      </c>
      <c r="EC59" s="85">
        <f>(HLOOKUP(EC$6,BECO_Datos!$D$3:$HN$85,BECO_Datos!$A58,FALSE)+IFERROR(HLOOKUP(EC$6,BECO_Datos!$HP$3:$LT$85,BECO_Datos!$A58,FALSE),0))*EC$2</f>
        <v>0</v>
      </c>
      <c r="ED59" s="85">
        <f>(HLOOKUP(ED$6,BECO_Datos!$D$3:$HN$85,BECO_Datos!$A58,FALSE)+IFERROR(HLOOKUP(ED$6,BECO_Datos!$HP$3:$LT$85,BECO_Datos!$A58,FALSE),0))*ED$2</f>
        <v>0</v>
      </c>
      <c r="EE59" s="85">
        <f>(HLOOKUP(EE$6,BECO_Datos!$D$3:$HN$85,BECO_Datos!$A58,FALSE)+IFERROR(HLOOKUP(EE$6,BECO_Datos!$HP$3:$LT$85,BECO_Datos!$A58,FALSE),0))*EE$2</f>
        <v>0</v>
      </c>
      <c r="EF59" s="85">
        <f>(HLOOKUP(EF$6,BECO_Datos!$D$3:$HN$85,BECO_Datos!$A58,FALSE)+IFERROR(HLOOKUP(EF$6,BECO_Datos!$HP$3:$LT$85,BECO_Datos!$A58,FALSE),0))*EF$2</f>
        <v>0</v>
      </c>
      <c r="EG59" s="85">
        <f>(HLOOKUP(EG$6,BECO_Datos!$D$3:$HN$85,BECO_Datos!$A58,FALSE)+IFERROR(HLOOKUP(EG$6,BECO_Datos!$HP$3:$LT$85,BECO_Datos!$A58,FALSE),0))*EG$2</f>
        <v>0</v>
      </c>
      <c r="EH59" s="85">
        <f>(HLOOKUP(EH$6,BECO_Datos!$D$3:$HN$85,BECO_Datos!$A58,FALSE)+IFERROR(HLOOKUP(EH$6,BECO_Datos!$HP$3:$LT$85,BECO_Datos!$A58,FALSE),0))*EH$2</f>
        <v>0</v>
      </c>
      <c r="EJ59" s="85" t="e">
        <f>(HLOOKUP(EJ$6,BECO_Datos!$D$3:$HN$85,BECO_Datos!$A58,FALSE)+IFERROR(HLOOKUP(EJ$6,BECO_Datos!$HP$3:$LT$85,BECO_Datos!$A58,FALSE),0))*EJ$2</f>
        <v>#N/A</v>
      </c>
      <c r="EK59" s="85" t="e">
        <f>(HLOOKUP(EK$6,BECO_Datos!$D$3:$HN$85,BECO_Datos!$A58,FALSE)+IFERROR(HLOOKUP(EK$6,BECO_Datos!$HP$3:$LT$85,BECO_Datos!$A58,FALSE),0))*EK$2</f>
        <v>#N/A</v>
      </c>
      <c r="EL59" s="85" t="e">
        <f>(HLOOKUP(EL$6,BECO_Datos!$D$3:$HN$85,BECO_Datos!$A58,FALSE)+IFERROR(HLOOKUP(EL$6,BECO_Datos!$HP$3:$LT$85,BECO_Datos!$A58,FALSE),0))*EL$2</f>
        <v>#N/A</v>
      </c>
      <c r="EM59" s="85" t="e">
        <f>(HLOOKUP(EM$6,BECO_Datos!$D$3:$HN$85,BECO_Datos!$A58,FALSE)+IFERROR(HLOOKUP(EM$6,BECO_Datos!$HP$3:$LT$85,BECO_Datos!$A58,FALSE),0))*EM$2</f>
        <v>#N/A</v>
      </c>
      <c r="EN59" s="85" t="e">
        <f>(HLOOKUP(EN$6,BECO_Datos!$D$3:$HN$85,BECO_Datos!$A58,FALSE)+IFERROR(HLOOKUP(EN$6,BECO_Datos!$HP$3:$LT$85,BECO_Datos!$A58,FALSE),0))*EN$2</f>
        <v>#N/A</v>
      </c>
      <c r="EO59" s="85" t="e">
        <f>(HLOOKUP(EO$6,BECO_Datos!$D$3:$HN$85,BECO_Datos!$A58,FALSE)+IFERROR(HLOOKUP(EO$6,BECO_Datos!$HP$3:$LT$85,BECO_Datos!$A58,FALSE),0))*EO$2</f>
        <v>#N/A</v>
      </c>
      <c r="EP59" s="85">
        <f>(HLOOKUP(EP$6,BECO_Datos!$D$3:$HN$85,BECO_Datos!$A58,FALSE)+IFERROR(HLOOKUP(EP$6,BECO_Datos!$HP$3:$LT$85,BECO_Datos!$A58,FALSE),0))*EP$2</f>
        <v>0</v>
      </c>
      <c r="EQ59" s="85">
        <f>(HLOOKUP(EQ$6,BECO_Datos!$D$3:$HN$85,BECO_Datos!$A58,FALSE)+IFERROR(HLOOKUP(EQ$6,BECO_Datos!$HP$3:$LT$85,BECO_Datos!$A58,FALSE),0))*EQ$2</f>
        <v>0</v>
      </c>
      <c r="ER59" s="85">
        <f>(HLOOKUP(ER$6,BECO_Datos!$D$3:$HN$85,BECO_Datos!$A58,FALSE)+IFERROR(HLOOKUP(ER$6,BECO_Datos!$HP$3:$LT$85,BECO_Datos!$A58,FALSE),0))*ER$2</f>
        <v>0</v>
      </c>
      <c r="ES59" s="85">
        <f>(HLOOKUP(ES$6,BECO_Datos!$D$3:$HN$85,BECO_Datos!$A58,FALSE)+IFERROR(HLOOKUP(ES$6,BECO_Datos!$HP$3:$LT$85,BECO_Datos!$A58,FALSE),0))*ES$2</f>
        <v>0</v>
      </c>
      <c r="ET59" s="85">
        <f>(HLOOKUP(ET$6,BECO_Datos!$D$3:$HN$85,BECO_Datos!$A58,FALSE)+IFERROR(HLOOKUP(ET$6,BECO_Datos!$HP$3:$LT$85,BECO_Datos!$A58,FALSE),0))*ET$2</f>
        <v>0</v>
      </c>
      <c r="EU59" s="85">
        <f>(HLOOKUP(EU$6,BECO_Datos!$D$3:$HN$85,BECO_Datos!$A58,FALSE)+IFERROR(HLOOKUP(EU$6,BECO_Datos!$HP$3:$LT$85,BECO_Datos!$A58,FALSE),0))*EU$2</f>
        <v>0</v>
      </c>
      <c r="EV59" s="85">
        <f>(HLOOKUP(EV$6,BECO_Datos!$D$3:$HN$85,BECO_Datos!$A58,FALSE)+IFERROR(HLOOKUP(EV$6,BECO_Datos!$HP$3:$LT$85,BECO_Datos!$A58,FALSE),0))*EV$2</f>
        <v>0</v>
      </c>
      <c r="EW59" s="85">
        <f>(HLOOKUP(EW$6,BECO_Datos!$D$3:$HN$85,BECO_Datos!$A58,FALSE)+IFERROR(HLOOKUP(EW$6,BECO_Datos!$HP$3:$LT$85,BECO_Datos!$A58,FALSE),0))*EW$2</f>
        <v>0</v>
      </c>
      <c r="EX59" s="85">
        <f>(HLOOKUP(EX$6,BECO_Datos!$D$3:$HN$85,BECO_Datos!$A58,FALSE)+IFERROR(HLOOKUP(EX$6,BECO_Datos!$HP$3:$LT$85,BECO_Datos!$A58,FALSE),0))*EX$2</f>
        <v>0</v>
      </c>
      <c r="EY59" s="85">
        <f>(HLOOKUP(EY$6,BECO_Datos!$D$3:$HN$85,BECO_Datos!$A58,FALSE)+IFERROR(HLOOKUP(EY$6,BECO_Datos!$HP$3:$LT$85,BECO_Datos!$A58,FALSE),0))*EY$2</f>
        <v>0</v>
      </c>
      <c r="FA59" s="85" t="e">
        <f>(HLOOKUP(FA$6,BECO_Datos!$D$3:$HN$85,BECO_Datos!$A58,FALSE)+IFERROR(HLOOKUP(FA$6,BECO_Datos!$HP$3:$LT$85,BECO_Datos!$A58,FALSE),0))*FA$2</f>
        <v>#N/A</v>
      </c>
      <c r="FB59" s="85" t="e">
        <f>(HLOOKUP(FB$6,BECO_Datos!$D$3:$HN$85,BECO_Datos!$A58,FALSE)+IFERROR(HLOOKUP(FB$6,BECO_Datos!$HP$3:$LT$85,BECO_Datos!$A58,FALSE),0))*FB$2</f>
        <v>#N/A</v>
      </c>
      <c r="FC59" s="85" t="e">
        <f>(HLOOKUP(FC$6,BECO_Datos!$D$3:$HN$85,BECO_Datos!$A58,FALSE)+IFERROR(HLOOKUP(FC$6,BECO_Datos!$HP$3:$LT$85,BECO_Datos!$A58,FALSE),0))*FC$2</f>
        <v>#N/A</v>
      </c>
      <c r="FD59" s="85" t="e">
        <f>(HLOOKUP(FD$6,BECO_Datos!$D$3:$HN$85,BECO_Datos!$A58,FALSE)+IFERROR(HLOOKUP(FD$6,BECO_Datos!$HP$3:$LT$85,BECO_Datos!$A58,FALSE),0))*FD$2</f>
        <v>#N/A</v>
      </c>
      <c r="FE59" s="85" t="e">
        <f>(HLOOKUP(FE$6,BECO_Datos!$D$3:$HN$85,BECO_Datos!$A58,FALSE)+IFERROR(HLOOKUP(FE$6,BECO_Datos!$HP$3:$LT$85,BECO_Datos!$A58,FALSE),0))*FE$2</f>
        <v>#N/A</v>
      </c>
      <c r="FF59" s="85" t="e">
        <f>(HLOOKUP(FF$6,BECO_Datos!$D$3:$HN$85,BECO_Datos!$A58,FALSE)+IFERROR(HLOOKUP(FF$6,BECO_Datos!$HP$3:$LT$85,BECO_Datos!$A58,FALSE),0))*FF$2</f>
        <v>#N/A</v>
      </c>
      <c r="FG59" s="85">
        <f>(HLOOKUP(FG$6,BECO_Datos!$D$3:$HN$85,BECO_Datos!$A58,FALSE)+IFERROR(HLOOKUP(FG$6,BECO_Datos!$HP$3:$LT$85,BECO_Datos!$A58,FALSE),0))*FG$2</f>
        <v>0</v>
      </c>
      <c r="FH59" s="85">
        <f>(HLOOKUP(FH$6,BECO_Datos!$D$3:$HN$85,BECO_Datos!$A58,FALSE)+IFERROR(HLOOKUP(FH$6,BECO_Datos!$HP$3:$LT$85,BECO_Datos!$A58,FALSE),0))*FH$2</f>
        <v>0</v>
      </c>
      <c r="FI59" s="85">
        <f>(HLOOKUP(FI$6,BECO_Datos!$D$3:$HN$85,BECO_Datos!$A58,FALSE)+IFERROR(HLOOKUP(FI$6,BECO_Datos!$HP$3:$LT$85,BECO_Datos!$A58,FALSE),0))*FI$2</f>
        <v>0</v>
      </c>
      <c r="FJ59" s="85">
        <f>(HLOOKUP(FJ$6,BECO_Datos!$D$3:$HN$85,BECO_Datos!$A58,FALSE)+IFERROR(HLOOKUP(FJ$6,BECO_Datos!$HP$3:$LT$85,BECO_Datos!$A58,FALSE),0))*FJ$2</f>
        <v>0</v>
      </c>
      <c r="FK59" s="85">
        <f>(HLOOKUP(FK$6,BECO_Datos!$D$3:$HN$85,BECO_Datos!$A58,FALSE)+IFERROR(HLOOKUP(FK$6,BECO_Datos!$HP$3:$LT$85,BECO_Datos!$A58,FALSE),0))*FK$2</f>
        <v>0</v>
      </c>
      <c r="FL59" s="85">
        <f>(HLOOKUP(FL$6,BECO_Datos!$D$3:$HN$85,BECO_Datos!$A58,FALSE)+IFERROR(HLOOKUP(FL$6,BECO_Datos!$HP$3:$LT$85,BECO_Datos!$A58,FALSE),0))*FL$2</f>
        <v>0</v>
      </c>
      <c r="FM59" s="85">
        <f>(HLOOKUP(FM$6,BECO_Datos!$D$3:$HN$85,BECO_Datos!$A58,FALSE)+IFERROR(HLOOKUP(FM$6,BECO_Datos!$HP$3:$LT$85,BECO_Datos!$A58,FALSE),0))*FM$2</f>
        <v>0</v>
      </c>
      <c r="FN59" s="85">
        <f>(HLOOKUP(FN$6,BECO_Datos!$D$3:$HN$85,BECO_Datos!$A58,FALSE)+IFERROR(HLOOKUP(FN$6,BECO_Datos!$HP$3:$LT$85,BECO_Datos!$A58,FALSE),0))*FN$2</f>
        <v>0</v>
      </c>
      <c r="FO59" s="85">
        <f>(HLOOKUP(FO$6,BECO_Datos!$D$3:$HN$85,BECO_Datos!$A58,FALSE)+IFERROR(HLOOKUP(FO$6,BECO_Datos!$HP$3:$LT$85,BECO_Datos!$A58,FALSE),0))*FO$2</f>
        <v>0</v>
      </c>
      <c r="FP59" s="85">
        <f>(HLOOKUP(FP$6,BECO_Datos!$D$3:$HN$85,BECO_Datos!$A58,FALSE)+IFERROR(HLOOKUP(FP$6,BECO_Datos!$HP$3:$LT$85,BECO_Datos!$A58,FALSE),0))*FP$2</f>
        <v>0</v>
      </c>
      <c r="FR59" s="85" t="e">
        <f>(HLOOKUP(FR$6,BECO_Datos!$D$3:$HN$85,BECO_Datos!$A58,FALSE)+IFERROR(HLOOKUP(FR$6,BECO_Datos!$HP$3:$LT$85,BECO_Datos!$A58,FALSE),0))*FR$2</f>
        <v>#N/A</v>
      </c>
      <c r="FS59" s="85" t="e">
        <f>(HLOOKUP(FS$6,BECO_Datos!$D$3:$HN$85,BECO_Datos!$A58,FALSE)+IFERROR(HLOOKUP(FS$6,BECO_Datos!$HP$3:$LT$85,BECO_Datos!$A58,FALSE),0))*FS$2</f>
        <v>#N/A</v>
      </c>
      <c r="FT59" s="85" t="e">
        <f>(HLOOKUP(FT$6,BECO_Datos!$D$3:$HN$85,BECO_Datos!$A58,FALSE)+IFERROR(HLOOKUP(FT$6,BECO_Datos!$HP$3:$LT$85,BECO_Datos!$A58,FALSE),0))*FT$2</f>
        <v>#N/A</v>
      </c>
      <c r="FU59" s="85" t="e">
        <f>(HLOOKUP(FU$6,BECO_Datos!$D$3:$HN$85,BECO_Datos!$A58,FALSE)+IFERROR(HLOOKUP(FU$6,BECO_Datos!$HP$3:$LT$85,BECO_Datos!$A58,FALSE),0))*FU$2</f>
        <v>#N/A</v>
      </c>
      <c r="FV59" s="85" t="e">
        <f>(HLOOKUP(FV$6,BECO_Datos!$D$3:$HN$85,BECO_Datos!$A58,FALSE)+IFERROR(HLOOKUP(FV$6,BECO_Datos!$HP$3:$LT$85,BECO_Datos!$A58,FALSE),0))*FV$2</f>
        <v>#N/A</v>
      </c>
      <c r="FW59" s="85" t="e">
        <f>(HLOOKUP(FW$6,BECO_Datos!$D$3:$HN$85,BECO_Datos!$A58,FALSE)+IFERROR(HLOOKUP(FW$6,BECO_Datos!$HP$3:$LT$85,BECO_Datos!$A58,FALSE),0))*FW$2</f>
        <v>#N/A</v>
      </c>
      <c r="FX59" s="85">
        <f>(HLOOKUP(FX$6,BECO_Datos!$D$3:$HN$85,BECO_Datos!$A58,FALSE)+IFERROR(HLOOKUP(FX$6,BECO_Datos!$HP$3:$LT$85,BECO_Datos!$A58,FALSE),0))*FX$2</f>
        <v>0</v>
      </c>
      <c r="FY59" s="85">
        <f>(HLOOKUP(FY$6,BECO_Datos!$D$3:$HN$85,BECO_Datos!$A58,FALSE)+IFERROR(HLOOKUP(FY$6,BECO_Datos!$HP$3:$LT$85,BECO_Datos!$A58,FALSE),0))*FY$2</f>
        <v>0</v>
      </c>
      <c r="FZ59" s="85">
        <f>(HLOOKUP(FZ$6,BECO_Datos!$D$3:$HN$85,BECO_Datos!$A58,FALSE)+IFERROR(HLOOKUP(FZ$6,BECO_Datos!$HP$3:$LT$85,BECO_Datos!$A58,FALSE),0))*FZ$2</f>
        <v>0</v>
      </c>
      <c r="GA59" s="85">
        <f>(HLOOKUP(GA$6,BECO_Datos!$D$3:$HN$85,BECO_Datos!$A58,FALSE)+IFERROR(HLOOKUP(GA$6,BECO_Datos!$HP$3:$LT$85,BECO_Datos!$A58,FALSE),0))*GA$2</f>
        <v>0</v>
      </c>
      <c r="GB59" s="85">
        <f>(HLOOKUP(GB$6,BECO_Datos!$D$3:$HN$85,BECO_Datos!$A58,FALSE)+IFERROR(HLOOKUP(GB$6,BECO_Datos!$HP$3:$LT$85,BECO_Datos!$A58,FALSE),0))*GB$2</f>
        <v>0</v>
      </c>
      <c r="GC59" s="85">
        <f>(HLOOKUP(GC$6,BECO_Datos!$D$3:$HN$85,BECO_Datos!$A58,FALSE)+IFERROR(HLOOKUP(GC$6,BECO_Datos!$HP$3:$LT$85,BECO_Datos!$A58,FALSE),0))*GC$2</f>
        <v>0</v>
      </c>
      <c r="GD59" s="85">
        <f>(HLOOKUP(GD$6,BECO_Datos!$D$3:$HN$85,BECO_Datos!$A58,FALSE)+IFERROR(HLOOKUP(GD$6,BECO_Datos!$HP$3:$LT$85,BECO_Datos!$A58,FALSE),0))*GD$2</f>
        <v>0</v>
      </c>
      <c r="GE59" s="85">
        <f>(HLOOKUP(GE$6,BECO_Datos!$D$3:$HN$85,BECO_Datos!$A58,FALSE)+IFERROR(HLOOKUP(GE$6,BECO_Datos!$HP$3:$LT$85,BECO_Datos!$A58,FALSE),0))*GE$2</f>
        <v>0</v>
      </c>
      <c r="GF59" s="85">
        <f>(HLOOKUP(GF$6,BECO_Datos!$D$3:$HN$85,BECO_Datos!$A58,FALSE)+IFERROR(HLOOKUP(GF$6,BECO_Datos!$HP$3:$LT$85,BECO_Datos!$A58,FALSE),0))*GF$2</f>
        <v>0</v>
      </c>
      <c r="GG59" s="85">
        <f>(HLOOKUP(GG$6,BECO_Datos!$D$3:$HN$85,BECO_Datos!$A58,FALSE)+IFERROR(HLOOKUP(GG$6,BECO_Datos!$HP$3:$LT$85,BECO_Datos!$A58,FALSE),0))*GG$2</f>
        <v>0</v>
      </c>
      <c r="GI59" s="85" t="e">
        <f>(HLOOKUP(GI$6,BECO_Datos!$D$3:$HN$85,BECO_Datos!$A58,FALSE)+IFERROR(HLOOKUP(GI$6,BECO_Datos!$HP$3:$LT$85,BECO_Datos!$A58,FALSE),0))*GI$2</f>
        <v>#N/A</v>
      </c>
      <c r="GJ59" s="85" t="e">
        <f>(HLOOKUP(GJ$6,BECO_Datos!$D$3:$HN$85,BECO_Datos!$A58,FALSE)+IFERROR(HLOOKUP(GJ$6,BECO_Datos!$HP$3:$LT$85,BECO_Datos!$A58,FALSE),0))*GJ$2</f>
        <v>#N/A</v>
      </c>
      <c r="GK59" s="85" t="e">
        <f>(HLOOKUP(GK$6,BECO_Datos!$D$3:$HN$85,BECO_Datos!$A58,FALSE)+IFERROR(HLOOKUP(GK$6,BECO_Datos!$HP$3:$LT$85,BECO_Datos!$A58,FALSE),0))*GK$2</f>
        <v>#N/A</v>
      </c>
      <c r="GL59" s="85" t="e">
        <f>(HLOOKUP(GL$6,BECO_Datos!$D$3:$HN$85,BECO_Datos!$A58,FALSE)+IFERROR(HLOOKUP(GL$6,BECO_Datos!$HP$3:$LT$85,BECO_Datos!$A58,FALSE),0))*GL$2</f>
        <v>#N/A</v>
      </c>
      <c r="GM59" s="85" t="e">
        <f>(HLOOKUP(GM$6,BECO_Datos!$D$3:$HN$85,BECO_Datos!$A58,FALSE)+IFERROR(HLOOKUP(GM$6,BECO_Datos!$HP$3:$LT$85,BECO_Datos!$A58,FALSE),0))*GM$2</f>
        <v>#N/A</v>
      </c>
      <c r="GN59" s="85" t="e">
        <f>(HLOOKUP(GN$6,BECO_Datos!$D$3:$HN$85,BECO_Datos!$A58,FALSE)+IFERROR(HLOOKUP(GN$6,BECO_Datos!$HP$3:$LT$85,BECO_Datos!$A58,FALSE),0))*GN$2</f>
        <v>#N/A</v>
      </c>
      <c r="GO59" s="85">
        <f>(HLOOKUP(GO$6,BECO_Datos!$D$3:$HN$85,BECO_Datos!$A58,FALSE)+IFERROR(HLOOKUP(GO$6,BECO_Datos!$HP$3:$LT$85,BECO_Datos!$A58,FALSE),0))*GO$2</f>
        <v>0</v>
      </c>
      <c r="GP59" s="85">
        <f>(HLOOKUP(GP$6,BECO_Datos!$D$3:$HN$85,BECO_Datos!$A58,FALSE)+IFERROR(HLOOKUP(GP$6,BECO_Datos!$HP$3:$LT$85,BECO_Datos!$A58,FALSE),0))*GP$2</f>
        <v>0</v>
      </c>
      <c r="GQ59" s="85">
        <f>(HLOOKUP(GQ$6,BECO_Datos!$D$3:$HN$85,BECO_Datos!$A58,FALSE)+IFERROR(HLOOKUP(GQ$6,BECO_Datos!$HP$3:$LT$85,BECO_Datos!$A58,FALSE),0))*GQ$2</f>
        <v>0</v>
      </c>
      <c r="GR59" s="85">
        <f>(HLOOKUP(GR$6,BECO_Datos!$D$3:$HN$85,BECO_Datos!$A58,FALSE)+IFERROR(HLOOKUP(GR$6,BECO_Datos!$HP$3:$LT$85,BECO_Datos!$A58,FALSE),0))*GR$2</f>
        <v>0</v>
      </c>
      <c r="GS59" s="85">
        <f>(HLOOKUP(GS$6,BECO_Datos!$D$3:$HN$85,BECO_Datos!$A58,FALSE)+IFERROR(HLOOKUP(GS$6,BECO_Datos!$HP$3:$LT$85,BECO_Datos!$A58,FALSE),0))*GS$2</f>
        <v>0</v>
      </c>
      <c r="GT59" s="85">
        <f>(HLOOKUP(GT$6,BECO_Datos!$D$3:$HN$85,BECO_Datos!$A58,FALSE)+IFERROR(HLOOKUP(GT$6,BECO_Datos!$HP$3:$LT$85,BECO_Datos!$A58,FALSE),0))*GT$2</f>
        <v>0</v>
      </c>
      <c r="GU59" s="85">
        <f>(HLOOKUP(GU$6,BECO_Datos!$D$3:$HN$85,BECO_Datos!$A58,FALSE)+IFERROR(HLOOKUP(GU$6,BECO_Datos!$HP$3:$LT$85,BECO_Datos!$A58,FALSE),0))*GU$2</f>
        <v>0</v>
      </c>
      <c r="GV59" s="85">
        <f>(HLOOKUP(GV$6,BECO_Datos!$D$3:$HN$85,BECO_Datos!$A58,FALSE)+IFERROR(HLOOKUP(GV$6,BECO_Datos!$HP$3:$LT$85,BECO_Datos!$A58,FALSE),0))*GV$2</f>
        <v>0</v>
      </c>
      <c r="GW59" s="85">
        <f>(HLOOKUP(GW$6,BECO_Datos!$D$3:$HN$85,BECO_Datos!$A58,FALSE)+IFERROR(HLOOKUP(GW$6,BECO_Datos!$HP$3:$LT$85,BECO_Datos!$A58,FALSE),0))*GW$2</f>
        <v>3.6006018916595016E-2</v>
      </c>
      <c r="GX59" s="85">
        <f>(HLOOKUP(GX$6,BECO_Datos!$D$3:$HN$85,BECO_Datos!$A58,FALSE)+IFERROR(HLOOKUP(GX$6,BECO_Datos!$HP$3:$LT$85,BECO_Datos!$A58,FALSE),0))*GX$2</f>
        <v>0</v>
      </c>
      <c r="GZ59" s="85" t="e">
        <f>(HLOOKUP(GZ$6,BECO_Datos!$D$3:$HN$85,BECO_Datos!$A58,FALSE)+IFERROR(HLOOKUP(GZ$6,BECO_Datos!$HP$3:$LT$85,BECO_Datos!$A58,FALSE),0))*GZ$2</f>
        <v>#N/A</v>
      </c>
      <c r="HA59" s="85" t="e">
        <f>(HLOOKUP(HA$6,BECO_Datos!$D$3:$HN$85,BECO_Datos!$A58,FALSE)+IFERROR(HLOOKUP(HA$6,BECO_Datos!$HP$3:$LT$85,BECO_Datos!$A58,FALSE),0))*HA$2</f>
        <v>#N/A</v>
      </c>
      <c r="HB59" s="85" t="e">
        <f>(HLOOKUP(HB$6,BECO_Datos!$D$3:$HN$85,BECO_Datos!$A58,FALSE)+IFERROR(HLOOKUP(HB$6,BECO_Datos!$HP$3:$LT$85,BECO_Datos!$A58,FALSE),0))*HB$2</f>
        <v>#N/A</v>
      </c>
      <c r="HC59" s="85" t="e">
        <f>(HLOOKUP(HC$6,BECO_Datos!$D$3:$HN$85,BECO_Datos!$A58,FALSE)+IFERROR(HLOOKUP(HC$6,BECO_Datos!$HP$3:$LT$85,BECO_Datos!$A58,FALSE),0))*HC$2</f>
        <v>#N/A</v>
      </c>
      <c r="HD59" s="85" t="e">
        <f>(HLOOKUP(HD$6,BECO_Datos!$D$3:$HN$85,BECO_Datos!$A58,FALSE)+IFERROR(HLOOKUP(HD$6,BECO_Datos!$HP$3:$LT$85,BECO_Datos!$A58,FALSE),0))*HD$2</f>
        <v>#N/A</v>
      </c>
      <c r="HE59" s="85" t="e">
        <f>(HLOOKUP(HE$6,BECO_Datos!$D$3:$HN$85,BECO_Datos!$A58,FALSE)+IFERROR(HLOOKUP(HE$6,BECO_Datos!$HP$3:$LT$85,BECO_Datos!$A58,FALSE),0))*HE$2</f>
        <v>#N/A</v>
      </c>
      <c r="HF59" s="85">
        <f>(HLOOKUP(HF$6,BECO_Datos!$D$3:$HN$85,BECO_Datos!$A58,FALSE)+IFERROR(HLOOKUP(HF$6,BECO_Datos!$HP$3:$LT$85,BECO_Datos!$A58,FALSE),0))*HF$2</f>
        <v>0</v>
      </c>
      <c r="HG59" s="85">
        <f>(HLOOKUP(HG$6,BECO_Datos!$D$3:$HN$85,BECO_Datos!$A58,FALSE)+IFERROR(HLOOKUP(HG$6,BECO_Datos!$HP$3:$LT$85,BECO_Datos!$A58,FALSE),0))*HG$2</f>
        <v>0</v>
      </c>
      <c r="HH59" s="85">
        <f>(HLOOKUP(HH$6,BECO_Datos!$D$3:$HN$85,BECO_Datos!$A58,FALSE)+IFERROR(HLOOKUP(HH$6,BECO_Datos!$HP$3:$LT$85,BECO_Datos!$A58,FALSE),0))*HH$2</f>
        <v>0</v>
      </c>
      <c r="HI59" s="85">
        <f>(HLOOKUP(HI$6,BECO_Datos!$D$3:$HN$85,BECO_Datos!$A58,FALSE)+IFERROR(HLOOKUP(HI$6,BECO_Datos!$HP$3:$LT$85,BECO_Datos!$A58,FALSE),0))*HI$2</f>
        <v>0</v>
      </c>
      <c r="HJ59" s="85">
        <f>(HLOOKUP(HJ$6,BECO_Datos!$D$3:$HN$85,BECO_Datos!$A58,FALSE)+IFERROR(HLOOKUP(HJ$6,BECO_Datos!$HP$3:$LT$85,BECO_Datos!$A58,FALSE),0))*HJ$2</f>
        <v>0</v>
      </c>
      <c r="HK59" s="85">
        <f>(HLOOKUP(HK$6,BECO_Datos!$D$3:$HN$85,BECO_Datos!$A58,FALSE)+IFERROR(HLOOKUP(HK$6,BECO_Datos!$HP$3:$LT$85,BECO_Datos!$A58,FALSE),0))*HK$2</f>
        <v>0</v>
      </c>
      <c r="HL59" s="85">
        <f>(HLOOKUP(HL$6,BECO_Datos!$D$3:$HN$85,BECO_Datos!$A58,FALSE)+IFERROR(HLOOKUP(HL$6,BECO_Datos!$HP$3:$LT$85,BECO_Datos!$A58,FALSE),0))*HL$2</f>
        <v>0.71929846557233668</v>
      </c>
      <c r="HM59" s="85">
        <f>(HLOOKUP(HM$6,BECO_Datos!$D$3:$HN$85,BECO_Datos!$A58,FALSE)+IFERROR(HLOOKUP(HM$6,BECO_Datos!$HP$3:$LT$85,BECO_Datos!$A58,FALSE),0))*HM$2</f>
        <v>0.17344817714964494</v>
      </c>
      <c r="HN59" s="85">
        <f>(HLOOKUP(HN$6,BECO_Datos!$D$3:$HN$85,BECO_Datos!$A58,FALSE)+IFERROR(HLOOKUP(HN$6,BECO_Datos!$HP$3:$LT$85,BECO_Datos!$A58,FALSE),0))*HN$2</f>
        <v>0.14898406381004198</v>
      </c>
      <c r="HO59" s="85">
        <f>(HLOOKUP(HO$6,BECO_Datos!$D$3:$HN$85,BECO_Datos!$A58,FALSE)+IFERROR(HLOOKUP(HO$6,BECO_Datos!$HP$3:$LT$85,BECO_Datos!$A58,FALSE),0))*HO$2</f>
        <v>0</v>
      </c>
      <c r="HQ59" s="85" t="e">
        <f>(HLOOKUP(HQ$6,BECO_Datos!$D$3:$HN$85,BECO_Datos!$A58,FALSE)+IFERROR(HLOOKUP(HQ$6,BECO_Datos!$HP$3:$LT$85,BECO_Datos!$A58,FALSE),0))*HQ$2</f>
        <v>#N/A</v>
      </c>
      <c r="HR59" s="85" t="e">
        <f>(HLOOKUP(HR$6,BECO_Datos!$D$3:$HN$85,BECO_Datos!$A58,FALSE)+IFERROR(HLOOKUP(HR$6,BECO_Datos!$HP$3:$LT$85,BECO_Datos!$A58,FALSE),0))*HR$2</f>
        <v>#N/A</v>
      </c>
      <c r="HS59" s="85" t="e">
        <f>(HLOOKUP(HS$6,BECO_Datos!$D$3:$HN$85,BECO_Datos!$A58,FALSE)+IFERROR(HLOOKUP(HS$6,BECO_Datos!$HP$3:$LT$85,BECO_Datos!$A58,FALSE),0))*HS$2</f>
        <v>#N/A</v>
      </c>
      <c r="HT59" s="85" t="e">
        <f>(HLOOKUP(HT$6,BECO_Datos!$D$3:$HN$85,BECO_Datos!$A58,FALSE)+IFERROR(HLOOKUP(HT$6,BECO_Datos!$HP$3:$LT$85,BECO_Datos!$A58,FALSE),0))*HT$2</f>
        <v>#N/A</v>
      </c>
      <c r="HU59" s="85" t="e">
        <f>(HLOOKUP(HU$6,BECO_Datos!$D$3:$HN$85,BECO_Datos!$A58,FALSE)+IFERROR(HLOOKUP(HU$6,BECO_Datos!$HP$3:$LT$85,BECO_Datos!$A58,FALSE),0))*HU$2</f>
        <v>#N/A</v>
      </c>
      <c r="HV59" s="85" t="e">
        <f>(HLOOKUP(HV$6,BECO_Datos!$D$3:$HN$85,BECO_Datos!$A58,FALSE)+IFERROR(HLOOKUP(HV$6,BECO_Datos!$HP$3:$LT$85,BECO_Datos!$A58,FALSE),0))*HV$2</f>
        <v>#N/A</v>
      </c>
      <c r="HW59" s="85">
        <f>(HLOOKUP(HW$6,BECO_Datos!$D$3:$HN$85,BECO_Datos!$A58,FALSE)+IFERROR(HLOOKUP(HW$6,BECO_Datos!$HP$3:$LT$85,BECO_Datos!$A58,FALSE),0))*HW$2</f>
        <v>0</v>
      </c>
      <c r="HX59" s="85">
        <f>(HLOOKUP(HX$6,BECO_Datos!$D$3:$HN$85,BECO_Datos!$A58,FALSE)+IFERROR(HLOOKUP(HX$6,BECO_Datos!$HP$3:$LT$85,BECO_Datos!$A58,FALSE),0))*HX$2</f>
        <v>0</v>
      </c>
      <c r="HY59" s="85">
        <f>(HLOOKUP(HY$6,BECO_Datos!$D$3:$HN$85,BECO_Datos!$A58,FALSE)+IFERROR(HLOOKUP(HY$6,BECO_Datos!$HP$3:$LT$85,BECO_Datos!$A58,FALSE),0))*HY$2</f>
        <v>0</v>
      </c>
      <c r="HZ59" s="85">
        <f>(HLOOKUP(HZ$6,BECO_Datos!$D$3:$HN$85,BECO_Datos!$A58,FALSE)+IFERROR(HLOOKUP(HZ$6,BECO_Datos!$HP$3:$LT$85,BECO_Datos!$A58,FALSE),0))*HZ$2</f>
        <v>0</v>
      </c>
      <c r="IA59" s="85">
        <f>(HLOOKUP(IA$6,BECO_Datos!$D$3:$HN$85,BECO_Datos!$A58,FALSE)+IFERROR(HLOOKUP(IA$6,BECO_Datos!$HP$3:$LT$85,BECO_Datos!$A58,FALSE),0))*IA$2</f>
        <v>0</v>
      </c>
      <c r="IB59" s="85">
        <f>(HLOOKUP(IB$6,BECO_Datos!$D$3:$HN$85,BECO_Datos!$A58,FALSE)+IFERROR(HLOOKUP(IB$6,BECO_Datos!$HP$3:$LT$85,BECO_Datos!$A58,FALSE),0))*IB$2</f>
        <v>0</v>
      </c>
      <c r="IC59" s="85">
        <f>(HLOOKUP(IC$6,BECO_Datos!$D$3:$HN$85,BECO_Datos!$A58,FALSE)+IFERROR(HLOOKUP(IC$6,BECO_Datos!$HP$3:$LT$85,BECO_Datos!$A58,FALSE),0))*IC$2</f>
        <v>0</v>
      </c>
      <c r="ID59" s="85">
        <f>(HLOOKUP(ID$6,BECO_Datos!$D$3:$HN$85,BECO_Datos!$A58,FALSE)+IFERROR(HLOOKUP(ID$6,BECO_Datos!$HP$3:$LT$85,BECO_Datos!$A58,FALSE),0))*ID$2</f>
        <v>1.0055677558039555</v>
      </c>
      <c r="IE59" s="85">
        <f>(HLOOKUP(IE$6,BECO_Datos!$D$3:$HN$85,BECO_Datos!$A58,FALSE)+IFERROR(HLOOKUP(IE$6,BECO_Datos!$HP$3:$LT$85,BECO_Datos!$A58,FALSE),0))*IE$2</f>
        <v>1.0116527085124678</v>
      </c>
      <c r="IF59" s="85">
        <f>(HLOOKUP(IF$6,BECO_Datos!$D$3:$HN$85,BECO_Datos!$A58,FALSE)+IFERROR(HLOOKUP(IF$6,BECO_Datos!$HP$3:$LT$85,BECO_Datos!$A58,FALSE),0))*IF$2</f>
        <v>1.3143629294018686</v>
      </c>
      <c r="IH59" s="85" t="e">
        <f>(HLOOKUP(IH$6,BECO_Datos!$D$3:$HN$85,BECO_Datos!$A58,FALSE)+IFERROR(HLOOKUP(IH$6,BECO_Datos!$HP$3:$LT$85,BECO_Datos!$A58,FALSE),0))*IH$2</f>
        <v>#N/A</v>
      </c>
      <c r="II59" s="85" t="e">
        <f>(HLOOKUP(II$6,BECO_Datos!$D$3:$HN$85,BECO_Datos!$A58,FALSE)+IFERROR(HLOOKUP(II$6,BECO_Datos!$HP$3:$LT$85,BECO_Datos!$A58,FALSE),0))*II$2</f>
        <v>#N/A</v>
      </c>
      <c r="IJ59" s="85" t="e">
        <f>(HLOOKUP(IJ$6,BECO_Datos!$D$3:$HN$85,BECO_Datos!$A58,FALSE)+IFERROR(HLOOKUP(IJ$6,BECO_Datos!$HP$3:$LT$85,BECO_Datos!$A58,FALSE),0))*IJ$2</f>
        <v>#N/A</v>
      </c>
      <c r="IK59" s="85" t="e">
        <f>(HLOOKUP(IK$6,BECO_Datos!$D$3:$HN$85,BECO_Datos!$A58,FALSE)+IFERROR(HLOOKUP(IK$6,BECO_Datos!$HP$3:$LT$85,BECO_Datos!$A58,FALSE),0))*IK$2</f>
        <v>#N/A</v>
      </c>
      <c r="IL59" s="85" t="e">
        <f>(HLOOKUP(IL$6,BECO_Datos!$D$3:$HN$85,BECO_Datos!$A58,FALSE)+IFERROR(HLOOKUP(IL$6,BECO_Datos!$HP$3:$LT$85,BECO_Datos!$A58,FALSE),0))*IL$2</f>
        <v>#N/A</v>
      </c>
      <c r="IM59" s="85" t="e">
        <f>(HLOOKUP(IM$6,BECO_Datos!$D$3:$HN$85,BECO_Datos!$A58,FALSE)+IFERROR(HLOOKUP(IM$6,BECO_Datos!$HP$3:$LT$85,BECO_Datos!$A58,FALSE),0))*IM$2</f>
        <v>#N/A</v>
      </c>
      <c r="IN59" s="85">
        <f>(HLOOKUP(IN$6,BECO_Datos!$D$3:$HN$85,BECO_Datos!$A58,FALSE)+IFERROR(HLOOKUP(IN$6,BECO_Datos!$HP$3:$LT$85,BECO_Datos!$A58,FALSE),0))*IN$2</f>
        <v>0</v>
      </c>
      <c r="IO59" s="85">
        <f>(HLOOKUP(IO$6,BECO_Datos!$D$3:$HN$85,BECO_Datos!$A58,FALSE)+IFERROR(HLOOKUP(IO$6,BECO_Datos!$HP$3:$LT$85,BECO_Datos!$A58,FALSE),0))*IO$2</f>
        <v>0</v>
      </c>
      <c r="IP59" s="85">
        <f>(HLOOKUP(IP$6,BECO_Datos!$D$3:$HN$85,BECO_Datos!$A58,FALSE)+IFERROR(HLOOKUP(IP$6,BECO_Datos!$HP$3:$LT$85,BECO_Datos!$A58,FALSE),0))*IP$2</f>
        <v>0</v>
      </c>
      <c r="IQ59" s="85">
        <f>(HLOOKUP(IQ$6,BECO_Datos!$D$3:$HN$85,BECO_Datos!$A58,FALSE)+IFERROR(HLOOKUP(IQ$6,BECO_Datos!$HP$3:$LT$85,BECO_Datos!$A58,FALSE),0))*IQ$2</f>
        <v>0</v>
      </c>
      <c r="IR59" s="85">
        <f>(HLOOKUP(IR$6,BECO_Datos!$D$3:$HN$85,BECO_Datos!$A58,FALSE)+IFERROR(HLOOKUP(IR$6,BECO_Datos!$HP$3:$LT$85,BECO_Datos!$A58,FALSE),0))*IR$2</f>
        <v>0</v>
      </c>
      <c r="IS59" s="85">
        <f>(HLOOKUP(IS$6,BECO_Datos!$D$3:$HN$85,BECO_Datos!$A58,FALSE)+IFERROR(HLOOKUP(IS$6,BECO_Datos!$HP$3:$LT$85,BECO_Datos!$A58,FALSE),0))*IS$2</f>
        <v>0</v>
      </c>
      <c r="IT59" s="85">
        <f>(HLOOKUP(IT$6,BECO_Datos!$D$3:$HN$85,BECO_Datos!$A58,FALSE)+IFERROR(HLOOKUP(IT$6,BECO_Datos!$HP$3:$LT$85,BECO_Datos!$A58,FALSE),0))*IT$2</f>
        <v>0</v>
      </c>
      <c r="IU59" s="85">
        <f>(HLOOKUP(IU$6,BECO_Datos!$D$3:$HN$85,BECO_Datos!$A58,FALSE)+IFERROR(HLOOKUP(IU$6,BECO_Datos!$HP$3:$LT$85,BECO_Datos!$A58,FALSE),0))*IU$2</f>
        <v>12.962467583834911</v>
      </c>
      <c r="IV59" s="85">
        <f>(HLOOKUP(IV$6,BECO_Datos!$D$3:$HN$85,BECO_Datos!$A58,FALSE)+IFERROR(HLOOKUP(IV$6,BECO_Datos!$HP$3:$LT$85,BECO_Datos!$A58,FALSE),0))*IV$2</f>
        <v>12.581838877068034</v>
      </c>
      <c r="IW59" s="85">
        <f>(HLOOKUP(IW$6,BECO_Datos!$D$3:$HN$85,BECO_Datos!$A58,FALSE)+IFERROR(HLOOKUP(IW$6,BECO_Datos!$HP$3:$LT$85,BECO_Datos!$A58,FALSE),0))*IW$2</f>
        <v>12.455650125492875</v>
      </c>
      <c r="IY59" s="85" t="e">
        <f>(HLOOKUP(IY$6,BECO_Datos!$D$3:$HN$85,BECO_Datos!$A58,FALSE)+IFERROR(HLOOKUP(IY$6,BECO_Datos!$HP$3:$LT$85,BECO_Datos!$A58,FALSE),0))*IY$2</f>
        <v>#N/A</v>
      </c>
      <c r="IZ59" s="85" t="e">
        <f>(HLOOKUP(IZ$6,BECO_Datos!$D$3:$HN$85,BECO_Datos!$A58,FALSE)+IFERROR(HLOOKUP(IZ$6,BECO_Datos!$HP$3:$LT$85,BECO_Datos!$A58,FALSE),0))*IZ$2</f>
        <v>#N/A</v>
      </c>
      <c r="JA59" s="85" t="e">
        <f>(HLOOKUP(JA$6,BECO_Datos!$D$3:$HN$85,BECO_Datos!$A58,FALSE)+IFERROR(HLOOKUP(JA$6,BECO_Datos!$HP$3:$LT$85,BECO_Datos!$A58,FALSE),0))*JA$2</f>
        <v>#N/A</v>
      </c>
      <c r="JB59" s="85" t="e">
        <f>(HLOOKUP(JB$6,BECO_Datos!$D$3:$HN$85,BECO_Datos!$A58,FALSE)+IFERROR(HLOOKUP(JB$6,BECO_Datos!$HP$3:$LT$85,BECO_Datos!$A58,FALSE),0))*JB$2</f>
        <v>#N/A</v>
      </c>
      <c r="JC59" s="85" t="e">
        <f>(HLOOKUP(JC$6,BECO_Datos!$D$3:$HN$85,BECO_Datos!$A58,FALSE)+IFERROR(HLOOKUP(JC$6,BECO_Datos!$HP$3:$LT$85,BECO_Datos!$A58,FALSE),0))*JC$2</f>
        <v>#N/A</v>
      </c>
      <c r="JD59" s="85" t="e">
        <f>(HLOOKUP(JD$6,BECO_Datos!$D$3:$HN$85,BECO_Datos!$A58,FALSE)+IFERROR(HLOOKUP(JD$6,BECO_Datos!$HP$3:$LT$85,BECO_Datos!$A58,FALSE),0))*JD$2</f>
        <v>#N/A</v>
      </c>
      <c r="JE59" s="85">
        <f>(HLOOKUP(JE$6,BECO_Datos!$D$3:$HN$85,BECO_Datos!$A58,FALSE)+IFERROR(HLOOKUP(JE$6,BECO_Datos!$HP$3:$LT$85,BECO_Datos!$A58,FALSE),0))*JE$2</f>
        <v>0</v>
      </c>
      <c r="JF59" s="85">
        <f>(HLOOKUP(JF$6,BECO_Datos!$D$3:$HN$85,BECO_Datos!$A58,FALSE)+IFERROR(HLOOKUP(JF$6,BECO_Datos!$HP$3:$LT$85,BECO_Datos!$A58,FALSE),0))*JF$2</f>
        <v>0</v>
      </c>
      <c r="JG59" s="85">
        <f>(HLOOKUP(JG$6,BECO_Datos!$D$3:$HN$85,BECO_Datos!$A58,FALSE)+IFERROR(HLOOKUP(JG$6,BECO_Datos!$HP$3:$LT$85,BECO_Datos!$A58,FALSE),0))*JG$2</f>
        <v>0</v>
      </c>
      <c r="JH59" s="85">
        <f>(HLOOKUP(JH$6,BECO_Datos!$D$3:$HN$85,BECO_Datos!$A58,FALSE)+IFERROR(HLOOKUP(JH$6,BECO_Datos!$HP$3:$LT$85,BECO_Datos!$A58,FALSE),0))*JH$2</f>
        <v>0</v>
      </c>
      <c r="JI59" s="85">
        <f>(HLOOKUP(JI$6,BECO_Datos!$D$3:$HN$85,BECO_Datos!$A58,FALSE)+IFERROR(HLOOKUP(JI$6,BECO_Datos!$HP$3:$LT$85,BECO_Datos!$A58,FALSE),0))*JI$2</f>
        <v>0</v>
      </c>
      <c r="JJ59" s="85">
        <f>(HLOOKUP(JJ$6,BECO_Datos!$D$3:$HN$85,BECO_Datos!$A58,FALSE)+IFERROR(HLOOKUP(JJ$6,BECO_Datos!$HP$3:$LT$85,BECO_Datos!$A58,FALSE),0))*JJ$2</f>
        <v>0</v>
      </c>
      <c r="JK59" s="85">
        <f>(HLOOKUP(JK$6,BECO_Datos!$D$3:$HN$85,BECO_Datos!$A58,FALSE)+IFERROR(HLOOKUP(JK$6,BECO_Datos!$HP$3:$LT$85,BECO_Datos!$A58,FALSE),0))*JK$2</f>
        <v>0</v>
      </c>
      <c r="JL59" s="85">
        <f>(HLOOKUP(JL$6,BECO_Datos!$D$3:$HN$85,BECO_Datos!$A58,FALSE)+IFERROR(HLOOKUP(JL$6,BECO_Datos!$HP$3:$LT$85,BECO_Datos!$A58,FALSE),0))*JL$2</f>
        <v>0</v>
      </c>
      <c r="JM59" s="85">
        <f>(HLOOKUP(JM$6,BECO_Datos!$D$3:$HN$85,BECO_Datos!$A58,FALSE)+IFERROR(HLOOKUP(JM$6,BECO_Datos!$HP$3:$LT$85,BECO_Datos!$A58,FALSE),0))*JM$2</f>
        <v>0</v>
      </c>
      <c r="JN59" s="85">
        <f>(HLOOKUP(JN$6,BECO_Datos!$D$3:$HN$85,BECO_Datos!$A58,FALSE)+IFERROR(HLOOKUP(JN$6,BECO_Datos!$HP$3:$LT$85,BECO_Datos!$A58,FALSE),0))*JN$2</f>
        <v>0</v>
      </c>
      <c r="JP59" s="85" t="e">
        <f>(HLOOKUP(JP$6,BECO_Datos!$D$3:$HN$85,BECO_Datos!$A58,FALSE)+IFERROR(HLOOKUP(JP$6,BECO_Datos!$HP$3:$LT$85,BECO_Datos!$A58,FALSE),0))*JP$2</f>
        <v>#N/A</v>
      </c>
      <c r="JQ59" s="85" t="e">
        <f>(HLOOKUP(JQ$6,BECO_Datos!$D$3:$HN$85,BECO_Datos!$A58,FALSE)+IFERROR(HLOOKUP(JQ$6,BECO_Datos!$HP$3:$LT$85,BECO_Datos!$A58,FALSE),0))*JQ$2</f>
        <v>#N/A</v>
      </c>
      <c r="JR59" s="85" t="e">
        <f>(HLOOKUP(JR$6,BECO_Datos!$D$3:$HN$85,BECO_Datos!$A58,FALSE)+IFERROR(HLOOKUP(JR$6,BECO_Datos!$HP$3:$LT$85,BECO_Datos!$A58,FALSE),0))*JR$2</f>
        <v>#N/A</v>
      </c>
      <c r="JS59" s="85" t="e">
        <f>(HLOOKUP(JS$6,BECO_Datos!$D$3:$HN$85,BECO_Datos!$A58,FALSE)+IFERROR(HLOOKUP(JS$6,BECO_Datos!$HP$3:$LT$85,BECO_Datos!$A58,FALSE),0))*JS$2</f>
        <v>#N/A</v>
      </c>
      <c r="JT59" s="85" t="e">
        <f>(HLOOKUP(JT$6,BECO_Datos!$D$3:$HN$85,BECO_Datos!$A58,FALSE)+IFERROR(HLOOKUP(JT$6,BECO_Datos!$HP$3:$LT$85,BECO_Datos!$A58,FALSE),0))*JT$2</f>
        <v>#N/A</v>
      </c>
      <c r="JU59" s="85" t="e">
        <f>(HLOOKUP(JU$6,BECO_Datos!$D$3:$HN$85,BECO_Datos!$A58,FALSE)+IFERROR(HLOOKUP(JU$6,BECO_Datos!$HP$3:$LT$85,BECO_Datos!$A58,FALSE),0))*JU$2</f>
        <v>#N/A</v>
      </c>
      <c r="JV59" s="85">
        <f>(HLOOKUP(JV$6,BECO_Datos!$D$3:$HN$85,BECO_Datos!$A58,FALSE)+IFERROR(HLOOKUP(JV$6,BECO_Datos!$HP$3:$LT$85,BECO_Datos!$A58,FALSE),0))*JV$2</f>
        <v>0</v>
      </c>
      <c r="JW59" s="85">
        <f>(HLOOKUP(JW$6,BECO_Datos!$D$3:$HN$85,BECO_Datos!$A58,FALSE)+IFERROR(HLOOKUP(JW$6,BECO_Datos!$HP$3:$LT$85,BECO_Datos!$A58,FALSE),0))*JW$2</f>
        <v>0</v>
      </c>
      <c r="JX59" s="85">
        <f>(HLOOKUP(JX$6,BECO_Datos!$D$3:$HN$85,BECO_Datos!$A58,FALSE)+IFERROR(HLOOKUP(JX$6,BECO_Datos!$HP$3:$LT$85,BECO_Datos!$A58,FALSE),0))*JX$2</f>
        <v>0</v>
      </c>
      <c r="JY59" s="85">
        <f>(HLOOKUP(JY$6,BECO_Datos!$D$3:$HN$85,BECO_Datos!$A58,FALSE)+IFERROR(HLOOKUP(JY$6,BECO_Datos!$HP$3:$LT$85,BECO_Datos!$A58,FALSE),0))*JY$2</f>
        <v>0</v>
      </c>
      <c r="JZ59" s="85">
        <f>(HLOOKUP(JZ$6,BECO_Datos!$D$3:$HN$85,BECO_Datos!$A58,FALSE)+IFERROR(HLOOKUP(JZ$6,BECO_Datos!$HP$3:$LT$85,BECO_Datos!$A58,FALSE),0))*JZ$2</f>
        <v>0</v>
      </c>
      <c r="KA59" s="85">
        <f>(HLOOKUP(KA$6,BECO_Datos!$D$3:$HN$85,BECO_Datos!$A58,FALSE)+IFERROR(HLOOKUP(KA$6,BECO_Datos!$HP$3:$LT$85,BECO_Datos!$A58,FALSE),0))*KA$2</f>
        <v>0</v>
      </c>
      <c r="KB59" s="85">
        <f>(HLOOKUP(KB$6,BECO_Datos!$D$3:$HN$85,BECO_Datos!$A58,FALSE)+IFERROR(HLOOKUP(KB$6,BECO_Datos!$HP$3:$LT$85,BECO_Datos!$A58,FALSE),0))*KB$2</f>
        <v>0.36017551188141173</v>
      </c>
      <c r="KC59" s="85">
        <f>(HLOOKUP(KC$6,BECO_Datos!$D$3:$HN$85,BECO_Datos!$A58,FALSE)+IFERROR(HLOOKUP(KC$6,BECO_Datos!$HP$3:$LT$85,BECO_Datos!$A58,FALSE),0))*KC$2</f>
        <v>0.28061220366951489</v>
      </c>
      <c r="KD59" s="85">
        <f>(HLOOKUP(KD$6,BECO_Datos!$D$3:$HN$85,BECO_Datos!$A58,FALSE)+IFERROR(HLOOKUP(KD$6,BECO_Datos!$HP$3:$LT$85,BECO_Datos!$A58,FALSE),0))*KD$2</f>
        <v>0.26691477159729055</v>
      </c>
      <c r="KE59" s="85">
        <f>(HLOOKUP(KE$6,BECO_Datos!$D$3:$HN$85,BECO_Datos!$A58,FALSE)+IFERROR(HLOOKUP(KE$6,BECO_Datos!$HP$3:$LT$85,BECO_Datos!$A58,FALSE),0))*KE$2</f>
        <v>0.29290476946838023</v>
      </c>
      <c r="KG59" s="85" t="e">
        <f>(HLOOKUP(KG$6,BECO_Datos!$D$3:$HN$85,BECO_Datos!$A58,FALSE)+IFERROR(HLOOKUP(KG$6,BECO_Datos!$HP$3:$LT$85,BECO_Datos!$A58,FALSE),0))*KG$2</f>
        <v>#N/A</v>
      </c>
      <c r="KH59" s="85" t="e">
        <f>(HLOOKUP(KH$6,BECO_Datos!$D$3:$HN$85,BECO_Datos!$A58,FALSE)+IFERROR(HLOOKUP(KH$6,BECO_Datos!$HP$3:$LT$85,BECO_Datos!$A58,FALSE),0))*KH$2</f>
        <v>#N/A</v>
      </c>
      <c r="KI59" s="85" t="e">
        <f>(HLOOKUP(KI$6,BECO_Datos!$D$3:$HN$85,BECO_Datos!$A58,FALSE)+IFERROR(HLOOKUP(KI$6,BECO_Datos!$HP$3:$LT$85,BECO_Datos!$A58,FALSE),0))*KI$2</f>
        <v>#N/A</v>
      </c>
      <c r="KJ59" s="85" t="e">
        <f>(HLOOKUP(KJ$6,BECO_Datos!$D$3:$HN$85,BECO_Datos!$A58,FALSE)+IFERROR(HLOOKUP(KJ$6,BECO_Datos!$HP$3:$LT$85,BECO_Datos!$A58,FALSE),0))*KJ$2</f>
        <v>#N/A</v>
      </c>
      <c r="KK59" s="85" t="e">
        <f>(HLOOKUP(KK$6,BECO_Datos!$D$3:$HN$85,BECO_Datos!$A58,FALSE)+IFERROR(HLOOKUP(KK$6,BECO_Datos!$HP$3:$LT$85,BECO_Datos!$A58,FALSE),0))*KK$2</f>
        <v>#N/A</v>
      </c>
      <c r="KL59" s="85" t="e">
        <f>(HLOOKUP(KL$6,BECO_Datos!$D$3:$HN$85,BECO_Datos!$A58,FALSE)+IFERROR(HLOOKUP(KL$6,BECO_Datos!$HP$3:$LT$85,BECO_Datos!$A58,FALSE),0))*KL$2</f>
        <v>#N/A</v>
      </c>
      <c r="KM59" s="85">
        <f>(HLOOKUP(KM$6,BECO_Datos!$D$3:$HN$85,BECO_Datos!$A58,FALSE)+IFERROR(HLOOKUP(KM$6,BECO_Datos!$HP$3:$LT$85,BECO_Datos!$A58,FALSE),0))*KM$2</f>
        <v>0</v>
      </c>
      <c r="KN59" s="85">
        <f>(HLOOKUP(KN$6,BECO_Datos!$D$3:$HN$85,BECO_Datos!$A58,FALSE)+IFERROR(HLOOKUP(KN$6,BECO_Datos!$HP$3:$LT$85,BECO_Datos!$A58,FALSE),0))*KN$2</f>
        <v>0</v>
      </c>
      <c r="KO59" s="85">
        <f>(HLOOKUP(KO$6,BECO_Datos!$D$3:$HN$85,BECO_Datos!$A58,FALSE)+IFERROR(HLOOKUP(KO$6,BECO_Datos!$HP$3:$LT$85,BECO_Datos!$A58,FALSE),0))*KO$2</f>
        <v>0</v>
      </c>
      <c r="KP59" s="85">
        <f>(HLOOKUP(KP$6,BECO_Datos!$D$3:$HN$85,BECO_Datos!$A58,FALSE)+IFERROR(HLOOKUP(KP$6,BECO_Datos!$HP$3:$LT$85,BECO_Datos!$A58,FALSE),0))*KP$2</f>
        <v>0</v>
      </c>
      <c r="KQ59" s="85">
        <f>(HLOOKUP(KQ$6,BECO_Datos!$D$3:$HN$85,BECO_Datos!$A58,FALSE)+IFERROR(HLOOKUP(KQ$6,BECO_Datos!$HP$3:$LT$85,BECO_Datos!$A58,FALSE),0))*KQ$2</f>
        <v>0</v>
      </c>
      <c r="KR59" s="85">
        <f>(HLOOKUP(KR$6,BECO_Datos!$D$3:$HN$85,BECO_Datos!$A58,FALSE)+IFERROR(HLOOKUP(KR$6,BECO_Datos!$HP$3:$LT$85,BECO_Datos!$A58,FALSE),0))*KR$2</f>
        <v>0</v>
      </c>
      <c r="KS59" s="85">
        <f>(HLOOKUP(KS$6,BECO_Datos!$D$3:$HN$85,BECO_Datos!$A58,FALSE)+IFERROR(HLOOKUP(KS$6,BECO_Datos!$HP$3:$LT$85,BECO_Datos!$A58,FALSE),0))*KS$2</f>
        <v>5.1397394728218915E-2</v>
      </c>
      <c r="KT59" s="85">
        <f>(HLOOKUP(KT$6,BECO_Datos!$D$3:$HN$85,BECO_Datos!$A58,FALSE)+IFERROR(HLOOKUP(KT$6,BECO_Datos!$HP$3:$LT$85,BECO_Datos!$A58,FALSE),0))*KT$2</f>
        <v>9.4457946498870168E-2</v>
      </c>
      <c r="KU59" s="85">
        <f>(HLOOKUP(KU$6,BECO_Datos!$D$3:$HN$85,BECO_Datos!$A58,FALSE)+IFERROR(HLOOKUP(KU$6,BECO_Datos!$HP$3:$LT$85,BECO_Datos!$A58,FALSE),0))*KU$2</f>
        <v>8.9613482845709039E-2</v>
      </c>
      <c r="KV59" s="85">
        <f>(HLOOKUP(KV$6,BECO_Datos!$D$3:$HN$85,BECO_Datos!$A58,FALSE)+IFERROR(HLOOKUP(KV$6,BECO_Datos!$HP$3:$LT$85,BECO_Datos!$A58,FALSE),0))*KV$2</f>
        <v>0</v>
      </c>
      <c r="KX59" s="85" t="e">
        <f>(HLOOKUP(KX$6,BECO_Datos!$D$3:$HN$85,BECO_Datos!$A58,FALSE)+IFERROR(HLOOKUP(KX$6,BECO_Datos!$HP$3:$LT$85,BECO_Datos!$A58,FALSE),0))*KX$2</f>
        <v>#N/A</v>
      </c>
      <c r="KY59" s="85" t="e">
        <f>(HLOOKUP(KY$6,BECO_Datos!$D$3:$HN$85,BECO_Datos!$A58,FALSE)+IFERROR(HLOOKUP(KY$6,BECO_Datos!$HP$3:$LT$85,BECO_Datos!$A58,FALSE),0))*KY$2</f>
        <v>#N/A</v>
      </c>
      <c r="KZ59" s="85" t="e">
        <f>(HLOOKUP(KZ$6,BECO_Datos!$D$3:$HN$85,BECO_Datos!$A58,FALSE)+IFERROR(HLOOKUP(KZ$6,BECO_Datos!$HP$3:$LT$85,BECO_Datos!$A58,FALSE),0))*KZ$2</f>
        <v>#N/A</v>
      </c>
      <c r="LA59" s="85" t="e">
        <f>(HLOOKUP(LA$6,BECO_Datos!$D$3:$HN$85,BECO_Datos!$A58,FALSE)+IFERROR(HLOOKUP(LA$6,BECO_Datos!$HP$3:$LT$85,BECO_Datos!$A58,FALSE),0))*LA$2</f>
        <v>#N/A</v>
      </c>
      <c r="LB59" s="85" t="e">
        <f>(HLOOKUP(LB$6,BECO_Datos!$D$3:$HN$85,BECO_Datos!$A58,FALSE)+IFERROR(HLOOKUP(LB$6,BECO_Datos!$HP$3:$LT$85,BECO_Datos!$A58,FALSE),0))*LB$2</f>
        <v>#N/A</v>
      </c>
      <c r="LC59" s="85" t="e">
        <f>(HLOOKUP(LC$6,BECO_Datos!$D$3:$HN$85,BECO_Datos!$A58,FALSE)+IFERROR(HLOOKUP(LC$6,BECO_Datos!$HP$3:$LT$85,BECO_Datos!$A58,FALSE),0))*LC$2</f>
        <v>#N/A</v>
      </c>
      <c r="LD59" s="85">
        <f>(HLOOKUP(LD$6,BECO_Datos!$D$3:$HN$85,BECO_Datos!$A58,FALSE)+IFERROR(HLOOKUP(LD$6,BECO_Datos!$HP$3:$LT$85,BECO_Datos!$A58,FALSE),0))*LD$2</f>
        <v>0</v>
      </c>
      <c r="LE59" s="85">
        <f>(HLOOKUP(LE$6,BECO_Datos!$D$3:$HN$85,BECO_Datos!$A58,FALSE)+IFERROR(HLOOKUP(LE$6,BECO_Datos!$HP$3:$LT$85,BECO_Datos!$A58,FALSE),0))*LE$2</f>
        <v>0</v>
      </c>
      <c r="LF59" s="85">
        <f>(HLOOKUP(LF$6,BECO_Datos!$D$3:$HN$85,BECO_Datos!$A58,FALSE)+IFERROR(HLOOKUP(LF$6,BECO_Datos!$HP$3:$LT$85,BECO_Datos!$A58,FALSE),0))*LF$2</f>
        <v>0</v>
      </c>
      <c r="LG59" s="85">
        <f>(HLOOKUP(LG$6,BECO_Datos!$D$3:$HN$85,BECO_Datos!$A58,FALSE)+IFERROR(HLOOKUP(LG$6,BECO_Datos!$HP$3:$LT$85,BECO_Datos!$A58,FALSE),0))*LG$2</f>
        <v>0</v>
      </c>
      <c r="LH59" s="85">
        <f>(HLOOKUP(LH$6,BECO_Datos!$D$3:$HN$85,BECO_Datos!$A58,FALSE)+IFERROR(HLOOKUP(LH$6,BECO_Datos!$HP$3:$LT$85,BECO_Datos!$A58,FALSE),0))*LH$2</f>
        <v>0</v>
      </c>
      <c r="LI59" s="85">
        <f>(HLOOKUP(LI$6,BECO_Datos!$D$3:$HN$85,BECO_Datos!$A58,FALSE)+IFERROR(HLOOKUP(LI$6,BECO_Datos!$HP$3:$LT$85,BECO_Datos!$A58,FALSE),0))*LI$2</f>
        <v>0</v>
      </c>
      <c r="LJ59" s="85">
        <f>(HLOOKUP(LJ$6,BECO_Datos!$D$3:$HN$85,BECO_Datos!$A58,FALSE)+IFERROR(HLOOKUP(LJ$6,BECO_Datos!$HP$3:$LT$85,BECO_Datos!$A58,FALSE),0))*LJ$2</f>
        <v>0</v>
      </c>
      <c r="LK59" s="85">
        <f>(HLOOKUP(LK$6,BECO_Datos!$D$3:$HN$85,BECO_Datos!$A58,FALSE)+IFERROR(HLOOKUP(LK$6,BECO_Datos!$HP$3:$LT$85,BECO_Datos!$A58,FALSE),0))*LK$2</f>
        <v>0</v>
      </c>
      <c r="LL59" s="85">
        <f>(HLOOKUP(LL$6,BECO_Datos!$D$3:$HN$85,BECO_Datos!$A58,FALSE)+IFERROR(HLOOKUP(LL$6,BECO_Datos!$HP$3:$LT$85,BECO_Datos!$A58,FALSE),0))*LL$2</f>
        <v>0</v>
      </c>
      <c r="LM59" s="85">
        <f>(HLOOKUP(LM$6,BECO_Datos!$D$3:$HN$85,BECO_Datos!$A58,FALSE)+IFERROR(HLOOKUP(LM$6,BECO_Datos!$HP$3:$LT$85,BECO_Datos!$A58,FALSE),0))*LM$2</f>
        <v>0</v>
      </c>
    </row>
    <row r="60" spans="1:325" ht="15.75" x14ac:dyDescent="0.25">
      <c r="A60" s="160">
        <v>55</v>
      </c>
      <c r="B60" s="62" t="s">
        <v>100</v>
      </c>
      <c r="C60" s="13"/>
      <c r="D60" s="84" t="e">
        <f>(HLOOKUP(D$6,BECO_Datos!$D$3:$HN$85,BECO_Datos!$A59,FALSE)+IFERROR(HLOOKUP(D$6,BECO_Datos!$HP$3:$LT$85,BECO_Datos!$A59,FALSE),0))*D$2</f>
        <v>#N/A</v>
      </c>
      <c r="E60" s="84" t="e">
        <f>(HLOOKUP(E$6,BECO_Datos!$D$3:$HN$85,BECO_Datos!$A59,FALSE)+IFERROR(HLOOKUP(E$6,BECO_Datos!$HP$3:$LT$85,BECO_Datos!$A59,FALSE),0))*E$2</f>
        <v>#N/A</v>
      </c>
      <c r="F60" s="84" t="e">
        <f>(HLOOKUP(F$6,BECO_Datos!$D$3:$HN$85,BECO_Datos!$A59,FALSE)+IFERROR(HLOOKUP(F$6,BECO_Datos!$HP$3:$LT$85,BECO_Datos!$A59,FALSE),0))*F$2</f>
        <v>#N/A</v>
      </c>
      <c r="G60" s="84" t="e">
        <f>(HLOOKUP(G$6,BECO_Datos!$D$3:$HN$85,BECO_Datos!$A59,FALSE)+IFERROR(HLOOKUP(G$6,BECO_Datos!$HP$3:$LT$85,BECO_Datos!$A59,FALSE),0))*G$2</f>
        <v>#N/A</v>
      </c>
      <c r="H60" s="84" t="e">
        <f>(HLOOKUP(H$6,BECO_Datos!$D$3:$HN$85,BECO_Datos!$A59,FALSE)+IFERROR(HLOOKUP(H$6,BECO_Datos!$HP$3:$LT$85,BECO_Datos!$A59,FALSE),0))*H$2</f>
        <v>#N/A</v>
      </c>
      <c r="I60" s="84" t="e">
        <f>(HLOOKUP(I$6,BECO_Datos!$D$3:$HN$85,BECO_Datos!$A59,FALSE)+IFERROR(HLOOKUP(I$6,BECO_Datos!$HP$3:$LT$85,BECO_Datos!$A59,FALSE),0))*I$2</f>
        <v>#N/A</v>
      </c>
      <c r="J60" s="84">
        <f>(HLOOKUP(J$6,BECO_Datos!$D$3:$HN$85,BECO_Datos!$A59,FALSE)+IFERROR(HLOOKUP(J$6,BECO_Datos!$HP$3:$LT$85,BECO_Datos!$A59,FALSE),0))*J$2</f>
        <v>0</v>
      </c>
      <c r="K60" s="84">
        <f>(HLOOKUP(K$6,BECO_Datos!$D$3:$HN$85,BECO_Datos!$A59,FALSE)+IFERROR(HLOOKUP(K$6,BECO_Datos!$HP$3:$LT$85,BECO_Datos!$A59,FALSE),0))*K$2</f>
        <v>0</v>
      </c>
      <c r="L60" s="84">
        <f>(HLOOKUP(L$6,BECO_Datos!$D$3:$HN$85,BECO_Datos!$A59,FALSE)+IFERROR(HLOOKUP(L$6,BECO_Datos!$HP$3:$LT$85,BECO_Datos!$A59,FALSE),0))*L$2</f>
        <v>0</v>
      </c>
      <c r="M60" s="84">
        <f>(HLOOKUP(M$6,BECO_Datos!$D$3:$HN$85,BECO_Datos!$A59,FALSE)+IFERROR(HLOOKUP(M$6,BECO_Datos!$HP$3:$LT$85,BECO_Datos!$A59,FALSE),0))*M$2</f>
        <v>0</v>
      </c>
      <c r="N60" s="84">
        <f>(HLOOKUP(N$6,BECO_Datos!$D$3:$HN$85,BECO_Datos!$A59,FALSE)+IFERROR(HLOOKUP(N$6,BECO_Datos!$HP$3:$LT$85,BECO_Datos!$A59,FALSE),0))*N$2</f>
        <v>0</v>
      </c>
      <c r="O60" s="84">
        <f>(HLOOKUP(O$6,BECO_Datos!$D$3:$HN$85,BECO_Datos!$A59,FALSE)+IFERROR(HLOOKUP(O$6,BECO_Datos!$HP$3:$LT$85,BECO_Datos!$A59,FALSE),0))*O$2</f>
        <v>0</v>
      </c>
      <c r="P60" s="84">
        <f>(HLOOKUP(P$6,BECO_Datos!$D$3:$HN$85,BECO_Datos!$A59,FALSE)+IFERROR(HLOOKUP(P$6,BECO_Datos!$HP$3:$LT$85,BECO_Datos!$A59,FALSE),0))*P$2</f>
        <v>0</v>
      </c>
      <c r="Q60" s="84">
        <f>(HLOOKUP(Q$6,BECO_Datos!$D$3:$HN$85,BECO_Datos!$A59,FALSE)+IFERROR(HLOOKUP(Q$6,BECO_Datos!$HP$3:$LT$85,BECO_Datos!$A59,FALSE),0))*Q$2</f>
        <v>0</v>
      </c>
      <c r="R60" s="84">
        <f>(HLOOKUP(R$6,BECO_Datos!$D$3:$HN$85,BECO_Datos!$A59,FALSE)+IFERROR(HLOOKUP(R$6,BECO_Datos!$HP$3:$LT$85,BECO_Datos!$A59,FALSE),0))*R$2</f>
        <v>0</v>
      </c>
      <c r="S60" s="84">
        <f>(HLOOKUP(S$6,BECO_Datos!$D$3:$HN$85,BECO_Datos!$A59,FALSE)+IFERROR(HLOOKUP(S$6,BECO_Datos!$HP$3:$LT$85,BECO_Datos!$A59,FALSE),0))*S$2</f>
        <v>0</v>
      </c>
      <c r="U60" s="84" t="e">
        <f>(HLOOKUP(U$6,BECO_Datos!$D$3:$HN$85,BECO_Datos!$A59,FALSE)+IFERROR(HLOOKUP(U$6,BECO_Datos!$HP$3:$LT$85,BECO_Datos!$A59,FALSE),0))*U$2</f>
        <v>#N/A</v>
      </c>
      <c r="V60" s="84" t="e">
        <f>(HLOOKUP(V$6,BECO_Datos!$D$3:$HN$85,BECO_Datos!$A59,FALSE)+IFERROR(HLOOKUP(V$6,BECO_Datos!$HP$3:$LT$85,BECO_Datos!$A59,FALSE),0))*V$2</f>
        <v>#N/A</v>
      </c>
      <c r="W60" s="84" t="e">
        <f>(HLOOKUP(W$6,BECO_Datos!$D$3:$HN$85,BECO_Datos!$A59,FALSE)+IFERROR(HLOOKUP(W$6,BECO_Datos!$HP$3:$LT$85,BECO_Datos!$A59,FALSE),0))*W$2</f>
        <v>#N/A</v>
      </c>
      <c r="X60" s="84" t="e">
        <f>(HLOOKUP(X$6,BECO_Datos!$D$3:$HN$85,BECO_Datos!$A59,FALSE)+IFERROR(HLOOKUP(X$6,BECO_Datos!$HP$3:$LT$85,BECO_Datos!$A59,FALSE),0))*X$2</f>
        <v>#N/A</v>
      </c>
      <c r="Y60" s="84" t="e">
        <f>(HLOOKUP(Y$6,BECO_Datos!$D$3:$HN$85,BECO_Datos!$A59,FALSE)+IFERROR(HLOOKUP(Y$6,BECO_Datos!$HP$3:$LT$85,BECO_Datos!$A59,FALSE),0))*Y$2</f>
        <v>#N/A</v>
      </c>
      <c r="Z60" s="84" t="e">
        <f>(HLOOKUP(Z$6,BECO_Datos!$D$3:$HN$85,BECO_Datos!$A59,FALSE)+IFERROR(HLOOKUP(Z$6,BECO_Datos!$HP$3:$LT$85,BECO_Datos!$A59,FALSE),0))*Z$2</f>
        <v>#N/A</v>
      </c>
      <c r="AA60" s="84">
        <f>(HLOOKUP(AA$6,BECO_Datos!$D$3:$HN$85,BECO_Datos!$A59,FALSE)+IFERROR(HLOOKUP(AA$6,BECO_Datos!$HP$3:$LT$85,BECO_Datos!$A59,FALSE),0))*AA$2</f>
        <v>0.76042760821570121</v>
      </c>
      <c r="AB60" s="84">
        <f>(HLOOKUP(AB$6,BECO_Datos!$D$3:$HN$85,BECO_Datos!$A59,FALSE)+IFERROR(HLOOKUP(AB$6,BECO_Datos!$HP$3:$LT$85,BECO_Datos!$A59,FALSE),0))*AB$2</f>
        <v>7.762269171488187E-2</v>
      </c>
      <c r="AC60" s="84">
        <f>(HLOOKUP(AC$6,BECO_Datos!$D$3:$HN$85,BECO_Datos!$A59,FALSE)+IFERROR(HLOOKUP(AC$6,BECO_Datos!$HP$3:$LT$85,BECO_Datos!$A59,FALSE),0))*AC$2</f>
        <v>0.76111453469105417</v>
      </c>
      <c r="AD60" s="84">
        <f>(HLOOKUP(AD$6,BECO_Datos!$D$3:$HN$85,BECO_Datos!$A59,FALSE)+IFERROR(HLOOKUP(AD$6,BECO_Datos!$HP$3:$LT$85,BECO_Datos!$A59,FALSE),0))*AD$2</f>
        <v>0.86964891779681819</v>
      </c>
      <c r="AE60" s="84">
        <f>(HLOOKUP(AE$6,BECO_Datos!$D$3:$HN$85,BECO_Datos!$A59,FALSE)+IFERROR(HLOOKUP(AE$6,BECO_Datos!$HP$3:$LT$85,BECO_Datos!$A59,FALSE),0))*AE$2</f>
        <v>0.92528996230040605</v>
      </c>
      <c r="AF60" s="84">
        <f>(HLOOKUP(AF$6,BECO_Datos!$D$3:$HN$85,BECO_Datos!$A59,FALSE)+IFERROR(HLOOKUP(AF$6,BECO_Datos!$HP$3:$LT$85,BECO_Datos!$A59,FALSE),0))*AF$2</f>
        <v>1.4617795395510496</v>
      </c>
      <c r="AG60" s="84">
        <f>(HLOOKUP(AG$6,BECO_Datos!$D$3:$HN$85,BECO_Datos!$A59,FALSE)+IFERROR(HLOOKUP(AG$6,BECO_Datos!$HP$3:$LT$85,BECO_Datos!$A59,FALSE),0))*AG$2</f>
        <v>1.9124033073825764</v>
      </c>
      <c r="AH60" s="84">
        <f>(HLOOKUP(AH$6,BECO_Datos!$D$3:$HN$85,BECO_Datos!$A59,FALSE)+IFERROR(HLOOKUP(AH$6,BECO_Datos!$HP$3:$LT$85,BECO_Datos!$A59,FALSE),0))*AH$2</f>
        <v>1.9165248662346941</v>
      </c>
      <c r="AI60" s="84">
        <f>(HLOOKUP(AI$6,BECO_Datos!$D$3:$HN$85,BECO_Datos!$A59,FALSE)+IFERROR(HLOOKUP(AI$6,BECO_Datos!$HP$3:$LT$85,BECO_Datos!$A59,FALSE),0))*AI$2</f>
        <v>1.7399847620689892</v>
      </c>
      <c r="AJ60" s="84">
        <f>(HLOOKUP(AJ$6,BECO_Datos!$D$3:$HN$85,BECO_Datos!$A59,FALSE)+IFERROR(HLOOKUP(AJ$6,BECO_Datos!$HP$3:$LT$85,BECO_Datos!$A59,FALSE),0))*AJ$2</f>
        <v>1.9296626510139563</v>
      </c>
      <c r="AL60" s="84" t="e">
        <f>(HLOOKUP(AL$6,BECO_Datos!$D$3:$HN$85,BECO_Datos!$A59,FALSE)+IFERROR(HLOOKUP(AL$6,BECO_Datos!$HP$3:$LT$85,BECO_Datos!$A59,FALSE),0))*AL$2</f>
        <v>#N/A</v>
      </c>
      <c r="AM60" s="84" t="e">
        <f>(HLOOKUP(AM$6,BECO_Datos!$D$3:$HN$85,BECO_Datos!$A59,FALSE)+IFERROR(HLOOKUP(AM$6,BECO_Datos!$HP$3:$LT$85,BECO_Datos!$A59,FALSE),0))*AM$2</f>
        <v>#N/A</v>
      </c>
      <c r="AN60" s="84" t="e">
        <f>(HLOOKUP(AN$6,BECO_Datos!$D$3:$HN$85,BECO_Datos!$A59,FALSE)+IFERROR(HLOOKUP(AN$6,BECO_Datos!$HP$3:$LT$85,BECO_Datos!$A59,FALSE),0))*AN$2</f>
        <v>#N/A</v>
      </c>
      <c r="AO60" s="84" t="e">
        <f>(HLOOKUP(AO$6,BECO_Datos!$D$3:$HN$85,BECO_Datos!$A59,FALSE)+IFERROR(HLOOKUP(AO$6,BECO_Datos!$HP$3:$LT$85,BECO_Datos!$A59,FALSE),0))*AO$2</f>
        <v>#N/A</v>
      </c>
      <c r="AP60" s="84" t="e">
        <f>(HLOOKUP(AP$6,BECO_Datos!$D$3:$HN$85,BECO_Datos!$A59,FALSE)+IFERROR(HLOOKUP(AP$6,BECO_Datos!$HP$3:$LT$85,BECO_Datos!$A59,FALSE),0))*AP$2</f>
        <v>#N/A</v>
      </c>
      <c r="AQ60" s="84" t="e">
        <f>(HLOOKUP(AQ$6,BECO_Datos!$D$3:$HN$85,BECO_Datos!$A59,FALSE)+IFERROR(HLOOKUP(AQ$6,BECO_Datos!$HP$3:$LT$85,BECO_Datos!$A59,FALSE),0))*AQ$2</f>
        <v>#N/A</v>
      </c>
      <c r="AR60" s="84">
        <f>(HLOOKUP(AR$6,BECO_Datos!$D$3:$HN$85,BECO_Datos!$A59,FALSE)+IFERROR(HLOOKUP(AR$6,BECO_Datos!$HP$3:$LT$85,BECO_Datos!$A59,FALSE),0))*AR$2</f>
        <v>32.621245641093012</v>
      </c>
      <c r="AS60" s="84">
        <f>(HLOOKUP(AS$6,BECO_Datos!$D$3:$HN$85,BECO_Datos!$A59,FALSE)+IFERROR(HLOOKUP(AS$6,BECO_Datos!$HP$3:$LT$85,BECO_Datos!$A59,FALSE),0))*AS$2</f>
        <v>15.205991723868364</v>
      </c>
      <c r="AT60" s="84">
        <f>(HLOOKUP(AT$6,BECO_Datos!$D$3:$HN$85,BECO_Datos!$A59,FALSE)+IFERROR(HLOOKUP(AT$6,BECO_Datos!$HP$3:$LT$85,BECO_Datos!$A59,FALSE),0))*AT$2</f>
        <v>28.677227752385523</v>
      </c>
      <c r="AU60" s="84">
        <f>(HLOOKUP(AU$6,BECO_Datos!$D$3:$HN$85,BECO_Datos!$A59,FALSE)+IFERROR(HLOOKUP(AU$6,BECO_Datos!$HP$3:$LT$85,BECO_Datos!$A59,FALSE),0))*AU$2</f>
        <v>40.673106770219171</v>
      </c>
      <c r="AV60" s="84">
        <f>(HLOOKUP(AV$6,BECO_Datos!$D$3:$HN$85,BECO_Datos!$A59,FALSE)+IFERROR(HLOOKUP(AV$6,BECO_Datos!$HP$3:$LT$85,BECO_Datos!$A59,FALSE),0))*AV$2</f>
        <v>41.629356471366258</v>
      </c>
      <c r="AW60" s="84">
        <f>(HLOOKUP(AW$6,BECO_Datos!$D$3:$HN$85,BECO_Datos!$A59,FALSE)+IFERROR(HLOOKUP(AW$6,BECO_Datos!$HP$3:$LT$85,BECO_Datos!$A59,FALSE),0))*AW$2</f>
        <v>40.193703229062592</v>
      </c>
      <c r="AX60" s="84">
        <f>(HLOOKUP(AX$6,BECO_Datos!$D$3:$HN$85,BECO_Datos!$A59,FALSE)+IFERROR(HLOOKUP(AX$6,BECO_Datos!$HP$3:$LT$85,BECO_Datos!$A59,FALSE),0))*AX$2</f>
        <v>39.650074042032294</v>
      </c>
      <c r="AY60" s="84">
        <f>(HLOOKUP(AY$6,BECO_Datos!$D$3:$HN$85,BECO_Datos!$A59,FALSE)+IFERROR(HLOOKUP(AY$6,BECO_Datos!$HP$3:$LT$85,BECO_Datos!$A59,FALSE),0))*AY$2</f>
        <v>54.236895915924983</v>
      </c>
      <c r="AZ60" s="84">
        <f>(HLOOKUP(AZ$6,BECO_Datos!$D$3:$HN$85,BECO_Datos!$A59,FALSE)+IFERROR(HLOOKUP(AZ$6,BECO_Datos!$HP$3:$LT$85,BECO_Datos!$A59,FALSE),0))*AZ$2</f>
        <v>-10.82678710341351</v>
      </c>
      <c r="BA60" s="84">
        <f>(HLOOKUP(BA$6,BECO_Datos!$D$3:$HN$85,BECO_Datos!$A59,FALSE)+IFERROR(HLOOKUP(BA$6,BECO_Datos!$HP$3:$LT$85,BECO_Datos!$A59,FALSE),0))*BA$2</f>
        <v>1.0990147596911162</v>
      </c>
      <c r="BC60" s="84" t="e">
        <f>(HLOOKUP(BC$6,BECO_Datos!$D$3:$HN$85,BECO_Datos!$A59,FALSE)+IFERROR(HLOOKUP(BC$6,BECO_Datos!$HP$3:$LT$85,BECO_Datos!$A59,FALSE),0))*BC$2</f>
        <v>#N/A</v>
      </c>
      <c r="BD60" s="84" t="e">
        <f>(HLOOKUP(BD$6,BECO_Datos!$D$3:$HN$85,BECO_Datos!$A59,FALSE)+IFERROR(HLOOKUP(BD$6,BECO_Datos!$HP$3:$LT$85,BECO_Datos!$A59,FALSE),0))*BD$2</f>
        <v>#N/A</v>
      </c>
      <c r="BE60" s="84" t="e">
        <f>(HLOOKUP(BE$6,BECO_Datos!$D$3:$HN$85,BECO_Datos!$A59,FALSE)+IFERROR(HLOOKUP(BE$6,BECO_Datos!$HP$3:$LT$85,BECO_Datos!$A59,FALSE),0))*BE$2</f>
        <v>#N/A</v>
      </c>
      <c r="BF60" s="84" t="e">
        <f>(HLOOKUP(BF$6,BECO_Datos!$D$3:$HN$85,BECO_Datos!$A59,FALSE)+IFERROR(HLOOKUP(BF$6,BECO_Datos!$HP$3:$LT$85,BECO_Datos!$A59,FALSE),0))*BF$2</f>
        <v>#N/A</v>
      </c>
      <c r="BG60" s="84" t="e">
        <f>(HLOOKUP(BG$6,BECO_Datos!$D$3:$HN$85,BECO_Datos!$A59,FALSE)+IFERROR(HLOOKUP(BG$6,BECO_Datos!$HP$3:$LT$85,BECO_Datos!$A59,FALSE),0))*BG$2</f>
        <v>#N/A</v>
      </c>
      <c r="BH60" s="84" t="e">
        <f>(HLOOKUP(BH$6,BECO_Datos!$D$3:$HN$85,BECO_Datos!$A59,FALSE)+IFERROR(HLOOKUP(BH$6,BECO_Datos!$HP$3:$LT$85,BECO_Datos!$A59,FALSE),0))*BH$2</f>
        <v>#N/A</v>
      </c>
      <c r="BI60" s="84">
        <f>(HLOOKUP(BI$6,BECO_Datos!$D$3:$HN$85,BECO_Datos!$A59,FALSE)+IFERROR(HLOOKUP(BI$6,BECO_Datos!$HP$3:$LT$85,BECO_Datos!$A59,FALSE),0))*BI$2</f>
        <v>0</v>
      </c>
      <c r="BJ60" s="84">
        <f>(HLOOKUP(BJ$6,BECO_Datos!$D$3:$HN$85,BECO_Datos!$A59,FALSE)+IFERROR(HLOOKUP(BJ$6,BECO_Datos!$HP$3:$LT$85,BECO_Datos!$A59,FALSE),0))*BJ$2</f>
        <v>0</v>
      </c>
      <c r="BK60" s="84">
        <f>(HLOOKUP(BK$6,BECO_Datos!$D$3:$HN$85,BECO_Datos!$A59,FALSE)+IFERROR(HLOOKUP(BK$6,BECO_Datos!$HP$3:$LT$85,BECO_Datos!$A59,FALSE),0))*BK$2</f>
        <v>0</v>
      </c>
      <c r="BL60" s="84">
        <f>(HLOOKUP(BL$6,BECO_Datos!$D$3:$HN$85,BECO_Datos!$A59,FALSE)+IFERROR(HLOOKUP(BL$6,BECO_Datos!$HP$3:$LT$85,BECO_Datos!$A59,FALSE),0))*BL$2</f>
        <v>0</v>
      </c>
      <c r="BM60" s="84">
        <f>(HLOOKUP(BM$6,BECO_Datos!$D$3:$HN$85,BECO_Datos!$A59,FALSE)+IFERROR(HLOOKUP(BM$6,BECO_Datos!$HP$3:$LT$85,BECO_Datos!$A59,FALSE),0))*BM$2</f>
        <v>0</v>
      </c>
      <c r="BN60" s="84">
        <f>(HLOOKUP(BN$6,BECO_Datos!$D$3:$HN$85,BECO_Datos!$A59,FALSE)+IFERROR(HLOOKUP(BN$6,BECO_Datos!$HP$3:$LT$85,BECO_Datos!$A59,FALSE),0))*BN$2</f>
        <v>0</v>
      </c>
      <c r="BO60" s="84">
        <f>(HLOOKUP(BO$6,BECO_Datos!$D$3:$HN$85,BECO_Datos!$A59,FALSE)+IFERROR(HLOOKUP(BO$6,BECO_Datos!$HP$3:$LT$85,BECO_Datos!$A59,FALSE),0))*BO$2</f>
        <v>0</v>
      </c>
      <c r="BP60" s="84">
        <f>(HLOOKUP(BP$6,BECO_Datos!$D$3:$HN$85,BECO_Datos!$A59,FALSE)+IFERROR(HLOOKUP(BP$6,BECO_Datos!$HP$3:$LT$85,BECO_Datos!$A59,FALSE),0))*BP$2</f>
        <v>0</v>
      </c>
      <c r="BQ60" s="84">
        <f>(HLOOKUP(BQ$6,BECO_Datos!$D$3:$HN$85,BECO_Datos!$A59,FALSE)+IFERROR(HLOOKUP(BQ$6,BECO_Datos!$HP$3:$LT$85,BECO_Datos!$A59,FALSE),0))*BQ$2</f>
        <v>0</v>
      </c>
      <c r="BR60" s="84">
        <f>(HLOOKUP(BR$6,BECO_Datos!$D$3:$HN$85,BECO_Datos!$A59,FALSE)+IFERROR(HLOOKUP(BR$6,BECO_Datos!$HP$3:$LT$85,BECO_Datos!$A59,FALSE),0))*BR$2</f>
        <v>0</v>
      </c>
      <c r="BT60" s="84" t="e">
        <f>(HLOOKUP(BT$6,BECO_Datos!$D$3:$HN$85,BECO_Datos!$A59,FALSE)+IFERROR(HLOOKUP(BT$6,BECO_Datos!$HP$3:$LT$85,BECO_Datos!$A59,FALSE),0))*BT$2</f>
        <v>#N/A</v>
      </c>
      <c r="BU60" s="84" t="e">
        <f>(HLOOKUP(BU$6,BECO_Datos!$D$3:$HN$85,BECO_Datos!$A59,FALSE)+IFERROR(HLOOKUP(BU$6,BECO_Datos!$HP$3:$LT$85,BECO_Datos!$A59,FALSE),0))*BU$2</f>
        <v>#N/A</v>
      </c>
      <c r="BV60" s="84" t="e">
        <f>(HLOOKUP(BV$6,BECO_Datos!$D$3:$HN$85,BECO_Datos!$A59,FALSE)+IFERROR(HLOOKUP(BV$6,BECO_Datos!$HP$3:$LT$85,BECO_Datos!$A59,FALSE),0))*BV$2</f>
        <v>#N/A</v>
      </c>
      <c r="BW60" s="84" t="e">
        <f>(HLOOKUP(BW$6,BECO_Datos!$D$3:$HN$85,BECO_Datos!$A59,FALSE)+IFERROR(HLOOKUP(BW$6,BECO_Datos!$HP$3:$LT$85,BECO_Datos!$A59,FALSE),0))*BW$2</f>
        <v>#N/A</v>
      </c>
      <c r="BX60" s="84" t="e">
        <f>(HLOOKUP(BX$6,BECO_Datos!$D$3:$HN$85,BECO_Datos!$A59,FALSE)+IFERROR(HLOOKUP(BX$6,BECO_Datos!$HP$3:$LT$85,BECO_Datos!$A59,FALSE),0))*BX$2</f>
        <v>#N/A</v>
      </c>
      <c r="BY60" s="84" t="e">
        <f>(HLOOKUP(BY$6,BECO_Datos!$D$3:$HN$85,BECO_Datos!$A59,FALSE)+IFERROR(HLOOKUP(BY$6,BECO_Datos!$HP$3:$LT$85,BECO_Datos!$A59,FALSE),0))*BY$2</f>
        <v>#N/A</v>
      </c>
      <c r="BZ60" s="84">
        <f>(HLOOKUP(BZ$6,BECO_Datos!$D$3:$HN$85,BECO_Datos!$A59,FALSE)+IFERROR(HLOOKUP(BZ$6,BECO_Datos!$HP$3:$LT$85,BECO_Datos!$A59,FALSE),0))*BZ$2</f>
        <v>4.545873996404718E-2</v>
      </c>
      <c r="CA60" s="84">
        <f>(HLOOKUP(CA$6,BECO_Datos!$D$3:$HN$85,BECO_Datos!$A59,FALSE)+IFERROR(HLOOKUP(CA$6,BECO_Datos!$HP$3:$LT$85,BECO_Datos!$A59,FALSE),0))*CA$2</f>
        <v>0</v>
      </c>
      <c r="CB60" s="84">
        <f>(HLOOKUP(CB$6,BECO_Datos!$D$3:$HN$85,BECO_Datos!$A59,FALSE)+IFERROR(HLOOKUP(CB$6,BECO_Datos!$HP$3:$LT$85,BECO_Datos!$A59,FALSE),0))*CB$2</f>
        <v>5.6823424955058981E-2</v>
      </c>
      <c r="CC60" s="84">
        <f>(HLOOKUP(CC$6,BECO_Datos!$D$3:$HN$85,BECO_Datos!$A59,FALSE)+IFERROR(HLOOKUP(CC$6,BECO_Datos!$HP$3:$LT$85,BECO_Datos!$A59,FALSE),0))*CC$2</f>
        <v>1.2582329811477343E-2</v>
      </c>
      <c r="CD60" s="84">
        <f>(HLOOKUP(CD$6,BECO_Datos!$D$3:$HN$85,BECO_Datos!$A59,FALSE)+IFERROR(HLOOKUP(CD$6,BECO_Datos!$HP$3:$LT$85,BECO_Datos!$A59,FALSE),0))*CD$2</f>
        <v>0</v>
      </c>
      <c r="CE60" s="84">
        <f>(HLOOKUP(CE$6,BECO_Datos!$D$3:$HN$85,BECO_Datos!$A59,FALSE)+IFERROR(HLOOKUP(CE$6,BECO_Datos!$HP$3:$LT$85,BECO_Datos!$A59,FALSE),0))*CE$2</f>
        <v>2.0294080341092492E-3</v>
      </c>
      <c r="CF60" s="84">
        <f>(HLOOKUP(CF$6,BECO_Datos!$D$3:$HN$85,BECO_Datos!$A59,FALSE)+IFERROR(HLOOKUP(CF$6,BECO_Datos!$HP$3:$LT$85,BECO_Datos!$A59,FALSE),0))*CF$2</f>
        <v>1.6235264272873994E-3</v>
      </c>
      <c r="CG60" s="84">
        <f>(HLOOKUP(CG$6,BECO_Datos!$D$3:$HN$85,BECO_Datos!$A59,FALSE)+IFERROR(HLOOKUP(CG$6,BECO_Datos!$HP$3:$LT$85,BECO_Datos!$A59,FALSE),0))*CG$2</f>
        <v>1.6235264272873994E-3</v>
      </c>
      <c r="CH60" s="84">
        <f>(HLOOKUP(CH$6,BECO_Datos!$D$3:$HN$85,BECO_Datos!$A59,FALSE)+IFERROR(HLOOKUP(CH$6,BECO_Datos!$HP$3:$LT$85,BECO_Datos!$A59,FALSE),0))*CH$2</f>
        <v>2.0294080341092492E-3</v>
      </c>
      <c r="CI60" s="84">
        <f>(HLOOKUP(CI$6,BECO_Datos!$D$3:$HN$85,BECO_Datos!$A59,FALSE)+IFERROR(HLOOKUP(CI$6,BECO_Datos!$HP$3:$LT$85,BECO_Datos!$A59,FALSE),0))*CI$2</f>
        <v>1.3759047598037688E-3</v>
      </c>
      <c r="CK60" s="84" t="e">
        <f>(HLOOKUP(CK$6,BECO_Datos!$D$3:$HN$85,BECO_Datos!$A59,FALSE)+IFERROR(HLOOKUP(CK$6,BECO_Datos!$HP$3:$LT$85,BECO_Datos!$A59,FALSE),0))*CK$2</f>
        <v>#N/A</v>
      </c>
      <c r="CL60" s="84" t="e">
        <f>(HLOOKUP(CL$6,BECO_Datos!$D$3:$HN$85,BECO_Datos!$A59,FALSE)+IFERROR(HLOOKUP(CL$6,BECO_Datos!$HP$3:$LT$85,BECO_Datos!$A59,FALSE),0))*CL$2</f>
        <v>#N/A</v>
      </c>
      <c r="CM60" s="84" t="e">
        <f>(HLOOKUP(CM$6,BECO_Datos!$D$3:$HN$85,BECO_Datos!$A59,FALSE)+IFERROR(HLOOKUP(CM$6,BECO_Datos!$HP$3:$LT$85,BECO_Datos!$A59,FALSE),0))*CM$2</f>
        <v>#N/A</v>
      </c>
      <c r="CN60" s="84" t="e">
        <f>(HLOOKUP(CN$6,BECO_Datos!$D$3:$HN$85,BECO_Datos!$A59,FALSE)+IFERROR(HLOOKUP(CN$6,BECO_Datos!$HP$3:$LT$85,BECO_Datos!$A59,FALSE),0))*CN$2</f>
        <v>#N/A</v>
      </c>
      <c r="CO60" s="84" t="e">
        <f>(HLOOKUP(CO$6,BECO_Datos!$D$3:$HN$85,BECO_Datos!$A59,FALSE)+IFERROR(HLOOKUP(CO$6,BECO_Datos!$HP$3:$LT$85,BECO_Datos!$A59,FALSE),0))*CO$2</f>
        <v>#N/A</v>
      </c>
      <c r="CP60" s="84" t="e">
        <f>(HLOOKUP(CP$6,BECO_Datos!$D$3:$HN$85,BECO_Datos!$A59,FALSE)+IFERROR(HLOOKUP(CP$6,BECO_Datos!$HP$3:$LT$85,BECO_Datos!$A59,FALSE),0))*CP$2</f>
        <v>#N/A</v>
      </c>
      <c r="CQ60" s="84">
        <f>(HLOOKUP(CQ$6,BECO_Datos!$D$3:$HN$85,BECO_Datos!$A59,FALSE)+IFERROR(HLOOKUP(CQ$6,BECO_Datos!$HP$3:$LT$85,BECO_Datos!$A59,FALSE),0))*CQ$2</f>
        <v>0.17599071838093686</v>
      </c>
      <c r="CR60" s="84">
        <f>(HLOOKUP(CR$6,BECO_Datos!$D$3:$HN$85,BECO_Datos!$A59,FALSE)+IFERROR(HLOOKUP(CR$6,BECO_Datos!$HP$3:$LT$85,BECO_Datos!$A59,FALSE),0))*CR$2</f>
        <v>0</v>
      </c>
      <c r="CS60" s="84">
        <f>(HLOOKUP(CS$6,BECO_Datos!$D$3:$HN$85,BECO_Datos!$A59,FALSE)+IFERROR(HLOOKUP(CS$6,BECO_Datos!$HP$3:$LT$85,BECO_Datos!$A59,FALSE),0))*CS$2</f>
        <v>6.8243135762427007E-2</v>
      </c>
      <c r="CT60" s="84">
        <f>(HLOOKUP(CT$6,BECO_Datos!$D$3:$HN$85,BECO_Datos!$A59,FALSE)+IFERROR(HLOOKUP(CT$6,BECO_Datos!$HP$3:$LT$85,BECO_Datos!$A59,FALSE),0))*CT$2</f>
        <v>6.8990853999450659E-3</v>
      </c>
      <c r="CU60" s="84">
        <f>(HLOOKUP(CU$6,BECO_Datos!$D$3:$HN$85,BECO_Datos!$A59,FALSE)+IFERROR(HLOOKUP(CU$6,BECO_Datos!$HP$3:$LT$85,BECO_Datos!$A59,FALSE),0))*CU$2</f>
        <v>0</v>
      </c>
      <c r="CV60" s="84">
        <f>(HLOOKUP(CV$6,BECO_Datos!$D$3:$HN$85,BECO_Datos!$A59,FALSE)+IFERROR(HLOOKUP(CV$6,BECO_Datos!$HP$3:$LT$85,BECO_Datos!$A59,FALSE),0))*CV$2</f>
        <v>0</v>
      </c>
      <c r="CW60" s="84">
        <f>(HLOOKUP(CW$6,BECO_Datos!$D$3:$HN$85,BECO_Datos!$A59,FALSE)+IFERROR(HLOOKUP(CW$6,BECO_Datos!$HP$3:$LT$85,BECO_Datos!$A59,FALSE),0))*CW$2</f>
        <v>0</v>
      </c>
      <c r="CX60" s="84">
        <f>(HLOOKUP(CX$6,BECO_Datos!$D$3:$HN$85,BECO_Datos!$A59,FALSE)+IFERROR(HLOOKUP(CX$6,BECO_Datos!$HP$3:$LT$85,BECO_Datos!$A59,FALSE),0))*CX$2</f>
        <v>2.3885443682699928E-4</v>
      </c>
      <c r="CY60" s="84">
        <f>(HLOOKUP(CY$6,BECO_Datos!$D$3:$HN$85,BECO_Datos!$A59,FALSE)+IFERROR(HLOOKUP(CY$6,BECO_Datos!$HP$3:$LT$85,BECO_Datos!$A59,FALSE),0))*CY$2</f>
        <v>1.7308292523695599E-5</v>
      </c>
      <c r="CZ60" s="84">
        <f>(HLOOKUP(CZ$6,BECO_Datos!$D$3:$HN$85,BECO_Datos!$A59,FALSE)+IFERROR(HLOOKUP(CZ$6,BECO_Datos!$HP$3:$LT$85,BECO_Datos!$A59,FALSE),0))*CZ$2</f>
        <v>5.461975959760451E-6</v>
      </c>
      <c r="DB60" s="84" t="e">
        <f>(HLOOKUP(DB$6,BECO_Datos!$D$3:$HN$85,BECO_Datos!$A59,FALSE)+IFERROR(HLOOKUP(DB$6,BECO_Datos!$HP$3:$LT$85,BECO_Datos!$A59,FALSE),0))*DB$2</f>
        <v>#N/A</v>
      </c>
      <c r="DC60" s="84" t="e">
        <f>(HLOOKUP(DC$6,BECO_Datos!$D$3:$HN$85,BECO_Datos!$A59,FALSE)+IFERROR(HLOOKUP(DC$6,BECO_Datos!$HP$3:$LT$85,BECO_Datos!$A59,FALSE),0))*DC$2</f>
        <v>#N/A</v>
      </c>
      <c r="DD60" s="84" t="e">
        <f>(HLOOKUP(DD$6,BECO_Datos!$D$3:$HN$85,BECO_Datos!$A59,FALSE)+IFERROR(HLOOKUP(DD$6,BECO_Datos!$HP$3:$LT$85,BECO_Datos!$A59,FALSE),0))*DD$2</f>
        <v>#N/A</v>
      </c>
      <c r="DE60" s="84" t="e">
        <f>(HLOOKUP(DE$6,BECO_Datos!$D$3:$HN$85,BECO_Datos!$A59,FALSE)+IFERROR(HLOOKUP(DE$6,BECO_Datos!$HP$3:$LT$85,BECO_Datos!$A59,FALSE),0))*DE$2</f>
        <v>#N/A</v>
      </c>
      <c r="DF60" s="84" t="e">
        <f>(HLOOKUP(DF$6,BECO_Datos!$D$3:$HN$85,BECO_Datos!$A59,FALSE)+IFERROR(HLOOKUP(DF$6,BECO_Datos!$HP$3:$LT$85,BECO_Datos!$A59,FALSE),0))*DF$2</f>
        <v>#N/A</v>
      </c>
      <c r="DG60" s="84" t="e">
        <f>(HLOOKUP(DG$6,BECO_Datos!$D$3:$HN$85,BECO_Datos!$A59,FALSE)+IFERROR(HLOOKUP(DG$6,BECO_Datos!$HP$3:$LT$85,BECO_Datos!$A59,FALSE),0))*DG$2</f>
        <v>#N/A</v>
      </c>
      <c r="DH60" s="84">
        <f>(HLOOKUP(DH$6,BECO_Datos!$D$3:$HN$85,BECO_Datos!$A59,FALSE)+IFERROR(HLOOKUP(DH$6,BECO_Datos!$HP$3:$LT$85,BECO_Datos!$A59,FALSE),0))*DH$2</f>
        <v>4.1879640990061647E-4</v>
      </c>
      <c r="DI60" s="84">
        <f>(HLOOKUP(DI$6,BECO_Datos!$D$3:$HN$85,BECO_Datos!$A59,FALSE)+IFERROR(HLOOKUP(DI$6,BECO_Datos!$HP$3:$LT$85,BECO_Datos!$A59,FALSE),0))*DI$2</f>
        <v>0</v>
      </c>
      <c r="DJ60" s="84">
        <f>(HLOOKUP(DJ$6,BECO_Datos!$D$3:$HN$85,BECO_Datos!$A59,FALSE)+IFERROR(HLOOKUP(DJ$6,BECO_Datos!$HP$3:$LT$85,BECO_Datos!$A59,FALSE),0))*DJ$2</f>
        <v>0</v>
      </c>
      <c r="DK60" s="84">
        <f>(HLOOKUP(DK$6,BECO_Datos!$D$3:$HN$85,BECO_Datos!$A59,FALSE)+IFERROR(HLOOKUP(DK$6,BECO_Datos!$HP$3:$LT$85,BECO_Datos!$A59,FALSE),0))*DK$2</f>
        <v>0</v>
      </c>
      <c r="DL60" s="84">
        <f>(HLOOKUP(DL$6,BECO_Datos!$D$3:$HN$85,BECO_Datos!$A59,FALSE)+IFERROR(HLOOKUP(DL$6,BECO_Datos!$HP$3:$LT$85,BECO_Datos!$A59,FALSE),0))*DL$2</f>
        <v>0</v>
      </c>
      <c r="DM60" s="84">
        <f>(HLOOKUP(DM$6,BECO_Datos!$D$3:$HN$85,BECO_Datos!$A59,FALSE)+IFERROR(HLOOKUP(DM$6,BECO_Datos!$HP$3:$LT$85,BECO_Datos!$A59,FALSE),0))*DM$2</f>
        <v>0</v>
      </c>
      <c r="DN60" s="84">
        <f>(HLOOKUP(DN$6,BECO_Datos!$D$3:$HN$85,BECO_Datos!$A59,FALSE)+IFERROR(HLOOKUP(DN$6,BECO_Datos!$HP$3:$LT$85,BECO_Datos!$A59,FALSE),0))*DN$2</f>
        <v>0</v>
      </c>
      <c r="DO60" s="84">
        <f>(HLOOKUP(DO$6,BECO_Datos!$D$3:$HN$85,BECO_Datos!$A59,FALSE)+IFERROR(HLOOKUP(DO$6,BECO_Datos!$HP$3:$LT$85,BECO_Datos!$A59,FALSE),0))*DO$2</f>
        <v>0</v>
      </c>
      <c r="DP60" s="84">
        <f>(HLOOKUP(DP$6,BECO_Datos!$D$3:$HN$85,BECO_Datos!$A59,FALSE)+IFERROR(HLOOKUP(DP$6,BECO_Datos!$HP$3:$LT$85,BECO_Datos!$A59,FALSE),0))*DP$2</f>
        <v>0</v>
      </c>
      <c r="DQ60" s="84">
        <f>(HLOOKUP(DQ$6,BECO_Datos!$D$3:$HN$85,BECO_Datos!$A59,FALSE)+IFERROR(HLOOKUP(DQ$6,BECO_Datos!$HP$3:$LT$85,BECO_Datos!$A59,FALSE),0))*DQ$2</f>
        <v>0</v>
      </c>
      <c r="DS60" s="84" t="e">
        <f>(HLOOKUP(DS$6,BECO_Datos!$D$3:$HN$85,BECO_Datos!$A59,FALSE)+IFERROR(HLOOKUP(DS$6,BECO_Datos!$HP$3:$LT$85,BECO_Datos!$A59,FALSE),0))*DS$2</f>
        <v>#N/A</v>
      </c>
      <c r="DT60" s="84" t="e">
        <f>(HLOOKUP(DT$6,BECO_Datos!$D$3:$HN$85,BECO_Datos!$A59,FALSE)+IFERROR(HLOOKUP(DT$6,BECO_Datos!$HP$3:$LT$85,BECO_Datos!$A59,FALSE),0))*DT$2</f>
        <v>#N/A</v>
      </c>
      <c r="DU60" s="84" t="e">
        <f>(HLOOKUP(DU$6,BECO_Datos!$D$3:$HN$85,BECO_Datos!$A59,FALSE)+IFERROR(HLOOKUP(DU$6,BECO_Datos!$HP$3:$LT$85,BECO_Datos!$A59,FALSE),0))*DU$2</f>
        <v>#N/A</v>
      </c>
      <c r="DV60" s="84" t="e">
        <f>(HLOOKUP(DV$6,BECO_Datos!$D$3:$HN$85,BECO_Datos!$A59,FALSE)+IFERROR(HLOOKUP(DV$6,BECO_Datos!$HP$3:$LT$85,BECO_Datos!$A59,FALSE),0))*DV$2</f>
        <v>#N/A</v>
      </c>
      <c r="DW60" s="84" t="e">
        <f>(HLOOKUP(DW$6,BECO_Datos!$D$3:$HN$85,BECO_Datos!$A59,FALSE)+IFERROR(HLOOKUP(DW$6,BECO_Datos!$HP$3:$LT$85,BECO_Datos!$A59,FALSE),0))*DW$2</f>
        <v>#N/A</v>
      </c>
      <c r="DX60" s="84" t="e">
        <f>(HLOOKUP(DX$6,BECO_Datos!$D$3:$HN$85,BECO_Datos!$A59,FALSE)+IFERROR(HLOOKUP(DX$6,BECO_Datos!$HP$3:$LT$85,BECO_Datos!$A59,FALSE),0))*DX$2</f>
        <v>#N/A</v>
      </c>
      <c r="DY60" s="84">
        <f>(HLOOKUP(DY$6,BECO_Datos!$D$3:$HN$85,BECO_Datos!$A59,FALSE)+IFERROR(HLOOKUP(DY$6,BECO_Datos!$HP$3:$LT$85,BECO_Datos!$A59,FALSE),0))*DY$2</f>
        <v>0</v>
      </c>
      <c r="DZ60" s="84">
        <f>(HLOOKUP(DZ$6,BECO_Datos!$D$3:$HN$85,BECO_Datos!$A59,FALSE)+IFERROR(HLOOKUP(DZ$6,BECO_Datos!$HP$3:$LT$85,BECO_Datos!$A59,FALSE),0))*DZ$2</f>
        <v>0</v>
      </c>
      <c r="EA60" s="84">
        <f>(HLOOKUP(EA$6,BECO_Datos!$D$3:$HN$85,BECO_Datos!$A59,FALSE)+IFERROR(HLOOKUP(EA$6,BECO_Datos!$HP$3:$LT$85,BECO_Datos!$A59,FALSE),0))*EA$2</f>
        <v>0</v>
      </c>
      <c r="EB60" s="84">
        <f>(HLOOKUP(EB$6,BECO_Datos!$D$3:$HN$85,BECO_Datos!$A59,FALSE)+IFERROR(HLOOKUP(EB$6,BECO_Datos!$HP$3:$LT$85,BECO_Datos!$A59,FALSE),0))*EB$2</f>
        <v>0</v>
      </c>
      <c r="EC60" s="84">
        <f>(HLOOKUP(EC$6,BECO_Datos!$D$3:$HN$85,BECO_Datos!$A59,FALSE)+IFERROR(HLOOKUP(EC$6,BECO_Datos!$HP$3:$LT$85,BECO_Datos!$A59,FALSE),0))*EC$2</f>
        <v>0</v>
      </c>
      <c r="ED60" s="84">
        <f>(HLOOKUP(ED$6,BECO_Datos!$D$3:$HN$85,BECO_Datos!$A59,FALSE)+IFERROR(HLOOKUP(ED$6,BECO_Datos!$HP$3:$LT$85,BECO_Datos!$A59,FALSE),0))*ED$2</f>
        <v>0</v>
      </c>
      <c r="EE60" s="84">
        <f>(HLOOKUP(EE$6,BECO_Datos!$D$3:$HN$85,BECO_Datos!$A59,FALSE)+IFERROR(HLOOKUP(EE$6,BECO_Datos!$HP$3:$LT$85,BECO_Datos!$A59,FALSE),0))*EE$2</f>
        <v>0</v>
      </c>
      <c r="EF60" s="84">
        <f>(HLOOKUP(EF$6,BECO_Datos!$D$3:$HN$85,BECO_Datos!$A59,FALSE)+IFERROR(HLOOKUP(EF$6,BECO_Datos!$HP$3:$LT$85,BECO_Datos!$A59,FALSE),0))*EF$2</f>
        <v>0</v>
      </c>
      <c r="EG60" s="84">
        <f>(HLOOKUP(EG$6,BECO_Datos!$D$3:$HN$85,BECO_Datos!$A59,FALSE)+IFERROR(HLOOKUP(EG$6,BECO_Datos!$HP$3:$LT$85,BECO_Datos!$A59,FALSE),0))*EG$2</f>
        <v>0</v>
      </c>
      <c r="EH60" s="84">
        <f>(HLOOKUP(EH$6,BECO_Datos!$D$3:$HN$85,BECO_Datos!$A59,FALSE)+IFERROR(HLOOKUP(EH$6,BECO_Datos!$HP$3:$LT$85,BECO_Datos!$A59,FALSE),0))*EH$2</f>
        <v>0</v>
      </c>
      <c r="EJ60" s="84" t="e">
        <f>(HLOOKUP(EJ$6,BECO_Datos!$D$3:$HN$85,BECO_Datos!$A59,FALSE)+IFERROR(HLOOKUP(EJ$6,BECO_Datos!$HP$3:$LT$85,BECO_Datos!$A59,FALSE),0))*EJ$2</f>
        <v>#N/A</v>
      </c>
      <c r="EK60" s="84" t="e">
        <f>(HLOOKUP(EK$6,BECO_Datos!$D$3:$HN$85,BECO_Datos!$A59,FALSE)+IFERROR(HLOOKUP(EK$6,BECO_Datos!$HP$3:$LT$85,BECO_Datos!$A59,FALSE),0))*EK$2</f>
        <v>#N/A</v>
      </c>
      <c r="EL60" s="84" t="e">
        <f>(HLOOKUP(EL$6,BECO_Datos!$D$3:$HN$85,BECO_Datos!$A59,FALSE)+IFERROR(HLOOKUP(EL$6,BECO_Datos!$HP$3:$LT$85,BECO_Datos!$A59,FALSE),0))*EL$2</f>
        <v>#N/A</v>
      </c>
      <c r="EM60" s="84" t="e">
        <f>(HLOOKUP(EM$6,BECO_Datos!$D$3:$HN$85,BECO_Datos!$A59,FALSE)+IFERROR(HLOOKUP(EM$6,BECO_Datos!$HP$3:$LT$85,BECO_Datos!$A59,FALSE),0))*EM$2</f>
        <v>#N/A</v>
      </c>
      <c r="EN60" s="84" t="e">
        <f>(HLOOKUP(EN$6,BECO_Datos!$D$3:$HN$85,BECO_Datos!$A59,FALSE)+IFERROR(HLOOKUP(EN$6,BECO_Datos!$HP$3:$LT$85,BECO_Datos!$A59,FALSE),0))*EN$2</f>
        <v>#N/A</v>
      </c>
      <c r="EO60" s="84" t="e">
        <f>(HLOOKUP(EO$6,BECO_Datos!$D$3:$HN$85,BECO_Datos!$A59,FALSE)+IFERROR(HLOOKUP(EO$6,BECO_Datos!$HP$3:$LT$85,BECO_Datos!$A59,FALSE),0))*EO$2</f>
        <v>#N/A</v>
      </c>
      <c r="EP60" s="84">
        <f>(HLOOKUP(EP$6,BECO_Datos!$D$3:$HN$85,BECO_Datos!$A59,FALSE)+IFERROR(HLOOKUP(EP$6,BECO_Datos!$HP$3:$LT$85,BECO_Datos!$A59,FALSE),0))*EP$2</f>
        <v>0</v>
      </c>
      <c r="EQ60" s="84">
        <f>(HLOOKUP(EQ$6,BECO_Datos!$D$3:$HN$85,BECO_Datos!$A59,FALSE)+IFERROR(HLOOKUP(EQ$6,BECO_Datos!$HP$3:$LT$85,BECO_Datos!$A59,FALSE),0))*EQ$2</f>
        <v>0</v>
      </c>
      <c r="ER60" s="84">
        <f>(HLOOKUP(ER$6,BECO_Datos!$D$3:$HN$85,BECO_Datos!$A59,FALSE)+IFERROR(HLOOKUP(ER$6,BECO_Datos!$HP$3:$LT$85,BECO_Datos!$A59,FALSE),0))*ER$2</f>
        <v>0</v>
      </c>
      <c r="ES60" s="84">
        <f>(HLOOKUP(ES$6,BECO_Datos!$D$3:$HN$85,BECO_Datos!$A59,FALSE)+IFERROR(HLOOKUP(ES$6,BECO_Datos!$HP$3:$LT$85,BECO_Datos!$A59,FALSE),0))*ES$2</f>
        <v>0</v>
      </c>
      <c r="ET60" s="84">
        <f>(HLOOKUP(ET$6,BECO_Datos!$D$3:$HN$85,BECO_Datos!$A59,FALSE)+IFERROR(HLOOKUP(ET$6,BECO_Datos!$HP$3:$LT$85,BECO_Datos!$A59,FALSE),0))*ET$2</f>
        <v>0</v>
      </c>
      <c r="EU60" s="84">
        <f>(HLOOKUP(EU$6,BECO_Datos!$D$3:$HN$85,BECO_Datos!$A59,FALSE)+IFERROR(HLOOKUP(EU$6,BECO_Datos!$HP$3:$LT$85,BECO_Datos!$A59,FALSE),0))*EU$2</f>
        <v>0</v>
      </c>
      <c r="EV60" s="84">
        <f>(HLOOKUP(EV$6,BECO_Datos!$D$3:$HN$85,BECO_Datos!$A59,FALSE)+IFERROR(HLOOKUP(EV$6,BECO_Datos!$HP$3:$LT$85,BECO_Datos!$A59,FALSE),0))*EV$2</f>
        <v>0</v>
      </c>
      <c r="EW60" s="84">
        <f>(HLOOKUP(EW$6,BECO_Datos!$D$3:$HN$85,BECO_Datos!$A59,FALSE)+IFERROR(HLOOKUP(EW$6,BECO_Datos!$HP$3:$LT$85,BECO_Datos!$A59,FALSE),0))*EW$2</f>
        <v>0</v>
      </c>
      <c r="EX60" s="84">
        <f>(HLOOKUP(EX$6,BECO_Datos!$D$3:$HN$85,BECO_Datos!$A59,FALSE)+IFERROR(HLOOKUP(EX$6,BECO_Datos!$HP$3:$LT$85,BECO_Datos!$A59,FALSE),0))*EX$2</f>
        <v>0</v>
      </c>
      <c r="EY60" s="84">
        <f>(HLOOKUP(EY$6,BECO_Datos!$D$3:$HN$85,BECO_Datos!$A59,FALSE)+IFERROR(HLOOKUP(EY$6,BECO_Datos!$HP$3:$LT$85,BECO_Datos!$A59,FALSE),0))*EY$2</f>
        <v>0</v>
      </c>
      <c r="FA60" s="84" t="e">
        <f>(HLOOKUP(FA$6,BECO_Datos!$D$3:$HN$85,BECO_Datos!$A59,FALSE)+IFERROR(HLOOKUP(FA$6,BECO_Datos!$HP$3:$LT$85,BECO_Datos!$A59,FALSE),0))*FA$2</f>
        <v>#N/A</v>
      </c>
      <c r="FB60" s="84" t="e">
        <f>(HLOOKUP(FB$6,BECO_Datos!$D$3:$HN$85,BECO_Datos!$A59,FALSE)+IFERROR(HLOOKUP(FB$6,BECO_Datos!$HP$3:$LT$85,BECO_Datos!$A59,FALSE),0))*FB$2</f>
        <v>#N/A</v>
      </c>
      <c r="FC60" s="84" t="e">
        <f>(HLOOKUP(FC$6,BECO_Datos!$D$3:$HN$85,BECO_Datos!$A59,FALSE)+IFERROR(HLOOKUP(FC$6,BECO_Datos!$HP$3:$LT$85,BECO_Datos!$A59,FALSE),0))*FC$2</f>
        <v>#N/A</v>
      </c>
      <c r="FD60" s="84" t="e">
        <f>(HLOOKUP(FD$6,BECO_Datos!$D$3:$HN$85,BECO_Datos!$A59,FALSE)+IFERROR(HLOOKUP(FD$6,BECO_Datos!$HP$3:$LT$85,BECO_Datos!$A59,FALSE),0))*FD$2</f>
        <v>#N/A</v>
      </c>
      <c r="FE60" s="84" t="e">
        <f>(HLOOKUP(FE$6,BECO_Datos!$D$3:$HN$85,BECO_Datos!$A59,FALSE)+IFERROR(HLOOKUP(FE$6,BECO_Datos!$HP$3:$LT$85,BECO_Datos!$A59,FALSE),0))*FE$2</f>
        <v>#N/A</v>
      </c>
      <c r="FF60" s="84" t="e">
        <f>(HLOOKUP(FF$6,BECO_Datos!$D$3:$HN$85,BECO_Datos!$A59,FALSE)+IFERROR(HLOOKUP(FF$6,BECO_Datos!$HP$3:$LT$85,BECO_Datos!$A59,FALSE),0))*FF$2</f>
        <v>#N/A</v>
      </c>
      <c r="FG60" s="84">
        <f>(HLOOKUP(FG$6,BECO_Datos!$D$3:$HN$85,BECO_Datos!$A59,FALSE)+IFERROR(HLOOKUP(FG$6,BECO_Datos!$HP$3:$LT$85,BECO_Datos!$A59,FALSE),0))*FG$2</f>
        <v>0</v>
      </c>
      <c r="FH60" s="84">
        <f>(HLOOKUP(FH$6,BECO_Datos!$D$3:$HN$85,BECO_Datos!$A59,FALSE)+IFERROR(HLOOKUP(FH$6,BECO_Datos!$HP$3:$LT$85,BECO_Datos!$A59,FALSE),0))*FH$2</f>
        <v>0</v>
      </c>
      <c r="FI60" s="84">
        <f>(HLOOKUP(FI$6,BECO_Datos!$D$3:$HN$85,BECO_Datos!$A59,FALSE)+IFERROR(HLOOKUP(FI$6,BECO_Datos!$HP$3:$LT$85,BECO_Datos!$A59,FALSE),0))*FI$2</f>
        <v>0</v>
      </c>
      <c r="FJ60" s="84">
        <f>(HLOOKUP(FJ$6,BECO_Datos!$D$3:$HN$85,BECO_Datos!$A59,FALSE)+IFERROR(HLOOKUP(FJ$6,BECO_Datos!$HP$3:$LT$85,BECO_Datos!$A59,FALSE),0))*FJ$2</f>
        <v>0</v>
      </c>
      <c r="FK60" s="84">
        <f>(HLOOKUP(FK$6,BECO_Datos!$D$3:$HN$85,BECO_Datos!$A59,FALSE)+IFERROR(HLOOKUP(FK$6,BECO_Datos!$HP$3:$LT$85,BECO_Datos!$A59,FALSE),0))*FK$2</f>
        <v>0</v>
      </c>
      <c r="FL60" s="84">
        <f>(HLOOKUP(FL$6,BECO_Datos!$D$3:$HN$85,BECO_Datos!$A59,FALSE)+IFERROR(HLOOKUP(FL$6,BECO_Datos!$HP$3:$LT$85,BECO_Datos!$A59,FALSE),0))*FL$2</f>
        <v>0</v>
      </c>
      <c r="FM60" s="84">
        <f>(HLOOKUP(FM$6,BECO_Datos!$D$3:$HN$85,BECO_Datos!$A59,FALSE)+IFERROR(HLOOKUP(FM$6,BECO_Datos!$HP$3:$LT$85,BECO_Datos!$A59,FALSE),0))*FM$2</f>
        <v>0</v>
      </c>
      <c r="FN60" s="84">
        <f>(HLOOKUP(FN$6,BECO_Datos!$D$3:$HN$85,BECO_Datos!$A59,FALSE)+IFERROR(HLOOKUP(FN$6,BECO_Datos!$HP$3:$LT$85,BECO_Datos!$A59,FALSE),0))*FN$2</f>
        <v>0</v>
      </c>
      <c r="FO60" s="84">
        <f>(HLOOKUP(FO$6,BECO_Datos!$D$3:$HN$85,BECO_Datos!$A59,FALSE)+IFERROR(HLOOKUP(FO$6,BECO_Datos!$HP$3:$LT$85,BECO_Datos!$A59,FALSE),0))*FO$2</f>
        <v>0</v>
      </c>
      <c r="FP60" s="84">
        <f>(HLOOKUP(FP$6,BECO_Datos!$D$3:$HN$85,BECO_Datos!$A59,FALSE)+IFERROR(HLOOKUP(FP$6,BECO_Datos!$HP$3:$LT$85,BECO_Datos!$A59,FALSE),0))*FP$2</f>
        <v>0</v>
      </c>
      <c r="FR60" s="84" t="e">
        <f>(HLOOKUP(FR$6,BECO_Datos!$D$3:$HN$85,BECO_Datos!$A59,FALSE)+IFERROR(HLOOKUP(FR$6,BECO_Datos!$HP$3:$LT$85,BECO_Datos!$A59,FALSE),0))*FR$2</f>
        <v>#N/A</v>
      </c>
      <c r="FS60" s="84" t="e">
        <f>(HLOOKUP(FS$6,BECO_Datos!$D$3:$HN$85,BECO_Datos!$A59,FALSE)+IFERROR(HLOOKUP(FS$6,BECO_Datos!$HP$3:$LT$85,BECO_Datos!$A59,FALSE),0))*FS$2</f>
        <v>#N/A</v>
      </c>
      <c r="FT60" s="84" t="e">
        <f>(HLOOKUP(FT$6,BECO_Datos!$D$3:$HN$85,BECO_Datos!$A59,FALSE)+IFERROR(HLOOKUP(FT$6,BECO_Datos!$HP$3:$LT$85,BECO_Datos!$A59,FALSE),0))*FT$2</f>
        <v>#N/A</v>
      </c>
      <c r="FU60" s="84" t="e">
        <f>(HLOOKUP(FU$6,BECO_Datos!$D$3:$HN$85,BECO_Datos!$A59,FALSE)+IFERROR(HLOOKUP(FU$6,BECO_Datos!$HP$3:$LT$85,BECO_Datos!$A59,FALSE),0))*FU$2</f>
        <v>#N/A</v>
      </c>
      <c r="FV60" s="84" t="e">
        <f>(HLOOKUP(FV$6,BECO_Datos!$D$3:$HN$85,BECO_Datos!$A59,FALSE)+IFERROR(HLOOKUP(FV$6,BECO_Datos!$HP$3:$LT$85,BECO_Datos!$A59,FALSE),0))*FV$2</f>
        <v>#N/A</v>
      </c>
      <c r="FW60" s="84" t="e">
        <f>(HLOOKUP(FW$6,BECO_Datos!$D$3:$HN$85,BECO_Datos!$A59,FALSE)+IFERROR(HLOOKUP(FW$6,BECO_Datos!$HP$3:$LT$85,BECO_Datos!$A59,FALSE),0))*FW$2</f>
        <v>#N/A</v>
      </c>
      <c r="FX60" s="84">
        <f>(HLOOKUP(FX$6,BECO_Datos!$D$3:$HN$85,BECO_Datos!$A59,FALSE)+IFERROR(HLOOKUP(FX$6,BECO_Datos!$HP$3:$LT$85,BECO_Datos!$A59,FALSE),0))*FX$2</f>
        <v>0</v>
      </c>
      <c r="FY60" s="84">
        <f>(HLOOKUP(FY$6,BECO_Datos!$D$3:$HN$85,BECO_Datos!$A59,FALSE)+IFERROR(HLOOKUP(FY$6,BECO_Datos!$HP$3:$LT$85,BECO_Datos!$A59,FALSE),0))*FY$2</f>
        <v>0</v>
      </c>
      <c r="FZ60" s="84">
        <f>(HLOOKUP(FZ$6,BECO_Datos!$D$3:$HN$85,BECO_Datos!$A59,FALSE)+IFERROR(HLOOKUP(FZ$6,BECO_Datos!$HP$3:$LT$85,BECO_Datos!$A59,FALSE),0))*FZ$2</f>
        <v>0</v>
      </c>
      <c r="GA60" s="84">
        <f>(HLOOKUP(GA$6,BECO_Datos!$D$3:$HN$85,BECO_Datos!$A59,FALSE)+IFERROR(HLOOKUP(GA$6,BECO_Datos!$HP$3:$LT$85,BECO_Datos!$A59,FALSE),0))*GA$2</f>
        <v>0</v>
      </c>
      <c r="GB60" s="84">
        <f>(HLOOKUP(GB$6,BECO_Datos!$D$3:$HN$85,BECO_Datos!$A59,FALSE)+IFERROR(HLOOKUP(GB$6,BECO_Datos!$HP$3:$LT$85,BECO_Datos!$A59,FALSE),0))*GB$2</f>
        <v>0</v>
      </c>
      <c r="GC60" s="84">
        <f>(HLOOKUP(GC$6,BECO_Datos!$D$3:$HN$85,BECO_Datos!$A59,FALSE)+IFERROR(HLOOKUP(GC$6,BECO_Datos!$HP$3:$LT$85,BECO_Datos!$A59,FALSE),0))*GC$2</f>
        <v>0.30155345371166531</v>
      </c>
      <c r="GD60" s="84">
        <f>(HLOOKUP(GD$6,BECO_Datos!$D$3:$HN$85,BECO_Datos!$A59,FALSE)+IFERROR(HLOOKUP(GD$6,BECO_Datos!$HP$3:$LT$85,BECO_Datos!$A59,FALSE),0))*GD$2</f>
        <v>0.30155345371166531</v>
      </c>
      <c r="GE60" s="84">
        <f>(HLOOKUP(GE$6,BECO_Datos!$D$3:$HN$85,BECO_Datos!$A59,FALSE)+IFERROR(HLOOKUP(GE$6,BECO_Datos!$HP$3:$LT$85,BECO_Datos!$A59,FALSE),0))*GE$2</f>
        <v>0.2749075666380052</v>
      </c>
      <c r="GF60" s="84">
        <f>(HLOOKUP(GF$6,BECO_Datos!$D$3:$HN$85,BECO_Datos!$A59,FALSE)+IFERROR(HLOOKUP(GF$6,BECO_Datos!$HP$3:$LT$85,BECO_Datos!$A59,FALSE),0))*GF$2</f>
        <v>0.29245485812553745</v>
      </c>
      <c r="GG60" s="84">
        <f>(HLOOKUP(GG$6,BECO_Datos!$D$3:$HN$85,BECO_Datos!$A59,FALSE)+IFERROR(HLOOKUP(GG$6,BECO_Datos!$HP$3:$LT$85,BECO_Datos!$A59,FALSE),0))*GG$2</f>
        <v>0</v>
      </c>
      <c r="GI60" s="84" t="e">
        <f>(HLOOKUP(GI$6,BECO_Datos!$D$3:$HN$85,BECO_Datos!$A59,FALSE)+IFERROR(HLOOKUP(GI$6,BECO_Datos!$HP$3:$LT$85,BECO_Datos!$A59,FALSE),0))*GI$2</f>
        <v>#N/A</v>
      </c>
      <c r="GJ60" s="84" t="e">
        <f>(HLOOKUP(GJ$6,BECO_Datos!$D$3:$HN$85,BECO_Datos!$A59,FALSE)+IFERROR(HLOOKUP(GJ$6,BECO_Datos!$HP$3:$LT$85,BECO_Datos!$A59,FALSE),0))*GJ$2</f>
        <v>#N/A</v>
      </c>
      <c r="GK60" s="84" t="e">
        <f>(HLOOKUP(GK$6,BECO_Datos!$D$3:$HN$85,BECO_Datos!$A59,FALSE)+IFERROR(HLOOKUP(GK$6,BECO_Datos!$HP$3:$LT$85,BECO_Datos!$A59,FALSE),0))*GK$2</f>
        <v>#N/A</v>
      </c>
      <c r="GL60" s="84" t="e">
        <f>(HLOOKUP(GL$6,BECO_Datos!$D$3:$HN$85,BECO_Datos!$A59,FALSE)+IFERROR(HLOOKUP(GL$6,BECO_Datos!$HP$3:$LT$85,BECO_Datos!$A59,FALSE),0))*GL$2</f>
        <v>#N/A</v>
      </c>
      <c r="GM60" s="84" t="e">
        <f>(HLOOKUP(GM$6,BECO_Datos!$D$3:$HN$85,BECO_Datos!$A59,FALSE)+IFERROR(HLOOKUP(GM$6,BECO_Datos!$HP$3:$LT$85,BECO_Datos!$A59,FALSE),0))*GM$2</f>
        <v>#N/A</v>
      </c>
      <c r="GN60" s="84" t="e">
        <f>(HLOOKUP(GN$6,BECO_Datos!$D$3:$HN$85,BECO_Datos!$A59,FALSE)+IFERROR(HLOOKUP(GN$6,BECO_Datos!$HP$3:$LT$85,BECO_Datos!$A59,FALSE),0))*GN$2</f>
        <v>#N/A</v>
      </c>
      <c r="GO60" s="84">
        <f>(HLOOKUP(GO$6,BECO_Datos!$D$3:$HN$85,BECO_Datos!$A59,FALSE)+IFERROR(HLOOKUP(GO$6,BECO_Datos!$HP$3:$LT$85,BECO_Datos!$A59,FALSE),0))*GO$2</f>
        <v>0.42871166523359133</v>
      </c>
      <c r="GP60" s="84">
        <f>(HLOOKUP(GP$6,BECO_Datos!$D$3:$HN$85,BECO_Datos!$A59,FALSE)+IFERROR(HLOOKUP(GP$6,BECO_Datos!$HP$3:$LT$85,BECO_Datos!$A59,FALSE),0))*GP$2</f>
        <v>0</v>
      </c>
      <c r="GQ60" s="84">
        <f>(HLOOKUP(GQ$6,BECO_Datos!$D$3:$HN$85,BECO_Datos!$A59,FALSE)+IFERROR(HLOOKUP(GQ$6,BECO_Datos!$HP$3:$LT$85,BECO_Datos!$A59,FALSE),0))*GQ$2</f>
        <v>0</v>
      </c>
      <c r="GR60" s="84">
        <f>(HLOOKUP(GR$6,BECO_Datos!$D$3:$HN$85,BECO_Datos!$A59,FALSE)+IFERROR(HLOOKUP(GR$6,BECO_Datos!$HP$3:$LT$85,BECO_Datos!$A59,FALSE),0))*GR$2</f>
        <v>0</v>
      </c>
      <c r="GS60" s="84">
        <f>(HLOOKUP(GS$6,BECO_Datos!$D$3:$HN$85,BECO_Datos!$A59,FALSE)+IFERROR(HLOOKUP(GS$6,BECO_Datos!$HP$3:$LT$85,BECO_Datos!$A59,FALSE),0))*GS$2</f>
        <v>0.83485955861278316</v>
      </c>
      <c r="GT60" s="84">
        <f>(HLOOKUP(GT$6,BECO_Datos!$D$3:$HN$85,BECO_Datos!$A59,FALSE)+IFERROR(HLOOKUP(GT$6,BECO_Datos!$HP$3:$LT$85,BECO_Datos!$A59,FALSE),0))*GT$2</f>
        <v>0</v>
      </c>
      <c r="GU60" s="84">
        <f>(HLOOKUP(GU$6,BECO_Datos!$D$3:$HN$85,BECO_Datos!$A59,FALSE)+IFERROR(HLOOKUP(GU$6,BECO_Datos!$HP$3:$LT$85,BECO_Datos!$A59,FALSE),0))*GU$2</f>
        <v>0</v>
      </c>
      <c r="GV60" s="84">
        <f>(HLOOKUP(GV$6,BECO_Datos!$D$3:$HN$85,BECO_Datos!$A59,FALSE)+IFERROR(HLOOKUP(GV$6,BECO_Datos!$HP$3:$LT$85,BECO_Datos!$A59,FALSE),0))*GV$2</f>
        <v>0.67691315563198629</v>
      </c>
      <c r="GW60" s="84">
        <f>(HLOOKUP(GW$6,BECO_Datos!$D$3:$HN$85,BECO_Datos!$A59,FALSE)+IFERROR(HLOOKUP(GW$6,BECO_Datos!$HP$3:$LT$85,BECO_Datos!$A59,FALSE),0))*GW$2</f>
        <v>0</v>
      </c>
      <c r="GX60" s="84">
        <f>(HLOOKUP(GX$6,BECO_Datos!$D$3:$HN$85,BECO_Datos!$A59,FALSE)+IFERROR(HLOOKUP(GX$6,BECO_Datos!$HP$3:$LT$85,BECO_Datos!$A59,FALSE),0))*GX$2</f>
        <v>0</v>
      </c>
      <c r="GZ60" s="84" t="e">
        <f>(HLOOKUP(GZ$6,BECO_Datos!$D$3:$HN$85,BECO_Datos!$A59,FALSE)+IFERROR(HLOOKUP(GZ$6,BECO_Datos!$HP$3:$LT$85,BECO_Datos!$A59,FALSE),0))*GZ$2</f>
        <v>#N/A</v>
      </c>
      <c r="HA60" s="84" t="e">
        <f>(HLOOKUP(HA$6,BECO_Datos!$D$3:$HN$85,BECO_Datos!$A59,FALSE)+IFERROR(HLOOKUP(HA$6,BECO_Datos!$HP$3:$LT$85,BECO_Datos!$A59,FALSE),0))*HA$2</f>
        <v>#N/A</v>
      </c>
      <c r="HB60" s="84" t="e">
        <f>(HLOOKUP(HB$6,BECO_Datos!$D$3:$HN$85,BECO_Datos!$A59,FALSE)+IFERROR(HLOOKUP(HB$6,BECO_Datos!$HP$3:$LT$85,BECO_Datos!$A59,FALSE),0))*HB$2</f>
        <v>#N/A</v>
      </c>
      <c r="HC60" s="84" t="e">
        <f>(HLOOKUP(HC$6,BECO_Datos!$D$3:$HN$85,BECO_Datos!$A59,FALSE)+IFERROR(HLOOKUP(HC$6,BECO_Datos!$HP$3:$LT$85,BECO_Datos!$A59,FALSE),0))*HC$2</f>
        <v>#N/A</v>
      </c>
      <c r="HD60" s="84" t="e">
        <f>(HLOOKUP(HD$6,BECO_Datos!$D$3:$HN$85,BECO_Datos!$A59,FALSE)+IFERROR(HLOOKUP(HD$6,BECO_Datos!$HP$3:$LT$85,BECO_Datos!$A59,FALSE),0))*HD$2</f>
        <v>#N/A</v>
      </c>
      <c r="HE60" s="84" t="e">
        <f>(HLOOKUP(HE$6,BECO_Datos!$D$3:$HN$85,BECO_Datos!$A59,FALSE)+IFERROR(HLOOKUP(HE$6,BECO_Datos!$HP$3:$LT$85,BECO_Datos!$A59,FALSE),0))*HE$2</f>
        <v>#N/A</v>
      </c>
      <c r="HF60" s="84">
        <f>(HLOOKUP(HF$6,BECO_Datos!$D$3:$HN$85,BECO_Datos!$A59,FALSE)+IFERROR(HLOOKUP(HF$6,BECO_Datos!$HP$3:$LT$85,BECO_Datos!$A59,FALSE),0))*HF$2</f>
        <v>0.98145404657545643</v>
      </c>
      <c r="HG60" s="84">
        <f>(HLOOKUP(HG$6,BECO_Datos!$D$3:$HN$85,BECO_Datos!$A59,FALSE)+IFERROR(HLOOKUP(HG$6,BECO_Datos!$HP$3:$LT$85,BECO_Datos!$A59,FALSE),0))*HG$2</f>
        <v>0.33093630988620065</v>
      </c>
      <c r="HH60" s="84">
        <f>(HLOOKUP(HH$6,BECO_Datos!$D$3:$HN$85,BECO_Datos!$A59,FALSE)+IFERROR(HLOOKUP(HH$6,BECO_Datos!$HP$3:$LT$85,BECO_Datos!$A59,FALSE),0))*HH$2</f>
        <v>0.87112044392744203</v>
      </c>
      <c r="HI60" s="84">
        <f>(HLOOKUP(HI$6,BECO_Datos!$D$3:$HN$85,BECO_Datos!$A59,FALSE)+IFERROR(HLOOKUP(HI$6,BECO_Datos!$HP$3:$LT$85,BECO_Datos!$A59,FALSE),0))*HI$2</f>
        <v>0.85084547944469979</v>
      </c>
      <c r="HJ60" s="84">
        <f>(HLOOKUP(HJ$6,BECO_Datos!$D$3:$HN$85,BECO_Datos!$A59,FALSE)+IFERROR(HLOOKUP(HJ$6,BECO_Datos!$HP$3:$LT$85,BECO_Datos!$A59,FALSE),0))*HJ$2</f>
        <v>1.0041025395867973</v>
      </c>
      <c r="HK60" s="84">
        <f>(HLOOKUP(HK$6,BECO_Datos!$D$3:$HN$85,BECO_Datos!$A59,FALSE)+IFERROR(HLOOKUP(HK$6,BECO_Datos!$HP$3:$LT$85,BECO_Datos!$A59,FALSE),0))*HK$2</f>
        <v>1.1066125278185346</v>
      </c>
      <c r="HL60" s="84">
        <f>(HLOOKUP(HL$6,BECO_Datos!$D$3:$HN$85,BECO_Datos!$A59,FALSE)+IFERROR(HLOOKUP(HL$6,BECO_Datos!$HP$3:$LT$85,BECO_Datos!$A59,FALSE),0))*HL$2</f>
        <v>1.0050861349688931</v>
      </c>
      <c r="HM60" s="84">
        <f>(HLOOKUP(HM$6,BECO_Datos!$D$3:$HN$85,BECO_Datos!$A59,FALSE)+IFERROR(HLOOKUP(HM$6,BECO_Datos!$HP$3:$LT$85,BECO_Datos!$A59,FALSE),0))*HM$2</f>
        <v>0.78513163321202228</v>
      </c>
      <c r="HN60" s="84">
        <f>(HLOOKUP(HN$6,BECO_Datos!$D$3:$HN$85,BECO_Datos!$A59,FALSE)+IFERROR(HLOOKUP(HN$6,BECO_Datos!$HP$3:$LT$85,BECO_Datos!$A59,FALSE),0))*HN$2</f>
        <v>0.89639400789296653</v>
      </c>
      <c r="HO60" s="84">
        <f>(HLOOKUP(HO$6,BECO_Datos!$D$3:$HN$85,BECO_Datos!$A59,FALSE)+IFERROR(HLOOKUP(HO$6,BECO_Datos!$HP$3:$LT$85,BECO_Datos!$A59,FALSE),0))*HO$2</f>
        <v>0.88629350482236502</v>
      </c>
      <c r="HQ60" s="84" t="e">
        <f>(HLOOKUP(HQ$6,BECO_Datos!$D$3:$HN$85,BECO_Datos!$A59,FALSE)+IFERROR(HLOOKUP(HQ$6,BECO_Datos!$HP$3:$LT$85,BECO_Datos!$A59,FALSE),0))*HQ$2</f>
        <v>#N/A</v>
      </c>
      <c r="HR60" s="84" t="e">
        <f>(HLOOKUP(HR$6,BECO_Datos!$D$3:$HN$85,BECO_Datos!$A59,FALSE)+IFERROR(HLOOKUP(HR$6,BECO_Datos!$HP$3:$LT$85,BECO_Datos!$A59,FALSE),0))*HR$2</f>
        <v>#N/A</v>
      </c>
      <c r="HS60" s="84" t="e">
        <f>(HLOOKUP(HS$6,BECO_Datos!$D$3:$HN$85,BECO_Datos!$A59,FALSE)+IFERROR(HLOOKUP(HS$6,BECO_Datos!$HP$3:$LT$85,BECO_Datos!$A59,FALSE),0))*HS$2</f>
        <v>#N/A</v>
      </c>
      <c r="HT60" s="84" t="e">
        <f>(HLOOKUP(HT$6,BECO_Datos!$D$3:$HN$85,BECO_Datos!$A59,FALSE)+IFERROR(HLOOKUP(HT$6,BECO_Datos!$HP$3:$LT$85,BECO_Datos!$A59,FALSE),0))*HT$2</f>
        <v>#N/A</v>
      </c>
      <c r="HU60" s="84" t="e">
        <f>(HLOOKUP(HU$6,BECO_Datos!$D$3:$HN$85,BECO_Datos!$A59,FALSE)+IFERROR(HLOOKUP(HU$6,BECO_Datos!$HP$3:$LT$85,BECO_Datos!$A59,FALSE),0))*HU$2</f>
        <v>#N/A</v>
      </c>
      <c r="HV60" s="84" t="e">
        <f>(HLOOKUP(HV$6,BECO_Datos!$D$3:$HN$85,BECO_Datos!$A59,FALSE)+IFERROR(HLOOKUP(HV$6,BECO_Datos!$HP$3:$LT$85,BECO_Datos!$A59,FALSE),0))*HV$2</f>
        <v>#N/A</v>
      </c>
      <c r="HW60" s="84">
        <f>(HLOOKUP(HW$6,BECO_Datos!$D$3:$HN$85,BECO_Datos!$A59,FALSE)+IFERROR(HLOOKUP(HW$6,BECO_Datos!$HP$3:$LT$85,BECO_Datos!$A59,FALSE),0))*HW$2</f>
        <v>1.8380765262252798</v>
      </c>
      <c r="HX60" s="84">
        <f>(HLOOKUP(HX$6,BECO_Datos!$D$3:$HN$85,BECO_Datos!$A59,FALSE)+IFERROR(HLOOKUP(HX$6,BECO_Datos!$HP$3:$LT$85,BECO_Datos!$A59,FALSE),0))*HX$2</f>
        <v>2.1117269131556324</v>
      </c>
      <c r="HY60" s="84">
        <f>(HLOOKUP(HY$6,BECO_Datos!$D$3:$HN$85,BECO_Datos!$A59,FALSE)+IFERROR(HLOOKUP(HY$6,BECO_Datos!$HP$3:$LT$85,BECO_Datos!$A59,FALSE),0))*HY$2</f>
        <v>5.0575341358555468</v>
      </c>
      <c r="HZ60" s="84">
        <f>(HLOOKUP(HZ$6,BECO_Datos!$D$3:$HN$85,BECO_Datos!$A59,FALSE)+IFERROR(HLOOKUP(HZ$6,BECO_Datos!$HP$3:$LT$85,BECO_Datos!$A59,FALSE),0))*HZ$2</f>
        <v>3.8856397248495278</v>
      </c>
      <c r="IA60" s="84">
        <f>(HLOOKUP(IA$6,BECO_Datos!$D$3:$HN$85,BECO_Datos!$A59,FALSE)+IFERROR(HLOOKUP(IA$6,BECO_Datos!$HP$3:$LT$85,BECO_Datos!$A59,FALSE),0))*IA$2</f>
        <v>4.7686490111779882</v>
      </c>
      <c r="IB60" s="84">
        <f>(HLOOKUP(IB$6,BECO_Datos!$D$3:$HN$85,BECO_Datos!$A59,FALSE)+IFERROR(HLOOKUP(IB$6,BECO_Datos!$HP$3:$LT$85,BECO_Datos!$A59,FALSE),0))*IB$2</f>
        <v>4.7446722269991408</v>
      </c>
      <c r="IC60" s="84">
        <f>(HLOOKUP(IC$6,BECO_Datos!$D$3:$HN$85,BECO_Datos!$A59,FALSE)+IFERROR(HLOOKUP(IC$6,BECO_Datos!$HP$3:$LT$85,BECO_Datos!$A59,FALSE),0))*IC$2</f>
        <v>6.6952225279449706</v>
      </c>
      <c r="ID60" s="84">
        <f>(HLOOKUP(ID$6,BECO_Datos!$D$3:$HN$85,BECO_Datos!$A59,FALSE)+IFERROR(HLOOKUP(ID$6,BECO_Datos!$HP$3:$LT$85,BECO_Datos!$A59,FALSE),0))*ID$2</f>
        <v>5.041965004299227</v>
      </c>
      <c r="IE60" s="84">
        <f>(HLOOKUP(IE$6,BECO_Datos!$D$3:$HN$85,BECO_Datos!$A59,FALSE)+IFERROR(HLOOKUP(IE$6,BECO_Datos!$HP$3:$LT$85,BECO_Datos!$A59,FALSE),0))*IE$2</f>
        <v>8.050775924333621</v>
      </c>
      <c r="IF60" s="84">
        <f>(HLOOKUP(IF$6,BECO_Datos!$D$3:$HN$85,BECO_Datos!$A59,FALSE)+IFERROR(HLOOKUP(IF$6,BECO_Datos!$HP$3:$LT$85,BECO_Datos!$A59,FALSE),0))*IF$2</f>
        <v>7.3080282825812466</v>
      </c>
      <c r="IH60" s="84" t="e">
        <f>(HLOOKUP(IH$6,BECO_Datos!$D$3:$HN$85,BECO_Datos!$A59,FALSE)+IFERROR(HLOOKUP(IH$6,BECO_Datos!$HP$3:$LT$85,BECO_Datos!$A59,FALSE),0))*IH$2</f>
        <v>#N/A</v>
      </c>
      <c r="II60" s="84" t="e">
        <f>(HLOOKUP(II$6,BECO_Datos!$D$3:$HN$85,BECO_Datos!$A59,FALSE)+IFERROR(HLOOKUP(II$6,BECO_Datos!$HP$3:$LT$85,BECO_Datos!$A59,FALSE),0))*II$2</f>
        <v>#N/A</v>
      </c>
      <c r="IJ60" s="84" t="e">
        <f>(HLOOKUP(IJ$6,BECO_Datos!$D$3:$HN$85,BECO_Datos!$A59,FALSE)+IFERROR(HLOOKUP(IJ$6,BECO_Datos!$HP$3:$LT$85,BECO_Datos!$A59,FALSE),0))*IJ$2</f>
        <v>#N/A</v>
      </c>
      <c r="IK60" s="84" t="e">
        <f>(HLOOKUP(IK$6,BECO_Datos!$D$3:$HN$85,BECO_Datos!$A59,FALSE)+IFERROR(HLOOKUP(IK$6,BECO_Datos!$HP$3:$LT$85,BECO_Datos!$A59,FALSE),0))*IK$2</f>
        <v>#N/A</v>
      </c>
      <c r="IL60" s="84" t="e">
        <f>(HLOOKUP(IL$6,BECO_Datos!$D$3:$HN$85,BECO_Datos!$A59,FALSE)+IFERROR(HLOOKUP(IL$6,BECO_Datos!$HP$3:$LT$85,BECO_Datos!$A59,FALSE),0))*IL$2</f>
        <v>#N/A</v>
      </c>
      <c r="IM60" s="84" t="e">
        <f>(HLOOKUP(IM$6,BECO_Datos!$D$3:$HN$85,BECO_Datos!$A59,FALSE)+IFERROR(HLOOKUP(IM$6,BECO_Datos!$HP$3:$LT$85,BECO_Datos!$A59,FALSE),0))*IM$2</f>
        <v>#N/A</v>
      </c>
      <c r="IN60" s="84">
        <f>(HLOOKUP(IN$6,BECO_Datos!$D$3:$HN$85,BECO_Datos!$A59,FALSE)+IFERROR(HLOOKUP(IN$6,BECO_Datos!$HP$3:$LT$85,BECO_Datos!$A59,FALSE),0))*IN$2</f>
        <v>83.703244282029246</v>
      </c>
      <c r="IO60" s="84">
        <f>(HLOOKUP(IO$6,BECO_Datos!$D$3:$HN$85,BECO_Datos!$A59,FALSE)+IFERROR(HLOOKUP(IO$6,BECO_Datos!$HP$3:$LT$85,BECO_Datos!$A59,FALSE),0))*IO$2</f>
        <v>85.466720120378341</v>
      </c>
      <c r="IP60" s="84">
        <f>(HLOOKUP(IP$6,BECO_Datos!$D$3:$HN$85,BECO_Datos!$A59,FALSE)+IFERROR(HLOOKUP(IP$6,BECO_Datos!$HP$3:$LT$85,BECO_Datos!$A59,FALSE),0))*IP$2</f>
        <v>91.521639552880501</v>
      </c>
      <c r="IQ60" s="84">
        <f>(HLOOKUP(IQ$6,BECO_Datos!$D$3:$HN$85,BECO_Datos!$A59,FALSE)+IFERROR(HLOOKUP(IQ$6,BECO_Datos!$HP$3:$LT$85,BECO_Datos!$A59,FALSE),0))*IQ$2</f>
        <v>92.025537317282897</v>
      </c>
      <c r="IR60" s="84">
        <f>(HLOOKUP(IR$6,BECO_Datos!$D$3:$HN$85,BECO_Datos!$A59,FALSE)+IFERROR(HLOOKUP(IR$6,BECO_Datos!$HP$3:$LT$85,BECO_Datos!$A59,FALSE),0))*IR$2</f>
        <v>97.737147893379202</v>
      </c>
      <c r="IS60" s="84">
        <f>(HLOOKUP(IS$6,BECO_Datos!$D$3:$HN$85,BECO_Datos!$A59,FALSE)+IFERROR(HLOOKUP(IS$6,BECO_Datos!$HP$3:$LT$85,BECO_Datos!$A59,FALSE),0))*IS$2</f>
        <v>99.335553998280318</v>
      </c>
      <c r="IT60" s="84">
        <f>(HLOOKUP(IT$6,BECO_Datos!$D$3:$HN$85,BECO_Datos!$A59,FALSE)+IFERROR(HLOOKUP(IT$6,BECO_Datos!$HP$3:$LT$85,BECO_Datos!$A59,FALSE),0))*IT$2</f>
        <v>92.726197936371463</v>
      </c>
      <c r="IU60" s="84">
        <f>(HLOOKUP(IU$6,BECO_Datos!$D$3:$HN$85,BECO_Datos!$A59,FALSE)+IFERROR(HLOOKUP(IU$6,BECO_Datos!$HP$3:$LT$85,BECO_Datos!$A59,FALSE),0))*IU$2</f>
        <v>95.464237575236467</v>
      </c>
      <c r="IV60" s="84">
        <f>(HLOOKUP(IV$6,BECO_Datos!$D$3:$HN$85,BECO_Datos!$A59,FALSE)+IFERROR(HLOOKUP(IV$6,BECO_Datos!$HP$3:$LT$85,BECO_Datos!$A59,FALSE),0))*IV$2</f>
        <v>92.023115683778471</v>
      </c>
      <c r="IW60" s="84">
        <f>(HLOOKUP(IW$6,BECO_Datos!$D$3:$HN$85,BECO_Datos!$A59,FALSE)+IFERROR(HLOOKUP(IW$6,BECO_Datos!$HP$3:$LT$85,BECO_Datos!$A59,FALSE),0))*IW$2</f>
        <v>90.473002542921748</v>
      </c>
      <c r="IY60" s="84" t="e">
        <f>(HLOOKUP(IY$6,BECO_Datos!$D$3:$HN$85,BECO_Datos!$A59,FALSE)+IFERROR(HLOOKUP(IY$6,BECO_Datos!$HP$3:$LT$85,BECO_Datos!$A59,FALSE),0))*IY$2</f>
        <v>#N/A</v>
      </c>
      <c r="IZ60" s="84" t="e">
        <f>(HLOOKUP(IZ$6,BECO_Datos!$D$3:$HN$85,BECO_Datos!$A59,FALSE)+IFERROR(HLOOKUP(IZ$6,BECO_Datos!$HP$3:$LT$85,BECO_Datos!$A59,FALSE),0))*IZ$2</f>
        <v>#N/A</v>
      </c>
      <c r="JA60" s="84" t="e">
        <f>(HLOOKUP(JA$6,BECO_Datos!$D$3:$HN$85,BECO_Datos!$A59,FALSE)+IFERROR(HLOOKUP(JA$6,BECO_Datos!$HP$3:$LT$85,BECO_Datos!$A59,FALSE),0))*JA$2</f>
        <v>#N/A</v>
      </c>
      <c r="JB60" s="84" t="e">
        <f>(HLOOKUP(JB$6,BECO_Datos!$D$3:$HN$85,BECO_Datos!$A59,FALSE)+IFERROR(HLOOKUP(JB$6,BECO_Datos!$HP$3:$LT$85,BECO_Datos!$A59,FALSE),0))*JB$2</f>
        <v>#N/A</v>
      </c>
      <c r="JC60" s="84" t="e">
        <f>(HLOOKUP(JC$6,BECO_Datos!$D$3:$HN$85,BECO_Datos!$A59,FALSE)+IFERROR(HLOOKUP(JC$6,BECO_Datos!$HP$3:$LT$85,BECO_Datos!$A59,FALSE),0))*JC$2</f>
        <v>#N/A</v>
      </c>
      <c r="JD60" s="84" t="e">
        <f>(HLOOKUP(JD$6,BECO_Datos!$D$3:$HN$85,BECO_Datos!$A59,FALSE)+IFERROR(HLOOKUP(JD$6,BECO_Datos!$HP$3:$LT$85,BECO_Datos!$A59,FALSE),0))*JD$2</f>
        <v>#N/A</v>
      </c>
      <c r="JE60" s="84">
        <f>(HLOOKUP(JE$6,BECO_Datos!$D$3:$HN$85,BECO_Datos!$A59,FALSE)+IFERROR(HLOOKUP(JE$6,BECO_Datos!$HP$3:$LT$85,BECO_Datos!$A59,FALSE),0))*JE$2</f>
        <v>0.36751295175440113</v>
      </c>
      <c r="JF60" s="84">
        <f>(HLOOKUP(JF$6,BECO_Datos!$D$3:$HN$85,BECO_Datos!$A59,FALSE)+IFERROR(HLOOKUP(JF$6,BECO_Datos!$HP$3:$LT$85,BECO_Datos!$A59,FALSE),0))*JF$2</f>
        <v>4.8904836444841386E-2</v>
      </c>
      <c r="JG60" s="84">
        <f>(HLOOKUP(JG$6,BECO_Datos!$D$3:$HN$85,BECO_Datos!$A59,FALSE)+IFERROR(HLOOKUP(JG$6,BECO_Datos!$HP$3:$LT$85,BECO_Datos!$A59,FALSE),0))*JG$2</f>
        <v>0.22510572005189342</v>
      </c>
      <c r="JH60" s="84">
        <f>(HLOOKUP(JH$6,BECO_Datos!$D$3:$HN$85,BECO_Datos!$A59,FALSE)+IFERROR(HLOOKUP(JH$6,BECO_Datos!$HP$3:$LT$85,BECO_Datos!$A59,FALSE),0))*JH$2</f>
        <v>7.5183267102464424E-2</v>
      </c>
      <c r="JI60" s="84">
        <f>(HLOOKUP(JI$6,BECO_Datos!$D$3:$HN$85,BECO_Datos!$A59,FALSE)+IFERROR(HLOOKUP(JI$6,BECO_Datos!$HP$3:$LT$85,BECO_Datos!$A59,FALSE),0))*JI$2</f>
        <v>0.24902399858238417</v>
      </c>
      <c r="JJ60" s="84">
        <f>(HLOOKUP(JJ$6,BECO_Datos!$D$3:$HN$85,BECO_Datos!$A59,FALSE)+IFERROR(HLOOKUP(JJ$6,BECO_Datos!$HP$3:$LT$85,BECO_Datos!$A59,FALSE),0))*JJ$2</f>
        <v>0.11116005972460613</v>
      </c>
      <c r="JK60" s="84">
        <f>(HLOOKUP(JK$6,BECO_Datos!$D$3:$HN$85,BECO_Datos!$A59,FALSE)+IFERROR(HLOOKUP(JK$6,BECO_Datos!$HP$3:$LT$85,BECO_Datos!$A59,FALSE),0))*JK$2</f>
        <v>4.8246478219904479E-2</v>
      </c>
      <c r="JL60" s="84">
        <f>(HLOOKUP(JL$6,BECO_Datos!$D$3:$HN$85,BECO_Datos!$A59,FALSE)+IFERROR(HLOOKUP(JL$6,BECO_Datos!$HP$3:$LT$85,BECO_Datos!$A59,FALSE),0))*JL$2</f>
        <v>0.10254860992389842</v>
      </c>
      <c r="JM60" s="84">
        <f>(HLOOKUP(JM$6,BECO_Datos!$D$3:$HN$85,BECO_Datos!$A59,FALSE)+IFERROR(HLOOKUP(JM$6,BECO_Datos!$HP$3:$LT$85,BECO_Datos!$A59,FALSE),0))*JM$2</f>
        <v>8.8747930906824798E-2</v>
      </c>
      <c r="JN60" s="84">
        <f>(HLOOKUP(JN$6,BECO_Datos!$D$3:$HN$85,BECO_Datos!$A59,FALSE)+IFERROR(HLOOKUP(JN$6,BECO_Datos!$HP$3:$LT$85,BECO_Datos!$A59,FALSE),0))*JN$2</f>
        <v>0</v>
      </c>
      <c r="JP60" s="84" t="e">
        <f>(HLOOKUP(JP$6,BECO_Datos!$D$3:$HN$85,BECO_Datos!$A59,FALSE)+IFERROR(HLOOKUP(JP$6,BECO_Datos!$HP$3:$LT$85,BECO_Datos!$A59,FALSE),0))*JP$2</f>
        <v>#N/A</v>
      </c>
      <c r="JQ60" s="84" t="e">
        <f>(HLOOKUP(JQ$6,BECO_Datos!$D$3:$HN$85,BECO_Datos!$A59,FALSE)+IFERROR(HLOOKUP(JQ$6,BECO_Datos!$HP$3:$LT$85,BECO_Datos!$A59,FALSE),0))*JQ$2</f>
        <v>#N/A</v>
      </c>
      <c r="JR60" s="84" t="e">
        <f>(HLOOKUP(JR$6,BECO_Datos!$D$3:$HN$85,BECO_Datos!$A59,FALSE)+IFERROR(HLOOKUP(JR$6,BECO_Datos!$HP$3:$LT$85,BECO_Datos!$A59,FALSE),0))*JR$2</f>
        <v>#N/A</v>
      </c>
      <c r="JS60" s="84" t="e">
        <f>(HLOOKUP(JS$6,BECO_Datos!$D$3:$HN$85,BECO_Datos!$A59,FALSE)+IFERROR(HLOOKUP(JS$6,BECO_Datos!$HP$3:$LT$85,BECO_Datos!$A59,FALSE),0))*JS$2</f>
        <v>#N/A</v>
      </c>
      <c r="JT60" s="84" t="e">
        <f>(HLOOKUP(JT$6,BECO_Datos!$D$3:$HN$85,BECO_Datos!$A59,FALSE)+IFERROR(HLOOKUP(JT$6,BECO_Datos!$HP$3:$LT$85,BECO_Datos!$A59,FALSE),0))*JT$2</f>
        <v>#N/A</v>
      </c>
      <c r="JU60" s="84" t="e">
        <f>(HLOOKUP(JU$6,BECO_Datos!$D$3:$HN$85,BECO_Datos!$A59,FALSE)+IFERROR(HLOOKUP(JU$6,BECO_Datos!$HP$3:$LT$85,BECO_Datos!$A59,FALSE),0))*JU$2</f>
        <v>#N/A</v>
      </c>
      <c r="JV60" s="84">
        <f>(HLOOKUP(JV$6,BECO_Datos!$D$3:$HN$85,BECO_Datos!$A59,FALSE)+IFERROR(HLOOKUP(JV$6,BECO_Datos!$HP$3:$LT$85,BECO_Datos!$A59,FALSE),0))*JV$2</f>
        <v>1.2011095597788604</v>
      </c>
      <c r="JW60" s="84">
        <f>(HLOOKUP(JW$6,BECO_Datos!$D$3:$HN$85,BECO_Datos!$A59,FALSE)+IFERROR(HLOOKUP(JW$6,BECO_Datos!$HP$3:$LT$85,BECO_Datos!$A59,FALSE),0))*JW$2</f>
        <v>0.93309571515897693</v>
      </c>
      <c r="JX60" s="84">
        <f>(HLOOKUP(JX$6,BECO_Datos!$D$3:$HN$85,BECO_Datos!$A59,FALSE)+IFERROR(HLOOKUP(JX$6,BECO_Datos!$HP$3:$LT$85,BECO_Datos!$A59,FALSE),0))*JX$2</f>
        <v>0.91260881627018708</v>
      </c>
      <c r="JY60" s="84">
        <f>(HLOOKUP(JY$6,BECO_Datos!$D$3:$HN$85,BECO_Datos!$A59,FALSE)+IFERROR(HLOOKUP(JY$6,BECO_Datos!$HP$3:$LT$85,BECO_Datos!$A59,FALSE),0))*JY$2</f>
        <v>0.7237267480465015</v>
      </c>
      <c r="JZ60" s="84">
        <f>(HLOOKUP(JZ$6,BECO_Datos!$D$3:$HN$85,BECO_Datos!$A59,FALSE)+IFERROR(HLOOKUP(JZ$6,BECO_Datos!$HP$3:$LT$85,BECO_Datos!$A59,FALSE),0))*JZ$2</f>
        <v>0.73276225402738626</v>
      </c>
      <c r="KA60" s="84">
        <f>(HLOOKUP(KA$6,BECO_Datos!$D$3:$HN$85,BECO_Datos!$A59,FALSE)+IFERROR(HLOOKUP(KA$6,BECO_Datos!$HP$3:$LT$85,BECO_Datos!$A59,FALSE),0))*KA$2</f>
        <v>0.76356641701325623</v>
      </c>
      <c r="KB60" s="84">
        <f>(HLOOKUP(KB$6,BECO_Datos!$D$3:$HN$85,BECO_Datos!$A59,FALSE)+IFERROR(HLOOKUP(KB$6,BECO_Datos!$HP$3:$LT$85,BECO_Datos!$A59,FALSE),0))*KB$2</f>
        <v>0.75434476973429532</v>
      </c>
      <c r="KC60" s="84">
        <f>(HLOOKUP(KC$6,BECO_Datos!$D$3:$HN$85,BECO_Datos!$A59,FALSE)+IFERROR(HLOOKUP(KC$6,BECO_Datos!$HP$3:$LT$85,BECO_Datos!$A59,FALSE),0))*KC$2</f>
        <v>1.307869247249724</v>
      </c>
      <c r="KD60" s="84">
        <f>(HLOOKUP(KD$6,BECO_Datos!$D$3:$HN$85,BECO_Datos!$A59,FALSE)+IFERROR(HLOOKUP(KD$6,BECO_Datos!$HP$3:$LT$85,BECO_Datos!$A59,FALSE),0))*KD$2</f>
        <v>1.0116804237613595</v>
      </c>
      <c r="KE60" s="84">
        <f>(HLOOKUP(KE$6,BECO_Datos!$D$3:$HN$85,BECO_Datos!$A59,FALSE)+IFERROR(HLOOKUP(KE$6,BECO_Datos!$HP$3:$LT$85,BECO_Datos!$A59,FALSE),0))*KE$2</f>
        <v>1.1101896666272861</v>
      </c>
      <c r="KG60" s="84" t="e">
        <f>(HLOOKUP(KG$6,BECO_Datos!$D$3:$HN$85,BECO_Datos!$A59,FALSE)+IFERROR(HLOOKUP(KG$6,BECO_Datos!$HP$3:$LT$85,BECO_Datos!$A59,FALSE),0))*KG$2</f>
        <v>#N/A</v>
      </c>
      <c r="KH60" s="84" t="e">
        <f>(HLOOKUP(KH$6,BECO_Datos!$D$3:$HN$85,BECO_Datos!$A59,FALSE)+IFERROR(HLOOKUP(KH$6,BECO_Datos!$HP$3:$LT$85,BECO_Datos!$A59,FALSE),0))*KH$2</f>
        <v>#N/A</v>
      </c>
      <c r="KI60" s="84" t="e">
        <f>(HLOOKUP(KI$6,BECO_Datos!$D$3:$HN$85,BECO_Datos!$A59,FALSE)+IFERROR(HLOOKUP(KI$6,BECO_Datos!$HP$3:$LT$85,BECO_Datos!$A59,FALSE),0))*KI$2</f>
        <v>#N/A</v>
      </c>
      <c r="KJ60" s="84" t="e">
        <f>(HLOOKUP(KJ$6,BECO_Datos!$D$3:$HN$85,BECO_Datos!$A59,FALSE)+IFERROR(HLOOKUP(KJ$6,BECO_Datos!$HP$3:$LT$85,BECO_Datos!$A59,FALSE),0))*KJ$2</f>
        <v>#N/A</v>
      </c>
      <c r="KK60" s="84" t="e">
        <f>(HLOOKUP(KK$6,BECO_Datos!$D$3:$HN$85,BECO_Datos!$A59,FALSE)+IFERROR(HLOOKUP(KK$6,BECO_Datos!$HP$3:$LT$85,BECO_Datos!$A59,FALSE),0))*KK$2</f>
        <v>#N/A</v>
      </c>
      <c r="KL60" s="84" t="e">
        <f>(HLOOKUP(KL$6,BECO_Datos!$D$3:$HN$85,BECO_Datos!$A59,FALSE)+IFERROR(HLOOKUP(KL$6,BECO_Datos!$HP$3:$LT$85,BECO_Datos!$A59,FALSE),0))*KL$2</f>
        <v>#N/A</v>
      </c>
      <c r="KM60" s="84">
        <f>(HLOOKUP(KM$6,BECO_Datos!$D$3:$HN$85,BECO_Datos!$A59,FALSE)+IFERROR(HLOOKUP(KM$6,BECO_Datos!$HP$3:$LT$85,BECO_Datos!$A59,FALSE),0))*KM$2</f>
        <v>0.50370901991698036</v>
      </c>
      <c r="KN60" s="84">
        <f>(HLOOKUP(KN$6,BECO_Datos!$D$3:$HN$85,BECO_Datos!$A59,FALSE)+IFERROR(HLOOKUP(KN$6,BECO_Datos!$HP$3:$LT$85,BECO_Datos!$A59,FALSE),0))*KN$2</f>
        <v>0.47429663796268173</v>
      </c>
      <c r="KO60" s="84">
        <f>(HLOOKUP(KO$6,BECO_Datos!$D$3:$HN$85,BECO_Datos!$A59,FALSE)+IFERROR(HLOOKUP(KO$6,BECO_Datos!$HP$3:$LT$85,BECO_Datos!$A59,FALSE),0))*KO$2</f>
        <v>1.2535277070998725</v>
      </c>
      <c r="KP60" s="84">
        <f>(HLOOKUP(KP$6,BECO_Datos!$D$3:$HN$85,BECO_Datos!$A59,FALSE)+IFERROR(HLOOKUP(KP$6,BECO_Datos!$HP$3:$LT$85,BECO_Datos!$A59,FALSE),0))*KP$2</f>
        <v>0.50851407303979668</v>
      </c>
      <c r="KQ60" s="84">
        <f>(HLOOKUP(KQ$6,BECO_Datos!$D$3:$HN$85,BECO_Datos!$A59,FALSE)+IFERROR(HLOOKUP(KQ$6,BECO_Datos!$HP$3:$LT$85,BECO_Datos!$A59,FALSE),0))*KQ$2</f>
        <v>0.55652216215835715</v>
      </c>
      <c r="KR60" s="84">
        <f>(HLOOKUP(KR$6,BECO_Datos!$D$3:$HN$85,BECO_Datos!$A59,FALSE)+IFERROR(HLOOKUP(KR$6,BECO_Datos!$HP$3:$LT$85,BECO_Datos!$A59,FALSE),0))*KR$2</f>
        <v>0.51105756803666913</v>
      </c>
      <c r="KS60" s="84">
        <f>(HLOOKUP(KS$6,BECO_Datos!$D$3:$HN$85,BECO_Datos!$A59,FALSE)+IFERROR(HLOOKUP(KS$6,BECO_Datos!$HP$3:$LT$85,BECO_Datos!$A59,FALSE),0))*KS$2</f>
        <v>0.37036803786401462</v>
      </c>
      <c r="KT60" s="84">
        <f>(HLOOKUP(KT$6,BECO_Datos!$D$3:$HN$85,BECO_Datos!$A59,FALSE)+IFERROR(HLOOKUP(KT$6,BECO_Datos!$HP$3:$LT$85,BECO_Datos!$A59,FALSE),0))*KT$2</f>
        <v>0.21203774799314706</v>
      </c>
      <c r="KU60" s="84">
        <f>(HLOOKUP(KU$6,BECO_Datos!$D$3:$HN$85,BECO_Datos!$A59,FALSE)+IFERROR(HLOOKUP(KU$6,BECO_Datos!$HP$3:$LT$85,BECO_Datos!$A59,FALSE),0))*KU$2</f>
        <v>0.24872288858570202</v>
      </c>
      <c r="KV60" s="84">
        <f>(HLOOKUP(KV$6,BECO_Datos!$D$3:$HN$85,BECO_Datos!$A59,FALSE)+IFERROR(HLOOKUP(KV$6,BECO_Datos!$HP$3:$LT$85,BECO_Datos!$A59,FALSE),0))*KV$2</f>
        <v>0.22772345063379565</v>
      </c>
      <c r="KX60" s="84" t="e">
        <f>(HLOOKUP(KX$6,BECO_Datos!$D$3:$HN$85,BECO_Datos!$A59,FALSE)+IFERROR(HLOOKUP(KX$6,BECO_Datos!$HP$3:$LT$85,BECO_Datos!$A59,FALSE),0))*KX$2</f>
        <v>#N/A</v>
      </c>
      <c r="KY60" s="84" t="e">
        <f>(HLOOKUP(KY$6,BECO_Datos!$D$3:$HN$85,BECO_Datos!$A59,FALSE)+IFERROR(HLOOKUP(KY$6,BECO_Datos!$HP$3:$LT$85,BECO_Datos!$A59,FALSE),0))*KY$2</f>
        <v>#N/A</v>
      </c>
      <c r="KZ60" s="84" t="e">
        <f>(HLOOKUP(KZ$6,BECO_Datos!$D$3:$HN$85,BECO_Datos!$A59,FALSE)+IFERROR(HLOOKUP(KZ$6,BECO_Datos!$HP$3:$LT$85,BECO_Datos!$A59,FALSE),0))*KZ$2</f>
        <v>#N/A</v>
      </c>
      <c r="LA60" s="84" t="e">
        <f>(HLOOKUP(LA$6,BECO_Datos!$D$3:$HN$85,BECO_Datos!$A59,FALSE)+IFERROR(HLOOKUP(LA$6,BECO_Datos!$HP$3:$LT$85,BECO_Datos!$A59,FALSE),0))*LA$2</f>
        <v>#N/A</v>
      </c>
      <c r="LB60" s="84" t="e">
        <f>(HLOOKUP(LB$6,BECO_Datos!$D$3:$HN$85,BECO_Datos!$A59,FALSE)+IFERROR(HLOOKUP(LB$6,BECO_Datos!$HP$3:$LT$85,BECO_Datos!$A59,FALSE),0))*LB$2</f>
        <v>#N/A</v>
      </c>
      <c r="LC60" s="84" t="e">
        <f>(HLOOKUP(LC$6,BECO_Datos!$D$3:$HN$85,BECO_Datos!$A59,FALSE)+IFERROR(HLOOKUP(LC$6,BECO_Datos!$HP$3:$LT$85,BECO_Datos!$A59,FALSE),0))*LC$2</f>
        <v>#N/A</v>
      </c>
      <c r="LD60" s="84">
        <f>(HLOOKUP(LD$6,BECO_Datos!$D$3:$HN$85,BECO_Datos!$A59,FALSE)+IFERROR(HLOOKUP(LD$6,BECO_Datos!$HP$3:$LT$85,BECO_Datos!$A59,FALSE),0))*LD$2</f>
        <v>2.4892618104645535E-3</v>
      </c>
      <c r="LE60" s="84">
        <f>(HLOOKUP(LE$6,BECO_Datos!$D$3:$HN$85,BECO_Datos!$A59,FALSE)+IFERROR(HLOOKUP(LE$6,BECO_Datos!$HP$3:$LT$85,BECO_Datos!$A59,FALSE),0))*LE$2</f>
        <v>1.1066363054056626E-3</v>
      </c>
      <c r="LF60" s="84">
        <f>(HLOOKUP(LF$6,BECO_Datos!$D$3:$HN$85,BECO_Datos!$A59,FALSE)+IFERROR(HLOOKUP(LF$6,BECO_Datos!$HP$3:$LT$85,BECO_Datos!$A59,FALSE),0))*LF$2</f>
        <v>0</v>
      </c>
      <c r="LG60" s="84">
        <f>(HLOOKUP(LG$6,BECO_Datos!$D$3:$HN$85,BECO_Datos!$A59,FALSE)+IFERROR(HLOOKUP(LG$6,BECO_Datos!$HP$3:$LT$85,BECO_Datos!$A59,FALSE),0))*LG$2</f>
        <v>0</v>
      </c>
      <c r="LH60" s="84">
        <f>(HLOOKUP(LH$6,BECO_Datos!$D$3:$HN$85,BECO_Datos!$A59,FALSE)+IFERROR(HLOOKUP(LH$6,BECO_Datos!$HP$3:$LT$85,BECO_Datos!$A59,FALSE),0))*LH$2</f>
        <v>0</v>
      </c>
      <c r="LI60" s="84">
        <f>(HLOOKUP(LI$6,BECO_Datos!$D$3:$HN$85,BECO_Datos!$A59,FALSE)+IFERROR(HLOOKUP(LI$6,BECO_Datos!$HP$3:$LT$85,BECO_Datos!$A59,FALSE),0))*LI$2</f>
        <v>0</v>
      </c>
      <c r="LJ60" s="84">
        <f>(HLOOKUP(LJ$6,BECO_Datos!$D$3:$HN$85,BECO_Datos!$A59,FALSE)+IFERROR(HLOOKUP(LJ$6,BECO_Datos!$HP$3:$LT$85,BECO_Datos!$A59,FALSE),0))*LJ$2</f>
        <v>9.7534047256092301E-4</v>
      </c>
      <c r="LK60" s="84">
        <f>(HLOOKUP(LK$6,BECO_Datos!$D$3:$HN$85,BECO_Datos!$A59,FALSE)+IFERROR(HLOOKUP(LK$6,BECO_Datos!$HP$3:$LT$85,BECO_Datos!$A59,FALSE),0))*LK$2</f>
        <v>0</v>
      </c>
      <c r="LL60" s="84">
        <f>(HLOOKUP(LL$6,BECO_Datos!$D$3:$HN$85,BECO_Datos!$A59,FALSE)+IFERROR(HLOOKUP(LL$6,BECO_Datos!$HP$3:$LT$85,BECO_Datos!$A59,FALSE),0))*LL$2</f>
        <v>0</v>
      </c>
      <c r="LM60" s="84">
        <f>(HLOOKUP(LM$6,BECO_Datos!$D$3:$HN$85,BECO_Datos!$A59,FALSE)+IFERROR(HLOOKUP(LM$6,BECO_Datos!$HP$3:$LT$85,BECO_Datos!$A59,FALSE),0))*LM$2</f>
        <v>0</v>
      </c>
    </row>
    <row r="61" spans="1:325" ht="15.75" x14ac:dyDescent="0.25">
      <c r="A61" s="160">
        <v>56</v>
      </c>
      <c r="B61" s="63" t="s">
        <v>101</v>
      </c>
      <c r="C61" s="13"/>
      <c r="D61" s="85" t="e">
        <f>(HLOOKUP(D$6,BECO_Datos!$D$3:$HN$85,BECO_Datos!$A60,FALSE)+IFERROR(HLOOKUP(D$6,BECO_Datos!$HP$3:$LT$85,BECO_Datos!$A60,FALSE),0))*D$2</f>
        <v>#N/A</v>
      </c>
      <c r="E61" s="85" t="e">
        <f>(HLOOKUP(E$6,BECO_Datos!$D$3:$HN$85,BECO_Datos!$A60,FALSE)+IFERROR(HLOOKUP(E$6,BECO_Datos!$HP$3:$LT$85,BECO_Datos!$A60,FALSE),0))*E$2</f>
        <v>#N/A</v>
      </c>
      <c r="F61" s="85" t="e">
        <f>(HLOOKUP(F$6,BECO_Datos!$D$3:$HN$85,BECO_Datos!$A60,FALSE)+IFERROR(HLOOKUP(F$6,BECO_Datos!$HP$3:$LT$85,BECO_Datos!$A60,FALSE),0))*F$2</f>
        <v>#N/A</v>
      </c>
      <c r="G61" s="85" t="e">
        <f>(HLOOKUP(G$6,BECO_Datos!$D$3:$HN$85,BECO_Datos!$A60,FALSE)+IFERROR(HLOOKUP(G$6,BECO_Datos!$HP$3:$LT$85,BECO_Datos!$A60,FALSE),0))*G$2</f>
        <v>#N/A</v>
      </c>
      <c r="H61" s="85" t="e">
        <f>(HLOOKUP(H$6,BECO_Datos!$D$3:$HN$85,BECO_Datos!$A60,FALSE)+IFERROR(HLOOKUP(H$6,BECO_Datos!$HP$3:$LT$85,BECO_Datos!$A60,FALSE),0))*H$2</f>
        <v>#N/A</v>
      </c>
      <c r="I61" s="85" t="e">
        <f>(HLOOKUP(I$6,BECO_Datos!$D$3:$HN$85,BECO_Datos!$A60,FALSE)+IFERROR(HLOOKUP(I$6,BECO_Datos!$HP$3:$LT$85,BECO_Datos!$A60,FALSE),0))*I$2</f>
        <v>#N/A</v>
      </c>
      <c r="J61" s="85">
        <f>(HLOOKUP(J$6,BECO_Datos!$D$3:$HN$85,BECO_Datos!$A60,FALSE)+IFERROR(HLOOKUP(J$6,BECO_Datos!$HP$3:$LT$85,BECO_Datos!$A60,FALSE),0))*J$2</f>
        <v>0</v>
      </c>
      <c r="K61" s="85">
        <f>(HLOOKUP(K$6,BECO_Datos!$D$3:$HN$85,BECO_Datos!$A60,FALSE)+IFERROR(HLOOKUP(K$6,BECO_Datos!$HP$3:$LT$85,BECO_Datos!$A60,FALSE),0))*K$2</f>
        <v>0</v>
      </c>
      <c r="L61" s="85">
        <f>(HLOOKUP(L$6,BECO_Datos!$D$3:$HN$85,BECO_Datos!$A60,FALSE)+IFERROR(HLOOKUP(L$6,BECO_Datos!$HP$3:$LT$85,BECO_Datos!$A60,FALSE),0))*L$2</f>
        <v>0</v>
      </c>
      <c r="M61" s="85">
        <f>(HLOOKUP(M$6,BECO_Datos!$D$3:$HN$85,BECO_Datos!$A60,FALSE)+IFERROR(HLOOKUP(M$6,BECO_Datos!$HP$3:$LT$85,BECO_Datos!$A60,FALSE),0))*M$2</f>
        <v>0</v>
      </c>
      <c r="N61" s="85">
        <f>(HLOOKUP(N$6,BECO_Datos!$D$3:$HN$85,BECO_Datos!$A60,FALSE)+IFERROR(HLOOKUP(N$6,BECO_Datos!$HP$3:$LT$85,BECO_Datos!$A60,FALSE),0))*N$2</f>
        <v>0</v>
      </c>
      <c r="O61" s="85">
        <f>(HLOOKUP(O$6,BECO_Datos!$D$3:$HN$85,BECO_Datos!$A60,FALSE)+IFERROR(HLOOKUP(O$6,BECO_Datos!$HP$3:$LT$85,BECO_Datos!$A60,FALSE),0))*O$2</f>
        <v>0</v>
      </c>
      <c r="P61" s="85">
        <f>(HLOOKUP(P$6,BECO_Datos!$D$3:$HN$85,BECO_Datos!$A60,FALSE)+IFERROR(HLOOKUP(P$6,BECO_Datos!$HP$3:$LT$85,BECO_Datos!$A60,FALSE),0))*P$2</f>
        <v>0</v>
      </c>
      <c r="Q61" s="85">
        <f>(HLOOKUP(Q$6,BECO_Datos!$D$3:$HN$85,BECO_Datos!$A60,FALSE)+IFERROR(HLOOKUP(Q$6,BECO_Datos!$HP$3:$LT$85,BECO_Datos!$A60,FALSE),0))*Q$2</f>
        <v>0</v>
      </c>
      <c r="R61" s="85">
        <f>(HLOOKUP(R$6,BECO_Datos!$D$3:$HN$85,BECO_Datos!$A60,FALSE)+IFERROR(HLOOKUP(R$6,BECO_Datos!$HP$3:$LT$85,BECO_Datos!$A60,FALSE),0))*R$2</f>
        <v>0</v>
      </c>
      <c r="S61" s="85">
        <f>(HLOOKUP(S$6,BECO_Datos!$D$3:$HN$85,BECO_Datos!$A60,FALSE)+IFERROR(HLOOKUP(S$6,BECO_Datos!$HP$3:$LT$85,BECO_Datos!$A60,FALSE),0))*S$2</f>
        <v>0</v>
      </c>
      <c r="U61" s="85" t="e">
        <f>(HLOOKUP(U$6,BECO_Datos!$D$3:$HN$85,BECO_Datos!$A60,FALSE)+IFERROR(HLOOKUP(U$6,BECO_Datos!$HP$3:$LT$85,BECO_Datos!$A60,FALSE),0))*U$2</f>
        <v>#N/A</v>
      </c>
      <c r="V61" s="85" t="e">
        <f>(HLOOKUP(V$6,BECO_Datos!$D$3:$HN$85,BECO_Datos!$A60,FALSE)+IFERROR(HLOOKUP(V$6,BECO_Datos!$HP$3:$LT$85,BECO_Datos!$A60,FALSE),0))*V$2</f>
        <v>#N/A</v>
      </c>
      <c r="W61" s="85" t="e">
        <f>(HLOOKUP(W$6,BECO_Datos!$D$3:$HN$85,BECO_Datos!$A60,FALSE)+IFERROR(HLOOKUP(W$6,BECO_Datos!$HP$3:$LT$85,BECO_Datos!$A60,FALSE),0))*W$2</f>
        <v>#N/A</v>
      </c>
      <c r="X61" s="85" t="e">
        <f>(HLOOKUP(X$6,BECO_Datos!$D$3:$HN$85,BECO_Datos!$A60,FALSE)+IFERROR(HLOOKUP(X$6,BECO_Datos!$HP$3:$LT$85,BECO_Datos!$A60,FALSE),0))*X$2</f>
        <v>#N/A</v>
      </c>
      <c r="Y61" s="85" t="e">
        <f>(HLOOKUP(Y$6,BECO_Datos!$D$3:$HN$85,BECO_Datos!$A60,FALSE)+IFERROR(HLOOKUP(Y$6,BECO_Datos!$HP$3:$LT$85,BECO_Datos!$A60,FALSE),0))*Y$2</f>
        <v>#N/A</v>
      </c>
      <c r="Z61" s="85" t="e">
        <f>(HLOOKUP(Z$6,BECO_Datos!$D$3:$HN$85,BECO_Datos!$A60,FALSE)+IFERROR(HLOOKUP(Z$6,BECO_Datos!$HP$3:$LT$85,BECO_Datos!$A60,FALSE),0))*Z$2</f>
        <v>#N/A</v>
      </c>
      <c r="AA61" s="85">
        <f>(HLOOKUP(AA$6,BECO_Datos!$D$3:$HN$85,BECO_Datos!$A60,FALSE)+IFERROR(HLOOKUP(AA$6,BECO_Datos!$HP$3:$LT$85,BECO_Datos!$A60,FALSE),0))*AA$2</f>
        <v>1105.51593880215</v>
      </c>
      <c r="AB61" s="85">
        <f>(HLOOKUP(AB$6,BECO_Datos!$D$3:$HN$85,BECO_Datos!$A60,FALSE)+IFERROR(HLOOKUP(AB$6,BECO_Datos!$HP$3:$LT$85,BECO_Datos!$A60,FALSE),0))*AB$2</f>
        <v>527.11132276601654</v>
      </c>
      <c r="AC61" s="85">
        <f>(HLOOKUP(AC$6,BECO_Datos!$D$3:$HN$85,BECO_Datos!$A60,FALSE)+IFERROR(HLOOKUP(AC$6,BECO_Datos!$HP$3:$LT$85,BECO_Datos!$A60,FALSE),0))*AC$2</f>
        <v>1245.5382414074102</v>
      </c>
      <c r="AD61" s="85">
        <f>(HLOOKUP(AD$6,BECO_Datos!$D$3:$HN$85,BECO_Datos!$A60,FALSE)+IFERROR(HLOOKUP(AD$6,BECO_Datos!$HP$3:$LT$85,BECO_Datos!$A60,FALSE),0))*AD$2</f>
        <v>1190.8323376043395</v>
      </c>
      <c r="AE61" s="85">
        <f>(HLOOKUP(AE$6,BECO_Datos!$D$3:$HN$85,BECO_Datos!$A60,FALSE)+IFERROR(HLOOKUP(AE$6,BECO_Datos!$HP$3:$LT$85,BECO_Datos!$A60,FALSE),0))*AE$2</f>
        <v>922.26120772648096</v>
      </c>
      <c r="AF61" s="85">
        <f>(HLOOKUP(AF$6,BECO_Datos!$D$3:$HN$85,BECO_Datos!$A60,FALSE)+IFERROR(HLOOKUP(AF$6,BECO_Datos!$HP$3:$LT$85,BECO_Datos!$A60,FALSE),0))*AF$2</f>
        <v>794.51410843994995</v>
      </c>
      <c r="AG61" s="85">
        <f>(HLOOKUP(AG$6,BECO_Datos!$D$3:$HN$85,BECO_Datos!$A60,FALSE)+IFERROR(HLOOKUP(AG$6,BECO_Datos!$HP$3:$LT$85,BECO_Datos!$A60,FALSE),0))*AG$2</f>
        <v>1017.9684772061333</v>
      </c>
      <c r="AH61" s="85">
        <f>(HLOOKUP(AH$6,BECO_Datos!$D$3:$HN$85,BECO_Datos!$A60,FALSE)+IFERROR(HLOOKUP(AH$6,BECO_Datos!$HP$3:$LT$85,BECO_Datos!$A60,FALSE),0))*AH$2</f>
        <v>1017.4971422510756</v>
      </c>
      <c r="AI61" s="85">
        <f>(HLOOKUP(AI$6,BECO_Datos!$D$3:$HN$85,BECO_Datos!$A60,FALSE)+IFERROR(HLOOKUP(AI$6,BECO_Datos!$HP$3:$LT$85,BECO_Datos!$A60,FALSE),0))*AI$2</f>
        <v>1056.7767773466903</v>
      </c>
      <c r="AJ61" s="85">
        <f>(HLOOKUP(AJ$6,BECO_Datos!$D$3:$HN$85,BECO_Datos!$A60,FALSE)+IFERROR(HLOOKUP(AJ$6,BECO_Datos!$HP$3:$LT$85,BECO_Datos!$A60,FALSE),0))*AJ$2</f>
        <v>1053.7261732550885</v>
      </c>
      <c r="AL61" s="85" t="e">
        <f>(HLOOKUP(AL$6,BECO_Datos!$D$3:$HN$85,BECO_Datos!$A60,FALSE)+IFERROR(HLOOKUP(AL$6,BECO_Datos!$HP$3:$LT$85,BECO_Datos!$A60,FALSE),0))*AL$2</f>
        <v>#N/A</v>
      </c>
      <c r="AM61" s="85" t="e">
        <f>(HLOOKUP(AM$6,BECO_Datos!$D$3:$HN$85,BECO_Datos!$A60,FALSE)+IFERROR(HLOOKUP(AM$6,BECO_Datos!$HP$3:$LT$85,BECO_Datos!$A60,FALSE),0))*AM$2</f>
        <v>#N/A</v>
      </c>
      <c r="AN61" s="85" t="e">
        <f>(HLOOKUP(AN$6,BECO_Datos!$D$3:$HN$85,BECO_Datos!$A60,FALSE)+IFERROR(HLOOKUP(AN$6,BECO_Datos!$HP$3:$LT$85,BECO_Datos!$A60,FALSE),0))*AN$2</f>
        <v>#N/A</v>
      </c>
      <c r="AO61" s="85" t="e">
        <f>(HLOOKUP(AO$6,BECO_Datos!$D$3:$HN$85,BECO_Datos!$A60,FALSE)+IFERROR(HLOOKUP(AO$6,BECO_Datos!$HP$3:$LT$85,BECO_Datos!$A60,FALSE),0))*AO$2</f>
        <v>#N/A</v>
      </c>
      <c r="AP61" s="85" t="e">
        <f>(HLOOKUP(AP$6,BECO_Datos!$D$3:$HN$85,BECO_Datos!$A60,FALSE)+IFERROR(HLOOKUP(AP$6,BECO_Datos!$HP$3:$LT$85,BECO_Datos!$A60,FALSE),0))*AP$2</f>
        <v>#N/A</v>
      </c>
      <c r="AQ61" s="85" t="e">
        <f>(HLOOKUP(AQ$6,BECO_Datos!$D$3:$HN$85,BECO_Datos!$A60,FALSE)+IFERROR(HLOOKUP(AQ$6,BECO_Datos!$HP$3:$LT$85,BECO_Datos!$A60,FALSE),0))*AQ$2</f>
        <v>#N/A</v>
      </c>
      <c r="AR61" s="85">
        <f>(HLOOKUP(AR$6,BECO_Datos!$D$3:$HN$85,BECO_Datos!$A60,FALSE)+IFERROR(HLOOKUP(AR$6,BECO_Datos!$HP$3:$LT$85,BECO_Datos!$A60,FALSE),0))*AR$2</f>
        <v>103.8753091482756</v>
      </c>
      <c r="AS61" s="85">
        <f>(HLOOKUP(AS$6,BECO_Datos!$D$3:$HN$85,BECO_Datos!$A60,FALSE)+IFERROR(HLOOKUP(AS$6,BECO_Datos!$HP$3:$LT$85,BECO_Datos!$A60,FALSE),0))*AS$2</f>
        <v>45.146825253418854</v>
      </c>
      <c r="AT61" s="85">
        <f>(HLOOKUP(AT$6,BECO_Datos!$D$3:$HN$85,BECO_Datos!$A60,FALSE)+IFERROR(HLOOKUP(AT$6,BECO_Datos!$HP$3:$LT$85,BECO_Datos!$A60,FALSE),0))*AT$2</f>
        <v>182.48442000925104</v>
      </c>
      <c r="AU61" s="85">
        <f>(HLOOKUP(AU$6,BECO_Datos!$D$3:$HN$85,BECO_Datos!$A60,FALSE)+IFERROR(HLOOKUP(AU$6,BECO_Datos!$HP$3:$LT$85,BECO_Datos!$A60,FALSE),0))*AU$2</f>
        <v>170.33350563033039</v>
      </c>
      <c r="AV61" s="85">
        <f>(HLOOKUP(AV$6,BECO_Datos!$D$3:$HN$85,BECO_Datos!$A60,FALSE)+IFERROR(HLOOKUP(AV$6,BECO_Datos!$HP$3:$LT$85,BECO_Datos!$A60,FALSE),0))*AV$2</f>
        <v>187.43305674474016</v>
      </c>
      <c r="AW61" s="85">
        <f>(HLOOKUP(AW$6,BECO_Datos!$D$3:$HN$85,BECO_Datos!$A60,FALSE)+IFERROR(HLOOKUP(AW$6,BECO_Datos!$HP$3:$LT$85,BECO_Datos!$A60,FALSE),0))*AW$2</f>
        <v>215.86642309137497</v>
      </c>
      <c r="AX61" s="85">
        <f>(HLOOKUP(AX$6,BECO_Datos!$D$3:$HN$85,BECO_Datos!$A60,FALSE)+IFERROR(HLOOKUP(AX$6,BECO_Datos!$HP$3:$LT$85,BECO_Datos!$A60,FALSE),0))*AX$2</f>
        <v>173.56994062279276</v>
      </c>
      <c r="AY61" s="85">
        <f>(HLOOKUP(AY$6,BECO_Datos!$D$3:$HN$85,BECO_Datos!$A60,FALSE)+IFERROR(HLOOKUP(AY$6,BECO_Datos!$HP$3:$LT$85,BECO_Datos!$A60,FALSE),0))*AY$2</f>
        <v>221.85653398004138</v>
      </c>
      <c r="AZ61" s="85">
        <f>(HLOOKUP(AZ$6,BECO_Datos!$D$3:$HN$85,BECO_Datos!$A60,FALSE)+IFERROR(HLOOKUP(AZ$6,BECO_Datos!$HP$3:$LT$85,BECO_Datos!$A60,FALSE),0))*AZ$2</f>
        <v>548.53642377680444</v>
      </c>
      <c r="BA61" s="85">
        <f>(HLOOKUP(BA$6,BECO_Datos!$D$3:$HN$85,BECO_Datos!$A60,FALSE)+IFERROR(HLOOKUP(BA$6,BECO_Datos!$HP$3:$LT$85,BECO_Datos!$A60,FALSE),0))*BA$2</f>
        <v>972.19721022893668</v>
      </c>
      <c r="BC61" s="85" t="e">
        <f>(HLOOKUP(BC$6,BECO_Datos!$D$3:$HN$85,BECO_Datos!$A60,FALSE)+IFERROR(HLOOKUP(BC$6,BECO_Datos!$HP$3:$LT$85,BECO_Datos!$A60,FALSE),0))*BC$2</f>
        <v>#N/A</v>
      </c>
      <c r="BD61" s="85" t="e">
        <f>(HLOOKUP(BD$6,BECO_Datos!$D$3:$HN$85,BECO_Datos!$A60,FALSE)+IFERROR(HLOOKUP(BD$6,BECO_Datos!$HP$3:$LT$85,BECO_Datos!$A60,FALSE),0))*BD$2</f>
        <v>#N/A</v>
      </c>
      <c r="BE61" s="85" t="e">
        <f>(HLOOKUP(BE$6,BECO_Datos!$D$3:$HN$85,BECO_Datos!$A60,FALSE)+IFERROR(HLOOKUP(BE$6,BECO_Datos!$HP$3:$LT$85,BECO_Datos!$A60,FALSE),0))*BE$2</f>
        <v>#N/A</v>
      </c>
      <c r="BF61" s="85" t="e">
        <f>(HLOOKUP(BF$6,BECO_Datos!$D$3:$HN$85,BECO_Datos!$A60,FALSE)+IFERROR(HLOOKUP(BF$6,BECO_Datos!$HP$3:$LT$85,BECO_Datos!$A60,FALSE),0))*BF$2</f>
        <v>#N/A</v>
      </c>
      <c r="BG61" s="85" t="e">
        <f>(HLOOKUP(BG$6,BECO_Datos!$D$3:$HN$85,BECO_Datos!$A60,FALSE)+IFERROR(HLOOKUP(BG$6,BECO_Datos!$HP$3:$LT$85,BECO_Datos!$A60,FALSE),0))*BG$2</f>
        <v>#N/A</v>
      </c>
      <c r="BH61" s="85" t="e">
        <f>(HLOOKUP(BH$6,BECO_Datos!$D$3:$HN$85,BECO_Datos!$A60,FALSE)+IFERROR(HLOOKUP(BH$6,BECO_Datos!$HP$3:$LT$85,BECO_Datos!$A60,FALSE),0))*BH$2</f>
        <v>#N/A</v>
      </c>
      <c r="BI61" s="85">
        <f>(HLOOKUP(BI$6,BECO_Datos!$D$3:$HN$85,BECO_Datos!$A60,FALSE)+IFERROR(HLOOKUP(BI$6,BECO_Datos!$HP$3:$LT$85,BECO_Datos!$A60,FALSE),0))*BI$2</f>
        <v>0</v>
      </c>
      <c r="BJ61" s="85">
        <f>(HLOOKUP(BJ$6,BECO_Datos!$D$3:$HN$85,BECO_Datos!$A60,FALSE)+IFERROR(HLOOKUP(BJ$6,BECO_Datos!$HP$3:$LT$85,BECO_Datos!$A60,FALSE),0))*BJ$2</f>
        <v>0</v>
      </c>
      <c r="BK61" s="85">
        <f>(HLOOKUP(BK$6,BECO_Datos!$D$3:$HN$85,BECO_Datos!$A60,FALSE)+IFERROR(HLOOKUP(BK$6,BECO_Datos!$HP$3:$LT$85,BECO_Datos!$A60,FALSE),0))*BK$2</f>
        <v>0</v>
      </c>
      <c r="BL61" s="85">
        <f>(HLOOKUP(BL$6,BECO_Datos!$D$3:$HN$85,BECO_Datos!$A60,FALSE)+IFERROR(HLOOKUP(BL$6,BECO_Datos!$HP$3:$LT$85,BECO_Datos!$A60,FALSE),0))*BL$2</f>
        <v>0</v>
      </c>
      <c r="BM61" s="85">
        <f>(HLOOKUP(BM$6,BECO_Datos!$D$3:$HN$85,BECO_Datos!$A60,FALSE)+IFERROR(HLOOKUP(BM$6,BECO_Datos!$HP$3:$LT$85,BECO_Datos!$A60,FALSE),0))*BM$2</f>
        <v>0</v>
      </c>
      <c r="BN61" s="85">
        <f>(HLOOKUP(BN$6,BECO_Datos!$D$3:$HN$85,BECO_Datos!$A60,FALSE)+IFERROR(HLOOKUP(BN$6,BECO_Datos!$HP$3:$LT$85,BECO_Datos!$A60,FALSE),0))*BN$2</f>
        <v>0</v>
      </c>
      <c r="BO61" s="85">
        <f>(HLOOKUP(BO$6,BECO_Datos!$D$3:$HN$85,BECO_Datos!$A60,FALSE)+IFERROR(HLOOKUP(BO$6,BECO_Datos!$HP$3:$LT$85,BECO_Datos!$A60,FALSE),0))*BO$2</f>
        <v>0</v>
      </c>
      <c r="BP61" s="85">
        <f>(HLOOKUP(BP$6,BECO_Datos!$D$3:$HN$85,BECO_Datos!$A60,FALSE)+IFERROR(HLOOKUP(BP$6,BECO_Datos!$HP$3:$LT$85,BECO_Datos!$A60,FALSE),0))*BP$2</f>
        <v>0</v>
      </c>
      <c r="BQ61" s="85">
        <f>(HLOOKUP(BQ$6,BECO_Datos!$D$3:$HN$85,BECO_Datos!$A60,FALSE)+IFERROR(HLOOKUP(BQ$6,BECO_Datos!$HP$3:$LT$85,BECO_Datos!$A60,FALSE),0))*BQ$2</f>
        <v>0</v>
      </c>
      <c r="BR61" s="85">
        <f>(HLOOKUP(BR$6,BECO_Datos!$D$3:$HN$85,BECO_Datos!$A60,FALSE)+IFERROR(HLOOKUP(BR$6,BECO_Datos!$HP$3:$LT$85,BECO_Datos!$A60,FALSE),0))*BR$2</f>
        <v>0</v>
      </c>
      <c r="BT61" s="85" t="e">
        <f>(HLOOKUP(BT$6,BECO_Datos!$D$3:$HN$85,BECO_Datos!$A60,FALSE)+IFERROR(HLOOKUP(BT$6,BECO_Datos!$HP$3:$LT$85,BECO_Datos!$A60,FALSE),0))*BT$2</f>
        <v>#N/A</v>
      </c>
      <c r="BU61" s="85" t="e">
        <f>(HLOOKUP(BU$6,BECO_Datos!$D$3:$HN$85,BECO_Datos!$A60,FALSE)+IFERROR(HLOOKUP(BU$6,BECO_Datos!$HP$3:$LT$85,BECO_Datos!$A60,FALSE),0))*BU$2</f>
        <v>#N/A</v>
      </c>
      <c r="BV61" s="85" t="e">
        <f>(HLOOKUP(BV$6,BECO_Datos!$D$3:$HN$85,BECO_Datos!$A60,FALSE)+IFERROR(HLOOKUP(BV$6,BECO_Datos!$HP$3:$LT$85,BECO_Datos!$A60,FALSE),0))*BV$2</f>
        <v>#N/A</v>
      </c>
      <c r="BW61" s="85" t="e">
        <f>(HLOOKUP(BW$6,BECO_Datos!$D$3:$HN$85,BECO_Datos!$A60,FALSE)+IFERROR(HLOOKUP(BW$6,BECO_Datos!$HP$3:$LT$85,BECO_Datos!$A60,FALSE),0))*BW$2</f>
        <v>#N/A</v>
      </c>
      <c r="BX61" s="85" t="e">
        <f>(HLOOKUP(BX$6,BECO_Datos!$D$3:$HN$85,BECO_Datos!$A60,FALSE)+IFERROR(HLOOKUP(BX$6,BECO_Datos!$HP$3:$LT$85,BECO_Datos!$A60,FALSE),0))*BX$2</f>
        <v>#N/A</v>
      </c>
      <c r="BY61" s="85" t="e">
        <f>(HLOOKUP(BY$6,BECO_Datos!$D$3:$HN$85,BECO_Datos!$A60,FALSE)+IFERROR(HLOOKUP(BY$6,BECO_Datos!$HP$3:$LT$85,BECO_Datos!$A60,FALSE),0))*BY$2</f>
        <v>#N/A</v>
      </c>
      <c r="BZ61" s="85">
        <f>(HLOOKUP(BZ$6,BECO_Datos!$D$3:$HN$85,BECO_Datos!$A60,FALSE)+IFERROR(HLOOKUP(BZ$6,BECO_Datos!$HP$3:$LT$85,BECO_Datos!$A60,FALSE),0))*BZ$2</f>
        <v>3.8875340301396775</v>
      </c>
      <c r="CA61" s="85">
        <f>(HLOOKUP(CA$6,BECO_Datos!$D$3:$HN$85,BECO_Datos!$A60,FALSE)+IFERROR(HLOOKUP(CA$6,BECO_Datos!$HP$3:$LT$85,BECO_Datos!$A60,FALSE),0))*CA$2</f>
        <v>0.1384056279262508</v>
      </c>
      <c r="CB61" s="85">
        <f>(HLOOKUP(CB$6,BECO_Datos!$D$3:$HN$85,BECO_Datos!$A60,FALSE)+IFERROR(HLOOKUP(CB$6,BECO_Datos!$HP$3:$LT$85,BECO_Datos!$A60,FALSE),0))*CB$2</f>
        <v>5.7752893834681007</v>
      </c>
      <c r="CC61" s="85">
        <f>(HLOOKUP(CC$6,BECO_Datos!$D$3:$HN$85,BECO_Datos!$A60,FALSE)+IFERROR(HLOOKUP(CC$6,BECO_Datos!$HP$3:$LT$85,BECO_Datos!$A60,FALSE),0))*CC$2</f>
        <v>13.514233980740311</v>
      </c>
      <c r="CD61" s="85">
        <f>(HLOOKUP(CD$6,BECO_Datos!$D$3:$HN$85,BECO_Datos!$A60,FALSE)+IFERROR(HLOOKUP(CD$6,BECO_Datos!$HP$3:$LT$85,BECO_Datos!$A60,FALSE),0))*CD$2</f>
        <v>9.5694706440387538</v>
      </c>
      <c r="CE61" s="85">
        <f>(HLOOKUP(CE$6,BECO_Datos!$D$3:$HN$85,BECO_Datos!$A60,FALSE)+IFERROR(HLOOKUP(CE$6,BECO_Datos!$HP$3:$LT$85,BECO_Datos!$A60,FALSE),0))*CE$2</f>
        <v>5.4306958992763512</v>
      </c>
      <c r="CF61" s="85">
        <f>(HLOOKUP(CF$6,BECO_Datos!$D$3:$HN$85,BECO_Datos!$A60,FALSE)+IFERROR(HLOOKUP(CF$6,BECO_Datos!$HP$3:$LT$85,BECO_Datos!$A60,FALSE),0))*CF$2</f>
        <v>8.6809958067057238</v>
      </c>
      <c r="CG61" s="85">
        <f>(HLOOKUP(CG$6,BECO_Datos!$D$3:$HN$85,BECO_Datos!$A60,FALSE)+IFERROR(HLOOKUP(CG$6,BECO_Datos!$HP$3:$LT$85,BECO_Datos!$A60,FALSE),0))*CG$2</f>
        <v>7.5729390200820745</v>
      </c>
      <c r="CH61" s="85">
        <f>(HLOOKUP(CH$6,BECO_Datos!$D$3:$HN$85,BECO_Datos!$A60,FALSE)+IFERROR(HLOOKUP(CH$6,BECO_Datos!$HP$3:$LT$85,BECO_Datos!$A60,FALSE),0))*CH$2</f>
        <v>13.049905422536115</v>
      </c>
      <c r="CI61" s="85">
        <f>(HLOOKUP(CI$6,BECO_Datos!$D$3:$HN$85,BECO_Datos!$A60,FALSE)+IFERROR(HLOOKUP(CI$6,BECO_Datos!$HP$3:$LT$85,BECO_Datos!$A60,FALSE),0))*CI$2</f>
        <v>15.182699947871583</v>
      </c>
      <c r="CK61" s="85" t="e">
        <f>(HLOOKUP(CK$6,BECO_Datos!$D$3:$HN$85,BECO_Datos!$A60,FALSE)+IFERROR(HLOOKUP(CK$6,BECO_Datos!$HP$3:$LT$85,BECO_Datos!$A60,FALSE),0))*CK$2</f>
        <v>#N/A</v>
      </c>
      <c r="CL61" s="85" t="e">
        <f>(HLOOKUP(CL$6,BECO_Datos!$D$3:$HN$85,BECO_Datos!$A60,FALSE)+IFERROR(HLOOKUP(CL$6,BECO_Datos!$HP$3:$LT$85,BECO_Datos!$A60,FALSE),0))*CL$2</f>
        <v>#N/A</v>
      </c>
      <c r="CM61" s="85" t="e">
        <f>(HLOOKUP(CM$6,BECO_Datos!$D$3:$HN$85,BECO_Datos!$A60,FALSE)+IFERROR(HLOOKUP(CM$6,BECO_Datos!$HP$3:$LT$85,BECO_Datos!$A60,FALSE),0))*CM$2</f>
        <v>#N/A</v>
      </c>
      <c r="CN61" s="85" t="e">
        <f>(HLOOKUP(CN$6,BECO_Datos!$D$3:$HN$85,BECO_Datos!$A60,FALSE)+IFERROR(HLOOKUP(CN$6,BECO_Datos!$HP$3:$LT$85,BECO_Datos!$A60,FALSE),0))*CN$2</f>
        <v>#N/A</v>
      </c>
      <c r="CO61" s="85" t="e">
        <f>(HLOOKUP(CO$6,BECO_Datos!$D$3:$HN$85,BECO_Datos!$A60,FALSE)+IFERROR(HLOOKUP(CO$6,BECO_Datos!$HP$3:$LT$85,BECO_Datos!$A60,FALSE),0))*CO$2</f>
        <v>#N/A</v>
      </c>
      <c r="CP61" s="85" t="e">
        <f>(HLOOKUP(CP$6,BECO_Datos!$D$3:$HN$85,BECO_Datos!$A60,FALSE)+IFERROR(HLOOKUP(CP$6,BECO_Datos!$HP$3:$LT$85,BECO_Datos!$A60,FALSE),0))*CP$2</f>
        <v>#N/A</v>
      </c>
      <c r="CQ61" s="85">
        <f>(HLOOKUP(CQ$6,BECO_Datos!$D$3:$HN$85,BECO_Datos!$A60,FALSE)+IFERROR(HLOOKUP(CQ$6,BECO_Datos!$HP$3:$LT$85,BECO_Datos!$A60,FALSE),0))*CQ$2</f>
        <v>26.46407118112365</v>
      </c>
      <c r="CR61" s="85">
        <f>(HLOOKUP(CR$6,BECO_Datos!$D$3:$HN$85,BECO_Datos!$A60,FALSE)+IFERROR(HLOOKUP(CR$6,BECO_Datos!$HP$3:$LT$85,BECO_Datos!$A60,FALSE),0))*CR$2</f>
        <v>7.0342631645551279</v>
      </c>
      <c r="CS61" s="85">
        <f>(HLOOKUP(CS$6,BECO_Datos!$D$3:$HN$85,BECO_Datos!$A60,FALSE)+IFERROR(HLOOKUP(CS$6,BECO_Datos!$HP$3:$LT$85,BECO_Datos!$A60,FALSE),0))*CS$2</f>
        <v>2.7103782211140937</v>
      </c>
      <c r="CT61" s="85">
        <f>(HLOOKUP(CT$6,BECO_Datos!$D$3:$HN$85,BECO_Datos!$A60,FALSE)+IFERROR(HLOOKUP(CT$6,BECO_Datos!$HP$3:$LT$85,BECO_Datos!$A60,FALSE),0))*CT$2</f>
        <v>1.916228758566378</v>
      </c>
      <c r="CU61" s="85">
        <f>(HLOOKUP(CU$6,BECO_Datos!$D$3:$HN$85,BECO_Datos!$A60,FALSE)+IFERROR(HLOOKUP(CU$6,BECO_Datos!$HP$3:$LT$85,BECO_Datos!$A60,FALSE),0))*CU$2</f>
        <v>2.659522996020971</v>
      </c>
      <c r="CV61" s="85">
        <f>(HLOOKUP(CV$6,BECO_Datos!$D$3:$HN$85,BECO_Datos!$A60,FALSE)+IFERROR(HLOOKUP(CV$6,BECO_Datos!$HP$3:$LT$85,BECO_Datos!$A60,FALSE),0))*CV$2</f>
        <v>0.96681006544709358</v>
      </c>
      <c r="CW61" s="85">
        <f>(HLOOKUP(CW$6,BECO_Datos!$D$3:$HN$85,BECO_Datos!$A60,FALSE)+IFERROR(HLOOKUP(CW$6,BECO_Datos!$HP$3:$LT$85,BECO_Datos!$A60,FALSE),0))*CW$2</f>
        <v>0.94590164807846933</v>
      </c>
      <c r="CX61" s="85">
        <f>(HLOOKUP(CX$6,BECO_Datos!$D$3:$HN$85,BECO_Datos!$A60,FALSE)+IFERROR(HLOOKUP(CX$6,BECO_Datos!$HP$3:$LT$85,BECO_Datos!$A60,FALSE),0))*CX$2</f>
        <v>1.450995702163459</v>
      </c>
      <c r="CY61" s="85">
        <f>(HLOOKUP(CY$6,BECO_Datos!$D$3:$HN$85,BECO_Datos!$A60,FALSE)+IFERROR(HLOOKUP(CY$6,BECO_Datos!$HP$3:$LT$85,BECO_Datos!$A60,FALSE),0))*CY$2</f>
        <v>1.3426007894045631</v>
      </c>
      <c r="CZ61" s="85">
        <f>(HLOOKUP(CZ$6,BECO_Datos!$D$3:$HN$85,BECO_Datos!$A60,FALSE)+IFERROR(HLOOKUP(CZ$6,BECO_Datos!$HP$3:$LT$85,BECO_Datos!$A60,FALSE),0))*CZ$2</f>
        <v>0.92492853582589762</v>
      </c>
      <c r="DB61" s="85" t="e">
        <f>(HLOOKUP(DB$6,BECO_Datos!$D$3:$HN$85,BECO_Datos!$A60,FALSE)+IFERROR(HLOOKUP(DB$6,BECO_Datos!$HP$3:$LT$85,BECO_Datos!$A60,FALSE),0))*DB$2</f>
        <v>#N/A</v>
      </c>
      <c r="DC61" s="85" t="e">
        <f>(HLOOKUP(DC$6,BECO_Datos!$D$3:$HN$85,BECO_Datos!$A60,FALSE)+IFERROR(HLOOKUP(DC$6,BECO_Datos!$HP$3:$LT$85,BECO_Datos!$A60,FALSE),0))*DC$2</f>
        <v>#N/A</v>
      </c>
      <c r="DD61" s="85" t="e">
        <f>(HLOOKUP(DD$6,BECO_Datos!$D$3:$HN$85,BECO_Datos!$A60,FALSE)+IFERROR(HLOOKUP(DD$6,BECO_Datos!$HP$3:$LT$85,BECO_Datos!$A60,FALSE),0))*DD$2</f>
        <v>#N/A</v>
      </c>
      <c r="DE61" s="85" t="e">
        <f>(HLOOKUP(DE$6,BECO_Datos!$D$3:$HN$85,BECO_Datos!$A60,FALSE)+IFERROR(HLOOKUP(DE$6,BECO_Datos!$HP$3:$LT$85,BECO_Datos!$A60,FALSE),0))*DE$2</f>
        <v>#N/A</v>
      </c>
      <c r="DF61" s="85" t="e">
        <f>(HLOOKUP(DF$6,BECO_Datos!$D$3:$HN$85,BECO_Datos!$A60,FALSE)+IFERROR(HLOOKUP(DF$6,BECO_Datos!$HP$3:$LT$85,BECO_Datos!$A60,FALSE),0))*DF$2</f>
        <v>#N/A</v>
      </c>
      <c r="DG61" s="85" t="e">
        <f>(HLOOKUP(DG$6,BECO_Datos!$D$3:$HN$85,BECO_Datos!$A60,FALSE)+IFERROR(HLOOKUP(DG$6,BECO_Datos!$HP$3:$LT$85,BECO_Datos!$A60,FALSE),0))*DG$2</f>
        <v>#N/A</v>
      </c>
      <c r="DH61" s="85">
        <f>(HLOOKUP(DH$6,BECO_Datos!$D$3:$HN$85,BECO_Datos!$A60,FALSE)+IFERROR(HLOOKUP(DH$6,BECO_Datos!$HP$3:$LT$85,BECO_Datos!$A60,FALSE),0))*DH$2</f>
        <v>25.37320530439813</v>
      </c>
      <c r="DI61" s="85">
        <f>(HLOOKUP(DI$6,BECO_Datos!$D$3:$HN$85,BECO_Datos!$A60,FALSE)+IFERROR(HLOOKUP(DI$6,BECO_Datos!$HP$3:$LT$85,BECO_Datos!$A60,FALSE),0))*DI$2</f>
        <v>15.384084517033891</v>
      </c>
      <c r="DJ61" s="85">
        <f>(HLOOKUP(DJ$6,BECO_Datos!$D$3:$HN$85,BECO_Datos!$A60,FALSE)+IFERROR(HLOOKUP(DJ$6,BECO_Datos!$HP$3:$LT$85,BECO_Datos!$A60,FALSE),0))*DJ$2</f>
        <v>15.460838763087862</v>
      </c>
      <c r="DK61" s="85">
        <f>(HLOOKUP(DK$6,BECO_Datos!$D$3:$HN$85,BECO_Datos!$A60,FALSE)+IFERROR(HLOOKUP(DK$6,BECO_Datos!$HP$3:$LT$85,BECO_Datos!$A60,FALSE),0))*DK$2</f>
        <v>35.28591647171384</v>
      </c>
      <c r="DL61" s="85">
        <f>(HLOOKUP(DL$6,BECO_Datos!$D$3:$HN$85,BECO_Datos!$A60,FALSE)+IFERROR(HLOOKUP(DL$6,BECO_Datos!$HP$3:$LT$85,BECO_Datos!$A60,FALSE),0))*DL$2</f>
        <v>44.787083579617807</v>
      </c>
      <c r="DM61" s="85">
        <f>(HLOOKUP(DM$6,BECO_Datos!$D$3:$HN$85,BECO_Datos!$A60,FALSE)+IFERROR(HLOOKUP(DM$6,BECO_Datos!$HP$3:$LT$85,BECO_Datos!$A60,FALSE),0))*DM$2</f>
        <v>31.338549190820402</v>
      </c>
      <c r="DN61" s="85">
        <f>(HLOOKUP(DN$6,BECO_Datos!$D$3:$HN$85,BECO_Datos!$A60,FALSE)+IFERROR(HLOOKUP(DN$6,BECO_Datos!$HP$3:$LT$85,BECO_Datos!$A60,FALSE),0))*DN$2</f>
        <v>0.88965319575809687</v>
      </c>
      <c r="DO61" s="85">
        <f>(HLOOKUP(DO$6,BECO_Datos!$D$3:$HN$85,BECO_Datos!$A60,FALSE)+IFERROR(HLOOKUP(DO$6,BECO_Datos!$HP$3:$LT$85,BECO_Datos!$A60,FALSE),0))*DO$2</f>
        <v>1.092433361994841</v>
      </c>
      <c r="DP61" s="85">
        <f>(HLOOKUP(DP$6,BECO_Datos!$D$3:$HN$85,BECO_Datos!$A60,FALSE)+IFERROR(HLOOKUP(DP$6,BECO_Datos!$HP$3:$LT$85,BECO_Datos!$A60,FALSE),0))*DP$2</f>
        <v>2.6299799369446832</v>
      </c>
      <c r="DQ61" s="85">
        <f>(HLOOKUP(DQ$6,BECO_Datos!$D$3:$HN$85,BECO_Datos!$A60,FALSE)+IFERROR(HLOOKUP(DQ$6,BECO_Datos!$HP$3:$LT$85,BECO_Datos!$A60,FALSE),0))*DQ$2</f>
        <v>1.9810688679208746</v>
      </c>
      <c r="DS61" s="85" t="e">
        <f>(HLOOKUP(DS$6,BECO_Datos!$D$3:$HN$85,BECO_Datos!$A60,FALSE)+IFERROR(HLOOKUP(DS$6,BECO_Datos!$HP$3:$LT$85,BECO_Datos!$A60,FALSE),0))*DS$2</f>
        <v>#N/A</v>
      </c>
      <c r="DT61" s="85" t="e">
        <f>(HLOOKUP(DT$6,BECO_Datos!$D$3:$HN$85,BECO_Datos!$A60,FALSE)+IFERROR(HLOOKUP(DT$6,BECO_Datos!$HP$3:$LT$85,BECO_Datos!$A60,FALSE),0))*DT$2</f>
        <v>#N/A</v>
      </c>
      <c r="DU61" s="85" t="e">
        <f>(HLOOKUP(DU$6,BECO_Datos!$D$3:$HN$85,BECO_Datos!$A60,FALSE)+IFERROR(HLOOKUP(DU$6,BECO_Datos!$HP$3:$LT$85,BECO_Datos!$A60,FALSE),0))*DU$2</f>
        <v>#N/A</v>
      </c>
      <c r="DV61" s="85" t="e">
        <f>(HLOOKUP(DV$6,BECO_Datos!$D$3:$HN$85,BECO_Datos!$A60,FALSE)+IFERROR(HLOOKUP(DV$6,BECO_Datos!$HP$3:$LT$85,BECO_Datos!$A60,FALSE),0))*DV$2</f>
        <v>#N/A</v>
      </c>
      <c r="DW61" s="85" t="e">
        <f>(HLOOKUP(DW$6,BECO_Datos!$D$3:$HN$85,BECO_Datos!$A60,FALSE)+IFERROR(HLOOKUP(DW$6,BECO_Datos!$HP$3:$LT$85,BECO_Datos!$A60,FALSE),0))*DW$2</f>
        <v>#N/A</v>
      </c>
      <c r="DX61" s="85" t="e">
        <f>(HLOOKUP(DX$6,BECO_Datos!$D$3:$HN$85,BECO_Datos!$A60,FALSE)+IFERROR(HLOOKUP(DX$6,BECO_Datos!$HP$3:$LT$85,BECO_Datos!$A60,FALSE),0))*DX$2</f>
        <v>#N/A</v>
      </c>
      <c r="DY61" s="85">
        <f>(HLOOKUP(DY$6,BECO_Datos!$D$3:$HN$85,BECO_Datos!$A60,FALSE)+IFERROR(HLOOKUP(DY$6,BECO_Datos!$HP$3:$LT$85,BECO_Datos!$A60,FALSE),0))*DY$2</f>
        <v>0</v>
      </c>
      <c r="DZ61" s="85">
        <f>(HLOOKUP(DZ$6,BECO_Datos!$D$3:$HN$85,BECO_Datos!$A60,FALSE)+IFERROR(HLOOKUP(DZ$6,BECO_Datos!$HP$3:$LT$85,BECO_Datos!$A60,FALSE),0))*DZ$2</f>
        <v>0</v>
      </c>
      <c r="EA61" s="85">
        <f>(HLOOKUP(EA$6,BECO_Datos!$D$3:$HN$85,BECO_Datos!$A60,FALSE)+IFERROR(HLOOKUP(EA$6,BECO_Datos!$HP$3:$LT$85,BECO_Datos!$A60,FALSE),0))*EA$2</f>
        <v>0</v>
      </c>
      <c r="EB61" s="85">
        <f>(HLOOKUP(EB$6,BECO_Datos!$D$3:$HN$85,BECO_Datos!$A60,FALSE)+IFERROR(HLOOKUP(EB$6,BECO_Datos!$HP$3:$LT$85,BECO_Datos!$A60,FALSE),0))*EB$2</f>
        <v>0</v>
      </c>
      <c r="EC61" s="85">
        <f>(HLOOKUP(EC$6,BECO_Datos!$D$3:$HN$85,BECO_Datos!$A60,FALSE)+IFERROR(HLOOKUP(EC$6,BECO_Datos!$HP$3:$LT$85,BECO_Datos!$A60,FALSE),0))*EC$2</f>
        <v>0</v>
      </c>
      <c r="ED61" s="85">
        <f>(HLOOKUP(ED$6,BECO_Datos!$D$3:$HN$85,BECO_Datos!$A60,FALSE)+IFERROR(HLOOKUP(ED$6,BECO_Datos!$HP$3:$LT$85,BECO_Datos!$A60,FALSE),0))*ED$2</f>
        <v>0</v>
      </c>
      <c r="EE61" s="85">
        <f>(HLOOKUP(EE$6,BECO_Datos!$D$3:$HN$85,BECO_Datos!$A60,FALSE)+IFERROR(HLOOKUP(EE$6,BECO_Datos!$HP$3:$LT$85,BECO_Datos!$A60,FALSE),0))*EE$2</f>
        <v>0</v>
      </c>
      <c r="EF61" s="85">
        <f>(HLOOKUP(EF$6,BECO_Datos!$D$3:$HN$85,BECO_Datos!$A60,FALSE)+IFERROR(HLOOKUP(EF$6,BECO_Datos!$HP$3:$LT$85,BECO_Datos!$A60,FALSE),0))*EF$2</f>
        <v>0</v>
      </c>
      <c r="EG61" s="85">
        <f>(HLOOKUP(EG$6,BECO_Datos!$D$3:$HN$85,BECO_Datos!$A60,FALSE)+IFERROR(HLOOKUP(EG$6,BECO_Datos!$HP$3:$LT$85,BECO_Datos!$A60,FALSE),0))*EG$2</f>
        <v>0</v>
      </c>
      <c r="EH61" s="85">
        <f>(HLOOKUP(EH$6,BECO_Datos!$D$3:$HN$85,BECO_Datos!$A60,FALSE)+IFERROR(HLOOKUP(EH$6,BECO_Datos!$HP$3:$LT$85,BECO_Datos!$A60,FALSE),0))*EH$2</f>
        <v>0</v>
      </c>
      <c r="EJ61" s="85" t="e">
        <f>(HLOOKUP(EJ$6,BECO_Datos!$D$3:$HN$85,BECO_Datos!$A60,FALSE)+IFERROR(HLOOKUP(EJ$6,BECO_Datos!$HP$3:$LT$85,BECO_Datos!$A60,FALSE),0))*EJ$2</f>
        <v>#N/A</v>
      </c>
      <c r="EK61" s="85" t="e">
        <f>(HLOOKUP(EK$6,BECO_Datos!$D$3:$HN$85,BECO_Datos!$A60,FALSE)+IFERROR(HLOOKUP(EK$6,BECO_Datos!$HP$3:$LT$85,BECO_Datos!$A60,FALSE),0))*EK$2</f>
        <v>#N/A</v>
      </c>
      <c r="EL61" s="85" t="e">
        <f>(HLOOKUP(EL$6,BECO_Datos!$D$3:$HN$85,BECO_Datos!$A60,FALSE)+IFERROR(HLOOKUP(EL$6,BECO_Datos!$HP$3:$LT$85,BECO_Datos!$A60,FALSE),0))*EL$2</f>
        <v>#N/A</v>
      </c>
      <c r="EM61" s="85" t="e">
        <f>(HLOOKUP(EM$6,BECO_Datos!$D$3:$HN$85,BECO_Datos!$A60,FALSE)+IFERROR(HLOOKUP(EM$6,BECO_Datos!$HP$3:$LT$85,BECO_Datos!$A60,FALSE),0))*EM$2</f>
        <v>#N/A</v>
      </c>
      <c r="EN61" s="85" t="e">
        <f>(HLOOKUP(EN$6,BECO_Datos!$D$3:$HN$85,BECO_Datos!$A60,FALSE)+IFERROR(HLOOKUP(EN$6,BECO_Datos!$HP$3:$LT$85,BECO_Datos!$A60,FALSE),0))*EN$2</f>
        <v>#N/A</v>
      </c>
      <c r="EO61" s="85" t="e">
        <f>(HLOOKUP(EO$6,BECO_Datos!$D$3:$HN$85,BECO_Datos!$A60,FALSE)+IFERROR(HLOOKUP(EO$6,BECO_Datos!$HP$3:$LT$85,BECO_Datos!$A60,FALSE),0))*EO$2</f>
        <v>#N/A</v>
      </c>
      <c r="EP61" s="85">
        <f>(HLOOKUP(EP$6,BECO_Datos!$D$3:$HN$85,BECO_Datos!$A60,FALSE)+IFERROR(HLOOKUP(EP$6,BECO_Datos!$HP$3:$LT$85,BECO_Datos!$A60,FALSE),0))*EP$2</f>
        <v>0</v>
      </c>
      <c r="EQ61" s="85">
        <f>(HLOOKUP(EQ$6,BECO_Datos!$D$3:$HN$85,BECO_Datos!$A60,FALSE)+IFERROR(HLOOKUP(EQ$6,BECO_Datos!$HP$3:$LT$85,BECO_Datos!$A60,FALSE),0))*EQ$2</f>
        <v>0</v>
      </c>
      <c r="ER61" s="85">
        <f>(HLOOKUP(ER$6,BECO_Datos!$D$3:$HN$85,BECO_Datos!$A60,FALSE)+IFERROR(HLOOKUP(ER$6,BECO_Datos!$HP$3:$LT$85,BECO_Datos!$A60,FALSE),0))*ER$2</f>
        <v>0</v>
      </c>
      <c r="ES61" s="85">
        <f>(HLOOKUP(ES$6,BECO_Datos!$D$3:$HN$85,BECO_Datos!$A60,FALSE)+IFERROR(HLOOKUP(ES$6,BECO_Datos!$HP$3:$LT$85,BECO_Datos!$A60,FALSE),0))*ES$2</f>
        <v>0</v>
      </c>
      <c r="ET61" s="85">
        <f>(HLOOKUP(ET$6,BECO_Datos!$D$3:$HN$85,BECO_Datos!$A60,FALSE)+IFERROR(HLOOKUP(ET$6,BECO_Datos!$HP$3:$LT$85,BECO_Datos!$A60,FALSE),0))*ET$2</f>
        <v>0</v>
      </c>
      <c r="EU61" s="85">
        <f>(HLOOKUP(EU$6,BECO_Datos!$D$3:$HN$85,BECO_Datos!$A60,FALSE)+IFERROR(HLOOKUP(EU$6,BECO_Datos!$HP$3:$LT$85,BECO_Datos!$A60,FALSE),0))*EU$2</f>
        <v>0</v>
      </c>
      <c r="EV61" s="85">
        <f>(HLOOKUP(EV$6,BECO_Datos!$D$3:$HN$85,BECO_Datos!$A60,FALSE)+IFERROR(HLOOKUP(EV$6,BECO_Datos!$HP$3:$LT$85,BECO_Datos!$A60,FALSE),0))*EV$2</f>
        <v>0</v>
      </c>
      <c r="EW61" s="85">
        <f>(HLOOKUP(EW$6,BECO_Datos!$D$3:$HN$85,BECO_Datos!$A60,FALSE)+IFERROR(HLOOKUP(EW$6,BECO_Datos!$HP$3:$LT$85,BECO_Datos!$A60,FALSE),0))*EW$2</f>
        <v>0</v>
      </c>
      <c r="EX61" s="85">
        <f>(HLOOKUP(EX$6,BECO_Datos!$D$3:$HN$85,BECO_Datos!$A60,FALSE)+IFERROR(HLOOKUP(EX$6,BECO_Datos!$HP$3:$LT$85,BECO_Datos!$A60,FALSE),0))*EX$2</f>
        <v>0</v>
      </c>
      <c r="EY61" s="85">
        <f>(HLOOKUP(EY$6,BECO_Datos!$D$3:$HN$85,BECO_Datos!$A60,FALSE)+IFERROR(HLOOKUP(EY$6,BECO_Datos!$HP$3:$LT$85,BECO_Datos!$A60,FALSE),0))*EY$2</f>
        <v>0</v>
      </c>
      <c r="FA61" s="85" t="e">
        <f>(HLOOKUP(FA$6,BECO_Datos!$D$3:$HN$85,BECO_Datos!$A60,FALSE)+IFERROR(HLOOKUP(FA$6,BECO_Datos!$HP$3:$LT$85,BECO_Datos!$A60,FALSE),0))*FA$2</f>
        <v>#N/A</v>
      </c>
      <c r="FB61" s="85" t="e">
        <f>(HLOOKUP(FB$6,BECO_Datos!$D$3:$HN$85,BECO_Datos!$A60,FALSE)+IFERROR(HLOOKUP(FB$6,BECO_Datos!$HP$3:$LT$85,BECO_Datos!$A60,FALSE),0))*FB$2</f>
        <v>#N/A</v>
      </c>
      <c r="FC61" s="85" t="e">
        <f>(HLOOKUP(FC$6,BECO_Datos!$D$3:$HN$85,BECO_Datos!$A60,FALSE)+IFERROR(HLOOKUP(FC$6,BECO_Datos!$HP$3:$LT$85,BECO_Datos!$A60,FALSE),0))*FC$2</f>
        <v>#N/A</v>
      </c>
      <c r="FD61" s="85" t="e">
        <f>(HLOOKUP(FD$6,BECO_Datos!$D$3:$HN$85,BECO_Datos!$A60,FALSE)+IFERROR(HLOOKUP(FD$6,BECO_Datos!$HP$3:$LT$85,BECO_Datos!$A60,FALSE),0))*FD$2</f>
        <v>#N/A</v>
      </c>
      <c r="FE61" s="85" t="e">
        <f>(HLOOKUP(FE$6,BECO_Datos!$D$3:$HN$85,BECO_Datos!$A60,FALSE)+IFERROR(HLOOKUP(FE$6,BECO_Datos!$HP$3:$LT$85,BECO_Datos!$A60,FALSE),0))*FE$2</f>
        <v>#N/A</v>
      </c>
      <c r="FF61" s="85" t="e">
        <f>(HLOOKUP(FF$6,BECO_Datos!$D$3:$HN$85,BECO_Datos!$A60,FALSE)+IFERROR(HLOOKUP(FF$6,BECO_Datos!$HP$3:$LT$85,BECO_Datos!$A60,FALSE),0))*FF$2</f>
        <v>#N/A</v>
      </c>
      <c r="FG61" s="85">
        <f>(HLOOKUP(FG$6,BECO_Datos!$D$3:$HN$85,BECO_Datos!$A60,FALSE)+IFERROR(HLOOKUP(FG$6,BECO_Datos!$HP$3:$LT$85,BECO_Datos!$A60,FALSE),0))*FG$2</f>
        <v>0</v>
      </c>
      <c r="FH61" s="85">
        <f>(HLOOKUP(FH$6,BECO_Datos!$D$3:$HN$85,BECO_Datos!$A60,FALSE)+IFERROR(HLOOKUP(FH$6,BECO_Datos!$HP$3:$LT$85,BECO_Datos!$A60,FALSE),0))*FH$2</f>
        <v>0</v>
      </c>
      <c r="FI61" s="85">
        <f>(HLOOKUP(FI$6,BECO_Datos!$D$3:$HN$85,BECO_Datos!$A60,FALSE)+IFERROR(HLOOKUP(FI$6,BECO_Datos!$HP$3:$LT$85,BECO_Datos!$A60,FALSE),0))*FI$2</f>
        <v>0</v>
      </c>
      <c r="FJ61" s="85">
        <f>(HLOOKUP(FJ$6,BECO_Datos!$D$3:$HN$85,BECO_Datos!$A60,FALSE)+IFERROR(HLOOKUP(FJ$6,BECO_Datos!$HP$3:$LT$85,BECO_Datos!$A60,FALSE),0))*FJ$2</f>
        <v>0</v>
      </c>
      <c r="FK61" s="85">
        <f>(HLOOKUP(FK$6,BECO_Datos!$D$3:$HN$85,BECO_Datos!$A60,FALSE)+IFERROR(HLOOKUP(FK$6,BECO_Datos!$HP$3:$LT$85,BECO_Datos!$A60,FALSE),0))*FK$2</f>
        <v>0</v>
      </c>
      <c r="FL61" s="85">
        <f>(HLOOKUP(FL$6,BECO_Datos!$D$3:$HN$85,BECO_Datos!$A60,FALSE)+IFERROR(HLOOKUP(FL$6,BECO_Datos!$HP$3:$LT$85,BECO_Datos!$A60,FALSE),0))*FL$2</f>
        <v>0</v>
      </c>
      <c r="FM61" s="85">
        <f>(HLOOKUP(FM$6,BECO_Datos!$D$3:$HN$85,BECO_Datos!$A60,FALSE)+IFERROR(HLOOKUP(FM$6,BECO_Datos!$HP$3:$LT$85,BECO_Datos!$A60,FALSE),0))*FM$2</f>
        <v>0</v>
      </c>
      <c r="FN61" s="85">
        <f>(HLOOKUP(FN$6,BECO_Datos!$D$3:$HN$85,BECO_Datos!$A60,FALSE)+IFERROR(HLOOKUP(FN$6,BECO_Datos!$HP$3:$LT$85,BECO_Datos!$A60,FALSE),0))*FN$2</f>
        <v>0</v>
      </c>
      <c r="FO61" s="85">
        <f>(HLOOKUP(FO$6,BECO_Datos!$D$3:$HN$85,BECO_Datos!$A60,FALSE)+IFERROR(HLOOKUP(FO$6,BECO_Datos!$HP$3:$LT$85,BECO_Datos!$A60,FALSE),0))*FO$2</f>
        <v>0</v>
      </c>
      <c r="FP61" s="85">
        <f>(HLOOKUP(FP$6,BECO_Datos!$D$3:$HN$85,BECO_Datos!$A60,FALSE)+IFERROR(HLOOKUP(FP$6,BECO_Datos!$HP$3:$LT$85,BECO_Datos!$A60,FALSE),0))*FP$2</f>
        <v>0</v>
      </c>
      <c r="FR61" s="85" t="e">
        <f>(HLOOKUP(FR$6,BECO_Datos!$D$3:$HN$85,BECO_Datos!$A60,FALSE)+IFERROR(HLOOKUP(FR$6,BECO_Datos!$HP$3:$LT$85,BECO_Datos!$A60,FALSE),0))*FR$2</f>
        <v>#N/A</v>
      </c>
      <c r="FS61" s="85" t="e">
        <f>(HLOOKUP(FS$6,BECO_Datos!$D$3:$HN$85,BECO_Datos!$A60,FALSE)+IFERROR(HLOOKUP(FS$6,BECO_Datos!$HP$3:$LT$85,BECO_Datos!$A60,FALSE),0))*FS$2</f>
        <v>#N/A</v>
      </c>
      <c r="FT61" s="85" t="e">
        <f>(HLOOKUP(FT$6,BECO_Datos!$D$3:$HN$85,BECO_Datos!$A60,FALSE)+IFERROR(HLOOKUP(FT$6,BECO_Datos!$HP$3:$LT$85,BECO_Datos!$A60,FALSE),0))*FT$2</f>
        <v>#N/A</v>
      </c>
      <c r="FU61" s="85" t="e">
        <f>(HLOOKUP(FU$6,BECO_Datos!$D$3:$HN$85,BECO_Datos!$A60,FALSE)+IFERROR(HLOOKUP(FU$6,BECO_Datos!$HP$3:$LT$85,BECO_Datos!$A60,FALSE),0))*FU$2</f>
        <v>#N/A</v>
      </c>
      <c r="FV61" s="85" t="e">
        <f>(HLOOKUP(FV$6,BECO_Datos!$D$3:$HN$85,BECO_Datos!$A60,FALSE)+IFERROR(HLOOKUP(FV$6,BECO_Datos!$HP$3:$LT$85,BECO_Datos!$A60,FALSE),0))*FV$2</f>
        <v>#N/A</v>
      </c>
      <c r="FW61" s="85" t="e">
        <f>(HLOOKUP(FW$6,BECO_Datos!$D$3:$HN$85,BECO_Datos!$A60,FALSE)+IFERROR(HLOOKUP(FW$6,BECO_Datos!$HP$3:$LT$85,BECO_Datos!$A60,FALSE),0))*FW$2</f>
        <v>#N/A</v>
      </c>
      <c r="FX61" s="85">
        <f>(HLOOKUP(FX$6,BECO_Datos!$D$3:$HN$85,BECO_Datos!$A60,FALSE)+IFERROR(HLOOKUP(FX$6,BECO_Datos!$HP$3:$LT$85,BECO_Datos!$A60,FALSE),0))*FX$2</f>
        <v>73.919590140441386</v>
      </c>
      <c r="FY61" s="85">
        <f>(HLOOKUP(FY$6,BECO_Datos!$D$3:$HN$85,BECO_Datos!$A60,FALSE)+IFERROR(HLOOKUP(FY$6,BECO_Datos!$HP$3:$LT$85,BECO_Datos!$A60,FALSE),0))*FY$2</f>
        <v>1.8749605904270565</v>
      </c>
      <c r="FZ61" s="85">
        <f>(HLOOKUP(FZ$6,BECO_Datos!$D$3:$HN$85,BECO_Datos!$A60,FALSE)+IFERROR(HLOOKUP(FZ$6,BECO_Datos!$HP$3:$LT$85,BECO_Datos!$A60,FALSE),0))*FZ$2</f>
        <v>17.186597162510751</v>
      </c>
      <c r="GA61" s="85">
        <f>(HLOOKUP(GA$6,BECO_Datos!$D$3:$HN$85,BECO_Datos!$A60,FALSE)+IFERROR(HLOOKUP(GA$6,BECO_Datos!$HP$3:$LT$85,BECO_Datos!$A60,FALSE),0))*GA$2</f>
        <v>2.9368966752651193</v>
      </c>
      <c r="GB61" s="85">
        <f>(HLOOKUP(GB$6,BECO_Datos!$D$3:$HN$85,BECO_Datos!$A60,FALSE)+IFERROR(HLOOKUP(GB$6,BECO_Datos!$HP$3:$LT$85,BECO_Datos!$A60,FALSE),0))*GB$2</f>
        <v>7.8286916021782753</v>
      </c>
      <c r="GC61" s="85">
        <f>(HLOOKUP(GC$6,BECO_Datos!$D$3:$HN$85,BECO_Datos!$A60,FALSE)+IFERROR(HLOOKUP(GC$6,BECO_Datos!$HP$3:$LT$85,BECO_Datos!$A60,FALSE),0))*GC$2</f>
        <v>13.070782459157352</v>
      </c>
      <c r="GD61" s="85">
        <f>(HLOOKUP(GD$6,BECO_Datos!$D$3:$HN$85,BECO_Datos!$A60,FALSE)+IFERROR(HLOOKUP(GD$6,BECO_Datos!$HP$3:$LT$85,BECO_Datos!$A60,FALSE),0))*GD$2</f>
        <v>11.099636715391231</v>
      </c>
      <c r="GE61" s="85">
        <f>(HLOOKUP(GE$6,BECO_Datos!$D$3:$HN$85,BECO_Datos!$A60,FALSE)+IFERROR(HLOOKUP(GE$6,BECO_Datos!$HP$3:$LT$85,BECO_Datos!$A60,FALSE),0))*GE$2</f>
        <v>10.415292347377473</v>
      </c>
      <c r="GF61" s="85">
        <f>(HLOOKUP(GF$6,BECO_Datos!$D$3:$HN$85,BECO_Datos!$A60,FALSE)+IFERROR(HLOOKUP(GF$6,BECO_Datos!$HP$3:$LT$85,BECO_Datos!$A60,FALSE),0))*GF$2</f>
        <v>10.471183720263687</v>
      </c>
      <c r="GG61" s="85">
        <f>(HLOOKUP(GG$6,BECO_Datos!$D$3:$HN$85,BECO_Datos!$A60,FALSE)+IFERROR(HLOOKUP(GG$6,BECO_Datos!$HP$3:$LT$85,BECO_Datos!$A60,FALSE),0))*GG$2</f>
        <v>8.201632551011846</v>
      </c>
      <c r="GI61" s="85" t="e">
        <f>(HLOOKUP(GI$6,BECO_Datos!$D$3:$HN$85,BECO_Datos!$A60,FALSE)+IFERROR(HLOOKUP(GI$6,BECO_Datos!$HP$3:$LT$85,BECO_Datos!$A60,FALSE),0))*GI$2</f>
        <v>#N/A</v>
      </c>
      <c r="GJ61" s="85" t="e">
        <f>(HLOOKUP(GJ$6,BECO_Datos!$D$3:$HN$85,BECO_Datos!$A60,FALSE)+IFERROR(HLOOKUP(GJ$6,BECO_Datos!$HP$3:$LT$85,BECO_Datos!$A60,FALSE),0))*GJ$2</f>
        <v>#N/A</v>
      </c>
      <c r="GK61" s="85" t="e">
        <f>(HLOOKUP(GK$6,BECO_Datos!$D$3:$HN$85,BECO_Datos!$A60,FALSE)+IFERROR(HLOOKUP(GK$6,BECO_Datos!$HP$3:$LT$85,BECO_Datos!$A60,FALSE),0))*GK$2</f>
        <v>#N/A</v>
      </c>
      <c r="GL61" s="85" t="e">
        <f>(HLOOKUP(GL$6,BECO_Datos!$D$3:$HN$85,BECO_Datos!$A60,FALSE)+IFERROR(HLOOKUP(GL$6,BECO_Datos!$HP$3:$LT$85,BECO_Datos!$A60,FALSE),0))*GL$2</f>
        <v>#N/A</v>
      </c>
      <c r="GM61" s="85" t="e">
        <f>(HLOOKUP(GM$6,BECO_Datos!$D$3:$HN$85,BECO_Datos!$A60,FALSE)+IFERROR(HLOOKUP(GM$6,BECO_Datos!$HP$3:$LT$85,BECO_Datos!$A60,FALSE),0))*GM$2</f>
        <v>#N/A</v>
      </c>
      <c r="GN61" s="85" t="e">
        <f>(HLOOKUP(GN$6,BECO_Datos!$D$3:$HN$85,BECO_Datos!$A60,FALSE)+IFERROR(HLOOKUP(GN$6,BECO_Datos!$HP$3:$LT$85,BECO_Datos!$A60,FALSE),0))*GN$2</f>
        <v>#N/A</v>
      </c>
      <c r="GO61" s="85">
        <f>(HLOOKUP(GO$6,BECO_Datos!$D$3:$HN$85,BECO_Datos!$A60,FALSE)+IFERROR(HLOOKUP(GO$6,BECO_Datos!$HP$3:$LT$85,BECO_Datos!$A60,FALSE),0))*GO$2</f>
        <v>13.81959014044139</v>
      </c>
      <c r="GP61" s="85">
        <f>(HLOOKUP(GP$6,BECO_Datos!$D$3:$HN$85,BECO_Datos!$A60,FALSE)+IFERROR(HLOOKUP(GP$6,BECO_Datos!$HP$3:$LT$85,BECO_Datos!$A60,FALSE),0))*GP$2</f>
        <v>5.6255803955288055</v>
      </c>
      <c r="GQ61" s="85">
        <f>(HLOOKUP(GQ$6,BECO_Datos!$D$3:$HN$85,BECO_Datos!$A60,FALSE)+IFERROR(HLOOKUP(GQ$6,BECO_Datos!$HP$3:$LT$85,BECO_Datos!$A60,FALSE),0))*GQ$2</f>
        <v>136.3994411006019</v>
      </c>
      <c r="GR61" s="85">
        <f>(HLOOKUP(GR$6,BECO_Datos!$D$3:$HN$85,BECO_Datos!$A60,FALSE)+IFERROR(HLOOKUP(GR$6,BECO_Datos!$HP$3:$LT$85,BECO_Datos!$A60,FALSE),0))*GR$2</f>
        <v>114.98450128976785</v>
      </c>
      <c r="GS61" s="85">
        <f>(HLOOKUP(GS$6,BECO_Datos!$D$3:$HN$85,BECO_Datos!$A60,FALSE)+IFERROR(HLOOKUP(GS$6,BECO_Datos!$HP$3:$LT$85,BECO_Datos!$A60,FALSE),0))*GS$2</f>
        <v>358.48072513614221</v>
      </c>
      <c r="GT61" s="85">
        <f>(HLOOKUP(GT$6,BECO_Datos!$D$3:$HN$85,BECO_Datos!$A60,FALSE)+IFERROR(HLOOKUP(GT$6,BECO_Datos!$HP$3:$LT$85,BECO_Datos!$A60,FALSE),0))*GT$2</f>
        <v>378.25235024362286</v>
      </c>
      <c r="GU61" s="85">
        <f>(HLOOKUP(GU$6,BECO_Datos!$D$3:$HN$85,BECO_Datos!$A60,FALSE)+IFERROR(HLOOKUP(GU$6,BECO_Datos!$HP$3:$LT$85,BECO_Datos!$A60,FALSE),0))*GU$2</f>
        <v>242.50821868730299</v>
      </c>
      <c r="GV61" s="85">
        <f>(HLOOKUP(GV$6,BECO_Datos!$D$3:$HN$85,BECO_Datos!$A60,FALSE)+IFERROR(HLOOKUP(GV$6,BECO_Datos!$HP$3:$LT$85,BECO_Datos!$A60,FALSE),0))*GV$2</f>
        <v>258.36238893665808</v>
      </c>
      <c r="GW61" s="85">
        <f>(HLOOKUP(GW$6,BECO_Datos!$D$3:$HN$85,BECO_Datos!$A60,FALSE)+IFERROR(HLOOKUP(GW$6,BECO_Datos!$HP$3:$LT$85,BECO_Datos!$A60,FALSE),0))*GW$2</f>
        <v>298.93253081112073</v>
      </c>
      <c r="GX61" s="85">
        <f>(HLOOKUP(GX$6,BECO_Datos!$D$3:$HN$85,BECO_Datos!$A60,FALSE)+IFERROR(HLOOKUP(GX$6,BECO_Datos!$HP$3:$LT$85,BECO_Datos!$A60,FALSE),0))*GX$2</f>
        <v>438.99333936076613</v>
      </c>
      <c r="GZ61" s="85" t="e">
        <f>(HLOOKUP(GZ$6,BECO_Datos!$D$3:$HN$85,BECO_Datos!$A60,FALSE)+IFERROR(HLOOKUP(GZ$6,BECO_Datos!$HP$3:$LT$85,BECO_Datos!$A60,FALSE),0))*GZ$2</f>
        <v>#N/A</v>
      </c>
      <c r="HA61" s="85" t="e">
        <f>(HLOOKUP(HA$6,BECO_Datos!$D$3:$HN$85,BECO_Datos!$A60,FALSE)+IFERROR(HLOOKUP(HA$6,BECO_Datos!$HP$3:$LT$85,BECO_Datos!$A60,FALSE),0))*HA$2</f>
        <v>#N/A</v>
      </c>
      <c r="HB61" s="85" t="e">
        <f>(HLOOKUP(HB$6,BECO_Datos!$D$3:$HN$85,BECO_Datos!$A60,FALSE)+IFERROR(HLOOKUP(HB$6,BECO_Datos!$HP$3:$LT$85,BECO_Datos!$A60,FALSE),0))*HB$2</f>
        <v>#N/A</v>
      </c>
      <c r="HC61" s="85" t="e">
        <f>(HLOOKUP(HC$6,BECO_Datos!$D$3:$HN$85,BECO_Datos!$A60,FALSE)+IFERROR(HLOOKUP(HC$6,BECO_Datos!$HP$3:$LT$85,BECO_Datos!$A60,FALSE),0))*HC$2</f>
        <v>#N/A</v>
      </c>
      <c r="HD61" s="85" t="e">
        <f>(HLOOKUP(HD$6,BECO_Datos!$D$3:$HN$85,BECO_Datos!$A60,FALSE)+IFERROR(HLOOKUP(HD$6,BECO_Datos!$HP$3:$LT$85,BECO_Datos!$A60,FALSE),0))*HD$2</f>
        <v>#N/A</v>
      </c>
      <c r="HE61" s="85" t="e">
        <f>(HLOOKUP(HE$6,BECO_Datos!$D$3:$HN$85,BECO_Datos!$A60,FALSE)+IFERROR(HLOOKUP(HE$6,BECO_Datos!$HP$3:$LT$85,BECO_Datos!$A60,FALSE),0))*HE$2</f>
        <v>#N/A</v>
      </c>
      <c r="HF61" s="85">
        <f>(HLOOKUP(HF$6,BECO_Datos!$D$3:$HN$85,BECO_Datos!$A60,FALSE)+IFERROR(HLOOKUP(HF$6,BECO_Datos!$HP$3:$LT$85,BECO_Datos!$A60,FALSE),0))*HF$2</f>
        <v>33.458822217026338</v>
      </c>
      <c r="HG61" s="85">
        <f>(HLOOKUP(HG$6,BECO_Datos!$D$3:$HN$85,BECO_Datos!$A60,FALSE)+IFERROR(HLOOKUP(HG$6,BECO_Datos!$HP$3:$LT$85,BECO_Datos!$A60,FALSE),0))*HG$2</f>
        <v>16.185716667673859</v>
      </c>
      <c r="HH61" s="85">
        <f>(HLOOKUP(HH$6,BECO_Datos!$D$3:$HN$85,BECO_Datos!$A60,FALSE)+IFERROR(HLOOKUP(HH$6,BECO_Datos!$HP$3:$LT$85,BECO_Datos!$A60,FALSE),0))*HH$2</f>
        <v>34.140934327349669</v>
      </c>
      <c r="HI61" s="85">
        <f>(HLOOKUP(HI$6,BECO_Datos!$D$3:$HN$85,BECO_Datos!$A60,FALSE)+IFERROR(HLOOKUP(HI$6,BECO_Datos!$HP$3:$LT$85,BECO_Datos!$A60,FALSE),0))*HI$2</f>
        <v>24.577613796891054</v>
      </c>
      <c r="HJ61" s="85">
        <f>(HLOOKUP(HJ$6,BECO_Datos!$D$3:$HN$85,BECO_Datos!$A60,FALSE)+IFERROR(HLOOKUP(HJ$6,BECO_Datos!$HP$3:$LT$85,BECO_Datos!$A60,FALSE),0))*HJ$2</f>
        <v>29.077907734588898</v>
      </c>
      <c r="HK61" s="85">
        <f>(HLOOKUP(HK$6,BECO_Datos!$D$3:$HN$85,BECO_Datos!$A60,FALSE)+IFERROR(HLOOKUP(HK$6,BECO_Datos!$HP$3:$LT$85,BECO_Datos!$A60,FALSE),0))*HK$2</f>
        <v>31.306528476632934</v>
      </c>
      <c r="HL61" s="85">
        <f>(HLOOKUP(HL$6,BECO_Datos!$D$3:$HN$85,BECO_Datos!$A60,FALSE)+IFERROR(HLOOKUP(HL$6,BECO_Datos!$HP$3:$LT$85,BECO_Datos!$A60,FALSE),0))*HL$2</f>
        <v>27.615207879228539</v>
      </c>
      <c r="HM61" s="85">
        <f>(HLOOKUP(HM$6,BECO_Datos!$D$3:$HN$85,BECO_Datos!$A60,FALSE)+IFERROR(HLOOKUP(HM$6,BECO_Datos!$HP$3:$LT$85,BECO_Datos!$A60,FALSE),0))*HM$2</f>
        <v>27.412871021971306</v>
      </c>
      <c r="HN61" s="85">
        <f>(HLOOKUP(HN$6,BECO_Datos!$D$3:$HN$85,BECO_Datos!$A60,FALSE)+IFERROR(HLOOKUP(HN$6,BECO_Datos!$HP$3:$LT$85,BECO_Datos!$A60,FALSE),0))*HN$2</f>
        <v>28.797670123069679</v>
      </c>
      <c r="HO61" s="85">
        <f>(HLOOKUP(HO$6,BECO_Datos!$D$3:$HN$85,BECO_Datos!$A60,FALSE)+IFERROR(HLOOKUP(HO$6,BECO_Datos!$HP$3:$LT$85,BECO_Datos!$A60,FALSE),0))*HO$2</f>
        <v>28.262670184013221</v>
      </c>
      <c r="HQ61" s="85" t="e">
        <f>(HLOOKUP(HQ$6,BECO_Datos!$D$3:$HN$85,BECO_Datos!$A60,FALSE)+IFERROR(HLOOKUP(HQ$6,BECO_Datos!$HP$3:$LT$85,BECO_Datos!$A60,FALSE),0))*HQ$2</f>
        <v>#N/A</v>
      </c>
      <c r="HR61" s="85" t="e">
        <f>(HLOOKUP(HR$6,BECO_Datos!$D$3:$HN$85,BECO_Datos!$A60,FALSE)+IFERROR(HLOOKUP(HR$6,BECO_Datos!$HP$3:$LT$85,BECO_Datos!$A60,FALSE),0))*HR$2</f>
        <v>#N/A</v>
      </c>
      <c r="HS61" s="85" t="e">
        <f>(HLOOKUP(HS$6,BECO_Datos!$D$3:$HN$85,BECO_Datos!$A60,FALSE)+IFERROR(HLOOKUP(HS$6,BECO_Datos!$HP$3:$LT$85,BECO_Datos!$A60,FALSE),0))*HS$2</f>
        <v>#N/A</v>
      </c>
      <c r="HT61" s="85" t="e">
        <f>(HLOOKUP(HT$6,BECO_Datos!$D$3:$HN$85,BECO_Datos!$A60,FALSE)+IFERROR(HLOOKUP(HT$6,BECO_Datos!$HP$3:$LT$85,BECO_Datos!$A60,FALSE),0))*HT$2</f>
        <v>#N/A</v>
      </c>
      <c r="HU61" s="85" t="e">
        <f>(HLOOKUP(HU$6,BECO_Datos!$D$3:$HN$85,BECO_Datos!$A60,FALSE)+IFERROR(HLOOKUP(HU$6,BECO_Datos!$HP$3:$LT$85,BECO_Datos!$A60,FALSE),0))*HU$2</f>
        <v>#N/A</v>
      </c>
      <c r="HV61" s="85" t="e">
        <f>(HLOOKUP(HV$6,BECO_Datos!$D$3:$HN$85,BECO_Datos!$A60,FALSE)+IFERROR(HLOOKUP(HV$6,BECO_Datos!$HP$3:$LT$85,BECO_Datos!$A60,FALSE),0))*HV$2</f>
        <v>#N/A</v>
      </c>
      <c r="HW61" s="85">
        <f>(HLOOKUP(HW$6,BECO_Datos!$D$3:$HN$85,BECO_Datos!$A60,FALSE)+IFERROR(HLOOKUP(HW$6,BECO_Datos!$HP$3:$LT$85,BECO_Datos!$A60,FALSE),0))*HW$2</f>
        <v>56.776490025795361</v>
      </c>
      <c r="HX61" s="85">
        <f>(HLOOKUP(HX$6,BECO_Datos!$D$3:$HN$85,BECO_Datos!$A60,FALSE)+IFERROR(HLOOKUP(HX$6,BECO_Datos!$HP$3:$LT$85,BECO_Datos!$A60,FALSE),0))*HX$2</f>
        <v>59.812441616509034</v>
      </c>
      <c r="HY61" s="85">
        <f>(HLOOKUP(HY$6,BECO_Datos!$D$3:$HN$85,BECO_Datos!$A60,FALSE)+IFERROR(HLOOKUP(HY$6,BECO_Datos!$HP$3:$LT$85,BECO_Datos!$A60,FALSE),0))*HY$2</f>
        <v>51.729822184006885</v>
      </c>
      <c r="HZ61" s="85">
        <f>(HLOOKUP(HZ$6,BECO_Datos!$D$3:$HN$85,BECO_Datos!$A60,FALSE)+IFERROR(HLOOKUP(HZ$6,BECO_Datos!$HP$3:$LT$85,BECO_Datos!$A60,FALSE),0))*HZ$2</f>
        <v>50.047961220980227</v>
      </c>
      <c r="IA61" s="85">
        <f>(HLOOKUP(IA$6,BECO_Datos!$D$3:$HN$85,BECO_Datos!$A60,FALSE)+IFERROR(HLOOKUP(IA$6,BECO_Datos!$HP$3:$LT$85,BECO_Datos!$A60,FALSE),0))*IA$2</f>
        <v>50.285263370593306</v>
      </c>
      <c r="IB61" s="85">
        <f>(HLOOKUP(IB$6,BECO_Datos!$D$3:$HN$85,BECO_Datos!$A60,FALSE)+IFERROR(HLOOKUP(IB$6,BECO_Datos!$HP$3:$LT$85,BECO_Datos!$A60,FALSE),0))*IB$2</f>
        <v>34.373555202063635</v>
      </c>
      <c r="IC61" s="85">
        <f>(HLOOKUP(IC$6,BECO_Datos!$D$3:$HN$85,BECO_Datos!$A60,FALSE)+IFERROR(HLOOKUP(IC$6,BECO_Datos!$HP$3:$LT$85,BECO_Datos!$A60,FALSE),0))*IC$2</f>
        <v>39.995564402407574</v>
      </c>
      <c r="ID61" s="85">
        <f>(HLOOKUP(ID$6,BECO_Datos!$D$3:$HN$85,BECO_Datos!$A60,FALSE)+IFERROR(HLOOKUP(ID$6,BECO_Datos!$HP$3:$LT$85,BECO_Datos!$A60,FALSE),0))*ID$2</f>
        <v>37.544073000859846</v>
      </c>
      <c r="IE61" s="85">
        <f>(HLOOKUP(IE$6,BECO_Datos!$D$3:$HN$85,BECO_Datos!$A60,FALSE)+IFERROR(HLOOKUP(IE$6,BECO_Datos!$HP$3:$LT$85,BECO_Datos!$A60,FALSE),0))*IE$2</f>
        <v>42.774869905417034</v>
      </c>
      <c r="IF61" s="85">
        <f>(HLOOKUP(IF$6,BECO_Datos!$D$3:$HN$85,BECO_Datos!$A60,FALSE)+IFERROR(HLOOKUP(IF$6,BECO_Datos!$HP$3:$LT$85,BECO_Datos!$A60,FALSE),0))*IF$2</f>
        <v>42.316826342416931</v>
      </c>
      <c r="IH61" s="85" t="e">
        <f>(HLOOKUP(IH$6,BECO_Datos!$D$3:$HN$85,BECO_Datos!$A60,FALSE)+IFERROR(HLOOKUP(IH$6,BECO_Datos!$HP$3:$LT$85,BECO_Datos!$A60,FALSE),0))*IH$2</f>
        <v>#N/A</v>
      </c>
      <c r="II61" s="85" t="e">
        <f>(HLOOKUP(II$6,BECO_Datos!$D$3:$HN$85,BECO_Datos!$A60,FALSE)+IFERROR(HLOOKUP(II$6,BECO_Datos!$HP$3:$LT$85,BECO_Datos!$A60,FALSE),0))*II$2</f>
        <v>#N/A</v>
      </c>
      <c r="IJ61" s="85" t="e">
        <f>(HLOOKUP(IJ$6,BECO_Datos!$D$3:$HN$85,BECO_Datos!$A60,FALSE)+IFERROR(HLOOKUP(IJ$6,BECO_Datos!$HP$3:$LT$85,BECO_Datos!$A60,FALSE),0))*IJ$2</f>
        <v>#N/A</v>
      </c>
      <c r="IK61" s="85" t="e">
        <f>(HLOOKUP(IK$6,BECO_Datos!$D$3:$HN$85,BECO_Datos!$A60,FALSE)+IFERROR(HLOOKUP(IK$6,BECO_Datos!$HP$3:$LT$85,BECO_Datos!$A60,FALSE),0))*IK$2</f>
        <v>#N/A</v>
      </c>
      <c r="IL61" s="85" t="e">
        <f>(HLOOKUP(IL$6,BECO_Datos!$D$3:$HN$85,BECO_Datos!$A60,FALSE)+IFERROR(HLOOKUP(IL$6,BECO_Datos!$HP$3:$LT$85,BECO_Datos!$A60,FALSE),0))*IL$2</f>
        <v>#N/A</v>
      </c>
      <c r="IM61" s="85" t="e">
        <f>(HLOOKUP(IM$6,BECO_Datos!$D$3:$HN$85,BECO_Datos!$A60,FALSE)+IFERROR(HLOOKUP(IM$6,BECO_Datos!$HP$3:$LT$85,BECO_Datos!$A60,FALSE),0))*IM$2</f>
        <v>#N/A</v>
      </c>
      <c r="IN61" s="85">
        <f>(HLOOKUP(IN$6,BECO_Datos!$D$3:$HN$85,BECO_Datos!$A60,FALSE)+IFERROR(HLOOKUP(IN$6,BECO_Datos!$HP$3:$LT$85,BECO_Datos!$A60,FALSE),0))*IN$2</f>
        <v>108.30212364574378</v>
      </c>
      <c r="IO61" s="85">
        <f>(HLOOKUP(IO$6,BECO_Datos!$D$3:$HN$85,BECO_Datos!$A60,FALSE)+IFERROR(HLOOKUP(IO$6,BECO_Datos!$HP$3:$LT$85,BECO_Datos!$A60,FALSE),0))*IO$2</f>
        <v>119.17041074806536</v>
      </c>
      <c r="IP61" s="85">
        <f>(HLOOKUP(IP$6,BECO_Datos!$D$3:$HN$85,BECO_Datos!$A60,FALSE)+IFERROR(HLOOKUP(IP$6,BECO_Datos!$HP$3:$LT$85,BECO_Datos!$A60,FALSE),0))*IP$2</f>
        <v>120.4591799656062</v>
      </c>
      <c r="IQ61" s="85">
        <f>(HLOOKUP(IQ$6,BECO_Datos!$D$3:$HN$85,BECO_Datos!$A60,FALSE)+IFERROR(HLOOKUP(IQ$6,BECO_Datos!$HP$3:$LT$85,BECO_Datos!$A60,FALSE),0))*IQ$2</f>
        <v>109.32671435941531</v>
      </c>
      <c r="IR61" s="85">
        <f>(HLOOKUP(IR$6,BECO_Datos!$D$3:$HN$85,BECO_Datos!$A60,FALSE)+IFERROR(HLOOKUP(IR$6,BECO_Datos!$HP$3:$LT$85,BECO_Datos!$A60,FALSE),0))*IR$2</f>
        <v>118.1415908856406</v>
      </c>
      <c r="IS61" s="85">
        <f>(HLOOKUP(IS$6,BECO_Datos!$D$3:$HN$85,BECO_Datos!$A60,FALSE)+IFERROR(HLOOKUP(IS$6,BECO_Datos!$HP$3:$LT$85,BECO_Datos!$A60,FALSE),0))*IS$2</f>
        <v>114.16656749785041</v>
      </c>
      <c r="IT61" s="85">
        <f>(HLOOKUP(IT$6,BECO_Datos!$D$3:$HN$85,BECO_Datos!$A60,FALSE)+IFERROR(HLOOKUP(IT$6,BECO_Datos!$HP$3:$LT$85,BECO_Datos!$A60,FALSE),0))*IT$2</f>
        <v>119.20206827171111</v>
      </c>
      <c r="IU61" s="85">
        <f>(HLOOKUP(IU$6,BECO_Datos!$D$3:$HN$85,BECO_Datos!$A60,FALSE)+IFERROR(HLOOKUP(IU$6,BECO_Datos!$HP$3:$LT$85,BECO_Datos!$A60,FALSE),0))*IU$2</f>
        <v>122.17404213241618</v>
      </c>
      <c r="IV61" s="85">
        <f>(HLOOKUP(IV$6,BECO_Datos!$D$3:$HN$85,BECO_Datos!$A60,FALSE)+IFERROR(HLOOKUP(IV$6,BECO_Datos!$HP$3:$LT$85,BECO_Datos!$A60,FALSE),0))*IV$2</f>
        <v>119.98556269281733</v>
      </c>
      <c r="IW61" s="85">
        <f>(HLOOKUP(IW$6,BECO_Datos!$D$3:$HN$85,BECO_Datos!$A60,FALSE)+IFERROR(HLOOKUP(IW$6,BECO_Datos!$HP$3:$LT$85,BECO_Datos!$A60,FALSE),0))*IW$2</f>
        <v>120.18351111174771</v>
      </c>
      <c r="IY61" s="85" t="e">
        <f>(HLOOKUP(IY$6,BECO_Datos!$D$3:$HN$85,BECO_Datos!$A60,FALSE)+IFERROR(HLOOKUP(IY$6,BECO_Datos!$HP$3:$LT$85,BECO_Datos!$A60,FALSE),0))*IY$2</f>
        <v>#N/A</v>
      </c>
      <c r="IZ61" s="85" t="e">
        <f>(HLOOKUP(IZ$6,BECO_Datos!$D$3:$HN$85,BECO_Datos!$A60,FALSE)+IFERROR(HLOOKUP(IZ$6,BECO_Datos!$HP$3:$LT$85,BECO_Datos!$A60,FALSE),0))*IZ$2</f>
        <v>#N/A</v>
      </c>
      <c r="JA61" s="85" t="e">
        <f>(HLOOKUP(JA$6,BECO_Datos!$D$3:$HN$85,BECO_Datos!$A60,FALSE)+IFERROR(HLOOKUP(JA$6,BECO_Datos!$HP$3:$LT$85,BECO_Datos!$A60,FALSE),0))*JA$2</f>
        <v>#N/A</v>
      </c>
      <c r="JB61" s="85" t="e">
        <f>(HLOOKUP(JB$6,BECO_Datos!$D$3:$HN$85,BECO_Datos!$A60,FALSE)+IFERROR(HLOOKUP(JB$6,BECO_Datos!$HP$3:$LT$85,BECO_Datos!$A60,FALSE),0))*JB$2</f>
        <v>#N/A</v>
      </c>
      <c r="JC61" s="85" t="e">
        <f>(HLOOKUP(JC$6,BECO_Datos!$D$3:$HN$85,BECO_Datos!$A60,FALSE)+IFERROR(HLOOKUP(JC$6,BECO_Datos!$HP$3:$LT$85,BECO_Datos!$A60,FALSE),0))*JC$2</f>
        <v>#N/A</v>
      </c>
      <c r="JD61" s="85" t="e">
        <f>(HLOOKUP(JD$6,BECO_Datos!$D$3:$HN$85,BECO_Datos!$A60,FALSE)+IFERROR(HLOOKUP(JD$6,BECO_Datos!$HP$3:$LT$85,BECO_Datos!$A60,FALSE),0))*JD$2</f>
        <v>#N/A</v>
      </c>
      <c r="JE61" s="85">
        <f>(HLOOKUP(JE$6,BECO_Datos!$D$3:$HN$85,BECO_Datos!$A60,FALSE)+IFERROR(HLOOKUP(JE$6,BECO_Datos!$HP$3:$LT$85,BECO_Datos!$A60,FALSE),0))*JE$2</f>
        <v>9.0530497910107979</v>
      </c>
      <c r="JF61" s="85">
        <f>(HLOOKUP(JF$6,BECO_Datos!$D$3:$HN$85,BECO_Datos!$A60,FALSE)+IFERROR(HLOOKUP(JF$6,BECO_Datos!$HP$3:$LT$85,BECO_Datos!$A60,FALSE),0))*JF$2</f>
        <v>4.823722393919545</v>
      </c>
      <c r="JG61" s="85">
        <f>(HLOOKUP(JG$6,BECO_Datos!$D$3:$HN$85,BECO_Datos!$A60,FALSE)+IFERROR(HLOOKUP(JG$6,BECO_Datos!$HP$3:$LT$85,BECO_Datos!$A60,FALSE),0))*JG$2</f>
        <v>16.030320942502136</v>
      </c>
      <c r="JH61" s="85">
        <f>(HLOOKUP(JH$6,BECO_Datos!$D$3:$HN$85,BECO_Datos!$A60,FALSE)+IFERROR(HLOOKUP(JH$6,BECO_Datos!$HP$3:$LT$85,BECO_Datos!$A60,FALSE),0))*JH$2</f>
        <v>3.4992888676826794</v>
      </c>
      <c r="JI61" s="85">
        <f>(HLOOKUP(JI$6,BECO_Datos!$D$3:$HN$85,BECO_Datos!$A60,FALSE)+IFERROR(HLOOKUP(JI$6,BECO_Datos!$HP$3:$LT$85,BECO_Datos!$A60,FALSE),0))*JI$2</f>
        <v>2.7989851496126485</v>
      </c>
      <c r="JJ61" s="85">
        <f>(HLOOKUP(JJ$6,BECO_Datos!$D$3:$HN$85,BECO_Datos!$A60,FALSE)+IFERROR(HLOOKUP(JJ$6,BECO_Datos!$HP$3:$LT$85,BECO_Datos!$A60,FALSE),0))*JJ$2</f>
        <v>3.2830709836674341</v>
      </c>
      <c r="JK61" s="85">
        <f>(HLOOKUP(JK$6,BECO_Datos!$D$3:$HN$85,BECO_Datos!$A60,FALSE)+IFERROR(HLOOKUP(JK$6,BECO_Datos!$HP$3:$LT$85,BECO_Datos!$A60,FALSE),0))*JK$2</f>
        <v>4.3682440880162643</v>
      </c>
      <c r="JL61" s="85">
        <f>(HLOOKUP(JL$6,BECO_Datos!$D$3:$HN$85,BECO_Datos!$A60,FALSE)+IFERROR(HLOOKUP(JL$6,BECO_Datos!$HP$3:$LT$85,BECO_Datos!$A60,FALSE),0))*JL$2</f>
        <v>4.0790571322494031</v>
      </c>
      <c r="JM61" s="85">
        <f>(HLOOKUP(JM$6,BECO_Datos!$D$3:$HN$85,BECO_Datos!$A60,FALSE)+IFERROR(HLOOKUP(JM$6,BECO_Datos!$HP$3:$LT$85,BECO_Datos!$A60,FALSE),0))*JM$2</f>
        <v>1.3739563498834177</v>
      </c>
      <c r="JN61" s="85">
        <f>(HLOOKUP(JN$6,BECO_Datos!$D$3:$HN$85,BECO_Datos!$A60,FALSE)+IFERROR(HLOOKUP(JN$6,BECO_Datos!$HP$3:$LT$85,BECO_Datos!$A60,FALSE),0))*JN$2</f>
        <v>0</v>
      </c>
      <c r="JP61" s="85" t="e">
        <f>(HLOOKUP(JP$6,BECO_Datos!$D$3:$HN$85,BECO_Datos!$A60,FALSE)+IFERROR(HLOOKUP(JP$6,BECO_Datos!$HP$3:$LT$85,BECO_Datos!$A60,FALSE),0))*JP$2</f>
        <v>#N/A</v>
      </c>
      <c r="JQ61" s="85" t="e">
        <f>(HLOOKUP(JQ$6,BECO_Datos!$D$3:$HN$85,BECO_Datos!$A60,FALSE)+IFERROR(HLOOKUP(JQ$6,BECO_Datos!$HP$3:$LT$85,BECO_Datos!$A60,FALSE),0))*JQ$2</f>
        <v>#N/A</v>
      </c>
      <c r="JR61" s="85" t="e">
        <f>(HLOOKUP(JR$6,BECO_Datos!$D$3:$HN$85,BECO_Datos!$A60,FALSE)+IFERROR(HLOOKUP(JR$6,BECO_Datos!$HP$3:$LT$85,BECO_Datos!$A60,FALSE),0))*JR$2</f>
        <v>#N/A</v>
      </c>
      <c r="JS61" s="85" t="e">
        <f>(HLOOKUP(JS$6,BECO_Datos!$D$3:$HN$85,BECO_Datos!$A60,FALSE)+IFERROR(HLOOKUP(JS$6,BECO_Datos!$HP$3:$LT$85,BECO_Datos!$A60,FALSE),0))*JS$2</f>
        <v>#N/A</v>
      </c>
      <c r="JT61" s="85" t="e">
        <f>(HLOOKUP(JT$6,BECO_Datos!$D$3:$HN$85,BECO_Datos!$A60,FALSE)+IFERROR(HLOOKUP(JT$6,BECO_Datos!$HP$3:$LT$85,BECO_Datos!$A60,FALSE),0))*JT$2</f>
        <v>#N/A</v>
      </c>
      <c r="JU61" s="85" t="e">
        <f>(HLOOKUP(JU$6,BECO_Datos!$D$3:$HN$85,BECO_Datos!$A60,FALSE)+IFERROR(HLOOKUP(JU$6,BECO_Datos!$HP$3:$LT$85,BECO_Datos!$A60,FALSE),0))*JU$2</f>
        <v>#N/A</v>
      </c>
      <c r="JV61" s="85">
        <f>(HLOOKUP(JV$6,BECO_Datos!$D$3:$HN$85,BECO_Datos!$A60,FALSE)+IFERROR(HLOOKUP(JV$6,BECO_Datos!$HP$3:$LT$85,BECO_Datos!$A60,FALSE),0))*JV$2</f>
        <v>17.877824450258771</v>
      </c>
      <c r="JW61" s="85">
        <f>(HLOOKUP(JW$6,BECO_Datos!$D$3:$HN$85,BECO_Datos!$A60,FALSE)+IFERROR(HLOOKUP(JW$6,BECO_Datos!$HP$3:$LT$85,BECO_Datos!$A60,FALSE),0))*JW$2</f>
        <v>18.355165787537445</v>
      </c>
      <c r="JX61" s="85">
        <f>(HLOOKUP(JX$6,BECO_Datos!$D$3:$HN$85,BECO_Datos!$A60,FALSE)+IFERROR(HLOOKUP(JX$6,BECO_Datos!$HP$3:$LT$85,BECO_Datos!$A60,FALSE),0))*JX$2</f>
        <v>11.832382670613132</v>
      </c>
      <c r="JY61" s="85">
        <f>(HLOOKUP(JY$6,BECO_Datos!$D$3:$HN$85,BECO_Datos!$A60,FALSE)+IFERROR(HLOOKUP(JY$6,BECO_Datos!$HP$3:$LT$85,BECO_Datos!$A60,FALSE),0))*JY$2</f>
        <v>6.9246083614296383</v>
      </c>
      <c r="JZ61" s="85">
        <f>(HLOOKUP(JZ$6,BECO_Datos!$D$3:$HN$85,BECO_Datos!$A60,FALSE)+IFERROR(HLOOKUP(JZ$6,BECO_Datos!$HP$3:$LT$85,BECO_Datos!$A60,FALSE),0))*JZ$2</f>
        <v>3.413786969801941</v>
      </c>
      <c r="KA61" s="85">
        <f>(HLOOKUP(KA$6,BECO_Datos!$D$3:$HN$85,BECO_Datos!$A60,FALSE)+IFERROR(HLOOKUP(KA$6,BECO_Datos!$HP$3:$LT$85,BECO_Datos!$A60,FALSE),0))*KA$2</f>
        <v>5.8044421229346188</v>
      </c>
      <c r="KB61" s="85">
        <f>(HLOOKUP(KB$6,BECO_Datos!$D$3:$HN$85,BECO_Datos!$A60,FALSE)+IFERROR(HLOOKUP(KB$6,BECO_Datos!$HP$3:$LT$85,BECO_Datos!$A60,FALSE),0))*KB$2</f>
        <v>5.4975523966526065</v>
      </c>
      <c r="KC61" s="85">
        <f>(HLOOKUP(KC$6,BECO_Datos!$D$3:$HN$85,BECO_Datos!$A60,FALSE)+IFERROR(HLOOKUP(KC$6,BECO_Datos!$HP$3:$LT$85,BECO_Datos!$A60,FALSE),0))*KC$2</f>
        <v>3.3792417123451881</v>
      </c>
      <c r="KD61" s="85">
        <f>(HLOOKUP(KD$6,BECO_Datos!$D$3:$HN$85,BECO_Datos!$A60,FALSE)+IFERROR(HLOOKUP(KD$6,BECO_Datos!$HP$3:$LT$85,BECO_Datos!$A60,FALSE),0))*KD$2</f>
        <v>2.8327762855952625</v>
      </c>
      <c r="KE61" s="85">
        <f>(HLOOKUP(KE$6,BECO_Datos!$D$3:$HN$85,BECO_Datos!$A60,FALSE)+IFERROR(HLOOKUP(KE$6,BECO_Datos!$HP$3:$LT$85,BECO_Datos!$A60,FALSE),0))*KE$2</f>
        <v>3.1086090886706002</v>
      </c>
      <c r="KG61" s="85" t="e">
        <f>(HLOOKUP(KG$6,BECO_Datos!$D$3:$HN$85,BECO_Datos!$A60,FALSE)+IFERROR(HLOOKUP(KG$6,BECO_Datos!$HP$3:$LT$85,BECO_Datos!$A60,FALSE),0))*KG$2</f>
        <v>#N/A</v>
      </c>
      <c r="KH61" s="85" t="e">
        <f>(HLOOKUP(KH$6,BECO_Datos!$D$3:$HN$85,BECO_Datos!$A60,FALSE)+IFERROR(HLOOKUP(KH$6,BECO_Datos!$HP$3:$LT$85,BECO_Datos!$A60,FALSE),0))*KH$2</f>
        <v>#N/A</v>
      </c>
      <c r="KI61" s="85" t="e">
        <f>(HLOOKUP(KI$6,BECO_Datos!$D$3:$HN$85,BECO_Datos!$A60,FALSE)+IFERROR(HLOOKUP(KI$6,BECO_Datos!$HP$3:$LT$85,BECO_Datos!$A60,FALSE),0))*KI$2</f>
        <v>#N/A</v>
      </c>
      <c r="KJ61" s="85" t="e">
        <f>(HLOOKUP(KJ$6,BECO_Datos!$D$3:$HN$85,BECO_Datos!$A60,FALSE)+IFERROR(HLOOKUP(KJ$6,BECO_Datos!$HP$3:$LT$85,BECO_Datos!$A60,FALSE),0))*KJ$2</f>
        <v>#N/A</v>
      </c>
      <c r="KK61" s="85" t="e">
        <f>(HLOOKUP(KK$6,BECO_Datos!$D$3:$HN$85,BECO_Datos!$A60,FALSE)+IFERROR(HLOOKUP(KK$6,BECO_Datos!$HP$3:$LT$85,BECO_Datos!$A60,FALSE),0))*KK$2</f>
        <v>#N/A</v>
      </c>
      <c r="KL61" s="85" t="e">
        <f>(HLOOKUP(KL$6,BECO_Datos!$D$3:$HN$85,BECO_Datos!$A60,FALSE)+IFERROR(HLOOKUP(KL$6,BECO_Datos!$HP$3:$LT$85,BECO_Datos!$A60,FALSE),0))*KL$2</f>
        <v>#N/A</v>
      </c>
      <c r="KM61" s="85">
        <f>(HLOOKUP(KM$6,BECO_Datos!$D$3:$HN$85,BECO_Datos!$A60,FALSE)+IFERROR(HLOOKUP(KM$6,BECO_Datos!$HP$3:$LT$85,BECO_Datos!$A60,FALSE),0))*KM$2</f>
        <v>1.7628997170694842</v>
      </c>
      <c r="KN61" s="85">
        <f>(HLOOKUP(KN$6,BECO_Datos!$D$3:$HN$85,BECO_Datos!$A60,FALSE)+IFERROR(HLOOKUP(KN$6,BECO_Datos!$HP$3:$LT$85,BECO_Datos!$A60,FALSE),0))*KN$2</f>
        <v>0.84280025458345842</v>
      </c>
      <c r="KO61" s="85">
        <f>(HLOOKUP(KO$6,BECO_Datos!$D$3:$HN$85,BECO_Datos!$A60,FALSE)+IFERROR(HLOOKUP(KO$6,BECO_Datos!$HP$3:$LT$85,BECO_Datos!$A60,FALSE),0))*KO$2</f>
        <v>1.3184489768948948</v>
      </c>
      <c r="KP61" s="85">
        <f>(HLOOKUP(KP$6,BECO_Datos!$D$3:$HN$85,BECO_Datos!$A60,FALSE)+IFERROR(HLOOKUP(KP$6,BECO_Datos!$HP$3:$LT$85,BECO_Datos!$A60,FALSE),0))*KP$2</f>
        <v>1.5601325384451523</v>
      </c>
      <c r="KQ61" s="85">
        <f>(HLOOKUP(KQ$6,BECO_Datos!$D$3:$HN$85,BECO_Datos!$A60,FALSE)+IFERROR(HLOOKUP(KQ$6,BECO_Datos!$HP$3:$LT$85,BECO_Datos!$A60,FALSE),0))*KQ$2</f>
        <v>1.3614246444463418</v>
      </c>
      <c r="KR61" s="85">
        <f>(HLOOKUP(KR$6,BECO_Datos!$D$3:$HN$85,BECO_Datos!$A60,FALSE)+IFERROR(HLOOKUP(KR$6,BECO_Datos!$HP$3:$LT$85,BECO_Datos!$A60,FALSE),0))*KR$2</f>
        <v>1.4265672195271466</v>
      </c>
      <c r="KS61" s="85">
        <f>(HLOOKUP(KS$6,BECO_Datos!$D$3:$HN$85,BECO_Datos!$A60,FALSE)+IFERROR(HLOOKUP(KS$6,BECO_Datos!$HP$3:$LT$85,BECO_Datos!$A60,FALSE),0))*KS$2</f>
        <v>0.88804657499862116</v>
      </c>
      <c r="KT61" s="85">
        <f>(HLOOKUP(KT$6,BECO_Datos!$D$3:$HN$85,BECO_Datos!$A60,FALSE)+IFERROR(HLOOKUP(KT$6,BECO_Datos!$HP$3:$LT$85,BECO_Datos!$A60,FALSE),0))*KT$2</f>
        <v>1.1325525368374227</v>
      </c>
      <c r="KU61" s="85">
        <f>(HLOOKUP(KU$6,BECO_Datos!$D$3:$HN$85,BECO_Datos!$A60,FALSE)+IFERROR(HLOOKUP(KU$6,BECO_Datos!$HP$3:$LT$85,BECO_Datos!$A60,FALSE),0))*KU$2</f>
        <v>0.97841188950013991</v>
      </c>
      <c r="KV61" s="85">
        <f>(HLOOKUP(KV$6,BECO_Datos!$D$3:$HN$85,BECO_Datos!$A60,FALSE)+IFERROR(HLOOKUP(KV$6,BECO_Datos!$HP$3:$LT$85,BECO_Datos!$A60,FALSE),0))*KV$2</f>
        <v>0.90898870282718847</v>
      </c>
      <c r="KX61" s="85" t="e">
        <f>(HLOOKUP(KX$6,BECO_Datos!$D$3:$HN$85,BECO_Datos!$A60,FALSE)+IFERROR(HLOOKUP(KX$6,BECO_Datos!$HP$3:$LT$85,BECO_Datos!$A60,FALSE),0))*KX$2</f>
        <v>#N/A</v>
      </c>
      <c r="KY61" s="85" t="e">
        <f>(HLOOKUP(KY$6,BECO_Datos!$D$3:$HN$85,BECO_Datos!$A60,FALSE)+IFERROR(HLOOKUP(KY$6,BECO_Datos!$HP$3:$LT$85,BECO_Datos!$A60,FALSE),0))*KY$2</f>
        <v>#N/A</v>
      </c>
      <c r="KZ61" s="85" t="e">
        <f>(HLOOKUP(KZ$6,BECO_Datos!$D$3:$HN$85,BECO_Datos!$A60,FALSE)+IFERROR(HLOOKUP(KZ$6,BECO_Datos!$HP$3:$LT$85,BECO_Datos!$A60,FALSE),0))*KZ$2</f>
        <v>#N/A</v>
      </c>
      <c r="LA61" s="85" t="e">
        <f>(HLOOKUP(LA$6,BECO_Datos!$D$3:$HN$85,BECO_Datos!$A60,FALSE)+IFERROR(HLOOKUP(LA$6,BECO_Datos!$HP$3:$LT$85,BECO_Datos!$A60,FALSE),0))*LA$2</f>
        <v>#N/A</v>
      </c>
      <c r="LB61" s="85" t="e">
        <f>(HLOOKUP(LB$6,BECO_Datos!$D$3:$HN$85,BECO_Datos!$A60,FALSE)+IFERROR(HLOOKUP(LB$6,BECO_Datos!$HP$3:$LT$85,BECO_Datos!$A60,FALSE),0))*LB$2</f>
        <v>#N/A</v>
      </c>
      <c r="LC61" s="85" t="e">
        <f>(HLOOKUP(LC$6,BECO_Datos!$D$3:$HN$85,BECO_Datos!$A60,FALSE)+IFERROR(HLOOKUP(LC$6,BECO_Datos!$HP$3:$LT$85,BECO_Datos!$A60,FALSE),0))*LC$2</f>
        <v>#N/A</v>
      </c>
      <c r="LD61" s="85">
        <f>(HLOOKUP(LD$6,BECO_Datos!$D$3:$HN$85,BECO_Datos!$A60,FALSE)+IFERROR(HLOOKUP(LD$6,BECO_Datos!$HP$3:$LT$85,BECO_Datos!$A60,FALSE),0))*LD$2</f>
        <v>0.21865847231555374</v>
      </c>
      <c r="LE61" s="85">
        <f>(HLOOKUP(LE$6,BECO_Datos!$D$3:$HN$85,BECO_Datos!$A60,FALSE)+IFERROR(HLOOKUP(LE$6,BECO_Datos!$HP$3:$LT$85,BECO_Datos!$A60,FALSE),0))*LE$2</f>
        <v>4.3954629428267535E-2</v>
      </c>
      <c r="LF61" s="85">
        <f>(HLOOKUP(LF$6,BECO_Datos!$D$3:$HN$85,BECO_Datos!$A60,FALSE)+IFERROR(HLOOKUP(LF$6,BECO_Datos!$HP$3:$LT$85,BECO_Datos!$A60,FALSE),0))*LF$2</f>
        <v>0.16240758621535745</v>
      </c>
      <c r="LG61" s="85">
        <f>(HLOOKUP(LG$6,BECO_Datos!$D$3:$HN$85,BECO_Datos!$A60,FALSE)+IFERROR(HLOOKUP(LG$6,BECO_Datos!$HP$3:$LT$85,BECO_Datos!$A60,FALSE),0))*LG$2</f>
        <v>7.3900797344039169E-3</v>
      </c>
      <c r="LH61" s="85">
        <f>(HLOOKUP(LH$6,BECO_Datos!$D$3:$HN$85,BECO_Datos!$A60,FALSE)+IFERROR(HLOOKUP(LH$6,BECO_Datos!$HP$3:$LT$85,BECO_Datos!$A60,FALSE),0))*LH$2</f>
        <v>9.9141751331742185E-4</v>
      </c>
      <c r="LI61" s="85">
        <f>(HLOOKUP(LI$6,BECO_Datos!$D$3:$HN$85,BECO_Datos!$A60,FALSE)+IFERROR(HLOOKUP(LI$6,BECO_Datos!$HP$3:$LT$85,BECO_Datos!$A60,FALSE),0))*LI$2</f>
        <v>5.1714481100070917E-4</v>
      </c>
      <c r="LJ61" s="85">
        <f>(HLOOKUP(LJ$6,BECO_Datos!$D$3:$HN$85,BECO_Datos!$A60,FALSE)+IFERROR(HLOOKUP(LJ$6,BECO_Datos!$HP$3:$LT$85,BECO_Datos!$A60,FALSE),0))*LJ$2</f>
        <v>1.0503666627579172E-3</v>
      </c>
      <c r="LK61" s="85">
        <f>(HLOOKUP(LK$6,BECO_Datos!$D$3:$HN$85,BECO_Datos!$A60,FALSE)+IFERROR(HLOOKUP(LK$6,BECO_Datos!$HP$3:$LT$85,BECO_Datos!$A60,FALSE),0))*LK$2</f>
        <v>1.2507937708556013E-2</v>
      </c>
      <c r="LL61" s="85">
        <f>(HLOOKUP(LL$6,BECO_Datos!$D$3:$HN$85,BECO_Datos!$A60,FALSE)+IFERROR(HLOOKUP(LL$6,BECO_Datos!$HP$3:$LT$85,BECO_Datos!$A60,FALSE),0))*LL$2</f>
        <v>9.37827377462426E-3</v>
      </c>
      <c r="LM61" s="85">
        <f>(HLOOKUP(LM$6,BECO_Datos!$D$3:$HN$85,BECO_Datos!$A60,FALSE)+IFERROR(HLOOKUP(LM$6,BECO_Datos!$HP$3:$LT$85,BECO_Datos!$A60,FALSE),0))*LM$2</f>
        <v>6.3265578174751544E-3</v>
      </c>
    </row>
    <row r="62" spans="1:325" ht="15.75" x14ac:dyDescent="0.25">
      <c r="A62" s="160">
        <v>57</v>
      </c>
      <c r="B62" s="62" t="s">
        <v>102</v>
      </c>
      <c r="C62" s="13"/>
      <c r="D62" s="84" t="e">
        <f>(HLOOKUP(D$6,BECO_Datos!$D$3:$HN$85,BECO_Datos!$A61,FALSE)+IFERROR(HLOOKUP(D$6,BECO_Datos!$HP$3:$LT$85,BECO_Datos!$A61,FALSE),0))*D$2</f>
        <v>#N/A</v>
      </c>
      <c r="E62" s="84" t="e">
        <f>(HLOOKUP(E$6,BECO_Datos!$D$3:$HN$85,BECO_Datos!$A61,FALSE)+IFERROR(HLOOKUP(E$6,BECO_Datos!$HP$3:$LT$85,BECO_Datos!$A61,FALSE),0))*E$2</f>
        <v>#N/A</v>
      </c>
      <c r="F62" s="84" t="e">
        <f>(HLOOKUP(F$6,BECO_Datos!$D$3:$HN$85,BECO_Datos!$A61,FALSE)+IFERROR(HLOOKUP(F$6,BECO_Datos!$HP$3:$LT$85,BECO_Datos!$A61,FALSE),0))*F$2</f>
        <v>#N/A</v>
      </c>
      <c r="G62" s="84" t="e">
        <f>(HLOOKUP(G$6,BECO_Datos!$D$3:$HN$85,BECO_Datos!$A61,FALSE)+IFERROR(HLOOKUP(G$6,BECO_Datos!$HP$3:$LT$85,BECO_Datos!$A61,FALSE),0))*G$2</f>
        <v>#N/A</v>
      </c>
      <c r="H62" s="84" t="e">
        <f>(HLOOKUP(H$6,BECO_Datos!$D$3:$HN$85,BECO_Datos!$A61,FALSE)+IFERROR(HLOOKUP(H$6,BECO_Datos!$HP$3:$LT$85,BECO_Datos!$A61,FALSE),0))*H$2</f>
        <v>#N/A</v>
      </c>
      <c r="I62" s="84" t="e">
        <f>(HLOOKUP(I$6,BECO_Datos!$D$3:$HN$85,BECO_Datos!$A61,FALSE)+IFERROR(HLOOKUP(I$6,BECO_Datos!$HP$3:$LT$85,BECO_Datos!$A61,FALSE),0))*I$2</f>
        <v>#N/A</v>
      </c>
      <c r="J62" s="84">
        <f>(HLOOKUP(J$6,BECO_Datos!$D$3:$HN$85,BECO_Datos!$A61,FALSE)+IFERROR(HLOOKUP(J$6,BECO_Datos!$HP$3:$LT$85,BECO_Datos!$A61,FALSE),0))*J$2</f>
        <v>0</v>
      </c>
      <c r="K62" s="84">
        <f>(HLOOKUP(K$6,BECO_Datos!$D$3:$HN$85,BECO_Datos!$A61,FALSE)+IFERROR(HLOOKUP(K$6,BECO_Datos!$HP$3:$LT$85,BECO_Datos!$A61,FALSE),0))*K$2</f>
        <v>0</v>
      </c>
      <c r="L62" s="84">
        <f>(HLOOKUP(L$6,BECO_Datos!$D$3:$HN$85,BECO_Datos!$A61,FALSE)+IFERROR(HLOOKUP(L$6,BECO_Datos!$HP$3:$LT$85,BECO_Datos!$A61,FALSE),0))*L$2</f>
        <v>0</v>
      </c>
      <c r="M62" s="84">
        <f>(HLOOKUP(M$6,BECO_Datos!$D$3:$HN$85,BECO_Datos!$A61,FALSE)+IFERROR(HLOOKUP(M$6,BECO_Datos!$HP$3:$LT$85,BECO_Datos!$A61,FALSE),0))*M$2</f>
        <v>0</v>
      </c>
      <c r="N62" s="84">
        <f>(HLOOKUP(N$6,BECO_Datos!$D$3:$HN$85,BECO_Datos!$A61,FALSE)+IFERROR(HLOOKUP(N$6,BECO_Datos!$HP$3:$LT$85,BECO_Datos!$A61,FALSE),0))*N$2</f>
        <v>0</v>
      </c>
      <c r="O62" s="84">
        <f>(HLOOKUP(O$6,BECO_Datos!$D$3:$HN$85,BECO_Datos!$A61,FALSE)+IFERROR(HLOOKUP(O$6,BECO_Datos!$HP$3:$LT$85,BECO_Datos!$A61,FALSE),0))*O$2</f>
        <v>0</v>
      </c>
      <c r="P62" s="84">
        <f>(HLOOKUP(P$6,BECO_Datos!$D$3:$HN$85,BECO_Datos!$A61,FALSE)+IFERROR(HLOOKUP(P$6,BECO_Datos!$HP$3:$LT$85,BECO_Datos!$A61,FALSE),0))*P$2</f>
        <v>0</v>
      </c>
      <c r="Q62" s="84">
        <f>(HLOOKUP(Q$6,BECO_Datos!$D$3:$HN$85,BECO_Datos!$A61,FALSE)+IFERROR(HLOOKUP(Q$6,BECO_Datos!$HP$3:$LT$85,BECO_Datos!$A61,FALSE),0))*Q$2</f>
        <v>0</v>
      </c>
      <c r="R62" s="84">
        <f>(HLOOKUP(R$6,BECO_Datos!$D$3:$HN$85,BECO_Datos!$A61,FALSE)+IFERROR(HLOOKUP(R$6,BECO_Datos!$HP$3:$LT$85,BECO_Datos!$A61,FALSE),0))*R$2</f>
        <v>0</v>
      </c>
      <c r="S62" s="84">
        <f>(HLOOKUP(S$6,BECO_Datos!$D$3:$HN$85,BECO_Datos!$A61,FALSE)+IFERROR(HLOOKUP(S$6,BECO_Datos!$HP$3:$LT$85,BECO_Datos!$A61,FALSE),0))*S$2</f>
        <v>0</v>
      </c>
      <c r="U62" s="84" t="e">
        <f>(HLOOKUP(U$6,BECO_Datos!$D$3:$HN$85,BECO_Datos!$A61,FALSE)+IFERROR(HLOOKUP(U$6,BECO_Datos!$HP$3:$LT$85,BECO_Datos!$A61,FALSE),0))*U$2</f>
        <v>#N/A</v>
      </c>
      <c r="V62" s="84" t="e">
        <f>(HLOOKUP(V$6,BECO_Datos!$D$3:$HN$85,BECO_Datos!$A61,FALSE)+IFERROR(HLOOKUP(V$6,BECO_Datos!$HP$3:$LT$85,BECO_Datos!$A61,FALSE),0))*V$2</f>
        <v>#N/A</v>
      </c>
      <c r="W62" s="84" t="e">
        <f>(HLOOKUP(W$6,BECO_Datos!$D$3:$HN$85,BECO_Datos!$A61,FALSE)+IFERROR(HLOOKUP(W$6,BECO_Datos!$HP$3:$LT$85,BECO_Datos!$A61,FALSE),0))*W$2</f>
        <v>#N/A</v>
      </c>
      <c r="X62" s="84" t="e">
        <f>(HLOOKUP(X$6,BECO_Datos!$D$3:$HN$85,BECO_Datos!$A61,FALSE)+IFERROR(HLOOKUP(X$6,BECO_Datos!$HP$3:$LT$85,BECO_Datos!$A61,FALSE),0))*X$2</f>
        <v>#N/A</v>
      </c>
      <c r="Y62" s="84" t="e">
        <f>(HLOOKUP(Y$6,BECO_Datos!$D$3:$HN$85,BECO_Datos!$A61,FALSE)+IFERROR(HLOOKUP(Y$6,BECO_Datos!$HP$3:$LT$85,BECO_Datos!$A61,FALSE),0))*Y$2</f>
        <v>#N/A</v>
      </c>
      <c r="Z62" s="84" t="e">
        <f>(HLOOKUP(Z$6,BECO_Datos!$D$3:$HN$85,BECO_Datos!$A61,FALSE)+IFERROR(HLOOKUP(Z$6,BECO_Datos!$HP$3:$LT$85,BECO_Datos!$A61,FALSE),0))*Z$2</f>
        <v>#N/A</v>
      </c>
      <c r="AA62" s="84">
        <f>(HLOOKUP(AA$6,BECO_Datos!$D$3:$HN$85,BECO_Datos!$A61,FALSE)+IFERROR(HLOOKUP(AA$6,BECO_Datos!$HP$3:$LT$85,BECO_Datos!$A61,FALSE),0))*AA$2</f>
        <v>166.23208547655861</v>
      </c>
      <c r="AB62" s="84">
        <f>(HLOOKUP(AB$6,BECO_Datos!$D$3:$HN$85,BECO_Datos!$A61,FALSE)+IFERROR(HLOOKUP(AB$6,BECO_Datos!$HP$3:$LT$85,BECO_Datos!$A61,FALSE),0))*AB$2</f>
        <v>184.12789401245334</v>
      </c>
      <c r="AC62" s="84">
        <f>(HLOOKUP(AC$6,BECO_Datos!$D$3:$HN$85,BECO_Datos!$A61,FALSE)+IFERROR(HLOOKUP(AC$6,BECO_Datos!$HP$3:$LT$85,BECO_Datos!$A61,FALSE),0))*AC$2</f>
        <v>0.65876248986346653</v>
      </c>
      <c r="AD62" s="84">
        <f>(HLOOKUP(AD$6,BECO_Datos!$D$3:$HN$85,BECO_Datos!$A61,FALSE)+IFERROR(HLOOKUP(AD$6,BECO_Datos!$HP$3:$LT$85,BECO_Datos!$A61,FALSE),0))*AD$2</f>
        <v>0.72745513739876022</v>
      </c>
      <c r="AE62" s="84">
        <f>(HLOOKUP(AE$6,BECO_Datos!$D$3:$HN$85,BECO_Datos!$A61,FALSE)+IFERROR(HLOOKUP(AE$6,BECO_Datos!$HP$3:$LT$85,BECO_Datos!$A61,FALSE),0))*AE$2</f>
        <v>1.4301809216848147</v>
      </c>
      <c r="AF62" s="84">
        <f>(HLOOKUP(AF$6,BECO_Datos!$D$3:$HN$85,BECO_Datos!$A61,FALSE)+IFERROR(HLOOKUP(AF$6,BECO_Datos!$HP$3:$LT$85,BECO_Datos!$A61,FALSE),0))*AF$2</f>
        <v>63.983079620273962</v>
      </c>
      <c r="AG62" s="84">
        <f>(HLOOKUP(AG$6,BECO_Datos!$D$3:$HN$85,BECO_Datos!$A61,FALSE)+IFERROR(HLOOKUP(AG$6,BECO_Datos!$HP$3:$LT$85,BECO_Datos!$A61,FALSE),0))*AG$2</f>
        <v>116.43403757232281</v>
      </c>
      <c r="AH62" s="84">
        <f>(HLOOKUP(AH$6,BECO_Datos!$D$3:$HN$85,BECO_Datos!$A61,FALSE)+IFERROR(HLOOKUP(AH$6,BECO_Datos!$HP$3:$LT$85,BECO_Datos!$A61,FALSE),0))*AH$2</f>
        <v>130.95222862890714</v>
      </c>
      <c r="AI62" s="84">
        <f>(HLOOKUP(AI$6,BECO_Datos!$D$3:$HN$85,BECO_Datos!$A61,FALSE)+IFERROR(HLOOKUP(AI$6,BECO_Datos!$HP$3:$LT$85,BECO_Datos!$A61,FALSE),0))*AI$2</f>
        <v>150.72540722194142</v>
      </c>
      <c r="AJ62" s="84">
        <f>(HLOOKUP(AJ$6,BECO_Datos!$D$3:$HN$85,BECO_Datos!$A61,FALSE)+IFERROR(HLOOKUP(AJ$6,BECO_Datos!$HP$3:$LT$85,BECO_Datos!$A61,FALSE),0))*AJ$2</f>
        <v>148.89167561374845</v>
      </c>
      <c r="AL62" s="84" t="e">
        <f>(HLOOKUP(AL$6,BECO_Datos!$D$3:$HN$85,BECO_Datos!$A61,FALSE)+IFERROR(HLOOKUP(AL$6,BECO_Datos!$HP$3:$LT$85,BECO_Datos!$A61,FALSE),0))*AL$2</f>
        <v>#N/A</v>
      </c>
      <c r="AM62" s="84" t="e">
        <f>(HLOOKUP(AM$6,BECO_Datos!$D$3:$HN$85,BECO_Datos!$A61,FALSE)+IFERROR(HLOOKUP(AM$6,BECO_Datos!$HP$3:$LT$85,BECO_Datos!$A61,FALSE),0))*AM$2</f>
        <v>#N/A</v>
      </c>
      <c r="AN62" s="84" t="e">
        <f>(HLOOKUP(AN$6,BECO_Datos!$D$3:$HN$85,BECO_Datos!$A61,FALSE)+IFERROR(HLOOKUP(AN$6,BECO_Datos!$HP$3:$LT$85,BECO_Datos!$A61,FALSE),0))*AN$2</f>
        <v>#N/A</v>
      </c>
      <c r="AO62" s="84" t="e">
        <f>(HLOOKUP(AO$6,BECO_Datos!$D$3:$HN$85,BECO_Datos!$A61,FALSE)+IFERROR(HLOOKUP(AO$6,BECO_Datos!$HP$3:$LT$85,BECO_Datos!$A61,FALSE),0))*AO$2</f>
        <v>#N/A</v>
      </c>
      <c r="AP62" s="84" t="e">
        <f>(HLOOKUP(AP$6,BECO_Datos!$D$3:$HN$85,BECO_Datos!$A61,FALSE)+IFERROR(HLOOKUP(AP$6,BECO_Datos!$HP$3:$LT$85,BECO_Datos!$A61,FALSE),0))*AP$2</f>
        <v>#N/A</v>
      </c>
      <c r="AQ62" s="84" t="e">
        <f>(HLOOKUP(AQ$6,BECO_Datos!$D$3:$HN$85,BECO_Datos!$A61,FALSE)+IFERROR(HLOOKUP(AQ$6,BECO_Datos!$HP$3:$LT$85,BECO_Datos!$A61,FALSE),0))*AQ$2</f>
        <v>#N/A</v>
      </c>
      <c r="AR62" s="84">
        <f>(HLOOKUP(AR$6,BECO_Datos!$D$3:$HN$85,BECO_Datos!$A61,FALSE)+IFERROR(HLOOKUP(AR$6,BECO_Datos!$HP$3:$LT$85,BECO_Datos!$A61,FALSE),0))*AR$2</f>
        <v>211.16955194339923</v>
      </c>
      <c r="AS62" s="84">
        <f>(HLOOKUP(AS$6,BECO_Datos!$D$3:$HN$85,BECO_Datos!$A61,FALSE)+IFERROR(HLOOKUP(AS$6,BECO_Datos!$HP$3:$LT$85,BECO_Datos!$A61,FALSE),0))*AS$2</f>
        <v>178.12681000936448</v>
      </c>
      <c r="AT62" s="84">
        <f>(HLOOKUP(AT$6,BECO_Datos!$D$3:$HN$85,BECO_Datos!$A61,FALSE)+IFERROR(HLOOKUP(AT$6,BECO_Datos!$HP$3:$LT$85,BECO_Datos!$A61,FALSE),0))*AT$2</f>
        <v>232.32866032118073</v>
      </c>
      <c r="AU62" s="84">
        <f>(HLOOKUP(AU$6,BECO_Datos!$D$3:$HN$85,BECO_Datos!$A61,FALSE)+IFERROR(HLOOKUP(AU$6,BECO_Datos!$HP$3:$LT$85,BECO_Datos!$A61,FALSE),0))*AU$2</f>
        <v>257.06963690565306</v>
      </c>
      <c r="AV62" s="84">
        <f>(HLOOKUP(AV$6,BECO_Datos!$D$3:$HN$85,BECO_Datos!$A61,FALSE)+IFERROR(HLOOKUP(AV$6,BECO_Datos!$HP$3:$LT$85,BECO_Datos!$A61,FALSE),0))*AV$2</f>
        <v>234.86079199096605</v>
      </c>
      <c r="AW62" s="84">
        <f>(HLOOKUP(AW$6,BECO_Datos!$D$3:$HN$85,BECO_Datos!$A61,FALSE)+IFERROR(HLOOKUP(AW$6,BECO_Datos!$HP$3:$LT$85,BECO_Datos!$A61,FALSE),0))*AW$2</f>
        <v>154.62271332426386</v>
      </c>
      <c r="AX62" s="84">
        <f>(HLOOKUP(AX$6,BECO_Datos!$D$3:$HN$85,BECO_Datos!$A61,FALSE)+IFERROR(HLOOKUP(AX$6,BECO_Datos!$HP$3:$LT$85,BECO_Datos!$A61,FALSE),0))*AX$2</f>
        <v>240.77262588461642</v>
      </c>
      <c r="AY62" s="84">
        <f>(HLOOKUP(AY$6,BECO_Datos!$D$3:$HN$85,BECO_Datos!$A61,FALSE)+IFERROR(HLOOKUP(AY$6,BECO_Datos!$HP$3:$LT$85,BECO_Datos!$A61,FALSE),0))*AY$2</f>
        <v>234.59785201689397</v>
      </c>
      <c r="AZ62" s="84">
        <f>(HLOOKUP(AZ$6,BECO_Datos!$D$3:$HN$85,BECO_Datos!$A61,FALSE)+IFERROR(HLOOKUP(AZ$6,BECO_Datos!$HP$3:$LT$85,BECO_Datos!$A61,FALSE),0))*AZ$2</f>
        <v>63.468677598990439</v>
      </c>
      <c r="BA62" s="84">
        <f>(HLOOKUP(BA$6,BECO_Datos!$D$3:$HN$85,BECO_Datos!$A61,FALSE)+IFERROR(HLOOKUP(BA$6,BECO_Datos!$HP$3:$LT$85,BECO_Datos!$A61,FALSE),0))*BA$2</f>
        <v>106.77938897258278</v>
      </c>
      <c r="BC62" s="84" t="e">
        <f>(HLOOKUP(BC$6,BECO_Datos!$D$3:$HN$85,BECO_Datos!$A61,FALSE)+IFERROR(HLOOKUP(BC$6,BECO_Datos!$HP$3:$LT$85,BECO_Datos!$A61,FALSE),0))*BC$2</f>
        <v>#N/A</v>
      </c>
      <c r="BD62" s="84" t="e">
        <f>(HLOOKUP(BD$6,BECO_Datos!$D$3:$HN$85,BECO_Datos!$A61,FALSE)+IFERROR(HLOOKUP(BD$6,BECO_Datos!$HP$3:$LT$85,BECO_Datos!$A61,FALSE),0))*BD$2</f>
        <v>#N/A</v>
      </c>
      <c r="BE62" s="84" t="e">
        <f>(HLOOKUP(BE$6,BECO_Datos!$D$3:$HN$85,BECO_Datos!$A61,FALSE)+IFERROR(HLOOKUP(BE$6,BECO_Datos!$HP$3:$LT$85,BECO_Datos!$A61,FALSE),0))*BE$2</f>
        <v>#N/A</v>
      </c>
      <c r="BF62" s="84" t="e">
        <f>(HLOOKUP(BF$6,BECO_Datos!$D$3:$HN$85,BECO_Datos!$A61,FALSE)+IFERROR(HLOOKUP(BF$6,BECO_Datos!$HP$3:$LT$85,BECO_Datos!$A61,FALSE),0))*BF$2</f>
        <v>#N/A</v>
      </c>
      <c r="BG62" s="84" t="e">
        <f>(HLOOKUP(BG$6,BECO_Datos!$D$3:$HN$85,BECO_Datos!$A61,FALSE)+IFERROR(HLOOKUP(BG$6,BECO_Datos!$HP$3:$LT$85,BECO_Datos!$A61,FALSE),0))*BG$2</f>
        <v>#N/A</v>
      </c>
      <c r="BH62" s="84" t="e">
        <f>(HLOOKUP(BH$6,BECO_Datos!$D$3:$HN$85,BECO_Datos!$A61,FALSE)+IFERROR(HLOOKUP(BH$6,BECO_Datos!$HP$3:$LT$85,BECO_Datos!$A61,FALSE),0))*BH$2</f>
        <v>#N/A</v>
      </c>
      <c r="BI62" s="84">
        <f>(HLOOKUP(BI$6,BECO_Datos!$D$3:$HN$85,BECO_Datos!$A61,FALSE)+IFERROR(HLOOKUP(BI$6,BECO_Datos!$HP$3:$LT$85,BECO_Datos!$A61,FALSE),0))*BI$2</f>
        <v>0</v>
      </c>
      <c r="BJ62" s="84">
        <f>(HLOOKUP(BJ$6,BECO_Datos!$D$3:$HN$85,BECO_Datos!$A61,FALSE)+IFERROR(HLOOKUP(BJ$6,BECO_Datos!$HP$3:$LT$85,BECO_Datos!$A61,FALSE),0))*BJ$2</f>
        <v>0</v>
      </c>
      <c r="BK62" s="84">
        <f>(HLOOKUP(BK$6,BECO_Datos!$D$3:$HN$85,BECO_Datos!$A61,FALSE)+IFERROR(HLOOKUP(BK$6,BECO_Datos!$HP$3:$LT$85,BECO_Datos!$A61,FALSE),0))*BK$2</f>
        <v>0</v>
      </c>
      <c r="BL62" s="84">
        <f>(HLOOKUP(BL$6,BECO_Datos!$D$3:$HN$85,BECO_Datos!$A61,FALSE)+IFERROR(HLOOKUP(BL$6,BECO_Datos!$HP$3:$LT$85,BECO_Datos!$A61,FALSE),0))*BL$2</f>
        <v>0</v>
      </c>
      <c r="BM62" s="84">
        <f>(HLOOKUP(BM$6,BECO_Datos!$D$3:$HN$85,BECO_Datos!$A61,FALSE)+IFERROR(HLOOKUP(BM$6,BECO_Datos!$HP$3:$LT$85,BECO_Datos!$A61,FALSE),0))*BM$2</f>
        <v>0</v>
      </c>
      <c r="BN62" s="84">
        <f>(HLOOKUP(BN$6,BECO_Datos!$D$3:$HN$85,BECO_Datos!$A61,FALSE)+IFERROR(HLOOKUP(BN$6,BECO_Datos!$HP$3:$LT$85,BECO_Datos!$A61,FALSE),0))*BN$2</f>
        <v>0</v>
      </c>
      <c r="BO62" s="84">
        <f>(HLOOKUP(BO$6,BECO_Datos!$D$3:$HN$85,BECO_Datos!$A61,FALSE)+IFERROR(HLOOKUP(BO$6,BECO_Datos!$HP$3:$LT$85,BECO_Datos!$A61,FALSE),0))*BO$2</f>
        <v>0</v>
      </c>
      <c r="BP62" s="84">
        <f>(HLOOKUP(BP$6,BECO_Datos!$D$3:$HN$85,BECO_Datos!$A61,FALSE)+IFERROR(HLOOKUP(BP$6,BECO_Datos!$HP$3:$LT$85,BECO_Datos!$A61,FALSE),0))*BP$2</f>
        <v>0</v>
      </c>
      <c r="BQ62" s="84">
        <f>(HLOOKUP(BQ$6,BECO_Datos!$D$3:$HN$85,BECO_Datos!$A61,FALSE)+IFERROR(HLOOKUP(BQ$6,BECO_Datos!$HP$3:$LT$85,BECO_Datos!$A61,FALSE),0))*BQ$2</f>
        <v>0</v>
      </c>
      <c r="BR62" s="84">
        <f>(HLOOKUP(BR$6,BECO_Datos!$D$3:$HN$85,BECO_Datos!$A61,FALSE)+IFERROR(HLOOKUP(BR$6,BECO_Datos!$HP$3:$LT$85,BECO_Datos!$A61,FALSE),0))*BR$2</f>
        <v>0</v>
      </c>
      <c r="BT62" s="84" t="e">
        <f>(HLOOKUP(BT$6,BECO_Datos!$D$3:$HN$85,BECO_Datos!$A61,FALSE)+IFERROR(HLOOKUP(BT$6,BECO_Datos!$HP$3:$LT$85,BECO_Datos!$A61,FALSE),0))*BT$2</f>
        <v>#N/A</v>
      </c>
      <c r="BU62" s="84" t="e">
        <f>(HLOOKUP(BU$6,BECO_Datos!$D$3:$HN$85,BECO_Datos!$A61,FALSE)+IFERROR(HLOOKUP(BU$6,BECO_Datos!$HP$3:$LT$85,BECO_Datos!$A61,FALSE),0))*BU$2</f>
        <v>#N/A</v>
      </c>
      <c r="BV62" s="84" t="e">
        <f>(HLOOKUP(BV$6,BECO_Datos!$D$3:$HN$85,BECO_Datos!$A61,FALSE)+IFERROR(HLOOKUP(BV$6,BECO_Datos!$HP$3:$LT$85,BECO_Datos!$A61,FALSE),0))*BV$2</f>
        <v>#N/A</v>
      </c>
      <c r="BW62" s="84" t="e">
        <f>(HLOOKUP(BW$6,BECO_Datos!$D$3:$HN$85,BECO_Datos!$A61,FALSE)+IFERROR(HLOOKUP(BW$6,BECO_Datos!$HP$3:$LT$85,BECO_Datos!$A61,FALSE),0))*BW$2</f>
        <v>#N/A</v>
      </c>
      <c r="BX62" s="84" t="e">
        <f>(HLOOKUP(BX$6,BECO_Datos!$D$3:$HN$85,BECO_Datos!$A61,FALSE)+IFERROR(HLOOKUP(BX$6,BECO_Datos!$HP$3:$LT$85,BECO_Datos!$A61,FALSE),0))*BX$2</f>
        <v>#N/A</v>
      </c>
      <c r="BY62" s="84" t="e">
        <f>(HLOOKUP(BY$6,BECO_Datos!$D$3:$HN$85,BECO_Datos!$A61,FALSE)+IFERROR(HLOOKUP(BY$6,BECO_Datos!$HP$3:$LT$85,BECO_Datos!$A61,FALSE),0))*BY$2</f>
        <v>#N/A</v>
      </c>
      <c r="BZ62" s="84">
        <f>(HLOOKUP(BZ$6,BECO_Datos!$D$3:$HN$85,BECO_Datos!$A61,FALSE)+IFERROR(HLOOKUP(BZ$6,BECO_Datos!$HP$3:$LT$85,BECO_Datos!$A61,FALSE),0))*BZ$2</f>
        <v>5.2764608886840475E-3</v>
      </c>
      <c r="CA62" s="84">
        <f>(HLOOKUP(CA$6,BECO_Datos!$D$3:$HN$85,BECO_Datos!$A61,FALSE)+IFERROR(HLOOKUP(CA$6,BECO_Datos!$HP$3:$LT$85,BECO_Datos!$A61,FALSE),0))*CA$2</f>
        <v>2.0294080341092492E-3</v>
      </c>
      <c r="CB62" s="84">
        <f>(HLOOKUP(CB$6,BECO_Datos!$D$3:$HN$85,BECO_Datos!$A61,FALSE)+IFERROR(HLOOKUP(CB$6,BECO_Datos!$HP$3:$LT$85,BECO_Datos!$A61,FALSE),0))*CB$2</f>
        <v>6.0882241023277467E-3</v>
      </c>
      <c r="CC62" s="84">
        <f>(HLOOKUP(CC$6,BECO_Datos!$D$3:$HN$85,BECO_Datos!$A61,FALSE)+IFERROR(HLOOKUP(CC$6,BECO_Datos!$HP$3:$LT$85,BECO_Datos!$A61,FALSE),0))*CC$2</f>
        <v>7.3058689227932959E-3</v>
      </c>
      <c r="CD62" s="84">
        <f>(HLOOKUP(CD$6,BECO_Datos!$D$3:$HN$85,BECO_Datos!$A61,FALSE)+IFERROR(HLOOKUP(CD$6,BECO_Datos!$HP$3:$LT$85,BECO_Datos!$A61,FALSE),0))*CD$2</f>
        <v>1.0147040170546247E-2</v>
      </c>
      <c r="CE62" s="84">
        <f>(HLOOKUP(CE$6,BECO_Datos!$D$3:$HN$85,BECO_Datos!$A61,FALSE)+IFERROR(HLOOKUP(CE$6,BECO_Datos!$HP$3:$LT$85,BECO_Datos!$A61,FALSE),0))*CE$2</f>
        <v>1.5423501059230293E-2</v>
      </c>
      <c r="CF62" s="84">
        <f>(HLOOKUP(CF$6,BECO_Datos!$D$3:$HN$85,BECO_Datos!$A61,FALSE)+IFERROR(HLOOKUP(CF$6,BECO_Datos!$HP$3:$LT$85,BECO_Datos!$A61,FALSE),0))*CF$2</f>
        <v>2.597642283659839E-2</v>
      </c>
      <c r="CG62" s="84">
        <f>(HLOOKUP(CG$6,BECO_Datos!$D$3:$HN$85,BECO_Datos!$A61,FALSE)+IFERROR(HLOOKUP(CG$6,BECO_Datos!$HP$3:$LT$85,BECO_Datos!$A61,FALSE),0))*CG$2</f>
        <v>1.5829382666052143E-2</v>
      </c>
      <c r="CH62" s="84">
        <f>(HLOOKUP(CH$6,BECO_Datos!$D$3:$HN$85,BECO_Datos!$A61,FALSE)+IFERROR(HLOOKUP(CH$6,BECO_Datos!$HP$3:$LT$85,BECO_Datos!$A61,FALSE),0))*CH$2</f>
        <v>4.0588160682184984E-3</v>
      </c>
      <c r="CI62" s="84">
        <f>(HLOOKUP(CI$6,BECO_Datos!$D$3:$HN$85,BECO_Datos!$A61,FALSE)+IFERROR(HLOOKUP(CI$6,BECO_Datos!$HP$3:$LT$85,BECO_Datos!$A61,FALSE),0))*CI$2</f>
        <v>3.9278640885380238E-3</v>
      </c>
      <c r="CK62" s="84" t="e">
        <f>(HLOOKUP(CK$6,BECO_Datos!$D$3:$HN$85,BECO_Datos!$A61,FALSE)+IFERROR(HLOOKUP(CK$6,BECO_Datos!$HP$3:$LT$85,BECO_Datos!$A61,FALSE),0))*CK$2</f>
        <v>#N/A</v>
      </c>
      <c r="CL62" s="84" t="e">
        <f>(HLOOKUP(CL$6,BECO_Datos!$D$3:$HN$85,BECO_Datos!$A61,FALSE)+IFERROR(HLOOKUP(CL$6,BECO_Datos!$HP$3:$LT$85,BECO_Datos!$A61,FALSE),0))*CL$2</f>
        <v>#N/A</v>
      </c>
      <c r="CM62" s="84" t="e">
        <f>(HLOOKUP(CM$6,BECO_Datos!$D$3:$HN$85,BECO_Datos!$A61,FALSE)+IFERROR(HLOOKUP(CM$6,BECO_Datos!$HP$3:$LT$85,BECO_Datos!$A61,FALSE),0))*CM$2</f>
        <v>#N/A</v>
      </c>
      <c r="CN62" s="84" t="e">
        <f>(HLOOKUP(CN$6,BECO_Datos!$D$3:$HN$85,BECO_Datos!$A61,FALSE)+IFERROR(HLOOKUP(CN$6,BECO_Datos!$HP$3:$LT$85,BECO_Datos!$A61,FALSE),0))*CN$2</f>
        <v>#N/A</v>
      </c>
      <c r="CO62" s="84" t="e">
        <f>(HLOOKUP(CO$6,BECO_Datos!$D$3:$HN$85,BECO_Datos!$A61,FALSE)+IFERROR(HLOOKUP(CO$6,BECO_Datos!$HP$3:$LT$85,BECO_Datos!$A61,FALSE),0))*CO$2</f>
        <v>#N/A</v>
      </c>
      <c r="CP62" s="84" t="e">
        <f>(HLOOKUP(CP$6,BECO_Datos!$D$3:$HN$85,BECO_Datos!$A61,FALSE)+IFERROR(HLOOKUP(CP$6,BECO_Datos!$HP$3:$LT$85,BECO_Datos!$A61,FALSE),0))*CP$2</f>
        <v>#N/A</v>
      </c>
      <c r="CQ62" s="84">
        <f>(HLOOKUP(CQ$6,BECO_Datos!$D$3:$HN$85,BECO_Datos!$A61,FALSE)+IFERROR(HLOOKUP(CQ$6,BECO_Datos!$HP$3:$LT$85,BECO_Datos!$A61,FALSE),0))*CQ$2</f>
        <v>9.2890836647870501</v>
      </c>
      <c r="CR62" s="84">
        <f>(HLOOKUP(CR$6,BECO_Datos!$D$3:$HN$85,BECO_Datos!$A61,FALSE)+IFERROR(HLOOKUP(CR$6,BECO_Datos!$HP$3:$LT$85,BECO_Datos!$A61,FALSE),0))*CR$2</f>
        <v>5.7699823988202876</v>
      </c>
      <c r="CS62" s="84">
        <f>(HLOOKUP(CS$6,BECO_Datos!$D$3:$HN$85,BECO_Datos!$A61,FALSE)+IFERROR(HLOOKUP(CS$6,BECO_Datos!$HP$3:$LT$85,BECO_Datos!$A61,FALSE),0))*CS$2</f>
        <v>5.9378659129831268</v>
      </c>
      <c r="CT62" s="84">
        <f>(HLOOKUP(CT$6,BECO_Datos!$D$3:$HN$85,BECO_Datos!$A61,FALSE)+IFERROR(HLOOKUP(CT$6,BECO_Datos!$HP$3:$LT$85,BECO_Datos!$A61,FALSE),0))*CT$2</f>
        <v>4.3567430059680188</v>
      </c>
      <c r="CU62" s="84">
        <f>(HLOOKUP(CU$6,BECO_Datos!$D$3:$HN$85,BECO_Datos!$A61,FALSE)+IFERROR(HLOOKUP(CU$6,BECO_Datos!$HP$3:$LT$85,BECO_Datos!$A61,FALSE),0))*CU$2</f>
        <v>3.0595072512680623</v>
      </c>
      <c r="CV62" s="84">
        <f>(HLOOKUP(CV$6,BECO_Datos!$D$3:$HN$85,BECO_Datos!$A61,FALSE)+IFERROR(HLOOKUP(CV$6,BECO_Datos!$HP$3:$LT$85,BECO_Datos!$A61,FALSE),0))*CV$2</f>
        <v>3.1847465943110191</v>
      </c>
      <c r="CW62" s="84">
        <f>(HLOOKUP(CW$6,BECO_Datos!$D$3:$HN$85,BECO_Datos!$A61,FALSE)+IFERROR(HLOOKUP(CW$6,BECO_Datos!$HP$3:$LT$85,BECO_Datos!$A61,FALSE),0))*CW$2</f>
        <v>2.9413123832822499</v>
      </c>
      <c r="CX62" s="84">
        <f>(HLOOKUP(CX$6,BECO_Datos!$D$3:$HN$85,BECO_Datos!$A61,FALSE)+IFERROR(HLOOKUP(CX$6,BECO_Datos!$HP$3:$LT$85,BECO_Datos!$A61,FALSE),0))*CX$2</f>
        <v>1.2846318560842014</v>
      </c>
      <c r="CY62" s="84">
        <f>(HLOOKUP(CY$6,BECO_Datos!$D$3:$HN$85,BECO_Datos!$A61,FALSE)+IFERROR(HLOOKUP(CY$6,BECO_Datos!$HP$3:$LT$85,BECO_Datos!$A61,FALSE),0))*CY$2</f>
        <v>1.3390560510957099</v>
      </c>
      <c r="CZ62" s="84">
        <f>(HLOOKUP(CZ$6,BECO_Datos!$D$3:$HN$85,BECO_Datos!$A61,FALSE)+IFERROR(HLOOKUP(CZ$6,BECO_Datos!$HP$3:$LT$85,BECO_Datos!$A61,FALSE),0))*CZ$2</f>
        <v>1.0511192545181292</v>
      </c>
      <c r="DB62" s="84" t="e">
        <f>(HLOOKUP(DB$6,BECO_Datos!$D$3:$HN$85,BECO_Datos!$A61,FALSE)+IFERROR(HLOOKUP(DB$6,BECO_Datos!$HP$3:$LT$85,BECO_Datos!$A61,FALSE),0))*DB$2</f>
        <v>#N/A</v>
      </c>
      <c r="DC62" s="84" t="e">
        <f>(HLOOKUP(DC$6,BECO_Datos!$D$3:$HN$85,BECO_Datos!$A61,FALSE)+IFERROR(HLOOKUP(DC$6,BECO_Datos!$HP$3:$LT$85,BECO_Datos!$A61,FALSE),0))*DC$2</f>
        <v>#N/A</v>
      </c>
      <c r="DD62" s="84" t="e">
        <f>(HLOOKUP(DD$6,BECO_Datos!$D$3:$HN$85,BECO_Datos!$A61,FALSE)+IFERROR(HLOOKUP(DD$6,BECO_Datos!$HP$3:$LT$85,BECO_Datos!$A61,FALSE),0))*DD$2</f>
        <v>#N/A</v>
      </c>
      <c r="DE62" s="84" t="e">
        <f>(HLOOKUP(DE$6,BECO_Datos!$D$3:$HN$85,BECO_Datos!$A61,FALSE)+IFERROR(HLOOKUP(DE$6,BECO_Datos!$HP$3:$LT$85,BECO_Datos!$A61,FALSE),0))*DE$2</f>
        <v>#N/A</v>
      </c>
      <c r="DF62" s="84" t="e">
        <f>(HLOOKUP(DF$6,BECO_Datos!$D$3:$HN$85,BECO_Datos!$A61,FALSE)+IFERROR(HLOOKUP(DF$6,BECO_Datos!$HP$3:$LT$85,BECO_Datos!$A61,FALSE),0))*DF$2</f>
        <v>#N/A</v>
      </c>
      <c r="DG62" s="84" t="e">
        <f>(HLOOKUP(DG$6,BECO_Datos!$D$3:$HN$85,BECO_Datos!$A61,FALSE)+IFERROR(HLOOKUP(DG$6,BECO_Datos!$HP$3:$LT$85,BECO_Datos!$A61,FALSE),0))*DG$2</f>
        <v>#N/A</v>
      </c>
      <c r="DH62" s="84">
        <f>(HLOOKUP(DH$6,BECO_Datos!$D$3:$HN$85,BECO_Datos!$A61,FALSE)+IFERROR(HLOOKUP(DH$6,BECO_Datos!$HP$3:$LT$85,BECO_Datos!$A61,FALSE),0))*DH$2</f>
        <v>0</v>
      </c>
      <c r="DI62" s="84">
        <f>(HLOOKUP(DI$6,BECO_Datos!$D$3:$HN$85,BECO_Datos!$A61,FALSE)+IFERROR(HLOOKUP(DI$6,BECO_Datos!$HP$3:$LT$85,BECO_Datos!$A61,FALSE),0))*DI$2</f>
        <v>0</v>
      </c>
      <c r="DJ62" s="84">
        <f>(HLOOKUP(DJ$6,BECO_Datos!$D$3:$HN$85,BECO_Datos!$A61,FALSE)+IFERROR(HLOOKUP(DJ$6,BECO_Datos!$HP$3:$LT$85,BECO_Datos!$A61,FALSE),0))*DJ$2</f>
        <v>0</v>
      </c>
      <c r="DK62" s="84">
        <f>(HLOOKUP(DK$6,BECO_Datos!$D$3:$HN$85,BECO_Datos!$A61,FALSE)+IFERROR(HLOOKUP(DK$6,BECO_Datos!$HP$3:$LT$85,BECO_Datos!$A61,FALSE),0))*DK$2</f>
        <v>0</v>
      </c>
      <c r="DL62" s="84">
        <f>(HLOOKUP(DL$6,BECO_Datos!$D$3:$HN$85,BECO_Datos!$A61,FALSE)+IFERROR(HLOOKUP(DL$6,BECO_Datos!$HP$3:$LT$85,BECO_Datos!$A61,FALSE),0))*DL$2</f>
        <v>0</v>
      </c>
      <c r="DM62" s="84">
        <f>(HLOOKUP(DM$6,BECO_Datos!$D$3:$HN$85,BECO_Datos!$A61,FALSE)+IFERROR(HLOOKUP(DM$6,BECO_Datos!$HP$3:$LT$85,BECO_Datos!$A61,FALSE),0))*DM$2</f>
        <v>0</v>
      </c>
      <c r="DN62" s="84">
        <f>(HLOOKUP(DN$6,BECO_Datos!$D$3:$HN$85,BECO_Datos!$A61,FALSE)+IFERROR(HLOOKUP(DN$6,BECO_Datos!$HP$3:$LT$85,BECO_Datos!$A61,FALSE),0))*DN$2</f>
        <v>0</v>
      </c>
      <c r="DO62" s="84">
        <f>(HLOOKUP(DO$6,BECO_Datos!$D$3:$HN$85,BECO_Datos!$A61,FALSE)+IFERROR(HLOOKUP(DO$6,BECO_Datos!$HP$3:$LT$85,BECO_Datos!$A61,FALSE),0))*DO$2</f>
        <v>0</v>
      </c>
      <c r="DP62" s="84">
        <f>(HLOOKUP(DP$6,BECO_Datos!$D$3:$HN$85,BECO_Datos!$A61,FALSE)+IFERROR(HLOOKUP(DP$6,BECO_Datos!$HP$3:$LT$85,BECO_Datos!$A61,FALSE),0))*DP$2</f>
        <v>9.5538358650998391E-5</v>
      </c>
      <c r="DQ62" s="84">
        <f>(HLOOKUP(DQ$6,BECO_Datos!$D$3:$HN$85,BECO_Datos!$A61,FALSE)+IFERROR(HLOOKUP(DQ$6,BECO_Datos!$HP$3:$LT$85,BECO_Datos!$A61,FALSE),0))*DQ$2</f>
        <v>0</v>
      </c>
      <c r="DS62" s="84" t="e">
        <f>(HLOOKUP(DS$6,BECO_Datos!$D$3:$HN$85,BECO_Datos!$A61,FALSE)+IFERROR(HLOOKUP(DS$6,BECO_Datos!$HP$3:$LT$85,BECO_Datos!$A61,FALSE),0))*DS$2</f>
        <v>#N/A</v>
      </c>
      <c r="DT62" s="84" t="e">
        <f>(HLOOKUP(DT$6,BECO_Datos!$D$3:$HN$85,BECO_Datos!$A61,FALSE)+IFERROR(HLOOKUP(DT$6,BECO_Datos!$HP$3:$LT$85,BECO_Datos!$A61,FALSE),0))*DT$2</f>
        <v>#N/A</v>
      </c>
      <c r="DU62" s="84" t="e">
        <f>(HLOOKUP(DU$6,BECO_Datos!$D$3:$HN$85,BECO_Datos!$A61,FALSE)+IFERROR(HLOOKUP(DU$6,BECO_Datos!$HP$3:$LT$85,BECO_Datos!$A61,FALSE),0))*DU$2</f>
        <v>#N/A</v>
      </c>
      <c r="DV62" s="84" t="e">
        <f>(HLOOKUP(DV$6,BECO_Datos!$D$3:$HN$85,BECO_Datos!$A61,FALSE)+IFERROR(HLOOKUP(DV$6,BECO_Datos!$HP$3:$LT$85,BECO_Datos!$A61,FALSE),0))*DV$2</f>
        <v>#N/A</v>
      </c>
      <c r="DW62" s="84" t="e">
        <f>(HLOOKUP(DW$6,BECO_Datos!$D$3:$HN$85,BECO_Datos!$A61,FALSE)+IFERROR(HLOOKUP(DW$6,BECO_Datos!$HP$3:$LT$85,BECO_Datos!$A61,FALSE),0))*DW$2</f>
        <v>#N/A</v>
      </c>
      <c r="DX62" s="84" t="e">
        <f>(HLOOKUP(DX$6,BECO_Datos!$D$3:$HN$85,BECO_Datos!$A61,FALSE)+IFERROR(HLOOKUP(DX$6,BECO_Datos!$HP$3:$LT$85,BECO_Datos!$A61,FALSE),0))*DX$2</f>
        <v>#N/A</v>
      </c>
      <c r="DY62" s="84">
        <f>(HLOOKUP(DY$6,BECO_Datos!$D$3:$HN$85,BECO_Datos!$A61,FALSE)+IFERROR(HLOOKUP(DY$6,BECO_Datos!$HP$3:$LT$85,BECO_Datos!$A61,FALSE),0))*DY$2</f>
        <v>0</v>
      </c>
      <c r="DZ62" s="84">
        <f>(HLOOKUP(DZ$6,BECO_Datos!$D$3:$HN$85,BECO_Datos!$A61,FALSE)+IFERROR(HLOOKUP(DZ$6,BECO_Datos!$HP$3:$LT$85,BECO_Datos!$A61,FALSE),0))*DZ$2</f>
        <v>0</v>
      </c>
      <c r="EA62" s="84">
        <f>(HLOOKUP(EA$6,BECO_Datos!$D$3:$HN$85,BECO_Datos!$A61,FALSE)+IFERROR(HLOOKUP(EA$6,BECO_Datos!$HP$3:$LT$85,BECO_Datos!$A61,FALSE),0))*EA$2</f>
        <v>0</v>
      </c>
      <c r="EB62" s="84">
        <f>(HLOOKUP(EB$6,BECO_Datos!$D$3:$HN$85,BECO_Datos!$A61,FALSE)+IFERROR(HLOOKUP(EB$6,BECO_Datos!$HP$3:$LT$85,BECO_Datos!$A61,FALSE),0))*EB$2</f>
        <v>0</v>
      </c>
      <c r="EC62" s="84">
        <f>(HLOOKUP(EC$6,BECO_Datos!$D$3:$HN$85,BECO_Datos!$A61,FALSE)+IFERROR(HLOOKUP(EC$6,BECO_Datos!$HP$3:$LT$85,BECO_Datos!$A61,FALSE),0))*EC$2</f>
        <v>0</v>
      </c>
      <c r="ED62" s="84">
        <f>(HLOOKUP(ED$6,BECO_Datos!$D$3:$HN$85,BECO_Datos!$A61,FALSE)+IFERROR(HLOOKUP(ED$6,BECO_Datos!$HP$3:$LT$85,BECO_Datos!$A61,FALSE),0))*ED$2</f>
        <v>0</v>
      </c>
      <c r="EE62" s="84">
        <f>(HLOOKUP(EE$6,BECO_Datos!$D$3:$HN$85,BECO_Datos!$A61,FALSE)+IFERROR(HLOOKUP(EE$6,BECO_Datos!$HP$3:$LT$85,BECO_Datos!$A61,FALSE),0))*EE$2</f>
        <v>0</v>
      </c>
      <c r="EF62" s="84">
        <f>(HLOOKUP(EF$6,BECO_Datos!$D$3:$HN$85,BECO_Datos!$A61,FALSE)+IFERROR(HLOOKUP(EF$6,BECO_Datos!$HP$3:$LT$85,BECO_Datos!$A61,FALSE),0))*EF$2</f>
        <v>0</v>
      </c>
      <c r="EG62" s="84">
        <f>(HLOOKUP(EG$6,BECO_Datos!$D$3:$HN$85,BECO_Datos!$A61,FALSE)+IFERROR(HLOOKUP(EG$6,BECO_Datos!$HP$3:$LT$85,BECO_Datos!$A61,FALSE),0))*EG$2</f>
        <v>0</v>
      </c>
      <c r="EH62" s="84">
        <f>(HLOOKUP(EH$6,BECO_Datos!$D$3:$HN$85,BECO_Datos!$A61,FALSE)+IFERROR(HLOOKUP(EH$6,BECO_Datos!$HP$3:$LT$85,BECO_Datos!$A61,FALSE),0))*EH$2</f>
        <v>0</v>
      </c>
      <c r="EJ62" s="84" t="e">
        <f>(HLOOKUP(EJ$6,BECO_Datos!$D$3:$HN$85,BECO_Datos!$A61,FALSE)+IFERROR(HLOOKUP(EJ$6,BECO_Datos!$HP$3:$LT$85,BECO_Datos!$A61,FALSE),0))*EJ$2</f>
        <v>#N/A</v>
      </c>
      <c r="EK62" s="84" t="e">
        <f>(HLOOKUP(EK$6,BECO_Datos!$D$3:$HN$85,BECO_Datos!$A61,FALSE)+IFERROR(HLOOKUP(EK$6,BECO_Datos!$HP$3:$LT$85,BECO_Datos!$A61,FALSE),0))*EK$2</f>
        <v>#N/A</v>
      </c>
      <c r="EL62" s="84" t="e">
        <f>(HLOOKUP(EL$6,BECO_Datos!$D$3:$HN$85,BECO_Datos!$A61,FALSE)+IFERROR(HLOOKUP(EL$6,BECO_Datos!$HP$3:$LT$85,BECO_Datos!$A61,FALSE),0))*EL$2</f>
        <v>#N/A</v>
      </c>
      <c r="EM62" s="84" t="e">
        <f>(HLOOKUP(EM$6,BECO_Datos!$D$3:$HN$85,BECO_Datos!$A61,FALSE)+IFERROR(HLOOKUP(EM$6,BECO_Datos!$HP$3:$LT$85,BECO_Datos!$A61,FALSE),0))*EM$2</f>
        <v>#N/A</v>
      </c>
      <c r="EN62" s="84" t="e">
        <f>(HLOOKUP(EN$6,BECO_Datos!$D$3:$HN$85,BECO_Datos!$A61,FALSE)+IFERROR(HLOOKUP(EN$6,BECO_Datos!$HP$3:$LT$85,BECO_Datos!$A61,FALSE),0))*EN$2</f>
        <v>#N/A</v>
      </c>
      <c r="EO62" s="84" t="e">
        <f>(HLOOKUP(EO$6,BECO_Datos!$D$3:$HN$85,BECO_Datos!$A61,FALSE)+IFERROR(HLOOKUP(EO$6,BECO_Datos!$HP$3:$LT$85,BECO_Datos!$A61,FALSE),0))*EO$2</f>
        <v>#N/A</v>
      </c>
      <c r="EP62" s="84">
        <f>(HLOOKUP(EP$6,BECO_Datos!$D$3:$HN$85,BECO_Datos!$A61,FALSE)+IFERROR(HLOOKUP(EP$6,BECO_Datos!$HP$3:$LT$85,BECO_Datos!$A61,FALSE),0))*EP$2</f>
        <v>0</v>
      </c>
      <c r="EQ62" s="84">
        <f>(HLOOKUP(EQ$6,BECO_Datos!$D$3:$HN$85,BECO_Datos!$A61,FALSE)+IFERROR(HLOOKUP(EQ$6,BECO_Datos!$HP$3:$LT$85,BECO_Datos!$A61,FALSE),0))*EQ$2</f>
        <v>0</v>
      </c>
      <c r="ER62" s="84">
        <f>(HLOOKUP(ER$6,BECO_Datos!$D$3:$HN$85,BECO_Datos!$A61,FALSE)+IFERROR(HLOOKUP(ER$6,BECO_Datos!$HP$3:$LT$85,BECO_Datos!$A61,FALSE),0))*ER$2</f>
        <v>0</v>
      </c>
      <c r="ES62" s="84">
        <f>(HLOOKUP(ES$6,BECO_Datos!$D$3:$HN$85,BECO_Datos!$A61,FALSE)+IFERROR(HLOOKUP(ES$6,BECO_Datos!$HP$3:$LT$85,BECO_Datos!$A61,FALSE),0))*ES$2</f>
        <v>0</v>
      </c>
      <c r="ET62" s="84">
        <f>(HLOOKUP(ET$6,BECO_Datos!$D$3:$HN$85,BECO_Datos!$A61,FALSE)+IFERROR(HLOOKUP(ET$6,BECO_Datos!$HP$3:$LT$85,BECO_Datos!$A61,FALSE),0))*ET$2</f>
        <v>0</v>
      </c>
      <c r="EU62" s="84">
        <f>(HLOOKUP(EU$6,BECO_Datos!$D$3:$HN$85,BECO_Datos!$A61,FALSE)+IFERROR(HLOOKUP(EU$6,BECO_Datos!$HP$3:$LT$85,BECO_Datos!$A61,FALSE),0))*EU$2</f>
        <v>0</v>
      </c>
      <c r="EV62" s="84">
        <f>(HLOOKUP(EV$6,BECO_Datos!$D$3:$HN$85,BECO_Datos!$A61,FALSE)+IFERROR(HLOOKUP(EV$6,BECO_Datos!$HP$3:$LT$85,BECO_Datos!$A61,FALSE),0))*EV$2</f>
        <v>0</v>
      </c>
      <c r="EW62" s="84">
        <f>(HLOOKUP(EW$6,BECO_Datos!$D$3:$HN$85,BECO_Datos!$A61,FALSE)+IFERROR(HLOOKUP(EW$6,BECO_Datos!$HP$3:$LT$85,BECO_Datos!$A61,FALSE),0))*EW$2</f>
        <v>0</v>
      </c>
      <c r="EX62" s="84">
        <f>(HLOOKUP(EX$6,BECO_Datos!$D$3:$HN$85,BECO_Datos!$A61,FALSE)+IFERROR(HLOOKUP(EX$6,BECO_Datos!$HP$3:$LT$85,BECO_Datos!$A61,FALSE),0))*EX$2</f>
        <v>0</v>
      </c>
      <c r="EY62" s="84">
        <f>(HLOOKUP(EY$6,BECO_Datos!$D$3:$HN$85,BECO_Datos!$A61,FALSE)+IFERROR(HLOOKUP(EY$6,BECO_Datos!$HP$3:$LT$85,BECO_Datos!$A61,FALSE),0))*EY$2</f>
        <v>0</v>
      </c>
      <c r="FA62" s="84" t="e">
        <f>(HLOOKUP(FA$6,BECO_Datos!$D$3:$HN$85,BECO_Datos!$A61,FALSE)+IFERROR(HLOOKUP(FA$6,BECO_Datos!$HP$3:$LT$85,BECO_Datos!$A61,FALSE),0))*FA$2</f>
        <v>#N/A</v>
      </c>
      <c r="FB62" s="84" t="e">
        <f>(HLOOKUP(FB$6,BECO_Datos!$D$3:$HN$85,BECO_Datos!$A61,FALSE)+IFERROR(HLOOKUP(FB$6,BECO_Datos!$HP$3:$LT$85,BECO_Datos!$A61,FALSE),0))*FB$2</f>
        <v>#N/A</v>
      </c>
      <c r="FC62" s="84" t="e">
        <f>(HLOOKUP(FC$6,BECO_Datos!$D$3:$HN$85,BECO_Datos!$A61,FALSE)+IFERROR(HLOOKUP(FC$6,BECO_Datos!$HP$3:$LT$85,BECO_Datos!$A61,FALSE),0))*FC$2</f>
        <v>#N/A</v>
      </c>
      <c r="FD62" s="84" t="e">
        <f>(HLOOKUP(FD$6,BECO_Datos!$D$3:$HN$85,BECO_Datos!$A61,FALSE)+IFERROR(HLOOKUP(FD$6,BECO_Datos!$HP$3:$LT$85,BECO_Datos!$A61,FALSE),0))*FD$2</f>
        <v>#N/A</v>
      </c>
      <c r="FE62" s="84" t="e">
        <f>(HLOOKUP(FE$6,BECO_Datos!$D$3:$HN$85,BECO_Datos!$A61,FALSE)+IFERROR(HLOOKUP(FE$6,BECO_Datos!$HP$3:$LT$85,BECO_Datos!$A61,FALSE),0))*FE$2</f>
        <v>#N/A</v>
      </c>
      <c r="FF62" s="84" t="e">
        <f>(HLOOKUP(FF$6,BECO_Datos!$D$3:$HN$85,BECO_Datos!$A61,FALSE)+IFERROR(HLOOKUP(FF$6,BECO_Datos!$HP$3:$LT$85,BECO_Datos!$A61,FALSE),0))*FF$2</f>
        <v>#N/A</v>
      </c>
      <c r="FG62" s="84">
        <f>(HLOOKUP(FG$6,BECO_Datos!$D$3:$HN$85,BECO_Datos!$A61,FALSE)+IFERROR(HLOOKUP(FG$6,BECO_Datos!$HP$3:$LT$85,BECO_Datos!$A61,FALSE),0))*FG$2</f>
        <v>0</v>
      </c>
      <c r="FH62" s="84">
        <f>(HLOOKUP(FH$6,BECO_Datos!$D$3:$HN$85,BECO_Datos!$A61,FALSE)+IFERROR(HLOOKUP(FH$6,BECO_Datos!$HP$3:$LT$85,BECO_Datos!$A61,FALSE),0))*FH$2</f>
        <v>0</v>
      </c>
      <c r="FI62" s="84">
        <f>(HLOOKUP(FI$6,BECO_Datos!$D$3:$HN$85,BECO_Datos!$A61,FALSE)+IFERROR(HLOOKUP(FI$6,BECO_Datos!$HP$3:$LT$85,BECO_Datos!$A61,FALSE),0))*FI$2</f>
        <v>0</v>
      </c>
      <c r="FJ62" s="84">
        <f>(HLOOKUP(FJ$6,BECO_Datos!$D$3:$HN$85,BECO_Datos!$A61,FALSE)+IFERROR(HLOOKUP(FJ$6,BECO_Datos!$HP$3:$LT$85,BECO_Datos!$A61,FALSE),0))*FJ$2</f>
        <v>0</v>
      </c>
      <c r="FK62" s="84">
        <f>(HLOOKUP(FK$6,BECO_Datos!$D$3:$HN$85,BECO_Datos!$A61,FALSE)+IFERROR(HLOOKUP(FK$6,BECO_Datos!$HP$3:$LT$85,BECO_Datos!$A61,FALSE),0))*FK$2</f>
        <v>0</v>
      </c>
      <c r="FL62" s="84">
        <f>(HLOOKUP(FL$6,BECO_Datos!$D$3:$HN$85,BECO_Datos!$A61,FALSE)+IFERROR(HLOOKUP(FL$6,BECO_Datos!$HP$3:$LT$85,BECO_Datos!$A61,FALSE),0))*FL$2</f>
        <v>0</v>
      </c>
      <c r="FM62" s="84">
        <f>(HLOOKUP(FM$6,BECO_Datos!$D$3:$HN$85,BECO_Datos!$A61,FALSE)+IFERROR(HLOOKUP(FM$6,BECO_Datos!$HP$3:$LT$85,BECO_Datos!$A61,FALSE),0))*FM$2</f>
        <v>0</v>
      </c>
      <c r="FN62" s="84">
        <f>(HLOOKUP(FN$6,BECO_Datos!$D$3:$HN$85,BECO_Datos!$A61,FALSE)+IFERROR(HLOOKUP(FN$6,BECO_Datos!$HP$3:$LT$85,BECO_Datos!$A61,FALSE),0))*FN$2</f>
        <v>0</v>
      </c>
      <c r="FO62" s="84">
        <f>(HLOOKUP(FO$6,BECO_Datos!$D$3:$HN$85,BECO_Datos!$A61,FALSE)+IFERROR(HLOOKUP(FO$6,BECO_Datos!$HP$3:$LT$85,BECO_Datos!$A61,FALSE),0))*FO$2</f>
        <v>0</v>
      </c>
      <c r="FP62" s="84">
        <f>(HLOOKUP(FP$6,BECO_Datos!$D$3:$HN$85,BECO_Datos!$A61,FALSE)+IFERROR(HLOOKUP(FP$6,BECO_Datos!$HP$3:$LT$85,BECO_Datos!$A61,FALSE),0))*FP$2</f>
        <v>0</v>
      </c>
      <c r="FR62" s="84" t="e">
        <f>(HLOOKUP(FR$6,BECO_Datos!$D$3:$HN$85,BECO_Datos!$A61,FALSE)+IFERROR(HLOOKUP(FR$6,BECO_Datos!$HP$3:$LT$85,BECO_Datos!$A61,FALSE),0))*FR$2</f>
        <v>#N/A</v>
      </c>
      <c r="FS62" s="84" t="e">
        <f>(HLOOKUP(FS$6,BECO_Datos!$D$3:$HN$85,BECO_Datos!$A61,FALSE)+IFERROR(HLOOKUP(FS$6,BECO_Datos!$HP$3:$LT$85,BECO_Datos!$A61,FALSE),0))*FS$2</f>
        <v>#N/A</v>
      </c>
      <c r="FT62" s="84" t="e">
        <f>(HLOOKUP(FT$6,BECO_Datos!$D$3:$HN$85,BECO_Datos!$A61,FALSE)+IFERROR(HLOOKUP(FT$6,BECO_Datos!$HP$3:$LT$85,BECO_Datos!$A61,FALSE),0))*FT$2</f>
        <v>#N/A</v>
      </c>
      <c r="FU62" s="84" t="e">
        <f>(HLOOKUP(FU$6,BECO_Datos!$D$3:$HN$85,BECO_Datos!$A61,FALSE)+IFERROR(HLOOKUP(FU$6,BECO_Datos!$HP$3:$LT$85,BECO_Datos!$A61,FALSE),0))*FU$2</f>
        <v>#N/A</v>
      </c>
      <c r="FV62" s="84" t="e">
        <f>(HLOOKUP(FV$6,BECO_Datos!$D$3:$HN$85,BECO_Datos!$A61,FALSE)+IFERROR(HLOOKUP(FV$6,BECO_Datos!$HP$3:$LT$85,BECO_Datos!$A61,FALSE),0))*FV$2</f>
        <v>#N/A</v>
      </c>
      <c r="FW62" s="84" t="e">
        <f>(HLOOKUP(FW$6,BECO_Datos!$D$3:$HN$85,BECO_Datos!$A61,FALSE)+IFERROR(HLOOKUP(FW$6,BECO_Datos!$HP$3:$LT$85,BECO_Datos!$A61,FALSE),0))*FW$2</f>
        <v>#N/A</v>
      </c>
      <c r="FX62" s="84">
        <f>(HLOOKUP(FX$6,BECO_Datos!$D$3:$HN$85,BECO_Datos!$A61,FALSE)+IFERROR(HLOOKUP(FX$6,BECO_Datos!$HP$3:$LT$85,BECO_Datos!$A61,FALSE),0))*FX$2</f>
        <v>0.44778088277443401</v>
      </c>
      <c r="FY62" s="84">
        <f>(HLOOKUP(FY$6,BECO_Datos!$D$3:$HN$85,BECO_Datos!$A61,FALSE)+IFERROR(HLOOKUP(FY$6,BECO_Datos!$HP$3:$LT$85,BECO_Datos!$A61,FALSE),0))*FY$2</f>
        <v>0.14362783032387505</v>
      </c>
      <c r="FZ62" s="84">
        <f>(HLOOKUP(FZ$6,BECO_Datos!$D$3:$HN$85,BECO_Datos!$A61,FALSE)+IFERROR(HLOOKUP(FZ$6,BECO_Datos!$HP$3:$LT$85,BECO_Datos!$A61,FALSE),0))*FZ$2</f>
        <v>0.39708870736600749</v>
      </c>
      <c r="GA62" s="84">
        <f>(HLOOKUP(GA$6,BECO_Datos!$D$3:$HN$85,BECO_Datos!$A61,FALSE)+IFERROR(HLOOKUP(GA$6,BECO_Datos!$HP$3:$LT$85,BECO_Datos!$A61,FALSE),0))*GA$2</f>
        <v>1.7547291487532247E-2</v>
      </c>
      <c r="GB62" s="84">
        <f>(HLOOKUP(GB$6,BECO_Datos!$D$3:$HN$85,BECO_Datos!$A61,FALSE)+IFERROR(HLOOKUP(GB$6,BECO_Datos!$HP$3:$LT$85,BECO_Datos!$A61,FALSE),0))*GB$2</f>
        <v>0</v>
      </c>
      <c r="GC62" s="84">
        <f>(HLOOKUP(GC$6,BECO_Datos!$D$3:$HN$85,BECO_Datos!$A61,FALSE)+IFERROR(HLOOKUP(GC$6,BECO_Datos!$HP$3:$LT$85,BECO_Datos!$A61,FALSE),0))*GC$2</f>
        <v>0.69539266265405575</v>
      </c>
      <c r="GD62" s="84">
        <f>(HLOOKUP(GD$6,BECO_Datos!$D$3:$HN$85,BECO_Datos!$A61,FALSE)+IFERROR(HLOOKUP(GD$6,BECO_Datos!$HP$3:$LT$85,BECO_Datos!$A61,FALSE),0))*GD$2</f>
        <v>0.31260174835196336</v>
      </c>
      <c r="GE62" s="84">
        <f>(HLOOKUP(GE$6,BECO_Datos!$D$3:$HN$85,BECO_Datos!$A61,FALSE)+IFERROR(HLOOKUP(GE$6,BECO_Datos!$HP$3:$LT$85,BECO_Datos!$A61,FALSE),0))*GE$2</f>
        <v>0.34444683290341077</v>
      </c>
      <c r="GF62" s="84">
        <f>(HLOOKUP(GF$6,BECO_Datos!$D$3:$HN$85,BECO_Datos!$A61,FALSE)+IFERROR(HLOOKUP(GF$6,BECO_Datos!$HP$3:$LT$85,BECO_Datos!$A61,FALSE),0))*GF$2</f>
        <v>4.2243479507022078E-2</v>
      </c>
      <c r="GG62" s="84">
        <f>(HLOOKUP(GG$6,BECO_Datos!$D$3:$HN$85,BECO_Datos!$A61,FALSE)+IFERROR(HLOOKUP(GG$6,BECO_Datos!$HP$3:$LT$85,BECO_Datos!$A61,FALSE),0))*GG$2</f>
        <v>3.1448247573431232E-2</v>
      </c>
      <c r="GI62" s="84" t="e">
        <f>(HLOOKUP(GI$6,BECO_Datos!$D$3:$HN$85,BECO_Datos!$A61,FALSE)+IFERROR(HLOOKUP(GI$6,BECO_Datos!$HP$3:$LT$85,BECO_Datos!$A61,FALSE),0))*GI$2</f>
        <v>#N/A</v>
      </c>
      <c r="GJ62" s="84" t="e">
        <f>(HLOOKUP(GJ$6,BECO_Datos!$D$3:$HN$85,BECO_Datos!$A61,FALSE)+IFERROR(HLOOKUP(GJ$6,BECO_Datos!$HP$3:$LT$85,BECO_Datos!$A61,FALSE),0))*GJ$2</f>
        <v>#N/A</v>
      </c>
      <c r="GK62" s="84" t="e">
        <f>(HLOOKUP(GK$6,BECO_Datos!$D$3:$HN$85,BECO_Datos!$A61,FALSE)+IFERROR(HLOOKUP(GK$6,BECO_Datos!$HP$3:$LT$85,BECO_Datos!$A61,FALSE),0))*GK$2</f>
        <v>#N/A</v>
      </c>
      <c r="GL62" s="84" t="e">
        <f>(HLOOKUP(GL$6,BECO_Datos!$D$3:$HN$85,BECO_Datos!$A61,FALSE)+IFERROR(HLOOKUP(GL$6,BECO_Datos!$HP$3:$LT$85,BECO_Datos!$A61,FALSE),0))*GL$2</f>
        <v>#N/A</v>
      </c>
      <c r="GM62" s="84" t="e">
        <f>(HLOOKUP(GM$6,BECO_Datos!$D$3:$HN$85,BECO_Datos!$A61,FALSE)+IFERROR(HLOOKUP(GM$6,BECO_Datos!$HP$3:$LT$85,BECO_Datos!$A61,FALSE),0))*GM$2</f>
        <v>#N/A</v>
      </c>
      <c r="GN62" s="84" t="e">
        <f>(HLOOKUP(GN$6,BECO_Datos!$D$3:$HN$85,BECO_Datos!$A61,FALSE)+IFERROR(HLOOKUP(GN$6,BECO_Datos!$HP$3:$LT$85,BECO_Datos!$A61,FALSE),0))*GN$2</f>
        <v>#N/A</v>
      </c>
      <c r="GO62" s="84">
        <f>(HLOOKUP(GO$6,BECO_Datos!$D$3:$HN$85,BECO_Datos!$A61,FALSE)+IFERROR(HLOOKUP(GO$6,BECO_Datos!$HP$3:$LT$85,BECO_Datos!$A61,FALSE),0))*GO$2</f>
        <v>3.0705932932072231</v>
      </c>
      <c r="GP62" s="84">
        <f>(HLOOKUP(GP$6,BECO_Datos!$D$3:$HN$85,BECO_Datos!$A61,FALSE)+IFERROR(HLOOKUP(GP$6,BECO_Datos!$HP$3:$LT$85,BECO_Datos!$A61,FALSE),0))*GP$2</f>
        <v>1.6956434508455147</v>
      </c>
      <c r="GQ62" s="84">
        <f>(HLOOKUP(GQ$6,BECO_Datos!$D$3:$HN$85,BECO_Datos!$A61,FALSE)+IFERROR(HLOOKUP(GQ$6,BECO_Datos!$HP$3:$LT$85,BECO_Datos!$A61,FALSE),0))*GQ$2</f>
        <v>0.96400114646030388</v>
      </c>
      <c r="GR62" s="84">
        <f>(HLOOKUP(GR$6,BECO_Datos!$D$3:$HN$85,BECO_Datos!$A61,FALSE)+IFERROR(HLOOKUP(GR$6,BECO_Datos!$HP$3:$LT$85,BECO_Datos!$A61,FALSE),0))*GR$2</f>
        <v>4.2482301519059904</v>
      </c>
      <c r="GS62" s="84">
        <f>(HLOOKUP(GS$6,BECO_Datos!$D$3:$HN$85,BECO_Datos!$A61,FALSE)+IFERROR(HLOOKUP(GS$6,BECO_Datos!$HP$3:$LT$85,BECO_Datos!$A61,FALSE),0))*GS$2</f>
        <v>5.4354686156491834</v>
      </c>
      <c r="GT62" s="84">
        <f>(HLOOKUP(GT$6,BECO_Datos!$D$3:$HN$85,BECO_Datos!$A61,FALSE)+IFERROR(HLOOKUP(GT$6,BECO_Datos!$HP$3:$LT$85,BECO_Datos!$A61,FALSE),0))*GT$2</f>
        <v>3.0902765835482948</v>
      </c>
      <c r="GU62" s="84">
        <f>(HLOOKUP(GU$6,BECO_Datos!$D$3:$HN$85,BECO_Datos!$A61,FALSE)+IFERROR(HLOOKUP(GU$6,BECO_Datos!$HP$3:$LT$85,BECO_Datos!$A61,FALSE),0))*GU$2</f>
        <v>14.337116652335913</v>
      </c>
      <c r="GV62" s="84">
        <f>(HLOOKUP(GV$6,BECO_Datos!$D$3:$HN$85,BECO_Datos!$A61,FALSE)+IFERROR(HLOOKUP(GV$6,BECO_Datos!$HP$3:$LT$85,BECO_Datos!$A61,FALSE),0))*GV$2</f>
        <v>0.88430782459157364</v>
      </c>
      <c r="GW62" s="84">
        <f>(HLOOKUP(GW$6,BECO_Datos!$D$3:$HN$85,BECO_Datos!$A61,FALSE)+IFERROR(HLOOKUP(GW$6,BECO_Datos!$HP$3:$LT$85,BECO_Datos!$A61,FALSE),0))*GW$2</f>
        <v>0.92895528804815142</v>
      </c>
      <c r="GX62" s="84">
        <f>(HLOOKUP(GX$6,BECO_Datos!$D$3:$HN$85,BECO_Datos!$A61,FALSE)+IFERROR(HLOOKUP(GX$6,BECO_Datos!$HP$3:$LT$85,BECO_Datos!$A61,FALSE),0))*GX$2</f>
        <v>0.80000255784977092</v>
      </c>
      <c r="GZ62" s="84" t="e">
        <f>(HLOOKUP(GZ$6,BECO_Datos!$D$3:$HN$85,BECO_Datos!$A61,FALSE)+IFERROR(HLOOKUP(GZ$6,BECO_Datos!$HP$3:$LT$85,BECO_Datos!$A61,FALSE),0))*GZ$2</f>
        <v>#N/A</v>
      </c>
      <c r="HA62" s="84" t="e">
        <f>(HLOOKUP(HA$6,BECO_Datos!$D$3:$HN$85,BECO_Datos!$A61,FALSE)+IFERROR(HLOOKUP(HA$6,BECO_Datos!$HP$3:$LT$85,BECO_Datos!$A61,FALSE),0))*HA$2</f>
        <v>#N/A</v>
      </c>
      <c r="HB62" s="84" t="e">
        <f>(HLOOKUP(HB$6,BECO_Datos!$D$3:$HN$85,BECO_Datos!$A61,FALSE)+IFERROR(HLOOKUP(HB$6,BECO_Datos!$HP$3:$LT$85,BECO_Datos!$A61,FALSE),0))*HB$2</f>
        <v>#N/A</v>
      </c>
      <c r="HC62" s="84" t="e">
        <f>(HLOOKUP(HC$6,BECO_Datos!$D$3:$HN$85,BECO_Datos!$A61,FALSE)+IFERROR(HLOOKUP(HC$6,BECO_Datos!$HP$3:$LT$85,BECO_Datos!$A61,FALSE),0))*HC$2</f>
        <v>#N/A</v>
      </c>
      <c r="HD62" s="84" t="e">
        <f>(HLOOKUP(HD$6,BECO_Datos!$D$3:$HN$85,BECO_Datos!$A61,FALSE)+IFERROR(HLOOKUP(HD$6,BECO_Datos!$HP$3:$LT$85,BECO_Datos!$A61,FALSE),0))*HD$2</f>
        <v>#N/A</v>
      </c>
      <c r="HE62" s="84" t="e">
        <f>(HLOOKUP(HE$6,BECO_Datos!$D$3:$HN$85,BECO_Datos!$A61,FALSE)+IFERROR(HLOOKUP(HE$6,BECO_Datos!$HP$3:$LT$85,BECO_Datos!$A61,FALSE),0))*HE$2</f>
        <v>#N/A</v>
      </c>
      <c r="HF62" s="84">
        <f>(HLOOKUP(HF$6,BECO_Datos!$D$3:$HN$85,BECO_Datos!$A61,FALSE)+IFERROR(HLOOKUP(HF$6,BECO_Datos!$HP$3:$LT$85,BECO_Datos!$A61,FALSE),0))*HF$2</f>
        <v>6.8260519797553521</v>
      </c>
      <c r="HG62" s="84">
        <f>(HLOOKUP(HG$6,BECO_Datos!$D$3:$HN$85,BECO_Datos!$A61,FALSE)+IFERROR(HLOOKUP(HG$6,BECO_Datos!$HP$3:$LT$85,BECO_Datos!$A61,FALSE),0))*HG$2</f>
        <v>4.5794814282137883</v>
      </c>
      <c r="HH62" s="84">
        <f>(HLOOKUP(HH$6,BECO_Datos!$D$3:$HN$85,BECO_Datos!$A61,FALSE)+IFERROR(HLOOKUP(HH$6,BECO_Datos!$HP$3:$LT$85,BECO_Datos!$A61,FALSE),0))*HH$2</f>
        <v>2.1021529502267602</v>
      </c>
      <c r="HI62" s="84">
        <f>(HLOOKUP(HI$6,BECO_Datos!$D$3:$HN$85,BECO_Datos!$A61,FALSE)+IFERROR(HLOOKUP(HI$6,BECO_Datos!$HP$3:$LT$85,BECO_Datos!$A61,FALSE),0))*HI$2</f>
        <v>6.0213097120563628</v>
      </c>
      <c r="HJ62" s="84">
        <f>(HLOOKUP(HJ$6,BECO_Datos!$D$3:$HN$85,BECO_Datos!$A61,FALSE)+IFERROR(HLOOKUP(HJ$6,BECO_Datos!$HP$3:$LT$85,BECO_Datos!$A61,FALSE),0))*HJ$2</f>
        <v>7.0228774779699554</v>
      </c>
      <c r="HK62" s="84">
        <f>(HLOOKUP(HK$6,BECO_Datos!$D$3:$HN$85,BECO_Datos!$A61,FALSE)+IFERROR(HLOOKUP(HK$6,BECO_Datos!$HP$3:$LT$85,BECO_Datos!$A61,FALSE),0))*HK$2</f>
        <v>9.5719245713747849</v>
      </c>
      <c r="HL62" s="84">
        <f>(HLOOKUP(HL$6,BECO_Datos!$D$3:$HN$85,BECO_Datos!$A61,FALSE)+IFERROR(HLOOKUP(HL$6,BECO_Datos!$HP$3:$LT$85,BECO_Datos!$A61,FALSE),0))*HL$2</f>
        <v>16.010868882669033</v>
      </c>
      <c r="HM62" s="84">
        <f>(HLOOKUP(HM$6,BECO_Datos!$D$3:$HN$85,BECO_Datos!$A61,FALSE)+IFERROR(HLOOKUP(HM$6,BECO_Datos!$HP$3:$LT$85,BECO_Datos!$A61,FALSE),0))*HM$2</f>
        <v>19.097662083528661</v>
      </c>
      <c r="HN62" s="84">
        <f>(HLOOKUP(HN$6,BECO_Datos!$D$3:$HN$85,BECO_Datos!$A61,FALSE)+IFERROR(HLOOKUP(HN$6,BECO_Datos!$HP$3:$LT$85,BECO_Datos!$A61,FALSE),0))*HN$2</f>
        <v>19.749959966614362</v>
      </c>
      <c r="HO62" s="84">
        <f>(HLOOKUP(HO$6,BECO_Datos!$D$3:$HN$85,BECO_Datos!$A61,FALSE)+IFERROR(HLOOKUP(HO$6,BECO_Datos!$HP$3:$LT$85,BECO_Datos!$A61,FALSE),0))*HO$2</f>
        <v>22.554894405461869</v>
      </c>
      <c r="HQ62" s="84" t="e">
        <f>(HLOOKUP(HQ$6,BECO_Datos!$D$3:$HN$85,BECO_Datos!$A61,FALSE)+IFERROR(HLOOKUP(HQ$6,BECO_Datos!$HP$3:$LT$85,BECO_Datos!$A61,FALSE),0))*HQ$2</f>
        <v>#N/A</v>
      </c>
      <c r="HR62" s="84" t="e">
        <f>(HLOOKUP(HR$6,BECO_Datos!$D$3:$HN$85,BECO_Datos!$A61,FALSE)+IFERROR(HLOOKUP(HR$6,BECO_Datos!$HP$3:$LT$85,BECO_Datos!$A61,FALSE),0))*HR$2</f>
        <v>#N/A</v>
      </c>
      <c r="HS62" s="84" t="e">
        <f>(HLOOKUP(HS$6,BECO_Datos!$D$3:$HN$85,BECO_Datos!$A61,FALSE)+IFERROR(HLOOKUP(HS$6,BECO_Datos!$HP$3:$LT$85,BECO_Datos!$A61,FALSE),0))*HS$2</f>
        <v>#N/A</v>
      </c>
      <c r="HT62" s="84" t="e">
        <f>(HLOOKUP(HT$6,BECO_Datos!$D$3:$HN$85,BECO_Datos!$A61,FALSE)+IFERROR(HLOOKUP(HT$6,BECO_Datos!$HP$3:$LT$85,BECO_Datos!$A61,FALSE),0))*HT$2</f>
        <v>#N/A</v>
      </c>
      <c r="HU62" s="84" t="e">
        <f>(HLOOKUP(HU$6,BECO_Datos!$D$3:$HN$85,BECO_Datos!$A61,FALSE)+IFERROR(HLOOKUP(HU$6,BECO_Datos!$HP$3:$LT$85,BECO_Datos!$A61,FALSE),0))*HU$2</f>
        <v>#N/A</v>
      </c>
      <c r="HV62" s="84" t="e">
        <f>(HLOOKUP(HV$6,BECO_Datos!$D$3:$HN$85,BECO_Datos!$A61,FALSE)+IFERROR(HLOOKUP(HV$6,BECO_Datos!$HP$3:$LT$85,BECO_Datos!$A61,FALSE),0))*HV$2</f>
        <v>#N/A</v>
      </c>
      <c r="HW62" s="84">
        <f>(HLOOKUP(HW$6,BECO_Datos!$D$3:$HN$85,BECO_Datos!$A61,FALSE)+IFERROR(HLOOKUP(HW$6,BECO_Datos!$HP$3:$LT$85,BECO_Datos!$A61,FALSE),0))*HW$2</f>
        <v>1.7257076526225283</v>
      </c>
      <c r="HX62" s="84">
        <f>(HLOOKUP(HX$6,BECO_Datos!$D$3:$HN$85,BECO_Datos!$A61,FALSE)+IFERROR(HLOOKUP(HX$6,BECO_Datos!$HP$3:$LT$85,BECO_Datos!$A61,FALSE),0))*HX$2</f>
        <v>0.90182717110920052</v>
      </c>
      <c r="HY62" s="84">
        <f>(HLOOKUP(HY$6,BECO_Datos!$D$3:$HN$85,BECO_Datos!$A61,FALSE)+IFERROR(HLOOKUP(HY$6,BECO_Datos!$HP$3:$LT$85,BECO_Datos!$A61,FALSE),0))*HY$2</f>
        <v>4.746199484092864E-2</v>
      </c>
      <c r="HZ62" s="84">
        <f>(HLOOKUP(HZ$6,BECO_Datos!$D$3:$HN$85,BECO_Datos!$A61,FALSE)+IFERROR(HLOOKUP(HZ$6,BECO_Datos!$HP$3:$LT$85,BECO_Datos!$A61,FALSE),0))*HZ$2</f>
        <v>2.7162854686156496E-2</v>
      </c>
      <c r="IA62" s="84">
        <f>(HLOOKUP(IA$6,BECO_Datos!$D$3:$HN$85,BECO_Datos!$A61,FALSE)+IFERROR(HLOOKUP(IA$6,BECO_Datos!$HP$3:$LT$85,BECO_Datos!$A61,FALSE),0))*IA$2</f>
        <v>2.4341128116938955</v>
      </c>
      <c r="IB62" s="84">
        <f>(HLOOKUP(IB$6,BECO_Datos!$D$3:$HN$85,BECO_Datos!$A61,FALSE)+IFERROR(HLOOKUP(IB$6,BECO_Datos!$HP$3:$LT$85,BECO_Datos!$A61,FALSE),0))*IB$2</f>
        <v>0</v>
      </c>
      <c r="IC62" s="84">
        <f>(HLOOKUP(IC$6,BECO_Datos!$D$3:$HN$85,BECO_Datos!$A61,FALSE)+IFERROR(HLOOKUP(IC$6,BECO_Datos!$HP$3:$LT$85,BECO_Datos!$A61,FALSE),0))*IC$2</f>
        <v>1.6921754084264834E-3</v>
      </c>
      <c r="ID62" s="84">
        <f>(HLOOKUP(ID$6,BECO_Datos!$D$3:$HN$85,BECO_Datos!$A61,FALSE)+IFERROR(HLOOKUP(ID$6,BECO_Datos!$HP$3:$LT$85,BECO_Datos!$A61,FALSE),0))*ID$2</f>
        <v>1.6135855546001723E-3</v>
      </c>
      <c r="IE62" s="84">
        <f>(HLOOKUP(IE$6,BECO_Datos!$D$3:$HN$85,BECO_Datos!$A61,FALSE)+IFERROR(HLOOKUP(IE$6,BECO_Datos!$HP$3:$LT$85,BECO_Datos!$A61,FALSE),0))*IE$2</f>
        <v>0</v>
      </c>
      <c r="IF62" s="84">
        <f>(HLOOKUP(IF$6,BECO_Datos!$D$3:$HN$85,BECO_Datos!$A61,FALSE)+IFERROR(HLOOKUP(IF$6,BECO_Datos!$HP$3:$LT$85,BECO_Datos!$A61,FALSE),0))*IF$2</f>
        <v>8.9434603420790969E-4</v>
      </c>
      <c r="IH62" s="84" t="e">
        <f>(HLOOKUP(IH$6,BECO_Datos!$D$3:$HN$85,BECO_Datos!$A61,FALSE)+IFERROR(HLOOKUP(IH$6,BECO_Datos!$HP$3:$LT$85,BECO_Datos!$A61,FALSE),0))*IH$2</f>
        <v>#N/A</v>
      </c>
      <c r="II62" s="84" t="e">
        <f>(HLOOKUP(II$6,BECO_Datos!$D$3:$HN$85,BECO_Datos!$A61,FALSE)+IFERROR(HLOOKUP(II$6,BECO_Datos!$HP$3:$LT$85,BECO_Datos!$A61,FALSE),0))*II$2</f>
        <v>#N/A</v>
      </c>
      <c r="IJ62" s="84" t="e">
        <f>(HLOOKUP(IJ$6,BECO_Datos!$D$3:$HN$85,BECO_Datos!$A61,FALSE)+IFERROR(HLOOKUP(IJ$6,BECO_Datos!$HP$3:$LT$85,BECO_Datos!$A61,FALSE),0))*IJ$2</f>
        <v>#N/A</v>
      </c>
      <c r="IK62" s="84" t="e">
        <f>(HLOOKUP(IK$6,BECO_Datos!$D$3:$HN$85,BECO_Datos!$A61,FALSE)+IFERROR(HLOOKUP(IK$6,BECO_Datos!$HP$3:$LT$85,BECO_Datos!$A61,FALSE),0))*IK$2</f>
        <v>#N/A</v>
      </c>
      <c r="IL62" s="84" t="e">
        <f>(HLOOKUP(IL$6,BECO_Datos!$D$3:$HN$85,BECO_Datos!$A61,FALSE)+IFERROR(HLOOKUP(IL$6,BECO_Datos!$HP$3:$LT$85,BECO_Datos!$A61,FALSE),0))*IL$2</f>
        <v>#N/A</v>
      </c>
      <c r="IM62" s="84" t="e">
        <f>(HLOOKUP(IM$6,BECO_Datos!$D$3:$HN$85,BECO_Datos!$A61,FALSE)+IFERROR(HLOOKUP(IM$6,BECO_Datos!$HP$3:$LT$85,BECO_Datos!$A61,FALSE),0))*IM$2</f>
        <v>#N/A</v>
      </c>
      <c r="IN62" s="84">
        <f>(HLOOKUP(IN$6,BECO_Datos!$D$3:$HN$85,BECO_Datos!$A61,FALSE)+IFERROR(HLOOKUP(IN$6,BECO_Datos!$HP$3:$LT$85,BECO_Datos!$A61,FALSE),0))*IN$2</f>
        <v>195.78023293207227</v>
      </c>
      <c r="IO62" s="84">
        <f>(HLOOKUP(IO$6,BECO_Datos!$D$3:$HN$85,BECO_Datos!$A61,FALSE)+IFERROR(HLOOKUP(IO$6,BECO_Datos!$HP$3:$LT$85,BECO_Datos!$A61,FALSE),0))*IO$2</f>
        <v>196.36887033533964</v>
      </c>
      <c r="IP62" s="84">
        <f>(HLOOKUP(IP$6,BECO_Datos!$D$3:$HN$85,BECO_Datos!$A61,FALSE)+IFERROR(HLOOKUP(IP$6,BECO_Datos!$HP$3:$LT$85,BECO_Datos!$A61,FALSE),0))*IP$2</f>
        <v>192.78266956147894</v>
      </c>
      <c r="IQ62" s="84">
        <f>(HLOOKUP(IQ$6,BECO_Datos!$D$3:$HN$85,BECO_Datos!$A61,FALSE)+IFERROR(HLOOKUP(IQ$6,BECO_Datos!$HP$3:$LT$85,BECO_Datos!$A61,FALSE),0))*IQ$2</f>
        <v>196.33911659501291</v>
      </c>
      <c r="IR62" s="84">
        <f>(HLOOKUP(IR$6,BECO_Datos!$D$3:$HN$85,BECO_Datos!$A61,FALSE)+IFERROR(HLOOKUP(IR$6,BECO_Datos!$HP$3:$LT$85,BECO_Datos!$A61,FALSE),0))*IR$2</f>
        <v>205.91750730868449</v>
      </c>
      <c r="IS62" s="84">
        <f>(HLOOKUP(IS$6,BECO_Datos!$D$3:$HN$85,BECO_Datos!$A61,FALSE)+IFERROR(HLOOKUP(IS$6,BECO_Datos!$HP$3:$LT$85,BECO_Datos!$A61,FALSE),0))*IS$2</f>
        <v>239.84278194325023</v>
      </c>
      <c r="IT62" s="84">
        <f>(HLOOKUP(IT$6,BECO_Datos!$D$3:$HN$85,BECO_Datos!$A61,FALSE)+IFERROR(HLOOKUP(IT$6,BECO_Datos!$HP$3:$LT$85,BECO_Datos!$A61,FALSE),0))*IT$2</f>
        <v>218.99795674978506</v>
      </c>
      <c r="IU62" s="84">
        <f>(HLOOKUP(IU$6,BECO_Datos!$D$3:$HN$85,BECO_Datos!$A61,FALSE)+IFERROR(HLOOKUP(IU$6,BECO_Datos!$HP$3:$LT$85,BECO_Datos!$A61,FALSE),0))*IU$2</f>
        <v>219.60681212381772</v>
      </c>
      <c r="IV62" s="84">
        <f>(HLOOKUP(IV$6,BECO_Datos!$D$3:$HN$85,BECO_Datos!$A61,FALSE)+IFERROR(HLOOKUP(IV$6,BECO_Datos!$HP$3:$LT$85,BECO_Datos!$A61,FALSE),0))*IV$2</f>
        <v>218.88668486777405</v>
      </c>
      <c r="IW62" s="84">
        <f>(HLOOKUP(IW$6,BECO_Datos!$D$3:$HN$85,BECO_Datos!$A61,FALSE)+IFERROR(HLOOKUP(IW$6,BECO_Datos!$HP$3:$LT$85,BECO_Datos!$A61,FALSE),0))*IW$2</f>
        <v>222.51470922291836</v>
      </c>
      <c r="IY62" s="84" t="e">
        <f>(HLOOKUP(IY$6,BECO_Datos!$D$3:$HN$85,BECO_Datos!$A61,FALSE)+IFERROR(HLOOKUP(IY$6,BECO_Datos!$HP$3:$LT$85,BECO_Datos!$A61,FALSE),0))*IY$2</f>
        <v>#N/A</v>
      </c>
      <c r="IZ62" s="84" t="e">
        <f>(HLOOKUP(IZ$6,BECO_Datos!$D$3:$HN$85,BECO_Datos!$A61,FALSE)+IFERROR(HLOOKUP(IZ$6,BECO_Datos!$HP$3:$LT$85,BECO_Datos!$A61,FALSE),0))*IZ$2</f>
        <v>#N/A</v>
      </c>
      <c r="JA62" s="84" t="e">
        <f>(HLOOKUP(JA$6,BECO_Datos!$D$3:$HN$85,BECO_Datos!$A61,FALSE)+IFERROR(HLOOKUP(JA$6,BECO_Datos!$HP$3:$LT$85,BECO_Datos!$A61,FALSE),0))*JA$2</f>
        <v>#N/A</v>
      </c>
      <c r="JB62" s="84" t="e">
        <f>(HLOOKUP(JB$6,BECO_Datos!$D$3:$HN$85,BECO_Datos!$A61,FALSE)+IFERROR(HLOOKUP(JB$6,BECO_Datos!$HP$3:$LT$85,BECO_Datos!$A61,FALSE),0))*JB$2</f>
        <v>#N/A</v>
      </c>
      <c r="JC62" s="84" t="e">
        <f>(HLOOKUP(JC$6,BECO_Datos!$D$3:$HN$85,BECO_Datos!$A61,FALSE)+IFERROR(HLOOKUP(JC$6,BECO_Datos!$HP$3:$LT$85,BECO_Datos!$A61,FALSE),0))*JC$2</f>
        <v>#N/A</v>
      </c>
      <c r="JD62" s="84" t="e">
        <f>(HLOOKUP(JD$6,BECO_Datos!$D$3:$HN$85,BECO_Datos!$A61,FALSE)+IFERROR(HLOOKUP(JD$6,BECO_Datos!$HP$3:$LT$85,BECO_Datos!$A61,FALSE),0))*JD$2</f>
        <v>#N/A</v>
      </c>
      <c r="JE62" s="84">
        <f>(HLOOKUP(JE$6,BECO_Datos!$D$3:$HN$85,BECO_Datos!$A61,FALSE)+IFERROR(HLOOKUP(JE$6,BECO_Datos!$HP$3:$LT$85,BECO_Datos!$A61,FALSE),0))*JE$2</f>
        <v>6.4372993994367214</v>
      </c>
      <c r="JF62" s="84">
        <f>(HLOOKUP(JF$6,BECO_Datos!$D$3:$HN$85,BECO_Datos!$A61,FALSE)+IFERROR(HLOOKUP(JF$6,BECO_Datos!$HP$3:$LT$85,BECO_Datos!$A61,FALSE),0))*JF$2</f>
        <v>3.8931454648245323</v>
      </c>
      <c r="JG62" s="84">
        <f>(HLOOKUP(JG$6,BECO_Datos!$D$3:$HN$85,BECO_Datos!$A61,FALSE)+IFERROR(HLOOKUP(JG$6,BECO_Datos!$HP$3:$LT$85,BECO_Datos!$A61,FALSE),0))*JG$2</f>
        <v>6.2184791371549792</v>
      </c>
      <c r="JH62" s="84">
        <f>(HLOOKUP(JH$6,BECO_Datos!$D$3:$HN$85,BECO_Datos!$A61,FALSE)+IFERROR(HLOOKUP(JH$6,BECO_Datos!$HP$3:$LT$85,BECO_Datos!$A61,FALSE),0))*JH$2</f>
        <v>2.2891985010787219</v>
      </c>
      <c r="JI62" s="84">
        <f>(HLOOKUP(JI$6,BECO_Datos!$D$3:$HN$85,BECO_Datos!$A61,FALSE)+IFERROR(HLOOKUP(JI$6,BECO_Datos!$HP$3:$LT$85,BECO_Datos!$A61,FALSE),0))*JI$2</f>
        <v>0.30150011785117575</v>
      </c>
      <c r="JJ62" s="84">
        <f>(HLOOKUP(JJ$6,BECO_Datos!$D$3:$HN$85,BECO_Datos!$A61,FALSE)+IFERROR(HLOOKUP(JJ$6,BECO_Datos!$HP$3:$LT$85,BECO_Datos!$A61,FALSE),0))*JJ$2</f>
        <v>0.21788551782086368</v>
      </c>
      <c r="JK62" s="84">
        <f>(HLOOKUP(JK$6,BECO_Datos!$D$3:$HN$85,BECO_Datos!$A61,FALSE)+IFERROR(HLOOKUP(JK$6,BECO_Datos!$HP$3:$LT$85,BECO_Datos!$A61,FALSE),0))*JK$2</f>
        <v>0.27819361559574429</v>
      </c>
      <c r="JL62" s="84">
        <f>(HLOOKUP(JL$6,BECO_Datos!$D$3:$HN$85,BECO_Datos!$A61,FALSE)+IFERROR(HLOOKUP(JL$6,BECO_Datos!$HP$3:$LT$85,BECO_Datos!$A61,FALSE),0))*JL$2</f>
        <v>0.33539625004545082</v>
      </c>
      <c r="JM62" s="84">
        <f>(HLOOKUP(JM$6,BECO_Datos!$D$3:$HN$85,BECO_Datos!$A61,FALSE)+IFERROR(HLOOKUP(JM$6,BECO_Datos!$HP$3:$LT$85,BECO_Datos!$A61,FALSE),0))*JM$2</f>
        <v>0.33921596993541492</v>
      </c>
      <c r="JN62" s="84">
        <f>(HLOOKUP(JN$6,BECO_Datos!$D$3:$HN$85,BECO_Datos!$A61,FALSE)+IFERROR(HLOOKUP(JN$6,BECO_Datos!$HP$3:$LT$85,BECO_Datos!$A61,FALSE),0))*JN$2</f>
        <v>0</v>
      </c>
      <c r="JP62" s="84" t="e">
        <f>(HLOOKUP(JP$6,BECO_Datos!$D$3:$HN$85,BECO_Datos!$A61,FALSE)+IFERROR(HLOOKUP(JP$6,BECO_Datos!$HP$3:$LT$85,BECO_Datos!$A61,FALSE),0))*JP$2</f>
        <v>#N/A</v>
      </c>
      <c r="JQ62" s="84" t="e">
        <f>(HLOOKUP(JQ$6,BECO_Datos!$D$3:$HN$85,BECO_Datos!$A61,FALSE)+IFERROR(HLOOKUP(JQ$6,BECO_Datos!$HP$3:$LT$85,BECO_Datos!$A61,FALSE),0))*JQ$2</f>
        <v>#N/A</v>
      </c>
      <c r="JR62" s="84" t="e">
        <f>(HLOOKUP(JR$6,BECO_Datos!$D$3:$HN$85,BECO_Datos!$A61,FALSE)+IFERROR(HLOOKUP(JR$6,BECO_Datos!$HP$3:$LT$85,BECO_Datos!$A61,FALSE),0))*JR$2</f>
        <v>#N/A</v>
      </c>
      <c r="JS62" s="84" t="e">
        <f>(HLOOKUP(JS$6,BECO_Datos!$D$3:$HN$85,BECO_Datos!$A61,FALSE)+IFERROR(HLOOKUP(JS$6,BECO_Datos!$HP$3:$LT$85,BECO_Datos!$A61,FALSE),0))*JS$2</f>
        <v>#N/A</v>
      </c>
      <c r="JT62" s="84" t="e">
        <f>(HLOOKUP(JT$6,BECO_Datos!$D$3:$HN$85,BECO_Datos!$A61,FALSE)+IFERROR(HLOOKUP(JT$6,BECO_Datos!$HP$3:$LT$85,BECO_Datos!$A61,FALSE),0))*JT$2</f>
        <v>#N/A</v>
      </c>
      <c r="JU62" s="84" t="e">
        <f>(HLOOKUP(JU$6,BECO_Datos!$D$3:$HN$85,BECO_Datos!$A61,FALSE)+IFERROR(HLOOKUP(JU$6,BECO_Datos!$HP$3:$LT$85,BECO_Datos!$A61,FALSE),0))*JU$2</f>
        <v>#N/A</v>
      </c>
      <c r="JV62" s="84">
        <f>(HLOOKUP(JV$6,BECO_Datos!$D$3:$HN$85,BECO_Datos!$A61,FALSE)+IFERROR(HLOOKUP(JV$6,BECO_Datos!$HP$3:$LT$85,BECO_Datos!$A61,FALSE),0))*JV$2</f>
        <v>0.83608795548201764</v>
      </c>
      <c r="JW62" s="84">
        <f>(HLOOKUP(JW$6,BECO_Datos!$D$3:$HN$85,BECO_Datos!$A61,FALSE)+IFERROR(HLOOKUP(JW$6,BECO_Datos!$HP$3:$LT$85,BECO_Datos!$A61,FALSE),0))*JW$2</f>
        <v>0.72905917780571228</v>
      </c>
      <c r="JX62" s="84">
        <f>(HLOOKUP(JX$6,BECO_Datos!$D$3:$HN$85,BECO_Datos!$A61,FALSE)+IFERROR(HLOOKUP(JX$6,BECO_Datos!$HP$3:$LT$85,BECO_Datos!$A61,FALSE),0))*JX$2</f>
        <v>0.77935732150946702</v>
      </c>
      <c r="JY62" s="84">
        <f>(HLOOKUP(JY$6,BECO_Datos!$D$3:$HN$85,BECO_Datos!$A61,FALSE)+IFERROR(HLOOKUP(JY$6,BECO_Datos!$HP$3:$LT$85,BECO_Datos!$A61,FALSE),0))*JY$2</f>
        <v>0.70575843473194655</v>
      </c>
      <c r="JZ62" s="84">
        <f>(HLOOKUP(JZ$6,BECO_Datos!$D$3:$HN$85,BECO_Datos!$A61,FALSE)+IFERROR(HLOOKUP(JZ$6,BECO_Datos!$HP$3:$LT$85,BECO_Datos!$A61,FALSE),0))*JZ$2</f>
        <v>0.78843825189200434</v>
      </c>
      <c r="KA62" s="84">
        <f>(HLOOKUP(KA$6,BECO_Datos!$D$3:$HN$85,BECO_Datos!$A61,FALSE)+IFERROR(HLOOKUP(KA$6,BECO_Datos!$HP$3:$LT$85,BECO_Datos!$A61,FALSE),0))*KA$2</f>
        <v>0.96650437508742426</v>
      </c>
      <c r="KB62" s="84">
        <f>(HLOOKUP(KB$6,BECO_Datos!$D$3:$HN$85,BECO_Datos!$A61,FALSE)+IFERROR(HLOOKUP(KB$6,BECO_Datos!$HP$3:$LT$85,BECO_Datos!$A61,FALSE),0))*KB$2</f>
        <v>0.69422656163415719</v>
      </c>
      <c r="KC62" s="84">
        <f>(HLOOKUP(KC$6,BECO_Datos!$D$3:$HN$85,BECO_Datos!$A61,FALSE)+IFERROR(HLOOKUP(KC$6,BECO_Datos!$HP$3:$LT$85,BECO_Datos!$A61,FALSE),0))*KC$2</f>
        <v>0.48534689432643907</v>
      </c>
      <c r="KD62" s="84">
        <f>(HLOOKUP(KD$6,BECO_Datos!$D$3:$HN$85,BECO_Datos!$A61,FALSE)+IFERROR(HLOOKUP(KD$6,BECO_Datos!$HP$3:$LT$85,BECO_Datos!$A61,FALSE),0))*KD$2</f>
        <v>0.3633705260454721</v>
      </c>
      <c r="KE62" s="84">
        <f>(HLOOKUP(KE$6,BECO_Datos!$D$3:$HN$85,BECO_Datos!$A61,FALSE)+IFERROR(HLOOKUP(KE$6,BECO_Datos!$HP$3:$LT$85,BECO_Datos!$A61,FALSE),0))*KE$2</f>
        <v>0.39875260378445632</v>
      </c>
      <c r="KG62" s="84" t="e">
        <f>(HLOOKUP(KG$6,BECO_Datos!$D$3:$HN$85,BECO_Datos!$A61,FALSE)+IFERROR(HLOOKUP(KG$6,BECO_Datos!$HP$3:$LT$85,BECO_Datos!$A61,FALSE),0))*KG$2</f>
        <v>#N/A</v>
      </c>
      <c r="KH62" s="84" t="e">
        <f>(HLOOKUP(KH$6,BECO_Datos!$D$3:$HN$85,BECO_Datos!$A61,FALSE)+IFERROR(HLOOKUP(KH$6,BECO_Datos!$HP$3:$LT$85,BECO_Datos!$A61,FALSE),0))*KH$2</f>
        <v>#N/A</v>
      </c>
      <c r="KI62" s="84" t="e">
        <f>(HLOOKUP(KI$6,BECO_Datos!$D$3:$HN$85,BECO_Datos!$A61,FALSE)+IFERROR(HLOOKUP(KI$6,BECO_Datos!$HP$3:$LT$85,BECO_Datos!$A61,FALSE),0))*KI$2</f>
        <v>#N/A</v>
      </c>
      <c r="KJ62" s="84" t="e">
        <f>(HLOOKUP(KJ$6,BECO_Datos!$D$3:$HN$85,BECO_Datos!$A61,FALSE)+IFERROR(HLOOKUP(KJ$6,BECO_Datos!$HP$3:$LT$85,BECO_Datos!$A61,FALSE),0))*KJ$2</f>
        <v>#N/A</v>
      </c>
      <c r="KK62" s="84" t="e">
        <f>(HLOOKUP(KK$6,BECO_Datos!$D$3:$HN$85,BECO_Datos!$A61,FALSE)+IFERROR(HLOOKUP(KK$6,BECO_Datos!$HP$3:$LT$85,BECO_Datos!$A61,FALSE),0))*KK$2</f>
        <v>#N/A</v>
      </c>
      <c r="KL62" s="84" t="e">
        <f>(HLOOKUP(KL$6,BECO_Datos!$D$3:$HN$85,BECO_Datos!$A61,FALSE)+IFERROR(HLOOKUP(KL$6,BECO_Datos!$HP$3:$LT$85,BECO_Datos!$A61,FALSE),0))*KL$2</f>
        <v>#N/A</v>
      </c>
      <c r="KM62" s="84">
        <f>(HLOOKUP(KM$6,BECO_Datos!$D$3:$HN$85,BECO_Datos!$A61,FALSE)+IFERROR(HLOOKUP(KM$6,BECO_Datos!$HP$3:$LT$85,BECO_Datos!$A61,FALSE),0))*KM$2</f>
        <v>0.28227034464695427</v>
      </c>
      <c r="KN62" s="84">
        <f>(HLOOKUP(KN$6,BECO_Datos!$D$3:$HN$85,BECO_Datos!$A61,FALSE)+IFERROR(HLOOKUP(KN$6,BECO_Datos!$HP$3:$LT$85,BECO_Datos!$A61,FALSE),0))*KN$2</f>
        <v>1.184098478949249</v>
      </c>
      <c r="KO62" s="84">
        <f>(HLOOKUP(KO$6,BECO_Datos!$D$3:$HN$85,BECO_Datos!$A61,FALSE)+IFERROR(HLOOKUP(KO$6,BECO_Datos!$HP$3:$LT$85,BECO_Datos!$A61,FALSE),0))*KO$2</f>
        <v>1.3808570674856175</v>
      </c>
      <c r="KP62" s="84">
        <f>(HLOOKUP(KP$6,BECO_Datos!$D$3:$HN$85,BECO_Datos!$A61,FALSE)+IFERROR(HLOOKUP(KP$6,BECO_Datos!$HP$3:$LT$85,BECO_Datos!$A61,FALSE),0))*KP$2</f>
        <v>1.3613670444404531</v>
      </c>
      <c r="KQ62" s="84">
        <f>(HLOOKUP(KQ$6,BECO_Datos!$D$3:$HN$85,BECO_Datos!$A61,FALSE)+IFERROR(HLOOKUP(KQ$6,BECO_Datos!$HP$3:$LT$85,BECO_Datos!$A61,FALSE),0))*KQ$2</f>
        <v>1.2158148611390938</v>
      </c>
      <c r="KR62" s="84">
        <f>(HLOOKUP(KR$6,BECO_Datos!$D$3:$HN$85,BECO_Datos!$A61,FALSE)+IFERROR(HLOOKUP(KR$6,BECO_Datos!$HP$3:$LT$85,BECO_Datos!$A61,FALSE),0))*KR$2</f>
        <v>0.99482789117840498</v>
      </c>
      <c r="KS62" s="84">
        <f>(HLOOKUP(KS$6,BECO_Datos!$D$3:$HN$85,BECO_Datos!$A61,FALSE)+IFERROR(HLOOKUP(KS$6,BECO_Datos!$HP$3:$LT$85,BECO_Datos!$A61,FALSE),0))*KS$2</f>
        <v>0.51917310570845399</v>
      </c>
      <c r="KT62" s="84">
        <f>(HLOOKUP(KT$6,BECO_Datos!$D$3:$HN$85,BECO_Datos!$A61,FALSE)+IFERROR(HLOOKUP(KT$6,BECO_Datos!$HP$3:$LT$85,BECO_Datos!$A61,FALSE),0))*KT$2</f>
        <v>0.57083121625280064</v>
      </c>
      <c r="KU62" s="84">
        <f>(HLOOKUP(KU$6,BECO_Datos!$D$3:$HN$85,BECO_Datos!$A61,FALSE)+IFERROR(HLOOKUP(KU$6,BECO_Datos!$HP$3:$LT$85,BECO_Datos!$A61,FALSE),0))*KU$2</f>
        <v>0.45759566783423072</v>
      </c>
      <c r="KV62" s="84">
        <f>(HLOOKUP(KV$6,BECO_Datos!$D$3:$HN$85,BECO_Datos!$A61,FALSE)+IFERROR(HLOOKUP(KV$6,BECO_Datos!$HP$3:$LT$85,BECO_Datos!$A61,FALSE),0))*KV$2</f>
        <v>0.48608138046606764</v>
      </c>
      <c r="KX62" s="84" t="e">
        <f>(HLOOKUP(KX$6,BECO_Datos!$D$3:$HN$85,BECO_Datos!$A61,FALSE)+IFERROR(HLOOKUP(KX$6,BECO_Datos!$HP$3:$LT$85,BECO_Datos!$A61,FALSE),0))*KX$2</f>
        <v>#N/A</v>
      </c>
      <c r="KY62" s="84" t="e">
        <f>(HLOOKUP(KY$6,BECO_Datos!$D$3:$HN$85,BECO_Datos!$A61,FALSE)+IFERROR(HLOOKUP(KY$6,BECO_Datos!$HP$3:$LT$85,BECO_Datos!$A61,FALSE),0))*KY$2</f>
        <v>#N/A</v>
      </c>
      <c r="KZ62" s="84" t="e">
        <f>(HLOOKUP(KZ$6,BECO_Datos!$D$3:$HN$85,BECO_Datos!$A61,FALSE)+IFERROR(HLOOKUP(KZ$6,BECO_Datos!$HP$3:$LT$85,BECO_Datos!$A61,FALSE),0))*KZ$2</f>
        <v>#N/A</v>
      </c>
      <c r="LA62" s="84" t="e">
        <f>(HLOOKUP(LA$6,BECO_Datos!$D$3:$HN$85,BECO_Datos!$A61,FALSE)+IFERROR(HLOOKUP(LA$6,BECO_Datos!$HP$3:$LT$85,BECO_Datos!$A61,FALSE),0))*LA$2</f>
        <v>#N/A</v>
      </c>
      <c r="LB62" s="84" t="e">
        <f>(HLOOKUP(LB$6,BECO_Datos!$D$3:$HN$85,BECO_Datos!$A61,FALSE)+IFERROR(HLOOKUP(LB$6,BECO_Datos!$HP$3:$LT$85,BECO_Datos!$A61,FALSE),0))*LB$2</f>
        <v>#N/A</v>
      </c>
      <c r="LC62" s="84" t="e">
        <f>(HLOOKUP(LC$6,BECO_Datos!$D$3:$HN$85,BECO_Datos!$A61,FALSE)+IFERROR(HLOOKUP(LC$6,BECO_Datos!$HP$3:$LT$85,BECO_Datos!$A61,FALSE),0))*LC$2</f>
        <v>#N/A</v>
      </c>
      <c r="LD62" s="84">
        <f>(HLOOKUP(LD$6,BECO_Datos!$D$3:$HN$85,BECO_Datos!$A61,FALSE)+IFERROR(HLOOKUP(LD$6,BECO_Datos!$HP$3:$LT$85,BECO_Datos!$A61,FALSE),0))*LD$2</f>
        <v>0</v>
      </c>
      <c r="LE62" s="84">
        <f>(HLOOKUP(LE$6,BECO_Datos!$D$3:$HN$85,BECO_Datos!$A61,FALSE)+IFERROR(HLOOKUP(LE$6,BECO_Datos!$HP$3:$LT$85,BECO_Datos!$A61,FALSE),0))*LE$2</f>
        <v>0</v>
      </c>
      <c r="LF62" s="84">
        <f>(HLOOKUP(LF$6,BECO_Datos!$D$3:$HN$85,BECO_Datos!$A61,FALSE)+IFERROR(HLOOKUP(LF$6,BECO_Datos!$HP$3:$LT$85,BECO_Datos!$A61,FALSE),0))*LF$2</f>
        <v>1.1012772918201632E-3</v>
      </c>
      <c r="LG62" s="84">
        <f>(HLOOKUP(LG$6,BECO_Datos!$D$3:$HN$85,BECO_Datos!$A61,FALSE)+IFERROR(HLOOKUP(LG$6,BECO_Datos!$HP$3:$LT$85,BECO_Datos!$A61,FALSE),0))*LG$2</f>
        <v>2.625916656894793E-4</v>
      </c>
      <c r="LH62" s="84">
        <f>(HLOOKUP(LH$6,BECO_Datos!$D$3:$HN$85,BECO_Datos!$A61,FALSE)+IFERROR(HLOOKUP(LH$6,BECO_Datos!$HP$3:$LT$85,BECO_Datos!$A61,FALSE),0))*LH$2</f>
        <v>0</v>
      </c>
      <c r="LI62" s="84">
        <f>(HLOOKUP(LI$6,BECO_Datos!$D$3:$HN$85,BECO_Datos!$A61,FALSE)+IFERROR(HLOOKUP(LI$6,BECO_Datos!$HP$3:$LT$85,BECO_Datos!$A61,FALSE),0))*LI$2</f>
        <v>0</v>
      </c>
      <c r="LJ62" s="84">
        <f>(HLOOKUP(LJ$6,BECO_Datos!$D$3:$HN$85,BECO_Datos!$A61,FALSE)+IFERROR(HLOOKUP(LJ$6,BECO_Datos!$HP$3:$LT$85,BECO_Datos!$A61,FALSE),0))*LJ$2</f>
        <v>0</v>
      </c>
      <c r="LK62" s="84">
        <f>(HLOOKUP(LK$6,BECO_Datos!$D$3:$HN$85,BECO_Datos!$A61,FALSE)+IFERROR(HLOOKUP(LK$6,BECO_Datos!$HP$3:$LT$85,BECO_Datos!$A61,FALSE),0))*LK$2</f>
        <v>0</v>
      </c>
      <c r="LL62" s="84">
        <f>(HLOOKUP(LL$6,BECO_Datos!$D$3:$HN$85,BECO_Datos!$A61,FALSE)+IFERROR(HLOOKUP(LL$6,BECO_Datos!$HP$3:$LT$85,BECO_Datos!$A61,FALSE),0))*LL$2</f>
        <v>0</v>
      </c>
      <c r="LM62" s="84">
        <f>(HLOOKUP(LM$6,BECO_Datos!$D$3:$HN$85,BECO_Datos!$A61,FALSE)+IFERROR(HLOOKUP(LM$6,BECO_Datos!$HP$3:$LT$85,BECO_Datos!$A61,FALSE),0))*LM$2</f>
        <v>0</v>
      </c>
    </row>
    <row r="63" spans="1:325" ht="15.75" x14ac:dyDescent="0.25">
      <c r="A63" s="160">
        <v>58</v>
      </c>
      <c r="B63" s="63" t="s">
        <v>103</v>
      </c>
      <c r="C63" s="13"/>
      <c r="D63" s="85" t="e">
        <f>(HLOOKUP(D$6,BECO_Datos!$D$3:$HN$85,BECO_Datos!$A62,FALSE)+IFERROR(HLOOKUP(D$6,BECO_Datos!$HP$3:$LT$85,BECO_Datos!$A62,FALSE),0))*D$2</f>
        <v>#N/A</v>
      </c>
      <c r="E63" s="85" t="e">
        <f>(HLOOKUP(E$6,BECO_Datos!$D$3:$HN$85,BECO_Datos!$A62,FALSE)+IFERROR(HLOOKUP(E$6,BECO_Datos!$HP$3:$LT$85,BECO_Datos!$A62,FALSE),0))*E$2</f>
        <v>#N/A</v>
      </c>
      <c r="F63" s="85" t="e">
        <f>(HLOOKUP(F$6,BECO_Datos!$D$3:$HN$85,BECO_Datos!$A62,FALSE)+IFERROR(HLOOKUP(F$6,BECO_Datos!$HP$3:$LT$85,BECO_Datos!$A62,FALSE),0))*F$2</f>
        <v>#N/A</v>
      </c>
      <c r="G63" s="85" t="e">
        <f>(HLOOKUP(G$6,BECO_Datos!$D$3:$HN$85,BECO_Datos!$A62,FALSE)+IFERROR(HLOOKUP(G$6,BECO_Datos!$HP$3:$LT$85,BECO_Datos!$A62,FALSE),0))*G$2</f>
        <v>#N/A</v>
      </c>
      <c r="H63" s="85" t="e">
        <f>(HLOOKUP(H$6,BECO_Datos!$D$3:$HN$85,BECO_Datos!$A62,FALSE)+IFERROR(HLOOKUP(H$6,BECO_Datos!$HP$3:$LT$85,BECO_Datos!$A62,FALSE),0))*H$2</f>
        <v>#N/A</v>
      </c>
      <c r="I63" s="85" t="e">
        <f>(HLOOKUP(I$6,BECO_Datos!$D$3:$HN$85,BECO_Datos!$A62,FALSE)+IFERROR(HLOOKUP(I$6,BECO_Datos!$HP$3:$LT$85,BECO_Datos!$A62,FALSE),0))*I$2</f>
        <v>#N/A</v>
      </c>
      <c r="J63" s="85">
        <f>(HLOOKUP(J$6,BECO_Datos!$D$3:$HN$85,BECO_Datos!$A62,FALSE)+IFERROR(HLOOKUP(J$6,BECO_Datos!$HP$3:$LT$85,BECO_Datos!$A62,FALSE),0))*J$2</f>
        <v>0</v>
      </c>
      <c r="K63" s="85">
        <f>(HLOOKUP(K$6,BECO_Datos!$D$3:$HN$85,BECO_Datos!$A62,FALSE)+IFERROR(HLOOKUP(K$6,BECO_Datos!$HP$3:$LT$85,BECO_Datos!$A62,FALSE),0))*K$2</f>
        <v>0</v>
      </c>
      <c r="L63" s="85">
        <f>(HLOOKUP(L$6,BECO_Datos!$D$3:$HN$85,BECO_Datos!$A62,FALSE)+IFERROR(HLOOKUP(L$6,BECO_Datos!$HP$3:$LT$85,BECO_Datos!$A62,FALSE),0))*L$2</f>
        <v>0</v>
      </c>
      <c r="M63" s="85">
        <f>(HLOOKUP(M$6,BECO_Datos!$D$3:$HN$85,BECO_Datos!$A62,FALSE)+IFERROR(HLOOKUP(M$6,BECO_Datos!$HP$3:$LT$85,BECO_Datos!$A62,FALSE),0))*M$2</f>
        <v>0</v>
      </c>
      <c r="N63" s="85">
        <f>(HLOOKUP(N$6,BECO_Datos!$D$3:$HN$85,BECO_Datos!$A62,FALSE)+IFERROR(HLOOKUP(N$6,BECO_Datos!$HP$3:$LT$85,BECO_Datos!$A62,FALSE),0))*N$2</f>
        <v>0</v>
      </c>
      <c r="O63" s="85">
        <f>(HLOOKUP(O$6,BECO_Datos!$D$3:$HN$85,BECO_Datos!$A62,FALSE)+IFERROR(HLOOKUP(O$6,BECO_Datos!$HP$3:$LT$85,BECO_Datos!$A62,FALSE),0))*O$2</f>
        <v>0</v>
      </c>
      <c r="P63" s="85">
        <f>(HLOOKUP(P$6,BECO_Datos!$D$3:$HN$85,BECO_Datos!$A62,FALSE)+IFERROR(HLOOKUP(P$6,BECO_Datos!$HP$3:$LT$85,BECO_Datos!$A62,FALSE),0))*P$2</f>
        <v>0</v>
      </c>
      <c r="Q63" s="85">
        <f>(HLOOKUP(Q$6,BECO_Datos!$D$3:$HN$85,BECO_Datos!$A62,FALSE)+IFERROR(HLOOKUP(Q$6,BECO_Datos!$HP$3:$LT$85,BECO_Datos!$A62,FALSE),0))*Q$2</f>
        <v>0</v>
      </c>
      <c r="R63" s="85">
        <f>(HLOOKUP(R$6,BECO_Datos!$D$3:$HN$85,BECO_Datos!$A62,FALSE)+IFERROR(HLOOKUP(R$6,BECO_Datos!$HP$3:$LT$85,BECO_Datos!$A62,FALSE),0))*R$2</f>
        <v>0</v>
      </c>
      <c r="S63" s="85">
        <f>(HLOOKUP(S$6,BECO_Datos!$D$3:$HN$85,BECO_Datos!$A62,FALSE)+IFERROR(HLOOKUP(S$6,BECO_Datos!$HP$3:$LT$85,BECO_Datos!$A62,FALSE),0))*S$2</f>
        <v>0</v>
      </c>
      <c r="U63" s="85" t="e">
        <f>(HLOOKUP(U$6,BECO_Datos!$D$3:$HN$85,BECO_Datos!$A62,FALSE)+IFERROR(HLOOKUP(U$6,BECO_Datos!$HP$3:$LT$85,BECO_Datos!$A62,FALSE),0))*U$2</f>
        <v>#N/A</v>
      </c>
      <c r="V63" s="85" t="e">
        <f>(HLOOKUP(V$6,BECO_Datos!$D$3:$HN$85,BECO_Datos!$A62,FALSE)+IFERROR(HLOOKUP(V$6,BECO_Datos!$HP$3:$LT$85,BECO_Datos!$A62,FALSE),0))*V$2</f>
        <v>#N/A</v>
      </c>
      <c r="W63" s="85" t="e">
        <f>(HLOOKUP(W$6,BECO_Datos!$D$3:$HN$85,BECO_Datos!$A62,FALSE)+IFERROR(HLOOKUP(W$6,BECO_Datos!$HP$3:$LT$85,BECO_Datos!$A62,FALSE),0))*W$2</f>
        <v>#N/A</v>
      </c>
      <c r="X63" s="85" t="e">
        <f>(HLOOKUP(X$6,BECO_Datos!$D$3:$HN$85,BECO_Datos!$A62,FALSE)+IFERROR(HLOOKUP(X$6,BECO_Datos!$HP$3:$LT$85,BECO_Datos!$A62,FALSE),0))*X$2</f>
        <v>#N/A</v>
      </c>
      <c r="Y63" s="85" t="e">
        <f>(HLOOKUP(Y$6,BECO_Datos!$D$3:$HN$85,BECO_Datos!$A62,FALSE)+IFERROR(HLOOKUP(Y$6,BECO_Datos!$HP$3:$LT$85,BECO_Datos!$A62,FALSE),0))*Y$2</f>
        <v>#N/A</v>
      </c>
      <c r="Z63" s="85" t="e">
        <f>(HLOOKUP(Z$6,BECO_Datos!$D$3:$HN$85,BECO_Datos!$A62,FALSE)+IFERROR(HLOOKUP(Z$6,BECO_Datos!$HP$3:$LT$85,BECO_Datos!$A62,FALSE),0))*Z$2</f>
        <v>#N/A</v>
      </c>
      <c r="AA63" s="85">
        <f>(HLOOKUP(AA$6,BECO_Datos!$D$3:$HN$85,BECO_Datos!$A62,FALSE)+IFERROR(HLOOKUP(AA$6,BECO_Datos!$HP$3:$LT$85,BECO_Datos!$A62,FALSE),0))*AA$2</f>
        <v>5.3580265077529082E-2</v>
      </c>
      <c r="AB63" s="85">
        <f>(HLOOKUP(AB$6,BECO_Datos!$D$3:$HN$85,BECO_Datos!$A62,FALSE)+IFERROR(HLOOKUP(AB$6,BECO_Datos!$HP$3:$LT$85,BECO_Datos!$A62,FALSE),0))*AB$2</f>
        <v>0</v>
      </c>
      <c r="AC63" s="85">
        <f>(HLOOKUP(AC$6,BECO_Datos!$D$3:$HN$85,BECO_Datos!$A62,FALSE)+IFERROR(HLOOKUP(AC$6,BECO_Datos!$HP$3:$LT$85,BECO_Datos!$A62,FALSE),0))*AC$2</f>
        <v>0.3750618555427036</v>
      </c>
      <c r="AD63" s="85">
        <f>(HLOOKUP(AD$6,BECO_Datos!$D$3:$HN$85,BECO_Datos!$A62,FALSE)+IFERROR(HLOOKUP(AD$6,BECO_Datos!$HP$3:$LT$85,BECO_Datos!$A62,FALSE),0))*AD$2</f>
        <v>0.42245978234205622</v>
      </c>
      <c r="AE63" s="85">
        <f>(HLOOKUP(AE$6,BECO_Datos!$D$3:$HN$85,BECO_Datos!$A62,FALSE)+IFERROR(HLOOKUP(AE$6,BECO_Datos!$HP$3:$LT$85,BECO_Datos!$A62,FALSE),0))*AE$2</f>
        <v>1.9144640868086351</v>
      </c>
      <c r="AF63" s="85">
        <f>(HLOOKUP(AF$6,BECO_Datos!$D$3:$HN$85,BECO_Datos!$A62,FALSE)+IFERROR(HLOOKUP(AF$6,BECO_Datos!$HP$3:$LT$85,BECO_Datos!$A62,FALSE),0))*AF$2</f>
        <v>1.6163379965054607</v>
      </c>
      <c r="AG63" s="85">
        <f>(HLOOKUP(AG$6,BECO_Datos!$D$3:$HN$85,BECO_Datos!$A62,FALSE)+IFERROR(HLOOKUP(AG$6,BECO_Datos!$HP$3:$LT$85,BECO_Datos!$A62,FALSE),0))*AG$2</f>
        <v>0.45611917963435017</v>
      </c>
      <c r="AH63" s="85">
        <f>(HLOOKUP(AH$6,BECO_Datos!$D$3:$HN$85,BECO_Datos!$A62,FALSE)+IFERROR(HLOOKUP(AH$6,BECO_Datos!$HP$3:$LT$85,BECO_Datos!$A62,FALSE),0))*AH$2</f>
        <v>0.84766727058552416</v>
      </c>
      <c r="AI63" s="85">
        <f>(HLOOKUP(AI$6,BECO_Datos!$D$3:$HN$85,BECO_Datos!$A62,FALSE)+IFERROR(HLOOKUP(AI$6,BECO_Datos!$HP$3:$LT$85,BECO_Datos!$A62,FALSE),0))*AI$2</f>
        <v>1.1492279932654634</v>
      </c>
      <c r="AJ63" s="85">
        <f>(HLOOKUP(AJ$6,BECO_Datos!$D$3:$HN$85,BECO_Datos!$A62,FALSE)+IFERROR(HLOOKUP(AJ$6,BECO_Datos!$HP$3:$LT$85,BECO_Datos!$A62,FALSE),0))*AJ$2</f>
        <v>1.6858982638427988</v>
      </c>
      <c r="AL63" s="85" t="e">
        <f>(HLOOKUP(AL$6,BECO_Datos!$D$3:$HN$85,BECO_Datos!$A62,FALSE)+IFERROR(HLOOKUP(AL$6,BECO_Datos!$HP$3:$LT$85,BECO_Datos!$A62,FALSE),0))*AL$2</f>
        <v>#N/A</v>
      </c>
      <c r="AM63" s="85" t="e">
        <f>(HLOOKUP(AM$6,BECO_Datos!$D$3:$HN$85,BECO_Datos!$A62,FALSE)+IFERROR(HLOOKUP(AM$6,BECO_Datos!$HP$3:$LT$85,BECO_Datos!$A62,FALSE),0))*AM$2</f>
        <v>#N/A</v>
      </c>
      <c r="AN63" s="85" t="e">
        <f>(HLOOKUP(AN$6,BECO_Datos!$D$3:$HN$85,BECO_Datos!$A62,FALSE)+IFERROR(HLOOKUP(AN$6,BECO_Datos!$HP$3:$LT$85,BECO_Datos!$A62,FALSE),0))*AN$2</f>
        <v>#N/A</v>
      </c>
      <c r="AO63" s="85" t="e">
        <f>(HLOOKUP(AO$6,BECO_Datos!$D$3:$HN$85,BECO_Datos!$A62,FALSE)+IFERROR(HLOOKUP(AO$6,BECO_Datos!$HP$3:$LT$85,BECO_Datos!$A62,FALSE),0))*AO$2</f>
        <v>#N/A</v>
      </c>
      <c r="AP63" s="85" t="e">
        <f>(HLOOKUP(AP$6,BECO_Datos!$D$3:$HN$85,BECO_Datos!$A62,FALSE)+IFERROR(HLOOKUP(AP$6,BECO_Datos!$HP$3:$LT$85,BECO_Datos!$A62,FALSE),0))*AP$2</f>
        <v>#N/A</v>
      </c>
      <c r="AQ63" s="85" t="e">
        <f>(HLOOKUP(AQ$6,BECO_Datos!$D$3:$HN$85,BECO_Datos!$A62,FALSE)+IFERROR(HLOOKUP(AQ$6,BECO_Datos!$HP$3:$LT$85,BECO_Datos!$A62,FALSE),0))*AQ$2</f>
        <v>#N/A</v>
      </c>
      <c r="AR63" s="85">
        <f>(HLOOKUP(AR$6,BECO_Datos!$D$3:$HN$85,BECO_Datos!$A62,FALSE)+IFERROR(HLOOKUP(AR$6,BECO_Datos!$HP$3:$LT$85,BECO_Datos!$A62,FALSE),0))*AR$2</f>
        <v>16.312611525996022</v>
      </c>
      <c r="AS63" s="85">
        <f>(HLOOKUP(AS$6,BECO_Datos!$D$3:$HN$85,BECO_Datos!$A62,FALSE)+IFERROR(HLOOKUP(AS$6,BECO_Datos!$HP$3:$LT$85,BECO_Datos!$A62,FALSE),0))*AS$2</f>
        <v>6.9804427661847832</v>
      </c>
      <c r="AT63" s="85">
        <f>(HLOOKUP(AT$6,BECO_Datos!$D$3:$HN$85,BECO_Datos!$A62,FALSE)+IFERROR(HLOOKUP(AT$6,BECO_Datos!$HP$3:$LT$85,BECO_Datos!$A62,FALSE),0))*AT$2</f>
        <v>20.828900614843175</v>
      </c>
      <c r="AU63" s="85">
        <f>(HLOOKUP(AU$6,BECO_Datos!$D$3:$HN$85,BECO_Datos!$A62,FALSE)+IFERROR(HLOOKUP(AU$6,BECO_Datos!$HP$3:$LT$85,BECO_Datos!$A62,FALSE),0))*AU$2</f>
        <v>18.960367822212984</v>
      </c>
      <c r="AV63" s="85">
        <f>(HLOOKUP(AV$6,BECO_Datos!$D$3:$HN$85,BECO_Datos!$A62,FALSE)+IFERROR(HLOOKUP(AV$6,BECO_Datos!$HP$3:$LT$85,BECO_Datos!$A62,FALSE),0))*AV$2</f>
        <v>20.026429277878904</v>
      </c>
      <c r="AW63" s="85">
        <f>(HLOOKUP(AW$6,BECO_Datos!$D$3:$HN$85,BECO_Datos!$A62,FALSE)+IFERROR(HLOOKUP(AW$6,BECO_Datos!$HP$3:$LT$85,BECO_Datos!$A62,FALSE),0))*AW$2</f>
        <v>21.671223069137721</v>
      </c>
      <c r="AX63" s="85">
        <f>(HLOOKUP(AX$6,BECO_Datos!$D$3:$HN$85,BECO_Datos!$A62,FALSE)+IFERROR(HLOOKUP(AX$6,BECO_Datos!$HP$3:$LT$85,BECO_Datos!$A62,FALSE),0))*AX$2</f>
        <v>21.776941486551646</v>
      </c>
      <c r="AY63" s="85">
        <f>(HLOOKUP(AY$6,BECO_Datos!$D$3:$HN$85,BECO_Datos!$A62,FALSE)+IFERROR(HLOOKUP(AY$6,BECO_Datos!$HP$3:$LT$85,BECO_Datos!$A62,FALSE),0))*AY$2</f>
        <v>20.639380659817178</v>
      </c>
      <c r="AZ63" s="85">
        <f>(HLOOKUP(AZ$6,BECO_Datos!$D$3:$HN$85,BECO_Datos!$A62,FALSE)+IFERROR(HLOOKUP(AZ$6,BECO_Datos!$HP$3:$LT$85,BECO_Datos!$A62,FALSE),0))*AZ$2</f>
        <v>32.118279378043191</v>
      </c>
      <c r="BA63" s="85">
        <f>(HLOOKUP(BA$6,BECO_Datos!$D$3:$HN$85,BECO_Datos!$A62,FALSE)+IFERROR(HLOOKUP(BA$6,BECO_Datos!$HP$3:$LT$85,BECO_Datos!$A62,FALSE),0))*BA$2</f>
        <v>54.03676534952595</v>
      </c>
      <c r="BC63" s="85" t="e">
        <f>(HLOOKUP(BC$6,BECO_Datos!$D$3:$HN$85,BECO_Datos!$A62,FALSE)+IFERROR(HLOOKUP(BC$6,BECO_Datos!$HP$3:$LT$85,BECO_Datos!$A62,FALSE),0))*BC$2</f>
        <v>#N/A</v>
      </c>
      <c r="BD63" s="85" t="e">
        <f>(HLOOKUP(BD$6,BECO_Datos!$D$3:$HN$85,BECO_Datos!$A62,FALSE)+IFERROR(HLOOKUP(BD$6,BECO_Datos!$HP$3:$LT$85,BECO_Datos!$A62,FALSE),0))*BD$2</f>
        <v>#N/A</v>
      </c>
      <c r="BE63" s="85" t="e">
        <f>(HLOOKUP(BE$6,BECO_Datos!$D$3:$HN$85,BECO_Datos!$A62,FALSE)+IFERROR(HLOOKUP(BE$6,BECO_Datos!$HP$3:$LT$85,BECO_Datos!$A62,FALSE),0))*BE$2</f>
        <v>#N/A</v>
      </c>
      <c r="BF63" s="85" t="e">
        <f>(HLOOKUP(BF$6,BECO_Datos!$D$3:$HN$85,BECO_Datos!$A62,FALSE)+IFERROR(HLOOKUP(BF$6,BECO_Datos!$HP$3:$LT$85,BECO_Datos!$A62,FALSE),0))*BF$2</f>
        <v>#N/A</v>
      </c>
      <c r="BG63" s="85" t="e">
        <f>(HLOOKUP(BG$6,BECO_Datos!$D$3:$HN$85,BECO_Datos!$A62,FALSE)+IFERROR(HLOOKUP(BG$6,BECO_Datos!$HP$3:$LT$85,BECO_Datos!$A62,FALSE),0))*BG$2</f>
        <v>#N/A</v>
      </c>
      <c r="BH63" s="85" t="e">
        <f>(HLOOKUP(BH$6,BECO_Datos!$D$3:$HN$85,BECO_Datos!$A62,FALSE)+IFERROR(HLOOKUP(BH$6,BECO_Datos!$HP$3:$LT$85,BECO_Datos!$A62,FALSE),0))*BH$2</f>
        <v>#N/A</v>
      </c>
      <c r="BI63" s="85">
        <f>(HLOOKUP(BI$6,BECO_Datos!$D$3:$HN$85,BECO_Datos!$A62,FALSE)+IFERROR(HLOOKUP(BI$6,BECO_Datos!$HP$3:$LT$85,BECO_Datos!$A62,FALSE),0))*BI$2</f>
        <v>0</v>
      </c>
      <c r="BJ63" s="85">
        <f>(HLOOKUP(BJ$6,BECO_Datos!$D$3:$HN$85,BECO_Datos!$A62,FALSE)+IFERROR(HLOOKUP(BJ$6,BECO_Datos!$HP$3:$LT$85,BECO_Datos!$A62,FALSE),0))*BJ$2</f>
        <v>0</v>
      </c>
      <c r="BK63" s="85">
        <f>(HLOOKUP(BK$6,BECO_Datos!$D$3:$HN$85,BECO_Datos!$A62,FALSE)+IFERROR(HLOOKUP(BK$6,BECO_Datos!$HP$3:$LT$85,BECO_Datos!$A62,FALSE),0))*BK$2</f>
        <v>0</v>
      </c>
      <c r="BL63" s="85">
        <f>(HLOOKUP(BL$6,BECO_Datos!$D$3:$HN$85,BECO_Datos!$A62,FALSE)+IFERROR(HLOOKUP(BL$6,BECO_Datos!$HP$3:$LT$85,BECO_Datos!$A62,FALSE),0))*BL$2</f>
        <v>0</v>
      </c>
      <c r="BM63" s="85">
        <f>(HLOOKUP(BM$6,BECO_Datos!$D$3:$HN$85,BECO_Datos!$A62,FALSE)+IFERROR(HLOOKUP(BM$6,BECO_Datos!$HP$3:$LT$85,BECO_Datos!$A62,FALSE),0))*BM$2</f>
        <v>0</v>
      </c>
      <c r="BN63" s="85">
        <f>(HLOOKUP(BN$6,BECO_Datos!$D$3:$HN$85,BECO_Datos!$A62,FALSE)+IFERROR(HLOOKUP(BN$6,BECO_Datos!$HP$3:$LT$85,BECO_Datos!$A62,FALSE),0))*BN$2</f>
        <v>0</v>
      </c>
      <c r="BO63" s="85">
        <f>(HLOOKUP(BO$6,BECO_Datos!$D$3:$HN$85,BECO_Datos!$A62,FALSE)+IFERROR(HLOOKUP(BO$6,BECO_Datos!$HP$3:$LT$85,BECO_Datos!$A62,FALSE),0))*BO$2</f>
        <v>0</v>
      </c>
      <c r="BP63" s="85">
        <f>(HLOOKUP(BP$6,BECO_Datos!$D$3:$HN$85,BECO_Datos!$A62,FALSE)+IFERROR(HLOOKUP(BP$6,BECO_Datos!$HP$3:$LT$85,BECO_Datos!$A62,FALSE),0))*BP$2</f>
        <v>0</v>
      </c>
      <c r="BQ63" s="85">
        <f>(HLOOKUP(BQ$6,BECO_Datos!$D$3:$HN$85,BECO_Datos!$A62,FALSE)+IFERROR(HLOOKUP(BQ$6,BECO_Datos!$HP$3:$LT$85,BECO_Datos!$A62,FALSE),0))*BQ$2</f>
        <v>0</v>
      </c>
      <c r="BR63" s="85">
        <f>(HLOOKUP(BR$6,BECO_Datos!$D$3:$HN$85,BECO_Datos!$A62,FALSE)+IFERROR(HLOOKUP(BR$6,BECO_Datos!$HP$3:$LT$85,BECO_Datos!$A62,FALSE),0))*BR$2</f>
        <v>0</v>
      </c>
      <c r="BT63" s="85" t="e">
        <f>(HLOOKUP(BT$6,BECO_Datos!$D$3:$HN$85,BECO_Datos!$A62,FALSE)+IFERROR(HLOOKUP(BT$6,BECO_Datos!$HP$3:$LT$85,BECO_Datos!$A62,FALSE),0))*BT$2</f>
        <v>#N/A</v>
      </c>
      <c r="BU63" s="85" t="e">
        <f>(HLOOKUP(BU$6,BECO_Datos!$D$3:$HN$85,BECO_Datos!$A62,FALSE)+IFERROR(HLOOKUP(BU$6,BECO_Datos!$HP$3:$LT$85,BECO_Datos!$A62,FALSE),0))*BU$2</f>
        <v>#N/A</v>
      </c>
      <c r="BV63" s="85" t="e">
        <f>(HLOOKUP(BV$6,BECO_Datos!$D$3:$HN$85,BECO_Datos!$A62,FALSE)+IFERROR(HLOOKUP(BV$6,BECO_Datos!$HP$3:$LT$85,BECO_Datos!$A62,FALSE),0))*BV$2</f>
        <v>#N/A</v>
      </c>
      <c r="BW63" s="85" t="e">
        <f>(HLOOKUP(BW$6,BECO_Datos!$D$3:$HN$85,BECO_Datos!$A62,FALSE)+IFERROR(HLOOKUP(BW$6,BECO_Datos!$HP$3:$LT$85,BECO_Datos!$A62,FALSE),0))*BW$2</f>
        <v>#N/A</v>
      </c>
      <c r="BX63" s="85" t="e">
        <f>(HLOOKUP(BX$6,BECO_Datos!$D$3:$HN$85,BECO_Datos!$A62,FALSE)+IFERROR(HLOOKUP(BX$6,BECO_Datos!$HP$3:$LT$85,BECO_Datos!$A62,FALSE),0))*BX$2</f>
        <v>#N/A</v>
      </c>
      <c r="BY63" s="85" t="e">
        <f>(HLOOKUP(BY$6,BECO_Datos!$D$3:$HN$85,BECO_Datos!$A62,FALSE)+IFERROR(HLOOKUP(BY$6,BECO_Datos!$HP$3:$LT$85,BECO_Datos!$A62,FALSE),0))*BY$2</f>
        <v>#N/A</v>
      </c>
      <c r="BZ63" s="85">
        <f>(HLOOKUP(BZ$6,BECO_Datos!$D$3:$HN$85,BECO_Datos!$A62,FALSE)+IFERROR(HLOOKUP(BZ$6,BECO_Datos!$HP$3:$LT$85,BECO_Datos!$A62,FALSE),0))*BZ$2</f>
        <v>0</v>
      </c>
      <c r="CA63" s="85">
        <f>(HLOOKUP(CA$6,BECO_Datos!$D$3:$HN$85,BECO_Datos!$A62,FALSE)+IFERROR(HLOOKUP(CA$6,BECO_Datos!$HP$3:$LT$85,BECO_Datos!$A62,FALSE),0))*CA$2</f>
        <v>0</v>
      </c>
      <c r="CB63" s="85">
        <f>(HLOOKUP(CB$6,BECO_Datos!$D$3:$HN$85,BECO_Datos!$A62,FALSE)+IFERROR(HLOOKUP(CB$6,BECO_Datos!$HP$3:$LT$85,BECO_Datos!$A62,FALSE),0))*CB$2</f>
        <v>8.117632136436997E-4</v>
      </c>
      <c r="CC63" s="85">
        <f>(HLOOKUP(CC$6,BECO_Datos!$D$3:$HN$85,BECO_Datos!$A62,FALSE)+IFERROR(HLOOKUP(CC$6,BECO_Datos!$HP$3:$LT$85,BECO_Datos!$A62,FALSE),0))*CC$2</f>
        <v>0</v>
      </c>
      <c r="CD63" s="85">
        <f>(HLOOKUP(CD$6,BECO_Datos!$D$3:$HN$85,BECO_Datos!$A62,FALSE)+IFERROR(HLOOKUP(CD$6,BECO_Datos!$HP$3:$LT$85,BECO_Datos!$A62,FALSE),0))*CD$2</f>
        <v>3.2470528545747988E-3</v>
      </c>
      <c r="CE63" s="85">
        <f>(HLOOKUP(CE$6,BECO_Datos!$D$3:$HN$85,BECO_Datos!$A62,FALSE)+IFERROR(HLOOKUP(CE$6,BECO_Datos!$HP$3:$LT$85,BECO_Datos!$A62,FALSE),0))*CE$2</f>
        <v>4.4646976750403475E-3</v>
      </c>
      <c r="CF63" s="85">
        <f>(HLOOKUP(CF$6,BECO_Datos!$D$3:$HN$85,BECO_Datos!$A62,FALSE)+IFERROR(HLOOKUP(CF$6,BECO_Datos!$HP$3:$LT$85,BECO_Datos!$A62,FALSE),0))*CF$2</f>
        <v>0</v>
      </c>
      <c r="CG63" s="85">
        <f>(HLOOKUP(CG$6,BECO_Datos!$D$3:$HN$85,BECO_Datos!$A62,FALSE)+IFERROR(HLOOKUP(CG$6,BECO_Datos!$HP$3:$LT$85,BECO_Datos!$A62,FALSE),0))*CG$2</f>
        <v>0</v>
      </c>
      <c r="CH63" s="85">
        <f>(HLOOKUP(CH$6,BECO_Datos!$D$3:$HN$85,BECO_Datos!$A62,FALSE)+IFERROR(HLOOKUP(CH$6,BECO_Datos!$HP$3:$LT$85,BECO_Datos!$A62,FALSE),0))*CH$2</f>
        <v>0</v>
      </c>
      <c r="CI63" s="85">
        <f>(HLOOKUP(CI$6,BECO_Datos!$D$3:$HN$85,BECO_Datos!$A62,FALSE)+IFERROR(HLOOKUP(CI$6,BECO_Datos!$HP$3:$LT$85,BECO_Datos!$A62,FALSE),0))*CI$2</f>
        <v>0</v>
      </c>
      <c r="CK63" s="85" t="e">
        <f>(HLOOKUP(CK$6,BECO_Datos!$D$3:$HN$85,BECO_Datos!$A62,FALSE)+IFERROR(HLOOKUP(CK$6,BECO_Datos!$HP$3:$LT$85,BECO_Datos!$A62,FALSE),0))*CK$2</f>
        <v>#N/A</v>
      </c>
      <c r="CL63" s="85" t="e">
        <f>(HLOOKUP(CL$6,BECO_Datos!$D$3:$HN$85,BECO_Datos!$A62,FALSE)+IFERROR(HLOOKUP(CL$6,BECO_Datos!$HP$3:$LT$85,BECO_Datos!$A62,FALSE),0))*CL$2</f>
        <v>#N/A</v>
      </c>
      <c r="CM63" s="85" t="e">
        <f>(HLOOKUP(CM$6,BECO_Datos!$D$3:$HN$85,BECO_Datos!$A62,FALSE)+IFERROR(HLOOKUP(CM$6,BECO_Datos!$HP$3:$LT$85,BECO_Datos!$A62,FALSE),0))*CM$2</f>
        <v>#N/A</v>
      </c>
      <c r="CN63" s="85" t="e">
        <f>(HLOOKUP(CN$6,BECO_Datos!$D$3:$HN$85,BECO_Datos!$A62,FALSE)+IFERROR(HLOOKUP(CN$6,BECO_Datos!$HP$3:$LT$85,BECO_Datos!$A62,FALSE),0))*CN$2</f>
        <v>#N/A</v>
      </c>
      <c r="CO63" s="85" t="e">
        <f>(HLOOKUP(CO$6,BECO_Datos!$D$3:$HN$85,BECO_Datos!$A62,FALSE)+IFERROR(HLOOKUP(CO$6,BECO_Datos!$HP$3:$LT$85,BECO_Datos!$A62,FALSE),0))*CO$2</f>
        <v>#N/A</v>
      </c>
      <c r="CP63" s="85" t="e">
        <f>(HLOOKUP(CP$6,BECO_Datos!$D$3:$HN$85,BECO_Datos!$A62,FALSE)+IFERROR(HLOOKUP(CP$6,BECO_Datos!$HP$3:$LT$85,BECO_Datos!$A62,FALSE),0))*CP$2</f>
        <v>#N/A</v>
      </c>
      <c r="CQ63" s="85">
        <f>(HLOOKUP(CQ$6,BECO_Datos!$D$3:$HN$85,BECO_Datos!$A62,FALSE)+IFERROR(HLOOKUP(CQ$6,BECO_Datos!$HP$3:$LT$85,BECO_Datos!$A62,FALSE),0))*CQ$2</f>
        <v>1.9477090810084754</v>
      </c>
      <c r="CR63" s="85">
        <f>(HLOOKUP(CR$6,BECO_Datos!$D$3:$HN$85,BECO_Datos!$A62,FALSE)+IFERROR(HLOOKUP(CR$6,BECO_Datos!$HP$3:$LT$85,BECO_Datos!$A62,FALSE),0))*CR$2</f>
        <v>1.569038257175063</v>
      </c>
      <c r="CS63" s="85">
        <f>(HLOOKUP(CS$6,BECO_Datos!$D$3:$HN$85,BECO_Datos!$A62,FALSE)+IFERROR(HLOOKUP(CS$6,BECO_Datos!$HP$3:$LT$85,BECO_Datos!$A62,FALSE),0))*CS$2</f>
        <v>1.7592010054744018</v>
      </c>
      <c r="CT63" s="85">
        <f>(HLOOKUP(CT$6,BECO_Datos!$D$3:$HN$85,BECO_Datos!$A62,FALSE)+IFERROR(HLOOKUP(CT$6,BECO_Datos!$HP$3:$LT$85,BECO_Datos!$A62,FALSE),0))*CT$2</f>
        <v>9.9903464446770996E-3</v>
      </c>
      <c r="CU63" s="85">
        <f>(HLOOKUP(CU$6,BECO_Datos!$D$3:$HN$85,BECO_Datos!$A62,FALSE)+IFERROR(HLOOKUP(CU$6,BECO_Datos!$HP$3:$LT$85,BECO_Datos!$A62,FALSE),0))*CU$2</f>
        <v>0</v>
      </c>
      <c r="CV63" s="85">
        <f>(HLOOKUP(CV$6,BECO_Datos!$D$3:$HN$85,BECO_Datos!$A62,FALSE)+IFERROR(HLOOKUP(CV$6,BECO_Datos!$HP$3:$LT$85,BECO_Datos!$A62,FALSE),0))*CV$2</f>
        <v>5.8502028730091126E-3</v>
      </c>
      <c r="CW63" s="85">
        <f>(HLOOKUP(CW$6,BECO_Datos!$D$3:$HN$85,BECO_Datos!$A62,FALSE)+IFERROR(HLOOKUP(CW$6,BECO_Datos!$HP$3:$LT$85,BECO_Datos!$A62,FALSE),0))*CW$2</f>
        <v>6.0855956513313726E-3</v>
      </c>
      <c r="CX63" s="85">
        <f>(HLOOKUP(CX$6,BECO_Datos!$D$3:$HN$85,BECO_Datos!$A62,FALSE)+IFERROR(HLOOKUP(CX$6,BECO_Datos!$HP$3:$LT$85,BECO_Datos!$A62,FALSE),0))*CX$2</f>
        <v>0</v>
      </c>
      <c r="CY63" s="85">
        <f>(HLOOKUP(CY$6,BECO_Datos!$D$3:$HN$85,BECO_Datos!$A62,FALSE)+IFERROR(HLOOKUP(CY$6,BECO_Datos!$HP$3:$LT$85,BECO_Datos!$A62,FALSE),0))*CY$2</f>
        <v>0</v>
      </c>
      <c r="CZ63" s="85">
        <f>(HLOOKUP(CZ$6,BECO_Datos!$D$3:$HN$85,BECO_Datos!$A62,FALSE)+IFERROR(HLOOKUP(CZ$6,BECO_Datos!$HP$3:$LT$85,BECO_Datos!$A62,FALSE),0))*CZ$2</f>
        <v>0</v>
      </c>
      <c r="DB63" s="85" t="e">
        <f>(HLOOKUP(DB$6,BECO_Datos!$D$3:$HN$85,BECO_Datos!$A62,FALSE)+IFERROR(HLOOKUP(DB$6,BECO_Datos!$HP$3:$LT$85,BECO_Datos!$A62,FALSE),0))*DB$2</f>
        <v>#N/A</v>
      </c>
      <c r="DC63" s="85" t="e">
        <f>(HLOOKUP(DC$6,BECO_Datos!$D$3:$HN$85,BECO_Datos!$A62,FALSE)+IFERROR(HLOOKUP(DC$6,BECO_Datos!$HP$3:$LT$85,BECO_Datos!$A62,FALSE),0))*DC$2</f>
        <v>#N/A</v>
      </c>
      <c r="DD63" s="85" t="e">
        <f>(HLOOKUP(DD$6,BECO_Datos!$D$3:$HN$85,BECO_Datos!$A62,FALSE)+IFERROR(HLOOKUP(DD$6,BECO_Datos!$HP$3:$LT$85,BECO_Datos!$A62,FALSE),0))*DD$2</f>
        <v>#N/A</v>
      </c>
      <c r="DE63" s="85" t="e">
        <f>(HLOOKUP(DE$6,BECO_Datos!$D$3:$HN$85,BECO_Datos!$A62,FALSE)+IFERROR(HLOOKUP(DE$6,BECO_Datos!$HP$3:$LT$85,BECO_Datos!$A62,FALSE),0))*DE$2</f>
        <v>#N/A</v>
      </c>
      <c r="DF63" s="85" t="e">
        <f>(HLOOKUP(DF$6,BECO_Datos!$D$3:$HN$85,BECO_Datos!$A62,FALSE)+IFERROR(HLOOKUP(DF$6,BECO_Datos!$HP$3:$LT$85,BECO_Datos!$A62,FALSE),0))*DF$2</f>
        <v>#N/A</v>
      </c>
      <c r="DG63" s="85" t="e">
        <f>(HLOOKUP(DG$6,BECO_Datos!$D$3:$HN$85,BECO_Datos!$A62,FALSE)+IFERROR(HLOOKUP(DG$6,BECO_Datos!$HP$3:$LT$85,BECO_Datos!$A62,FALSE),0))*DG$2</f>
        <v>#N/A</v>
      </c>
      <c r="DH63" s="85">
        <f>(HLOOKUP(DH$6,BECO_Datos!$D$3:$HN$85,BECO_Datos!$A62,FALSE)+IFERROR(HLOOKUP(DH$6,BECO_Datos!$HP$3:$LT$85,BECO_Datos!$A62,FALSE),0))*DH$2</f>
        <v>0</v>
      </c>
      <c r="DI63" s="85">
        <f>(HLOOKUP(DI$6,BECO_Datos!$D$3:$HN$85,BECO_Datos!$A62,FALSE)+IFERROR(HLOOKUP(DI$6,BECO_Datos!$HP$3:$LT$85,BECO_Datos!$A62,FALSE),0))*DI$2</f>
        <v>0</v>
      </c>
      <c r="DJ63" s="85">
        <f>(HLOOKUP(DJ$6,BECO_Datos!$D$3:$HN$85,BECO_Datos!$A62,FALSE)+IFERROR(HLOOKUP(DJ$6,BECO_Datos!$HP$3:$LT$85,BECO_Datos!$A62,FALSE),0))*DJ$2</f>
        <v>0</v>
      </c>
      <c r="DK63" s="85">
        <f>(HLOOKUP(DK$6,BECO_Datos!$D$3:$HN$85,BECO_Datos!$A62,FALSE)+IFERROR(HLOOKUP(DK$6,BECO_Datos!$HP$3:$LT$85,BECO_Datos!$A62,FALSE),0))*DK$2</f>
        <v>0</v>
      </c>
      <c r="DL63" s="85">
        <f>(HLOOKUP(DL$6,BECO_Datos!$D$3:$HN$85,BECO_Datos!$A62,FALSE)+IFERROR(HLOOKUP(DL$6,BECO_Datos!$HP$3:$LT$85,BECO_Datos!$A62,FALSE),0))*DL$2</f>
        <v>0</v>
      </c>
      <c r="DM63" s="85">
        <f>(HLOOKUP(DM$6,BECO_Datos!$D$3:$HN$85,BECO_Datos!$A62,FALSE)+IFERROR(HLOOKUP(DM$6,BECO_Datos!$HP$3:$LT$85,BECO_Datos!$A62,FALSE),0))*DM$2</f>
        <v>0</v>
      </c>
      <c r="DN63" s="85">
        <f>(HLOOKUP(DN$6,BECO_Datos!$D$3:$HN$85,BECO_Datos!$A62,FALSE)+IFERROR(HLOOKUP(DN$6,BECO_Datos!$HP$3:$LT$85,BECO_Datos!$A62,FALSE),0))*DN$2</f>
        <v>0</v>
      </c>
      <c r="DO63" s="85">
        <f>(HLOOKUP(DO$6,BECO_Datos!$D$3:$HN$85,BECO_Datos!$A62,FALSE)+IFERROR(HLOOKUP(DO$6,BECO_Datos!$HP$3:$LT$85,BECO_Datos!$A62,FALSE),0))*DO$2</f>
        <v>1.1942294831374799E-3</v>
      </c>
      <c r="DP63" s="85">
        <f>(HLOOKUP(DP$6,BECO_Datos!$D$3:$HN$85,BECO_Datos!$A62,FALSE)+IFERROR(HLOOKUP(DP$6,BECO_Datos!$HP$3:$LT$85,BECO_Datos!$A62,FALSE),0))*DP$2</f>
        <v>0</v>
      </c>
      <c r="DQ63" s="85">
        <f>(HLOOKUP(DQ$6,BECO_Datos!$D$3:$HN$85,BECO_Datos!$A62,FALSE)+IFERROR(HLOOKUP(DQ$6,BECO_Datos!$HP$3:$LT$85,BECO_Datos!$A62,FALSE),0))*DQ$2</f>
        <v>0</v>
      </c>
      <c r="DS63" s="85" t="e">
        <f>(HLOOKUP(DS$6,BECO_Datos!$D$3:$HN$85,BECO_Datos!$A62,FALSE)+IFERROR(HLOOKUP(DS$6,BECO_Datos!$HP$3:$LT$85,BECO_Datos!$A62,FALSE),0))*DS$2</f>
        <v>#N/A</v>
      </c>
      <c r="DT63" s="85" t="e">
        <f>(HLOOKUP(DT$6,BECO_Datos!$D$3:$HN$85,BECO_Datos!$A62,FALSE)+IFERROR(HLOOKUP(DT$6,BECO_Datos!$HP$3:$LT$85,BECO_Datos!$A62,FALSE),0))*DT$2</f>
        <v>#N/A</v>
      </c>
      <c r="DU63" s="85" t="e">
        <f>(HLOOKUP(DU$6,BECO_Datos!$D$3:$HN$85,BECO_Datos!$A62,FALSE)+IFERROR(HLOOKUP(DU$6,BECO_Datos!$HP$3:$LT$85,BECO_Datos!$A62,FALSE),0))*DU$2</f>
        <v>#N/A</v>
      </c>
      <c r="DV63" s="85" t="e">
        <f>(HLOOKUP(DV$6,BECO_Datos!$D$3:$HN$85,BECO_Datos!$A62,FALSE)+IFERROR(HLOOKUP(DV$6,BECO_Datos!$HP$3:$LT$85,BECO_Datos!$A62,FALSE),0))*DV$2</f>
        <v>#N/A</v>
      </c>
      <c r="DW63" s="85" t="e">
        <f>(HLOOKUP(DW$6,BECO_Datos!$D$3:$HN$85,BECO_Datos!$A62,FALSE)+IFERROR(HLOOKUP(DW$6,BECO_Datos!$HP$3:$LT$85,BECO_Datos!$A62,FALSE),0))*DW$2</f>
        <v>#N/A</v>
      </c>
      <c r="DX63" s="85" t="e">
        <f>(HLOOKUP(DX$6,BECO_Datos!$D$3:$HN$85,BECO_Datos!$A62,FALSE)+IFERROR(HLOOKUP(DX$6,BECO_Datos!$HP$3:$LT$85,BECO_Datos!$A62,FALSE),0))*DX$2</f>
        <v>#N/A</v>
      </c>
      <c r="DY63" s="85">
        <f>(HLOOKUP(DY$6,BECO_Datos!$D$3:$HN$85,BECO_Datos!$A62,FALSE)+IFERROR(HLOOKUP(DY$6,BECO_Datos!$HP$3:$LT$85,BECO_Datos!$A62,FALSE),0))*DY$2</f>
        <v>0</v>
      </c>
      <c r="DZ63" s="85">
        <f>(HLOOKUP(DZ$6,BECO_Datos!$D$3:$HN$85,BECO_Datos!$A62,FALSE)+IFERROR(HLOOKUP(DZ$6,BECO_Datos!$HP$3:$LT$85,BECO_Datos!$A62,FALSE),0))*DZ$2</f>
        <v>0</v>
      </c>
      <c r="EA63" s="85">
        <f>(HLOOKUP(EA$6,BECO_Datos!$D$3:$HN$85,BECO_Datos!$A62,FALSE)+IFERROR(HLOOKUP(EA$6,BECO_Datos!$HP$3:$LT$85,BECO_Datos!$A62,FALSE),0))*EA$2</f>
        <v>0</v>
      </c>
      <c r="EB63" s="85">
        <f>(HLOOKUP(EB$6,BECO_Datos!$D$3:$HN$85,BECO_Datos!$A62,FALSE)+IFERROR(HLOOKUP(EB$6,BECO_Datos!$HP$3:$LT$85,BECO_Datos!$A62,FALSE),0))*EB$2</f>
        <v>0</v>
      </c>
      <c r="EC63" s="85">
        <f>(HLOOKUP(EC$6,BECO_Datos!$D$3:$HN$85,BECO_Datos!$A62,FALSE)+IFERROR(HLOOKUP(EC$6,BECO_Datos!$HP$3:$LT$85,BECO_Datos!$A62,FALSE),0))*EC$2</f>
        <v>0</v>
      </c>
      <c r="ED63" s="85">
        <f>(HLOOKUP(ED$6,BECO_Datos!$D$3:$HN$85,BECO_Datos!$A62,FALSE)+IFERROR(HLOOKUP(ED$6,BECO_Datos!$HP$3:$LT$85,BECO_Datos!$A62,FALSE),0))*ED$2</f>
        <v>0</v>
      </c>
      <c r="EE63" s="85">
        <f>(HLOOKUP(EE$6,BECO_Datos!$D$3:$HN$85,BECO_Datos!$A62,FALSE)+IFERROR(HLOOKUP(EE$6,BECO_Datos!$HP$3:$LT$85,BECO_Datos!$A62,FALSE),0))*EE$2</f>
        <v>0</v>
      </c>
      <c r="EF63" s="85">
        <f>(HLOOKUP(EF$6,BECO_Datos!$D$3:$HN$85,BECO_Datos!$A62,FALSE)+IFERROR(HLOOKUP(EF$6,BECO_Datos!$HP$3:$LT$85,BECO_Datos!$A62,FALSE),0))*EF$2</f>
        <v>0</v>
      </c>
      <c r="EG63" s="85">
        <f>(HLOOKUP(EG$6,BECO_Datos!$D$3:$HN$85,BECO_Datos!$A62,FALSE)+IFERROR(HLOOKUP(EG$6,BECO_Datos!$HP$3:$LT$85,BECO_Datos!$A62,FALSE),0))*EG$2</f>
        <v>0</v>
      </c>
      <c r="EH63" s="85">
        <f>(HLOOKUP(EH$6,BECO_Datos!$D$3:$HN$85,BECO_Datos!$A62,FALSE)+IFERROR(HLOOKUP(EH$6,BECO_Datos!$HP$3:$LT$85,BECO_Datos!$A62,FALSE),0))*EH$2</f>
        <v>0</v>
      </c>
      <c r="EJ63" s="85" t="e">
        <f>(HLOOKUP(EJ$6,BECO_Datos!$D$3:$HN$85,BECO_Datos!$A62,FALSE)+IFERROR(HLOOKUP(EJ$6,BECO_Datos!$HP$3:$LT$85,BECO_Datos!$A62,FALSE),0))*EJ$2</f>
        <v>#N/A</v>
      </c>
      <c r="EK63" s="85" t="e">
        <f>(HLOOKUP(EK$6,BECO_Datos!$D$3:$HN$85,BECO_Datos!$A62,FALSE)+IFERROR(HLOOKUP(EK$6,BECO_Datos!$HP$3:$LT$85,BECO_Datos!$A62,FALSE),0))*EK$2</f>
        <v>#N/A</v>
      </c>
      <c r="EL63" s="85" t="e">
        <f>(HLOOKUP(EL$6,BECO_Datos!$D$3:$HN$85,BECO_Datos!$A62,FALSE)+IFERROR(HLOOKUP(EL$6,BECO_Datos!$HP$3:$LT$85,BECO_Datos!$A62,FALSE),0))*EL$2</f>
        <v>#N/A</v>
      </c>
      <c r="EM63" s="85" t="e">
        <f>(HLOOKUP(EM$6,BECO_Datos!$D$3:$HN$85,BECO_Datos!$A62,FALSE)+IFERROR(HLOOKUP(EM$6,BECO_Datos!$HP$3:$LT$85,BECO_Datos!$A62,FALSE),0))*EM$2</f>
        <v>#N/A</v>
      </c>
      <c r="EN63" s="85" t="e">
        <f>(HLOOKUP(EN$6,BECO_Datos!$D$3:$HN$85,BECO_Datos!$A62,FALSE)+IFERROR(HLOOKUP(EN$6,BECO_Datos!$HP$3:$LT$85,BECO_Datos!$A62,FALSE),0))*EN$2</f>
        <v>#N/A</v>
      </c>
      <c r="EO63" s="85" t="e">
        <f>(HLOOKUP(EO$6,BECO_Datos!$D$3:$HN$85,BECO_Datos!$A62,FALSE)+IFERROR(HLOOKUP(EO$6,BECO_Datos!$HP$3:$LT$85,BECO_Datos!$A62,FALSE),0))*EO$2</f>
        <v>#N/A</v>
      </c>
      <c r="EP63" s="85">
        <f>(HLOOKUP(EP$6,BECO_Datos!$D$3:$HN$85,BECO_Datos!$A62,FALSE)+IFERROR(HLOOKUP(EP$6,BECO_Datos!$HP$3:$LT$85,BECO_Datos!$A62,FALSE),0))*EP$2</f>
        <v>0</v>
      </c>
      <c r="EQ63" s="85">
        <f>(HLOOKUP(EQ$6,BECO_Datos!$D$3:$HN$85,BECO_Datos!$A62,FALSE)+IFERROR(HLOOKUP(EQ$6,BECO_Datos!$HP$3:$LT$85,BECO_Datos!$A62,FALSE),0))*EQ$2</f>
        <v>0</v>
      </c>
      <c r="ER63" s="85">
        <f>(HLOOKUP(ER$6,BECO_Datos!$D$3:$HN$85,BECO_Datos!$A62,FALSE)+IFERROR(HLOOKUP(ER$6,BECO_Datos!$HP$3:$LT$85,BECO_Datos!$A62,FALSE),0))*ER$2</f>
        <v>0</v>
      </c>
      <c r="ES63" s="85">
        <f>(HLOOKUP(ES$6,BECO_Datos!$D$3:$HN$85,BECO_Datos!$A62,FALSE)+IFERROR(HLOOKUP(ES$6,BECO_Datos!$HP$3:$LT$85,BECO_Datos!$A62,FALSE),0))*ES$2</f>
        <v>0</v>
      </c>
      <c r="ET63" s="85">
        <f>(HLOOKUP(ET$6,BECO_Datos!$D$3:$HN$85,BECO_Datos!$A62,FALSE)+IFERROR(HLOOKUP(ET$6,BECO_Datos!$HP$3:$LT$85,BECO_Datos!$A62,FALSE),0))*ET$2</f>
        <v>0</v>
      </c>
      <c r="EU63" s="85">
        <f>(HLOOKUP(EU$6,BECO_Datos!$D$3:$HN$85,BECO_Datos!$A62,FALSE)+IFERROR(HLOOKUP(EU$6,BECO_Datos!$HP$3:$LT$85,BECO_Datos!$A62,FALSE),0))*EU$2</f>
        <v>0</v>
      </c>
      <c r="EV63" s="85">
        <f>(HLOOKUP(EV$6,BECO_Datos!$D$3:$HN$85,BECO_Datos!$A62,FALSE)+IFERROR(HLOOKUP(EV$6,BECO_Datos!$HP$3:$LT$85,BECO_Datos!$A62,FALSE),0))*EV$2</f>
        <v>0</v>
      </c>
      <c r="EW63" s="85">
        <f>(HLOOKUP(EW$6,BECO_Datos!$D$3:$HN$85,BECO_Datos!$A62,FALSE)+IFERROR(HLOOKUP(EW$6,BECO_Datos!$HP$3:$LT$85,BECO_Datos!$A62,FALSE),0))*EW$2</f>
        <v>0</v>
      </c>
      <c r="EX63" s="85">
        <f>(HLOOKUP(EX$6,BECO_Datos!$D$3:$HN$85,BECO_Datos!$A62,FALSE)+IFERROR(HLOOKUP(EX$6,BECO_Datos!$HP$3:$LT$85,BECO_Datos!$A62,FALSE),0))*EX$2</f>
        <v>0</v>
      </c>
      <c r="EY63" s="85">
        <f>(HLOOKUP(EY$6,BECO_Datos!$D$3:$HN$85,BECO_Datos!$A62,FALSE)+IFERROR(HLOOKUP(EY$6,BECO_Datos!$HP$3:$LT$85,BECO_Datos!$A62,FALSE),0))*EY$2</f>
        <v>0</v>
      </c>
      <c r="FA63" s="85" t="e">
        <f>(HLOOKUP(FA$6,BECO_Datos!$D$3:$HN$85,BECO_Datos!$A62,FALSE)+IFERROR(HLOOKUP(FA$6,BECO_Datos!$HP$3:$LT$85,BECO_Datos!$A62,FALSE),0))*FA$2</f>
        <v>#N/A</v>
      </c>
      <c r="FB63" s="85" t="e">
        <f>(HLOOKUP(FB$6,BECO_Datos!$D$3:$HN$85,BECO_Datos!$A62,FALSE)+IFERROR(HLOOKUP(FB$6,BECO_Datos!$HP$3:$LT$85,BECO_Datos!$A62,FALSE),0))*FB$2</f>
        <v>#N/A</v>
      </c>
      <c r="FC63" s="85" t="e">
        <f>(HLOOKUP(FC$6,BECO_Datos!$D$3:$HN$85,BECO_Datos!$A62,FALSE)+IFERROR(HLOOKUP(FC$6,BECO_Datos!$HP$3:$LT$85,BECO_Datos!$A62,FALSE),0))*FC$2</f>
        <v>#N/A</v>
      </c>
      <c r="FD63" s="85" t="e">
        <f>(HLOOKUP(FD$6,BECO_Datos!$D$3:$HN$85,BECO_Datos!$A62,FALSE)+IFERROR(HLOOKUP(FD$6,BECO_Datos!$HP$3:$LT$85,BECO_Datos!$A62,FALSE),0))*FD$2</f>
        <v>#N/A</v>
      </c>
      <c r="FE63" s="85" t="e">
        <f>(HLOOKUP(FE$6,BECO_Datos!$D$3:$HN$85,BECO_Datos!$A62,FALSE)+IFERROR(HLOOKUP(FE$6,BECO_Datos!$HP$3:$LT$85,BECO_Datos!$A62,FALSE),0))*FE$2</f>
        <v>#N/A</v>
      </c>
      <c r="FF63" s="85" t="e">
        <f>(HLOOKUP(FF$6,BECO_Datos!$D$3:$HN$85,BECO_Datos!$A62,FALSE)+IFERROR(HLOOKUP(FF$6,BECO_Datos!$HP$3:$LT$85,BECO_Datos!$A62,FALSE),0))*FF$2</f>
        <v>#N/A</v>
      </c>
      <c r="FG63" s="85">
        <f>(HLOOKUP(FG$6,BECO_Datos!$D$3:$HN$85,BECO_Datos!$A62,FALSE)+IFERROR(HLOOKUP(FG$6,BECO_Datos!$HP$3:$LT$85,BECO_Datos!$A62,FALSE),0))*FG$2</f>
        <v>0</v>
      </c>
      <c r="FH63" s="85">
        <f>(HLOOKUP(FH$6,BECO_Datos!$D$3:$HN$85,BECO_Datos!$A62,FALSE)+IFERROR(HLOOKUP(FH$6,BECO_Datos!$HP$3:$LT$85,BECO_Datos!$A62,FALSE),0))*FH$2</f>
        <v>0</v>
      </c>
      <c r="FI63" s="85">
        <f>(HLOOKUP(FI$6,BECO_Datos!$D$3:$HN$85,BECO_Datos!$A62,FALSE)+IFERROR(HLOOKUP(FI$6,BECO_Datos!$HP$3:$LT$85,BECO_Datos!$A62,FALSE),0))*FI$2</f>
        <v>0</v>
      </c>
      <c r="FJ63" s="85">
        <f>(HLOOKUP(FJ$6,BECO_Datos!$D$3:$HN$85,BECO_Datos!$A62,FALSE)+IFERROR(HLOOKUP(FJ$6,BECO_Datos!$HP$3:$LT$85,BECO_Datos!$A62,FALSE),0))*FJ$2</f>
        <v>0</v>
      </c>
      <c r="FK63" s="85">
        <f>(HLOOKUP(FK$6,BECO_Datos!$D$3:$HN$85,BECO_Datos!$A62,FALSE)+IFERROR(HLOOKUP(FK$6,BECO_Datos!$HP$3:$LT$85,BECO_Datos!$A62,FALSE),0))*FK$2</f>
        <v>0</v>
      </c>
      <c r="FL63" s="85">
        <f>(HLOOKUP(FL$6,BECO_Datos!$D$3:$HN$85,BECO_Datos!$A62,FALSE)+IFERROR(HLOOKUP(FL$6,BECO_Datos!$HP$3:$LT$85,BECO_Datos!$A62,FALSE),0))*FL$2</f>
        <v>0</v>
      </c>
      <c r="FM63" s="85">
        <f>(HLOOKUP(FM$6,BECO_Datos!$D$3:$HN$85,BECO_Datos!$A62,FALSE)+IFERROR(HLOOKUP(FM$6,BECO_Datos!$HP$3:$LT$85,BECO_Datos!$A62,FALSE),0))*FM$2</f>
        <v>0</v>
      </c>
      <c r="FN63" s="85">
        <f>(HLOOKUP(FN$6,BECO_Datos!$D$3:$HN$85,BECO_Datos!$A62,FALSE)+IFERROR(HLOOKUP(FN$6,BECO_Datos!$HP$3:$LT$85,BECO_Datos!$A62,FALSE),0))*FN$2</f>
        <v>0</v>
      </c>
      <c r="FO63" s="85">
        <f>(HLOOKUP(FO$6,BECO_Datos!$D$3:$HN$85,BECO_Datos!$A62,FALSE)+IFERROR(HLOOKUP(FO$6,BECO_Datos!$HP$3:$LT$85,BECO_Datos!$A62,FALSE),0))*FO$2</f>
        <v>0</v>
      </c>
      <c r="FP63" s="85">
        <f>(HLOOKUP(FP$6,BECO_Datos!$D$3:$HN$85,BECO_Datos!$A62,FALSE)+IFERROR(HLOOKUP(FP$6,BECO_Datos!$HP$3:$LT$85,BECO_Datos!$A62,FALSE),0))*FP$2</f>
        <v>0</v>
      </c>
      <c r="FR63" s="85" t="e">
        <f>(HLOOKUP(FR$6,BECO_Datos!$D$3:$HN$85,BECO_Datos!$A62,FALSE)+IFERROR(HLOOKUP(FR$6,BECO_Datos!$HP$3:$LT$85,BECO_Datos!$A62,FALSE),0))*FR$2</f>
        <v>#N/A</v>
      </c>
      <c r="FS63" s="85" t="e">
        <f>(HLOOKUP(FS$6,BECO_Datos!$D$3:$HN$85,BECO_Datos!$A62,FALSE)+IFERROR(HLOOKUP(FS$6,BECO_Datos!$HP$3:$LT$85,BECO_Datos!$A62,FALSE),0))*FS$2</f>
        <v>#N/A</v>
      </c>
      <c r="FT63" s="85" t="e">
        <f>(HLOOKUP(FT$6,BECO_Datos!$D$3:$HN$85,BECO_Datos!$A62,FALSE)+IFERROR(HLOOKUP(FT$6,BECO_Datos!$HP$3:$LT$85,BECO_Datos!$A62,FALSE),0))*FT$2</f>
        <v>#N/A</v>
      </c>
      <c r="FU63" s="85" t="e">
        <f>(HLOOKUP(FU$6,BECO_Datos!$D$3:$HN$85,BECO_Datos!$A62,FALSE)+IFERROR(HLOOKUP(FU$6,BECO_Datos!$HP$3:$LT$85,BECO_Datos!$A62,FALSE),0))*FU$2</f>
        <v>#N/A</v>
      </c>
      <c r="FV63" s="85" t="e">
        <f>(HLOOKUP(FV$6,BECO_Datos!$D$3:$HN$85,BECO_Datos!$A62,FALSE)+IFERROR(HLOOKUP(FV$6,BECO_Datos!$HP$3:$LT$85,BECO_Datos!$A62,FALSE),0))*FV$2</f>
        <v>#N/A</v>
      </c>
      <c r="FW63" s="85" t="e">
        <f>(HLOOKUP(FW$6,BECO_Datos!$D$3:$HN$85,BECO_Datos!$A62,FALSE)+IFERROR(HLOOKUP(FW$6,BECO_Datos!$HP$3:$LT$85,BECO_Datos!$A62,FALSE),0))*FW$2</f>
        <v>#N/A</v>
      </c>
      <c r="FX63" s="85">
        <f>(HLOOKUP(FX$6,BECO_Datos!$D$3:$HN$85,BECO_Datos!$A62,FALSE)+IFERROR(HLOOKUP(FX$6,BECO_Datos!$HP$3:$LT$85,BECO_Datos!$A62,FALSE),0))*FX$2</f>
        <v>2.0796789911149329E-2</v>
      </c>
      <c r="FY63" s="85">
        <f>(HLOOKUP(FY$6,BECO_Datos!$D$3:$HN$85,BECO_Datos!$A62,FALSE)+IFERROR(HLOOKUP(FY$6,BECO_Datos!$HP$3:$LT$85,BECO_Datos!$A62,FALSE),0))*FY$2</f>
        <v>0</v>
      </c>
      <c r="FZ63" s="85">
        <f>(HLOOKUP(FZ$6,BECO_Datos!$D$3:$HN$85,BECO_Datos!$A62,FALSE)+IFERROR(HLOOKUP(FZ$6,BECO_Datos!$HP$3:$LT$85,BECO_Datos!$A62,FALSE),0))*FZ$2</f>
        <v>0</v>
      </c>
      <c r="GA63" s="85">
        <f>(HLOOKUP(GA$6,BECO_Datos!$D$3:$HN$85,BECO_Datos!$A62,FALSE)+IFERROR(HLOOKUP(GA$6,BECO_Datos!$HP$3:$LT$85,BECO_Datos!$A62,FALSE),0))*GA$2</f>
        <v>0</v>
      </c>
      <c r="GB63" s="85">
        <f>(HLOOKUP(GB$6,BECO_Datos!$D$3:$HN$85,BECO_Datos!$A62,FALSE)+IFERROR(HLOOKUP(GB$6,BECO_Datos!$HP$3:$LT$85,BECO_Datos!$A62,FALSE),0))*GB$2</f>
        <v>0</v>
      </c>
      <c r="GC63" s="85">
        <f>(HLOOKUP(GC$6,BECO_Datos!$D$3:$HN$85,BECO_Datos!$A62,FALSE)+IFERROR(HLOOKUP(GC$6,BECO_Datos!$HP$3:$LT$85,BECO_Datos!$A62,FALSE),0))*GC$2</f>
        <v>0</v>
      </c>
      <c r="GD63" s="85">
        <f>(HLOOKUP(GD$6,BECO_Datos!$D$3:$HN$85,BECO_Datos!$A62,FALSE)+IFERROR(HLOOKUP(GD$6,BECO_Datos!$HP$3:$LT$85,BECO_Datos!$A62,FALSE),0))*GD$2</f>
        <v>0</v>
      </c>
      <c r="GE63" s="85">
        <f>(HLOOKUP(GE$6,BECO_Datos!$D$3:$HN$85,BECO_Datos!$A62,FALSE)+IFERROR(HLOOKUP(GE$6,BECO_Datos!$HP$3:$LT$85,BECO_Datos!$A62,FALSE),0))*GE$2</f>
        <v>0</v>
      </c>
      <c r="GF63" s="85">
        <f>(HLOOKUP(GF$6,BECO_Datos!$D$3:$HN$85,BECO_Datos!$A62,FALSE)+IFERROR(HLOOKUP(GF$6,BECO_Datos!$HP$3:$LT$85,BECO_Datos!$A62,FALSE),0))*GF$2</f>
        <v>0</v>
      </c>
      <c r="GG63" s="85">
        <f>(HLOOKUP(GG$6,BECO_Datos!$D$3:$HN$85,BECO_Datos!$A62,FALSE)+IFERROR(HLOOKUP(GG$6,BECO_Datos!$HP$3:$LT$85,BECO_Datos!$A62,FALSE),0))*GG$2</f>
        <v>0</v>
      </c>
      <c r="GI63" s="85" t="e">
        <f>(HLOOKUP(GI$6,BECO_Datos!$D$3:$HN$85,BECO_Datos!$A62,FALSE)+IFERROR(HLOOKUP(GI$6,BECO_Datos!$HP$3:$LT$85,BECO_Datos!$A62,FALSE),0))*GI$2</f>
        <v>#N/A</v>
      </c>
      <c r="GJ63" s="85" t="e">
        <f>(HLOOKUP(GJ$6,BECO_Datos!$D$3:$HN$85,BECO_Datos!$A62,FALSE)+IFERROR(HLOOKUP(GJ$6,BECO_Datos!$HP$3:$LT$85,BECO_Datos!$A62,FALSE),0))*GJ$2</f>
        <v>#N/A</v>
      </c>
      <c r="GK63" s="85" t="e">
        <f>(HLOOKUP(GK$6,BECO_Datos!$D$3:$HN$85,BECO_Datos!$A62,FALSE)+IFERROR(HLOOKUP(GK$6,BECO_Datos!$HP$3:$LT$85,BECO_Datos!$A62,FALSE),0))*GK$2</f>
        <v>#N/A</v>
      </c>
      <c r="GL63" s="85" t="e">
        <f>(HLOOKUP(GL$6,BECO_Datos!$D$3:$HN$85,BECO_Datos!$A62,FALSE)+IFERROR(HLOOKUP(GL$6,BECO_Datos!$HP$3:$LT$85,BECO_Datos!$A62,FALSE),0))*GL$2</f>
        <v>#N/A</v>
      </c>
      <c r="GM63" s="85" t="e">
        <f>(HLOOKUP(GM$6,BECO_Datos!$D$3:$HN$85,BECO_Datos!$A62,FALSE)+IFERROR(HLOOKUP(GM$6,BECO_Datos!$HP$3:$LT$85,BECO_Datos!$A62,FALSE),0))*GM$2</f>
        <v>#N/A</v>
      </c>
      <c r="GN63" s="85" t="e">
        <f>(HLOOKUP(GN$6,BECO_Datos!$D$3:$HN$85,BECO_Datos!$A62,FALSE)+IFERROR(HLOOKUP(GN$6,BECO_Datos!$HP$3:$LT$85,BECO_Datos!$A62,FALSE),0))*GN$2</f>
        <v>#N/A</v>
      </c>
      <c r="GO63" s="85">
        <f>(HLOOKUP(GO$6,BECO_Datos!$D$3:$HN$85,BECO_Datos!$A62,FALSE)+IFERROR(HLOOKUP(GO$6,BECO_Datos!$HP$3:$LT$85,BECO_Datos!$A62,FALSE),0))*GO$2</f>
        <v>0.33749641731155061</v>
      </c>
      <c r="GP63" s="85">
        <f>(HLOOKUP(GP$6,BECO_Datos!$D$3:$HN$85,BECO_Datos!$A62,FALSE)+IFERROR(HLOOKUP(GP$6,BECO_Datos!$HP$3:$LT$85,BECO_Datos!$A62,FALSE),0))*GP$2</f>
        <v>0.13682287188306105</v>
      </c>
      <c r="GQ63" s="85">
        <f>(HLOOKUP(GQ$6,BECO_Datos!$D$3:$HN$85,BECO_Datos!$A62,FALSE)+IFERROR(HLOOKUP(GQ$6,BECO_Datos!$HP$3:$LT$85,BECO_Datos!$A62,FALSE),0))*GQ$2</f>
        <v>0.29284895385497278</v>
      </c>
      <c r="GR63" s="85">
        <f>(HLOOKUP(GR$6,BECO_Datos!$D$3:$HN$85,BECO_Datos!$A62,FALSE)+IFERROR(HLOOKUP(GR$6,BECO_Datos!$HP$3:$LT$85,BECO_Datos!$A62,FALSE),0))*GR$2</f>
        <v>0.20067354542848959</v>
      </c>
      <c r="GS63" s="85">
        <f>(HLOOKUP(GS$6,BECO_Datos!$D$3:$HN$85,BECO_Datos!$A62,FALSE)+IFERROR(HLOOKUP(GS$6,BECO_Datos!$HP$3:$LT$85,BECO_Datos!$A62,FALSE),0))*GS$2</f>
        <v>0.16994840928632846</v>
      </c>
      <c r="GT63" s="85">
        <f>(HLOOKUP(GT$6,BECO_Datos!$D$3:$HN$85,BECO_Datos!$A62,FALSE)+IFERROR(HLOOKUP(GT$6,BECO_Datos!$HP$3:$LT$85,BECO_Datos!$A62,FALSE),0))*GT$2</f>
        <v>1.2424476927486388</v>
      </c>
      <c r="GU63" s="85">
        <f>(HLOOKUP(GU$6,BECO_Datos!$D$3:$HN$85,BECO_Datos!$A62,FALSE)+IFERROR(HLOOKUP(GU$6,BECO_Datos!$HP$3:$LT$85,BECO_Datos!$A62,FALSE),0))*GU$2</f>
        <v>0.10225709372312984</v>
      </c>
      <c r="GV63" s="85">
        <f>(HLOOKUP(GV$6,BECO_Datos!$D$3:$HN$85,BECO_Datos!$A62,FALSE)+IFERROR(HLOOKUP(GV$6,BECO_Datos!$HP$3:$LT$85,BECO_Datos!$A62,FALSE),0))*GV$2</f>
        <v>6.961163657208369E-2</v>
      </c>
      <c r="GW63" s="85">
        <f>(HLOOKUP(GW$6,BECO_Datos!$D$3:$HN$85,BECO_Datos!$A62,FALSE)+IFERROR(HLOOKUP(GW$6,BECO_Datos!$HP$3:$LT$85,BECO_Datos!$A62,FALSE),0))*GW$2</f>
        <v>7.3452278589853828E-2</v>
      </c>
      <c r="GX63" s="85">
        <f>(HLOOKUP(GX$6,BECO_Datos!$D$3:$HN$85,BECO_Datos!$A62,FALSE)+IFERROR(HLOOKUP(GX$6,BECO_Datos!$HP$3:$LT$85,BECO_Datos!$A62,FALSE),0))*GX$2</f>
        <v>6.0704695636007132E-2</v>
      </c>
      <c r="GZ63" s="85" t="e">
        <f>(HLOOKUP(GZ$6,BECO_Datos!$D$3:$HN$85,BECO_Datos!$A62,FALSE)+IFERROR(HLOOKUP(GZ$6,BECO_Datos!$HP$3:$LT$85,BECO_Datos!$A62,FALSE),0))*GZ$2</f>
        <v>#N/A</v>
      </c>
      <c r="HA63" s="85" t="e">
        <f>(HLOOKUP(HA$6,BECO_Datos!$D$3:$HN$85,BECO_Datos!$A62,FALSE)+IFERROR(HLOOKUP(HA$6,BECO_Datos!$HP$3:$LT$85,BECO_Datos!$A62,FALSE),0))*HA$2</f>
        <v>#N/A</v>
      </c>
      <c r="HB63" s="85" t="e">
        <f>(HLOOKUP(HB$6,BECO_Datos!$D$3:$HN$85,BECO_Datos!$A62,FALSE)+IFERROR(HLOOKUP(HB$6,BECO_Datos!$HP$3:$LT$85,BECO_Datos!$A62,FALSE),0))*HB$2</f>
        <v>#N/A</v>
      </c>
      <c r="HC63" s="85" t="e">
        <f>(HLOOKUP(HC$6,BECO_Datos!$D$3:$HN$85,BECO_Datos!$A62,FALSE)+IFERROR(HLOOKUP(HC$6,BECO_Datos!$HP$3:$LT$85,BECO_Datos!$A62,FALSE),0))*HC$2</f>
        <v>#N/A</v>
      </c>
      <c r="HD63" s="85" t="e">
        <f>(HLOOKUP(HD$6,BECO_Datos!$D$3:$HN$85,BECO_Datos!$A62,FALSE)+IFERROR(HLOOKUP(HD$6,BECO_Datos!$HP$3:$LT$85,BECO_Datos!$A62,FALSE),0))*HD$2</f>
        <v>#N/A</v>
      </c>
      <c r="HE63" s="85" t="e">
        <f>(HLOOKUP(HE$6,BECO_Datos!$D$3:$HN$85,BECO_Datos!$A62,FALSE)+IFERROR(HLOOKUP(HE$6,BECO_Datos!$HP$3:$LT$85,BECO_Datos!$A62,FALSE),0))*HE$2</f>
        <v>#N/A</v>
      </c>
      <c r="HF63" s="85">
        <f>(HLOOKUP(HF$6,BECO_Datos!$D$3:$HN$85,BECO_Datos!$A62,FALSE)+IFERROR(HLOOKUP(HF$6,BECO_Datos!$HP$3:$LT$85,BECO_Datos!$A62,FALSE),0))*HF$2</f>
        <v>2.6252902475802689</v>
      </c>
      <c r="HG63" s="85">
        <f>(HLOOKUP(HG$6,BECO_Datos!$D$3:$HN$85,BECO_Datos!$A62,FALSE)+IFERROR(HLOOKUP(HG$6,BECO_Datos!$HP$3:$LT$85,BECO_Datos!$A62,FALSE),0))*HG$2</f>
        <v>0.45897462941193978</v>
      </c>
      <c r="HH63" s="85">
        <f>(HLOOKUP(HH$6,BECO_Datos!$D$3:$HN$85,BECO_Datos!$A62,FALSE)+IFERROR(HLOOKUP(HH$6,BECO_Datos!$HP$3:$LT$85,BECO_Datos!$A62,FALSE),0))*HH$2</f>
        <v>1.0977730689912406</v>
      </c>
      <c r="HI63" s="85">
        <f>(HLOOKUP(HI$6,BECO_Datos!$D$3:$HN$85,BECO_Datos!$A62,FALSE)+IFERROR(HLOOKUP(HI$6,BECO_Datos!$HP$3:$LT$85,BECO_Datos!$A62,FALSE),0))*HI$2</f>
        <v>1.1060642943268746</v>
      </c>
      <c r="HJ63" s="85">
        <f>(HLOOKUP(HJ$6,BECO_Datos!$D$3:$HN$85,BECO_Datos!$A62,FALSE)+IFERROR(HLOOKUP(HJ$6,BECO_Datos!$HP$3:$LT$85,BECO_Datos!$A62,FALSE),0))*HJ$2</f>
        <v>1.3646628074399887</v>
      </c>
      <c r="HK63" s="85">
        <f>(HLOOKUP(HK$6,BECO_Datos!$D$3:$HN$85,BECO_Datos!$A62,FALSE)+IFERROR(HLOOKUP(HK$6,BECO_Datos!$HP$3:$LT$85,BECO_Datos!$A62,FALSE),0))*HK$2</f>
        <v>1.4731549905366039</v>
      </c>
      <c r="HL63" s="85">
        <f>(HLOOKUP(HL$6,BECO_Datos!$D$3:$HN$85,BECO_Datos!$A62,FALSE)+IFERROR(HLOOKUP(HL$6,BECO_Datos!$HP$3:$LT$85,BECO_Datos!$A62,FALSE),0))*HL$2</f>
        <v>1.1248493536734587</v>
      </c>
      <c r="HM63" s="85">
        <f>(HLOOKUP(HM$6,BECO_Datos!$D$3:$HN$85,BECO_Datos!$A62,FALSE)+IFERROR(HLOOKUP(HM$6,BECO_Datos!$HP$3:$LT$85,BECO_Datos!$A62,FALSE),0))*HM$2</f>
        <v>1.6320975544775047</v>
      </c>
      <c r="HN63" s="85">
        <f>(HLOOKUP(HN$6,BECO_Datos!$D$3:$HN$85,BECO_Datos!$A62,FALSE)+IFERROR(HLOOKUP(HN$6,BECO_Datos!$HP$3:$LT$85,BECO_Datos!$A62,FALSE),0))*HN$2</f>
        <v>1.6465064205994855</v>
      </c>
      <c r="HO63" s="85">
        <f>(HLOOKUP(HO$6,BECO_Datos!$D$3:$HN$85,BECO_Datos!$A62,FALSE)+IFERROR(HLOOKUP(HO$6,BECO_Datos!$HP$3:$LT$85,BECO_Datos!$A62,FALSE),0))*HO$2</f>
        <v>1.5532332951203238</v>
      </c>
      <c r="HQ63" s="85" t="e">
        <f>(HLOOKUP(HQ$6,BECO_Datos!$D$3:$HN$85,BECO_Datos!$A62,FALSE)+IFERROR(HLOOKUP(HQ$6,BECO_Datos!$HP$3:$LT$85,BECO_Datos!$A62,FALSE),0))*HQ$2</f>
        <v>#N/A</v>
      </c>
      <c r="HR63" s="85" t="e">
        <f>(HLOOKUP(HR$6,BECO_Datos!$D$3:$HN$85,BECO_Datos!$A62,FALSE)+IFERROR(HLOOKUP(HR$6,BECO_Datos!$HP$3:$LT$85,BECO_Datos!$A62,FALSE),0))*HR$2</f>
        <v>#N/A</v>
      </c>
      <c r="HS63" s="85" t="e">
        <f>(HLOOKUP(HS$6,BECO_Datos!$D$3:$HN$85,BECO_Datos!$A62,FALSE)+IFERROR(HLOOKUP(HS$6,BECO_Datos!$HP$3:$LT$85,BECO_Datos!$A62,FALSE),0))*HS$2</f>
        <v>#N/A</v>
      </c>
      <c r="HT63" s="85" t="e">
        <f>(HLOOKUP(HT$6,BECO_Datos!$D$3:$HN$85,BECO_Datos!$A62,FALSE)+IFERROR(HLOOKUP(HT$6,BECO_Datos!$HP$3:$LT$85,BECO_Datos!$A62,FALSE),0))*HT$2</f>
        <v>#N/A</v>
      </c>
      <c r="HU63" s="85" t="e">
        <f>(HLOOKUP(HU$6,BECO_Datos!$D$3:$HN$85,BECO_Datos!$A62,FALSE)+IFERROR(HLOOKUP(HU$6,BECO_Datos!$HP$3:$LT$85,BECO_Datos!$A62,FALSE),0))*HU$2</f>
        <v>#N/A</v>
      </c>
      <c r="HV63" s="85" t="e">
        <f>(HLOOKUP(HV$6,BECO_Datos!$D$3:$HN$85,BECO_Datos!$A62,FALSE)+IFERROR(HLOOKUP(HV$6,BECO_Datos!$HP$3:$LT$85,BECO_Datos!$A62,FALSE),0))*HV$2</f>
        <v>#N/A</v>
      </c>
      <c r="HW63" s="85">
        <f>(HLOOKUP(HW$6,BECO_Datos!$D$3:$HN$85,BECO_Datos!$A62,FALSE)+IFERROR(HLOOKUP(HW$6,BECO_Datos!$HP$3:$LT$85,BECO_Datos!$A62,FALSE),0))*HW$2</f>
        <v>0.32107282889079969</v>
      </c>
      <c r="HX63" s="85">
        <f>(HLOOKUP(HX$6,BECO_Datos!$D$3:$HN$85,BECO_Datos!$A62,FALSE)+IFERROR(HLOOKUP(HX$6,BECO_Datos!$HP$3:$LT$85,BECO_Datos!$A62,FALSE),0))*HX$2</f>
        <v>0.19256199484092865</v>
      </c>
      <c r="HY63" s="85">
        <f>(HLOOKUP(HY$6,BECO_Datos!$D$3:$HN$85,BECO_Datos!$A62,FALSE)+IFERROR(HLOOKUP(HY$6,BECO_Datos!$HP$3:$LT$85,BECO_Datos!$A62,FALSE),0))*HY$2</f>
        <v>0.12824926913155632</v>
      </c>
      <c r="HZ63" s="85">
        <f>(HLOOKUP(HZ$6,BECO_Datos!$D$3:$HN$85,BECO_Datos!$A62,FALSE)+IFERROR(HLOOKUP(HZ$6,BECO_Datos!$HP$3:$LT$85,BECO_Datos!$A62,FALSE),0))*HZ$2</f>
        <v>1.7078245915735171E-3</v>
      </c>
      <c r="IA63" s="85">
        <f>(HLOOKUP(IA$6,BECO_Datos!$D$3:$HN$85,BECO_Datos!$A62,FALSE)+IFERROR(HLOOKUP(IA$6,BECO_Datos!$HP$3:$LT$85,BECO_Datos!$A62,FALSE),0))*IA$2</f>
        <v>1.0140326741186588E-2</v>
      </c>
      <c r="IB63" s="85">
        <f>(HLOOKUP(IB$6,BECO_Datos!$D$3:$HN$85,BECO_Datos!$A62,FALSE)+IFERROR(HLOOKUP(IB$6,BECO_Datos!$HP$3:$LT$85,BECO_Datos!$A62,FALSE),0))*IB$2</f>
        <v>6.4582975064488403E-4</v>
      </c>
      <c r="IC63" s="85">
        <f>(HLOOKUP(IC$6,BECO_Datos!$D$3:$HN$85,BECO_Datos!$A62,FALSE)+IFERROR(HLOOKUP(IC$6,BECO_Datos!$HP$3:$LT$85,BECO_Datos!$A62,FALSE),0))*IC$2</f>
        <v>5.5348237317282901E-4</v>
      </c>
      <c r="ID63" s="85">
        <f>(HLOOKUP(ID$6,BECO_Datos!$D$3:$HN$85,BECO_Datos!$A62,FALSE)+IFERROR(HLOOKUP(ID$6,BECO_Datos!$HP$3:$LT$85,BECO_Datos!$A62,FALSE),0))*ID$2</f>
        <v>0</v>
      </c>
      <c r="IE63" s="85">
        <f>(HLOOKUP(IE$6,BECO_Datos!$D$3:$HN$85,BECO_Datos!$A62,FALSE)+IFERROR(HLOOKUP(IE$6,BECO_Datos!$HP$3:$LT$85,BECO_Datos!$A62,FALSE),0))*IE$2</f>
        <v>2.19518486672399E-4</v>
      </c>
      <c r="IF63" s="85">
        <f>(HLOOKUP(IF$6,BECO_Datos!$D$3:$HN$85,BECO_Datos!$A62,FALSE)+IFERROR(HLOOKUP(IF$6,BECO_Datos!$HP$3:$LT$85,BECO_Datos!$A62,FALSE),0))*IF$2</f>
        <v>0</v>
      </c>
      <c r="IH63" s="85" t="e">
        <f>(HLOOKUP(IH$6,BECO_Datos!$D$3:$HN$85,BECO_Datos!$A62,FALSE)+IFERROR(HLOOKUP(IH$6,BECO_Datos!$HP$3:$LT$85,BECO_Datos!$A62,FALSE),0))*IH$2</f>
        <v>#N/A</v>
      </c>
      <c r="II63" s="85" t="e">
        <f>(HLOOKUP(II$6,BECO_Datos!$D$3:$HN$85,BECO_Datos!$A62,FALSE)+IFERROR(HLOOKUP(II$6,BECO_Datos!$HP$3:$LT$85,BECO_Datos!$A62,FALSE),0))*II$2</f>
        <v>#N/A</v>
      </c>
      <c r="IJ63" s="85" t="e">
        <f>(HLOOKUP(IJ$6,BECO_Datos!$D$3:$HN$85,BECO_Datos!$A62,FALSE)+IFERROR(HLOOKUP(IJ$6,BECO_Datos!$HP$3:$LT$85,BECO_Datos!$A62,FALSE),0))*IJ$2</f>
        <v>#N/A</v>
      </c>
      <c r="IK63" s="85" t="e">
        <f>(HLOOKUP(IK$6,BECO_Datos!$D$3:$HN$85,BECO_Datos!$A62,FALSE)+IFERROR(HLOOKUP(IK$6,BECO_Datos!$HP$3:$LT$85,BECO_Datos!$A62,FALSE),0))*IK$2</f>
        <v>#N/A</v>
      </c>
      <c r="IL63" s="85" t="e">
        <f>(HLOOKUP(IL$6,BECO_Datos!$D$3:$HN$85,BECO_Datos!$A62,FALSE)+IFERROR(HLOOKUP(IL$6,BECO_Datos!$HP$3:$LT$85,BECO_Datos!$A62,FALSE),0))*IL$2</f>
        <v>#N/A</v>
      </c>
      <c r="IM63" s="85" t="e">
        <f>(HLOOKUP(IM$6,BECO_Datos!$D$3:$HN$85,BECO_Datos!$A62,FALSE)+IFERROR(HLOOKUP(IM$6,BECO_Datos!$HP$3:$LT$85,BECO_Datos!$A62,FALSE),0))*IM$2</f>
        <v>#N/A</v>
      </c>
      <c r="IN63" s="85">
        <f>(HLOOKUP(IN$6,BECO_Datos!$D$3:$HN$85,BECO_Datos!$A62,FALSE)+IFERROR(HLOOKUP(IN$6,BECO_Datos!$HP$3:$LT$85,BECO_Datos!$A62,FALSE),0))*IN$2</f>
        <v>18.856975150472916</v>
      </c>
      <c r="IO63" s="85">
        <f>(HLOOKUP(IO$6,BECO_Datos!$D$3:$HN$85,BECO_Datos!$A62,FALSE)+IFERROR(HLOOKUP(IO$6,BECO_Datos!$HP$3:$LT$85,BECO_Datos!$A62,FALSE),0))*IO$2</f>
        <v>19.122412811693895</v>
      </c>
      <c r="IP63" s="85">
        <f>(HLOOKUP(IP$6,BECO_Datos!$D$3:$HN$85,BECO_Datos!$A62,FALSE)+IFERROR(HLOOKUP(IP$6,BECO_Datos!$HP$3:$LT$85,BECO_Datos!$A62,FALSE),0))*IP$2</f>
        <v>20.318625279449698</v>
      </c>
      <c r="IQ63" s="85">
        <f>(HLOOKUP(IQ$6,BECO_Datos!$D$3:$HN$85,BECO_Datos!$A62,FALSE)+IFERROR(HLOOKUP(IQ$6,BECO_Datos!$HP$3:$LT$85,BECO_Datos!$A62,FALSE),0))*IQ$2</f>
        <v>18.937425537403268</v>
      </c>
      <c r="IR63" s="85">
        <f>(HLOOKUP(IR$6,BECO_Datos!$D$3:$HN$85,BECO_Datos!$A62,FALSE)+IFERROR(HLOOKUP(IR$6,BECO_Datos!$HP$3:$LT$85,BECO_Datos!$A62,FALSE),0))*IR$2</f>
        <v>20.271766466036116</v>
      </c>
      <c r="IS63" s="85">
        <f>(HLOOKUP(IS$6,BECO_Datos!$D$3:$HN$85,BECO_Datos!$A62,FALSE)+IFERROR(HLOOKUP(IS$6,BECO_Datos!$HP$3:$LT$85,BECO_Datos!$A62,FALSE),0))*IS$2</f>
        <v>20.479827429062773</v>
      </c>
      <c r="IT63" s="85">
        <f>(HLOOKUP(IT$6,BECO_Datos!$D$3:$HN$85,BECO_Datos!$A62,FALSE)+IFERROR(HLOOKUP(IT$6,BECO_Datos!$HP$3:$LT$85,BECO_Datos!$A62,FALSE),0))*IT$2</f>
        <v>22.173301375752366</v>
      </c>
      <c r="IU63" s="85">
        <f>(HLOOKUP(IU$6,BECO_Datos!$D$3:$HN$85,BECO_Datos!$A62,FALSE)+IFERROR(HLOOKUP(IU$6,BECO_Datos!$HP$3:$LT$85,BECO_Datos!$A62,FALSE),0))*IU$2</f>
        <v>19.295308168529669</v>
      </c>
      <c r="IV63" s="85">
        <f>(HLOOKUP(IV$6,BECO_Datos!$D$3:$HN$85,BECO_Datos!$A62,FALSE)+IFERROR(HLOOKUP(IV$6,BECO_Datos!$HP$3:$LT$85,BECO_Datos!$A62,FALSE),0))*IV$2</f>
        <v>18.498721356163287</v>
      </c>
      <c r="IW63" s="85">
        <f>(HLOOKUP(IW$6,BECO_Datos!$D$3:$HN$85,BECO_Datos!$A62,FALSE)+IFERROR(HLOOKUP(IW$6,BECO_Datos!$HP$3:$LT$85,BECO_Datos!$A62,FALSE),0))*IW$2</f>
        <v>18.088291472109066</v>
      </c>
      <c r="IY63" s="85" t="e">
        <f>(HLOOKUP(IY$6,BECO_Datos!$D$3:$HN$85,BECO_Datos!$A62,FALSE)+IFERROR(HLOOKUP(IY$6,BECO_Datos!$HP$3:$LT$85,BECO_Datos!$A62,FALSE),0))*IY$2</f>
        <v>#N/A</v>
      </c>
      <c r="IZ63" s="85" t="e">
        <f>(HLOOKUP(IZ$6,BECO_Datos!$D$3:$HN$85,BECO_Datos!$A62,FALSE)+IFERROR(HLOOKUP(IZ$6,BECO_Datos!$HP$3:$LT$85,BECO_Datos!$A62,FALSE),0))*IZ$2</f>
        <v>#N/A</v>
      </c>
      <c r="JA63" s="85" t="e">
        <f>(HLOOKUP(JA$6,BECO_Datos!$D$3:$HN$85,BECO_Datos!$A62,FALSE)+IFERROR(HLOOKUP(JA$6,BECO_Datos!$HP$3:$LT$85,BECO_Datos!$A62,FALSE),0))*JA$2</f>
        <v>#N/A</v>
      </c>
      <c r="JB63" s="85" t="e">
        <f>(HLOOKUP(JB$6,BECO_Datos!$D$3:$HN$85,BECO_Datos!$A62,FALSE)+IFERROR(HLOOKUP(JB$6,BECO_Datos!$HP$3:$LT$85,BECO_Datos!$A62,FALSE),0))*JB$2</f>
        <v>#N/A</v>
      </c>
      <c r="JC63" s="85" t="e">
        <f>(HLOOKUP(JC$6,BECO_Datos!$D$3:$HN$85,BECO_Datos!$A62,FALSE)+IFERROR(HLOOKUP(JC$6,BECO_Datos!$HP$3:$LT$85,BECO_Datos!$A62,FALSE),0))*JC$2</f>
        <v>#N/A</v>
      </c>
      <c r="JD63" s="85" t="e">
        <f>(HLOOKUP(JD$6,BECO_Datos!$D$3:$HN$85,BECO_Datos!$A62,FALSE)+IFERROR(HLOOKUP(JD$6,BECO_Datos!$HP$3:$LT$85,BECO_Datos!$A62,FALSE),0))*JD$2</f>
        <v>#N/A</v>
      </c>
      <c r="JE63" s="85">
        <f>(HLOOKUP(JE$6,BECO_Datos!$D$3:$HN$85,BECO_Datos!$A62,FALSE)+IFERROR(HLOOKUP(JE$6,BECO_Datos!$HP$3:$LT$85,BECO_Datos!$A62,FALSE),0))*JE$2</f>
        <v>0.68306218568866439</v>
      </c>
      <c r="JF63" s="85">
        <f>(HLOOKUP(JF$6,BECO_Datos!$D$3:$HN$85,BECO_Datos!$A62,FALSE)+IFERROR(HLOOKUP(JF$6,BECO_Datos!$HP$3:$LT$85,BECO_Datos!$A62,FALSE),0))*JF$2</f>
        <v>1.7666980856915333E-2</v>
      </c>
      <c r="JG63" s="85">
        <f>(HLOOKUP(JG$6,BECO_Datos!$D$3:$HN$85,BECO_Datos!$A62,FALSE)+IFERROR(HLOOKUP(JG$6,BECO_Datos!$HP$3:$LT$85,BECO_Datos!$A62,FALSE),0))*JG$2</f>
        <v>0.24726009541368529</v>
      </c>
      <c r="JH63" s="85">
        <f>(HLOOKUP(JH$6,BECO_Datos!$D$3:$HN$85,BECO_Datos!$A62,FALSE)+IFERROR(HLOOKUP(JH$6,BECO_Datos!$HP$3:$LT$85,BECO_Datos!$A62,FALSE),0))*JH$2</f>
        <v>0.28697276041601144</v>
      </c>
      <c r="JI63" s="85">
        <f>(HLOOKUP(JI$6,BECO_Datos!$D$3:$HN$85,BECO_Datos!$A62,FALSE)+IFERROR(HLOOKUP(JI$6,BECO_Datos!$HP$3:$LT$85,BECO_Datos!$A62,FALSE),0))*JI$2</f>
        <v>0.2567721295786935</v>
      </c>
      <c r="JJ63" s="85">
        <f>(HLOOKUP(JJ$6,BECO_Datos!$D$3:$HN$85,BECO_Datos!$A62,FALSE)+IFERROR(HLOOKUP(JJ$6,BECO_Datos!$HP$3:$LT$85,BECO_Datos!$A62,FALSE),0))*JJ$2</f>
        <v>0.29145704945756279</v>
      </c>
      <c r="JK63" s="85">
        <f>(HLOOKUP(JK$6,BECO_Datos!$D$3:$HN$85,BECO_Datos!$A62,FALSE)+IFERROR(HLOOKUP(JK$6,BECO_Datos!$HP$3:$LT$85,BECO_Datos!$A62,FALSE),0))*JK$2</f>
        <v>0.29604692425217005</v>
      </c>
      <c r="JL63" s="85">
        <f>(HLOOKUP(JL$6,BECO_Datos!$D$3:$HN$85,BECO_Datos!$A62,FALSE)+IFERROR(HLOOKUP(JL$6,BECO_Datos!$HP$3:$LT$85,BECO_Datos!$A62,FALSE),0))*JL$2</f>
        <v>0.16553672254840424</v>
      </c>
      <c r="JM63" s="85">
        <f>(HLOOKUP(JM$6,BECO_Datos!$D$3:$HN$85,BECO_Datos!$A62,FALSE)+IFERROR(HLOOKUP(JM$6,BECO_Datos!$HP$3:$LT$85,BECO_Datos!$A62,FALSE),0))*JM$2</f>
        <v>0.16362686260342216</v>
      </c>
      <c r="JN63" s="85">
        <f>(HLOOKUP(JN$6,BECO_Datos!$D$3:$HN$85,BECO_Datos!$A62,FALSE)+IFERROR(HLOOKUP(JN$6,BECO_Datos!$HP$3:$LT$85,BECO_Datos!$A62,FALSE),0))*JN$2</f>
        <v>0</v>
      </c>
      <c r="JP63" s="85" t="e">
        <f>(HLOOKUP(JP$6,BECO_Datos!$D$3:$HN$85,BECO_Datos!$A62,FALSE)+IFERROR(HLOOKUP(JP$6,BECO_Datos!$HP$3:$LT$85,BECO_Datos!$A62,FALSE),0))*JP$2</f>
        <v>#N/A</v>
      </c>
      <c r="JQ63" s="85" t="e">
        <f>(HLOOKUP(JQ$6,BECO_Datos!$D$3:$HN$85,BECO_Datos!$A62,FALSE)+IFERROR(HLOOKUP(JQ$6,BECO_Datos!$HP$3:$LT$85,BECO_Datos!$A62,FALSE),0))*JQ$2</f>
        <v>#N/A</v>
      </c>
      <c r="JR63" s="85" t="e">
        <f>(HLOOKUP(JR$6,BECO_Datos!$D$3:$HN$85,BECO_Datos!$A62,FALSE)+IFERROR(HLOOKUP(JR$6,BECO_Datos!$HP$3:$LT$85,BECO_Datos!$A62,FALSE),0))*JR$2</f>
        <v>#N/A</v>
      </c>
      <c r="JS63" s="85" t="e">
        <f>(HLOOKUP(JS$6,BECO_Datos!$D$3:$HN$85,BECO_Datos!$A62,FALSE)+IFERROR(HLOOKUP(JS$6,BECO_Datos!$HP$3:$LT$85,BECO_Datos!$A62,FALSE),0))*JS$2</f>
        <v>#N/A</v>
      </c>
      <c r="JT63" s="85" t="e">
        <f>(HLOOKUP(JT$6,BECO_Datos!$D$3:$HN$85,BECO_Datos!$A62,FALSE)+IFERROR(HLOOKUP(JT$6,BECO_Datos!$HP$3:$LT$85,BECO_Datos!$A62,FALSE),0))*JT$2</f>
        <v>#N/A</v>
      </c>
      <c r="JU63" s="85" t="e">
        <f>(HLOOKUP(JU$6,BECO_Datos!$D$3:$HN$85,BECO_Datos!$A62,FALSE)+IFERROR(HLOOKUP(JU$6,BECO_Datos!$HP$3:$LT$85,BECO_Datos!$A62,FALSE),0))*JU$2</f>
        <v>#N/A</v>
      </c>
      <c r="JV63" s="85">
        <f>(HLOOKUP(JV$6,BECO_Datos!$D$3:$HN$85,BECO_Datos!$A62,FALSE)+IFERROR(HLOOKUP(JV$6,BECO_Datos!$HP$3:$LT$85,BECO_Datos!$A62,FALSE),0))*JV$2</f>
        <v>1.5780432196655843</v>
      </c>
      <c r="JW63" s="85">
        <f>(HLOOKUP(JW$6,BECO_Datos!$D$3:$HN$85,BECO_Datos!$A62,FALSE)+IFERROR(HLOOKUP(JW$6,BECO_Datos!$HP$3:$LT$85,BECO_Datos!$A62,FALSE),0))*JW$2</f>
        <v>0.52825271040473998</v>
      </c>
      <c r="JX63" s="85">
        <f>(HLOOKUP(JX$6,BECO_Datos!$D$3:$HN$85,BECO_Datos!$A62,FALSE)+IFERROR(HLOOKUP(JX$6,BECO_Datos!$HP$3:$LT$85,BECO_Datos!$A62,FALSE),0))*JX$2</f>
        <v>0.85312161235822226</v>
      </c>
      <c r="JY63" s="85">
        <f>(HLOOKUP(JY$6,BECO_Datos!$D$3:$HN$85,BECO_Datos!$A62,FALSE)+IFERROR(HLOOKUP(JY$6,BECO_Datos!$HP$3:$LT$85,BECO_Datos!$A62,FALSE),0))*JY$2</f>
        <v>1.5241145800340998</v>
      </c>
      <c r="JZ63" s="85">
        <f>(HLOOKUP(JZ$6,BECO_Datos!$D$3:$HN$85,BECO_Datos!$A62,FALSE)+IFERROR(HLOOKUP(JZ$6,BECO_Datos!$HP$3:$LT$85,BECO_Datos!$A62,FALSE),0))*JZ$2</f>
        <v>1.4540637340204394</v>
      </c>
      <c r="KA63" s="85">
        <f>(HLOOKUP(KA$6,BECO_Datos!$D$3:$HN$85,BECO_Datos!$A62,FALSE)+IFERROR(HLOOKUP(KA$6,BECO_Datos!$HP$3:$LT$85,BECO_Datos!$A62,FALSE),0))*KA$2</f>
        <v>1.6124591163263264</v>
      </c>
      <c r="KB63" s="85">
        <f>(HLOOKUP(KB$6,BECO_Datos!$D$3:$HN$85,BECO_Datos!$A62,FALSE)+IFERROR(HLOOKUP(KB$6,BECO_Datos!$HP$3:$LT$85,BECO_Datos!$A62,FALSE),0))*KB$2</f>
        <v>0.8231795255167581</v>
      </c>
      <c r="KC63" s="85">
        <f>(HLOOKUP(KC$6,BECO_Datos!$D$3:$HN$85,BECO_Datos!$A62,FALSE)+IFERROR(HLOOKUP(KC$6,BECO_Datos!$HP$3:$LT$85,BECO_Datos!$A62,FALSE),0))*KC$2</f>
        <v>0.69083701253258478</v>
      </c>
      <c r="KD63" s="85">
        <f>(HLOOKUP(KD$6,BECO_Datos!$D$3:$HN$85,BECO_Datos!$A62,FALSE)+IFERROR(HLOOKUP(KD$6,BECO_Datos!$HP$3:$LT$85,BECO_Datos!$A62,FALSE),0))*KD$2</f>
        <v>0.75422725878219421</v>
      </c>
      <c r="KE63" s="85">
        <f>(HLOOKUP(KE$6,BECO_Datos!$D$3:$HN$85,BECO_Datos!$A62,FALSE)+IFERROR(HLOOKUP(KE$6,BECO_Datos!$HP$3:$LT$85,BECO_Datos!$A62,FALSE),0))*KE$2</f>
        <v>0.8276677983700228</v>
      </c>
      <c r="KG63" s="85" t="e">
        <f>(HLOOKUP(KG$6,BECO_Datos!$D$3:$HN$85,BECO_Datos!$A62,FALSE)+IFERROR(HLOOKUP(KG$6,BECO_Datos!$HP$3:$LT$85,BECO_Datos!$A62,FALSE),0))*KG$2</f>
        <v>#N/A</v>
      </c>
      <c r="KH63" s="85" t="e">
        <f>(HLOOKUP(KH$6,BECO_Datos!$D$3:$HN$85,BECO_Datos!$A62,FALSE)+IFERROR(HLOOKUP(KH$6,BECO_Datos!$HP$3:$LT$85,BECO_Datos!$A62,FALSE),0))*KH$2</f>
        <v>#N/A</v>
      </c>
      <c r="KI63" s="85" t="e">
        <f>(HLOOKUP(KI$6,BECO_Datos!$D$3:$HN$85,BECO_Datos!$A62,FALSE)+IFERROR(HLOOKUP(KI$6,BECO_Datos!$HP$3:$LT$85,BECO_Datos!$A62,FALSE),0))*KI$2</f>
        <v>#N/A</v>
      </c>
      <c r="KJ63" s="85" t="e">
        <f>(HLOOKUP(KJ$6,BECO_Datos!$D$3:$HN$85,BECO_Datos!$A62,FALSE)+IFERROR(HLOOKUP(KJ$6,BECO_Datos!$HP$3:$LT$85,BECO_Datos!$A62,FALSE),0))*KJ$2</f>
        <v>#N/A</v>
      </c>
      <c r="KK63" s="85" t="e">
        <f>(HLOOKUP(KK$6,BECO_Datos!$D$3:$HN$85,BECO_Datos!$A62,FALSE)+IFERROR(HLOOKUP(KK$6,BECO_Datos!$HP$3:$LT$85,BECO_Datos!$A62,FALSE),0))*KK$2</f>
        <v>#N/A</v>
      </c>
      <c r="KL63" s="85" t="e">
        <f>(HLOOKUP(KL$6,BECO_Datos!$D$3:$HN$85,BECO_Datos!$A62,FALSE)+IFERROR(HLOOKUP(KL$6,BECO_Datos!$HP$3:$LT$85,BECO_Datos!$A62,FALSE),0))*KL$2</f>
        <v>#N/A</v>
      </c>
      <c r="KM63" s="85">
        <f>(HLOOKUP(KM$6,BECO_Datos!$D$3:$HN$85,BECO_Datos!$A62,FALSE)+IFERROR(HLOOKUP(KM$6,BECO_Datos!$HP$3:$LT$85,BECO_Datos!$A62,FALSE),0))*KM$2</f>
        <v>0.34882563566165986</v>
      </c>
      <c r="KN63" s="85">
        <f>(HLOOKUP(KN$6,BECO_Datos!$D$3:$HN$85,BECO_Datos!$A62,FALSE)+IFERROR(HLOOKUP(KN$6,BECO_Datos!$HP$3:$LT$85,BECO_Datos!$A62,FALSE),0))*KN$2</f>
        <v>3.9819793544600419E-2</v>
      </c>
      <c r="KO63" s="85">
        <f>(HLOOKUP(KO$6,BECO_Datos!$D$3:$HN$85,BECO_Datos!$A62,FALSE)+IFERROR(HLOOKUP(KO$6,BECO_Datos!$HP$3:$LT$85,BECO_Datos!$A62,FALSE),0))*KO$2</f>
        <v>0.76899039440604045</v>
      </c>
      <c r="KP63" s="85">
        <f>(HLOOKUP(KP$6,BECO_Datos!$D$3:$HN$85,BECO_Datos!$A62,FALSE)+IFERROR(HLOOKUP(KP$6,BECO_Datos!$HP$3:$LT$85,BECO_Datos!$A62,FALSE),0))*KP$2</f>
        <v>0.49515693483214457</v>
      </c>
      <c r="KQ63" s="85">
        <f>(HLOOKUP(KQ$6,BECO_Datos!$D$3:$HN$85,BECO_Datos!$A62,FALSE)+IFERROR(HLOOKUP(KQ$6,BECO_Datos!$HP$3:$LT$85,BECO_Datos!$A62,FALSE),0))*KQ$2</f>
        <v>0.52827390663886065</v>
      </c>
      <c r="KR63" s="85">
        <f>(HLOOKUP(KR$6,BECO_Datos!$D$3:$HN$85,BECO_Datos!$A62,FALSE)+IFERROR(HLOOKUP(KR$6,BECO_Datos!$HP$3:$LT$85,BECO_Datos!$A62,FALSE),0))*KR$2</f>
        <v>0.66710507872679181</v>
      </c>
      <c r="KS63" s="85">
        <f>(HLOOKUP(KS$6,BECO_Datos!$D$3:$HN$85,BECO_Datos!$A62,FALSE)+IFERROR(HLOOKUP(KS$6,BECO_Datos!$HP$3:$LT$85,BECO_Datos!$A62,FALSE),0))*KS$2</f>
        <v>0.79459814439243093</v>
      </c>
      <c r="KT63" s="85">
        <f>(HLOOKUP(KT$6,BECO_Datos!$D$3:$HN$85,BECO_Datos!$A62,FALSE)+IFERROR(HLOOKUP(KT$6,BECO_Datos!$HP$3:$LT$85,BECO_Datos!$A62,FALSE),0))*KT$2</f>
        <v>0.76048984616857873</v>
      </c>
      <c r="KU63" s="85">
        <f>(HLOOKUP(KU$6,BECO_Datos!$D$3:$HN$85,BECO_Datos!$A62,FALSE)+IFERROR(HLOOKUP(KU$6,BECO_Datos!$HP$3:$LT$85,BECO_Datos!$A62,FALSE),0))*KU$2</f>
        <v>0.71145102010253713</v>
      </c>
      <c r="KV63" s="85">
        <f>(HLOOKUP(KV$6,BECO_Datos!$D$3:$HN$85,BECO_Datos!$A62,FALSE)+IFERROR(HLOOKUP(KV$6,BECO_Datos!$HP$3:$LT$85,BECO_Datos!$A62,FALSE),0))*KV$2</f>
        <v>0.77774474059487153</v>
      </c>
      <c r="KX63" s="85" t="e">
        <f>(HLOOKUP(KX$6,BECO_Datos!$D$3:$HN$85,BECO_Datos!$A62,FALSE)+IFERROR(HLOOKUP(KX$6,BECO_Datos!$HP$3:$LT$85,BECO_Datos!$A62,FALSE),0))*KX$2</f>
        <v>#N/A</v>
      </c>
      <c r="KY63" s="85" t="e">
        <f>(HLOOKUP(KY$6,BECO_Datos!$D$3:$HN$85,BECO_Datos!$A62,FALSE)+IFERROR(HLOOKUP(KY$6,BECO_Datos!$HP$3:$LT$85,BECO_Datos!$A62,FALSE),0))*KY$2</f>
        <v>#N/A</v>
      </c>
      <c r="KZ63" s="85" t="e">
        <f>(HLOOKUP(KZ$6,BECO_Datos!$D$3:$HN$85,BECO_Datos!$A62,FALSE)+IFERROR(HLOOKUP(KZ$6,BECO_Datos!$HP$3:$LT$85,BECO_Datos!$A62,FALSE),0))*KZ$2</f>
        <v>#N/A</v>
      </c>
      <c r="LA63" s="85" t="e">
        <f>(HLOOKUP(LA$6,BECO_Datos!$D$3:$HN$85,BECO_Datos!$A62,FALSE)+IFERROR(HLOOKUP(LA$6,BECO_Datos!$HP$3:$LT$85,BECO_Datos!$A62,FALSE),0))*LA$2</f>
        <v>#N/A</v>
      </c>
      <c r="LB63" s="85" t="e">
        <f>(HLOOKUP(LB$6,BECO_Datos!$D$3:$HN$85,BECO_Datos!$A62,FALSE)+IFERROR(HLOOKUP(LB$6,BECO_Datos!$HP$3:$LT$85,BECO_Datos!$A62,FALSE),0))*LB$2</f>
        <v>#N/A</v>
      </c>
      <c r="LC63" s="85" t="e">
        <f>(HLOOKUP(LC$6,BECO_Datos!$D$3:$HN$85,BECO_Datos!$A62,FALSE)+IFERROR(HLOOKUP(LC$6,BECO_Datos!$HP$3:$LT$85,BECO_Datos!$A62,FALSE),0))*LC$2</f>
        <v>#N/A</v>
      </c>
      <c r="LD63" s="85">
        <f>(HLOOKUP(LD$6,BECO_Datos!$D$3:$HN$85,BECO_Datos!$A62,FALSE)+IFERROR(HLOOKUP(LD$6,BECO_Datos!$HP$3:$LT$85,BECO_Datos!$A62,FALSE),0))*LD$2</f>
        <v>1.6623660142219689E-2</v>
      </c>
      <c r="LE63" s="85">
        <f>(HLOOKUP(LE$6,BECO_Datos!$D$3:$HN$85,BECO_Datos!$A62,FALSE)+IFERROR(HLOOKUP(LE$6,BECO_Datos!$HP$3:$LT$85,BECO_Datos!$A62,FALSE),0))*LE$2</f>
        <v>0</v>
      </c>
      <c r="LF63" s="85">
        <f>(HLOOKUP(LF$6,BECO_Datos!$D$3:$HN$85,BECO_Datos!$A62,FALSE)+IFERROR(HLOOKUP(LF$6,BECO_Datos!$HP$3:$LT$85,BECO_Datos!$A62,FALSE),0))*LF$2</f>
        <v>1.6867495260359921E-2</v>
      </c>
      <c r="LG63" s="85">
        <f>(HLOOKUP(LG$6,BECO_Datos!$D$3:$HN$85,BECO_Datos!$A62,FALSE)+IFERROR(HLOOKUP(LG$6,BECO_Datos!$HP$3:$LT$85,BECO_Datos!$A62,FALSE),0))*LG$2</f>
        <v>1.6170823494244976E-2</v>
      </c>
      <c r="LH63" s="85">
        <f>(HLOOKUP(LH$6,BECO_Datos!$D$3:$HN$85,BECO_Datos!$A62,FALSE)+IFERROR(HLOOKUP(LH$6,BECO_Datos!$HP$3:$LT$85,BECO_Datos!$A62,FALSE),0))*LH$2</f>
        <v>6.8139857739627123E-3</v>
      </c>
      <c r="LI63" s="85">
        <f>(HLOOKUP(LI$6,BECO_Datos!$D$3:$HN$85,BECO_Datos!$A62,FALSE)+IFERROR(HLOOKUP(LI$6,BECO_Datos!$HP$3:$LT$85,BECO_Datos!$A62,FALSE),0))*LI$2</f>
        <v>3.6628857856889608E-3</v>
      </c>
      <c r="LJ63" s="85">
        <f>(HLOOKUP(LJ$6,BECO_Datos!$D$3:$HN$85,BECO_Datos!$A62,FALSE)+IFERROR(HLOOKUP(LJ$6,BECO_Datos!$HP$3:$LT$85,BECO_Datos!$A62,FALSE),0))*LJ$2</f>
        <v>2.9796115535377647E-3</v>
      </c>
      <c r="LK63" s="85">
        <f>(HLOOKUP(LK$6,BECO_Datos!$D$3:$HN$85,BECO_Datos!$A62,FALSE)+IFERROR(HLOOKUP(LK$6,BECO_Datos!$HP$3:$LT$85,BECO_Datos!$A62,FALSE),0))*LK$2</f>
        <v>2.7170198878482851E-3</v>
      </c>
      <c r="LL63" s="85">
        <f>(HLOOKUP(LL$6,BECO_Datos!$D$3:$HN$85,BECO_Datos!$A62,FALSE)+IFERROR(HLOOKUP(LL$6,BECO_Datos!$HP$3:$LT$85,BECO_Datos!$A62,FALSE),0))*LL$2</f>
        <v>3.1084958302690296E-2</v>
      </c>
      <c r="LM63" s="85">
        <f>(HLOOKUP(LM$6,BECO_Datos!$D$3:$HN$85,BECO_Datos!$A62,FALSE)+IFERROR(HLOOKUP(LM$6,BECO_Datos!$HP$3:$LT$85,BECO_Datos!$A62,FALSE),0))*LM$2</f>
        <v>3.3614622922500684E-2</v>
      </c>
    </row>
    <row r="64" spans="1:325" ht="15.75" x14ac:dyDescent="0.25">
      <c r="A64" s="160">
        <v>59</v>
      </c>
      <c r="B64" s="62" t="s">
        <v>104</v>
      </c>
      <c r="C64" s="13"/>
      <c r="D64" s="84" t="e">
        <f>(HLOOKUP(D$6,BECO_Datos!$D$3:$HN$85,BECO_Datos!$A63,FALSE)+IFERROR(HLOOKUP(D$6,BECO_Datos!$HP$3:$LT$85,BECO_Datos!$A63,FALSE),0))*D$2</f>
        <v>#N/A</v>
      </c>
      <c r="E64" s="84" t="e">
        <f>(HLOOKUP(E$6,BECO_Datos!$D$3:$HN$85,BECO_Datos!$A63,FALSE)+IFERROR(HLOOKUP(E$6,BECO_Datos!$HP$3:$LT$85,BECO_Datos!$A63,FALSE),0))*E$2</f>
        <v>#N/A</v>
      </c>
      <c r="F64" s="84" t="e">
        <f>(HLOOKUP(F$6,BECO_Datos!$D$3:$HN$85,BECO_Datos!$A63,FALSE)+IFERROR(HLOOKUP(F$6,BECO_Datos!$HP$3:$LT$85,BECO_Datos!$A63,FALSE),0))*F$2</f>
        <v>#N/A</v>
      </c>
      <c r="G64" s="84" t="e">
        <f>(HLOOKUP(G$6,BECO_Datos!$D$3:$HN$85,BECO_Datos!$A63,FALSE)+IFERROR(HLOOKUP(G$6,BECO_Datos!$HP$3:$LT$85,BECO_Datos!$A63,FALSE),0))*G$2</f>
        <v>#N/A</v>
      </c>
      <c r="H64" s="84" t="e">
        <f>(HLOOKUP(H$6,BECO_Datos!$D$3:$HN$85,BECO_Datos!$A63,FALSE)+IFERROR(HLOOKUP(H$6,BECO_Datos!$HP$3:$LT$85,BECO_Datos!$A63,FALSE),0))*H$2</f>
        <v>#N/A</v>
      </c>
      <c r="I64" s="84" t="e">
        <f>(HLOOKUP(I$6,BECO_Datos!$D$3:$HN$85,BECO_Datos!$A63,FALSE)+IFERROR(HLOOKUP(I$6,BECO_Datos!$HP$3:$LT$85,BECO_Datos!$A63,FALSE),0))*I$2</f>
        <v>#N/A</v>
      </c>
      <c r="J64" s="84">
        <f>(HLOOKUP(J$6,BECO_Datos!$D$3:$HN$85,BECO_Datos!$A63,FALSE)+IFERROR(HLOOKUP(J$6,BECO_Datos!$HP$3:$LT$85,BECO_Datos!$A63,FALSE),0))*J$2</f>
        <v>0</v>
      </c>
      <c r="K64" s="84">
        <f>(HLOOKUP(K$6,BECO_Datos!$D$3:$HN$85,BECO_Datos!$A63,FALSE)+IFERROR(HLOOKUP(K$6,BECO_Datos!$HP$3:$LT$85,BECO_Datos!$A63,FALSE),0))*K$2</f>
        <v>0</v>
      </c>
      <c r="L64" s="84">
        <f>(HLOOKUP(L$6,BECO_Datos!$D$3:$HN$85,BECO_Datos!$A63,FALSE)+IFERROR(HLOOKUP(L$6,BECO_Datos!$HP$3:$LT$85,BECO_Datos!$A63,FALSE),0))*L$2</f>
        <v>0</v>
      </c>
      <c r="M64" s="84">
        <f>(HLOOKUP(M$6,BECO_Datos!$D$3:$HN$85,BECO_Datos!$A63,FALSE)+IFERROR(HLOOKUP(M$6,BECO_Datos!$HP$3:$LT$85,BECO_Datos!$A63,FALSE),0))*M$2</f>
        <v>0</v>
      </c>
      <c r="N64" s="84">
        <f>(HLOOKUP(N$6,BECO_Datos!$D$3:$HN$85,BECO_Datos!$A63,FALSE)+IFERROR(HLOOKUP(N$6,BECO_Datos!$HP$3:$LT$85,BECO_Datos!$A63,FALSE),0))*N$2</f>
        <v>0</v>
      </c>
      <c r="O64" s="84">
        <f>(HLOOKUP(O$6,BECO_Datos!$D$3:$HN$85,BECO_Datos!$A63,FALSE)+IFERROR(HLOOKUP(O$6,BECO_Datos!$HP$3:$LT$85,BECO_Datos!$A63,FALSE),0))*O$2</f>
        <v>0</v>
      </c>
      <c r="P64" s="84">
        <f>(HLOOKUP(P$6,BECO_Datos!$D$3:$HN$85,BECO_Datos!$A63,FALSE)+IFERROR(HLOOKUP(P$6,BECO_Datos!$HP$3:$LT$85,BECO_Datos!$A63,FALSE),0))*P$2</f>
        <v>0</v>
      </c>
      <c r="Q64" s="84">
        <f>(HLOOKUP(Q$6,BECO_Datos!$D$3:$HN$85,BECO_Datos!$A63,FALSE)+IFERROR(HLOOKUP(Q$6,BECO_Datos!$HP$3:$LT$85,BECO_Datos!$A63,FALSE),0))*Q$2</f>
        <v>0</v>
      </c>
      <c r="R64" s="84">
        <f>(HLOOKUP(R$6,BECO_Datos!$D$3:$HN$85,BECO_Datos!$A63,FALSE)+IFERROR(HLOOKUP(R$6,BECO_Datos!$HP$3:$LT$85,BECO_Datos!$A63,FALSE),0))*R$2</f>
        <v>0</v>
      </c>
      <c r="S64" s="84">
        <f>(HLOOKUP(S$6,BECO_Datos!$D$3:$HN$85,BECO_Datos!$A63,FALSE)+IFERROR(HLOOKUP(S$6,BECO_Datos!$HP$3:$LT$85,BECO_Datos!$A63,FALSE),0))*S$2</f>
        <v>0</v>
      </c>
      <c r="U64" s="84" t="e">
        <f>(HLOOKUP(U$6,BECO_Datos!$D$3:$HN$85,BECO_Datos!$A63,FALSE)+IFERROR(HLOOKUP(U$6,BECO_Datos!$HP$3:$LT$85,BECO_Datos!$A63,FALSE),0))*U$2</f>
        <v>#N/A</v>
      </c>
      <c r="V64" s="84" t="e">
        <f>(HLOOKUP(V$6,BECO_Datos!$D$3:$HN$85,BECO_Datos!$A63,FALSE)+IFERROR(HLOOKUP(V$6,BECO_Datos!$HP$3:$LT$85,BECO_Datos!$A63,FALSE),0))*V$2</f>
        <v>#N/A</v>
      </c>
      <c r="W64" s="84" t="e">
        <f>(HLOOKUP(W$6,BECO_Datos!$D$3:$HN$85,BECO_Datos!$A63,FALSE)+IFERROR(HLOOKUP(W$6,BECO_Datos!$HP$3:$LT$85,BECO_Datos!$A63,FALSE),0))*W$2</f>
        <v>#N/A</v>
      </c>
      <c r="X64" s="84" t="e">
        <f>(HLOOKUP(X$6,BECO_Datos!$D$3:$HN$85,BECO_Datos!$A63,FALSE)+IFERROR(HLOOKUP(X$6,BECO_Datos!$HP$3:$LT$85,BECO_Datos!$A63,FALSE),0))*X$2</f>
        <v>#N/A</v>
      </c>
      <c r="Y64" s="84" t="e">
        <f>(HLOOKUP(Y$6,BECO_Datos!$D$3:$HN$85,BECO_Datos!$A63,FALSE)+IFERROR(HLOOKUP(Y$6,BECO_Datos!$HP$3:$LT$85,BECO_Datos!$A63,FALSE),0))*Y$2</f>
        <v>#N/A</v>
      </c>
      <c r="Z64" s="84" t="e">
        <f>(HLOOKUP(Z$6,BECO_Datos!$D$3:$HN$85,BECO_Datos!$A63,FALSE)+IFERROR(HLOOKUP(Z$6,BECO_Datos!$HP$3:$LT$85,BECO_Datos!$A63,FALSE),0))*Z$2</f>
        <v>#N/A</v>
      </c>
      <c r="AA64" s="84">
        <f>(HLOOKUP(AA$6,BECO_Datos!$D$3:$HN$85,BECO_Datos!$A63,FALSE)+IFERROR(HLOOKUP(AA$6,BECO_Datos!$HP$3:$LT$85,BECO_Datos!$A63,FALSE),0))*AA$2</f>
        <v>0</v>
      </c>
      <c r="AB64" s="84">
        <f>(HLOOKUP(AB$6,BECO_Datos!$D$3:$HN$85,BECO_Datos!$A63,FALSE)+IFERROR(HLOOKUP(AB$6,BECO_Datos!$HP$3:$LT$85,BECO_Datos!$A63,FALSE),0))*AB$2</f>
        <v>0</v>
      </c>
      <c r="AC64" s="84">
        <f>(HLOOKUP(AC$6,BECO_Datos!$D$3:$HN$85,BECO_Datos!$A63,FALSE)+IFERROR(HLOOKUP(AC$6,BECO_Datos!$HP$3:$LT$85,BECO_Datos!$A63,FALSE),0))*AC$2</f>
        <v>0</v>
      </c>
      <c r="AD64" s="84">
        <f>(HLOOKUP(AD$6,BECO_Datos!$D$3:$HN$85,BECO_Datos!$A63,FALSE)+IFERROR(HLOOKUP(AD$6,BECO_Datos!$HP$3:$LT$85,BECO_Datos!$A63,FALSE),0))*AD$2</f>
        <v>0</v>
      </c>
      <c r="AE64" s="84">
        <f>(HLOOKUP(AE$6,BECO_Datos!$D$3:$HN$85,BECO_Datos!$A63,FALSE)+IFERROR(HLOOKUP(AE$6,BECO_Datos!$HP$3:$LT$85,BECO_Datos!$A63,FALSE),0))*AE$2</f>
        <v>0</v>
      </c>
      <c r="AF64" s="84">
        <f>(HLOOKUP(AF$6,BECO_Datos!$D$3:$HN$85,BECO_Datos!$A63,FALSE)+IFERROR(HLOOKUP(AF$6,BECO_Datos!$HP$3:$LT$85,BECO_Datos!$A63,FALSE),0))*AF$2</f>
        <v>0</v>
      </c>
      <c r="AG64" s="84">
        <f>(HLOOKUP(AG$6,BECO_Datos!$D$3:$HN$85,BECO_Datos!$A63,FALSE)+IFERROR(HLOOKUP(AG$6,BECO_Datos!$HP$3:$LT$85,BECO_Datos!$A63,FALSE),0))*AG$2</f>
        <v>0</v>
      </c>
      <c r="AH64" s="84">
        <f>(HLOOKUP(AH$6,BECO_Datos!$D$3:$HN$85,BECO_Datos!$A63,FALSE)+IFERROR(HLOOKUP(AH$6,BECO_Datos!$HP$3:$LT$85,BECO_Datos!$A63,FALSE),0))*AH$2</f>
        <v>0</v>
      </c>
      <c r="AI64" s="84">
        <f>(HLOOKUP(AI$6,BECO_Datos!$D$3:$HN$85,BECO_Datos!$A63,FALSE)+IFERROR(HLOOKUP(AI$6,BECO_Datos!$HP$3:$LT$85,BECO_Datos!$A63,FALSE),0))*AI$2</f>
        <v>0</v>
      </c>
      <c r="AJ64" s="84">
        <f>(HLOOKUP(AJ$6,BECO_Datos!$D$3:$HN$85,BECO_Datos!$A63,FALSE)+IFERROR(HLOOKUP(AJ$6,BECO_Datos!$HP$3:$LT$85,BECO_Datos!$A63,FALSE),0))*AJ$2</f>
        <v>0</v>
      </c>
      <c r="AL64" s="84" t="e">
        <f>(HLOOKUP(AL$6,BECO_Datos!$D$3:$HN$85,BECO_Datos!$A63,FALSE)+IFERROR(HLOOKUP(AL$6,BECO_Datos!$HP$3:$LT$85,BECO_Datos!$A63,FALSE),0))*AL$2</f>
        <v>#N/A</v>
      </c>
      <c r="AM64" s="84" t="e">
        <f>(HLOOKUP(AM$6,BECO_Datos!$D$3:$HN$85,BECO_Datos!$A63,FALSE)+IFERROR(HLOOKUP(AM$6,BECO_Datos!$HP$3:$LT$85,BECO_Datos!$A63,FALSE),0))*AM$2</f>
        <v>#N/A</v>
      </c>
      <c r="AN64" s="84" t="e">
        <f>(HLOOKUP(AN$6,BECO_Datos!$D$3:$HN$85,BECO_Datos!$A63,FALSE)+IFERROR(HLOOKUP(AN$6,BECO_Datos!$HP$3:$LT$85,BECO_Datos!$A63,FALSE),0))*AN$2</f>
        <v>#N/A</v>
      </c>
      <c r="AO64" s="84" t="e">
        <f>(HLOOKUP(AO$6,BECO_Datos!$D$3:$HN$85,BECO_Datos!$A63,FALSE)+IFERROR(HLOOKUP(AO$6,BECO_Datos!$HP$3:$LT$85,BECO_Datos!$A63,FALSE),0))*AO$2</f>
        <v>#N/A</v>
      </c>
      <c r="AP64" s="84" t="e">
        <f>(HLOOKUP(AP$6,BECO_Datos!$D$3:$HN$85,BECO_Datos!$A63,FALSE)+IFERROR(HLOOKUP(AP$6,BECO_Datos!$HP$3:$LT$85,BECO_Datos!$A63,FALSE),0))*AP$2</f>
        <v>#N/A</v>
      </c>
      <c r="AQ64" s="84" t="e">
        <f>(HLOOKUP(AQ$6,BECO_Datos!$D$3:$HN$85,BECO_Datos!$A63,FALSE)+IFERROR(HLOOKUP(AQ$6,BECO_Datos!$HP$3:$LT$85,BECO_Datos!$A63,FALSE),0))*AQ$2</f>
        <v>#N/A</v>
      </c>
      <c r="AR64" s="84">
        <f>(HLOOKUP(AR$6,BECO_Datos!$D$3:$HN$85,BECO_Datos!$A63,FALSE)+IFERROR(HLOOKUP(AR$6,BECO_Datos!$HP$3:$LT$85,BECO_Datos!$A63,FALSE),0))*AR$2</f>
        <v>0.54984306431473084</v>
      </c>
      <c r="AS64" s="84">
        <f>(HLOOKUP(AS$6,BECO_Datos!$D$3:$HN$85,BECO_Datos!$A63,FALSE)+IFERROR(HLOOKUP(AS$6,BECO_Datos!$HP$3:$LT$85,BECO_Datos!$A63,FALSE),0))*AS$2</f>
        <v>4.362598438139384E-2</v>
      </c>
      <c r="AT64" s="84">
        <f>(HLOOKUP(AT$6,BECO_Datos!$D$3:$HN$85,BECO_Datos!$A63,FALSE)+IFERROR(HLOOKUP(AT$6,BECO_Datos!$HP$3:$LT$85,BECO_Datos!$A63,FALSE),0))*AT$2</f>
        <v>0.33463051089797591</v>
      </c>
      <c r="AU64" s="84">
        <f>(HLOOKUP(AU$6,BECO_Datos!$D$3:$HN$85,BECO_Datos!$A63,FALSE)+IFERROR(HLOOKUP(AU$6,BECO_Datos!$HP$3:$LT$85,BECO_Datos!$A63,FALSE),0))*AU$2</f>
        <v>0.36965255738528785</v>
      </c>
      <c r="AV64" s="84">
        <f>(HLOOKUP(AV$6,BECO_Datos!$D$3:$HN$85,BECO_Datos!$A63,FALSE)+IFERROR(HLOOKUP(AV$6,BECO_Datos!$HP$3:$LT$85,BECO_Datos!$A63,FALSE),0))*AV$2</f>
        <v>0.37005703783854288</v>
      </c>
      <c r="AW64" s="84">
        <f>(HLOOKUP(AW$6,BECO_Datos!$D$3:$HN$85,BECO_Datos!$A63,FALSE)+IFERROR(HLOOKUP(AW$6,BECO_Datos!$HP$3:$LT$85,BECO_Datos!$A63,FALSE),0))*AW$2</f>
        <v>0.10739168918370323</v>
      </c>
      <c r="AX64" s="84">
        <f>(HLOOKUP(AX$6,BECO_Datos!$D$3:$HN$85,BECO_Datos!$A63,FALSE)+IFERROR(HLOOKUP(AX$6,BECO_Datos!$HP$3:$LT$85,BECO_Datos!$A63,FALSE),0))*AX$2</f>
        <v>4.531032614252745E-3</v>
      </c>
      <c r="AY64" s="84">
        <f>(HLOOKUP(AY$6,BECO_Datos!$D$3:$HN$85,BECO_Datos!$A63,FALSE)+IFERROR(HLOOKUP(AY$6,BECO_Datos!$HP$3:$LT$85,BECO_Datos!$A63,FALSE),0))*AY$2</f>
        <v>2.7078901923179347E-4</v>
      </c>
      <c r="AZ64" s="84">
        <f>(HLOOKUP(AZ$6,BECO_Datos!$D$3:$HN$85,BECO_Datos!$A63,FALSE)+IFERROR(HLOOKUP(AZ$6,BECO_Datos!$HP$3:$LT$85,BECO_Datos!$A63,FALSE),0))*AZ$2</f>
        <v>0</v>
      </c>
      <c r="BA64" s="84">
        <f>(HLOOKUP(BA$6,BECO_Datos!$D$3:$HN$85,BECO_Datos!$A63,FALSE)+IFERROR(HLOOKUP(BA$6,BECO_Datos!$HP$3:$LT$85,BECO_Datos!$A63,FALSE),0))*BA$2</f>
        <v>0</v>
      </c>
      <c r="BC64" s="84" t="e">
        <f>(HLOOKUP(BC$6,BECO_Datos!$D$3:$HN$85,BECO_Datos!$A63,FALSE)+IFERROR(HLOOKUP(BC$6,BECO_Datos!$HP$3:$LT$85,BECO_Datos!$A63,FALSE),0))*BC$2</f>
        <v>#N/A</v>
      </c>
      <c r="BD64" s="84" t="e">
        <f>(HLOOKUP(BD$6,BECO_Datos!$D$3:$HN$85,BECO_Datos!$A63,FALSE)+IFERROR(HLOOKUP(BD$6,BECO_Datos!$HP$3:$LT$85,BECO_Datos!$A63,FALSE),0))*BD$2</f>
        <v>#N/A</v>
      </c>
      <c r="BE64" s="84" t="e">
        <f>(HLOOKUP(BE$6,BECO_Datos!$D$3:$HN$85,BECO_Datos!$A63,FALSE)+IFERROR(HLOOKUP(BE$6,BECO_Datos!$HP$3:$LT$85,BECO_Datos!$A63,FALSE),0))*BE$2</f>
        <v>#N/A</v>
      </c>
      <c r="BF64" s="84" t="e">
        <f>(HLOOKUP(BF$6,BECO_Datos!$D$3:$HN$85,BECO_Datos!$A63,FALSE)+IFERROR(HLOOKUP(BF$6,BECO_Datos!$HP$3:$LT$85,BECO_Datos!$A63,FALSE),0))*BF$2</f>
        <v>#N/A</v>
      </c>
      <c r="BG64" s="84" t="e">
        <f>(HLOOKUP(BG$6,BECO_Datos!$D$3:$HN$85,BECO_Datos!$A63,FALSE)+IFERROR(HLOOKUP(BG$6,BECO_Datos!$HP$3:$LT$85,BECO_Datos!$A63,FALSE),0))*BG$2</f>
        <v>#N/A</v>
      </c>
      <c r="BH64" s="84" t="e">
        <f>(HLOOKUP(BH$6,BECO_Datos!$D$3:$HN$85,BECO_Datos!$A63,FALSE)+IFERROR(HLOOKUP(BH$6,BECO_Datos!$HP$3:$LT$85,BECO_Datos!$A63,FALSE),0))*BH$2</f>
        <v>#N/A</v>
      </c>
      <c r="BI64" s="84">
        <f>(HLOOKUP(BI$6,BECO_Datos!$D$3:$HN$85,BECO_Datos!$A63,FALSE)+IFERROR(HLOOKUP(BI$6,BECO_Datos!$HP$3:$LT$85,BECO_Datos!$A63,FALSE),0))*BI$2</f>
        <v>0</v>
      </c>
      <c r="BJ64" s="84">
        <f>(HLOOKUP(BJ$6,BECO_Datos!$D$3:$HN$85,BECO_Datos!$A63,FALSE)+IFERROR(HLOOKUP(BJ$6,BECO_Datos!$HP$3:$LT$85,BECO_Datos!$A63,FALSE),0))*BJ$2</f>
        <v>0</v>
      </c>
      <c r="BK64" s="84">
        <f>(HLOOKUP(BK$6,BECO_Datos!$D$3:$HN$85,BECO_Datos!$A63,FALSE)+IFERROR(HLOOKUP(BK$6,BECO_Datos!$HP$3:$LT$85,BECO_Datos!$A63,FALSE),0))*BK$2</f>
        <v>0</v>
      </c>
      <c r="BL64" s="84">
        <f>(HLOOKUP(BL$6,BECO_Datos!$D$3:$HN$85,BECO_Datos!$A63,FALSE)+IFERROR(HLOOKUP(BL$6,BECO_Datos!$HP$3:$LT$85,BECO_Datos!$A63,FALSE),0))*BL$2</f>
        <v>0</v>
      </c>
      <c r="BM64" s="84">
        <f>(HLOOKUP(BM$6,BECO_Datos!$D$3:$HN$85,BECO_Datos!$A63,FALSE)+IFERROR(HLOOKUP(BM$6,BECO_Datos!$HP$3:$LT$85,BECO_Datos!$A63,FALSE),0))*BM$2</f>
        <v>0</v>
      </c>
      <c r="BN64" s="84">
        <f>(HLOOKUP(BN$6,BECO_Datos!$D$3:$HN$85,BECO_Datos!$A63,FALSE)+IFERROR(HLOOKUP(BN$6,BECO_Datos!$HP$3:$LT$85,BECO_Datos!$A63,FALSE),0))*BN$2</f>
        <v>0</v>
      </c>
      <c r="BO64" s="84">
        <f>(HLOOKUP(BO$6,BECO_Datos!$D$3:$HN$85,BECO_Datos!$A63,FALSE)+IFERROR(HLOOKUP(BO$6,BECO_Datos!$HP$3:$LT$85,BECO_Datos!$A63,FALSE),0))*BO$2</f>
        <v>0</v>
      </c>
      <c r="BP64" s="84">
        <f>(HLOOKUP(BP$6,BECO_Datos!$D$3:$HN$85,BECO_Datos!$A63,FALSE)+IFERROR(HLOOKUP(BP$6,BECO_Datos!$HP$3:$LT$85,BECO_Datos!$A63,FALSE),0))*BP$2</f>
        <v>0</v>
      </c>
      <c r="BQ64" s="84">
        <f>(HLOOKUP(BQ$6,BECO_Datos!$D$3:$HN$85,BECO_Datos!$A63,FALSE)+IFERROR(HLOOKUP(BQ$6,BECO_Datos!$HP$3:$LT$85,BECO_Datos!$A63,FALSE),0))*BQ$2</f>
        <v>0</v>
      </c>
      <c r="BR64" s="84">
        <f>(HLOOKUP(BR$6,BECO_Datos!$D$3:$HN$85,BECO_Datos!$A63,FALSE)+IFERROR(HLOOKUP(BR$6,BECO_Datos!$HP$3:$LT$85,BECO_Datos!$A63,FALSE),0))*BR$2</f>
        <v>0</v>
      </c>
      <c r="BT64" s="84" t="e">
        <f>(HLOOKUP(BT$6,BECO_Datos!$D$3:$HN$85,BECO_Datos!$A63,FALSE)+IFERROR(HLOOKUP(BT$6,BECO_Datos!$HP$3:$LT$85,BECO_Datos!$A63,FALSE),0))*BT$2</f>
        <v>#N/A</v>
      </c>
      <c r="BU64" s="84" t="e">
        <f>(HLOOKUP(BU$6,BECO_Datos!$D$3:$HN$85,BECO_Datos!$A63,FALSE)+IFERROR(HLOOKUP(BU$6,BECO_Datos!$HP$3:$LT$85,BECO_Datos!$A63,FALSE),0))*BU$2</f>
        <v>#N/A</v>
      </c>
      <c r="BV64" s="84" t="e">
        <f>(HLOOKUP(BV$6,BECO_Datos!$D$3:$HN$85,BECO_Datos!$A63,FALSE)+IFERROR(HLOOKUP(BV$6,BECO_Datos!$HP$3:$LT$85,BECO_Datos!$A63,FALSE),0))*BV$2</f>
        <v>#N/A</v>
      </c>
      <c r="BW64" s="84" t="e">
        <f>(HLOOKUP(BW$6,BECO_Datos!$D$3:$HN$85,BECO_Datos!$A63,FALSE)+IFERROR(HLOOKUP(BW$6,BECO_Datos!$HP$3:$LT$85,BECO_Datos!$A63,FALSE),0))*BW$2</f>
        <v>#N/A</v>
      </c>
      <c r="BX64" s="84" t="e">
        <f>(HLOOKUP(BX$6,BECO_Datos!$D$3:$HN$85,BECO_Datos!$A63,FALSE)+IFERROR(HLOOKUP(BX$6,BECO_Datos!$HP$3:$LT$85,BECO_Datos!$A63,FALSE),0))*BX$2</f>
        <v>#N/A</v>
      </c>
      <c r="BY64" s="84" t="e">
        <f>(HLOOKUP(BY$6,BECO_Datos!$D$3:$HN$85,BECO_Datos!$A63,FALSE)+IFERROR(HLOOKUP(BY$6,BECO_Datos!$HP$3:$LT$85,BECO_Datos!$A63,FALSE),0))*BY$2</f>
        <v>#N/A</v>
      </c>
      <c r="BZ64" s="84">
        <f>(HLOOKUP(BZ$6,BECO_Datos!$D$3:$HN$85,BECO_Datos!$A63,FALSE)+IFERROR(HLOOKUP(BZ$6,BECO_Datos!$HP$3:$LT$85,BECO_Datos!$A63,FALSE),0))*BZ$2</f>
        <v>0</v>
      </c>
      <c r="CA64" s="84">
        <f>(HLOOKUP(CA$6,BECO_Datos!$D$3:$HN$85,BECO_Datos!$A63,FALSE)+IFERROR(HLOOKUP(CA$6,BECO_Datos!$HP$3:$LT$85,BECO_Datos!$A63,FALSE),0))*CA$2</f>
        <v>0</v>
      </c>
      <c r="CB64" s="84">
        <f>(HLOOKUP(CB$6,BECO_Datos!$D$3:$HN$85,BECO_Datos!$A63,FALSE)+IFERROR(HLOOKUP(CB$6,BECO_Datos!$HP$3:$LT$85,BECO_Datos!$A63,FALSE),0))*CB$2</f>
        <v>0</v>
      </c>
      <c r="CC64" s="84">
        <f>(HLOOKUP(CC$6,BECO_Datos!$D$3:$HN$85,BECO_Datos!$A63,FALSE)+IFERROR(HLOOKUP(CC$6,BECO_Datos!$HP$3:$LT$85,BECO_Datos!$A63,FALSE),0))*CC$2</f>
        <v>0</v>
      </c>
      <c r="CD64" s="84">
        <f>(HLOOKUP(CD$6,BECO_Datos!$D$3:$HN$85,BECO_Datos!$A63,FALSE)+IFERROR(HLOOKUP(CD$6,BECO_Datos!$HP$3:$LT$85,BECO_Datos!$A63,FALSE),0))*CD$2</f>
        <v>0</v>
      </c>
      <c r="CE64" s="84">
        <f>(HLOOKUP(CE$6,BECO_Datos!$D$3:$HN$85,BECO_Datos!$A63,FALSE)+IFERROR(HLOOKUP(CE$6,BECO_Datos!$HP$3:$LT$85,BECO_Datos!$A63,FALSE),0))*CE$2</f>
        <v>0</v>
      </c>
      <c r="CF64" s="84">
        <f>(HLOOKUP(CF$6,BECO_Datos!$D$3:$HN$85,BECO_Datos!$A63,FALSE)+IFERROR(HLOOKUP(CF$6,BECO_Datos!$HP$3:$LT$85,BECO_Datos!$A63,FALSE),0))*CF$2</f>
        <v>0</v>
      </c>
      <c r="CG64" s="84">
        <f>(HLOOKUP(CG$6,BECO_Datos!$D$3:$HN$85,BECO_Datos!$A63,FALSE)+IFERROR(HLOOKUP(CG$6,BECO_Datos!$HP$3:$LT$85,BECO_Datos!$A63,FALSE),0))*CG$2</f>
        <v>0</v>
      </c>
      <c r="CH64" s="84">
        <f>(HLOOKUP(CH$6,BECO_Datos!$D$3:$HN$85,BECO_Datos!$A63,FALSE)+IFERROR(HLOOKUP(CH$6,BECO_Datos!$HP$3:$LT$85,BECO_Datos!$A63,FALSE),0))*CH$2</f>
        <v>0</v>
      </c>
      <c r="CI64" s="84">
        <f>(HLOOKUP(CI$6,BECO_Datos!$D$3:$HN$85,BECO_Datos!$A63,FALSE)+IFERROR(HLOOKUP(CI$6,BECO_Datos!$HP$3:$LT$85,BECO_Datos!$A63,FALSE),0))*CI$2</f>
        <v>0</v>
      </c>
      <c r="CK64" s="84" t="e">
        <f>(HLOOKUP(CK$6,BECO_Datos!$D$3:$HN$85,BECO_Datos!$A63,FALSE)+IFERROR(HLOOKUP(CK$6,BECO_Datos!$HP$3:$LT$85,BECO_Datos!$A63,FALSE),0))*CK$2</f>
        <v>#N/A</v>
      </c>
      <c r="CL64" s="84" t="e">
        <f>(HLOOKUP(CL$6,BECO_Datos!$D$3:$HN$85,BECO_Datos!$A63,FALSE)+IFERROR(HLOOKUP(CL$6,BECO_Datos!$HP$3:$LT$85,BECO_Datos!$A63,FALSE),0))*CL$2</f>
        <v>#N/A</v>
      </c>
      <c r="CM64" s="84" t="e">
        <f>(HLOOKUP(CM$6,BECO_Datos!$D$3:$HN$85,BECO_Datos!$A63,FALSE)+IFERROR(HLOOKUP(CM$6,BECO_Datos!$HP$3:$LT$85,BECO_Datos!$A63,FALSE),0))*CM$2</f>
        <v>#N/A</v>
      </c>
      <c r="CN64" s="84" t="e">
        <f>(HLOOKUP(CN$6,BECO_Datos!$D$3:$HN$85,BECO_Datos!$A63,FALSE)+IFERROR(HLOOKUP(CN$6,BECO_Datos!$HP$3:$LT$85,BECO_Datos!$A63,FALSE),0))*CN$2</f>
        <v>#N/A</v>
      </c>
      <c r="CO64" s="84" t="e">
        <f>(HLOOKUP(CO$6,BECO_Datos!$D$3:$HN$85,BECO_Datos!$A63,FALSE)+IFERROR(HLOOKUP(CO$6,BECO_Datos!$HP$3:$LT$85,BECO_Datos!$A63,FALSE),0))*CO$2</f>
        <v>#N/A</v>
      </c>
      <c r="CP64" s="84" t="e">
        <f>(HLOOKUP(CP$6,BECO_Datos!$D$3:$HN$85,BECO_Datos!$A63,FALSE)+IFERROR(HLOOKUP(CP$6,BECO_Datos!$HP$3:$LT$85,BECO_Datos!$A63,FALSE),0))*CP$2</f>
        <v>#N/A</v>
      </c>
      <c r="CQ64" s="84">
        <f>(HLOOKUP(CQ$6,BECO_Datos!$D$3:$HN$85,BECO_Datos!$A63,FALSE)+IFERROR(HLOOKUP(CQ$6,BECO_Datos!$HP$3:$LT$85,BECO_Datos!$A63,FALSE),0))*CQ$2</f>
        <v>8.3079804113738887E-5</v>
      </c>
      <c r="CR64" s="84">
        <f>(HLOOKUP(CR$6,BECO_Datos!$D$3:$HN$85,BECO_Datos!$A63,FALSE)+IFERROR(HLOOKUP(CR$6,BECO_Datos!$HP$3:$LT$85,BECO_Datos!$A63,FALSE),0))*CR$2</f>
        <v>0</v>
      </c>
      <c r="CS64" s="84">
        <f>(HLOOKUP(CS$6,BECO_Datos!$D$3:$HN$85,BECO_Datos!$A63,FALSE)+IFERROR(HLOOKUP(CS$6,BECO_Datos!$HP$3:$LT$85,BECO_Datos!$A63,FALSE),0))*CS$2</f>
        <v>6.9485871165628349E-2</v>
      </c>
      <c r="CT64" s="84">
        <f>(HLOOKUP(CT$6,BECO_Datos!$D$3:$HN$85,BECO_Datos!$A63,FALSE)+IFERROR(HLOOKUP(CT$6,BECO_Datos!$HP$3:$LT$85,BECO_Datos!$A63,FALSE),0))*CT$2</f>
        <v>2.4681625138789926E-3</v>
      </c>
      <c r="CU64" s="84">
        <f>(HLOOKUP(CU$6,BECO_Datos!$D$3:$HN$85,BECO_Datos!$A63,FALSE)+IFERROR(HLOOKUP(CU$6,BECO_Datos!$HP$3:$LT$85,BECO_Datos!$A63,FALSE),0))*CU$2</f>
        <v>0</v>
      </c>
      <c r="CV64" s="84">
        <f>(HLOOKUP(CV$6,BECO_Datos!$D$3:$HN$85,BECO_Datos!$A63,FALSE)+IFERROR(HLOOKUP(CV$6,BECO_Datos!$HP$3:$LT$85,BECO_Datos!$A63,FALSE),0))*CV$2</f>
        <v>0</v>
      </c>
      <c r="CW64" s="84">
        <f>(HLOOKUP(CW$6,BECO_Datos!$D$3:$HN$85,BECO_Datos!$A63,FALSE)+IFERROR(HLOOKUP(CW$6,BECO_Datos!$HP$3:$LT$85,BECO_Datos!$A63,FALSE),0))*CW$2</f>
        <v>0</v>
      </c>
      <c r="CX64" s="84">
        <f>(HLOOKUP(CX$6,BECO_Datos!$D$3:$HN$85,BECO_Datos!$A63,FALSE)+IFERROR(HLOOKUP(CX$6,BECO_Datos!$HP$3:$LT$85,BECO_Datos!$A63,FALSE),0))*CX$2</f>
        <v>0</v>
      </c>
      <c r="CY64" s="84">
        <f>(HLOOKUP(CY$6,BECO_Datos!$D$3:$HN$85,BECO_Datos!$A63,FALSE)+IFERROR(HLOOKUP(CY$6,BECO_Datos!$HP$3:$LT$85,BECO_Datos!$A63,FALSE),0))*CY$2</f>
        <v>0</v>
      </c>
      <c r="CZ64" s="84">
        <f>(HLOOKUP(CZ$6,BECO_Datos!$D$3:$HN$85,BECO_Datos!$A63,FALSE)+IFERROR(HLOOKUP(CZ$6,BECO_Datos!$HP$3:$LT$85,BECO_Datos!$A63,FALSE),0))*CZ$2</f>
        <v>0</v>
      </c>
      <c r="DB64" s="84" t="e">
        <f>(HLOOKUP(DB$6,BECO_Datos!$D$3:$HN$85,BECO_Datos!$A63,FALSE)+IFERROR(HLOOKUP(DB$6,BECO_Datos!$HP$3:$LT$85,BECO_Datos!$A63,FALSE),0))*DB$2</f>
        <v>#N/A</v>
      </c>
      <c r="DC64" s="84" t="e">
        <f>(HLOOKUP(DC$6,BECO_Datos!$D$3:$HN$85,BECO_Datos!$A63,FALSE)+IFERROR(HLOOKUP(DC$6,BECO_Datos!$HP$3:$LT$85,BECO_Datos!$A63,FALSE),0))*DC$2</f>
        <v>#N/A</v>
      </c>
      <c r="DD64" s="84" t="e">
        <f>(HLOOKUP(DD$6,BECO_Datos!$D$3:$HN$85,BECO_Datos!$A63,FALSE)+IFERROR(HLOOKUP(DD$6,BECO_Datos!$HP$3:$LT$85,BECO_Datos!$A63,FALSE),0))*DD$2</f>
        <v>#N/A</v>
      </c>
      <c r="DE64" s="84" t="e">
        <f>(HLOOKUP(DE$6,BECO_Datos!$D$3:$HN$85,BECO_Datos!$A63,FALSE)+IFERROR(HLOOKUP(DE$6,BECO_Datos!$HP$3:$LT$85,BECO_Datos!$A63,FALSE),0))*DE$2</f>
        <v>#N/A</v>
      </c>
      <c r="DF64" s="84" t="e">
        <f>(HLOOKUP(DF$6,BECO_Datos!$D$3:$HN$85,BECO_Datos!$A63,FALSE)+IFERROR(HLOOKUP(DF$6,BECO_Datos!$HP$3:$LT$85,BECO_Datos!$A63,FALSE),0))*DF$2</f>
        <v>#N/A</v>
      </c>
      <c r="DG64" s="84" t="e">
        <f>(HLOOKUP(DG$6,BECO_Datos!$D$3:$HN$85,BECO_Datos!$A63,FALSE)+IFERROR(HLOOKUP(DG$6,BECO_Datos!$HP$3:$LT$85,BECO_Datos!$A63,FALSE),0))*DG$2</f>
        <v>#N/A</v>
      </c>
      <c r="DH64" s="84">
        <f>(HLOOKUP(DH$6,BECO_Datos!$D$3:$HN$85,BECO_Datos!$A63,FALSE)+IFERROR(HLOOKUP(DH$6,BECO_Datos!$HP$3:$LT$85,BECO_Datos!$A63,FALSE),0))*DH$2</f>
        <v>0</v>
      </c>
      <c r="DI64" s="84">
        <f>(HLOOKUP(DI$6,BECO_Datos!$D$3:$HN$85,BECO_Datos!$A63,FALSE)+IFERROR(HLOOKUP(DI$6,BECO_Datos!$HP$3:$LT$85,BECO_Datos!$A63,FALSE),0))*DI$2</f>
        <v>0</v>
      </c>
      <c r="DJ64" s="84">
        <f>(HLOOKUP(DJ$6,BECO_Datos!$D$3:$HN$85,BECO_Datos!$A63,FALSE)+IFERROR(HLOOKUP(DJ$6,BECO_Datos!$HP$3:$LT$85,BECO_Datos!$A63,FALSE),0))*DJ$2</f>
        <v>0</v>
      </c>
      <c r="DK64" s="84">
        <f>(HLOOKUP(DK$6,BECO_Datos!$D$3:$HN$85,BECO_Datos!$A63,FALSE)+IFERROR(HLOOKUP(DK$6,BECO_Datos!$HP$3:$LT$85,BECO_Datos!$A63,FALSE),0))*DK$2</f>
        <v>0</v>
      </c>
      <c r="DL64" s="84">
        <f>(HLOOKUP(DL$6,BECO_Datos!$D$3:$HN$85,BECO_Datos!$A63,FALSE)+IFERROR(HLOOKUP(DL$6,BECO_Datos!$HP$3:$LT$85,BECO_Datos!$A63,FALSE),0))*DL$2</f>
        <v>0</v>
      </c>
      <c r="DM64" s="84">
        <f>(HLOOKUP(DM$6,BECO_Datos!$D$3:$HN$85,BECO_Datos!$A63,FALSE)+IFERROR(HLOOKUP(DM$6,BECO_Datos!$HP$3:$LT$85,BECO_Datos!$A63,FALSE),0))*DM$2</f>
        <v>0</v>
      </c>
      <c r="DN64" s="84">
        <f>(HLOOKUP(DN$6,BECO_Datos!$D$3:$HN$85,BECO_Datos!$A63,FALSE)+IFERROR(HLOOKUP(DN$6,BECO_Datos!$HP$3:$LT$85,BECO_Datos!$A63,FALSE),0))*DN$2</f>
        <v>0</v>
      </c>
      <c r="DO64" s="84">
        <f>(HLOOKUP(DO$6,BECO_Datos!$D$3:$HN$85,BECO_Datos!$A63,FALSE)+IFERROR(HLOOKUP(DO$6,BECO_Datos!$HP$3:$LT$85,BECO_Datos!$A63,FALSE),0))*DO$2</f>
        <v>0</v>
      </c>
      <c r="DP64" s="84">
        <f>(HLOOKUP(DP$6,BECO_Datos!$D$3:$HN$85,BECO_Datos!$A63,FALSE)+IFERROR(HLOOKUP(DP$6,BECO_Datos!$HP$3:$LT$85,BECO_Datos!$A63,FALSE),0))*DP$2</f>
        <v>0</v>
      </c>
      <c r="DQ64" s="84">
        <f>(HLOOKUP(DQ$6,BECO_Datos!$D$3:$HN$85,BECO_Datos!$A63,FALSE)+IFERROR(HLOOKUP(DQ$6,BECO_Datos!$HP$3:$LT$85,BECO_Datos!$A63,FALSE),0))*DQ$2</f>
        <v>0</v>
      </c>
      <c r="DS64" s="84" t="e">
        <f>(HLOOKUP(DS$6,BECO_Datos!$D$3:$HN$85,BECO_Datos!$A63,FALSE)+IFERROR(HLOOKUP(DS$6,BECO_Datos!$HP$3:$LT$85,BECO_Datos!$A63,FALSE),0))*DS$2</f>
        <v>#N/A</v>
      </c>
      <c r="DT64" s="84" t="e">
        <f>(HLOOKUP(DT$6,BECO_Datos!$D$3:$HN$85,BECO_Datos!$A63,FALSE)+IFERROR(HLOOKUP(DT$6,BECO_Datos!$HP$3:$LT$85,BECO_Datos!$A63,FALSE),0))*DT$2</f>
        <v>#N/A</v>
      </c>
      <c r="DU64" s="84" t="e">
        <f>(HLOOKUP(DU$6,BECO_Datos!$D$3:$HN$85,BECO_Datos!$A63,FALSE)+IFERROR(HLOOKUP(DU$6,BECO_Datos!$HP$3:$LT$85,BECO_Datos!$A63,FALSE),0))*DU$2</f>
        <v>#N/A</v>
      </c>
      <c r="DV64" s="84" t="e">
        <f>(HLOOKUP(DV$6,BECO_Datos!$D$3:$HN$85,BECO_Datos!$A63,FALSE)+IFERROR(HLOOKUP(DV$6,BECO_Datos!$HP$3:$LT$85,BECO_Datos!$A63,FALSE),0))*DV$2</f>
        <v>#N/A</v>
      </c>
      <c r="DW64" s="84" t="e">
        <f>(HLOOKUP(DW$6,BECO_Datos!$D$3:$HN$85,BECO_Datos!$A63,FALSE)+IFERROR(HLOOKUP(DW$6,BECO_Datos!$HP$3:$LT$85,BECO_Datos!$A63,FALSE),0))*DW$2</f>
        <v>#N/A</v>
      </c>
      <c r="DX64" s="84" t="e">
        <f>(HLOOKUP(DX$6,BECO_Datos!$D$3:$HN$85,BECO_Datos!$A63,FALSE)+IFERROR(HLOOKUP(DX$6,BECO_Datos!$HP$3:$LT$85,BECO_Datos!$A63,FALSE),0))*DX$2</f>
        <v>#N/A</v>
      </c>
      <c r="DY64" s="84">
        <f>(HLOOKUP(DY$6,BECO_Datos!$D$3:$HN$85,BECO_Datos!$A63,FALSE)+IFERROR(HLOOKUP(DY$6,BECO_Datos!$HP$3:$LT$85,BECO_Datos!$A63,FALSE),0))*DY$2</f>
        <v>0</v>
      </c>
      <c r="DZ64" s="84">
        <f>(HLOOKUP(DZ$6,BECO_Datos!$D$3:$HN$85,BECO_Datos!$A63,FALSE)+IFERROR(HLOOKUP(DZ$6,BECO_Datos!$HP$3:$LT$85,BECO_Datos!$A63,FALSE),0))*DZ$2</f>
        <v>0</v>
      </c>
      <c r="EA64" s="84">
        <f>(HLOOKUP(EA$6,BECO_Datos!$D$3:$HN$85,BECO_Datos!$A63,FALSE)+IFERROR(HLOOKUP(EA$6,BECO_Datos!$HP$3:$LT$85,BECO_Datos!$A63,FALSE),0))*EA$2</f>
        <v>0</v>
      </c>
      <c r="EB64" s="84">
        <f>(HLOOKUP(EB$6,BECO_Datos!$D$3:$HN$85,BECO_Datos!$A63,FALSE)+IFERROR(HLOOKUP(EB$6,BECO_Datos!$HP$3:$LT$85,BECO_Datos!$A63,FALSE),0))*EB$2</f>
        <v>0</v>
      </c>
      <c r="EC64" s="84">
        <f>(HLOOKUP(EC$6,BECO_Datos!$D$3:$HN$85,BECO_Datos!$A63,FALSE)+IFERROR(HLOOKUP(EC$6,BECO_Datos!$HP$3:$LT$85,BECO_Datos!$A63,FALSE),0))*EC$2</f>
        <v>0</v>
      </c>
      <c r="ED64" s="84">
        <f>(HLOOKUP(ED$6,BECO_Datos!$D$3:$HN$85,BECO_Datos!$A63,FALSE)+IFERROR(HLOOKUP(ED$6,BECO_Datos!$HP$3:$LT$85,BECO_Datos!$A63,FALSE),0))*ED$2</f>
        <v>0</v>
      </c>
      <c r="EE64" s="84">
        <f>(HLOOKUP(EE$6,BECO_Datos!$D$3:$HN$85,BECO_Datos!$A63,FALSE)+IFERROR(HLOOKUP(EE$6,BECO_Datos!$HP$3:$LT$85,BECO_Datos!$A63,FALSE),0))*EE$2</f>
        <v>0</v>
      </c>
      <c r="EF64" s="84">
        <f>(HLOOKUP(EF$6,BECO_Datos!$D$3:$HN$85,BECO_Datos!$A63,FALSE)+IFERROR(HLOOKUP(EF$6,BECO_Datos!$HP$3:$LT$85,BECO_Datos!$A63,FALSE),0))*EF$2</f>
        <v>0</v>
      </c>
      <c r="EG64" s="84">
        <f>(HLOOKUP(EG$6,BECO_Datos!$D$3:$HN$85,BECO_Datos!$A63,FALSE)+IFERROR(HLOOKUP(EG$6,BECO_Datos!$HP$3:$LT$85,BECO_Datos!$A63,FALSE),0))*EG$2</f>
        <v>0</v>
      </c>
      <c r="EH64" s="84">
        <f>(HLOOKUP(EH$6,BECO_Datos!$D$3:$HN$85,BECO_Datos!$A63,FALSE)+IFERROR(HLOOKUP(EH$6,BECO_Datos!$HP$3:$LT$85,BECO_Datos!$A63,FALSE),0))*EH$2</f>
        <v>0</v>
      </c>
      <c r="EJ64" s="84" t="e">
        <f>(HLOOKUP(EJ$6,BECO_Datos!$D$3:$HN$85,BECO_Datos!$A63,FALSE)+IFERROR(HLOOKUP(EJ$6,BECO_Datos!$HP$3:$LT$85,BECO_Datos!$A63,FALSE),0))*EJ$2</f>
        <v>#N/A</v>
      </c>
      <c r="EK64" s="84" t="e">
        <f>(HLOOKUP(EK$6,BECO_Datos!$D$3:$HN$85,BECO_Datos!$A63,FALSE)+IFERROR(HLOOKUP(EK$6,BECO_Datos!$HP$3:$LT$85,BECO_Datos!$A63,FALSE),0))*EK$2</f>
        <v>#N/A</v>
      </c>
      <c r="EL64" s="84" t="e">
        <f>(HLOOKUP(EL$6,BECO_Datos!$D$3:$HN$85,BECO_Datos!$A63,FALSE)+IFERROR(HLOOKUP(EL$6,BECO_Datos!$HP$3:$LT$85,BECO_Datos!$A63,FALSE),0))*EL$2</f>
        <v>#N/A</v>
      </c>
      <c r="EM64" s="84" t="e">
        <f>(HLOOKUP(EM$6,BECO_Datos!$D$3:$HN$85,BECO_Datos!$A63,FALSE)+IFERROR(HLOOKUP(EM$6,BECO_Datos!$HP$3:$LT$85,BECO_Datos!$A63,FALSE),0))*EM$2</f>
        <v>#N/A</v>
      </c>
      <c r="EN64" s="84" t="e">
        <f>(HLOOKUP(EN$6,BECO_Datos!$D$3:$HN$85,BECO_Datos!$A63,FALSE)+IFERROR(HLOOKUP(EN$6,BECO_Datos!$HP$3:$LT$85,BECO_Datos!$A63,FALSE),0))*EN$2</f>
        <v>#N/A</v>
      </c>
      <c r="EO64" s="84" t="e">
        <f>(HLOOKUP(EO$6,BECO_Datos!$D$3:$HN$85,BECO_Datos!$A63,FALSE)+IFERROR(HLOOKUP(EO$6,BECO_Datos!$HP$3:$LT$85,BECO_Datos!$A63,FALSE),0))*EO$2</f>
        <v>#N/A</v>
      </c>
      <c r="EP64" s="84">
        <f>(HLOOKUP(EP$6,BECO_Datos!$D$3:$HN$85,BECO_Datos!$A63,FALSE)+IFERROR(HLOOKUP(EP$6,BECO_Datos!$HP$3:$LT$85,BECO_Datos!$A63,FALSE),0))*EP$2</f>
        <v>0</v>
      </c>
      <c r="EQ64" s="84">
        <f>(HLOOKUP(EQ$6,BECO_Datos!$D$3:$HN$85,BECO_Datos!$A63,FALSE)+IFERROR(HLOOKUP(EQ$6,BECO_Datos!$HP$3:$LT$85,BECO_Datos!$A63,FALSE),0))*EQ$2</f>
        <v>0</v>
      </c>
      <c r="ER64" s="84">
        <f>(HLOOKUP(ER$6,BECO_Datos!$D$3:$HN$85,BECO_Datos!$A63,FALSE)+IFERROR(HLOOKUP(ER$6,BECO_Datos!$HP$3:$LT$85,BECO_Datos!$A63,FALSE),0))*ER$2</f>
        <v>0</v>
      </c>
      <c r="ES64" s="84">
        <f>(HLOOKUP(ES$6,BECO_Datos!$D$3:$HN$85,BECO_Datos!$A63,FALSE)+IFERROR(HLOOKUP(ES$6,BECO_Datos!$HP$3:$LT$85,BECO_Datos!$A63,FALSE),0))*ES$2</f>
        <v>0</v>
      </c>
      <c r="ET64" s="84">
        <f>(HLOOKUP(ET$6,BECO_Datos!$D$3:$HN$85,BECO_Datos!$A63,FALSE)+IFERROR(HLOOKUP(ET$6,BECO_Datos!$HP$3:$LT$85,BECO_Datos!$A63,FALSE),0))*ET$2</f>
        <v>0</v>
      </c>
      <c r="EU64" s="84">
        <f>(HLOOKUP(EU$6,BECO_Datos!$D$3:$HN$85,BECO_Datos!$A63,FALSE)+IFERROR(HLOOKUP(EU$6,BECO_Datos!$HP$3:$LT$85,BECO_Datos!$A63,FALSE),0))*EU$2</f>
        <v>0</v>
      </c>
      <c r="EV64" s="84">
        <f>(HLOOKUP(EV$6,BECO_Datos!$D$3:$HN$85,BECO_Datos!$A63,FALSE)+IFERROR(HLOOKUP(EV$6,BECO_Datos!$HP$3:$LT$85,BECO_Datos!$A63,FALSE),0))*EV$2</f>
        <v>0</v>
      </c>
      <c r="EW64" s="84">
        <f>(HLOOKUP(EW$6,BECO_Datos!$D$3:$HN$85,BECO_Datos!$A63,FALSE)+IFERROR(HLOOKUP(EW$6,BECO_Datos!$HP$3:$LT$85,BECO_Datos!$A63,FALSE),0))*EW$2</f>
        <v>0</v>
      </c>
      <c r="EX64" s="84">
        <f>(HLOOKUP(EX$6,BECO_Datos!$D$3:$HN$85,BECO_Datos!$A63,FALSE)+IFERROR(HLOOKUP(EX$6,BECO_Datos!$HP$3:$LT$85,BECO_Datos!$A63,FALSE),0))*EX$2</f>
        <v>0</v>
      </c>
      <c r="EY64" s="84">
        <f>(HLOOKUP(EY$6,BECO_Datos!$D$3:$HN$85,BECO_Datos!$A63,FALSE)+IFERROR(HLOOKUP(EY$6,BECO_Datos!$HP$3:$LT$85,BECO_Datos!$A63,FALSE),0))*EY$2</f>
        <v>0</v>
      </c>
      <c r="FA64" s="84" t="e">
        <f>(HLOOKUP(FA$6,BECO_Datos!$D$3:$HN$85,BECO_Datos!$A63,FALSE)+IFERROR(HLOOKUP(FA$6,BECO_Datos!$HP$3:$LT$85,BECO_Datos!$A63,FALSE),0))*FA$2</f>
        <v>#N/A</v>
      </c>
      <c r="FB64" s="84" t="e">
        <f>(HLOOKUP(FB$6,BECO_Datos!$D$3:$HN$85,BECO_Datos!$A63,FALSE)+IFERROR(HLOOKUP(FB$6,BECO_Datos!$HP$3:$LT$85,BECO_Datos!$A63,FALSE),0))*FB$2</f>
        <v>#N/A</v>
      </c>
      <c r="FC64" s="84" t="e">
        <f>(HLOOKUP(FC$6,BECO_Datos!$D$3:$HN$85,BECO_Datos!$A63,FALSE)+IFERROR(HLOOKUP(FC$6,BECO_Datos!$HP$3:$LT$85,BECO_Datos!$A63,FALSE),0))*FC$2</f>
        <v>#N/A</v>
      </c>
      <c r="FD64" s="84" t="e">
        <f>(HLOOKUP(FD$6,BECO_Datos!$D$3:$HN$85,BECO_Datos!$A63,FALSE)+IFERROR(HLOOKUP(FD$6,BECO_Datos!$HP$3:$LT$85,BECO_Datos!$A63,FALSE),0))*FD$2</f>
        <v>#N/A</v>
      </c>
      <c r="FE64" s="84" t="e">
        <f>(HLOOKUP(FE$6,BECO_Datos!$D$3:$HN$85,BECO_Datos!$A63,FALSE)+IFERROR(HLOOKUP(FE$6,BECO_Datos!$HP$3:$LT$85,BECO_Datos!$A63,FALSE),0))*FE$2</f>
        <v>#N/A</v>
      </c>
      <c r="FF64" s="84" t="e">
        <f>(HLOOKUP(FF$6,BECO_Datos!$D$3:$HN$85,BECO_Datos!$A63,FALSE)+IFERROR(HLOOKUP(FF$6,BECO_Datos!$HP$3:$LT$85,BECO_Datos!$A63,FALSE),0))*FF$2</f>
        <v>#N/A</v>
      </c>
      <c r="FG64" s="84">
        <f>(HLOOKUP(FG$6,BECO_Datos!$D$3:$HN$85,BECO_Datos!$A63,FALSE)+IFERROR(HLOOKUP(FG$6,BECO_Datos!$HP$3:$LT$85,BECO_Datos!$A63,FALSE),0))*FG$2</f>
        <v>0</v>
      </c>
      <c r="FH64" s="84">
        <f>(HLOOKUP(FH$6,BECO_Datos!$D$3:$HN$85,BECO_Datos!$A63,FALSE)+IFERROR(HLOOKUP(FH$6,BECO_Datos!$HP$3:$LT$85,BECO_Datos!$A63,FALSE),0))*FH$2</f>
        <v>0</v>
      </c>
      <c r="FI64" s="84">
        <f>(HLOOKUP(FI$6,BECO_Datos!$D$3:$HN$85,BECO_Datos!$A63,FALSE)+IFERROR(HLOOKUP(FI$6,BECO_Datos!$HP$3:$LT$85,BECO_Datos!$A63,FALSE),0))*FI$2</f>
        <v>0</v>
      </c>
      <c r="FJ64" s="84">
        <f>(HLOOKUP(FJ$6,BECO_Datos!$D$3:$HN$85,BECO_Datos!$A63,FALSE)+IFERROR(HLOOKUP(FJ$6,BECO_Datos!$HP$3:$LT$85,BECO_Datos!$A63,FALSE),0))*FJ$2</f>
        <v>0</v>
      </c>
      <c r="FK64" s="84">
        <f>(HLOOKUP(FK$6,BECO_Datos!$D$3:$HN$85,BECO_Datos!$A63,FALSE)+IFERROR(HLOOKUP(FK$6,BECO_Datos!$HP$3:$LT$85,BECO_Datos!$A63,FALSE),0))*FK$2</f>
        <v>0</v>
      </c>
      <c r="FL64" s="84">
        <f>(HLOOKUP(FL$6,BECO_Datos!$D$3:$HN$85,BECO_Datos!$A63,FALSE)+IFERROR(HLOOKUP(FL$6,BECO_Datos!$HP$3:$LT$85,BECO_Datos!$A63,FALSE),0))*FL$2</f>
        <v>0</v>
      </c>
      <c r="FM64" s="84">
        <f>(HLOOKUP(FM$6,BECO_Datos!$D$3:$HN$85,BECO_Datos!$A63,FALSE)+IFERROR(HLOOKUP(FM$6,BECO_Datos!$HP$3:$LT$85,BECO_Datos!$A63,FALSE),0))*FM$2</f>
        <v>0</v>
      </c>
      <c r="FN64" s="84">
        <f>(HLOOKUP(FN$6,BECO_Datos!$D$3:$HN$85,BECO_Datos!$A63,FALSE)+IFERROR(HLOOKUP(FN$6,BECO_Datos!$HP$3:$LT$85,BECO_Datos!$A63,FALSE),0))*FN$2</f>
        <v>0</v>
      </c>
      <c r="FO64" s="84">
        <f>(HLOOKUP(FO$6,BECO_Datos!$D$3:$HN$85,BECO_Datos!$A63,FALSE)+IFERROR(HLOOKUP(FO$6,BECO_Datos!$HP$3:$LT$85,BECO_Datos!$A63,FALSE),0))*FO$2</f>
        <v>0</v>
      </c>
      <c r="FP64" s="84">
        <f>(HLOOKUP(FP$6,BECO_Datos!$D$3:$HN$85,BECO_Datos!$A63,FALSE)+IFERROR(HLOOKUP(FP$6,BECO_Datos!$HP$3:$LT$85,BECO_Datos!$A63,FALSE),0))*FP$2</f>
        <v>0</v>
      </c>
      <c r="FR64" s="84" t="e">
        <f>(HLOOKUP(FR$6,BECO_Datos!$D$3:$HN$85,BECO_Datos!$A63,FALSE)+IFERROR(HLOOKUP(FR$6,BECO_Datos!$HP$3:$LT$85,BECO_Datos!$A63,FALSE),0))*FR$2</f>
        <v>#N/A</v>
      </c>
      <c r="FS64" s="84" t="e">
        <f>(HLOOKUP(FS$6,BECO_Datos!$D$3:$HN$85,BECO_Datos!$A63,FALSE)+IFERROR(HLOOKUP(FS$6,BECO_Datos!$HP$3:$LT$85,BECO_Datos!$A63,FALSE),0))*FS$2</f>
        <v>#N/A</v>
      </c>
      <c r="FT64" s="84" t="e">
        <f>(HLOOKUP(FT$6,BECO_Datos!$D$3:$HN$85,BECO_Datos!$A63,FALSE)+IFERROR(HLOOKUP(FT$6,BECO_Datos!$HP$3:$LT$85,BECO_Datos!$A63,FALSE),0))*FT$2</f>
        <v>#N/A</v>
      </c>
      <c r="FU64" s="84" t="e">
        <f>(HLOOKUP(FU$6,BECO_Datos!$D$3:$HN$85,BECO_Datos!$A63,FALSE)+IFERROR(HLOOKUP(FU$6,BECO_Datos!$HP$3:$LT$85,BECO_Datos!$A63,FALSE),0))*FU$2</f>
        <v>#N/A</v>
      </c>
      <c r="FV64" s="84" t="e">
        <f>(HLOOKUP(FV$6,BECO_Datos!$D$3:$HN$85,BECO_Datos!$A63,FALSE)+IFERROR(HLOOKUP(FV$6,BECO_Datos!$HP$3:$LT$85,BECO_Datos!$A63,FALSE),0))*FV$2</f>
        <v>#N/A</v>
      </c>
      <c r="FW64" s="84" t="e">
        <f>(HLOOKUP(FW$6,BECO_Datos!$D$3:$HN$85,BECO_Datos!$A63,FALSE)+IFERROR(HLOOKUP(FW$6,BECO_Datos!$HP$3:$LT$85,BECO_Datos!$A63,FALSE),0))*FW$2</f>
        <v>#N/A</v>
      </c>
      <c r="FX64" s="84">
        <f>(HLOOKUP(FX$6,BECO_Datos!$D$3:$HN$85,BECO_Datos!$A63,FALSE)+IFERROR(HLOOKUP(FX$6,BECO_Datos!$HP$3:$LT$85,BECO_Datos!$A63,FALSE),0))*FX$2</f>
        <v>0</v>
      </c>
      <c r="FY64" s="84">
        <f>(HLOOKUP(FY$6,BECO_Datos!$D$3:$HN$85,BECO_Datos!$A63,FALSE)+IFERROR(HLOOKUP(FY$6,BECO_Datos!$HP$3:$LT$85,BECO_Datos!$A63,FALSE),0))*FY$2</f>
        <v>0</v>
      </c>
      <c r="FZ64" s="84">
        <f>(HLOOKUP(FZ$6,BECO_Datos!$D$3:$HN$85,BECO_Datos!$A63,FALSE)+IFERROR(HLOOKUP(FZ$6,BECO_Datos!$HP$3:$LT$85,BECO_Datos!$A63,FALSE),0))*FZ$2</f>
        <v>0</v>
      </c>
      <c r="GA64" s="84">
        <f>(HLOOKUP(GA$6,BECO_Datos!$D$3:$HN$85,BECO_Datos!$A63,FALSE)+IFERROR(HLOOKUP(GA$6,BECO_Datos!$HP$3:$LT$85,BECO_Datos!$A63,FALSE),0))*GA$2</f>
        <v>0</v>
      </c>
      <c r="GB64" s="84">
        <f>(HLOOKUP(GB$6,BECO_Datos!$D$3:$HN$85,BECO_Datos!$A63,FALSE)+IFERROR(HLOOKUP(GB$6,BECO_Datos!$HP$3:$LT$85,BECO_Datos!$A63,FALSE),0))*GB$2</f>
        <v>0</v>
      </c>
      <c r="GC64" s="84">
        <f>(HLOOKUP(GC$6,BECO_Datos!$D$3:$HN$85,BECO_Datos!$A63,FALSE)+IFERROR(HLOOKUP(GC$6,BECO_Datos!$HP$3:$LT$85,BECO_Datos!$A63,FALSE),0))*GC$2</f>
        <v>0</v>
      </c>
      <c r="GD64" s="84">
        <f>(HLOOKUP(GD$6,BECO_Datos!$D$3:$HN$85,BECO_Datos!$A63,FALSE)+IFERROR(HLOOKUP(GD$6,BECO_Datos!$HP$3:$LT$85,BECO_Datos!$A63,FALSE),0))*GD$2</f>
        <v>0</v>
      </c>
      <c r="GE64" s="84">
        <f>(HLOOKUP(GE$6,BECO_Datos!$D$3:$HN$85,BECO_Datos!$A63,FALSE)+IFERROR(HLOOKUP(GE$6,BECO_Datos!$HP$3:$LT$85,BECO_Datos!$A63,FALSE),0))*GE$2</f>
        <v>0</v>
      </c>
      <c r="GF64" s="84">
        <f>(HLOOKUP(GF$6,BECO_Datos!$D$3:$HN$85,BECO_Datos!$A63,FALSE)+IFERROR(HLOOKUP(GF$6,BECO_Datos!$HP$3:$LT$85,BECO_Datos!$A63,FALSE),0))*GF$2</f>
        <v>0</v>
      </c>
      <c r="GG64" s="84">
        <f>(HLOOKUP(GG$6,BECO_Datos!$D$3:$HN$85,BECO_Datos!$A63,FALSE)+IFERROR(HLOOKUP(GG$6,BECO_Datos!$HP$3:$LT$85,BECO_Datos!$A63,FALSE),0))*GG$2</f>
        <v>0</v>
      </c>
      <c r="GI64" s="84" t="e">
        <f>(HLOOKUP(GI$6,BECO_Datos!$D$3:$HN$85,BECO_Datos!$A63,FALSE)+IFERROR(HLOOKUP(GI$6,BECO_Datos!$HP$3:$LT$85,BECO_Datos!$A63,FALSE),0))*GI$2</f>
        <v>#N/A</v>
      </c>
      <c r="GJ64" s="84" t="e">
        <f>(HLOOKUP(GJ$6,BECO_Datos!$D$3:$HN$85,BECO_Datos!$A63,FALSE)+IFERROR(HLOOKUP(GJ$6,BECO_Datos!$HP$3:$LT$85,BECO_Datos!$A63,FALSE),0))*GJ$2</f>
        <v>#N/A</v>
      </c>
      <c r="GK64" s="84" t="e">
        <f>(HLOOKUP(GK$6,BECO_Datos!$D$3:$HN$85,BECO_Datos!$A63,FALSE)+IFERROR(HLOOKUP(GK$6,BECO_Datos!$HP$3:$LT$85,BECO_Datos!$A63,FALSE),0))*GK$2</f>
        <v>#N/A</v>
      </c>
      <c r="GL64" s="84" t="e">
        <f>(HLOOKUP(GL$6,BECO_Datos!$D$3:$HN$85,BECO_Datos!$A63,FALSE)+IFERROR(HLOOKUP(GL$6,BECO_Datos!$HP$3:$LT$85,BECO_Datos!$A63,FALSE),0))*GL$2</f>
        <v>#N/A</v>
      </c>
      <c r="GM64" s="84" t="e">
        <f>(HLOOKUP(GM$6,BECO_Datos!$D$3:$HN$85,BECO_Datos!$A63,FALSE)+IFERROR(HLOOKUP(GM$6,BECO_Datos!$HP$3:$LT$85,BECO_Datos!$A63,FALSE),0))*GM$2</f>
        <v>#N/A</v>
      </c>
      <c r="GN64" s="84" t="e">
        <f>(HLOOKUP(GN$6,BECO_Datos!$D$3:$HN$85,BECO_Datos!$A63,FALSE)+IFERROR(HLOOKUP(GN$6,BECO_Datos!$HP$3:$LT$85,BECO_Datos!$A63,FALSE),0))*GN$2</f>
        <v>#N/A</v>
      </c>
      <c r="GO64" s="84">
        <f>(HLOOKUP(GO$6,BECO_Datos!$D$3:$HN$85,BECO_Datos!$A63,FALSE)+IFERROR(HLOOKUP(GO$6,BECO_Datos!$HP$3:$LT$85,BECO_Datos!$A63,FALSE),0))*GO$2</f>
        <v>0</v>
      </c>
      <c r="GP64" s="84">
        <f>(HLOOKUP(GP$6,BECO_Datos!$D$3:$HN$85,BECO_Datos!$A63,FALSE)+IFERROR(HLOOKUP(GP$6,BECO_Datos!$HP$3:$LT$85,BECO_Datos!$A63,FALSE),0))*GP$2</f>
        <v>0</v>
      </c>
      <c r="GQ64" s="84">
        <f>(HLOOKUP(GQ$6,BECO_Datos!$D$3:$HN$85,BECO_Datos!$A63,FALSE)+IFERROR(HLOOKUP(GQ$6,BECO_Datos!$HP$3:$LT$85,BECO_Datos!$A63,FALSE),0))*GQ$2</f>
        <v>0</v>
      </c>
      <c r="GR64" s="84">
        <f>(HLOOKUP(GR$6,BECO_Datos!$D$3:$HN$85,BECO_Datos!$A63,FALSE)+IFERROR(HLOOKUP(GR$6,BECO_Datos!$HP$3:$LT$85,BECO_Datos!$A63,FALSE),0))*GR$2</f>
        <v>0</v>
      </c>
      <c r="GS64" s="84">
        <f>(HLOOKUP(GS$6,BECO_Datos!$D$3:$HN$85,BECO_Datos!$A63,FALSE)+IFERROR(HLOOKUP(GS$6,BECO_Datos!$HP$3:$LT$85,BECO_Datos!$A63,FALSE),0))*GS$2</f>
        <v>0</v>
      </c>
      <c r="GT64" s="84">
        <f>(HLOOKUP(GT$6,BECO_Datos!$D$3:$HN$85,BECO_Datos!$A63,FALSE)+IFERROR(HLOOKUP(GT$6,BECO_Datos!$HP$3:$LT$85,BECO_Datos!$A63,FALSE),0))*GT$2</f>
        <v>0</v>
      </c>
      <c r="GU64" s="84">
        <f>(HLOOKUP(GU$6,BECO_Datos!$D$3:$HN$85,BECO_Datos!$A63,FALSE)+IFERROR(HLOOKUP(GU$6,BECO_Datos!$HP$3:$LT$85,BECO_Datos!$A63,FALSE),0))*GU$2</f>
        <v>0</v>
      </c>
      <c r="GV64" s="84">
        <f>(HLOOKUP(GV$6,BECO_Datos!$D$3:$HN$85,BECO_Datos!$A63,FALSE)+IFERROR(HLOOKUP(GV$6,BECO_Datos!$HP$3:$LT$85,BECO_Datos!$A63,FALSE),0))*GV$2</f>
        <v>0</v>
      </c>
      <c r="GW64" s="84">
        <f>(HLOOKUP(GW$6,BECO_Datos!$D$3:$HN$85,BECO_Datos!$A63,FALSE)+IFERROR(HLOOKUP(GW$6,BECO_Datos!$HP$3:$LT$85,BECO_Datos!$A63,FALSE),0))*GW$2</f>
        <v>0</v>
      </c>
      <c r="GX64" s="84">
        <f>(HLOOKUP(GX$6,BECO_Datos!$D$3:$HN$85,BECO_Datos!$A63,FALSE)+IFERROR(HLOOKUP(GX$6,BECO_Datos!$HP$3:$LT$85,BECO_Datos!$A63,FALSE),0))*GX$2</f>
        <v>0</v>
      </c>
      <c r="GZ64" s="84" t="e">
        <f>(HLOOKUP(GZ$6,BECO_Datos!$D$3:$HN$85,BECO_Datos!$A63,FALSE)+IFERROR(HLOOKUP(GZ$6,BECO_Datos!$HP$3:$LT$85,BECO_Datos!$A63,FALSE),0))*GZ$2</f>
        <v>#N/A</v>
      </c>
      <c r="HA64" s="84" t="e">
        <f>(HLOOKUP(HA$6,BECO_Datos!$D$3:$HN$85,BECO_Datos!$A63,FALSE)+IFERROR(HLOOKUP(HA$6,BECO_Datos!$HP$3:$LT$85,BECO_Datos!$A63,FALSE),0))*HA$2</f>
        <v>#N/A</v>
      </c>
      <c r="HB64" s="84" t="e">
        <f>(HLOOKUP(HB$6,BECO_Datos!$D$3:$HN$85,BECO_Datos!$A63,FALSE)+IFERROR(HLOOKUP(HB$6,BECO_Datos!$HP$3:$LT$85,BECO_Datos!$A63,FALSE),0))*HB$2</f>
        <v>#N/A</v>
      </c>
      <c r="HC64" s="84" t="e">
        <f>(HLOOKUP(HC$6,BECO_Datos!$D$3:$HN$85,BECO_Datos!$A63,FALSE)+IFERROR(HLOOKUP(HC$6,BECO_Datos!$HP$3:$LT$85,BECO_Datos!$A63,FALSE),0))*HC$2</f>
        <v>#N/A</v>
      </c>
      <c r="HD64" s="84" t="e">
        <f>(HLOOKUP(HD$6,BECO_Datos!$D$3:$HN$85,BECO_Datos!$A63,FALSE)+IFERROR(HLOOKUP(HD$6,BECO_Datos!$HP$3:$LT$85,BECO_Datos!$A63,FALSE),0))*HD$2</f>
        <v>#N/A</v>
      </c>
      <c r="HE64" s="84" t="e">
        <f>(HLOOKUP(HE$6,BECO_Datos!$D$3:$HN$85,BECO_Datos!$A63,FALSE)+IFERROR(HLOOKUP(HE$6,BECO_Datos!$HP$3:$LT$85,BECO_Datos!$A63,FALSE),0))*HE$2</f>
        <v>#N/A</v>
      </c>
      <c r="HF64" s="84">
        <f>(HLOOKUP(HF$6,BECO_Datos!$D$3:$HN$85,BECO_Datos!$A63,FALSE)+IFERROR(HLOOKUP(HF$6,BECO_Datos!$HP$3:$LT$85,BECO_Datos!$A63,FALSE),0))*HF$2</f>
        <v>0.14254715763737555</v>
      </c>
      <c r="HG64" s="84">
        <f>(HLOOKUP(HG$6,BECO_Datos!$D$3:$HN$85,BECO_Datos!$A63,FALSE)+IFERROR(HLOOKUP(HG$6,BECO_Datos!$HP$3:$LT$85,BECO_Datos!$A63,FALSE),0))*HG$2</f>
        <v>0</v>
      </c>
      <c r="HH64" s="84">
        <f>(HLOOKUP(HH$6,BECO_Datos!$D$3:$HN$85,BECO_Datos!$A63,FALSE)+IFERROR(HLOOKUP(HH$6,BECO_Datos!$HP$3:$LT$85,BECO_Datos!$A63,FALSE),0))*HH$2</f>
        <v>0</v>
      </c>
      <c r="HI64" s="84">
        <f>(HLOOKUP(HI$6,BECO_Datos!$D$3:$HN$85,BECO_Datos!$A63,FALSE)+IFERROR(HLOOKUP(HI$6,BECO_Datos!$HP$3:$LT$85,BECO_Datos!$A63,FALSE),0))*HI$2</f>
        <v>1.3222101857681547E-2</v>
      </c>
      <c r="HJ64" s="84">
        <f>(HLOOKUP(HJ$6,BECO_Datos!$D$3:$HN$85,BECO_Datos!$A63,FALSE)+IFERROR(HLOOKUP(HJ$6,BECO_Datos!$HP$3:$LT$85,BECO_Datos!$A63,FALSE),0))*HJ$2</f>
        <v>8.9652300400865125E-4</v>
      </c>
      <c r="HK64" s="84">
        <f>(HLOOKUP(HK$6,BECO_Datos!$D$3:$HN$85,BECO_Datos!$A63,FALSE)+IFERROR(HLOOKUP(HK$6,BECO_Datos!$HP$3:$LT$85,BECO_Datos!$A63,FALSE),0))*HK$2</f>
        <v>7.1334851973638E-3</v>
      </c>
      <c r="HL64" s="84">
        <f>(HLOOKUP(HL$6,BECO_Datos!$D$3:$HN$85,BECO_Datos!$A63,FALSE)+IFERROR(HLOOKUP(HL$6,BECO_Datos!$HP$3:$LT$85,BECO_Datos!$A63,FALSE),0))*HL$2</f>
        <v>5.3210897719937935E-4</v>
      </c>
      <c r="HM64" s="84">
        <f>(HLOOKUP(HM$6,BECO_Datos!$D$3:$HN$85,BECO_Datos!$A63,FALSE)+IFERROR(HLOOKUP(HM$6,BECO_Datos!$HP$3:$LT$85,BECO_Datos!$A63,FALSE),0))*HM$2</f>
        <v>2.1768094521792789E-3</v>
      </c>
      <c r="HN64" s="84">
        <f>(HLOOKUP(HN$6,BECO_Datos!$D$3:$HN$85,BECO_Datos!$A63,FALSE)+IFERROR(HLOOKUP(HN$6,BECO_Datos!$HP$3:$LT$85,BECO_Datos!$A63,FALSE),0))*HN$2</f>
        <v>2.5315487703121988E-3</v>
      </c>
      <c r="HO64" s="84">
        <f>(HLOOKUP(HO$6,BECO_Datos!$D$3:$HN$85,BECO_Datos!$A63,FALSE)+IFERROR(HLOOKUP(HO$6,BECO_Datos!$HP$3:$LT$85,BECO_Datos!$A63,FALSE),0))*HO$2</f>
        <v>1.5295538290207094E-3</v>
      </c>
      <c r="HQ64" s="84" t="e">
        <f>(HLOOKUP(HQ$6,BECO_Datos!$D$3:$HN$85,BECO_Datos!$A63,FALSE)+IFERROR(HLOOKUP(HQ$6,BECO_Datos!$HP$3:$LT$85,BECO_Datos!$A63,FALSE),0))*HQ$2</f>
        <v>#N/A</v>
      </c>
      <c r="HR64" s="84" t="e">
        <f>(HLOOKUP(HR$6,BECO_Datos!$D$3:$HN$85,BECO_Datos!$A63,FALSE)+IFERROR(HLOOKUP(HR$6,BECO_Datos!$HP$3:$LT$85,BECO_Datos!$A63,FALSE),0))*HR$2</f>
        <v>#N/A</v>
      </c>
      <c r="HS64" s="84" t="e">
        <f>(HLOOKUP(HS$6,BECO_Datos!$D$3:$HN$85,BECO_Datos!$A63,FALSE)+IFERROR(HLOOKUP(HS$6,BECO_Datos!$HP$3:$LT$85,BECO_Datos!$A63,FALSE),0))*HS$2</f>
        <v>#N/A</v>
      </c>
      <c r="HT64" s="84" t="e">
        <f>(HLOOKUP(HT$6,BECO_Datos!$D$3:$HN$85,BECO_Datos!$A63,FALSE)+IFERROR(HLOOKUP(HT$6,BECO_Datos!$HP$3:$LT$85,BECO_Datos!$A63,FALSE),0))*HT$2</f>
        <v>#N/A</v>
      </c>
      <c r="HU64" s="84" t="e">
        <f>(HLOOKUP(HU$6,BECO_Datos!$D$3:$HN$85,BECO_Datos!$A63,FALSE)+IFERROR(HLOOKUP(HU$6,BECO_Datos!$HP$3:$LT$85,BECO_Datos!$A63,FALSE),0))*HU$2</f>
        <v>#N/A</v>
      </c>
      <c r="HV64" s="84" t="e">
        <f>(HLOOKUP(HV$6,BECO_Datos!$D$3:$HN$85,BECO_Datos!$A63,FALSE)+IFERROR(HLOOKUP(HV$6,BECO_Datos!$HP$3:$LT$85,BECO_Datos!$A63,FALSE),0))*HV$2</f>
        <v>#N/A</v>
      </c>
      <c r="HW64" s="84">
        <f>(HLOOKUP(HW$6,BECO_Datos!$D$3:$HN$85,BECO_Datos!$A63,FALSE)+IFERROR(HLOOKUP(HW$6,BECO_Datos!$HP$3:$LT$85,BECO_Datos!$A63,FALSE),0))*HW$2</f>
        <v>0</v>
      </c>
      <c r="HX64" s="84">
        <f>(HLOOKUP(HX$6,BECO_Datos!$D$3:$HN$85,BECO_Datos!$A63,FALSE)+IFERROR(HLOOKUP(HX$6,BECO_Datos!$HP$3:$LT$85,BECO_Datos!$A63,FALSE),0))*HX$2</f>
        <v>0</v>
      </c>
      <c r="HY64" s="84">
        <f>(HLOOKUP(HY$6,BECO_Datos!$D$3:$HN$85,BECO_Datos!$A63,FALSE)+IFERROR(HLOOKUP(HY$6,BECO_Datos!$HP$3:$LT$85,BECO_Datos!$A63,FALSE),0))*HY$2</f>
        <v>0</v>
      </c>
      <c r="HZ64" s="84">
        <f>(HLOOKUP(HZ$6,BECO_Datos!$D$3:$HN$85,BECO_Datos!$A63,FALSE)+IFERROR(HLOOKUP(HZ$6,BECO_Datos!$HP$3:$LT$85,BECO_Datos!$A63,FALSE),0))*HZ$2</f>
        <v>0</v>
      </c>
      <c r="IA64" s="84">
        <f>(HLOOKUP(IA$6,BECO_Datos!$D$3:$HN$85,BECO_Datos!$A63,FALSE)+IFERROR(HLOOKUP(IA$6,BECO_Datos!$HP$3:$LT$85,BECO_Datos!$A63,FALSE),0))*IA$2</f>
        <v>0</v>
      </c>
      <c r="IB64" s="84">
        <f>(HLOOKUP(IB$6,BECO_Datos!$D$3:$HN$85,BECO_Datos!$A63,FALSE)+IFERROR(HLOOKUP(IB$6,BECO_Datos!$HP$3:$LT$85,BECO_Datos!$A63,FALSE),0))*IB$2</f>
        <v>0</v>
      </c>
      <c r="IC64" s="84">
        <f>(HLOOKUP(IC$6,BECO_Datos!$D$3:$HN$85,BECO_Datos!$A63,FALSE)+IFERROR(HLOOKUP(IC$6,BECO_Datos!$HP$3:$LT$85,BECO_Datos!$A63,FALSE),0))*IC$2</f>
        <v>0</v>
      </c>
      <c r="ID64" s="84">
        <f>(HLOOKUP(ID$6,BECO_Datos!$D$3:$HN$85,BECO_Datos!$A63,FALSE)+IFERROR(HLOOKUP(ID$6,BECO_Datos!$HP$3:$LT$85,BECO_Datos!$A63,FALSE),0))*ID$2</f>
        <v>0</v>
      </c>
      <c r="IE64" s="84">
        <f>(HLOOKUP(IE$6,BECO_Datos!$D$3:$HN$85,BECO_Datos!$A63,FALSE)+IFERROR(HLOOKUP(IE$6,BECO_Datos!$HP$3:$LT$85,BECO_Datos!$A63,FALSE),0))*IE$2</f>
        <v>0</v>
      </c>
      <c r="IF64" s="84">
        <f>(HLOOKUP(IF$6,BECO_Datos!$D$3:$HN$85,BECO_Datos!$A63,FALSE)+IFERROR(HLOOKUP(IF$6,BECO_Datos!$HP$3:$LT$85,BECO_Datos!$A63,FALSE),0))*IF$2</f>
        <v>0</v>
      </c>
      <c r="IH64" s="84" t="e">
        <f>(HLOOKUP(IH$6,BECO_Datos!$D$3:$HN$85,BECO_Datos!$A63,FALSE)+IFERROR(HLOOKUP(IH$6,BECO_Datos!$HP$3:$LT$85,BECO_Datos!$A63,FALSE),0))*IH$2</f>
        <v>#N/A</v>
      </c>
      <c r="II64" s="84" t="e">
        <f>(HLOOKUP(II$6,BECO_Datos!$D$3:$HN$85,BECO_Datos!$A63,FALSE)+IFERROR(HLOOKUP(II$6,BECO_Datos!$HP$3:$LT$85,BECO_Datos!$A63,FALSE),0))*II$2</f>
        <v>#N/A</v>
      </c>
      <c r="IJ64" s="84" t="e">
        <f>(HLOOKUP(IJ$6,BECO_Datos!$D$3:$HN$85,BECO_Datos!$A63,FALSE)+IFERROR(HLOOKUP(IJ$6,BECO_Datos!$HP$3:$LT$85,BECO_Datos!$A63,FALSE),0))*IJ$2</f>
        <v>#N/A</v>
      </c>
      <c r="IK64" s="84" t="e">
        <f>(HLOOKUP(IK$6,BECO_Datos!$D$3:$HN$85,BECO_Datos!$A63,FALSE)+IFERROR(HLOOKUP(IK$6,BECO_Datos!$HP$3:$LT$85,BECO_Datos!$A63,FALSE),0))*IK$2</f>
        <v>#N/A</v>
      </c>
      <c r="IL64" s="84" t="e">
        <f>(HLOOKUP(IL$6,BECO_Datos!$D$3:$HN$85,BECO_Datos!$A63,FALSE)+IFERROR(HLOOKUP(IL$6,BECO_Datos!$HP$3:$LT$85,BECO_Datos!$A63,FALSE),0))*IL$2</f>
        <v>#N/A</v>
      </c>
      <c r="IM64" s="84" t="e">
        <f>(HLOOKUP(IM$6,BECO_Datos!$D$3:$HN$85,BECO_Datos!$A63,FALSE)+IFERROR(HLOOKUP(IM$6,BECO_Datos!$HP$3:$LT$85,BECO_Datos!$A63,FALSE),0))*IM$2</f>
        <v>#N/A</v>
      </c>
      <c r="IN64" s="84">
        <f>(HLOOKUP(IN$6,BECO_Datos!$D$3:$HN$85,BECO_Datos!$A63,FALSE)+IFERROR(HLOOKUP(IN$6,BECO_Datos!$HP$3:$LT$85,BECO_Datos!$A63,FALSE),0))*IN$2</f>
        <v>2.256414875322442</v>
      </c>
      <c r="IO64" s="84">
        <f>(HLOOKUP(IO$6,BECO_Datos!$D$3:$HN$85,BECO_Datos!$A63,FALSE)+IFERROR(HLOOKUP(IO$6,BECO_Datos!$HP$3:$LT$85,BECO_Datos!$A63,FALSE),0))*IO$2</f>
        <v>2.3784018056749789</v>
      </c>
      <c r="IP64" s="84">
        <f>(HLOOKUP(IP$6,BECO_Datos!$D$3:$HN$85,BECO_Datos!$A63,FALSE)+IFERROR(HLOOKUP(IP$6,BECO_Datos!$HP$3:$LT$85,BECO_Datos!$A63,FALSE),0))*IP$2</f>
        <v>2.09280894239037</v>
      </c>
      <c r="IQ64" s="84">
        <f>(HLOOKUP(IQ$6,BECO_Datos!$D$3:$HN$85,BECO_Datos!$A63,FALSE)+IFERROR(HLOOKUP(IQ$6,BECO_Datos!$HP$3:$LT$85,BECO_Datos!$A63,FALSE),0))*IQ$2</f>
        <v>2.0491821152192609</v>
      </c>
      <c r="IR64" s="84">
        <f>(HLOOKUP(IR$6,BECO_Datos!$D$3:$HN$85,BECO_Datos!$A63,FALSE)+IFERROR(HLOOKUP(IR$6,BECO_Datos!$HP$3:$LT$85,BECO_Datos!$A63,FALSE),0))*IR$2</f>
        <v>2.1065080825451421</v>
      </c>
      <c r="IS64" s="84">
        <f>(HLOOKUP(IS$6,BECO_Datos!$D$3:$HN$85,BECO_Datos!$A63,FALSE)+IFERROR(HLOOKUP(IS$6,BECO_Datos!$HP$3:$LT$85,BECO_Datos!$A63,FALSE),0))*IS$2</f>
        <v>1.9166301805674981</v>
      </c>
      <c r="IT64" s="84">
        <f>(HLOOKUP(IT$6,BECO_Datos!$D$3:$HN$85,BECO_Datos!$A63,FALSE)+IFERROR(HLOOKUP(IT$6,BECO_Datos!$HP$3:$LT$85,BECO_Datos!$A63,FALSE),0))*IT$2</f>
        <v>1.5946760103181428</v>
      </c>
      <c r="IU64" s="84">
        <f>(HLOOKUP(IU$6,BECO_Datos!$D$3:$HN$85,BECO_Datos!$A63,FALSE)+IFERROR(HLOOKUP(IU$6,BECO_Datos!$HP$3:$LT$85,BECO_Datos!$A63,FALSE),0))*IU$2</f>
        <v>0.20133061049011181</v>
      </c>
      <c r="IV64" s="84">
        <f>(HLOOKUP(IV$6,BECO_Datos!$D$3:$HN$85,BECO_Datos!$A63,FALSE)+IFERROR(HLOOKUP(IV$6,BECO_Datos!$HP$3:$LT$85,BECO_Datos!$A63,FALSE),0))*IV$2</f>
        <v>0.12168945815026989</v>
      </c>
      <c r="IW64" s="84">
        <f>(HLOOKUP(IW$6,BECO_Datos!$D$3:$HN$85,BECO_Datos!$A63,FALSE)+IFERROR(HLOOKUP(IW$6,BECO_Datos!$HP$3:$LT$85,BECO_Datos!$A63,FALSE),0))*IW$2</f>
        <v>7.5017389882790053E-2</v>
      </c>
      <c r="IY64" s="84" t="e">
        <f>(HLOOKUP(IY$6,BECO_Datos!$D$3:$HN$85,BECO_Datos!$A63,FALSE)+IFERROR(HLOOKUP(IY$6,BECO_Datos!$HP$3:$LT$85,BECO_Datos!$A63,FALSE),0))*IY$2</f>
        <v>#N/A</v>
      </c>
      <c r="IZ64" s="84" t="e">
        <f>(HLOOKUP(IZ$6,BECO_Datos!$D$3:$HN$85,BECO_Datos!$A63,FALSE)+IFERROR(HLOOKUP(IZ$6,BECO_Datos!$HP$3:$LT$85,BECO_Datos!$A63,FALSE),0))*IZ$2</f>
        <v>#N/A</v>
      </c>
      <c r="JA64" s="84" t="e">
        <f>(HLOOKUP(JA$6,BECO_Datos!$D$3:$HN$85,BECO_Datos!$A63,FALSE)+IFERROR(HLOOKUP(JA$6,BECO_Datos!$HP$3:$LT$85,BECO_Datos!$A63,FALSE),0))*JA$2</f>
        <v>#N/A</v>
      </c>
      <c r="JB64" s="84" t="e">
        <f>(HLOOKUP(JB$6,BECO_Datos!$D$3:$HN$85,BECO_Datos!$A63,FALSE)+IFERROR(HLOOKUP(JB$6,BECO_Datos!$HP$3:$LT$85,BECO_Datos!$A63,FALSE),0))*JB$2</f>
        <v>#N/A</v>
      </c>
      <c r="JC64" s="84" t="e">
        <f>(HLOOKUP(JC$6,BECO_Datos!$D$3:$HN$85,BECO_Datos!$A63,FALSE)+IFERROR(HLOOKUP(JC$6,BECO_Datos!$HP$3:$LT$85,BECO_Datos!$A63,FALSE),0))*JC$2</f>
        <v>#N/A</v>
      </c>
      <c r="JD64" s="84" t="e">
        <f>(HLOOKUP(JD$6,BECO_Datos!$D$3:$HN$85,BECO_Datos!$A63,FALSE)+IFERROR(HLOOKUP(JD$6,BECO_Datos!$HP$3:$LT$85,BECO_Datos!$A63,FALSE),0))*JD$2</f>
        <v>#N/A</v>
      </c>
      <c r="JE64" s="84">
        <f>(HLOOKUP(JE$6,BECO_Datos!$D$3:$HN$85,BECO_Datos!$A63,FALSE)+IFERROR(HLOOKUP(JE$6,BECO_Datos!$HP$3:$LT$85,BECO_Datos!$A63,FALSE),0))*JE$2</f>
        <v>0</v>
      </c>
      <c r="JF64" s="84">
        <f>(HLOOKUP(JF$6,BECO_Datos!$D$3:$HN$85,BECO_Datos!$A63,FALSE)+IFERROR(HLOOKUP(JF$6,BECO_Datos!$HP$3:$LT$85,BECO_Datos!$A63,FALSE),0))*JF$2</f>
        <v>0</v>
      </c>
      <c r="JG64" s="84">
        <f>(HLOOKUP(JG$6,BECO_Datos!$D$3:$HN$85,BECO_Datos!$A63,FALSE)+IFERROR(HLOOKUP(JG$6,BECO_Datos!$HP$3:$LT$85,BECO_Datos!$A63,FALSE),0))*JG$2</f>
        <v>0</v>
      </c>
      <c r="JH64" s="84">
        <f>(HLOOKUP(JH$6,BECO_Datos!$D$3:$HN$85,BECO_Datos!$A63,FALSE)+IFERROR(HLOOKUP(JH$6,BECO_Datos!$HP$3:$LT$85,BECO_Datos!$A63,FALSE),0))*JH$2</f>
        <v>5.5898339853133411E-3</v>
      </c>
      <c r="JI64" s="84">
        <f>(HLOOKUP(JI$6,BECO_Datos!$D$3:$HN$85,BECO_Datos!$A63,FALSE)+IFERROR(HLOOKUP(JI$6,BECO_Datos!$HP$3:$LT$85,BECO_Datos!$A63,FALSE),0))*JI$2</f>
        <v>4.6581949877611169E-3</v>
      </c>
      <c r="JJ64" s="84">
        <f>(HLOOKUP(JJ$6,BECO_Datos!$D$3:$HN$85,BECO_Datos!$A63,FALSE)+IFERROR(HLOOKUP(JJ$6,BECO_Datos!$HP$3:$LT$85,BECO_Datos!$A63,FALSE),0))*JJ$2</f>
        <v>1.9874965281114101E-3</v>
      </c>
      <c r="JK64" s="84">
        <f>(HLOOKUP(JK$6,BECO_Datos!$D$3:$HN$85,BECO_Datos!$A63,FALSE)+IFERROR(HLOOKUP(JK$6,BECO_Datos!$HP$3:$LT$85,BECO_Datos!$A63,FALSE),0))*JK$2</f>
        <v>0</v>
      </c>
      <c r="JL64" s="84">
        <f>(HLOOKUP(JL$6,BECO_Datos!$D$3:$HN$85,BECO_Datos!$A63,FALSE)+IFERROR(HLOOKUP(JL$6,BECO_Datos!$HP$3:$LT$85,BECO_Datos!$A63,FALSE),0))*JL$2</f>
        <v>0</v>
      </c>
      <c r="JM64" s="84">
        <f>(HLOOKUP(JM$6,BECO_Datos!$D$3:$HN$85,BECO_Datos!$A63,FALSE)+IFERROR(HLOOKUP(JM$6,BECO_Datos!$HP$3:$LT$85,BECO_Datos!$A63,FALSE),0))*JM$2</f>
        <v>0</v>
      </c>
      <c r="JN64" s="84">
        <f>(HLOOKUP(JN$6,BECO_Datos!$D$3:$HN$85,BECO_Datos!$A63,FALSE)+IFERROR(HLOOKUP(JN$6,BECO_Datos!$HP$3:$LT$85,BECO_Datos!$A63,FALSE),0))*JN$2</f>
        <v>0</v>
      </c>
      <c r="JP64" s="84" t="e">
        <f>(HLOOKUP(JP$6,BECO_Datos!$D$3:$HN$85,BECO_Datos!$A63,FALSE)+IFERROR(HLOOKUP(JP$6,BECO_Datos!$HP$3:$LT$85,BECO_Datos!$A63,FALSE),0))*JP$2</f>
        <v>#N/A</v>
      </c>
      <c r="JQ64" s="84" t="e">
        <f>(HLOOKUP(JQ$6,BECO_Datos!$D$3:$HN$85,BECO_Datos!$A63,FALSE)+IFERROR(HLOOKUP(JQ$6,BECO_Datos!$HP$3:$LT$85,BECO_Datos!$A63,FALSE),0))*JQ$2</f>
        <v>#N/A</v>
      </c>
      <c r="JR64" s="84" t="e">
        <f>(HLOOKUP(JR$6,BECO_Datos!$D$3:$HN$85,BECO_Datos!$A63,FALSE)+IFERROR(HLOOKUP(JR$6,BECO_Datos!$HP$3:$LT$85,BECO_Datos!$A63,FALSE),0))*JR$2</f>
        <v>#N/A</v>
      </c>
      <c r="JS64" s="84" t="e">
        <f>(HLOOKUP(JS$6,BECO_Datos!$D$3:$HN$85,BECO_Datos!$A63,FALSE)+IFERROR(HLOOKUP(JS$6,BECO_Datos!$HP$3:$LT$85,BECO_Datos!$A63,FALSE),0))*JS$2</f>
        <v>#N/A</v>
      </c>
      <c r="JT64" s="84" t="e">
        <f>(HLOOKUP(JT$6,BECO_Datos!$D$3:$HN$85,BECO_Datos!$A63,FALSE)+IFERROR(HLOOKUP(JT$6,BECO_Datos!$HP$3:$LT$85,BECO_Datos!$A63,FALSE),0))*JT$2</f>
        <v>#N/A</v>
      </c>
      <c r="JU64" s="84" t="e">
        <f>(HLOOKUP(JU$6,BECO_Datos!$D$3:$HN$85,BECO_Datos!$A63,FALSE)+IFERROR(HLOOKUP(JU$6,BECO_Datos!$HP$3:$LT$85,BECO_Datos!$A63,FALSE),0))*JU$2</f>
        <v>#N/A</v>
      </c>
      <c r="JV64" s="84">
        <f>(HLOOKUP(JV$6,BECO_Datos!$D$3:$HN$85,BECO_Datos!$A63,FALSE)+IFERROR(HLOOKUP(JV$6,BECO_Datos!$HP$3:$LT$85,BECO_Datos!$A63,FALSE),0))*JV$2</f>
        <v>5.3570675596722177E-2</v>
      </c>
      <c r="JW64" s="84">
        <f>(HLOOKUP(JW$6,BECO_Datos!$D$3:$HN$85,BECO_Datos!$A63,FALSE)+IFERROR(HLOOKUP(JW$6,BECO_Datos!$HP$3:$LT$85,BECO_Datos!$A63,FALSE),0))*JW$2</f>
        <v>0.30001533558409466</v>
      </c>
      <c r="JX64" s="84">
        <f>(HLOOKUP(JX$6,BECO_Datos!$D$3:$HN$85,BECO_Datos!$A63,FALSE)+IFERROR(HLOOKUP(JX$6,BECO_Datos!$HP$3:$LT$85,BECO_Datos!$A63,FALSE),0))*JX$2</f>
        <v>9.4386969199006354E-2</v>
      </c>
      <c r="JY64" s="84">
        <f>(HLOOKUP(JY$6,BECO_Datos!$D$3:$HN$85,BECO_Datos!$A63,FALSE)+IFERROR(HLOOKUP(JY$6,BECO_Datos!$HP$3:$LT$85,BECO_Datos!$A63,FALSE),0))*JY$2</f>
        <v>9.4481767950281209E-2</v>
      </c>
      <c r="JZ64" s="84">
        <f>(HLOOKUP(JZ$6,BECO_Datos!$D$3:$HN$85,BECO_Datos!$A63,FALSE)+IFERROR(HLOOKUP(JZ$6,BECO_Datos!$HP$3:$LT$85,BECO_Datos!$A63,FALSE),0))*JZ$2</f>
        <v>2.9400450226107322E-2</v>
      </c>
      <c r="KA64" s="84">
        <f>(HLOOKUP(KA$6,BECO_Datos!$D$3:$HN$85,BECO_Datos!$A63,FALSE)+IFERROR(HLOOKUP(KA$6,BECO_Datos!$HP$3:$LT$85,BECO_Datos!$A63,FALSE),0))*KA$2</f>
        <v>5.0374180202173095E-2</v>
      </c>
      <c r="KB64" s="84">
        <f>(HLOOKUP(KB$6,BECO_Datos!$D$3:$HN$85,BECO_Datos!$A63,FALSE)+IFERROR(HLOOKUP(KB$6,BECO_Datos!$HP$3:$LT$85,BECO_Datos!$A63,FALSE),0))*KB$2</f>
        <v>6.9718062897206071E-2</v>
      </c>
      <c r="KC64" s="84">
        <f>(HLOOKUP(KC$6,BECO_Datos!$D$3:$HN$85,BECO_Datos!$A63,FALSE)+IFERROR(HLOOKUP(KC$6,BECO_Datos!$HP$3:$LT$85,BECO_Datos!$A63,FALSE),0))*KC$2</f>
        <v>8.1918958432377828E-2</v>
      </c>
      <c r="KD64" s="84">
        <f>(HLOOKUP(KD$6,BECO_Datos!$D$3:$HN$85,BECO_Datos!$A63,FALSE)+IFERROR(HLOOKUP(KD$6,BECO_Datos!$HP$3:$LT$85,BECO_Datos!$A63,FALSE),0))*KD$2</f>
        <v>8.1961420373053026E-2</v>
      </c>
      <c r="KE64" s="84">
        <f>(HLOOKUP(KE$6,BECO_Datos!$D$3:$HN$85,BECO_Datos!$A63,FALSE)+IFERROR(HLOOKUP(KE$6,BECO_Datos!$HP$3:$LT$85,BECO_Datos!$A63,FALSE),0))*KE$2</f>
        <v>8.9942159424172524E-2</v>
      </c>
      <c r="KG64" s="84" t="e">
        <f>(HLOOKUP(KG$6,BECO_Datos!$D$3:$HN$85,BECO_Datos!$A63,FALSE)+IFERROR(HLOOKUP(KG$6,BECO_Datos!$HP$3:$LT$85,BECO_Datos!$A63,FALSE),0))*KG$2</f>
        <v>#N/A</v>
      </c>
      <c r="KH64" s="84" t="e">
        <f>(HLOOKUP(KH$6,BECO_Datos!$D$3:$HN$85,BECO_Datos!$A63,FALSE)+IFERROR(HLOOKUP(KH$6,BECO_Datos!$HP$3:$LT$85,BECO_Datos!$A63,FALSE),0))*KH$2</f>
        <v>#N/A</v>
      </c>
      <c r="KI64" s="84" t="e">
        <f>(HLOOKUP(KI$6,BECO_Datos!$D$3:$HN$85,BECO_Datos!$A63,FALSE)+IFERROR(HLOOKUP(KI$6,BECO_Datos!$HP$3:$LT$85,BECO_Datos!$A63,FALSE),0))*KI$2</f>
        <v>#N/A</v>
      </c>
      <c r="KJ64" s="84" t="e">
        <f>(HLOOKUP(KJ$6,BECO_Datos!$D$3:$HN$85,BECO_Datos!$A63,FALSE)+IFERROR(HLOOKUP(KJ$6,BECO_Datos!$HP$3:$LT$85,BECO_Datos!$A63,FALSE),0))*KJ$2</f>
        <v>#N/A</v>
      </c>
      <c r="KK64" s="84" t="e">
        <f>(HLOOKUP(KK$6,BECO_Datos!$D$3:$HN$85,BECO_Datos!$A63,FALSE)+IFERROR(HLOOKUP(KK$6,BECO_Datos!$HP$3:$LT$85,BECO_Datos!$A63,FALSE),0))*KK$2</f>
        <v>#N/A</v>
      </c>
      <c r="KL64" s="84" t="e">
        <f>(HLOOKUP(KL$6,BECO_Datos!$D$3:$HN$85,BECO_Datos!$A63,FALSE)+IFERROR(HLOOKUP(KL$6,BECO_Datos!$HP$3:$LT$85,BECO_Datos!$A63,FALSE),0))*KL$2</f>
        <v>#N/A</v>
      </c>
      <c r="KM64" s="84">
        <f>(HLOOKUP(KM$6,BECO_Datos!$D$3:$HN$85,BECO_Datos!$A63,FALSE)+IFERROR(HLOOKUP(KM$6,BECO_Datos!$HP$3:$LT$85,BECO_Datos!$A63,FALSE),0))*KM$2</f>
        <v>1.3469306640172032E-2</v>
      </c>
      <c r="KN64" s="84">
        <f>(HLOOKUP(KN$6,BECO_Datos!$D$3:$HN$85,BECO_Datos!$A63,FALSE)+IFERROR(HLOOKUP(KN$6,BECO_Datos!$HP$3:$LT$85,BECO_Datos!$A63,FALSE),0))*KN$2</f>
        <v>0</v>
      </c>
      <c r="KO64" s="84">
        <f>(HLOOKUP(KO$6,BECO_Datos!$D$3:$HN$85,BECO_Datos!$A63,FALSE)+IFERROR(HLOOKUP(KO$6,BECO_Datos!$HP$3:$LT$85,BECO_Datos!$A63,FALSE),0))*KO$2</f>
        <v>1.423326461301096E-2</v>
      </c>
      <c r="KP64" s="84">
        <f>(HLOOKUP(KP$6,BECO_Datos!$D$3:$HN$85,BECO_Datos!$A63,FALSE)+IFERROR(HLOOKUP(KP$6,BECO_Datos!$HP$3:$LT$85,BECO_Datos!$A63,FALSE),0))*KP$2</f>
        <v>3.2371203309420879E-2</v>
      </c>
      <c r="KQ64" s="84">
        <f>(HLOOKUP(KQ$6,BECO_Datos!$D$3:$HN$85,BECO_Datos!$A63,FALSE)+IFERROR(HLOOKUP(KQ$6,BECO_Datos!$HP$3:$LT$85,BECO_Datos!$A63,FALSE),0))*KQ$2</f>
        <v>3.5417940463004692E-2</v>
      </c>
      <c r="KR64" s="84">
        <f>(HLOOKUP(KR$6,BECO_Datos!$D$3:$HN$85,BECO_Datos!$A63,FALSE)+IFERROR(HLOOKUP(KR$6,BECO_Datos!$HP$3:$LT$85,BECO_Datos!$A63,FALSE),0))*KR$2</f>
        <v>1.644328589158071E-2</v>
      </c>
      <c r="KS64" s="84">
        <f>(HLOOKUP(KS$6,BECO_Datos!$D$3:$HN$85,BECO_Datos!$A63,FALSE)+IFERROR(HLOOKUP(KS$6,BECO_Datos!$HP$3:$LT$85,BECO_Datos!$A63,FALSE),0))*KS$2</f>
        <v>1.4081685650146092E-2</v>
      </c>
      <c r="KT64" s="84">
        <f>(HLOOKUP(KT$6,BECO_Datos!$D$3:$HN$85,BECO_Datos!$A63,FALSE)+IFERROR(HLOOKUP(KT$6,BECO_Datos!$HP$3:$LT$85,BECO_Datos!$A63,FALSE),0))*KT$2</f>
        <v>0</v>
      </c>
      <c r="KU64" s="84">
        <f>(HLOOKUP(KU$6,BECO_Datos!$D$3:$HN$85,BECO_Datos!$A63,FALSE)+IFERROR(HLOOKUP(KU$6,BECO_Datos!$HP$3:$LT$85,BECO_Datos!$A63,FALSE),0))*KU$2</f>
        <v>2.4852886751323501E-2</v>
      </c>
      <c r="KV64" s="84">
        <f>(HLOOKUP(KV$6,BECO_Datos!$D$3:$HN$85,BECO_Datos!$A63,FALSE)+IFERROR(HLOOKUP(KV$6,BECO_Datos!$HP$3:$LT$85,BECO_Datos!$A63,FALSE),0))*KV$2</f>
        <v>2.683062509743921E-2</v>
      </c>
      <c r="KX64" s="84" t="e">
        <f>(HLOOKUP(KX$6,BECO_Datos!$D$3:$HN$85,BECO_Datos!$A63,FALSE)+IFERROR(HLOOKUP(KX$6,BECO_Datos!$HP$3:$LT$85,BECO_Datos!$A63,FALSE),0))*KX$2</f>
        <v>#N/A</v>
      </c>
      <c r="KY64" s="84" t="e">
        <f>(HLOOKUP(KY$6,BECO_Datos!$D$3:$HN$85,BECO_Datos!$A63,FALSE)+IFERROR(HLOOKUP(KY$6,BECO_Datos!$HP$3:$LT$85,BECO_Datos!$A63,FALSE),0))*KY$2</f>
        <v>#N/A</v>
      </c>
      <c r="KZ64" s="84" t="e">
        <f>(HLOOKUP(KZ$6,BECO_Datos!$D$3:$HN$85,BECO_Datos!$A63,FALSE)+IFERROR(HLOOKUP(KZ$6,BECO_Datos!$HP$3:$LT$85,BECO_Datos!$A63,FALSE),0))*KZ$2</f>
        <v>#N/A</v>
      </c>
      <c r="LA64" s="84" t="e">
        <f>(HLOOKUP(LA$6,BECO_Datos!$D$3:$HN$85,BECO_Datos!$A63,FALSE)+IFERROR(HLOOKUP(LA$6,BECO_Datos!$HP$3:$LT$85,BECO_Datos!$A63,FALSE),0))*LA$2</f>
        <v>#N/A</v>
      </c>
      <c r="LB64" s="84" t="e">
        <f>(HLOOKUP(LB$6,BECO_Datos!$D$3:$HN$85,BECO_Datos!$A63,FALSE)+IFERROR(HLOOKUP(LB$6,BECO_Datos!$HP$3:$LT$85,BECO_Datos!$A63,FALSE),0))*LB$2</f>
        <v>#N/A</v>
      </c>
      <c r="LC64" s="84" t="e">
        <f>(HLOOKUP(LC$6,BECO_Datos!$D$3:$HN$85,BECO_Datos!$A63,FALSE)+IFERROR(HLOOKUP(LC$6,BECO_Datos!$HP$3:$LT$85,BECO_Datos!$A63,FALSE),0))*LC$2</f>
        <v>#N/A</v>
      </c>
      <c r="LD64" s="84">
        <f>(HLOOKUP(LD$6,BECO_Datos!$D$3:$HN$85,BECO_Datos!$A63,FALSE)+IFERROR(HLOOKUP(LD$6,BECO_Datos!$HP$3:$LT$85,BECO_Datos!$A63,FALSE),0))*LD$2</f>
        <v>0</v>
      </c>
      <c r="LE64" s="84">
        <f>(HLOOKUP(LE$6,BECO_Datos!$D$3:$HN$85,BECO_Datos!$A63,FALSE)+IFERROR(HLOOKUP(LE$6,BECO_Datos!$HP$3:$LT$85,BECO_Datos!$A63,FALSE),0))*LE$2</f>
        <v>0</v>
      </c>
      <c r="LF64" s="84">
        <f>(HLOOKUP(LF$6,BECO_Datos!$D$3:$HN$85,BECO_Datos!$A63,FALSE)+IFERROR(HLOOKUP(LF$6,BECO_Datos!$HP$3:$LT$85,BECO_Datos!$A63,FALSE),0))*LF$2</f>
        <v>0</v>
      </c>
      <c r="LG64" s="84">
        <f>(HLOOKUP(LG$6,BECO_Datos!$D$3:$HN$85,BECO_Datos!$A63,FALSE)+IFERROR(HLOOKUP(LG$6,BECO_Datos!$HP$3:$LT$85,BECO_Datos!$A63,FALSE),0))*LG$2</f>
        <v>0</v>
      </c>
      <c r="LH64" s="84">
        <f>(HLOOKUP(LH$6,BECO_Datos!$D$3:$HN$85,BECO_Datos!$A63,FALSE)+IFERROR(HLOOKUP(LH$6,BECO_Datos!$HP$3:$LT$85,BECO_Datos!$A63,FALSE),0))*LH$2</f>
        <v>0</v>
      </c>
      <c r="LI64" s="84">
        <f>(HLOOKUP(LI$6,BECO_Datos!$D$3:$HN$85,BECO_Datos!$A63,FALSE)+IFERROR(HLOOKUP(LI$6,BECO_Datos!$HP$3:$LT$85,BECO_Datos!$A63,FALSE),0))*LI$2</f>
        <v>0</v>
      </c>
      <c r="LJ64" s="84">
        <f>(HLOOKUP(LJ$6,BECO_Datos!$D$3:$HN$85,BECO_Datos!$A63,FALSE)+IFERROR(HLOOKUP(LJ$6,BECO_Datos!$HP$3:$LT$85,BECO_Datos!$A63,FALSE),0))*LJ$2</f>
        <v>0</v>
      </c>
      <c r="LK64" s="84">
        <f>(HLOOKUP(LK$6,BECO_Datos!$D$3:$HN$85,BECO_Datos!$A63,FALSE)+IFERROR(HLOOKUP(LK$6,BECO_Datos!$HP$3:$LT$85,BECO_Datos!$A63,FALSE),0))*LK$2</f>
        <v>0</v>
      </c>
      <c r="LL64" s="84">
        <f>(HLOOKUP(LL$6,BECO_Datos!$D$3:$HN$85,BECO_Datos!$A63,FALSE)+IFERROR(HLOOKUP(LL$6,BECO_Datos!$HP$3:$LT$85,BECO_Datos!$A63,FALSE),0))*LL$2</f>
        <v>0</v>
      </c>
      <c r="LM64" s="84">
        <f>(HLOOKUP(LM$6,BECO_Datos!$D$3:$HN$85,BECO_Datos!$A63,FALSE)+IFERROR(HLOOKUP(LM$6,BECO_Datos!$HP$3:$LT$85,BECO_Datos!$A63,FALSE),0))*LM$2</f>
        <v>0</v>
      </c>
    </row>
    <row r="65" spans="1:325" ht="15.75" x14ac:dyDescent="0.25">
      <c r="A65" s="160">
        <v>60</v>
      </c>
      <c r="B65" s="63" t="s">
        <v>105</v>
      </c>
      <c r="C65" s="13"/>
      <c r="D65" s="85" t="e">
        <f>(HLOOKUP(D$6,BECO_Datos!$D$3:$HN$85,BECO_Datos!$A64,FALSE)+IFERROR(HLOOKUP(D$6,BECO_Datos!$HP$3:$LT$85,BECO_Datos!$A64,FALSE),0))*D$2</f>
        <v>#N/A</v>
      </c>
      <c r="E65" s="85" t="e">
        <f>(HLOOKUP(E$6,BECO_Datos!$D$3:$HN$85,BECO_Datos!$A64,FALSE)+IFERROR(HLOOKUP(E$6,BECO_Datos!$HP$3:$LT$85,BECO_Datos!$A64,FALSE),0))*E$2</f>
        <v>#N/A</v>
      </c>
      <c r="F65" s="85" t="e">
        <f>(HLOOKUP(F$6,BECO_Datos!$D$3:$HN$85,BECO_Datos!$A64,FALSE)+IFERROR(HLOOKUP(F$6,BECO_Datos!$HP$3:$LT$85,BECO_Datos!$A64,FALSE),0))*F$2</f>
        <v>#N/A</v>
      </c>
      <c r="G65" s="85" t="e">
        <f>(HLOOKUP(G$6,BECO_Datos!$D$3:$HN$85,BECO_Datos!$A64,FALSE)+IFERROR(HLOOKUP(G$6,BECO_Datos!$HP$3:$LT$85,BECO_Datos!$A64,FALSE),0))*G$2</f>
        <v>#N/A</v>
      </c>
      <c r="H65" s="85" t="e">
        <f>(HLOOKUP(H$6,BECO_Datos!$D$3:$HN$85,BECO_Datos!$A64,FALSE)+IFERROR(HLOOKUP(H$6,BECO_Datos!$HP$3:$LT$85,BECO_Datos!$A64,FALSE),0))*H$2</f>
        <v>#N/A</v>
      </c>
      <c r="I65" s="85" t="e">
        <f>(HLOOKUP(I$6,BECO_Datos!$D$3:$HN$85,BECO_Datos!$A64,FALSE)+IFERROR(HLOOKUP(I$6,BECO_Datos!$HP$3:$LT$85,BECO_Datos!$A64,FALSE),0))*I$2</f>
        <v>#N/A</v>
      </c>
      <c r="J65" s="85">
        <f>(HLOOKUP(J$6,BECO_Datos!$D$3:$HN$85,BECO_Datos!$A64,FALSE)+IFERROR(HLOOKUP(J$6,BECO_Datos!$HP$3:$LT$85,BECO_Datos!$A64,FALSE),0))*J$2</f>
        <v>0</v>
      </c>
      <c r="K65" s="85">
        <f>(HLOOKUP(K$6,BECO_Datos!$D$3:$HN$85,BECO_Datos!$A64,FALSE)+IFERROR(HLOOKUP(K$6,BECO_Datos!$HP$3:$LT$85,BECO_Datos!$A64,FALSE),0))*K$2</f>
        <v>0</v>
      </c>
      <c r="L65" s="85">
        <f>(HLOOKUP(L$6,BECO_Datos!$D$3:$HN$85,BECO_Datos!$A64,FALSE)+IFERROR(HLOOKUP(L$6,BECO_Datos!$HP$3:$LT$85,BECO_Datos!$A64,FALSE),0))*L$2</f>
        <v>0</v>
      </c>
      <c r="M65" s="85">
        <f>(HLOOKUP(M$6,BECO_Datos!$D$3:$HN$85,BECO_Datos!$A64,FALSE)+IFERROR(HLOOKUP(M$6,BECO_Datos!$HP$3:$LT$85,BECO_Datos!$A64,FALSE),0))*M$2</f>
        <v>0</v>
      </c>
      <c r="N65" s="85">
        <f>(HLOOKUP(N$6,BECO_Datos!$D$3:$HN$85,BECO_Datos!$A64,FALSE)+IFERROR(HLOOKUP(N$6,BECO_Datos!$HP$3:$LT$85,BECO_Datos!$A64,FALSE),0))*N$2</f>
        <v>0</v>
      </c>
      <c r="O65" s="85">
        <f>(HLOOKUP(O$6,BECO_Datos!$D$3:$HN$85,BECO_Datos!$A64,FALSE)+IFERROR(HLOOKUP(O$6,BECO_Datos!$HP$3:$LT$85,BECO_Datos!$A64,FALSE),0))*O$2</f>
        <v>0</v>
      </c>
      <c r="P65" s="85">
        <f>(HLOOKUP(P$6,BECO_Datos!$D$3:$HN$85,BECO_Datos!$A64,FALSE)+IFERROR(HLOOKUP(P$6,BECO_Datos!$HP$3:$LT$85,BECO_Datos!$A64,FALSE),0))*P$2</f>
        <v>0</v>
      </c>
      <c r="Q65" s="85">
        <f>(HLOOKUP(Q$6,BECO_Datos!$D$3:$HN$85,BECO_Datos!$A64,FALSE)+IFERROR(HLOOKUP(Q$6,BECO_Datos!$HP$3:$LT$85,BECO_Datos!$A64,FALSE),0))*Q$2</f>
        <v>0</v>
      </c>
      <c r="R65" s="85">
        <f>(HLOOKUP(R$6,BECO_Datos!$D$3:$HN$85,BECO_Datos!$A64,FALSE)+IFERROR(HLOOKUP(R$6,BECO_Datos!$HP$3:$LT$85,BECO_Datos!$A64,FALSE),0))*R$2</f>
        <v>0</v>
      </c>
      <c r="S65" s="85">
        <f>(HLOOKUP(S$6,BECO_Datos!$D$3:$HN$85,BECO_Datos!$A64,FALSE)+IFERROR(HLOOKUP(S$6,BECO_Datos!$HP$3:$LT$85,BECO_Datos!$A64,FALSE),0))*S$2</f>
        <v>0</v>
      </c>
      <c r="U65" s="85" t="e">
        <f>(HLOOKUP(U$6,BECO_Datos!$D$3:$HN$85,BECO_Datos!$A64,FALSE)+IFERROR(HLOOKUP(U$6,BECO_Datos!$HP$3:$LT$85,BECO_Datos!$A64,FALSE),0))*U$2</f>
        <v>#N/A</v>
      </c>
      <c r="V65" s="85" t="e">
        <f>(HLOOKUP(V$6,BECO_Datos!$D$3:$HN$85,BECO_Datos!$A64,FALSE)+IFERROR(HLOOKUP(V$6,BECO_Datos!$HP$3:$LT$85,BECO_Datos!$A64,FALSE),0))*V$2</f>
        <v>#N/A</v>
      </c>
      <c r="W65" s="85" t="e">
        <f>(HLOOKUP(W$6,BECO_Datos!$D$3:$HN$85,BECO_Datos!$A64,FALSE)+IFERROR(HLOOKUP(W$6,BECO_Datos!$HP$3:$LT$85,BECO_Datos!$A64,FALSE),0))*W$2</f>
        <v>#N/A</v>
      </c>
      <c r="X65" s="85" t="e">
        <f>(HLOOKUP(X$6,BECO_Datos!$D$3:$HN$85,BECO_Datos!$A64,FALSE)+IFERROR(HLOOKUP(X$6,BECO_Datos!$HP$3:$LT$85,BECO_Datos!$A64,FALSE),0))*X$2</f>
        <v>#N/A</v>
      </c>
      <c r="Y65" s="85" t="e">
        <f>(HLOOKUP(Y$6,BECO_Datos!$D$3:$HN$85,BECO_Datos!$A64,FALSE)+IFERROR(HLOOKUP(Y$6,BECO_Datos!$HP$3:$LT$85,BECO_Datos!$A64,FALSE),0))*Y$2</f>
        <v>#N/A</v>
      </c>
      <c r="Z65" s="85" t="e">
        <f>(HLOOKUP(Z$6,BECO_Datos!$D$3:$HN$85,BECO_Datos!$A64,FALSE)+IFERROR(HLOOKUP(Z$6,BECO_Datos!$HP$3:$LT$85,BECO_Datos!$A64,FALSE),0))*Z$2</f>
        <v>#N/A</v>
      </c>
      <c r="AA65" s="85">
        <f>(HLOOKUP(AA$6,BECO_Datos!$D$3:$HN$85,BECO_Datos!$A64,FALSE)+IFERROR(HLOOKUP(AA$6,BECO_Datos!$HP$3:$LT$85,BECO_Datos!$A64,FALSE),0))*AA$2</f>
        <v>0</v>
      </c>
      <c r="AB65" s="85">
        <f>(HLOOKUP(AB$6,BECO_Datos!$D$3:$HN$85,BECO_Datos!$A64,FALSE)+IFERROR(HLOOKUP(AB$6,BECO_Datos!$HP$3:$LT$85,BECO_Datos!$A64,FALSE),0))*AB$2</f>
        <v>0</v>
      </c>
      <c r="AC65" s="85">
        <f>(HLOOKUP(AC$6,BECO_Datos!$D$3:$HN$85,BECO_Datos!$A64,FALSE)+IFERROR(HLOOKUP(AC$6,BECO_Datos!$HP$3:$LT$85,BECO_Datos!$A64,FALSE),0))*AC$2</f>
        <v>0.21432106031011633</v>
      </c>
      <c r="AD65" s="85">
        <f>(HLOOKUP(AD$6,BECO_Datos!$D$3:$HN$85,BECO_Datos!$A64,FALSE)+IFERROR(HLOOKUP(AD$6,BECO_Datos!$HP$3:$LT$85,BECO_Datos!$A64,FALSE),0))*AD$2</f>
        <v>2.8850911964823353E-2</v>
      </c>
      <c r="AE65" s="85">
        <f>(HLOOKUP(AE$6,BECO_Datos!$D$3:$HN$85,BECO_Datos!$A64,FALSE)+IFERROR(HLOOKUP(AE$6,BECO_Datos!$HP$3:$LT$85,BECO_Datos!$A64,FALSE),0))*AE$2</f>
        <v>0</v>
      </c>
      <c r="AF65" s="85">
        <f>(HLOOKUP(AF$6,BECO_Datos!$D$3:$HN$85,BECO_Datos!$A64,FALSE)+IFERROR(HLOOKUP(AF$6,BECO_Datos!$HP$3:$LT$85,BECO_Datos!$A64,FALSE),0))*AF$2</f>
        <v>0</v>
      </c>
      <c r="AG65" s="85">
        <f>(HLOOKUP(AG$6,BECO_Datos!$D$3:$HN$85,BECO_Datos!$A64,FALSE)+IFERROR(HLOOKUP(AG$6,BECO_Datos!$HP$3:$LT$85,BECO_Datos!$A64,FALSE),0))*AG$2</f>
        <v>0</v>
      </c>
      <c r="AH65" s="85">
        <f>(HLOOKUP(AH$6,BECO_Datos!$D$3:$HN$85,BECO_Datos!$A64,FALSE)+IFERROR(HLOOKUP(AH$6,BECO_Datos!$HP$3:$LT$85,BECO_Datos!$A64,FALSE),0))*AH$2</f>
        <v>0</v>
      </c>
      <c r="AI65" s="85">
        <f>(HLOOKUP(AI$6,BECO_Datos!$D$3:$HN$85,BECO_Datos!$A64,FALSE)+IFERROR(HLOOKUP(AI$6,BECO_Datos!$HP$3:$LT$85,BECO_Datos!$A64,FALSE),0))*AI$2</f>
        <v>0</v>
      </c>
      <c r="AJ65" s="85">
        <f>(HLOOKUP(AJ$6,BECO_Datos!$D$3:$HN$85,BECO_Datos!$A64,FALSE)+IFERROR(HLOOKUP(AJ$6,BECO_Datos!$HP$3:$LT$85,BECO_Datos!$A64,FALSE),0))*AJ$2</f>
        <v>0</v>
      </c>
      <c r="AL65" s="85" t="e">
        <f>(HLOOKUP(AL$6,BECO_Datos!$D$3:$HN$85,BECO_Datos!$A64,FALSE)+IFERROR(HLOOKUP(AL$6,BECO_Datos!$HP$3:$LT$85,BECO_Datos!$A64,FALSE),0))*AL$2</f>
        <v>#N/A</v>
      </c>
      <c r="AM65" s="85" t="e">
        <f>(HLOOKUP(AM$6,BECO_Datos!$D$3:$HN$85,BECO_Datos!$A64,FALSE)+IFERROR(HLOOKUP(AM$6,BECO_Datos!$HP$3:$LT$85,BECO_Datos!$A64,FALSE),0))*AM$2</f>
        <v>#N/A</v>
      </c>
      <c r="AN65" s="85" t="e">
        <f>(HLOOKUP(AN$6,BECO_Datos!$D$3:$HN$85,BECO_Datos!$A64,FALSE)+IFERROR(HLOOKUP(AN$6,BECO_Datos!$HP$3:$LT$85,BECO_Datos!$A64,FALSE),0))*AN$2</f>
        <v>#N/A</v>
      </c>
      <c r="AO65" s="85" t="e">
        <f>(HLOOKUP(AO$6,BECO_Datos!$D$3:$HN$85,BECO_Datos!$A64,FALSE)+IFERROR(HLOOKUP(AO$6,BECO_Datos!$HP$3:$LT$85,BECO_Datos!$A64,FALSE),0))*AO$2</f>
        <v>#N/A</v>
      </c>
      <c r="AP65" s="85" t="e">
        <f>(HLOOKUP(AP$6,BECO_Datos!$D$3:$HN$85,BECO_Datos!$A64,FALSE)+IFERROR(HLOOKUP(AP$6,BECO_Datos!$HP$3:$LT$85,BECO_Datos!$A64,FALSE),0))*AP$2</f>
        <v>#N/A</v>
      </c>
      <c r="AQ65" s="85" t="e">
        <f>(HLOOKUP(AQ$6,BECO_Datos!$D$3:$HN$85,BECO_Datos!$A64,FALSE)+IFERROR(HLOOKUP(AQ$6,BECO_Datos!$HP$3:$LT$85,BECO_Datos!$A64,FALSE),0))*AQ$2</f>
        <v>#N/A</v>
      </c>
      <c r="AR65" s="85">
        <f>(HLOOKUP(AR$6,BECO_Datos!$D$3:$HN$85,BECO_Datos!$A64,FALSE)+IFERROR(HLOOKUP(AR$6,BECO_Datos!$HP$3:$LT$85,BECO_Datos!$A64,FALSE),0))*AR$2</f>
        <v>15.331995927426881</v>
      </c>
      <c r="AS65" s="85">
        <f>(HLOOKUP(AS$6,BECO_Datos!$D$3:$HN$85,BECO_Datos!$A64,FALSE)+IFERROR(HLOOKUP(AS$6,BECO_Datos!$HP$3:$LT$85,BECO_Datos!$A64,FALSE),0))*AS$2</f>
        <v>3.9523641439945694</v>
      </c>
      <c r="AT65" s="85">
        <f>(HLOOKUP(AT$6,BECO_Datos!$D$3:$HN$85,BECO_Datos!$A64,FALSE)+IFERROR(HLOOKUP(AT$6,BECO_Datos!$HP$3:$LT$85,BECO_Datos!$A64,FALSE),0))*AT$2</f>
        <v>14.812269200354828</v>
      </c>
      <c r="AU65" s="85">
        <f>(HLOOKUP(AU$6,BECO_Datos!$D$3:$HN$85,BECO_Datos!$A64,FALSE)+IFERROR(HLOOKUP(AU$6,BECO_Datos!$HP$3:$LT$85,BECO_Datos!$A64,FALSE),0))*AU$2</f>
        <v>14.448676185928198</v>
      </c>
      <c r="AV65" s="85">
        <f>(HLOOKUP(AV$6,BECO_Datos!$D$3:$HN$85,BECO_Datos!$A64,FALSE)+IFERROR(HLOOKUP(AV$6,BECO_Datos!$HP$3:$LT$85,BECO_Datos!$A64,FALSE),0))*AV$2</f>
        <v>14.148569571906682</v>
      </c>
      <c r="AW65" s="85">
        <f>(HLOOKUP(AW$6,BECO_Datos!$D$3:$HN$85,BECO_Datos!$A64,FALSE)+IFERROR(HLOOKUP(AW$6,BECO_Datos!$HP$3:$LT$85,BECO_Datos!$A64,FALSE),0))*AW$2</f>
        <v>14.36793252054273</v>
      </c>
      <c r="AX65" s="85">
        <f>(HLOOKUP(AX$6,BECO_Datos!$D$3:$HN$85,BECO_Datos!$A64,FALSE)+IFERROR(HLOOKUP(AX$6,BECO_Datos!$HP$3:$LT$85,BECO_Datos!$A64,FALSE),0))*AX$2</f>
        <v>14.067704136616344</v>
      </c>
      <c r="AY65" s="85">
        <f>(HLOOKUP(AY$6,BECO_Datos!$D$3:$HN$85,BECO_Datos!$A64,FALSE)+IFERROR(HLOOKUP(AY$6,BECO_Datos!$HP$3:$LT$85,BECO_Datos!$A64,FALSE),0))*AY$2</f>
        <v>14.141236979942516</v>
      </c>
      <c r="AZ65" s="85">
        <f>(HLOOKUP(AZ$6,BECO_Datos!$D$3:$HN$85,BECO_Datos!$A64,FALSE)+IFERROR(HLOOKUP(AZ$6,BECO_Datos!$HP$3:$LT$85,BECO_Datos!$A64,FALSE),0))*AZ$2</f>
        <v>6.2682287413052338</v>
      </c>
      <c r="BA65" s="85">
        <f>(HLOOKUP(BA$6,BECO_Datos!$D$3:$HN$85,BECO_Datos!$A64,FALSE)+IFERROR(HLOOKUP(BA$6,BECO_Datos!$HP$3:$LT$85,BECO_Datos!$A64,FALSE),0))*BA$2</f>
        <v>10.545857754840341</v>
      </c>
      <c r="BC65" s="85" t="e">
        <f>(HLOOKUP(BC$6,BECO_Datos!$D$3:$HN$85,BECO_Datos!$A64,FALSE)+IFERROR(HLOOKUP(BC$6,BECO_Datos!$HP$3:$LT$85,BECO_Datos!$A64,FALSE),0))*BC$2</f>
        <v>#N/A</v>
      </c>
      <c r="BD65" s="85" t="e">
        <f>(HLOOKUP(BD$6,BECO_Datos!$D$3:$HN$85,BECO_Datos!$A64,FALSE)+IFERROR(HLOOKUP(BD$6,BECO_Datos!$HP$3:$LT$85,BECO_Datos!$A64,FALSE),0))*BD$2</f>
        <v>#N/A</v>
      </c>
      <c r="BE65" s="85" t="e">
        <f>(HLOOKUP(BE$6,BECO_Datos!$D$3:$HN$85,BECO_Datos!$A64,FALSE)+IFERROR(HLOOKUP(BE$6,BECO_Datos!$HP$3:$LT$85,BECO_Datos!$A64,FALSE),0))*BE$2</f>
        <v>#N/A</v>
      </c>
      <c r="BF65" s="85" t="e">
        <f>(HLOOKUP(BF$6,BECO_Datos!$D$3:$HN$85,BECO_Datos!$A64,FALSE)+IFERROR(HLOOKUP(BF$6,BECO_Datos!$HP$3:$LT$85,BECO_Datos!$A64,FALSE),0))*BF$2</f>
        <v>#N/A</v>
      </c>
      <c r="BG65" s="85" t="e">
        <f>(HLOOKUP(BG$6,BECO_Datos!$D$3:$HN$85,BECO_Datos!$A64,FALSE)+IFERROR(HLOOKUP(BG$6,BECO_Datos!$HP$3:$LT$85,BECO_Datos!$A64,FALSE),0))*BG$2</f>
        <v>#N/A</v>
      </c>
      <c r="BH65" s="85" t="e">
        <f>(HLOOKUP(BH$6,BECO_Datos!$D$3:$HN$85,BECO_Datos!$A64,FALSE)+IFERROR(HLOOKUP(BH$6,BECO_Datos!$HP$3:$LT$85,BECO_Datos!$A64,FALSE),0))*BH$2</f>
        <v>#N/A</v>
      </c>
      <c r="BI65" s="85">
        <f>(HLOOKUP(BI$6,BECO_Datos!$D$3:$HN$85,BECO_Datos!$A64,FALSE)+IFERROR(HLOOKUP(BI$6,BECO_Datos!$HP$3:$LT$85,BECO_Datos!$A64,FALSE),0))*BI$2</f>
        <v>0</v>
      </c>
      <c r="BJ65" s="85">
        <f>(HLOOKUP(BJ$6,BECO_Datos!$D$3:$HN$85,BECO_Datos!$A64,FALSE)+IFERROR(HLOOKUP(BJ$6,BECO_Datos!$HP$3:$LT$85,BECO_Datos!$A64,FALSE),0))*BJ$2</f>
        <v>0</v>
      </c>
      <c r="BK65" s="85">
        <f>(HLOOKUP(BK$6,BECO_Datos!$D$3:$HN$85,BECO_Datos!$A64,FALSE)+IFERROR(HLOOKUP(BK$6,BECO_Datos!$HP$3:$LT$85,BECO_Datos!$A64,FALSE),0))*BK$2</f>
        <v>0</v>
      </c>
      <c r="BL65" s="85">
        <f>(HLOOKUP(BL$6,BECO_Datos!$D$3:$HN$85,BECO_Datos!$A64,FALSE)+IFERROR(HLOOKUP(BL$6,BECO_Datos!$HP$3:$LT$85,BECO_Datos!$A64,FALSE),0))*BL$2</f>
        <v>0</v>
      </c>
      <c r="BM65" s="85">
        <f>(HLOOKUP(BM$6,BECO_Datos!$D$3:$HN$85,BECO_Datos!$A64,FALSE)+IFERROR(HLOOKUP(BM$6,BECO_Datos!$HP$3:$LT$85,BECO_Datos!$A64,FALSE),0))*BM$2</f>
        <v>0</v>
      </c>
      <c r="BN65" s="85">
        <f>(HLOOKUP(BN$6,BECO_Datos!$D$3:$HN$85,BECO_Datos!$A64,FALSE)+IFERROR(HLOOKUP(BN$6,BECO_Datos!$HP$3:$LT$85,BECO_Datos!$A64,FALSE),0))*BN$2</f>
        <v>0</v>
      </c>
      <c r="BO65" s="85">
        <f>(HLOOKUP(BO$6,BECO_Datos!$D$3:$HN$85,BECO_Datos!$A64,FALSE)+IFERROR(HLOOKUP(BO$6,BECO_Datos!$HP$3:$LT$85,BECO_Datos!$A64,FALSE),0))*BO$2</f>
        <v>0</v>
      </c>
      <c r="BP65" s="85">
        <f>(HLOOKUP(BP$6,BECO_Datos!$D$3:$HN$85,BECO_Datos!$A64,FALSE)+IFERROR(HLOOKUP(BP$6,BECO_Datos!$HP$3:$LT$85,BECO_Datos!$A64,FALSE),0))*BP$2</f>
        <v>0</v>
      </c>
      <c r="BQ65" s="85">
        <f>(HLOOKUP(BQ$6,BECO_Datos!$D$3:$HN$85,BECO_Datos!$A64,FALSE)+IFERROR(HLOOKUP(BQ$6,BECO_Datos!$HP$3:$LT$85,BECO_Datos!$A64,FALSE),0))*BQ$2</f>
        <v>0</v>
      </c>
      <c r="BR65" s="85">
        <f>(HLOOKUP(BR$6,BECO_Datos!$D$3:$HN$85,BECO_Datos!$A64,FALSE)+IFERROR(HLOOKUP(BR$6,BECO_Datos!$HP$3:$LT$85,BECO_Datos!$A64,FALSE),0))*BR$2</f>
        <v>0</v>
      </c>
      <c r="BT65" s="85" t="e">
        <f>(HLOOKUP(BT$6,BECO_Datos!$D$3:$HN$85,BECO_Datos!$A64,FALSE)+IFERROR(HLOOKUP(BT$6,BECO_Datos!$HP$3:$LT$85,BECO_Datos!$A64,FALSE),0))*BT$2</f>
        <v>#N/A</v>
      </c>
      <c r="BU65" s="85" t="e">
        <f>(HLOOKUP(BU$6,BECO_Datos!$D$3:$HN$85,BECO_Datos!$A64,FALSE)+IFERROR(HLOOKUP(BU$6,BECO_Datos!$HP$3:$LT$85,BECO_Datos!$A64,FALSE),0))*BU$2</f>
        <v>#N/A</v>
      </c>
      <c r="BV65" s="85" t="e">
        <f>(HLOOKUP(BV$6,BECO_Datos!$D$3:$HN$85,BECO_Datos!$A64,FALSE)+IFERROR(HLOOKUP(BV$6,BECO_Datos!$HP$3:$LT$85,BECO_Datos!$A64,FALSE),0))*BV$2</f>
        <v>#N/A</v>
      </c>
      <c r="BW65" s="85" t="e">
        <f>(HLOOKUP(BW$6,BECO_Datos!$D$3:$HN$85,BECO_Datos!$A64,FALSE)+IFERROR(HLOOKUP(BW$6,BECO_Datos!$HP$3:$LT$85,BECO_Datos!$A64,FALSE),0))*BW$2</f>
        <v>#N/A</v>
      </c>
      <c r="BX65" s="85" t="e">
        <f>(HLOOKUP(BX$6,BECO_Datos!$D$3:$HN$85,BECO_Datos!$A64,FALSE)+IFERROR(HLOOKUP(BX$6,BECO_Datos!$HP$3:$LT$85,BECO_Datos!$A64,FALSE),0))*BX$2</f>
        <v>#N/A</v>
      </c>
      <c r="BY65" s="85" t="e">
        <f>(HLOOKUP(BY$6,BECO_Datos!$D$3:$HN$85,BECO_Datos!$A64,FALSE)+IFERROR(HLOOKUP(BY$6,BECO_Datos!$HP$3:$LT$85,BECO_Datos!$A64,FALSE),0))*BY$2</f>
        <v>#N/A</v>
      </c>
      <c r="BZ65" s="85">
        <f>(HLOOKUP(BZ$6,BECO_Datos!$D$3:$HN$85,BECO_Datos!$A64,FALSE)+IFERROR(HLOOKUP(BZ$6,BECO_Datos!$HP$3:$LT$85,BECO_Datos!$A64,FALSE),0))*BZ$2</f>
        <v>0</v>
      </c>
      <c r="CA65" s="85">
        <f>(HLOOKUP(CA$6,BECO_Datos!$D$3:$HN$85,BECO_Datos!$A64,FALSE)+IFERROR(HLOOKUP(CA$6,BECO_Datos!$HP$3:$LT$85,BECO_Datos!$A64,FALSE),0))*CA$2</f>
        <v>0</v>
      </c>
      <c r="CB65" s="85">
        <f>(HLOOKUP(CB$6,BECO_Datos!$D$3:$HN$85,BECO_Datos!$A64,FALSE)+IFERROR(HLOOKUP(CB$6,BECO_Datos!$HP$3:$LT$85,BECO_Datos!$A64,FALSE),0))*CB$2</f>
        <v>0</v>
      </c>
      <c r="CC65" s="85">
        <f>(HLOOKUP(CC$6,BECO_Datos!$D$3:$HN$85,BECO_Datos!$A64,FALSE)+IFERROR(HLOOKUP(CC$6,BECO_Datos!$HP$3:$LT$85,BECO_Datos!$A64,FALSE),0))*CC$2</f>
        <v>0</v>
      </c>
      <c r="CD65" s="85">
        <f>(HLOOKUP(CD$6,BECO_Datos!$D$3:$HN$85,BECO_Datos!$A64,FALSE)+IFERROR(HLOOKUP(CD$6,BECO_Datos!$HP$3:$LT$85,BECO_Datos!$A64,FALSE),0))*CD$2</f>
        <v>0</v>
      </c>
      <c r="CE65" s="85">
        <f>(HLOOKUP(CE$6,BECO_Datos!$D$3:$HN$85,BECO_Datos!$A64,FALSE)+IFERROR(HLOOKUP(CE$6,BECO_Datos!$HP$3:$LT$85,BECO_Datos!$A64,FALSE),0))*CE$2</f>
        <v>0</v>
      </c>
      <c r="CF65" s="85">
        <f>(HLOOKUP(CF$6,BECO_Datos!$D$3:$HN$85,BECO_Datos!$A64,FALSE)+IFERROR(HLOOKUP(CF$6,BECO_Datos!$HP$3:$LT$85,BECO_Datos!$A64,FALSE),0))*CF$2</f>
        <v>0</v>
      </c>
      <c r="CG65" s="85">
        <f>(HLOOKUP(CG$6,BECO_Datos!$D$3:$HN$85,BECO_Datos!$A64,FALSE)+IFERROR(HLOOKUP(CG$6,BECO_Datos!$HP$3:$LT$85,BECO_Datos!$A64,FALSE),0))*CG$2</f>
        <v>0</v>
      </c>
      <c r="CH65" s="85">
        <f>(HLOOKUP(CH$6,BECO_Datos!$D$3:$HN$85,BECO_Datos!$A64,FALSE)+IFERROR(HLOOKUP(CH$6,BECO_Datos!$HP$3:$LT$85,BECO_Datos!$A64,FALSE),0))*CH$2</f>
        <v>0</v>
      </c>
      <c r="CI65" s="85">
        <f>(HLOOKUP(CI$6,BECO_Datos!$D$3:$HN$85,BECO_Datos!$A64,FALSE)+IFERROR(HLOOKUP(CI$6,BECO_Datos!$HP$3:$LT$85,BECO_Datos!$A64,FALSE),0))*CI$2</f>
        <v>0</v>
      </c>
      <c r="CK65" s="85" t="e">
        <f>(HLOOKUP(CK$6,BECO_Datos!$D$3:$HN$85,BECO_Datos!$A64,FALSE)+IFERROR(HLOOKUP(CK$6,BECO_Datos!$HP$3:$LT$85,BECO_Datos!$A64,FALSE),0))*CK$2</f>
        <v>#N/A</v>
      </c>
      <c r="CL65" s="85" t="e">
        <f>(HLOOKUP(CL$6,BECO_Datos!$D$3:$HN$85,BECO_Datos!$A64,FALSE)+IFERROR(HLOOKUP(CL$6,BECO_Datos!$HP$3:$LT$85,BECO_Datos!$A64,FALSE),0))*CL$2</f>
        <v>#N/A</v>
      </c>
      <c r="CM65" s="85" t="e">
        <f>(HLOOKUP(CM$6,BECO_Datos!$D$3:$HN$85,BECO_Datos!$A64,FALSE)+IFERROR(HLOOKUP(CM$6,BECO_Datos!$HP$3:$LT$85,BECO_Datos!$A64,FALSE),0))*CM$2</f>
        <v>#N/A</v>
      </c>
      <c r="CN65" s="85" t="e">
        <f>(HLOOKUP(CN$6,BECO_Datos!$D$3:$HN$85,BECO_Datos!$A64,FALSE)+IFERROR(HLOOKUP(CN$6,BECO_Datos!$HP$3:$LT$85,BECO_Datos!$A64,FALSE),0))*CN$2</f>
        <v>#N/A</v>
      </c>
      <c r="CO65" s="85" t="e">
        <f>(HLOOKUP(CO$6,BECO_Datos!$D$3:$HN$85,BECO_Datos!$A64,FALSE)+IFERROR(HLOOKUP(CO$6,BECO_Datos!$HP$3:$LT$85,BECO_Datos!$A64,FALSE),0))*CO$2</f>
        <v>#N/A</v>
      </c>
      <c r="CP65" s="85" t="e">
        <f>(HLOOKUP(CP$6,BECO_Datos!$D$3:$HN$85,BECO_Datos!$A64,FALSE)+IFERROR(HLOOKUP(CP$6,BECO_Datos!$HP$3:$LT$85,BECO_Datos!$A64,FALSE),0))*CP$2</f>
        <v>#N/A</v>
      </c>
      <c r="CQ65" s="85">
        <f>(HLOOKUP(CQ$6,BECO_Datos!$D$3:$HN$85,BECO_Datos!$A64,FALSE)+IFERROR(HLOOKUP(CQ$6,BECO_Datos!$HP$3:$LT$85,BECO_Datos!$A64,FALSE),0))*CQ$2</f>
        <v>0</v>
      </c>
      <c r="CR65" s="85">
        <f>(HLOOKUP(CR$6,BECO_Datos!$D$3:$HN$85,BECO_Datos!$A64,FALSE)+IFERROR(HLOOKUP(CR$6,BECO_Datos!$HP$3:$LT$85,BECO_Datos!$A64,FALSE),0))*CR$2</f>
        <v>0</v>
      </c>
      <c r="CS65" s="85">
        <f>(HLOOKUP(CS$6,BECO_Datos!$D$3:$HN$85,BECO_Datos!$A64,FALSE)+IFERROR(HLOOKUP(CS$6,BECO_Datos!$HP$3:$LT$85,BECO_Datos!$A64,FALSE),0))*CS$2</f>
        <v>7.2694828599521519E-4</v>
      </c>
      <c r="CT65" s="85">
        <f>(HLOOKUP(CT$6,BECO_Datos!$D$3:$HN$85,BECO_Datos!$A64,FALSE)+IFERROR(HLOOKUP(CT$6,BECO_Datos!$HP$3:$LT$85,BECO_Datos!$A64,FALSE),0))*CT$2</f>
        <v>0</v>
      </c>
      <c r="CU65" s="85">
        <f>(HLOOKUP(CU$6,BECO_Datos!$D$3:$HN$85,BECO_Datos!$A64,FALSE)+IFERROR(HLOOKUP(CU$6,BECO_Datos!$HP$3:$LT$85,BECO_Datos!$A64,FALSE),0))*CU$2</f>
        <v>1.7135209598458642E-2</v>
      </c>
      <c r="CV65" s="85">
        <f>(HLOOKUP(CV$6,BECO_Datos!$D$3:$HN$85,BECO_Datos!$A64,FALSE)+IFERROR(HLOOKUP(CV$6,BECO_Datos!$HP$3:$LT$85,BECO_Datos!$A64,FALSE),0))*CV$2</f>
        <v>0</v>
      </c>
      <c r="CW65" s="85">
        <f>(HLOOKUP(CW$6,BECO_Datos!$D$3:$HN$85,BECO_Datos!$A64,FALSE)+IFERROR(HLOOKUP(CW$6,BECO_Datos!$HP$3:$LT$85,BECO_Datos!$A64,FALSE),0))*CW$2</f>
        <v>0</v>
      </c>
      <c r="CX65" s="85">
        <f>(HLOOKUP(CX$6,BECO_Datos!$D$3:$HN$85,BECO_Datos!$A64,FALSE)+IFERROR(HLOOKUP(CX$6,BECO_Datos!$HP$3:$LT$85,BECO_Datos!$A64,FALSE),0))*CX$2</f>
        <v>0</v>
      </c>
      <c r="CY65" s="85">
        <f>(HLOOKUP(CY$6,BECO_Datos!$D$3:$HN$85,BECO_Datos!$A64,FALSE)+IFERROR(HLOOKUP(CY$6,BECO_Datos!$HP$3:$LT$85,BECO_Datos!$A64,FALSE),0))*CY$2</f>
        <v>0</v>
      </c>
      <c r="CZ65" s="85">
        <f>(HLOOKUP(CZ$6,BECO_Datos!$D$3:$HN$85,BECO_Datos!$A64,FALSE)+IFERROR(HLOOKUP(CZ$6,BECO_Datos!$HP$3:$LT$85,BECO_Datos!$A64,FALSE),0))*CZ$2</f>
        <v>0</v>
      </c>
      <c r="DB65" s="85" t="e">
        <f>(HLOOKUP(DB$6,BECO_Datos!$D$3:$HN$85,BECO_Datos!$A64,FALSE)+IFERROR(HLOOKUP(DB$6,BECO_Datos!$HP$3:$LT$85,BECO_Datos!$A64,FALSE),0))*DB$2</f>
        <v>#N/A</v>
      </c>
      <c r="DC65" s="85" t="e">
        <f>(HLOOKUP(DC$6,BECO_Datos!$D$3:$HN$85,BECO_Datos!$A64,FALSE)+IFERROR(HLOOKUP(DC$6,BECO_Datos!$HP$3:$LT$85,BECO_Datos!$A64,FALSE),0))*DC$2</f>
        <v>#N/A</v>
      </c>
      <c r="DD65" s="85" t="e">
        <f>(HLOOKUP(DD$6,BECO_Datos!$D$3:$HN$85,BECO_Datos!$A64,FALSE)+IFERROR(HLOOKUP(DD$6,BECO_Datos!$HP$3:$LT$85,BECO_Datos!$A64,FALSE),0))*DD$2</f>
        <v>#N/A</v>
      </c>
      <c r="DE65" s="85" t="e">
        <f>(HLOOKUP(DE$6,BECO_Datos!$D$3:$HN$85,BECO_Datos!$A64,FALSE)+IFERROR(HLOOKUP(DE$6,BECO_Datos!$HP$3:$LT$85,BECO_Datos!$A64,FALSE),0))*DE$2</f>
        <v>#N/A</v>
      </c>
      <c r="DF65" s="85" t="e">
        <f>(HLOOKUP(DF$6,BECO_Datos!$D$3:$HN$85,BECO_Datos!$A64,FALSE)+IFERROR(HLOOKUP(DF$6,BECO_Datos!$HP$3:$LT$85,BECO_Datos!$A64,FALSE),0))*DF$2</f>
        <v>#N/A</v>
      </c>
      <c r="DG65" s="85" t="e">
        <f>(HLOOKUP(DG$6,BECO_Datos!$D$3:$HN$85,BECO_Datos!$A64,FALSE)+IFERROR(HLOOKUP(DG$6,BECO_Datos!$HP$3:$LT$85,BECO_Datos!$A64,FALSE),0))*DG$2</f>
        <v>#N/A</v>
      </c>
      <c r="DH65" s="85">
        <f>(HLOOKUP(DH$6,BECO_Datos!$D$3:$HN$85,BECO_Datos!$A64,FALSE)+IFERROR(HLOOKUP(DH$6,BECO_Datos!$HP$3:$LT$85,BECO_Datos!$A64,FALSE),0))*DH$2</f>
        <v>0</v>
      </c>
      <c r="DI65" s="85">
        <f>(HLOOKUP(DI$6,BECO_Datos!$D$3:$HN$85,BECO_Datos!$A64,FALSE)+IFERROR(HLOOKUP(DI$6,BECO_Datos!$HP$3:$LT$85,BECO_Datos!$A64,FALSE),0))*DI$2</f>
        <v>0</v>
      </c>
      <c r="DJ65" s="85">
        <f>(HLOOKUP(DJ$6,BECO_Datos!$D$3:$HN$85,BECO_Datos!$A64,FALSE)+IFERROR(HLOOKUP(DJ$6,BECO_Datos!$HP$3:$LT$85,BECO_Datos!$A64,FALSE),0))*DJ$2</f>
        <v>0</v>
      </c>
      <c r="DK65" s="85">
        <f>(HLOOKUP(DK$6,BECO_Datos!$D$3:$HN$85,BECO_Datos!$A64,FALSE)+IFERROR(HLOOKUP(DK$6,BECO_Datos!$HP$3:$LT$85,BECO_Datos!$A64,FALSE),0))*DK$2</f>
        <v>0</v>
      </c>
      <c r="DL65" s="85">
        <f>(HLOOKUP(DL$6,BECO_Datos!$D$3:$HN$85,BECO_Datos!$A64,FALSE)+IFERROR(HLOOKUP(DL$6,BECO_Datos!$HP$3:$LT$85,BECO_Datos!$A64,FALSE),0))*DL$2</f>
        <v>0</v>
      </c>
      <c r="DM65" s="85">
        <f>(HLOOKUP(DM$6,BECO_Datos!$D$3:$HN$85,BECO_Datos!$A64,FALSE)+IFERROR(HLOOKUP(DM$6,BECO_Datos!$HP$3:$LT$85,BECO_Datos!$A64,FALSE),0))*DM$2</f>
        <v>0</v>
      </c>
      <c r="DN65" s="85">
        <f>(HLOOKUP(DN$6,BECO_Datos!$D$3:$HN$85,BECO_Datos!$A64,FALSE)+IFERROR(HLOOKUP(DN$6,BECO_Datos!$HP$3:$LT$85,BECO_Datos!$A64,FALSE),0))*DN$2</f>
        <v>0</v>
      </c>
      <c r="DO65" s="85">
        <f>(HLOOKUP(DO$6,BECO_Datos!$D$3:$HN$85,BECO_Datos!$A64,FALSE)+IFERROR(HLOOKUP(DO$6,BECO_Datos!$HP$3:$LT$85,BECO_Datos!$A64,FALSE),0))*DO$2</f>
        <v>0</v>
      </c>
      <c r="DP65" s="85">
        <f>(HLOOKUP(DP$6,BECO_Datos!$D$3:$HN$85,BECO_Datos!$A64,FALSE)+IFERROR(HLOOKUP(DP$6,BECO_Datos!$HP$3:$LT$85,BECO_Datos!$A64,FALSE),0))*DP$2</f>
        <v>0</v>
      </c>
      <c r="DQ65" s="85">
        <f>(HLOOKUP(DQ$6,BECO_Datos!$D$3:$HN$85,BECO_Datos!$A64,FALSE)+IFERROR(HLOOKUP(DQ$6,BECO_Datos!$HP$3:$LT$85,BECO_Datos!$A64,FALSE),0))*DQ$2</f>
        <v>0</v>
      </c>
      <c r="DS65" s="85" t="e">
        <f>(HLOOKUP(DS$6,BECO_Datos!$D$3:$HN$85,BECO_Datos!$A64,FALSE)+IFERROR(HLOOKUP(DS$6,BECO_Datos!$HP$3:$LT$85,BECO_Datos!$A64,FALSE),0))*DS$2</f>
        <v>#N/A</v>
      </c>
      <c r="DT65" s="85" t="e">
        <f>(HLOOKUP(DT$6,BECO_Datos!$D$3:$HN$85,BECO_Datos!$A64,FALSE)+IFERROR(HLOOKUP(DT$6,BECO_Datos!$HP$3:$LT$85,BECO_Datos!$A64,FALSE),0))*DT$2</f>
        <v>#N/A</v>
      </c>
      <c r="DU65" s="85" t="e">
        <f>(HLOOKUP(DU$6,BECO_Datos!$D$3:$HN$85,BECO_Datos!$A64,FALSE)+IFERROR(HLOOKUP(DU$6,BECO_Datos!$HP$3:$LT$85,BECO_Datos!$A64,FALSE),0))*DU$2</f>
        <v>#N/A</v>
      </c>
      <c r="DV65" s="85" t="e">
        <f>(HLOOKUP(DV$6,BECO_Datos!$D$3:$HN$85,BECO_Datos!$A64,FALSE)+IFERROR(HLOOKUP(DV$6,BECO_Datos!$HP$3:$LT$85,BECO_Datos!$A64,FALSE),0))*DV$2</f>
        <v>#N/A</v>
      </c>
      <c r="DW65" s="85" t="e">
        <f>(HLOOKUP(DW$6,BECO_Datos!$D$3:$HN$85,BECO_Datos!$A64,FALSE)+IFERROR(HLOOKUP(DW$6,BECO_Datos!$HP$3:$LT$85,BECO_Datos!$A64,FALSE),0))*DW$2</f>
        <v>#N/A</v>
      </c>
      <c r="DX65" s="85" t="e">
        <f>(HLOOKUP(DX$6,BECO_Datos!$D$3:$HN$85,BECO_Datos!$A64,FALSE)+IFERROR(HLOOKUP(DX$6,BECO_Datos!$HP$3:$LT$85,BECO_Datos!$A64,FALSE),0))*DX$2</f>
        <v>#N/A</v>
      </c>
      <c r="DY65" s="85">
        <f>(HLOOKUP(DY$6,BECO_Datos!$D$3:$HN$85,BECO_Datos!$A64,FALSE)+IFERROR(HLOOKUP(DY$6,BECO_Datos!$HP$3:$LT$85,BECO_Datos!$A64,FALSE),0))*DY$2</f>
        <v>0</v>
      </c>
      <c r="DZ65" s="85">
        <f>(HLOOKUP(DZ$6,BECO_Datos!$D$3:$HN$85,BECO_Datos!$A64,FALSE)+IFERROR(HLOOKUP(DZ$6,BECO_Datos!$HP$3:$LT$85,BECO_Datos!$A64,FALSE),0))*DZ$2</f>
        <v>0</v>
      </c>
      <c r="EA65" s="85">
        <f>(HLOOKUP(EA$6,BECO_Datos!$D$3:$HN$85,BECO_Datos!$A64,FALSE)+IFERROR(HLOOKUP(EA$6,BECO_Datos!$HP$3:$LT$85,BECO_Datos!$A64,FALSE),0))*EA$2</f>
        <v>0</v>
      </c>
      <c r="EB65" s="85">
        <f>(HLOOKUP(EB$6,BECO_Datos!$D$3:$HN$85,BECO_Datos!$A64,FALSE)+IFERROR(HLOOKUP(EB$6,BECO_Datos!$HP$3:$LT$85,BECO_Datos!$A64,FALSE),0))*EB$2</f>
        <v>0</v>
      </c>
      <c r="EC65" s="85">
        <f>(HLOOKUP(EC$6,BECO_Datos!$D$3:$HN$85,BECO_Datos!$A64,FALSE)+IFERROR(HLOOKUP(EC$6,BECO_Datos!$HP$3:$LT$85,BECO_Datos!$A64,FALSE),0))*EC$2</f>
        <v>0</v>
      </c>
      <c r="ED65" s="85">
        <f>(HLOOKUP(ED$6,BECO_Datos!$D$3:$HN$85,BECO_Datos!$A64,FALSE)+IFERROR(HLOOKUP(ED$6,BECO_Datos!$HP$3:$LT$85,BECO_Datos!$A64,FALSE),0))*ED$2</f>
        <v>0</v>
      </c>
      <c r="EE65" s="85">
        <f>(HLOOKUP(EE$6,BECO_Datos!$D$3:$HN$85,BECO_Datos!$A64,FALSE)+IFERROR(HLOOKUP(EE$6,BECO_Datos!$HP$3:$LT$85,BECO_Datos!$A64,FALSE),0))*EE$2</f>
        <v>0</v>
      </c>
      <c r="EF65" s="85">
        <f>(HLOOKUP(EF$6,BECO_Datos!$D$3:$HN$85,BECO_Datos!$A64,FALSE)+IFERROR(HLOOKUP(EF$6,BECO_Datos!$HP$3:$LT$85,BECO_Datos!$A64,FALSE),0))*EF$2</f>
        <v>0</v>
      </c>
      <c r="EG65" s="85">
        <f>(HLOOKUP(EG$6,BECO_Datos!$D$3:$HN$85,BECO_Datos!$A64,FALSE)+IFERROR(HLOOKUP(EG$6,BECO_Datos!$HP$3:$LT$85,BECO_Datos!$A64,FALSE),0))*EG$2</f>
        <v>0</v>
      </c>
      <c r="EH65" s="85">
        <f>(HLOOKUP(EH$6,BECO_Datos!$D$3:$HN$85,BECO_Datos!$A64,FALSE)+IFERROR(HLOOKUP(EH$6,BECO_Datos!$HP$3:$LT$85,BECO_Datos!$A64,FALSE),0))*EH$2</f>
        <v>0</v>
      </c>
      <c r="EJ65" s="85" t="e">
        <f>(HLOOKUP(EJ$6,BECO_Datos!$D$3:$HN$85,BECO_Datos!$A64,FALSE)+IFERROR(HLOOKUP(EJ$6,BECO_Datos!$HP$3:$LT$85,BECO_Datos!$A64,FALSE),0))*EJ$2</f>
        <v>#N/A</v>
      </c>
      <c r="EK65" s="85" t="e">
        <f>(HLOOKUP(EK$6,BECO_Datos!$D$3:$HN$85,BECO_Datos!$A64,FALSE)+IFERROR(HLOOKUP(EK$6,BECO_Datos!$HP$3:$LT$85,BECO_Datos!$A64,FALSE),0))*EK$2</f>
        <v>#N/A</v>
      </c>
      <c r="EL65" s="85" t="e">
        <f>(HLOOKUP(EL$6,BECO_Datos!$D$3:$HN$85,BECO_Datos!$A64,FALSE)+IFERROR(HLOOKUP(EL$6,BECO_Datos!$HP$3:$LT$85,BECO_Datos!$A64,FALSE),0))*EL$2</f>
        <v>#N/A</v>
      </c>
      <c r="EM65" s="85" t="e">
        <f>(HLOOKUP(EM$6,BECO_Datos!$D$3:$HN$85,BECO_Datos!$A64,FALSE)+IFERROR(HLOOKUP(EM$6,BECO_Datos!$HP$3:$LT$85,BECO_Datos!$A64,FALSE),0))*EM$2</f>
        <v>#N/A</v>
      </c>
      <c r="EN65" s="85" t="e">
        <f>(HLOOKUP(EN$6,BECO_Datos!$D$3:$HN$85,BECO_Datos!$A64,FALSE)+IFERROR(HLOOKUP(EN$6,BECO_Datos!$HP$3:$LT$85,BECO_Datos!$A64,FALSE),0))*EN$2</f>
        <v>#N/A</v>
      </c>
      <c r="EO65" s="85" t="e">
        <f>(HLOOKUP(EO$6,BECO_Datos!$D$3:$HN$85,BECO_Datos!$A64,FALSE)+IFERROR(HLOOKUP(EO$6,BECO_Datos!$HP$3:$LT$85,BECO_Datos!$A64,FALSE),0))*EO$2</f>
        <v>#N/A</v>
      </c>
      <c r="EP65" s="85">
        <f>(HLOOKUP(EP$6,BECO_Datos!$D$3:$HN$85,BECO_Datos!$A64,FALSE)+IFERROR(HLOOKUP(EP$6,BECO_Datos!$HP$3:$LT$85,BECO_Datos!$A64,FALSE),0))*EP$2</f>
        <v>0</v>
      </c>
      <c r="EQ65" s="85">
        <f>(HLOOKUP(EQ$6,BECO_Datos!$D$3:$HN$85,BECO_Datos!$A64,FALSE)+IFERROR(HLOOKUP(EQ$6,BECO_Datos!$HP$3:$LT$85,BECO_Datos!$A64,FALSE),0))*EQ$2</f>
        <v>0</v>
      </c>
      <c r="ER65" s="85">
        <f>(HLOOKUP(ER$6,BECO_Datos!$D$3:$HN$85,BECO_Datos!$A64,FALSE)+IFERROR(HLOOKUP(ER$6,BECO_Datos!$HP$3:$LT$85,BECO_Datos!$A64,FALSE),0))*ER$2</f>
        <v>0</v>
      </c>
      <c r="ES65" s="85">
        <f>(HLOOKUP(ES$6,BECO_Datos!$D$3:$HN$85,BECO_Datos!$A64,FALSE)+IFERROR(HLOOKUP(ES$6,BECO_Datos!$HP$3:$LT$85,BECO_Datos!$A64,FALSE),0))*ES$2</f>
        <v>0</v>
      </c>
      <c r="ET65" s="85">
        <f>(HLOOKUP(ET$6,BECO_Datos!$D$3:$HN$85,BECO_Datos!$A64,FALSE)+IFERROR(HLOOKUP(ET$6,BECO_Datos!$HP$3:$LT$85,BECO_Datos!$A64,FALSE),0))*ET$2</f>
        <v>0</v>
      </c>
      <c r="EU65" s="85">
        <f>(HLOOKUP(EU$6,BECO_Datos!$D$3:$HN$85,BECO_Datos!$A64,FALSE)+IFERROR(HLOOKUP(EU$6,BECO_Datos!$HP$3:$LT$85,BECO_Datos!$A64,FALSE),0))*EU$2</f>
        <v>0</v>
      </c>
      <c r="EV65" s="85">
        <f>(HLOOKUP(EV$6,BECO_Datos!$D$3:$HN$85,BECO_Datos!$A64,FALSE)+IFERROR(HLOOKUP(EV$6,BECO_Datos!$HP$3:$LT$85,BECO_Datos!$A64,FALSE),0))*EV$2</f>
        <v>0</v>
      </c>
      <c r="EW65" s="85">
        <f>(HLOOKUP(EW$6,BECO_Datos!$D$3:$HN$85,BECO_Datos!$A64,FALSE)+IFERROR(HLOOKUP(EW$6,BECO_Datos!$HP$3:$LT$85,BECO_Datos!$A64,FALSE),0))*EW$2</f>
        <v>0</v>
      </c>
      <c r="EX65" s="85">
        <f>(HLOOKUP(EX$6,BECO_Datos!$D$3:$HN$85,BECO_Datos!$A64,FALSE)+IFERROR(HLOOKUP(EX$6,BECO_Datos!$HP$3:$LT$85,BECO_Datos!$A64,FALSE),0))*EX$2</f>
        <v>0</v>
      </c>
      <c r="EY65" s="85">
        <f>(HLOOKUP(EY$6,BECO_Datos!$D$3:$HN$85,BECO_Datos!$A64,FALSE)+IFERROR(HLOOKUP(EY$6,BECO_Datos!$HP$3:$LT$85,BECO_Datos!$A64,FALSE),0))*EY$2</f>
        <v>0</v>
      </c>
      <c r="FA65" s="85" t="e">
        <f>(HLOOKUP(FA$6,BECO_Datos!$D$3:$HN$85,BECO_Datos!$A64,FALSE)+IFERROR(HLOOKUP(FA$6,BECO_Datos!$HP$3:$LT$85,BECO_Datos!$A64,FALSE),0))*FA$2</f>
        <v>#N/A</v>
      </c>
      <c r="FB65" s="85" t="e">
        <f>(HLOOKUP(FB$6,BECO_Datos!$D$3:$HN$85,BECO_Datos!$A64,FALSE)+IFERROR(HLOOKUP(FB$6,BECO_Datos!$HP$3:$LT$85,BECO_Datos!$A64,FALSE),0))*FB$2</f>
        <v>#N/A</v>
      </c>
      <c r="FC65" s="85" t="e">
        <f>(HLOOKUP(FC$6,BECO_Datos!$D$3:$HN$85,BECO_Datos!$A64,FALSE)+IFERROR(HLOOKUP(FC$6,BECO_Datos!$HP$3:$LT$85,BECO_Datos!$A64,FALSE),0))*FC$2</f>
        <v>#N/A</v>
      </c>
      <c r="FD65" s="85" t="e">
        <f>(HLOOKUP(FD$6,BECO_Datos!$D$3:$HN$85,BECO_Datos!$A64,FALSE)+IFERROR(HLOOKUP(FD$6,BECO_Datos!$HP$3:$LT$85,BECO_Datos!$A64,FALSE),0))*FD$2</f>
        <v>#N/A</v>
      </c>
      <c r="FE65" s="85" t="e">
        <f>(HLOOKUP(FE$6,BECO_Datos!$D$3:$HN$85,BECO_Datos!$A64,FALSE)+IFERROR(HLOOKUP(FE$6,BECO_Datos!$HP$3:$LT$85,BECO_Datos!$A64,FALSE),0))*FE$2</f>
        <v>#N/A</v>
      </c>
      <c r="FF65" s="85" t="e">
        <f>(HLOOKUP(FF$6,BECO_Datos!$D$3:$HN$85,BECO_Datos!$A64,FALSE)+IFERROR(HLOOKUP(FF$6,BECO_Datos!$HP$3:$LT$85,BECO_Datos!$A64,FALSE),0))*FF$2</f>
        <v>#N/A</v>
      </c>
      <c r="FG65" s="85">
        <f>(HLOOKUP(FG$6,BECO_Datos!$D$3:$HN$85,BECO_Datos!$A64,FALSE)+IFERROR(HLOOKUP(FG$6,BECO_Datos!$HP$3:$LT$85,BECO_Datos!$A64,FALSE),0))*FG$2</f>
        <v>0</v>
      </c>
      <c r="FH65" s="85">
        <f>(HLOOKUP(FH$6,BECO_Datos!$D$3:$HN$85,BECO_Datos!$A64,FALSE)+IFERROR(HLOOKUP(FH$6,BECO_Datos!$HP$3:$LT$85,BECO_Datos!$A64,FALSE),0))*FH$2</f>
        <v>0</v>
      </c>
      <c r="FI65" s="85">
        <f>(HLOOKUP(FI$6,BECO_Datos!$D$3:$HN$85,BECO_Datos!$A64,FALSE)+IFERROR(HLOOKUP(FI$6,BECO_Datos!$HP$3:$LT$85,BECO_Datos!$A64,FALSE),0))*FI$2</f>
        <v>0</v>
      </c>
      <c r="FJ65" s="85">
        <f>(HLOOKUP(FJ$6,BECO_Datos!$D$3:$HN$85,BECO_Datos!$A64,FALSE)+IFERROR(HLOOKUP(FJ$6,BECO_Datos!$HP$3:$LT$85,BECO_Datos!$A64,FALSE),0))*FJ$2</f>
        <v>0</v>
      </c>
      <c r="FK65" s="85">
        <f>(HLOOKUP(FK$6,BECO_Datos!$D$3:$HN$85,BECO_Datos!$A64,FALSE)+IFERROR(HLOOKUP(FK$6,BECO_Datos!$HP$3:$LT$85,BECO_Datos!$A64,FALSE),0))*FK$2</f>
        <v>0</v>
      </c>
      <c r="FL65" s="85">
        <f>(HLOOKUP(FL$6,BECO_Datos!$D$3:$HN$85,BECO_Datos!$A64,FALSE)+IFERROR(HLOOKUP(FL$6,BECO_Datos!$HP$3:$LT$85,BECO_Datos!$A64,FALSE),0))*FL$2</f>
        <v>0</v>
      </c>
      <c r="FM65" s="85">
        <f>(HLOOKUP(FM$6,BECO_Datos!$D$3:$HN$85,BECO_Datos!$A64,FALSE)+IFERROR(HLOOKUP(FM$6,BECO_Datos!$HP$3:$LT$85,BECO_Datos!$A64,FALSE),0))*FM$2</f>
        <v>0</v>
      </c>
      <c r="FN65" s="85">
        <f>(HLOOKUP(FN$6,BECO_Datos!$D$3:$HN$85,BECO_Datos!$A64,FALSE)+IFERROR(HLOOKUP(FN$6,BECO_Datos!$HP$3:$LT$85,BECO_Datos!$A64,FALSE),0))*FN$2</f>
        <v>0</v>
      </c>
      <c r="FO65" s="85">
        <f>(HLOOKUP(FO$6,BECO_Datos!$D$3:$HN$85,BECO_Datos!$A64,FALSE)+IFERROR(HLOOKUP(FO$6,BECO_Datos!$HP$3:$LT$85,BECO_Datos!$A64,FALSE),0))*FO$2</f>
        <v>0</v>
      </c>
      <c r="FP65" s="85">
        <f>(HLOOKUP(FP$6,BECO_Datos!$D$3:$HN$85,BECO_Datos!$A64,FALSE)+IFERROR(HLOOKUP(FP$6,BECO_Datos!$HP$3:$LT$85,BECO_Datos!$A64,FALSE),0))*FP$2</f>
        <v>0</v>
      </c>
      <c r="FR65" s="85" t="e">
        <f>(HLOOKUP(FR$6,BECO_Datos!$D$3:$HN$85,BECO_Datos!$A64,FALSE)+IFERROR(HLOOKUP(FR$6,BECO_Datos!$HP$3:$LT$85,BECO_Datos!$A64,FALSE),0))*FR$2</f>
        <v>#N/A</v>
      </c>
      <c r="FS65" s="85" t="e">
        <f>(HLOOKUP(FS$6,BECO_Datos!$D$3:$HN$85,BECO_Datos!$A64,FALSE)+IFERROR(HLOOKUP(FS$6,BECO_Datos!$HP$3:$LT$85,BECO_Datos!$A64,FALSE),0))*FS$2</f>
        <v>#N/A</v>
      </c>
      <c r="FT65" s="85" t="e">
        <f>(HLOOKUP(FT$6,BECO_Datos!$D$3:$HN$85,BECO_Datos!$A64,FALSE)+IFERROR(HLOOKUP(FT$6,BECO_Datos!$HP$3:$LT$85,BECO_Datos!$A64,FALSE),0))*FT$2</f>
        <v>#N/A</v>
      </c>
      <c r="FU65" s="85" t="e">
        <f>(HLOOKUP(FU$6,BECO_Datos!$D$3:$HN$85,BECO_Datos!$A64,FALSE)+IFERROR(HLOOKUP(FU$6,BECO_Datos!$HP$3:$LT$85,BECO_Datos!$A64,FALSE),0))*FU$2</f>
        <v>#N/A</v>
      </c>
      <c r="FV65" s="85" t="e">
        <f>(HLOOKUP(FV$6,BECO_Datos!$D$3:$HN$85,BECO_Datos!$A64,FALSE)+IFERROR(HLOOKUP(FV$6,BECO_Datos!$HP$3:$LT$85,BECO_Datos!$A64,FALSE),0))*FV$2</f>
        <v>#N/A</v>
      </c>
      <c r="FW65" s="85" t="e">
        <f>(HLOOKUP(FW$6,BECO_Datos!$D$3:$HN$85,BECO_Datos!$A64,FALSE)+IFERROR(HLOOKUP(FW$6,BECO_Datos!$HP$3:$LT$85,BECO_Datos!$A64,FALSE),0))*FW$2</f>
        <v>#N/A</v>
      </c>
      <c r="FX65" s="85">
        <f>(HLOOKUP(FX$6,BECO_Datos!$D$3:$HN$85,BECO_Datos!$A64,FALSE)+IFERROR(HLOOKUP(FX$6,BECO_Datos!$HP$3:$LT$85,BECO_Datos!$A64,FALSE),0))*FX$2</f>
        <v>7.1488965319575812E-2</v>
      </c>
      <c r="FY65" s="85">
        <f>(HLOOKUP(FY$6,BECO_Datos!$D$3:$HN$85,BECO_Datos!$A64,FALSE)+IFERROR(HLOOKUP(FY$6,BECO_Datos!$HP$3:$LT$85,BECO_Datos!$A64,FALSE),0))*FY$2</f>
        <v>0</v>
      </c>
      <c r="FZ65" s="85">
        <f>(HLOOKUP(FZ$6,BECO_Datos!$D$3:$HN$85,BECO_Datos!$A64,FALSE)+IFERROR(HLOOKUP(FZ$6,BECO_Datos!$HP$3:$LT$85,BECO_Datos!$A64,FALSE),0))*FZ$2</f>
        <v>0.15272642591000288</v>
      </c>
      <c r="GA65" s="85">
        <f>(HLOOKUP(GA$6,BECO_Datos!$D$3:$HN$85,BECO_Datos!$A64,FALSE)+IFERROR(HLOOKUP(GA$6,BECO_Datos!$HP$3:$LT$85,BECO_Datos!$A64,FALSE),0))*GA$2</f>
        <v>1.7547291487532247E-2</v>
      </c>
      <c r="GB65" s="85">
        <f>(HLOOKUP(GB$6,BECO_Datos!$D$3:$HN$85,BECO_Datos!$A64,FALSE)+IFERROR(HLOOKUP(GB$6,BECO_Datos!$HP$3:$LT$85,BECO_Datos!$A64,FALSE),0))*GB$2</f>
        <v>0.23461378618515336</v>
      </c>
      <c r="GC65" s="85">
        <f>(HLOOKUP(GC$6,BECO_Datos!$D$3:$HN$85,BECO_Datos!$A64,FALSE)+IFERROR(HLOOKUP(GC$6,BECO_Datos!$HP$3:$LT$85,BECO_Datos!$A64,FALSE),0))*GC$2</f>
        <v>9.1635855546001718E-2</v>
      </c>
      <c r="GD65" s="85">
        <f>(HLOOKUP(GD$6,BECO_Datos!$D$3:$HN$85,BECO_Datos!$A64,FALSE)+IFERROR(HLOOKUP(GD$6,BECO_Datos!$HP$3:$LT$85,BECO_Datos!$A64,FALSE),0))*GD$2</f>
        <v>6.8889366580682149E-2</v>
      </c>
      <c r="GE65" s="85">
        <f>(HLOOKUP(GE$6,BECO_Datos!$D$3:$HN$85,BECO_Datos!$A64,FALSE)+IFERROR(HLOOKUP(GE$6,BECO_Datos!$HP$3:$LT$85,BECO_Datos!$A64,FALSE),0))*GE$2</f>
        <v>2.5995987388936661E-3</v>
      </c>
      <c r="GF65" s="85">
        <f>(HLOOKUP(GF$6,BECO_Datos!$D$3:$HN$85,BECO_Datos!$A64,FALSE)+IFERROR(HLOOKUP(GF$6,BECO_Datos!$HP$3:$LT$85,BECO_Datos!$A64,FALSE),0))*GF$2</f>
        <v>0</v>
      </c>
      <c r="GG65" s="85">
        <f>(HLOOKUP(GG$6,BECO_Datos!$D$3:$HN$85,BECO_Datos!$A64,FALSE)+IFERROR(HLOOKUP(GG$6,BECO_Datos!$HP$3:$LT$85,BECO_Datos!$A64,FALSE),0))*GG$2</f>
        <v>0</v>
      </c>
      <c r="GI65" s="85" t="e">
        <f>(HLOOKUP(GI$6,BECO_Datos!$D$3:$HN$85,BECO_Datos!$A64,FALSE)+IFERROR(HLOOKUP(GI$6,BECO_Datos!$HP$3:$LT$85,BECO_Datos!$A64,FALSE),0))*GI$2</f>
        <v>#N/A</v>
      </c>
      <c r="GJ65" s="85" t="e">
        <f>(HLOOKUP(GJ$6,BECO_Datos!$D$3:$HN$85,BECO_Datos!$A64,FALSE)+IFERROR(HLOOKUP(GJ$6,BECO_Datos!$HP$3:$LT$85,BECO_Datos!$A64,FALSE),0))*GJ$2</f>
        <v>#N/A</v>
      </c>
      <c r="GK65" s="85" t="e">
        <f>(HLOOKUP(GK$6,BECO_Datos!$D$3:$HN$85,BECO_Datos!$A64,FALSE)+IFERROR(HLOOKUP(GK$6,BECO_Datos!$HP$3:$LT$85,BECO_Datos!$A64,FALSE),0))*GK$2</f>
        <v>#N/A</v>
      </c>
      <c r="GL65" s="85" t="e">
        <f>(HLOOKUP(GL$6,BECO_Datos!$D$3:$HN$85,BECO_Datos!$A64,FALSE)+IFERROR(HLOOKUP(GL$6,BECO_Datos!$HP$3:$LT$85,BECO_Datos!$A64,FALSE),0))*GL$2</f>
        <v>#N/A</v>
      </c>
      <c r="GM65" s="85" t="e">
        <f>(HLOOKUP(GM$6,BECO_Datos!$D$3:$HN$85,BECO_Datos!$A64,FALSE)+IFERROR(HLOOKUP(GM$6,BECO_Datos!$HP$3:$LT$85,BECO_Datos!$A64,FALSE),0))*GM$2</f>
        <v>#N/A</v>
      </c>
      <c r="GN65" s="85" t="e">
        <f>(HLOOKUP(GN$6,BECO_Datos!$D$3:$HN$85,BECO_Datos!$A64,FALSE)+IFERROR(HLOOKUP(GN$6,BECO_Datos!$HP$3:$LT$85,BECO_Datos!$A64,FALSE),0))*GN$2</f>
        <v>#N/A</v>
      </c>
      <c r="GO65" s="85">
        <f>(HLOOKUP(GO$6,BECO_Datos!$D$3:$HN$85,BECO_Datos!$A64,FALSE)+IFERROR(HLOOKUP(GO$6,BECO_Datos!$HP$3:$LT$85,BECO_Datos!$A64,FALSE),0))*GO$2</f>
        <v>4.2727142447692754E-2</v>
      </c>
      <c r="GP65" s="85">
        <f>(HLOOKUP(GP$6,BECO_Datos!$D$3:$HN$85,BECO_Datos!$A64,FALSE)+IFERROR(HLOOKUP(GP$6,BECO_Datos!$HP$3:$LT$85,BECO_Datos!$A64,FALSE),0))*GP$2</f>
        <v>0</v>
      </c>
      <c r="GQ65" s="85">
        <f>(HLOOKUP(GQ$6,BECO_Datos!$D$3:$HN$85,BECO_Datos!$A64,FALSE)+IFERROR(HLOOKUP(GQ$6,BECO_Datos!$HP$3:$LT$85,BECO_Datos!$A64,FALSE),0))*GQ$2</f>
        <v>9.0735167669819441E-2</v>
      </c>
      <c r="GR65" s="85">
        <f>(HLOOKUP(GR$6,BECO_Datos!$D$3:$HN$85,BECO_Datos!$A64,FALSE)+IFERROR(HLOOKUP(GR$6,BECO_Datos!$HP$3:$LT$85,BECO_Datos!$A64,FALSE),0))*GR$2</f>
        <v>0</v>
      </c>
      <c r="GS65" s="85">
        <f>(HLOOKUP(GS$6,BECO_Datos!$D$3:$HN$85,BECO_Datos!$A64,FALSE)+IFERROR(HLOOKUP(GS$6,BECO_Datos!$HP$3:$LT$85,BECO_Datos!$A64,FALSE),0))*GS$2</f>
        <v>1.0072083691602178</v>
      </c>
      <c r="GT65" s="85">
        <f>(HLOOKUP(GT$6,BECO_Datos!$D$3:$HN$85,BECO_Datos!$A64,FALSE)+IFERROR(HLOOKUP(GT$6,BECO_Datos!$HP$3:$LT$85,BECO_Datos!$A64,FALSE),0))*GT$2</f>
        <v>0.29044855259386643</v>
      </c>
      <c r="GU65" s="85">
        <f>(HLOOKUP(GU$6,BECO_Datos!$D$3:$HN$85,BECO_Datos!$A64,FALSE)+IFERROR(HLOOKUP(GU$6,BECO_Datos!$HP$3:$LT$85,BECO_Datos!$A64,FALSE),0))*GU$2</f>
        <v>1.13683003725996</v>
      </c>
      <c r="GV65" s="85">
        <f>(HLOOKUP(GV$6,BECO_Datos!$D$3:$HN$85,BECO_Datos!$A64,FALSE)+IFERROR(HLOOKUP(GV$6,BECO_Datos!$HP$3:$LT$85,BECO_Datos!$A64,FALSE),0))*GV$2</f>
        <v>0.64138721696761258</v>
      </c>
      <c r="GW65" s="85">
        <f>(HLOOKUP(GW$6,BECO_Datos!$D$3:$HN$85,BECO_Datos!$A64,FALSE)+IFERROR(HLOOKUP(GW$6,BECO_Datos!$HP$3:$LT$85,BECO_Datos!$A64,FALSE),0))*GW$2</f>
        <v>0.93135568930925772</v>
      </c>
      <c r="GX65" s="85">
        <f>(HLOOKUP(GX$6,BECO_Datos!$D$3:$HN$85,BECO_Datos!$A64,FALSE)+IFERROR(HLOOKUP(GX$6,BECO_Datos!$HP$3:$LT$85,BECO_Datos!$A64,FALSE),0))*GX$2</f>
        <v>1.3690428368608516</v>
      </c>
      <c r="GZ65" s="85" t="e">
        <f>(HLOOKUP(GZ$6,BECO_Datos!$D$3:$HN$85,BECO_Datos!$A64,FALSE)+IFERROR(HLOOKUP(GZ$6,BECO_Datos!$HP$3:$LT$85,BECO_Datos!$A64,FALSE),0))*GZ$2</f>
        <v>#N/A</v>
      </c>
      <c r="HA65" s="85" t="e">
        <f>(HLOOKUP(HA$6,BECO_Datos!$D$3:$HN$85,BECO_Datos!$A64,FALSE)+IFERROR(HLOOKUP(HA$6,BECO_Datos!$HP$3:$LT$85,BECO_Datos!$A64,FALSE),0))*HA$2</f>
        <v>#N/A</v>
      </c>
      <c r="HB65" s="85" t="e">
        <f>(HLOOKUP(HB$6,BECO_Datos!$D$3:$HN$85,BECO_Datos!$A64,FALSE)+IFERROR(HLOOKUP(HB$6,BECO_Datos!$HP$3:$LT$85,BECO_Datos!$A64,FALSE),0))*HB$2</f>
        <v>#N/A</v>
      </c>
      <c r="HC65" s="85" t="e">
        <f>(HLOOKUP(HC$6,BECO_Datos!$D$3:$HN$85,BECO_Datos!$A64,FALSE)+IFERROR(HLOOKUP(HC$6,BECO_Datos!$HP$3:$LT$85,BECO_Datos!$A64,FALSE),0))*HC$2</f>
        <v>#N/A</v>
      </c>
      <c r="HD65" s="85" t="e">
        <f>(HLOOKUP(HD$6,BECO_Datos!$D$3:$HN$85,BECO_Datos!$A64,FALSE)+IFERROR(HLOOKUP(HD$6,BECO_Datos!$HP$3:$LT$85,BECO_Datos!$A64,FALSE),0))*HD$2</f>
        <v>#N/A</v>
      </c>
      <c r="HE65" s="85" t="e">
        <f>(HLOOKUP(HE$6,BECO_Datos!$D$3:$HN$85,BECO_Datos!$A64,FALSE)+IFERROR(HLOOKUP(HE$6,BECO_Datos!$HP$3:$LT$85,BECO_Datos!$A64,FALSE),0))*HE$2</f>
        <v>#N/A</v>
      </c>
      <c r="HF65" s="85">
        <f>(HLOOKUP(HF$6,BECO_Datos!$D$3:$HN$85,BECO_Datos!$A64,FALSE)+IFERROR(HLOOKUP(HF$6,BECO_Datos!$HP$3:$LT$85,BECO_Datos!$A64,FALSE),0))*HF$2</f>
        <v>0.39152578542330324</v>
      </c>
      <c r="HG65" s="85">
        <f>(HLOOKUP(HG$6,BECO_Datos!$D$3:$HN$85,BECO_Datos!$A64,FALSE)+IFERROR(HLOOKUP(HG$6,BECO_Datos!$HP$3:$LT$85,BECO_Datos!$A64,FALSE),0))*HG$2</f>
        <v>5.1559747439173798E-2</v>
      </c>
      <c r="HH65" s="85">
        <f>(HLOOKUP(HH$6,BECO_Datos!$D$3:$HN$85,BECO_Datos!$A64,FALSE)+IFERROR(HLOOKUP(HH$6,BECO_Datos!$HP$3:$LT$85,BECO_Datos!$A64,FALSE),0))*HH$2</f>
        <v>0.29868728096502617</v>
      </c>
      <c r="HI65" s="85">
        <f>(HLOOKUP(HI$6,BECO_Datos!$D$3:$HN$85,BECO_Datos!$A64,FALSE)+IFERROR(HLOOKUP(HI$6,BECO_Datos!$HP$3:$LT$85,BECO_Datos!$A64,FALSE),0))*HI$2</f>
        <v>0.26900527474597713</v>
      </c>
      <c r="HJ65" s="85">
        <f>(HLOOKUP(HJ$6,BECO_Datos!$D$3:$HN$85,BECO_Datos!$A64,FALSE)+IFERROR(HLOOKUP(HJ$6,BECO_Datos!$HP$3:$LT$85,BECO_Datos!$A64,FALSE),0))*HJ$2</f>
        <v>0.30360848277839736</v>
      </c>
      <c r="HK65" s="85">
        <f>(HLOOKUP(HK$6,BECO_Datos!$D$3:$HN$85,BECO_Datos!$A64,FALSE)+IFERROR(HLOOKUP(HK$6,BECO_Datos!$HP$3:$LT$85,BECO_Datos!$A64,FALSE),0))*HK$2</f>
        <v>0.10642824524566009</v>
      </c>
      <c r="HL65" s="85">
        <f>(HLOOKUP(HL$6,BECO_Datos!$D$3:$HN$85,BECO_Datos!$A64,FALSE)+IFERROR(HLOOKUP(HL$6,BECO_Datos!$HP$3:$LT$85,BECO_Datos!$A64,FALSE),0))*HL$2</f>
        <v>0.22853919325568742</v>
      </c>
      <c r="HM65" s="85">
        <f>(HLOOKUP(HM$6,BECO_Datos!$D$3:$HN$85,BECO_Datos!$A64,FALSE)+IFERROR(HLOOKUP(HM$6,BECO_Datos!$HP$3:$LT$85,BECO_Datos!$A64,FALSE),0))*HM$2</f>
        <v>0.20997342730576718</v>
      </c>
      <c r="HN65" s="85">
        <f>(HLOOKUP(HN$6,BECO_Datos!$D$3:$HN$85,BECO_Datos!$A64,FALSE)+IFERROR(HLOOKUP(HN$6,BECO_Datos!$HP$3:$LT$85,BECO_Datos!$A64,FALSE),0))*HN$2</f>
        <v>0.25879200728664115</v>
      </c>
      <c r="HO65" s="85">
        <f>(HLOOKUP(HO$6,BECO_Datos!$D$3:$HN$85,BECO_Datos!$A64,FALSE)+IFERROR(HLOOKUP(HO$6,BECO_Datos!$HP$3:$LT$85,BECO_Datos!$A64,FALSE),0))*HO$2</f>
        <v>0.24573933028908798</v>
      </c>
      <c r="HQ65" s="85" t="e">
        <f>(HLOOKUP(HQ$6,BECO_Datos!$D$3:$HN$85,BECO_Datos!$A64,FALSE)+IFERROR(HLOOKUP(HQ$6,BECO_Datos!$HP$3:$LT$85,BECO_Datos!$A64,FALSE),0))*HQ$2</f>
        <v>#N/A</v>
      </c>
      <c r="HR65" s="85" t="e">
        <f>(HLOOKUP(HR$6,BECO_Datos!$D$3:$HN$85,BECO_Datos!$A64,FALSE)+IFERROR(HLOOKUP(HR$6,BECO_Datos!$HP$3:$LT$85,BECO_Datos!$A64,FALSE),0))*HR$2</f>
        <v>#N/A</v>
      </c>
      <c r="HS65" s="85" t="e">
        <f>(HLOOKUP(HS$6,BECO_Datos!$D$3:$HN$85,BECO_Datos!$A64,FALSE)+IFERROR(HLOOKUP(HS$6,BECO_Datos!$HP$3:$LT$85,BECO_Datos!$A64,FALSE),0))*HS$2</f>
        <v>#N/A</v>
      </c>
      <c r="HT65" s="85" t="e">
        <f>(HLOOKUP(HT$6,BECO_Datos!$D$3:$HN$85,BECO_Datos!$A64,FALSE)+IFERROR(HLOOKUP(HT$6,BECO_Datos!$HP$3:$LT$85,BECO_Datos!$A64,FALSE),0))*HT$2</f>
        <v>#N/A</v>
      </c>
      <c r="HU65" s="85" t="e">
        <f>(HLOOKUP(HU$6,BECO_Datos!$D$3:$HN$85,BECO_Datos!$A64,FALSE)+IFERROR(HLOOKUP(HU$6,BECO_Datos!$HP$3:$LT$85,BECO_Datos!$A64,FALSE),0))*HU$2</f>
        <v>#N/A</v>
      </c>
      <c r="HV65" s="85" t="e">
        <f>(HLOOKUP(HV$6,BECO_Datos!$D$3:$HN$85,BECO_Datos!$A64,FALSE)+IFERROR(HLOOKUP(HV$6,BECO_Datos!$HP$3:$LT$85,BECO_Datos!$A64,FALSE),0))*HV$2</f>
        <v>#N/A</v>
      </c>
      <c r="HW65" s="85">
        <f>(HLOOKUP(HW$6,BECO_Datos!$D$3:$HN$85,BECO_Datos!$A64,FALSE)+IFERROR(HLOOKUP(HW$6,BECO_Datos!$HP$3:$LT$85,BECO_Datos!$A64,FALSE),0))*HW$2</f>
        <v>5.0214961306964748E-4</v>
      </c>
      <c r="HX65" s="85">
        <f>(HLOOKUP(HX$6,BECO_Datos!$D$3:$HN$85,BECO_Datos!$A64,FALSE)+IFERROR(HLOOKUP(HX$6,BECO_Datos!$HP$3:$LT$85,BECO_Datos!$A64,FALSE),0))*HX$2</f>
        <v>1.0834049871023218E-3</v>
      </c>
      <c r="HY65" s="85">
        <f>(HLOOKUP(HY$6,BECO_Datos!$D$3:$HN$85,BECO_Datos!$A64,FALSE)+IFERROR(HLOOKUP(HY$6,BECO_Datos!$HP$3:$LT$85,BECO_Datos!$A64,FALSE),0))*HY$2</f>
        <v>0</v>
      </c>
      <c r="HZ65" s="85">
        <f>(HLOOKUP(HZ$6,BECO_Datos!$D$3:$HN$85,BECO_Datos!$A64,FALSE)+IFERROR(HLOOKUP(HZ$6,BECO_Datos!$HP$3:$LT$85,BECO_Datos!$A64,FALSE),0))*HZ$2</f>
        <v>2.9785038693035254E-3</v>
      </c>
      <c r="IA65" s="85">
        <f>(HLOOKUP(IA$6,BECO_Datos!$D$3:$HN$85,BECO_Datos!$A64,FALSE)+IFERROR(HLOOKUP(IA$6,BECO_Datos!$HP$3:$LT$85,BECO_Datos!$A64,FALSE),0))*IA$2</f>
        <v>1.0318142734307826E-3</v>
      </c>
      <c r="IB65" s="85">
        <f>(HLOOKUP(IB$6,BECO_Datos!$D$3:$HN$85,BECO_Datos!$A64,FALSE)+IFERROR(HLOOKUP(IB$6,BECO_Datos!$HP$3:$LT$85,BECO_Datos!$A64,FALSE),0))*IB$2</f>
        <v>1.0318142734307826E-3</v>
      </c>
      <c r="IC65" s="85">
        <f>(HLOOKUP(IC$6,BECO_Datos!$D$3:$HN$85,BECO_Datos!$A64,FALSE)+IFERROR(HLOOKUP(IC$6,BECO_Datos!$HP$3:$LT$85,BECO_Datos!$A64,FALSE),0))*IC$2</f>
        <v>0</v>
      </c>
      <c r="ID65" s="85">
        <f>(HLOOKUP(ID$6,BECO_Datos!$D$3:$HN$85,BECO_Datos!$A64,FALSE)+IFERROR(HLOOKUP(ID$6,BECO_Datos!$HP$3:$LT$85,BECO_Datos!$A64,FALSE),0))*ID$2</f>
        <v>0</v>
      </c>
      <c r="IE65" s="85">
        <f>(HLOOKUP(IE$6,BECO_Datos!$D$3:$HN$85,BECO_Datos!$A64,FALSE)+IFERROR(HLOOKUP(IE$6,BECO_Datos!$HP$3:$LT$85,BECO_Datos!$A64,FALSE),0))*IE$2</f>
        <v>0</v>
      </c>
      <c r="IF65" s="85">
        <f>(HLOOKUP(IF$6,BECO_Datos!$D$3:$HN$85,BECO_Datos!$A64,FALSE)+IFERROR(HLOOKUP(IF$6,BECO_Datos!$HP$3:$LT$85,BECO_Datos!$A64,FALSE),0))*IF$2</f>
        <v>0</v>
      </c>
      <c r="IH65" s="85" t="e">
        <f>(HLOOKUP(IH$6,BECO_Datos!$D$3:$HN$85,BECO_Datos!$A64,FALSE)+IFERROR(HLOOKUP(IH$6,BECO_Datos!$HP$3:$LT$85,BECO_Datos!$A64,FALSE),0))*IH$2</f>
        <v>#N/A</v>
      </c>
      <c r="II65" s="85" t="e">
        <f>(HLOOKUP(II$6,BECO_Datos!$D$3:$HN$85,BECO_Datos!$A64,FALSE)+IFERROR(HLOOKUP(II$6,BECO_Datos!$HP$3:$LT$85,BECO_Datos!$A64,FALSE),0))*II$2</f>
        <v>#N/A</v>
      </c>
      <c r="IJ65" s="85" t="e">
        <f>(HLOOKUP(IJ$6,BECO_Datos!$D$3:$HN$85,BECO_Datos!$A64,FALSE)+IFERROR(HLOOKUP(IJ$6,BECO_Datos!$HP$3:$LT$85,BECO_Datos!$A64,FALSE),0))*IJ$2</f>
        <v>#N/A</v>
      </c>
      <c r="IK65" s="85" t="e">
        <f>(HLOOKUP(IK$6,BECO_Datos!$D$3:$HN$85,BECO_Datos!$A64,FALSE)+IFERROR(HLOOKUP(IK$6,BECO_Datos!$HP$3:$LT$85,BECO_Datos!$A64,FALSE),0))*IK$2</f>
        <v>#N/A</v>
      </c>
      <c r="IL65" s="85" t="e">
        <f>(HLOOKUP(IL$6,BECO_Datos!$D$3:$HN$85,BECO_Datos!$A64,FALSE)+IFERROR(HLOOKUP(IL$6,BECO_Datos!$HP$3:$LT$85,BECO_Datos!$A64,FALSE),0))*IL$2</f>
        <v>#N/A</v>
      </c>
      <c r="IM65" s="85" t="e">
        <f>(HLOOKUP(IM$6,BECO_Datos!$D$3:$HN$85,BECO_Datos!$A64,FALSE)+IFERROR(HLOOKUP(IM$6,BECO_Datos!$HP$3:$LT$85,BECO_Datos!$A64,FALSE),0))*IM$2</f>
        <v>#N/A</v>
      </c>
      <c r="IN65" s="85">
        <f>(HLOOKUP(IN$6,BECO_Datos!$D$3:$HN$85,BECO_Datos!$A64,FALSE)+IFERROR(HLOOKUP(IN$6,BECO_Datos!$HP$3:$LT$85,BECO_Datos!$A64,FALSE),0))*IN$2</f>
        <v>15.962369561478933</v>
      </c>
      <c r="IO65" s="85">
        <f>(HLOOKUP(IO$6,BECO_Datos!$D$3:$HN$85,BECO_Datos!$A64,FALSE)+IFERROR(HLOOKUP(IO$6,BECO_Datos!$HP$3:$LT$85,BECO_Datos!$A64,FALSE),0))*IO$2</f>
        <v>18.151157781599313</v>
      </c>
      <c r="IP65" s="85">
        <f>(HLOOKUP(IP$6,BECO_Datos!$D$3:$HN$85,BECO_Datos!$A64,FALSE)+IFERROR(HLOOKUP(IP$6,BECO_Datos!$HP$3:$LT$85,BECO_Datos!$A64,FALSE),0))*IP$2</f>
        <v>16.386177472055032</v>
      </c>
      <c r="IQ65" s="85">
        <f>(HLOOKUP(IQ$6,BECO_Datos!$D$3:$HN$85,BECO_Datos!$A64,FALSE)+IFERROR(HLOOKUP(IQ$6,BECO_Datos!$HP$3:$LT$85,BECO_Datos!$A64,FALSE),0))*IQ$2</f>
        <v>16.488013327601031</v>
      </c>
      <c r="IR65" s="85">
        <f>(HLOOKUP(IR$6,BECO_Datos!$D$3:$HN$85,BECO_Datos!$A64,FALSE)+IFERROR(HLOOKUP(IR$6,BECO_Datos!$HP$3:$LT$85,BECO_Datos!$A64,FALSE),0))*IR$2</f>
        <v>15.884515993121239</v>
      </c>
      <c r="IS65" s="85">
        <f>(HLOOKUP(IS$6,BECO_Datos!$D$3:$HN$85,BECO_Datos!$A64,FALSE)+IFERROR(HLOOKUP(IS$6,BECO_Datos!$HP$3:$LT$85,BECO_Datos!$A64,FALSE),0))*IS$2</f>
        <v>16.876522613929495</v>
      </c>
      <c r="IT65" s="85">
        <f>(HLOOKUP(IT$6,BECO_Datos!$D$3:$HN$85,BECO_Datos!$A64,FALSE)+IFERROR(HLOOKUP(IT$6,BECO_Datos!$HP$3:$LT$85,BECO_Datos!$A64,FALSE),0))*IT$2</f>
        <v>16.397895528804817</v>
      </c>
      <c r="IU65" s="85">
        <f>(HLOOKUP(IU$6,BECO_Datos!$D$3:$HN$85,BECO_Datos!$A64,FALSE)+IFERROR(HLOOKUP(IU$6,BECO_Datos!$HP$3:$LT$85,BECO_Datos!$A64,FALSE),0))*IU$2</f>
        <v>16.861405245055892</v>
      </c>
      <c r="IV65" s="85">
        <f>(HLOOKUP(IV$6,BECO_Datos!$D$3:$HN$85,BECO_Datos!$A64,FALSE)+IFERROR(HLOOKUP(IV$6,BECO_Datos!$HP$3:$LT$85,BECO_Datos!$A64,FALSE),0))*IV$2</f>
        <v>16.706473024403945</v>
      </c>
      <c r="IW65" s="85">
        <f>(HLOOKUP(IW$6,BECO_Datos!$D$3:$HN$85,BECO_Datos!$A64,FALSE)+IFERROR(HLOOKUP(IW$6,BECO_Datos!$HP$3:$LT$85,BECO_Datos!$A64,FALSE),0))*IW$2</f>
        <v>16.882689242577541</v>
      </c>
      <c r="IY65" s="85" t="e">
        <f>(HLOOKUP(IY$6,BECO_Datos!$D$3:$HN$85,BECO_Datos!$A64,FALSE)+IFERROR(HLOOKUP(IY$6,BECO_Datos!$HP$3:$LT$85,BECO_Datos!$A64,FALSE),0))*IY$2</f>
        <v>#N/A</v>
      </c>
      <c r="IZ65" s="85" t="e">
        <f>(HLOOKUP(IZ$6,BECO_Datos!$D$3:$HN$85,BECO_Datos!$A64,FALSE)+IFERROR(HLOOKUP(IZ$6,BECO_Datos!$HP$3:$LT$85,BECO_Datos!$A64,FALSE),0))*IZ$2</f>
        <v>#N/A</v>
      </c>
      <c r="JA65" s="85" t="e">
        <f>(HLOOKUP(JA$6,BECO_Datos!$D$3:$HN$85,BECO_Datos!$A64,FALSE)+IFERROR(HLOOKUP(JA$6,BECO_Datos!$HP$3:$LT$85,BECO_Datos!$A64,FALSE),0))*JA$2</f>
        <v>#N/A</v>
      </c>
      <c r="JB65" s="85" t="e">
        <f>(HLOOKUP(JB$6,BECO_Datos!$D$3:$HN$85,BECO_Datos!$A64,FALSE)+IFERROR(HLOOKUP(JB$6,BECO_Datos!$HP$3:$LT$85,BECO_Datos!$A64,FALSE),0))*JB$2</f>
        <v>#N/A</v>
      </c>
      <c r="JC65" s="85" t="e">
        <f>(HLOOKUP(JC$6,BECO_Datos!$D$3:$HN$85,BECO_Datos!$A64,FALSE)+IFERROR(HLOOKUP(JC$6,BECO_Datos!$HP$3:$LT$85,BECO_Datos!$A64,FALSE),0))*JC$2</f>
        <v>#N/A</v>
      </c>
      <c r="JD65" s="85" t="e">
        <f>(HLOOKUP(JD$6,BECO_Datos!$D$3:$HN$85,BECO_Datos!$A64,FALSE)+IFERROR(HLOOKUP(JD$6,BECO_Datos!$HP$3:$LT$85,BECO_Datos!$A64,FALSE),0))*JD$2</f>
        <v>#N/A</v>
      </c>
      <c r="JE65" s="85">
        <f>(HLOOKUP(JE$6,BECO_Datos!$D$3:$HN$85,BECO_Datos!$A64,FALSE)+IFERROR(HLOOKUP(JE$6,BECO_Datos!$HP$3:$LT$85,BECO_Datos!$A64,FALSE),0))*JE$2</f>
        <v>0.15934753414133232</v>
      </c>
      <c r="JF65" s="85">
        <f>(HLOOKUP(JF$6,BECO_Datos!$D$3:$HN$85,BECO_Datos!$A64,FALSE)+IFERROR(HLOOKUP(JF$6,BECO_Datos!$HP$3:$LT$85,BECO_Datos!$A64,FALSE),0))*JF$2</f>
        <v>0.16662674017554033</v>
      </c>
      <c r="JG65" s="85">
        <f>(HLOOKUP(JG$6,BECO_Datos!$D$3:$HN$85,BECO_Datos!$A64,FALSE)+IFERROR(HLOOKUP(JG$6,BECO_Datos!$HP$3:$LT$85,BECO_Datos!$A64,FALSE),0))*JG$2</f>
        <v>0.28237356923142859</v>
      </c>
      <c r="JH65" s="85">
        <f>(HLOOKUP(JH$6,BECO_Datos!$D$3:$HN$85,BECO_Datos!$A64,FALSE)+IFERROR(HLOOKUP(JH$6,BECO_Datos!$HP$3:$LT$85,BECO_Datos!$A64,FALSE),0))*JH$2</f>
        <v>0.19675283989305409</v>
      </c>
      <c r="JI65" s="85">
        <f>(HLOOKUP(JI$6,BECO_Datos!$D$3:$HN$85,BECO_Datos!$A64,FALSE)+IFERROR(HLOOKUP(JI$6,BECO_Datos!$HP$3:$LT$85,BECO_Datos!$A64,FALSE),0))*JI$2</f>
        <v>0.10357651828453104</v>
      </c>
      <c r="JJ65" s="85">
        <f>(HLOOKUP(JJ$6,BECO_Datos!$D$3:$HN$85,BECO_Datos!$A64,FALSE)+IFERROR(HLOOKUP(JJ$6,BECO_Datos!$HP$3:$LT$85,BECO_Datos!$A64,FALSE),0))*JJ$2</f>
        <v>3.7265559902088935E-2</v>
      </c>
      <c r="JK65" s="85">
        <f>(HLOOKUP(JK$6,BECO_Datos!$D$3:$HN$85,BECO_Datos!$A64,FALSE)+IFERROR(HLOOKUP(JK$6,BECO_Datos!$HP$3:$LT$85,BECO_Datos!$A64,FALSE),0))*JK$2</f>
        <v>1.9815961477935795E-2</v>
      </c>
      <c r="JL65" s="85">
        <f>(HLOOKUP(JL$6,BECO_Datos!$D$3:$HN$85,BECO_Datos!$A64,FALSE)+IFERROR(HLOOKUP(JL$6,BECO_Datos!$HP$3:$LT$85,BECO_Datos!$A64,FALSE),0))*JL$2</f>
        <v>2.5561068629507838E-2</v>
      </c>
      <c r="JM65" s="85">
        <f>(HLOOKUP(JM$6,BECO_Datos!$D$3:$HN$85,BECO_Datos!$A64,FALSE)+IFERROR(HLOOKUP(JM$6,BECO_Datos!$HP$3:$LT$85,BECO_Datos!$A64,FALSE),0))*JM$2</f>
        <v>3.5787359359306076E-2</v>
      </c>
      <c r="JN65" s="85">
        <f>(HLOOKUP(JN$6,BECO_Datos!$D$3:$HN$85,BECO_Datos!$A64,FALSE)+IFERROR(HLOOKUP(JN$6,BECO_Datos!$HP$3:$LT$85,BECO_Datos!$A64,FALSE),0))*JN$2</f>
        <v>0</v>
      </c>
      <c r="JP65" s="85" t="e">
        <f>(HLOOKUP(JP$6,BECO_Datos!$D$3:$HN$85,BECO_Datos!$A64,FALSE)+IFERROR(HLOOKUP(JP$6,BECO_Datos!$HP$3:$LT$85,BECO_Datos!$A64,FALSE),0))*JP$2</f>
        <v>#N/A</v>
      </c>
      <c r="JQ65" s="85" t="e">
        <f>(HLOOKUP(JQ$6,BECO_Datos!$D$3:$HN$85,BECO_Datos!$A64,FALSE)+IFERROR(HLOOKUP(JQ$6,BECO_Datos!$HP$3:$LT$85,BECO_Datos!$A64,FALSE),0))*JQ$2</f>
        <v>#N/A</v>
      </c>
      <c r="JR65" s="85" t="e">
        <f>(HLOOKUP(JR$6,BECO_Datos!$D$3:$HN$85,BECO_Datos!$A64,FALSE)+IFERROR(HLOOKUP(JR$6,BECO_Datos!$HP$3:$LT$85,BECO_Datos!$A64,FALSE),0))*JR$2</f>
        <v>#N/A</v>
      </c>
      <c r="JS65" s="85" t="e">
        <f>(HLOOKUP(JS$6,BECO_Datos!$D$3:$HN$85,BECO_Datos!$A64,FALSE)+IFERROR(HLOOKUP(JS$6,BECO_Datos!$HP$3:$LT$85,BECO_Datos!$A64,FALSE),0))*JS$2</f>
        <v>#N/A</v>
      </c>
      <c r="JT65" s="85" t="e">
        <f>(HLOOKUP(JT$6,BECO_Datos!$D$3:$HN$85,BECO_Datos!$A64,FALSE)+IFERROR(HLOOKUP(JT$6,BECO_Datos!$HP$3:$LT$85,BECO_Datos!$A64,FALSE),0))*JT$2</f>
        <v>#N/A</v>
      </c>
      <c r="JU65" s="85" t="e">
        <f>(HLOOKUP(JU$6,BECO_Datos!$D$3:$HN$85,BECO_Datos!$A64,FALSE)+IFERROR(HLOOKUP(JU$6,BECO_Datos!$HP$3:$LT$85,BECO_Datos!$A64,FALSE),0))*JU$2</f>
        <v>#N/A</v>
      </c>
      <c r="JV65" s="85">
        <f>(HLOOKUP(JV$6,BECO_Datos!$D$3:$HN$85,BECO_Datos!$A64,FALSE)+IFERROR(HLOOKUP(JV$6,BECO_Datos!$HP$3:$LT$85,BECO_Datos!$A64,FALSE),0))*JV$2</f>
        <v>0.20924948118638925</v>
      </c>
      <c r="JW65" s="85">
        <f>(HLOOKUP(JW$6,BECO_Datos!$D$3:$HN$85,BECO_Datos!$A64,FALSE)+IFERROR(HLOOKUP(JW$6,BECO_Datos!$HP$3:$LT$85,BECO_Datos!$A64,FALSE),0))*JW$2</f>
        <v>6.8714282369384275E-2</v>
      </c>
      <c r="JX65" s="85">
        <f>(HLOOKUP(JX$6,BECO_Datos!$D$3:$HN$85,BECO_Datos!$A64,FALSE)+IFERROR(HLOOKUP(JX$6,BECO_Datos!$HP$3:$LT$85,BECO_Datos!$A64,FALSE),0))*JX$2</f>
        <v>3.7456369110485235E-2</v>
      </c>
      <c r="JY65" s="85">
        <f>(HLOOKUP(JY$6,BECO_Datos!$D$3:$HN$85,BECO_Datos!$A64,FALSE)+IFERROR(HLOOKUP(JY$6,BECO_Datos!$HP$3:$LT$85,BECO_Datos!$A64,FALSE),0))*JY$2</f>
        <v>5.7273751818396258E-2</v>
      </c>
      <c r="JZ65" s="85">
        <f>(HLOOKUP(JZ$6,BECO_Datos!$D$3:$HN$85,BECO_Datos!$A64,FALSE)+IFERROR(HLOOKUP(JZ$6,BECO_Datos!$HP$3:$LT$85,BECO_Datos!$A64,FALSE),0))*JZ$2</f>
        <v>0.29802999298578103</v>
      </c>
      <c r="KA65" s="85">
        <f>(HLOOKUP(KA$6,BECO_Datos!$D$3:$HN$85,BECO_Datos!$A64,FALSE)+IFERROR(HLOOKUP(KA$6,BECO_Datos!$HP$3:$LT$85,BECO_Datos!$A64,FALSE),0))*KA$2</f>
        <v>0.22555931009713057</v>
      </c>
      <c r="KB65" s="85">
        <f>(HLOOKUP(KB$6,BECO_Datos!$D$3:$HN$85,BECO_Datos!$A64,FALSE)+IFERROR(HLOOKUP(KB$6,BECO_Datos!$HP$3:$LT$85,BECO_Datos!$A64,FALSE),0))*KB$2</f>
        <v>0.31653154927625721</v>
      </c>
      <c r="KC65" s="85">
        <f>(HLOOKUP(KC$6,BECO_Datos!$D$3:$HN$85,BECO_Datos!$A64,FALSE)+IFERROR(HLOOKUP(KC$6,BECO_Datos!$HP$3:$LT$85,BECO_Datos!$A64,FALSE),0))*KC$2</f>
        <v>0.31123664402275947</v>
      </c>
      <c r="KD65" s="85">
        <f>(HLOOKUP(KD$6,BECO_Datos!$D$3:$HN$85,BECO_Datos!$A64,FALSE)+IFERROR(HLOOKUP(KD$6,BECO_Datos!$HP$3:$LT$85,BECO_Datos!$A64,FALSE),0))*KD$2</f>
        <v>0.16912393473532139</v>
      </c>
      <c r="KE65" s="85">
        <f>(HLOOKUP(KE$6,BECO_Datos!$D$3:$HN$85,BECO_Datos!$A64,FALSE)+IFERROR(HLOOKUP(KE$6,BECO_Datos!$HP$3:$LT$85,BECO_Datos!$A64,FALSE),0))*KE$2</f>
        <v>0.18559185323011754</v>
      </c>
      <c r="KG65" s="85" t="e">
        <f>(HLOOKUP(KG$6,BECO_Datos!$D$3:$HN$85,BECO_Datos!$A64,FALSE)+IFERROR(HLOOKUP(KG$6,BECO_Datos!$HP$3:$LT$85,BECO_Datos!$A64,FALSE),0))*KG$2</f>
        <v>#N/A</v>
      </c>
      <c r="KH65" s="85" t="e">
        <f>(HLOOKUP(KH$6,BECO_Datos!$D$3:$HN$85,BECO_Datos!$A64,FALSE)+IFERROR(HLOOKUP(KH$6,BECO_Datos!$HP$3:$LT$85,BECO_Datos!$A64,FALSE),0))*KH$2</f>
        <v>#N/A</v>
      </c>
      <c r="KI65" s="85" t="e">
        <f>(HLOOKUP(KI$6,BECO_Datos!$D$3:$HN$85,BECO_Datos!$A64,FALSE)+IFERROR(HLOOKUP(KI$6,BECO_Datos!$HP$3:$LT$85,BECO_Datos!$A64,FALSE),0))*KI$2</f>
        <v>#N/A</v>
      </c>
      <c r="KJ65" s="85" t="e">
        <f>(HLOOKUP(KJ$6,BECO_Datos!$D$3:$HN$85,BECO_Datos!$A64,FALSE)+IFERROR(HLOOKUP(KJ$6,BECO_Datos!$HP$3:$LT$85,BECO_Datos!$A64,FALSE),0))*KJ$2</f>
        <v>#N/A</v>
      </c>
      <c r="KK65" s="85" t="e">
        <f>(HLOOKUP(KK$6,BECO_Datos!$D$3:$HN$85,BECO_Datos!$A64,FALSE)+IFERROR(HLOOKUP(KK$6,BECO_Datos!$HP$3:$LT$85,BECO_Datos!$A64,FALSE),0))*KK$2</f>
        <v>#N/A</v>
      </c>
      <c r="KL65" s="85" t="e">
        <f>(HLOOKUP(KL$6,BECO_Datos!$D$3:$HN$85,BECO_Datos!$A64,FALSE)+IFERROR(HLOOKUP(KL$6,BECO_Datos!$HP$3:$LT$85,BECO_Datos!$A64,FALSE),0))*KL$2</f>
        <v>#N/A</v>
      </c>
      <c r="KM65" s="85">
        <f>(HLOOKUP(KM$6,BECO_Datos!$D$3:$HN$85,BECO_Datos!$A64,FALSE)+IFERROR(HLOOKUP(KM$6,BECO_Datos!$HP$3:$LT$85,BECO_Datos!$A64,FALSE),0))*KM$2</f>
        <v>5.9885816648651433E-2</v>
      </c>
      <c r="KN65" s="85">
        <f>(HLOOKUP(KN$6,BECO_Datos!$D$3:$HN$85,BECO_Datos!$A64,FALSE)+IFERROR(HLOOKUP(KN$6,BECO_Datos!$HP$3:$LT$85,BECO_Datos!$A64,FALSE),0))*KN$2</f>
        <v>3.0182403085652208E-2</v>
      </c>
      <c r="KO65" s="85">
        <f>(HLOOKUP(KO$6,BECO_Datos!$D$3:$HN$85,BECO_Datos!$A64,FALSE)+IFERROR(HLOOKUP(KO$6,BECO_Datos!$HP$3:$LT$85,BECO_Datos!$A64,FALSE),0))*KO$2</f>
        <v>8.0549060866390035E-2</v>
      </c>
      <c r="KP65" s="85">
        <f>(HLOOKUP(KP$6,BECO_Datos!$D$3:$HN$85,BECO_Datos!$A64,FALSE)+IFERROR(HLOOKUP(KP$6,BECO_Datos!$HP$3:$LT$85,BECO_Datos!$A64,FALSE),0))*KP$2</f>
        <v>8.4817524460664664E-2</v>
      </c>
      <c r="KQ65" s="85">
        <f>(HLOOKUP(KQ$6,BECO_Datos!$D$3:$HN$85,BECO_Datos!$A64,FALSE)+IFERROR(HLOOKUP(KQ$6,BECO_Datos!$HP$3:$LT$85,BECO_Datos!$A64,FALSE),0))*KQ$2</f>
        <v>0.11404498008026823</v>
      </c>
      <c r="KR65" s="85">
        <f>(HLOOKUP(KR$6,BECO_Datos!$D$3:$HN$85,BECO_Datos!$A64,FALSE)+IFERROR(HLOOKUP(KR$6,BECO_Datos!$HP$3:$LT$85,BECO_Datos!$A64,FALSE),0))*KR$2</f>
        <v>0.12225752828828668</v>
      </c>
      <c r="KS65" s="85">
        <f>(HLOOKUP(KS$6,BECO_Datos!$D$3:$HN$85,BECO_Datos!$A64,FALSE)+IFERROR(HLOOKUP(KS$6,BECO_Datos!$HP$3:$LT$85,BECO_Datos!$A64,FALSE),0))*KS$2</f>
        <v>5.0500047268058901E-2</v>
      </c>
      <c r="KT65" s="85">
        <f>(HLOOKUP(KT$6,BECO_Datos!$D$3:$HN$85,BECO_Datos!$A64,FALSE)+IFERROR(HLOOKUP(KT$6,BECO_Datos!$HP$3:$LT$85,BECO_Datos!$A64,FALSE),0))*KT$2</f>
        <v>0.16840119616360932</v>
      </c>
      <c r="KU65" s="85">
        <f>(HLOOKUP(KU$6,BECO_Datos!$D$3:$HN$85,BECO_Datos!$A64,FALSE)+IFERROR(HLOOKUP(KU$6,BECO_Datos!$HP$3:$LT$85,BECO_Datos!$A64,FALSE),0))*KU$2</f>
        <v>0.15373744729606212</v>
      </c>
      <c r="KV65" s="85">
        <f>(HLOOKUP(KV$6,BECO_Datos!$D$3:$HN$85,BECO_Datos!$A64,FALSE)+IFERROR(HLOOKUP(KV$6,BECO_Datos!$HP$3:$LT$85,BECO_Datos!$A64,FALSE),0))*KV$2</f>
        <v>0.17296635236181335</v>
      </c>
      <c r="KX65" s="85" t="e">
        <f>(HLOOKUP(KX$6,BECO_Datos!$D$3:$HN$85,BECO_Datos!$A64,FALSE)+IFERROR(HLOOKUP(KX$6,BECO_Datos!$HP$3:$LT$85,BECO_Datos!$A64,FALSE),0))*KX$2</f>
        <v>#N/A</v>
      </c>
      <c r="KY65" s="85" t="e">
        <f>(HLOOKUP(KY$6,BECO_Datos!$D$3:$HN$85,BECO_Datos!$A64,FALSE)+IFERROR(HLOOKUP(KY$6,BECO_Datos!$HP$3:$LT$85,BECO_Datos!$A64,FALSE),0))*KY$2</f>
        <v>#N/A</v>
      </c>
      <c r="KZ65" s="85" t="e">
        <f>(HLOOKUP(KZ$6,BECO_Datos!$D$3:$HN$85,BECO_Datos!$A64,FALSE)+IFERROR(HLOOKUP(KZ$6,BECO_Datos!$HP$3:$LT$85,BECO_Datos!$A64,FALSE),0))*KZ$2</f>
        <v>#N/A</v>
      </c>
      <c r="LA65" s="85" t="e">
        <f>(HLOOKUP(LA$6,BECO_Datos!$D$3:$HN$85,BECO_Datos!$A64,FALSE)+IFERROR(HLOOKUP(LA$6,BECO_Datos!$HP$3:$LT$85,BECO_Datos!$A64,FALSE),0))*LA$2</f>
        <v>#N/A</v>
      </c>
      <c r="LB65" s="85" t="e">
        <f>(HLOOKUP(LB$6,BECO_Datos!$D$3:$HN$85,BECO_Datos!$A64,FALSE)+IFERROR(HLOOKUP(LB$6,BECO_Datos!$HP$3:$LT$85,BECO_Datos!$A64,FALSE),0))*LB$2</f>
        <v>#N/A</v>
      </c>
      <c r="LC65" s="85" t="e">
        <f>(HLOOKUP(LC$6,BECO_Datos!$D$3:$HN$85,BECO_Datos!$A64,FALSE)+IFERROR(HLOOKUP(LC$6,BECO_Datos!$HP$3:$LT$85,BECO_Datos!$A64,FALSE),0))*LC$2</f>
        <v>#N/A</v>
      </c>
      <c r="LD65" s="85">
        <f>(HLOOKUP(LD$6,BECO_Datos!$D$3:$HN$85,BECO_Datos!$A64,FALSE)+IFERROR(HLOOKUP(LD$6,BECO_Datos!$HP$3:$LT$85,BECO_Datos!$A64,FALSE),0))*LD$2</f>
        <v>0</v>
      </c>
      <c r="LE65" s="85">
        <f>(HLOOKUP(LE$6,BECO_Datos!$D$3:$HN$85,BECO_Datos!$A64,FALSE)+IFERROR(HLOOKUP(LE$6,BECO_Datos!$HP$3:$LT$85,BECO_Datos!$A64,FALSE),0))*LE$2</f>
        <v>2.1971955700548267E-4</v>
      </c>
      <c r="LF65" s="85">
        <f>(HLOOKUP(LF$6,BECO_Datos!$D$3:$HN$85,BECO_Datos!$A64,FALSE)+IFERROR(HLOOKUP(LF$6,BECO_Datos!$HP$3:$LT$85,BECO_Datos!$A64,FALSE),0))*LF$2</f>
        <v>0</v>
      </c>
      <c r="LG65" s="85">
        <f>(HLOOKUP(LG$6,BECO_Datos!$D$3:$HN$85,BECO_Datos!$A64,FALSE)+IFERROR(HLOOKUP(LG$6,BECO_Datos!$HP$3:$LT$85,BECO_Datos!$A64,FALSE),0))*LG$2</f>
        <v>0</v>
      </c>
      <c r="LH65" s="85">
        <f>(HLOOKUP(LH$6,BECO_Datos!$D$3:$HN$85,BECO_Datos!$A64,FALSE)+IFERROR(HLOOKUP(LH$6,BECO_Datos!$HP$3:$LT$85,BECO_Datos!$A64,FALSE),0))*LH$2</f>
        <v>0</v>
      </c>
      <c r="LI65" s="85">
        <f>(HLOOKUP(LI$6,BECO_Datos!$D$3:$HN$85,BECO_Datos!$A64,FALSE)+IFERROR(HLOOKUP(LI$6,BECO_Datos!$HP$3:$LT$85,BECO_Datos!$A64,FALSE),0))*LI$2</f>
        <v>4.2979288955706614E-3</v>
      </c>
      <c r="LJ65" s="85">
        <f>(HLOOKUP(LJ$6,BECO_Datos!$D$3:$HN$85,BECO_Datos!$A64,FALSE)+IFERROR(HLOOKUP(LJ$6,BECO_Datos!$HP$3:$LT$85,BECO_Datos!$A64,FALSE),0))*LJ$2</f>
        <v>0</v>
      </c>
      <c r="LK65" s="85">
        <f>(HLOOKUP(LK$6,BECO_Datos!$D$3:$HN$85,BECO_Datos!$A64,FALSE)+IFERROR(HLOOKUP(LK$6,BECO_Datos!$HP$3:$LT$85,BECO_Datos!$A64,FALSE),0))*LK$2</f>
        <v>0</v>
      </c>
      <c r="LL65" s="85">
        <f>(HLOOKUP(LL$6,BECO_Datos!$D$3:$HN$85,BECO_Datos!$A64,FALSE)+IFERROR(HLOOKUP(LL$6,BECO_Datos!$HP$3:$LT$85,BECO_Datos!$A64,FALSE),0))*LL$2</f>
        <v>0</v>
      </c>
      <c r="LM65" s="85">
        <f>(HLOOKUP(LM$6,BECO_Datos!$D$3:$HN$85,BECO_Datos!$A64,FALSE)+IFERROR(HLOOKUP(LM$6,BECO_Datos!$HP$3:$LT$85,BECO_Datos!$A64,FALSE),0))*LM$2</f>
        <v>0</v>
      </c>
    </row>
    <row r="66" spans="1:325" ht="15.75" x14ac:dyDescent="0.25">
      <c r="A66" s="160">
        <v>61</v>
      </c>
      <c r="B66" s="62" t="s">
        <v>106</v>
      </c>
      <c r="C66" s="13"/>
      <c r="D66" s="84" t="e">
        <f>(HLOOKUP(D$6,BECO_Datos!$D$3:$HN$85,BECO_Datos!$A65,FALSE)+IFERROR(HLOOKUP(D$6,BECO_Datos!$HP$3:$LT$85,BECO_Datos!$A65,FALSE),0))*D$2</f>
        <v>#N/A</v>
      </c>
      <c r="E66" s="84" t="e">
        <f>(HLOOKUP(E$6,BECO_Datos!$D$3:$HN$85,BECO_Datos!$A65,FALSE)+IFERROR(HLOOKUP(E$6,BECO_Datos!$HP$3:$LT$85,BECO_Datos!$A65,FALSE),0))*E$2</f>
        <v>#N/A</v>
      </c>
      <c r="F66" s="84" t="e">
        <f>(HLOOKUP(F$6,BECO_Datos!$D$3:$HN$85,BECO_Datos!$A65,FALSE)+IFERROR(HLOOKUP(F$6,BECO_Datos!$HP$3:$LT$85,BECO_Datos!$A65,FALSE),0))*F$2</f>
        <v>#N/A</v>
      </c>
      <c r="G66" s="84" t="e">
        <f>(HLOOKUP(G$6,BECO_Datos!$D$3:$HN$85,BECO_Datos!$A65,FALSE)+IFERROR(HLOOKUP(G$6,BECO_Datos!$HP$3:$LT$85,BECO_Datos!$A65,FALSE),0))*G$2</f>
        <v>#N/A</v>
      </c>
      <c r="H66" s="84" t="e">
        <f>(HLOOKUP(H$6,BECO_Datos!$D$3:$HN$85,BECO_Datos!$A65,FALSE)+IFERROR(HLOOKUP(H$6,BECO_Datos!$HP$3:$LT$85,BECO_Datos!$A65,FALSE),0))*H$2</f>
        <v>#N/A</v>
      </c>
      <c r="I66" s="84" t="e">
        <f>(HLOOKUP(I$6,BECO_Datos!$D$3:$HN$85,BECO_Datos!$A65,FALSE)+IFERROR(HLOOKUP(I$6,BECO_Datos!$HP$3:$LT$85,BECO_Datos!$A65,FALSE),0))*I$2</f>
        <v>#N/A</v>
      </c>
      <c r="J66" s="84">
        <f>(HLOOKUP(J$6,BECO_Datos!$D$3:$HN$85,BECO_Datos!$A65,FALSE)+IFERROR(HLOOKUP(J$6,BECO_Datos!$HP$3:$LT$85,BECO_Datos!$A65,FALSE),0))*J$2</f>
        <v>0</v>
      </c>
      <c r="K66" s="84">
        <f>(HLOOKUP(K$6,BECO_Datos!$D$3:$HN$85,BECO_Datos!$A65,FALSE)+IFERROR(HLOOKUP(K$6,BECO_Datos!$HP$3:$LT$85,BECO_Datos!$A65,FALSE),0))*K$2</f>
        <v>0</v>
      </c>
      <c r="L66" s="84">
        <f>(HLOOKUP(L$6,BECO_Datos!$D$3:$HN$85,BECO_Datos!$A65,FALSE)+IFERROR(HLOOKUP(L$6,BECO_Datos!$HP$3:$LT$85,BECO_Datos!$A65,FALSE),0))*L$2</f>
        <v>0</v>
      </c>
      <c r="M66" s="84">
        <f>(HLOOKUP(M$6,BECO_Datos!$D$3:$HN$85,BECO_Datos!$A65,FALSE)+IFERROR(HLOOKUP(M$6,BECO_Datos!$HP$3:$LT$85,BECO_Datos!$A65,FALSE),0))*M$2</f>
        <v>0</v>
      </c>
      <c r="N66" s="84">
        <f>(HLOOKUP(N$6,BECO_Datos!$D$3:$HN$85,BECO_Datos!$A65,FALSE)+IFERROR(HLOOKUP(N$6,BECO_Datos!$HP$3:$LT$85,BECO_Datos!$A65,FALSE),0))*N$2</f>
        <v>0</v>
      </c>
      <c r="O66" s="84">
        <f>(HLOOKUP(O$6,BECO_Datos!$D$3:$HN$85,BECO_Datos!$A65,FALSE)+IFERROR(HLOOKUP(O$6,BECO_Datos!$HP$3:$LT$85,BECO_Datos!$A65,FALSE),0))*O$2</f>
        <v>0</v>
      </c>
      <c r="P66" s="84">
        <f>(HLOOKUP(P$6,BECO_Datos!$D$3:$HN$85,BECO_Datos!$A65,FALSE)+IFERROR(HLOOKUP(P$6,BECO_Datos!$HP$3:$LT$85,BECO_Datos!$A65,FALSE),0))*P$2</f>
        <v>0</v>
      </c>
      <c r="Q66" s="84">
        <f>(HLOOKUP(Q$6,BECO_Datos!$D$3:$HN$85,BECO_Datos!$A65,FALSE)+IFERROR(HLOOKUP(Q$6,BECO_Datos!$HP$3:$LT$85,BECO_Datos!$A65,FALSE),0))*Q$2</f>
        <v>0</v>
      </c>
      <c r="R66" s="84">
        <f>(HLOOKUP(R$6,BECO_Datos!$D$3:$HN$85,BECO_Datos!$A65,FALSE)+IFERROR(HLOOKUP(R$6,BECO_Datos!$HP$3:$LT$85,BECO_Datos!$A65,FALSE),0))*R$2</f>
        <v>0</v>
      </c>
      <c r="S66" s="84">
        <f>(HLOOKUP(S$6,BECO_Datos!$D$3:$HN$85,BECO_Datos!$A65,FALSE)+IFERROR(HLOOKUP(S$6,BECO_Datos!$HP$3:$LT$85,BECO_Datos!$A65,FALSE),0))*S$2</f>
        <v>0</v>
      </c>
      <c r="U66" s="84" t="e">
        <f>(HLOOKUP(U$6,BECO_Datos!$D$3:$HN$85,BECO_Datos!$A65,FALSE)+IFERROR(HLOOKUP(U$6,BECO_Datos!$HP$3:$LT$85,BECO_Datos!$A65,FALSE),0))*U$2</f>
        <v>#N/A</v>
      </c>
      <c r="V66" s="84" t="e">
        <f>(HLOOKUP(V$6,BECO_Datos!$D$3:$HN$85,BECO_Datos!$A65,FALSE)+IFERROR(HLOOKUP(V$6,BECO_Datos!$HP$3:$LT$85,BECO_Datos!$A65,FALSE),0))*V$2</f>
        <v>#N/A</v>
      </c>
      <c r="W66" s="84" t="e">
        <f>(HLOOKUP(W$6,BECO_Datos!$D$3:$HN$85,BECO_Datos!$A65,FALSE)+IFERROR(HLOOKUP(W$6,BECO_Datos!$HP$3:$LT$85,BECO_Datos!$A65,FALSE),0))*W$2</f>
        <v>#N/A</v>
      </c>
      <c r="X66" s="84" t="e">
        <f>(HLOOKUP(X$6,BECO_Datos!$D$3:$HN$85,BECO_Datos!$A65,FALSE)+IFERROR(HLOOKUP(X$6,BECO_Datos!$HP$3:$LT$85,BECO_Datos!$A65,FALSE),0))*X$2</f>
        <v>#N/A</v>
      </c>
      <c r="Y66" s="84" t="e">
        <f>(HLOOKUP(Y$6,BECO_Datos!$D$3:$HN$85,BECO_Datos!$A65,FALSE)+IFERROR(HLOOKUP(Y$6,BECO_Datos!$HP$3:$LT$85,BECO_Datos!$A65,FALSE),0))*Y$2</f>
        <v>#N/A</v>
      </c>
      <c r="Z66" s="84" t="e">
        <f>(HLOOKUP(Z$6,BECO_Datos!$D$3:$HN$85,BECO_Datos!$A65,FALSE)+IFERROR(HLOOKUP(Z$6,BECO_Datos!$HP$3:$LT$85,BECO_Datos!$A65,FALSE),0))*Z$2</f>
        <v>#N/A</v>
      </c>
      <c r="AA66" s="84">
        <f>(HLOOKUP(AA$6,BECO_Datos!$D$3:$HN$85,BECO_Datos!$A65,FALSE)+IFERROR(HLOOKUP(AA$6,BECO_Datos!$HP$3:$LT$85,BECO_Datos!$A65,FALSE),0))*AA$2</f>
        <v>6.8692647535293695E-4</v>
      </c>
      <c r="AB66" s="84">
        <f>(HLOOKUP(AB$6,BECO_Datos!$D$3:$HN$85,BECO_Datos!$A65,FALSE)+IFERROR(HLOOKUP(AB$6,BECO_Datos!$HP$3:$LT$85,BECO_Datos!$A65,FALSE),0))*AB$2</f>
        <v>51.246775840755149</v>
      </c>
      <c r="AC66" s="84">
        <f>(HLOOKUP(AC$6,BECO_Datos!$D$3:$HN$85,BECO_Datos!$A65,FALSE)+IFERROR(HLOOKUP(AC$6,BECO_Datos!$HP$3:$LT$85,BECO_Datos!$A65,FALSE),0))*AC$2</f>
        <v>0.24454582522564555</v>
      </c>
      <c r="AD66" s="84">
        <f>(HLOOKUP(AD$6,BECO_Datos!$D$3:$HN$85,BECO_Datos!$A65,FALSE)+IFERROR(HLOOKUP(AD$6,BECO_Datos!$HP$3:$LT$85,BECO_Datos!$A65,FALSE),0))*AD$2</f>
        <v>0</v>
      </c>
      <c r="AE66" s="84">
        <f>(HLOOKUP(AE$6,BECO_Datos!$D$3:$HN$85,BECO_Datos!$A65,FALSE)+IFERROR(HLOOKUP(AE$6,BECO_Datos!$HP$3:$LT$85,BECO_Datos!$A65,FALSE),0))*AE$2</f>
        <v>0</v>
      </c>
      <c r="AF66" s="84">
        <f>(HLOOKUP(AF$6,BECO_Datos!$D$3:$HN$85,BECO_Datos!$A65,FALSE)+IFERROR(HLOOKUP(AF$6,BECO_Datos!$HP$3:$LT$85,BECO_Datos!$A65,FALSE),0))*AF$2</f>
        <v>0</v>
      </c>
      <c r="AG66" s="84">
        <f>(HLOOKUP(AG$6,BECO_Datos!$D$3:$HN$85,BECO_Datos!$A65,FALSE)+IFERROR(HLOOKUP(AG$6,BECO_Datos!$HP$3:$LT$85,BECO_Datos!$A65,FALSE),0))*AG$2</f>
        <v>0</v>
      </c>
      <c r="AH66" s="84">
        <f>(HLOOKUP(AH$6,BECO_Datos!$D$3:$HN$85,BECO_Datos!$A65,FALSE)+IFERROR(HLOOKUP(AH$6,BECO_Datos!$HP$3:$LT$85,BECO_Datos!$A65,FALSE),0))*AH$2</f>
        <v>0</v>
      </c>
      <c r="AI66" s="84">
        <f>(HLOOKUP(AI$6,BECO_Datos!$D$3:$HN$85,BECO_Datos!$A65,FALSE)+IFERROR(HLOOKUP(AI$6,BECO_Datos!$HP$3:$LT$85,BECO_Datos!$A65,FALSE),0))*AI$2</f>
        <v>0</v>
      </c>
      <c r="AJ66" s="84">
        <f>(HLOOKUP(AJ$6,BECO_Datos!$D$3:$HN$85,BECO_Datos!$A65,FALSE)+IFERROR(HLOOKUP(AJ$6,BECO_Datos!$HP$3:$LT$85,BECO_Datos!$A65,FALSE),0))*AJ$2</f>
        <v>0</v>
      </c>
      <c r="AL66" s="84" t="e">
        <f>(HLOOKUP(AL$6,BECO_Datos!$D$3:$HN$85,BECO_Datos!$A65,FALSE)+IFERROR(HLOOKUP(AL$6,BECO_Datos!$HP$3:$LT$85,BECO_Datos!$A65,FALSE),0))*AL$2</f>
        <v>#N/A</v>
      </c>
      <c r="AM66" s="84" t="e">
        <f>(HLOOKUP(AM$6,BECO_Datos!$D$3:$HN$85,BECO_Datos!$A65,FALSE)+IFERROR(HLOOKUP(AM$6,BECO_Datos!$HP$3:$LT$85,BECO_Datos!$A65,FALSE),0))*AM$2</f>
        <v>#N/A</v>
      </c>
      <c r="AN66" s="84" t="e">
        <f>(HLOOKUP(AN$6,BECO_Datos!$D$3:$HN$85,BECO_Datos!$A65,FALSE)+IFERROR(HLOOKUP(AN$6,BECO_Datos!$HP$3:$LT$85,BECO_Datos!$A65,FALSE),0))*AN$2</f>
        <v>#N/A</v>
      </c>
      <c r="AO66" s="84" t="e">
        <f>(HLOOKUP(AO$6,BECO_Datos!$D$3:$HN$85,BECO_Datos!$A65,FALSE)+IFERROR(HLOOKUP(AO$6,BECO_Datos!$HP$3:$LT$85,BECO_Datos!$A65,FALSE),0))*AO$2</f>
        <v>#N/A</v>
      </c>
      <c r="AP66" s="84" t="e">
        <f>(HLOOKUP(AP$6,BECO_Datos!$D$3:$HN$85,BECO_Datos!$A65,FALSE)+IFERROR(HLOOKUP(AP$6,BECO_Datos!$HP$3:$LT$85,BECO_Datos!$A65,FALSE),0))*AP$2</f>
        <v>#N/A</v>
      </c>
      <c r="AQ66" s="84" t="e">
        <f>(HLOOKUP(AQ$6,BECO_Datos!$D$3:$HN$85,BECO_Datos!$A65,FALSE)+IFERROR(HLOOKUP(AQ$6,BECO_Datos!$HP$3:$LT$85,BECO_Datos!$A65,FALSE),0))*AQ$2</f>
        <v>#N/A</v>
      </c>
      <c r="AR66" s="84">
        <f>(HLOOKUP(AR$6,BECO_Datos!$D$3:$HN$85,BECO_Datos!$A65,FALSE)+IFERROR(HLOOKUP(AR$6,BECO_Datos!$HP$3:$LT$85,BECO_Datos!$A65,FALSE),0))*AR$2</f>
        <v>2.5846701185761161</v>
      </c>
      <c r="AS66" s="84">
        <f>(HLOOKUP(AS$6,BECO_Datos!$D$3:$HN$85,BECO_Datos!$A65,FALSE)+IFERROR(HLOOKUP(AS$6,BECO_Datos!$HP$3:$LT$85,BECO_Datos!$A65,FALSE),0))*AS$2</f>
        <v>0.83920838057338465</v>
      </c>
      <c r="AT66" s="84">
        <f>(HLOOKUP(AT$6,BECO_Datos!$D$3:$HN$85,BECO_Datos!$A65,FALSE)+IFERROR(HLOOKUP(AT$6,BECO_Datos!$HP$3:$LT$85,BECO_Datos!$A65,FALSE),0))*AT$2</f>
        <v>2.8421845151009775</v>
      </c>
      <c r="AU66" s="84">
        <f>(HLOOKUP(AU$6,BECO_Datos!$D$3:$HN$85,BECO_Datos!$A65,FALSE)+IFERROR(HLOOKUP(AU$6,BECO_Datos!$HP$3:$LT$85,BECO_Datos!$A65,FALSE),0))*AU$2</f>
        <v>2.7709508238248857</v>
      </c>
      <c r="AV66" s="84">
        <f>(HLOOKUP(AV$6,BECO_Datos!$D$3:$HN$85,BECO_Datos!$A65,FALSE)+IFERROR(HLOOKUP(AV$6,BECO_Datos!$HP$3:$LT$85,BECO_Datos!$A65,FALSE),0))*AV$2</f>
        <v>3.2152432236715707</v>
      </c>
      <c r="AW66" s="84">
        <f>(HLOOKUP(AW$6,BECO_Datos!$D$3:$HN$85,BECO_Datos!$A65,FALSE)+IFERROR(HLOOKUP(AW$6,BECO_Datos!$HP$3:$LT$85,BECO_Datos!$A65,FALSE),0))*AW$2</f>
        <v>2.961620354875921</v>
      </c>
      <c r="AX66" s="84">
        <f>(HLOOKUP(AX$6,BECO_Datos!$D$3:$HN$85,BECO_Datos!$A65,FALSE)+IFERROR(HLOOKUP(AX$6,BECO_Datos!$HP$3:$LT$85,BECO_Datos!$A65,FALSE),0))*AX$2</f>
        <v>3.6315276938592844</v>
      </c>
      <c r="AY66" s="84">
        <f>(HLOOKUP(AY$6,BECO_Datos!$D$3:$HN$85,BECO_Datos!$A65,FALSE)+IFERROR(HLOOKUP(AY$6,BECO_Datos!$HP$3:$LT$85,BECO_Datos!$A65,FALSE),0))*AY$2</f>
        <v>3.1429825778131093</v>
      </c>
      <c r="AZ66" s="84">
        <f>(HLOOKUP(AZ$6,BECO_Datos!$D$3:$HN$85,BECO_Datos!$A65,FALSE)+IFERROR(HLOOKUP(AZ$6,BECO_Datos!$HP$3:$LT$85,BECO_Datos!$A65,FALSE),0))*AZ$2</f>
        <v>0</v>
      </c>
      <c r="BA66" s="84">
        <f>(HLOOKUP(BA$6,BECO_Datos!$D$3:$HN$85,BECO_Datos!$A65,FALSE)+IFERROR(HLOOKUP(BA$6,BECO_Datos!$HP$3:$LT$85,BECO_Datos!$A65,FALSE),0))*BA$2</f>
        <v>0</v>
      </c>
      <c r="BC66" s="84" t="e">
        <f>(HLOOKUP(BC$6,BECO_Datos!$D$3:$HN$85,BECO_Datos!$A65,FALSE)+IFERROR(HLOOKUP(BC$6,BECO_Datos!$HP$3:$LT$85,BECO_Datos!$A65,FALSE),0))*BC$2</f>
        <v>#N/A</v>
      </c>
      <c r="BD66" s="84" t="e">
        <f>(HLOOKUP(BD$6,BECO_Datos!$D$3:$HN$85,BECO_Datos!$A65,FALSE)+IFERROR(HLOOKUP(BD$6,BECO_Datos!$HP$3:$LT$85,BECO_Datos!$A65,FALSE),0))*BD$2</f>
        <v>#N/A</v>
      </c>
      <c r="BE66" s="84" t="e">
        <f>(HLOOKUP(BE$6,BECO_Datos!$D$3:$HN$85,BECO_Datos!$A65,FALSE)+IFERROR(HLOOKUP(BE$6,BECO_Datos!$HP$3:$LT$85,BECO_Datos!$A65,FALSE),0))*BE$2</f>
        <v>#N/A</v>
      </c>
      <c r="BF66" s="84" t="e">
        <f>(HLOOKUP(BF$6,BECO_Datos!$D$3:$HN$85,BECO_Datos!$A65,FALSE)+IFERROR(HLOOKUP(BF$6,BECO_Datos!$HP$3:$LT$85,BECO_Datos!$A65,FALSE),0))*BF$2</f>
        <v>#N/A</v>
      </c>
      <c r="BG66" s="84" t="e">
        <f>(HLOOKUP(BG$6,BECO_Datos!$D$3:$HN$85,BECO_Datos!$A65,FALSE)+IFERROR(HLOOKUP(BG$6,BECO_Datos!$HP$3:$LT$85,BECO_Datos!$A65,FALSE),0))*BG$2</f>
        <v>#N/A</v>
      </c>
      <c r="BH66" s="84" t="e">
        <f>(HLOOKUP(BH$6,BECO_Datos!$D$3:$HN$85,BECO_Datos!$A65,FALSE)+IFERROR(HLOOKUP(BH$6,BECO_Datos!$HP$3:$LT$85,BECO_Datos!$A65,FALSE),0))*BH$2</f>
        <v>#N/A</v>
      </c>
      <c r="BI66" s="84">
        <f>(HLOOKUP(BI$6,BECO_Datos!$D$3:$HN$85,BECO_Datos!$A65,FALSE)+IFERROR(HLOOKUP(BI$6,BECO_Datos!$HP$3:$LT$85,BECO_Datos!$A65,FALSE),0))*BI$2</f>
        <v>0</v>
      </c>
      <c r="BJ66" s="84">
        <f>(HLOOKUP(BJ$6,BECO_Datos!$D$3:$HN$85,BECO_Datos!$A65,FALSE)+IFERROR(HLOOKUP(BJ$6,BECO_Datos!$HP$3:$LT$85,BECO_Datos!$A65,FALSE),0))*BJ$2</f>
        <v>0</v>
      </c>
      <c r="BK66" s="84">
        <f>(HLOOKUP(BK$6,BECO_Datos!$D$3:$HN$85,BECO_Datos!$A65,FALSE)+IFERROR(HLOOKUP(BK$6,BECO_Datos!$HP$3:$LT$85,BECO_Datos!$A65,FALSE),0))*BK$2</f>
        <v>0</v>
      </c>
      <c r="BL66" s="84">
        <f>(HLOOKUP(BL$6,BECO_Datos!$D$3:$HN$85,BECO_Datos!$A65,FALSE)+IFERROR(HLOOKUP(BL$6,BECO_Datos!$HP$3:$LT$85,BECO_Datos!$A65,FALSE),0))*BL$2</f>
        <v>0</v>
      </c>
      <c r="BM66" s="84">
        <f>(HLOOKUP(BM$6,BECO_Datos!$D$3:$HN$85,BECO_Datos!$A65,FALSE)+IFERROR(HLOOKUP(BM$6,BECO_Datos!$HP$3:$LT$85,BECO_Datos!$A65,FALSE),0))*BM$2</f>
        <v>0</v>
      </c>
      <c r="BN66" s="84">
        <f>(HLOOKUP(BN$6,BECO_Datos!$D$3:$HN$85,BECO_Datos!$A65,FALSE)+IFERROR(HLOOKUP(BN$6,BECO_Datos!$HP$3:$LT$85,BECO_Datos!$A65,FALSE),0))*BN$2</f>
        <v>0</v>
      </c>
      <c r="BO66" s="84">
        <f>(HLOOKUP(BO$6,BECO_Datos!$D$3:$HN$85,BECO_Datos!$A65,FALSE)+IFERROR(HLOOKUP(BO$6,BECO_Datos!$HP$3:$LT$85,BECO_Datos!$A65,FALSE),0))*BO$2</f>
        <v>0</v>
      </c>
      <c r="BP66" s="84">
        <f>(HLOOKUP(BP$6,BECO_Datos!$D$3:$HN$85,BECO_Datos!$A65,FALSE)+IFERROR(HLOOKUP(BP$6,BECO_Datos!$HP$3:$LT$85,BECO_Datos!$A65,FALSE),0))*BP$2</f>
        <v>0</v>
      </c>
      <c r="BQ66" s="84">
        <f>(HLOOKUP(BQ$6,BECO_Datos!$D$3:$HN$85,BECO_Datos!$A65,FALSE)+IFERROR(HLOOKUP(BQ$6,BECO_Datos!$HP$3:$LT$85,BECO_Datos!$A65,FALSE),0))*BQ$2</f>
        <v>0</v>
      </c>
      <c r="BR66" s="84">
        <f>(HLOOKUP(BR$6,BECO_Datos!$D$3:$HN$85,BECO_Datos!$A65,FALSE)+IFERROR(HLOOKUP(BR$6,BECO_Datos!$HP$3:$LT$85,BECO_Datos!$A65,FALSE),0))*BR$2</f>
        <v>0</v>
      </c>
      <c r="BT66" s="84" t="e">
        <f>(HLOOKUP(BT$6,BECO_Datos!$D$3:$HN$85,BECO_Datos!$A65,FALSE)+IFERROR(HLOOKUP(BT$6,BECO_Datos!$HP$3:$LT$85,BECO_Datos!$A65,FALSE),0))*BT$2</f>
        <v>#N/A</v>
      </c>
      <c r="BU66" s="84" t="e">
        <f>(HLOOKUP(BU$6,BECO_Datos!$D$3:$HN$85,BECO_Datos!$A65,FALSE)+IFERROR(HLOOKUP(BU$6,BECO_Datos!$HP$3:$LT$85,BECO_Datos!$A65,FALSE),0))*BU$2</f>
        <v>#N/A</v>
      </c>
      <c r="BV66" s="84" t="e">
        <f>(HLOOKUP(BV$6,BECO_Datos!$D$3:$HN$85,BECO_Datos!$A65,FALSE)+IFERROR(HLOOKUP(BV$6,BECO_Datos!$HP$3:$LT$85,BECO_Datos!$A65,FALSE),0))*BV$2</f>
        <v>#N/A</v>
      </c>
      <c r="BW66" s="84" t="e">
        <f>(HLOOKUP(BW$6,BECO_Datos!$D$3:$HN$85,BECO_Datos!$A65,FALSE)+IFERROR(HLOOKUP(BW$6,BECO_Datos!$HP$3:$LT$85,BECO_Datos!$A65,FALSE),0))*BW$2</f>
        <v>#N/A</v>
      </c>
      <c r="BX66" s="84" t="e">
        <f>(HLOOKUP(BX$6,BECO_Datos!$D$3:$HN$85,BECO_Datos!$A65,FALSE)+IFERROR(HLOOKUP(BX$6,BECO_Datos!$HP$3:$LT$85,BECO_Datos!$A65,FALSE),0))*BX$2</f>
        <v>#N/A</v>
      </c>
      <c r="BY66" s="84" t="e">
        <f>(HLOOKUP(BY$6,BECO_Datos!$D$3:$HN$85,BECO_Datos!$A65,FALSE)+IFERROR(HLOOKUP(BY$6,BECO_Datos!$HP$3:$LT$85,BECO_Datos!$A65,FALSE),0))*BY$2</f>
        <v>#N/A</v>
      </c>
      <c r="BZ66" s="84">
        <f>(HLOOKUP(BZ$6,BECO_Datos!$D$3:$HN$85,BECO_Datos!$A65,FALSE)+IFERROR(HLOOKUP(BZ$6,BECO_Datos!$HP$3:$LT$85,BECO_Datos!$A65,FALSE),0))*BZ$2</f>
        <v>4.0588160682184985E-4</v>
      </c>
      <c r="CA66" s="84">
        <f>(HLOOKUP(CA$6,BECO_Datos!$D$3:$HN$85,BECO_Datos!$A65,FALSE)+IFERROR(HLOOKUP(CA$6,BECO_Datos!$HP$3:$LT$85,BECO_Datos!$A65,FALSE),0))*CA$2</f>
        <v>4.0588160682184985E-4</v>
      </c>
      <c r="CB66" s="84">
        <f>(HLOOKUP(CB$6,BECO_Datos!$D$3:$HN$85,BECO_Datos!$A65,FALSE)+IFERROR(HLOOKUP(CB$6,BECO_Datos!$HP$3:$LT$85,BECO_Datos!$A65,FALSE),0))*CB$2</f>
        <v>4.0588160682184985E-4</v>
      </c>
      <c r="CC66" s="84">
        <f>(HLOOKUP(CC$6,BECO_Datos!$D$3:$HN$85,BECO_Datos!$A65,FALSE)+IFERROR(HLOOKUP(CC$6,BECO_Datos!$HP$3:$LT$85,BECO_Datos!$A65,FALSE),0))*CC$2</f>
        <v>0</v>
      </c>
      <c r="CD66" s="84">
        <f>(HLOOKUP(CD$6,BECO_Datos!$D$3:$HN$85,BECO_Datos!$A65,FALSE)+IFERROR(HLOOKUP(CD$6,BECO_Datos!$HP$3:$LT$85,BECO_Datos!$A65,FALSE),0))*CD$2</f>
        <v>0</v>
      </c>
      <c r="CE66" s="84">
        <f>(HLOOKUP(CE$6,BECO_Datos!$D$3:$HN$85,BECO_Datos!$A65,FALSE)+IFERROR(HLOOKUP(CE$6,BECO_Datos!$HP$3:$LT$85,BECO_Datos!$A65,FALSE),0))*CE$2</f>
        <v>0</v>
      </c>
      <c r="CF66" s="84">
        <f>(HLOOKUP(CF$6,BECO_Datos!$D$3:$HN$85,BECO_Datos!$A65,FALSE)+IFERROR(HLOOKUP(CF$6,BECO_Datos!$HP$3:$LT$85,BECO_Datos!$A65,FALSE),0))*CF$2</f>
        <v>1.2176448204655493E-2</v>
      </c>
      <c r="CG66" s="84">
        <f>(HLOOKUP(CG$6,BECO_Datos!$D$3:$HN$85,BECO_Datos!$A65,FALSE)+IFERROR(HLOOKUP(CG$6,BECO_Datos!$HP$3:$LT$85,BECO_Datos!$A65,FALSE),0))*CG$2</f>
        <v>2.4352896409310988E-3</v>
      </c>
      <c r="CH66" s="84">
        <f>(HLOOKUP(CH$6,BECO_Datos!$D$3:$HN$85,BECO_Datos!$A65,FALSE)+IFERROR(HLOOKUP(CH$6,BECO_Datos!$HP$3:$LT$85,BECO_Datos!$A65,FALSE),0))*CH$2</f>
        <v>2.4352896409310988E-3</v>
      </c>
      <c r="CI66" s="84">
        <f>(HLOOKUP(CI$6,BECO_Datos!$D$3:$HN$85,BECO_Datos!$A65,FALSE)+IFERROR(HLOOKUP(CI$6,BECO_Datos!$HP$3:$LT$85,BECO_Datos!$A65,FALSE),0))*CI$2</f>
        <v>3.046628691312064E-3</v>
      </c>
      <c r="CK66" s="84" t="e">
        <f>(HLOOKUP(CK$6,BECO_Datos!$D$3:$HN$85,BECO_Datos!$A65,FALSE)+IFERROR(HLOOKUP(CK$6,BECO_Datos!$HP$3:$LT$85,BECO_Datos!$A65,FALSE),0))*CK$2</f>
        <v>#N/A</v>
      </c>
      <c r="CL66" s="84" t="e">
        <f>(HLOOKUP(CL$6,BECO_Datos!$D$3:$HN$85,BECO_Datos!$A65,FALSE)+IFERROR(HLOOKUP(CL$6,BECO_Datos!$HP$3:$LT$85,BECO_Datos!$A65,FALSE),0))*CL$2</f>
        <v>#N/A</v>
      </c>
      <c r="CM66" s="84" t="e">
        <f>(HLOOKUP(CM$6,BECO_Datos!$D$3:$HN$85,BECO_Datos!$A65,FALSE)+IFERROR(HLOOKUP(CM$6,BECO_Datos!$HP$3:$LT$85,BECO_Datos!$A65,FALSE),0))*CM$2</f>
        <v>#N/A</v>
      </c>
      <c r="CN66" s="84" t="e">
        <f>(HLOOKUP(CN$6,BECO_Datos!$D$3:$HN$85,BECO_Datos!$A65,FALSE)+IFERROR(HLOOKUP(CN$6,BECO_Datos!$HP$3:$LT$85,BECO_Datos!$A65,FALSE),0))*CN$2</f>
        <v>#N/A</v>
      </c>
      <c r="CO66" s="84" t="e">
        <f>(HLOOKUP(CO$6,BECO_Datos!$D$3:$HN$85,BECO_Datos!$A65,FALSE)+IFERROR(HLOOKUP(CO$6,BECO_Datos!$HP$3:$LT$85,BECO_Datos!$A65,FALSE),0))*CO$2</f>
        <v>#N/A</v>
      </c>
      <c r="CP66" s="84" t="e">
        <f>(HLOOKUP(CP$6,BECO_Datos!$D$3:$HN$85,BECO_Datos!$A65,FALSE)+IFERROR(HLOOKUP(CP$6,BECO_Datos!$HP$3:$LT$85,BECO_Datos!$A65,FALSE),0))*CP$2</f>
        <v>#N/A</v>
      </c>
      <c r="CQ66" s="84">
        <f>(HLOOKUP(CQ$6,BECO_Datos!$D$3:$HN$85,BECO_Datos!$A65,FALSE)+IFERROR(HLOOKUP(CQ$6,BECO_Datos!$HP$3:$LT$85,BECO_Datos!$A65,FALSE),0))*CQ$2</f>
        <v>0</v>
      </c>
      <c r="CR66" s="84">
        <f>(HLOOKUP(CR$6,BECO_Datos!$D$3:$HN$85,BECO_Datos!$A65,FALSE)+IFERROR(HLOOKUP(CR$6,BECO_Datos!$HP$3:$LT$85,BECO_Datos!$A65,FALSE),0))*CR$2</f>
        <v>0</v>
      </c>
      <c r="CS66" s="84">
        <f>(HLOOKUP(CS$6,BECO_Datos!$D$3:$HN$85,BECO_Datos!$A65,FALSE)+IFERROR(HLOOKUP(CS$6,BECO_Datos!$HP$3:$LT$85,BECO_Datos!$A65,FALSE),0))*CS$2</f>
        <v>1.4885131570378216E-4</v>
      </c>
      <c r="CT66" s="84">
        <f>(HLOOKUP(CT$6,BECO_Datos!$D$3:$HN$85,BECO_Datos!$A65,FALSE)+IFERROR(HLOOKUP(CT$6,BECO_Datos!$HP$3:$LT$85,BECO_Datos!$A65,FALSE),0))*CT$2</f>
        <v>0</v>
      </c>
      <c r="CU66" s="84">
        <f>(HLOOKUP(CU$6,BECO_Datos!$D$3:$HN$85,BECO_Datos!$A65,FALSE)+IFERROR(HLOOKUP(CU$6,BECO_Datos!$HP$3:$LT$85,BECO_Datos!$A65,FALSE),0))*CU$2</f>
        <v>0</v>
      </c>
      <c r="CV66" s="84">
        <f>(HLOOKUP(CV$6,BECO_Datos!$D$3:$HN$85,BECO_Datos!$A65,FALSE)+IFERROR(HLOOKUP(CV$6,BECO_Datos!$HP$3:$LT$85,BECO_Datos!$A65,FALSE),0))*CV$2</f>
        <v>0</v>
      </c>
      <c r="CW66" s="84">
        <f>(HLOOKUP(CW$6,BECO_Datos!$D$3:$HN$85,BECO_Datos!$A65,FALSE)+IFERROR(HLOOKUP(CW$6,BECO_Datos!$HP$3:$LT$85,BECO_Datos!$A65,FALSE),0))*CW$2</f>
        <v>0</v>
      </c>
      <c r="CX66" s="84">
        <f>(HLOOKUP(CX$6,BECO_Datos!$D$3:$HN$85,BECO_Datos!$A65,FALSE)+IFERROR(HLOOKUP(CX$6,BECO_Datos!$HP$3:$LT$85,BECO_Datos!$A65,FALSE),0))*CX$2</f>
        <v>2.4920479575616921E-2</v>
      </c>
      <c r="CY66" s="84">
        <f>(HLOOKUP(CY$6,BECO_Datos!$D$3:$HN$85,BECO_Datos!$A65,FALSE)+IFERROR(HLOOKUP(CY$6,BECO_Datos!$HP$3:$LT$85,BECO_Datos!$A65,FALSE),0))*CY$2</f>
        <v>0</v>
      </c>
      <c r="CZ66" s="84">
        <f>(HLOOKUP(CZ$6,BECO_Datos!$D$3:$HN$85,BECO_Datos!$A65,FALSE)+IFERROR(HLOOKUP(CZ$6,BECO_Datos!$HP$3:$LT$85,BECO_Datos!$A65,FALSE),0))*CZ$2</f>
        <v>0</v>
      </c>
      <c r="DB66" s="84" t="e">
        <f>(HLOOKUP(DB$6,BECO_Datos!$D$3:$HN$85,BECO_Datos!$A65,FALSE)+IFERROR(HLOOKUP(DB$6,BECO_Datos!$HP$3:$LT$85,BECO_Datos!$A65,FALSE),0))*DB$2</f>
        <v>#N/A</v>
      </c>
      <c r="DC66" s="84" t="e">
        <f>(HLOOKUP(DC$6,BECO_Datos!$D$3:$HN$85,BECO_Datos!$A65,FALSE)+IFERROR(HLOOKUP(DC$6,BECO_Datos!$HP$3:$LT$85,BECO_Datos!$A65,FALSE),0))*DC$2</f>
        <v>#N/A</v>
      </c>
      <c r="DD66" s="84" t="e">
        <f>(HLOOKUP(DD$6,BECO_Datos!$D$3:$HN$85,BECO_Datos!$A65,FALSE)+IFERROR(HLOOKUP(DD$6,BECO_Datos!$HP$3:$LT$85,BECO_Datos!$A65,FALSE),0))*DD$2</f>
        <v>#N/A</v>
      </c>
      <c r="DE66" s="84" t="e">
        <f>(HLOOKUP(DE$6,BECO_Datos!$D$3:$HN$85,BECO_Datos!$A65,FALSE)+IFERROR(HLOOKUP(DE$6,BECO_Datos!$HP$3:$LT$85,BECO_Datos!$A65,FALSE),0))*DE$2</f>
        <v>#N/A</v>
      </c>
      <c r="DF66" s="84" t="e">
        <f>(HLOOKUP(DF$6,BECO_Datos!$D$3:$HN$85,BECO_Datos!$A65,FALSE)+IFERROR(HLOOKUP(DF$6,BECO_Datos!$HP$3:$LT$85,BECO_Datos!$A65,FALSE),0))*DF$2</f>
        <v>#N/A</v>
      </c>
      <c r="DG66" s="84" t="e">
        <f>(HLOOKUP(DG$6,BECO_Datos!$D$3:$HN$85,BECO_Datos!$A65,FALSE)+IFERROR(HLOOKUP(DG$6,BECO_Datos!$HP$3:$LT$85,BECO_Datos!$A65,FALSE),0))*DG$2</f>
        <v>#N/A</v>
      </c>
      <c r="DH66" s="84">
        <f>(HLOOKUP(DH$6,BECO_Datos!$D$3:$HN$85,BECO_Datos!$A65,FALSE)+IFERROR(HLOOKUP(DH$6,BECO_Datos!$HP$3:$LT$85,BECO_Datos!$A65,FALSE),0))*DH$2</f>
        <v>0</v>
      </c>
      <c r="DI66" s="84">
        <f>(HLOOKUP(DI$6,BECO_Datos!$D$3:$HN$85,BECO_Datos!$A65,FALSE)+IFERROR(HLOOKUP(DI$6,BECO_Datos!$HP$3:$LT$85,BECO_Datos!$A65,FALSE),0))*DI$2</f>
        <v>0</v>
      </c>
      <c r="DJ66" s="84">
        <f>(HLOOKUP(DJ$6,BECO_Datos!$D$3:$HN$85,BECO_Datos!$A65,FALSE)+IFERROR(HLOOKUP(DJ$6,BECO_Datos!$HP$3:$LT$85,BECO_Datos!$A65,FALSE),0))*DJ$2</f>
        <v>0</v>
      </c>
      <c r="DK66" s="84">
        <f>(HLOOKUP(DK$6,BECO_Datos!$D$3:$HN$85,BECO_Datos!$A65,FALSE)+IFERROR(HLOOKUP(DK$6,BECO_Datos!$HP$3:$LT$85,BECO_Datos!$A65,FALSE),0))*DK$2</f>
        <v>0</v>
      </c>
      <c r="DL66" s="84">
        <f>(HLOOKUP(DL$6,BECO_Datos!$D$3:$HN$85,BECO_Datos!$A65,FALSE)+IFERROR(HLOOKUP(DL$6,BECO_Datos!$HP$3:$LT$85,BECO_Datos!$A65,FALSE),0))*DL$2</f>
        <v>0</v>
      </c>
      <c r="DM66" s="84">
        <f>(HLOOKUP(DM$6,BECO_Datos!$D$3:$HN$85,BECO_Datos!$A65,FALSE)+IFERROR(HLOOKUP(DM$6,BECO_Datos!$HP$3:$LT$85,BECO_Datos!$A65,FALSE),0))*DM$2</f>
        <v>0</v>
      </c>
      <c r="DN66" s="84">
        <f>(HLOOKUP(DN$6,BECO_Datos!$D$3:$HN$85,BECO_Datos!$A65,FALSE)+IFERROR(HLOOKUP(DN$6,BECO_Datos!$HP$3:$LT$85,BECO_Datos!$A65,FALSE),0))*DN$2</f>
        <v>0</v>
      </c>
      <c r="DO66" s="84">
        <f>(HLOOKUP(DO$6,BECO_Datos!$D$3:$HN$85,BECO_Datos!$A65,FALSE)+IFERROR(HLOOKUP(DO$6,BECO_Datos!$HP$3:$LT$85,BECO_Datos!$A65,FALSE),0))*DO$2</f>
        <v>0</v>
      </c>
      <c r="DP66" s="84">
        <f>(HLOOKUP(DP$6,BECO_Datos!$D$3:$HN$85,BECO_Datos!$A65,FALSE)+IFERROR(HLOOKUP(DP$6,BECO_Datos!$HP$3:$LT$85,BECO_Datos!$A65,FALSE),0))*DP$2</f>
        <v>1.7029712429540461E-2</v>
      </c>
      <c r="DQ66" s="84">
        <f>(HLOOKUP(DQ$6,BECO_Datos!$D$3:$HN$85,BECO_Datos!$A65,FALSE)+IFERROR(HLOOKUP(DQ$6,BECO_Datos!$HP$3:$LT$85,BECO_Datos!$A65,FALSE),0))*DQ$2</f>
        <v>0</v>
      </c>
      <c r="DS66" s="84" t="e">
        <f>(HLOOKUP(DS$6,BECO_Datos!$D$3:$HN$85,BECO_Datos!$A65,FALSE)+IFERROR(HLOOKUP(DS$6,BECO_Datos!$HP$3:$LT$85,BECO_Datos!$A65,FALSE),0))*DS$2</f>
        <v>#N/A</v>
      </c>
      <c r="DT66" s="84" t="e">
        <f>(HLOOKUP(DT$6,BECO_Datos!$D$3:$HN$85,BECO_Datos!$A65,FALSE)+IFERROR(HLOOKUP(DT$6,BECO_Datos!$HP$3:$LT$85,BECO_Datos!$A65,FALSE),0))*DT$2</f>
        <v>#N/A</v>
      </c>
      <c r="DU66" s="84" t="e">
        <f>(HLOOKUP(DU$6,BECO_Datos!$D$3:$HN$85,BECO_Datos!$A65,FALSE)+IFERROR(HLOOKUP(DU$6,BECO_Datos!$HP$3:$LT$85,BECO_Datos!$A65,FALSE),0))*DU$2</f>
        <v>#N/A</v>
      </c>
      <c r="DV66" s="84" t="e">
        <f>(HLOOKUP(DV$6,BECO_Datos!$D$3:$HN$85,BECO_Datos!$A65,FALSE)+IFERROR(HLOOKUP(DV$6,BECO_Datos!$HP$3:$LT$85,BECO_Datos!$A65,FALSE),0))*DV$2</f>
        <v>#N/A</v>
      </c>
      <c r="DW66" s="84" t="e">
        <f>(HLOOKUP(DW$6,BECO_Datos!$D$3:$HN$85,BECO_Datos!$A65,FALSE)+IFERROR(HLOOKUP(DW$6,BECO_Datos!$HP$3:$LT$85,BECO_Datos!$A65,FALSE),0))*DW$2</f>
        <v>#N/A</v>
      </c>
      <c r="DX66" s="84" t="e">
        <f>(HLOOKUP(DX$6,BECO_Datos!$D$3:$HN$85,BECO_Datos!$A65,FALSE)+IFERROR(HLOOKUP(DX$6,BECO_Datos!$HP$3:$LT$85,BECO_Datos!$A65,FALSE),0))*DX$2</f>
        <v>#N/A</v>
      </c>
      <c r="DY66" s="84">
        <f>(HLOOKUP(DY$6,BECO_Datos!$D$3:$HN$85,BECO_Datos!$A65,FALSE)+IFERROR(HLOOKUP(DY$6,BECO_Datos!$HP$3:$LT$85,BECO_Datos!$A65,FALSE),0))*DY$2</f>
        <v>0</v>
      </c>
      <c r="DZ66" s="84">
        <f>(HLOOKUP(DZ$6,BECO_Datos!$D$3:$HN$85,BECO_Datos!$A65,FALSE)+IFERROR(HLOOKUP(DZ$6,BECO_Datos!$HP$3:$LT$85,BECO_Datos!$A65,FALSE),0))*DZ$2</f>
        <v>0</v>
      </c>
      <c r="EA66" s="84">
        <f>(HLOOKUP(EA$6,BECO_Datos!$D$3:$HN$85,BECO_Datos!$A65,FALSE)+IFERROR(HLOOKUP(EA$6,BECO_Datos!$HP$3:$LT$85,BECO_Datos!$A65,FALSE),0))*EA$2</f>
        <v>0</v>
      </c>
      <c r="EB66" s="84">
        <f>(HLOOKUP(EB$6,BECO_Datos!$D$3:$HN$85,BECO_Datos!$A65,FALSE)+IFERROR(HLOOKUP(EB$6,BECO_Datos!$HP$3:$LT$85,BECO_Datos!$A65,FALSE),0))*EB$2</f>
        <v>0</v>
      </c>
      <c r="EC66" s="84">
        <f>(HLOOKUP(EC$6,BECO_Datos!$D$3:$HN$85,BECO_Datos!$A65,FALSE)+IFERROR(HLOOKUP(EC$6,BECO_Datos!$HP$3:$LT$85,BECO_Datos!$A65,FALSE),0))*EC$2</f>
        <v>0</v>
      </c>
      <c r="ED66" s="84">
        <f>(HLOOKUP(ED$6,BECO_Datos!$D$3:$HN$85,BECO_Datos!$A65,FALSE)+IFERROR(HLOOKUP(ED$6,BECO_Datos!$HP$3:$LT$85,BECO_Datos!$A65,FALSE),0))*ED$2</f>
        <v>0</v>
      </c>
      <c r="EE66" s="84">
        <f>(HLOOKUP(EE$6,BECO_Datos!$D$3:$HN$85,BECO_Datos!$A65,FALSE)+IFERROR(HLOOKUP(EE$6,BECO_Datos!$HP$3:$LT$85,BECO_Datos!$A65,FALSE),0))*EE$2</f>
        <v>0</v>
      </c>
      <c r="EF66" s="84">
        <f>(HLOOKUP(EF$6,BECO_Datos!$D$3:$HN$85,BECO_Datos!$A65,FALSE)+IFERROR(HLOOKUP(EF$6,BECO_Datos!$HP$3:$LT$85,BECO_Datos!$A65,FALSE),0))*EF$2</f>
        <v>0</v>
      </c>
      <c r="EG66" s="84">
        <f>(HLOOKUP(EG$6,BECO_Datos!$D$3:$HN$85,BECO_Datos!$A65,FALSE)+IFERROR(HLOOKUP(EG$6,BECO_Datos!$HP$3:$LT$85,BECO_Datos!$A65,FALSE),0))*EG$2</f>
        <v>0</v>
      </c>
      <c r="EH66" s="84">
        <f>(HLOOKUP(EH$6,BECO_Datos!$D$3:$HN$85,BECO_Datos!$A65,FALSE)+IFERROR(HLOOKUP(EH$6,BECO_Datos!$HP$3:$LT$85,BECO_Datos!$A65,FALSE),0))*EH$2</f>
        <v>0</v>
      </c>
      <c r="EJ66" s="84" t="e">
        <f>(HLOOKUP(EJ$6,BECO_Datos!$D$3:$HN$85,BECO_Datos!$A65,FALSE)+IFERROR(HLOOKUP(EJ$6,BECO_Datos!$HP$3:$LT$85,BECO_Datos!$A65,FALSE),0))*EJ$2</f>
        <v>#N/A</v>
      </c>
      <c r="EK66" s="84" t="e">
        <f>(HLOOKUP(EK$6,BECO_Datos!$D$3:$HN$85,BECO_Datos!$A65,FALSE)+IFERROR(HLOOKUP(EK$6,BECO_Datos!$HP$3:$LT$85,BECO_Datos!$A65,FALSE),0))*EK$2</f>
        <v>#N/A</v>
      </c>
      <c r="EL66" s="84" t="e">
        <f>(HLOOKUP(EL$6,BECO_Datos!$D$3:$HN$85,BECO_Datos!$A65,FALSE)+IFERROR(HLOOKUP(EL$6,BECO_Datos!$HP$3:$LT$85,BECO_Datos!$A65,FALSE),0))*EL$2</f>
        <v>#N/A</v>
      </c>
      <c r="EM66" s="84" t="e">
        <f>(HLOOKUP(EM$6,BECO_Datos!$D$3:$HN$85,BECO_Datos!$A65,FALSE)+IFERROR(HLOOKUP(EM$6,BECO_Datos!$HP$3:$LT$85,BECO_Datos!$A65,FALSE),0))*EM$2</f>
        <v>#N/A</v>
      </c>
      <c r="EN66" s="84" t="e">
        <f>(HLOOKUP(EN$6,BECO_Datos!$D$3:$HN$85,BECO_Datos!$A65,FALSE)+IFERROR(HLOOKUP(EN$6,BECO_Datos!$HP$3:$LT$85,BECO_Datos!$A65,FALSE),0))*EN$2</f>
        <v>#N/A</v>
      </c>
      <c r="EO66" s="84" t="e">
        <f>(HLOOKUP(EO$6,BECO_Datos!$D$3:$HN$85,BECO_Datos!$A65,FALSE)+IFERROR(HLOOKUP(EO$6,BECO_Datos!$HP$3:$LT$85,BECO_Datos!$A65,FALSE),0))*EO$2</f>
        <v>#N/A</v>
      </c>
      <c r="EP66" s="84">
        <f>(HLOOKUP(EP$6,BECO_Datos!$D$3:$HN$85,BECO_Datos!$A65,FALSE)+IFERROR(HLOOKUP(EP$6,BECO_Datos!$HP$3:$LT$85,BECO_Datos!$A65,FALSE),0))*EP$2</f>
        <v>0</v>
      </c>
      <c r="EQ66" s="84">
        <f>(HLOOKUP(EQ$6,BECO_Datos!$D$3:$HN$85,BECO_Datos!$A65,FALSE)+IFERROR(HLOOKUP(EQ$6,BECO_Datos!$HP$3:$LT$85,BECO_Datos!$A65,FALSE),0))*EQ$2</f>
        <v>0</v>
      </c>
      <c r="ER66" s="84">
        <f>(HLOOKUP(ER$6,BECO_Datos!$D$3:$HN$85,BECO_Datos!$A65,FALSE)+IFERROR(HLOOKUP(ER$6,BECO_Datos!$HP$3:$LT$85,BECO_Datos!$A65,FALSE),0))*ER$2</f>
        <v>0</v>
      </c>
      <c r="ES66" s="84">
        <f>(HLOOKUP(ES$6,BECO_Datos!$D$3:$HN$85,BECO_Datos!$A65,FALSE)+IFERROR(HLOOKUP(ES$6,BECO_Datos!$HP$3:$LT$85,BECO_Datos!$A65,FALSE),0))*ES$2</f>
        <v>0</v>
      </c>
      <c r="ET66" s="84">
        <f>(HLOOKUP(ET$6,BECO_Datos!$D$3:$HN$85,BECO_Datos!$A65,FALSE)+IFERROR(HLOOKUP(ET$6,BECO_Datos!$HP$3:$LT$85,BECO_Datos!$A65,FALSE),0))*ET$2</f>
        <v>0</v>
      </c>
      <c r="EU66" s="84">
        <f>(HLOOKUP(EU$6,BECO_Datos!$D$3:$HN$85,BECO_Datos!$A65,FALSE)+IFERROR(HLOOKUP(EU$6,BECO_Datos!$HP$3:$LT$85,BECO_Datos!$A65,FALSE),0))*EU$2</f>
        <v>0</v>
      </c>
      <c r="EV66" s="84">
        <f>(HLOOKUP(EV$6,BECO_Datos!$D$3:$HN$85,BECO_Datos!$A65,FALSE)+IFERROR(HLOOKUP(EV$6,BECO_Datos!$HP$3:$LT$85,BECO_Datos!$A65,FALSE),0))*EV$2</f>
        <v>0</v>
      </c>
      <c r="EW66" s="84">
        <f>(HLOOKUP(EW$6,BECO_Datos!$D$3:$HN$85,BECO_Datos!$A65,FALSE)+IFERROR(HLOOKUP(EW$6,BECO_Datos!$HP$3:$LT$85,BECO_Datos!$A65,FALSE),0))*EW$2</f>
        <v>0</v>
      </c>
      <c r="EX66" s="84">
        <f>(HLOOKUP(EX$6,BECO_Datos!$D$3:$HN$85,BECO_Datos!$A65,FALSE)+IFERROR(HLOOKUP(EX$6,BECO_Datos!$HP$3:$LT$85,BECO_Datos!$A65,FALSE),0))*EX$2</f>
        <v>0</v>
      </c>
      <c r="EY66" s="84">
        <f>(HLOOKUP(EY$6,BECO_Datos!$D$3:$HN$85,BECO_Datos!$A65,FALSE)+IFERROR(HLOOKUP(EY$6,BECO_Datos!$HP$3:$LT$85,BECO_Datos!$A65,FALSE),0))*EY$2</f>
        <v>0</v>
      </c>
      <c r="FA66" s="84" t="e">
        <f>(HLOOKUP(FA$6,BECO_Datos!$D$3:$HN$85,BECO_Datos!$A65,FALSE)+IFERROR(HLOOKUP(FA$6,BECO_Datos!$HP$3:$LT$85,BECO_Datos!$A65,FALSE),0))*FA$2</f>
        <v>#N/A</v>
      </c>
      <c r="FB66" s="84" t="e">
        <f>(HLOOKUP(FB$6,BECO_Datos!$D$3:$HN$85,BECO_Datos!$A65,FALSE)+IFERROR(HLOOKUP(FB$6,BECO_Datos!$HP$3:$LT$85,BECO_Datos!$A65,FALSE),0))*FB$2</f>
        <v>#N/A</v>
      </c>
      <c r="FC66" s="84" t="e">
        <f>(HLOOKUP(FC$6,BECO_Datos!$D$3:$HN$85,BECO_Datos!$A65,FALSE)+IFERROR(HLOOKUP(FC$6,BECO_Datos!$HP$3:$LT$85,BECO_Datos!$A65,FALSE),0))*FC$2</f>
        <v>#N/A</v>
      </c>
      <c r="FD66" s="84" t="e">
        <f>(HLOOKUP(FD$6,BECO_Datos!$D$3:$HN$85,BECO_Datos!$A65,FALSE)+IFERROR(HLOOKUP(FD$6,BECO_Datos!$HP$3:$LT$85,BECO_Datos!$A65,FALSE),0))*FD$2</f>
        <v>#N/A</v>
      </c>
      <c r="FE66" s="84" t="e">
        <f>(HLOOKUP(FE$6,BECO_Datos!$D$3:$HN$85,BECO_Datos!$A65,FALSE)+IFERROR(HLOOKUP(FE$6,BECO_Datos!$HP$3:$LT$85,BECO_Datos!$A65,FALSE),0))*FE$2</f>
        <v>#N/A</v>
      </c>
      <c r="FF66" s="84" t="e">
        <f>(HLOOKUP(FF$6,BECO_Datos!$D$3:$HN$85,BECO_Datos!$A65,FALSE)+IFERROR(HLOOKUP(FF$6,BECO_Datos!$HP$3:$LT$85,BECO_Datos!$A65,FALSE),0))*FF$2</f>
        <v>#N/A</v>
      </c>
      <c r="FG66" s="84">
        <f>(HLOOKUP(FG$6,BECO_Datos!$D$3:$HN$85,BECO_Datos!$A65,FALSE)+IFERROR(HLOOKUP(FG$6,BECO_Datos!$HP$3:$LT$85,BECO_Datos!$A65,FALSE),0))*FG$2</f>
        <v>0</v>
      </c>
      <c r="FH66" s="84">
        <f>(HLOOKUP(FH$6,BECO_Datos!$D$3:$HN$85,BECO_Datos!$A65,FALSE)+IFERROR(HLOOKUP(FH$6,BECO_Datos!$HP$3:$LT$85,BECO_Datos!$A65,FALSE),0))*FH$2</f>
        <v>0</v>
      </c>
      <c r="FI66" s="84">
        <f>(HLOOKUP(FI$6,BECO_Datos!$D$3:$HN$85,BECO_Datos!$A65,FALSE)+IFERROR(HLOOKUP(FI$6,BECO_Datos!$HP$3:$LT$85,BECO_Datos!$A65,FALSE),0))*FI$2</f>
        <v>0</v>
      </c>
      <c r="FJ66" s="84">
        <f>(HLOOKUP(FJ$6,BECO_Datos!$D$3:$HN$85,BECO_Datos!$A65,FALSE)+IFERROR(HLOOKUP(FJ$6,BECO_Datos!$HP$3:$LT$85,BECO_Datos!$A65,FALSE),0))*FJ$2</f>
        <v>0</v>
      </c>
      <c r="FK66" s="84">
        <f>(HLOOKUP(FK$6,BECO_Datos!$D$3:$HN$85,BECO_Datos!$A65,FALSE)+IFERROR(HLOOKUP(FK$6,BECO_Datos!$HP$3:$LT$85,BECO_Datos!$A65,FALSE),0))*FK$2</f>
        <v>0</v>
      </c>
      <c r="FL66" s="84">
        <f>(HLOOKUP(FL$6,BECO_Datos!$D$3:$HN$85,BECO_Datos!$A65,FALSE)+IFERROR(HLOOKUP(FL$6,BECO_Datos!$HP$3:$LT$85,BECO_Datos!$A65,FALSE),0))*FL$2</f>
        <v>0</v>
      </c>
      <c r="FM66" s="84">
        <f>(HLOOKUP(FM$6,BECO_Datos!$D$3:$HN$85,BECO_Datos!$A65,FALSE)+IFERROR(HLOOKUP(FM$6,BECO_Datos!$HP$3:$LT$85,BECO_Datos!$A65,FALSE),0))*FM$2</f>
        <v>0</v>
      </c>
      <c r="FN66" s="84">
        <f>(HLOOKUP(FN$6,BECO_Datos!$D$3:$HN$85,BECO_Datos!$A65,FALSE)+IFERROR(HLOOKUP(FN$6,BECO_Datos!$HP$3:$LT$85,BECO_Datos!$A65,FALSE),0))*FN$2</f>
        <v>0</v>
      </c>
      <c r="FO66" s="84">
        <f>(HLOOKUP(FO$6,BECO_Datos!$D$3:$HN$85,BECO_Datos!$A65,FALSE)+IFERROR(HLOOKUP(FO$6,BECO_Datos!$HP$3:$LT$85,BECO_Datos!$A65,FALSE),0))*FO$2</f>
        <v>0</v>
      </c>
      <c r="FP66" s="84">
        <f>(HLOOKUP(FP$6,BECO_Datos!$D$3:$HN$85,BECO_Datos!$A65,FALSE)+IFERROR(HLOOKUP(FP$6,BECO_Datos!$HP$3:$LT$85,BECO_Datos!$A65,FALSE),0))*FP$2</f>
        <v>0</v>
      </c>
      <c r="FR66" s="84" t="e">
        <f>(HLOOKUP(FR$6,BECO_Datos!$D$3:$HN$85,BECO_Datos!$A65,FALSE)+IFERROR(HLOOKUP(FR$6,BECO_Datos!$HP$3:$LT$85,BECO_Datos!$A65,FALSE),0))*FR$2</f>
        <v>#N/A</v>
      </c>
      <c r="FS66" s="84" t="e">
        <f>(HLOOKUP(FS$6,BECO_Datos!$D$3:$HN$85,BECO_Datos!$A65,FALSE)+IFERROR(HLOOKUP(FS$6,BECO_Datos!$HP$3:$LT$85,BECO_Datos!$A65,FALSE),0))*FS$2</f>
        <v>#N/A</v>
      </c>
      <c r="FT66" s="84" t="e">
        <f>(HLOOKUP(FT$6,BECO_Datos!$D$3:$HN$85,BECO_Datos!$A65,FALSE)+IFERROR(HLOOKUP(FT$6,BECO_Datos!$HP$3:$LT$85,BECO_Datos!$A65,FALSE),0))*FT$2</f>
        <v>#N/A</v>
      </c>
      <c r="FU66" s="84" t="e">
        <f>(HLOOKUP(FU$6,BECO_Datos!$D$3:$HN$85,BECO_Datos!$A65,FALSE)+IFERROR(HLOOKUP(FU$6,BECO_Datos!$HP$3:$LT$85,BECO_Datos!$A65,FALSE),0))*FU$2</f>
        <v>#N/A</v>
      </c>
      <c r="FV66" s="84" t="e">
        <f>(HLOOKUP(FV$6,BECO_Datos!$D$3:$HN$85,BECO_Datos!$A65,FALSE)+IFERROR(HLOOKUP(FV$6,BECO_Datos!$HP$3:$LT$85,BECO_Datos!$A65,FALSE),0))*FV$2</f>
        <v>#N/A</v>
      </c>
      <c r="FW66" s="84" t="e">
        <f>(HLOOKUP(FW$6,BECO_Datos!$D$3:$HN$85,BECO_Datos!$A65,FALSE)+IFERROR(HLOOKUP(FW$6,BECO_Datos!$HP$3:$LT$85,BECO_Datos!$A65,FALSE),0))*FW$2</f>
        <v>#N/A</v>
      </c>
      <c r="FX66" s="84">
        <f>(HLOOKUP(FX$6,BECO_Datos!$D$3:$HN$85,BECO_Datos!$A65,FALSE)+IFERROR(HLOOKUP(FX$6,BECO_Datos!$HP$3:$LT$85,BECO_Datos!$A65,FALSE),0))*FX$2</f>
        <v>0</v>
      </c>
      <c r="FY66" s="84">
        <f>(HLOOKUP(FY$6,BECO_Datos!$D$3:$HN$85,BECO_Datos!$A65,FALSE)+IFERROR(HLOOKUP(FY$6,BECO_Datos!$HP$3:$LT$85,BECO_Datos!$A65,FALSE),0))*FY$2</f>
        <v>0</v>
      </c>
      <c r="FZ66" s="84">
        <f>(HLOOKUP(FZ$6,BECO_Datos!$D$3:$HN$85,BECO_Datos!$A65,FALSE)+IFERROR(HLOOKUP(FZ$6,BECO_Datos!$HP$3:$LT$85,BECO_Datos!$A65,FALSE),0))*FZ$2</f>
        <v>6.4989968472341654E-4</v>
      </c>
      <c r="GA66" s="84">
        <f>(HLOOKUP(GA$6,BECO_Datos!$D$3:$HN$85,BECO_Datos!$A65,FALSE)+IFERROR(HLOOKUP(GA$6,BECO_Datos!$HP$3:$LT$85,BECO_Datos!$A65,FALSE),0))*GA$2</f>
        <v>3.8993981083404994E-3</v>
      </c>
      <c r="GB66" s="84">
        <f>(HLOOKUP(GB$6,BECO_Datos!$D$3:$HN$85,BECO_Datos!$A65,FALSE)+IFERROR(HLOOKUP(GB$6,BECO_Datos!$HP$3:$LT$85,BECO_Datos!$A65,FALSE),0))*GB$2</f>
        <v>0</v>
      </c>
      <c r="GC66" s="84">
        <f>(HLOOKUP(GC$6,BECO_Datos!$D$3:$HN$85,BECO_Datos!$A65,FALSE)+IFERROR(HLOOKUP(GC$6,BECO_Datos!$HP$3:$LT$85,BECO_Datos!$A65,FALSE),0))*GC$2</f>
        <v>0</v>
      </c>
      <c r="GD66" s="84">
        <f>(HLOOKUP(GD$6,BECO_Datos!$D$3:$HN$85,BECO_Datos!$A65,FALSE)+IFERROR(HLOOKUP(GD$6,BECO_Datos!$HP$3:$LT$85,BECO_Datos!$A65,FALSE),0))*GD$2</f>
        <v>0</v>
      </c>
      <c r="GE66" s="84">
        <f>(HLOOKUP(GE$6,BECO_Datos!$D$3:$HN$85,BECO_Datos!$A65,FALSE)+IFERROR(HLOOKUP(GE$6,BECO_Datos!$HP$3:$LT$85,BECO_Datos!$A65,FALSE),0))*GE$2</f>
        <v>0</v>
      </c>
      <c r="GF66" s="84">
        <f>(HLOOKUP(GF$6,BECO_Datos!$D$3:$HN$85,BECO_Datos!$A65,FALSE)+IFERROR(HLOOKUP(GF$6,BECO_Datos!$HP$3:$LT$85,BECO_Datos!$A65,FALSE),0))*GF$2</f>
        <v>0</v>
      </c>
      <c r="GG66" s="84">
        <f>(HLOOKUP(GG$6,BECO_Datos!$D$3:$HN$85,BECO_Datos!$A65,FALSE)+IFERROR(HLOOKUP(GG$6,BECO_Datos!$HP$3:$LT$85,BECO_Datos!$A65,FALSE),0))*GG$2</f>
        <v>0</v>
      </c>
      <c r="GI66" s="84" t="e">
        <f>(HLOOKUP(GI$6,BECO_Datos!$D$3:$HN$85,BECO_Datos!$A65,FALSE)+IFERROR(HLOOKUP(GI$6,BECO_Datos!$HP$3:$LT$85,BECO_Datos!$A65,FALSE),0))*GI$2</f>
        <v>#N/A</v>
      </c>
      <c r="GJ66" s="84" t="e">
        <f>(HLOOKUP(GJ$6,BECO_Datos!$D$3:$HN$85,BECO_Datos!$A65,FALSE)+IFERROR(HLOOKUP(GJ$6,BECO_Datos!$HP$3:$LT$85,BECO_Datos!$A65,FALSE),0))*GJ$2</f>
        <v>#N/A</v>
      </c>
      <c r="GK66" s="84" t="e">
        <f>(HLOOKUP(GK$6,BECO_Datos!$D$3:$HN$85,BECO_Datos!$A65,FALSE)+IFERROR(HLOOKUP(GK$6,BECO_Datos!$HP$3:$LT$85,BECO_Datos!$A65,FALSE),0))*GK$2</f>
        <v>#N/A</v>
      </c>
      <c r="GL66" s="84" t="e">
        <f>(HLOOKUP(GL$6,BECO_Datos!$D$3:$HN$85,BECO_Datos!$A65,FALSE)+IFERROR(HLOOKUP(GL$6,BECO_Datos!$HP$3:$LT$85,BECO_Datos!$A65,FALSE),0))*GL$2</f>
        <v>#N/A</v>
      </c>
      <c r="GM66" s="84" t="e">
        <f>(HLOOKUP(GM$6,BECO_Datos!$D$3:$HN$85,BECO_Datos!$A65,FALSE)+IFERROR(HLOOKUP(GM$6,BECO_Datos!$HP$3:$LT$85,BECO_Datos!$A65,FALSE),0))*GM$2</f>
        <v>#N/A</v>
      </c>
      <c r="GN66" s="84" t="e">
        <f>(HLOOKUP(GN$6,BECO_Datos!$D$3:$HN$85,BECO_Datos!$A65,FALSE)+IFERROR(HLOOKUP(GN$6,BECO_Datos!$HP$3:$LT$85,BECO_Datos!$A65,FALSE),0))*GN$2</f>
        <v>#N/A</v>
      </c>
      <c r="GO66" s="84">
        <f>(HLOOKUP(GO$6,BECO_Datos!$D$3:$HN$85,BECO_Datos!$A65,FALSE)+IFERROR(HLOOKUP(GO$6,BECO_Datos!$HP$3:$LT$85,BECO_Datos!$A65,FALSE),0))*GO$2</f>
        <v>0.25876325594726279</v>
      </c>
      <c r="GP66" s="84">
        <f>(HLOOKUP(GP$6,BECO_Datos!$D$3:$HN$85,BECO_Datos!$A65,FALSE)+IFERROR(HLOOKUP(GP$6,BECO_Datos!$HP$3:$LT$85,BECO_Datos!$A65,FALSE),0))*GP$2</f>
        <v>5.6649469762109488E-2</v>
      </c>
      <c r="GQ66" s="84">
        <f>(HLOOKUP(GQ$6,BECO_Datos!$D$3:$HN$85,BECO_Datos!$A65,FALSE)+IFERROR(HLOOKUP(GQ$6,BECO_Datos!$HP$3:$LT$85,BECO_Datos!$A65,FALSE),0))*GQ$2</f>
        <v>0.23956004585841217</v>
      </c>
      <c r="GR66" s="84">
        <f>(HLOOKUP(GR$6,BECO_Datos!$D$3:$HN$85,BECO_Datos!$A65,FALSE)+IFERROR(HLOOKUP(GR$6,BECO_Datos!$HP$3:$LT$85,BECO_Datos!$A65,FALSE),0))*GR$2</f>
        <v>0.27412582401834334</v>
      </c>
      <c r="GS66" s="84">
        <f>(HLOOKUP(GS$6,BECO_Datos!$D$3:$HN$85,BECO_Datos!$A65,FALSE)+IFERROR(HLOOKUP(GS$6,BECO_Datos!$HP$3:$LT$85,BECO_Datos!$A65,FALSE),0))*GS$2</f>
        <v>0.18483089710518774</v>
      </c>
      <c r="GT66" s="84">
        <f>(HLOOKUP(GT$6,BECO_Datos!$D$3:$HN$85,BECO_Datos!$A65,FALSE)+IFERROR(HLOOKUP(GT$6,BECO_Datos!$HP$3:$LT$85,BECO_Datos!$A65,FALSE),0))*GT$2</f>
        <v>0.25540269418171402</v>
      </c>
      <c r="GU66" s="84">
        <f>(HLOOKUP(GU$6,BECO_Datos!$D$3:$HN$85,BECO_Datos!$A65,FALSE)+IFERROR(HLOOKUP(GU$6,BECO_Datos!$HP$3:$LT$85,BECO_Datos!$A65,FALSE),0))*GU$2</f>
        <v>0.23091860131842937</v>
      </c>
      <c r="GV66" s="84">
        <f>(HLOOKUP(GV$6,BECO_Datos!$D$3:$HN$85,BECO_Datos!$A65,FALSE)+IFERROR(HLOOKUP(GV$6,BECO_Datos!$HP$3:$LT$85,BECO_Datos!$A65,FALSE),0))*GV$2</f>
        <v>0.29044855259386643</v>
      </c>
      <c r="GW66" s="84">
        <f>(HLOOKUP(GW$6,BECO_Datos!$D$3:$HN$85,BECO_Datos!$A65,FALSE)+IFERROR(HLOOKUP(GW$6,BECO_Datos!$HP$3:$LT$85,BECO_Datos!$A65,FALSE),0))*GW$2</f>
        <v>0.31253224419604475</v>
      </c>
      <c r="GX66" s="84">
        <f>(HLOOKUP(GX$6,BECO_Datos!$D$3:$HN$85,BECO_Datos!$A65,FALSE)+IFERROR(HLOOKUP(GX$6,BECO_Datos!$HP$3:$LT$85,BECO_Datos!$A65,FALSE),0))*GX$2</f>
        <v>0.31999549071965522</v>
      </c>
      <c r="GZ66" s="84" t="e">
        <f>(HLOOKUP(GZ$6,BECO_Datos!$D$3:$HN$85,BECO_Datos!$A65,FALSE)+IFERROR(HLOOKUP(GZ$6,BECO_Datos!$HP$3:$LT$85,BECO_Datos!$A65,FALSE),0))*GZ$2</f>
        <v>#N/A</v>
      </c>
      <c r="HA66" s="84" t="e">
        <f>(HLOOKUP(HA$6,BECO_Datos!$D$3:$HN$85,BECO_Datos!$A65,FALSE)+IFERROR(HLOOKUP(HA$6,BECO_Datos!$HP$3:$LT$85,BECO_Datos!$A65,FALSE),0))*HA$2</f>
        <v>#N/A</v>
      </c>
      <c r="HB66" s="84" t="e">
        <f>(HLOOKUP(HB$6,BECO_Datos!$D$3:$HN$85,BECO_Datos!$A65,FALSE)+IFERROR(HLOOKUP(HB$6,BECO_Datos!$HP$3:$LT$85,BECO_Datos!$A65,FALSE),0))*HB$2</f>
        <v>#N/A</v>
      </c>
      <c r="HC66" s="84" t="e">
        <f>(HLOOKUP(HC$6,BECO_Datos!$D$3:$HN$85,BECO_Datos!$A65,FALSE)+IFERROR(HLOOKUP(HC$6,BECO_Datos!$HP$3:$LT$85,BECO_Datos!$A65,FALSE),0))*HC$2</f>
        <v>#N/A</v>
      </c>
      <c r="HD66" s="84" t="e">
        <f>(HLOOKUP(HD$6,BECO_Datos!$D$3:$HN$85,BECO_Datos!$A65,FALSE)+IFERROR(HLOOKUP(HD$6,BECO_Datos!$HP$3:$LT$85,BECO_Datos!$A65,FALSE),0))*HD$2</f>
        <v>#N/A</v>
      </c>
      <c r="HE66" s="84" t="e">
        <f>(HLOOKUP(HE$6,BECO_Datos!$D$3:$HN$85,BECO_Datos!$A65,FALSE)+IFERROR(HLOOKUP(HE$6,BECO_Datos!$HP$3:$LT$85,BECO_Datos!$A65,FALSE),0))*HE$2</f>
        <v>#N/A</v>
      </c>
      <c r="HF66" s="84">
        <f>(HLOOKUP(HF$6,BECO_Datos!$D$3:$HN$85,BECO_Datos!$A65,FALSE)+IFERROR(HLOOKUP(HF$6,BECO_Datos!$HP$3:$LT$85,BECO_Datos!$A65,FALSE),0))*HF$2</f>
        <v>0.26172666891846808</v>
      </c>
      <c r="HG66" s="84">
        <f>(HLOOKUP(HG$6,BECO_Datos!$D$3:$HN$85,BECO_Datos!$A65,FALSE)+IFERROR(HLOOKUP(HG$6,BECO_Datos!$HP$3:$LT$85,BECO_Datos!$A65,FALSE),0))*HG$2</f>
        <v>0.14415960908343428</v>
      </c>
      <c r="HH66" s="84">
        <f>(HLOOKUP(HH$6,BECO_Datos!$D$3:$HN$85,BECO_Datos!$A65,FALSE)+IFERROR(HLOOKUP(HH$6,BECO_Datos!$HP$3:$LT$85,BECO_Datos!$A65,FALSE),0))*HH$2</f>
        <v>0.19853469674742663</v>
      </c>
      <c r="HI66" s="84">
        <f>(HLOOKUP(HI$6,BECO_Datos!$D$3:$HN$85,BECO_Datos!$A65,FALSE)+IFERROR(HLOOKUP(HI$6,BECO_Datos!$HP$3:$LT$85,BECO_Datos!$A65,FALSE),0))*HI$2</f>
        <v>0.34273945447135051</v>
      </c>
      <c r="HJ66" s="84">
        <f>(HLOOKUP(HJ$6,BECO_Datos!$D$3:$HN$85,BECO_Datos!$A65,FALSE)+IFERROR(HLOOKUP(HJ$6,BECO_Datos!$HP$3:$LT$85,BECO_Datos!$A65,FALSE),0))*HJ$2</f>
        <v>0.34161396336200156</v>
      </c>
      <c r="HK66" s="84">
        <f>(HLOOKUP(HK$6,BECO_Datos!$D$3:$HN$85,BECO_Datos!$A65,FALSE)+IFERROR(HLOOKUP(HK$6,BECO_Datos!$HP$3:$LT$85,BECO_Datos!$A65,FALSE),0))*HK$2</f>
        <v>0.17520252432295685</v>
      </c>
      <c r="HL66" s="84">
        <f>(HLOOKUP(HL$6,BECO_Datos!$D$3:$HN$85,BECO_Datos!$A65,FALSE)+IFERROR(HLOOKUP(HL$6,BECO_Datos!$HP$3:$LT$85,BECO_Datos!$A65,FALSE),0))*HL$2</f>
        <v>0.17540246830226811</v>
      </c>
      <c r="HM66" s="84">
        <f>(HLOOKUP(HM$6,BECO_Datos!$D$3:$HN$85,BECO_Datos!$A65,FALSE)+IFERROR(HLOOKUP(HM$6,BECO_Datos!$HP$3:$LT$85,BECO_Datos!$A65,FALSE),0))*HM$2</f>
        <v>0.42633861214371122</v>
      </c>
      <c r="HN66" s="84">
        <f>(HLOOKUP(HN$6,BECO_Datos!$D$3:$HN$85,BECO_Datos!$A65,FALSE)+IFERROR(HLOOKUP(HN$6,BECO_Datos!$HP$3:$LT$85,BECO_Datos!$A65,FALSE),0))*HN$2</f>
        <v>0.6525687749286424</v>
      </c>
      <c r="HO66" s="84">
        <f>(HLOOKUP(HO$6,BECO_Datos!$D$3:$HN$85,BECO_Datos!$A65,FALSE)+IFERROR(HLOOKUP(HO$6,BECO_Datos!$HP$3:$LT$85,BECO_Datos!$A65,FALSE),0))*HO$2</f>
        <v>0.73151557636199416</v>
      </c>
      <c r="HQ66" s="84" t="e">
        <f>(HLOOKUP(HQ$6,BECO_Datos!$D$3:$HN$85,BECO_Datos!$A65,FALSE)+IFERROR(HLOOKUP(HQ$6,BECO_Datos!$HP$3:$LT$85,BECO_Datos!$A65,FALSE),0))*HQ$2</f>
        <v>#N/A</v>
      </c>
      <c r="HR66" s="84" t="e">
        <f>(HLOOKUP(HR$6,BECO_Datos!$D$3:$HN$85,BECO_Datos!$A65,FALSE)+IFERROR(HLOOKUP(HR$6,BECO_Datos!$HP$3:$LT$85,BECO_Datos!$A65,FALSE),0))*HR$2</f>
        <v>#N/A</v>
      </c>
      <c r="HS66" s="84" t="e">
        <f>(HLOOKUP(HS$6,BECO_Datos!$D$3:$HN$85,BECO_Datos!$A65,FALSE)+IFERROR(HLOOKUP(HS$6,BECO_Datos!$HP$3:$LT$85,BECO_Datos!$A65,FALSE),0))*HS$2</f>
        <v>#N/A</v>
      </c>
      <c r="HT66" s="84" t="e">
        <f>(HLOOKUP(HT$6,BECO_Datos!$D$3:$HN$85,BECO_Datos!$A65,FALSE)+IFERROR(HLOOKUP(HT$6,BECO_Datos!$HP$3:$LT$85,BECO_Datos!$A65,FALSE),0))*HT$2</f>
        <v>#N/A</v>
      </c>
      <c r="HU66" s="84" t="e">
        <f>(HLOOKUP(HU$6,BECO_Datos!$D$3:$HN$85,BECO_Datos!$A65,FALSE)+IFERROR(HLOOKUP(HU$6,BECO_Datos!$HP$3:$LT$85,BECO_Datos!$A65,FALSE),0))*HU$2</f>
        <v>#N/A</v>
      </c>
      <c r="HV66" s="84" t="e">
        <f>(HLOOKUP(HV$6,BECO_Datos!$D$3:$HN$85,BECO_Datos!$A65,FALSE)+IFERROR(HLOOKUP(HV$6,BECO_Datos!$HP$3:$LT$85,BECO_Datos!$A65,FALSE),0))*HV$2</f>
        <v>#N/A</v>
      </c>
      <c r="HW66" s="84">
        <f>(HLOOKUP(HW$6,BECO_Datos!$D$3:$HN$85,BECO_Datos!$A65,FALSE)+IFERROR(HLOOKUP(HW$6,BECO_Datos!$HP$3:$LT$85,BECO_Datos!$A65,FALSE),0))*HW$2</f>
        <v>5.9633705932932079E-3</v>
      </c>
      <c r="HX66" s="84">
        <f>(HLOOKUP(HX$6,BECO_Datos!$D$3:$HN$85,BECO_Datos!$A65,FALSE)+IFERROR(HLOOKUP(HX$6,BECO_Datos!$HP$3:$LT$85,BECO_Datos!$A65,FALSE),0))*HX$2</f>
        <v>0</v>
      </c>
      <c r="HY66" s="84">
        <f>(HLOOKUP(HY$6,BECO_Datos!$D$3:$HN$85,BECO_Datos!$A65,FALSE)+IFERROR(HLOOKUP(HY$6,BECO_Datos!$HP$3:$LT$85,BECO_Datos!$A65,FALSE),0))*HY$2</f>
        <v>1.3354256233877903E-3</v>
      </c>
      <c r="HZ66" s="84">
        <f>(HLOOKUP(HZ$6,BECO_Datos!$D$3:$HN$85,BECO_Datos!$A65,FALSE)+IFERROR(HLOOKUP(HZ$6,BECO_Datos!$HP$3:$LT$85,BECO_Datos!$A65,FALSE),0))*HZ$2</f>
        <v>2.3875236457437665E-2</v>
      </c>
      <c r="IA66" s="84">
        <f>(HLOOKUP(IA$6,BECO_Datos!$D$3:$HN$85,BECO_Datos!$A65,FALSE)+IFERROR(HLOOKUP(IA$6,BECO_Datos!$HP$3:$LT$85,BECO_Datos!$A65,FALSE),0))*IA$2</f>
        <v>2.2158211521926054E-4</v>
      </c>
      <c r="IB66" s="84">
        <f>(HLOOKUP(IB$6,BECO_Datos!$D$3:$HN$85,BECO_Datos!$A65,FALSE)+IFERROR(HLOOKUP(IB$6,BECO_Datos!$HP$3:$LT$85,BECO_Datos!$A65,FALSE),0))*IB$2</f>
        <v>0</v>
      </c>
      <c r="IC66" s="84">
        <f>(HLOOKUP(IC$6,BECO_Datos!$D$3:$HN$85,BECO_Datos!$A65,FALSE)+IFERROR(HLOOKUP(IC$6,BECO_Datos!$HP$3:$LT$85,BECO_Datos!$A65,FALSE),0))*IC$2</f>
        <v>5.4600171969045584E-5</v>
      </c>
      <c r="ID66" s="84">
        <f>(HLOOKUP(ID$6,BECO_Datos!$D$3:$HN$85,BECO_Datos!$A65,FALSE)+IFERROR(HLOOKUP(ID$6,BECO_Datos!$HP$3:$LT$85,BECO_Datos!$A65,FALSE),0))*ID$2</f>
        <v>0</v>
      </c>
      <c r="IE66" s="84">
        <f>(HLOOKUP(IE$6,BECO_Datos!$D$3:$HN$85,BECO_Datos!$A65,FALSE)+IFERROR(HLOOKUP(IE$6,BECO_Datos!$HP$3:$LT$85,BECO_Datos!$A65,FALSE),0))*IE$2</f>
        <v>0</v>
      </c>
      <c r="IF66" s="84">
        <f>(HLOOKUP(IF$6,BECO_Datos!$D$3:$HN$85,BECO_Datos!$A65,FALSE)+IFERROR(HLOOKUP(IF$6,BECO_Datos!$HP$3:$LT$85,BECO_Datos!$A65,FALSE),0))*IF$2</f>
        <v>0</v>
      </c>
      <c r="IH66" s="84" t="e">
        <f>(HLOOKUP(IH$6,BECO_Datos!$D$3:$HN$85,BECO_Datos!$A65,FALSE)+IFERROR(HLOOKUP(IH$6,BECO_Datos!$HP$3:$LT$85,BECO_Datos!$A65,FALSE),0))*IH$2</f>
        <v>#N/A</v>
      </c>
      <c r="II66" s="84" t="e">
        <f>(HLOOKUP(II$6,BECO_Datos!$D$3:$HN$85,BECO_Datos!$A65,FALSE)+IFERROR(HLOOKUP(II$6,BECO_Datos!$HP$3:$LT$85,BECO_Datos!$A65,FALSE),0))*II$2</f>
        <v>#N/A</v>
      </c>
      <c r="IJ66" s="84" t="e">
        <f>(HLOOKUP(IJ$6,BECO_Datos!$D$3:$HN$85,BECO_Datos!$A65,FALSE)+IFERROR(HLOOKUP(IJ$6,BECO_Datos!$HP$3:$LT$85,BECO_Datos!$A65,FALSE),0))*IJ$2</f>
        <v>#N/A</v>
      </c>
      <c r="IK66" s="84" t="e">
        <f>(HLOOKUP(IK$6,BECO_Datos!$D$3:$HN$85,BECO_Datos!$A65,FALSE)+IFERROR(HLOOKUP(IK$6,BECO_Datos!$HP$3:$LT$85,BECO_Datos!$A65,FALSE),0))*IK$2</f>
        <v>#N/A</v>
      </c>
      <c r="IL66" s="84" t="e">
        <f>(HLOOKUP(IL$6,BECO_Datos!$D$3:$HN$85,BECO_Datos!$A65,FALSE)+IFERROR(HLOOKUP(IL$6,BECO_Datos!$HP$3:$LT$85,BECO_Datos!$A65,FALSE),0))*IL$2</f>
        <v>#N/A</v>
      </c>
      <c r="IM66" s="84" t="e">
        <f>(HLOOKUP(IM$6,BECO_Datos!$D$3:$HN$85,BECO_Datos!$A65,FALSE)+IFERROR(HLOOKUP(IM$6,BECO_Datos!$HP$3:$LT$85,BECO_Datos!$A65,FALSE),0))*IM$2</f>
        <v>#N/A</v>
      </c>
      <c r="IN66" s="84">
        <f>(HLOOKUP(IN$6,BECO_Datos!$D$3:$HN$85,BECO_Datos!$A65,FALSE)+IFERROR(HLOOKUP(IN$6,BECO_Datos!$HP$3:$LT$85,BECO_Datos!$A65,FALSE),0))*IN$2</f>
        <v>8.1573373172828898</v>
      </c>
      <c r="IO66" s="84">
        <f>(HLOOKUP(IO$6,BECO_Datos!$D$3:$HN$85,BECO_Datos!$A65,FALSE)+IFERROR(HLOOKUP(IO$6,BECO_Datos!$HP$3:$LT$85,BECO_Datos!$A65,FALSE),0))*IO$2</f>
        <v>8.9294521066208095</v>
      </c>
      <c r="IP66" s="84">
        <f>(HLOOKUP(IP$6,BECO_Datos!$D$3:$HN$85,BECO_Datos!$A65,FALSE)+IFERROR(HLOOKUP(IP$6,BECO_Datos!$HP$3:$LT$85,BECO_Datos!$A65,FALSE),0))*IP$2</f>
        <v>8.3298332760103193</v>
      </c>
      <c r="IQ66" s="84">
        <f>(HLOOKUP(IQ$6,BECO_Datos!$D$3:$HN$85,BECO_Datos!$A65,FALSE)+IFERROR(HLOOKUP(IQ$6,BECO_Datos!$HP$3:$LT$85,BECO_Datos!$A65,FALSE),0))*IQ$2</f>
        <v>8.3792011177987966</v>
      </c>
      <c r="IR66" s="84">
        <f>(HLOOKUP(IR$6,BECO_Datos!$D$3:$HN$85,BECO_Datos!$A65,FALSE)+IFERROR(HLOOKUP(IR$6,BECO_Datos!$HP$3:$LT$85,BECO_Datos!$A65,FALSE),0))*IR$2</f>
        <v>8.8035412725709392</v>
      </c>
      <c r="IS66" s="84">
        <f>(HLOOKUP(IS$6,BECO_Datos!$D$3:$HN$85,BECO_Datos!$A65,FALSE)+IFERROR(HLOOKUP(IS$6,BECO_Datos!$HP$3:$LT$85,BECO_Datos!$A65,FALSE),0))*IS$2</f>
        <v>9.0725250214961317</v>
      </c>
      <c r="IT66" s="84">
        <f>(HLOOKUP(IT$6,BECO_Datos!$D$3:$HN$85,BECO_Datos!$A65,FALSE)+IFERROR(HLOOKUP(IT$6,BECO_Datos!$HP$3:$LT$85,BECO_Datos!$A65,FALSE),0))*IT$2</f>
        <v>8.23641633705933</v>
      </c>
      <c r="IU66" s="84">
        <f>(HLOOKUP(IU$6,BECO_Datos!$D$3:$HN$85,BECO_Datos!$A65,FALSE)+IFERROR(HLOOKUP(IU$6,BECO_Datos!$HP$3:$LT$85,BECO_Datos!$A65,FALSE),0))*IU$2</f>
        <v>7.5892147033533979</v>
      </c>
      <c r="IV66" s="84">
        <f>(HLOOKUP(IV$6,BECO_Datos!$D$3:$HN$85,BECO_Datos!$A65,FALSE)+IFERROR(HLOOKUP(IV$6,BECO_Datos!$HP$3:$LT$85,BECO_Datos!$A65,FALSE),0))*IV$2</f>
        <v>7.02215422858339</v>
      </c>
      <c r="IW66" s="84">
        <f>(HLOOKUP(IW$6,BECO_Datos!$D$3:$HN$85,BECO_Datos!$A65,FALSE)+IFERROR(HLOOKUP(IW$6,BECO_Datos!$HP$3:$LT$85,BECO_Datos!$A65,FALSE),0))*IW$2</f>
        <v>6.6268895643647365</v>
      </c>
      <c r="IY66" s="84" t="e">
        <f>(HLOOKUP(IY$6,BECO_Datos!$D$3:$HN$85,BECO_Datos!$A65,FALSE)+IFERROR(HLOOKUP(IY$6,BECO_Datos!$HP$3:$LT$85,BECO_Datos!$A65,FALSE),0))*IY$2</f>
        <v>#N/A</v>
      </c>
      <c r="IZ66" s="84" t="e">
        <f>(HLOOKUP(IZ$6,BECO_Datos!$D$3:$HN$85,BECO_Datos!$A65,FALSE)+IFERROR(HLOOKUP(IZ$6,BECO_Datos!$HP$3:$LT$85,BECO_Datos!$A65,FALSE),0))*IZ$2</f>
        <v>#N/A</v>
      </c>
      <c r="JA66" s="84" t="e">
        <f>(HLOOKUP(JA$6,BECO_Datos!$D$3:$HN$85,BECO_Datos!$A65,FALSE)+IFERROR(HLOOKUP(JA$6,BECO_Datos!$HP$3:$LT$85,BECO_Datos!$A65,FALSE),0))*JA$2</f>
        <v>#N/A</v>
      </c>
      <c r="JB66" s="84" t="e">
        <f>(HLOOKUP(JB$6,BECO_Datos!$D$3:$HN$85,BECO_Datos!$A65,FALSE)+IFERROR(HLOOKUP(JB$6,BECO_Datos!$HP$3:$LT$85,BECO_Datos!$A65,FALSE),0))*JB$2</f>
        <v>#N/A</v>
      </c>
      <c r="JC66" s="84" t="e">
        <f>(HLOOKUP(JC$6,BECO_Datos!$D$3:$HN$85,BECO_Datos!$A65,FALSE)+IFERROR(HLOOKUP(JC$6,BECO_Datos!$HP$3:$LT$85,BECO_Datos!$A65,FALSE),0))*JC$2</f>
        <v>#N/A</v>
      </c>
      <c r="JD66" s="84" t="e">
        <f>(HLOOKUP(JD$6,BECO_Datos!$D$3:$HN$85,BECO_Datos!$A65,FALSE)+IFERROR(HLOOKUP(JD$6,BECO_Datos!$HP$3:$LT$85,BECO_Datos!$A65,FALSE),0))*JD$2</f>
        <v>#N/A</v>
      </c>
      <c r="JE66" s="84">
        <f>(HLOOKUP(JE$6,BECO_Datos!$D$3:$HN$85,BECO_Datos!$A65,FALSE)+IFERROR(HLOOKUP(JE$6,BECO_Datos!$HP$3:$LT$85,BECO_Datos!$A65,FALSE),0))*JE$2</f>
        <v>2.1551915476708105E-2</v>
      </c>
      <c r="JF66" s="84">
        <f>(HLOOKUP(JF$6,BECO_Datos!$D$3:$HN$85,BECO_Datos!$A65,FALSE)+IFERROR(HLOOKUP(JF$6,BECO_Datos!$HP$3:$LT$85,BECO_Datos!$A65,FALSE),0))*JF$2</f>
        <v>1.6427900990170874E-3</v>
      </c>
      <c r="JG66" s="84">
        <f>(HLOOKUP(JG$6,BECO_Datos!$D$3:$HN$85,BECO_Datos!$A65,FALSE)+IFERROR(HLOOKUP(JG$6,BECO_Datos!$HP$3:$LT$85,BECO_Datos!$A65,FALSE),0))*JG$2</f>
        <v>8.6704536038860278E-3</v>
      </c>
      <c r="JH66" s="84">
        <f>(HLOOKUP(JH$6,BECO_Datos!$D$3:$HN$85,BECO_Datos!$A65,FALSE)+IFERROR(HLOOKUP(JH$6,BECO_Datos!$HP$3:$LT$85,BECO_Datos!$A65,FALSE),0))*JH$2</f>
        <v>2.51107764473576E-2</v>
      </c>
      <c r="JI66" s="84">
        <f>(HLOOKUP(JI$6,BECO_Datos!$D$3:$HN$85,BECO_Datos!$A65,FALSE)+IFERROR(HLOOKUP(JI$6,BECO_Datos!$HP$3:$LT$85,BECO_Datos!$A65,FALSE),0))*JI$2</f>
        <v>0.16209897464743656</v>
      </c>
      <c r="JJ66" s="84">
        <f>(HLOOKUP(JJ$6,BECO_Datos!$D$3:$HN$85,BECO_Datos!$A65,FALSE)+IFERROR(HLOOKUP(JJ$6,BECO_Datos!$HP$3:$LT$85,BECO_Datos!$A65,FALSE),0))*JJ$2</f>
        <v>5.7435544199094572E-2</v>
      </c>
      <c r="JK66" s="84">
        <f>(HLOOKUP(JK$6,BECO_Datos!$D$3:$HN$85,BECO_Datos!$A65,FALSE)+IFERROR(HLOOKUP(JK$6,BECO_Datos!$HP$3:$LT$85,BECO_Datos!$A65,FALSE),0))*JK$2</f>
        <v>1.8887427943708745E-2</v>
      </c>
      <c r="JL66" s="84">
        <f>(HLOOKUP(JL$6,BECO_Datos!$D$3:$HN$85,BECO_Datos!$A65,FALSE)+IFERROR(HLOOKUP(JL$6,BECO_Datos!$HP$3:$LT$85,BECO_Datos!$A65,FALSE),0))*JL$2</f>
        <v>4.383050937150694E-2</v>
      </c>
      <c r="JM66" s="84">
        <f>(HLOOKUP(JM$6,BECO_Datos!$D$3:$HN$85,BECO_Datos!$A65,FALSE)+IFERROR(HLOOKUP(JM$6,BECO_Datos!$HP$3:$LT$85,BECO_Datos!$A65,FALSE),0))*JM$2</f>
        <v>2.3831325557385877E-2</v>
      </c>
      <c r="JN66" s="84">
        <f>(HLOOKUP(JN$6,BECO_Datos!$D$3:$HN$85,BECO_Datos!$A65,FALSE)+IFERROR(HLOOKUP(JN$6,BECO_Datos!$HP$3:$LT$85,BECO_Datos!$A65,FALSE),0))*JN$2</f>
        <v>0</v>
      </c>
      <c r="JP66" s="84" t="e">
        <f>(HLOOKUP(JP$6,BECO_Datos!$D$3:$HN$85,BECO_Datos!$A65,FALSE)+IFERROR(HLOOKUP(JP$6,BECO_Datos!$HP$3:$LT$85,BECO_Datos!$A65,FALSE),0))*JP$2</f>
        <v>#N/A</v>
      </c>
      <c r="JQ66" s="84" t="e">
        <f>(HLOOKUP(JQ$6,BECO_Datos!$D$3:$HN$85,BECO_Datos!$A65,FALSE)+IFERROR(HLOOKUP(JQ$6,BECO_Datos!$HP$3:$LT$85,BECO_Datos!$A65,FALSE),0))*JQ$2</f>
        <v>#N/A</v>
      </c>
      <c r="JR66" s="84" t="e">
        <f>(HLOOKUP(JR$6,BECO_Datos!$D$3:$HN$85,BECO_Datos!$A65,FALSE)+IFERROR(HLOOKUP(JR$6,BECO_Datos!$HP$3:$LT$85,BECO_Datos!$A65,FALSE),0))*JR$2</f>
        <v>#N/A</v>
      </c>
      <c r="JS66" s="84" t="e">
        <f>(HLOOKUP(JS$6,BECO_Datos!$D$3:$HN$85,BECO_Datos!$A65,FALSE)+IFERROR(HLOOKUP(JS$6,BECO_Datos!$HP$3:$LT$85,BECO_Datos!$A65,FALSE),0))*JS$2</f>
        <v>#N/A</v>
      </c>
      <c r="JT66" s="84" t="e">
        <f>(HLOOKUP(JT$6,BECO_Datos!$D$3:$HN$85,BECO_Datos!$A65,FALSE)+IFERROR(HLOOKUP(JT$6,BECO_Datos!$HP$3:$LT$85,BECO_Datos!$A65,FALSE),0))*JT$2</f>
        <v>#N/A</v>
      </c>
      <c r="JU66" s="84" t="e">
        <f>(HLOOKUP(JU$6,BECO_Datos!$D$3:$HN$85,BECO_Datos!$A65,FALSE)+IFERROR(HLOOKUP(JU$6,BECO_Datos!$HP$3:$LT$85,BECO_Datos!$A65,FALSE),0))*JU$2</f>
        <v>#N/A</v>
      </c>
      <c r="JV66" s="84">
        <f>(HLOOKUP(JV$6,BECO_Datos!$D$3:$HN$85,BECO_Datos!$A65,FALSE)+IFERROR(HLOOKUP(JV$6,BECO_Datos!$HP$3:$LT$85,BECO_Datos!$A65,FALSE),0))*JV$2</f>
        <v>0.61302303752780674</v>
      </c>
      <c r="JW66" s="84">
        <f>(HLOOKUP(JW$6,BECO_Datos!$D$3:$HN$85,BECO_Datos!$A65,FALSE)+IFERROR(HLOOKUP(JW$6,BECO_Datos!$HP$3:$LT$85,BECO_Datos!$A65,FALSE),0))*JW$2</f>
        <v>5.7073785702425855E-2</v>
      </c>
      <c r="JX66" s="84">
        <f>(HLOOKUP(JX$6,BECO_Datos!$D$3:$HN$85,BECO_Datos!$A65,FALSE)+IFERROR(HLOOKUP(JX$6,BECO_Datos!$HP$3:$LT$85,BECO_Datos!$A65,FALSE),0))*JX$2</f>
        <v>0.45656263598361829</v>
      </c>
      <c r="JY66" s="84">
        <f>(HLOOKUP(JY$6,BECO_Datos!$D$3:$HN$85,BECO_Datos!$A65,FALSE)+IFERROR(HLOOKUP(JY$6,BECO_Datos!$HP$3:$LT$85,BECO_Datos!$A65,FALSE),0))*JY$2</f>
        <v>0.45712599731280895</v>
      </c>
      <c r="JZ66" s="84">
        <f>(HLOOKUP(JZ$6,BECO_Datos!$D$3:$HN$85,BECO_Datos!$A65,FALSE)+IFERROR(HLOOKUP(JZ$6,BECO_Datos!$HP$3:$LT$85,BECO_Datos!$A65,FALSE),0))*JZ$2</f>
        <v>0.32846088588850619</v>
      </c>
      <c r="KA66" s="84">
        <f>(HLOOKUP(KA$6,BECO_Datos!$D$3:$HN$85,BECO_Datos!$A65,FALSE)+IFERROR(HLOOKUP(KA$6,BECO_Datos!$HP$3:$LT$85,BECO_Datos!$A65,FALSE),0))*KA$2</f>
        <v>0.22795989097576785</v>
      </c>
      <c r="KB66" s="84">
        <f>(HLOOKUP(KB$6,BECO_Datos!$D$3:$HN$85,BECO_Datos!$A65,FALSE)+IFERROR(HLOOKUP(KB$6,BECO_Datos!$HP$3:$LT$85,BECO_Datos!$A65,FALSE),0))*KB$2</f>
        <v>0.34511139781164157</v>
      </c>
      <c r="KC66" s="84">
        <f>(HLOOKUP(KC$6,BECO_Datos!$D$3:$HN$85,BECO_Datos!$A65,FALSE)+IFERROR(HLOOKUP(KC$6,BECO_Datos!$HP$3:$LT$85,BECO_Datos!$A65,FALSE),0))*KC$2</f>
        <v>0.1864597626312145</v>
      </c>
      <c r="KD66" s="84">
        <f>(HLOOKUP(KD$6,BECO_Datos!$D$3:$HN$85,BECO_Datos!$A65,FALSE)+IFERROR(HLOOKUP(KD$6,BECO_Datos!$HP$3:$LT$85,BECO_Datos!$A65,FALSE),0))*KD$2</f>
        <v>0.18190596636554784</v>
      </c>
      <c r="KE66" s="84">
        <f>(HLOOKUP(KE$6,BECO_Datos!$D$3:$HN$85,BECO_Datos!$A65,FALSE)+IFERROR(HLOOKUP(KE$6,BECO_Datos!$HP$3:$LT$85,BECO_Datos!$A65,FALSE),0))*KE$2</f>
        <v>0.19961849553838845</v>
      </c>
      <c r="KG66" s="84" t="e">
        <f>(HLOOKUP(KG$6,BECO_Datos!$D$3:$HN$85,BECO_Datos!$A65,FALSE)+IFERROR(HLOOKUP(KG$6,BECO_Datos!$HP$3:$LT$85,BECO_Datos!$A65,FALSE),0))*KG$2</f>
        <v>#N/A</v>
      </c>
      <c r="KH66" s="84" t="e">
        <f>(HLOOKUP(KH$6,BECO_Datos!$D$3:$HN$85,BECO_Datos!$A65,FALSE)+IFERROR(HLOOKUP(KH$6,BECO_Datos!$HP$3:$LT$85,BECO_Datos!$A65,FALSE),0))*KH$2</f>
        <v>#N/A</v>
      </c>
      <c r="KI66" s="84" t="e">
        <f>(HLOOKUP(KI$6,BECO_Datos!$D$3:$HN$85,BECO_Datos!$A65,FALSE)+IFERROR(HLOOKUP(KI$6,BECO_Datos!$HP$3:$LT$85,BECO_Datos!$A65,FALSE),0))*KI$2</f>
        <v>#N/A</v>
      </c>
      <c r="KJ66" s="84" t="e">
        <f>(HLOOKUP(KJ$6,BECO_Datos!$D$3:$HN$85,BECO_Datos!$A65,FALSE)+IFERROR(HLOOKUP(KJ$6,BECO_Datos!$HP$3:$LT$85,BECO_Datos!$A65,FALSE),0))*KJ$2</f>
        <v>#N/A</v>
      </c>
      <c r="KK66" s="84" t="e">
        <f>(HLOOKUP(KK$6,BECO_Datos!$D$3:$HN$85,BECO_Datos!$A65,FALSE)+IFERROR(HLOOKUP(KK$6,BECO_Datos!$HP$3:$LT$85,BECO_Datos!$A65,FALSE),0))*KK$2</f>
        <v>#N/A</v>
      </c>
      <c r="KL66" s="84" t="e">
        <f>(HLOOKUP(KL$6,BECO_Datos!$D$3:$HN$85,BECO_Datos!$A65,FALSE)+IFERROR(HLOOKUP(KL$6,BECO_Datos!$HP$3:$LT$85,BECO_Datos!$A65,FALSE),0))*KL$2</f>
        <v>#N/A</v>
      </c>
      <c r="KM66" s="84">
        <f>(HLOOKUP(KM$6,BECO_Datos!$D$3:$HN$85,BECO_Datos!$A65,FALSE)+IFERROR(HLOOKUP(KM$6,BECO_Datos!$HP$3:$LT$85,BECO_Datos!$A65,FALSE),0))*KM$2</f>
        <v>0.16220464816169355</v>
      </c>
      <c r="KN66" s="84">
        <f>(HLOOKUP(KN$6,BECO_Datos!$D$3:$HN$85,BECO_Datos!$A65,FALSE)+IFERROR(HLOOKUP(KN$6,BECO_Datos!$HP$3:$LT$85,BECO_Datos!$A65,FALSE),0))*KN$2</f>
        <v>8.9416430193984708E-2</v>
      </c>
      <c r="KO66" s="84">
        <f>(HLOOKUP(KO$6,BECO_Datos!$D$3:$HN$85,BECO_Datos!$A65,FALSE)+IFERROR(HLOOKUP(KO$6,BECO_Datos!$HP$3:$LT$85,BECO_Datos!$A65,FALSE),0))*KO$2</f>
        <v>0.26414756384683086</v>
      </c>
      <c r="KP66" s="84">
        <f>(HLOOKUP(KP$6,BECO_Datos!$D$3:$HN$85,BECO_Datos!$A65,FALSE)+IFERROR(HLOOKUP(KP$6,BECO_Datos!$HP$3:$LT$85,BECO_Datos!$A65,FALSE),0))*KP$2</f>
        <v>0.39234092432090573</v>
      </c>
      <c r="KQ66" s="84">
        <f>(HLOOKUP(KQ$6,BECO_Datos!$D$3:$HN$85,BECO_Datos!$A65,FALSE)+IFERROR(HLOOKUP(KQ$6,BECO_Datos!$HP$3:$LT$85,BECO_Datos!$A65,FALSE),0))*KQ$2</f>
        <v>0.33769670820812137</v>
      </c>
      <c r="KR66" s="84">
        <f>(HLOOKUP(KR$6,BECO_Datos!$D$3:$HN$85,BECO_Datos!$A65,FALSE)+IFERROR(HLOOKUP(KR$6,BECO_Datos!$HP$3:$LT$85,BECO_Datos!$A65,FALSE),0))*KR$2</f>
        <v>0.37633721742163312</v>
      </c>
      <c r="KS66" s="84">
        <f>(HLOOKUP(KS$6,BECO_Datos!$D$3:$HN$85,BECO_Datos!$A65,FALSE)+IFERROR(HLOOKUP(KS$6,BECO_Datos!$HP$3:$LT$85,BECO_Datos!$A65,FALSE),0))*KS$2</f>
        <v>0.39435086136849379</v>
      </c>
      <c r="KT66" s="84">
        <f>(HLOOKUP(KT$6,BECO_Datos!$D$3:$HN$85,BECO_Datos!$A65,FALSE)+IFERROR(HLOOKUP(KT$6,BECO_Datos!$HP$3:$LT$85,BECO_Datos!$A65,FALSE),0))*KT$2</f>
        <v>0.39648812474488848</v>
      </c>
      <c r="KU66" s="84">
        <f>(HLOOKUP(KU$6,BECO_Datos!$D$3:$HN$85,BECO_Datos!$A65,FALSE)+IFERROR(HLOOKUP(KU$6,BECO_Datos!$HP$3:$LT$85,BECO_Datos!$A65,FALSE),0))*KU$2</f>
        <v>0.39946210399629711</v>
      </c>
      <c r="KV66" s="84">
        <f>(HLOOKUP(KV$6,BECO_Datos!$D$3:$HN$85,BECO_Datos!$A65,FALSE)+IFERROR(HLOOKUP(KV$6,BECO_Datos!$HP$3:$LT$85,BECO_Datos!$A65,FALSE),0))*KV$2</f>
        <v>0.4470973763663848</v>
      </c>
      <c r="KX66" s="84" t="e">
        <f>(HLOOKUP(KX$6,BECO_Datos!$D$3:$HN$85,BECO_Datos!$A65,FALSE)+IFERROR(HLOOKUP(KX$6,BECO_Datos!$HP$3:$LT$85,BECO_Datos!$A65,FALSE),0))*KX$2</f>
        <v>#N/A</v>
      </c>
      <c r="KY66" s="84" t="e">
        <f>(HLOOKUP(KY$6,BECO_Datos!$D$3:$HN$85,BECO_Datos!$A65,FALSE)+IFERROR(HLOOKUP(KY$6,BECO_Datos!$HP$3:$LT$85,BECO_Datos!$A65,FALSE),0))*KY$2</f>
        <v>#N/A</v>
      </c>
      <c r="KZ66" s="84" t="e">
        <f>(HLOOKUP(KZ$6,BECO_Datos!$D$3:$HN$85,BECO_Datos!$A65,FALSE)+IFERROR(HLOOKUP(KZ$6,BECO_Datos!$HP$3:$LT$85,BECO_Datos!$A65,FALSE),0))*KZ$2</f>
        <v>#N/A</v>
      </c>
      <c r="LA66" s="84" t="e">
        <f>(HLOOKUP(LA$6,BECO_Datos!$D$3:$HN$85,BECO_Datos!$A65,FALSE)+IFERROR(HLOOKUP(LA$6,BECO_Datos!$HP$3:$LT$85,BECO_Datos!$A65,FALSE),0))*LA$2</f>
        <v>#N/A</v>
      </c>
      <c r="LB66" s="84" t="e">
        <f>(HLOOKUP(LB$6,BECO_Datos!$D$3:$HN$85,BECO_Datos!$A65,FALSE)+IFERROR(HLOOKUP(LB$6,BECO_Datos!$HP$3:$LT$85,BECO_Datos!$A65,FALSE),0))*LB$2</f>
        <v>#N/A</v>
      </c>
      <c r="LC66" s="84" t="e">
        <f>(HLOOKUP(LC$6,BECO_Datos!$D$3:$HN$85,BECO_Datos!$A65,FALSE)+IFERROR(HLOOKUP(LC$6,BECO_Datos!$HP$3:$LT$85,BECO_Datos!$A65,FALSE),0))*LC$2</f>
        <v>#N/A</v>
      </c>
      <c r="LD66" s="84">
        <f>(HLOOKUP(LD$6,BECO_Datos!$D$3:$HN$85,BECO_Datos!$A65,FALSE)+IFERROR(HLOOKUP(LD$6,BECO_Datos!$HP$3:$LT$85,BECO_Datos!$A65,FALSE),0))*LD$2</f>
        <v>1.6318196367846214E-3</v>
      </c>
      <c r="LE66" s="84">
        <f>(HLOOKUP(LE$6,BECO_Datos!$D$3:$HN$85,BECO_Datos!$A65,FALSE)+IFERROR(HLOOKUP(LE$6,BECO_Datos!$HP$3:$LT$85,BECO_Datos!$A65,FALSE),0))*LE$2</f>
        <v>0</v>
      </c>
      <c r="LF66" s="84">
        <f>(HLOOKUP(LF$6,BECO_Datos!$D$3:$HN$85,BECO_Datos!$A65,FALSE)+IFERROR(HLOOKUP(LF$6,BECO_Datos!$HP$3:$LT$85,BECO_Datos!$A65,FALSE),0))*LF$2</f>
        <v>9.4693770055777528E-3</v>
      </c>
      <c r="LG66" s="84">
        <f>(HLOOKUP(LG$6,BECO_Datos!$D$3:$HN$85,BECO_Datos!$A65,FALSE)+IFERROR(HLOOKUP(LG$6,BECO_Datos!$HP$3:$LT$85,BECO_Datos!$A65,FALSE),0))*LG$2</f>
        <v>2.8375976935220266E-3</v>
      </c>
      <c r="LH66" s="84">
        <f>(HLOOKUP(LH$6,BECO_Datos!$D$3:$HN$85,BECO_Datos!$A65,FALSE)+IFERROR(HLOOKUP(LH$6,BECO_Datos!$HP$3:$LT$85,BECO_Datos!$A65,FALSE),0))*LH$2</f>
        <v>6.8970504845379567E-3</v>
      </c>
      <c r="LI66" s="84">
        <f>(HLOOKUP(LI$6,BECO_Datos!$D$3:$HN$85,BECO_Datos!$A65,FALSE)+IFERROR(HLOOKUP(LI$6,BECO_Datos!$HP$3:$LT$85,BECO_Datos!$A65,FALSE),0))*LI$2</f>
        <v>0</v>
      </c>
      <c r="LJ66" s="84">
        <f>(HLOOKUP(LJ$6,BECO_Datos!$D$3:$HN$85,BECO_Datos!$A65,FALSE)+IFERROR(HLOOKUP(LJ$6,BECO_Datos!$HP$3:$LT$85,BECO_Datos!$A65,FALSE),0))*LJ$2</f>
        <v>0</v>
      </c>
      <c r="LK66" s="84">
        <f>(HLOOKUP(LK$6,BECO_Datos!$D$3:$HN$85,BECO_Datos!$A65,FALSE)+IFERROR(HLOOKUP(LK$6,BECO_Datos!$HP$3:$LT$85,BECO_Datos!$A65,FALSE),0))*LK$2</f>
        <v>0</v>
      </c>
      <c r="LL66" s="84">
        <f>(HLOOKUP(LL$6,BECO_Datos!$D$3:$HN$85,BECO_Datos!$A65,FALSE)+IFERROR(HLOOKUP(LL$6,BECO_Datos!$HP$3:$LT$85,BECO_Datos!$A65,FALSE),0))*LL$2</f>
        <v>0</v>
      </c>
      <c r="LM66" s="84">
        <f>(HLOOKUP(LM$6,BECO_Datos!$D$3:$HN$85,BECO_Datos!$A65,FALSE)+IFERROR(HLOOKUP(LM$6,BECO_Datos!$HP$3:$LT$85,BECO_Datos!$A65,FALSE),0))*LM$2</f>
        <v>0</v>
      </c>
    </row>
    <row r="67" spans="1:325" ht="15.75" x14ac:dyDescent="0.25">
      <c r="A67" s="160">
        <v>62</v>
      </c>
      <c r="B67" s="63" t="s">
        <v>107</v>
      </c>
      <c r="C67" s="13"/>
      <c r="D67" s="85" t="e">
        <f>(HLOOKUP(D$6,BECO_Datos!$D$3:$HN$85,BECO_Datos!$A66,FALSE)+IFERROR(HLOOKUP(D$6,BECO_Datos!$HP$3:$LT$85,BECO_Datos!$A66,FALSE),0))*D$2</f>
        <v>#N/A</v>
      </c>
      <c r="E67" s="85" t="e">
        <f>(HLOOKUP(E$6,BECO_Datos!$D$3:$HN$85,BECO_Datos!$A66,FALSE)+IFERROR(HLOOKUP(E$6,BECO_Datos!$HP$3:$LT$85,BECO_Datos!$A66,FALSE),0))*E$2</f>
        <v>#N/A</v>
      </c>
      <c r="F67" s="85" t="e">
        <f>(HLOOKUP(F$6,BECO_Datos!$D$3:$HN$85,BECO_Datos!$A66,FALSE)+IFERROR(HLOOKUP(F$6,BECO_Datos!$HP$3:$LT$85,BECO_Datos!$A66,FALSE),0))*F$2</f>
        <v>#N/A</v>
      </c>
      <c r="G67" s="85" t="e">
        <f>(HLOOKUP(G$6,BECO_Datos!$D$3:$HN$85,BECO_Datos!$A66,FALSE)+IFERROR(HLOOKUP(G$6,BECO_Datos!$HP$3:$LT$85,BECO_Datos!$A66,FALSE),0))*G$2</f>
        <v>#N/A</v>
      </c>
      <c r="H67" s="85" t="e">
        <f>(HLOOKUP(H$6,BECO_Datos!$D$3:$HN$85,BECO_Datos!$A66,FALSE)+IFERROR(HLOOKUP(H$6,BECO_Datos!$HP$3:$LT$85,BECO_Datos!$A66,FALSE),0))*H$2</f>
        <v>#N/A</v>
      </c>
      <c r="I67" s="85" t="e">
        <f>(HLOOKUP(I$6,BECO_Datos!$D$3:$HN$85,BECO_Datos!$A66,FALSE)+IFERROR(HLOOKUP(I$6,BECO_Datos!$HP$3:$LT$85,BECO_Datos!$A66,FALSE),0))*I$2</f>
        <v>#N/A</v>
      </c>
      <c r="J67" s="85">
        <f>(HLOOKUP(J$6,BECO_Datos!$D$3:$HN$85,BECO_Datos!$A66,FALSE)+IFERROR(HLOOKUP(J$6,BECO_Datos!$HP$3:$LT$85,BECO_Datos!$A66,FALSE),0))*J$2</f>
        <v>0</v>
      </c>
      <c r="K67" s="85">
        <f>(HLOOKUP(K$6,BECO_Datos!$D$3:$HN$85,BECO_Datos!$A66,FALSE)+IFERROR(HLOOKUP(K$6,BECO_Datos!$HP$3:$LT$85,BECO_Datos!$A66,FALSE),0))*K$2</f>
        <v>0</v>
      </c>
      <c r="L67" s="85">
        <f>(HLOOKUP(L$6,BECO_Datos!$D$3:$HN$85,BECO_Datos!$A66,FALSE)+IFERROR(HLOOKUP(L$6,BECO_Datos!$HP$3:$LT$85,BECO_Datos!$A66,FALSE),0))*L$2</f>
        <v>0</v>
      </c>
      <c r="M67" s="85">
        <f>(HLOOKUP(M$6,BECO_Datos!$D$3:$HN$85,BECO_Datos!$A66,FALSE)+IFERROR(HLOOKUP(M$6,BECO_Datos!$HP$3:$LT$85,BECO_Datos!$A66,FALSE),0))*M$2</f>
        <v>0</v>
      </c>
      <c r="N67" s="85">
        <f>(HLOOKUP(N$6,BECO_Datos!$D$3:$HN$85,BECO_Datos!$A66,FALSE)+IFERROR(HLOOKUP(N$6,BECO_Datos!$HP$3:$LT$85,BECO_Datos!$A66,FALSE),0))*N$2</f>
        <v>0</v>
      </c>
      <c r="O67" s="85">
        <f>(HLOOKUP(O$6,BECO_Datos!$D$3:$HN$85,BECO_Datos!$A66,FALSE)+IFERROR(HLOOKUP(O$6,BECO_Datos!$HP$3:$LT$85,BECO_Datos!$A66,FALSE),0))*O$2</f>
        <v>0</v>
      </c>
      <c r="P67" s="85">
        <f>(HLOOKUP(P$6,BECO_Datos!$D$3:$HN$85,BECO_Datos!$A66,FALSE)+IFERROR(HLOOKUP(P$6,BECO_Datos!$HP$3:$LT$85,BECO_Datos!$A66,FALSE),0))*P$2</f>
        <v>0</v>
      </c>
      <c r="Q67" s="85">
        <f>(HLOOKUP(Q$6,BECO_Datos!$D$3:$HN$85,BECO_Datos!$A66,FALSE)+IFERROR(HLOOKUP(Q$6,BECO_Datos!$HP$3:$LT$85,BECO_Datos!$A66,FALSE),0))*Q$2</f>
        <v>0</v>
      </c>
      <c r="R67" s="85">
        <f>(HLOOKUP(R$6,BECO_Datos!$D$3:$HN$85,BECO_Datos!$A66,FALSE)+IFERROR(HLOOKUP(R$6,BECO_Datos!$HP$3:$LT$85,BECO_Datos!$A66,FALSE),0))*R$2</f>
        <v>0</v>
      </c>
      <c r="S67" s="85">
        <f>(HLOOKUP(S$6,BECO_Datos!$D$3:$HN$85,BECO_Datos!$A66,FALSE)+IFERROR(HLOOKUP(S$6,BECO_Datos!$HP$3:$LT$85,BECO_Datos!$A66,FALSE),0))*S$2</f>
        <v>0</v>
      </c>
      <c r="U67" s="85" t="e">
        <f>(HLOOKUP(U$6,BECO_Datos!$D$3:$HN$85,BECO_Datos!$A66,FALSE)+IFERROR(HLOOKUP(U$6,BECO_Datos!$HP$3:$LT$85,BECO_Datos!$A66,FALSE),0))*U$2</f>
        <v>#N/A</v>
      </c>
      <c r="V67" s="85" t="e">
        <f>(HLOOKUP(V$6,BECO_Datos!$D$3:$HN$85,BECO_Datos!$A66,FALSE)+IFERROR(HLOOKUP(V$6,BECO_Datos!$HP$3:$LT$85,BECO_Datos!$A66,FALSE),0))*V$2</f>
        <v>#N/A</v>
      </c>
      <c r="W67" s="85" t="e">
        <f>(HLOOKUP(W$6,BECO_Datos!$D$3:$HN$85,BECO_Datos!$A66,FALSE)+IFERROR(HLOOKUP(W$6,BECO_Datos!$HP$3:$LT$85,BECO_Datos!$A66,FALSE),0))*W$2</f>
        <v>#N/A</v>
      </c>
      <c r="X67" s="85" t="e">
        <f>(HLOOKUP(X$6,BECO_Datos!$D$3:$HN$85,BECO_Datos!$A66,FALSE)+IFERROR(HLOOKUP(X$6,BECO_Datos!$HP$3:$LT$85,BECO_Datos!$A66,FALSE),0))*X$2</f>
        <v>#N/A</v>
      </c>
      <c r="Y67" s="85" t="e">
        <f>(HLOOKUP(Y$6,BECO_Datos!$D$3:$HN$85,BECO_Datos!$A66,FALSE)+IFERROR(HLOOKUP(Y$6,BECO_Datos!$HP$3:$LT$85,BECO_Datos!$A66,FALSE),0))*Y$2</f>
        <v>#N/A</v>
      </c>
      <c r="Z67" s="85" t="e">
        <f>(HLOOKUP(Z$6,BECO_Datos!$D$3:$HN$85,BECO_Datos!$A66,FALSE)+IFERROR(HLOOKUP(Z$6,BECO_Datos!$HP$3:$LT$85,BECO_Datos!$A66,FALSE),0))*Z$2</f>
        <v>#N/A</v>
      </c>
      <c r="AA67" s="85">
        <f>(HLOOKUP(AA$6,BECO_Datos!$D$3:$HN$85,BECO_Datos!$A66,FALSE)+IFERROR(HLOOKUP(AA$6,BECO_Datos!$HP$3:$LT$85,BECO_Datos!$A66,FALSE),0))*AA$2</f>
        <v>0</v>
      </c>
      <c r="AB67" s="85">
        <f>(HLOOKUP(AB$6,BECO_Datos!$D$3:$HN$85,BECO_Datos!$A66,FALSE)+IFERROR(HLOOKUP(AB$6,BECO_Datos!$HP$3:$LT$85,BECO_Datos!$A66,FALSE),0))*AB$2</f>
        <v>0</v>
      </c>
      <c r="AC67" s="85">
        <f>(HLOOKUP(AC$6,BECO_Datos!$D$3:$HN$85,BECO_Datos!$A66,FALSE)+IFERROR(HLOOKUP(AC$6,BECO_Datos!$HP$3:$LT$85,BECO_Datos!$A66,FALSE),0))*AC$2</f>
        <v>0</v>
      </c>
      <c r="AD67" s="85">
        <f>(HLOOKUP(AD$6,BECO_Datos!$D$3:$HN$85,BECO_Datos!$A66,FALSE)+IFERROR(HLOOKUP(AD$6,BECO_Datos!$HP$3:$LT$85,BECO_Datos!$A66,FALSE),0))*AD$2</f>
        <v>0</v>
      </c>
      <c r="AE67" s="85">
        <f>(HLOOKUP(AE$6,BECO_Datos!$D$3:$HN$85,BECO_Datos!$A66,FALSE)+IFERROR(HLOOKUP(AE$6,BECO_Datos!$HP$3:$LT$85,BECO_Datos!$A66,FALSE),0))*AE$2</f>
        <v>0</v>
      </c>
      <c r="AF67" s="85">
        <f>(HLOOKUP(AF$6,BECO_Datos!$D$3:$HN$85,BECO_Datos!$A66,FALSE)+IFERROR(HLOOKUP(AF$6,BECO_Datos!$HP$3:$LT$85,BECO_Datos!$A66,FALSE),0))*AF$2</f>
        <v>0</v>
      </c>
      <c r="AG67" s="85">
        <f>(HLOOKUP(AG$6,BECO_Datos!$D$3:$HN$85,BECO_Datos!$A66,FALSE)+IFERROR(HLOOKUP(AG$6,BECO_Datos!$HP$3:$LT$85,BECO_Datos!$A66,FALSE),0))*AG$2</f>
        <v>0.11059516253182285</v>
      </c>
      <c r="AH67" s="85">
        <f>(HLOOKUP(AH$6,BECO_Datos!$D$3:$HN$85,BECO_Datos!$A66,FALSE)+IFERROR(HLOOKUP(AH$6,BECO_Datos!$HP$3:$LT$85,BECO_Datos!$A66,FALSE),0))*AH$2</f>
        <v>0</v>
      </c>
      <c r="AI67" s="85">
        <f>(HLOOKUP(AI$6,BECO_Datos!$D$3:$HN$85,BECO_Datos!$A66,FALSE)+IFERROR(HLOOKUP(AI$6,BECO_Datos!$HP$3:$LT$85,BECO_Datos!$A66,FALSE),0))*AI$2</f>
        <v>0</v>
      </c>
      <c r="AJ67" s="85">
        <f>(HLOOKUP(AJ$6,BECO_Datos!$D$3:$HN$85,BECO_Datos!$A66,FALSE)+IFERROR(HLOOKUP(AJ$6,BECO_Datos!$HP$3:$LT$85,BECO_Datos!$A66,FALSE),0))*AJ$2</f>
        <v>0</v>
      </c>
      <c r="AL67" s="85" t="e">
        <f>(HLOOKUP(AL$6,BECO_Datos!$D$3:$HN$85,BECO_Datos!$A66,FALSE)+IFERROR(HLOOKUP(AL$6,BECO_Datos!$HP$3:$LT$85,BECO_Datos!$A66,FALSE),0))*AL$2</f>
        <v>#N/A</v>
      </c>
      <c r="AM67" s="85" t="e">
        <f>(HLOOKUP(AM$6,BECO_Datos!$D$3:$HN$85,BECO_Datos!$A66,FALSE)+IFERROR(HLOOKUP(AM$6,BECO_Datos!$HP$3:$LT$85,BECO_Datos!$A66,FALSE),0))*AM$2</f>
        <v>#N/A</v>
      </c>
      <c r="AN67" s="85" t="e">
        <f>(HLOOKUP(AN$6,BECO_Datos!$D$3:$HN$85,BECO_Datos!$A66,FALSE)+IFERROR(HLOOKUP(AN$6,BECO_Datos!$HP$3:$LT$85,BECO_Datos!$A66,FALSE),0))*AN$2</f>
        <v>#N/A</v>
      </c>
      <c r="AO67" s="85" t="e">
        <f>(HLOOKUP(AO$6,BECO_Datos!$D$3:$HN$85,BECO_Datos!$A66,FALSE)+IFERROR(HLOOKUP(AO$6,BECO_Datos!$HP$3:$LT$85,BECO_Datos!$A66,FALSE),0))*AO$2</f>
        <v>#N/A</v>
      </c>
      <c r="AP67" s="85" t="e">
        <f>(HLOOKUP(AP$6,BECO_Datos!$D$3:$HN$85,BECO_Datos!$A66,FALSE)+IFERROR(HLOOKUP(AP$6,BECO_Datos!$HP$3:$LT$85,BECO_Datos!$A66,FALSE),0))*AP$2</f>
        <v>#N/A</v>
      </c>
      <c r="AQ67" s="85" t="e">
        <f>(HLOOKUP(AQ$6,BECO_Datos!$D$3:$HN$85,BECO_Datos!$A66,FALSE)+IFERROR(HLOOKUP(AQ$6,BECO_Datos!$HP$3:$LT$85,BECO_Datos!$A66,FALSE),0))*AQ$2</f>
        <v>#N/A</v>
      </c>
      <c r="AR67" s="85">
        <f>(HLOOKUP(AR$6,BECO_Datos!$D$3:$HN$85,BECO_Datos!$A66,FALSE)+IFERROR(HLOOKUP(AR$6,BECO_Datos!$HP$3:$LT$85,BECO_Datos!$A66,FALSE),0))*AR$2</f>
        <v>11.7932798926026</v>
      </c>
      <c r="AS67" s="85">
        <f>(HLOOKUP(AS$6,BECO_Datos!$D$3:$HN$85,BECO_Datos!$A66,FALSE)+IFERROR(HLOOKUP(AS$6,BECO_Datos!$HP$3:$LT$85,BECO_Datos!$A66,FALSE),0))*AS$2</f>
        <v>1.6825399071565816</v>
      </c>
      <c r="AT67" s="85">
        <f>(HLOOKUP(AT$6,BECO_Datos!$D$3:$HN$85,BECO_Datos!$A66,FALSE)+IFERROR(HLOOKUP(AT$6,BECO_Datos!$HP$3:$LT$85,BECO_Datos!$A66,FALSE),0))*AT$2</f>
        <v>8.610428315165489</v>
      </c>
      <c r="AU67" s="85">
        <f>(HLOOKUP(AU$6,BECO_Datos!$D$3:$HN$85,BECO_Datos!$A66,FALSE)+IFERROR(HLOOKUP(AU$6,BECO_Datos!$HP$3:$LT$85,BECO_Datos!$A66,FALSE),0))*AU$2</f>
        <v>8.8159410015442905</v>
      </c>
      <c r="AV67" s="85">
        <f>(HLOOKUP(AV$6,BECO_Datos!$D$3:$HN$85,BECO_Datos!$A66,FALSE)+IFERROR(HLOOKUP(AV$6,BECO_Datos!$HP$3:$LT$85,BECO_Datos!$A66,FALSE),0))*AV$2</f>
        <v>6.459029994276003</v>
      </c>
      <c r="AW67" s="85">
        <f>(HLOOKUP(AW$6,BECO_Datos!$D$3:$HN$85,BECO_Datos!$A66,FALSE)+IFERROR(HLOOKUP(AW$6,BECO_Datos!$HP$3:$LT$85,BECO_Datos!$A66,FALSE),0))*AW$2</f>
        <v>6.6008663873211084</v>
      </c>
      <c r="AX67" s="85">
        <f>(HLOOKUP(AX$6,BECO_Datos!$D$3:$HN$85,BECO_Datos!$A66,FALSE)+IFERROR(HLOOKUP(AX$6,BECO_Datos!$HP$3:$LT$85,BECO_Datos!$A66,FALSE),0))*AX$2</f>
        <v>9.8638408590901623</v>
      </c>
      <c r="AY67" s="85">
        <f>(HLOOKUP(AY$6,BECO_Datos!$D$3:$HN$85,BECO_Datos!$A66,FALSE)+IFERROR(HLOOKUP(AY$6,BECO_Datos!$HP$3:$LT$85,BECO_Datos!$A66,FALSE),0))*AY$2</f>
        <v>9.35797290965332</v>
      </c>
      <c r="AZ67" s="85">
        <f>(HLOOKUP(AZ$6,BECO_Datos!$D$3:$HN$85,BECO_Datos!$A66,FALSE)+IFERROR(HLOOKUP(AZ$6,BECO_Datos!$HP$3:$LT$85,BECO_Datos!$A66,FALSE),0))*AZ$2</f>
        <v>8.930849956189455</v>
      </c>
      <c r="BA67" s="85">
        <f>(HLOOKUP(BA$6,BECO_Datos!$D$3:$HN$85,BECO_Datos!$A66,FALSE)+IFERROR(HLOOKUP(BA$6,BECO_Datos!$HP$3:$LT$85,BECO_Datos!$A66,FALSE),0))*BA$2</f>
        <v>15.025532276313236</v>
      </c>
      <c r="BC67" s="85" t="e">
        <f>(HLOOKUP(BC$6,BECO_Datos!$D$3:$HN$85,BECO_Datos!$A66,FALSE)+IFERROR(HLOOKUP(BC$6,BECO_Datos!$HP$3:$LT$85,BECO_Datos!$A66,FALSE),0))*BC$2</f>
        <v>#N/A</v>
      </c>
      <c r="BD67" s="85" t="e">
        <f>(HLOOKUP(BD$6,BECO_Datos!$D$3:$HN$85,BECO_Datos!$A66,FALSE)+IFERROR(HLOOKUP(BD$6,BECO_Datos!$HP$3:$LT$85,BECO_Datos!$A66,FALSE),0))*BD$2</f>
        <v>#N/A</v>
      </c>
      <c r="BE67" s="85" t="e">
        <f>(HLOOKUP(BE$6,BECO_Datos!$D$3:$HN$85,BECO_Datos!$A66,FALSE)+IFERROR(HLOOKUP(BE$6,BECO_Datos!$HP$3:$LT$85,BECO_Datos!$A66,FALSE),0))*BE$2</f>
        <v>#N/A</v>
      </c>
      <c r="BF67" s="85" t="e">
        <f>(HLOOKUP(BF$6,BECO_Datos!$D$3:$HN$85,BECO_Datos!$A66,FALSE)+IFERROR(HLOOKUP(BF$6,BECO_Datos!$HP$3:$LT$85,BECO_Datos!$A66,FALSE),0))*BF$2</f>
        <v>#N/A</v>
      </c>
      <c r="BG67" s="85" t="e">
        <f>(HLOOKUP(BG$6,BECO_Datos!$D$3:$HN$85,BECO_Datos!$A66,FALSE)+IFERROR(HLOOKUP(BG$6,BECO_Datos!$HP$3:$LT$85,BECO_Datos!$A66,FALSE),0))*BG$2</f>
        <v>#N/A</v>
      </c>
      <c r="BH67" s="85" t="e">
        <f>(HLOOKUP(BH$6,BECO_Datos!$D$3:$HN$85,BECO_Datos!$A66,FALSE)+IFERROR(HLOOKUP(BH$6,BECO_Datos!$HP$3:$LT$85,BECO_Datos!$A66,FALSE),0))*BH$2</f>
        <v>#N/A</v>
      </c>
      <c r="BI67" s="85">
        <f>(HLOOKUP(BI$6,BECO_Datos!$D$3:$HN$85,BECO_Datos!$A66,FALSE)+IFERROR(HLOOKUP(BI$6,BECO_Datos!$HP$3:$LT$85,BECO_Datos!$A66,FALSE),0))*BI$2</f>
        <v>0</v>
      </c>
      <c r="BJ67" s="85">
        <f>(HLOOKUP(BJ$6,BECO_Datos!$D$3:$HN$85,BECO_Datos!$A66,FALSE)+IFERROR(HLOOKUP(BJ$6,BECO_Datos!$HP$3:$LT$85,BECO_Datos!$A66,FALSE),0))*BJ$2</f>
        <v>0</v>
      </c>
      <c r="BK67" s="85">
        <f>(HLOOKUP(BK$6,BECO_Datos!$D$3:$HN$85,BECO_Datos!$A66,FALSE)+IFERROR(HLOOKUP(BK$6,BECO_Datos!$HP$3:$LT$85,BECO_Datos!$A66,FALSE),0))*BK$2</f>
        <v>0</v>
      </c>
      <c r="BL67" s="85">
        <f>(HLOOKUP(BL$6,BECO_Datos!$D$3:$HN$85,BECO_Datos!$A66,FALSE)+IFERROR(HLOOKUP(BL$6,BECO_Datos!$HP$3:$LT$85,BECO_Datos!$A66,FALSE),0))*BL$2</f>
        <v>0</v>
      </c>
      <c r="BM67" s="85">
        <f>(HLOOKUP(BM$6,BECO_Datos!$D$3:$HN$85,BECO_Datos!$A66,FALSE)+IFERROR(HLOOKUP(BM$6,BECO_Datos!$HP$3:$LT$85,BECO_Datos!$A66,FALSE),0))*BM$2</f>
        <v>0</v>
      </c>
      <c r="BN67" s="85">
        <f>(HLOOKUP(BN$6,BECO_Datos!$D$3:$HN$85,BECO_Datos!$A66,FALSE)+IFERROR(HLOOKUP(BN$6,BECO_Datos!$HP$3:$LT$85,BECO_Datos!$A66,FALSE),0))*BN$2</f>
        <v>0</v>
      </c>
      <c r="BO67" s="85">
        <f>(HLOOKUP(BO$6,BECO_Datos!$D$3:$HN$85,BECO_Datos!$A66,FALSE)+IFERROR(HLOOKUP(BO$6,BECO_Datos!$HP$3:$LT$85,BECO_Datos!$A66,FALSE),0))*BO$2</f>
        <v>0</v>
      </c>
      <c r="BP67" s="85">
        <f>(HLOOKUP(BP$6,BECO_Datos!$D$3:$HN$85,BECO_Datos!$A66,FALSE)+IFERROR(HLOOKUP(BP$6,BECO_Datos!$HP$3:$LT$85,BECO_Datos!$A66,FALSE),0))*BP$2</f>
        <v>0</v>
      </c>
      <c r="BQ67" s="85">
        <f>(HLOOKUP(BQ$6,BECO_Datos!$D$3:$HN$85,BECO_Datos!$A66,FALSE)+IFERROR(HLOOKUP(BQ$6,BECO_Datos!$HP$3:$LT$85,BECO_Datos!$A66,FALSE),0))*BQ$2</f>
        <v>0</v>
      </c>
      <c r="BR67" s="85">
        <f>(HLOOKUP(BR$6,BECO_Datos!$D$3:$HN$85,BECO_Datos!$A66,FALSE)+IFERROR(HLOOKUP(BR$6,BECO_Datos!$HP$3:$LT$85,BECO_Datos!$A66,FALSE),0))*BR$2</f>
        <v>0</v>
      </c>
      <c r="BT67" s="85" t="e">
        <f>(HLOOKUP(BT$6,BECO_Datos!$D$3:$HN$85,BECO_Datos!$A66,FALSE)+IFERROR(HLOOKUP(BT$6,BECO_Datos!$HP$3:$LT$85,BECO_Datos!$A66,FALSE),0))*BT$2</f>
        <v>#N/A</v>
      </c>
      <c r="BU67" s="85" t="e">
        <f>(HLOOKUP(BU$6,BECO_Datos!$D$3:$HN$85,BECO_Datos!$A66,FALSE)+IFERROR(HLOOKUP(BU$6,BECO_Datos!$HP$3:$LT$85,BECO_Datos!$A66,FALSE),0))*BU$2</f>
        <v>#N/A</v>
      </c>
      <c r="BV67" s="85" t="e">
        <f>(HLOOKUP(BV$6,BECO_Datos!$D$3:$HN$85,BECO_Datos!$A66,FALSE)+IFERROR(HLOOKUP(BV$6,BECO_Datos!$HP$3:$LT$85,BECO_Datos!$A66,FALSE),0))*BV$2</f>
        <v>#N/A</v>
      </c>
      <c r="BW67" s="85" t="e">
        <f>(HLOOKUP(BW$6,BECO_Datos!$D$3:$HN$85,BECO_Datos!$A66,FALSE)+IFERROR(HLOOKUP(BW$6,BECO_Datos!$HP$3:$LT$85,BECO_Datos!$A66,FALSE),0))*BW$2</f>
        <v>#N/A</v>
      </c>
      <c r="BX67" s="85" t="e">
        <f>(HLOOKUP(BX$6,BECO_Datos!$D$3:$HN$85,BECO_Datos!$A66,FALSE)+IFERROR(HLOOKUP(BX$6,BECO_Datos!$HP$3:$LT$85,BECO_Datos!$A66,FALSE),0))*BX$2</f>
        <v>#N/A</v>
      </c>
      <c r="BY67" s="85" t="e">
        <f>(HLOOKUP(BY$6,BECO_Datos!$D$3:$HN$85,BECO_Datos!$A66,FALSE)+IFERROR(HLOOKUP(BY$6,BECO_Datos!$HP$3:$LT$85,BECO_Datos!$A66,FALSE),0))*BY$2</f>
        <v>#N/A</v>
      </c>
      <c r="BZ67" s="85">
        <f>(HLOOKUP(BZ$6,BECO_Datos!$D$3:$HN$85,BECO_Datos!$A66,FALSE)+IFERROR(HLOOKUP(BZ$6,BECO_Datos!$HP$3:$LT$85,BECO_Datos!$A66,FALSE),0))*BZ$2</f>
        <v>0</v>
      </c>
      <c r="CA67" s="85">
        <f>(HLOOKUP(CA$6,BECO_Datos!$D$3:$HN$85,BECO_Datos!$A66,FALSE)+IFERROR(HLOOKUP(CA$6,BECO_Datos!$HP$3:$LT$85,BECO_Datos!$A66,FALSE),0))*CA$2</f>
        <v>0</v>
      </c>
      <c r="CB67" s="85">
        <f>(HLOOKUP(CB$6,BECO_Datos!$D$3:$HN$85,BECO_Datos!$A66,FALSE)+IFERROR(HLOOKUP(CB$6,BECO_Datos!$HP$3:$LT$85,BECO_Datos!$A66,FALSE),0))*CB$2</f>
        <v>0</v>
      </c>
      <c r="CC67" s="85">
        <f>(HLOOKUP(CC$6,BECO_Datos!$D$3:$HN$85,BECO_Datos!$A66,FALSE)+IFERROR(HLOOKUP(CC$6,BECO_Datos!$HP$3:$LT$85,BECO_Datos!$A66,FALSE),0))*CC$2</f>
        <v>8.929395350080695E-3</v>
      </c>
      <c r="CD67" s="85">
        <f>(HLOOKUP(CD$6,BECO_Datos!$D$3:$HN$85,BECO_Datos!$A66,FALSE)+IFERROR(HLOOKUP(CD$6,BECO_Datos!$HP$3:$LT$85,BECO_Datos!$A66,FALSE),0))*CD$2</f>
        <v>0</v>
      </c>
      <c r="CE67" s="85">
        <f>(HLOOKUP(CE$6,BECO_Datos!$D$3:$HN$85,BECO_Datos!$A66,FALSE)+IFERROR(HLOOKUP(CE$6,BECO_Datos!$HP$3:$LT$85,BECO_Datos!$A66,FALSE),0))*CE$2</f>
        <v>0</v>
      </c>
      <c r="CF67" s="85">
        <f>(HLOOKUP(CF$6,BECO_Datos!$D$3:$HN$85,BECO_Datos!$A66,FALSE)+IFERROR(HLOOKUP(CF$6,BECO_Datos!$HP$3:$LT$85,BECO_Datos!$A66,FALSE),0))*CF$2</f>
        <v>0</v>
      </c>
      <c r="CG67" s="85">
        <f>(HLOOKUP(CG$6,BECO_Datos!$D$3:$HN$85,BECO_Datos!$A66,FALSE)+IFERROR(HLOOKUP(CG$6,BECO_Datos!$HP$3:$LT$85,BECO_Datos!$A66,FALSE),0))*CG$2</f>
        <v>0</v>
      </c>
      <c r="CH67" s="85">
        <f>(HLOOKUP(CH$6,BECO_Datos!$D$3:$HN$85,BECO_Datos!$A66,FALSE)+IFERROR(HLOOKUP(CH$6,BECO_Datos!$HP$3:$LT$85,BECO_Datos!$A66,FALSE),0))*CH$2</f>
        <v>0</v>
      </c>
      <c r="CI67" s="85">
        <f>(HLOOKUP(CI$6,BECO_Datos!$D$3:$HN$85,BECO_Datos!$A66,FALSE)+IFERROR(HLOOKUP(CI$6,BECO_Datos!$HP$3:$LT$85,BECO_Datos!$A66,FALSE),0))*CI$2</f>
        <v>0</v>
      </c>
      <c r="CK67" s="85" t="e">
        <f>(HLOOKUP(CK$6,BECO_Datos!$D$3:$HN$85,BECO_Datos!$A66,FALSE)+IFERROR(HLOOKUP(CK$6,BECO_Datos!$HP$3:$LT$85,BECO_Datos!$A66,FALSE),0))*CK$2</f>
        <v>#N/A</v>
      </c>
      <c r="CL67" s="85" t="e">
        <f>(HLOOKUP(CL$6,BECO_Datos!$D$3:$HN$85,BECO_Datos!$A66,FALSE)+IFERROR(HLOOKUP(CL$6,BECO_Datos!$HP$3:$LT$85,BECO_Datos!$A66,FALSE),0))*CL$2</f>
        <v>#N/A</v>
      </c>
      <c r="CM67" s="85" t="e">
        <f>(HLOOKUP(CM$6,BECO_Datos!$D$3:$HN$85,BECO_Datos!$A66,FALSE)+IFERROR(HLOOKUP(CM$6,BECO_Datos!$HP$3:$LT$85,BECO_Datos!$A66,FALSE),0))*CM$2</f>
        <v>#N/A</v>
      </c>
      <c r="CN67" s="85" t="e">
        <f>(HLOOKUP(CN$6,BECO_Datos!$D$3:$HN$85,BECO_Datos!$A66,FALSE)+IFERROR(HLOOKUP(CN$6,BECO_Datos!$HP$3:$LT$85,BECO_Datos!$A66,FALSE),0))*CN$2</f>
        <v>#N/A</v>
      </c>
      <c r="CO67" s="85" t="e">
        <f>(HLOOKUP(CO$6,BECO_Datos!$D$3:$HN$85,BECO_Datos!$A66,FALSE)+IFERROR(HLOOKUP(CO$6,BECO_Datos!$HP$3:$LT$85,BECO_Datos!$A66,FALSE),0))*CO$2</f>
        <v>#N/A</v>
      </c>
      <c r="CP67" s="85" t="e">
        <f>(HLOOKUP(CP$6,BECO_Datos!$D$3:$HN$85,BECO_Datos!$A66,FALSE)+IFERROR(HLOOKUP(CP$6,BECO_Datos!$HP$3:$LT$85,BECO_Datos!$A66,FALSE),0))*CP$2</f>
        <v>#N/A</v>
      </c>
      <c r="CQ67" s="85">
        <f>(HLOOKUP(CQ$6,BECO_Datos!$D$3:$HN$85,BECO_Datos!$A66,FALSE)+IFERROR(HLOOKUP(CQ$6,BECO_Datos!$HP$3:$LT$85,BECO_Datos!$A66,FALSE),0))*CQ$2</f>
        <v>0</v>
      </c>
      <c r="CR67" s="85">
        <f>(HLOOKUP(CR$6,BECO_Datos!$D$3:$HN$85,BECO_Datos!$A66,FALSE)+IFERROR(HLOOKUP(CR$6,BECO_Datos!$HP$3:$LT$85,BECO_Datos!$A66,FALSE),0))*CR$2</f>
        <v>0</v>
      </c>
      <c r="CS67" s="85">
        <f>(HLOOKUP(CS$6,BECO_Datos!$D$3:$HN$85,BECO_Datos!$A66,FALSE)+IFERROR(HLOOKUP(CS$6,BECO_Datos!$HP$3:$LT$85,BECO_Datos!$A66,FALSE),0))*CS$2</f>
        <v>1.0022886034621648</v>
      </c>
      <c r="CT67" s="85">
        <f>(HLOOKUP(CT$6,BECO_Datos!$D$3:$HN$85,BECO_Datos!$A66,FALSE)+IFERROR(HLOOKUP(CT$6,BECO_Datos!$HP$3:$LT$85,BECO_Datos!$A66,FALSE),0))*CT$2</f>
        <v>0</v>
      </c>
      <c r="CU67" s="85">
        <f>(HLOOKUP(CU$6,BECO_Datos!$D$3:$HN$85,BECO_Datos!$A66,FALSE)+IFERROR(HLOOKUP(CU$6,BECO_Datos!$HP$3:$LT$85,BECO_Datos!$A66,FALSE),0))*CU$2</f>
        <v>0</v>
      </c>
      <c r="CV67" s="85">
        <f>(HLOOKUP(CV$6,BECO_Datos!$D$3:$HN$85,BECO_Datos!$A66,FALSE)+IFERROR(HLOOKUP(CV$6,BECO_Datos!$HP$3:$LT$85,BECO_Datos!$A66,FALSE),0))*CV$2</f>
        <v>0</v>
      </c>
      <c r="CW67" s="85">
        <f>(HLOOKUP(CW$6,BECO_Datos!$D$3:$HN$85,BECO_Datos!$A66,FALSE)+IFERROR(HLOOKUP(CW$6,BECO_Datos!$HP$3:$LT$85,BECO_Datos!$A66,FALSE),0))*CW$2</f>
        <v>0</v>
      </c>
      <c r="CX67" s="85">
        <f>(HLOOKUP(CX$6,BECO_Datos!$D$3:$HN$85,BECO_Datos!$A66,FALSE)+IFERROR(HLOOKUP(CX$6,BECO_Datos!$HP$3:$LT$85,BECO_Datos!$A66,FALSE),0))*CX$2</f>
        <v>0</v>
      </c>
      <c r="CY67" s="85">
        <f>(HLOOKUP(CY$6,BECO_Datos!$D$3:$HN$85,BECO_Datos!$A66,FALSE)+IFERROR(HLOOKUP(CY$6,BECO_Datos!$HP$3:$LT$85,BECO_Datos!$A66,FALSE),0))*CY$2</f>
        <v>0</v>
      </c>
      <c r="CZ67" s="85">
        <f>(HLOOKUP(CZ$6,BECO_Datos!$D$3:$HN$85,BECO_Datos!$A66,FALSE)+IFERROR(HLOOKUP(CZ$6,BECO_Datos!$HP$3:$LT$85,BECO_Datos!$A66,FALSE),0))*CZ$2</f>
        <v>0</v>
      </c>
      <c r="DB67" s="85" t="e">
        <f>(HLOOKUP(DB$6,BECO_Datos!$D$3:$HN$85,BECO_Datos!$A66,FALSE)+IFERROR(HLOOKUP(DB$6,BECO_Datos!$HP$3:$LT$85,BECO_Datos!$A66,FALSE),0))*DB$2</f>
        <v>#N/A</v>
      </c>
      <c r="DC67" s="85" t="e">
        <f>(HLOOKUP(DC$6,BECO_Datos!$D$3:$HN$85,BECO_Datos!$A66,FALSE)+IFERROR(HLOOKUP(DC$6,BECO_Datos!$HP$3:$LT$85,BECO_Datos!$A66,FALSE),0))*DC$2</f>
        <v>#N/A</v>
      </c>
      <c r="DD67" s="85" t="e">
        <f>(HLOOKUP(DD$6,BECO_Datos!$D$3:$HN$85,BECO_Datos!$A66,FALSE)+IFERROR(HLOOKUP(DD$6,BECO_Datos!$HP$3:$LT$85,BECO_Datos!$A66,FALSE),0))*DD$2</f>
        <v>#N/A</v>
      </c>
      <c r="DE67" s="85" t="e">
        <f>(HLOOKUP(DE$6,BECO_Datos!$D$3:$HN$85,BECO_Datos!$A66,FALSE)+IFERROR(HLOOKUP(DE$6,BECO_Datos!$HP$3:$LT$85,BECO_Datos!$A66,FALSE),0))*DE$2</f>
        <v>#N/A</v>
      </c>
      <c r="DF67" s="85" t="e">
        <f>(HLOOKUP(DF$6,BECO_Datos!$D$3:$HN$85,BECO_Datos!$A66,FALSE)+IFERROR(HLOOKUP(DF$6,BECO_Datos!$HP$3:$LT$85,BECO_Datos!$A66,FALSE),0))*DF$2</f>
        <v>#N/A</v>
      </c>
      <c r="DG67" s="85" t="e">
        <f>(HLOOKUP(DG$6,BECO_Datos!$D$3:$HN$85,BECO_Datos!$A66,FALSE)+IFERROR(HLOOKUP(DG$6,BECO_Datos!$HP$3:$LT$85,BECO_Datos!$A66,FALSE),0))*DG$2</f>
        <v>#N/A</v>
      </c>
      <c r="DH67" s="85">
        <f>(HLOOKUP(DH$6,BECO_Datos!$D$3:$HN$85,BECO_Datos!$A66,FALSE)+IFERROR(HLOOKUP(DH$6,BECO_Datos!$HP$3:$LT$85,BECO_Datos!$A66,FALSE),0))*DH$2</f>
        <v>0</v>
      </c>
      <c r="DI67" s="85">
        <f>(HLOOKUP(DI$6,BECO_Datos!$D$3:$HN$85,BECO_Datos!$A66,FALSE)+IFERROR(HLOOKUP(DI$6,BECO_Datos!$HP$3:$LT$85,BECO_Datos!$A66,FALSE),0))*DI$2</f>
        <v>0</v>
      </c>
      <c r="DJ67" s="85">
        <f>(HLOOKUP(DJ$6,BECO_Datos!$D$3:$HN$85,BECO_Datos!$A66,FALSE)+IFERROR(HLOOKUP(DJ$6,BECO_Datos!$HP$3:$LT$85,BECO_Datos!$A66,FALSE),0))*DJ$2</f>
        <v>0.78063650805474916</v>
      </c>
      <c r="DK67" s="85">
        <f>(HLOOKUP(DK$6,BECO_Datos!$D$3:$HN$85,BECO_Datos!$A66,FALSE)+IFERROR(HLOOKUP(DK$6,BECO_Datos!$HP$3:$LT$85,BECO_Datos!$A66,FALSE),0))*DK$2</f>
        <v>2.190724020190125</v>
      </c>
      <c r="DL67" s="85">
        <f>(HLOOKUP(DL$6,BECO_Datos!$D$3:$HN$85,BECO_Datos!$A66,FALSE)+IFERROR(HLOOKUP(DL$6,BECO_Datos!$HP$3:$LT$85,BECO_Datos!$A66,FALSE),0))*DL$2</f>
        <v>1.6002210822302556</v>
      </c>
      <c r="DM67" s="85">
        <f>(HLOOKUP(DM$6,BECO_Datos!$D$3:$HN$85,BECO_Datos!$A66,FALSE)+IFERROR(HLOOKUP(DM$6,BECO_Datos!$HP$3:$LT$85,BECO_Datos!$A66,FALSE),0))*DM$2</f>
        <v>2.1894676309604231</v>
      </c>
      <c r="DN67" s="85">
        <f>(HLOOKUP(DN$6,BECO_Datos!$D$3:$HN$85,BECO_Datos!$A66,FALSE)+IFERROR(HLOOKUP(DN$6,BECO_Datos!$HP$3:$LT$85,BECO_Datos!$A66,FALSE),0))*DN$2</f>
        <v>8.8086366676220509E-2</v>
      </c>
      <c r="DO67" s="85">
        <f>(HLOOKUP(DO$6,BECO_Datos!$D$3:$HN$85,BECO_Datos!$A66,FALSE)+IFERROR(HLOOKUP(DO$6,BECO_Datos!$HP$3:$LT$85,BECO_Datos!$A66,FALSE),0))*DO$2</f>
        <v>2.1137861851533393E-2</v>
      </c>
      <c r="DP67" s="85">
        <f>(HLOOKUP(DP$6,BECO_Datos!$D$3:$HN$85,BECO_Datos!$A66,FALSE)+IFERROR(HLOOKUP(DP$6,BECO_Datos!$HP$3:$LT$85,BECO_Datos!$A66,FALSE),0))*DP$2</f>
        <v>0</v>
      </c>
      <c r="DQ67" s="85">
        <f>(HLOOKUP(DQ$6,BECO_Datos!$D$3:$HN$85,BECO_Datos!$A66,FALSE)+IFERROR(HLOOKUP(DQ$6,BECO_Datos!$HP$3:$LT$85,BECO_Datos!$A66,FALSE),0))*DQ$2</f>
        <v>0</v>
      </c>
      <c r="DS67" s="85" t="e">
        <f>(HLOOKUP(DS$6,BECO_Datos!$D$3:$HN$85,BECO_Datos!$A66,FALSE)+IFERROR(HLOOKUP(DS$6,BECO_Datos!$HP$3:$LT$85,BECO_Datos!$A66,FALSE),0))*DS$2</f>
        <v>#N/A</v>
      </c>
      <c r="DT67" s="85" t="e">
        <f>(HLOOKUP(DT$6,BECO_Datos!$D$3:$HN$85,BECO_Datos!$A66,FALSE)+IFERROR(HLOOKUP(DT$6,BECO_Datos!$HP$3:$LT$85,BECO_Datos!$A66,FALSE),0))*DT$2</f>
        <v>#N/A</v>
      </c>
      <c r="DU67" s="85" t="e">
        <f>(HLOOKUP(DU$6,BECO_Datos!$D$3:$HN$85,BECO_Datos!$A66,FALSE)+IFERROR(HLOOKUP(DU$6,BECO_Datos!$HP$3:$LT$85,BECO_Datos!$A66,FALSE),0))*DU$2</f>
        <v>#N/A</v>
      </c>
      <c r="DV67" s="85" t="e">
        <f>(HLOOKUP(DV$6,BECO_Datos!$D$3:$HN$85,BECO_Datos!$A66,FALSE)+IFERROR(HLOOKUP(DV$6,BECO_Datos!$HP$3:$LT$85,BECO_Datos!$A66,FALSE),0))*DV$2</f>
        <v>#N/A</v>
      </c>
      <c r="DW67" s="85" t="e">
        <f>(HLOOKUP(DW$6,BECO_Datos!$D$3:$HN$85,BECO_Datos!$A66,FALSE)+IFERROR(HLOOKUP(DW$6,BECO_Datos!$HP$3:$LT$85,BECO_Datos!$A66,FALSE),0))*DW$2</f>
        <v>#N/A</v>
      </c>
      <c r="DX67" s="85" t="e">
        <f>(HLOOKUP(DX$6,BECO_Datos!$D$3:$HN$85,BECO_Datos!$A66,FALSE)+IFERROR(HLOOKUP(DX$6,BECO_Datos!$HP$3:$LT$85,BECO_Datos!$A66,FALSE),0))*DX$2</f>
        <v>#N/A</v>
      </c>
      <c r="DY67" s="85">
        <f>(HLOOKUP(DY$6,BECO_Datos!$D$3:$HN$85,BECO_Datos!$A66,FALSE)+IFERROR(HLOOKUP(DY$6,BECO_Datos!$HP$3:$LT$85,BECO_Datos!$A66,FALSE),0))*DY$2</f>
        <v>0</v>
      </c>
      <c r="DZ67" s="85">
        <f>(HLOOKUP(DZ$6,BECO_Datos!$D$3:$HN$85,BECO_Datos!$A66,FALSE)+IFERROR(HLOOKUP(DZ$6,BECO_Datos!$HP$3:$LT$85,BECO_Datos!$A66,FALSE),0))*DZ$2</f>
        <v>0</v>
      </c>
      <c r="EA67" s="85">
        <f>(HLOOKUP(EA$6,BECO_Datos!$D$3:$HN$85,BECO_Datos!$A66,FALSE)+IFERROR(HLOOKUP(EA$6,BECO_Datos!$HP$3:$LT$85,BECO_Datos!$A66,FALSE),0))*EA$2</f>
        <v>0</v>
      </c>
      <c r="EB67" s="85">
        <f>(HLOOKUP(EB$6,BECO_Datos!$D$3:$HN$85,BECO_Datos!$A66,FALSE)+IFERROR(HLOOKUP(EB$6,BECO_Datos!$HP$3:$LT$85,BECO_Datos!$A66,FALSE),0))*EB$2</f>
        <v>0</v>
      </c>
      <c r="EC67" s="85">
        <f>(HLOOKUP(EC$6,BECO_Datos!$D$3:$HN$85,BECO_Datos!$A66,FALSE)+IFERROR(HLOOKUP(EC$6,BECO_Datos!$HP$3:$LT$85,BECO_Datos!$A66,FALSE),0))*EC$2</f>
        <v>0</v>
      </c>
      <c r="ED67" s="85">
        <f>(HLOOKUP(ED$6,BECO_Datos!$D$3:$HN$85,BECO_Datos!$A66,FALSE)+IFERROR(HLOOKUP(ED$6,BECO_Datos!$HP$3:$LT$85,BECO_Datos!$A66,FALSE),0))*ED$2</f>
        <v>0</v>
      </c>
      <c r="EE67" s="85">
        <f>(HLOOKUP(EE$6,BECO_Datos!$D$3:$HN$85,BECO_Datos!$A66,FALSE)+IFERROR(HLOOKUP(EE$6,BECO_Datos!$HP$3:$LT$85,BECO_Datos!$A66,FALSE),0))*EE$2</f>
        <v>0</v>
      </c>
      <c r="EF67" s="85">
        <f>(HLOOKUP(EF$6,BECO_Datos!$D$3:$HN$85,BECO_Datos!$A66,FALSE)+IFERROR(HLOOKUP(EF$6,BECO_Datos!$HP$3:$LT$85,BECO_Datos!$A66,FALSE),0))*EF$2</f>
        <v>0</v>
      </c>
      <c r="EG67" s="85">
        <f>(HLOOKUP(EG$6,BECO_Datos!$D$3:$HN$85,BECO_Datos!$A66,FALSE)+IFERROR(HLOOKUP(EG$6,BECO_Datos!$HP$3:$LT$85,BECO_Datos!$A66,FALSE),0))*EG$2</f>
        <v>0</v>
      </c>
      <c r="EH67" s="85">
        <f>(HLOOKUP(EH$6,BECO_Datos!$D$3:$HN$85,BECO_Datos!$A66,FALSE)+IFERROR(HLOOKUP(EH$6,BECO_Datos!$HP$3:$LT$85,BECO_Datos!$A66,FALSE),0))*EH$2</f>
        <v>0</v>
      </c>
      <c r="EJ67" s="85" t="e">
        <f>(HLOOKUP(EJ$6,BECO_Datos!$D$3:$HN$85,BECO_Datos!$A66,FALSE)+IFERROR(HLOOKUP(EJ$6,BECO_Datos!$HP$3:$LT$85,BECO_Datos!$A66,FALSE),0))*EJ$2</f>
        <v>#N/A</v>
      </c>
      <c r="EK67" s="85" t="e">
        <f>(HLOOKUP(EK$6,BECO_Datos!$D$3:$HN$85,BECO_Datos!$A66,FALSE)+IFERROR(HLOOKUP(EK$6,BECO_Datos!$HP$3:$LT$85,BECO_Datos!$A66,FALSE),0))*EK$2</f>
        <v>#N/A</v>
      </c>
      <c r="EL67" s="85" t="e">
        <f>(HLOOKUP(EL$6,BECO_Datos!$D$3:$HN$85,BECO_Datos!$A66,FALSE)+IFERROR(HLOOKUP(EL$6,BECO_Datos!$HP$3:$LT$85,BECO_Datos!$A66,FALSE),0))*EL$2</f>
        <v>#N/A</v>
      </c>
      <c r="EM67" s="85" t="e">
        <f>(HLOOKUP(EM$6,BECO_Datos!$D$3:$HN$85,BECO_Datos!$A66,FALSE)+IFERROR(HLOOKUP(EM$6,BECO_Datos!$HP$3:$LT$85,BECO_Datos!$A66,FALSE),0))*EM$2</f>
        <v>#N/A</v>
      </c>
      <c r="EN67" s="85" t="e">
        <f>(HLOOKUP(EN$6,BECO_Datos!$D$3:$HN$85,BECO_Datos!$A66,FALSE)+IFERROR(HLOOKUP(EN$6,BECO_Datos!$HP$3:$LT$85,BECO_Datos!$A66,FALSE),0))*EN$2</f>
        <v>#N/A</v>
      </c>
      <c r="EO67" s="85" t="e">
        <f>(HLOOKUP(EO$6,BECO_Datos!$D$3:$HN$85,BECO_Datos!$A66,FALSE)+IFERROR(HLOOKUP(EO$6,BECO_Datos!$HP$3:$LT$85,BECO_Datos!$A66,FALSE),0))*EO$2</f>
        <v>#N/A</v>
      </c>
      <c r="EP67" s="85">
        <f>(HLOOKUP(EP$6,BECO_Datos!$D$3:$HN$85,BECO_Datos!$A66,FALSE)+IFERROR(HLOOKUP(EP$6,BECO_Datos!$HP$3:$LT$85,BECO_Datos!$A66,FALSE),0))*EP$2</f>
        <v>0</v>
      </c>
      <c r="EQ67" s="85">
        <f>(HLOOKUP(EQ$6,BECO_Datos!$D$3:$HN$85,BECO_Datos!$A66,FALSE)+IFERROR(HLOOKUP(EQ$6,BECO_Datos!$HP$3:$LT$85,BECO_Datos!$A66,FALSE),0))*EQ$2</f>
        <v>0</v>
      </c>
      <c r="ER67" s="85">
        <f>(HLOOKUP(ER$6,BECO_Datos!$D$3:$HN$85,BECO_Datos!$A66,FALSE)+IFERROR(HLOOKUP(ER$6,BECO_Datos!$HP$3:$LT$85,BECO_Datos!$A66,FALSE),0))*ER$2</f>
        <v>0</v>
      </c>
      <c r="ES67" s="85">
        <f>(HLOOKUP(ES$6,BECO_Datos!$D$3:$HN$85,BECO_Datos!$A66,FALSE)+IFERROR(HLOOKUP(ES$6,BECO_Datos!$HP$3:$LT$85,BECO_Datos!$A66,FALSE),0))*ES$2</f>
        <v>0</v>
      </c>
      <c r="ET67" s="85">
        <f>(HLOOKUP(ET$6,BECO_Datos!$D$3:$HN$85,BECO_Datos!$A66,FALSE)+IFERROR(HLOOKUP(ET$6,BECO_Datos!$HP$3:$LT$85,BECO_Datos!$A66,FALSE),0))*ET$2</f>
        <v>0</v>
      </c>
      <c r="EU67" s="85">
        <f>(HLOOKUP(EU$6,BECO_Datos!$D$3:$HN$85,BECO_Datos!$A66,FALSE)+IFERROR(HLOOKUP(EU$6,BECO_Datos!$HP$3:$LT$85,BECO_Datos!$A66,FALSE),0))*EU$2</f>
        <v>0</v>
      </c>
      <c r="EV67" s="85">
        <f>(HLOOKUP(EV$6,BECO_Datos!$D$3:$HN$85,BECO_Datos!$A66,FALSE)+IFERROR(HLOOKUP(EV$6,BECO_Datos!$HP$3:$LT$85,BECO_Datos!$A66,FALSE),0))*EV$2</f>
        <v>0</v>
      </c>
      <c r="EW67" s="85">
        <f>(HLOOKUP(EW$6,BECO_Datos!$D$3:$HN$85,BECO_Datos!$A66,FALSE)+IFERROR(HLOOKUP(EW$6,BECO_Datos!$HP$3:$LT$85,BECO_Datos!$A66,FALSE),0))*EW$2</f>
        <v>0</v>
      </c>
      <c r="EX67" s="85">
        <f>(HLOOKUP(EX$6,BECO_Datos!$D$3:$HN$85,BECO_Datos!$A66,FALSE)+IFERROR(HLOOKUP(EX$6,BECO_Datos!$HP$3:$LT$85,BECO_Datos!$A66,FALSE),0))*EX$2</f>
        <v>0</v>
      </c>
      <c r="EY67" s="85">
        <f>(HLOOKUP(EY$6,BECO_Datos!$D$3:$HN$85,BECO_Datos!$A66,FALSE)+IFERROR(HLOOKUP(EY$6,BECO_Datos!$HP$3:$LT$85,BECO_Datos!$A66,FALSE),0))*EY$2</f>
        <v>0</v>
      </c>
      <c r="FA67" s="85" t="e">
        <f>(HLOOKUP(FA$6,BECO_Datos!$D$3:$HN$85,BECO_Datos!$A66,FALSE)+IFERROR(HLOOKUP(FA$6,BECO_Datos!$HP$3:$LT$85,BECO_Datos!$A66,FALSE),0))*FA$2</f>
        <v>#N/A</v>
      </c>
      <c r="FB67" s="85" t="e">
        <f>(HLOOKUP(FB$6,BECO_Datos!$D$3:$HN$85,BECO_Datos!$A66,FALSE)+IFERROR(HLOOKUP(FB$6,BECO_Datos!$HP$3:$LT$85,BECO_Datos!$A66,FALSE),0))*FB$2</f>
        <v>#N/A</v>
      </c>
      <c r="FC67" s="85" t="e">
        <f>(HLOOKUP(FC$6,BECO_Datos!$D$3:$HN$85,BECO_Datos!$A66,FALSE)+IFERROR(HLOOKUP(FC$6,BECO_Datos!$HP$3:$LT$85,BECO_Datos!$A66,FALSE),0))*FC$2</f>
        <v>#N/A</v>
      </c>
      <c r="FD67" s="85" t="e">
        <f>(HLOOKUP(FD$6,BECO_Datos!$D$3:$HN$85,BECO_Datos!$A66,FALSE)+IFERROR(HLOOKUP(FD$6,BECO_Datos!$HP$3:$LT$85,BECO_Datos!$A66,FALSE),0))*FD$2</f>
        <v>#N/A</v>
      </c>
      <c r="FE67" s="85" t="e">
        <f>(HLOOKUP(FE$6,BECO_Datos!$D$3:$HN$85,BECO_Datos!$A66,FALSE)+IFERROR(HLOOKUP(FE$6,BECO_Datos!$HP$3:$LT$85,BECO_Datos!$A66,FALSE),0))*FE$2</f>
        <v>#N/A</v>
      </c>
      <c r="FF67" s="85" t="e">
        <f>(HLOOKUP(FF$6,BECO_Datos!$D$3:$HN$85,BECO_Datos!$A66,FALSE)+IFERROR(HLOOKUP(FF$6,BECO_Datos!$HP$3:$LT$85,BECO_Datos!$A66,FALSE),0))*FF$2</f>
        <v>#N/A</v>
      </c>
      <c r="FG67" s="85">
        <f>(HLOOKUP(FG$6,BECO_Datos!$D$3:$HN$85,BECO_Datos!$A66,FALSE)+IFERROR(HLOOKUP(FG$6,BECO_Datos!$HP$3:$LT$85,BECO_Datos!$A66,FALSE),0))*FG$2</f>
        <v>0</v>
      </c>
      <c r="FH67" s="85">
        <f>(HLOOKUP(FH$6,BECO_Datos!$D$3:$HN$85,BECO_Datos!$A66,FALSE)+IFERROR(HLOOKUP(FH$6,BECO_Datos!$HP$3:$LT$85,BECO_Datos!$A66,FALSE),0))*FH$2</f>
        <v>0</v>
      </c>
      <c r="FI67" s="85">
        <f>(HLOOKUP(FI$6,BECO_Datos!$D$3:$HN$85,BECO_Datos!$A66,FALSE)+IFERROR(HLOOKUP(FI$6,BECO_Datos!$HP$3:$LT$85,BECO_Datos!$A66,FALSE),0))*FI$2</f>
        <v>0</v>
      </c>
      <c r="FJ67" s="85">
        <f>(HLOOKUP(FJ$6,BECO_Datos!$D$3:$HN$85,BECO_Datos!$A66,FALSE)+IFERROR(HLOOKUP(FJ$6,BECO_Datos!$HP$3:$LT$85,BECO_Datos!$A66,FALSE),0))*FJ$2</f>
        <v>0</v>
      </c>
      <c r="FK67" s="85">
        <f>(HLOOKUP(FK$6,BECO_Datos!$D$3:$HN$85,BECO_Datos!$A66,FALSE)+IFERROR(HLOOKUP(FK$6,BECO_Datos!$HP$3:$LT$85,BECO_Datos!$A66,FALSE),0))*FK$2</f>
        <v>0</v>
      </c>
      <c r="FL67" s="85">
        <f>(HLOOKUP(FL$6,BECO_Datos!$D$3:$HN$85,BECO_Datos!$A66,FALSE)+IFERROR(HLOOKUP(FL$6,BECO_Datos!$HP$3:$LT$85,BECO_Datos!$A66,FALSE),0))*FL$2</f>
        <v>0</v>
      </c>
      <c r="FM67" s="85">
        <f>(HLOOKUP(FM$6,BECO_Datos!$D$3:$HN$85,BECO_Datos!$A66,FALSE)+IFERROR(HLOOKUP(FM$6,BECO_Datos!$HP$3:$LT$85,BECO_Datos!$A66,FALSE),0))*FM$2</f>
        <v>0</v>
      </c>
      <c r="FN67" s="85">
        <f>(HLOOKUP(FN$6,BECO_Datos!$D$3:$HN$85,BECO_Datos!$A66,FALSE)+IFERROR(HLOOKUP(FN$6,BECO_Datos!$HP$3:$LT$85,BECO_Datos!$A66,FALSE),0))*FN$2</f>
        <v>0</v>
      </c>
      <c r="FO67" s="85">
        <f>(HLOOKUP(FO$6,BECO_Datos!$D$3:$HN$85,BECO_Datos!$A66,FALSE)+IFERROR(HLOOKUP(FO$6,BECO_Datos!$HP$3:$LT$85,BECO_Datos!$A66,FALSE),0))*FO$2</f>
        <v>0</v>
      </c>
      <c r="FP67" s="85">
        <f>(HLOOKUP(FP$6,BECO_Datos!$D$3:$HN$85,BECO_Datos!$A66,FALSE)+IFERROR(HLOOKUP(FP$6,BECO_Datos!$HP$3:$LT$85,BECO_Datos!$A66,FALSE),0))*FP$2</f>
        <v>0</v>
      </c>
      <c r="FR67" s="85" t="e">
        <f>(HLOOKUP(FR$6,BECO_Datos!$D$3:$HN$85,BECO_Datos!$A66,FALSE)+IFERROR(HLOOKUP(FR$6,BECO_Datos!$HP$3:$LT$85,BECO_Datos!$A66,FALSE),0))*FR$2</f>
        <v>#N/A</v>
      </c>
      <c r="FS67" s="85" t="e">
        <f>(HLOOKUP(FS$6,BECO_Datos!$D$3:$HN$85,BECO_Datos!$A66,FALSE)+IFERROR(HLOOKUP(FS$6,BECO_Datos!$HP$3:$LT$85,BECO_Datos!$A66,FALSE),0))*FS$2</f>
        <v>#N/A</v>
      </c>
      <c r="FT67" s="85" t="e">
        <f>(HLOOKUP(FT$6,BECO_Datos!$D$3:$HN$85,BECO_Datos!$A66,FALSE)+IFERROR(HLOOKUP(FT$6,BECO_Datos!$HP$3:$LT$85,BECO_Datos!$A66,FALSE),0))*FT$2</f>
        <v>#N/A</v>
      </c>
      <c r="FU67" s="85" t="e">
        <f>(HLOOKUP(FU$6,BECO_Datos!$D$3:$HN$85,BECO_Datos!$A66,FALSE)+IFERROR(HLOOKUP(FU$6,BECO_Datos!$HP$3:$LT$85,BECO_Datos!$A66,FALSE),0))*FU$2</f>
        <v>#N/A</v>
      </c>
      <c r="FV67" s="85" t="e">
        <f>(HLOOKUP(FV$6,BECO_Datos!$D$3:$HN$85,BECO_Datos!$A66,FALSE)+IFERROR(HLOOKUP(FV$6,BECO_Datos!$HP$3:$LT$85,BECO_Datos!$A66,FALSE),0))*FV$2</f>
        <v>#N/A</v>
      </c>
      <c r="FW67" s="85" t="e">
        <f>(HLOOKUP(FW$6,BECO_Datos!$D$3:$HN$85,BECO_Datos!$A66,FALSE)+IFERROR(HLOOKUP(FW$6,BECO_Datos!$HP$3:$LT$85,BECO_Datos!$A66,FALSE),0))*FW$2</f>
        <v>#N/A</v>
      </c>
      <c r="FX67" s="85">
        <f>(HLOOKUP(FX$6,BECO_Datos!$D$3:$HN$85,BECO_Datos!$A66,FALSE)+IFERROR(HLOOKUP(FX$6,BECO_Datos!$HP$3:$LT$85,BECO_Datos!$A66,FALSE),0))*FX$2</f>
        <v>0</v>
      </c>
      <c r="FY67" s="85">
        <f>(HLOOKUP(FY$6,BECO_Datos!$D$3:$HN$85,BECO_Datos!$A66,FALSE)+IFERROR(HLOOKUP(FY$6,BECO_Datos!$HP$3:$LT$85,BECO_Datos!$A66,FALSE),0))*FY$2</f>
        <v>0</v>
      </c>
      <c r="FZ67" s="85">
        <f>(HLOOKUP(FZ$6,BECO_Datos!$D$3:$HN$85,BECO_Datos!$A66,FALSE)+IFERROR(HLOOKUP(FZ$6,BECO_Datos!$HP$3:$LT$85,BECO_Datos!$A66,FALSE),0))*FZ$2</f>
        <v>0</v>
      </c>
      <c r="GA67" s="85">
        <f>(HLOOKUP(GA$6,BECO_Datos!$D$3:$HN$85,BECO_Datos!$A66,FALSE)+IFERROR(HLOOKUP(GA$6,BECO_Datos!$HP$3:$LT$85,BECO_Datos!$A66,FALSE),0))*GA$2</f>
        <v>0.81822370306678138</v>
      </c>
      <c r="GB67" s="85">
        <f>(HLOOKUP(GB$6,BECO_Datos!$D$3:$HN$85,BECO_Datos!$A66,FALSE)+IFERROR(HLOOKUP(GB$6,BECO_Datos!$HP$3:$LT$85,BECO_Datos!$A66,FALSE),0))*GB$2</f>
        <v>0.94560404127257114</v>
      </c>
      <c r="GC67" s="85">
        <f>(HLOOKUP(GC$6,BECO_Datos!$D$3:$HN$85,BECO_Datos!$A66,FALSE)+IFERROR(HLOOKUP(GC$6,BECO_Datos!$HP$3:$LT$85,BECO_Datos!$A66,FALSE),0))*GC$2</f>
        <v>1.266654485525939</v>
      </c>
      <c r="GD67" s="85">
        <f>(HLOOKUP(GD$6,BECO_Datos!$D$3:$HN$85,BECO_Datos!$A66,FALSE)+IFERROR(HLOOKUP(GD$6,BECO_Datos!$HP$3:$LT$85,BECO_Datos!$A66,FALSE),0))*GD$2</f>
        <v>0.97614932645457164</v>
      </c>
      <c r="GE67" s="85">
        <f>(HLOOKUP(GE$6,BECO_Datos!$D$3:$HN$85,BECO_Datos!$A66,FALSE)+IFERROR(HLOOKUP(GE$6,BECO_Datos!$HP$3:$LT$85,BECO_Datos!$A66,FALSE),0))*GE$2</f>
        <v>0.23396388650042993</v>
      </c>
      <c r="GF67" s="85">
        <f>(HLOOKUP(GF$6,BECO_Datos!$D$3:$HN$85,BECO_Datos!$A66,FALSE)+IFERROR(HLOOKUP(GF$6,BECO_Datos!$HP$3:$LT$85,BECO_Datos!$A66,FALSE),0))*GF$2</f>
        <v>0</v>
      </c>
      <c r="GG67" s="85">
        <f>(HLOOKUP(GG$6,BECO_Datos!$D$3:$HN$85,BECO_Datos!$A66,FALSE)+IFERROR(HLOOKUP(GG$6,BECO_Datos!$HP$3:$LT$85,BECO_Datos!$A66,FALSE),0))*GG$2</f>
        <v>0</v>
      </c>
      <c r="GI67" s="85" t="e">
        <f>(HLOOKUP(GI$6,BECO_Datos!$D$3:$HN$85,BECO_Datos!$A66,FALSE)+IFERROR(HLOOKUP(GI$6,BECO_Datos!$HP$3:$LT$85,BECO_Datos!$A66,FALSE),0))*GI$2</f>
        <v>#N/A</v>
      </c>
      <c r="GJ67" s="85" t="e">
        <f>(HLOOKUP(GJ$6,BECO_Datos!$D$3:$HN$85,BECO_Datos!$A66,FALSE)+IFERROR(HLOOKUP(GJ$6,BECO_Datos!$HP$3:$LT$85,BECO_Datos!$A66,FALSE),0))*GJ$2</f>
        <v>#N/A</v>
      </c>
      <c r="GK67" s="85" t="e">
        <f>(HLOOKUP(GK$6,BECO_Datos!$D$3:$HN$85,BECO_Datos!$A66,FALSE)+IFERROR(HLOOKUP(GK$6,BECO_Datos!$HP$3:$LT$85,BECO_Datos!$A66,FALSE),0))*GK$2</f>
        <v>#N/A</v>
      </c>
      <c r="GL67" s="85" t="e">
        <f>(HLOOKUP(GL$6,BECO_Datos!$D$3:$HN$85,BECO_Datos!$A66,FALSE)+IFERROR(HLOOKUP(GL$6,BECO_Datos!$HP$3:$LT$85,BECO_Datos!$A66,FALSE),0))*GL$2</f>
        <v>#N/A</v>
      </c>
      <c r="GM67" s="85" t="e">
        <f>(HLOOKUP(GM$6,BECO_Datos!$D$3:$HN$85,BECO_Datos!$A66,FALSE)+IFERROR(HLOOKUP(GM$6,BECO_Datos!$HP$3:$LT$85,BECO_Datos!$A66,FALSE),0))*GM$2</f>
        <v>#N/A</v>
      </c>
      <c r="GN67" s="85" t="e">
        <f>(HLOOKUP(GN$6,BECO_Datos!$D$3:$HN$85,BECO_Datos!$A66,FALSE)+IFERROR(HLOOKUP(GN$6,BECO_Datos!$HP$3:$LT$85,BECO_Datos!$A66,FALSE),0))*GN$2</f>
        <v>#N/A</v>
      </c>
      <c r="GO67" s="85">
        <f>(HLOOKUP(GO$6,BECO_Datos!$D$3:$HN$85,BECO_Datos!$A66,FALSE)+IFERROR(HLOOKUP(GO$6,BECO_Datos!$HP$3:$LT$85,BECO_Datos!$A66,FALSE),0))*GO$2</f>
        <v>0.45847664087130985</v>
      </c>
      <c r="GP67" s="85">
        <f>(HLOOKUP(GP$6,BECO_Datos!$D$3:$HN$85,BECO_Datos!$A66,FALSE)+IFERROR(HLOOKUP(GP$6,BECO_Datos!$HP$3:$LT$85,BECO_Datos!$A66,FALSE),0))*GP$2</f>
        <v>1.3922327314416741E-2</v>
      </c>
      <c r="GQ67" s="85">
        <f>(HLOOKUP(GQ$6,BECO_Datos!$D$3:$HN$85,BECO_Datos!$A66,FALSE)+IFERROR(HLOOKUP(GQ$6,BECO_Datos!$HP$3:$LT$85,BECO_Datos!$A66,FALSE),0))*GQ$2</f>
        <v>9.601605044425338E-4</v>
      </c>
      <c r="GR67" s="85">
        <f>(HLOOKUP(GR$6,BECO_Datos!$D$3:$HN$85,BECO_Datos!$A66,FALSE)+IFERROR(HLOOKUP(GR$6,BECO_Datos!$HP$3:$LT$85,BECO_Datos!$A66,FALSE),0))*GR$2</f>
        <v>0.41478933791917461</v>
      </c>
      <c r="GS67" s="85">
        <f>(HLOOKUP(GS$6,BECO_Datos!$D$3:$HN$85,BECO_Datos!$A66,FALSE)+IFERROR(HLOOKUP(GS$6,BECO_Datos!$HP$3:$LT$85,BECO_Datos!$A66,FALSE),0))*GS$2</f>
        <v>0.69131556319862431</v>
      </c>
      <c r="GT67" s="85">
        <f>(HLOOKUP(GT$6,BECO_Datos!$D$3:$HN$85,BECO_Datos!$A66,FALSE)+IFERROR(HLOOKUP(GT$6,BECO_Datos!$HP$3:$LT$85,BECO_Datos!$A66,FALSE),0))*GT$2</f>
        <v>0.84110060189165958</v>
      </c>
      <c r="GU67" s="85">
        <f>(HLOOKUP(GU$6,BECO_Datos!$D$3:$HN$85,BECO_Datos!$A66,FALSE)+IFERROR(HLOOKUP(GU$6,BECO_Datos!$HP$3:$LT$85,BECO_Datos!$A66,FALSE),0))*GU$2</f>
        <v>0.4887216967612496</v>
      </c>
      <c r="GV67" s="85">
        <f>(HLOOKUP(GV$6,BECO_Datos!$D$3:$HN$85,BECO_Datos!$A66,FALSE)+IFERROR(HLOOKUP(GV$6,BECO_Datos!$HP$3:$LT$85,BECO_Datos!$A66,FALSE),0))*GV$2</f>
        <v>0.61018200057323013</v>
      </c>
      <c r="GW67" s="85">
        <f>(HLOOKUP(GW$6,BECO_Datos!$D$3:$HN$85,BECO_Datos!$A66,FALSE)+IFERROR(HLOOKUP(GW$6,BECO_Datos!$HP$3:$LT$85,BECO_Datos!$A66,FALSE),0))*GW$2</f>
        <v>0.39558612783032387</v>
      </c>
      <c r="GX67" s="85">
        <f>(HLOOKUP(GX$6,BECO_Datos!$D$3:$HN$85,BECO_Datos!$A66,FALSE)+IFERROR(HLOOKUP(GX$6,BECO_Datos!$HP$3:$LT$85,BECO_Datos!$A66,FALSE),0))*GX$2</f>
        <v>0.38835735417389283</v>
      </c>
      <c r="GZ67" s="85" t="e">
        <f>(HLOOKUP(GZ$6,BECO_Datos!$D$3:$HN$85,BECO_Datos!$A66,FALSE)+IFERROR(HLOOKUP(GZ$6,BECO_Datos!$HP$3:$LT$85,BECO_Datos!$A66,FALSE),0))*GZ$2</f>
        <v>#N/A</v>
      </c>
      <c r="HA67" s="85" t="e">
        <f>(HLOOKUP(HA$6,BECO_Datos!$D$3:$HN$85,BECO_Datos!$A66,FALSE)+IFERROR(HLOOKUP(HA$6,BECO_Datos!$HP$3:$LT$85,BECO_Datos!$A66,FALSE),0))*HA$2</f>
        <v>#N/A</v>
      </c>
      <c r="HB67" s="85" t="e">
        <f>(HLOOKUP(HB$6,BECO_Datos!$D$3:$HN$85,BECO_Datos!$A66,FALSE)+IFERROR(HLOOKUP(HB$6,BECO_Datos!$HP$3:$LT$85,BECO_Datos!$A66,FALSE),0))*HB$2</f>
        <v>#N/A</v>
      </c>
      <c r="HC67" s="85" t="e">
        <f>(HLOOKUP(HC$6,BECO_Datos!$D$3:$HN$85,BECO_Datos!$A66,FALSE)+IFERROR(HLOOKUP(HC$6,BECO_Datos!$HP$3:$LT$85,BECO_Datos!$A66,FALSE),0))*HC$2</f>
        <v>#N/A</v>
      </c>
      <c r="HD67" s="85" t="e">
        <f>(HLOOKUP(HD$6,BECO_Datos!$D$3:$HN$85,BECO_Datos!$A66,FALSE)+IFERROR(HLOOKUP(HD$6,BECO_Datos!$HP$3:$LT$85,BECO_Datos!$A66,FALSE),0))*HD$2</f>
        <v>#N/A</v>
      </c>
      <c r="HE67" s="85" t="e">
        <f>(HLOOKUP(HE$6,BECO_Datos!$D$3:$HN$85,BECO_Datos!$A66,FALSE)+IFERROR(HLOOKUP(HE$6,BECO_Datos!$HP$3:$LT$85,BECO_Datos!$A66,FALSE),0))*HE$2</f>
        <v>#N/A</v>
      </c>
      <c r="HF67" s="85">
        <f>(HLOOKUP(HF$6,BECO_Datos!$D$3:$HN$85,BECO_Datos!$A66,FALSE)+IFERROR(HLOOKUP(HF$6,BECO_Datos!$HP$3:$LT$85,BECO_Datos!$A66,FALSE),0))*HF$2</f>
        <v>0.20097917313965166</v>
      </c>
      <c r="HG67" s="85">
        <f>(HLOOKUP(HG$6,BECO_Datos!$D$3:$HN$85,BECO_Datos!$A66,FALSE)+IFERROR(HLOOKUP(HG$6,BECO_Datos!$HP$3:$LT$85,BECO_Datos!$A66,FALSE),0))*HG$2</f>
        <v>0.34212994782474032</v>
      </c>
      <c r="HH67" s="85">
        <f>(HLOOKUP(HH$6,BECO_Datos!$D$3:$HN$85,BECO_Datos!$A66,FALSE)+IFERROR(HLOOKUP(HH$6,BECO_Datos!$HP$3:$LT$85,BECO_Datos!$A66,FALSE),0))*HH$2</f>
        <v>0.49959873114394332</v>
      </c>
      <c r="HI67" s="85">
        <f>(HLOOKUP(HI$6,BECO_Datos!$D$3:$HN$85,BECO_Datos!$A66,FALSE)+IFERROR(HLOOKUP(HI$6,BECO_Datos!$HP$3:$LT$85,BECO_Datos!$A66,FALSE),0))*HI$2</f>
        <v>0.9363602294349781</v>
      </c>
      <c r="HJ67" s="85">
        <f>(HLOOKUP(HJ$6,BECO_Datos!$D$3:$HN$85,BECO_Datos!$A66,FALSE)+IFERROR(HLOOKUP(HJ$6,BECO_Datos!$HP$3:$LT$85,BECO_Datos!$A66,FALSE),0))*HJ$2</f>
        <v>0.73242704524614699</v>
      </c>
      <c r="HK67" s="85">
        <f>(HLOOKUP(HK$6,BECO_Datos!$D$3:$HN$85,BECO_Datos!$A66,FALSE)+IFERROR(HLOOKUP(HK$6,BECO_Datos!$HP$3:$LT$85,BECO_Datos!$A66,FALSE),0))*HK$2</f>
        <v>0.62655670820082321</v>
      </c>
      <c r="HL67" s="85">
        <f>(HLOOKUP(HL$6,BECO_Datos!$D$3:$HN$85,BECO_Datos!$A66,FALSE)+IFERROR(HLOOKUP(HL$6,BECO_Datos!$HP$3:$LT$85,BECO_Datos!$A66,FALSE),0))*HL$2</f>
        <v>0.20831582721921882</v>
      </c>
      <c r="HM67" s="85">
        <f>(HLOOKUP(HM$6,BECO_Datos!$D$3:$HN$85,BECO_Datos!$A66,FALSE)+IFERROR(HLOOKUP(HM$6,BECO_Datos!$HP$3:$LT$85,BECO_Datos!$A66,FALSE),0))*HM$2</f>
        <v>0.20547146286837123</v>
      </c>
      <c r="HN67" s="85">
        <f>(HLOOKUP(HN$6,BECO_Datos!$D$3:$HN$85,BECO_Datos!$A66,FALSE)+IFERROR(HLOOKUP(HN$6,BECO_Datos!$HP$3:$LT$85,BECO_Datos!$A66,FALSE),0))*HN$2</f>
        <v>0.21701984012504386</v>
      </c>
      <c r="HO67" s="85">
        <f>(HLOOKUP(HO$6,BECO_Datos!$D$3:$HN$85,BECO_Datos!$A66,FALSE)+IFERROR(HLOOKUP(HO$6,BECO_Datos!$HP$3:$LT$85,BECO_Datos!$A66,FALSE),0))*HO$2</f>
        <v>0.21911292036004934</v>
      </c>
      <c r="HQ67" s="85" t="e">
        <f>(HLOOKUP(HQ$6,BECO_Datos!$D$3:$HN$85,BECO_Datos!$A66,FALSE)+IFERROR(HLOOKUP(HQ$6,BECO_Datos!$HP$3:$LT$85,BECO_Datos!$A66,FALSE),0))*HQ$2</f>
        <v>#N/A</v>
      </c>
      <c r="HR67" s="85" t="e">
        <f>(HLOOKUP(HR$6,BECO_Datos!$D$3:$HN$85,BECO_Datos!$A66,FALSE)+IFERROR(HLOOKUP(HR$6,BECO_Datos!$HP$3:$LT$85,BECO_Datos!$A66,FALSE),0))*HR$2</f>
        <v>#N/A</v>
      </c>
      <c r="HS67" s="85" t="e">
        <f>(HLOOKUP(HS$6,BECO_Datos!$D$3:$HN$85,BECO_Datos!$A66,FALSE)+IFERROR(HLOOKUP(HS$6,BECO_Datos!$HP$3:$LT$85,BECO_Datos!$A66,FALSE),0))*HS$2</f>
        <v>#N/A</v>
      </c>
      <c r="HT67" s="85" t="e">
        <f>(HLOOKUP(HT$6,BECO_Datos!$D$3:$HN$85,BECO_Datos!$A66,FALSE)+IFERROR(HLOOKUP(HT$6,BECO_Datos!$HP$3:$LT$85,BECO_Datos!$A66,FALSE),0))*HT$2</f>
        <v>#N/A</v>
      </c>
      <c r="HU67" s="85" t="e">
        <f>(HLOOKUP(HU$6,BECO_Datos!$D$3:$HN$85,BECO_Datos!$A66,FALSE)+IFERROR(HLOOKUP(HU$6,BECO_Datos!$HP$3:$LT$85,BECO_Datos!$A66,FALSE),0))*HU$2</f>
        <v>#N/A</v>
      </c>
      <c r="HV67" s="85" t="e">
        <f>(HLOOKUP(HV$6,BECO_Datos!$D$3:$HN$85,BECO_Datos!$A66,FALSE)+IFERROR(HLOOKUP(HV$6,BECO_Datos!$HP$3:$LT$85,BECO_Datos!$A66,FALSE),0))*HV$2</f>
        <v>#N/A</v>
      </c>
      <c r="HW67" s="85">
        <f>(HLOOKUP(HW$6,BECO_Datos!$D$3:$HN$85,BECO_Datos!$A66,FALSE)+IFERROR(HLOOKUP(HW$6,BECO_Datos!$HP$3:$LT$85,BECO_Datos!$A66,FALSE),0))*HW$2</f>
        <v>1.9730352536543424E-2</v>
      </c>
      <c r="HX67" s="85">
        <f>(HLOOKUP(HX$6,BECO_Datos!$D$3:$HN$85,BECO_Datos!$A66,FALSE)+IFERROR(HLOOKUP(HX$6,BECO_Datos!$HP$3:$LT$85,BECO_Datos!$A66,FALSE),0))*HX$2</f>
        <v>0</v>
      </c>
      <c r="HY67" s="85">
        <f>(HLOOKUP(HY$6,BECO_Datos!$D$3:$HN$85,BECO_Datos!$A66,FALSE)+IFERROR(HLOOKUP(HY$6,BECO_Datos!$HP$3:$LT$85,BECO_Datos!$A66,FALSE),0))*HY$2</f>
        <v>0</v>
      </c>
      <c r="HZ67" s="85">
        <f>(HLOOKUP(HZ$6,BECO_Datos!$D$3:$HN$85,BECO_Datos!$A66,FALSE)+IFERROR(HLOOKUP(HZ$6,BECO_Datos!$HP$3:$LT$85,BECO_Datos!$A66,FALSE),0))*HZ$2</f>
        <v>0</v>
      </c>
      <c r="IA67" s="85">
        <f>(HLOOKUP(IA$6,BECO_Datos!$D$3:$HN$85,BECO_Datos!$A66,FALSE)+IFERROR(HLOOKUP(IA$6,BECO_Datos!$HP$3:$LT$85,BECO_Datos!$A66,FALSE),0))*IA$2</f>
        <v>0</v>
      </c>
      <c r="IB67" s="85">
        <f>(HLOOKUP(IB$6,BECO_Datos!$D$3:$HN$85,BECO_Datos!$A66,FALSE)+IFERROR(HLOOKUP(IB$6,BECO_Datos!$HP$3:$LT$85,BECO_Datos!$A66,FALSE),0))*IB$2</f>
        <v>3.3465176268271717E-2</v>
      </c>
      <c r="IC67" s="85">
        <f>(HLOOKUP(IC$6,BECO_Datos!$D$3:$HN$85,BECO_Datos!$A66,FALSE)+IFERROR(HLOOKUP(IC$6,BECO_Datos!$HP$3:$LT$85,BECO_Datos!$A66,FALSE),0))*IC$2</f>
        <v>9.0841788478073955E-3</v>
      </c>
      <c r="ID67" s="85">
        <f>(HLOOKUP(ID$6,BECO_Datos!$D$3:$HN$85,BECO_Datos!$A66,FALSE)+IFERROR(HLOOKUP(ID$6,BECO_Datos!$HP$3:$LT$85,BECO_Datos!$A66,FALSE),0))*ID$2</f>
        <v>0</v>
      </c>
      <c r="IE67" s="85">
        <f>(HLOOKUP(IE$6,BECO_Datos!$D$3:$HN$85,BECO_Datos!$A66,FALSE)+IFERROR(HLOOKUP(IE$6,BECO_Datos!$HP$3:$LT$85,BECO_Datos!$A66,FALSE),0))*IE$2</f>
        <v>0</v>
      </c>
      <c r="IF67" s="85">
        <f>(HLOOKUP(IF$6,BECO_Datos!$D$3:$HN$85,BECO_Datos!$A66,FALSE)+IFERROR(HLOOKUP(IF$6,BECO_Datos!$HP$3:$LT$85,BECO_Datos!$A66,FALSE),0))*IF$2</f>
        <v>0</v>
      </c>
      <c r="IH67" s="85" t="e">
        <f>(HLOOKUP(IH$6,BECO_Datos!$D$3:$HN$85,BECO_Datos!$A66,FALSE)+IFERROR(HLOOKUP(IH$6,BECO_Datos!$HP$3:$LT$85,BECO_Datos!$A66,FALSE),0))*IH$2</f>
        <v>#N/A</v>
      </c>
      <c r="II67" s="85" t="e">
        <f>(HLOOKUP(II$6,BECO_Datos!$D$3:$HN$85,BECO_Datos!$A66,FALSE)+IFERROR(HLOOKUP(II$6,BECO_Datos!$HP$3:$LT$85,BECO_Datos!$A66,FALSE),0))*II$2</f>
        <v>#N/A</v>
      </c>
      <c r="IJ67" s="85" t="e">
        <f>(HLOOKUP(IJ$6,BECO_Datos!$D$3:$HN$85,BECO_Datos!$A66,FALSE)+IFERROR(HLOOKUP(IJ$6,BECO_Datos!$HP$3:$LT$85,BECO_Datos!$A66,FALSE),0))*IJ$2</f>
        <v>#N/A</v>
      </c>
      <c r="IK67" s="85" t="e">
        <f>(HLOOKUP(IK$6,BECO_Datos!$D$3:$HN$85,BECO_Datos!$A66,FALSE)+IFERROR(HLOOKUP(IK$6,BECO_Datos!$HP$3:$LT$85,BECO_Datos!$A66,FALSE),0))*IK$2</f>
        <v>#N/A</v>
      </c>
      <c r="IL67" s="85" t="e">
        <f>(HLOOKUP(IL$6,BECO_Datos!$D$3:$HN$85,BECO_Datos!$A66,FALSE)+IFERROR(HLOOKUP(IL$6,BECO_Datos!$HP$3:$LT$85,BECO_Datos!$A66,FALSE),0))*IL$2</f>
        <v>#N/A</v>
      </c>
      <c r="IM67" s="85" t="e">
        <f>(HLOOKUP(IM$6,BECO_Datos!$D$3:$HN$85,BECO_Datos!$A66,FALSE)+IFERROR(HLOOKUP(IM$6,BECO_Datos!$HP$3:$LT$85,BECO_Datos!$A66,FALSE),0))*IM$2</f>
        <v>#N/A</v>
      </c>
      <c r="IN67" s="85">
        <f>(HLOOKUP(IN$6,BECO_Datos!$D$3:$HN$85,BECO_Datos!$A66,FALSE)+IFERROR(HLOOKUP(IN$6,BECO_Datos!$HP$3:$LT$85,BECO_Datos!$A66,FALSE),0))*IN$2</f>
        <v>10.873221496130698</v>
      </c>
      <c r="IO67" s="85">
        <f>(HLOOKUP(IO$6,BECO_Datos!$D$3:$HN$85,BECO_Datos!$A66,FALSE)+IFERROR(HLOOKUP(IO$6,BECO_Datos!$HP$3:$LT$85,BECO_Datos!$A66,FALSE),0))*IO$2</f>
        <v>11.81510154772141</v>
      </c>
      <c r="IP67" s="85">
        <f>(HLOOKUP(IP$6,BECO_Datos!$D$3:$HN$85,BECO_Datos!$A66,FALSE)+IFERROR(HLOOKUP(IP$6,BECO_Datos!$HP$3:$LT$85,BECO_Datos!$A66,FALSE),0))*IP$2</f>
        <v>11.459534135855547</v>
      </c>
      <c r="IQ67" s="85">
        <f>(HLOOKUP(IQ$6,BECO_Datos!$D$3:$HN$85,BECO_Datos!$A66,FALSE)+IFERROR(HLOOKUP(IQ$6,BECO_Datos!$HP$3:$LT$85,BECO_Datos!$A66,FALSE),0))*IQ$2</f>
        <v>10.14096139294927</v>
      </c>
      <c r="IR67" s="85">
        <f>(HLOOKUP(IR$6,BECO_Datos!$D$3:$HN$85,BECO_Datos!$A66,FALSE)+IFERROR(HLOOKUP(IR$6,BECO_Datos!$HP$3:$LT$85,BECO_Datos!$A66,FALSE),0))*IR$2</f>
        <v>9.9552380051590728</v>
      </c>
      <c r="IS67" s="85">
        <f>(HLOOKUP(IS$6,BECO_Datos!$D$3:$HN$85,BECO_Datos!$A66,FALSE)+IFERROR(HLOOKUP(IS$6,BECO_Datos!$HP$3:$LT$85,BECO_Datos!$A66,FALSE),0))*IS$2</f>
        <v>10.810837833190028</v>
      </c>
      <c r="IT67" s="85">
        <f>(HLOOKUP(IT$6,BECO_Datos!$D$3:$HN$85,BECO_Datos!$A66,FALSE)+IFERROR(HLOOKUP(IT$6,BECO_Datos!$HP$3:$LT$85,BECO_Datos!$A66,FALSE),0))*IT$2</f>
        <v>10.594901633705934</v>
      </c>
      <c r="IU67" s="85">
        <f>(HLOOKUP(IU$6,BECO_Datos!$D$3:$HN$85,BECO_Datos!$A66,FALSE)+IFERROR(HLOOKUP(IU$6,BECO_Datos!$HP$3:$LT$85,BECO_Datos!$A66,FALSE),0))*IU$2</f>
        <v>10.248996216680998</v>
      </c>
      <c r="IV67" s="85">
        <f>(HLOOKUP(IV$6,BECO_Datos!$D$3:$HN$85,BECO_Datos!$A66,FALSE)+IFERROR(HLOOKUP(IV$6,BECO_Datos!$HP$3:$LT$85,BECO_Datos!$A66,FALSE),0))*IV$2</f>
        <v>10.058543053977393</v>
      </c>
      <c r="IW67" s="85">
        <f>(HLOOKUP(IW$6,BECO_Datos!$D$3:$HN$85,BECO_Datos!$A66,FALSE)+IFERROR(HLOOKUP(IW$6,BECO_Datos!$HP$3:$LT$85,BECO_Datos!$A66,FALSE),0))*IW$2</f>
        <v>10.068265765526963</v>
      </c>
      <c r="IY67" s="85" t="e">
        <f>(HLOOKUP(IY$6,BECO_Datos!$D$3:$HN$85,BECO_Datos!$A66,FALSE)+IFERROR(HLOOKUP(IY$6,BECO_Datos!$HP$3:$LT$85,BECO_Datos!$A66,FALSE),0))*IY$2</f>
        <v>#N/A</v>
      </c>
      <c r="IZ67" s="85" t="e">
        <f>(HLOOKUP(IZ$6,BECO_Datos!$D$3:$HN$85,BECO_Datos!$A66,FALSE)+IFERROR(HLOOKUP(IZ$6,BECO_Datos!$HP$3:$LT$85,BECO_Datos!$A66,FALSE),0))*IZ$2</f>
        <v>#N/A</v>
      </c>
      <c r="JA67" s="85" t="e">
        <f>(HLOOKUP(JA$6,BECO_Datos!$D$3:$HN$85,BECO_Datos!$A66,FALSE)+IFERROR(HLOOKUP(JA$6,BECO_Datos!$HP$3:$LT$85,BECO_Datos!$A66,FALSE),0))*JA$2</f>
        <v>#N/A</v>
      </c>
      <c r="JB67" s="85" t="e">
        <f>(HLOOKUP(JB$6,BECO_Datos!$D$3:$HN$85,BECO_Datos!$A66,FALSE)+IFERROR(HLOOKUP(JB$6,BECO_Datos!$HP$3:$LT$85,BECO_Datos!$A66,FALSE),0))*JB$2</f>
        <v>#N/A</v>
      </c>
      <c r="JC67" s="85" t="e">
        <f>(HLOOKUP(JC$6,BECO_Datos!$D$3:$HN$85,BECO_Datos!$A66,FALSE)+IFERROR(HLOOKUP(JC$6,BECO_Datos!$HP$3:$LT$85,BECO_Datos!$A66,FALSE),0))*JC$2</f>
        <v>#N/A</v>
      </c>
      <c r="JD67" s="85" t="e">
        <f>(HLOOKUP(JD$6,BECO_Datos!$D$3:$HN$85,BECO_Datos!$A66,FALSE)+IFERROR(HLOOKUP(JD$6,BECO_Datos!$HP$3:$LT$85,BECO_Datos!$A66,FALSE),0))*JD$2</f>
        <v>#N/A</v>
      </c>
      <c r="JE67" s="85">
        <f>(HLOOKUP(JE$6,BECO_Datos!$D$3:$HN$85,BECO_Datos!$A66,FALSE)+IFERROR(HLOOKUP(JE$6,BECO_Datos!$HP$3:$LT$85,BECO_Datos!$A66,FALSE),0))*JE$2</f>
        <v>3.2275080338534198E-2</v>
      </c>
      <c r="JF67" s="85">
        <f>(HLOOKUP(JF$6,BECO_Datos!$D$3:$HN$85,BECO_Datos!$A66,FALSE)+IFERROR(HLOOKUP(JF$6,BECO_Datos!$HP$3:$LT$85,BECO_Datos!$A66,FALSE),0))*JF$2</f>
        <v>0</v>
      </c>
      <c r="JG67" s="85">
        <f>(HLOOKUP(JG$6,BECO_Datos!$D$3:$HN$85,BECO_Datos!$A66,FALSE)+IFERROR(HLOOKUP(JG$6,BECO_Datos!$HP$3:$LT$85,BECO_Datos!$A66,FALSE),0))*JG$2</f>
        <v>8.744984723690204E-3</v>
      </c>
      <c r="JH67" s="85">
        <f>(HLOOKUP(JH$6,BECO_Datos!$D$3:$HN$85,BECO_Datos!$A66,FALSE)+IFERROR(HLOOKUP(JH$6,BECO_Datos!$HP$3:$LT$85,BECO_Datos!$A66,FALSE),0))*JH$2</f>
        <v>8.0773101087777775E-3</v>
      </c>
      <c r="JI67" s="85">
        <f>(HLOOKUP(JI$6,BECO_Datos!$D$3:$HN$85,BECO_Datos!$A66,FALSE)+IFERROR(HLOOKUP(JI$6,BECO_Datos!$HP$3:$LT$85,BECO_Datos!$A66,FALSE),0))*JI$2</f>
        <v>2.7911904366664613E-2</v>
      </c>
      <c r="JJ67" s="85">
        <f>(HLOOKUP(JJ$6,BECO_Datos!$D$3:$HN$85,BECO_Datos!$A66,FALSE)+IFERROR(HLOOKUP(JJ$6,BECO_Datos!$HP$3:$LT$85,BECO_Datos!$A66,FALSE),0))*JJ$2</f>
        <v>2.2002207658858346E-2</v>
      </c>
      <c r="JK67" s="85">
        <f>(HLOOKUP(JK$6,BECO_Datos!$D$3:$HN$85,BECO_Datos!$A66,FALSE)+IFERROR(HLOOKUP(JK$6,BECO_Datos!$HP$3:$LT$85,BECO_Datos!$A66,FALSE),0))*JK$2</f>
        <v>0.22482312288930256</v>
      </c>
      <c r="JL67" s="85">
        <f>(HLOOKUP(JL$6,BECO_Datos!$D$3:$HN$85,BECO_Datos!$A66,FALSE)+IFERROR(HLOOKUP(JL$6,BECO_Datos!$HP$3:$LT$85,BECO_Datos!$A66,FALSE),0))*JL$2</f>
        <v>0.210469671400348</v>
      </c>
      <c r="JM67" s="85">
        <f>(HLOOKUP(JM$6,BECO_Datos!$D$3:$HN$85,BECO_Datos!$A66,FALSE)+IFERROR(HLOOKUP(JM$6,BECO_Datos!$HP$3:$LT$85,BECO_Datos!$A66,FALSE),0))*JM$2</f>
        <v>0.22185119448711096</v>
      </c>
      <c r="JN67" s="85">
        <f>(HLOOKUP(JN$6,BECO_Datos!$D$3:$HN$85,BECO_Datos!$A66,FALSE)+IFERROR(HLOOKUP(JN$6,BECO_Datos!$HP$3:$LT$85,BECO_Datos!$A66,FALSE),0))*JN$2</f>
        <v>0</v>
      </c>
      <c r="JP67" s="85" t="e">
        <f>(HLOOKUP(JP$6,BECO_Datos!$D$3:$HN$85,BECO_Datos!$A66,FALSE)+IFERROR(HLOOKUP(JP$6,BECO_Datos!$HP$3:$LT$85,BECO_Datos!$A66,FALSE),0))*JP$2</f>
        <v>#N/A</v>
      </c>
      <c r="JQ67" s="85" t="e">
        <f>(HLOOKUP(JQ$6,BECO_Datos!$D$3:$HN$85,BECO_Datos!$A66,FALSE)+IFERROR(HLOOKUP(JQ$6,BECO_Datos!$HP$3:$LT$85,BECO_Datos!$A66,FALSE),0))*JQ$2</f>
        <v>#N/A</v>
      </c>
      <c r="JR67" s="85" t="e">
        <f>(HLOOKUP(JR$6,BECO_Datos!$D$3:$HN$85,BECO_Datos!$A66,FALSE)+IFERROR(HLOOKUP(JR$6,BECO_Datos!$HP$3:$LT$85,BECO_Datos!$A66,FALSE),0))*JR$2</f>
        <v>#N/A</v>
      </c>
      <c r="JS67" s="85" t="e">
        <f>(HLOOKUP(JS$6,BECO_Datos!$D$3:$HN$85,BECO_Datos!$A66,FALSE)+IFERROR(HLOOKUP(JS$6,BECO_Datos!$HP$3:$LT$85,BECO_Datos!$A66,FALSE),0))*JS$2</f>
        <v>#N/A</v>
      </c>
      <c r="JT67" s="85" t="e">
        <f>(HLOOKUP(JT$6,BECO_Datos!$D$3:$HN$85,BECO_Datos!$A66,FALSE)+IFERROR(HLOOKUP(JT$6,BECO_Datos!$HP$3:$LT$85,BECO_Datos!$A66,FALSE),0))*JT$2</f>
        <v>#N/A</v>
      </c>
      <c r="JU67" s="85" t="e">
        <f>(HLOOKUP(JU$6,BECO_Datos!$D$3:$HN$85,BECO_Datos!$A66,FALSE)+IFERROR(HLOOKUP(JU$6,BECO_Datos!$HP$3:$LT$85,BECO_Datos!$A66,FALSE),0))*JU$2</f>
        <v>#N/A</v>
      </c>
      <c r="JV67" s="85">
        <f>(HLOOKUP(JV$6,BECO_Datos!$D$3:$HN$85,BECO_Datos!$A66,FALSE)+IFERROR(HLOOKUP(JV$6,BECO_Datos!$HP$3:$LT$85,BECO_Datos!$A66,FALSE),0))*JV$2</f>
        <v>0.66841710785608122</v>
      </c>
      <c r="JW67" s="85">
        <f>(HLOOKUP(JW$6,BECO_Datos!$D$3:$HN$85,BECO_Datos!$A66,FALSE)+IFERROR(HLOOKUP(JW$6,BECO_Datos!$HP$3:$LT$85,BECO_Datos!$A66,FALSE),0))*JW$2</f>
        <v>0.56706983659081633</v>
      </c>
      <c r="JX67" s="85">
        <f>(HLOOKUP(JX$6,BECO_Datos!$D$3:$HN$85,BECO_Datos!$A66,FALSE)+IFERROR(HLOOKUP(JX$6,BECO_Datos!$HP$3:$LT$85,BECO_Datos!$A66,FALSE),0))*JX$2</f>
        <v>0.48349288749812092</v>
      </c>
      <c r="JY67" s="85">
        <f>(HLOOKUP(JY$6,BECO_Datos!$D$3:$HN$85,BECO_Datos!$A66,FALSE)+IFERROR(HLOOKUP(JY$6,BECO_Datos!$HP$3:$LT$85,BECO_Datos!$A66,FALSE),0))*JY$2</f>
        <v>0.53990851312008126</v>
      </c>
      <c r="JZ67" s="85">
        <f>(HLOOKUP(JZ$6,BECO_Datos!$D$3:$HN$85,BECO_Datos!$A66,FALSE)+IFERROR(HLOOKUP(JZ$6,BECO_Datos!$HP$3:$LT$85,BECO_Datos!$A66,FALSE),0))*JZ$2</f>
        <v>0.52221916488089226</v>
      </c>
      <c r="KA67" s="85">
        <f>(HLOOKUP(KA$6,BECO_Datos!$D$3:$HN$85,BECO_Datos!$A66,FALSE)+IFERROR(HLOOKUP(KA$6,BECO_Datos!$HP$3:$LT$85,BECO_Datos!$A66,FALSE),0))*KA$2</f>
        <v>0.86275899166100323</v>
      </c>
      <c r="KB67" s="85">
        <f>(HLOOKUP(KB$6,BECO_Datos!$D$3:$HN$85,BECO_Datos!$A66,FALSE)+IFERROR(HLOOKUP(KB$6,BECO_Datos!$HP$3:$LT$85,BECO_Datos!$A66,FALSE),0))*KB$2</f>
        <v>0.81457012017311392</v>
      </c>
      <c r="KC67" s="85">
        <f>(HLOOKUP(KC$6,BECO_Datos!$D$3:$HN$85,BECO_Datos!$A66,FALSE)+IFERROR(HLOOKUP(KC$6,BECO_Datos!$HP$3:$LT$85,BECO_Datos!$A66,FALSE),0))*KC$2</f>
        <v>0.64634084865294905</v>
      </c>
      <c r="KD67" s="85">
        <f>(HLOOKUP(KD$6,BECO_Datos!$D$3:$HN$85,BECO_Datos!$A66,FALSE)+IFERROR(HLOOKUP(KD$6,BECO_Datos!$HP$3:$LT$85,BECO_Datos!$A66,FALSE),0))*KD$2</f>
        <v>0.35357761754138095</v>
      </c>
      <c r="KE67" s="85">
        <f>(HLOOKUP(KE$6,BECO_Datos!$D$3:$HN$85,BECO_Datos!$A66,FALSE)+IFERROR(HLOOKUP(KE$6,BECO_Datos!$HP$3:$LT$85,BECO_Datos!$A66,FALSE),0))*KE$2</f>
        <v>0.3880061411939803</v>
      </c>
      <c r="KG67" s="85" t="e">
        <f>(HLOOKUP(KG$6,BECO_Datos!$D$3:$HN$85,BECO_Datos!$A66,FALSE)+IFERROR(HLOOKUP(KG$6,BECO_Datos!$HP$3:$LT$85,BECO_Datos!$A66,FALSE),0))*KG$2</f>
        <v>#N/A</v>
      </c>
      <c r="KH67" s="85" t="e">
        <f>(HLOOKUP(KH$6,BECO_Datos!$D$3:$HN$85,BECO_Datos!$A66,FALSE)+IFERROR(HLOOKUP(KH$6,BECO_Datos!$HP$3:$LT$85,BECO_Datos!$A66,FALSE),0))*KH$2</f>
        <v>#N/A</v>
      </c>
      <c r="KI67" s="85" t="e">
        <f>(HLOOKUP(KI$6,BECO_Datos!$D$3:$HN$85,BECO_Datos!$A66,FALSE)+IFERROR(HLOOKUP(KI$6,BECO_Datos!$HP$3:$LT$85,BECO_Datos!$A66,FALSE),0))*KI$2</f>
        <v>#N/A</v>
      </c>
      <c r="KJ67" s="85" t="e">
        <f>(HLOOKUP(KJ$6,BECO_Datos!$D$3:$HN$85,BECO_Datos!$A66,FALSE)+IFERROR(HLOOKUP(KJ$6,BECO_Datos!$HP$3:$LT$85,BECO_Datos!$A66,FALSE),0))*KJ$2</f>
        <v>#N/A</v>
      </c>
      <c r="KK67" s="85" t="e">
        <f>(HLOOKUP(KK$6,BECO_Datos!$D$3:$HN$85,BECO_Datos!$A66,FALSE)+IFERROR(HLOOKUP(KK$6,BECO_Datos!$HP$3:$LT$85,BECO_Datos!$A66,FALSE),0))*KK$2</f>
        <v>#N/A</v>
      </c>
      <c r="KL67" s="85" t="e">
        <f>(HLOOKUP(KL$6,BECO_Datos!$D$3:$HN$85,BECO_Datos!$A66,FALSE)+IFERROR(HLOOKUP(KL$6,BECO_Datos!$HP$3:$LT$85,BECO_Datos!$A66,FALSE),0))*KL$2</f>
        <v>#N/A</v>
      </c>
      <c r="KM67" s="85">
        <f>(HLOOKUP(KM$6,BECO_Datos!$D$3:$HN$85,BECO_Datos!$A66,FALSE)+IFERROR(HLOOKUP(KM$6,BECO_Datos!$HP$3:$LT$85,BECO_Datos!$A66,FALSE),0))*KM$2</f>
        <v>0.50978127316934696</v>
      </c>
      <c r="KN67" s="85">
        <f>(HLOOKUP(KN$6,BECO_Datos!$D$3:$HN$85,BECO_Datos!$A66,FALSE)+IFERROR(HLOOKUP(KN$6,BECO_Datos!$HP$3:$LT$85,BECO_Datos!$A66,FALSE),0))*KN$2</f>
        <v>2.0648086321452108E-2</v>
      </c>
      <c r="KO67" s="85">
        <f>(HLOOKUP(KO$6,BECO_Datos!$D$3:$HN$85,BECO_Datos!$A66,FALSE)+IFERROR(HLOOKUP(KO$6,BECO_Datos!$HP$3:$LT$85,BECO_Datos!$A66,FALSE),0))*KO$2</f>
        <v>0.99950561797241466</v>
      </c>
      <c r="KP67" s="85">
        <f>(HLOOKUP(KP$6,BECO_Datos!$D$3:$HN$85,BECO_Datos!$A66,FALSE)+IFERROR(HLOOKUP(KP$6,BECO_Datos!$HP$3:$LT$85,BECO_Datos!$A66,FALSE),0))*KP$2</f>
        <v>1.0441334962190887</v>
      </c>
      <c r="KQ67" s="85">
        <f>(HLOOKUP(KQ$6,BECO_Datos!$D$3:$HN$85,BECO_Datos!$A66,FALSE)+IFERROR(HLOOKUP(KQ$6,BECO_Datos!$HP$3:$LT$85,BECO_Datos!$A66,FALSE),0))*KQ$2</f>
        <v>1.0408472643041784</v>
      </c>
      <c r="KR67" s="85">
        <f>(HLOOKUP(KR$6,BECO_Datos!$D$3:$HN$85,BECO_Datos!$A66,FALSE)+IFERROR(HLOOKUP(KR$6,BECO_Datos!$HP$3:$LT$85,BECO_Datos!$A66,FALSE),0))*KR$2</f>
        <v>1.2428292639008705</v>
      </c>
      <c r="KS67" s="85">
        <f>(HLOOKUP(KS$6,BECO_Datos!$D$3:$HN$85,BECO_Datos!$A66,FALSE)+IFERROR(HLOOKUP(KS$6,BECO_Datos!$HP$3:$LT$85,BECO_Datos!$A66,FALSE),0))*KS$2</f>
        <v>1.147176875174625</v>
      </c>
      <c r="KT67" s="85">
        <f>(HLOOKUP(KT$6,BECO_Datos!$D$3:$HN$85,BECO_Datos!$A66,FALSE)+IFERROR(HLOOKUP(KT$6,BECO_Datos!$HP$3:$LT$85,BECO_Datos!$A66,FALSE),0))*KT$2</f>
        <v>1.0664519827113115</v>
      </c>
      <c r="KU67" s="85">
        <f>(HLOOKUP(KU$6,BECO_Datos!$D$3:$HN$85,BECO_Datos!$A66,FALSE)+IFERROR(HLOOKUP(KU$6,BECO_Datos!$HP$3:$LT$85,BECO_Datos!$A66,FALSE),0))*KU$2</f>
        <v>0.94259681215442925</v>
      </c>
      <c r="KV67" s="85">
        <f>(HLOOKUP(KV$6,BECO_Datos!$D$3:$HN$85,BECO_Datos!$A66,FALSE)+IFERROR(HLOOKUP(KV$6,BECO_Datos!$HP$3:$LT$85,BECO_Datos!$A66,FALSE),0))*KV$2</f>
        <v>1.0178733124581005</v>
      </c>
      <c r="KX67" s="85" t="e">
        <f>(HLOOKUP(KX$6,BECO_Datos!$D$3:$HN$85,BECO_Datos!$A66,FALSE)+IFERROR(HLOOKUP(KX$6,BECO_Datos!$HP$3:$LT$85,BECO_Datos!$A66,FALSE),0))*KX$2</f>
        <v>#N/A</v>
      </c>
      <c r="KY67" s="85" t="e">
        <f>(HLOOKUP(KY$6,BECO_Datos!$D$3:$HN$85,BECO_Datos!$A66,FALSE)+IFERROR(HLOOKUP(KY$6,BECO_Datos!$HP$3:$LT$85,BECO_Datos!$A66,FALSE),0))*KY$2</f>
        <v>#N/A</v>
      </c>
      <c r="KZ67" s="85" t="e">
        <f>(HLOOKUP(KZ$6,BECO_Datos!$D$3:$HN$85,BECO_Datos!$A66,FALSE)+IFERROR(HLOOKUP(KZ$6,BECO_Datos!$HP$3:$LT$85,BECO_Datos!$A66,FALSE),0))*KZ$2</f>
        <v>#N/A</v>
      </c>
      <c r="LA67" s="85" t="e">
        <f>(HLOOKUP(LA$6,BECO_Datos!$D$3:$HN$85,BECO_Datos!$A66,FALSE)+IFERROR(HLOOKUP(LA$6,BECO_Datos!$HP$3:$LT$85,BECO_Datos!$A66,FALSE),0))*LA$2</f>
        <v>#N/A</v>
      </c>
      <c r="LB67" s="85" t="e">
        <f>(HLOOKUP(LB$6,BECO_Datos!$D$3:$HN$85,BECO_Datos!$A66,FALSE)+IFERROR(HLOOKUP(LB$6,BECO_Datos!$HP$3:$LT$85,BECO_Datos!$A66,FALSE),0))*LB$2</f>
        <v>#N/A</v>
      </c>
      <c r="LC67" s="85" t="e">
        <f>(HLOOKUP(LC$6,BECO_Datos!$D$3:$HN$85,BECO_Datos!$A66,FALSE)+IFERROR(HLOOKUP(LC$6,BECO_Datos!$HP$3:$LT$85,BECO_Datos!$A66,FALSE),0))*LC$2</f>
        <v>#N/A</v>
      </c>
      <c r="LD67" s="85">
        <f>(HLOOKUP(LD$6,BECO_Datos!$D$3:$HN$85,BECO_Datos!$A66,FALSE)+IFERROR(HLOOKUP(LD$6,BECO_Datos!$HP$3:$LT$85,BECO_Datos!$A66,FALSE),0))*LD$2</f>
        <v>0</v>
      </c>
      <c r="LE67" s="85">
        <f>(HLOOKUP(LE$6,BECO_Datos!$D$3:$HN$85,BECO_Datos!$A66,FALSE)+IFERROR(HLOOKUP(LE$6,BECO_Datos!$HP$3:$LT$85,BECO_Datos!$A66,FALSE),0))*LE$2</f>
        <v>0</v>
      </c>
      <c r="LF67" s="85">
        <f>(HLOOKUP(LF$6,BECO_Datos!$D$3:$HN$85,BECO_Datos!$A66,FALSE)+IFERROR(HLOOKUP(LF$6,BECO_Datos!$HP$3:$LT$85,BECO_Datos!$A66,FALSE),0))*LF$2</f>
        <v>7.5830042234819022E-3</v>
      </c>
      <c r="LG67" s="85">
        <f>(HLOOKUP(LG$6,BECO_Datos!$D$3:$HN$85,BECO_Datos!$A66,FALSE)+IFERROR(HLOOKUP(LG$6,BECO_Datos!$HP$3:$LT$85,BECO_Datos!$A66,FALSE),0))*LG$2</f>
        <v>0</v>
      </c>
      <c r="LH67" s="85">
        <f>(HLOOKUP(LH$6,BECO_Datos!$D$3:$HN$85,BECO_Datos!$A66,FALSE)+IFERROR(HLOOKUP(LH$6,BECO_Datos!$HP$3:$LT$85,BECO_Datos!$A66,FALSE),0))*LH$2</f>
        <v>0</v>
      </c>
      <c r="LI67" s="85">
        <f>(HLOOKUP(LI$6,BECO_Datos!$D$3:$HN$85,BECO_Datos!$A66,FALSE)+IFERROR(HLOOKUP(LI$6,BECO_Datos!$HP$3:$LT$85,BECO_Datos!$A66,FALSE),0))*LI$2</f>
        <v>3.2154081512997463E-4</v>
      </c>
      <c r="LJ67" s="85">
        <f>(HLOOKUP(LJ$6,BECO_Datos!$D$3:$HN$85,BECO_Datos!$A66,FALSE)+IFERROR(HLOOKUP(LJ$6,BECO_Datos!$HP$3:$LT$85,BECO_Datos!$A66,FALSE),0))*LJ$2</f>
        <v>0</v>
      </c>
      <c r="LK67" s="85">
        <f>(HLOOKUP(LK$6,BECO_Datos!$D$3:$HN$85,BECO_Datos!$A66,FALSE)+IFERROR(HLOOKUP(LK$6,BECO_Datos!$HP$3:$LT$85,BECO_Datos!$A66,FALSE),0))*LK$2</f>
        <v>0</v>
      </c>
      <c r="LL67" s="85">
        <f>(HLOOKUP(LL$6,BECO_Datos!$D$3:$HN$85,BECO_Datos!$A66,FALSE)+IFERROR(HLOOKUP(LL$6,BECO_Datos!$HP$3:$LT$85,BECO_Datos!$A66,FALSE),0))*LL$2</f>
        <v>2.684061954297463E-2</v>
      </c>
      <c r="LM67" s="85">
        <f>(HLOOKUP(LM$6,BECO_Datos!$D$3:$HN$85,BECO_Datos!$A66,FALSE)+IFERROR(HLOOKUP(LM$6,BECO_Datos!$HP$3:$LT$85,BECO_Datos!$A66,FALSE),0))*LM$2</f>
        <v>0</v>
      </c>
    </row>
    <row r="68" spans="1:325" ht="15.75" x14ac:dyDescent="0.25">
      <c r="A68" s="160">
        <v>63</v>
      </c>
      <c r="B68" s="62" t="s">
        <v>108</v>
      </c>
      <c r="C68" s="13"/>
      <c r="D68" s="84" t="e">
        <f>(HLOOKUP(D$6,BECO_Datos!$D$3:$HN$85,BECO_Datos!$A67,FALSE)+IFERROR(HLOOKUP(D$6,BECO_Datos!$HP$3:$LT$85,BECO_Datos!$A67,FALSE),0))*D$2</f>
        <v>#N/A</v>
      </c>
      <c r="E68" s="84" t="e">
        <f>(HLOOKUP(E$6,BECO_Datos!$D$3:$HN$85,BECO_Datos!$A67,FALSE)+IFERROR(HLOOKUP(E$6,BECO_Datos!$HP$3:$LT$85,BECO_Datos!$A67,FALSE),0))*E$2</f>
        <v>#N/A</v>
      </c>
      <c r="F68" s="84" t="e">
        <f>(HLOOKUP(F$6,BECO_Datos!$D$3:$HN$85,BECO_Datos!$A67,FALSE)+IFERROR(HLOOKUP(F$6,BECO_Datos!$HP$3:$LT$85,BECO_Datos!$A67,FALSE),0))*F$2</f>
        <v>#N/A</v>
      </c>
      <c r="G68" s="84" t="e">
        <f>(HLOOKUP(G$6,BECO_Datos!$D$3:$HN$85,BECO_Datos!$A67,FALSE)+IFERROR(HLOOKUP(G$6,BECO_Datos!$HP$3:$LT$85,BECO_Datos!$A67,FALSE),0))*G$2</f>
        <v>#N/A</v>
      </c>
      <c r="H68" s="84" t="e">
        <f>(HLOOKUP(H$6,BECO_Datos!$D$3:$HN$85,BECO_Datos!$A67,FALSE)+IFERROR(HLOOKUP(H$6,BECO_Datos!$HP$3:$LT$85,BECO_Datos!$A67,FALSE),0))*H$2</f>
        <v>#N/A</v>
      </c>
      <c r="I68" s="84" t="e">
        <f>(HLOOKUP(I$6,BECO_Datos!$D$3:$HN$85,BECO_Datos!$A67,FALSE)+IFERROR(HLOOKUP(I$6,BECO_Datos!$HP$3:$LT$85,BECO_Datos!$A67,FALSE),0))*I$2</f>
        <v>#N/A</v>
      </c>
      <c r="J68" s="84">
        <f>(HLOOKUP(J$6,BECO_Datos!$D$3:$HN$85,BECO_Datos!$A67,FALSE)+IFERROR(HLOOKUP(J$6,BECO_Datos!$HP$3:$LT$85,BECO_Datos!$A67,FALSE),0))*J$2</f>
        <v>0</v>
      </c>
      <c r="K68" s="84">
        <f>(HLOOKUP(K$6,BECO_Datos!$D$3:$HN$85,BECO_Datos!$A67,FALSE)+IFERROR(HLOOKUP(K$6,BECO_Datos!$HP$3:$LT$85,BECO_Datos!$A67,FALSE),0))*K$2</f>
        <v>0</v>
      </c>
      <c r="L68" s="84">
        <f>(HLOOKUP(L$6,BECO_Datos!$D$3:$HN$85,BECO_Datos!$A67,FALSE)+IFERROR(HLOOKUP(L$6,BECO_Datos!$HP$3:$LT$85,BECO_Datos!$A67,FALSE),0))*L$2</f>
        <v>0</v>
      </c>
      <c r="M68" s="84">
        <f>(HLOOKUP(M$6,BECO_Datos!$D$3:$HN$85,BECO_Datos!$A67,FALSE)+IFERROR(HLOOKUP(M$6,BECO_Datos!$HP$3:$LT$85,BECO_Datos!$A67,FALSE),0))*M$2</f>
        <v>0</v>
      </c>
      <c r="N68" s="84">
        <f>(HLOOKUP(N$6,BECO_Datos!$D$3:$HN$85,BECO_Datos!$A67,FALSE)+IFERROR(HLOOKUP(N$6,BECO_Datos!$HP$3:$LT$85,BECO_Datos!$A67,FALSE),0))*N$2</f>
        <v>0</v>
      </c>
      <c r="O68" s="84">
        <f>(HLOOKUP(O$6,BECO_Datos!$D$3:$HN$85,BECO_Datos!$A67,FALSE)+IFERROR(HLOOKUP(O$6,BECO_Datos!$HP$3:$LT$85,BECO_Datos!$A67,FALSE),0))*O$2</f>
        <v>0</v>
      </c>
      <c r="P68" s="84">
        <f>(HLOOKUP(P$6,BECO_Datos!$D$3:$HN$85,BECO_Datos!$A67,FALSE)+IFERROR(HLOOKUP(P$6,BECO_Datos!$HP$3:$LT$85,BECO_Datos!$A67,FALSE),0))*P$2</f>
        <v>0</v>
      </c>
      <c r="Q68" s="84">
        <f>(HLOOKUP(Q$6,BECO_Datos!$D$3:$HN$85,BECO_Datos!$A67,FALSE)+IFERROR(HLOOKUP(Q$6,BECO_Datos!$HP$3:$LT$85,BECO_Datos!$A67,FALSE),0))*Q$2</f>
        <v>0</v>
      </c>
      <c r="R68" s="84">
        <f>(HLOOKUP(R$6,BECO_Datos!$D$3:$HN$85,BECO_Datos!$A67,FALSE)+IFERROR(HLOOKUP(R$6,BECO_Datos!$HP$3:$LT$85,BECO_Datos!$A67,FALSE),0))*R$2</f>
        <v>0</v>
      </c>
      <c r="S68" s="84">
        <f>(HLOOKUP(S$6,BECO_Datos!$D$3:$HN$85,BECO_Datos!$A67,FALSE)+IFERROR(HLOOKUP(S$6,BECO_Datos!$HP$3:$LT$85,BECO_Datos!$A67,FALSE),0))*S$2</f>
        <v>0</v>
      </c>
      <c r="U68" s="84" t="e">
        <f>(HLOOKUP(U$6,BECO_Datos!$D$3:$HN$85,BECO_Datos!$A67,FALSE)+IFERROR(HLOOKUP(U$6,BECO_Datos!$HP$3:$LT$85,BECO_Datos!$A67,FALSE),0))*U$2</f>
        <v>#N/A</v>
      </c>
      <c r="V68" s="84" t="e">
        <f>(HLOOKUP(V$6,BECO_Datos!$D$3:$HN$85,BECO_Datos!$A67,FALSE)+IFERROR(HLOOKUP(V$6,BECO_Datos!$HP$3:$LT$85,BECO_Datos!$A67,FALSE),0))*V$2</f>
        <v>#N/A</v>
      </c>
      <c r="W68" s="84" t="e">
        <f>(HLOOKUP(W$6,BECO_Datos!$D$3:$HN$85,BECO_Datos!$A67,FALSE)+IFERROR(HLOOKUP(W$6,BECO_Datos!$HP$3:$LT$85,BECO_Datos!$A67,FALSE),0))*W$2</f>
        <v>#N/A</v>
      </c>
      <c r="X68" s="84" t="e">
        <f>(HLOOKUP(X$6,BECO_Datos!$D$3:$HN$85,BECO_Datos!$A67,FALSE)+IFERROR(HLOOKUP(X$6,BECO_Datos!$HP$3:$LT$85,BECO_Datos!$A67,FALSE),0))*X$2</f>
        <v>#N/A</v>
      </c>
      <c r="Y68" s="84" t="e">
        <f>(HLOOKUP(Y$6,BECO_Datos!$D$3:$HN$85,BECO_Datos!$A67,FALSE)+IFERROR(HLOOKUP(Y$6,BECO_Datos!$HP$3:$LT$85,BECO_Datos!$A67,FALSE),0))*Y$2</f>
        <v>#N/A</v>
      </c>
      <c r="Z68" s="84" t="e">
        <f>(HLOOKUP(Z$6,BECO_Datos!$D$3:$HN$85,BECO_Datos!$A67,FALSE)+IFERROR(HLOOKUP(Z$6,BECO_Datos!$HP$3:$LT$85,BECO_Datos!$A67,FALSE),0))*Z$2</f>
        <v>#N/A</v>
      </c>
      <c r="AA68" s="84">
        <f>(HLOOKUP(AA$6,BECO_Datos!$D$3:$HN$85,BECO_Datos!$A67,FALSE)+IFERROR(HLOOKUP(AA$6,BECO_Datos!$HP$3:$LT$85,BECO_Datos!$A67,FALSE),0))*AA$2</f>
        <v>0.26790132538764544</v>
      </c>
      <c r="AB68" s="84">
        <f>(HLOOKUP(AB$6,BECO_Datos!$D$3:$HN$85,BECO_Datos!$A67,FALSE)+IFERROR(HLOOKUP(AB$6,BECO_Datos!$HP$3:$LT$85,BECO_Datos!$A67,FALSE),0))*AB$2</f>
        <v>0.27545751661652773</v>
      </c>
      <c r="AC68" s="84">
        <f>(HLOOKUP(AC$6,BECO_Datos!$D$3:$HN$85,BECO_Datos!$A67,FALSE)+IFERROR(HLOOKUP(AC$6,BECO_Datos!$HP$3:$LT$85,BECO_Datos!$A67,FALSE),0))*AC$2</f>
        <v>0.30156072267993933</v>
      </c>
      <c r="AD68" s="84">
        <f>(HLOOKUP(AD$6,BECO_Datos!$D$3:$HN$85,BECO_Datos!$A67,FALSE)+IFERROR(HLOOKUP(AD$6,BECO_Datos!$HP$3:$LT$85,BECO_Datos!$A67,FALSE),0))*AD$2</f>
        <v>0.2782052225179395</v>
      </c>
      <c r="AE68" s="84">
        <f>(HLOOKUP(AE$6,BECO_Datos!$D$3:$HN$85,BECO_Datos!$A67,FALSE)+IFERROR(HLOOKUP(AE$6,BECO_Datos!$HP$3:$LT$85,BECO_Datos!$A67,FALSE),0))*AE$2</f>
        <v>7.0066500485999564E-2</v>
      </c>
      <c r="AF68" s="84">
        <f>(HLOOKUP(AF$6,BECO_Datos!$D$3:$HN$85,BECO_Datos!$A67,FALSE)+IFERROR(HLOOKUP(AF$6,BECO_Datos!$HP$3:$LT$85,BECO_Datos!$A67,FALSE),0))*AF$2</f>
        <v>2.4042426637352794E-2</v>
      </c>
      <c r="AG68" s="84">
        <f>(HLOOKUP(AG$6,BECO_Datos!$D$3:$HN$85,BECO_Datos!$A67,FALSE)+IFERROR(HLOOKUP(AG$6,BECO_Datos!$HP$3:$LT$85,BECO_Datos!$A67,FALSE),0))*AG$2</f>
        <v>2.2668573686646921E-2</v>
      </c>
      <c r="AH68" s="84">
        <f>(HLOOKUP(AH$6,BECO_Datos!$D$3:$HN$85,BECO_Datos!$A67,FALSE)+IFERROR(HLOOKUP(AH$6,BECO_Datos!$HP$3:$LT$85,BECO_Datos!$A67,FALSE),0))*AH$2</f>
        <v>7.5561912288823058E-3</v>
      </c>
      <c r="AI68" s="84">
        <f>(HLOOKUP(AI$6,BECO_Datos!$D$3:$HN$85,BECO_Datos!$A67,FALSE)+IFERROR(HLOOKUP(AI$6,BECO_Datos!$HP$3:$LT$85,BECO_Datos!$A67,FALSE),0))*AI$2</f>
        <v>8.2431177042352442E-3</v>
      </c>
      <c r="AJ68" s="84">
        <f>(HLOOKUP(AJ$6,BECO_Datos!$D$3:$HN$85,BECO_Datos!$A67,FALSE)+IFERROR(HLOOKUP(AJ$6,BECO_Datos!$HP$3:$LT$85,BECO_Datos!$A67,FALSE),0))*AJ$2</f>
        <v>5.3346518418144941E-3</v>
      </c>
      <c r="AL68" s="84" t="e">
        <f>(HLOOKUP(AL$6,BECO_Datos!$D$3:$HN$85,BECO_Datos!$A67,FALSE)+IFERROR(HLOOKUP(AL$6,BECO_Datos!$HP$3:$LT$85,BECO_Datos!$A67,FALSE),0))*AL$2</f>
        <v>#N/A</v>
      </c>
      <c r="AM68" s="84" t="e">
        <f>(HLOOKUP(AM$6,BECO_Datos!$D$3:$HN$85,BECO_Datos!$A67,FALSE)+IFERROR(HLOOKUP(AM$6,BECO_Datos!$HP$3:$LT$85,BECO_Datos!$A67,FALSE),0))*AM$2</f>
        <v>#N/A</v>
      </c>
      <c r="AN68" s="84" t="e">
        <f>(HLOOKUP(AN$6,BECO_Datos!$D$3:$HN$85,BECO_Datos!$A67,FALSE)+IFERROR(HLOOKUP(AN$6,BECO_Datos!$HP$3:$LT$85,BECO_Datos!$A67,FALSE),0))*AN$2</f>
        <v>#N/A</v>
      </c>
      <c r="AO68" s="84" t="e">
        <f>(HLOOKUP(AO$6,BECO_Datos!$D$3:$HN$85,BECO_Datos!$A67,FALSE)+IFERROR(HLOOKUP(AO$6,BECO_Datos!$HP$3:$LT$85,BECO_Datos!$A67,FALSE),0))*AO$2</f>
        <v>#N/A</v>
      </c>
      <c r="AP68" s="84" t="e">
        <f>(HLOOKUP(AP$6,BECO_Datos!$D$3:$HN$85,BECO_Datos!$A67,FALSE)+IFERROR(HLOOKUP(AP$6,BECO_Datos!$HP$3:$LT$85,BECO_Datos!$A67,FALSE),0))*AP$2</f>
        <v>#N/A</v>
      </c>
      <c r="AQ68" s="84" t="e">
        <f>(HLOOKUP(AQ$6,BECO_Datos!$D$3:$HN$85,BECO_Datos!$A67,FALSE)+IFERROR(HLOOKUP(AQ$6,BECO_Datos!$HP$3:$LT$85,BECO_Datos!$A67,FALSE),0))*AQ$2</f>
        <v>#N/A</v>
      </c>
      <c r="AR68" s="84">
        <f>(HLOOKUP(AR$6,BECO_Datos!$D$3:$HN$85,BECO_Datos!$A67,FALSE)+IFERROR(HLOOKUP(AR$6,BECO_Datos!$HP$3:$LT$85,BECO_Datos!$A67,FALSE),0))*AR$2</f>
        <v>0.80206855958660883</v>
      </c>
      <c r="AS68" s="84">
        <f>(HLOOKUP(AS$6,BECO_Datos!$D$3:$HN$85,BECO_Datos!$A67,FALSE)+IFERROR(HLOOKUP(AS$6,BECO_Datos!$HP$3:$LT$85,BECO_Datos!$A67,FALSE),0))*AS$2</f>
        <v>2.2051422773668311E-2</v>
      </c>
      <c r="AT68" s="84">
        <f>(HLOOKUP(AT$6,BECO_Datos!$D$3:$HN$85,BECO_Datos!$A67,FALSE)+IFERROR(HLOOKUP(AT$6,BECO_Datos!$HP$3:$LT$85,BECO_Datos!$A67,FALSE),0))*AT$2</f>
        <v>0.34209849737175835</v>
      </c>
      <c r="AU68" s="84">
        <f>(HLOOKUP(AU$6,BECO_Datos!$D$3:$HN$85,BECO_Datos!$A67,FALSE)+IFERROR(HLOOKUP(AU$6,BECO_Datos!$HP$3:$LT$85,BECO_Datos!$A67,FALSE),0))*AU$2</f>
        <v>0.19729619818204766</v>
      </c>
      <c r="AV68" s="84">
        <f>(HLOOKUP(AV$6,BECO_Datos!$D$3:$HN$85,BECO_Datos!$A67,FALSE)+IFERROR(HLOOKUP(AV$6,BECO_Datos!$HP$3:$LT$85,BECO_Datos!$A67,FALSE),0))*AV$2</f>
        <v>0.29006783494062299</v>
      </c>
      <c r="AW68" s="84">
        <f>(HLOOKUP(AW$6,BECO_Datos!$D$3:$HN$85,BECO_Datos!$A67,FALSE)+IFERROR(HLOOKUP(AW$6,BECO_Datos!$HP$3:$LT$85,BECO_Datos!$A67,FALSE),0))*AW$2</f>
        <v>0.42949352448432887</v>
      </c>
      <c r="AX68" s="84">
        <f>(HLOOKUP(AX$6,BECO_Datos!$D$3:$HN$85,BECO_Datos!$A67,FALSE)+IFERROR(HLOOKUP(AX$6,BECO_Datos!$HP$3:$LT$85,BECO_Datos!$A67,FALSE),0))*AX$2</f>
        <v>1.6275033163044144</v>
      </c>
      <c r="AY68" s="84">
        <f>(HLOOKUP(AY$6,BECO_Datos!$D$3:$HN$85,BECO_Datos!$A67,FALSE)+IFERROR(HLOOKUP(AY$6,BECO_Datos!$HP$3:$LT$85,BECO_Datos!$A67,FALSE),0))*AY$2</f>
        <v>1.1155383562458738</v>
      </c>
      <c r="AZ68" s="84">
        <f>(HLOOKUP(AZ$6,BECO_Datos!$D$3:$HN$85,BECO_Datos!$A67,FALSE)+IFERROR(HLOOKUP(AZ$6,BECO_Datos!$HP$3:$LT$85,BECO_Datos!$A67,FALSE),0))*AZ$2</f>
        <v>0</v>
      </c>
      <c r="BA68" s="84">
        <f>(HLOOKUP(BA$6,BECO_Datos!$D$3:$HN$85,BECO_Datos!$A67,FALSE)+IFERROR(HLOOKUP(BA$6,BECO_Datos!$HP$3:$LT$85,BECO_Datos!$A67,FALSE),0))*BA$2</f>
        <v>0</v>
      </c>
      <c r="BC68" s="84" t="e">
        <f>(HLOOKUP(BC$6,BECO_Datos!$D$3:$HN$85,BECO_Datos!$A67,FALSE)+IFERROR(HLOOKUP(BC$6,BECO_Datos!$HP$3:$LT$85,BECO_Datos!$A67,FALSE),0))*BC$2</f>
        <v>#N/A</v>
      </c>
      <c r="BD68" s="84" t="e">
        <f>(HLOOKUP(BD$6,BECO_Datos!$D$3:$HN$85,BECO_Datos!$A67,FALSE)+IFERROR(HLOOKUP(BD$6,BECO_Datos!$HP$3:$LT$85,BECO_Datos!$A67,FALSE),0))*BD$2</f>
        <v>#N/A</v>
      </c>
      <c r="BE68" s="84" t="e">
        <f>(HLOOKUP(BE$6,BECO_Datos!$D$3:$HN$85,BECO_Datos!$A67,FALSE)+IFERROR(HLOOKUP(BE$6,BECO_Datos!$HP$3:$LT$85,BECO_Datos!$A67,FALSE),0))*BE$2</f>
        <v>#N/A</v>
      </c>
      <c r="BF68" s="84" t="e">
        <f>(HLOOKUP(BF$6,BECO_Datos!$D$3:$HN$85,BECO_Datos!$A67,FALSE)+IFERROR(HLOOKUP(BF$6,BECO_Datos!$HP$3:$LT$85,BECO_Datos!$A67,FALSE),0))*BF$2</f>
        <v>#N/A</v>
      </c>
      <c r="BG68" s="84" t="e">
        <f>(HLOOKUP(BG$6,BECO_Datos!$D$3:$HN$85,BECO_Datos!$A67,FALSE)+IFERROR(HLOOKUP(BG$6,BECO_Datos!$HP$3:$LT$85,BECO_Datos!$A67,FALSE),0))*BG$2</f>
        <v>#N/A</v>
      </c>
      <c r="BH68" s="84" t="e">
        <f>(HLOOKUP(BH$6,BECO_Datos!$D$3:$HN$85,BECO_Datos!$A67,FALSE)+IFERROR(HLOOKUP(BH$6,BECO_Datos!$HP$3:$LT$85,BECO_Datos!$A67,FALSE),0))*BH$2</f>
        <v>#N/A</v>
      </c>
      <c r="BI68" s="84">
        <f>(HLOOKUP(BI$6,BECO_Datos!$D$3:$HN$85,BECO_Datos!$A67,FALSE)+IFERROR(HLOOKUP(BI$6,BECO_Datos!$HP$3:$LT$85,BECO_Datos!$A67,FALSE),0))*BI$2</f>
        <v>0</v>
      </c>
      <c r="BJ68" s="84">
        <f>(HLOOKUP(BJ$6,BECO_Datos!$D$3:$HN$85,BECO_Datos!$A67,FALSE)+IFERROR(HLOOKUP(BJ$6,BECO_Datos!$HP$3:$LT$85,BECO_Datos!$A67,FALSE),0))*BJ$2</f>
        <v>0</v>
      </c>
      <c r="BK68" s="84">
        <f>(HLOOKUP(BK$6,BECO_Datos!$D$3:$HN$85,BECO_Datos!$A67,FALSE)+IFERROR(HLOOKUP(BK$6,BECO_Datos!$HP$3:$LT$85,BECO_Datos!$A67,FALSE),0))*BK$2</f>
        <v>0</v>
      </c>
      <c r="BL68" s="84">
        <f>(HLOOKUP(BL$6,BECO_Datos!$D$3:$HN$85,BECO_Datos!$A67,FALSE)+IFERROR(HLOOKUP(BL$6,BECO_Datos!$HP$3:$LT$85,BECO_Datos!$A67,FALSE),0))*BL$2</f>
        <v>0</v>
      </c>
      <c r="BM68" s="84">
        <f>(HLOOKUP(BM$6,BECO_Datos!$D$3:$HN$85,BECO_Datos!$A67,FALSE)+IFERROR(HLOOKUP(BM$6,BECO_Datos!$HP$3:$LT$85,BECO_Datos!$A67,FALSE),0))*BM$2</f>
        <v>0</v>
      </c>
      <c r="BN68" s="84">
        <f>(HLOOKUP(BN$6,BECO_Datos!$D$3:$HN$85,BECO_Datos!$A67,FALSE)+IFERROR(HLOOKUP(BN$6,BECO_Datos!$HP$3:$LT$85,BECO_Datos!$A67,FALSE),0))*BN$2</f>
        <v>0</v>
      </c>
      <c r="BO68" s="84">
        <f>(HLOOKUP(BO$6,BECO_Datos!$D$3:$HN$85,BECO_Datos!$A67,FALSE)+IFERROR(HLOOKUP(BO$6,BECO_Datos!$HP$3:$LT$85,BECO_Datos!$A67,FALSE),0))*BO$2</f>
        <v>0</v>
      </c>
      <c r="BP68" s="84">
        <f>(HLOOKUP(BP$6,BECO_Datos!$D$3:$HN$85,BECO_Datos!$A67,FALSE)+IFERROR(HLOOKUP(BP$6,BECO_Datos!$HP$3:$LT$85,BECO_Datos!$A67,FALSE),0))*BP$2</f>
        <v>0</v>
      </c>
      <c r="BQ68" s="84">
        <f>(HLOOKUP(BQ$6,BECO_Datos!$D$3:$HN$85,BECO_Datos!$A67,FALSE)+IFERROR(HLOOKUP(BQ$6,BECO_Datos!$HP$3:$LT$85,BECO_Datos!$A67,FALSE),0))*BQ$2</f>
        <v>0</v>
      </c>
      <c r="BR68" s="84">
        <f>(HLOOKUP(BR$6,BECO_Datos!$D$3:$HN$85,BECO_Datos!$A67,FALSE)+IFERROR(HLOOKUP(BR$6,BECO_Datos!$HP$3:$LT$85,BECO_Datos!$A67,FALSE),0))*BR$2</f>
        <v>0</v>
      </c>
      <c r="BT68" s="84" t="e">
        <f>(HLOOKUP(BT$6,BECO_Datos!$D$3:$HN$85,BECO_Datos!$A67,FALSE)+IFERROR(HLOOKUP(BT$6,BECO_Datos!$HP$3:$LT$85,BECO_Datos!$A67,FALSE),0))*BT$2</f>
        <v>#N/A</v>
      </c>
      <c r="BU68" s="84" t="e">
        <f>(HLOOKUP(BU$6,BECO_Datos!$D$3:$HN$85,BECO_Datos!$A67,FALSE)+IFERROR(HLOOKUP(BU$6,BECO_Datos!$HP$3:$LT$85,BECO_Datos!$A67,FALSE),0))*BU$2</f>
        <v>#N/A</v>
      </c>
      <c r="BV68" s="84" t="e">
        <f>(HLOOKUP(BV$6,BECO_Datos!$D$3:$HN$85,BECO_Datos!$A67,FALSE)+IFERROR(HLOOKUP(BV$6,BECO_Datos!$HP$3:$LT$85,BECO_Datos!$A67,FALSE),0))*BV$2</f>
        <v>#N/A</v>
      </c>
      <c r="BW68" s="84" t="e">
        <f>(HLOOKUP(BW$6,BECO_Datos!$D$3:$HN$85,BECO_Datos!$A67,FALSE)+IFERROR(HLOOKUP(BW$6,BECO_Datos!$HP$3:$LT$85,BECO_Datos!$A67,FALSE),0))*BW$2</f>
        <v>#N/A</v>
      </c>
      <c r="BX68" s="84" t="e">
        <f>(HLOOKUP(BX$6,BECO_Datos!$D$3:$HN$85,BECO_Datos!$A67,FALSE)+IFERROR(HLOOKUP(BX$6,BECO_Datos!$HP$3:$LT$85,BECO_Datos!$A67,FALSE),0))*BX$2</f>
        <v>#N/A</v>
      </c>
      <c r="BY68" s="84" t="e">
        <f>(HLOOKUP(BY$6,BECO_Datos!$D$3:$HN$85,BECO_Datos!$A67,FALSE)+IFERROR(HLOOKUP(BY$6,BECO_Datos!$HP$3:$LT$85,BECO_Datos!$A67,FALSE),0))*BY$2</f>
        <v>#N/A</v>
      </c>
      <c r="BZ68" s="84">
        <f>(HLOOKUP(BZ$6,BECO_Datos!$D$3:$HN$85,BECO_Datos!$A67,FALSE)+IFERROR(HLOOKUP(BZ$6,BECO_Datos!$HP$3:$LT$85,BECO_Datos!$A67,FALSE),0))*BZ$2</f>
        <v>0</v>
      </c>
      <c r="CA68" s="84">
        <f>(HLOOKUP(CA$6,BECO_Datos!$D$3:$HN$85,BECO_Datos!$A67,FALSE)+IFERROR(HLOOKUP(CA$6,BECO_Datos!$HP$3:$LT$85,BECO_Datos!$A67,FALSE),0))*CA$2</f>
        <v>0</v>
      </c>
      <c r="CB68" s="84">
        <f>(HLOOKUP(CB$6,BECO_Datos!$D$3:$HN$85,BECO_Datos!$A67,FALSE)+IFERROR(HLOOKUP(CB$6,BECO_Datos!$HP$3:$LT$85,BECO_Datos!$A67,FALSE),0))*CB$2</f>
        <v>0</v>
      </c>
      <c r="CC68" s="84">
        <f>(HLOOKUP(CC$6,BECO_Datos!$D$3:$HN$85,BECO_Datos!$A67,FALSE)+IFERROR(HLOOKUP(CC$6,BECO_Datos!$HP$3:$LT$85,BECO_Datos!$A67,FALSE),0))*CC$2</f>
        <v>0</v>
      </c>
      <c r="CD68" s="84">
        <f>(HLOOKUP(CD$6,BECO_Datos!$D$3:$HN$85,BECO_Datos!$A67,FALSE)+IFERROR(HLOOKUP(CD$6,BECO_Datos!$HP$3:$LT$85,BECO_Datos!$A67,FALSE),0))*CD$2</f>
        <v>0</v>
      </c>
      <c r="CE68" s="84">
        <f>(HLOOKUP(CE$6,BECO_Datos!$D$3:$HN$85,BECO_Datos!$A67,FALSE)+IFERROR(HLOOKUP(CE$6,BECO_Datos!$HP$3:$LT$85,BECO_Datos!$A67,FALSE),0))*CE$2</f>
        <v>0</v>
      </c>
      <c r="CF68" s="84">
        <f>(HLOOKUP(CF$6,BECO_Datos!$D$3:$HN$85,BECO_Datos!$A67,FALSE)+IFERROR(HLOOKUP(CF$6,BECO_Datos!$HP$3:$LT$85,BECO_Datos!$A67,FALSE),0))*CF$2</f>
        <v>0</v>
      </c>
      <c r="CG68" s="84">
        <f>(HLOOKUP(CG$6,BECO_Datos!$D$3:$HN$85,BECO_Datos!$A67,FALSE)+IFERROR(HLOOKUP(CG$6,BECO_Datos!$HP$3:$LT$85,BECO_Datos!$A67,FALSE),0))*CG$2</f>
        <v>0</v>
      </c>
      <c r="CH68" s="84">
        <f>(HLOOKUP(CH$6,BECO_Datos!$D$3:$HN$85,BECO_Datos!$A67,FALSE)+IFERROR(HLOOKUP(CH$6,BECO_Datos!$HP$3:$LT$85,BECO_Datos!$A67,FALSE),0))*CH$2</f>
        <v>0</v>
      </c>
      <c r="CI68" s="84">
        <f>(HLOOKUP(CI$6,BECO_Datos!$D$3:$HN$85,BECO_Datos!$A67,FALSE)+IFERROR(HLOOKUP(CI$6,BECO_Datos!$HP$3:$LT$85,BECO_Datos!$A67,FALSE),0))*CI$2</f>
        <v>0</v>
      </c>
      <c r="CK68" s="84" t="e">
        <f>(HLOOKUP(CK$6,BECO_Datos!$D$3:$HN$85,BECO_Datos!$A67,FALSE)+IFERROR(HLOOKUP(CK$6,BECO_Datos!$HP$3:$LT$85,BECO_Datos!$A67,FALSE),0))*CK$2</f>
        <v>#N/A</v>
      </c>
      <c r="CL68" s="84" t="e">
        <f>(HLOOKUP(CL$6,BECO_Datos!$D$3:$HN$85,BECO_Datos!$A67,FALSE)+IFERROR(HLOOKUP(CL$6,BECO_Datos!$HP$3:$LT$85,BECO_Datos!$A67,FALSE),0))*CL$2</f>
        <v>#N/A</v>
      </c>
      <c r="CM68" s="84" t="e">
        <f>(HLOOKUP(CM$6,BECO_Datos!$D$3:$HN$85,BECO_Datos!$A67,FALSE)+IFERROR(HLOOKUP(CM$6,BECO_Datos!$HP$3:$LT$85,BECO_Datos!$A67,FALSE),0))*CM$2</f>
        <v>#N/A</v>
      </c>
      <c r="CN68" s="84" t="e">
        <f>(HLOOKUP(CN$6,BECO_Datos!$D$3:$HN$85,BECO_Datos!$A67,FALSE)+IFERROR(HLOOKUP(CN$6,BECO_Datos!$HP$3:$LT$85,BECO_Datos!$A67,FALSE),0))*CN$2</f>
        <v>#N/A</v>
      </c>
      <c r="CO68" s="84" t="e">
        <f>(HLOOKUP(CO$6,BECO_Datos!$D$3:$HN$85,BECO_Datos!$A67,FALSE)+IFERROR(HLOOKUP(CO$6,BECO_Datos!$HP$3:$LT$85,BECO_Datos!$A67,FALSE),0))*CO$2</f>
        <v>#N/A</v>
      </c>
      <c r="CP68" s="84" t="e">
        <f>(HLOOKUP(CP$6,BECO_Datos!$D$3:$HN$85,BECO_Datos!$A67,FALSE)+IFERROR(HLOOKUP(CP$6,BECO_Datos!$HP$3:$LT$85,BECO_Datos!$A67,FALSE),0))*CP$2</f>
        <v>#N/A</v>
      </c>
      <c r="CQ68" s="84">
        <f>(HLOOKUP(CQ$6,BECO_Datos!$D$3:$HN$85,BECO_Datos!$A67,FALSE)+IFERROR(HLOOKUP(CQ$6,BECO_Datos!$HP$3:$LT$85,BECO_Datos!$A67,FALSE),0))*CQ$2</f>
        <v>0</v>
      </c>
      <c r="CR68" s="84">
        <f>(HLOOKUP(CR$6,BECO_Datos!$D$3:$HN$85,BECO_Datos!$A67,FALSE)+IFERROR(HLOOKUP(CR$6,BECO_Datos!$HP$3:$LT$85,BECO_Datos!$A67,FALSE),0))*CR$2</f>
        <v>0</v>
      </c>
      <c r="CS68" s="84">
        <f>(HLOOKUP(CS$6,BECO_Datos!$D$3:$HN$85,BECO_Datos!$A67,FALSE)+IFERROR(HLOOKUP(CS$6,BECO_Datos!$HP$3:$LT$85,BECO_Datos!$A67,FALSE),0))*CS$2</f>
        <v>0</v>
      </c>
      <c r="CT68" s="84">
        <f>(HLOOKUP(CT$6,BECO_Datos!$D$3:$HN$85,BECO_Datos!$A67,FALSE)+IFERROR(HLOOKUP(CT$6,BECO_Datos!$HP$3:$LT$85,BECO_Datos!$A67,FALSE),0))*CT$2</f>
        <v>0</v>
      </c>
      <c r="CU68" s="84">
        <f>(HLOOKUP(CU$6,BECO_Datos!$D$3:$HN$85,BECO_Datos!$A67,FALSE)+IFERROR(HLOOKUP(CU$6,BECO_Datos!$HP$3:$LT$85,BECO_Datos!$A67,FALSE),0))*CU$2</f>
        <v>0</v>
      </c>
      <c r="CV68" s="84">
        <f>(HLOOKUP(CV$6,BECO_Datos!$D$3:$HN$85,BECO_Datos!$A67,FALSE)+IFERROR(HLOOKUP(CV$6,BECO_Datos!$HP$3:$LT$85,BECO_Datos!$A67,FALSE),0))*CV$2</f>
        <v>0</v>
      </c>
      <c r="CW68" s="84">
        <f>(HLOOKUP(CW$6,BECO_Datos!$D$3:$HN$85,BECO_Datos!$A67,FALSE)+IFERROR(HLOOKUP(CW$6,BECO_Datos!$HP$3:$LT$85,BECO_Datos!$A67,FALSE),0))*CW$2</f>
        <v>0</v>
      </c>
      <c r="CX68" s="84">
        <f>(HLOOKUP(CX$6,BECO_Datos!$D$3:$HN$85,BECO_Datos!$A67,FALSE)+IFERROR(HLOOKUP(CX$6,BECO_Datos!$HP$3:$LT$85,BECO_Datos!$A67,FALSE),0))*CX$2</f>
        <v>0</v>
      </c>
      <c r="CY68" s="84">
        <f>(HLOOKUP(CY$6,BECO_Datos!$D$3:$HN$85,BECO_Datos!$A67,FALSE)+IFERROR(HLOOKUP(CY$6,BECO_Datos!$HP$3:$LT$85,BECO_Datos!$A67,FALSE),0))*CY$2</f>
        <v>0</v>
      </c>
      <c r="CZ68" s="84">
        <f>(HLOOKUP(CZ$6,BECO_Datos!$D$3:$HN$85,BECO_Datos!$A67,FALSE)+IFERROR(HLOOKUP(CZ$6,BECO_Datos!$HP$3:$LT$85,BECO_Datos!$A67,FALSE),0))*CZ$2</f>
        <v>0</v>
      </c>
      <c r="DB68" s="84" t="e">
        <f>(HLOOKUP(DB$6,BECO_Datos!$D$3:$HN$85,BECO_Datos!$A67,FALSE)+IFERROR(HLOOKUP(DB$6,BECO_Datos!$HP$3:$LT$85,BECO_Datos!$A67,FALSE),0))*DB$2</f>
        <v>#N/A</v>
      </c>
      <c r="DC68" s="84" t="e">
        <f>(HLOOKUP(DC$6,BECO_Datos!$D$3:$HN$85,BECO_Datos!$A67,FALSE)+IFERROR(HLOOKUP(DC$6,BECO_Datos!$HP$3:$LT$85,BECO_Datos!$A67,FALSE),0))*DC$2</f>
        <v>#N/A</v>
      </c>
      <c r="DD68" s="84" t="e">
        <f>(HLOOKUP(DD$6,BECO_Datos!$D$3:$HN$85,BECO_Datos!$A67,FALSE)+IFERROR(HLOOKUP(DD$6,BECO_Datos!$HP$3:$LT$85,BECO_Datos!$A67,FALSE),0))*DD$2</f>
        <v>#N/A</v>
      </c>
      <c r="DE68" s="84" t="e">
        <f>(HLOOKUP(DE$6,BECO_Datos!$D$3:$HN$85,BECO_Datos!$A67,FALSE)+IFERROR(HLOOKUP(DE$6,BECO_Datos!$HP$3:$LT$85,BECO_Datos!$A67,FALSE),0))*DE$2</f>
        <v>#N/A</v>
      </c>
      <c r="DF68" s="84" t="e">
        <f>(HLOOKUP(DF$6,BECO_Datos!$D$3:$HN$85,BECO_Datos!$A67,FALSE)+IFERROR(HLOOKUP(DF$6,BECO_Datos!$HP$3:$LT$85,BECO_Datos!$A67,FALSE),0))*DF$2</f>
        <v>#N/A</v>
      </c>
      <c r="DG68" s="84" t="e">
        <f>(HLOOKUP(DG$6,BECO_Datos!$D$3:$HN$85,BECO_Datos!$A67,FALSE)+IFERROR(HLOOKUP(DG$6,BECO_Datos!$HP$3:$LT$85,BECO_Datos!$A67,FALSE),0))*DG$2</f>
        <v>#N/A</v>
      </c>
      <c r="DH68" s="84">
        <f>(HLOOKUP(DH$6,BECO_Datos!$D$3:$HN$85,BECO_Datos!$A67,FALSE)+IFERROR(HLOOKUP(DH$6,BECO_Datos!$HP$3:$LT$85,BECO_Datos!$A67,FALSE),0))*DH$2</f>
        <v>0</v>
      </c>
      <c r="DI68" s="84">
        <f>(HLOOKUP(DI$6,BECO_Datos!$D$3:$HN$85,BECO_Datos!$A67,FALSE)+IFERROR(HLOOKUP(DI$6,BECO_Datos!$HP$3:$LT$85,BECO_Datos!$A67,FALSE),0))*DI$2</f>
        <v>0</v>
      </c>
      <c r="DJ68" s="84">
        <f>(HLOOKUP(DJ$6,BECO_Datos!$D$3:$HN$85,BECO_Datos!$A67,FALSE)+IFERROR(HLOOKUP(DJ$6,BECO_Datos!$HP$3:$LT$85,BECO_Datos!$A67,FALSE),0))*DJ$2</f>
        <v>0</v>
      </c>
      <c r="DK68" s="84">
        <f>(HLOOKUP(DK$6,BECO_Datos!$D$3:$HN$85,BECO_Datos!$A67,FALSE)+IFERROR(HLOOKUP(DK$6,BECO_Datos!$HP$3:$LT$85,BECO_Datos!$A67,FALSE),0))*DK$2</f>
        <v>0</v>
      </c>
      <c r="DL68" s="84">
        <f>(HLOOKUP(DL$6,BECO_Datos!$D$3:$HN$85,BECO_Datos!$A67,FALSE)+IFERROR(HLOOKUP(DL$6,BECO_Datos!$HP$3:$LT$85,BECO_Datos!$A67,FALSE),0))*DL$2</f>
        <v>0</v>
      </c>
      <c r="DM68" s="84">
        <f>(HLOOKUP(DM$6,BECO_Datos!$D$3:$HN$85,BECO_Datos!$A67,FALSE)+IFERROR(HLOOKUP(DM$6,BECO_Datos!$HP$3:$LT$85,BECO_Datos!$A67,FALSE),0))*DM$2</f>
        <v>0</v>
      </c>
      <c r="DN68" s="84">
        <f>(HLOOKUP(DN$6,BECO_Datos!$D$3:$HN$85,BECO_Datos!$A67,FALSE)+IFERROR(HLOOKUP(DN$6,BECO_Datos!$HP$3:$LT$85,BECO_Datos!$A67,FALSE),0))*DN$2</f>
        <v>0</v>
      </c>
      <c r="DO68" s="84">
        <f>(HLOOKUP(DO$6,BECO_Datos!$D$3:$HN$85,BECO_Datos!$A67,FALSE)+IFERROR(HLOOKUP(DO$6,BECO_Datos!$HP$3:$LT$85,BECO_Datos!$A67,FALSE),0))*DO$2</f>
        <v>0</v>
      </c>
      <c r="DP68" s="84">
        <f>(HLOOKUP(DP$6,BECO_Datos!$D$3:$HN$85,BECO_Datos!$A67,FALSE)+IFERROR(HLOOKUP(DP$6,BECO_Datos!$HP$3:$LT$85,BECO_Datos!$A67,FALSE),0))*DP$2</f>
        <v>0</v>
      </c>
      <c r="DQ68" s="84">
        <f>(HLOOKUP(DQ$6,BECO_Datos!$D$3:$HN$85,BECO_Datos!$A67,FALSE)+IFERROR(HLOOKUP(DQ$6,BECO_Datos!$HP$3:$LT$85,BECO_Datos!$A67,FALSE),0))*DQ$2</f>
        <v>0</v>
      </c>
      <c r="DS68" s="84" t="e">
        <f>(HLOOKUP(DS$6,BECO_Datos!$D$3:$HN$85,BECO_Datos!$A67,FALSE)+IFERROR(HLOOKUP(DS$6,BECO_Datos!$HP$3:$LT$85,BECO_Datos!$A67,FALSE),0))*DS$2</f>
        <v>#N/A</v>
      </c>
      <c r="DT68" s="84" t="e">
        <f>(HLOOKUP(DT$6,BECO_Datos!$D$3:$HN$85,BECO_Datos!$A67,FALSE)+IFERROR(HLOOKUP(DT$6,BECO_Datos!$HP$3:$LT$85,BECO_Datos!$A67,FALSE),0))*DT$2</f>
        <v>#N/A</v>
      </c>
      <c r="DU68" s="84" t="e">
        <f>(HLOOKUP(DU$6,BECO_Datos!$D$3:$HN$85,BECO_Datos!$A67,FALSE)+IFERROR(HLOOKUP(DU$6,BECO_Datos!$HP$3:$LT$85,BECO_Datos!$A67,FALSE),0))*DU$2</f>
        <v>#N/A</v>
      </c>
      <c r="DV68" s="84" t="e">
        <f>(HLOOKUP(DV$6,BECO_Datos!$D$3:$HN$85,BECO_Datos!$A67,FALSE)+IFERROR(HLOOKUP(DV$6,BECO_Datos!$HP$3:$LT$85,BECO_Datos!$A67,FALSE),0))*DV$2</f>
        <v>#N/A</v>
      </c>
      <c r="DW68" s="84" t="e">
        <f>(HLOOKUP(DW$6,BECO_Datos!$D$3:$HN$85,BECO_Datos!$A67,FALSE)+IFERROR(HLOOKUP(DW$6,BECO_Datos!$HP$3:$LT$85,BECO_Datos!$A67,FALSE),0))*DW$2</f>
        <v>#N/A</v>
      </c>
      <c r="DX68" s="84" t="e">
        <f>(HLOOKUP(DX$6,BECO_Datos!$D$3:$HN$85,BECO_Datos!$A67,FALSE)+IFERROR(HLOOKUP(DX$6,BECO_Datos!$HP$3:$LT$85,BECO_Datos!$A67,FALSE),0))*DX$2</f>
        <v>#N/A</v>
      </c>
      <c r="DY68" s="84">
        <f>(HLOOKUP(DY$6,BECO_Datos!$D$3:$HN$85,BECO_Datos!$A67,FALSE)+IFERROR(HLOOKUP(DY$6,BECO_Datos!$HP$3:$LT$85,BECO_Datos!$A67,FALSE),0))*DY$2</f>
        <v>0</v>
      </c>
      <c r="DZ68" s="84">
        <f>(HLOOKUP(DZ$6,BECO_Datos!$D$3:$HN$85,BECO_Datos!$A67,FALSE)+IFERROR(HLOOKUP(DZ$6,BECO_Datos!$HP$3:$LT$85,BECO_Datos!$A67,FALSE),0))*DZ$2</f>
        <v>0</v>
      </c>
      <c r="EA68" s="84">
        <f>(HLOOKUP(EA$6,BECO_Datos!$D$3:$HN$85,BECO_Datos!$A67,FALSE)+IFERROR(HLOOKUP(EA$6,BECO_Datos!$HP$3:$LT$85,BECO_Datos!$A67,FALSE),0))*EA$2</f>
        <v>0</v>
      </c>
      <c r="EB68" s="84">
        <f>(HLOOKUP(EB$6,BECO_Datos!$D$3:$HN$85,BECO_Datos!$A67,FALSE)+IFERROR(HLOOKUP(EB$6,BECO_Datos!$HP$3:$LT$85,BECO_Datos!$A67,FALSE),0))*EB$2</f>
        <v>0</v>
      </c>
      <c r="EC68" s="84">
        <f>(HLOOKUP(EC$6,BECO_Datos!$D$3:$HN$85,BECO_Datos!$A67,FALSE)+IFERROR(HLOOKUP(EC$6,BECO_Datos!$HP$3:$LT$85,BECO_Datos!$A67,FALSE),0))*EC$2</f>
        <v>0</v>
      </c>
      <c r="ED68" s="84">
        <f>(HLOOKUP(ED$6,BECO_Datos!$D$3:$HN$85,BECO_Datos!$A67,FALSE)+IFERROR(HLOOKUP(ED$6,BECO_Datos!$HP$3:$LT$85,BECO_Datos!$A67,FALSE),0))*ED$2</f>
        <v>0</v>
      </c>
      <c r="EE68" s="84">
        <f>(HLOOKUP(EE$6,BECO_Datos!$D$3:$HN$85,BECO_Datos!$A67,FALSE)+IFERROR(HLOOKUP(EE$6,BECO_Datos!$HP$3:$LT$85,BECO_Datos!$A67,FALSE),0))*EE$2</f>
        <v>0</v>
      </c>
      <c r="EF68" s="84">
        <f>(HLOOKUP(EF$6,BECO_Datos!$D$3:$HN$85,BECO_Datos!$A67,FALSE)+IFERROR(HLOOKUP(EF$6,BECO_Datos!$HP$3:$LT$85,BECO_Datos!$A67,FALSE),0))*EF$2</f>
        <v>0</v>
      </c>
      <c r="EG68" s="84">
        <f>(HLOOKUP(EG$6,BECO_Datos!$D$3:$HN$85,BECO_Datos!$A67,FALSE)+IFERROR(HLOOKUP(EG$6,BECO_Datos!$HP$3:$LT$85,BECO_Datos!$A67,FALSE),0))*EG$2</f>
        <v>0</v>
      </c>
      <c r="EH68" s="84">
        <f>(HLOOKUP(EH$6,BECO_Datos!$D$3:$HN$85,BECO_Datos!$A67,FALSE)+IFERROR(HLOOKUP(EH$6,BECO_Datos!$HP$3:$LT$85,BECO_Datos!$A67,FALSE),0))*EH$2</f>
        <v>0</v>
      </c>
      <c r="EJ68" s="84" t="e">
        <f>(HLOOKUP(EJ$6,BECO_Datos!$D$3:$HN$85,BECO_Datos!$A67,FALSE)+IFERROR(HLOOKUP(EJ$6,BECO_Datos!$HP$3:$LT$85,BECO_Datos!$A67,FALSE),0))*EJ$2</f>
        <v>#N/A</v>
      </c>
      <c r="EK68" s="84" t="e">
        <f>(HLOOKUP(EK$6,BECO_Datos!$D$3:$HN$85,BECO_Datos!$A67,FALSE)+IFERROR(HLOOKUP(EK$6,BECO_Datos!$HP$3:$LT$85,BECO_Datos!$A67,FALSE),0))*EK$2</f>
        <v>#N/A</v>
      </c>
      <c r="EL68" s="84" t="e">
        <f>(HLOOKUP(EL$6,BECO_Datos!$D$3:$HN$85,BECO_Datos!$A67,FALSE)+IFERROR(HLOOKUP(EL$6,BECO_Datos!$HP$3:$LT$85,BECO_Datos!$A67,FALSE),0))*EL$2</f>
        <v>#N/A</v>
      </c>
      <c r="EM68" s="84" t="e">
        <f>(HLOOKUP(EM$6,BECO_Datos!$D$3:$HN$85,BECO_Datos!$A67,FALSE)+IFERROR(HLOOKUP(EM$6,BECO_Datos!$HP$3:$LT$85,BECO_Datos!$A67,FALSE),0))*EM$2</f>
        <v>#N/A</v>
      </c>
      <c r="EN68" s="84" t="e">
        <f>(HLOOKUP(EN$6,BECO_Datos!$D$3:$HN$85,BECO_Datos!$A67,FALSE)+IFERROR(HLOOKUP(EN$6,BECO_Datos!$HP$3:$LT$85,BECO_Datos!$A67,FALSE),0))*EN$2</f>
        <v>#N/A</v>
      </c>
      <c r="EO68" s="84" t="e">
        <f>(HLOOKUP(EO$6,BECO_Datos!$D$3:$HN$85,BECO_Datos!$A67,FALSE)+IFERROR(HLOOKUP(EO$6,BECO_Datos!$HP$3:$LT$85,BECO_Datos!$A67,FALSE),0))*EO$2</f>
        <v>#N/A</v>
      </c>
      <c r="EP68" s="84">
        <f>(HLOOKUP(EP$6,BECO_Datos!$D$3:$HN$85,BECO_Datos!$A67,FALSE)+IFERROR(HLOOKUP(EP$6,BECO_Datos!$HP$3:$LT$85,BECO_Datos!$A67,FALSE),0))*EP$2</f>
        <v>0</v>
      </c>
      <c r="EQ68" s="84">
        <f>(HLOOKUP(EQ$6,BECO_Datos!$D$3:$HN$85,BECO_Datos!$A67,FALSE)+IFERROR(HLOOKUP(EQ$6,BECO_Datos!$HP$3:$LT$85,BECO_Datos!$A67,FALSE),0))*EQ$2</f>
        <v>0</v>
      </c>
      <c r="ER68" s="84">
        <f>(HLOOKUP(ER$6,BECO_Datos!$D$3:$HN$85,BECO_Datos!$A67,FALSE)+IFERROR(HLOOKUP(ER$6,BECO_Datos!$HP$3:$LT$85,BECO_Datos!$A67,FALSE),0))*ER$2</f>
        <v>0</v>
      </c>
      <c r="ES68" s="84">
        <f>(HLOOKUP(ES$6,BECO_Datos!$D$3:$HN$85,BECO_Datos!$A67,FALSE)+IFERROR(HLOOKUP(ES$6,BECO_Datos!$HP$3:$LT$85,BECO_Datos!$A67,FALSE),0))*ES$2</f>
        <v>0</v>
      </c>
      <c r="ET68" s="84">
        <f>(HLOOKUP(ET$6,BECO_Datos!$D$3:$HN$85,BECO_Datos!$A67,FALSE)+IFERROR(HLOOKUP(ET$6,BECO_Datos!$HP$3:$LT$85,BECO_Datos!$A67,FALSE),0))*ET$2</f>
        <v>0</v>
      </c>
      <c r="EU68" s="84">
        <f>(HLOOKUP(EU$6,BECO_Datos!$D$3:$HN$85,BECO_Datos!$A67,FALSE)+IFERROR(HLOOKUP(EU$6,BECO_Datos!$HP$3:$LT$85,BECO_Datos!$A67,FALSE),0))*EU$2</f>
        <v>0</v>
      </c>
      <c r="EV68" s="84">
        <f>(HLOOKUP(EV$6,BECO_Datos!$D$3:$HN$85,BECO_Datos!$A67,FALSE)+IFERROR(HLOOKUP(EV$6,BECO_Datos!$HP$3:$LT$85,BECO_Datos!$A67,FALSE),0))*EV$2</f>
        <v>0</v>
      </c>
      <c r="EW68" s="84">
        <f>(HLOOKUP(EW$6,BECO_Datos!$D$3:$HN$85,BECO_Datos!$A67,FALSE)+IFERROR(HLOOKUP(EW$6,BECO_Datos!$HP$3:$LT$85,BECO_Datos!$A67,FALSE),0))*EW$2</f>
        <v>0</v>
      </c>
      <c r="EX68" s="84">
        <f>(HLOOKUP(EX$6,BECO_Datos!$D$3:$HN$85,BECO_Datos!$A67,FALSE)+IFERROR(HLOOKUP(EX$6,BECO_Datos!$HP$3:$LT$85,BECO_Datos!$A67,FALSE),0))*EX$2</f>
        <v>0</v>
      </c>
      <c r="EY68" s="84">
        <f>(HLOOKUP(EY$6,BECO_Datos!$D$3:$HN$85,BECO_Datos!$A67,FALSE)+IFERROR(HLOOKUP(EY$6,BECO_Datos!$HP$3:$LT$85,BECO_Datos!$A67,FALSE),0))*EY$2</f>
        <v>0</v>
      </c>
      <c r="FA68" s="84" t="e">
        <f>(HLOOKUP(FA$6,BECO_Datos!$D$3:$HN$85,BECO_Datos!$A67,FALSE)+IFERROR(HLOOKUP(FA$6,BECO_Datos!$HP$3:$LT$85,BECO_Datos!$A67,FALSE),0))*FA$2</f>
        <v>#N/A</v>
      </c>
      <c r="FB68" s="84" t="e">
        <f>(HLOOKUP(FB$6,BECO_Datos!$D$3:$HN$85,BECO_Datos!$A67,FALSE)+IFERROR(HLOOKUP(FB$6,BECO_Datos!$HP$3:$LT$85,BECO_Datos!$A67,FALSE),0))*FB$2</f>
        <v>#N/A</v>
      </c>
      <c r="FC68" s="84" t="e">
        <f>(HLOOKUP(FC$6,BECO_Datos!$D$3:$HN$85,BECO_Datos!$A67,FALSE)+IFERROR(HLOOKUP(FC$6,BECO_Datos!$HP$3:$LT$85,BECO_Datos!$A67,FALSE),0))*FC$2</f>
        <v>#N/A</v>
      </c>
      <c r="FD68" s="84" t="e">
        <f>(HLOOKUP(FD$6,BECO_Datos!$D$3:$HN$85,BECO_Datos!$A67,FALSE)+IFERROR(HLOOKUP(FD$6,BECO_Datos!$HP$3:$LT$85,BECO_Datos!$A67,FALSE),0))*FD$2</f>
        <v>#N/A</v>
      </c>
      <c r="FE68" s="84" t="e">
        <f>(HLOOKUP(FE$6,BECO_Datos!$D$3:$HN$85,BECO_Datos!$A67,FALSE)+IFERROR(HLOOKUP(FE$6,BECO_Datos!$HP$3:$LT$85,BECO_Datos!$A67,FALSE),0))*FE$2</f>
        <v>#N/A</v>
      </c>
      <c r="FF68" s="84" t="e">
        <f>(HLOOKUP(FF$6,BECO_Datos!$D$3:$HN$85,BECO_Datos!$A67,FALSE)+IFERROR(HLOOKUP(FF$6,BECO_Datos!$HP$3:$LT$85,BECO_Datos!$A67,FALSE),0))*FF$2</f>
        <v>#N/A</v>
      </c>
      <c r="FG68" s="84">
        <f>(HLOOKUP(FG$6,BECO_Datos!$D$3:$HN$85,BECO_Datos!$A67,FALSE)+IFERROR(HLOOKUP(FG$6,BECO_Datos!$HP$3:$LT$85,BECO_Datos!$A67,FALSE),0))*FG$2</f>
        <v>0</v>
      </c>
      <c r="FH68" s="84">
        <f>(HLOOKUP(FH$6,BECO_Datos!$D$3:$HN$85,BECO_Datos!$A67,FALSE)+IFERROR(HLOOKUP(FH$6,BECO_Datos!$HP$3:$LT$85,BECO_Datos!$A67,FALSE),0))*FH$2</f>
        <v>0</v>
      </c>
      <c r="FI68" s="84">
        <f>(HLOOKUP(FI$6,BECO_Datos!$D$3:$HN$85,BECO_Datos!$A67,FALSE)+IFERROR(HLOOKUP(FI$6,BECO_Datos!$HP$3:$LT$85,BECO_Datos!$A67,FALSE),0))*FI$2</f>
        <v>0</v>
      </c>
      <c r="FJ68" s="84">
        <f>(HLOOKUP(FJ$6,BECO_Datos!$D$3:$HN$85,BECO_Datos!$A67,FALSE)+IFERROR(HLOOKUP(FJ$6,BECO_Datos!$HP$3:$LT$85,BECO_Datos!$A67,FALSE),0))*FJ$2</f>
        <v>0</v>
      </c>
      <c r="FK68" s="84">
        <f>(HLOOKUP(FK$6,BECO_Datos!$D$3:$HN$85,BECO_Datos!$A67,FALSE)+IFERROR(HLOOKUP(FK$6,BECO_Datos!$HP$3:$LT$85,BECO_Datos!$A67,FALSE),0))*FK$2</f>
        <v>0</v>
      </c>
      <c r="FL68" s="84">
        <f>(HLOOKUP(FL$6,BECO_Datos!$D$3:$HN$85,BECO_Datos!$A67,FALSE)+IFERROR(HLOOKUP(FL$6,BECO_Datos!$HP$3:$LT$85,BECO_Datos!$A67,FALSE),0))*FL$2</f>
        <v>0</v>
      </c>
      <c r="FM68" s="84">
        <f>(HLOOKUP(FM$6,BECO_Datos!$D$3:$HN$85,BECO_Datos!$A67,FALSE)+IFERROR(HLOOKUP(FM$6,BECO_Datos!$HP$3:$LT$85,BECO_Datos!$A67,FALSE),0))*FM$2</f>
        <v>0</v>
      </c>
      <c r="FN68" s="84">
        <f>(HLOOKUP(FN$6,BECO_Datos!$D$3:$HN$85,BECO_Datos!$A67,FALSE)+IFERROR(HLOOKUP(FN$6,BECO_Datos!$HP$3:$LT$85,BECO_Datos!$A67,FALSE),0))*FN$2</f>
        <v>0</v>
      </c>
      <c r="FO68" s="84">
        <f>(HLOOKUP(FO$6,BECO_Datos!$D$3:$HN$85,BECO_Datos!$A67,FALSE)+IFERROR(HLOOKUP(FO$6,BECO_Datos!$HP$3:$LT$85,BECO_Datos!$A67,FALSE),0))*FO$2</f>
        <v>0</v>
      </c>
      <c r="FP68" s="84">
        <f>(HLOOKUP(FP$6,BECO_Datos!$D$3:$HN$85,BECO_Datos!$A67,FALSE)+IFERROR(HLOOKUP(FP$6,BECO_Datos!$HP$3:$LT$85,BECO_Datos!$A67,FALSE),0))*FP$2</f>
        <v>0</v>
      </c>
      <c r="FR68" s="84" t="e">
        <f>(HLOOKUP(FR$6,BECO_Datos!$D$3:$HN$85,BECO_Datos!$A67,FALSE)+IFERROR(HLOOKUP(FR$6,BECO_Datos!$HP$3:$LT$85,BECO_Datos!$A67,FALSE),0))*FR$2</f>
        <v>#N/A</v>
      </c>
      <c r="FS68" s="84" t="e">
        <f>(HLOOKUP(FS$6,BECO_Datos!$D$3:$HN$85,BECO_Datos!$A67,FALSE)+IFERROR(HLOOKUP(FS$6,BECO_Datos!$HP$3:$LT$85,BECO_Datos!$A67,FALSE),0))*FS$2</f>
        <v>#N/A</v>
      </c>
      <c r="FT68" s="84" t="e">
        <f>(HLOOKUP(FT$6,BECO_Datos!$D$3:$HN$85,BECO_Datos!$A67,FALSE)+IFERROR(HLOOKUP(FT$6,BECO_Datos!$HP$3:$LT$85,BECO_Datos!$A67,FALSE),0))*FT$2</f>
        <v>#N/A</v>
      </c>
      <c r="FU68" s="84" t="e">
        <f>(HLOOKUP(FU$6,BECO_Datos!$D$3:$HN$85,BECO_Datos!$A67,FALSE)+IFERROR(HLOOKUP(FU$6,BECO_Datos!$HP$3:$LT$85,BECO_Datos!$A67,FALSE),0))*FU$2</f>
        <v>#N/A</v>
      </c>
      <c r="FV68" s="84" t="e">
        <f>(HLOOKUP(FV$6,BECO_Datos!$D$3:$HN$85,BECO_Datos!$A67,FALSE)+IFERROR(HLOOKUP(FV$6,BECO_Datos!$HP$3:$LT$85,BECO_Datos!$A67,FALSE),0))*FV$2</f>
        <v>#N/A</v>
      </c>
      <c r="FW68" s="84" t="e">
        <f>(HLOOKUP(FW$6,BECO_Datos!$D$3:$HN$85,BECO_Datos!$A67,FALSE)+IFERROR(HLOOKUP(FW$6,BECO_Datos!$HP$3:$LT$85,BECO_Datos!$A67,FALSE),0))*FW$2</f>
        <v>#N/A</v>
      </c>
      <c r="FX68" s="84">
        <f>(HLOOKUP(FX$6,BECO_Datos!$D$3:$HN$85,BECO_Datos!$A67,FALSE)+IFERROR(HLOOKUP(FX$6,BECO_Datos!$HP$3:$LT$85,BECO_Datos!$A67,FALSE),0))*FX$2</f>
        <v>0</v>
      </c>
      <c r="FY68" s="84">
        <f>(HLOOKUP(FY$6,BECO_Datos!$D$3:$HN$85,BECO_Datos!$A67,FALSE)+IFERROR(HLOOKUP(FY$6,BECO_Datos!$HP$3:$LT$85,BECO_Datos!$A67,FALSE),0))*FY$2</f>
        <v>0</v>
      </c>
      <c r="FZ68" s="84">
        <f>(HLOOKUP(FZ$6,BECO_Datos!$D$3:$HN$85,BECO_Datos!$A67,FALSE)+IFERROR(HLOOKUP(FZ$6,BECO_Datos!$HP$3:$LT$85,BECO_Datos!$A67,FALSE),0))*FZ$2</f>
        <v>0</v>
      </c>
      <c r="GA68" s="84">
        <f>(HLOOKUP(GA$6,BECO_Datos!$D$3:$HN$85,BECO_Datos!$A67,FALSE)+IFERROR(HLOOKUP(GA$6,BECO_Datos!$HP$3:$LT$85,BECO_Datos!$A67,FALSE),0))*GA$2</f>
        <v>0</v>
      </c>
      <c r="GB68" s="84">
        <f>(HLOOKUP(GB$6,BECO_Datos!$D$3:$HN$85,BECO_Datos!$A67,FALSE)+IFERROR(HLOOKUP(GB$6,BECO_Datos!$HP$3:$LT$85,BECO_Datos!$A67,FALSE),0))*GB$2</f>
        <v>0</v>
      </c>
      <c r="GC68" s="84">
        <f>(HLOOKUP(GC$6,BECO_Datos!$D$3:$HN$85,BECO_Datos!$A67,FALSE)+IFERROR(HLOOKUP(GC$6,BECO_Datos!$HP$3:$LT$85,BECO_Datos!$A67,FALSE),0))*GC$2</f>
        <v>0</v>
      </c>
      <c r="GD68" s="84">
        <f>(HLOOKUP(GD$6,BECO_Datos!$D$3:$HN$85,BECO_Datos!$A67,FALSE)+IFERROR(HLOOKUP(GD$6,BECO_Datos!$HP$3:$LT$85,BECO_Datos!$A67,FALSE),0))*GD$2</f>
        <v>0</v>
      </c>
      <c r="GE68" s="84">
        <f>(HLOOKUP(GE$6,BECO_Datos!$D$3:$HN$85,BECO_Datos!$A67,FALSE)+IFERROR(HLOOKUP(GE$6,BECO_Datos!$HP$3:$LT$85,BECO_Datos!$A67,FALSE),0))*GE$2</f>
        <v>0</v>
      </c>
      <c r="GF68" s="84">
        <f>(HLOOKUP(GF$6,BECO_Datos!$D$3:$HN$85,BECO_Datos!$A67,FALSE)+IFERROR(HLOOKUP(GF$6,BECO_Datos!$HP$3:$LT$85,BECO_Datos!$A67,FALSE),0))*GF$2</f>
        <v>0</v>
      </c>
      <c r="GG68" s="84">
        <f>(HLOOKUP(GG$6,BECO_Datos!$D$3:$HN$85,BECO_Datos!$A67,FALSE)+IFERROR(HLOOKUP(GG$6,BECO_Datos!$HP$3:$LT$85,BECO_Datos!$A67,FALSE),0))*GG$2</f>
        <v>0</v>
      </c>
      <c r="GI68" s="84" t="e">
        <f>(HLOOKUP(GI$6,BECO_Datos!$D$3:$HN$85,BECO_Datos!$A67,FALSE)+IFERROR(HLOOKUP(GI$6,BECO_Datos!$HP$3:$LT$85,BECO_Datos!$A67,FALSE),0))*GI$2</f>
        <v>#N/A</v>
      </c>
      <c r="GJ68" s="84" t="e">
        <f>(HLOOKUP(GJ$6,BECO_Datos!$D$3:$HN$85,BECO_Datos!$A67,FALSE)+IFERROR(HLOOKUP(GJ$6,BECO_Datos!$HP$3:$LT$85,BECO_Datos!$A67,FALSE),0))*GJ$2</f>
        <v>#N/A</v>
      </c>
      <c r="GK68" s="84" t="e">
        <f>(HLOOKUP(GK$6,BECO_Datos!$D$3:$HN$85,BECO_Datos!$A67,FALSE)+IFERROR(HLOOKUP(GK$6,BECO_Datos!$HP$3:$LT$85,BECO_Datos!$A67,FALSE),0))*GK$2</f>
        <v>#N/A</v>
      </c>
      <c r="GL68" s="84" t="e">
        <f>(HLOOKUP(GL$6,BECO_Datos!$D$3:$HN$85,BECO_Datos!$A67,FALSE)+IFERROR(HLOOKUP(GL$6,BECO_Datos!$HP$3:$LT$85,BECO_Datos!$A67,FALSE),0))*GL$2</f>
        <v>#N/A</v>
      </c>
      <c r="GM68" s="84" t="e">
        <f>(HLOOKUP(GM$6,BECO_Datos!$D$3:$HN$85,BECO_Datos!$A67,FALSE)+IFERROR(HLOOKUP(GM$6,BECO_Datos!$HP$3:$LT$85,BECO_Datos!$A67,FALSE),0))*GM$2</f>
        <v>#N/A</v>
      </c>
      <c r="GN68" s="84" t="e">
        <f>(HLOOKUP(GN$6,BECO_Datos!$D$3:$HN$85,BECO_Datos!$A67,FALSE)+IFERROR(HLOOKUP(GN$6,BECO_Datos!$HP$3:$LT$85,BECO_Datos!$A67,FALSE),0))*GN$2</f>
        <v>#N/A</v>
      </c>
      <c r="GO68" s="84">
        <f>(HLOOKUP(GO$6,BECO_Datos!$D$3:$HN$85,BECO_Datos!$A67,FALSE)+IFERROR(HLOOKUP(GO$6,BECO_Datos!$HP$3:$LT$85,BECO_Datos!$A67,FALSE),0))*GO$2</f>
        <v>6.1930352536543429E-2</v>
      </c>
      <c r="GP68" s="84">
        <f>(HLOOKUP(GP$6,BECO_Datos!$D$3:$HN$85,BECO_Datos!$A67,FALSE)+IFERROR(HLOOKUP(GP$6,BECO_Datos!$HP$3:$LT$85,BECO_Datos!$A67,FALSE),0))*GP$2</f>
        <v>0</v>
      </c>
      <c r="GQ68" s="84">
        <f>(HLOOKUP(GQ$6,BECO_Datos!$D$3:$HN$85,BECO_Datos!$A67,FALSE)+IFERROR(HLOOKUP(GQ$6,BECO_Datos!$HP$3:$LT$85,BECO_Datos!$A67,FALSE),0))*GQ$2</f>
        <v>0</v>
      </c>
      <c r="GR68" s="84">
        <f>(HLOOKUP(GR$6,BECO_Datos!$D$3:$HN$85,BECO_Datos!$A67,FALSE)+IFERROR(HLOOKUP(GR$6,BECO_Datos!$HP$3:$LT$85,BECO_Datos!$A67,FALSE),0))*GR$2</f>
        <v>0</v>
      </c>
      <c r="GS68" s="84">
        <f>(HLOOKUP(GS$6,BECO_Datos!$D$3:$HN$85,BECO_Datos!$A67,FALSE)+IFERROR(HLOOKUP(GS$6,BECO_Datos!$HP$3:$LT$85,BECO_Datos!$A67,FALSE),0))*GS$2</f>
        <v>0</v>
      </c>
      <c r="GT68" s="84">
        <f>(HLOOKUP(GT$6,BECO_Datos!$D$3:$HN$85,BECO_Datos!$A67,FALSE)+IFERROR(HLOOKUP(GT$6,BECO_Datos!$HP$3:$LT$85,BECO_Datos!$A67,FALSE),0))*GT$2</f>
        <v>0</v>
      </c>
      <c r="GU68" s="84">
        <f>(HLOOKUP(GU$6,BECO_Datos!$D$3:$HN$85,BECO_Datos!$A67,FALSE)+IFERROR(HLOOKUP(GU$6,BECO_Datos!$HP$3:$LT$85,BECO_Datos!$A67,FALSE),0))*GU$2</f>
        <v>0</v>
      </c>
      <c r="GV68" s="84">
        <f>(HLOOKUP(GV$6,BECO_Datos!$D$3:$HN$85,BECO_Datos!$A67,FALSE)+IFERROR(HLOOKUP(GV$6,BECO_Datos!$HP$3:$LT$85,BECO_Datos!$A67,FALSE),0))*GV$2</f>
        <v>0</v>
      </c>
      <c r="GW68" s="84">
        <f>(HLOOKUP(GW$6,BECO_Datos!$D$3:$HN$85,BECO_Datos!$A67,FALSE)+IFERROR(HLOOKUP(GW$6,BECO_Datos!$HP$3:$LT$85,BECO_Datos!$A67,FALSE),0))*GW$2</f>
        <v>0</v>
      </c>
      <c r="GX68" s="84">
        <f>(HLOOKUP(GX$6,BECO_Datos!$D$3:$HN$85,BECO_Datos!$A67,FALSE)+IFERROR(HLOOKUP(GX$6,BECO_Datos!$HP$3:$LT$85,BECO_Datos!$A67,FALSE),0))*GX$2</f>
        <v>0</v>
      </c>
      <c r="GZ68" s="84" t="e">
        <f>(HLOOKUP(GZ$6,BECO_Datos!$D$3:$HN$85,BECO_Datos!$A67,FALSE)+IFERROR(HLOOKUP(GZ$6,BECO_Datos!$HP$3:$LT$85,BECO_Datos!$A67,FALSE),0))*GZ$2</f>
        <v>#N/A</v>
      </c>
      <c r="HA68" s="84" t="e">
        <f>(HLOOKUP(HA$6,BECO_Datos!$D$3:$HN$85,BECO_Datos!$A67,FALSE)+IFERROR(HLOOKUP(HA$6,BECO_Datos!$HP$3:$LT$85,BECO_Datos!$A67,FALSE),0))*HA$2</f>
        <v>#N/A</v>
      </c>
      <c r="HB68" s="84" t="e">
        <f>(HLOOKUP(HB$6,BECO_Datos!$D$3:$HN$85,BECO_Datos!$A67,FALSE)+IFERROR(HLOOKUP(HB$6,BECO_Datos!$HP$3:$LT$85,BECO_Datos!$A67,FALSE),0))*HB$2</f>
        <v>#N/A</v>
      </c>
      <c r="HC68" s="84" t="e">
        <f>(HLOOKUP(HC$6,BECO_Datos!$D$3:$HN$85,BECO_Datos!$A67,FALSE)+IFERROR(HLOOKUP(HC$6,BECO_Datos!$HP$3:$LT$85,BECO_Datos!$A67,FALSE),0))*HC$2</f>
        <v>#N/A</v>
      </c>
      <c r="HD68" s="84" t="e">
        <f>(HLOOKUP(HD$6,BECO_Datos!$D$3:$HN$85,BECO_Datos!$A67,FALSE)+IFERROR(HLOOKUP(HD$6,BECO_Datos!$HP$3:$LT$85,BECO_Datos!$A67,FALSE),0))*HD$2</f>
        <v>#N/A</v>
      </c>
      <c r="HE68" s="84" t="e">
        <f>(HLOOKUP(HE$6,BECO_Datos!$D$3:$HN$85,BECO_Datos!$A67,FALSE)+IFERROR(HLOOKUP(HE$6,BECO_Datos!$HP$3:$LT$85,BECO_Datos!$A67,FALSE),0))*HE$2</f>
        <v>#N/A</v>
      </c>
      <c r="HF68" s="84">
        <f>(HLOOKUP(HF$6,BECO_Datos!$D$3:$HN$85,BECO_Datos!$A67,FALSE)+IFERROR(HLOOKUP(HF$6,BECO_Datos!$HP$3:$LT$85,BECO_Datos!$A67,FALSE),0))*HF$2</f>
        <v>0.15395041426390285</v>
      </c>
      <c r="HG68" s="84">
        <f>(HLOOKUP(HG$6,BECO_Datos!$D$3:$HN$85,BECO_Datos!$A67,FALSE)+IFERROR(HLOOKUP(HG$6,BECO_Datos!$HP$3:$LT$85,BECO_Datos!$A67,FALSE),0))*HG$2</f>
        <v>3.9318016060695959E-2</v>
      </c>
      <c r="HH68" s="84">
        <f>(HLOOKUP(HH$6,BECO_Datos!$D$3:$HN$85,BECO_Datos!$A67,FALSE)+IFERROR(HLOOKUP(HH$6,BECO_Datos!$HP$3:$LT$85,BECO_Datos!$A67,FALSE),0))*HH$2</f>
        <v>0.32870790198774752</v>
      </c>
      <c r="HI68" s="84">
        <f>(HLOOKUP(HI$6,BECO_Datos!$D$3:$HN$85,BECO_Datos!$A67,FALSE)+IFERROR(HLOOKUP(HI$6,BECO_Datos!$HP$3:$LT$85,BECO_Datos!$A67,FALSE),0))*HI$2</f>
        <v>0.34965364627205037</v>
      </c>
      <c r="HJ68" s="84">
        <f>(HLOOKUP(HJ$6,BECO_Datos!$D$3:$HN$85,BECO_Datos!$A67,FALSE)+IFERROR(HLOOKUP(HJ$6,BECO_Datos!$HP$3:$LT$85,BECO_Datos!$A67,FALSE),0))*HJ$2</f>
        <v>0.41314875931495082</v>
      </c>
      <c r="HK68" s="84">
        <f>(HLOOKUP(HK$6,BECO_Datos!$D$3:$HN$85,BECO_Datos!$A67,FALSE)+IFERROR(HLOOKUP(HK$6,BECO_Datos!$HP$3:$LT$85,BECO_Datos!$A67,FALSE),0))*HK$2</f>
        <v>0.46843004469162819</v>
      </c>
      <c r="HL68" s="84">
        <f>(HLOOKUP(HL$6,BECO_Datos!$D$3:$HN$85,BECO_Datos!$A67,FALSE)+IFERROR(HLOOKUP(HL$6,BECO_Datos!$HP$3:$LT$85,BECO_Datos!$A67,FALSE),0))*HL$2</f>
        <v>0.10642824524566009</v>
      </c>
      <c r="HM68" s="84">
        <f>(HLOOKUP(HM$6,BECO_Datos!$D$3:$HN$85,BECO_Datos!$A67,FALSE)+IFERROR(HLOOKUP(HM$6,BECO_Datos!$HP$3:$LT$85,BECO_Datos!$A67,FALSE),0))*HM$2</f>
        <v>0.13361095172331808</v>
      </c>
      <c r="HN68" s="84">
        <f>(HLOOKUP(HN$6,BECO_Datos!$D$3:$HN$85,BECO_Datos!$A67,FALSE)+IFERROR(HLOOKUP(HN$6,BECO_Datos!$HP$3:$LT$85,BECO_Datos!$A67,FALSE),0))*HN$2</f>
        <v>0.12293652315040933</v>
      </c>
      <c r="HO68" s="84">
        <f>(HLOOKUP(HO$6,BECO_Datos!$D$3:$HN$85,BECO_Datos!$A67,FALSE)+IFERROR(HLOOKUP(HO$6,BECO_Datos!$HP$3:$LT$85,BECO_Datos!$A67,FALSE),0))*HO$2</f>
        <v>0.11952766469852137</v>
      </c>
      <c r="HQ68" s="84" t="e">
        <f>(HLOOKUP(HQ$6,BECO_Datos!$D$3:$HN$85,BECO_Datos!$A67,FALSE)+IFERROR(HLOOKUP(HQ$6,BECO_Datos!$HP$3:$LT$85,BECO_Datos!$A67,FALSE),0))*HQ$2</f>
        <v>#N/A</v>
      </c>
      <c r="HR68" s="84" t="e">
        <f>(HLOOKUP(HR$6,BECO_Datos!$D$3:$HN$85,BECO_Datos!$A67,FALSE)+IFERROR(HLOOKUP(HR$6,BECO_Datos!$HP$3:$LT$85,BECO_Datos!$A67,FALSE),0))*HR$2</f>
        <v>#N/A</v>
      </c>
      <c r="HS68" s="84" t="e">
        <f>(HLOOKUP(HS$6,BECO_Datos!$D$3:$HN$85,BECO_Datos!$A67,FALSE)+IFERROR(HLOOKUP(HS$6,BECO_Datos!$HP$3:$LT$85,BECO_Datos!$A67,FALSE),0))*HS$2</f>
        <v>#N/A</v>
      </c>
      <c r="HT68" s="84" t="e">
        <f>(HLOOKUP(HT$6,BECO_Datos!$D$3:$HN$85,BECO_Datos!$A67,FALSE)+IFERROR(HLOOKUP(HT$6,BECO_Datos!$HP$3:$LT$85,BECO_Datos!$A67,FALSE),0))*HT$2</f>
        <v>#N/A</v>
      </c>
      <c r="HU68" s="84" t="e">
        <f>(HLOOKUP(HU$6,BECO_Datos!$D$3:$HN$85,BECO_Datos!$A67,FALSE)+IFERROR(HLOOKUP(HU$6,BECO_Datos!$HP$3:$LT$85,BECO_Datos!$A67,FALSE),0))*HU$2</f>
        <v>#N/A</v>
      </c>
      <c r="HV68" s="84" t="e">
        <f>(HLOOKUP(HV$6,BECO_Datos!$D$3:$HN$85,BECO_Datos!$A67,FALSE)+IFERROR(HLOOKUP(HV$6,BECO_Datos!$HP$3:$LT$85,BECO_Datos!$A67,FALSE),0))*HV$2</f>
        <v>#N/A</v>
      </c>
      <c r="HW68" s="84">
        <f>(HLOOKUP(HW$6,BECO_Datos!$D$3:$HN$85,BECO_Datos!$A67,FALSE)+IFERROR(HLOOKUP(HW$6,BECO_Datos!$HP$3:$LT$85,BECO_Datos!$A67,FALSE),0))*HW$2</f>
        <v>1.7506448839208944E-3</v>
      </c>
      <c r="HX68" s="84">
        <f>(HLOOKUP(HX$6,BECO_Datos!$D$3:$HN$85,BECO_Datos!$A67,FALSE)+IFERROR(HLOOKUP(HX$6,BECO_Datos!$HP$3:$LT$85,BECO_Datos!$A67,FALSE),0))*HX$2</f>
        <v>5.2519346517626835E-4</v>
      </c>
      <c r="HY68" s="84">
        <f>(HLOOKUP(HY$6,BECO_Datos!$D$3:$HN$85,BECO_Datos!$A67,FALSE)+IFERROR(HLOOKUP(HY$6,BECO_Datos!$HP$3:$LT$85,BECO_Datos!$A67,FALSE),0))*HY$2</f>
        <v>0</v>
      </c>
      <c r="HZ68" s="84">
        <f>(HLOOKUP(HZ$6,BECO_Datos!$D$3:$HN$85,BECO_Datos!$A67,FALSE)+IFERROR(HLOOKUP(HZ$6,BECO_Datos!$HP$3:$LT$85,BECO_Datos!$A67,FALSE),0))*HZ$2</f>
        <v>0</v>
      </c>
      <c r="IA68" s="84">
        <f>(HLOOKUP(IA$6,BECO_Datos!$D$3:$HN$85,BECO_Datos!$A67,FALSE)+IFERROR(HLOOKUP(IA$6,BECO_Datos!$HP$3:$LT$85,BECO_Datos!$A67,FALSE),0))*IA$2</f>
        <v>0</v>
      </c>
      <c r="IB68" s="84">
        <f>(HLOOKUP(IB$6,BECO_Datos!$D$3:$HN$85,BECO_Datos!$A67,FALSE)+IFERROR(HLOOKUP(IB$6,BECO_Datos!$HP$3:$LT$85,BECO_Datos!$A67,FALSE),0))*IB$2</f>
        <v>0</v>
      </c>
      <c r="IC68" s="84">
        <f>(HLOOKUP(IC$6,BECO_Datos!$D$3:$HN$85,BECO_Datos!$A67,FALSE)+IFERROR(HLOOKUP(IC$6,BECO_Datos!$HP$3:$LT$85,BECO_Datos!$A67,FALSE),0))*IC$2</f>
        <v>0</v>
      </c>
      <c r="ID68" s="84">
        <f>(HLOOKUP(ID$6,BECO_Datos!$D$3:$HN$85,BECO_Datos!$A67,FALSE)+IFERROR(HLOOKUP(ID$6,BECO_Datos!$HP$3:$LT$85,BECO_Datos!$A67,FALSE),0))*ID$2</f>
        <v>1.238177128116939E-3</v>
      </c>
      <c r="IE68" s="84">
        <f>(HLOOKUP(IE$6,BECO_Datos!$D$3:$HN$85,BECO_Datos!$A67,FALSE)+IFERROR(HLOOKUP(IE$6,BECO_Datos!$HP$3:$LT$85,BECO_Datos!$A67,FALSE),0))*IE$2</f>
        <v>0</v>
      </c>
      <c r="IF68" s="84">
        <f>(HLOOKUP(IF$6,BECO_Datos!$D$3:$HN$85,BECO_Datos!$A67,FALSE)+IFERROR(HLOOKUP(IF$6,BECO_Datos!$HP$3:$LT$85,BECO_Datos!$A67,FALSE),0))*IF$2</f>
        <v>1.6184032431798181E-3</v>
      </c>
      <c r="IH68" s="84" t="e">
        <f>(HLOOKUP(IH$6,BECO_Datos!$D$3:$HN$85,BECO_Datos!$A67,FALSE)+IFERROR(HLOOKUP(IH$6,BECO_Datos!$HP$3:$LT$85,BECO_Datos!$A67,FALSE),0))*IH$2</f>
        <v>#N/A</v>
      </c>
      <c r="II68" s="84" t="e">
        <f>(HLOOKUP(II$6,BECO_Datos!$D$3:$HN$85,BECO_Datos!$A67,FALSE)+IFERROR(HLOOKUP(II$6,BECO_Datos!$HP$3:$LT$85,BECO_Datos!$A67,FALSE),0))*II$2</f>
        <v>#N/A</v>
      </c>
      <c r="IJ68" s="84" t="e">
        <f>(HLOOKUP(IJ$6,BECO_Datos!$D$3:$HN$85,BECO_Datos!$A67,FALSE)+IFERROR(HLOOKUP(IJ$6,BECO_Datos!$HP$3:$LT$85,BECO_Datos!$A67,FALSE),0))*IJ$2</f>
        <v>#N/A</v>
      </c>
      <c r="IK68" s="84" t="e">
        <f>(HLOOKUP(IK$6,BECO_Datos!$D$3:$HN$85,BECO_Datos!$A67,FALSE)+IFERROR(HLOOKUP(IK$6,BECO_Datos!$HP$3:$LT$85,BECO_Datos!$A67,FALSE),0))*IK$2</f>
        <v>#N/A</v>
      </c>
      <c r="IL68" s="84" t="e">
        <f>(HLOOKUP(IL$6,BECO_Datos!$D$3:$HN$85,BECO_Datos!$A67,FALSE)+IFERROR(HLOOKUP(IL$6,BECO_Datos!$HP$3:$LT$85,BECO_Datos!$A67,FALSE),0))*IL$2</f>
        <v>#N/A</v>
      </c>
      <c r="IM68" s="84" t="e">
        <f>(HLOOKUP(IM$6,BECO_Datos!$D$3:$HN$85,BECO_Datos!$A67,FALSE)+IFERROR(HLOOKUP(IM$6,BECO_Datos!$HP$3:$LT$85,BECO_Datos!$A67,FALSE),0))*IM$2</f>
        <v>#N/A</v>
      </c>
      <c r="IN68" s="84">
        <f>(HLOOKUP(IN$6,BECO_Datos!$D$3:$HN$85,BECO_Datos!$A67,FALSE)+IFERROR(HLOOKUP(IN$6,BECO_Datos!$HP$3:$LT$85,BECO_Datos!$A67,FALSE),0))*IN$2</f>
        <v>1.8259000859845229</v>
      </c>
      <c r="IO68" s="84">
        <f>(HLOOKUP(IO$6,BECO_Datos!$D$3:$HN$85,BECO_Datos!$A67,FALSE)+IFERROR(HLOOKUP(IO$6,BECO_Datos!$HP$3:$LT$85,BECO_Datos!$A67,FALSE),0))*IO$2</f>
        <v>1.9197756663800518</v>
      </c>
      <c r="IP68" s="84">
        <f>(HLOOKUP(IP$6,BECO_Datos!$D$3:$HN$85,BECO_Datos!$A67,FALSE)+IFERROR(HLOOKUP(IP$6,BECO_Datos!$HP$3:$LT$85,BECO_Datos!$A67,FALSE),0))*IP$2</f>
        <v>2.2188386070507309</v>
      </c>
      <c r="IQ68" s="84">
        <f>(HLOOKUP(IQ$6,BECO_Datos!$D$3:$HN$85,BECO_Datos!$A67,FALSE)+IFERROR(HLOOKUP(IQ$6,BECO_Datos!$HP$3:$LT$85,BECO_Datos!$A67,FALSE),0))*IQ$2</f>
        <v>2.3453437661220984</v>
      </c>
      <c r="IR68" s="84">
        <f>(HLOOKUP(IR$6,BECO_Datos!$D$3:$HN$85,BECO_Datos!$A67,FALSE)+IFERROR(HLOOKUP(IR$6,BECO_Datos!$HP$3:$LT$85,BECO_Datos!$A67,FALSE),0))*IR$2</f>
        <v>2.5253353396388651</v>
      </c>
      <c r="IS68" s="84">
        <f>(HLOOKUP(IS$6,BECO_Datos!$D$3:$HN$85,BECO_Datos!$A67,FALSE)+IFERROR(HLOOKUP(IS$6,BECO_Datos!$HP$3:$LT$85,BECO_Datos!$A67,FALSE),0))*IS$2</f>
        <v>2.5583549441100604</v>
      </c>
      <c r="IT68" s="84">
        <f>(HLOOKUP(IT$6,BECO_Datos!$D$3:$HN$85,BECO_Datos!$A67,FALSE)+IFERROR(HLOOKUP(IT$6,BECO_Datos!$HP$3:$LT$85,BECO_Datos!$A67,FALSE),0))*IT$2</f>
        <v>2.3252503869303527</v>
      </c>
      <c r="IU68" s="84">
        <f>(HLOOKUP(IU$6,BECO_Datos!$D$3:$HN$85,BECO_Datos!$A67,FALSE)+IFERROR(HLOOKUP(IU$6,BECO_Datos!$HP$3:$LT$85,BECO_Datos!$A67,FALSE),0))*IU$2</f>
        <v>2.1397398968185728</v>
      </c>
      <c r="IV68" s="84">
        <f>(HLOOKUP(IV$6,BECO_Datos!$D$3:$HN$85,BECO_Datos!$A67,FALSE)+IFERROR(HLOOKUP(IV$6,BECO_Datos!$HP$3:$LT$85,BECO_Datos!$A67,FALSE),0))*IV$2</f>
        <v>1.9676491430787404</v>
      </c>
      <c r="IW68" s="84">
        <f>(HLOOKUP(IW$6,BECO_Datos!$D$3:$HN$85,BECO_Datos!$A67,FALSE)+IFERROR(HLOOKUP(IW$6,BECO_Datos!$HP$3:$LT$85,BECO_Datos!$A67,FALSE),0))*IW$2</f>
        <v>1.8454410733598416</v>
      </c>
      <c r="IY68" s="84" t="e">
        <f>(HLOOKUP(IY$6,BECO_Datos!$D$3:$HN$85,BECO_Datos!$A67,FALSE)+IFERROR(HLOOKUP(IY$6,BECO_Datos!$HP$3:$LT$85,BECO_Datos!$A67,FALSE),0))*IY$2</f>
        <v>#N/A</v>
      </c>
      <c r="IZ68" s="84" t="e">
        <f>(HLOOKUP(IZ$6,BECO_Datos!$D$3:$HN$85,BECO_Datos!$A67,FALSE)+IFERROR(HLOOKUP(IZ$6,BECO_Datos!$HP$3:$LT$85,BECO_Datos!$A67,FALSE),0))*IZ$2</f>
        <v>#N/A</v>
      </c>
      <c r="JA68" s="84" t="e">
        <f>(HLOOKUP(JA$6,BECO_Datos!$D$3:$HN$85,BECO_Datos!$A67,FALSE)+IFERROR(HLOOKUP(JA$6,BECO_Datos!$HP$3:$LT$85,BECO_Datos!$A67,FALSE),0))*JA$2</f>
        <v>#N/A</v>
      </c>
      <c r="JB68" s="84" t="e">
        <f>(HLOOKUP(JB$6,BECO_Datos!$D$3:$HN$85,BECO_Datos!$A67,FALSE)+IFERROR(HLOOKUP(JB$6,BECO_Datos!$HP$3:$LT$85,BECO_Datos!$A67,FALSE),0))*JB$2</f>
        <v>#N/A</v>
      </c>
      <c r="JC68" s="84" t="e">
        <f>(HLOOKUP(JC$6,BECO_Datos!$D$3:$HN$85,BECO_Datos!$A67,FALSE)+IFERROR(HLOOKUP(JC$6,BECO_Datos!$HP$3:$LT$85,BECO_Datos!$A67,FALSE),0))*JC$2</f>
        <v>#N/A</v>
      </c>
      <c r="JD68" s="84" t="e">
        <f>(HLOOKUP(JD$6,BECO_Datos!$D$3:$HN$85,BECO_Datos!$A67,FALSE)+IFERROR(HLOOKUP(JD$6,BECO_Datos!$HP$3:$LT$85,BECO_Datos!$A67,FALSE),0))*JD$2</f>
        <v>#N/A</v>
      </c>
      <c r="JE68" s="84">
        <f>(HLOOKUP(JE$6,BECO_Datos!$D$3:$HN$85,BECO_Datos!$A67,FALSE)+IFERROR(HLOOKUP(JE$6,BECO_Datos!$HP$3:$LT$85,BECO_Datos!$A67,FALSE),0))*JE$2</f>
        <v>4.2855393887402283E-4</v>
      </c>
      <c r="JF68" s="84">
        <f>(HLOOKUP(JF$6,BECO_Datos!$D$3:$HN$85,BECO_Datos!$A67,FALSE)+IFERROR(HLOOKUP(JF$6,BECO_Datos!$HP$3:$LT$85,BECO_Datos!$A67,FALSE),0))*JF$2</f>
        <v>4.006047689474561E-4</v>
      </c>
      <c r="JG68" s="84">
        <f>(HLOOKUP(JG$6,BECO_Datos!$D$3:$HN$85,BECO_Datos!$A67,FALSE)+IFERROR(HLOOKUP(JG$6,BECO_Datos!$HP$3:$LT$85,BECO_Datos!$A67,FALSE),0))*JG$2</f>
        <v>0</v>
      </c>
      <c r="JH68" s="84">
        <f>(HLOOKUP(JH$6,BECO_Datos!$D$3:$HN$85,BECO_Datos!$A67,FALSE)+IFERROR(HLOOKUP(JH$6,BECO_Datos!$HP$3:$LT$85,BECO_Datos!$A67,FALSE),0))*JH$2</f>
        <v>0</v>
      </c>
      <c r="JI68" s="84">
        <f>(HLOOKUP(JI$6,BECO_Datos!$D$3:$HN$85,BECO_Datos!$A67,FALSE)+IFERROR(HLOOKUP(JI$6,BECO_Datos!$HP$3:$LT$85,BECO_Datos!$A67,FALSE),0))*JI$2</f>
        <v>4.6581949877611169E-3</v>
      </c>
      <c r="JJ68" s="84">
        <f>(HLOOKUP(JJ$6,BECO_Datos!$D$3:$HN$85,BECO_Datos!$A67,FALSE)+IFERROR(HLOOKUP(JJ$6,BECO_Datos!$HP$3:$LT$85,BECO_Datos!$A67,FALSE),0))*JJ$2</f>
        <v>0.28288597068008231</v>
      </c>
      <c r="JK68" s="84">
        <f>(HLOOKUP(JK$6,BECO_Datos!$D$3:$HN$85,BECO_Datos!$A67,FALSE)+IFERROR(HLOOKUP(JK$6,BECO_Datos!$HP$3:$LT$85,BECO_Datos!$A67,FALSE),0))*JK$2</f>
        <v>0</v>
      </c>
      <c r="JL68" s="84">
        <f>(HLOOKUP(JL$6,BECO_Datos!$D$3:$HN$85,BECO_Datos!$A67,FALSE)+IFERROR(HLOOKUP(JL$6,BECO_Datos!$HP$3:$LT$85,BECO_Datos!$A67,FALSE),0))*JL$2</f>
        <v>0</v>
      </c>
      <c r="JM68" s="84">
        <f>(HLOOKUP(JM$6,BECO_Datos!$D$3:$HN$85,BECO_Datos!$A67,FALSE)+IFERROR(HLOOKUP(JM$6,BECO_Datos!$HP$3:$LT$85,BECO_Datos!$A67,FALSE),0))*JM$2</f>
        <v>0</v>
      </c>
      <c r="JN68" s="84">
        <f>(HLOOKUP(JN$6,BECO_Datos!$D$3:$HN$85,BECO_Datos!$A67,FALSE)+IFERROR(HLOOKUP(JN$6,BECO_Datos!$HP$3:$LT$85,BECO_Datos!$A67,FALSE),0))*JN$2</f>
        <v>0</v>
      </c>
      <c r="JP68" s="84" t="e">
        <f>(HLOOKUP(JP$6,BECO_Datos!$D$3:$HN$85,BECO_Datos!$A67,FALSE)+IFERROR(HLOOKUP(JP$6,BECO_Datos!$HP$3:$LT$85,BECO_Datos!$A67,FALSE),0))*JP$2</f>
        <v>#N/A</v>
      </c>
      <c r="JQ68" s="84" t="e">
        <f>(HLOOKUP(JQ$6,BECO_Datos!$D$3:$HN$85,BECO_Datos!$A67,FALSE)+IFERROR(HLOOKUP(JQ$6,BECO_Datos!$HP$3:$LT$85,BECO_Datos!$A67,FALSE),0))*JQ$2</f>
        <v>#N/A</v>
      </c>
      <c r="JR68" s="84" t="e">
        <f>(HLOOKUP(JR$6,BECO_Datos!$D$3:$HN$85,BECO_Datos!$A67,FALSE)+IFERROR(HLOOKUP(JR$6,BECO_Datos!$HP$3:$LT$85,BECO_Datos!$A67,FALSE),0))*JR$2</f>
        <v>#N/A</v>
      </c>
      <c r="JS68" s="84" t="e">
        <f>(HLOOKUP(JS$6,BECO_Datos!$D$3:$HN$85,BECO_Datos!$A67,FALSE)+IFERROR(HLOOKUP(JS$6,BECO_Datos!$HP$3:$LT$85,BECO_Datos!$A67,FALSE),0))*JS$2</f>
        <v>#N/A</v>
      </c>
      <c r="JT68" s="84" t="e">
        <f>(HLOOKUP(JT$6,BECO_Datos!$D$3:$HN$85,BECO_Datos!$A67,FALSE)+IFERROR(HLOOKUP(JT$6,BECO_Datos!$HP$3:$LT$85,BECO_Datos!$A67,FALSE),0))*JT$2</f>
        <v>#N/A</v>
      </c>
      <c r="JU68" s="84" t="e">
        <f>(HLOOKUP(JU$6,BECO_Datos!$D$3:$HN$85,BECO_Datos!$A67,FALSE)+IFERROR(HLOOKUP(JU$6,BECO_Datos!$HP$3:$LT$85,BECO_Datos!$A67,FALSE),0))*JU$2</f>
        <v>#N/A</v>
      </c>
      <c r="JV68" s="84">
        <f>(HLOOKUP(JV$6,BECO_Datos!$D$3:$HN$85,BECO_Datos!$A67,FALSE)+IFERROR(HLOOKUP(JV$6,BECO_Datos!$HP$3:$LT$85,BECO_Datos!$A67,FALSE),0))*JV$2</f>
        <v>0.21244054540247986</v>
      </c>
      <c r="JW68" s="84">
        <f>(HLOOKUP(JW$6,BECO_Datos!$D$3:$HN$85,BECO_Datos!$A67,FALSE)+IFERROR(HLOOKUP(JW$6,BECO_Datos!$HP$3:$LT$85,BECO_Datos!$A67,FALSE),0))*JW$2</f>
        <v>0.2197217807412836</v>
      </c>
      <c r="JX68" s="84">
        <f>(HLOOKUP(JX$6,BECO_Datos!$D$3:$HN$85,BECO_Datos!$A67,FALSE)+IFERROR(HLOOKUP(JX$6,BECO_Datos!$HP$3:$LT$85,BECO_Datos!$A67,FALSE),0))*JX$2</f>
        <v>0.14676772296983059</v>
      </c>
      <c r="JY68" s="84">
        <f>(HLOOKUP(JY$6,BECO_Datos!$D$3:$HN$85,BECO_Datos!$A67,FALSE)+IFERROR(HLOOKUP(JY$6,BECO_Datos!$HP$3:$LT$85,BECO_Datos!$A67,FALSE),0))*JY$2</f>
        <v>2.6725347963569967E-2</v>
      </c>
      <c r="JZ68" s="84">
        <f>(HLOOKUP(JZ$6,BECO_Datos!$D$3:$HN$85,BECO_Datos!$A67,FALSE)+IFERROR(HLOOKUP(JZ$6,BECO_Datos!$HP$3:$LT$85,BECO_Datos!$A67,FALSE),0))*JZ$2</f>
        <v>0.10062986196525263</v>
      </c>
      <c r="KA68" s="84">
        <f>(HLOOKUP(KA$6,BECO_Datos!$D$3:$HN$85,BECO_Datos!$A67,FALSE)+IFERROR(HLOOKUP(KA$6,BECO_Datos!$HP$3:$LT$85,BECO_Datos!$A67,FALSE),0))*KA$2</f>
        <v>0.34941585361171551</v>
      </c>
      <c r="KB68" s="84">
        <f>(HLOOKUP(KB$6,BECO_Datos!$D$3:$HN$85,BECO_Datos!$A67,FALSE)+IFERROR(HLOOKUP(KB$6,BECO_Datos!$HP$3:$LT$85,BECO_Datos!$A67,FALSE),0))*KB$2</f>
        <v>0.37660680169222394</v>
      </c>
      <c r="KC68" s="84">
        <f>(HLOOKUP(KC$6,BECO_Datos!$D$3:$HN$85,BECO_Datos!$A67,FALSE)+IFERROR(HLOOKUP(KC$6,BECO_Datos!$HP$3:$LT$85,BECO_Datos!$A67,FALSE),0))*KC$2</f>
        <v>0.3001604961719842</v>
      </c>
      <c r="KD68" s="84">
        <f>(HLOOKUP(KD$6,BECO_Datos!$D$3:$HN$85,BECO_Datos!$A67,FALSE)+IFERROR(HLOOKUP(KD$6,BECO_Datos!$HP$3:$LT$85,BECO_Datos!$A67,FALSE),0))*KD$2</f>
        <v>0.28222822613265341</v>
      </c>
      <c r="KE68" s="84">
        <f>(HLOOKUP(KE$6,BECO_Datos!$D$3:$HN$85,BECO_Datos!$A67,FALSE)+IFERROR(HLOOKUP(KE$6,BECO_Datos!$HP$3:$LT$85,BECO_Datos!$A67,FALSE),0))*KE$2</f>
        <v>0.30970932413428809</v>
      </c>
      <c r="KG68" s="84" t="e">
        <f>(HLOOKUP(KG$6,BECO_Datos!$D$3:$HN$85,BECO_Datos!$A67,FALSE)+IFERROR(HLOOKUP(KG$6,BECO_Datos!$HP$3:$LT$85,BECO_Datos!$A67,FALSE),0))*KG$2</f>
        <v>#N/A</v>
      </c>
      <c r="KH68" s="84" t="e">
        <f>(HLOOKUP(KH$6,BECO_Datos!$D$3:$HN$85,BECO_Datos!$A67,FALSE)+IFERROR(HLOOKUP(KH$6,BECO_Datos!$HP$3:$LT$85,BECO_Datos!$A67,FALSE),0))*KH$2</f>
        <v>#N/A</v>
      </c>
      <c r="KI68" s="84" t="e">
        <f>(HLOOKUP(KI$6,BECO_Datos!$D$3:$HN$85,BECO_Datos!$A67,FALSE)+IFERROR(HLOOKUP(KI$6,BECO_Datos!$HP$3:$LT$85,BECO_Datos!$A67,FALSE),0))*KI$2</f>
        <v>#N/A</v>
      </c>
      <c r="KJ68" s="84" t="e">
        <f>(HLOOKUP(KJ$6,BECO_Datos!$D$3:$HN$85,BECO_Datos!$A67,FALSE)+IFERROR(HLOOKUP(KJ$6,BECO_Datos!$HP$3:$LT$85,BECO_Datos!$A67,FALSE),0))*KJ$2</f>
        <v>#N/A</v>
      </c>
      <c r="KK68" s="84" t="e">
        <f>(HLOOKUP(KK$6,BECO_Datos!$D$3:$HN$85,BECO_Datos!$A67,FALSE)+IFERROR(HLOOKUP(KK$6,BECO_Datos!$HP$3:$LT$85,BECO_Datos!$A67,FALSE),0))*KK$2</f>
        <v>#N/A</v>
      </c>
      <c r="KL68" s="84" t="e">
        <f>(HLOOKUP(KL$6,BECO_Datos!$D$3:$HN$85,BECO_Datos!$A67,FALSE)+IFERROR(HLOOKUP(KL$6,BECO_Datos!$HP$3:$LT$85,BECO_Datos!$A67,FALSE),0))*KL$2</f>
        <v>#N/A</v>
      </c>
      <c r="KM68" s="84">
        <f>(HLOOKUP(KM$6,BECO_Datos!$D$3:$HN$85,BECO_Datos!$A67,FALSE)+IFERROR(HLOOKUP(KM$6,BECO_Datos!$HP$3:$LT$85,BECO_Datos!$A67,FALSE),0))*KM$2</f>
        <v>7.0011291368024503E-2</v>
      </c>
      <c r="KN68" s="84">
        <f>(HLOOKUP(KN$6,BECO_Datos!$D$3:$HN$85,BECO_Datos!$A67,FALSE)+IFERROR(HLOOKUP(KN$6,BECO_Datos!$HP$3:$LT$85,BECO_Datos!$A67,FALSE),0))*KN$2</f>
        <v>2.8518066073395975E-2</v>
      </c>
      <c r="KO68" s="84">
        <f>(HLOOKUP(KO$6,BECO_Datos!$D$3:$HN$85,BECO_Datos!$A67,FALSE)+IFERROR(HLOOKUP(KO$6,BECO_Datos!$HP$3:$LT$85,BECO_Datos!$A67,FALSE),0))*KO$2</f>
        <v>7.3661312793810496E-2</v>
      </c>
      <c r="KP68" s="84">
        <f>(HLOOKUP(KP$6,BECO_Datos!$D$3:$HN$85,BECO_Datos!$A67,FALSE)+IFERROR(HLOOKUP(KP$6,BECO_Datos!$HP$3:$LT$85,BECO_Datos!$A67,FALSE),0))*KP$2</f>
        <v>6.9877901880703433E-2</v>
      </c>
      <c r="KQ68" s="84">
        <f>(HLOOKUP(KQ$6,BECO_Datos!$D$3:$HN$85,BECO_Datos!$A67,FALSE)+IFERROR(HLOOKUP(KQ$6,BECO_Datos!$HP$3:$LT$85,BECO_Datos!$A67,FALSE),0))*KQ$2</f>
        <v>7.5889523547924026E-2</v>
      </c>
      <c r="KR68" s="84">
        <f>(HLOOKUP(KR$6,BECO_Datos!$D$3:$HN$85,BECO_Datos!$A67,FALSE)+IFERROR(HLOOKUP(KR$6,BECO_Datos!$HP$3:$LT$85,BECO_Datos!$A67,FALSE),0))*KR$2</f>
        <v>0.13369567682606953</v>
      </c>
      <c r="KS68" s="84">
        <f>(HLOOKUP(KS$6,BECO_Datos!$D$3:$HN$85,BECO_Datos!$A67,FALSE)+IFERROR(HLOOKUP(KS$6,BECO_Datos!$HP$3:$LT$85,BECO_Datos!$A67,FALSE),0))*KS$2</f>
        <v>8.2034534702465717E-2</v>
      </c>
      <c r="KT68" s="84">
        <f>(HLOOKUP(KT$6,BECO_Datos!$D$3:$HN$85,BECO_Datos!$A67,FALSE)+IFERROR(HLOOKUP(KT$6,BECO_Datos!$HP$3:$LT$85,BECO_Datos!$A67,FALSE),0))*KT$2</f>
        <v>0.1153121802098185</v>
      </c>
      <c r="KU68" s="84">
        <f>(HLOOKUP(KU$6,BECO_Datos!$D$3:$HN$85,BECO_Datos!$A67,FALSE)+IFERROR(HLOOKUP(KU$6,BECO_Datos!$HP$3:$LT$85,BECO_Datos!$A67,FALSE),0))*KU$2</f>
        <v>9.6328430900622625E-2</v>
      </c>
      <c r="KV68" s="84">
        <f>(HLOOKUP(KV$6,BECO_Datos!$D$3:$HN$85,BECO_Datos!$A67,FALSE)+IFERROR(HLOOKUP(KV$6,BECO_Datos!$HP$3:$LT$85,BECO_Datos!$A67,FALSE),0))*KV$2</f>
        <v>0.10024847754999468</v>
      </c>
      <c r="KX68" s="84" t="e">
        <f>(HLOOKUP(KX$6,BECO_Datos!$D$3:$HN$85,BECO_Datos!$A67,FALSE)+IFERROR(HLOOKUP(KX$6,BECO_Datos!$HP$3:$LT$85,BECO_Datos!$A67,FALSE),0))*KX$2</f>
        <v>#N/A</v>
      </c>
      <c r="KY68" s="84" t="e">
        <f>(HLOOKUP(KY$6,BECO_Datos!$D$3:$HN$85,BECO_Datos!$A67,FALSE)+IFERROR(HLOOKUP(KY$6,BECO_Datos!$HP$3:$LT$85,BECO_Datos!$A67,FALSE),0))*KY$2</f>
        <v>#N/A</v>
      </c>
      <c r="KZ68" s="84" t="e">
        <f>(HLOOKUP(KZ$6,BECO_Datos!$D$3:$HN$85,BECO_Datos!$A67,FALSE)+IFERROR(HLOOKUP(KZ$6,BECO_Datos!$HP$3:$LT$85,BECO_Datos!$A67,FALSE),0))*KZ$2</f>
        <v>#N/A</v>
      </c>
      <c r="LA68" s="84" t="e">
        <f>(HLOOKUP(LA$6,BECO_Datos!$D$3:$HN$85,BECO_Datos!$A67,FALSE)+IFERROR(HLOOKUP(LA$6,BECO_Datos!$HP$3:$LT$85,BECO_Datos!$A67,FALSE),0))*LA$2</f>
        <v>#N/A</v>
      </c>
      <c r="LB68" s="84" t="e">
        <f>(HLOOKUP(LB$6,BECO_Datos!$D$3:$HN$85,BECO_Datos!$A67,FALSE)+IFERROR(HLOOKUP(LB$6,BECO_Datos!$HP$3:$LT$85,BECO_Datos!$A67,FALSE),0))*LB$2</f>
        <v>#N/A</v>
      </c>
      <c r="LC68" s="84" t="e">
        <f>(HLOOKUP(LC$6,BECO_Datos!$D$3:$HN$85,BECO_Datos!$A67,FALSE)+IFERROR(HLOOKUP(LC$6,BECO_Datos!$HP$3:$LT$85,BECO_Datos!$A67,FALSE),0))*LC$2</f>
        <v>#N/A</v>
      </c>
      <c r="LD68" s="84">
        <f>(HLOOKUP(LD$6,BECO_Datos!$D$3:$HN$85,BECO_Datos!$A67,FALSE)+IFERROR(HLOOKUP(LD$6,BECO_Datos!$HP$3:$LT$85,BECO_Datos!$A67,FALSE),0))*LD$2</f>
        <v>0</v>
      </c>
      <c r="LE68" s="84">
        <f>(HLOOKUP(LE$6,BECO_Datos!$D$3:$HN$85,BECO_Datos!$A67,FALSE)+IFERROR(HLOOKUP(LE$6,BECO_Datos!$HP$3:$LT$85,BECO_Datos!$A67,FALSE),0))*LE$2</f>
        <v>0</v>
      </c>
      <c r="LF68" s="84">
        <f>(HLOOKUP(LF$6,BECO_Datos!$D$3:$HN$85,BECO_Datos!$A67,FALSE)+IFERROR(HLOOKUP(LF$6,BECO_Datos!$HP$3:$LT$85,BECO_Datos!$A67,FALSE),0))*LF$2</f>
        <v>0</v>
      </c>
      <c r="LG68" s="84">
        <f>(HLOOKUP(LG$6,BECO_Datos!$D$3:$HN$85,BECO_Datos!$A67,FALSE)+IFERROR(HLOOKUP(LG$6,BECO_Datos!$HP$3:$LT$85,BECO_Datos!$A67,FALSE),0))*LG$2</f>
        <v>0</v>
      </c>
      <c r="LH68" s="84">
        <f>(HLOOKUP(LH$6,BECO_Datos!$D$3:$HN$85,BECO_Datos!$A67,FALSE)+IFERROR(HLOOKUP(LH$6,BECO_Datos!$HP$3:$LT$85,BECO_Datos!$A67,FALSE),0))*LH$2</f>
        <v>0</v>
      </c>
      <c r="LI68" s="84">
        <f>(HLOOKUP(LI$6,BECO_Datos!$D$3:$HN$85,BECO_Datos!$A67,FALSE)+IFERROR(HLOOKUP(LI$6,BECO_Datos!$HP$3:$LT$85,BECO_Datos!$A67,FALSE),0))*LI$2</f>
        <v>0</v>
      </c>
      <c r="LJ68" s="84">
        <f>(HLOOKUP(LJ$6,BECO_Datos!$D$3:$HN$85,BECO_Datos!$A67,FALSE)+IFERROR(HLOOKUP(LJ$6,BECO_Datos!$HP$3:$LT$85,BECO_Datos!$A67,FALSE),0))*LJ$2</f>
        <v>0</v>
      </c>
      <c r="LK68" s="84">
        <f>(HLOOKUP(LK$6,BECO_Datos!$D$3:$HN$85,BECO_Datos!$A67,FALSE)+IFERROR(HLOOKUP(LK$6,BECO_Datos!$HP$3:$LT$85,BECO_Datos!$A67,FALSE),0))*LK$2</f>
        <v>0</v>
      </c>
      <c r="LL68" s="84">
        <f>(HLOOKUP(LL$6,BECO_Datos!$D$3:$HN$85,BECO_Datos!$A67,FALSE)+IFERROR(HLOOKUP(LL$6,BECO_Datos!$HP$3:$LT$85,BECO_Datos!$A67,FALSE),0))*LL$2</f>
        <v>0</v>
      </c>
      <c r="LM68" s="84">
        <f>(HLOOKUP(LM$6,BECO_Datos!$D$3:$HN$85,BECO_Datos!$A67,FALSE)+IFERROR(HLOOKUP(LM$6,BECO_Datos!$HP$3:$LT$85,BECO_Datos!$A67,FALSE),0))*LM$2</f>
        <v>0</v>
      </c>
    </row>
    <row r="69" spans="1:325" ht="15.75" x14ac:dyDescent="0.25">
      <c r="A69" s="160">
        <v>64</v>
      </c>
      <c r="B69" s="63" t="s">
        <v>109</v>
      </c>
      <c r="C69" s="13"/>
      <c r="D69" s="85" t="e">
        <f>(HLOOKUP(D$6,BECO_Datos!$D$3:$HN$85,BECO_Datos!$A68,FALSE)+IFERROR(HLOOKUP(D$6,BECO_Datos!$HP$3:$LT$85,BECO_Datos!$A68,FALSE),0))*D$2</f>
        <v>#N/A</v>
      </c>
      <c r="E69" s="85" t="e">
        <f>(HLOOKUP(E$6,BECO_Datos!$D$3:$HN$85,BECO_Datos!$A68,FALSE)+IFERROR(HLOOKUP(E$6,BECO_Datos!$HP$3:$LT$85,BECO_Datos!$A68,FALSE),0))*E$2</f>
        <v>#N/A</v>
      </c>
      <c r="F69" s="85" t="e">
        <f>(HLOOKUP(F$6,BECO_Datos!$D$3:$HN$85,BECO_Datos!$A68,FALSE)+IFERROR(HLOOKUP(F$6,BECO_Datos!$HP$3:$LT$85,BECO_Datos!$A68,FALSE),0))*F$2</f>
        <v>#N/A</v>
      </c>
      <c r="G69" s="85" t="e">
        <f>(HLOOKUP(G$6,BECO_Datos!$D$3:$HN$85,BECO_Datos!$A68,FALSE)+IFERROR(HLOOKUP(G$6,BECO_Datos!$HP$3:$LT$85,BECO_Datos!$A68,FALSE),0))*G$2</f>
        <v>#N/A</v>
      </c>
      <c r="H69" s="85" t="e">
        <f>(HLOOKUP(H$6,BECO_Datos!$D$3:$HN$85,BECO_Datos!$A68,FALSE)+IFERROR(HLOOKUP(H$6,BECO_Datos!$HP$3:$LT$85,BECO_Datos!$A68,FALSE),0))*H$2</f>
        <v>#N/A</v>
      </c>
      <c r="I69" s="85" t="e">
        <f>(HLOOKUP(I$6,BECO_Datos!$D$3:$HN$85,BECO_Datos!$A68,FALSE)+IFERROR(HLOOKUP(I$6,BECO_Datos!$HP$3:$LT$85,BECO_Datos!$A68,FALSE),0))*I$2</f>
        <v>#N/A</v>
      </c>
      <c r="J69" s="85">
        <f>(HLOOKUP(J$6,BECO_Datos!$D$3:$HN$85,BECO_Datos!$A68,FALSE)+IFERROR(HLOOKUP(J$6,BECO_Datos!$HP$3:$LT$85,BECO_Datos!$A68,FALSE),0))*J$2</f>
        <v>0</v>
      </c>
      <c r="K69" s="85">
        <f>(HLOOKUP(K$6,BECO_Datos!$D$3:$HN$85,BECO_Datos!$A68,FALSE)+IFERROR(HLOOKUP(K$6,BECO_Datos!$HP$3:$LT$85,BECO_Datos!$A68,FALSE),0))*K$2</f>
        <v>0</v>
      </c>
      <c r="L69" s="85">
        <f>(HLOOKUP(L$6,BECO_Datos!$D$3:$HN$85,BECO_Datos!$A68,FALSE)+IFERROR(HLOOKUP(L$6,BECO_Datos!$HP$3:$LT$85,BECO_Datos!$A68,FALSE),0))*L$2</f>
        <v>0</v>
      </c>
      <c r="M69" s="85">
        <f>(HLOOKUP(M$6,BECO_Datos!$D$3:$HN$85,BECO_Datos!$A68,FALSE)+IFERROR(HLOOKUP(M$6,BECO_Datos!$HP$3:$LT$85,BECO_Datos!$A68,FALSE),0))*M$2</f>
        <v>0</v>
      </c>
      <c r="N69" s="85">
        <f>(HLOOKUP(N$6,BECO_Datos!$D$3:$HN$85,BECO_Datos!$A68,FALSE)+IFERROR(HLOOKUP(N$6,BECO_Datos!$HP$3:$LT$85,BECO_Datos!$A68,FALSE),0))*N$2</f>
        <v>0</v>
      </c>
      <c r="O69" s="85">
        <f>(HLOOKUP(O$6,BECO_Datos!$D$3:$HN$85,BECO_Datos!$A68,FALSE)+IFERROR(HLOOKUP(O$6,BECO_Datos!$HP$3:$LT$85,BECO_Datos!$A68,FALSE),0))*O$2</f>
        <v>0</v>
      </c>
      <c r="P69" s="85">
        <f>(HLOOKUP(P$6,BECO_Datos!$D$3:$HN$85,BECO_Datos!$A68,FALSE)+IFERROR(HLOOKUP(P$6,BECO_Datos!$HP$3:$LT$85,BECO_Datos!$A68,FALSE),0))*P$2</f>
        <v>0</v>
      </c>
      <c r="Q69" s="85">
        <f>(HLOOKUP(Q$6,BECO_Datos!$D$3:$HN$85,BECO_Datos!$A68,FALSE)+IFERROR(HLOOKUP(Q$6,BECO_Datos!$HP$3:$LT$85,BECO_Datos!$A68,FALSE),0))*Q$2</f>
        <v>0</v>
      </c>
      <c r="R69" s="85">
        <f>(HLOOKUP(R$6,BECO_Datos!$D$3:$HN$85,BECO_Datos!$A68,FALSE)+IFERROR(HLOOKUP(R$6,BECO_Datos!$HP$3:$LT$85,BECO_Datos!$A68,FALSE),0))*R$2</f>
        <v>0</v>
      </c>
      <c r="S69" s="85">
        <f>(HLOOKUP(S$6,BECO_Datos!$D$3:$HN$85,BECO_Datos!$A68,FALSE)+IFERROR(HLOOKUP(S$6,BECO_Datos!$HP$3:$LT$85,BECO_Datos!$A68,FALSE),0))*S$2</f>
        <v>0</v>
      </c>
      <c r="U69" s="85" t="e">
        <f>(HLOOKUP(U$6,BECO_Datos!$D$3:$HN$85,BECO_Datos!$A68,FALSE)+IFERROR(HLOOKUP(U$6,BECO_Datos!$HP$3:$LT$85,BECO_Datos!$A68,FALSE),0))*U$2</f>
        <v>#N/A</v>
      </c>
      <c r="V69" s="85" t="e">
        <f>(HLOOKUP(V$6,BECO_Datos!$D$3:$HN$85,BECO_Datos!$A68,FALSE)+IFERROR(HLOOKUP(V$6,BECO_Datos!$HP$3:$LT$85,BECO_Datos!$A68,FALSE),0))*V$2</f>
        <v>#N/A</v>
      </c>
      <c r="W69" s="85" t="e">
        <f>(HLOOKUP(W$6,BECO_Datos!$D$3:$HN$85,BECO_Datos!$A68,FALSE)+IFERROR(HLOOKUP(W$6,BECO_Datos!$HP$3:$LT$85,BECO_Datos!$A68,FALSE),0))*W$2</f>
        <v>#N/A</v>
      </c>
      <c r="X69" s="85" t="e">
        <f>(HLOOKUP(X$6,BECO_Datos!$D$3:$HN$85,BECO_Datos!$A68,FALSE)+IFERROR(HLOOKUP(X$6,BECO_Datos!$HP$3:$LT$85,BECO_Datos!$A68,FALSE),0))*X$2</f>
        <v>#N/A</v>
      </c>
      <c r="Y69" s="85" t="e">
        <f>(HLOOKUP(Y$6,BECO_Datos!$D$3:$HN$85,BECO_Datos!$A68,FALSE)+IFERROR(HLOOKUP(Y$6,BECO_Datos!$HP$3:$LT$85,BECO_Datos!$A68,FALSE),0))*Y$2</f>
        <v>#N/A</v>
      </c>
      <c r="Z69" s="85" t="e">
        <f>(HLOOKUP(Z$6,BECO_Datos!$D$3:$HN$85,BECO_Datos!$A68,FALSE)+IFERROR(HLOOKUP(Z$6,BECO_Datos!$HP$3:$LT$85,BECO_Datos!$A68,FALSE),0))*Z$2</f>
        <v>#N/A</v>
      </c>
      <c r="AA69" s="85">
        <f>(HLOOKUP(AA$6,BECO_Datos!$D$3:$HN$85,BECO_Datos!$A68,FALSE)+IFERROR(HLOOKUP(AA$6,BECO_Datos!$HP$3:$LT$85,BECO_Datos!$A68,FALSE),0))*AA$2</f>
        <v>3.15986178662351E-2</v>
      </c>
      <c r="AB69" s="85">
        <f>(HLOOKUP(AB$6,BECO_Datos!$D$3:$HN$85,BECO_Datos!$A68,FALSE)+IFERROR(HLOOKUP(AB$6,BECO_Datos!$HP$3:$LT$85,BECO_Datos!$A68,FALSE),0))*AB$2</f>
        <v>0</v>
      </c>
      <c r="AC69" s="85">
        <f>(HLOOKUP(AC$6,BECO_Datos!$D$3:$HN$85,BECO_Datos!$A68,FALSE)+IFERROR(HLOOKUP(AC$6,BECO_Datos!$HP$3:$LT$85,BECO_Datos!$A68,FALSE),0))*AC$2</f>
        <v>2.8850911964823353E-2</v>
      </c>
      <c r="AD69" s="85">
        <f>(HLOOKUP(AD$6,BECO_Datos!$D$3:$HN$85,BECO_Datos!$A68,FALSE)+IFERROR(HLOOKUP(AD$6,BECO_Datos!$HP$3:$LT$85,BECO_Datos!$A68,FALSE),0))*AD$2</f>
        <v>2.0607794260588109E-2</v>
      </c>
      <c r="AE69" s="85">
        <f>(HLOOKUP(AE$6,BECO_Datos!$D$3:$HN$85,BECO_Datos!$A68,FALSE)+IFERROR(HLOOKUP(AE$6,BECO_Datos!$HP$3:$LT$85,BECO_Datos!$A68,FALSE),0))*AE$2</f>
        <v>0</v>
      </c>
      <c r="AF69" s="85">
        <f>(HLOOKUP(AF$6,BECO_Datos!$D$3:$HN$85,BECO_Datos!$A68,FALSE)+IFERROR(HLOOKUP(AF$6,BECO_Datos!$HP$3:$LT$85,BECO_Datos!$A68,FALSE),0))*AF$2</f>
        <v>0</v>
      </c>
      <c r="AG69" s="85">
        <f>(HLOOKUP(AG$6,BECO_Datos!$D$3:$HN$85,BECO_Datos!$A68,FALSE)+IFERROR(HLOOKUP(AG$6,BECO_Datos!$HP$3:$LT$85,BECO_Datos!$A68,FALSE),0))*AG$2</f>
        <v>0</v>
      </c>
      <c r="AH69" s="85">
        <f>(HLOOKUP(AH$6,BECO_Datos!$D$3:$HN$85,BECO_Datos!$A68,FALSE)+IFERROR(HLOOKUP(AH$6,BECO_Datos!$HP$3:$LT$85,BECO_Datos!$A68,FALSE),0))*AH$2</f>
        <v>0</v>
      </c>
      <c r="AI69" s="85">
        <f>(HLOOKUP(AI$6,BECO_Datos!$D$3:$HN$85,BECO_Datos!$A68,FALSE)+IFERROR(HLOOKUP(AI$6,BECO_Datos!$HP$3:$LT$85,BECO_Datos!$A68,FALSE),0))*AI$2</f>
        <v>0</v>
      </c>
      <c r="AJ69" s="85">
        <f>(HLOOKUP(AJ$6,BECO_Datos!$D$3:$HN$85,BECO_Datos!$A68,FALSE)+IFERROR(HLOOKUP(AJ$6,BECO_Datos!$HP$3:$LT$85,BECO_Datos!$A68,FALSE),0))*AJ$2</f>
        <v>0</v>
      </c>
      <c r="AL69" s="85" t="e">
        <f>(HLOOKUP(AL$6,BECO_Datos!$D$3:$HN$85,BECO_Datos!$A68,FALSE)+IFERROR(HLOOKUP(AL$6,BECO_Datos!$HP$3:$LT$85,BECO_Datos!$A68,FALSE),0))*AL$2</f>
        <v>#N/A</v>
      </c>
      <c r="AM69" s="85" t="e">
        <f>(HLOOKUP(AM$6,BECO_Datos!$D$3:$HN$85,BECO_Datos!$A68,FALSE)+IFERROR(HLOOKUP(AM$6,BECO_Datos!$HP$3:$LT$85,BECO_Datos!$A68,FALSE),0))*AM$2</f>
        <v>#N/A</v>
      </c>
      <c r="AN69" s="85" t="e">
        <f>(HLOOKUP(AN$6,BECO_Datos!$D$3:$HN$85,BECO_Datos!$A68,FALSE)+IFERROR(HLOOKUP(AN$6,BECO_Datos!$HP$3:$LT$85,BECO_Datos!$A68,FALSE),0))*AN$2</f>
        <v>#N/A</v>
      </c>
      <c r="AO69" s="85" t="e">
        <f>(HLOOKUP(AO$6,BECO_Datos!$D$3:$HN$85,BECO_Datos!$A68,FALSE)+IFERROR(HLOOKUP(AO$6,BECO_Datos!$HP$3:$LT$85,BECO_Datos!$A68,FALSE),0))*AO$2</f>
        <v>#N/A</v>
      </c>
      <c r="AP69" s="85" t="e">
        <f>(HLOOKUP(AP$6,BECO_Datos!$D$3:$HN$85,BECO_Datos!$A68,FALSE)+IFERROR(HLOOKUP(AP$6,BECO_Datos!$HP$3:$LT$85,BECO_Datos!$A68,FALSE),0))*AP$2</f>
        <v>#N/A</v>
      </c>
      <c r="AQ69" s="85" t="e">
        <f>(HLOOKUP(AQ$6,BECO_Datos!$D$3:$HN$85,BECO_Datos!$A68,FALSE)+IFERROR(HLOOKUP(AQ$6,BECO_Datos!$HP$3:$LT$85,BECO_Datos!$A68,FALSE),0))*AQ$2</f>
        <v>#N/A</v>
      </c>
      <c r="AR69" s="85">
        <f>(HLOOKUP(AR$6,BECO_Datos!$D$3:$HN$85,BECO_Datos!$A68,FALSE)+IFERROR(HLOOKUP(AR$6,BECO_Datos!$HP$3:$LT$85,BECO_Datos!$A68,FALSE),0))*AR$2</f>
        <v>2.0970123049137128</v>
      </c>
      <c r="AS69" s="85">
        <f>(HLOOKUP(AS$6,BECO_Datos!$D$3:$HN$85,BECO_Datos!$A68,FALSE)+IFERROR(HLOOKUP(AS$6,BECO_Datos!$HP$3:$LT$85,BECO_Datos!$A68,FALSE),0))*AS$2</f>
        <v>1.0661346879164053</v>
      </c>
      <c r="AT69" s="85">
        <f>(HLOOKUP(AT$6,BECO_Datos!$D$3:$HN$85,BECO_Datos!$A68,FALSE)+IFERROR(HLOOKUP(AT$6,BECO_Datos!$HP$3:$LT$85,BECO_Datos!$A68,FALSE),0))*AT$2</f>
        <v>3.0799849601030864</v>
      </c>
      <c r="AU69" s="85">
        <f>(HLOOKUP(AU$6,BECO_Datos!$D$3:$HN$85,BECO_Datos!$A68,FALSE)+IFERROR(HLOOKUP(AU$6,BECO_Datos!$HP$3:$LT$85,BECO_Datos!$A68,FALSE),0))*AU$2</f>
        <v>3.2253296888690568</v>
      </c>
      <c r="AV69" s="85">
        <f>(HLOOKUP(AV$6,BECO_Datos!$D$3:$HN$85,BECO_Datos!$A68,FALSE)+IFERROR(HLOOKUP(AV$6,BECO_Datos!$HP$3:$LT$85,BECO_Datos!$A68,FALSE),0))*AV$2</f>
        <v>3.6122403627724915</v>
      </c>
      <c r="AW69" s="85">
        <f>(HLOOKUP(AW$6,BECO_Datos!$D$3:$HN$85,BECO_Datos!$A68,FALSE)+IFERROR(HLOOKUP(AW$6,BECO_Datos!$HP$3:$LT$85,BECO_Datos!$A68,FALSE),0))*AW$2</f>
        <v>3.7508954106105223</v>
      </c>
      <c r="AX69" s="85">
        <f>(HLOOKUP(AX$6,BECO_Datos!$D$3:$HN$85,BECO_Datos!$A68,FALSE)+IFERROR(HLOOKUP(AX$6,BECO_Datos!$HP$3:$LT$85,BECO_Datos!$A68,FALSE),0))*AX$2</f>
        <v>5.5673541123819666E-3</v>
      </c>
      <c r="AY69" s="85">
        <f>(HLOOKUP(AY$6,BECO_Datos!$D$3:$HN$85,BECO_Datos!$A68,FALSE)+IFERROR(HLOOKUP(AY$6,BECO_Datos!$HP$3:$LT$85,BECO_Datos!$A68,FALSE),0))*AY$2</f>
        <v>7.6178571259359253E-3</v>
      </c>
      <c r="AZ69" s="85">
        <f>(HLOOKUP(AZ$6,BECO_Datos!$D$3:$HN$85,BECO_Datos!$A68,FALSE)+IFERROR(HLOOKUP(AZ$6,BECO_Datos!$HP$3:$LT$85,BECO_Datos!$A68,FALSE),0))*AZ$2</f>
        <v>0</v>
      </c>
      <c r="BA69" s="85">
        <f>(HLOOKUP(BA$6,BECO_Datos!$D$3:$HN$85,BECO_Datos!$A68,FALSE)+IFERROR(HLOOKUP(BA$6,BECO_Datos!$HP$3:$LT$85,BECO_Datos!$A68,FALSE),0))*BA$2</f>
        <v>0</v>
      </c>
      <c r="BC69" s="85" t="e">
        <f>(HLOOKUP(BC$6,BECO_Datos!$D$3:$HN$85,BECO_Datos!$A68,FALSE)+IFERROR(HLOOKUP(BC$6,BECO_Datos!$HP$3:$LT$85,BECO_Datos!$A68,FALSE),0))*BC$2</f>
        <v>#N/A</v>
      </c>
      <c r="BD69" s="85" t="e">
        <f>(HLOOKUP(BD$6,BECO_Datos!$D$3:$HN$85,BECO_Datos!$A68,FALSE)+IFERROR(HLOOKUP(BD$6,BECO_Datos!$HP$3:$LT$85,BECO_Datos!$A68,FALSE),0))*BD$2</f>
        <v>#N/A</v>
      </c>
      <c r="BE69" s="85" t="e">
        <f>(HLOOKUP(BE$6,BECO_Datos!$D$3:$HN$85,BECO_Datos!$A68,FALSE)+IFERROR(HLOOKUP(BE$6,BECO_Datos!$HP$3:$LT$85,BECO_Datos!$A68,FALSE),0))*BE$2</f>
        <v>#N/A</v>
      </c>
      <c r="BF69" s="85" t="e">
        <f>(HLOOKUP(BF$6,BECO_Datos!$D$3:$HN$85,BECO_Datos!$A68,FALSE)+IFERROR(HLOOKUP(BF$6,BECO_Datos!$HP$3:$LT$85,BECO_Datos!$A68,FALSE),0))*BF$2</f>
        <v>#N/A</v>
      </c>
      <c r="BG69" s="85" t="e">
        <f>(HLOOKUP(BG$6,BECO_Datos!$D$3:$HN$85,BECO_Datos!$A68,FALSE)+IFERROR(HLOOKUP(BG$6,BECO_Datos!$HP$3:$LT$85,BECO_Datos!$A68,FALSE),0))*BG$2</f>
        <v>#N/A</v>
      </c>
      <c r="BH69" s="85" t="e">
        <f>(HLOOKUP(BH$6,BECO_Datos!$D$3:$HN$85,BECO_Datos!$A68,FALSE)+IFERROR(HLOOKUP(BH$6,BECO_Datos!$HP$3:$LT$85,BECO_Datos!$A68,FALSE),0))*BH$2</f>
        <v>#N/A</v>
      </c>
      <c r="BI69" s="85">
        <f>(HLOOKUP(BI$6,BECO_Datos!$D$3:$HN$85,BECO_Datos!$A68,FALSE)+IFERROR(HLOOKUP(BI$6,BECO_Datos!$HP$3:$LT$85,BECO_Datos!$A68,FALSE),0))*BI$2</f>
        <v>0</v>
      </c>
      <c r="BJ69" s="85">
        <f>(HLOOKUP(BJ$6,BECO_Datos!$D$3:$HN$85,BECO_Datos!$A68,FALSE)+IFERROR(HLOOKUP(BJ$6,BECO_Datos!$HP$3:$LT$85,BECO_Datos!$A68,FALSE),0))*BJ$2</f>
        <v>0</v>
      </c>
      <c r="BK69" s="85">
        <f>(HLOOKUP(BK$6,BECO_Datos!$D$3:$HN$85,BECO_Datos!$A68,FALSE)+IFERROR(HLOOKUP(BK$6,BECO_Datos!$HP$3:$LT$85,BECO_Datos!$A68,FALSE),0))*BK$2</f>
        <v>0</v>
      </c>
      <c r="BL69" s="85">
        <f>(HLOOKUP(BL$6,BECO_Datos!$D$3:$HN$85,BECO_Datos!$A68,FALSE)+IFERROR(HLOOKUP(BL$6,BECO_Datos!$HP$3:$LT$85,BECO_Datos!$A68,FALSE),0))*BL$2</f>
        <v>0</v>
      </c>
      <c r="BM69" s="85">
        <f>(HLOOKUP(BM$6,BECO_Datos!$D$3:$HN$85,BECO_Datos!$A68,FALSE)+IFERROR(HLOOKUP(BM$6,BECO_Datos!$HP$3:$LT$85,BECO_Datos!$A68,FALSE),0))*BM$2</f>
        <v>0</v>
      </c>
      <c r="BN69" s="85">
        <f>(HLOOKUP(BN$6,BECO_Datos!$D$3:$HN$85,BECO_Datos!$A68,FALSE)+IFERROR(HLOOKUP(BN$6,BECO_Datos!$HP$3:$LT$85,BECO_Datos!$A68,FALSE),0))*BN$2</f>
        <v>0</v>
      </c>
      <c r="BO69" s="85">
        <f>(HLOOKUP(BO$6,BECO_Datos!$D$3:$HN$85,BECO_Datos!$A68,FALSE)+IFERROR(HLOOKUP(BO$6,BECO_Datos!$HP$3:$LT$85,BECO_Datos!$A68,FALSE),0))*BO$2</f>
        <v>0</v>
      </c>
      <c r="BP69" s="85">
        <f>(HLOOKUP(BP$6,BECO_Datos!$D$3:$HN$85,BECO_Datos!$A68,FALSE)+IFERROR(HLOOKUP(BP$6,BECO_Datos!$HP$3:$LT$85,BECO_Datos!$A68,FALSE),0))*BP$2</f>
        <v>0</v>
      </c>
      <c r="BQ69" s="85">
        <f>(HLOOKUP(BQ$6,BECO_Datos!$D$3:$HN$85,BECO_Datos!$A68,FALSE)+IFERROR(HLOOKUP(BQ$6,BECO_Datos!$HP$3:$LT$85,BECO_Datos!$A68,FALSE),0))*BQ$2</f>
        <v>0</v>
      </c>
      <c r="BR69" s="85">
        <f>(HLOOKUP(BR$6,BECO_Datos!$D$3:$HN$85,BECO_Datos!$A68,FALSE)+IFERROR(HLOOKUP(BR$6,BECO_Datos!$HP$3:$LT$85,BECO_Datos!$A68,FALSE),0))*BR$2</f>
        <v>0</v>
      </c>
      <c r="BT69" s="85" t="e">
        <f>(HLOOKUP(BT$6,BECO_Datos!$D$3:$HN$85,BECO_Datos!$A68,FALSE)+IFERROR(HLOOKUP(BT$6,BECO_Datos!$HP$3:$LT$85,BECO_Datos!$A68,FALSE),0))*BT$2</f>
        <v>#N/A</v>
      </c>
      <c r="BU69" s="85" t="e">
        <f>(HLOOKUP(BU$6,BECO_Datos!$D$3:$HN$85,BECO_Datos!$A68,FALSE)+IFERROR(HLOOKUP(BU$6,BECO_Datos!$HP$3:$LT$85,BECO_Datos!$A68,FALSE),0))*BU$2</f>
        <v>#N/A</v>
      </c>
      <c r="BV69" s="85" t="e">
        <f>(HLOOKUP(BV$6,BECO_Datos!$D$3:$HN$85,BECO_Datos!$A68,FALSE)+IFERROR(HLOOKUP(BV$6,BECO_Datos!$HP$3:$LT$85,BECO_Datos!$A68,FALSE),0))*BV$2</f>
        <v>#N/A</v>
      </c>
      <c r="BW69" s="85" t="e">
        <f>(HLOOKUP(BW$6,BECO_Datos!$D$3:$HN$85,BECO_Datos!$A68,FALSE)+IFERROR(HLOOKUP(BW$6,BECO_Datos!$HP$3:$LT$85,BECO_Datos!$A68,FALSE),0))*BW$2</f>
        <v>#N/A</v>
      </c>
      <c r="BX69" s="85" t="e">
        <f>(HLOOKUP(BX$6,BECO_Datos!$D$3:$HN$85,BECO_Datos!$A68,FALSE)+IFERROR(HLOOKUP(BX$6,BECO_Datos!$HP$3:$LT$85,BECO_Datos!$A68,FALSE),0))*BX$2</f>
        <v>#N/A</v>
      </c>
      <c r="BY69" s="85" t="e">
        <f>(HLOOKUP(BY$6,BECO_Datos!$D$3:$HN$85,BECO_Datos!$A68,FALSE)+IFERROR(HLOOKUP(BY$6,BECO_Datos!$HP$3:$LT$85,BECO_Datos!$A68,FALSE),0))*BY$2</f>
        <v>#N/A</v>
      </c>
      <c r="BZ69" s="85">
        <f>(HLOOKUP(BZ$6,BECO_Datos!$D$3:$HN$85,BECO_Datos!$A68,FALSE)+IFERROR(HLOOKUP(BZ$6,BECO_Datos!$HP$3:$LT$85,BECO_Datos!$A68,FALSE),0))*BZ$2</f>
        <v>1.0147040170546247E-2</v>
      </c>
      <c r="CA69" s="85">
        <f>(HLOOKUP(CA$6,BECO_Datos!$D$3:$HN$85,BECO_Datos!$A68,FALSE)+IFERROR(HLOOKUP(CA$6,BECO_Datos!$HP$3:$LT$85,BECO_Datos!$A68,FALSE),0))*CA$2</f>
        <v>0</v>
      </c>
      <c r="CB69" s="85">
        <f>(HLOOKUP(CB$6,BECO_Datos!$D$3:$HN$85,BECO_Datos!$A68,FALSE)+IFERROR(HLOOKUP(CB$6,BECO_Datos!$HP$3:$LT$85,BECO_Datos!$A68,FALSE),0))*CB$2</f>
        <v>0</v>
      </c>
      <c r="CC69" s="85">
        <f>(HLOOKUP(CC$6,BECO_Datos!$D$3:$HN$85,BECO_Datos!$A68,FALSE)+IFERROR(HLOOKUP(CC$6,BECO_Datos!$HP$3:$LT$85,BECO_Datos!$A68,FALSE),0))*CC$2</f>
        <v>1.0552921777368095E-2</v>
      </c>
      <c r="CD69" s="85">
        <f>(HLOOKUP(CD$6,BECO_Datos!$D$3:$HN$85,BECO_Datos!$A68,FALSE)+IFERROR(HLOOKUP(CD$6,BECO_Datos!$HP$3:$LT$85,BECO_Datos!$A68,FALSE),0))*CD$2</f>
        <v>0</v>
      </c>
      <c r="CE69" s="85">
        <f>(HLOOKUP(CE$6,BECO_Datos!$D$3:$HN$85,BECO_Datos!$A68,FALSE)+IFERROR(HLOOKUP(CE$6,BECO_Datos!$HP$3:$LT$85,BECO_Datos!$A68,FALSE),0))*CE$2</f>
        <v>2.0294080341092494E-2</v>
      </c>
      <c r="CF69" s="85">
        <f>(HLOOKUP(CF$6,BECO_Datos!$D$3:$HN$85,BECO_Datos!$A68,FALSE)+IFERROR(HLOOKUP(CF$6,BECO_Datos!$HP$3:$LT$85,BECO_Datos!$A68,FALSE),0))*CF$2</f>
        <v>0</v>
      </c>
      <c r="CG69" s="85">
        <f>(HLOOKUP(CG$6,BECO_Datos!$D$3:$HN$85,BECO_Datos!$A68,FALSE)+IFERROR(HLOOKUP(CG$6,BECO_Datos!$HP$3:$LT$85,BECO_Datos!$A68,FALSE),0))*CG$2</f>
        <v>0</v>
      </c>
      <c r="CH69" s="85">
        <f>(HLOOKUP(CH$6,BECO_Datos!$D$3:$HN$85,BECO_Datos!$A68,FALSE)+IFERROR(HLOOKUP(CH$6,BECO_Datos!$HP$3:$LT$85,BECO_Datos!$A68,FALSE),0))*CH$2</f>
        <v>0</v>
      </c>
      <c r="CI69" s="85">
        <f>(HLOOKUP(CI$6,BECO_Datos!$D$3:$HN$85,BECO_Datos!$A68,FALSE)+IFERROR(HLOOKUP(CI$6,BECO_Datos!$HP$3:$LT$85,BECO_Datos!$A68,FALSE),0))*CI$2</f>
        <v>0</v>
      </c>
      <c r="CK69" s="85" t="e">
        <f>(HLOOKUP(CK$6,BECO_Datos!$D$3:$HN$85,BECO_Datos!$A68,FALSE)+IFERROR(HLOOKUP(CK$6,BECO_Datos!$HP$3:$LT$85,BECO_Datos!$A68,FALSE),0))*CK$2</f>
        <v>#N/A</v>
      </c>
      <c r="CL69" s="85" t="e">
        <f>(HLOOKUP(CL$6,BECO_Datos!$D$3:$HN$85,BECO_Datos!$A68,FALSE)+IFERROR(HLOOKUP(CL$6,BECO_Datos!$HP$3:$LT$85,BECO_Datos!$A68,FALSE),0))*CL$2</f>
        <v>#N/A</v>
      </c>
      <c r="CM69" s="85" t="e">
        <f>(HLOOKUP(CM$6,BECO_Datos!$D$3:$HN$85,BECO_Datos!$A68,FALSE)+IFERROR(HLOOKUP(CM$6,BECO_Datos!$HP$3:$LT$85,BECO_Datos!$A68,FALSE),0))*CM$2</f>
        <v>#N/A</v>
      </c>
      <c r="CN69" s="85" t="e">
        <f>(HLOOKUP(CN$6,BECO_Datos!$D$3:$HN$85,BECO_Datos!$A68,FALSE)+IFERROR(HLOOKUP(CN$6,BECO_Datos!$HP$3:$LT$85,BECO_Datos!$A68,FALSE),0))*CN$2</f>
        <v>#N/A</v>
      </c>
      <c r="CO69" s="85" t="e">
        <f>(HLOOKUP(CO$6,BECO_Datos!$D$3:$HN$85,BECO_Datos!$A68,FALSE)+IFERROR(HLOOKUP(CO$6,BECO_Datos!$HP$3:$LT$85,BECO_Datos!$A68,FALSE),0))*CO$2</f>
        <v>#N/A</v>
      </c>
      <c r="CP69" s="85" t="e">
        <f>(HLOOKUP(CP$6,BECO_Datos!$D$3:$HN$85,BECO_Datos!$A68,FALSE)+IFERROR(HLOOKUP(CP$6,BECO_Datos!$HP$3:$LT$85,BECO_Datos!$A68,FALSE),0))*CP$2</f>
        <v>#N/A</v>
      </c>
      <c r="CQ69" s="85">
        <f>(HLOOKUP(CQ$6,BECO_Datos!$D$3:$HN$85,BECO_Datos!$A68,FALSE)+IFERROR(HLOOKUP(CQ$6,BECO_Datos!$HP$3:$LT$85,BECO_Datos!$A68,FALSE),0))*CQ$2</f>
        <v>0</v>
      </c>
      <c r="CR69" s="85">
        <f>(HLOOKUP(CR$6,BECO_Datos!$D$3:$HN$85,BECO_Datos!$A68,FALSE)+IFERROR(HLOOKUP(CR$6,BECO_Datos!$HP$3:$LT$85,BECO_Datos!$A68,FALSE),0))*CR$2</f>
        <v>3.9809072804499876E-3</v>
      </c>
      <c r="CS69" s="85">
        <f>(HLOOKUP(CS$6,BECO_Datos!$D$3:$HN$85,BECO_Datos!$A68,FALSE)+IFERROR(HLOOKUP(CS$6,BECO_Datos!$HP$3:$LT$85,BECO_Datos!$A68,FALSE),0))*CS$2</f>
        <v>0</v>
      </c>
      <c r="CT69" s="85">
        <f>(HLOOKUP(CT$6,BECO_Datos!$D$3:$HN$85,BECO_Datos!$A68,FALSE)+IFERROR(HLOOKUP(CT$6,BECO_Datos!$HP$3:$LT$85,BECO_Datos!$A68,FALSE),0))*CT$2</f>
        <v>0</v>
      </c>
      <c r="CU69" s="85">
        <f>(HLOOKUP(CU$6,BECO_Datos!$D$3:$HN$85,BECO_Datos!$A68,FALSE)+IFERROR(HLOOKUP(CU$6,BECO_Datos!$HP$3:$LT$85,BECO_Datos!$A68,FALSE),0))*CU$2</f>
        <v>0</v>
      </c>
      <c r="CV69" s="85">
        <f>(HLOOKUP(CV$6,BECO_Datos!$D$3:$HN$85,BECO_Datos!$A68,FALSE)+IFERROR(HLOOKUP(CV$6,BECO_Datos!$HP$3:$LT$85,BECO_Datos!$A68,FALSE),0))*CV$2</f>
        <v>0</v>
      </c>
      <c r="CW69" s="85">
        <f>(HLOOKUP(CW$6,BECO_Datos!$D$3:$HN$85,BECO_Datos!$A68,FALSE)+IFERROR(HLOOKUP(CW$6,BECO_Datos!$HP$3:$LT$85,BECO_Datos!$A68,FALSE),0))*CW$2</f>
        <v>4.9224783937390285E-3</v>
      </c>
      <c r="CX69" s="85">
        <f>(HLOOKUP(CX$6,BECO_Datos!$D$3:$HN$85,BECO_Datos!$A68,FALSE)+IFERROR(HLOOKUP(CX$6,BECO_Datos!$HP$3:$LT$85,BECO_Datos!$A68,FALSE),0))*CX$2</f>
        <v>0</v>
      </c>
      <c r="CY69" s="85">
        <f>(HLOOKUP(CY$6,BECO_Datos!$D$3:$HN$85,BECO_Datos!$A68,FALSE)+IFERROR(HLOOKUP(CY$6,BECO_Datos!$HP$3:$LT$85,BECO_Datos!$A68,FALSE),0))*CY$2</f>
        <v>0</v>
      </c>
      <c r="CZ69" s="85">
        <f>(HLOOKUP(CZ$6,BECO_Datos!$D$3:$HN$85,BECO_Datos!$A68,FALSE)+IFERROR(HLOOKUP(CZ$6,BECO_Datos!$HP$3:$LT$85,BECO_Datos!$A68,FALSE),0))*CZ$2</f>
        <v>0</v>
      </c>
      <c r="DB69" s="85" t="e">
        <f>(HLOOKUP(DB$6,BECO_Datos!$D$3:$HN$85,BECO_Datos!$A68,FALSE)+IFERROR(HLOOKUP(DB$6,BECO_Datos!$HP$3:$LT$85,BECO_Datos!$A68,FALSE),0))*DB$2</f>
        <v>#N/A</v>
      </c>
      <c r="DC69" s="85" t="e">
        <f>(HLOOKUP(DC$6,BECO_Datos!$D$3:$HN$85,BECO_Datos!$A68,FALSE)+IFERROR(HLOOKUP(DC$6,BECO_Datos!$HP$3:$LT$85,BECO_Datos!$A68,FALSE),0))*DC$2</f>
        <v>#N/A</v>
      </c>
      <c r="DD69" s="85" t="e">
        <f>(HLOOKUP(DD$6,BECO_Datos!$D$3:$HN$85,BECO_Datos!$A68,FALSE)+IFERROR(HLOOKUP(DD$6,BECO_Datos!$HP$3:$LT$85,BECO_Datos!$A68,FALSE),0))*DD$2</f>
        <v>#N/A</v>
      </c>
      <c r="DE69" s="85" t="e">
        <f>(HLOOKUP(DE$6,BECO_Datos!$D$3:$HN$85,BECO_Datos!$A68,FALSE)+IFERROR(HLOOKUP(DE$6,BECO_Datos!$HP$3:$LT$85,BECO_Datos!$A68,FALSE),0))*DE$2</f>
        <v>#N/A</v>
      </c>
      <c r="DF69" s="85" t="e">
        <f>(HLOOKUP(DF$6,BECO_Datos!$D$3:$HN$85,BECO_Datos!$A68,FALSE)+IFERROR(HLOOKUP(DF$6,BECO_Datos!$HP$3:$LT$85,BECO_Datos!$A68,FALSE),0))*DF$2</f>
        <v>#N/A</v>
      </c>
      <c r="DG69" s="85" t="e">
        <f>(HLOOKUP(DG$6,BECO_Datos!$D$3:$HN$85,BECO_Datos!$A68,FALSE)+IFERROR(HLOOKUP(DG$6,BECO_Datos!$HP$3:$LT$85,BECO_Datos!$A68,FALSE),0))*DG$2</f>
        <v>#N/A</v>
      </c>
      <c r="DH69" s="85">
        <f>(HLOOKUP(DH$6,BECO_Datos!$D$3:$HN$85,BECO_Datos!$A68,FALSE)+IFERROR(HLOOKUP(DH$6,BECO_Datos!$HP$3:$LT$85,BECO_Datos!$A68,FALSE),0))*DH$2</f>
        <v>0</v>
      </c>
      <c r="DI69" s="85">
        <f>(HLOOKUP(DI$6,BECO_Datos!$D$3:$HN$85,BECO_Datos!$A68,FALSE)+IFERROR(HLOOKUP(DI$6,BECO_Datos!$HP$3:$LT$85,BECO_Datos!$A68,FALSE),0))*DI$2</f>
        <v>0</v>
      </c>
      <c r="DJ69" s="85">
        <f>(HLOOKUP(DJ$6,BECO_Datos!$D$3:$HN$85,BECO_Datos!$A68,FALSE)+IFERROR(HLOOKUP(DJ$6,BECO_Datos!$HP$3:$LT$85,BECO_Datos!$A68,FALSE),0))*DJ$2</f>
        <v>0</v>
      </c>
      <c r="DK69" s="85">
        <f>(HLOOKUP(DK$6,BECO_Datos!$D$3:$HN$85,BECO_Datos!$A68,FALSE)+IFERROR(HLOOKUP(DK$6,BECO_Datos!$HP$3:$LT$85,BECO_Datos!$A68,FALSE),0))*DK$2</f>
        <v>0</v>
      </c>
      <c r="DL69" s="85">
        <f>(HLOOKUP(DL$6,BECO_Datos!$D$3:$HN$85,BECO_Datos!$A68,FALSE)+IFERROR(HLOOKUP(DL$6,BECO_Datos!$HP$3:$LT$85,BECO_Datos!$A68,FALSE),0))*DL$2</f>
        <v>0</v>
      </c>
      <c r="DM69" s="85">
        <f>(HLOOKUP(DM$6,BECO_Datos!$D$3:$HN$85,BECO_Datos!$A68,FALSE)+IFERROR(HLOOKUP(DM$6,BECO_Datos!$HP$3:$LT$85,BECO_Datos!$A68,FALSE),0))*DM$2</f>
        <v>0</v>
      </c>
      <c r="DN69" s="85">
        <f>(HLOOKUP(DN$6,BECO_Datos!$D$3:$HN$85,BECO_Datos!$A68,FALSE)+IFERROR(HLOOKUP(DN$6,BECO_Datos!$HP$3:$LT$85,BECO_Datos!$A68,FALSE),0))*DN$2</f>
        <v>0</v>
      </c>
      <c r="DO69" s="85">
        <f>(HLOOKUP(DO$6,BECO_Datos!$D$3:$HN$85,BECO_Datos!$A68,FALSE)+IFERROR(HLOOKUP(DO$6,BECO_Datos!$HP$3:$LT$85,BECO_Datos!$A68,FALSE),0))*DO$2</f>
        <v>0</v>
      </c>
      <c r="DP69" s="85">
        <f>(HLOOKUP(DP$6,BECO_Datos!$D$3:$HN$85,BECO_Datos!$A68,FALSE)+IFERROR(HLOOKUP(DP$6,BECO_Datos!$HP$3:$LT$85,BECO_Datos!$A68,FALSE),0))*DP$2</f>
        <v>0</v>
      </c>
      <c r="DQ69" s="85">
        <f>(HLOOKUP(DQ$6,BECO_Datos!$D$3:$HN$85,BECO_Datos!$A68,FALSE)+IFERROR(HLOOKUP(DQ$6,BECO_Datos!$HP$3:$LT$85,BECO_Datos!$A68,FALSE),0))*DQ$2</f>
        <v>0</v>
      </c>
      <c r="DS69" s="85" t="e">
        <f>(HLOOKUP(DS$6,BECO_Datos!$D$3:$HN$85,BECO_Datos!$A68,FALSE)+IFERROR(HLOOKUP(DS$6,BECO_Datos!$HP$3:$LT$85,BECO_Datos!$A68,FALSE),0))*DS$2</f>
        <v>#N/A</v>
      </c>
      <c r="DT69" s="85" t="e">
        <f>(HLOOKUP(DT$6,BECO_Datos!$D$3:$HN$85,BECO_Datos!$A68,FALSE)+IFERROR(HLOOKUP(DT$6,BECO_Datos!$HP$3:$LT$85,BECO_Datos!$A68,FALSE),0))*DT$2</f>
        <v>#N/A</v>
      </c>
      <c r="DU69" s="85" t="e">
        <f>(HLOOKUP(DU$6,BECO_Datos!$D$3:$HN$85,BECO_Datos!$A68,FALSE)+IFERROR(HLOOKUP(DU$6,BECO_Datos!$HP$3:$LT$85,BECO_Datos!$A68,FALSE),0))*DU$2</f>
        <v>#N/A</v>
      </c>
      <c r="DV69" s="85" t="e">
        <f>(HLOOKUP(DV$6,BECO_Datos!$D$3:$HN$85,BECO_Datos!$A68,FALSE)+IFERROR(HLOOKUP(DV$6,BECO_Datos!$HP$3:$LT$85,BECO_Datos!$A68,FALSE),0))*DV$2</f>
        <v>#N/A</v>
      </c>
      <c r="DW69" s="85" t="e">
        <f>(HLOOKUP(DW$6,BECO_Datos!$D$3:$HN$85,BECO_Datos!$A68,FALSE)+IFERROR(HLOOKUP(DW$6,BECO_Datos!$HP$3:$LT$85,BECO_Datos!$A68,FALSE),0))*DW$2</f>
        <v>#N/A</v>
      </c>
      <c r="DX69" s="85" t="e">
        <f>(HLOOKUP(DX$6,BECO_Datos!$D$3:$HN$85,BECO_Datos!$A68,FALSE)+IFERROR(HLOOKUP(DX$6,BECO_Datos!$HP$3:$LT$85,BECO_Datos!$A68,FALSE),0))*DX$2</f>
        <v>#N/A</v>
      </c>
      <c r="DY69" s="85">
        <f>(HLOOKUP(DY$6,BECO_Datos!$D$3:$HN$85,BECO_Datos!$A68,FALSE)+IFERROR(HLOOKUP(DY$6,BECO_Datos!$HP$3:$LT$85,BECO_Datos!$A68,FALSE),0))*DY$2</f>
        <v>0</v>
      </c>
      <c r="DZ69" s="85">
        <f>(HLOOKUP(DZ$6,BECO_Datos!$D$3:$HN$85,BECO_Datos!$A68,FALSE)+IFERROR(HLOOKUP(DZ$6,BECO_Datos!$HP$3:$LT$85,BECO_Datos!$A68,FALSE),0))*DZ$2</f>
        <v>0</v>
      </c>
      <c r="EA69" s="85">
        <f>(HLOOKUP(EA$6,BECO_Datos!$D$3:$HN$85,BECO_Datos!$A68,FALSE)+IFERROR(HLOOKUP(EA$6,BECO_Datos!$HP$3:$LT$85,BECO_Datos!$A68,FALSE),0))*EA$2</f>
        <v>0</v>
      </c>
      <c r="EB69" s="85">
        <f>(HLOOKUP(EB$6,BECO_Datos!$D$3:$HN$85,BECO_Datos!$A68,FALSE)+IFERROR(HLOOKUP(EB$6,BECO_Datos!$HP$3:$LT$85,BECO_Datos!$A68,FALSE),0))*EB$2</f>
        <v>0</v>
      </c>
      <c r="EC69" s="85">
        <f>(HLOOKUP(EC$6,BECO_Datos!$D$3:$HN$85,BECO_Datos!$A68,FALSE)+IFERROR(HLOOKUP(EC$6,BECO_Datos!$HP$3:$LT$85,BECO_Datos!$A68,FALSE),0))*EC$2</f>
        <v>0</v>
      </c>
      <c r="ED69" s="85">
        <f>(HLOOKUP(ED$6,BECO_Datos!$D$3:$HN$85,BECO_Datos!$A68,FALSE)+IFERROR(HLOOKUP(ED$6,BECO_Datos!$HP$3:$LT$85,BECO_Datos!$A68,FALSE),0))*ED$2</f>
        <v>0</v>
      </c>
      <c r="EE69" s="85">
        <f>(HLOOKUP(EE$6,BECO_Datos!$D$3:$HN$85,BECO_Datos!$A68,FALSE)+IFERROR(HLOOKUP(EE$6,BECO_Datos!$HP$3:$LT$85,BECO_Datos!$A68,FALSE),0))*EE$2</f>
        <v>0</v>
      </c>
      <c r="EF69" s="85">
        <f>(HLOOKUP(EF$6,BECO_Datos!$D$3:$HN$85,BECO_Datos!$A68,FALSE)+IFERROR(HLOOKUP(EF$6,BECO_Datos!$HP$3:$LT$85,BECO_Datos!$A68,FALSE),0))*EF$2</f>
        <v>0</v>
      </c>
      <c r="EG69" s="85">
        <f>(HLOOKUP(EG$6,BECO_Datos!$D$3:$HN$85,BECO_Datos!$A68,FALSE)+IFERROR(HLOOKUP(EG$6,BECO_Datos!$HP$3:$LT$85,BECO_Datos!$A68,FALSE),0))*EG$2</f>
        <v>0</v>
      </c>
      <c r="EH69" s="85">
        <f>(HLOOKUP(EH$6,BECO_Datos!$D$3:$HN$85,BECO_Datos!$A68,FALSE)+IFERROR(HLOOKUP(EH$6,BECO_Datos!$HP$3:$LT$85,BECO_Datos!$A68,FALSE),0))*EH$2</f>
        <v>0</v>
      </c>
      <c r="EJ69" s="85" t="e">
        <f>(HLOOKUP(EJ$6,BECO_Datos!$D$3:$HN$85,BECO_Datos!$A68,FALSE)+IFERROR(HLOOKUP(EJ$6,BECO_Datos!$HP$3:$LT$85,BECO_Datos!$A68,FALSE),0))*EJ$2</f>
        <v>#N/A</v>
      </c>
      <c r="EK69" s="85" t="e">
        <f>(HLOOKUP(EK$6,BECO_Datos!$D$3:$HN$85,BECO_Datos!$A68,FALSE)+IFERROR(HLOOKUP(EK$6,BECO_Datos!$HP$3:$LT$85,BECO_Datos!$A68,FALSE),0))*EK$2</f>
        <v>#N/A</v>
      </c>
      <c r="EL69" s="85" t="e">
        <f>(HLOOKUP(EL$6,BECO_Datos!$D$3:$HN$85,BECO_Datos!$A68,FALSE)+IFERROR(HLOOKUP(EL$6,BECO_Datos!$HP$3:$LT$85,BECO_Datos!$A68,FALSE),0))*EL$2</f>
        <v>#N/A</v>
      </c>
      <c r="EM69" s="85" t="e">
        <f>(HLOOKUP(EM$6,BECO_Datos!$D$3:$HN$85,BECO_Datos!$A68,FALSE)+IFERROR(HLOOKUP(EM$6,BECO_Datos!$HP$3:$LT$85,BECO_Datos!$A68,FALSE),0))*EM$2</f>
        <v>#N/A</v>
      </c>
      <c r="EN69" s="85" t="e">
        <f>(HLOOKUP(EN$6,BECO_Datos!$D$3:$HN$85,BECO_Datos!$A68,FALSE)+IFERROR(HLOOKUP(EN$6,BECO_Datos!$HP$3:$LT$85,BECO_Datos!$A68,FALSE),0))*EN$2</f>
        <v>#N/A</v>
      </c>
      <c r="EO69" s="85" t="e">
        <f>(HLOOKUP(EO$6,BECO_Datos!$D$3:$HN$85,BECO_Datos!$A68,FALSE)+IFERROR(HLOOKUP(EO$6,BECO_Datos!$HP$3:$LT$85,BECO_Datos!$A68,FALSE),0))*EO$2</f>
        <v>#N/A</v>
      </c>
      <c r="EP69" s="85">
        <f>(HLOOKUP(EP$6,BECO_Datos!$D$3:$HN$85,BECO_Datos!$A68,FALSE)+IFERROR(HLOOKUP(EP$6,BECO_Datos!$HP$3:$LT$85,BECO_Datos!$A68,FALSE),0))*EP$2</f>
        <v>0</v>
      </c>
      <c r="EQ69" s="85">
        <f>(HLOOKUP(EQ$6,BECO_Datos!$D$3:$HN$85,BECO_Datos!$A68,FALSE)+IFERROR(HLOOKUP(EQ$6,BECO_Datos!$HP$3:$LT$85,BECO_Datos!$A68,FALSE),0))*EQ$2</f>
        <v>0</v>
      </c>
      <c r="ER69" s="85">
        <f>(HLOOKUP(ER$6,BECO_Datos!$D$3:$HN$85,BECO_Datos!$A68,FALSE)+IFERROR(HLOOKUP(ER$6,BECO_Datos!$HP$3:$LT$85,BECO_Datos!$A68,FALSE),0))*ER$2</f>
        <v>0</v>
      </c>
      <c r="ES69" s="85">
        <f>(HLOOKUP(ES$6,BECO_Datos!$D$3:$HN$85,BECO_Datos!$A68,FALSE)+IFERROR(HLOOKUP(ES$6,BECO_Datos!$HP$3:$LT$85,BECO_Datos!$A68,FALSE),0))*ES$2</f>
        <v>0</v>
      </c>
      <c r="ET69" s="85">
        <f>(HLOOKUP(ET$6,BECO_Datos!$D$3:$HN$85,BECO_Datos!$A68,FALSE)+IFERROR(HLOOKUP(ET$6,BECO_Datos!$HP$3:$LT$85,BECO_Datos!$A68,FALSE),0))*ET$2</f>
        <v>0</v>
      </c>
      <c r="EU69" s="85">
        <f>(HLOOKUP(EU$6,BECO_Datos!$D$3:$HN$85,BECO_Datos!$A68,FALSE)+IFERROR(HLOOKUP(EU$6,BECO_Datos!$HP$3:$LT$85,BECO_Datos!$A68,FALSE),0))*EU$2</f>
        <v>0</v>
      </c>
      <c r="EV69" s="85">
        <f>(HLOOKUP(EV$6,BECO_Datos!$D$3:$HN$85,BECO_Datos!$A68,FALSE)+IFERROR(HLOOKUP(EV$6,BECO_Datos!$HP$3:$LT$85,BECO_Datos!$A68,FALSE),0))*EV$2</f>
        <v>0</v>
      </c>
      <c r="EW69" s="85">
        <f>(HLOOKUP(EW$6,BECO_Datos!$D$3:$HN$85,BECO_Datos!$A68,FALSE)+IFERROR(HLOOKUP(EW$6,BECO_Datos!$HP$3:$LT$85,BECO_Datos!$A68,FALSE),0))*EW$2</f>
        <v>0</v>
      </c>
      <c r="EX69" s="85">
        <f>(HLOOKUP(EX$6,BECO_Datos!$D$3:$HN$85,BECO_Datos!$A68,FALSE)+IFERROR(HLOOKUP(EX$6,BECO_Datos!$HP$3:$LT$85,BECO_Datos!$A68,FALSE),0))*EX$2</f>
        <v>0</v>
      </c>
      <c r="EY69" s="85">
        <f>(HLOOKUP(EY$6,BECO_Datos!$D$3:$HN$85,BECO_Datos!$A68,FALSE)+IFERROR(HLOOKUP(EY$6,BECO_Datos!$HP$3:$LT$85,BECO_Datos!$A68,FALSE),0))*EY$2</f>
        <v>0</v>
      </c>
      <c r="FA69" s="85" t="e">
        <f>(HLOOKUP(FA$6,BECO_Datos!$D$3:$HN$85,BECO_Datos!$A68,FALSE)+IFERROR(HLOOKUP(FA$6,BECO_Datos!$HP$3:$LT$85,BECO_Datos!$A68,FALSE),0))*FA$2</f>
        <v>#N/A</v>
      </c>
      <c r="FB69" s="85" t="e">
        <f>(HLOOKUP(FB$6,BECO_Datos!$D$3:$HN$85,BECO_Datos!$A68,FALSE)+IFERROR(HLOOKUP(FB$6,BECO_Datos!$HP$3:$LT$85,BECO_Datos!$A68,FALSE),0))*FB$2</f>
        <v>#N/A</v>
      </c>
      <c r="FC69" s="85" t="e">
        <f>(HLOOKUP(FC$6,BECO_Datos!$D$3:$HN$85,BECO_Datos!$A68,FALSE)+IFERROR(HLOOKUP(FC$6,BECO_Datos!$HP$3:$LT$85,BECO_Datos!$A68,FALSE),0))*FC$2</f>
        <v>#N/A</v>
      </c>
      <c r="FD69" s="85" t="e">
        <f>(HLOOKUP(FD$6,BECO_Datos!$D$3:$HN$85,BECO_Datos!$A68,FALSE)+IFERROR(HLOOKUP(FD$6,BECO_Datos!$HP$3:$LT$85,BECO_Datos!$A68,FALSE),0))*FD$2</f>
        <v>#N/A</v>
      </c>
      <c r="FE69" s="85" t="e">
        <f>(HLOOKUP(FE$6,BECO_Datos!$D$3:$HN$85,BECO_Datos!$A68,FALSE)+IFERROR(HLOOKUP(FE$6,BECO_Datos!$HP$3:$LT$85,BECO_Datos!$A68,FALSE),0))*FE$2</f>
        <v>#N/A</v>
      </c>
      <c r="FF69" s="85" t="e">
        <f>(HLOOKUP(FF$6,BECO_Datos!$D$3:$HN$85,BECO_Datos!$A68,FALSE)+IFERROR(HLOOKUP(FF$6,BECO_Datos!$HP$3:$LT$85,BECO_Datos!$A68,FALSE),0))*FF$2</f>
        <v>#N/A</v>
      </c>
      <c r="FG69" s="85">
        <f>(HLOOKUP(FG$6,BECO_Datos!$D$3:$HN$85,BECO_Datos!$A68,FALSE)+IFERROR(HLOOKUP(FG$6,BECO_Datos!$HP$3:$LT$85,BECO_Datos!$A68,FALSE),0))*FG$2</f>
        <v>0</v>
      </c>
      <c r="FH69" s="85">
        <f>(HLOOKUP(FH$6,BECO_Datos!$D$3:$HN$85,BECO_Datos!$A68,FALSE)+IFERROR(HLOOKUP(FH$6,BECO_Datos!$HP$3:$LT$85,BECO_Datos!$A68,FALSE),0))*FH$2</f>
        <v>0</v>
      </c>
      <c r="FI69" s="85">
        <f>(HLOOKUP(FI$6,BECO_Datos!$D$3:$HN$85,BECO_Datos!$A68,FALSE)+IFERROR(HLOOKUP(FI$6,BECO_Datos!$HP$3:$LT$85,BECO_Datos!$A68,FALSE),0))*FI$2</f>
        <v>0</v>
      </c>
      <c r="FJ69" s="85">
        <f>(HLOOKUP(FJ$6,BECO_Datos!$D$3:$HN$85,BECO_Datos!$A68,FALSE)+IFERROR(HLOOKUP(FJ$6,BECO_Datos!$HP$3:$LT$85,BECO_Datos!$A68,FALSE),0))*FJ$2</f>
        <v>0</v>
      </c>
      <c r="FK69" s="85">
        <f>(HLOOKUP(FK$6,BECO_Datos!$D$3:$HN$85,BECO_Datos!$A68,FALSE)+IFERROR(HLOOKUP(FK$6,BECO_Datos!$HP$3:$LT$85,BECO_Datos!$A68,FALSE),0))*FK$2</f>
        <v>0</v>
      </c>
      <c r="FL69" s="85">
        <f>(HLOOKUP(FL$6,BECO_Datos!$D$3:$HN$85,BECO_Datos!$A68,FALSE)+IFERROR(HLOOKUP(FL$6,BECO_Datos!$HP$3:$LT$85,BECO_Datos!$A68,FALSE),0))*FL$2</f>
        <v>0</v>
      </c>
      <c r="FM69" s="85">
        <f>(HLOOKUP(FM$6,BECO_Datos!$D$3:$HN$85,BECO_Datos!$A68,FALSE)+IFERROR(HLOOKUP(FM$6,BECO_Datos!$HP$3:$LT$85,BECO_Datos!$A68,FALSE),0))*FM$2</f>
        <v>0</v>
      </c>
      <c r="FN69" s="85">
        <f>(HLOOKUP(FN$6,BECO_Datos!$D$3:$HN$85,BECO_Datos!$A68,FALSE)+IFERROR(HLOOKUP(FN$6,BECO_Datos!$HP$3:$LT$85,BECO_Datos!$A68,FALSE),0))*FN$2</f>
        <v>0</v>
      </c>
      <c r="FO69" s="85">
        <f>(HLOOKUP(FO$6,BECO_Datos!$D$3:$HN$85,BECO_Datos!$A68,FALSE)+IFERROR(HLOOKUP(FO$6,BECO_Datos!$HP$3:$LT$85,BECO_Datos!$A68,FALSE),0))*FO$2</f>
        <v>0</v>
      </c>
      <c r="FP69" s="85">
        <f>(HLOOKUP(FP$6,BECO_Datos!$D$3:$HN$85,BECO_Datos!$A68,FALSE)+IFERROR(HLOOKUP(FP$6,BECO_Datos!$HP$3:$LT$85,BECO_Datos!$A68,FALSE),0))*FP$2</f>
        <v>0</v>
      </c>
      <c r="FR69" s="85" t="e">
        <f>(HLOOKUP(FR$6,BECO_Datos!$D$3:$HN$85,BECO_Datos!$A68,FALSE)+IFERROR(HLOOKUP(FR$6,BECO_Datos!$HP$3:$LT$85,BECO_Datos!$A68,FALSE),0))*FR$2</f>
        <v>#N/A</v>
      </c>
      <c r="FS69" s="85" t="e">
        <f>(HLOOKUP(FS$6,BECO_Datos!$D$3:$HN$85,BECO_Datos!$A68,FALSE)+IFERROR(HLOOKUP(FS$6,BECO_Datos!$HP$3:$LT$85,BECO_Datos!$A68,FALSE),0))*FS$2</f>
        <v>#N/A</v>
      </c>
      <c r="FT69" s="85" t="e">
        <f>(HLOOKUP(FT$6,BECO_Datos!$D$3:$HN$85,BECO_Datos!$A68,FALSE)+IFERROR(HLOOKUP(FT$6,BECO_Datos!$HP$3:$LT$85,BECO_Datos!$A68,FALSE),0))*FT$2</f>
        <v>#N/A</v>
      </c>
      <c r="FU69" s="85" t="e">
        <f>(HLOOKUP(FU$6,BECO_Datos!$D$3:$HN$85,BECO_Datos!$A68,FALSE)+IFERROR(HLOOKUP(FU$6,BECO_Datos!$HP$3:$LT$85,BECO_Datos!$A68,FALSE),0))*FU$2</f>
        <v>#N/A</v>
      </c>
      <c r="FV69" s="85" t="e">
        <f>(HLOOKUP(FV$6,BECO_Datos!$D$3:$HN$85,BECO_Datos!$A68,FALSE)+IFERROR(HLOOKUP(FV$6,BECO_Datos!$HP$3:$LT$85,BECO_Datos!$A68,FALSE),0))*FV$2</f>
        <v>#N/A</v>
      </c>
      <c r="FW69" s="85" t="e">
        <f>(HLOOKUP(FW$6,BECO_Datos!$D$3:$HN$85,BECO_Datos!$A68,FALSE)+IFERROR(HLOOKUP(FW$6,BECO_Datos!$HP$3:$LT$85,BECO_Datos!$A68,FALSE),0))*FW$2</f>
        <v>#N/A</v>
      </c>
      <c r="FX69" s="85">
        <f>(HLOOKUP(FX$6,BECO_Datos!$D$3:$HN$85,BECO_Datos!$A68,FALSE)+IFERROR(HLOOKUP(FX$6,BECO_Datos!$HP$3:$LT$85,BECO_Datos!$A68,FALSE),0))*FX$2</f>
        <v>0</v>
      </c>
      <c r="FY69" s="85">
        <f>(HLOOKUP(FY$6,BECO_Datos!$D$3:$HN$85,BECO_Datos!$A68,FALSE)+IFERROR(HLOOKUP(FY$6,BECO_Datos!$HP$3:$LT$85,BECO_Datos!$A68,FALSE),0))*FY$2</f>
        <v>0</v>
      </c>
      <c r="FZ69" s="85">
        <f>(HLOOKUP(FZ$6,BECO_Datos!$D$3:$HN$85,BECO_Datos!$A68,FALSE)+IFERROR(HLOOKUP(FZ$6,BECO_Datos!$HP$3:$LT$85,BECO_Datos!$A68,FALSE),0))*FZ$2</f>
        <v>0</v>
      </c>
      <c r="GA69" s="85">
        <f>(HLOOKUP(GA$6,BECO_Datos!$D$3:$HN$85,BECO_Datos!$A68,FALSE)+IFERROR(HLOOKUP(GA$6,BECO_Datos!$HP$3:$LT$85,BECO_Datos!$A68,FALSE),0))*GA$2</f>
        <v>0</v>
      </c>
      <c r="GB69" s="85">
        <f>(HLOOKUP(GB$6,BECO_Datos!$D$3:$HN$85,BECO_Datos!$A68,FALSE)+IFERROR(HLOOKUP(GB$6,BECO_Datos!$HP$3:$LT$85,BECO_Datos!$A68,FALSE),0))*GB$2</f>
        <v>0</v>
      </c>
      <c r="GC69" s="85">
        <f>(HLOOKUP(GC$6,BECO_Datos!$D$3:$HN$85,BECO_Datos!$A68,FALSE)+IFERROR(HLOOKUP(GC$6,BECO_Datos!$HP$3:$LT$85,BECO_Datos!$A68,FALSE),0))*GC$2</f>
        <v>0</v>
      </c>
      <c r="GD69" s="85">
        <f>(HLOOKUP(GD$6,BECO_Datos!$D$3:$HN$85,BECO_Datos!$A68,FALSE)+IFERROR(HLOOKUP(GD$6,BECO_Datos!$HP$3:$LT$85,BECO_Datos!$A68,FALSE),0))*GD$2</f>
        <v>0</v>
      </c>
      <c r="GE69" s="85">
        <f>(HLOOKUP(GE$6,BECO_Datos!$D$3:$HN$85,BECO_Datos!$A68,FALSE)+IFERROR(HLOOKUP(GE$6,BECO_Datos!$HP$3:$LT$85,BECO_Datos!$A68,FALSE),0))*GE$2</f>
        <v>0</v>
      </c>
      <c r="GF69" s="85">
        <f>(HLOOKUP(GF$6,BECO_Datos!$D$3:$HN$85,BECO_Datos!$A68,FALSE)+IFERROR(HLOOKUP(GF$6,BECO_Datos!$HP$3:$LT$85,BECO_Datos!$A68,FALSE),0))*GF$2</f>
        <v>0</v>
      </c>
      <c r="GG69" s="85">
        <f>(HLOOKUP(GG$6,BECO_Datos!$D$3:$HN$85,BECO_Datos!$A68,FALSE)+IFERROR(HLOOKUP(GG$6,BECO_Datos!$HP$3:$LT$85,BECO_Datos!$A68,FALSE),0))*GG$2</f>
        <v>0</v>
      </c>
      <c r="GI69" s="85" t="e">
        <f>(HLOOKUP(GI$6,BECO_Datos!$D$3:$HN$85,BECO_Datos!$A68,FALSE)+IFERROR(HLOOKUP(GI$6,BECO_Datos!$HP$3:$LT$85,BECO_Datos!$A68,FALSE),0))*GI$2</f>
        <v>#N/A</v>
      </c>
      <c r="GJ69" s="85" t="e">
        <f>(HLOOKUP(GJ$6,BECO_Datos!$D$3:$HN$85,BECO_Datos!$A68,FALSE)+IFERROR(HLOOKUP(GJ$6,BECO_Datos!$HP$3:$LT$85,BECO_Datos!$A68,FALSE),0))*GJ$2</f>
        <v>#N/A</v>
      </c>
      <c r="GK69" s="85" t="e">
        <f>(HLOOKUP(GK$6,BECO_Datos!$D$3:$HN$85,BECO_Datos!$A68,FALSE)+IFERROR(HLOOKUP(GK$6,BECO_Datos!$HP$3:$LT$85,BECO_Datos!$A68,FALSE),0))*GK$2</f>
        <v>#N/A</v>
      </c>
      <c r="GL69" s="85" t="e">
        <f>(HLOOKUP(GL$6,BECO_Datos!$D$3:$HN$85,BECO_Datos!$A68,FALSE)+IFERROR(HLOOKUP(GL$6,BECO_Datos!$HP$3:$LT$85,BECO_Datos!$A68,FALSE),0))*GL$2</f>
        <v>#N/A</v>
      </c>
      <c r="GM69" s="85" t="e">
        <f>(HLOOKUP(GM$6,BECO_Datos!$D$3:$HN$85,BECO_Datos!$A68,FALSE)+IFERROR(HLOOKUP(GM$6,BECO_Datos!$HP$3:$LT$85,BECO_Datos!$A68,FALSE),0))*GM$2</f>
        <v>#N/A</v>
      </c>
      <c r="GN69" s="85" t="e">
        <f>(HLOOKUP(GN$6,BECO_Datos!$D$3:$HN$85,BECO_Datos!$A68,FALSE)+IFERROR(HLOOKUP(GN$6,BECO_Datos!$HP$3:$LT$85,BECO_Datos!$A68,FALSE),0))*GN$2</f>
        <v>#N/A</v>
      </c>
      <c r="GO69" s="85">
        <f>(HLOOKUP(GO$6,BECO_Datos!$D$3:$HN$85,BECO_Datos!$A68,FALSE)+IFERROR(HLOOKUP(GO$6,BECO_Datos!$HP$3:$LT$85,BECO_Datos!$A68,FALSE),0))*GO$2</f>
        <v>0</v>
      </c>
      <c r="GP69" s="85">
        <f>(HLOOKUP(GP$6,BECO_Datos!$D$3:$HN$85,BECO_Datos!$A68,FALSE)+IFERROR(HLOOKUP(GP$6,BECO_Datos!$HP$3:$LT$85,BECO_Datos!$A68,FALSE),0))*GP$2</f>
        <v>0</v>
      </c>
      <c r="GQ69" s="85">
        <f>(HLOOKUP(GQ$6,BECO_Datos!$D$3:$HN$85,BECO_Datos!$A68,FALSE)+IFERROR(HLOOKUP(GQ$6,BECO_Datos!$HP$3:$LT$85,BECO_Datos!$A68,FALSE),0))*GQ$2</f>
        <v>0</v>
      </c>
      <c r="GR69" s="85">
        <f>(HLOOKUP(GR$6,BECO_Datos!$D$3:$HN$85,BECO_Datos!$A68,FALSE)+IFERROR(HLOOKUP(GR$6,BECO_Datos!$HP$3:$LT$85,BECO_Datos!$A68,FALSE),0))*GR$2</f>
        <v>9.6016050444253376E-3</v>
      </c>
      <c r="GS69" s="85">
        <f>(HLOOKUP(GS$6,BECO_Datos!$D$3:$HN$85,BECO_Datos!$A68,FALSE)+IFERROR(HLOOKUP(GS$6,BECO_Datos!$HP$3:$LT$85,BECO_Datos!$A68,FALSE),0))*GS$2</f>
        <v>0.12578102608197192</v>
      </c>
      <c r="GT69" s="85">
        <f>(HLOOKUP(GT$6,BECO_Datos!$D$3:$HN$85,BECO_Datos!$A68,FALSE)+IFERROR(HLOOKUP(GT$6,BECO_Datos!$HP$3:$LT$85,BECO_Datos!$A68,FALSE),0))*GT$2</f>
        <v>3.1685296646603613E-2</v>
      </c>
      <c r="GU69" s="85">
        <f>(HLOOKUP(GU$6,BECO_Datos!$D$3:$HN$85,BECO_Datos!$A68,FALSE)+IFERROR(HLOOKUP(GU$6,BECO_Datos!$HP$3:$LT$85,BECO_Datos!$A68,FALSE),0))*GU$2</f>
        <v>0</v>
      </c>
      <c r="GV69" s="85">
        <f>(HLOOKUP(GV$6,BECO_Datos!$D$3:$HN$85,BECO_Datos!$A68,FALSE)+IFERROR(HLOOKUP(GV$6,BECO_Datos!$HP$3:$LT$85,BECO_Datos!$A68,FALSE),0))*GV$2</f>
        <v>0</v>
      </c>
      <c r="GW69" s="85">
        <f>(HLOOKUP(GW$6,BECO_Datos!$D$3:$HN$85,BECO_Datos!$A68,FALSE)+IFERROR(HLOOKUP(GW$6,BECO_Datos!$HP$3:$LT$85,BECO_Datos!$A68,FALSE),0))*GW$2</f>
        <v>0</v>
      </c>
      <c r="GX69" s="85">
        <f>(HLOOKUP(GX$6,BECO_Datos!$D$3:$HN$85,BECO_Datos!$A68,FALSE)+IFERROR(HLOOKUP(GX$6,BECO_Datos!$HP$3:$LT$85,BECO_Datos!$A68,FALSE),0))*GX$2</f>
        <v>0</v>
      </c>
      <c r="GZ69" s="85" t="e">
        <f>(HLOOKUP(GZ$6,BECO_Datos!$D$3:$HN$85,BECO_Datos!$A68,FALSE)+IFERROR(HLOOKUP(GZ$6,BECO_Datos!$HP$3:$LT$85,BECO_Datos!$A68,FALSE),0))*GZ$2</f>
        <v>#N/A</v>
      </c>
      <c r="HA69" s="85" t="e">
        <f>(HLOOKUP(HA$6,BECO_Datos!$D$3:$HN$85,BECO_Datos!$A68,FALSE)+IFERROR(HLOOKUP(HA$6,BECO_Datos!$HP$3:$LT$85,BECO_Datos!$A68,FALSE),0))*HA$2</f>
        <v>#N/A</v>
      </c>
      <c r="HB69" s="85" t="e">
        <f>(HLOOKUP(HB$6,BECO_Datos!$D$3:$HN$85,BECO_Datos!$A68,FALSE)+IFERROR(HLOOKUP(HB$6,BECO_Datos!$HP$3:$LT$85,BECO_Datos!$A68,FALSE),0))*HB$2</f>
        <v>#N/A</v>
      </c>
      <c r="HC69" s="85" t="e">
        <f>(HLOOKUP(HC$6,BECO_Datos!$D$3:$HN$85,BECO_Datos!$A68,FALSE)+IFERROR(HLOOKUP(HC$6,BECO_Datos!$HP$3:$LT$85,BECO_Datos!$A68,FALSE),0))*HC$2</f>
        <v>#N/A</v>
      </c>
      <c r="HD69" s="85" t="e">
        <f>(HLOOKUP(HD$6,BECO_Datos!$D$3:$HN$85,BECO_Datos!$A68,FALSE)+IFERROR(HLOOKUP(HD$6,BECO_Datos!$HP$3:$LT$85,BECO_Datos!$A68,FALSE),0))*HD$2</f>
        <v>#N/A</v>
      </c>
      <c r="HE69" s="85" t="e">
        <f>(HLOOKUP(HE$6,BECO_Datos!$D$3:$HN$85,BECO_Datos!$A68,FALSE)+IFERROR(HLOOKUP(HE$6,BECO_Datos!$HP$3:$LT$85,BECO_Datos!$A68,FALSE),0))*HE$2</f>
        <v>#N/A</v>
      </c>
      <c r="HF69" s="85">
        <f>(HLOOKUP(HF$6,BECO_Datos!$D$3:$HN$85,BECO_Datos!$A68,FALSE)+IFERROR(HLOOKUP(HF$6,BECO_Datos!$HP$3:$LT$85,BECO_Datos!$A68,FALSE),0))*HF$2</f>
        <v>0.43842554818336738</v>
      </c>
      <c r="HG69" s="85">
        <f>(HLOOKUP(HG$6,BECO_Datos!$D$3:$HN$85,BECO_Datos!$A68,FALSE)+IFERROR(HLOOKUP(HG$6,BECO_Datos!$HP$3:$LT$85,BECO_Datos!$A68,FALSE),0))*HG$2</f>
        <v>0.27088861803497372</v>
      </c>
      <c r="HH69" s="85">
        <f>(HLOOKUP(HH$6,BECO_Datos!$D$3:$HN$85,BECO_Datos!$A68,FALSE)+IFERROR(HLOOKUP(HH$6,BECO_Datos!$HP$3:$LT$85,BECO_Datos!$A68,FALSE),0))*HH$2</f>
        <v>0.19210424038054441</v>
      </c>
      <c r="HI69" s="85">
        <f>(HLOOKUP(HI$6,BECO_Datos!$D$3:$HN$85,BECO_Datos!$A68,FALSE)+IFERROR(HLOOKUP(HI$6,BECO_Datos!$HP$3:$LT$85,BECO_Datos!$A68,FALSE),0))*HI$2</f>
        <v>0.24581499804876056</v>
      </c>
      <c r="HJ69" s="85">
        <f>(HLOOKUP(HJ$6,BECO_Datos!$D$3:$HN$85,BECO_Datos!$A68,FALSE)+IFERROR(HLOOKUP(HJ$6,BECO_Datos!$HP$3:$LT$85,BECO_Datos!$A68,FALSE),0))*HJ$2</f>
        <v>0.28133730340543422</v>
      </c>
      <c r="HK69" s="85">
        <f>(HLOOKUP(HK$6,BECO_Datos!$D$3:$HN$85,BECO_Datos!$A68,FALSE)+IFERROR(HLOOKUP(HK$6,BECO_Datos!$HP$3:$LT$85,BECO_Datos!$A68,FALSE),0))*HK$2</f>
        <v>0.54296077543135457</v>
      </c>
      <c r="HL69" s="85">
        <f>(HLOOKUP(HL$6,BECO_Datos!$D$3:$HN$85,BECO_Datos!$A68,FALSE)+IFERROR(HLOOKUP(HL$6,BECO_Datos!$HP$3:$LT$85,BECO_Datos!$A68,FALSE),0))*HL$2</f>
        <v>0.21455278941257397</v>
      </c>
      <c r="HM69" s="85">
        <f>(HLOOKUP(HM$6,BECO_Datos!$D$3:$HN$85,BECO_Datos!$A68,FALSE)+IFERROR(HLOOKUP(HM$6,BECO_Datos!$HP$3:$LT$85,BECO_Datos!$A68,FALSE),0))*HM$2</f>
        <v>0.21797441138111059</v>
      </c>
      <c r="HN69" s="85">
        <f>(HLOOKUP(HN$6,BECO_Datos!$D$3:$HN$85,BECO_Datos!$A68,FALSE)+IFERROR(HLOOKUP(HN$6,BECO_Datos!$HP$3:$LT$85,BECO_Datos!$A68,FALSE),0))*HN$2</f>
        <v>0.15375369518748369</v>
      </c>
      <c r="HO69" s="85">
        <f>(HLOOKUP(HO$6,BECO_Datos!$D$3:$HN$85,BECO_Datos!$A68,FALSE)+IFERROR(HLOOKUP(HO$6,BECO_Datos!$HP$3:$LT$85,BECO_Datos!$A68,FALSE),0))*HO$2</f>
        <v>0.13487820437656659</v>
      </c>
      <c r="HQ69" s="85" t="e">
        <f>(HLOOKUP(HQ$6,BECO_Datos!$D$3:$HN$85,BECO_Datos!$A68,FALSE)+IFERROR(HLOOKUP(HQ$6,BECO_Datos!$HP$3:$LT$85,BECO_Datos!$A68,FALSE),0))*HQ$2</f>
        <v>#N/A</v>
      </c>
      <c r="HR69" s="85" t="e">
        <f>(HLOOKUP(HR$6,BECO_Datos!$D$3:$HN$85,BECO_Datos!$A68,FALSE)+IFERROR(HLOOKUP(HR$6,BECO_Datos!$HP$3:$LT$85,BECO_Datos!$A68,FALSE),0))*HR$2</f>
        <v>#N/A</v>
      </c>
      <c r="HS69" s="85" t="e">
        <f>(HLOOKUP(HS$6,BECO_Datos!$D$3:$HN$85,BECO_Datos!$A68,FALSE)+IFERROR(HLOOKUP(HS$6,BECO_Datos!$HP$3:$LT$85,BECO_Datos!$A68,FALSE),0))*HS$2</f>
        <v>#N/A</v>
      </c>
      <c r="HT69" s="85" t="e">
        <f>(HLOOKUP(HT$6,BECO_Datos!$D$3:$HN$85,BECO_Datos!$A68,FALSE)+IFERROR(HLOOKUP(HT$6,BECO_Datos!$HP$3:$LT$85,BECO_Datos!$A68,FALSE),0))*HT$2</f>
        <v>#N/A</v>
      </c>
      <c r="HU69" s="85" t="e">
        <f>(HLOOKUP(HU$6,BECO_Datos!$D$3:$HN$85,BECO_Datos!$A68,FALSE)+IFERROR(HLOOKUP(HU$6,BECO_Datos!$HP$3:$LT$85,BECO_Datos!$A68,FALSE),0))*HU$2</f>
        <v>#N/A</v>
      </c>
      <c r="HV69" s="85" t="e">
        <f>(HLOOKUP(HV$6,BECO_Datos!$D$3:$HN$85,BECO_Datos!$A68,FALSE)+IFERROR(HLOOKUP(HV$6,BECO_Datos!$HP$3:$LT$85,BECO_Datos!$A68,FALSE),0))*HV$2</f>
        <v>#N/A</v>
      </c>
      <c r="HW69" s="85">
        <f>(HLOOKUP(HW$6,BECO_Datos!$D$3:$HN$85,BECO_Datos!$A68,FALSE)+IFERROR(HLOOKUP(HW$6,BECO_Datos!$HP$3:$LT$85,BECO_Datos!$A68,FALSE),0))*HW$2</f>
        <v>1.9478933791917457E-3</v>
      </c>
      <c r="HX69" s="85">
        <f>(HLOOKUP(HX$6,BECO_Datos!$D$3:$HN$85,BECO_Datos!$A68,FALSE)+IFERROR(HLOOKUP(HX$6,BECO_Datos!$HP$3:$LT$85,BECO_Datos!$A68,FALSE),0))*HX$2</f>
        <v>2.1583576956147894E-2</v>
      </c>
      <c r="HY69" s="85">
        <f>(HLOOKUP(HY$6,BECO_Datos!$D$3:$HN$85,BECO_Datos!$A68,FALSE)+IFERROR(HLOOKUP(HY$6,BECO_Datos!$HP$3:$LT$85,BECO_Datos!$A68,FALSE),0))*HY$2</f>
        <v>5.0055889939810841E-3</v>
      </c>
      <c r="HZ69" s="85">
        <f>(HLOOKUP(HZ$6,BECO_Datos!$D$3:$HN$85,BECO_Datos!$A68,FALSE)+IFERROR(HLOOKUP(HZ$6,BECO_Datos!$HP$3:$LT$85,BECO_Datos!$A68,FALSE),0))*HZ$2</f>
        <v>1.4990541702493555E-3</v>
      </c>
      <c r="IA69" s="85">
        <f>(HLOOKUP(IA$6,BECO_Datos!$D$3:$HN$85,BECO_Datos!$A68,FALSE)+IFERROR(HLOOKUP(IA$6,BECO_Datos!$HP$3:$LT$85,BECO_Datos!$A68,FALSE),0))*IA$2</f>
        <v>1.2562768701633708E-2</v>
      </c>
      <c r="IB69" s="85">
        <f>(HLOOKUP(IB$6,BECO_Datos!$D$3:$HN$85,BECO_Datos!$A68,FALSE)+IFERROR(HLOOKUP(IB$6,BECO_Datos!$HP$3:$LT$85,BECO_Datos!$A68,FALSE),0))*IB$2</f>
        <v>3.8812553740326743E-3</v>
      </c>
      <c r="IC69" s="85">
        <f>(HLOOKUP(IC$6,BECO_Datos!$D$3:$HN$85,BECO_Datos!$A68,FALSE)+IFERROR(HLOOKUP(IC$6,BECO_Datos!$HP$3:$LT$85,BECO_Datos!$A68,FALSE),0))*IC$2</f>
        <v>0</v>
      </c>
      <c r="ID69" s="85">
        <f>(HLOOKUP(ID$6,BECO_Datos!$D$3:$HN$85,BECO_Datos!$A68,FALSE)+IFERROR(HLOOKUP(ID$6,BECO_Datos!$HP$3:$LT$85,BECO_Datos!$A68,FALSE),0))*ID$2</f>
        <v>4.3583834909716257E-3</v>
      </c>
      <c r="IE69" s="85">
        <f>(HLOOKUP(IE$6,BECO_Datos!$D$3:$HN$85,BECO_Datos!$A68,FALSE)+IFERROR(HLOOKUP(IE$6,BECO_Datos!$HP$3:$LT$85,BECO_Datos!$A68,FALSE),0))*IE$2</f>
        <v>2.5423903697334481E-3</v>
      </c>
      <c r="IF69" s="85">
        <f>(HLOOKUP(IF$6,BECO_Datos!$D$3:$HN$85,BECO_Datos!$A68,FALSE)+IFERROR(HLOOKUP(IF$6,BECO_Datos!$HP$3:$LT$85,BECO_Datos!$A68,FALSE),0))*IF$2</f>
        <v>1.0845070368223804E-3</v>
      </c>
      <c r="IH69" s="85" t="e">
        <f>(HLOOKUP(IH$6,BECO_Datos!$D$3:$HN$85,BECO_Datos!$A68,FALSE)+IFERROR(HLOOKUP(IH$6,BECO_Datos!$HP$3:$LT$85,BECO_Datos!$A68,FALSE),0))*IH$2</f>
        <v>#N/A</v>
      </c>
      <c r="II69" s="85" t="e">
        <f>(HLOOKUP(II$6,BECO_Datos!$D$3:$HN$85,BECO_Datos!$A68,FALSE)+IFERROR(HLOOKUP(II$6,BECO_Datos!$HP$3:$LT$85,BECO_Datos!$A68,FALSE),0))*II$2</f>
        <v>#N/A</v>
      </c>
      <c r="IJ69" s="85" t="e">
        <f>(HLOOKUP(IJ$6,BECO_Datos!$D$3:$HN$85,BECO_Datos!$A68,FALSE)+IFERROR(HLOOKUP(IJ$6,BECO_Datos!$HP$3:$LT$85,BECO_Datos!$A68,FALSE),0))*IJ$2</f>
        <v>#N/A</v>
      </c>
      <c r="IK69" s="85" t="e">
        <f>(HLOOKUP(IK$6,BECO_Datos!$D$3:$HN$85,BECO_Datos!$A68,FALSE)+IFERROR(HLOOKUP(IK$6,BECO_Datos!$HP$3:$LT$85,BECO_Datos!$A68,FALSE),0))*IK$2</f>
        <v>#N/A</v>
      </c>
      <c r="IL69" s="85" t="e">
        <f>(HLOOKUP(IL$6,BECO_Datos!$D$3:$HN$85,BECO_Datos!$A68,FALSE)+IFERROR(HLOOKUP(IL$6,BECO_Datos!$HP$3:$LT$85,BECO_Datos!$A68,FALSE),0))*IL$2</f>
        <v>#N/A</v>
      </c>
      <c r="IM69" s="85" t="e">
        <f>(HLOOKUP(IM$6,BECO_Datos!$D$3:$HN$85,BECO_Datos!$A68,FALSE)+IFERROR(HLOOKUP(IM$6,BECO_Datos!$HP$3:$LT$85,BECO_Datos!$A68,FALSE),0))*IM$2</f>
        <v>#N/A</v>
      </c>
      <c r="IN69" s="85">
        <f>(HLOOKUP(IN$6,BECO_Datos!$D$3:$HN$85,BECO_Datos!$A68,FALSE)+IFERROR(HLOOKUP(IN$6,BECO_Datos!$HP$3:$LT$85,BECO_Datos!$A68,FALSE),0))*IN$2</f>
        <v>5.6320369733447988</v>
      </c>
      <c r="IO69" s="85">
        <f>(HLOOKUP(IO$6,BECO_Datos!$D$3:$HN$85,BECO_Datos!$A68,FALSE)+IFERROR(HLOOKUP(IO$6,BECO_Datos!$HP$3:$LT$85,BECO_Datos!$A68,FALSE),0))*IO$2</f>
        <v>7.0382661220980234</v>
      </c>
      <c r="IP69" s="85">
        <f>(HLOOKUP(IP$6,BECO_Datos!$D$3:$HN$85,BECO_Datos!$A68,FALSE)+IFERROR(HLOOKUP(IP$6,BECO_Datos!$HP$3:$LT$85,BECO_Datos!$A68,FALSE),0))*IP$2</f>
        <v>7.0812528804815145</v>
      </c>
      <c r="IQ69" s="85">
        <f>(HLOOKUP(IQ$6,BECO_Datos!$D$3:$HN$85,BECO_Datos!$A68,FALSE)+IFERROR(HLOOKUP(IQ$6,BECO_Datos!$HP$3:$LT$85,BECO_Datos!$A68,FALSE),0))*IQ$2</f>
        <v>7.3552352536543433</v>
      </c>
      <c r="IR69" s="85">
        <f>(HLOOKUP(IR$6,BECO_Datos!$D$3:$HN$85,BECO_Datos!$A68,FALSE)+IFERROR(HLOOKUP(IR$6,BECO_Datos!$HP$3:$LT$85,BECO_Datos!$A68,FALSE),0))*IR$2</f>
        <v>7.9351663800515917</v>
      </c>
      <c r="IS69" s="85">
        <f>(HLOOKUP(IS$6,BECO_Datos!$D$3:$HN$85,BECO_Datos!$A68,FALSE)+IFERROR(HLOOKUP(IS$6,BECO_Datos!$HP$3:$LT$85,BECO_Datos!$A68,FALSE),0))*IS$2</f>
        <v>8.6599165950128985</v>
      </c>
      <c r="IT69" s="85">
        <f>(HLOOKUP(IT$6,BECO_Datos!$D$3:$HN$85,BECO_Datos!$A68,FALSE)+IFERROR(HLOOKUP(IT$6,BECO_Datos!$HP$3:$LT$85,BECO_Datos!$A68,FALSE),0))*IT$2</f>
        <v>8.3964536543422188</v>
      </c>
      <c r="IU69" s="85">
        <f>(HLOOKUP(IU$6,BECO_Datos!$D$3:$HN$85,BECO_Datos!$A68,FALSE)+IFERROR(HLOOKUP(IU$6,BECO_Datos!$HP$3:$LT$85,BECO_Datos!$A68,FALSE),0))*IU$2</f>
        <v>8.4440932072227</v>
      </c>
      <c r="IV69" s="85">
        <f>(HLOOKUP(IV$6,BECO_Datos!$D$3:$HN$85,BECO_Datos!$A68,FALSE)+IFERROR(HLOOKUP(IV$6,BECO_Datos!$HP$3:$LT$85,BECO_Datos!$A68,FALSE),0))*IV$2</f>
        <v>8.3780535490692465</v>
      </c>
      <c r="IW69" s="85">
        <f>(HLOOKUP(IW$6,BECO_Datos!$D$3:$HN$85,BECO_Datos!$A68,FALSE)+IFERROR(HLOOKUP(IW$6,BECO_Datos!$HP$3:$LT$85,BECO_Datos!$A68,FALSE),0))*IW$2</f>
        <v>8.4781108484527241</v>
      </c>
      <c r="IY69" s="85" t="e">
        <f>(HLOOKUP(IY$6,BECO_Datos!$D$3:$HN$85,BECO_Datos!$A68,FALSE)+IFERROR(HLOOKUP(IY$6,BECO_Datos!$HP$3:$LT$85,BECO_Datos!$A68,FALSE),0))*IY$2</f>
        <v>#N/A</v>
      </c>
      <c r="IZ69" s="85" t="e">
        <f>(HLOOKUP(IZ$6,BECO_Datos!$D$3:$HN$85,BECO_Datos!$A68,FALSE)+IFERROR(HLOOKUP(IZ$6,BECO_Datos!$HP$3:$LT$85,BECO_Datos!$A68,FALSE),0))*IZ$2</f>
        <v>#N/A</v>
      </c>
      <c r="JA69" s="85" t="e">
        <f>(HLOOKUP(JA$6,BECO_Datos!$D$3:$HN$85,BECO_Datos!$A68,FALSE)+IFERROR(HLOOKUP(JA$6,BECO_Datos!$HP$3:$LT$85,BECO_Datos!$A68,FALSE),0))*JA$2</f>
        <v>#N/A</v>
      </c>
      <c r="JB69" s="85" t="e">
        <f>(HLOOKUP(JB$6,BECO_Datos!$D$3:$HN$85,BECO_Datos!$A68,FALSE)+IFERROR(HLOOKUP(JB$6,BECO_Datos!$HP$3:$LT$85,BECO_Datos!$A68,FALSE),0))*JB$2</f>
        <v>#N/A</v>
      </c>
      <c r="JC69" s="85" t="e">
        <f>(HLOOKUP(JC$6,BECO_Datos!$D$3:$HN$85,BECO_Datos!$A68,FALSE)+IFERROR(HLOOKUP(JC$6,BECO_Datos!$HP$3:$LT$85,BECO_Datos!$A68,FALSE),0))*JC$2</f>
        <v>#N/A</v>
      </c>
      <c r="JD69" s="85" t="e">
        <f>(HLOOKUP(JD$6,BECO_Datos!$D$3:$HN$85,BECO_Datos!$A68,FALSE)+IFERROR(HLOOKUP(JD$6,BECO_Datos!$HP$3:$LT$85,BECO_Datos!$A68,FALSE),0))*JD$2</f>
        <v>#N/A</v>
      </c>
      <c r="JE69" s="85">
        <f>(HLOOKUP(JE$6,BECO_Datos!$D$3:$HN$85,BECO_Datos!$A68,FALSE)+IFERROR(HLOOKUP(JE$6,BECO_Datos!$HP$3:$LT$85,BECO_Datos!$A68,FALSE),0))*JE$2</f>
        <v>3.1054633251740785E-4</v>
      </c>
      <c r="JF69" s="85">
        <f>(HLOOKUP(JF$6,BECO_Datos!$D$3:$HN$85,BECO_Datos!$A68,FALSE)+IFERROR(HLOOKUP(JF$6,BECO_Datos!$HP$3:$LT$85,BECO_Datos!$A68,FALSE),0))*JF$2</f>
        <v>4.2234301222367465E-4</v>
      </c>
      <c r="JG69" s="85">
        <f>(HLOOKUP(JG$6,BECO_Datos!$D$3:$HN$85,BECO_Datos!$A68,FALSE)+IFERROR(HLOOKUP(JG$6,BECO_Datos!$HP$3:$LT$85,BECO_Datos!$A68,FALSE),0))*JG$2</f>
        <v>7.4531119804177874E-4</v>
      </c>
      <c r="JH69" s="85">
        <f>(HLOOKUP(JH$6,BECO_Datos!$D$3:$HN$85,BECO_Datos!$A68,FALSE)+IFERROR(HLOOKUP(JH$6,BECO_Datos!$HP$3:$LT$85,BECO_Datos!$A68,FALSE),0))*JH$2</f>
        <v>2.7949169926566706E-4</v>
      </c>
      <c r="JI69" s="85">
        <f>(HLOOKUP(JI$6,BECO_Datos!$D$3:$HN$85,BECO_Datos!$A68,FALSE)+IFERROR(HLOOKUP(JI$6,BECO_Datos!$HP$3:$LT$85,BECO_Datos!$A68,FALSE),0))*JI$2</f>
        <v>0</v>
      </c>
      <c r="JJ69" s="85">
        <f>(HLOOKUP(JJ$6,BECO_Datos!$D$3:$HN$85,BECO_Datos!$A68,FALSE)+IFERROR(HLOOKUP(JJ$6,BECO_Datos!$HP$3:$LT$85,BECO_Datos!$A68,FALSE),0))*JJ$2</f>
        <v>0</v>
      </c>
      <c r="JK69" s="85">
        <f>(HLOOKUP(JK$6,BECO_Datos!$D$3:$HN$85,BECO_Datos!$A68,FALSE)+IFERROR(HLOOKUP(JK$6,BECO_Datos!$HP$3:$LT$85,BECO_Datos!$A68,FALSE),0))*JK$2</f>
        <v>0</v>
      </c>
      <c r="JL69" s="85">
        <f>(HLOOKUP(JL$6,BECO_Datos!$D$3:$HN$85,BECO_Datos!$A68,FALSE)+IFERROR(HLOOKUP(JL$6,BECO_Datos!$HP$3:$LT$85,BECO_Datos!$A68,FALSE),0))*JL$2</f>
        <v>0</v>
      </c>
      <c r="JM69" s="85">
        <f>(HLOOKUP(JM$6,BECO_Datos!$D$3:$HN$85,BECO_Datos!$A68,FALSE)+IFERROR(HLOOKUP(JM$6,BECO_Datos!$HP$3:$LT$85,BECO_Datos!$A68,FALSE),0))*JM$2</f>
        <v>0</v>
      </c>
      <c r="JN69" s="85">
        <f>(HLOOKUP(JN$6,BECO_Datos!$D$3:$HN$85,BECO_Datos!$A68,FALSE)+IFERROR(HLOOKUP(JN$6,BECO_Datos!$HP$3:$LT$85,BECO_Datos!$A68,FALSE),0))*JN$2</f>
        <v>0</v>
      </c>
      <c r="JP69" s="85" t="e">
        <f>(HLOOKUP(JP$6,BECO_Datos!$D$3:$HN$85,BECO_Datos!$A68,FALSE)+IFERROR(HLOOKUP(JP$6,BECO_Datos!$HP$3:$LT$85,BECO_Datos!$A68,FALSE),0))*JP$2</f>
        <v>#N/A</v>
      </c>
      <c r="JQ69" s="85" t="e">
        <f>(HLOOKUP(JQ$6,BECO_Datos!$D$3:$HN$85,BECO_Datos!$A68,FALSE)+IFERROR(HLOOKUP(JQ$6,BECO_Datos!$HP$3:$LT$85,BECO_Datos!$A68,FALSE),0))*JQ$2</f>
        <v>#N/A</v>
      </c>
      <c r="JR69" s="85" t="e">
        <f>(HLOOKUP(JR$6,BECO_Datos!$D$3:$HN$85,BECO_Datos!$A68,FALSE)+IFERROR(HLOOKUP(JR$6,BECO_Datos!$HP$3:$LT$85,BECO_Datos!$A68,FALSE),0))*JR$2</f>
        <v>#N/A</v>
      </c>
      <c r="JS69" s="85" t="e">
        <f>(HLOOKUP(JS$6,BECO_Datos!$D$3:$HN$85,BECO_Datos!$A68,FALSE)+IFERROR(HLOOKUP(JS$6,BECO_Datos!$HP$3:$LT$85,BECO_Datos!$A68,FALSE),0))*JS$2</f>
        <v>#N/A</v>
      </c>
      <c r="JT69" s="85" t="e">
        <f>(HLOOKUP(JT$6,BECO_Datos!$D$3:$HN$85,BECO_Datos!$A68,FALSE)+IFERROR(HLOOKUP(JT$6,BECO_Datos!$HP$3:$LT$85,BECO_Datos!$A68,FALSE),0))*JT$2</f>
        <v>#N/A</v>
      </c>
      <c r="JU69" s="85" t="e">
        <f>(HLOOKUP(JU$6,BECO_Datos!$D$3:$HN$85,BECO_Datos!$A68,FALSE)+IFERROR(HLOOKUP(JU$6,BECO_Datos!$HP$3:$LT$85,BECO_Datos!$A68,FALSE),0))*JU$2</f>
        <v>#N/A</v>
      </c>
      <c r="JV69" s="85">
        <f>(HLOOKUP(JV$6,BECO_Datos!$D$3:$HN$85,BECO_Datos!$A68,FALSE)+IFERROR(HLOOKUP(JV$6,BECO_Datos!$HP$3:$LT$85,BECO_Datos!$A68,FALSE),0))*JV$2</f>
        <v>0.1927070990889268</v>
      </c>
      <c r="JW69" s="85">
        <f>(HLOOKUP(JW$6,BECO_Datos!$D$3:$HN$85,BECO_Datos!$A68,FALSE)+IFERROR(HLOOKUP(JW$6,BECO_Datos!$HP$3:$LT$85,BECO_Datos!$A68,FALSE),0))*JW$2</f>
        <v>0.21242770807157807</v>
      </c>
      <c r="JX69" s="85">
        <f>(HLOOKUP(JX$6,BECO_Datos!$D$3:$HN$85,BECO_Datos!$A68,FALSE)+IFERROR(HLOOKUP(JX$6,BECO_Datos!$HP$3:$LT$85,BECO_Datos!$A68,FALSE),0))*JX$2</f>
        <v>0.54264681455013519</v>
      </c>
      <c r="JY69" s="85">
        <f>(HLOOKUP(JY$6,BECO_Datos!$D$3:$HN$85,BECO_Datos!$A68,FALSE)+IFERROR(HLOOKUP(JY$6,BECO_Datos!$HP$3:$LT$85,BECO_Datos!$A68,FALSE),0))*JY$2</f>
        <v>0.6720584661407274</v>
      </c>
      <c r="JZ69" s="85">
        <f>(HLOOKUP(JZ$6,BECO_Datos!$D$3:$HN$85,BECO_Datos!$A68,FALSE)+IFERROR(HLOOKUP(JZ$6,BECO_Datos!$HP$3:$LT$85,BECO_Datos!$A68,FALSE),0))*JZ$2</f>
        <v>0.66153777972320327</v>
      </c>
      <c r="KA69" s="85">
        <f>(HLOOKUP(KA$6,BECO_Datos!$D$3:$HN$85,BECO_Datos!$A68,FALSE)+IFERROR(HLOOKUP(KA$6,BECO_Datos!$HP$3:$LT$85,BECO_Datos!$A68,FALSE),0))*KA$2</f>
        <v>0.6565208520580792</v>
      </c>
      <c r="KB69" s="85">
        <f>(HLOOKUP(KB$6,BECO_Datos!$D$3:$HN$85,BECO_Datos!$A68,FALSE)+IFERROR(HLOOKUP(KB$6,BECO_Datos!$HP$3:$LT$85,BECO_Datos!$A68,FALSE),0))*KB$2</f>
        <v>0.52442175461754392</v>
      </c>
      <c r="KC69" s="85">
        <f>(HLOOKUP(KC$6,BECO_Datos!$D$3:$HN$85,BECO_Datos!$A68,FALSE)+IFERROR(HLOOKUP(KC$6,BECO_Datos!$HP$3:$LT$85,BECO_Datos!$A68,FALSE),0))*KC$2</f>
        <v>0.74946214030014391</v>
      </c>
      <c r="KD69" s="85">
        <f>(HLOOKUP(KD$6,BECO_Datos!$D$3:$HN$85,BECO_Datos!$A68,FALSE)+IFERROR(HLOOKUP(KD$6,BECO_Datos!$HP$3:$LT$85,BECO_Datos!$A68,FALSE),0))*KD$2</f>
        <v>0.33545969994747027</v>
      </c>
      <c r="KE69" s="85">
        <f>(HLOOKUP(KE$6,BECO_Datos!$D$3:$HN$85,BECO_Datos!$A68,FALSE)+IFERROR(HLOOKUP(KE$6,BECO_Datos!$HP$3:$LT$85,BECO_Datos!$A68,FALSE),0))*KE$2</f>
        <v>0.36812404757910067</v>
      </c>
      <c r="KG69" s="85" t="e">
        <f>(HLOOKUP(KG$6,BECO_Datos!$D$3:$HN$85,BECO_Datos!$A68,FALSE)+IFERROR(HLOOKUP(KG$6,BECO_Datos!$HP$3:$LT$85,BECO_Datos!$A68,FALSE),0))*KG$2</f>
        <v>#N/A</v>
      </c>
      <c r="KH69" s="85" t="e">
        <f>(HLOOKUP(KH$6,BECO_Datos!$D$3:$HN$85,BECO_Datos!$A68,FALSE)+IFERROR(HLOOKUP(KH$6,BECO_Datos!$HP$3:$LT$85,BECO_Datos!$A68,FALSE),0))*KH$2</f>
        <v>#N/A</v>
      </c>
      <c r="KI69" s="85" t="e">
        <f>(HLOOKUP(KI$6,BECO_Datos!$D$3:$HN$85,BECO_Datos!$A68,FALSE)+IFERROR(HLOOKUP(KI$6,BECO_Datos!$HP$3:$LT$85,BECO_Datos!$A68,FALSE),0))*KI$2</f>
        <v>#N/A</v>
      </c>
      <c r="KJ69" s="85" t="e">
        <f>(HLOOKUP(KJ$6,BECO_Datos!$D$3:$HN$85,BECO_Datos!$A68,FALSE)+IFERROR(HLOOKUP(KJ$6,BECO_Datos!$HP$3:$LT$85,BECO_Datos!$A68,FALSE),0))*KJ$2</f>
        <v>#N/A</v>
      </c>
      <c r="KK69" s="85" t="e">
        <f>(HLOOKUP(KK$6,BECO_Datos!$D$3:$HN$85,BECO_Datos!$A68,FALSE)+IFERROR(HLOOKUP(KK$6,BECO_Datos!$HP$3:$LT$85,BECO_Datos!$A68,FALSE),0))*KK$2</f>
        <v>#N/A</v>
      </c>
      <c r="KL69" s="85" t="e">
        <f>(HLOOKUP(KL$6,BECO_Datos!$D$3:$HN$85,BECO_Datos!$A68,FALSE)+IFERROR(HLOOKUP(KL$6,BECO_Datos!$HP$3:$LT$85,BECO_Datos!$A68,FALSE),0))*KL$2</f>
        <v>#N/A</v>
      </c>
      <c r="KM69" s="85">
        <f>(HLOOKUP(KM$6,BECO_Datos!$D$3:$HN$85,BECO_Datos!$A68,FALSE)+IFERROR(HLOOKUP(KM$6,BECO_Datos!$HP$3:$LT$85,BECO_Datos!$A68,FALSE),0))*KM$2</f>
        <v>0.14842005727876262</v>
      </c>
      <c r="KN69" s="85">
        <f>(HLOOKUP(KN$6,BECO_Datos!$D$3:$HN$85,BECO_Datos!$A68,FALSE)+IFERROR(HLOOKUP(KN$6,BECO_Datos!$HP$3:$LT$85,BECO_Datos!$A68,FALSE),0))*KN$2</f>
        <v>5.1612636855487025E-2</v>
      </c>
      <c r="KO69" s="85">
        <f>(HLOOKUP(KO$6,BECO_Datos!$D$3:$HN$85,BECO_Datos!$A68,FALSE)+IFERROR(HLOOKUP(KO$6,BECO_Datos!$HP$3:$LT$85,BECO_Datos!$A68,FALSE),0))*KO$2</f>
        <v>0.31834613780879251</v>
      </c>
      <c r="KP69" s="85">
        <f>(HLOOKUP(KP$6,BECO_Datos!$D$3:$HN$85,BECO_Datos!$A68,FALSE)+IFERROR(HLOOKUP(KP$6,BECO_Datos!$HP$3:$LT$85,BECO_Datos!$A68,FALSE),0))*KP$2</f>
        <v>0.24372987754893335</v>
      </c>
      <c r="KQ69" s="85">
        <f>(HLOOKUP(KQ$6,BECO_Datos!$D$3:$HN$85,BECO_Datos!$A68,FALSE)+IFERROR(HLOOKUP(KQ$6,BECO_Datos!$HP$3:$LT$85,BECO_Datos!$A68,FALSE),0))*KQ$2</f>
        <v>0.3343619710250943</v>
      </c>
      <c r="KR69" s="85">
        <f>(HLOOKUP(KR$6,BECO_Datos!$D$3:$HN$85,BECO_Datos!$A68,FALSE)+IFERROR(HLOOKUP(KR$6,BECO_Datos!$HP$3:$LT$85,BECO_Datos!$A68,FALSE),0))*KR$2</f>
        <v>0.24855312014729339</v>
      </c>
      <c r="KS69" s="85">
        <f>(HLOOKUP(KS$6,BECO_Datos!$D$3:$HN$85,BECO_Datos!$A68,FALSE)+IFERROR(HLOOKUP(KS$6,BECO_Datos!$HP$3:$LT$85,BECO_Datos!$A68,FALSE),0))*KS$2</f>
        <v>0.23179758159221106</v>
      </c>
      <c r="KT69" s="85">
        <f>(HLOOKUP(KT$6,BECO_Datos!$D$3:$HN$85,BECO_Datos!$A68,FALSE)+IFERROR(HLOOKUP(KT$6,BECO_Datos!$HP$3:$LT$85,BECO_Datos!$A68,FALSE),0))*KT$2</f>
        <v>0.28382857638520509</v>
      </c>
      <c r="KU69" s="85">
        <f>(HLOOKUP(KU$6,BECO_Datos!$D$3:$HN$85,BECO_Datos!$A68,FALSE)+IFERROR(HLOOKUP(KU$6,BECO_Datos!$HP$3:$LT$85,BECO_Datos!$A68,FALSE),0))*KU$2</f>
        <v>0.26156465831961351</v>
      </c>
      <c r="KV69" s="85">
        <f>(HLOOKUP(KV$6,BECO_Datos!$D$3:$HN$85,BECO_Datos!$A68,FALSE)+IFERROR(HLOOKUP(KV$6,BECO_Datos!$HP$3:$LT$85,BECO_Datos!$A68,FALSE),0))*KV$2</f>
        <v>0.2807629984361415</v>
      </c>
      <c r="KX69" s="85" t="e">
        <f>(HLOOKUP(KX$6,BECO_Datos!$D$3:$HN$85,BECO_Datos!$A68,FALSE)+IFERROR(HLOOKUP(KX$6,BECO_Datos!$HP$3:$LT$85,BECO_Datos!$A68,FALSE),0))*KX$2</f>
        <v>#N/A</v>
      </c>
      <c r="KY69" s="85" t="e">
        <f>(HLOOKUP(KY$6,BECO_Datos!$D$3:$HN$85,BECO_Datos!$A68,FALSE)+IFERROR(HLOOKUP(KY$6,BECO_Datos!$HP$3:$LT$85,BECO_Datos!$A68,FALSE),0))*KY$2</f>
        <v>#N/A</v>
      </c>
      <c r="KZ69" s="85" t="e">
        <f>(HLOOKUP(KZ$6,BECO_Datos!$D$3:$HN$85,BECO_Datos!$A68,FALSE)+IFERROR(HLOOKUP(KZ$6,BECO_Datos!$HP$3:$LT$85,BECO_Datos!$A68,FALSE),0))*KZ$2</f>
        <v>#N/A</v>
      </c>
      <c r="LA69" s="85" t="e">
        <f>(HLOOKUP(LA$6,BECO_Datos!$D$3:$HN$85,BECO_Datos!$A68,FALSE)+IFERROR(HLOOKUP(LA$6,BECO_Datos!$HP$3:$LT$85,BECO_Datos!$A68,FALSE),0))*LA$2</f>
        <v>#N/A</v>
      </c>
      <c r="LB69" s="85" t="e">
        <f>(HLOOKUP(LB$6,BECO_Datos!$D$3:$HN$85,BECO_Datos!$A68,FALSE)+IFERROR(HLOOKUP(LB$6,BECO_Datos!$HP$3:$LT$85,BECO_Datos!$A68,FALSE),0))*LB$2</f>
        <v>#N/A</v>
      </c>
      <c r="LC69" s="85" t="e">
        <f>(HLOOKUP(LC$6,BECO_Datos!$D$3:$HN$85,BECO_Datos!$A68,FALSE)+IFERROR(HLOOKUP(LC$6,BECO_Datos!$HP$3:$LT$85,BECO_Datos!$A68,FALSE),0))*LC$2</f>
        <v>#N/A</v>
      </c>
      <c r="LD69" s="85">
        <f>(HLOOKUP(LD$6,BECO_Datos!$D$3:$HN$85,BECO_Datos!$A68,FALSE)+IFERROR(HLOOKUP(LD$6,BECO_Datos!$HP$3:$LT$85,BECO_Datos!$A68,FALSE),0))*LD$2</f>
        <v>0</v>
      </c>
      <c r="LE69" s="85">
        <f>(HLOOKUP(LE$6,BECO_Datos!$D$3:$HN$85,BECO_Datos!$A68,FALSE)+IFERROR(HLOOKUP(LE$6,BECO_Datos!$HP$3:$LT$85,BECO_Datos!$A68,FALSE),0))*LE$2</f>
        <v>0</v>
      </c>
      <c r="LF69" s="85">
        <f>(HLOOKUP(LF$6,BECO_Datos!$D$3:$HN$85,BECO_Datos!$A68,FALSE)+IFERROR(HLOOKUP(LF$6,BECO_Datos!$HP$3:$LT$85,BECO_Datos!$A68,FALSE),0))*LF$2</f>
        <v>0</v>
      </c>
      <c r="LG69" s="85">
        <f>(HLOOKUP(LG$6,BECO_Datos!$D$3:$HN$85,BECO_Datos!$A68,FALSE)+IFERROR(HLOOKUP(LG$6,BECO_Datos!$HP$3:$LT$85,BECO_Datos!$A68,FALSE),0))*LG$2</f>
        <v>0</v>
      </c>
      <c r="LH69" s="85">
        <f>(HLOOKUP(LH$6,BECO_Datos!$D$3:$HN$85,BECO_Datos!$A68,FALSE)+IFERROR(HLOOKUP(LH$6,BECO_Datos!$HP$3:$LT$85,BECO_Datos!$A68,FALSE),0))*LH$2</f>
        <v>0</v>
      </c>
      <c r="LI69" s="85">
        <f>(HLOOKUP(LI$6,BECO_Datos!$D$3:$HN$85,BECO_Datos!$A68,FALSE)+IFERROR(HLOOKUP(LI$6,BECO_Datos!$HP$3:$LT$85,BECO_Datos!$A68,FALSE),0))*LI$2</f>
        <v>0</v>
      </c>
      <c r="LJ69" s="85">
        <f>(HLOOKUP(LJ$6,BECO_Datos!$D$3:$HN$85,BECO_Datos!$A68,FALSE)+IFERROR(HLOOKUP(LJ$6,BECO_Datos!$HP$3:$LT$85,BECO_Datos!$A68,FALSE),0))*LJ$2</f>
        <v>0</v>
      </c>
      <c r="LK69" s="85">
        <f>(HLOOKUP(LK$6,BECO_Datos!$D$3:$HN$85,BECO_Datos!$A68,FALSE)+IFERROR(HLOOKUP(LK$6,BECO_Datos!$HP$3:$LT$85,BECO_Datos!$A68,FALSE),0))*LK$2</f>
        <v>0</v>
      </c>
      <c r="LL69" s="85">
        <f>(HLOOKUP(LL$6,BECO_Datos!$D$3:$HN$85,BECO_Datos!$A68,FALSE)+IFERROR(HLOOKUP(LL$6,BECO_Datos!$HP$3:$LT$85,BECO_Datos!$A68,FALSE),0))*LL$2</f>
        <v>0</v>
      </c>
      <c r="LM69" s="85">
        <f>(HLOOKUP(LM$6,BECO_Datos!$D$3:$HN$85,BECO_Datos!$A68,FALSE)+IFERROR(HLOOKUP(LM$6,BECO_Datos!$HP$3:$LT$85,BECO_Datos!$A68,FALSE),0))*LM$2</f>
        <v>0</v>
      </c>
    </row>
    <row r="70" spans="1:325" ht="15.75" x14ac:dyDescent="0.25">
      <c r="A70" s="160">
        <v>65</v>
      </c>
      <c r="B70" s="62" t="s">
        <v>110</v>
      </c>
      <c r="C70" s="13"/>
      <c r="D70" s="84" t="e">
        <f>(HLOOKUP(D$6,BECO_Datos!$D$3:$HN$85,BECO_Datos!$A69,FALSE)+IFERROR(HLOOKUP(D$6,BECO_Datos!$HP$3:$LT$85,BECO_Datos!$A69,FALSE),0))*D$2</f>
        <v>#N/A</v>
      </c>
      <c r="E70" s="84" t="e">
        <f>(HLOOKUP(E$6,BECO_Datos!$D$3:$HN$85,BECO_Datos!$A69,FALSE)+IFERROR(HLOOKUP(E$6,BECO_Datos!$HP$3:$LT$85,BECO_Datos!$A69,FALSE),0))*E$2</f>
        <v>#N/A</v>
      </c>
      <c r="F70" s="84" t="e">
        <f>(HLOOKUP(F$6,BECO_Datos!$D$3:$HN$85,BECO_Datos!$A69,FALSE)+IFERROR(HLOOKUP(F$6,BECO_Datos!$HP$3:$LT$85,BECO_Datos!$A69,FALSE),0))*F$2</f>
        <v>#N/A</v>
      </c>
      <c r="G70" s="84" t="e">
        <f>(HLOOKUP(G$6,BECO_Datos!$D$3:$HN$85,BECO_Datos!$A69,FALSE)+IFERROR(HLOOKUP(G$6,BECO_Datos!$HP$3:$LT$85,BECO_Datos!$A69,FALSE),0))*G$2</f>
        <v>#N/A</v>
      </c>
      <c r="H70" s="84" t="e">
        <f>(HLOOKUP(H$6,BECO_Datos!$D$3:$HN$85,BECO_Datos!$A69,FALSE)+IFERROR(HLOOKUP(H$6,BECO_Datos!$HP$3:$LT$85,BECO_Datos!$A69,FALSE),0))*H$2</f>
        <v>#N/A</v>
      </c>
      <c r="I70" s="84" t="e">
        <f>(HLOOKUP(I$6,BECO_Datos!$D$3:$HN$85,BECO_Datos!$A69,FALSE)+IFERROR(HLOOKUP(I$6,BECO_Datos!$HP$3:$LT$85,BECO_Datos!$A69,FALSE),0))*I$2</f>
        <v>#N/A</v>
      </c>
      <c r="J70" s="84">
        <f>(HLOOKUP(J$6,BECO_Datos!$D$3:$HN$85,BECO_Datos!$A69,FALSE)+IFERROR(HLOOKUP(J$6,BECO_Datos!$HP$3:$LT$85,BECO_Datos!$A69,FALSE),0))*J$2</f>
        <v>0</v>
      </c>
      <c r="K70" s="84">
        <f>(HLOOKUP(K$6,BECO_Datos!$D$3:$HN$85,BECO_Datos!$A69,FALSE)+IFERROR(HLOOKUP(K$6,BECO_Datos!$HP$3:$LT$85,BECO_Datos!$A69,FALSE),0))*K$2</f>
        <v>0</v>
      </c>
      <c r="L70" s="84">
        <f>(HLOOKUP(L$6,BECO_Datos!$D$3:$HN$85,BECO_Datos!$A69,FALSE)+IFERROR(HLOOKUP(L$6,BECO_Datos!$HP$3:$LT$85,BECO_Datos!$A69,FALSE),0))*L$2</f>
        <v>0</v>
      </c>
      <c r="M70" s="84">
        <f>(HLOOKUP(M$6,BECO_Datos!$D$3:$HN$85,BECO_Datos!$A69,FALSE)+IFERROR(HLOOKUP(M$6,BECO_Datos!$HP$3:$LT$85,BECO_Datos!$A69,FALSE),0))*M$2</f>
        <v>0</v>
      </c>
      <c r="N70" s="84">
        <f>(HLOOKUP(N$6,BECO_Datos!$D$3:$HN$85,BECO_Datos!$A69,FALSE)+IFERROR(HLOOKUP(N$6,BECO_Datos!$HP$3:$LT$85,BECO_Datos!$A69,FALSE),0))*N$2</f>
        <v>0</v>
      </c>
      <c r="O70" s="84">
        <f>(HLOOKUP(O$6,BECO_Datos!$D$3:$HN$85,BECO_Datos!$A69,FALSE)+IFERROR(HLOOKUP(O$6,BECO_Datos!$HP$3:$LT$85,BECO_Datos!$A69,FALSE),0))*O$2</f>
        <v>0</v>
      </c>
      <c r="P70" s="84">
        <f>(HLOOKUP(P$6,BECO_Datos!$D$3:$HN$85,BECO_Datos!$A69,FALSE)+IFERROR(HLOOKUP(P$6,BECO_Datos!$HP$3:$LT$85,BECO_Datos!$A69,FALSE),0))*P$2</f>
        <v>0</v>
      </c>
      <c r="Q70" s="84">
        <f>(HLOOKUP(Q$6,BECO_Datos!$D$3:$HN$85,BECO_Datos!$A69,FALSE)+IFERROR(HLOOKUP(Q$6,BECO_Datos!$HP$3:$LT$85,BECO_Datos!$A69,FALSE),0))*Q$2</f>
        <v>0</v>
      </c>
      <c r="R70" s="84">
        <f>(HLOOKUP(R$6,BECO_Datos!$D$3:$HN$85,BECO_Datos!$A69,FALSE)+IFERROR(HLOOKUP(R$6,BECO_Datos!$HP$3:$LT$85,BECO_Datos!$A69,FALSE),0))*R$2</f>
        <v>0</v>
      </c>
      <c r="S70" s="84">
        <f>(HLOOKUP(S$6,BECO_Datos!$D$3:$HN$85,BECO_Datos!$A69,FALSE)+IFERROR(HLOOKUP(S$6,BECO_Datos!$HP$3:$LT$85,BECO_Datos!$A69,FALSE),0))*S$2</f>
        <v>0</v>
      </c>
      <c r="U70" s="84" t="e">
        <f>(HLOOKUP(U$6,BECO_Datos!$D$3:$HN$85,BECO_Datos!$A69,FALSE)+IFERROR(HLOOKUP(U$6,BECO_Datos!$HP$3:$LT$85,BECO_Datos!$A69,FALSE),0))*U$2</f>
        <v>#N/A</v>
      </c>
      <c r="V70" s="84" t="e">
        <f>(HLOOKUP(V$6,BECO_Datos!$D$3:$HN$85,BECO_Datos!$A69,FALSE)+IFERROR(HLOOKUP(V$6,BECO_Datos!$HP$3:$LT$85,BECO_Datos!$A69,FALSE),0))*V$2</f>
        <v>#N/A</v>
      </c>
      <c r="W70" s="84" t="e">
        <f>(HLOOKUP(W$6,BECO_Datos!$D$3:$HN$85,BECO_Datos!$A69,FALSE)+IFERROR(HLOOKUP(W$6,BECO_Datos!$HP$3:$LT$85,BECO_Datos!$A69,FALSE),0))*W$2</f>
        <v>#N/A</v>
      </c>
      <c r="X70" s="84" t="e">
        <f>(HLOOKUP(X$6,BECO_Datos!$D$3:$HN$85,BECO_Datos!$A69,FALSE)+IFERROR(HLOOKUP(X$6,BECO_Datos!$HP$3:$LT$85,BECO_Datos!$A69,FALSE),0))*X$2</f>
        <v>#N/A</v>
      </c>
      <c r="Y70" s="84" t="e">
        <f>(HLOOKUP(Y$6,BECO_Datos!$D$3:$HN$85,BECO_Datos!$A69,FALSE)+IFERROR(HLOOKUP(Y$6,BECO_Datos!$HP$3:$LT$85,BECO_Datos!$A69,FALSE),0))*Y$2</f>
        <v>#N/A</v>
      </c>
      <c r="Z70" s="84" t="e">
        <f>(HLOOKUP(Z$6,BECO_Datos!$D$3:$HN$85,BECO_Datos!$A69,FALSE)+IFERROR(HLOOKUP(Z$6,BECO_Datos!$HP$3:$LT$85,BECO_Datos!$A69,FALSE),0))*Z$2</f>
        <v>#N/A</v>
      </c>
      <c r="AA70" s="84">
        <f>(HLOOKUP(AA$6,BECO_Datos!$D$3:$HN$85,BECO_Datos!$A69,FALSE)+IFERROR(HLOOKUP(AA$6,BECO_Datos!$HP$3:$LT$85,BECO_Datos!$A69,FALSE),0))*AA$2</f>
        <v>0</v>
      </c>
      <c r="AB70" s="84">
        <f>(HLOOKUP(AB$6,BECO_Datos!$D$3:$HN$85,BECO_Datos!$A69,FALSE)+IFERROR(HLOOKUP(AB$6,BECO_Datos!$HP$3:$LT$85,BECO_Datos!$A69,FALSE),0))*AB$2</f>
        <v>0</v>
      </c>
      <c r="AC70" s="84">
        <f>(HLOOKUP(AC$6,BECO_Datos!$D$3:$HN$85,BECO_Datos!$A69,FALSE)+IFERROR(HLOOKUP(AC$6,BECO_Datos!$HP$3:$LT$85,BECO_Datos!$A69,FALSE),0))*AC$2</f>
        <v>0.381931120296233</v>
      </c>
      <c r="AD70" s="84">
        <f>(HLOOKUP(AD$6,BECO_Datos!$D$3:$HN$85,BECO_Datos!$A69,FALSE)+IFERROR(HLOOKUP(AD$6,BECO_Datos!$HP$3:$LT$85,BECO_Datos!$A69,FALSE),0))*AD$2</f>
        <v>1.6733528939597544</v>
      </c>
      <c r="AE70" s="84">
        <f>(HLOOKUP(AE$6,BECO_Datos!$D$3:$HN$85,BECO_Datos!$A69,FALSE)+IFERROR(HLOOKUP(AE$6,BECO_Datos!$HP$3:$LT$85,BECO_Datos!$A69,FALSE),0))*AE$2</f>
        <v>1.4075123479981677</v>
      </c>
      <c r="AF70" s="84">
        <f>(HLOOKUP(AF$6,BECO_Datos!$D$3:$HN$85,BECO_Datos!$A69,FALSE)+IFERROR(HLOOKUP(AF$6,BECO_Datos!$HP$3:$LT$85,BECO_Datos!$A69,FALSE),0))*AF$2</f>
        <v>1.6025994669984021</v>
      </c>
      <c r="AG70" s="84">
        <f>(HLOOKUP(AG$6,BECO_Datos!$D$3:$HN$85,BECO_Datos!$A69,FALSE)+IFERROR(HLOOKUP(AG$6,BECO_Datos!$HP$3:$LT$85,BECO_Datos!$A69,FALSE),0))*AG$2</f>
        <v>2.6123813857672191</v>
      </c>
      <c r="AH70" s="84">
        <f>(HLOOKUP(AH$6,BECO_Datos!$D$3:$HN$85,BECO_Datos!$A69,FALSE)+IFERROR(HLOOKUP(AH$6,BECO_Datos!$HP$3:$LT$85,BECO_Datos!$A69,FALSE),0))*AH$2</f>
        <v>2.7174811364962186</v>
      </c>
      <c r="AI70" s="84">
        <f>(HLOOKUP(AI$6,BECO_Datos!$D$3:$HN$85,BECO_Datos!$A69,FALSE)+IFERROR(HLOOKUP(AI$6,BECO_Datos!$HP$3:$LT$85,BECO_Datos!$A69,FALSE),0))*AI$2</f>
        <v>1.457657980698932</v>
      </c>
      <c r="AJ70" s="84">
        <f>(HLOOKUP(AJ$6,BECO_Datos!$D$3:$HN$85,BECO_Datos!$A69,FALSE)+IFERROR(HLOOKUP(AJ$6,BECO_Datos!$HP$3:$LT$85,BECO_Datos!$A69,FALSE),0))*AJ$2</f>
        <v>0</v>
      </c>
      <c r="AL70" s="84" t="e">
        <f>(HLOOKUP(AL$6,BECO_Datos!$D$3:$HN$85,BECO_Datos!$A69,FALSE)+IFERROR(HLOOKUP(AL$6,BECO_Datos!$HP$3:$LT$85,BECO_Datos!$A69,FALSE),0))*AL$2</f>
        <v>#N/A</v>
      </c>
      <c r="AM70" s="84" t="e">
        <f>(HLOOKUP(AM$6,BECO_Datos!$D$3:$HN$85,BECO_Datos!$A69,FALSE)+IFERROR(HLOOKUP(AM$6,BECO_Datos!$HP$3:$LT$85,BECO_Datos!$A69,FALSE),0))*AM$2</f>
        <v>#N/A</v>
      </c>
      <c r="AN70" s="84" t="e">
        <f>(HLOOKUP(AN$6,BECO_Datos!$D$3:$HN$85,BECO_Datos!$A69,FALSE)+IFERROR(HLOOKUP(AN$6,BECO_Datos!$HP$3:$LT$85,BECO_Datos!$A69,FALSE),0))*AN$2</f>
        <v>#N/A</v>
      </c>
      <c r="AO70" s="84" t="e">
        <f>(HLOOKUP(AO$6,BECO_Datos!$D$3:$HN$85,BECO_Datos!$A69,FALSE)+IFERROR(HLOOKUP(AO$6,BECO_Datos!$HP$3:$LT$85,BECO_Datos!$A69,FALSE),0))*AO$2</f>
        <v>#N/A</v>
      </c>
      <c r="AP70" s="84" t="e">
        <f>(HLOOKUP(AP$6,BECO_Datos!$D$3:$HN$85,BECO_Datos!$A69,FALSE)+IFERROR(HLOOKUP(AP$6,BECO_Datos!$HP$3:$LT$85,BECO_Datos!$A69,FALSE),0))*AP$2</f>
        <v>#N/A</v>
      </c>
      <c r="AQ70" s="84" t="e">
        <f>(HLOOKUP(AQ$6,BECO_Datos!$D$3:$HN$85,BECO_Datos!$A69,FALSE)+IFERROR(HLOOKUP(AQ$6,BECO_Datos!$HP$3:$LT$85,BECO_Datos!$A69,FALSE),0))*AQ$2</f>
        <v>#N/A</v>
      </c>
      <c r="AR70" s="84">
        <f>(HLOOKUP(AR$6,BECO_Datos!$D$3:$HN$85,BECO_Datos!$A69,FALSE)+IFERROR(HLOOKUP(AR$6,BECO_Datos!$HP$3:$LT$85,BECO_Datos!$A69,FALSE),0))*AR$2</f>
        <v>3.9498427405796468</v>
      </c>
      <c r="AS70" s="84">
        <f>(HLOOKUP(AS$6,BECO_Datos!$D$3:$HN$85,BECO_Datos!$A69,FALSE)+IFERROR(HLOOKUP(AS$6,BECO_Datos!$HP$3:$LT$85,BECO_Datos!$A69,FALSE),0))*AS$2</f>
        <v>3.0237102332950601</v>
      </c>
      <c r="AT70" s="84">
        <f>(HLOOKUP(AT$6,BECO_Datos!$D$3:$HN$85,BECO_Datos!$A69,FALSE)+IFERROR(HLOOKUP(AT$6,BECO_Datos!$HP$3:$LT$85,BECO_Datos!$A69,FALSE),0))*AT$2</f>
        <v>4.3548060157652007</v>
      </c>
      <c r="AU70" s="84">
        <f>(HLOOKUP(AU$6,BECO_Datos!$D$3:$HN$85,BECO_Datos!$A69,FALSE)+IFERROR(HLOOKUP(AU$6,BECO_Datos!$HP$3:$LT$85,BECO_Datos!$A69,FALSE),0))*AU$2</f>
        <v>4.296784784936909</v>
      </c>
      <c r="AV70" s="84">
        <f>(HLOOKUP(AV$6,BECO_Datos!$D$3:$HN$85,BECO_Datos!$A69,FALSE)+IFERROR(HLOOKUP(AV$6,BECO_Datos!$HP$3:$LT$85,BECO_Datos!$A69,FALSE),0))*AV$2</f>
        <v>5.1234048822672005</v>
      </c>
      <c r="AW70" s="84">
        <f>(HLOOKUP(AW$6,BECO_Datos!$D$3:$HN$85,BECO_Datos!$A69,FALSE)+IFERROR(HLOOKUP(AW$6,BECO_Datos!$HP$3:$LT$85,BECO_Datos!$A69,FALSE),0))*AW$2</f>
        <v>5.6360749156210996</v>
      </c>
      <c r="AX70" s="84">
        <f>(HLOOKUP(AX$6,BECO_Datos!$D$3:$HN$85,BECO_Datos!$A69,FALSE)+IFERROR(HLOOKUP(AX$6,BECO_Datos!$HP$3:$LT$85,BECO_Datos!$A69,FALSE),0))*AX$2</f>
        <v>11.858706947645544</v>
      </c>
      <c r="AY70" s="84">
        <f>(HLOOKUP(AY$6,BECO_Datos!$D$3:$HN$85,BECO_Datos!$A69,FALSE)+IFERROR(HLOOKUP(AY$6,BECO_Datos!$HP$3:$LT$85,BECO_Datos!$A69,FALSE),0))*AY$2</f>
        <v>11.777439586515337</v>
      </c>
      <c r="AZ70" s="84">
        <f>(HLOOKUP(AZ$6,BECO_Datos!$D$3:$HN$85,BECO_Datos!$A69,FALSE)+IFERROR(HLOOKUP(AZ$6,BECO_Datos!$HP$3:$LT$85,BECO_Datos!$A69,FALSE),0))*AZ$2</f>
        <v>1.661428878435943</v>
      </c>
      <c r="BA70" s="84">
        <f>(HLOOKUP(BA$6,BECO_Datos!$D$3:$HN$85,BECO_Datos!$A69,FALSE)+IFERROR(HLOOKUP(BA$6,BECO_Datos!$HP$3:$LT$85,BECO_Datos!$A69,FALSE),0))*BA$2</f>
        <v>2.7952382315456052</v>
      </c>
      <c r="BC70" s="84" t="e">
        <f>(HLOOKUP(BC$6,BECO_Datos!$D$3:$HN$85,BECO_Datos!$A69,FALSE)+IFERROR(HLOOKUP(BC$6,BECO_Datos!$HP$3:$LT$85,BECO_Datos!$A69,FALSE),0))*BC$2</f>
        <v>#N/A</v>
      </c>
      <c r="BD70" s="84" t="e">
        <f>(HLOOKUP(BD$6,BECO_Datos!$D$3:$HN$85,BECO_Datos!$A69,FALSE)+IFERROR(HLOOKUP(BD$6,BECO_Datos!$HP$3:$LT$85,BECO_Datos!$A69,FALSE),0))*BD$2</f>
        <v>#N/A</v>
      </c>
      <c r="BE70" s="84" t="e">
        <f>(HLOOKUP(BE$6,BECO_Datos!$D$3:$HN$85,BECO_Datos!$A69,FALSE)+IFERROR(HLOOKUP(BE$6,BECO_Datos!$HP$3:$LT$85,BECO_Datos!$A69,FALSE),0))*BE$2</f>
        <v>#N/A</v>
      </c>
      <c r="BF70" s="84" t="e">
        <f>(HLOOKUP(BF$6,BECO_Datos!$D$3:$HN$85,BECO_Datos!$A69,FALSE)+IFERROR(HLOOKUP(BF$6,BECO_Datos!$HP$3:$LT$85,BECO_Datos!$A69,FALSE),0))*BF$2</f>
        <v>#N/A</v>
      </c>
      <c r="BG70" s="84" t="e">
        <f>(HLOOKUP(BG$6,BECO_Datos!$D$3:$HN$85,BECO_Datos!$A69,FALSE)+IFERROR(HLOOKUP(BG$6,BECO_Datos!$HP$3:$LT$85,BECO_Datos!$A69,FALSE),0))*BG$2</f>
        <v>#N/A</v>
      </c>
      <c r="BH70" s="84" t="e">
        <f>(HLOOKUP(BH$6,BECO_Datos!$D$3:$HN$85,BECO_Datos!$A69,FALSE)+IFERROR(HLOOKUP(BH$6,BECO_Datos!$HP$3:$LT$85,BECO_Datos!$A69,FALSE),0))*BH$2</f>
        <v>#N/A</v>
      </c>
      <c r="BI70" s="84">
        <f>(HLOOKUP(BI$6,BECO_Datos!$D$3:$HN$85,BECO_Datos!$A69,FALSE)+IFERROR(HLOOKUP(BI$6,BECO_Datos!$HP$3:$LT$85,BECO_Datos!$A69,FALSE),0))*BI$2</f>
        <v>0</v>
      </c>
      <c r="BJ70" s="84">
        <f>(HLOOKUP(BJ$6,BECO_Datos!$D$3:$HN$85,BECO_Datos!$A69,FALSE)+IFERROR(HLOOKUP(BJ$6,BECO_Datos!$HP$3:$LT$85,BECO_Datos!$A69,FALSE),0))*BJ$2</f>
        <v>0</v>
      </c>
      <c r="BK70" s="84">
        <f>(HLOOKUP(BK$6,BECO_Datos!$D$3:$HN$85,BECO_Datos!$A69,FALSE)+IFERROR(HLOOKUP(BK$6,BECO_Datos!$HP$3:$LT$85,BECO_Datos!$A69,FALSE),0))*BK$2</f>
        <v>0</v>
      </c>
      <c r="BL70" s="84">
        <f>(HLOOKUP(BL$6,BECO_Datos!$D$3:$HN$85,BECO_Datos!$A69,FALSE)+IFERROR(HLOOKUP(BL$6,BECO_Datos!$HP$3:$LT$85,BECO_Datos!$A69,FALSE),0))*BL$2</f>
        <v>0</v>
      </c>
      <c r="BM70" s="84">
        <f>(HLOOKUP(BM$6,BECO_Datos!$D$3:$HN$85,BECO_Datos!$A69,FALSE)+IFERROR(HLOOKUP(BM$6,BECO_Datos!$HP$3:$LT$85,BECO_Datos!$A69,FALSE),0))*BM$2</f>
        <v>0</v>
      </c>
      <c r="BN70" s="84">
        <f>(HLOOKUP(BN$6,BECO_Datos!$D$3:$HN$85,BECO_Datos!$A69,FALSE)+IFERROR(HLOOKUP(BN$6,BECO_Datos!$HP$3:$LT$85,BECO_Datos!$A69,FALSE),0))*BN$2</f>
        <v>0</v>
      </c>
      <c r="BO70" s="84">
        <f>(HLOOKUP(BO$6,BECO_Datos!$D$3:$HN$85,BECO_Datos!$A69,FALSE)+IFERROR(HLOOKUP(BO$6,BECO_Datos!$HP$3:$LT$85,BECO_Datos!$A69,FALSE),0))*BO$2</f>
        <v>0</v>
      </c>
      <c r="BP70" s="84">
        <f>(HLOOKUP(BP$6,BECO_Datos!$D$3:$HN$85,BECO_Datos!$A69,FALSE)+IFERROR(HLOOKUP(BP$6,BECO_Datos!$HP$3:$LT$85,BECO_Datos!$A69,FALSE),0))*BP$2</f>
        <v>0</v>
      </c>
      <c r="BQ70" s="84">
        <f>(HLOOKUP(BQ$6,BECO_Datos!$D$3:$HN$85,BECO_Datos!$A69,FALSE)+IFERROR(HLOOKUP(BQ$6,BECO_Datos!$HP$3:$LT$85,BECO_Datos!$A69,FALSE),0))*BQ$2</f>
        <v>0</v>
      </c>
      <c r="BR70" s="84">
        <f>(HLOOKUP(BR$6,BECO_Datos!$D$3:$HN$85,BECO_Datos!$A69,FALSE)+IFERROR(HLOOKUP(BR$6,BECO_Datos!$HP$3:$LT$85,BECO_Datos!$A69,FALSE),0))*BR$2</f>
        <v>0</v>
      </c>
      <c r="BT70" s="84" t="e">
        <f>(HLOOKUP(BT$6,BECO_Datos!$D$3:$HN$85,BECO_Datos!$A69,FALSE)+IFERROR(HLOOKUP(BT$6,BECO_Datos!$HP$3:$LT$85,BECO_Datos!$A69,FALSE),0))*BT$2</f>
        <v>#N/A</v>
      </c>
      <c r="BU70" s="84" t="e">
        <f>(HLOOKUP(BU$6,BECO_Datos!$D$3:$HN$85,BECO_Datos!$A69,FALSE)+IFERROR(HLOOKUP(BU$6,BECO_Datos!$HP$3:$LT$85,BECO_Datos!$A69,FALSE),0))*BU$2</f>
        <v>#N/A</v>
      </c>
      <c r="BV70" s="84" t="e">
        <f>(HLOOKUP(BV$6,BECO_Datos!$D$3:$HN$85,BECO_Datos!$A69,FALSE)+IFERROR(HLOOKUP(BV$6,BECO_Datos!$HP$3:$LT$85,BECO_Datos!$A69,FALSE),0))*BV$2</f>
        <v>#N/A</v>
      </c>
      <c r="BW70" s="84" t="e">
        <f>(HLOOKUP(BW$6,BECO_Datos!$D$3:$HN$85,BECO_Datos!$A69,FALSE)+IFERROR(HLOOKUP(BW$6,BECO_Datos!$HP$3:$LT$85,BECO_Datos!$A69,FALSE),0))*BW$2</f>
        <v>#N/A</v>
      </c>
      <c r="BX70" s="84" t="e">
        <f>(HLOOKUP(BX$6,BECO_Datos!$D$3:$HN$85,BECO_Datos!$A69,FALSE)+IFERROR(HLOOKUP(BX$6,BECO_Datos!$HP$3:$LT$85,BECO_Datos!$A69,FALSE),0))*BX$2</f>
        <v>#N/A</v>
      </c>
      <c r="BY70" s="84" t="e">
        <f>(HLOOKUP(BY$6,BECO_Datos!$D$3:$HN$85,BECO_Datos!$A69,FALSE)+IFERROR(HLOOKUP(BY$6,BECO_Datos!$HP$3:$LT$85,BECO_Datos!$A69,FALSE),0))*BY$2</f>
        <v>#N/A</v>
      </c>
      <c r="BZ70" s="84">
        <f>(HLOOKUP(BZ$6,BECO_Datos!$D$3:$HN$85,BECO_Datos!$A69,FALSE)+IFERROR(HLOOKUP(BZ$6,BECO_Datos!$HP$3:$LT$85,BECO_Datos!$A69,FALSE),0))*BZ$2</f>
        <v>0</v>
      </c>
      <c r="CA70" s="84">
        <f>(HLOOKUP(CA$6,BECO_Datos!$D$3:$HN$85,BECO_Datos!$A69,FALSE)+IFERROR(HLOOKUP(CA$6,BECO_Datos!$HP$3:$LT$85,BECO_Datos!$A69,FALSE),0))*CA$2</f>
        <v>0</v>
      </c>
      <c r="CB70" s="84">
        <f>(HLOOKUP(CB$6,BECO_Datos!$D$3:$HN$85,BECO_Datos!$A69,FALSE)+IFERROR(HLOOKUP(CB$6,BECO_Datos!$HP$3:$LT$85,BECO_Datos!$A69,FALSE),0))*CB$2</f>
        <v>0.68188109946070763</v>
      </c>
      <c r="CC70" s="84">
        <f>(HLOOKUP(CC$6,BECO_Datos!$D$3:$HN$85,BECO_Datos!$A69,FALSE)+IFERROR(HLOOKUP(CC$6,BECO_Datos!$HP$3:$LT$85,BECO_Datos!$A69,FALSE),0))*CC$2</f>
        <v>0</v>
      </c>
      <c r="CD70" s="84">
        <f>(HLOOKUP(CD$6,BECO_Datos!$D$3:$HN$85,BECO_Datos!$A69,FALSE)+IFERROR(HLOOKUP(CD$6,BECO_Datos!$HP$3:$LT$85,BECO_Datos!$A69,FALSE),0))*CD$2</f>
        <v>0</v>
      </c>
      <c r="CE70" s="84">
        <f>(HLOOKUP(CE$6,BECO_Datos!$D$3:$HN$85,BECO_Datos!$A69,FALSE)+IFERROR(HLOOKUP(CE$6,BECO_Datos!$HP$3:$LT$85,BECO_Datos!$A69,FALSE),0))*CE$2</f>
        <v>0</v>
      </c>
      <c r="CF70" s="84">
        <f>(HLOOKUP(CF$6,BECO_Datos!$D$3:$HN$85,BECO_Datos!$A69,FALSE)+IFERROR(HLOOKUP(CF$6,BECO_Datos!$HP$3:$LT$85,BECO_Datos!$A69,FALSE),0))*CF$2</f>
        <v>0</v>
      </c>
      <c r="CG70" s="84">
        <f>(HLOOKUP(CG$6,BECO_Datos!$D$3:$HN$85,BECO_Datos!$A69,FALSE)+IFERROR(HLOOKUP(CG$6,BECO_Datos!$HP$3:$LT$85,BECO_Datos!$A69,FALSE),0))*CG$2</f>
        <v>0</v>
      </c>
      <c r="CH70" s="84">
        <f>(HLOOKUP(CH$6,BECO_Datos!$D$3:$HN$85,BECO_Datos!$A69,FALSE)+IFERROR(HLOOKUP(CH$6,BECO_Datos!$HP$3:$LT$85,BECO_Datos!$A69,FALSE),0))*CH$2</f>
        <v>0</v>
      </c>
      <c r="CI70" s="84">
        <f>(HLOOKUP(CI$6,BECO_Datos!$D$3:$HN$85,BECO_Datos!$A69,FALSE)+IFERROR(HLOOKUP(CI$6,BECO_Datos!$HP$3:$LT$85,BECO_Datos!$A69,FALSE),0))*CI$2</f>
        <v>0</v>
      </c>
      <c r="CK70" s="84" t="e">
        <f>(HLOOKUP(CK$6,BECO_Datos!$D$3:$HN$85,BECO_Datos!$A69,FALSE)+IFERROR(HLOOKUP(CK$6,BECO_Datos!$HP$3:$LT$85,BECO_Datos!$A69,FALSE),0))*CK$2</f>
        <v>#N/A</v>
      </c>
      <c r="CL70" s="84" t="e">
        <f>(HLOOKUP(CL$6,BECO_Datos!$D$3:$HN$85,BECO_Datos!$A69,FALSE)+IFERROR(HLOOKUP(CL$6,BECO_Datos!$HP$3:$LT$85,BECO_Datos!$A69,FALSE),0))*CL$2</f>
        <v>#N/A</v>
      </c>
      <c r="CM70" s="84" t="e">
        <f>(HLOOKUP(CM$6,BECO_Datos!$D$3:$HN$85,BECO_Datos!$A69,FALSE)+IFERROR(HLOOKUP(CM$6,BECO_Datos!$HP$3:$LT$85,BECO_Datos!$A69,FALSE),0))*CM$2</f>
        <v>#N/A</v>
      </c>
      <c r="CN70" s="84" t="e">
        <f>(HLOOKUP(CN$6,BECO_Datos!$D$3:$HN$85,BECO_Datos!$A69,FALSE)+IFERROR(HLOOKUP(CN$6,BECO_Datos!$HP$3:$LT$85,BECO_Datos!$A69,FALSE),0))*CN$2</f>
        <v>#N/A</v>
      </c>
      <c r="CO70" s="84" t="e">
        <f>(HLOOKUP(CO$6,BECO_Datos!$D$3:$HN$85,BECO_Datos!$A69,FALSE)+IFERROR(HLOOKUP(CO$6,BECO_Datos!$HP$3:$LT$85,BECO_Datos!$A69,FALSE),0))*CO$2</f>
        <v>#N/A</v>
      </c>
      <c r="CP70" s="84" t="e">
        <f>(HLOOKUP(CP$6,BECO_Datos!$D$3:$HN$85,BECO_Datos!$A69,FALSE)+IFERROR(HLOOKUP(CP$6,BECO_Datos!$HP$3:$LT$85,BECO_Datos!$A69,FALSE),0))*CP$2</f>
        <v>#N/A</v>
      </c>
      <c r="CQ70" s="84">
        <f>(HLOOKUP(CQ$6,BECO_Datos!$D$3:$HN$85,BECO_Datos!$A69,FALSE)+IFERROR(HLOOKUP(CQ$6,BECO_Datos!$HP$3:$LT$85,BECO_Datos!$A69,FALSE),0))*CQ$2</f>
        <v>7.4252574926654121E-3</v>
      </c>
      <c r="CR70" s="84">
        <f>(HLOOKUP(CR$6,BECO_Datos!$D$3:$HN$85,BECO_Datos!$A69,FALSE)+IFERROR(HLOOKUP(CR$6,BECO_Datos!$HP$3:$LT$85,BECO_Datos!$A69,FALSE),0))*CR$2</f>
        <v>0</v>
      </c>
      <c r="CS70" s="84">
        <f>(HLOOKUP(CS$6,BECO_Datos!$D$3:$HN$85,BECO_Datos!$A69,FALSE)+IFERROR(HLOOKUP(CS$6,BECO_Datos!$HP$3:$LT$85,BECO_Datos!$A69,FALSE),0))*CS$2</f>
        <v>0</v>
      </c>
      <c r="CT70" s="84">
        <f>(HLOOKUP(CT$6,BECO_Datos!$D$3:$HN$85,BECO_Datos!$A69,FALSE)+IFERROR(HLOOKUP(CT$6,BECO_Datos!$HP$3:$LT$85,BECO_Datos!$A69,FALSE),0))*CT$2</f>
        <v>0</v>
      </c>
      <c r="CU70" s="84">
        <f>(HLOOKUP(CU$6,BECO_Datos!$D$3:$HN$85,BECO_Datos!$A69,FALSE)+IFERROR(HLOOKUP(CU$6,BECO_Datos!$HP$3:$LT$85,BECO_Datos!$A69,FALSE),0))*CU$2</f>
        <v>0</v>
      </c>
      <c r="CV70" s="84">
        <f>(HLOOKUP(CV$6,BECO_Datos!$D$3:$HN$85,BECO_Datos!$A69,FALSE)+IFERROR(HLOOKUP(CV$6,BECO_Datos!$HP$3:$LT$85,BECO_Datos!$A69,FALSE),0))*CV$2</f>
        <v>7.00293515508724E-3</v>
      </c>
      <c r="CW70" s="84">
        <f>(HLOOKUP(CW$6,BECO_Datos!$D$3:$HN$85,BECO_Datos!$A69,FALSE)+IFERROR(HLOOKUP(CW$6,BECO_Datos!$HP$3:$LT$85,BECO_Datos!$A69,FALSE),0))*CW$2</f>
        <v>8.4042145178056346E-2</v>
      </c>
      <c r="CX70" s="84">
        <f>(HLOOKUP(CX$6,BECO_Datos!$D$3:$HN$85,BECO_Datos!$A69,FALSE)+IFERROR(HLOOKUP(CX$6,BECO_Datos!$HP$3:$LT$85,BECO_Datos!$A69,FALSE),0))*CX$2</f>
        <v>0</v>
      </c>
      <c r="CY70" s="84">
        <f>(HLOOKUP(CY$6,BECO_Datos!$D$3:$HN$85,BECO_Datos!$A69,FALSE)+IFERROR(HLOOKUP(CY$6,BECO_Datos!$HP$3:$LT$85,BECO_Datos!$A69,FALSE),0))*CY$2</f>
        <v>0</v>
      </c>
      <c r="CZ70" s="84">
        <f>(HLOOKUP(CZ$6,BECO_Datos!$D$3:$HN$85,BECO_Datos!$A69,FALSE)+IFERROR(HLOOKUP(CZ$6,BECO_Datos!$HP$3:$LT$85,BECO_Datos!$A69,FALSE),0))*CZ$2</f>
        <v>0</v>
      </c>
      <c r="DB70" s="84" t="e">
        <f>(HLOOKUP(DB$6,BECO_Datos!$D$3:$HN$85,BECO_Datos!$A69,FALSE)+IFERROR(HLOOKUP(DB$6,BECO_Datos!$HP$3:$LT$85,BECO_Datos!$A69,FALSE),0))*DB$2</f>
        <v>#N/A</v>
      </c>
      <c r="DC70" s="84" t="e">
        <f>(HLOOKUP(DC$6,BECO_Datos!$D$3:$HN$85,BECO_Datos!$A69,FALSE)+IFERROR(HLOOKUP(DC$6,BECO_Datos!$HP$3:$LT$85,BECO_Datos!$A69,FALSE),0))*DC$2</f>
        <v>#N/A</v>
      </c>
      <c r="DD70" s="84" t="e">
        <f>(HLOOKUP(DD$6,BECO_Datos!$D$3:$HN$85,BECO_Datos!$A69,FALSE)+IFERROR(HLOOKUP(DD$6,BECO_Datos!$HP$3:$LT$85,BECO_Datos!$A69,FALSE),0))*DD$2</f>
        <v>#N/A</v>
      </c>
      <c r="DE70" s="84" t="e">
        <f>(HLOOKUP(DE$6,BECO_Datos!$D$3:$HN$85,BECO_Datos!$A69,FALSE)+IFERROR(HLOOKUP(DE$6,BECO_Datos!$HP$3:$LT$85,BECO_Datos!$A69,FALSE),0))*DE$2</f>
        <v>#N/A</v>
      </c>
      <c r="DF70" s="84" t="e">
        <f>(HLOOKUP(DF$6,BECO_Datos!$D$3:$HN$85,BECO_Datos!$A69,FALSE)+IFERROR(HLOOKUP(DF$6,BECO_Datos!$HP$3:$LT$85,BECO_Datos!$A69,FALSE),0))*DF$2</f>
        <v>#N/A</v>
      </c>
      <c r="DG70" s="84" t="e">
        <f>(HLOOKUP(DG$6,BECO_Datos!$D$3:$HN$85,BECO_Datos!$A69,FALSE)+IFERROR(HLOOKUP(DG$6,BECO_Datos!$HP$3:$LT$85,BECO_Datos!$A69,FALSE),0))*DG$2</f>
        <v>#N/A</v>
      </c>
      <c r="DH70" s="84">
        <f>(HLOOKUP(DH$6,BECO_Datos!$D$3:$HN$85,BECO_Datos!$A69,FALSE)+IFERROR(HLOOKUP(DH$6,BECO_Datos!$HP$3:$LT$85,BECO_Datos!$A69,FALSE),0))*DH$2</f>
        <v>0</v>
      </c>
      <c r="DI70" s="84">
        <f>(HLOOKUP(DI$6,BECO_Datos!$D$3:$HN$85,BECO_Datos!$A69,FALSE)+IFERROR(HLOOKUP(DI$6,BECO_Datos!$HP$3:$LT$85,BECO_Datos!$A69,FALSE),0))*DI$2</f>
        <v>0</v>
      </c>
      <c r="DJ70" s="84">
        <f>(HLOOKUP(DJ$6,BECO_Datos!$D$3:$HN$85,BECO_Datos!$A69,FALSE)+IFERROR(HLOOKUP(DJ$6,BECO_Datos!$HP$3:$LT$85,BECO_Datos!$A69,FALSE),0))*DJ$2</f>
        <v>0</v>
      </c>
      <c r="DK70" s="84">
        <f>(HLOOKUP(DK$6,BECO_Datos!$D$3:$HN$85,BECO_Datos!$A69,FALSE)+IFERROR(HLOOKUP(DK$6,BECO_Datos!$HP$3:$LT$85,BECO_Datos!$A69,FALSE),0))*DK$2</f>
        <v>0</v>
      </c>
      <c r="DL70" s="84">
        <f>(HLOOKUP(DL$6,BECO_Datos!$D$3:$HN$85,BECO_Datos!$A69,FALSE)+IFERROR(HLOOKUP(DL$6,BECO_Datos!$HP$3:$LT$85,BECO_Datos!$A69,FALSE),0))*DL$2</f>
        <v>0</v>
      </c>
      <c r="DM70" s="84">
        <f>(HLOOKUP(DM$6,BECO_Datos!$D$3:$HN$85,BECO_Datos!$A69,FALSE)+IFERROR(HLOOKUP(DM$6,BECO_Datos!$HP$3:$LT$85,BECO_Datos!$A69,FALSE),0))*DM$2</f>
        <v>0</v>
      </c>
      <c r="DN70" s="84">
        <f>(HLOOKUP(DN$6,BECO_Datos!$D$3:$HN$85,BECO_Datos!$A69,FALSE)+IFERROR(HLOOKUP(DN$6,BECO_Datos!$HP$3:$LT$85,BECO_Datos!$A69,FALSE),0))*DN$2</f>
        <v>0</v>
      </c>
      <c r="DO70" s="84">
        <f>(HLOOKUP(DO$6,BECO_Datos!$D$3:$HN$85,BECO_Datos!$A69,FALSE)+IFERROR(HLOOKUP(DO$6,BECO_Datos!$HP$3:$LT$85,BECO_Datos!$A69,FALSE),0))*DO$2</f>
        <v>0</v>
      </c>
      <c r="DP70" s="84">
        <f>(HLOOKUP(DP$6,BECO_Datos!$D$3:$HN$85,BECO_Datos!$A69,FALSE)+IFERROR(HLOOKUP(DP$6,BECO_Datos!$HP$3:$LT$85,BECO_Datos!$A69,FALSE),0))*DP$2</f>
        <v>0</v>
      </c>
      <c r="DQ70" s="84">
        <f>(HLOOKUP(DQ$6,BECO_Datos!$D$3:$HN$85,BECO_Datos!$A69,FALSE)+IFERROR(HLOOKUP(DQ$6,BECO_Datos!$HP$3:$LT$85,BECO_Datos!$A69,FALSE),0))*DQ$2</f>
        <v>0</v>
      </c>
      <c r="DS70" s="84" t="e">
        <f>(HLOOKUP(DS$6,BECO_Datos!$D$3:$HN$85,BECO_Datos!$A69,FALSE)+IFERROR(HLOOKUP(DS$6,BECO_Datos!$HP$3:$LT$85,BECO_Datos!$A69,FALSE),0))*DS$2</f>
        <v>#N/A</v>
      </c>
      <c r="DT70" s="84" t="e">
        <f>(HLOOKUP(DT$6,BECO_Datos!$D$3:$HN$85,BECO_Datos!$A69,FALSE)+IFERROR(HLOOKUP(DT$6,BECO_Datos!$HP$3:$LT$85,BECO_Datos!$A69,FALSE),0))*DT$2</f>
        <v>#N/A</v>
      </c>
      <c r="DU70" s="84" t="e">
        <f>(HLOOKUP(DU$6,BECO_Datos!$D$3:$HN$85,BECO_Datos!$A69,FALSE)+IFERROR(HLOOKUP(DU$6,BECO_Datos!$HP$3:$LT$85,BECO_Datos!$A69,FALSE),0))*DU$2</f>
        <v>#N/A</v>
      </c>
      <c r="DV70" s="84" t="e">
        <f>(HLOOKUP(DV$6,BECO_Datos!$D$3:$HN$85,BECO_Datos!$A69,FALSE)+IFERROR(HLOOKUP(DV$6,BECO_Datos!$HP$3:$LT$85,BECO_Datos!$A69,FALSE),0))*DV$2</f>
        <v>#N/A</v>
      </c>
      <c r="DW70" s="84" t="e">
        <f>(HLOOKUP(DW$6,BECO_Datos!$D$3:$HN$85,BECO_Datos!$A69,FALSE)+IFERROR(HLOOKUP(DW$6,BECO_Datos!$HP$3:$LT$85,BECO_Datos!$A69,FALSE),0))*DW$2</f>
        <v>#N/A</v>
      </c>
      <c r="DX70" s="84" t="e">
        <f>(HLOOKUP(DX$6,BECO_Datos!$D$3:$HN$85,BECO_Datos!$A69,FALSE)+IFERROR(HLOOKUP(DX$6,BECO_Datos!$HP$3:$LT$85,BECO_Datos!$A69,FALSE),0))*DX$2</f>
        <v>#N/A</v>
      </c>
      <c r="DY70" s="84">
        <f>(HLOOKUP(DY$6,BECO_Datos!$D$3:$HN$85,BECO_Datos!$A69,FALSE)+IFERROR(HLOOKUP(DY$6,BECO_Datos!$HP$3:$LT$85,BECO_Datos!$A69,FALSE),0))*DY$2</f>
        <v>0</v>
      </c>
      <c r="DZ70" s="84">
        <f>(HLOOKUP(DZ$6,BECO_Datos!$D$3:$HN$85,BECO_Datos!$A69,FALSE)+IFERROR(HLOOKUP(DZ$6,BECO_Datos!$HP$3:$LT$85,BECO_Datos!$A69,FALSE),0))*DZ$2</f>
        <v>0</v>
      </c>
      <c r="EA70" s="84">
        <f>(HLOOKUP(EA$6,BECO_Datos!$D$3:$HN$85,BECO_Datos!$A69,FALSE)+IFERROR(HLOOKUP(EA$6,BECO_Datos!$HP$3:$LT$85,BECO_Datos!$A69,FALSE),0))*EA$2</f>
        <v>0</v>
      </c>
      <c r="EB70" s="84">
        <f>(HLOOKUP(EB$6,BECO_Datos!$D$3:$HN$85,BECO_Datos!$A69,FALSE)+IFERROR(HLOOKUP(EB$6,BECO_Datos!$HP$3:$LT$85,BECO_Datos!$A69,FALSE),0))*EB$2</f>
        <v>0</v>
      </c>
      <c r="EC70" s="84">
        <f>(HLOOKUP(EC$6,BECO_Datos!$D$3:$HN$85,BECO_Datos!$A69,FALSE)+IFERROR(HLOOKUP(EC$6,BECO_Datos!$HP$3:$LT$85,BECO_Datos!$A69,FALSE),0))*EC$2</f>
        <v>0</v>
      </c>
      <c r="ED70" s="84">
        <f>(HLOOKUP(ED$6,BECO_Datos!$D$3:$HN$85,BECO_Datos!$A69,FALSE)+IFERROR(HLOOKUP(ED$6,BECO_Datos!$HP$3:$LT$85,BECO_Datos!$A69,FALSE),0))*ED$2</f>
        <v>0</v>
      </c>
      <c r="EE70" s="84">
        <f>(HLOOKUP(EE$6,BECO_Datos!$D$3:$HN$85,BECO_Datos!$A69,FALSE)+IFERROR(HLOOKUP(EE$6,BECO_Datos!$HP$3:$LT$85,BECO_Datos!$A69,FALSE),0))*EE$2</f>
        <v>0</v>
      </c>
      <c r="EF70" s="84">
        <f>(HLOOKUP(EF$6,BECO_Datos!$D$3:$HN$85,BECO_Datos!$A69,FALSE)+IFERROR(HLOOKUP(EF$6,BECO_Datos!$HP$3:$LT$85,BECO_Datos!$A69,FALSE),0))*EF$2</f>
        <v>0</v>
      </c>
      <c r="EG70" s="84">
        <f>(HLOOKUP(EG$6,BECO_Datos!$D$3:$HN$85,BECO_Datos!$A69,FALSE)+IFERROR(HLOOKUP(EG$6,BECO_Datos!$HP$3:$LT$85,BECO_Datos!$A69,FALSE),0))*EG$2</f>
        <v>0</v>
      </c>
      <c r="EH70" s="84">
        <f>(HLOOKUP(EH$6,BECO_Datos!$D$3:$HN$85,BECO_Datos!$A69,FALSE)+IFERROR(HLOOKUP(EH$6,BECO_Datos!$HP$3:$LT$85,BECO_Datos!$A69,FALSE),0))*EH$2</f>
        <v>0</v>
      </c>
      <c r="EJ70" s="84" t="e">
        <f>(HLOOKUP(EJ$6,BECO_Datos!$D$3:$HN$85,BECO_Datos!$A69,FALSE)+IFERROR(HLOOKUP(EJ$6,BECO_Datos!$HP$3:$LT$85,BECO_Datos!$A69,FALSE),0))*EJ$2</f>
        <v>#N/A</v>
      </c>
      <c r="EK70" s="84" t="e">
        <f>(HLOOKUP(EK$6,BECO_Datos!$D$3:$HN$85,BECO_Datos!$A69,FALSE)+IFERROR(HLOOKUP(EK$6,BECO_Datos!$HP$3:$LT$85,BECO_Datos!$A69,FALSE),0))*EK$2</f>
        <v>#N/A</v>
      </c>
      <c r="EL70" s="84" t="e">
        <f>(HLOOKUP(EL$6,BECO_Datos!$D$3:$HN$85,BECO_Datos!$A69,FALSE)+IFERROR(HLOOKUP(EL$6,BECO_Datos!$HP$3:$LT$85,BECO_Datos!$A69,FALSE),0))*EL$2</f>
        <v>#N/A</v>
      </c>
      <c r="EM70" s="84" t="e">
        <f>(HLOOKUP(EM$6,BECO_Datos!$D$3:$HN$85,BECO_Datos!$A69,FALSE)+IFERROR(HLOOKUP(EM$6,BECO_Datos!$HP$3:$LT$85,BECO_Datos!$A69,FALSE),0))*EM$2</f>
        <v>#N/A</v>
      </c>
      <c r="EN70" s="84" t="e">
        <f>(HLOOKUP(EN$6,BECO_Datos!$D$3:$HN$85,BECO_Datos!$A69,FALSE)+IFERROR(HLOOKUP(EN$6,BECO_Datos!$HP$3:$LT$85,BECO_Datos!$A69,FALSE),0))*EN$2</f>
        <v>#N/A</v>
      </c>
      <c r="EO70" s="84" t="e">
        <f>(HLOOKUP(EO$6,BECO_Datos!$D$3:$HN$85,BECO_Datos!$A69,FALSE)+IFERROR(HLOOKUP(EO$6,BECO_Datos!$HP$3:$LT$85,BECO_Datos!$A69,FALSE),0))*EO$2</f>
        <v>#N/A</v>
      </c>
      <c r="EP70" s="84">
        <f>(HLOOKUP(EP$6,BECO_Datos!$D$3:$HN$85,BECO_Datos!$A69,FALSE)+IFERROR(HLOOKUP(EP$6,BECO_Datos!$HP$3:$LT$85,BECO_Datos!$A69,FALSE),0))*EP$2</f>
        <v>0</v>
      </c>
      <c r="EQ70" s="84">
        <f>(HLOOKUP(EQ$6,BECO_Datos!$D$3:$HN$85,BECO_Datos!$A69,FALSE)+IFERROR(HLOOKUP(EQ$6,BECO_Datos!$HP$3:$LT$85,BECO_Datos!$A69,FALSE),0))*EQ$2</f>
        <v>0</v>
      </c>
      <c r="ER70" s="84">
        <f>(HLOOKUP(ER$6,BECO_Datos!$D$3:$HN$85,BECO_Datos!$A69,FALSE)+IFERROR(HLOOKUP(ER$6,BECO_Datos!$HP$3:$LT$85,BECO_Datos!$A69,FALSE),0))*ER$2</f>
        <v>0</v>
      </c>
      <c r="ES70" s="84">
        <f>(HLOOKUP(ES$6,BECO_Datos!$D$3:$HN$85,BECO_Datos!$A69,FALSE)+IFERROR(HLOOKUP(ES$6,BECO_Datos!$HP$3:$LT$85,BECO_Datos!$A69,FALSE),0))*ES$2</f>
        <v>0</v>
      </c>
      <c r="ET70" s="84">
        <f>(HLOOKUP(ET$6,BECO_Datos!$D$3:$HN$85,BECO_Datos!$A69,FALSE)+IFERROR(HLOOKUP(ET$6,BECO_Datos!$HP$3:$LT$85,BECO_Datos!$A69,FALSE),0))*ET$2</f>
        <v>0</v>
      </c>
      <c r="EU70" s="84">
        <f>(HLOOKUP(EU$6,BECO_Datos!$D$3:$HN$85,BECO_Datos!$A69,FALSE)+IFERROR(HLOOKUP(EU$6,BECO_Datos!$HP$3:$LT$85,BECO_Datos!$A69,FALSE),0))*EU$2</f>
        <v>0</v>
      </c>
      <c r="EV70" s="84">
        <f>(HLOOKUP(EV$6,BECO_Datos!$D$3:$HN$85,BECO_Datos!$A69,FALSE)+IFERROR(HLOOKUP(EV$6,BECO_Datos!$HP$3:$LT$85,BECO_Datos!$A69,FALSE),0))*EV$2</f>
        <v>0</v>
      </c>
      <c r="EW70" s="84">
        <f>(HLOOKUP(EW$6,BECO_Datos!$D$3:$HN$85,BECO_Datos!$A69,FALSE)+IFERROR(HLOOKUP(EW$6,BECO_Datos!$HP$3:$LT$85,BECO_Datos!$A69,FALSE),0))*EW$2</f>
        <v>0</v>
      </c>
      <c r="EX70" s="84">
        <f>(HLOOKUP(EX$6,BECO_Datos!$D$3:$HN$85,BECO_Datos!$A69,FALSE)+IFERROR(HLOOKUP(EX$6,BECO_Datos!$HP$3:$LT$85,BECO_Datos!$A69,FALSE),0))*EX$2</f>
        <v>0</v>
      </c>
      <c r="EY70" s="84">
        <f>(HLOOKUP(EY$6,BECO_Datos!$D$3:$HN$85,BECO_Datos!$A69,FALSE)+IFERROR(HLOOKUP(EY$6,BECO_Datos!$HP$3:$LT$85,BECO_Datos!$A69,FALSE),0))*EY$2</f>
        <v>0</v>
      </c>
      <c r="FA70" s="84" t="e">
        <f>(HLOOKUP(FA$6,BECO_Datos!$D$3:$HN$85,BECO_Datos!$A69,FALSE)+IFERROR(HLOOKUP(FA$6,BECO_Datos!$HP$3:$LT$85,BECO_Datos!$A69,FALSE),0))*FA$2</f>
        <v>#N/A</v>
      </c>
      <c r="FB70" s="84" t="e">
        <f>(HLOOKUP(FB$6,BECO_Datos!$D$3:$HN$85,BECO_Datos!$A69,FALSE)+IFERROR(HLOOKUP(FB$6,BECO_Datos!$HP$3:$LT$85,BECO_Datos!$A69,FALSE),0))*FB$2</f>
        <v>#N/A</v>
      </c>
      <c r="FC70" s="84" t="e">
        <f>(HLOOKUP(FC$6,BECO_Datos!$D$3:$HN$85,BECO_Datos!$A69,FALSE)+IFERROR(HLOOKUP(FC$6,BECO_Datos!$HP$3:$LT$85,BECO_Datos!$A69,FALSE),0))*FC$2</f>
        <v>#N/A</v>
      </c>
      <c r="FD70" s="84" t="e">
        <f>(HLOOKUP(FD$6,BECO_Datos!$D$3:$HN$85,BECO_Datos!$A69,FALSE)+IFERROR(HLOOKUP(FD$6,BECO_Datos!$HP$3:$LT$85,BECO_Datos!$A69,FALSE),0))*FD$2</f>
        <v>#N/A</v>
      </c>
      <c r="FE70" s="84" t="e">
        <f>(HLOOKUP(FE$6,BECO_Datos!$D$3:$HN$85,BECO_Datos!$A69,FALSE)+IFERROR(HLOOKUP(FE$6,BECO_Datos!$HP$3:$LT$85,BECO_Datos!$A69,FALSE),0))*FE$2</f>
        <v>#N/A</v>
      </c>
      <c r="FF70" s="84" t="e">
        <f>(HLOOKUP(FF$6,BECO_Datos!$D$3:$HN$85,BECO_Datos!$A69,FALSE)+IFERROR(HLOOKUP(FF$6,BECO_Datos!$HP$3:$LT$85,BECO_Datos!$A69,FALSE),0))*FF$2</f>
        <v>#N/A</v>
      </c>
      <c r="FG70" s="84">
        <f>(HLOOKUP(FG$6,BECO_Datos!$D$3:$HN$85,BECO_Datos!$A69,FALSE)+IFERROR(HLOOKUP(FG$6,BECO_Datos!$HP$3:$LT$85,BECO_Datos!$A69,FALSE),0))*FG$2</f>
        <v>0</v>
      </c>
      <c r="FH70" s="84">
        <f>(HLOOKUP(FH$6,BECO_Datos!$D$3:$HN$85,BECO_Datos!$A69,FALSE)+IFERROR(HLOOKUP(FH$6,BECO_Datos!$HP$3:$LT$85,BECO_Datos!$A69,FALSE),0))*FH$2</f>
        <v>0</v>
      </c>
      <c r="FI70" s="84">
        <f>(HLOOKUP(FI$6,BECO_Datos!$D$3:$HN$85,BECO_Datos!$A69,FALSE)+IFERROR(HLOOKUP(FI$6,BECO_Datos!$HP$3:$LT$85,BECO_Datos!$A69,FALSE),0))*FI$2</f>
        <v>0</v>
      </c>
      <c r="FJ70" s="84">
        <f>(HLOOKUP(FJ$6,BECO_Datos!$D$3:$HN$85,BECO_Datos!$A69,FALSE)+IFERROR(HLOOKUP(FJ$6,BECO_Datos!$HP$3:$LT$85,BECO_Datos!$A69,FALSE),0))*FJ$2</f>
        <v>0</v>
      </c>
      <c r="FK70" s="84">
        <f>(HLOOKUP(FK$6,BECO_Datos!$D$3:$HN$85,BECO_Datos!$A69,FALSE)+IFERROR(HLOOKUP(FK$6,BECO_Datos!$HP$3:$LT$85,BECO_Datos!$A69,FALSE),0))*FK$2</f>
        <v>0</v>
      </c>
      <c r="FL70" s="84">
        <f>(HLOOKUP(FL$6,BECO_Datos!$D$3:$HN$85,BECO_Datos!$A69,FALSE)+IFERROR(HLOOKUP(FL$6,BECO_Datos!$HP$3:$LT$85,BECO_Datos!$A69,FALSE),0))*FL$2</f>
        <v>0</v>
      </c>
      <c r="FM70" s="84">
        <f>(HLOOKUP(FM$6,BECO_Datos!$D$3:$HN$85,BECO_Datos!$A69,FALSE)+IFERROR(HLOOKUP(FM$6,BECO_Datos!$HP$3:$LT$85,BECO_Datos!$A69,FALSE),0))*FM$2</f>
        <v>0</v>
      </c>
      <c r="FN70" s="84">
        <f>(HLOOKUP(FN$6,BECO_Datos!$D$3:$HN$85,BECO_Datos!$A69,FALSE)+IFERROR(HLOOKUP(FN$6,BECO_Datos!$HP$3:$LT$85,BECO_Datos!$A69,FALSE),0))*FN$2</f>
        <v>0</v>
      </c>
      <c r="FO70" s="84">
        <f>(HLOOKUP(FO$6,BECO_Datos!$D$3:$HN$85,BECO_Datos!$A69,FALSE)+IFERROR(HLOOKUP(FO$6,BECO_Datos!$HP$3:$LT$85,BECO_Datos!$A69,FALSE),0))*FO$2</f>
        <v>0</v>
      </c>
      <c r="FP70" s="84">
        <f>(HLOOKUP(FP$6,BECO_Datos!$D$3:$HN$85,BECO_Datos!$A69,FALSE)+IFERROR(HLOOKUP(FP$6,BECO_Datos!$HP$3:$LT$85,BECO_Datos!$A69,FALSE),0))*FP$2</f>
        <v>0</v>
      </c>
      <c r="FR70" s="84" t="e">
        <f>(HLOOKUP(FR$6,BECO_Datos!$D$3:$HN$85,BECO_Datos!$A69,FALSE)+IFERROR(HLOOKUP(FR$6,BECO_Datos!$HP$3:$LT$85,BECO_Datos!$A69,FALSE),0))*FR$2</f>
        <v>#N/A</v>
      </c>
      <c r="FS70" s="84" t="e">
        <f>(HLOOKUP(FS$6,BECO_Datos!$D$3:$HN$85,BECO_Datos!$A69,FALSE)+IFERROR(HLOOKUP(FS$6,BECO_Datos!$HP$3:$LT$85,BECO_Datos!$A69,FALSE),0))*FS$2</f>
        <v>#N/A</v>
      </c>
      <c r="FT70" s="84" t="e">
        <f>(HLOOKUP(FT$6,BECO_Datos!$D$3:$HN$85,BECO_Datos!$A69,FALSE)+IFERROR(HLOOKUP(FT$6,BECO_Datos!$HP$3:$LT$85,BECO_Datos!$A69,FALSE),0))*FT$2</f>
        <v>#N/A</v>
      </c>
      <c r="FU70" s="84" t="e">
        <f>(HLOOKUP(FU$6,BECO_Datos!$D$3:$HN$85,BECO_Datos!$A69,FALSE)+IFERROR(HLOOKUP(FU$6,BECO_Datos!$HP$3:$LT$85,BECO_Datos!$A69,FALSE),0))*FU$2</f>
        <v>#N/A</v>
      </c>
      <c r="FV70" s="84" t="e">
        <f>(HLOOKUP(FV$6,BECO_Datos!$D$3:$HN$85,BECO_Datos!$A69,FALSE)+IFERROR(HLOOKUP(FV$6,BECO_Datos!$HP$3:$LT$85,BECO_Datos!$A69,FALSE),0))*FV$2</f>
        <v>#N/A</v>
      </c>
      <c r="FW70" s="84" t="e">
        <f>(HLOOKUP(FW$6,BECO_Datos!$D$3:$HN$85,BECO_Datos!$A69,FALSE)+IFERROR(HLOOKUP(FW$6,BECO_Datos!$HP$3:$LT$85,BECO_Datos!$A69,FALSE),0))*FW$2</f>
        <v>#N/A</v>
      </c>
      <c r="FX70" s="84">
        <f>(HLOOKUP(FX$6,BECO_Datos!$D$3:$HN$85,BECO_Datos!$A69,FALSE)+IFERROR(HLOOKUP(FX$6,BECO_Datos!$HP$3:$LT$85,BECO_Datos!$A69,FALSE),0))*FX$2</f>
        <v>0</v>
      </c>
      <c r="FY70" s="84">
        <f>(HLOOKUP(FY$6,BECO_Datos!$D$3:$HN$85,BECO_Datos!$A69,FALSE)+IFERROR(HLOOKUP(FY$6,BECO_Datos!$HP$3:$LT$85,BECO_Datos!$A69,FALSE),0))*FY$2</f>
        <v>0</v>
      </c>
      <c r="FZ70" s="84">
        <f>(HLOOKUP(FZ$6,BECO_Datos!$D$3:$HN$85,BECO_Datos!$A69,FALSE)+IFERROR(HLOOKUP(FZ$6,BECO_Datos!$HP$3:$LT$85,BECO_Datos!$A69,FALSE),0))*FZ$2</f>
        <v>0</v>
      </c>
      <c r="GA70" s="84">
        <f>(HLOOKUP(GA$6,BECO_Datos!$D$3:$HN$85,BECO_Datos!$A69,FALSE)+IFERROR(HLOOKUP(GA$6,BECO_Datos!$HP$3:$LT$85,BECO_Datos!$A69,FALSE),0))*GA$2</f>
        <v>0</v>
      </c>
      <c r="GB70" s="84">
        <f>(HLOOKUP(GB$6,BECO_Datos!$D$3:$HN$85,BECO_Datos!$A69,FALSE)+IFERROR(HLOOKUP(GB$6,BECO_Datos!$HP$3:$LT$85,BECO_Datos!$A69,FALSE),0))*GB$2</f>
        <v>0</v>
      </c>
      <c r="GC70" s="84">
        <f>(HLOOKUP(GC$6,BECO_Datos!$D$3:$HN$85,BECO_Datos!$A69,FALSE)+IFERROR(HLOOKUP(GC$6,BECO_Datos!$HP$3:$LT$85,BECO_Datos!$A69,FALSE),0))*GC$2</f>
        <v>0</v>
      </c>
      <c r="GD70" s="84">
        <f>(HLOOKUP(GD$6,BECO_Datos!$D$3:$HN$85,BECO_Datos!$A69,FALSE)+IFERROR(HLOOKUP(GD$6,BECO_Datos!$HP$3:$LT$85,BECO_Datos!$A69,FALSE),0))*GD$2</f>
        <v>0</v>
      </c>
      <c r="GE70" s="84">
        <f>(HLOOKUP(GE$6,BECO_Datos!$D$3:$HN$85,BECO_Datos!$A69,FALSE)+IFERROR(HLOOKUP(GE$6,BECO_Datos!$HP$3:$LT$85,BECO_Datos!$A69,FALSE),0))*GE$2</f>
        <v>0</v>
      </c>
      <c r="GF70" s="84">
        <f>(HLOOKUP(GF$6,BECO_Datos!$D$3:$HN$85,BECO_Datos!$A69,FALSE)+IFERROR(HLOOKUP(GF$6,BECO_Datos!$HP$3:$LT$85,BECO_Datos!$A69,FALSE),0))*GF$2</f>
        <v>0</v>
      </c>
      <c r="GG70" s="84">
        <f>(HLOOKUP(GG$6,BECO_Datos!$D$3:$HN$85,BECO_Datos!$A69,FALSE)+IFERROR(HLOOKUP(GG$6,BECO_Datos!$HP$3:$LT$85,BECO_Datos!$A69,FALSE),0))*GG$2</f>
        <v>0</v>
      </c>
      <c r="GI70" s="84" t="e">
        <f>(HLOOKUP(GI$6,BECO_Datos!$D$3:$HN$85,BECO_Datos!$A69,FALSE)+IFERROR(HLOOKUP(GI$6,BECO_Datos!$HP$3:$LT$85,BECO_Datos!$A69,FALSE),0))*GI$2</f>
        <v>#N/A</v>
      </c>
      <c r="GJ70" s="84" t="e">
        <f>(HLOOKUP(GJ$6,BECO_Datos!$D$3:$HN$85,BECO_Datos!$A69,FALSE)+IFERROR(HLOOKUP(GJ$6,BECO_Datos!$HP$3:$LT$85,BECO_Datos!$A69,FALSE),0))*GJ$2</f>
        <v>#N/A</v>
      </c>
      <c r="GK70" s="84" t="e">
        <f>(HLOOKUP(GK$6,BECO_Datos!$D$3:$HN$85,BECO_Datos!$A69,FALSE)+IFERROR(HLOOKUP(GK$6,BECO_Datos!$HP$3:$LT$85,BECO_Datos!$A69,FALSE),0))*GK$2</f>
        <v>#N/A</v>
      </c>
      <c r="GL70" s="84" t="e">
        <f>(HLOOKUP(GL$6,BECO_Datos!$D$3:$HN$85,BECO_Datos!$A69,FALSE)+IFERROR(HLOOKUP(GL$6,BECO_Datos!$HP$3:$LT$85,BECO_Datos!$A69,FALSE),0))*GL$2</f>
        <v>#N/A</v>
      </c>
      <c r="GM70" s="84" t="e">
        <f>(HLOOKUP(GM$6,BECO_Datos!$D$3:$HN$85,BECO_Datos!$A69,FALSE)+IFERROR(HLOOKUP(GM$6,BECO_Datos!$HP$3:$LT$85,BECO_Datos!$A69,FALSE),0))*GM$2</f>
        <v>#N/A</v>
      </c>
      <c r="GN70" s="84" t="e">
        <f>(HLOOKUP(GN$6,BECO_Datos!$D$3:$HN$85,BECO_Datos!$A69,FALSE)+IFERROR(HLOOKUP(GN$6,BECO_Datos!$HP$3:$LT$85,BECO_Datos!$A69,FALSE),0))*GN$2</f>
        <v>#N/A</v>
      </c>
      <c r="GO70" s="84">
        <f>(HLOOKUP(GO$6,BECO_Datos!$D$3:$HN$85,BECO_Datos!$A69,FALSE)+IFERROR(HLOOKUP(GO$6,BECO_Datos!$HP$3:$LT$85,BECO_Datos!$A69,FALSE),0))*GO$2</f>
        <v>0</v>
      </c>
      <c r="GP70" s="84">
        <f>(HLOOKUP(GP$6,BECO_Datos!$D$3:$HN$85,BECO_Datos!$A69,FALSE)+IFERROR(HLOOKUP(GP$6,BECO_Datos!$HP$3:$LT$85,BECO_Datos!$A69,FALSE),0))*GP$2</f>
        <v>0</v>
      </c>
      <c r="GQ70" s="84">
        <f>(HLOOKUP(GQ$6,BECO_Datos!$D$3:$HN$85,BECO_Datos!$A69,FALSE)+IFERROR(HLOOKUP(GQ$6,BECO_Datos!$HP$3:$LT$85,BECO_Datos!$A69,FALSE),0))*GQ$2</f>
        <v>0.89150902837489254</v>
      </c>
      <c r="GR70" s="84">
        <f>(HLOOKUP(GR$6,BECO_Datos!$D$3:$HN$85,BECO_Datos!$A69,FALSE)+IFERROR(HLOOKUP(GR$6,BECO_Datos!$HP$3:$LT$85,BECO_Datos!$A69,FALSE),0))*GR$2</f>
        <v>0</v>
      </c>
      <c r="GS70" s="84">
        <f>(HLOOKUP(GS$6,BECO_Datos!$D$3:$HN$85,BECO_Datos!$A69,FALSE)+IFERROR(HLOOKUP(GS$6,BECO_Datos!$HP$3:$LT$85,BECO_Datos!$A69,FALSE),0))*GS$2</f>
        <v>0</v>
      </c>
      <c r="GT70" s="84">
        <f>(HLOOKUP(GT$6,BECO_Datos!$D$3:$HN$85,BECO_Datos!$A69,FALSE)+IFERROR(HLOOKUP(GT$6,BECO_Datos!$HP$3:$LT$85,BECO_Datos!$A69,FALSE),0))*GT$2</f>
        <v>4.8008025222126688E-2</v>
      </c>
      <c r="GU70" s="84">
        <f>(HLOOKUP(GU$6,BECO_Datos!$D$3:$HN$85,BECO_Datos!$A69,FALSE)+IFERROR(HLOOKUP(GU$6,BECO_Datos!$HP$3:$LT$85,BECO_Datos!$A69,FALSE),0))*GU$2</f>
        <v>5.1368586987675553E-2</v>
      </c>
      <c r="GV70" s="84">
        <f>(HLOOKUP(GV$6,BECO_Datos!$D$3:$HN$85,BECO_Datos!$A69,FALSE)+IFERROR(HLOOKUP(GV$6,BECO_Datos!$HP$3:$LT$85,BECO_Datos!$A69,FALSE),0))*GV$2</f>
        <v>4.3687302952135285E-2</v>
      </c>
      <c r="GW70" s="84">
        <f>(HLOOKUP(GW$6,BECO_Datos!$D$3:$HN$85,BECO_Datos!$A69,FALSE)+IFERROR(HLOOKUP(GW$6,BECO_Datos!$HP$3:$LT$85,BECO_Datos!$A69,FALSE),0))*GW$2</f>
        <v>5.3288907996560622E-2</v>
      </c>
      <c r="GX70" s="84">
        <f>(HLOOKUP(GX$6,BECO_Datos!$D$3:$HN$85,BECO_Datos!$A69,FALSE)+IFERROR(HLOOKUP(GX$6,BECO_Datos!$HP$3:$LT$85,BECO_Datos!$A69,FALSE),0))*GX$2</f>
        <v>0</v>
      </c>
      <c r="GZ70" s="84" t="e">
        <f>(HLOOKUP(GZ$6,BECO_Datos!$D$3:$HN$85,BECO_Datos!$A69,FALSE)+IFERROR(HLOOKUP(GZ$6,BECO_Datos!$HP$3:$LT$85,BECO_Datos!$A69,FALSE),0))*GZ$2</f>
        <v>#N/A</v>
      </c>
      <c r="HA70" s="84" t="e">
        <f>(HLOOKUP(HA$6,BECO_Datos!$D$3:$HN$85,BECO_Datos!$A69,FALSE)+IFERROR(HLOOKUP(HA$6,BECO_Datos!$HP$3:$LT$85,BECO_Datos!$A69,FALSE),0))*HA$2</f>
        <v>#N/A</v>
      </c>
      <c r="HB70" s="84" t="e">
        <f>(HLOOKUP(HB$6,BECO_Datos!$D$3:$HN$85,BECO_Datos!$A69,FALSE)+IFERROR(HLOOKUP(HB$6,BECO_Datos!$HP$3:$LT$85,BECO_Datos!$A69,FALSE),0))*HB$2</f>
        <v>#N/A</v>
      </c>
      <c r="HC70" s="84" t="e">
        <f>(HLOOKUP(HC$6,BECO_Datos!$D$3:$HN$85,BECO_Datos!$A69,FALSE)+IFERROR(HLOOKUP(HC$6,BECO_Datos!$HP$3:$LT$85,BECO_Datos!$A69,FALSE),0))*HC$2</f>
        <v>#N/A</v>
      </c>
      <c r="HD70" s="84" t="e">
        <f>(HLOOKUP(HD$6,BECO_Datos!$D$3:$HN$85,BECO_Datos!$A69,FALSE)+IFERROR(HLOOKUP(HD$6,BECO_Datos!$HP$3:$LT$85,BECO_Datos!$A69,FALSE),0))*HD$2</f>
        <v>#N/A</v>
      </c>
      <c r="HE70" s="84" t="e">
        <f>(HLOOKUP(HE$6,BECO_Datos!$D$3:$HN$85,BECO_Datos!$A69,FALSE)+IFERROR(HLOOKUP(HE$6,BECO_Datos!$HP$3:$LT$85,BECO_Datos!$A69,FALSE),0))*HE$2</f>
        <v>#N/A</v>
      </c>
      <c r="HF70" s="84">
        <f>(HLOOKUP(HF$6,BECO_Datos!$D$3:$HN$85,BECO_Datos!$A69,FALSE)+IFERROR(HLOOKUP(HF$6,BECO_Datos!$HP$3:$LT$85,BECO_Datos!$A69,FALSE),0))*HF$2</f>
        <v>0.33090728576017159</v>
      </c>
      <c r="HG70" s="84">
        <f>(HLOOKUP(HG$6,BECO_Datos!$D$3:$HN$85,BECO_Datos!$A69,FALSE)+IFERROR(HLOOKUP(HG$6,BECO_Datos!$HP$3:$LT$85,BECO_Datos!$A69,FALSE),0))*HG$2</f>
        <v>5.7990203806055997E-2</v>
      </c>
      <c r="HH70" s="84">
        <f>(HLOOKUP(HH$6,BECO_Datos!$D$3:$HN$85,BECO_Datos!$A69,FALSE)+IFERROR(HLOOKUP(HH$6,BECO_Datos!$HP$3:$LT$85,BECO_Datos!$A69,FALSE),0))*HH$2</f>
        <v>0.41684127312642527</v>
      </c>
      <c r="HI70" s="84">
        <f>(HLOOKUP(HI$6,BECO_Datos!$D$3:$HN$85,BECO_Datos!$A69,FALSE)+IFERROR(HLOOKUP(HI$6,BECO_Datos!$HP$3:$LT$85,BECO_Datos!$A69,FALSE),0))*HI$2</f>
        <v>0.37254723190319211</v>
      </c>
      <c r="HJ70" s="84">
        <f>(HLOOKUP(HJ$6,BECO_Datos!$D$3:$HN$85,BECO_Datos!$A69,FALSE)+IFERROR(HLOOKUP(HJ$6,BECO_Datos!$HP$3:$LT$85,BECO_Datos!$A69,FALSE),0))*HJ$2</f>
        <v>0.4666531231980714</v>
      </c>
      <c r="HK70" s="84">
        <f>(HLOOKUP(HK$6,BECO_Datos!$D$3:$HN$85,BECO_Datos!$A69,FALSE)+IFERROR(HLOOKUP(HK$6,BECO_Datos!$HP$3:$LT$85,BECO_Datos!$A69,FALSE),0))*HK$2</f>
        <v>0.60014475351438124</v>
      </c>
      <c r="HL70" s="84">
        <f>(HLOOKUP(HL$6,BECO_Datos!$D$3:$HN$85,BECO_Datos!$A69,FALSE)+IFERROR(HLOOKUP(HL$6,BECO_Datos!$HP$3:$LT$85,BECO_Datos!$A69,FALSE),0))*HL$2</f>
        <v>0.33228109439221365</v>
      </c>
      <c r="HM70" s="84">
        <f>(HLOOKUP(HM$6,BECO_Datos!$D$3:$HN$85,BECO_Datos!$A69,FALSE)+IFERROR(HLOOKUP(HM$6,BECO_Datos!$HP$3:$LT$85,BECO_Datos!$A69,FALSE),0))*HM$2</f>
        <v>0.13467839458060896</v>
      </c>
      <c r="HN70" s="84">
        <f>(HLOOKUP(HN$6,BECO_Datos!$D$3:$HN$85,BECO_Datos!$A69,FALSE)+IFERROR(HLOOKUP(HN$6,BECO_Datos!$HP$3:$LT$85,BECO_Datos!$A69,FALSE),0))*HN$2</f>
        <v>0.15412455902007716</v>
      </c>
      <c r="HO70" s="84">
        <f>(HLOOKUP(HO$6,BECO_Datos!$D$3:$HN$85,BECO_Datos!$A69,FALSE)+IFERROR(HLOOKUP(HO$6,BECO_Datos!$HP$3:$LT$85,BECO_Datos!$A69,FALSE),0))*HO$2</f>
        <v>0.14008529102926787</v>
      </c>
      <c r="HQ70" s="84" t="e">
        <f>(HLOOKUP(HQ$6,BECO_Datos!$D$3:$HN$85,BECO_Datos!$A69,FALSE)+IFERROR(HLOOKUP(HQ$6,BECO_Datos!$HP$3:$LT$85,BECO_Datos!$A69,FALSE),0))*HQ$2</f>
        <v>#N/A</v>
      </c>
      <c r="HR70" s="84" t="e">
        <f>(HLOOKUP(HR$6,BECO_Datos!$D$3:$HN$85,BECO_Datos!$A69,FALSE)+IFERROR(HLOOKUP(HR$6,BECO_Datos!$HP$3:$LT$85,BECO_Datos!$A69,FALSE),0))*HR$2</f>
        <v>#N/A</v>
      </c>
      <c r="HS70" s="84" t="e">
        <f>(HLOOKUP(HS$6,BECO_Datos!$D$3:$HN$85,BECO_Datos!$A69,FALSE)+IFERROR(HLOOKUP(HS$6,BECO_Datos!$HP$3:$LT$85,BECO_Datos!$A69,FALSE),0))*HS$2</f>
        <v>#N/A</v>
      </c>
      <c r="HT70" s="84" t="e">
        <f>(HLOOKUP(HT$6,BECO_Datos!$D$3:$HN$85,BECO_Datos!$A69,FALSE)+IFERROR(HLOOKUP(HT$6,BECO_Datos!$HP$3:$LT$85,BECO_Datos!$A69,FALSE),0))*HT$2</f>
        <v>#N/A</v>
      </c>
      <c r="HU70" s="84" t="e">
        <f>(HLOOKUP(HU$6,BECO_Datos!$D$3:$HN$85,BECO_Datos!$A69,FALSE)+IFERROR(HLOOKUP(HU$6,BECO_Datos!$HP$3:$LT$85,BECO_Datos!$A69,FALSE),0))*HU$2</f>
        <v>#N/A</v>
      </c>
      <c r="HV70" s="84" t="e">
        <f>(HLOOKUP(HV$6,BECO_Datos!$D$3:$HN$85,BECO_Datos!$A69,FALSE)+IFERROR(HLOOKUP(HV$6,BECO_Datos!$HP$3:$LT$85,BECO_Datos!$A69,FALSE),0))*HV$2</f>
        <v>#N/A</v>
      </c>
      <c r="HW70" s="84">
        <f>(HLOOKUP(HW$6,BECO_Datos!$D$3:$HN$85,BECO_Datos!$A69,FALSE)+IFERROR(HLOOKUP(HW$6,BECO_Datos!$HP$3:$LT$85,BECO_Datos!$A69,FALSE),0))*HW$2</f>
        <v>6.8922613929492699E-2</v>
      </c>
      <c r="HX70" s="84">
        <f>(HLOOKUP(HX$6,BECO_Datos!$D$3:$HN$85,BECO_Datos!$A69,FALSE)+IFERROR(HLOOKUP(HX$6,BECO_Datos!$HP$3:$LT$85,BECO_Datos!$A69,FALSE),0))*HX$2</f>
        <v>7.7386070507308696E-2</v>
      </c>
      <c r="HY70" s="84">
        <f>(HLOOKUP(HY$6,BECO_Datos!$D$3:$HN$85,BECO_Datos!$A69,FALSE)+IFERROR(HLOOKUP(HY$6,BECO_Datos!$HP$3:$LT$85,BECO_Datos!$A69,FALSE),0))*HY$2</f>
        <v>7.7942648323301819E-2</v>
      </c>
      <c r="HZ70" s="84">
        <f>(HLOOKUP(HZ$6,BECO_Datos!$D$3:$HN$85,BECO_Datos!$A69,FALSE)+IFERROR(HLOOKUP(HZ$6,BECO_Datos!$HP$3:$LT$85,BECO_Datos!$A69,FALSE),0))*HZ$2</f>
        <v>5.9555202063628555E-2</v>
      </c>
      <c r="IA70" s="84">
        <f>(HLOOKUP(IA$6,BECO_Datos!$D$3:$HN$85,BECO_Datos!$A69,FALSE)+IFERROR(HLOOKUP(IA$6,BECO_Datos!$HP$3:$LT$85,BECO_Datos!$A69,FALSE),0))*IA$2</f>
        <v>6.8553568357695632E-2</v>
      </c>
      <c r="IB70" s="84">
        <f>(HLOOKUP(IB$6,BECO_Datos!$D$3:$HN$85,BECO_Datos!$A69,FALSE)+IFERROR(HLOOKUP(IB$6,BECO_Datos!$HP$3:$LT$85,BECO_Datos!$A69,FALSE),0))*IB$2</f>
        <v>6.5639552880481511E-2</v>
      </c>
      <c r="IC70" s="84">
        <f>(HLOOKUP(IC$6,BECO_Datos!$D$3:$HN$85,BECO_Datos!$A69,FALSE)+IFERROR(HLOOKUP(IC$6,BECO_Datos!$HP$3:$LT$85,BECO_Datos!$A69,FALSE),0))*IC$2</f>
        <v>5.5362080825451424E-2</v>
      </c>
      <c r="ID70" s="84">
        <f>(HLOOKUP(ID$6,BECO_Datos!$D$3:$HN$85,BECO_Datos!$A69,FALSE)+IFERROR(HLOOKUP(ID$6,BECO_Datos!$HP$3:$LT$85,BECO_Datos!$A69,FALSE),0))*ID$2</f>
        <v>4.5236113499570081E-2</v>
      </c>
      <c r="IE70" s="84">
        <f>(HLOOKUP(IE$6,BECO_Datos!$D$3:$HN$85,BECO_Datos!$A69,FALSE)+IFERROR(HLOOKUP(IE$6,BECO_Datos!$HP$3:$LT$85,BECO_Datos!$A69,FALSE),0))*IE$2</f>
        <v>8.1226700773860703</v>
      </c>
      <c r="IF70" s="84">
        <f>(HLOOKUP(IF$6,BECO_Datos!$D$3:$HN$85,BECO_Datos!$A69,FALSE)+IFERROR(HLOOKUP(IF$6,BECO_Datos!$HP$3:$LT$85,BECO_Datos!$A69,FALSE),0))*IF$2</f>
        <v>4.5028834242513818E-2</v>
      </c>
      <c r="IH70" s="84" t="e">
        <f>(HLOOKUP(IH$6,BECO_Datos!$D$3:$HN$85,BECO_Datos!$A69,FALSE)+IFERROR(HLOOKUP(IH$6,BECO_Datos!$HP$3:$LT$85,BECO_Datos!$A69,FALSE),0))*IH$2</f>
        <v>#N/A</v>
      </c>
      <c r="II70" s="84" t="e">
        <f>(HLOOKUP(II$6,BECO_Datos!$D$3:$HN$85,BECO_Datos!$A69,FALSE)+IFERROR(HLOOKUP(II$6,BECO_Datos!$HP$3:$LT$85,BECO_Datos!$A69,FALSE),0))*II$2</f>
        <v>#N/A</v>
      </c>
      <c r="IJ70" s="84" t="e">
        <f>(HLOOKUP(IJ$6,BECO_Datos!$D$3:$HN$85,BECO_Datos!$A69,FALSE)+IFERROR(HLOOKUP(IJ$6,BECO_Datos!$HP$3:$LT$85,BECO_Datos!$A69,FALSE),0))*IJ$2</f>
        <v>#N/A</v>
      </c>
      <c r="IK70" s="84" t="e">
        <f>(HLOOKUP(IK$6,BECO_Datos!$D$3:$HN$85,BECO_Datos!$A69,FALSE)+IFERROR(HLOOKUP(IK$6,BECO_Datos!$HP$3:$LT$85,BECO_Datos!$A69,FALSE),0))*IK$2</f>
        <v>#N/A</v>
      </c>
      <c r="IL70" s="84" t="e">
        <f>(HLOOKUP(IL$6,BECO_Datos!$D$3:$HN$85,BECO_Datos!$A69,FALSE)+IFERROR(HLOOKUP(IL$6,BECO_Datos!$HP$3:$LT$85,BECO_Datos!$A69,FALSE),0))*IL$2</f>
        <v>#N/A</v>
      </c>
      <c r="IM70" s="84" t="e">
        <f>(HLOOKUP(IM$6,BECO_Datos!$D$3:$HN$85,BECO_Datos!$A69,FALSE)+IFERROR(HLOOKUP(IM$6,BECO_Datos!$HP$3:$LT$85,BECO_Datos!$A69,FALSE),0))*IM$2</f>
        <v>#N/A</v>
      </c>
      <c r="IN70" s="84">
        <f>(HLOOKUP(IN$6,BECO_Datos!$D$3:$HN$85,BECO_Datos!$A69,FALSE)+IFERROR(HLOOKUP(IN$6,BECO_Datos!$HP$3:$LT$85,BECO_Datos!$A69,FALSE),0))*IN$2</f>
        <v>10.207132588134137</v>
      </c>
      <c r="IO70" s="84">
        <f>(HLOOKUP(IO$6,BECO_Datos!$D$3:$HN$85,BECO_Datos!$A69,FALSE)+IFERROR(HLOOKUP(IO$6,BECO_Datos!$HP$3:$LT$85,BECO_Datos!$A69,FALSE),0))*IO$2</f>
        <v>23.842397850386931</v>
      </c>
      <c r="IP70" s="84">
        <f>(HLOOKUP(IP$6,BECO_Datos!$D$3:$HN$85,BECO_Datos!$A69,FALSE)+IFERROR(HLOOKUP(IP$6,BECO_Datos!$HP$3:$LT$85,BECO_Datos!$A69,FALSE),0))*IP$2</f>
        <v>12.225128288908</v>
      </c>
      <c r="IQ70" s="84">
        <f>(HLOOKUP(IQ$6,BECO_Datos!$D$3:$HN$85,BECO_Datos!$A69,FALSE)+IFERROR(HLOOKUP(IQ$6,BECO_Datos!$HP$3:$LT$85,BECO_Datos!$A69,FALSE),0))*IQ$2</f>
        <v>13.202072484952708</v>
      </c>
      <c r="IR70" s="84">
        <f>(HLOOKUP(IR$6,BECO_Datos!$D$3:$HN$85,BECO_Datos!$A69,FALSE)+IFERROR(HLOOKUP(IR$6,BECO_Datos!$HP$3:$LT$85,BECO_Datos!$A69,FALSE),0))*IR$2</f>
        <v>13.436862854686158</v>
      </c>
      <c r="IS70" s="84">
        <f>(HLOOKUP(IS$6,BECO_Datos!$D$3:$HN$85,BECO_Datos!$A69,FALSE)+IFERROR(HLOOKUP(IS$6,BECO_Datos!$HP$3:$LT$85,BECO_Datos!$A69,FALSE),0))*IS$2</f>
        <v>12.331060189165953</v>
      </c>
      <c r="IT70" s="84">
        <f>(HLOOKUP(IT$6,BECO_Datos!$D$3:$HN$85,BECO_Datos!$A69,FALSE)+IFERROR(HLOOKUP(IT$6,BECO_Datos!$HP$3:$LT$85,BECO_Datos!$A69,FALSE),0))*IT$2</f>
        <v>11.212185210662083</v>
      </c>
      <c r="IU70" s="84">
        <f>(HLOOKUP(IU$6,BECO_Datos!$D$3:$HN$85,BECO_Datos!$A69,FALSE)+IFERROR(HLOOKUP(IU$6,BECO_Datos!$HP$3:$LT$85,BECO_Datos!$A69,FALSE),0))*IU$2</f>
        <v>11.348327944969906</v>
      </c>
      <c r="IV70" s="84">
        <f>(HLOOKUP(IV$6,BECO_Datos!$D$3:$HN$85,BECO_Datos!$A69,FALSE)+IFERROR(HLOOKUP(IV$6,BECO_Datos!$HP$3:$LT$85,BECO_Datos!$A69,FALSE),0))*IV$2</f>
        <v>10.424356613655299</v>
      </c>
      <c r="IW70" s="84">
        <f>(HLOOKUP(IW$6,BECO_Datos!$D$3:$HN$85,BECO_Datos!$A69,FALSE)+IFERROR(HLOOKUP(IW$6,BECO_Datos!$HP$3:$LT$85,BECO_Datos!$A69,FALSE),0))*IW$2</f>
        <v>9.7663545772142353</v>
      </c>
      <c r="IY70" s="84" t="e">
        <f>(HLOOKUP(IY$6,BECO_Datos!$D$3:$HN$85,BECO_Datos!$A69,FALSE)+IFERROR(HLOOKUP(IY$6,BECO_Datos!$HP$3:$LT$85,BECO_Datos!$A69,FALSE),0))*IY$2</f>
        <v>#N/A</v>
      </c>
      <c r="IZ70" s="84" t="e">
        <f>(HLOOKUP(IZ$6,BECO_Datos!$D$3:$HN$85,BECO_Datos!$A69,FALSE)+IFERROR(HLOOKUP(IZ$6,BECO_Datos!$HP$3:$LT$85,BECO_Datos!$A69,FALSE),0))*IZ$2</f>
        <v>#N/A</v>
      </c>
      <c r="JA70" s="84" t="e">
        <f>(HLOOKUP(JA$6,BECO_Datos!$D$3:$HN$85,BECO_Datos!$A69,FALSE)+IFERROR(HLOOKUP(JA$6,BECO_Datos!$HP$3:$LT$85,BECO_Datos!$A69,FALSE),0))*JA$2</f>
        <v>#N/A</v>
      </c>
      <c r="JB70" s="84" t="e">
        <f>(HLOOKUP(JB$6,BECO_Datos!$D$3:$HN$85,BECO_Datos!$A69,FALSE)+IFERROR(HLOOKUP(JB$6,BECO_Datos!$HP$3:$LT$85,BECO_Datos!$A69,FALSE),0))*JB$2</f>
        <v>#N/A</v>
      </c>
      <c r="JC70" s="84" t="e">
        <f>(HLOOKUP(JC$6,BECO_Datos!$D$3:$HN$85,BECO_Datos!$A69,FALSE)+IFERROR(HLOOKUP(JC$6,BECO_Datos!$HP$3:$LT$85,BECO_Datos!$A69,FALSE),0))*JC$2</f>
        <v>#N/A</v>
      </c>
      <c r="JD70" s="84" t="e">
        <f>(HLOOKUP(JD$6,BECO_Datos!$D$3:$HN$85,BECO_Datos!$A69,FALSE)+IFERROR(HLOOKUP(JD$6,BECO_Datos!$HP$3:$LT$85,BECO_Datos!$A69,FALSE),0))*JD$2</f>
        <v>#N/A</v>
      </c>
      <c r="JE70" s="84">
        <f>(HLOOKUP(JE$6,BECO_Datos!$D$3:$HN$85,BECO_Datos!$A69,FALSE)+IFERROR(HLOOKUP(JE$6,BECO_Datos!$HP$3:$LT$85,BECO_Datos!$A69,FALSE),0))*JE$2</f>
        <v>6.0618644107398008E-3</v>
      </c>
      <c r="JF70" s="84">
        <f>(HLOOKUP(JF$6,BECO_Datos!$D$3:$HN$85,BECO_Datos!$A69,FALSE)+IFERROR(HLOOKUP(JF$6,BECO_Datos!$HP$3:$LT$85,BECO_Datos!$A69,FALSE),0))*JF$2</f>
        <v>0</v>
      </c>
      <c r="JG70" s="84">
        <f>(HLOOKUP(JG$6,BECO_Datos!$D$3:$HN$85,BECO_Datos!$A69,FALSE)+IFERROR(HLOOKUP(JG$6,BECO_Datos!$HP$3:$LT$85,BECO_Datos!$A69,FALSE),0))*JG$2</f>
        <v>7.4003191038898289E-3</v>
      </c>
      <c r="JH70" s="84">
        <f>(HLOOKUP(JH$6,BECO_Datos!$D$3:$HN$85,BECO_Datos!$A69,FALSE)+IFERROR(HLOOKUP(JH$6,BECO_Datos!$HP$3:$LT$85,BECO_Datos!$A69,FALSE),0))*JH$2</f>
        <v>1.0527520672340125E-2</v>
      </c>
      <c r="JI70" s="84">
        <f>(HLOOKUP(JI$6,BECO_Datos!$D$3:$HN$85,BECO_Datos!$A69,FALSE)+IFERROR(HLOOKUP(JI$6,BECO_Datos!$HP$3:$LT$85,BECO_Datos!$A69,FALSE),0))*JI$2</f>
        <v>0</v>
      </c>
      <c r="JJ70" s="84">
        <f>(HLOOKUP(JJ$6,BECO_Datos!$D$3:$HN$85,BECO_Datos!$A69,FALSE)+IFERROR(HLOOKUP(JJ$6,BECO_Datos!$HP$3:$LT$85,BECO_Datos!$A69,FALSE),0))*JJ$2</f>
        <v>4.3165940219919689E-4</v>
      </c>
      <c r="JK70" s="84">
        <f>(HLOOKUP(JK$6,BECO_Datos!$D$3:$HN$85,BECO_Datos!$A69,FALSE)+IFERROR(HLOOKUP(JK$6,BECO_Datos!$HP$3:$LT$85,BECO_Datos!$A69,FALSE),0))*JK$2</f>
        <v>0.15889103103253172</v>
      </c>
      <c r="JL70" s="84">
        <f>(HLOOKUP(JL$6,BECO_Datos!$D$3:$HN$85,BECO_Datos!$A69,FALSE)+IFERROR(HLOOKUP(JL$6,BECO_Datos!$HP$3:$LT$85,BECO_Datos!$A69,FALSE),0))*JL$2</f>
        <v>5.0768114439945826E-2</v>
      </c>
      <c r="JM70" s="84">
        <f>(HLOOKUP(JM$6,BECO_Datos!$D$3:$HN$85,BECO_Datos!$A69,FALSE)+IFERROR(HLOOKUP(JM$6,BECO_Datos!$HP$3:$LT$85,BECO_Datos!$A69,FALSE),0))*JM$2</f>
        <v>7.5844730790726511E-2</v>
      </c>
      <c r="JN70" s="84">
        <f>(HLOOKUP(JN$6,BECO_Datos!$D$3:$HN$85,BECO_Datos!$A69,FALSE)+IFERROR(HLOOKUP(JN$6,BECO_Datos!$HP$3:$LT$85,BECO_Datos!$A69,FALSE),0))*JN$2</f>
        <v>0</v>
      </c>
      <c r="JP70" s="84" t="e">
        <f>(HLOOKUP(JP$6,BECO_Datos!$D$3:$HN$85,BECO_Datos!$A69,FALSE)+IFERROR(HLOOKUP(JP$6,BECO_Datos!$HP$3:$LT$85,BECO_Datos!$A69,FALSE),0))*JP$2</f>
        <v>#N/A</v>
      </c>
      <c r="JQ70" s="84" t="e">
        <f>(HLOOKUP(JQ$6,BECO_Datos!$D$3:$HN$85,BECO_Datos!$A69,FALSE)+IFERROR(HLOOKUP(JQ$6,BECO_Datos!$HP$3:$LT$85,BECO_Datos!$A69,FALSE),0))*JQ$2</f>
        <v>#N/A</v>
      </c>
      <c r="JR70" s="84" t="e">
        <f>(HLOOKUP(JR$6,BECO_Datos!$D$3:$HN$85,BECO_Datos!$A69,FALSE)+IFERROR(HLOOKUP(JR$6,BECO_Datos!$HP$3:$LT$85,BECO_Datos!$A69,FALSE),0))*JR$2</f>
        <v>#N/A</v>
      </c>
      <c r="JS70" s="84" t="e">
        <f>(HLOOKUP(JS$6,BECO_Datos!$D$3:$HN$85,BECO_Datos!$A69,FALSE)+IFERROR(HLOOKUP(JS$6,BECO_Datos!$HP$3:$LT$85,BECO_Datos!$A69,FALSE),0))*JS$2</f>
        <v>#N/A</v>
      </c>
      <c r="JT70" s="84" t="e">
        <f>(HLOOKUP(JT$6,BECO_Datos!$D$3:$HN$85,BECO_Datos!$A69,FALSE)+IFERROR(HLOOKUP(JT$6,BECO_Datos!$HP$3:$LT$85,BECO_Datos!$A69,FALSE),0))*JT$2</f>
        <v>#N/A</v>
      </c>
      <c r="JU70" s="84" t="e">
        <f>(HLOOKUP(JU$6,BECO_Datos!$D$3:$HN$85,BECO_Datos!$A69,FALSE)+IFERROR(HLOOKUP(JU$6,BECO_Datos!$HP$3:$LT$85,BECO_Datos!$A69,FALSE),0))*JU$2</f>
        <v>#N/A</v>
      </c>
      <c r="JV70" s="84">
        <f>(HLOOKUP(JV$6,BECO_Datos!$D$3:$HN$85,BECO_Datos!$A69,FALSE)+IFERROR(HLOOKUP(JV$6,BECO_Datos!$HP$3:$LT$85,BECO_Datos!$A69,FALSE),0))*JV$2</f>
        <v>9.2117230346868265E-2</v>
      </c>
      <c r="JW70" s="84">
        <f>(HLOOKUP(JW$6,BECO_Datos!$D$3:$HN$85,BECO_Datos!$A69,FALSE)+IFERROR(HLOOKUP(JW$6,BECO_Datos!$HP$3:$LT$85,BECO_Datos!$A69,FALSE),0))*JW$2</f>
        <v>3.2646319970278709E-3</v>
      </c>
      <c r="JX70" s="84">
        <f>(HLOOKUP(JX$6,BECO_Datos!$D$3:$HN$85,BECO_Datos!$A69,FALSE)+IFERROR(HLOOKUP(JX$6,BECO_Datos!$HP$3:$LT$85,BECO_Datos!$A69,FALSE),0))*JX$2</f>
        <v>6.3590212365579796E-2</v>
      </c>
      <c r="JY70" s="84">
        <f>(HLOOKUP(JY$6,BECO_Datos!$D$3:$HN$85,BECO_Datos!$A69,FALSE)+IFERROR(HLOOKUP(JY$6,BECO_Datos!$HP$3:$LT$85,BECO_Datos!$A69,FALSE),0))*JY$2</f>
        <v>6.9138408032640014E-2</v>
      </c>
      <c r="JZ70" s="84">
        <f>(HLOOKUP(JZ$6,BECO_Datos!$D$3:$HN$85,BECO_Datos!$A69,FALSE)+IFERROR(HLOOKUP(JZ$6,BECO_Datos!$HP$3:$LT$85,BECO_Datos!$A69,FALSE),0))*JZ$2</f>
        <v>6.5520749435812556E-2</v>
      </c>
      <c r="KA70" s="84">
        <f>(HLOOKUP(KA$6,BECO_Datos!$D$3:$HN$85,BECO_Datos!$A69,FALSE)+IFERROR(HLOOKUP(KA$6,BECO_Datos!$HP$3:$LT$85,BECO_Datos!$A69,FALSE),0))*KA$2</f>
        <v>3.3098095269322954E-2</v>
      </c>
      <c r="KB70" s="84">
        <f>(HLOOKUP(KB$6,BECO_Datos!$D$3:$HN$85,BECO_Datos!$A69,FALSE)+IFERROR(HLOOKUP(KB$6,BECO_Datos!$HP$3:$LT$85,BECO_Datos!$A69,FALSE),0))*KB$2</f>
        <v>0.15576422321451372</v>
      </c>
      <c r="KC70" s="84">
        <f>(HLOOKUP(KC$6,BECO_Datos!$D$3:$HN$85,BECO_Datos!$A69,FALSE)+IFERROR(HLOOKUP(KC$6,BECO_Datos!$HP$3:$LT$85,BECO_Datos!$A69,FALSE),0))*KC$2</f>
        <v>0.16036492511232159</v>
      </c>
      <c r="KD70" s="84">
        <f>(HLOOKUP(KD$6,BECO_Datos!$D$3:$HN$85,BECO_Datos!$A69,FALSE)+IFERROR(HLOOKUP(KD$6,BECO_Datos!$HP$3:$LT$85,BECO_Datos!$A69,FALSE),0))*KD$2</f>
        <v>0.1796826394020547</v>
      </c>
      <c r="KE70" s="84">
        <f>(HLOOKUP(KE$6,BECO_Datos!$D$3:$HN$85,BECO_Datos!$A69,FALSE)+IFERROR(HLOOKUP(KE$6,BECO_Datos!$HP$3:$LT$85,BECO_Datos!$A69,FALSE),0))*KE$2</f>
        <v>0.19717867900894839</v>
      </c>
      <c r="KG70" s="84" t="e">
        <f>(HLOOKUP(KG$6,BECO_Datos!$D$3:$HN$85,BECO_Datos!$A69,FALSE)+IFERROR(HLOOKUP(KG$6,BECO_Datos!$HP$3:$LT$85,BECO_Datos!$A69,FALSE),0))*KG$2</f>
        <v>#N/A</v>
      </c>
      <c r="KH70" s="84" t="e">
        <f>(HLOOKUP(KH$6,BECO_Datos!$D$3:$HN$85,BECO_Datos!$A69,FALSE)+IFERROR(HLOOKUP(KH$6,BECO_Datos!$HP$3:$LT$85,BECO_Datos!$A69,FALSE),0))*KH$2</f>
        <v>#N/A</v>
      </c>
      <c r="KI70" s="84" t="e">
        <f>(HLOOKUP(KI$6,BECO_Datos!$D$3:$HN$85,BECO_Datos!$A69,FALSE)+IFERROR(HLOOKUP(KI$6,BECO_Datos!$HP$3:$LT$85,BECO_Datos!$A69,FALSE),0))*KI$2</f>
        <v>#N/A</v>
      </c>
      <c r="KJ70" s="84" t="e">
        <f>(HLOOKUP(KJ$6,BECO_Datos!$D$3:$HN$85,BECO_Datos!$A69,FALSE)+IFERROR(HLOOKUP(KJ$6,BECO_Datos!$HP$3:$LT$85,BECO_Datos!$A69,FALSE),0))*KJ$2</f>
        <v>#N/A</v>
      </c>
      <c r="KK70" s="84" t="e">
        <f>(HLOOKUP(KK$6,BECO_Datos!$D$3:$HN$85,BECO_Datos!$A69,FALSE)+IFERROR(HLOOKUP(KK$6,BECO_Datos!$HP$3:$LT$85,BECO_Datos!$A69,FALSE),0))*KK$2</f>
        <v>#N/A</v>
      </c>
      <c r="KL70" s="84" t="e">
        <f>(HLOOKUP(KL$6,BECO_Datos!$D$3:$HN$85,BECO_Datos!$A69,FALSE)+IFERROR(HLOOKUP(KL$6,BECO_Datos!$HP$3:$LT$85,BECO_Datos!$A69,FALSE),0))*KL$2</f>
        <v>#N/A</v>
      </c>
      <c r="KM70" s="84">
        <f>(HLOOKUP(KM$6,BECO_Datos!$D$3:$HN$85,BECO_Datos!$A69,FALSE)+IFERROR(HLOOKUP(KM$6,BECO_Datos!$HP$3:$LT$85,BECO_Datos!$A69,FALSE),0))*KM$2</f>
        <v>4.9532973484981056E-2</v>
      </c>
      <c r="KN70" s="84">
        <f>(HLOOKUP(KN$6,BECO_Datos!$D$3:$HN$85,BECO_Datos!$A69,FALSE)+IFERROR(HLOOKUP(KN$6,BECO_Datos!$HP$3:$LT$85,BECO_Datos!$A69,FALSE),0))*KN$2</f>
        <v>7.5759165639860239E-3</v>
      </c>
      <c r="KO70" s="84">
        <f>(HLOOKUP(KO$6,BECO_Datos!$D$3:$HN$85,BECO_Datos!$A69,FALSE)+IFERROR(HLOOKUP(KO$6,BECO_Datos!$HP$3:$LT$85,BECO_Datos!$A69,FALSE),0))*KO$2</f>
        <v>0.18088827112441702</v>
      </c>
      <c r="KP70" s="84">
        <f>(HLOOKUP(KP$6,BECO_Datos!$D$3:$HN$85,BECO_Datos!$A69,FALSE)+IFERROR(HLOOKUP(KP$6,BECO_Datos!$HP$3:$LT$85,BECO_Datos!$A69,FALSE),0))*KP$2</f>
        <v>7.53680919156689E-2</v>
      </c>
      <c r="KQ70" s="84">
        <f>(HLOOKUP(KQ$6,BECO_Datos!$D$3:$HN$85,BECO_Datos!$A69,FALSE)+IFERROR(HLOOKUP(KQ$6,BECO_Datos!$HP$3:$LT$85,BECO_Datos!$A69,FALSE),0))*KQ$2</f>
        <v>0.1311036765610803</v>
      </c>
      <c r="KR70" s="84">
        <f>(HLOOKUP(KR$6,BECO_Datos!$D$3:$HN$85,BECO_Datos!$A69,FALSE)+IFERROR(HLOOKUP(KR$6,BECO_Datos!$HP$3:$LT$85,BECO_Datos!$A69,FALSE),0))*KR$2</f>
        <v>0.18805795606792519</v>
      </c>
      <c r="KS70" s="84">
        <f>(HLOOKUP(KS$6,BECO_Datos!$D$3:$HN$85,BECO_Datos!$A69,FALSE)+IFERROR(HLOOKUP(KS$6,BECO_Datos!$HP$3:$LT$85,BECO_Datos!$A69,FALSE),0))*KS$2</f>
        <v>8.3677650659920874E-2</v>
      </c>
      <c r="KT70" s="84">
        <f>(HLOOKUP(KT$6,BECO_Datos!$D$3:$HN$85,BECO_Datos!$A69,FALSE)+IFERROR(HLOOKUP(KT$6,BECO_Datos!$HP$3:$LT$85,BECO_Datos!$A69,FALSE),0))*KT$2</f>
        <v>7.6853565751744582E-2</v>
      </c>
      <c r="KU70" s="84">
        <f>(HLOOKUP(KU$6,BECO_Datos!$D$3:$HN$85,BECO_Datos!$A69,FALSE)+IFERROR(HLOOKUP(KU$6,BECO_Datos!$HP$3:$LT$85,BECO_Datos!$A69,FALSE),0))*KU$2</f>
        <v>0.10304337895553621</v>
      </c>
      <c r="KV70" s="84">
        <f>(HLOOKUP(KV$6,BECO_Datos!$D$3:$HN$85,BECO_Datos!$A69,FALSE)+IFERROR(HLOOKUP(KV$6,BECO_Datos!$HP$3:$LT$85,BECO_Datos!$A69,FALSE),0))*KV$2</f>
        <v>0.11292388288295553</v>
      </c>
      <c r="KX70" s="84" t="e">
        <f>(HLOOKUP(KX$6,BECO_Datos!$D$3:$HN$85,BECO_Datos!$A69,FALSE)+IFERROR(HLOOKUP(KX$6,BECO_Datos!$HP$3:$LT$85,BECO_Datos!$A69,FALSE),0))*KX$2</f>
        <v>#N/A</v>
      </c>
      <c r="KY70" s="84" t="e">
        <f>(HLOOKUP(KY$6,BECO_Datos!$D$3:$HN$85,BECO_Datos!$A69,FALSE)+IFERROR(HLOOKUP(KY$6,BECO_Datos!$HP$3:$LT$85,BECO_Datos!$A69,FALSE),0))*KY$2</f>
        <v>#N/A</v>
      </c>
      <c r="KZ70" s="84" t="e">
        <f>(HLOOKUP(KZ$6,BECO_Datos!$D$3:$HN$85,BECO_Datos!$A69,FALSE)+IFERROR(HLOOKUP(KZ$6,BECO_Datos!$HP$3:$LT$85,BECO_Datos!$A69,FALSE),0))*KZ$2</f>
        <v>#N/A</v>
      </c>
      <c r="LA70" s="84" t="e">
        <f>(HLOOKUP(LA$6,BECO_Datos!$D$3:$HN$85,BECO_Datos!$A69,FALSE)+IFERROR(HLOOKUP(LA$6,BECO_Datos!$HP$3:$LT$85,BECO_Datos!$A69,FALSE),0))*LA$2</f>
        <v>#N/A</v>
      </c>
      <c r="LB70" s="84" t="e">
        <f>(HLOOKUP(LB$6,BECO_Datos!$D$3:$HN$85,BECO_Datos!$A69,FALSE)+IFERROR(HLOOKUP(LB$6,BECO_Datos!$HP$3:$LT$85,BECO_Datos!$A69,FALSE),0))*LB$2</f>
        <v>#N/A</v>
      </c>
      <c r="LC70" s="84" t="e">
        <f>(HLOOKUP(LC$6,BECO_Datos!$D$3:$HN$85,BECO_Datos!$A69,FALSE)+IFERROR(HLOOKUP(LC$6,BECO_Datos!$HP$3:$LT$85,BECO_Datos!$A69,FALSE),0))*LC$2</f>
        <v>#N/A</v>
      </c>
      <c r="LD70" s="84">
        <f>(HLOOKUP(LD$6,BECO_Datos!$D$3:$HN$85,BECO_Datos!$A69,FALSE)+IFERROR(HLOOKUP(LD$6,BECO_Datos!$HP$3:$LT$85,BECO_Datos!$A69,FALSE),0))*LD$2</f>
        <v>2.1704005021273287E-4</v>
      </c>
      <c r="LE70" s="84">
        <f>(HLOOKUP(LE$6,BECO_Datos!$D$3:$HN$85,BECO_Datos!$A69,FALSE)+IFERROR(HLOOKUP(LE$6,BECO_Datos!$HP$3:$LT$85,BECO_Datos!$A69,FALSE),0))*LE$2</f>
        <v>0</v>
      </c>
      <c r="LF70" s="84">
        <f>(HLOOKUP(LF$6,BECO_Datos!$D$3:$HN$85,BECO_Datos!$A69,FALSE)+IFERROR(HLOOKUP(LF$6,BECO_Datos!$HP$3:$LT$85,BECO_Datos!$A69,FALSE),0))*LF$2</f>
        <v>2.5187363851848012E-4</v>
      </c>
      <c r="LG70" s="84">
        <f>(HLOOKUP(LG$6,BECO_Datos!$D$3:$HN$85,BECO_Datos!$A69,FALSE)+IFERROR(HLOOKUP(LG$6,BECO_Datos!$HP$3:$LT$85,BECO_Datos!$A69,FALSE),0))*LG$2</f>
        <v>1.4469336680848858E-4</v>
      </c>
      <c r="LH70" s="84">
        <f>(HLOOKUP(LH$6,BECO_Datos!$D$3:$HN$85,BECO_Datos!$A69,FALSE)+IFERROR(HLOOKUP(LH$6,BECO_Datos!$HP$3:$LT$85,BECO_Datos!$A69,FALSE),0))*LH$2</f>
        <v>0</v>
      </c>
      <c r="LI70" s="84">
        <f>(HLOOKUP(LI$6,BECO_Datos!$D$3:$HN$85,BECO_Datos!$A69,FALSE)+IFERROR(HLOOKUP(LI$6,BECO_Datos!$HP$3:$LT$85,BECO_Datos!$A69,FALSE),0))*LI$2</f>
        <v>0</v>
      </c>
      <c r="LJ70" s="84">
        <f>(HLOOKUP(LJ$6,BECO_Datos!$D$3:$HN$85,BECO_Datos!$A69,FALSE)+IFERROR(HLOOKUP(LJ$6,BECO_Datos!$HP$3:$LT$85,BECO_Datos!$A69,FALSE),0))*LJ$2</f>
        <v>0</v>
      </c>
      <c r="LK70" s="84">
        <f>(HLOOKUP(LK$6,BECO_Datos!$D$3:$HN$85,BECO_Datos!$A69,FALSE)+IFERROR(HLOOKUP(LK$6,BECO_Datos!$HP$3:$LT$85,BECO_Datos!$A69,FALSE),0))*LK$2</f>
        <v>0</v>
      </c>
      <c r="LL70" s="84">
        <f>(HLOOKUP(LL$6,BECO_Datos!$D$3:$HN$85,BECO_Datos!$A69,FALSE)+IFERROR(HLOOKUP(LL$6,BECO_Datos!$HP$3:$LT$85,BECO_Datos!$A69,FALSE),0))*LL$2</f>
        <v>0</v>
      </c>
      <c r="LM70" s="84">
        <f>(HLOOKUP(LM$6,BECO_Datos!$D$3:$HN$85,BECO_Datos!$A69,FALSE)+IFERROR(HLOOKUP(LM$6,BECO_Datos!$HP$3:$LT$85,BECO_Datos!$A69,FALSE),0))*LM$2</f>
        <v>0</v>
      </c>
    </row>
    <row r="71" spans="1:325" ht="15.75" x14ac:dyDescent="0.2">
      <c r="A71" s="160">
        <v>66</v>
      </c>
      <c r="B71" s="74" t="s">
        <v>21</v>
      </c>
      <c r="C71" s="13"/>
      <c r="D71" s="85" t="e">
        <f t="shared" ref="D71" si="539">D72+D79+D80+D81+D82</f>
        <v>#N/A</v>
      </c>
      <c r="E71" s="85" t="e">
        <f t="shared" ref="E71:S71" si="540">E72+E79+E80+E81+E82</f>
        <v>#N/A</v>
      </c>
      <c r="F71" s="85" t="e">
        <f t="shared" si="540"/>
        <v>#N/A</v>
      </c>
      <c r="G71" s="85" t="e">
        <f t="shared" si="540"/>
        <v>#N/A</v>
      </c>
      <c r="H71" s="85" t="e">
        <f t="shared" si="540"/>
        <v>#N/A</v>
      </c>
      <c r="I71" s="85" t="e">
        <f t="shared" si="540"/>
        <v>#N/A</v>
      </c>
      <c r="J71" s="85">
        <f t="shared" si="540"/>
        <v>0</v>
      </c>
      <c r="K71" s="85">
        <f t="shared" si="540"/>
        <v>0</v>
      </c>
      <c r="L71" s="85">
        <f t="shared" si="540"/>
        <v>0</v>
      </c>
      <c r="M71" s="85">
        <f t="shared" si="540"/>
        <v>0</v>
      </c>
      <c r="N71" s="85">
        <f t="shared" si="540"/>
        <v>0</v>
      </c>
      <c r="O71" s="85">
        <f t="shared" si="540"/>
        <v>0</v>
      </c>
      <c r="P71" s="85">
        <f t="shared" si="540"/>
        <v>0</v>
      </c>
      <c r="Q71" s="85">
        <f t="shared" si="540"/>
        <v>0</v>
      </c>
      <c r="R71" s="85">
        <f t="shared" si="540"/>
        <v>0</v>
      </c>
      <c r="S71" s="85">
        <f t="shared" si="540"/>
        <v>0</v>
      </c>
      <c r="U71" s="85" t="e">
        <f t="shared" ref="U71:AJ71" si="541">U72+U79+U80+U81+U82</f>
        <v>#N/A</v>
      </c>
      <c r="V71" s="85" t="e">
        <f t="shared" si="541"/>
        <v>#N/A</v>
      </c>
      <c r="W71" s="85" t="e">
        <f t="shared" si="541"/>
        <v>#N/A</v>
      </c>
      <c r="X71" s="85" t="e">
        <f t="shared" si="541"/>
        <v>#N/A</v>
      </c>
      <c r="Y71" s="85" t="e">
        <f t="shared" si="541"/>
        <v>#N/A</v>
      </c>
      <c r="Z71" s="85" t="e">
        <f t="shared" si="541"/>
        <v>#N/A</v>
      </c>
      <c r="AA71" s="85">
        <f t="shared" si="541"/>
        <v>0</v>
      </c>
      <c r="AB71" s="85">
        <f t="shared" si="541"/>
        <v>0</v>
      </c>
      <c r="AC71" s="85">
        <f t="shared" si="541"/>
        <v>0</v>
      </c>
      <c r="AD71" s="85">
        <f t="shared" si="541"/>
        <v>0</v>
      </c>
      <c r="AE71" s="85">
        <f t="shared" si="541"/>
        <v>0</v>
      </c>
      <c r="AF71" s="85">
        <f t="shared" si="541"/>
        <v>0</v>
      </c>
      <c r="AG71" s="85">
        <f t="shared" si="541"/>
        <v>0</v>
      </c>
      <c r="AH71" s="85">
        <f t="shared" si="541"/>
        <v>0</v>
      </c>
      <c r="AI71" s="85">
        <f t="shared" si="541"/>
        <v>0</v>
      </c>
      <c r="AJ71" s="85">
        <f t="shared" si="541"/>
        <v>0</v>
      </c>
      <c r="AL71" s="85" t="e">
        <f t="shared" ref="AL71:BA71" si="542">AL72+AL79+AL80+AL81+AL82</f>
        <v>#N/A</v>
      </c>
      <c r="AM71" s="85" t="e">
        <f t="shared" si="542"/>
        <v>#N/A</v>
      </c>
      <c r="AN71" s="85" t="e">
        <f t="shared" si="542"/>
        <v>#N/A</v>
      </c>
      <c r="AO71" s="85" t="e">
        <f t="shared" si="542"/>
        <v>#N/A</v>
      </c>
      <c r="AP71" s="85" t="e">
        <f t="shared" si="542"/>
        <v>#N/A</v>
      </c>
      <c r="AQ71" s="85" t="e">
        <f t="shared" si="542"/>
        <v>#N/A</v>
      </c>
      <c r="AR71" s="85">
        <f t="shared" si="542"/>
        <v>438.17560970512881</v>
      </c>
      <c r="AS71" s="85">
        <f t="shared" si="542"/>
        <v>618.52599956789356</v>
      </c>
      <c r="AT71" s="85">
        <f t="shared" si="542"/>
        <v>749.83384089639151</v>
      </c>
      <c r="AU71" s="85">
        <f t="shared" si="542"/>
        <v>651.37389724890863</v>
      </c>
      <c r="AV71" s="85">
        <f t="shared" si="542"/>
        <v>612.6310505563481</v>
      </c>
      <c r="AW71" s="85">
        <f t="shared" si="542"/>
        <v>613.70633208989432</v>
      </c>
      <c r="AX71" s="85">
        <f t="shared" si="542"/>
        <v>616.13438703218662</v>
      </c>
      <c r="AY71" s="85">
        <f t="shared" si="542"/>
        <v>682.26309739178998</v>
      </c>
      <c r="AZ71" s="85">
        <f t="shared" si="542"/>
        <v>711.32554899304489</v>
      </c>
      <c r="BA71" s="85">
        <f t="shared" si="542"/>
        <v>703.80322203002754</v>
      </c>
      <c r="BC71" s="85" t="e">
        <f t="shared" ref="BC71:BR71" si="543">BC72+BC79+BC80+BC81+BC82</f>
        <v>#N/A</v>
      </c>
      <c r="BD71" s="85" t="e">
        <f t="shared" si="543"/>
        <v>#N/A</v>
      </c>
      <c r="BE71" s="85" t="e">
        <f t="shared" si="543"/>
        <v>#N/A</v>
      </c>
      <c r="BF71" s="85" t="e">
        <f t="shared" si="543"/>
        <v>#N/A</v>
      </c>
      <c r="BG71" s="85" t="e">
        <f t="shared" si="543"/>
        <v>#N/A</v>
      </c>
      <c r="BH71" s="85" t="e">
        <f t="shared" si="543"/>
        <v>#N/A</v>
      </c>
      <c r="BI71" s="85">
        <f t="shared" si="543"/>
        <v>0</v>
      </c>
      <c r="BJ71" s="85">
        <f t="shared" si="543"/>
        <v>0</v>
      </c>
      <c r="BK71" s="85">
        <f t="shared" si="543"/>
        <v>0</v>
      </c>
      <c r="BL71" s="85">
        <f t="shared" si="543"/>
        <v>0</v>
      </c>
      <c r="BM71" s="85">
        <f t="shared" si="543"/>
        <v>0</v>
      </c>
      <c r="BN71" s="85">
        <f t="shared" si="543"/>
        <v>0</v>
      </c>
      <c r="BO71" s="85">
        <f t="shared" si="543"/>
        <v>0</v>
      </c>
      <c r="BP71" s="85">
        <f t="shared" si="543"/>
        <v>0</v>
      </c>
      <c r="BQ71" s="85">
        <f t="shared" si="543"/>
        <v>0</v>
      </c>
      <c r="BR71" s="85">
        <f t="shared" si="543"/>
        <v>0</v>
      </c>
      <c r="BT71" s="85" t="e">
        <f t="shared" ref="BT71:CI71" si="544">BT72+BT79+BT80+BT81+BT82</f>
        <v>#N/A</v>
      </c>
      <c r="BU71" s="85" t="e">
        <f t="shared" si="544"/>
        <v>#N/A</v>
      </c>
      <c r="BV71" s="85" t="e">
        <f t="shared" si="544"/>
        <v>#N/A</v>
      </c>
      <c r="BW71" s="85" t="e">
        <f t="shared" si="544"/>
        <v>#N/A</v>
      </c>
      <c r="BX71" s="85" t="e">
        <f t="shared" si="544"/>
        <v>#N/A</v>
      </c>
      <c r="BY71" s="85" t="e">
        <f t="shared" si="544"/>
        <v>#N/A</v>
      </c>
      <c r="BZ71" s="85">
        <f t="shared" si="544"/>
        <v>0</v>
      </c>
      <c r="CA71" s="85">
        <f t="shared" si="544"/>
        <v>0</v>
      </c>
      <c r="CB71" s="85">
        <f t="shared" si="544"/>
        <v>0</v>
      </c>
      <c r="CC71" s="85">
        <f t="shared" si="544"/>
        <v>0</v>
      </c>
      <c r="CD71" s="85">
        <f t="shared" si="544"/>
        <v>0</v>
      </c>
      <c r="CE71" s="85">
        <f t="shared" si="544"/>
        <v>0</v>
      </c>
      <c r="CF71" s="85">
        <f t="shared" si="544"/>
        <v>0</v>
      </c>
      <c r="CG71" s="85">
        <f t="shared" si="544"/>
        <v>0</v>
      </c>
      <c r="CH71" s="85">
        <f t="shared" si="544"/>
        <v>0</v>
      </c>
      <c r="CI71" s="85">
        <f t="shared" si="544"/>
        <v>0</v>
      </c>
      <c r="CK71" s="85" t="e">
        <f t="shared" ref="CK71:CZ71" si="545">CK72+CK79+CK80+CK81+CK82</f>
        <v>#N/A</v>
      </c>
      <c r="CL71" s="85" t="e">
        <f t="shared" si="545"/>
        <v>#N/A</v>
      </c>
      <c r="CM71" s="85" t="e">
        <f t="shared" si="545"/>
        <v>#N/A</v>
      </c>
      <c r="CN71" s="85" t="e">
        <f t="shared" si="545"/>
        <v>#N/A</v>
      </c>
      <c r="CO71" s="85" t="e">
        <f t="shared" si="545"/>
        <v>#N/A</v>
      </c>
      <c r="CP71" s="85" t="e">
        <f t="shared" si="545"/>
        <v>#N/A</v>
      </c>
      <c r="CQ71" s="85">
        <f t="shared" si="545"/>
        <v>0</v>
      </c>
      <c r="CR71" s="85">
        <f t="shared" si="545"/>
        <v>0</v>
      </c>
      <c r="CS71" s="85">
        <f t="shared" si="545"/>
        <v>0</v>
      </c>
      <c r="CT71" s="85">
        <f t="shared" si="545"/>
        <v>0</v>
      </c>
      <c r="CU71" s="85">
        <f t="shared" si="545"/>
        <v>0</v>
      </c>
      <c r="CV71" s="85">
        <f t="shared" si="545"/>
        <v>0</v>
      </c>
      <c r="CW71" s="85">
        <f t="shared" si="545"/>
        <v>0</v>
      </c>
      <c r="CX71" s="85">
        <f t="shared" si="545"/>
        <v>0</v>
      </c>
      <c r="CY71" s="85">
        <f t="shared" si="545"/>
        <v>0</v>
      </c>
      <c r="CZ71" s="85">
        <f t="shared" si="545"/>
        <v>0</v>
      </c>
      <c r="DB71" s="85" t="e">
        <f t="shared" ref="DB71:DQ71" si="546">DB72+DB79+DB80+DB81+DB82</f>
        <v>#N/A</v>
      </c>
      <c r="DC71" s="85" t="e">
        <f t="shared" si="546"/>
        <v>#N/A</v>
      </c>
      <c r="DD71" s="85" t="e">
        <f t="shared" si="546"/>
        <v>#N/A</v>
      </c>
      <c r="DE71" s="85" t="e">
        <f t="shared" si="546"/>
        <v>#N/A</v>
      </c>
      <c r="DF71" s="85" t="e">
        <f t="shared" si="546"/>
        <v>#N/A</v>
      </c>
      <c r="DG71" s="85" t="e">
        <f t="shared" si="546"/>
        <v>#N/A</v>
      </c>
      <c r="DH71" s="85">
        <f t="shared" si="546"/>
        <v>0</v>
      </c>
      <c r="DI71" s="85">
        <f t="shared" si="546"/>
        <v>0</v>
      </c>
      <c r="DJ71" s="85">
        <f t="shared" si="546"/>
        <v>0</v>
      </c>
      <c r="DK71" s="85">
        <f t="shared" si="546"/>
        <v>0</v>
      </c>
      <c r="DL71" s="85">
        <f t="shared" si="546"/>
        <v>0</v>
      </c>
      <c r="DM71" s="85">
        <f t="shared" si="546"/>
        <v>0</v>
      </c>
      <c r="DN71" s="85">
        <f t="shared" si="546"/>
        <v>0</v>
      </c>
      <c r="DO71" s="85">
        <f t="shared" si="546"/>
        <v>0</v>
      </c>
      <c r="DP71" s="85">
        <f t="shared" si="546"/>
        <v>0</v>
      </c>
      <c r="DQ71" s="85">
        <f t="shared" si="546"/>
        <v>0</v>
      </c>
      <c r="DS71" s="85" t="e">
        <f t="shared" ref="DS71:EH71" si="547">DS72+DS79+DS80+DS81+DS82</f>
        <v>#N/A</v>
      </c>
      <c r="DT71" s="85" t="e">
        <f t="shared" si="547"/>
        <v>#N/A</v>
      </c>
      <c r="DU71" s="85" t="e">
        <f t="shared" si="547"/>
        <v>#N/A</v>
      </c>
      <c r="DV71" s="85" t="e">
        <f t="shared" si="547"/>
        <v>#N/A</v>
      </c>
      <c r="DW71" s="85" t="e">
        <f t="shared" si="547"/>
        <v>#N/A</v>
      </c>
      <c r="DX71" s="85" t="e">
        <f t="shared" si="547"/>
        <v>#N/A</v>
      </c>
      <c r="DY71" s="85">
        <f t="shared" si="547"/>
        <v>0</v>
      </c>
      <c r="DZ71" s="85">
        <f t="shared" si="547"/>
        <v>0</v>
      </c>
      <c r="EA71" s="85">
        <f t="shared" si="547"/>
        <v>0</v>
      </c>
      <c r="EB71" s="85">
        <f t="shared" si="547"/>
        <v>0</v>
      </c>
      <c r="EC71" s="85">
        <f t="shared" si="547"/>
        <v>0</v>
      </c>
      <c r="ED71" s="85">
        <f t="shared" si="547"/>
        <v>0</v>
      </c>
      <c r="EE71" s="85">
        <f t="shared" si="547"/>
        <v>0</v>
      </c>
      <c r="EF71" s="85">
        <f t="shared" si="547"/>
        <v>0</v>
      </c>
      <c r="EG71" s="85">
        <f t="shared" si="547"/>
        <v>0</v>
      </c>
      <c r="EH71" s="85">
        <f t="shared" si="547"/>
        <v>0</v>
      </c>
      <c r="EJ71" s="85" t="e">
        <f t="shared" ref="EJ71:EY71" si="548">EJ72+EJ79+EJ80+EJ81+EJ82</f>
        <v>#N/A</v>
      </c>
      <c r="EK71" s="85" t="e">
        <f t="shared" si="548"/>
        <v>#N/A</v>
      </c>
      <c r="EL71" s="85" t="e">
        <f t="shared" si="548"/>
        <v>#N/A</v>
      </c>
      <c r="EM71" s="85" t="e">
        <f t="shared" si="548"/>
        <v>#N/A</v>
      </c>
      <c r="EN71" s="85" t="e">
        <f t="shared" si="548"/>
        <v>#N/A</v>
      </c>
      <c r="EO71" s="85" t="e">
        <f t="shared" si="548"/>
        <v>#N/A</v>
      </c>
      <c r="EP71" s="85">
        <f t="shared" si="548"/>
        <v>0</v>
      </c>
      <c r="EQ71" s="85">
        <f t="shared" si="548"/>
        <v>0</v>
      </c>
      <c r="ER71" s="85">
        <f t="shared" si="548"/>
        <v>0</v>
      </c>
      <c r="ES71" s="85">
        <f t="shared" si="548"/>
        <v>0</v>
      </c>
      <c r="ET71" s="85">
        <f t="shared" si="548"/>
        <v>0</v>
      </c>
      <c r="EU71" s="85">
        <f t="shared" si="548"/>
        <v>0</v>
      </c>
      <c r="EV71" s="85">
        <f t="shared" si="548"/>
        <v>0</v>
      </c>
      <c r="EW71" s="85">
        <f t="shared" si="548"/>
        <v>0</v>
      </c>
      <c r="EX71" s="85">
        <f t="shared" si="548"/>
        <v>0</v>
      </c>
      <c r="EY71" s="85">
        <f t="shared" si="548"/>
        <v>0</v>
      </c>
      <c r="FA71" s="85" t="e">
        <f t="shared" ref="FA71:FP71" si="549">FA72+FA79+FA80+FA81+FA82</f>
        <v>#N/A</v>
      </c>
      <c r="FB71" s="85" t="e">
        <f t="shared" si="549"/>
        <v>#N/A</v>
      </c>
      <c r="FC71" s="85" t="e">
        <f t="shared" si="549"/>
        <v>#N/A</v>
      </c>
      <c r="FD71" s="85" t="e">
        <f t="shared" si="549"/>
        <v>#N/A</v>
      </c>
      <c r="FE71" s="85" t="e">
        <f t="shared" si="549"/>
        <v>#N/A</v>
      </c>
      <c r="FF71" s="85" t="e">
        <f t="shared" si="549"/>
        <v>#N/A</v>
      </c>
      <c r="FG71" s="85">
        <f t="shared" si="549"/>
        <v>0</v>
      </c>
      <c r="FH71" s="85">
        <f t="shared" si="549"/>
        <v>0</v>
      </c>
      <c r="FI71" s="85">
        <f t="shared" si="549"/>
        <v>0</v>
      </c>
      <c r="FJ71" s="85">
        <f t="shared" si="549"/>
        <v>0</v>
      </c>
      <c r="FK71" s="85">
        <f t="shared" si="549"/>
        <v>0</v>
      </c>
      <c r="FL71" s="85">
        <f t="shared" si="549"/>
        <v>0</v>
      </c>
      <c r="FM71" s="85">
        <f t="shared" si="549"/>
        <v>0</v>
      </c>
      <c r="FN71" s="85">
        <f t="shared" si="549"/>
        <v>0</v>
      </c>
      <c r="FO71" s="85">
        <f t="shared" si="549"/>
        <v>0</v>
      </c>
      <c r="FP71" s="85">
        <f t="shared" si="549"/>
        <v>0</v>
      </c>
      <c r="FR71" s="85" t="e">
        <f t="shared" ref="FR71:GG71" si="550">FR72+FR79+FR80+FR81+FR82</f>
        <v>#N/A</v>
      </c>
      <c r="FS71" s="85" t="e">
        <f t="shared" si="550"/>
        <v>#N/A</v>
      </c>
      <c r="FT71" s="85" t="e">
        <f t="shared" si="550"/>
        <v>#N/A</v>
      </c>
      <c r="FU71" s="85" t="e">
        <f t="shared" si="550"/>
        <v>#N/A</v>
      </c>
      <c r="FV71" s="85" t="e">
        <f t="shared" si="550"/>
        <v>#N/A</v>
      </c>
      <c r="FW71" s="85" t="e">
        <f t="shared" si="550"/>
        <v>#N/A</v>
      </c>
      <c r="FX71" s="85">
        <f t="shared" si="550"/>
        <v>0</v>
      </c>
      <c r="FY71" s="85">
        <f t="shared" si="550"/>
        <v>0</v>
      </c>
      <c r="FZ71" s="85">
        <f t="shared" si="550"/>
        <v>0</v>
      </c>
      <c r="GA71" s="85">
        <f t="shared" si="550"/>
        <v>0</v>
      </c>
      <c r="GB71" s="85">
        <f t="shared" si="550"/>
        <v>0</v>
      </c>
      <c r="GC71" s="85">
        <f t="shared" si="550"/>
        <v>0</v>
      </c>
      <c r="GD71" s="85">
        <f t="shared" si="550"/>
        <v>0</v>
      </c>
      <c r="GE71" s="85">
        <f t="shared" si="550"/>
        <v>0</v>
      </c>
      <c r="GF71" s="85">
        <f t="shared" si="550"/>
        <v>0</v>
      </c>
      <c r="GG71" s="85">
        <f t="shared" si="550"/>
        <v>0</v>
      </c>
      <c r="GI71" s="85" t="e">
        <f t="shared" ref="GI71:GX71" si="551">GI72+GI79+GI80+GI81+GI82</f>
        <v>#N/A</v>
      </c>
      <c r="GJ71" s="85" t="e">
        <f t="shared" si="551"/>
        <v>#N/A</v>
      </c>
      <c r="GK71" s="85" t="e">
        <f t="shared" si="551"/>
        <v>#N/A</v>
      </c>
      <c r="GL71" s="85" t="e">
        <f t="shared" si="551"/>
        <v>#N/A</v>
      </c>
      <c r="GM71" s="85" t="e">
        <f t="shared" si="551"/>
        <v>#N/A</v>
      </c>
      <c r="GN71" s="85" t="e">
        <f t="shared" si="551"/>
        <v>#N/A</v>
      </c>
      <c r="GO71" s="85">
        <f t="shared" si="551"/>
        <v>0</v>
      </c>
      <c r="GP71" s="85">
        <f t="shared" si="551"/>
        <v>0</v>
      </c>
      <c r="GQ71" s="85">
        <f t="shared" si="551"/>
        <v>0</v>
      </c>
      <c r="GR71" s="85">
        <f t="shared" si="551"/>
        <v>0</v>
      </c>
      <c r="GS71" s="85">
        <f t="shared" si="551"/>
        <v>0</v>
      </c>
      <c r="GT71" s="85">
        <f t="shared" si="551"/>
        <v>0</v>
      </c>
      <c r="GU71" s="85">
        <f t="shared" si="551"/>
        <v>0</v>
      </c>
      <c r="GV71" s="85">
        <f t="shared" si="551"/>
        <v>0</v>
      </c>
      <c r="GW71" s="85">
        <f t="shared" si="551"/>
        <v>0</v>
      </c>
      <c r="GX71" s="85">
        <f t="shared" si="551"/>
        <v>0</v>
      </c>
      <c r="GZ71" s="85" t="e">
        <f t="shared" ref="GZ71:HO71" si="552">GZ72+GZ79+GZ80+GZ81+GZ82</f>
        <v>#N/A</v>
      </c>
      <c r="HA71" s="85" t="e">
        <f t="shared" si="552"/>
        <v>#N/A</v>
      </c>
      <c r="HB71" s="85" t="e">
        <f t="shared" si="552"/>
        <v>#N/A</v>
      </c>
      <c r="HC71" s="85" t="e">
        <f t="shared" si="552"/>
        <v>#N/A</v>
      </c>
      <c r="HD71" s="85" t="e">
        <f t="shared" si="552"/>
        <v>#N/A</v>
      </c>
      <c r="HE71" s="85" t="e">
        <f t="shared" si="552"/>
        <v>#N/A</v>
      </c>
      <c r="HF71" s="85">
        <f t="shared" si="552"/>
        <v>3245.5937540617074</v>
      </c>
      <c r="HG71" s="85">
        <f t="shared" si="552"/>
        <v>3465.8082481107435</v>
      </c>
      <c r="HH71" s="85">
        <f t="shared" si="552"/>
        <v>3608.0243168078678</v>
      </c>
      <c r="HI71" s="85">
        <f t="shared" si="552"/>
        <v>3809.8608050283578</v>
      </c>
      <c r="HJ71" s="85">
        <f t="shared" si="552"/>
        <v>3957.3213234222285</v>
      </c>
      <c r="HK71" s="85">
        <f t="shared" si="552"/>
        <v>4348.19655802134</v>
      </c>
      <c r="HL71" s="85">
        <f t="shared" si="552"/>
        <v>4460.8395745165653</v>
      </c>
      <c r="HM71" s="85">
        <f t="shared" si="552"/>
        <v>4528.3004769975978</v>
      </c>
      <c r="HN71" s="85">
        <f t="shared" si="552"/>
        <v>4660.298570582353</v>
      </c>
      <c r="HO71" s="85">
        <f t="shared" si="552"/>
        <v>4901.3058305756367</v>
      </c>
      <c r="HQ71" s="85" t="e">
        <f t="shared" ref="HQ71:IF71" si="553">HQ72+HQ79+HQ80+HQ81+HQ82</f>
        <v>#N/A</v>
      </c>
      <c r="HR71" s="85" t="e">
        <f t="shared" si="553"/>
        <v>#N/A</v>
      </c>
      <c r="HS71" s="85" t="e">
        <f t="shared" si="553"/>
        <v>#N/A</v>
      </c>
      <c r="HT71" s="85" t="e">
        <f t="shared" si="553"/>
        <v>#N/A</v>
      </c>
      <c r="HU71" s="85" t="e">
        <f t="shared" si="553"/>
        <v>#N/A</v>
      </c>
      <c r="HV71" s="85" t="e">
        <f t="shared" si="553"/>
        <v>#N/A</v>
      </c>
      <c r="HW71" s="85">
        <f t="shared" si="553"/>
        <v>0</v>
      </c>
      <c r="HX71" s="85">
        <f t="shared" si="553"/>
        <v>0</v>
      </c>
      <c r="HY71" s="85">
        <f t="shared" si="553"/>
        <v>0</v>
      </c>
      <c r="HZ71" s="85">
        <f t="shared" si="553"/>
        <v>0</v>
      </c>
      <c r="IA71" s="85">
        <f t="shared" si="553"/>
        <v>0</v>
      </c>
      <c r="IB71" s="85">
        <f t="shared" si="553"/>
        <v>0</v>
      </c>
      <c r="IC71" s="85">
        <f t="shared" si="553"/>
        <v>0</v>
      </c>
      <c r="ID71" s="85">
        <f t="shared" si="553"/>
        <v>0</v>
      </c>
      <c r="IE71" s="85">
        <f t="shared" si="553"/>
        <v>0</v>
      </c>
      <c r="IF71" s="85">
        <f t="shared" si="553"/>
        <v>0</v>
      </c>
      <c r="IH71" s="85" t="e">
        <f t="shared" ref="IH71:IW71" si="554">IH72+IH79+IH80+IH81+IH82</f>
        <v>#N/A</v>
      </c>
      <c r="II71" s="85" t="e">
        <f t="shared" si="554"/>
        <v>#N/A</v>
      </c>
      <c r="IJ71" s="85" t="e">
        <f t="shared" si="554"/>
        <v>#N/A</v>
      </c>
      <c r="IK71" s="85" t="e">
        <f t="shared" si="554"/>
        <v>#N/A</v>
      </c>
      <c r="IL71" s="85" t="e">
        <f t="shared" si="554"/>
        <v>#N/A</v>
      </c>
      <c r="IM71" s="85" t="e">
        <f t="shared" si="554"/>
        <v>#N/A</v>
      </c>
      <c r="IN71" s="85">
        <f t="shared" si="554"/>
        <v>4.8721994840928629</v>
      </c>
      <c r="IO71" s="85">
        <f t="shared" si="554"/>
        <v>4.877086844368014</v>
      </c>
      <c r="IP71" s="85">
        <f t="shared" si="554"/>
        <v>4.9628650042992266</v>
      </c>
      <c r="IQ71" s="85">
        <f t="shared" si="554"/>
        <v>5.5266222080825447</v>
      </c>
      <c r="IR71" s="85">
        <f t="shared" si="554"/>
        <v>5.7145208306104909</v>
      </c>
      <c r="IS71" s="85">
        <f t="shared" si="554"/>
        <v>5.859424793637146</v>
      </c>
      <c r="IT71" s="85">
        <f t="shared" si="554"/>
        <v>6.082824895958729</v>
      </c>
      <c r="IU71" s="85">
        <f t="shared" si="554"/>
        <v>6.6594499269131573</v>
      </c>
      <c r="IV71" s="85">
        <f t="shared" si="554"/>
        <v>6.6382550842648334</v>
      </c>
      <c r="IW71" s="85">
        <f t="shared" si="554"/>
        <v>6.9418181337919185</v>
      </c>
      <c r="IY71" s="85" t="e">
        <f t="shared" ref="IY71:JN71" si="555">IY72+IY79+IY80+IY81+IY82</f>
        <v>#N/A</v>
      </c>
      <c r="IZ71" s="85" t="e">
        <f t="shared" si="555"/>
        <v>#N/A</v>
      </c>
      <c r="JA71" s="85" t="e">
        <f t="shared" si="555"/>
        <v>#N/A</v>
      </c>
      <c r="JB71" s="85" t="e">
        <f t="shared" si="555"/>
        <v>#N/A</v>
      </c>
      <c r="JC71" s="85" t="e">
        <f t="shared" si="555"/>
        <v>#N/A</v>
      </c>
      <c r="JD71" s="85" t="e">
        <f t="shared" si="555"/>
        <v>#N/A</v>
      </c>
      <c r="JE71" s="85">
        <f t="shared" si="555"/>
        <v>0</v>
      </c>
      <c r="JF71" s="85">
        <f t="shared" si="555"/>
        <v>0</v>
      </c>
      <c r="JG71" s="85">
        <f t="shared" si="555"/>
        <v>0</v>
      </c>
      <c r="JH71" s="85">
        <f t="shared" si="555"/>
        <v>0</v>
      </c>
      <c r="JI71" s="85">
        <f t="shared" si="555"/>
        <v>0.19142697029038053</v>
      </c>
      <c r="JJ71" s="85">
        <f t="shared" si="555"/>
        <v>0</v>
      </c>
      <c r="JK71" s="85">
        <f t="shared" si="555"/>
        <v>0.37802494511011542</v>
      </c>
      <c r="JL71" s="85">
        <f t="shared" si="555"/>
        <v>3.6779710164865458</v>
      </c>
      <c r="JM71" s="85">
        <f t="shared" si="555"/>
        <v>104.16948079323667</v>
      </c>
      <c r="JN71" s="85">
        <f t="shared" si="555"/>
        <v>161.89397680241515</v>
      </c>
      <c r="JP71" s="85" t="e">
        <f t="shared" ref="JP71:KE71" si="556">JP72+JP79+JP80+JP81+JP82</f>
        <v>#N/A</v>
      </c>
      <c r="JQ71" s="85" t="e">
        <f t="shared" si="556"/>
        <v>#N/A</v>
      </c>
      <c r="JR71" s="85" t="e">
        <f t="shared" si="556"/>
        <v>#N/A</v>
      </c>
      <c r="JS71" s="85" t="e">
        <f t="shared" si="556"/>
        <v>#N/A</v>
      </c>
      <c r="JT71" s="85" t="e">
        <f t="shared" si="556"/>
        <v>#N/A</v>
      </c>
      <c r="JU71" s="85" t="e">
        <f t="shared" si="556"/>
        <v>#N/A</v>
      </c>
      <c r="JV71" s="85">
        <f t="shared" si="556"/>
        <v>0</v>
      </c>
      <c r="JW71" s="85">
        <f t="shared" si="556"/>
        <v>0</v>
      </c>
      <c r="JX71" s="85">
        <f t="shared" si="556"/>
        <v>0</v>
      </c>
      <c r="JY71" s="85">
        <f t="shared" si="556"/>
        <v>0</v>
      </c>
      <c r="JZ71" s="85">
        <f t="shared" si="556"/>
        <v>0</v>
      </c>
      <c r="KA71" s="85">
        <f t="shared" si="556"/>
        <v>0</v>
      </c>
      <c r="KB71" s="85">
        <f t="shared" si="556"/>
        <v>0</v>
      </c>
      <c r="KC71" s="85">
        <f t="shared" si="556"/>
        <v>0</v>
      </c>
      <c r="KD71" s="85">
        <f t="shared" si="556"/>
        <v>0</v>
      </c>
      <c r="KE71" s="85">
        <f t="shared" si="556"/>
        <v>0</v>
      </c>
      <c r="KG71" s="85" t="e">
        <f t="shared" ref="KG71:KV71" si="557">KG72+KG79+KG80+KG81+KG82</f>
        <v>#N/A</v>
      </c>
      <c r="KH71" s="85" t="e">
        <f t="shared" si="557"/>
        <v>#N/A</v>
      </c>
      <c r="KI71" s="85" t="e">
        <f t="shared" si="557"/>
        <v>#N/A</v>
      </c>
      <c r="KJ71" s="85" t="e">
        <f t="shared" si="557"/>
        <v>#N/A</v>
      </c>
      <c r="KK71" s="85" t="e">
        <f t="shared" si="557"/>
        <v>#N/A</v>
      </c>
      <c r="KL71" s="85" t="e">
        <f t="shared" si="557"/>
        <v>#N/A</v>
      </c>
      <c r="KM71" s="85">
        <f t="shared" si="557"/>
        <v>3764.6757055619205</v>
      </c>
      <c r="KN71" s="85">
        <f t="shared" si="557"/>
        <v>3665.3292723907639</v>
      </c>
      <c r="KO71" s="85">
        <f t="shared" si="557"/>
        <v>3509.3173418507022</v>
      </c>
      <c r="KP71" s="85">
        <f t="shared" si="557"/>
        <v>3502.998596058032</v>
      </c>
      <c r="KQ71" s="85">
        <f t="shared" si="557"/>
        <v>3592.3560846957066</v>
      </c>
      <c r="KR71" s="85">
        <f t="shared" si="557"/>
        <v>3731.8891877050837</v>
      </c>
      <c r="KS71" s="85">
        <f t="shared" si="557"/>
        <v>3871.882548715198</v>
      </c>
      <c r="KT71" s="85">
        <f t="shared" si="557"/>
        <v>4053.2342497514155</v>
      </c>
      <c r="KU71" s="85">
        <f t="shared" si="557"/>
        <v>4330.0597810720428</v>
      </c>
      <c r="KV71" s="85">
        <f t="shared" si="557"/>
        <v>4897.9406523865882</v>
      </c>
      <c r="KX71" s="85" t="e">
        <f t="shared" ref="KX71:LM71" si="558">KX72+KX79+KX80+KX81+KX82</f>
        <v>#N/A</v>
      </c>
      <c r="KY71" s="85" t="e">
        <f t="shared" si="558"/>
        <v>#N/A</v>
      </c>
      <c r="KZ71" s="85" t="e">
        <f t="shared" si="558"/>
        <v>#N/A</v>
      </c>
      <c r="LA71" s="85" t="e">
        <f t="shared" si="558"/>
        <v>#N/A</v>
      </c>
      <c r="LB71" s="85" t="e">
        <f t="shared" si="558"/>
        <v>#N/A</v>
      </c>
      <c r="LC71" s="85" t="e">
        <f t="shared" si="558"/>
        <v>#N/A</v>
      </c>
      <c r="LD71" s="85">
        <f t="shared" si="558"/>
        <v>669.30601683072734</v>
      </c>
      <c r="LE71" s="85">
        <f t="shared" si="558"/>
        <v>679.76807071781514</v>
      </c>
      <c r="LF71" s="85">
        <f t="shared" si="558"/>
        <v>701.19483252489704</v>
      </c>
      <c r="LG71" s="85">
        <f t="shared" si="558"/>
        <v>705.57005715827722</v>
      </c>
      <c r="LH71" s="85">
        <f t="shared" si="558"/>
        <v>706.08316539947498</v>
      </c>
      <c r="LI71" s="85">
        <f t="shared" si="558"/>
        <v>743.85474914208987</v>
      </c>
      <c r="LJ71" s="85">
        <f t="shared" si="558"/>
        <v>795.76832799334852</v>
      </c>
      <c r="LK71" s="85">
        <f t="shared" si="558"/>
        <v>829.67114360750293</v>
      </c>
      <c r="LL71" s="85">
        <f t="shared" si="558"/>
        <v>1052.2371889904307</v>
      </c>
      <c r="LM71" s="85">
        <f t="shared" si="558"/>
        <v>1140.0172294893277</v>
      </c>
    </row>
    <row r="72" spans="1:325" ht="15.75" x14ac:dyDescent="0.25">
      <c r="A72" s="160">
        <v>67</v>
      </c>
      <c r="B72" s="62" t="s">
        <v>143</v>
      </c>
      <c r="C72" s="13"/>
      <c r="D72" s="84" t="e">
        <f t="shared" ref="D72" si="559">SUM(D73:D78)</f>
        <v>#N/A</v>
      </c>
      <c r="E72" s="84" t="e">
        <f t="shared" ref="E72:S72" si="560">SUM(E73:E78)</f>
        <v>#N/A</v>
      </c>
      <c r="F72" s="84" t="e">
        <f t="shared" si="560"/>
        <v>#N/A</v>
      </c>
      <c r="G72" s="84" t="e">
        <f t="shared" si="560"/>
        <v>#N/A</v>
      </c>
      <c r="H72" s="84" t="e">
        <f t="shared" si="560"/>
        <v>#N/A</v>
      </c>
      <c r="I72" s="84" t="e">
        <f t="shared" si="560"/>
        <v>#N/A</v>
      </c>
      <c r="J72" s="84">
        <f t="shared" si="560"/>
        <v>0</v>
      </c>
      <c r="K72" s="84">
        <f t="shared" si="560"/>
        <v>0</v>
      </c>
      <c r="L72" s="84">
        <f t="shared" si="560"/>
        <v>0</v>
      </c>
      <c r="M72" s="84">
        <f t="shared" si="560"/>
        <v>0</v>
      </c>
      <c r="N72" s="84">
        <f t="shared" si="560"/>
        <v>0</v>
      </c>
      <c r="O72" s="84">
        <f t="shared" si="560"/>
        <v>0</v>
      </c>
      <c r="P72" s="84">
        <f t="shared" si="560"/>
        <v>0</v>
      </c>
      <c r="Q72" s="84">
        <f t="shared" si="560"/>
        <v>0</v>
      </c>
      <c r="R72" s="84">
        <f t="shared" si="560"/>
        <v>0</v>
      </c>
      <c r="S72" s="84">
        <f t="shared" si="560"/>
        <v>0</v>
      </c>
      <c r="U72" s="84" t="e">
        <f t="shared" ref="U72:AJ72" si="561">SUM(U73:U78)</f>
        <v>#N/A</v>
      </c>
      <c r="V72" s="84" t="e">
        <f t="shared" si="561"/>
        <v>#N/A</v>
      </c>
      <c r="W72" s="84" t="e">
        <f t="shared" si="561"/>
        <v>#N/A</v>
      </c>
      <c r="X72" s="84" t="e">
        <f t="shared" si="561"/>
        <v>#N/A</v>
      </c>
      <c r="Y72" s="84" t="e">
        <f t="shared" si="561"/>
        <v>#N/A</v>
      </c>
      <c r="Z72" s="84" t="e">
        <f t="shared" si="561"/>
        <v>#N/A</v>
      </c>
      <c r="AA72" s="84">
        <f t="shared" si="561"/>
        <v>0</v>
      </c>
      <c r="AB72" s="84">
        <f t="shared" si="561"/>
        <v>0</v>
      </c>
      <c r="AC72" s="84">
        <f t="shared" si="561"/>
        <v>0</v>
      </c>
      <c r="AD72" s="84">
        <f t="shared" si="561"/>
        <v>0</v>
      </c>
      <c r="AE72" s="84">
        <f t="shared" si="561"/>
        <v>0</v>
      </c>
      <c r="AF72" s="84">
        <f t="shared" si="561"/>
        <v>0</v>
      </c>
      <c r="AG72" s="84">
        <f t="shared" si="561"/>
        <v>0</v>
      </c>
      <c r="AH72" s="84">
        <f t="shared" si="561"/>
        <v>0</v>
      </c>
      <c r="AI72" s="84">
        <f t="shared" si="561"/>
        <v>0</v>
      </c>
      <c r="AJ72" s="84">
        <f t="shared" si="561"/>
        <v>0</v>
      </c>
      <c r="AL72" s="84" t="e">
        <f t="shared" ref="AL72:BA72" si="562">SUM(AL73:AL78)</f>
        <v>#N/A</v>
      </c>
      <c r="AM72" s="84" t="e">
        <f t="shared" si="562"/>
        <v>#N/A</v>
      </c>
      <c r="AN72" s="84" t="e">
        <f t="shared" si="562"/>
        <v>#N/A</v>
      </c>
      <c r="AO72" s="84" t="e">
        <f t="shared" si="562"/>
        <v>#N/A</v>
      </c>
      <c r="AP72" s="84" t="e">
        <f t="shared" si="562"/>
        <v>#N/A</v>
      </c>
      <c r="AQ72" s="84" t="e">
        <f t="shared" si="562"/>
        <v>#N/A</v>
      </c>
      <c r="AR72" s="84">
        <f t="shared" si="562"/>
        <v>438.17560970512881</v>
      </c>
      <c r="AS72" s="84">
        <f t="shared" si="562"/>
        <v>618.52599956789356</v>
      </c>
      <c r="AT72" s="84">
        <f t="shared" si="562"/>
        <v>749.83384089639151</v>
      </c>
      <c r="AU72" s="84">
        <f t="shared" si="562"/>
        <v>651.37389724890863</v>
      </c>
      <c r="AV72" s="84">
        <f t="shared" si="562"/>
        <v>612.6310505563481</v>
      </c>
      <c r="AW72" s="84">
        <f t="shared" si="562"/>
        <v>613.70633208989432</v>
      </c>
      <c r="AX72" s="84">
        <f t="shared" si="562"/>
        <v>616.13438703218662</v>
      </c>
      <c r="AY72" s="84">
        <f t="shared" si="562"/>
        <v>682.26309739178998</v>
      </c>
      <c r="AZ72" s="84">
        <f t="shared" si="562"/>
        <v>711.32554899304489</v>
      </c>
      <c r="BA72" s="84">
        <f t="shared" si="562"/>
        <v>703.80322203002754</v>
      </c>
      <c r="BC72" s="84" t="e">
        <f t="shared" ref="BC72:BR72" si="563">SUM(BC73:BC78)</f>
        <v>#N/A</v>
      </c>
      <c r="BD72" s="84" t="e">
        <f t="shared" si="563"/>
        <v>#N/A</v>
      </c>
      <c r="BE72" s="84" t="e">
        <f t="shared" si="563"/>
        <v>#N/A</v>
      </c>
      <c r="BF72" s="84" t="e">
        <f t="shared" si="563"/>
        <v>#N/A</v>
      </c>
      <c r="BG72" s="84" t="e">
        <f t="shared" si="563"/>
        <v>#N/A</v>
      </c>
      <c r="BH72" s="84" t="e">
        <f t="shared" si="563"/>
        <v>#N/A</v>
      </c>
      <c r="BI72" s="84">
        <f t="shared" si="563"/>
        <v>0</v>
      </c>
      <c r="BJ72" s="84">
        <f t="shared" si="563"/>
        <v>0</v>
      </c>
      <c r="BK72" s="84">
        <f t="shared" si="563"/>
        <v>0</v>
      </c>
      <c r="BL72" s="84">
        <f t="shared" si="563"/>
        <v>0</v>
      </c>
      <c r="BM72" s="84">
        <f t="shared" si="563"/>
        <v>0</v>
      </c>
      <c r="BN72" s="84">
        <f t="shared" si="563"/>
        <v>0</v>
      </c>
      <c r="BO72" s="84">
        <f t="shared" si="563"/>
        <v>0</v>
      </c>
      <c r="BP72" s="84">
        <f t="shared" si="563"/>
        <v>0</v>
      </c>
      <c r="BQ72" s="84">
        <f t="shared" si="563"/>
        <v>0</v>
      </c>
      <c r="BR72" s="84">
        <f t="shared" si="563"/>
        <v>0</v>
      </c>
      <c r="BT72" s="84" t="e">
        <f t="shared" ref="BT72:CI72" si="564">SUM(BT73:BT78)</f>
        <v>#N/A</v>
      </c>
      <c r="BU72" s="84" t="e">
        <f t="shared" si="564"/>
        <v>#N/A</v>
      </c>
      <c r="BV72" s="84" t="e">
        <f t="shared" si="564"/>
        <v>#N/A</v>
      </c>
      <c r="BW72" s="84" t="e">
        <f t="shared" si="564"/>
        <v>#N/A</v>
      </c>
      <c r="BX72" s="84" t="e">
        <f t="shared" si="564"/>
        <v>#N/A</v>
      </c>
      <c r="BY72" s="84" t="e">
        <f t="shared" si="564"/>
        <v>#N/A</v>
      </c>
      <c r="BZ72" s="84">
        <f t="shared" si="564"/>
        <v>0</v>
      </c>
      <c r="CA72" s="84">
        <f t="shared" si="564"/>
        <v>0</v>
      </c>
      <c r="CB72" s="84">
        <f t="shared" si="564"/>
        <v>0</v>
      </c>
      <c r="CC72" s="84">
        <f t="shared" si="564"/>
        <v>0</v>
      </c>
      <c r="CD72" s="84">
        <f t="shared" si="564"/>
        <v>0</v>
      </c>
      <c r="CE72" s="84">
        <f t="shared" si="564"/>
        <v>0</v>
      </c>
      <c r="CF72" s="84">
        <f t="shared" si="564"/>
        <v>0</v>
      </c>
      <c r="CG72" s="84">
        <f t="shared" si="564"/>
        <v>0</v>
      </c>
      <c r="CH72" s="84">
        <f t="shared" si="564"/>
        <v>0</v>
      </c>
      <c r="CI72" s="84">
        <f t="shared" si="564"/>
        <v>0</v>
      </c>
      <c r="CK72" s="84" t="e">
        <f t="shared" ref="CK72:CZ72" si="565">SUM(CK73:CK78)</f>
        <v>#N/A</v>
      </c>
      <c r="CL72" s="84" t="e">
        <f t="shared" si="565"/>
        <v>#N/A</v>
      </c>
      <c r="CM72" s="84" t="e">
        <f t="shared" si="565"/>
        <v>#N/A</v>
      </c>
      <c r="CN72" s="84" t="e">
        <f t="shared" si="565"/>
        <v>#N/A</v>
      </c>
      <c r="CO72" s="84" t="e">
        <f t="shared" si="565"/>
        <v>#N/A</v>
      </c>
      <c r="CP72" s="84" t="e">
        <f t="shared" si="565"/>
        <v>#N/A</v>
      </c>
      <c r="CQ72" s="84">
        <f t="shared" si="565"/>
        <v>0</v>
      </c>
      <c r="CR72" s="84">
        <f t="shared" si="565"/>
        <v>0</v>
      </c>
      <c r="CS72" s="84">
        <f t="shared" si="565"/>
        <v>0</v>
      </c>
      <c r="CT72" s="84">
        <f t="shared" si="565"/>
        <v>0</v>
      </c>
      <c r="CU72" s="84">
        <f t="shared" si="565"/>
        <v>0</v>
      </c>
      <c r="CV72" s="84">
        <f t="shared" si="565"/>
        <v>0</v>
      </c>
      <c r="CW72" s="84">
        <f t="shared" si="565"/>
        <v>0</v>
      </c>
      <c r="CX72" s="84">
        <f t="shared" si="565"/>
        <v>0</v>
      </c>
      <c r="CY72" s="84">
        <f t="shared" si="565"/>
        <v>0</v>
      </c>
      <c r="CZ72" s="84">
        <f t="shared" si="565"/>
        <v>0</v>
      </c>
      <c r="DB72" s="84" t="e">
        <f t="shared" ref="DB72:DQ72" si="566">SUM(DB73:DB78)</f>
        <v>#N/A</v>
      </c>
      <c r="DC72" s="84" t="e">
        <f t="shared" si="566"/>
        <v>#N/A</v>
      </c>
      <c r="DD72" s="84" t="e">
        <f t="shared" si="566"/>
        <v>#N/A</v>
      </c>
      <c r="DE72" s="84" t="e">
        <f t="shared" si="566"/>
        <v>#N/A</v>
      </c>
      <c r="DF72" s="84" t="e">
        <f t="shared" si="566"/>
        <v>#N/A</v>
      </c>
      <c r="DG72" s="84" t="e">
        <f t="shared" si="566"/>
        <v>#N/A</v>
      </c>
      <c r="DH72" s="84">
        <f t="shared" si="566"/>
        <v>0</v>
      </c>
      <c r="DI72" s="84">
        <f t="shared" si="566"/>
        <v>0</v>
      </c>
      <c r="DJ72" s="84">
        <f t="shared" si="566"/>
        <v>0</v>
      </c>
      <c r="DK72" s="84">
        <f t="shared" si="566"/>
        <v>0</v>
      </c>
      <c r="DL72" s="84">
        <f t="shared" si="566"/>
        <v>0</v>
      </c>
      <c r="DM72" s="84">
        <f t="shared" si="566"/>
        <v>0</v>
      </c>
      <c r="DN72" s="84">
        <f t="shared" si="566"/>
        <v>0</v>
      </c>
      <c r="DO72" s="84">
        <f t="shared" si="566"/>
        <v>0</v>
      </c>
      <c r="DP72" s="84">
        <f t="shared" si="566"/>
        <v>0</v>
      </c>
      <c r="DQ72" s="84">
        <f t="shared" si="566"/>
        <v>0</v>
      </c>
      <c r="DS72" s="84" t="e">
        <f t="shared" ref="DS72:EH72" si="567">SUM(DS73:DS78)</f>
        <v>#N/A</v>
      </c>
      <c r="DT72" s="84" t="e">
        <f t="shared" si="567"/>
        <v>#N/A</v>
      </c>
      <c r="DU72" s="84" t="e">
        <f t="shared" si="567"/>
        <v>#N/A</v>
      </c>
      <c r="DV72" s="84" t="e">
        <f t="shared" si="567"/>
        <v>#N/A</v>
      </c>
      <c r="DW72" s="84" t="e">
        <f t="shared" si="567"/>
        <v>#N/A</v>
      </c>
      <c r="DX72" s="84" t="e">
        <f t="shared" si="567"/>
        <v>#N/A</v>
      </c>
      <c r="DY72" s="84">
        <f t="shared" si="567"/>
        <v>0</v>
      </c>
      <c r="DZ72" s="84">
        <f t="shared" si="567"/>
        <v>0</v>
      </c>
      <c r="EA72" s="84">
        <f t="shared" si="567"/>
        <v>0</v>
      </c>
      <c r="EB72" s="84">
        <f t="shared" si="567"/>
        <v>0</v>
      </c>
      <c r="EC72" s="84">
        <f t="shared" si="567"/>
        <v>0</v>
      </c>
      <c r="ED72" s="84">
        <f t="shared" si="567"/>
        <v>0</v>
      </c>
      <c r="EE72" s="84">
        <f t="shared" si="567"/>
        <v>0</v>
      </c>
      <c r="EF72" s="84">
        <f t="shared" si="567"/>
        <v>0</v>
      </c>
      <c r="EG72" s="84">
        <f t="shared" si="567"/>
        <v>0</v>
      </c>
      <c r="EH72" s="84">
        <f t="shared" si="567"/>
        <v>0</v>
      </c>
      <c r="EJ72" s="84" t="e">
        <f t="shared" ref="EJ72:EY72" si="568">SUM(EJ73:EJ78)</f>
        <v>#N/A</v>
      </c>
      <c r="EK72" s="84" t="e">
        <f t="shared" si="568"/>
        <v>#N/A</v>
      </c>
      <c r="EL72" s="84" t="e">
        <f t="shared" si="568"/>
        <v>#N/A</v>
      </c>
      <c r="EM72" s="84" t="e">
        <f t="shared" si="568"/>
        <v>#N/A</v>
      </c>
      <c r="EN72" s="84" t="e">
        <f t="shared" si="568"/>
        <v>#N/A</v>
      </c>
      <c r="EO72" s="84" t="e">
        <f t="shared" si="568"/>
        <v>#N/A</v>
      </c>
      <c r="EP72" s="84">
        <f t="shared" si="568"/>
        <v>0</v>
      </c>
      <c r="EQ72" s="84">
        <f t="shared" si="568"/>
        <v>0</v>
      </c>
      <c r="ER72" s="84">
        <f t="shared" si="568"/>
        <v>0</v>
      </c>
      <c r="ES72" s="84">
        <f t="shared" si="568"/>
        <v>0</v>
      </c>
      <c r="ET72" s="84">
        <f t="shared" si="568"/>
        <v>0</v>
      </c>
      <c r="EU72" s="84">
        <f t="shared" si="568"/>
        <v>0</v>
      </c>
      <c r="EV72" s="84">
        <f t="shared" si="568"/>
        <v>0</v>
      </c>
      <c r="EW72" s="84">
        <f t="shared" si="568"/>
        <v>0</v>
      </c>
      <c r="EX72" s="84">
        <f t="shared" si="568"/>
        <v>0</v>
      </c>
      <c r="EY72" s="84">
        <f t="shared" si="568"/>
        <v>0</v>
      </c>
      <c r="FA72" s="84" t="e">
        <f t="shared" ref="FA72:FP72" si="569">SUM(FA73:FA78)</f>
        <v>#N/A</v>
      </c>
      <c r="FB72" s="84" t="e">
        <f t="shared" si="569"/>
        <v>#N/A</v>
      </c>
      <c r="FC72" s="84" t="e">
        <f t="shared" si="569"/>
        <v>#N/A</v>
      </c>
      <c r="FD72" s="84" t="e">
        <f t="shared" si="569"/>
        <v>#N/A</v>
      </c>
      <c r="FE72" s="84" t="e">
        <f t="shared" si="569"/>
        <v>#N/A</v>
      </c>
      <c r="FF72" s="84" t="e">
        <f t="shared" si="569"/>
        <v>#N/A</v>
      </c>
      <c r="FG72" s="84">
        <f t="shared" si="569"/>
        <v>0</v>
      </c>
      <c r="FH72" s="84">
        <f t="shared" si="569"/>
        <v>0</v>
      </c>
      <c r="FI72" s="84">
        <f t="shared" si="569"/>
        <v>0</v>
      </c>
      <c r="FJ72" s="84">
        <f t="shared" si="569"/>
        <v>0</v>
      </c>
      <c r="FK72" s="84">
        <f t="shared" si="569"/>
        <v>0</v>
      </c>
      <c r="FL72" s="84">
        <f t="shared" si="569"/>
        <v>0</v>
      </c>
      <c r="FM72" s="84">
        <f t="shared" si="569"/>
        <v>0</v>
      </c>
      <c r="FN72" s="84">
        <f t="shared" si="569"/>
        <v>0</v>
      </c>
      <c r="FO72" s="84">
        <f t="shared" si="569"/>
        <v>0</v>
      </c>
      <c r="FP72" s="84">
        <f t="shared" si="569"/>
        <v>0</v>
      </c>
      <c r="FR72" s="84" t="e">
        <f t="shared" ref="FR72:GG72" si="570">SUM(FR73:FR78)</f>
        <v>#N/A</v>
      </c>
      <c r="FS72" s="84" t="e">
        <f t="shared" si="570"/>
        <v>#N/A</v>
      </c>
      <c r="FT72" s="84" t="e">
        <f t="shared" si="570"/>
        <v>#N/A</v>
      </c>
      <c r="FU72" s="84" t="e">
        <f t="shared" si="570"/>
        <v>#N/A</v>
      </c>
      <c r="FV72" s="84" t="e">
        <f t="shared" si="570"/>
        <v>#N/A</v>
      </c>
      <c r="FW72" s="84" t="e">
        <f t="shared" si="570"/>
        <v>#N/A</v>
      </c>
      <c r="FX72" s="84">
        <f t="shared" si="570"/>
        <v>0</v>
      </c>
      <c r="FY72" s="84">
        <f t="shared" si="570"/>
        <v>0</v>
      </c>
      <c r="FZ72" s="84">
        <f t="shared" si="570"/>
        <v>0</v>
      </c>
      <c r="GA72" s="84">
        <f t="shared" si="570"/>
        <v>0</v>
      </c>
      <c r="GB72" s="84">
        <f t="shared" si="570"/>
        <v>0</v>
      </c>
      <c r="GC72" s="84">
        <f t="shared" si="570"/>
        <v>0</v>
      </c>
      <c r="GD72" s="84">
        <f t="shared" si="570"/>
        <v>0</v>
      </c>
      <c r="GE72" s="84">
        <f t="shared" si="570"/>
        <v>0</v>
      </c>
      <c r="GF72" s="84">
        <f t="shared" si="570"/>
        <v>0</v>
      </c>
      <c r="GG72" s="84">
        <f t="shared" si="570"/>
        <v>0</v>
      </c>
      <c r="GI72" s="84" t="e">
        <f t="shared" ref="GI72:GX72" si="571">SUM(GI73:GI78)</f>
        <v>#N/A</v>
      </c>
      <c r="GJ72" s="84" t="e">
        <f t="shared" si="571"/>
        <v>#N/A</v>
      </c>
      <c r="GK72" s="84" t="e">
        <f t="shared" si="571"/>
        <v>#N/A</v>
      </c>
      <c r="GL72" s="84" t="e">
        <f t="shared" si="571"/>
        <v>#N/A</v>
      </c>
      <c r="GM72" s="84" t="e">
        <f t="shared" si="571"/>
        <v>#N/A</v>
      </c>
      <c r="GN72" s="84" t="e">
        <f t="shared" si="571"/>
        <v>#N/A</v>
      </c>
      <c r="GO72" s="84">
        <f t="shared" si="571"/>
        <v>0</v>
      </c>
      <c r="GP72" s="84">
        <f t="shared" si="571"/>
        <v>0</v>
      </c>
      <c r="GQ72" s="84">
        <f t="shared" si="571"/>
        <v>0</v>
      </c>
      <c r="GR72" s="84">
        <f t="shared" si="571"/>
        <v>0</v>
      </c>
      <c r="GS72" s="84">
        <f t="shared" si="571"/>
        <v>0</v>
      </c>
      <c r="GT72" s="84">
        <f t="shared" si="571"/>
        <v>0</v>
      </c>
      <c r="GU72" s="84">
        <f t="shared" si="571"/>
        <v>0</v>
      </c>
      <c r="GV72" s="84">
        <f t="shared" si="571"/>
        <v>0</v>
      </c>
      <c r="GW72" s="84">
        <f t="shared" si="571"/>
        <v>0</v>
      </c>
      <c r="GX72" s="84">
        <f t="shared" si="571"/>
        <v>0</v>
      </c>
      <c r="GZ72" s="84" t="e">
        <f t="shared" ref="GZ72:HO72" si="572">SUM(GZ73:GZ78)</f>
        <v>#N/A</v>
      </c>
      <c r="HA72" s="84" t="e">
        <f t="shared" si="572"/>
        <v>#N/A</v>
      </c>
      <c r="HB72" s="84" t="e">
        <f t="shared" si="572"/>
        <v>#N/A</v>
      </c>
      <c r="HC72" s="84" t="e">
        <f t="shared" si="572"/>
        <v>#N/A</v>
      </c>
      <c r="HD72" s="84" t="e">
        <f t="shared" si="572"/>
        <v>#N/A</v>
      </c>
      <c r="HE72" s="84" t="e">
        <f t="shared" si="572"/>
        <v>#N/A</v>
      </c>
      <c r="HF72" s="84">
        <f t="shared" si="572"/>
        <v>3199.0217136262099</v>
      </c>
      <c r="HG72" s="84">
        <f t="shared" si="572"/>
        <v>3416.07628098741</v>
      </c>
      <c r="HH72" s="84">
        <f t="shared" si="572"/>
        <v>3556.2516468104754</v>
      </c>
      <c r="HI72" s="84">
        <f t="shared" si="572"/>
        <v>3755.1919200998764</v>
      </c>
      <c r="HJ72" s="84">
        <f t="shared" si="572"/>
        <v>3921.4559625706001</v>
      </c>
      <c r="HK72" s="84">
        <f t="shared" si="572"/>
        <v>4289.6429056317793</v>
      </c>
      <c r="HL72" s="84">
        <f t="shared" si="572"/>
        <v>4392.5206614023446</v>
      </c>
      <c r="HM72" s="84">
        <f t="shared" si="572"/>
        <v>4479.3082230963719</v>
      </c>
      <c r="HN72" s="84">
        <f t="shared" si="572"/>
        <v>4590.8124457900676</v>
      </c>
      <c r="HO72" s="84">
        <f t="shared" si="572"/>
        <v>4788.1010678586435</v>
      </c>
      <c r="HQ72" s="84" t="e">
        <f t="shared" ref="HQ72:IF72" si="573">SUM(HQ73:HQ78)</f>
        <v>#N/A</v>
      </c>
      <c r="HR72" s="84" t="e">
        <f t="shared" si="573"/>
        <v>#N/A</v>
      </c>
      <c r="HS72" s="84" t="e">
        <f t="shared" si="573"/>
        <v>#N/A</v>
      </c>
      <c r="HT72" s="84" t="e">
        <f t="shared" si="573"/>
        <v>#N/A</v>
      </c>
      <c r="HU72" s="84" t="e">
        <f t="shared" si="573"/>
        <v>#N/A</v>
      </c>
      <c r="HV72" s="84" t="e">
        <f t="shared" si="573"/>
        <v>#N/A</v>
      </c>
      <c r="HW72" s="84">
        <f t="shared" si="573"/>
        <v>0</v>
      </c>
      <c r="HX72" s="84">
        <f t="shared" si="573"/>
        <v>0</v>
      </c>
      <c r="HY72" s="84">
        <f t="shared" si="573"/>
        <v>0</v>
      </c>
      <c r="HZ72" s="84">
        <f t="shared" si="573"/>
        <v>0</v>
      </c>
      <c r="IA72" s="84">
        <f t="shared" si="573"/>
        <v>0</v>
      </c>
      <c r="IB72" s="84">
        <f t="shared" si="573"/>
        <v>0</v>
      </c>
      <c r="IC72" s="84">
        <f t="shared" si="573"/>
        <v>0</v>
      </c>
      <c r="ID72" s="84">
        <f t="shared" si="573"/>
        <v>0</v>
      </c>
      <c r="IE72" s="84">
        <f t="shared" si="573"/>
        <v>0</v>
      </c>
      <c r="IF72" s="84">
        <f t="shared" si="573"/>
        <v>0</v>
      </c>
      <c r="IH72" s="84" t="e">
        <f t="shared" ref="IH72:IW72" si="574">SUM(IH73:IH78)</f>
        <v>#N/A</v>
      </c>
      <c r="II72" s="84" t="e">
        <f t="shared" si="574"/>
        <v>#N/A</v>
      </c>
      <c r="IJ72" s="84" t="e">
        <f t="shared" si="574"/>
        <v>#N/A</v>
      </c>
      <c r="IK72" s="84" t="e">
        <f t="shared" si="574"/>
        <v>#N/A</v>
      </c>
      <c r="IL72" s="84" t="e">
        <f t="shared" si="574"/>
        <v>#N/A</v>
      </c>
      <c r="IM72" s="84" t="e">
        <f t="shared" si="574"/>
        <v>#N/A</v>
      </c>
      <c r="IN72" s="84">
        <f t="shared" si="574"/>
        <v>0</v>
      </c>
      <c r="IO72" s="84">
        <f t="shared" si="574"/>
        <v>0</v>
      </c>
      <c r="IP72" s="84">
        <f t="shared" si="574"/>
        <v>0</v>
      </c>
      <c r="IQ72" s="84">
        <f t="shared" si="574"/>
        <v>0</v>
      </c>
      <c r="IR72" s="84">
        <f t="shared" si="574"/>
        <v>0</v>
      </c>
      <c r="IS72" s="84">
        <f t="shared" si="574"/>
        <v>0</v>
      </c>
      <c r="IT72" s="84">
        <f t="shared" si="574"/>
        <v>0</v>
      </c>
      <c r="IU72" s="84">
        <f t="shared" si="574"/>
        <v>0</v>
      </c>
      <c r="IV72" s="84">
        <f t="shared" si="574"/>
        <v>0</v>
      </c>
      <c r="IW72" s="84">
        <f t="shared" si="574"/>
        <v>0</v>
      </c>
      <c r="IY72" s="84" t="e">
        <f t="shared" ref="IY72:JN72" si="575">SUM(IY73:IY78)</f>
        <v>#N/A</v>
      </c>
      <c r="IZ72" s="84" t="e">
        <f t="shared" si="575"/>
        <v>#N/A</v>
      </c>
      <c r="JA72" s="84" t="e">
        <f t="shared" si="575"/>
        <v>#N/A</v>
      </c>
      <c r="JB72" s="84" t="e">
        <f t="shared" si="575"/>
        <v>#N/A</v>
      </c>
      <c r="JC72" s="84" t="e">
        <f t="shared" si="575"/>
        <v>#N/A</v>
      </c>
      <c r="JD72" s="84" t="e">
        <f t="shared" si="575"/>
        <v>#N/A</v>
      </c>
      <c r="JE72" s="84">
        <f t="shared" si="575"/>
        <v>0</v>
      </c>
      <c r="JF72" s="84">
        <f t="shared" si="575"/>
        <v>0</v>
      </c>
      <c r="JG72" s="84">
        <f t="shared" si="575"/>
        <v>0</v>
      </c>
      <c r="JH72" s="84">
        <f t="shared" si="575"/>
        <v>0</v>
      </c>
      <c r="JI72" s="84">
        <f t="shared" si="575"/>
        <v>0</v>
      </c>
      <c r="JJ72" s="84">
        <f t="shared" si="575"/>
        <v>0</v>
      </c>
      <c r="JK72" s="84">
        <f t="shared" si="575"/>
        <v>0</v>
      </c>
      <c r="JL72" s="84">
        <f t="shared" si="575"/>
        <v>0</v>
      </c>
      <c r="JM72" s="84">
        <f t="shared" si="575"/>
        <v>0</v>
      </c>
      <c r="JN72" s="84">
        <f t="shared" si="575"/>
        <v>0</v>
      </c>
      <c r="JP72" s="84" t="e">
        <f t="shared" ref="JP72:KE72" si="576">SUM(JP73:JP78)</f>
        <v>#N/A</v>
      </c>
      <c r="JQ72" s="84" t="e">
        <f t="shared" si="576"/>
        <v>#N/A</v>
      </c>
      <c r="JR72" s="84" t="e">
        <f t="shared" si="576"/>
        <v>#N/A</v>
      </c>
      <c r="JS72" s="84" t="e">
        <f t="shared" si="576"/>
        <v>#N/A</v>
      </c>
      <c r="JT72" s="84" t="e">
        <f t="shared" si="576"/>
        <v>#N/A</v>
      </c>
      <c r="JU72" s="84" t="e">
        <f t="shared" si="576"/>
        <v>#N/A</v>
      </c>
      <c r="JV72" s="84">
        <f t="shared" si="576"/>
        <v>0</v>
      </c>
      <c r="JW72" s="84">
        <f t="shared" si="576"/>
        <v>0</v>
      </c>
      <c r="JX72" s="84">
        <f t="shared" si="576"/>
        <v>0</v>
      </c>
      <c r="JY72" s="84">
        <f t="shared" si="576"/>
        <v>0</v>
      </c>
      <c r="JZ72" s="84">
        <f t="shared" si="576"/>
        <v>0</v>
      </c>
      <c r="KA72" s="84">
        <f t="shared" si="576"/>
        <v>0</v>
      </c>
      <c r="KB72" s="84">
        <f t="shared" si="576"/>
        <v>0</v>
      </c>
      <c r="KC72" s="84">
        <f t="shared" si="576"/>
        <v>0</v>
      </c>
      <c r="KD72" s="84">
        <f t="shared" si="576"/>
        <v>0</v>
      </c>
      <c r="KE72" s="84">
        <f t="shared" si="576"/>
        <v>0</v>
      </c>
      <c r="KG72" s="84" t="e">
        <f t="shared" ref="KG72:KV72" si="577">SUM(KG73:KG78)</f>
        <v>#N/A</v>
      </c>
      <c r="KH72" s="84" t="e">
        <f t="shared" si="577"/>
        <v>#N/A</v>
      </c>
      <c r="KI72" s="84" t="e">
        <f t="shared" si="577"/>
        <v>#N/A</v>
      </c>
      <c r="KJ72" s="84" t="e">
        <f t="shared" si="577"/>
        <v>#N/A</v>
      </c>
      <c r="KK72" s="84" t="e">
        <f t="shared" si="577"/>
        <v>#N/A</v>
      </c>
      <c r="KL72" s="84" t="e">
        <f t="shared" si="577"/>
        <v>#N/A</v>
      </c>
      <c r="KM72" s="84">
        <f t="shared" si="577"/>
        <v>3753.217374919815</v>
      </c>
      <c r="KN72" s="84">
        <f t="shared" si="577"/>
        <v>3654.1523446354172</v>
      </c>
      <c r="KO72" s="84">
        <f t="shared" si="577"/>
        <v>3497.7831457045986</v>
      </c>
      <c r="KP72" s="84">
        <f t="shared" si="577"/>
        <v>3491.7096070728376</v>
      </c>
      <c r="KQ72" s="84">
        <f t="shared" si="577"/>
        <v>3580.2549413853012</v>
      </c>
      <c r="KR72" s="84">
        <f t="shared" si="577"/>
        <v>3721.5549725348969</v>
      </c>
      <c r="KS72" s="84">
        <f t="shared" si="577"/>
        <v>3860.7505114676574</v>
      </c>
      <c r="KT72" s="84">
        <f t="shared" si="577"/>
        <v>4041.5831903708131</v>
      </c>
      <c r="KU72" s="84">
        <f t="shared" si="577"/>
        <v>4315.1400102431635</v>
      </c>
      <c r="KV72" s="84">
        <f t="shared" si="577"/>
        <v>4884.9673760792321</v>
      </c>
      <c r="KX72" s="84" t="e">
        <f t="shared" ref="KX72:LM72" si="578">SUM(KX73:KX78)</f>
        <v>#N/A</v>
      </c>
      <c r="KY72" s="84" t="e">
        <f t="shared" si="578"/>
        <v>#N/A</v>
      </c>
      <c r="KZ72" s="84" t="e">
        <f t="shared" si="578"/>
        <v>#N/A</v>
      </c>
      <c r="LA72" s="84" t="e">
        <f t="shared" si="578"/>
        <v>#N/A</v>
      </c>
      <c r="LB72" s="84" t="e">
        <f t="shared" si="578"/>
        <v>#N/A</v>
      </c>
      <c r="LC72" s="84" t="e">
        <f t="shared" si="578"/>
        <v>#N/A</v>
      </c>
      <c r="LD72" s="84">
        <f t="shared" si="578"/>
        <v>0</v>
      </c>
      <c r="LE72" s="84">
        <f t="shared" si="578"/>
        <v>0</v>
      </c>
      <c r="LF72" s="84">
        <f t="shared" si="578"/>
        <v>0</v>
      </c>
      <c r="LG72" s="84">
        <f t="shared" si="578"/>
        <v>0</v>
      </c>
      <c r="LH72" s="84">
        <f t="shared" si="578"/>
        <v>0</v>
      </c>
      <c r="LI72" s="84">
        <f t="shared" si="578"/>
        <v>0</v>
      </c>
      <c r="LJ72" s="84">
        <f t="shared" si="578"/>
        <v>0</v>
      </c>
      <c r="LK72" s="84">
        <f t="shared" si="578"/>
        <v>0</v>
      </c>
      <c r="LL72" s="84">
        <f t="shared" si="578"/>
        <v>0</v>
      </c>
      <c r="LM72" s="84">
        <f t="shared" si="578"/>
        <v>0</v>
      </c>
    </row>
    <row r="73" spans="1:325" ht="15.75" x14ac:dyDescent="0.2">
      <c r="A73" s="160">
        <v>68</v>
      </c>
      <c r="B73" s="75" t="s">
        <v>144</v>
      </c>
      <c r="C73" s="13"/>
      <c r="D73" s="83" t="e">
        <f>(HLOOKUP(D$6,BECO_Datos!$D$3:$HN$85,BECO_Datos!$A72,FALSE)+IFERROR(HLOOKUP(D$6,BECO_Datos!$HP$3:$LT$85,BECO_Datos!$A72,FALSE),0))*D$2</f>
        <v>#N/A</v>
      </c>
      <c r="E73" s="83" t="e">
        <f>(HLOOKUP(E$6,BECO_Datos!$D$3:$HN$85,BECO_Datos!$A72,FALSE)+IFERROR(HLOOKUP(E$6,BECO_Datos!$HP$3:$LT$85,BECO_Datos!$A72,FALSE),0))*E$2</f>
        <v>#N/A</v>
      </c>
      <c r="F73" s="83" t="e">
        <f>(HLOOKUP(F$6,BECO_Datos!$D$3:$HN$85,BECO_Datos!$A72,FALSE)+IFERROR(HLOOKUP(F$6,BECO_Datos!$HP$3:$LT$85,BECO_Datos!$A72,FALSE),0))*F$2</f>
        <v>#N/A</v>
      </c>
      <c r="G73" s="83" t="e">
        <f>(HLOOKUP(G$6,BECO_Datos!$D$3:$HN$85,BECO_Datos!$A72,FALSE)+IFERROR(HLOOKUP(G$6,BECO_Datos!$HP$3:$LT$85,BECO_Datos!$A72,FALSE),0))*G$2</f>
        <v>#N/A</v>
      </c>
      <c r="H73" s="83" t="e">
        <f>(HLOOKUP(H$6,BECO_Datos!$D$3:$HN$85,BECO_Datos!$A72,FALSE)+IFERROR(HLOOKUP(H$6,BECO_Datos!$HP$3:$LT$85,BECO_Datos!$A72,FALSE),0))*H$2</f>
        <v>#N/A</v>
      </c>
      <c r="I73" s="83" t="e">
        <f>(HLOOKUP(I$6,BECO_Datos!$D$3:$HN$85,BECO_Datos!$A72,FALSE)+IFERROR(HLOOKUP(I$6,BECO_Datos!$HP$3:$LT$85,BECO_Datos!$A72,FALSE),0))*I$2</f>
        <v>#N/A</v>
      </c>
      <c r="J73" s="83">
        <f>(HLOOKUP(J$6,BECO_Datos!$D$3:$HN$85,BECO_Datos!$A72,FALSE)+IFERROR(HLOOKUP(J$6,BECO_Datos!$HP$3:$LT$85,BECO_Datos!$A72,FALSE),0))*J$2</f>
        <v>0</v>
      </c>
      <c r="K73" s="83">
        <f>(HLOOKUP(K$6,BECO_Datos!$D$3:$HN$85,BECO_Datos!$A72,FALSE)+IFERROR(HLOOKUP(K$6,BECO_Datos!$HP$3:$LT$85,BECO_Datos!$A72,FALSE),0))*K$2</f>
        <v>0</v>
      </c>
      <c r="L73" s="83">
        <f>(HLOOKUP(L$6,BECO_Datos!$D$3:$HN$85,BECO_Datos!$A72,FALSE)+IFERROR(HLOOKUP(L$6,BECO_Datos!$HP$3:$LT$85,BECO_Datos!$A72,FALSE),0))*L$2</f>
        <v>0</v>
      </c>
      <c r="M73" s="83">
        <f>(HLOOKUP(M$6,BECO_Datos!$D$3:$HN$85,BECO_Datos!$A72,FALSE)+IFERROR(HLOOKUP(M$6,BECO_Datos!$HP$3:$LT$85,BECO_Datos!$A72,FALSE),0))*M$2</f>
        <v>0</v>
      </c>
      <c r="N73" s="83">
        <f>(HLOOKUP(N$6,BECO_Datos!$D$3:$HN$85,BECO_Datos!$A72,FALSE)+IFERROR(HLOOKUP(N$6,BECO_Datos!$HP$3:$LT$85,BECO_Datos!$A72,FALSE),0))*N$2</f>
        <v>0</v>
      </c>
      <c r="O73" s="83">
        <f>(HLOOKUP(O$6,BECO_Datos!$D$3:$HN$85,BECO_Datos!$A72,FALSE)+IFERROR(HLOOKUP(O$6,BECO_Datos!$HP$3:$LT$85,BECO_Datos!$A72,FALSE),0))*O$2</f>
        <v>0</v>
      </c>
      <c r="P73" s="83">
        <f>(HLOOKUP(P$6,BECO_Datos!$D$3:$HN$85,BECO_Datos!$A72,FALSE)+IFERROR(HLOOKUP(P$6,BECO_Datos!$HP$3:$LT$85,BECO_Datos!$A72,FALSE),0))*P$2</f>
        <v>0</v>
      </c>
      <c r="Q73" s="83">
        <f>(HLOOKUP(Q$6,BECO_Datos!$D$3:$HN$85,BECO_Datos!$A72,FALSE)+IFERROR(HLOOKUP(Q$6,BECO_Datos!$HP$3:$LT$85,BECO_Datos!$A72,FALSE),0))*Q$2</f>
        <v>0</v>
      </c>
      <c r="R73" s="83">
        <f>(HLOOKUP(R$6,BECO_Datos!$D$3:$HN$85,BECO_Datos!$A72,FALSE)+IFERROR(HLOOKUP(R$6,BECO_Datos!$HP$3:$LT$85,BECO_Datos!$A72,FALSE),0))*R$2</f>
        <v>0</v>
      </c>
      <c r="S73" s="83">
        <f>(HLOOKUP(S$6,BECO_Datos!$D$3:$HN$85,BECO_Datos!$A72,FALSE)+IFERROR(HLOOKUP(S$6,BECO_Datos!$HP$3:$LT$85,BECO_Datos!$A72,FALSE),0))*S$2</f>
        <v>0</v>
      </c>
      <c r="U73" s="83" t="e">
        <f>(HLOOKUP(U$6,BECO_Datos!$D$3:$HN$85,BECO_Datos!$A72,FALSE)+IFERROR(HLOOKUP(U$6,BECO_Datos!$HP$3:$LT$85,BECO_Datos!$A72,FALSE),0))*U$2</f>
        <v>#N/A</v>
      </c>
      <c r="V73" s="83" t="e">
        <f>(HLOOKUP(V$6,BECO_Datos!$D$3:$HN$85,BECO_Datos!$A72,FALSE)+IFERROR(HLOOKUP(V$6,BECO_Datos!$HP$3:$LT$85,BECO_Datos!$A72,FALSE),0))*V$2</f>
        <v>#N/A</v>
      </c>
      <c r="W73" s="83" t="e">
        <f>(HLOOKUP(W$6,BECO_Datos!$D$3:$HN$85,BECO_Datos!$A72,FALSE)+IFERROR(HLOOKUP(W$6,BECO_Datos!$HP$3:$LT$85,BECO_Datos!$A72,FALSE),0))*W$2</f>
        <v>#N/A</v>
      </c>
      <c r="X73" s="83" t="e">
        <f>(HLOOKUP(X$6,BECO_Datos!$D$3:$HN$85,BECO_Datos!$A72,FALSE)+IFERROR(HLOOKUP(X$6,BECO_Datos!$HP$3:$LT$85,BECO_Datos!$A72,FALSE),0))*X$2</f>
        <v>#N/A</v>
      </c>
      <c r="Y73" s="83" t="e">
        <f>(HLOOKUP(Y$6,BECO_Datos!$D$3:$HN$85,BECO_Datos!$A72,FALSE)+IFERROR(HLOOKUP(Y$6,BECO_Datos!$HP$3:$LT$85,BECO_Datos!$A72,FALSE),0))*Y$2</f>
        <v>#N/A</v>
      </c>
      <c r="Z73" s="83" t="e">
        <f>(HLOOKUP(Z$6,BECO_Datos!$D$3:$HN$85,BECO_Datos!$A72,FALSE)+IFERROR(HLOOKUP(Z$6,BECO_Datos!$HP$3:$LT$85,BECO_Datos!$A72,FALSE),0))*Z$2</f>
        <v>#N/A</v>
      </c>
      <c r="AA73" s="83">
        <f>(HLOOKUP(AA$6,BECO_Datos!$D$3:$HN$85,BECO_Datos!$A72,FALSE)+IFERROR(HLOOKUP(AA$6,BECO_Datos!$HP$3:$LT$85,BECO_Datos!$A72,FALSE),0))*AA$2</f>
        <v>0</v>
      </c>
      <c r="AB73" s="83">
        <f>(HLOOKUP(AB$6,BECO_Datos!$D$3:$HN$85,BECO_Datos!$A72,FALSE)+IFERROR(HLOOKUP(AB$6,BECO_Datos!$HP$3:$LT$85,BECO_Datos!$A72,FALSE),0))*AB$2</f>
        <v>0</v>
      </c>
      <c r="AC73" s="83">
        <f>(HLOOKUP(AC$6,BECO_Datos!$D$3:$HN$85,BECO_Datos!$A72,FALSE)+IFERROR(HLOOKUP(AC$6,BECO_Datos!$HP$3:$LT$85,BECO_Datos!$A72,FALSE),0))*AC$2</f>
        <v>0</v>
      </c>
      <c r="AD73" s="83">
        <f>(HLOOKUP(AD$6,BECO_Datos!$D$3:$HN$85,BECO_Datos!$A72,FALSE)+IFERROR(HLOOKUP(AD$6,BECO_Datos!$HP$3:$LT$85,BECO_Datos!$A72,FALSE),0))*AD$2</f>
        <v>0</v>
      </c>
      <c r="AE73" s="83">
        <f>(HLOOKUP(AE$6,BECO_Datos!$D$3:$HN$85,BECO_Datos!$A72,FALSE)+IFERROR(HLOOKUP(AE$6,BECO_Datos!$HP$3:$LT$85,BECO_Datos!$A72,FALSE),0))*AE$2</f>
        <v>0</v>
      </c>
      <c r="AF73" s="83">
        <f>(HLOOKUP(AF$6,BECO_Datos!$D$3:$HN$85,BECO_Datos!$A72,FALSE)+IFERROR(HLOOKUP(AF$6,BECO_Datos!$HP$3:$LT$85,BECO_Datos!$A72,FALSE),0))*AF$2</f>
        <v>0</v>
      </c>
      <c r="AG73" s="83">
        <f>(HLOOKUP(AG$6,BECO_Datos!$D$3:$HN$85,BECO_Datos!$A72,FALSE)+IFERROR(HLOOKUP(AG$6,BECO_Datos!$HP$3:$LT$85,BECO_Datos!$A72,FALSE),0))*AG$2</f>
        <v>0</v>
      </c>
      <c r="AH73" s="83">
        <f>(HLOOKUP(AH$6,BECO_Datos!$D$3:$HN$85,BECO_Datos!$A72,FALSE)+IFERROR(HLOOKUP(AH$6,BECO_Datos!$HP$3:$LT$85,BECO_Datos!$A72,FALSE),0))*AH$2</f>
        <v>0</v>
      </c>
      <c r="AI73" s="83">
        <f>(HLOOKUP(AI$6,BECO_Datos!$D$3:$HN$85,BECO_Datos!$A72,FALSE)+IFERROR(HLOOKUP(AI$6,BECO_Datos!$HP$3:$LT$85,BECO_Datos!$A72,FALSE),0))*AI$2</f>
        <v>0</v>
      </c>
      <c r="AJ73" s="83">
        <f>(HLOOKUP(AJ$6,BECO_Datos!$D$3:$HN$85,BECO_Datos!$A72,FALSE)+IFERROR(HLOOKUP(AJ$6,BECO_Datos!$HP$3:$LT$85,BECO_Datos!$A72,FALSE),0))*AJ$2</f>
        <v>0</v>
      </c>
      <c r="AL73" s="83" t="e">
        <f>(HLOOKUP(AL$6,BECO_Datos!$D$3:$HN$85,BECO_Datos!$A72,FALSE)+IFERROR(HLOOKUP(AL$6,BECO_Datos!$HP$3:$LT$85,BECO_Datos!$A72,FALSE),0))*AL$2</f>
        <v>#N/A</v>
      </c>
      <c r="AM73" s="83" t="e">
        <f>(HLOOKUP(AM$6,BECO_Datos!$D$3:$HN$85,BECO_Datos!$A72,FALSE)+IFERROR(HLOOKUP(AM$6,BECO_Datos!$HP$3:$LT$85,BECO_Datos!$A72,FALSE),0))*AM$2</f>
        <v>#N/A</v>
      </c>
      <c r="AN73" s="83" t="e">
        <f>(HLOOKUP(AN$6,BECO_Datos!$D$3:$HN$85,BECO_Datos!$A72,FALSE)+IFERROR(HLOOKUP(AN$6,BECO_Datos!$HP$3:$LT$85,BECO_Datos!$A72,FALSE),0))*AN$2</f>
        <v>#N/A</v>
      </c>
      <c r="AO73" s="83" t="e">
        <f>(HLOOKUP(AO$6,BECO_Datos!$D$3:$HN$85,BECO_Datos!$A72,FALSE)+IFERROR(HLOOKUP(AO$6,BECO_Datos!$HP$3:$LT$85,BECO_Datos!$A72,FALSE),0))*AO$2</f>
        <v>#N/A</v>
      </c>
      <c r="AP73" s="83" t="e">
        <f>(HLOOKUP(AP$6,BECO_Datos!$D$3:$HN$85,BECO_Datos!$A72,FALSE)+IFERROR(HLOOKUP(AP$6,BECO_Datos!$HP$3:$LT$85,BECO_Datos!$A72,FALSE),0))*AP$2</f>
        <v>#N/A</v>
      </c>
      <c r="AQ73" s="83" t="e">
        <f>(HLOOKUP(AQ$6,BECO_Datos!$D$3:$HN$85,BECO_Datos!$A72,FALSE)+IFERROR(HLOOKUP(AQ$6,BECO_Datos!$HP$3:$LT$85,BECO_Datos!$A72,FALSE),0))*AQ$2</f>
        <v>#N/A</v>
      </c>
      <c r="AR73" s="83">
        <f>(HLOOKUP(AR$6,BECO_Datos!$D$3:$HN$85,BECO_Datos!$A72,FALSE)+IFERROR(HLOOKUP(AR$6,BECO_Datos!$HP$3:$LT$85,BECO_Datos!$A72,FALSE),0))*AR$2</f>
        <v>0</v>
      </c>
      <c r="AS73" s="83">
        <f>(HLOOKUP(AS$6,BECO_Datos!$D$3:$HN$85,BECO_Datos!$A72,FALSE)+IFERROR(HLOOKUP(AS$6,BECO_Datos!$HP$3:$LT$85,BECO_Datos!$A72,FALSE),0))*AS$2</f>
        <v>0</v>
      </c>
      <c r="AT73" s="83">
        <f>(HLOOKUP(AT$6,BECO_Datos!$D$3:$HN$85,BECO_Datos!$A72,FALSE)+IFERROR(HLOOKUP(AT$6,BECO_Datos!$HP$3:$LT$85,BECO_Datos!$A72,FALSE),0))*AT$2</f>
        <v>0</v>
      </c>
      <c r="AU73" s="83">
        <f>(HLOOKUP(AU$6,BECO_Datos!$D$3:$HN$85,BECO_Datos!$A72,FALSE)+IFERROR(HLOOKUP(AU$6,BECO_Datos!$HP$3:$LT$85,BECO_Datos!$A72,FALSE),0))*AU$2</f>
        <v>84.426643966810119</v>
      </c>
      <c r="AV73" s="83">
        <f>(HLOOKUP(AV$6,BECO_Datos!$D$3:$HN$85,BECO_Datos!$A72,FALSE)+IFERROR(HLOOKUP(AV$6,BECO_Datos!$HP$3:$LT$85,BECO_Datos!$A72,FALSE),0))*AV$2</f>
        <v>79.40506029913729</v>
      </c>
      <c r="AW73" s="83">
        <f>(HLOOKUP(AW$6,BECO_Datos!$D$3:$HN$85,BECO_Datos!$A72,FALSE)+IFERROR(HLOOKUP(AW$6,BECO_Datos!$HP$3:$LT$85,BECO_Datos!$A72,FALSE),0))*AW$2</f>
        <v>79.544430961026265</v>
      </c>
      <c r="AX73" s="83">
        <f>(HLOOKUP(AX$6,BECO_Datos!$D$3:$HN$85,BECO_Datos!$A72,FALSE)+IFERROR(HLOOKUP(AX$6,BECO_Datos!$HP$3:$LT$85,BECO_Datos!$A72,FALSE),0))*AX$2</f>
        <v>79.859138889929412</v>
      </c>
      <c r="AY73" s="83">
        <f>(HLOOKUP(AY$6,BECO_Datos!$D$3:$HN$85,BECO_Datos!$A72,FALSE)+IFERROR(HLOOKUP(AY$6,BECO_Datos!$HP$3:$LT$85,BECO_Datos!$A72,FALSE),0))*AY$2</f>
        <v>88.430291509177081</v>
      </c>
      <c r="AZ73" s="83">
        <f>(HLOOKUP(AZ$6,BECO_Datos!$D$3:$HN$85,BECO_Datos!$A72,FALSE)+IFERROR(HLOOKUP(AZ$6,BECO_Datos!$HP$3:$LT$85,BECO_Datos!$A72,FALSE),0))*AZ$2</f>
        <v>100.85615299276837</v>
      </c>
      <c r="BA73" s="83">
        <f>(HLOOKUP(BA$6,BECO_Datos!$D$3:$HN$85,BECO_Datos!$A72,FALSE)+IFERROR(HLOOKUP(BA$6,BECO_Datos!$HP$3:$LT$85,BECO_Datos!$A72,FALSE),0))*BA$2</f>
        <v>99.789590769440835</v>
      </c>
      <c r="BC73" s="83" t="e">
        <f>(HLOOKUP(BC$6,BECO_Datos!$D$3:$HN$85,BECO_Datos!$A72,FALSE)+IFERROR(HLOOKUP(BC$6,BECO_Datos!$HP$3:$LT$85,BECO_Datos!$A72,FALSE),0))*BC$2</f>
        <v>#N/A</v>
      </c>
      <c r="BD73" s="83" t="e">
        <f>(HLOOKUP(BD$6,BECO_Datos!$D$3:$HN$85,BECO_Datos!$A72,FALSE)+IFERROR(HLOOKUP(BD$6,BECO_Datos!$HP$3:$LT$85,BECO_Datos!$A72,FALSE),0))*BD$2</f>
        <v>#N/A</v>
      </c>
      <c r="BE73" s="83" t="e">
        <f>(HLOOKUP(BE$6,BECO_Datos!$D$3:$HN$85,BECO_Datos!$A72,FALSE)+IFERROR(HLOOKUP(BE$6,BECO_Datos!$HP$3:$LT$85,BECO_Datos!$A72,FALSE),0))*BE$2</f>
        <v>#N/A</v>
      </c>
      <c r="BF73" s="83" t="e">
        <f>(HLOOKUP(BF$6,BECO_Datos!$D$3:$HN$85,BECO_Datos!$A72,FALSE)+IFERROR(HLOOKUP(BF$6,BECO_Datos!$HP$3:$LT$85,BECO_Datos!$A72,FALSE),0))*BF$2</f>
        <v>#N/A</v>
      </c>
      <c r="BG73" s="83" t="e">
        <f>(HLOOKUP(BG$6,BECO_Datos!$D$3:$HN$85,BECO_Datos!$A72,FALSE)+IFERROR(HLOOKUP(BG$6,BECO_Datos!$HP$3:$LT$85,BECO_Datos!$A72,FALSE),0))*BG$2</f>
        <v>#N/A</v>
      </c>
      <c r="BH73" s="83" t="e">
        <f>(HLOOKUP(BH$6,BECO_Datos!$D$3:$HN$85,BECO_Datos!$A72,FALSE)+IFERROR(HLOOKUP(BH$6,BECO_Datos!$HP$3:$LT$85,BECO_Datos!$A72,FALSE),0))*BH$2</f>
        <v>#N/A</v>
      </c>
      <c r="BI73" s="83">
        <f>(HLOOKUP(BI$6,BECO_Datos!$D$3:$HN$85,BECO_Datos!$A72,FALSE)+IFERROR(HLOOKUP(BI$6,BECO_Datos!$HP$3:$LT$85,BECO_Datos!$A72,FALSE),0))*BI$2</f>
        <v>0</v>
      </c>
      <c r="BJ73" s="83">
        <f>(HLOOKUP(BJ$6,BECO_Datos!$D$3:$HN$85,BECO_Datos!$A72,FALSE)+IFERROR(HLOOKUP(BJ$6,BECO_Datos!$HP$3:$LT$85,BECO_Datos!$A72,FALSE),0))*BJ$2</f>
        <v>0</v>
      </c>
      <c r="BK73" s="83">
        <f>(HLOOKUP(BK$6,BECO_Datos!$D$3:$HN$85,BECO_Datos!$A72,FALSE)+IFERROR(HLOOKUP(BK$6,BECO_Datos!$HP$3:$LT$85,BECO_Datos!$A72,FALSE),0))*BK$2</f>
        <v>0</v>
      </c>
      <c r="BL73" s="83">
        <f>(HLOOKUP(BL$6,BECO_Datos!$D$3:$HN$85,BECO_Datos!$A72,FALSE)+IFERROR(HLOOKUP(BL$6,BECO_Datos!$HP$3:$LT$85,BECO_Datos!$A72,FALSE),0))*BL$2</f>
        <v>0</v>
      </c>
      <c r="BM73" s="83">
        <f>(HLOOKUP(BM$6,BECO_Datos!$D$3:$HN$85,BECO_Datos!$A72,FALSE)+IFERROR(HLOOKUP(BM$6,BECO_Datos!$HP$3:$LT$85,BECO_Datos!$A72,FALSE),0))*BM$2</f>
        <v>0</v>
      </c>
      <c r="BN73" s="83">
        <f>(HLOOKUP(BN$6,BECO_Datos!$D$3:$HN$85,BECO_Datos!$A72,FALSE)+IFERROR(HLOOKUP(BN$6,BECO_Datos!$HP$3:$LT$85,BECO_Datos!$A72,FALSE),0))*BN$2</f>
        <v>0</v>
      </c>
      <c r="BO73" s="83">
        <f>(HLOOKUP(BO$6,BECO_Datos!$D$3:$HN$85,BECO_Datos!$A72,FALSE)+IFERROR(HLOOKUP(BO$6,BECO_Datos!$HP$3:$LT$85,BECO_Datos!$A72,FALSE),0))*BO$2</f>
        <v>0</v>
      </c>
      <c r="BP73" s="83">
        <f>(HLOOKUP(BP$6,BECO_Datos!$D$3:$HN$85,BECO_Datos!$A72,FALSE)+IFERROR(HLOOKUP(BP$6,BECO_Datos!$HP$3:$LT$85,BECO_Datos!$A72,FALSE),0))*BP$2</f>
        <v>0</v>
      </c>
      <c r="BQ73" s="83">
        <f>(HLOOKUP(BQ$6,BECO_Datos!$D$3:$HN$85,BECO_Datos!$A72,FALSE)+IFERROR(HLOOKUP(BQ$6,BECO_Datos!$HP$3:$LT$85,BECO_Datos!$A72,FALSE),0))*BQ$2</f>
        <v>0</v>
      </c>
      <c r="BR73" s="83">
        <f>(HLOOKUP(BR$6,BECO_Datos!$D$3:$HN$85,BECO_Datos!$A72,FALSE)+IFERROR(HLOOKUP(BR$6,BECO_Datos!$HP$3:$LT$85,BECO_Datos!$A72,FALSE),0))*BR$2</f>
        <v>0</v>
      </c>
      <c r="BT73" s="83" t="e">
        <f>(HLOOKUP(BT$6,BECO_Datos!$D$3:$HN$85,BECO_Datos!$A72,FALSE)+IFERROR(HLOOKUP(BT$6,BECO_Datos!$HP$3:$LT$85,BECO_Datos!$A72,FALSE),0))*BT$2</f>
        <v>#N/A</v>
      </c>
      <c r="BU73" s="83" t="e">
        <f>(HLOOKUP(BU$6,BECO_Datos!$D$3:$HN$85,BECO_Datos!$A72,FALSE)+IFERROR(HLOOKUP(BU$6,BECO_Datos!$HP$3:$LT$85,BECO_Datos!$A72,FALSE),0))*BU$2</f>
        <v>#N/A</v>
      </c>
      <c r="BV73" s="83" t="e">
        <f>(HLOOKUP(BV$6,BECO_Datos!$D$3:$HN$85,BECO_Datos!$A72,FALSE)+IFERROR(HLOOKUP(BV$6,BECO_Datos!$HP$3:$LT$85,BECO_Datos!$A72,FALSE),0))*BV$2</f>
        <v>#N/A</v>
      </c>
      <c r="BW73" s="83" t="e">
        <f>(HLOOKUP(BW$6,BECO_Datos!$D$3:$HN$85,BECO_Datos!$A72,FALSE)+IFERROR(HLOOKUP(BW$6,BECO_Datos!$HP$3:$LT$85,BECO_Datos!$A72,FALSE),0))*BW$2</f>
        <v>#N/A</v>
      </c>
      <c r="BX73" s="83" t="e">
        <f>(HLOOKUP(BX$6,BECO_Datos!$D$3:$HN$85,BECO_Datos!$A72,FALSE)+IFERROR(HLOOKUP(BX$6,BECO_Datos!$HP$3:$LT$85,BECO_Datos!$A72,FALSE),0))*BX$2</f>
        <v>#N/A</v>
      </c>
      <c r="BY73" s="83" t="e">
        <f>(HLOOKUP(BY$6,BECO_Datos!$D$3:$HN$85,BECO_Datos!$A72,FALSE)+IFERROR(HLOOKUP(BY$6,BECO_Datos!$HP$3:$LT$85,BECO_Datos!$A72,FALSE),0))*BY$2</f>
        <v>#N/A</v>
      </c>
      <c r="BZ73" s="83">
        <f>(HLOOKUP(BZ$6,BECO_Datos!$D$3:$HN$85,BECO_Datos!$A72,FALSE)+IFERROR(HLOOKUP(BZ$6,BECO_Datos!$HP$3:$LT$85,BECO_Datos!$A72,FALSE),0))*BZ$2</f>
        <v>0</v>
      </c>
      <c r="CA73" s="83">
        <f>(HLOOKUP(CA$6,BECO_Datos!$D$3:$HN$85,BECO_Datos!$A72,FALSE)+IFERROR(HLOOKUP(CA$6,BECO_Datos!$HP$3:$LT$85,BECO_Datos!$A72,FALSE),0))*CA$2</f>
        <v>0</v>
      </c>
      <c r="CB73" s="83">
        <f>(HLOOKUP(CB$6,BECO_Datos!$D$3:$HN$85,BECO_Datos!$A72,FALSE)+IFERROR(HLOOKUP(CB$6,BECO_Datos!$HP$3:$LT$85,BECO_Datos!$A72,FALSE),0))*CB$2</f>
        <v>0</v>
      </c>
      <c r="CC73" s="83">
        <f>(HLOOKUP(CC$6,BECO_Datos!$D$3:$HN$85,BECO_Datos!$A72,FALSE)+IFERROR(HLOOKUP(CC$6,BECO_Datos!$HP$3:$LT$85,BECO_Datos!$A72,FALSE),0))*CC$2</f>
        <v>0</v>
      </c>
      <c r="CD73" s="83">
        <f>(HLOOKUP(CD$6,BECO_Datos!$D$3:$HN$85,BECO_Datos!$A72,FALSE)+IFERROR(HLOOKUP(CD$6,BECO_Datos!$HP$3:$LT$85,BECO_Datos!$A72,FALSE),0))*CD$2</f>
        <v>0</v>
      </c>
      <c r="CE73" s="83">
        <f>(HLOOKUP(CE$6,BECO_Datos!$D$3:$HN$85,BECO_Datos!$A72,FALSE)+IFERROR(HLOOKUP(CE$6,BECO_Datos!$HP$3:$LT$85,BECO_Datos!$A72,FALSE),0))*CE$2</f>
        <v>0</v>
      </c>
      <c r="CF73" s="83">
        <f>(HLOOKUP(CF$6,BECO_Datos!$D$3:$HN$85,BECO_Datos!$A72,FALSE)+IFERROR(HLOOKUP(CF$6,BECO_Datos!$HP$3:$LT$85,BECO_Datos!$A72,FALSE),0))*CF$2</f>
        <v>0</v>
      </c>
      <c r="CG73" s="83">
        <f>(HLOOKUP(CG$6,BECO_Datos!$D$3:$HN$85,BECO_Datos!$A72,FALSE)+IFERROR(HLOOKUP(CG$6,BECO_Datos!$HP$3:$LT$85,BECO_Datos!$A72,FALSE),0))*CG$2</f>
        <v>0</v>
      </c>
      <c r="CH73" s="83">
        <f>(HLOOKUP(CH$6,BECO_Datos!$D$3:$HN$85,BECO_Datos!$A72,FALSE)+IFERROR(HLOOKUP(CH$6,BECO_Datos!$HP$3:$LT$85,BECO_Datos!$A72,FALSE),0))*CH$2</f>
        <v>0</v>
      </c>
      <c r="CI73" s="83">
        <f>(HLOOKUP(CI$6,BECO_Datos!$D$3:$HN$85,BECO_Datos!$A72,FALSE)+IFERROR(HLOOKUP(CI$6,BECO_Datos!$HP$3:$LT$85,BECO_Datos!$A72,FALSE),0))*CI$2</f>
        <v>0</v>
      </c>
      <c r="CK73" s="83" t="e">
        <f>(HLOOKUP(CK$6,BECO_Datos!$D$3:$HN$85,BECO_Datos!$A72,FALSE)+IFERROR(HLOOKUP(CK$6,BECO_Datos!$HP$3:$LT$85,BECO_Datos!$A72,FALSE),0))*CK$2</f>
        <v>#N/A</v>
      </c>
      <c r="CL73" s="83" t="e">
        <f>(HLOOKUP(CL$6,BECO_Datos!$D$3:$HN$85,BECO_Datos!$A72,FALSE)+IFERROR(HLOOKUP(CL$6,BECO_Datos!$HP$3:$LT$85,BECO_Datos!$A72,FALSE),0))*CL$2</f>
        <v>#N/A</v>
      </c>
      <c r="CM73" s="83" t="e">
        <f>(HLOOKUP(CM$6,BECO_Datos!$D$3:$HN$85,BECO_Datos!$A72,FALSE)+IFERROR(HLOOKUP(CM$6,BECO_Datos!$HP$3:$LT$85,BECO_Datos!$A72,FALSE),0))*CM$2</f>
        <v>#N/A</v>
      </c>
      <c r="CN73" s="83" t="e">
        <f>(HLOOKUP(CN$6,BECO_Datos!$D$3:$HN$85,BECO_Datos!$A72,FALSE)+IFERROR(HLOOKUP(CN$6,BECO_Datos!$HP$3:$LT$85,BECO_Datos!$A72,FALSE),0))*CN$2</f>
        <v>#N/A</v>
      </c>
      <c r="CO73" s="83" t="e">
        <f>(HLOOKUP(CO$6,BECO_Datos!$D$3:$HN$85,BECO_Datos!$A72,FALSE)+IFERROR(HLOOKUP(CO$6,BECO_Datos!$HP$3:$LT$85,BECO_Datos!$A72,FALSE),0))*CO$2</f>
        <v>#N/A</v>
      </c>
      <c r="CP73" s="83" t="e">
        <f>(HLOOKUP(CP$6,BECO_Datos!$D$3:$HN$85,BECO_Datos!$A72,FALSE)+IFERROR(HLOOKUP(CP$6,BECO_Datos!$HP$3:$LT$85,BECO_Datos!$A72,FALSE),0))*CP$2</f>
        <v>#N/A</v>
      </c>
      <c r="CQ73" s="83">
        <f>(HLOOKUP(CQ$6,BECO_Datos!$D$3:$HN$85,BECO_Datos!$A72,FALSE)+IFERROR(HLOOKUP(CQ$6,BECO_Datos!$HP$3:$LT$85,BECO_Datos!$A72,FALSE),0))*CQ$2</f>
        <v>0</v>
      </c>
      <c r="CR73" s="83">
        <f>(HLOOKUP(CR$6,BECO_Datos!$D$3:$HN$85,BECO_Datos!$A72,FALSE)+IFERROR(HLOOKUP(CR$6,BECO_Datos!$HP$3:$LT$85,BECO_Datos!$A72,FALSE),0))*CR$2</f>
        <v>0</v>
      </c>
      <c r="CS73" s="83">
        <f>(HLOOKUP(CS$6,BECO_Datos!$D$3:$HN$85,BECO_Datos!$A72,FALSE)+IFERROR(HLOOKUP(CS$6,BECO_Datos!$HP$3:$LT$85,BECO_Datos!$A72,FALSE),0))*CS$2</f>
        <v>0</v>
      </c>
      <c r="CT73" s="83">
        <f>(HLOOKUP(CT$6,BECO_Datos!$D$3:$HN$85,BECO_Datos!$A72,FALSE)+IFERROR(HLOOKUP(CT$6,BECO_Datos!$HP$3:$LT$85,BECO_Datos!$A72,FALSE),0))*CT$2</f>
        <v>0</v>
      </c>
      <c r="CU73" s="83">
        <f>(HLOOKUP(CU$6,BECO_Datos!$D$3:$HN$85,BECO_Datos!$A72,FALSE)+IFERROR(HLOOKUP(CU$6,BECO_Datos!$HP$3:$LT$85,BECO_Datos!$A72,FALSE),0))*CU$2</f>
        <v>0</v>
      </c>
      <c r="CV73" s="83">
        <f>(HLOOKUP(CV$6,BECO_Datos!$D$3:$HN$85,BECO_Datos!$A72,FALSE)+IFERROR(HLOOKUP(CV$6,BECO_Datos!$HP$3:$LT$85,BECO_Datos!$A72,FALSE),0))*CV$2</f>
        <v>0</v>
      </c>
      <c r="CW73" s="83">
        <f>(HLOOKUP(CW$6,BECO_Datos!$D$3:$HN$85,BECO_Datos!$A72,FALSE)+IFERROR(HLOOKUP(CW$6,BECO_Datos!$HP$3:$LT$85,BECO_Datos!$A72,FALSE),0))*CW$2</f>
        <v>0</v>
      </c>
      <c r="CX73" s="83">
        <f>(HLOOKUP(CX$6,BECO_Datos!$D$3:$HN$85,BECO_Datos!$A72,FALSE)+IFERROR(HLOOKUP(CX$6,BECO_Datos!$HP$3:$LT$85,BECO_Datos!$A72,FALSE),0))*CX$2</f>
        <v>0</v>
      </c>
      <c r="CY73" s="83">
        <f>(HLOOKUP(CY$6,BECO_Datos!$D$3:$HN$85,BECO_Datos!$A72,FALSE)+IFERROR(HLOOKUP(CY$6,BECO_Datos!$HP$3:$LT$85,BECO_Datos!$A72,FALSE),0))*CY$2</f>
        <v>0</v>
      </c>
      <c r="CZ73" s="83">
        <f>(HLOOKUP(CZ$6,BECO_Datos!$D$3:$HN$85,BECO_Datos!$A72,FALSE)+IFERROR(HLOOKUP(CZ$6,BECO_Datos!$HP$3:$LT$85,BECO_Datos!$A72,FALSE),0))*CZ$2</f>
        <v>0</v>
      </c>
      <c r="DB73" s="83" t="e">
        <f>(HLOOKUP(DB$6,BECO_Datos!$D$3:$HN$85,BECO_Datos!$A72,FALSE)+IFERROR(HLOOKUP(DB$6,BECO_Datos!$HP$3:$LT$85,BECO_Datos!$A72,FALSE),0))*DB$2</f>
        <v>#N/A</v>
      </c>
      <c r="DC73" s="83" t="e">
        <f>(HLOOKUP(DC$6,BECO_Datos!$D$3:$HN$85,BECO_Datos!$A72,FALSE)+IFERROR(HLOOKUP(DC$6,BECO_Datos!$HP$3:$LT$85,BECO_Datos!$A72,FALSE),0))*DC$2</f>
        <v>#N/A</v>
      </c>
      <c r="DD73" s="83" t="e">
        <f>(HLOOKUP(DD$6,BECO_Datos!$D$3:$HN$85,BECO_Datos!$A72,FALSE)+IFERROR(HLOOKUP(DD$6,BECO_Datos!$HP$3:$LT$85,BECO_Datos!$A72,FALSE),0))*DD$2</f>
        <v>#N/A</v>
      </c>
      <c r="DE73" s="83" t="e">
        <f>(HLOOKUP(DE$6,BECO_Datos!$D$3:$HN$85,BECO_Datos!$A72,FALSE)+IFERROR(HLOOKUP(DE$6,BECO_Datos!$HP$3:$LT$85,BECO_Datos!$A72,FALSE),0))*DE$2</f>
        <v>#N/A</v>
      </c>
      <c r="DF73" s="83" t="e">
        <f>(HLOOKUP(DF$6,BECO_Datos!$D$3:$HN$85,BECO_Datos!$A72,FALSE)+IFERROR(HLOOKUP(DF$6,BECO_Datos!$HP$3:$LT$85,BECO_Datos!$A72,FALSE),0))*DF$2</f>
        <v>#N/A</v>
      </c>
      <c r="DG73" s="83" t="e">
        <f>(HLOOKUP(DG$6,BECO_Datos!$D$3:$HN$85,BECO_Datos!$A72,FALSE)+IFERROR(HLOOKUP(DG$6,BECO_Datos!$HP$3:$LT$85,BECO_Datos!$A72,FALSE),0))*DG$2</f>
        <v>#N/A</v>
      </c>
      <c r="DH73" s="83">
        <f>(HLOOKUP(DH$6,BECO_Datos!$D$3:$HN$85,BECO_Datos!$A72,FALSE)+IFERROR(HLOOKUP(DH$6,BECO_Datos!$HP$3:$LT$85,BECO_Datos!$A72,FALSE),0))*DH$2</f>
        <v>0</v>
      </c>
      <c r="DI73" s="83">
        <f>(HLOOKUP(DI$6,BECO_Datos!$D$3:$HN$85,BECO_Datos!$A72,FALSE)+IFERROR(HLOOKUP(DI$6,BECO_Datos!$HP$3:$LT$85,BECO_Datos!$A72,FALSE),0))*DI$2</f>
        <v>0</v>
      </c>
      <c r="DJ73" s="83">
        <f>(HLOOKUP(DJ$6,BECO_Datos!$D$3:$HN$85,BECO_Datos!$A72,FALSE)+IFERROR(HLOOKUP(DJ$6,BECO_Datos!$HP$3:$LT$85,BECO_Datos!$A72,FALSE),0))*DJ$2</f>
        <v>0</v>
      </c>
      <c r="DK73" s="83">
        <f>(HLOOKUP(DK$6,BECO_Datos!$D$3:$HN$85,BECO_Datos!$A72,FALSE)+IFERROR(HLOOKUP(DK$6,BECO_Datos!$HP$3:$LT$85,BECO_Datos!$A72,FALSE),0))*DK$2</f>
        <v>0</v>
      </c>
      <c r="DL73" s="83">
        <f>(HLOOKUP(DL$6,BECO_Datos!$D$3:$HN$85,BECO_Datos!$A72,FALSE)+IFERROR(HLOOKUP(DL$6,BECO_Datos!$HP$3:$LT$85,BECO_Datos!$A72,FALSE),0))*DL$2</f>
        <v>0</v>
      </c>
      <c r="DM73" s="83">
        <f>(HLOOKUP(DM$6,BECO_Datos!$D$3:$HN$85,BECO_Datos!$A72,FALSE)+IFERROR(HLOOKUP(DM$6,BECO_Datos!$HP$3:$LT$85,BECO_Datos!$A72,FALSE),0))*DM$2</f>
        <v>0</v>
      </c>
      <c r="DN73" s="83">
        <f>(HLOOKUP(DN$6,BECO_Datos!$D$3:$HN$85,BECO_Datos!$A72,FALSE)+IFERROR(HLOOKUP(DN$6,BECO_Datos!$HP$3:$LT$85,BECO_Datos!$A72,FALSE),0))*DN$2</f>
        <v>0</v>
      </c>
      <c r="DO73" s="83">
        <f>(HLOOKUP(DO$6,BECO_Datos!$D$3:$HN$85,BECO_Datos!$A72,FALSE)+IFERROR(HLOOKUP(DO$6,BECO_Datos!$HP$3:$LT$85,BECO_Datos!$A72,FALSE),0))*DO$2</f>
        <v>0</v>
      </c>
      <c r="DP73" s="83">
        <f>(HLOOKUP(DP$6,BECO_Datos!$D$3:$HN$85,BECO_Datos!$A72,FALSE)+IFERROR(HLOOKUP(DP$6,BECO_Datos!$HP$3:$LT$85,BECO_Datos!$A72,FALSE),0))*DP$2</f>
        <v>0</v>
      </c>
      <c r="DQ73" s="83">
        <f>(HLOOKUP(DQ$6,BECO_Datos!$D$3:$HN$85,BECO_Datos!$A72,FALSE)+IFERROR(HLOOKUP(DQ$6,BECO_Datos!$HP$3:$LT$85,BECO_Datos!$A72,FALSE),0))*DQ$2</f>
        <v>0</v>
      </c>
      <c r="DS73" s="83" t="e">
        <f>(HLOOKUP(DS$6,BECO_Datos!$D$3:$HN$85,BECO_Datos!$A72,FALSE)+IFERROR(HLOOKUP(DS$6,BECO_Datos!$HP$3:$LT$85,BECO_Datos!$A72,FALSE),0))*DS$2</f>
        <v>#N/A</v>
      </c>
      <c r="DT73" s="83" t="e">
        <f>(HLOOKUP(DT$6,BECO_Datos!$D$3:$HN$85,BECO_Datos!$A72,FALSE)+IFERROR(HLOOKUP(DT$6,BECO_Datos!$HP$3:$LT$85,BECO_Datos!$A72,FALSE),0))*DT$2</f>
        <v>#N/A</v>
      </c>
      <c r="DU73" s="83" t="e">
        <f>(HLOOKUP(DU$6,BECO_Datos!$D$3:$HN$85,BECO_Datos!$A72,FALSE)+IFERROR(HLOOKUP(DU$6,BECO_Datos!$HP$3:$LT$85,BECO_Datos!$A72,FALSE),0))*DU$2</f>
        <v>#N/A</v>
      </c>
      <c r="DV73" s="83" t="e">
        <f>(HLOOKUP(DV$6,BECO_Datos!$D$3:$HN$85,BECO_Datos!$A72,FALSE)+IFERROR(HLOOKUP(DV$6,BECO_Datos!$HP$3:$LT$85,BECO_Datos!$A72,FALSE),0))*DV$2</f>
        <v>#N/A</v>
      </c>
      <c r="DW73" s="83" t="e">
        <f>(HLOOKUP(DW$6,BECO_Datos!$D$3:$HN$85,BECO_Datos!$A72,FALSE)+IFERROR(HLOOKUP(DW$6,BECO_Datos!$HP$3:$LT$85,BECO_Datos!$A72,FALSE),0))*DW$2</f>
        <v>#N/A</v>
      </c>
      <c r="DX73" s="83" t="e">
        <f>(HLOOKUP(DX$6,BECO_Datos!$D$3:$HN$85,BECO_Datos!$A72,FALSE)+IFERROR(HLOOKUP(DX$6,BECO_Datos!$HP$3:$LT$85,BECO_Datos!$A72,FALSE),0))*DX$2</f>
        <v>#N/A</v>
      </c>
      <c r="DY73" s="83">
        <f>(HLOOKUP(DY$6,BECO_Datos!$D$3:$HN$85,BECO_Datos!$A72,FALSE)+IFERROR(HLOOKUP(DY$6,BECO_Datos!$HP$3:$LT$85,BECO_Datos!$A72,FALSE),0))*DY$2</f>
        <v>0</v>
      </c>
      <c r="DZ73" s="83">
        <f>(HLOOKUP(DZ$6,BECO_Datos!$D$3:$HN$85,BECO_Datos!$A72,FALSE)+IFERROR(HLOOKUP(DZ$6,BECO_Datos!$HP$3:$LT$85,BECO_Datos!$A72,FALSE),0))*DZ$2</f>
        <v>0</v>
      </c>
      <c r="EA73" s="83">
        <f>(HLOOKUP(EA$6,BECO_Datos!$D$3:$HN$85,BECO_Datos!$A72,FALSE)+IFERROR(HLOOKUP(EA$6,BECO_Datos!$HP$3:$LT$85,BECO_Datos!$A72,FALSE),0))*EA$2</f>
        <v>0</v>
      </c>
      <c r="EB73" s="83">
        <f>(HLOOKUP(EB$6,BECO_Datos!$D$3:$HN$85,BECO_Datos!$A72,FALSE)+IFERROR(HLOOKUP(EB$6,BECO_Datos!$HP$3:$LT$85,BECO_Datos!$A72,FALSE),0))*EB$2</f>
        <v>0</v>
      </c>
      <c r="EC73" s="83">
        <f>(HLOOKUP(EC$6,BECO_Datos!$D$3:$HN$85,BECO_Datos!$A72,FALSE)+IFERROR(HLOOKUP(EC$6,BECO_Datos!$HP$3:$LT$85,BECO_Datos!$A72,FALSE),0))*EC$2</f>
        <v>0</v>
      </c>
      <c r="ED73" s="83">
        <f>(HLOOKUP(ED$6,BECO_Datos!$D$3:$HN$85,BECO_Datos!$A72,FALSE)+IFERROR(HLOOKUP(ED$6,BECO_Datos!$HP$3:$LT$85,BECO_Datos!$A72,FALSE),0))*ED$2</f>
        <v>0</v>
      </c>
      <c r="EE73" s="83">
        <f>(HLOOKUP(EE$6,BECO_Datos!$D$3:$HN$85,BECO_Datos!$A72,FALSE)+IFERROR(HLOOKUP(EE$6,BECO_Datos!$HP$3:$LT$85,BECO_Datos!$A72,FALSE),0))*EE$2</f>
        <v>0</v>
      </c>
      <c r="EF73" s="83">
        <f>(HLOOKUP(EF$6,BECO_Datos!$D$3:$HN$85,BECO_Datos!$A72,FALSE)+IFERROR(HLOOKUP(EF$6,BECO_Datos!$HP$3:$LT$85,BECO_Datos!$A72,FALSE),0))*EF$2</f>
        <v>0</v>
      </c>
      <c r="EG73" s="83">
        <f>(HLOOKUP(EG$6,BECO_Datos!$D$3:$HN$85,BECO_Datos!$A72,FALSE)+IFERROR(HLOOKUP(EG$6,BECO_Datos!$HP$3:$LT$85,BECO_Datos!$A72,FALSE),0))*EG$2</f>
        <v>0</v>
      </c>
      <c r="EH73" s="83">
        <f>(HLOOKUP(EH$6,BECO_Datos!$D$3:$HN$85,BECO_Datos!$A72,FALSE)+IFERROR(HLOOKUP(EH$6,BECO_Datos!$HP$3:$LT$85,BECO_Datos!$A72,FALSE),0))*EH$2</f>
        <v>0</v>
      </c>
      <c r="EJ73" s="83" t="e">
        <f>(HLOOKUP(EJ$6,BECO_Datos!$D$3:$HN$85,BECO_Datos!$A72,FALSE)+IFERROR(HLOOKUP(EJ$6,BECO_Datos!$HP$3:$LT$85,BECO_Datos!$A72,FALSE),0))*EJ$2</f>
        <v>#N/A</v>
      </c>
      <c r="EK73" s="83" t="e">
        <f>(HLOOKUP(EK$6,BECO_Datos!$D$3:$HN$85,BECO_Datos!$A72,FALSE)+IFERROR(HLOOKUP(EK$6,BECO_Datos!$HP$3:$LT$85,BECO_Datos!$A72,FALSE),0))*EK$2</f>
        <v>#N/A</v>
      </c>
      <c r="EL73" s="83" t="e">
        <f>(HLOOKUP(EL$6,BECO_Datos!$D$3:$HN$85,BECO_Datos!$A72,FALSE)+IFERROR(HLOOKUP(EL$6,BECO_Datos!$HP$3:$LT$85,BECO_Datos!$A72,FALSE),0))*EL$2</f>
        <v>#N/A</v>
      </c>
      <c r="EM73" s="83" t="e">
        <f>(HLOOKUP(EM$6,BECO_Datos!$D$3:$HN$85,BECO_Datos!$A72,FALSE)+IFERROR(HLOOKUP(EM$6,BECO_Datos!$HP$3:$LT$85,BECO_Datos!$A72,FALSE),0))*EM$2</f>
        <v>#N/A</v>
      </c>
      <c r="EN73" s="83" t="e">
        <f>(HLOOKUP(EN$6,BECO_Datos!$D$3:$HN$85,BECO_Datos!$A72,FALSE)+IFERROR(HLOOKUP(EN$6,BECO_Datos!$HP$3:$LT$85,BECO_Datos!$A72,FALSE),0))*EN$2</f>
        <v>#N/A</v>
      </c>
      <c r="EO73" s="83" t="e">
        <f>(HLOOKUP(EO$6,BECO_Datos!$D$3:$HN$85,BECO_Datos!$A72,FALSE)+IFERROR(HLOOKUP(EO$6,BECO_Datos!$HP$3:$LT$85,BECO_Datos!$A72,FALSE),0))*EO$2</f>
        <v>#N/A</v>
      </c>
      <c r="EP73" s="83">
        <f>(HLOOKUP(EP$6,BECO_Datos!$D$3:$HN$85,BECO_Datos!$A72,FALSE)+IFERROR(HLOOKUP(EP$6,BECO_Datos!$HP$3:$LT$85,BECO_Datos!$A72,FALSE),0))*EP$2</f>
        <v>0</v>
      </c>
      <c r="EQ73" s="83">
        <f>(HLOOKUP(EQ$6,BECO_Datos!$D$3:$HN$85,BECO_Datos!$A72,FALSE)+IFERROR(HLOOKUP(EQ$6,BECO_Datos!$HP$3:$LT$85,BECO_Datos!$A72,FALSE),0))*EQ$2</f>
        <v>0</v>
      </c>
      <c r="ER73" s="83">
        <f>(HLOOKUP(ER$6,BECO_Datos!$D$3:$HN$85,BECO_Datos!$A72,FALSE)+IFERROR(HLOOKUP(ER$6,BECO_Datos!$HP$3:$LT$85,BECO_Datos!$A72,FALSE),0))*ER$2</f>
        <v>0</v>
      </c>
      <c r="ES73" s="83">
        <f>(HLOOKUP(ES$6,BECO_Datos!$D$3:$HN$85,BECO_Datos!$A72,FALSE)+IFERROR(HLOOKUP(ES$6,BECO_Datos!$HP$3:$LT$85,BECO_Datos!$A72,FALSE),0))*ES$2</f>
        <v>0</v>
      </c>
      <c r="ET73" s="83">
        <f>(HLOOKUP(ET$6,BECO_Datos!$D$3:$HN$85,BECO_Datos!$A72,FALSE)+IFERROR(HLOOKUP(ET$6,BECO_Datos!$HP$3:$LT$85,BECO_Datos!$A72,FALSE),0))*ET$2</f>
        <v>0</v>
      </c>
      <c r="EU73" s="83">
        <f>(HLOOKUP(EU$6,BECO_Datos!$D$3:$HN$85,BECO_Datos!$A72,FALSE)+IFERROR(HLOOKUP(EU$6,BECO_Datos!$HP$3:$LT$85,BECO_Datos!$A72,FALSE),0))*EU$2</f>
        <v>0</v>
      </c>
      <c r="EV73" s="83">
        <f>(HLOOKUP(EV$6,BECO_Datos!$D$3:$HN$85,BECO_Datos!$A72,FALSE)+IFERROR(HLOOKUP(EV$6,BECO_Datos!$HP$3:$LT$85,BECO_Datos!$A72,FALSE),0))*EV$2</f>
        <v>0</v>
      </c>
      <c r="EW73" s="83">
        <f>(HLOOKUP(EW$6,BECO_Datos!$D$3:$HN$85,BECO_Datos!$A72,FALSE)+IFERROR(HLOOKUP(EW$6,BECO_Datos!$HP$3:$LT$85,BECO_Datos!$A72,FALSE),0))*EW$2</f>
        <v>0</v>
      </c>
      <c r="EX73" s="83">
        <f>(HLOOKUP(EX$6,BECO_Datos!$D$3:$HN$85,BECO_Datos!$A72,FALSE)+IFERROR(HLOOKUP(EX$6,BECO_Datos!$HP$3:$LT$85,BECO_Datos!$A72,FALSE),0))*EX$2</f>
        <v>0</v>
      </c>
      <c r="EY73" s="83">
        <f>(HLOOKUP(EY$6,BECO_Datos!$D$3:$HN$85,BECO_Datos!$A72,FALSE)+IFERROR(HLOOKUP(EY$6,BECO_Datos!$HP$3:$LT$85,BECO_Datos!$A72,FALSE),0))*EY$2</f>
        <v>0</v>
      </c>
      <c r="FA73" s="83" t="e">
        <f>(HLOOKUP(FA$6,BECO_Datos!$D$3:$HN$85,BECO_Datos!$A72,FALSE)+IFERROR(HLOOKUP(FA$6,BECO_Datos!$HP$3:$LT$85,BECO_Datos!$A72,FALSE),0))*FA$2</f>
        <v>#N/A</v>
      </c>
      <c r="FB73" s="83" t="e">
        <f>(HLOOKUP(FB$6,BECO_Datos!$D$3:$HN$85,BECO_Datos!$A72,FALSE)+IFERROR(HLOOKUP(FB$6,BECO_Datos!$HP$3:$LT$85,BECO_Datos!$A72,FALSE),0))*FB$2</f>
        <v>#N/A</v>
      </c>
      <c r="FC73" s="83" t="e">
        <f>(HLOOKUP(FC$6,BECO_Datos!$D$3:$HN$85,BECO_Datos!$A72,FALSE)+IFERROR(HLOOKUP(FC$6,BECO_Datos!$HP$3:$LT$85,BECO_Datos!$A72,FALSE),0))*FC$2</f>
        <v>#N/A</v>
      </c>
      <c r="FD73" s="83" t="e">
        <f>(HLOOKUP(FD$6,BECO_Datos!$D$3:$HN$85,BECO_Datos!$A72,FALSE)+IFERROR(HLOOKUP(FD$6,BECO_Datos!$HP$3:$LT$85,BECO_Datos!$A72,FALSE),0))*FD$2</f>
        <v>#N/A</v>
      </c>
      <c r="FE73" s="83" t="e">
        <f>(HLOOKUP(FE$6,BECO_Datos!$D$3:$HN$85,BECO_Datos!$A72,FALSE)+IFERROR(HLOOKUP(FE$6,BECO_Datos!$HP$3:$LT$85,BECO_Datos!$A72,FALSE),0))*FE$2</f>
        <v>#N/A</v>
      </c>
      <c r="FF73" s="83" t="e">
        <f>(HLOOKUP(FF$6,BECO_Datos!$D$3:$HN$85,BECO_Datos!$A72,FALSE)+IFERROR(HLOOKUP(FF$6,BECO_Datos!$HP$3:$LT$85,BECO_Datos!$A72,FALSE),0))*FF$2</f>
        <v>#N/A</v>
      </c>
      <c r="FG73" s="83">
        <f>(HLOOKUP(FG$6,BECO_Datos!$D$3:$HN$85,BECO_Datos!$A72,FALSE)+IFERROR(HLOOKUP(FG$6,BECO_Datos!$HP$3:$LT$85,BECO_Datos!$A72,FALSE),0))*FG$2</f>
        <v>0</v>
      </c>
      <c r="FH73" s="83">
        <f>(HLOOKUP(FH$6,BECO_Datos!$D$3:$HN$85,BECO_Datos!$A72,FALSE)+IFERROR(HLOOKUP(FH$6,BECO_Datos!$HP$3:$LT$85,BECO_Datos!$A72,FALSE),0))*FH$2</f>
        <v>0</v>
      </c>
      <c r="FI73" s="83">
        <f>(HLOOKUP(FI$6,BECO_Datos!$D$3:$HN$85,BECO_Datos!$A72,FALSE)+IFERROR(HLOOKUP(FI$6,BECO_Datos!$HP$3:$LT$85,BECO_Datos!$A72,FALSE),0))*FI$2</f>
        <v>0</v>
      </c>
      <c r="FJ73" s="83">
        <f>(HLOOKUP(FJ$6,BECO_Datos!$D$3:$HN$85,BECO_Datos!$A72,FALSE)+IFERROR(HLOOKUP(FJ$6,BECO_Datos!$HP$3:$LT$85,BECO_Datos!$A72,FALSE),0))*FJ$2</f>
        <v>0</v>
      </c>
      <c r="FK73" s="83">
        <f>(HLOOKUP(FK$6,BECO_Datos!$D$3:$HN$85,BECO_Datos!$A72,FALSE)+IFERROR(HLOOKUP(FK$6,BECO_Datos!$HP$3:$LT$85,BECO_Datos!$A72,FALSE),0))*FK$2</f>
        <v>0</v>
      </c>
      <c r="FL73" s="83">
        <f>(HLOOKUP(FL$6,BECO_Datos!$D$3:$HN$85,BECO_Datos!$A72,FALSE)+IFERROR(HLOOKUP(FL$6,BECO_Datos!$HP$3:$LT$85,BECO_Datos!$A72,FALSE),0))*FL$2</f>
        <v>0</v>
      </c>
      <c r="FM73" s="83">
        <f>(HLOOKUP(FM$6,BECO_Datos!$D$3:$HN$85,BECO_Datos!$A72,FALSE)+IFERROR(HLOOKUP(FM$6,BECO_Datos!$HP$3:$LT$85,BECO_Datos!$A72,FALSE),0))*FM$2</f>
        <v>0</v>
      </c>
      <c r="FN73" s="83">
        <f>(HLOOKUP(FN$6,BECO_Datos!$D$3:$HN$85,BECO_Datos!$A72,FALSE)+IFERROR(HLOOKUP(FN$6,BECO_Datos!$HP$3:$LT$85,BECO_Datos!$A72,FALSE),0))*FN$2</f>
        <v>0</v>
      </c>
      <c r="FO73" s="83">
        <f>(HLOOKUP(FO$6,BECO_Datos!$D$3:$HN$85,BECO_Datos!$A72,FALSE)+IFERROR(HLOOKUP(FO$6,BECO_Datos!$HP$3:$LT$85,BECO_Datos!$A72,FALSE),0))*FO$2</f>
        <v>0</v>
      </c>
      <c r="FP73" s="83">
        <f>(HLOOKUP(FP$6,BECO_Datos!$D$3:$HN$85,BECO_Datos!$A72,FALSE)+IFERROR(HLOOKUP(FP$6,BECO_Datos!$HP$3:$LT$85,BECO_Datos!$A72,FALSE),0))*FP$2</f>
        <v>0</v>
      </c>
      <c r="FR73" s="83" t="e">
        <f>(HLOOKUP(FR$6,BECO_Datos!$D$3:$HN$85,BECO_Datos!$A72,FALSE)+IFERROR(HLOOKUP(FR$6,BECO_Datos!$HP$3:$LT$85,BECO_Datos!$A72,FALSE),0))*FR$2</f>
        <v>#N/A</v>
      </c>
      <c r="FS73" s="83" t="e">
        <f>(HLOOKUP(FS$6,BECO_Datos!$D$3:$HN$85,BECO_Datos!$A72,FALSE)+IFERROR(HLOOKUP(FS$6,BECO_Datos!$HP$3:$LT$85,BECO_Datos!$A72,FALSE),0))*FS$2</f>
        <v>#N/A</v>
      </c>
      <c r="FT73" s="83" t="e">
        <f>(HLOOKUP(FT$6,BECO_Datos!$D$3:$HN$85,BECO_Datos!$A72,FALSE)+IFERROR(HLOOKUP(FT$6,BECO_Datos!$HP$3:$LT$85,BECO_Datos!$A72,FALSE),0))*FT$2</f>
        <v>#N/A</v>
      </c>
      <c r="FU73" s="83" t="e">
        <f>(HLOOKUP(FU$6,BECO_Datos!$D$3:$HN$85,BECO_Datos!$A72,FALSE)+IFERROR(HLOOKUP(FU$6,BECO_Datos!$HP$3:$LT$85,BECO_Datos!$A72,FALSE),0))*FU$2</f>
        <v>#N/A</v>
      </c>
      <c r="FV73" s="83" t="e">
        <f>(HLOOKUP(FV$6,BECO_Datos!$D$3:$HN$85,BECO_Datos!$A72,FALSE)+IFERROR(HLOOKUP(FV$6,BECO_Datos!$HP$3:$LT$85,BECO_Datos!$A72,FALSE),0))*FV$2</f>
        <v>#N/A</v>
      </c>
      <c r="FW73" s="83" t="e">
        <f>(HLOOKUP(FW$6,BECO_Datos!$D$3:$HN$85,BECO_Datos!$A72,FALSE)+IFERROR(HLOOKUP(FW$6,BECO_Datos!$HP$3:$LT$85,BECO_Datos!$A72,FALSE),0))*FW$2</f>
        <v>#N/A</v>
      </c>
      <c r="FX73" s="83">
        <f>(HLOOKUP(FX$6,BECO_Datos!$D$3:$HN$85,BECO_Datos!$A72,FALSE)+IFERROR(HLOOKUP(FX$6,BECO_Datos!$HP$3:$LT$85,BECO_Datos!$A72,FALSE),0))*FX$2</f>
        <v>0</v>
      </c>
      <c r="FY73" s="83">
        <f>(HLOOKUP(FY$6,BECO_Datos!$D$3:$HN$85,BECO_Datos!$A72,FALSE)+IFERROR(HLOOKUP(FY$6,BECO_Datos!$HP$3:$LT$85,BECO_Datos!$A72,FALSE),0))*FY$2</f>
        <v>0</v>
      </c>
      <c r="FZ73" s="83">
        <f>(HLOOKUP(FZ$6,BECO_Datos!$D$3:$HN$85,BECO_Datos!$A72,FALSE)+IFERROR(HLOOKUP(FZ$6,BECO_Datos!$HP$3:$LT$85,BECO_Datos!$A72,FALSE),0))*FZ$2</f>
        <v>0</v>
      </c>
      <c r="GA73" s="83">
        <f>(HLOOKUP(GA$6,BECO_Datos!$D$3:$HN$85,BECO_Datos!$A72,FALSE)+IFERROR(HLOOKUP(GA$6,BECO_Datos!$HP$3:$LT$85,BECO_Datos!$A72,FALSE),0))*GA$2</f>
        <v>0</v>
      </c>
      <c r="GB73" s="83">
        <f>(HLOOKUP(GB$6,BECO_Datos!$D$3:$HN$85,BECO_Datos!$A72,FALSE)+IFERROR(HLOOKUP(GB$6,BECO_Datos!$HP$3:$LT$85,BECO_Datos!$A72,FALSE),0))*GB$2</f>
        <v>0</v>
      </c>
      <c r="GC73" s="83">
        <f>(HLOOKUP(GC$6,BECO_Datos!$D$3:$HN$85,BECO_Datos!$A72,FALSE)+IFERROR(HLOOKUP(GC$6,BECO_Datos!$HP$3:$LT$85,BECO_Datos!$A72,FALSE),0))*GC$2</f>
        <v>0</v>
      </c>
      <c r="GD73" s="83">
        <f>(HLOOKUP(GD$6,BECO_Datos!$D$3:$HN$85,BECO_Datos!$A72,FALSE)+IFERROR(HLOOKUP(GD$6,BECO_Datos!$HP$3:$LT$85,BECO_Datos!$A72,FALSE),0))*GD$2</f>
        <v>0</v>
      </c>
      <c r="GE73" s="83">
        <f>(HLOOKUP(GE$6,BECO_Datos!$D$3:$HN$85,BECO_Datos!$A72,FALSE)+IFERROR(HLOOKUP(GE$6,BECO_Datos!$HP$3:$LT$85,BECO_Datos!$A72,FALSE),0))*GE$2</f>
        <v>0</v>
      </c>
      <c r="GF73" s="83">
        <f>(HLOOKUP(GF$6,BECO_Datos!$D$3:$HN$85,BECO_Datos!$A72,FALSE)+IFERROR(HLOOKUP(GF$6,BECO_Datos!$HP$3:$LT$85,BECO_Datos!$A72,FALSE),0))*GF$2</f>
        <v>0</v>
      </c>
      <c r="GG73" s="83">
        <f>(HLOOKUP(GG$6,BECO_Datos!$D$3:$HN$85,BECO_Datos!$A72,FALSE)+IFERROR(HLOOKUP(GG$6,BECO_Datos!$HP$3:$LT$85,BECO_Datos!$A72,FALSE),0))*GG$2</f>
        <v>0</v>
      </c>
      <c r="GI73" s="83" t="e">
        <f>(HLOOKUP(GI$6,BECO_Datos!$D$3:$HN$85,BECO_Datos!$A72,FALSE)+IFERROR(HLOOKUP(GI$6,BECO_Datos!$HP$3:$LT$85,BECO_Datos!$A72,FALSE),0))*GI$2</f>
        <v>#N/A</v>
      </c>
      <c r="GJ73" s="83" t="e">
        <f>(HLOOKUP(GJ$6,BECO_Datos!$D$3:$HN$85,BECO_Datos!$A72,FALSE)+IFERROR(HLOOKUP(GJ$6,BECO_Datos!$HP$3:$LT$85,BECO_Datos!$A72,FALSE),0))*GJ$2</f>
        <v>#N/A</v>
      </c>
      <c r="GK73" s="83" t="e">
        <f>(HLOOKUP(GK$6,BECO_Datos!$D$3:$HN$85,BECO_Datos!$A72,FALSE)+IFERROR(HLOOKUP(GK$6,BECO_Datos!$HP$3:$LT$85,BECO_Datos!$A72,FALSE),0))*GK$2</f>
        <v>#N/A</v>
      </c>
      <c r="GL73" s="83" t="e">
        <f>(HLOOKUP(GL$6,BECO_Datos!$D$3:$HN$85,BECO_Datos!$A72,FALSE)+IFERROR(HLOOKUP(GL$6,BECO_Datos!$HP$3:$LT$85,BECO_Datos!$A72,FALSE),0))*GL$2</f>
        <v>#N/A</v>
      </c>
      <c r="GM73" s="83" t="e">
        <f>(HLOOKUP(GM$6,BECO_Datos!$D$3:$HN$85,BECO_Datos!$A72,FALSE)+IFERROR(HLOOKUP(GM$6,BECO_Datos!$HP$3:$LT$85,BECO_Datos!$A72,FALSE),0))*GM$2</f>
        <v>#N/A</v>
      </c>
      <c r="GN73" s="83" t="e">
        <f>(HLOOKUP(GN$6,BECO_Datos!$D$3:$HN$85,BECO_Datos!$A72,FALSE)+IFERROR(HLOOKUP(GN$6,BECO_Datos!$HP$3:$LT$85,BECO_Datos!$A72,FALSE),0))*GN$2</f>
        <v>#N/A</v>
      </c>
      <c r="GO73" s="83">
        <f>(HLOOKUP(GO$6,BECO_Datos!$D$3:$HN$85,BECO_Datos!$A72,FALSE)+IFERROR(HLOOKUP(GO$6,BECO_Datos!$HP$3:$LT$85,BECO_Datos!$A72,FALSE),0))*GO$2</f>
        <v>0</v>
      </c>
      <c r="GP73" s="83">
        <f>(HLOOKUP(GP$6,BECO_Datos!$D$3:$HN$85,BECO_Datos!$A72,FALSE)+IFERROR(HLOOKUP(GP$6,BECO_Datos!$HP$3:$LT$85,BECO_Datos!$A72,FALSE),0))*GP$2</f>
        <v>0</v>
      </c>
      <c r="GQ73" s="83">
        <f>(HLOOKUP(GQ$6,BECO_Datos!$D$3:$HN$85,BECO_Datos!$A72,FALSE)+IFERROR(HLOOKUP(GQ$6,BECO_Datos!$HP$3:$LT$85,BECO_Datos!$A72,FALSE),0))*GQ$2</f>
        <v>0</v>
      </c>
      <c r="GR73" s="83">
        <f>(HLOOKUP(GR$6,BECO_Datos!$D$3:$HN$85,BECO_Datos!$A72,FALSE)+IFERROR(HLOOKUP(GR$6,BECO_Datos!$HP$3:$LT$85,BECO_Datos!$A72,FALSE),0))*GR$2</f>
        <v>0</v>
      </c>
      <c r="GS73" s="83">
        <f>(HLOOKUP(GS$6,BECO_Datos!$D$3:$HN$85,BECO_Datos!$A72,FALSE)+IFERROR(HLOOKUP(GS$6,BECO_Datos!$HP$3:$LT$85,BECO_Datos!$A72,FALSE),0))*GS$2</f>
        <v>0</v>
      </c>
      <c r="GT73" s="83">
        <f>(HLOOKUP(GT$6,BECO_Datos!$D$3:$HN$85,BECO_Datos!$A72,FALSE)+IFERROR(HLOOKUP(GT$6,BECO_Datos!$HP$3:$LT$85,BECO_Datos!$A72,FALSE),0))*GT$2</f>
        <v>0</v>
      </c>
      <c r="GU73" s="83">
        <f>(HLOOKUP(GU$6,BECO_Datos!$D$3:$HN$85,BECO_Datos!$A72,FALSE)+IFERROR(HLOOKUP(GU$6,BECO_Datos!$HP$3:$LT$85,BECO_Datos!$A72,FALSE),0))*GU$2</f>
        <v>0</v>
      </c>
      <c r="GV73" s="83">
        <f>(HLOOKUP(GV$6,BECO_Datos!$D$3:$HN$85,BECO_Datos!$A72,FALSE)+IFERROR(HLOOKUP(GV$6,BECO_Datos!$HP$3:$LT$85,BECO_Datos!$A72,FALSE),0))*GV$2</f>
        <v>0</v>
      </c>
      <c r="GW73" s="83">
        <f>(HLOOKUP(GW$6,BECO_Datos!$D$3:$HN$85,BECO_Datos!$A72,FALSE)+IFERROR(HLOOKUP(GW$6,BECO_Datos!$HP$3:$LT$85,BECO_Datos!$A72,FALSE),0))*GW$2</f>
        <v>0</v>
      </c>
      <c r="GX73" s="83">
        <f>(HLOOKUP(GX$6,BECO_Datos!$D$3:$HN$85,BECO_Datos!$A72,FALSE)+IFERROR(HLOOKUP(GX$6,BECO_Datos!$HP$3:$LT$85,BECO_Datos!$A72,FALSE),0))*GX$2</f>
        <v>0</v>
      </c>
      <c r="GZ73" s="83" t="e">
        <f>(HLOOKUP(GZ$6,BECO_Datos!$D$3:$HN$85,BECO_Datos!$A72,FALSE)+IFERROR(HLOOKUP(GZ$6,BECO_Datos!$HP$3:$LT$85,BECO_Datos!$A72,FALSE),0))*GZ$2</f>
        <v>#N/A</v>
      </c>
      <c r="HA73" s="83" t="e">
        <f>(HLOOKUP(HA$6,BECO_Datos!$D$3:$HN$85,BECO_Datos!$A72,FALSE)+IFERROR(HLOOKUP(HA$6,BECO_Datos!$HP$3:$LT$85,BECO_Datos!$A72,FALSE),0))*HA$2</f>
        <v>#N/A</v>
      </c>
      <c r="HB73" s="83" t="e">
        <f>(HLOOKUP(HB$6,BECO_Datos!$D$3:$HN$85,BECO_Datos!$A72,FALSE)+IFERROR(HLOOKUP(HB$6,BECO_Datos!$HP$3:$LT$85,BECO_Datos!$A72,FALSE),0))*HB$2</f>
        <v>#N/A</v>
      </c>
      <c r="HC73" s="83" t="e">
        <f>(HLOOKUP(HC$6,BECO_Datos!$D$3:$HN$85,BECO_Datos!$A72,FALSE)+IFERROR(HLOOKUP(HC$6,BECO_Datos!$HP$3:$LT$85,BECO_Datos!$A72,FALSE),0))*HC$2</f>
        <v>#N/A</v>
      </c>
      <c r="HD73" s="83" t="e">
        <f>(HLOOKUP(HD$6,BECO_Datos!$D$3:$HN$85,BECO_Datos!$A72,FALSE)+IFERROR(HLOOKUP(HD$6,BECO_Datos!$HP$3:$LT$85,BECO_Datos!$A72,FALSE),0))*HD$2</f>
        <v>#N/A</v>
      </c>
      <c r="HE73" s="83" t="e">
        <f>(HLOOKUP(HE$6,BECO_Datos!$D$3:$HN$85,BECO_Datos!$A72,FALSE)+IFERROR(HLOOKUP(HE$6,BECO_Datos!$HP$3:$LT$85,BECO_Datos!$A72,FALSE),0))*HE$2</f>
        <v>#N/A</v>
      </c>
      <c r="HF73" s="83">
        <f>(HLOOKUP(HF$6,BECO_Datos!$D$3:$HN$85,BECO_Datos!$A72,FALSE)+IFERROR(HLOOKUP(HF$6,BECO_Datos!$HP$3:$LT$85,BECO_Datos!$A72,FALSE),0))*HF$2</f>
        <v>0</v>
      </c>
      <c r="HG73" s="83">
        <f>(HLOOKUP(HG$6,BECO_Datos!$D$3:$HN$85,BECO_Datos!$A72,FALSE)+IFERROR(HLOOKUP(HG$6,BECO_Datos!$HP$3:$LT$85,BECO_Datos!$A72,FALSE),0))*HG$2</f>
        <v>0</v>
      </c>
      <c r="HH73" s="83">
        <f>(HLOOKUP(HH$6,BECO_Datos!$D$3:$HN$85,BECO_Datos!$A72,FALSE)+IFERROR(HLOOKUP(HH$6,BECO_Datos!$HP$3:$LT$85,BECO_Datos!$A72,FALSE),0))*HH$2</f>
        <v>0</v>
      </c>
      <c r="HI73" s="83">
        <f>(HLOOKUP(HI$6,BECO_Datos!$D$3:$HN$85,BECO_Datos!$A72,FALSE)+IFERROR(HLOOKUP(HI$6,BECO_Datos!$HP$3:$LT$85,BECO_Datos!$A72,FALSE),0))*HI$2</f>
        <v>155.44906603279173</v>
      </c>
      <c r="HJ73" s="83">
        <f>(HLOOKUP(HJ$6,BECO_Datos!$D$3:$HN$85,BECO_Datos!$A72,FALSE)+IFERROR(HLOOKUP(HJ$6,BECO_Datos!$HP$3:$LT$85,BECO_Datos!$A72,FALSE),0))*HJ$2</f>
        <v>162.33169431566873</v>
      </c>
      <c r="HK73" s="83">
        <f>(HLOOKUP(HK$6,BECO_Datos!$D$3:$HN$85,BECO_Datos!$A72,FALSE)+IFERROR(HLOOKUP(HK$6,BECO_Datos!$HP$3:$LT$85,BECO_Datos!$A72,FALSE),0))*HK$2</f>
        <v>177.57307681811261</v>
      </c>
      <c r="HL73" s="83">
        <f>(HLOOKUP(HL$6,BECO_Datos!$D$3:$HN$85,BECO_Datos!$A72,FALSE)+IFERROR(HLOOKUP(HL$6,BECO_Datos!$HP$3:$LT$85,BECO_Datos!$A72,FALSE),0))*HL$2</f>
        <v>181.8317808711557</v>
      </c>
      <c r="HM73" s="83">
        <f>(HLOOKUP(HM$6,BECO_Datos!$D$3:$HN$85,BECO_Datos!$A72,FALSE)+IFERROR(HLOOKUP(HM$6,BECO_Datos!$HP$3:$LT$85,BECO_Datos!$A72,FALSE),0))*HM$2</f>
        <v>185.42441892951652</v>
      </c>
      <c r="HN73" s="83">
        <f>(HLOOKUP(HN$6,BECO_Datos!$D$3:$HN$85,BECO_Datos!$A72,FALSE)+IFERROR(HLOOKUP(HN$6,BECO_Datos!$HP$3:$LT$85,BECO_Datos!$A72,FALSE),0))*HN$2</f>
        <v>416.22418648648699</v>
      </c>
      <c r="HO73" s="83">
        <f>(HLOOKUP(HO$6,BECO_Datos!$D$3:$HN$85,BECO_Datos!$A72,FALSE)+IFERROR(HLOOKUP(HO$6,BECO_Datos!$HP$3:$LT$85,BECO_Datos!$A72,FALSE),0))*HO$2</f>
        <v>434.11128102436919</v>
      </c>
      <c r="HQ73" s="83" t="e">
        <f>(HLOOKUP(HQ$6,BECO_Datos!$D$3:$HN$85,BECO_Datos!$A72,FALSE)+IFERROR(HLOOKUP(HQ$6,BECO_Datos!$HP$3:$LT$85,BECO_Datos!$A72,FALSE),0))*HQ$2</f>
        <v>#N/A</v>
      </c>
      <c r="HR73" s="83" t="e">
        <f>(HLOOKUP(HR$6,BECO_Datos!$D$3:$HN$85,BECO_Datos!$A72,FALSE)+IFERROR(HLOOKUP(HR$6,BECO_Datos!$HP$3:$LT$85,BECO_Datos!$A72,FALSE),0))*HR$2</f>
        <v>#N/A</v>
      </c>
      <c r="HS73" s="83" t="e">
        <f>(HLOOKUP(HS$6,BECO_Datos!$D$3:$HN$85,BECO_Datos!$A72,FALSE)+IFERROR(HLOOKUP(HS$6,BECO_Datos!$HP$3:$LT$85,BECO_Datos!$A72,FALSE),0))*HS$2</f>
        <v>#N/A</v>
      </c>
      <c r="HT73" s="83" t="e">
        <f>(HLOOKUP(HT$6,BECO_Datos!$D$3:$HN$85,BECO_Datos!$A72,FALSE)+IFERROR(HLOOKUP(HT$6,BECO_Datos!$HP$3:$LT$85,BECO_Datos!$A72,FALSE),0))*HT$2</f>
        <v>#N/A</v>
      </c>
      <c r="HU73" s="83" t="e">
        <f>(HLOOKUP(HU$6,BECO_Datos!$D$3:$HN$85,BECO_Datos!$A72,FALSE)+IFERROR(HLOOKUP(HU$6,BECO_Datos!$HP$3:$LT$85,BECO_Datos!$A72,FALSE),0))*HU$2</f>
        <v>#N/A</v>
      </c>
      <c r="HV73" s="83" t="e">
        <f>(HLOOKUP(HV$6,BECO_Datos!$D$3:$HN$85,BECO_Datos!$A72,FALSE)+IFERROR(HLOOKUP(HV$6,BECO_Datos!$HP$3:$LT$85,BECO_Datos!$A72,FALSE),0))*HV$2</f>
        <v>#N/A</v>
      </c>
      <c r="HW73" s="83">
        <f>(HLOOKUP(HW$6,BECO_Datos!$D$3:$HN$85,BECO_Datos!$A72,FALSE)+IFERROR(HLOOKUP(HW$6,BECO_Datos!$HP$3:$LT$85,BECO_Datos!$A72,FALSE),0))*HW$2</f>
        <v>0</v>
      </c>
      <c r="HX73" s="83">
        <f>(HLOOKUP(HX$6,BECO_Datos!$D$3:$HN$85,BECO_Datos!$A72,FALSE)+IFERROR(HLOOKUP(HX$6,BECO_Datos!$HP$3:$LT$85,BECO_Datos!$A72,FALSE),0))*HX$2</f>
        <v>0</v>
      </c>
      <c r="HY73" s="83">
        <f>(HLOOKUP(HY$6,BECO_Datos!$D$3:$HN$85,BECO_Datos!$A72,FALSE)+IFERROR(HLOOKUP(HY$6,BECO_Datos!$HP$3:$LT$85,BECO_Datos!$A72,FALSE),0))*HY$2</f>
        <v>0</v>
      </c>
      <c r="HZ73" s="83">
        <f>(HLOOKUP(HZ$6,BECO_Datos!$D$3:$HN$85,BECO_Datos!$A72,FALSE)+IFERROR(HLOOKUP(HZ$6,BECO_Datos!$HP$3:$LT$85,BECO_Datos!$A72,FALSE),0))*HZ$2</f>
        <v>0</v>
      </c>
      <c r="IA73" s="83">
        <f>(HLOOKUP(IA$6,BECO_Datos!$D$3:$HN$85,BECO_Datos!$A72,FALSE)+IFERROR(HLOOKUP(IA$6,BECO_Datos!$HP$3:$LT$85,BECO_Datos!$A72,FALSE),0))*IA$2</f>
        <v>0</v>
      </c>
      <c r="IB73" s="83">
        <f>(HLOOKUP(IB$6,BECO_Datos!$D$3:$HN$85,BECO_Datos!$A72,FALSE)+IFERROR(HLOOKUP(IB$6,BECO_Datos!$HP$3:$LT$85,BECO_Datos!$A72,FALSE),0))*IB$2</f>
        <v>0</v>
      </c>
      <c r="IC73" s="83">
        <f>(HLOOKUP(IC$6,BECO_Datos!$D$3:$HN$85,BECO_Datos!$A72,FALSE)+IFERROR(HLOOKUP(IC$6,BECO_Datos!$HP$3:$LT$85,BECO_Datos!$A72,FALSE),0))*IC$2</f>
        <v>0</v>
      </c>
      <c r="ID73" s="83">
        <f>(HLOOKUP(ID$6,BECO_Datos!$D$3:$HN$85,BECO_Datos!$A72,FALSE)+IFERROR(HLOOKUP(ID$6,BECO_Datos!$HP$3:$LT$85,BECO_Datos!$A72,FALSE),0))*ID$2</f>
        <v>0</v>
      </c>
      <c r="IE73" s="83">
        <f>(HLOOKUP(IE$6,BECO_Datos!$D$3:$HN$85,BECO_Datos!$A72,FALSE)+IFERROR(HLOOKUP(IE$6,BECO_Datos!$HP$3:$LT$85,BECO_Datos!$A72,FALSE),0))*IE$2</f>
        <v>0</v>
      </c>
      <c r="IF73" s="83">
        <f>(HLOOKUP(IF$6,BECO_Datos!$D$3:$HN$85,BECO_Datos!$A72,FALSE)+IFERROR(HLOOKUP(IF$6,BECO_Datos!$HP$3:$LT$85,BECO_Datos!$A72,FALSE),0))*IF$2</f>
        <v>0</v>
      </c>
      <c r="IH73" s="83" t="e">
        <f>(HLOOKUP(IH$6,BECO_Datos!$D$3:$HN$85,BECO_Datos!$A72,FALSE)+IFERROR(HLOOKUP(IH$6,BECO_Datos!$HP$3:$LT$85,BECO_Datos!$A72,FALSE),0))*IH$2</f>
        <v>#N/A</v>
      </c>
      <c r="II73" s="83" t="e">
        <f>(HLOOKUP(II$6,BECO_Datos!$D$3:$HN$85,BECO_Datos!$A72,FALSE)+IFERROR(HLOOKUP(II$6,BECO_Datos!$HP$3:$LT$85,BECO_Datos!$A72,FALSE),0))*II$2</f>
        <v>#N/A</v>
      </c>
      <c r="IJ73" s="83" t="e">
        <f>(HLOOKUP(IJ$6,BECO_Datos!$D$3:$HN$85,BECO_Datos!$A72,FALSE)+IFERROR(HLOOKUP(IJ$6,BECO_Datos!$HP$3:$LT$85,BECO_Datos!$A72,FALSE),0))*IJ$2</f>
        <v>#N/A</v>
      </c>
      <c r="IK73" s="83" t="e">
        <f>(HLOOKUP(IK$6,BECO_Datos!$D$3:$HN$85,BECO_Datos!$A72,FALSE)+IFERROR(HLOOKUP(IK$6,BECO_Datos!$HP$3:$LT$85,BECO_Datos!$A72,FALSE),0))*IK$2</f>
        <v>#N/A</v>
      </c>
      <c r="IL73" s="83" t="e">
        <f>(HLOOKUP(IL$6,BECO_Datos!$D$3:$HN$85,BECO_Datos!$A72,FALSE)+IFERROR(HLOOKUP(IL$6,BECO_Datos!$HP$3:$LT$85,BECO_Datos!$A72,FALSE),0))*IL$2</f>
        <v>#N/A</v>
      </c>
      <c r="IM73" s="83" t="e">
        <f>(HLOOKUP(IM$6,BECO_Datos!$D$3:$HN$85,BECO_Datos!$A72,FALSE)+IFERROR(HLOOKUP(IM$6,BECO_Datos!$HP$3:$LT$85,BECO_Datos!$A72,FALSE),0))*IM$2</f>
        <v>#N/A</v>
      </c>
      <c r="IN73" s="83">
        <f>(HLOOKUP(IN$6,BECO_Datos!$D$3:$HN$85,BECO_Datos!$A72,FALSE)+IFERROR(HLOOKUP(IN$6,BECO_Datos!$HP$3:$LT$85,BECO_Datos!$A72,FALSE),0))*IN$2</f>
        <v>0</v>
      </c>
      <c r="IO73" s="83">
        <f>(HLOOKUP(IO$6,BECO_Datos!$D$3:$HN$85,BECO_Datos!$A72,FALSE)+IFERROR(HLOOKUP(IO$6,BECO_Datos!$HP$3:$LT$85,BECO_Datos!$A72,FALSE),0))*IO$2</f>
        <v>0</v>
      </c>
      <c r="IP73" s="83">
        <f>(HLOOKUP(IP$6,BECO_Datos!$D$3:$HN$85,BECO_Datos!$A72,FALSE)+IFERROR(HLOOKUP(IP$6,BECO_Datos!$HP$3:$LT$85,BECO_Datos!$A72,FALSE),0))*IP$2</f>
        <v>0</v>
      </c>
      <c r="IQ73" s="83">
        <f>(HLOOKUP(IQ$6,BECO_Datos!$D$3:$HN$85,BECO_Datos!$A72,FALSE)+IFERROR(HLOOKUP(IQ$6,BECO_Datos!$HP$3:$LT$85,BECO_Datos!$A72,FALSE),0))*IQ$2</f>
        <v>0</v>
      </c>
      <c r="IR73" s="83">
        <f>(HLOOKUP(IR$6,BECO_Datos!$D$3:$HN$85,BECO_Datos!$A72,FALSE)+IFERROR(HLOOKUP(IR$6,BECO_Datos!$HP$3:$LT$85,BECO_Datos!$A72,FALSE),0))*IR$2</f>
        <v>0</v>
      </c>
      <c r="IS73" s="83">
        <f>(HLOOKUP(IS$6,BECO_Datos!$D$3:$HN$85,BECO_Datos!$A72,FALSE)+IFERROR(HLOOKUP(IS$6,BECO_Datos!$HP$3:$LT$85,BECO_Datos!$A72,FALSE),0))*IS$2</f>
        <v>0</v>
      </c>
      <c r="IT73" s="83">
        <f>(HLOOKUP(IT$6,BECO_Datos!$D$3:$HN$85,BECO_Datos!$A72,FALSE)+IFERROR(HLOOKUP(IT$6,BECO_Datos!$HP$3:$LT$85,BECO_Datos!$A72,FALSE),0))*IT$2</f>
        <v>0</v>
      </c>
      <c r="IU73" s="83">
        <f>(HLOOKUP(IU$6,BECO_Datos!$D$3:$HN$85,BECO_Datos!$A72,FALSE)+IFERROR(HLOOKUP(IU$6,BECO_Datos!$HP$3:$LT$85,BECO_Datos!$A72,FALSE),0))*IU$2</f>
        <v>0</v>
      </c>
      <c r="IV73" s="83">
        <f>(HLOOKUP(IV$6,BECO_Datos!$D$3:$HN$85,BECO_Datos!$A72,FALSE)+IFERROR(HLOOKUP(IV$6,BECO_Datos!$HP$3:$LT$85,BECO_Datos!$A72,FALSE),0))*IV$2</f>
        <v>0</v>
      </c>
      <c r="IW73" s="83">
        <f>(HLOOKUP(IW$6,BECO_Datos!$D$3:$HN$85,BECO_Datos!$A72,FALSE)+IFERROR(HLOOKUP(IW$6,BECO_Datos!$HP$3:$LT$85,BECO_Datos!$A72,FALSE),0))*IW$2</f>
        <v>0</v>
      </c>
      <c r="IY73" s="83" t="e">
        <f>(HLOOKUP(IY$6,BECO_Datos!$D$3:$HN$85,BECO_Datos!$A72,FALSE)+IFERROR(HLOOKUP(IY$6,BECO_Datos!$HP$3:$LT$85,BECO_Datos!$A72,FALSE),0))*IY$2</f>
        <v>#N/A</v>
      </c>
      <c r="IZ73" s="83" t="e">
        <f>(HLOOKUP(IZ$6,BECO_Datos!$D$3:$HN$85,BECO_Datos!$A72,FALSE)+IFERROR(HLOOKUP(IZ$6,BECO_Datos!$HP$3:$LT$85,BECO_Datos!$A72,FALSE),0))*IZ$2</f>
        <v>#N/A</v>
      </c>
      <c r="JA73" s="83" t="e">
        <f>(HLOOKUP(JA$6,BECO_Datos!$D$3:$HN$85,BECO_Datos!$A72,FALSE)+IFERROR(HLOOKUP(JA$6,BECO_Datos!$HP$3:$LT$85,BECO_Datos!$A72,FALSE),0))*JA$2</f>
        <v>#N/A</v>
      </c>
      <c r="JB73" s="83" t="e">
        <f>(HLOOKUP(JB$6,BECO_Datos!$D$3:$HN$85,BECO_Datos!$A72,FALSE)+IFERROR(HLOOKUP(JB$6,BECO_Datos!$HP$3:$LT$85,BECO_Datos!$A72,FALSE),0))*JB$2</f>
        <v>#N/A</v>
      </c>
      <c r="JC73" s="83" t="e">
        <f>(HLOOKUP(JC$6,BECO_Datos!$D$3:$HN$85,BECO_Datos!$A72,FALSE)+IFERROR(HLOOKUP(JC$6,BECO_Datos!$HP$3:$LT$85,BECO_Datos!$A72,FALSE),0))*JC$2</f>
        <v>#N/A</v>
      </c>
      <c r="JD73" s="83" t="e">
        <f>(HLOOKUP(JD$6,BECO_Datos!$D$3:$HN$85,BECO_Datos!$A72,FALSE)+IFERROR(HLOOKUP(JD$6,BECO_Datos!$HP$3:$LT$85,BECO_Datos!$A72,FALSE),0))*JD$2</f>
        <v>#N/A</v>
      </c>
      <c r="JE73" s="83">
        <f>(HLOOKUP(JE$6,BECO_Datos!$D$3:$HN$85,BECO_Datos!$A72,FALSE)+IFERROR(HLOOKUP(JE$6,BECO_Datos!$HP$3:$LT$85,BECO_Datos!$A72,FALSE),0))*JE$2</f>
        <v>0</v>
      </c>
      <c r="JF73" s="83">
        <f>(HLOOKUP(JF$6,BECO_Datos!$D$3:$HN$85,BECO_Datos!$A72,FALSE)+IFERROR(HLOOKUP(JF$6,BECO_Datos!$HP$3:$LT$85,BECO_Datos!$A72,FALSE),0))*JF$2</f>
        <v>0</v>
      </c>
      <c r="JG73" s="83">
        <f>(HLOOKUP(JG$6,BECO_Datos!$D$3:$HN$85,BECO_Datos!$A72,FALSE)+IFERROR(HLOOKUP(JG$6,BECO_Datos!$HP$3:$LT$85,BECO_Datos!$A72,FALSE),0))*JG$2</f>
        <v>0</v>
      </c>
      <c r="JH73" s="83">
        <f>(HLOOKUP(JH$6,BECO_Datos!$D$3:$HN$85,BECO_Datos!$A72,FALSE)+IFERROR(HLOOKUP(JH$6,BECO_Datos!$HP$3:$LT$85,BECO_Datos!$A72,FALSE),0))*JH$2</f>
        <v>0</v>
      </c>
      <c r="JI73" s="83">
        <f>(HLOOKUP(JI$6,BECO_Datos!$D$3:$HN$85,BECO_Datos!$A72,FALSE)+IFERROR(HLOOKUP(JI$6,BECO_Datos!$HP$3:$LT$85,BECO_Datos!$A72,FALSE),0))*JI$2</f>
        <v>0</v>
      </c>
      <c r="JJ73" s="83">
        <f>(HLOOKUP(JJ$6,BECO_Datos!$D$3:$HN$85,BECO_Datos!$A72,FALSE)+IFERROR(HLOOKUP(JJ$6,BECO_Datos!$HP$3:$LT$85,BECO_Datos!$A72,FALSE),0))*JJ$2</f>
        <v>0</v>
      </c>
      <c r="JK73" s="83">
        <f>(HLOOKUP(JK$6,BECO_Datos!$D$3:$HN$85,BECO_Datos!$A72,FALSE)+IFERROR(HLOOKUP(JK$6,BECO_Datos!$HP$3:$LT$85,BECO_Datos!$A72,FALSE),0))*JK$2</f>
        <v>0</v>
      </c>
      <c r="JL73" s="83">
        <f>(HLOOKUP(JL$6,BECO_Datos!$D$3:$HN$85,BECO_Datos!$A72,FALSE)+IFERROR(HLOOKUP(JL$6,BECO_Datos!$HP$3:$LT$85,BECO_Datos!$A72,FALSE),0))*JL$2</f>
        <v>0</v>
      </c>
      <c r="JM73" s="83">
        <f>(HLOOKUP(JM$6,BECO_Datos!$D$3:$HN$85,BECO_Datos!$A72,FALSE)+IFERROR(HLOOKUP(JM$6,BECO_Datos!$HP$3:$LT$85,BECO_Datos!$A72,FALSE),0))*JM$2</f>
        <v>0</v>
      </c>
      <c r="JN73" s="83">
        <f>(HLOOKUP(JN$6,BECO_Datos!$D$3:$HN$85,BECO_Datos!$A72,FALSE)+IFERROR(HLOOKUP(JN$6,BECO_Datos!$HP$3:$LT$85,BECO_Datos!$A72,FALSE),0))*JN$2</f>
        <v>0</v>
      </c>
      <c r="JP73" s="83" t="e">
        <f>(HLOOKUP(JP$6,BECO_Datos!$D$3:$HN$85,BECO_Datos!$A72,FALSE)+IFERROR(HLOOKUP(JP$6,BECO_Datos!$HP$3:$LT$85,BECO_Datos!$A72,FALSE),0))*JP$2</f>
        <v>#N/A</v>
      </c>
      <c r="JQ73" s="83" t="e">
        <f>(HLOOKUP(JQ$6,BECO_Datos!$D$3:$HN$85,BECO_Datos!$A72,FALSE)+IFERROR(HLOOKUP(JQ$6,BECO_Datos!$HP$3:$LT$85,BECO_Datos!$A72,FALSE),0))*JQ$2</f>
        <v>#N/A</v>
      </c>
      <c r="JR73" s="83" t="e">
        <f>(HLOOKUP(JR$6,BECO_Datos!$D$3:$HN$85,BECO_Datos!$A72,FALSE)+IFERROR(HLOOKUP(JR$6,BECO_Datos!$HP$3:$LT$85,BECO_Datos!$A72,FALSE),0))*JR$2</f>
        <v>#N/A</v>
      </c>
      <c r="JS73" s="83" t="e">
        <f>(HLOOKUP(JS$6,BECO_Datos!$D$3:$HN$85,BECO_Datos!$A72,FALSE)+IFERROR(HLOOKUP(JS$6,BECO_Datos!$HP$3:$LT$85,BECO_Datos!$A72,FALSE),0))*JS$2</f>
        <v>#N/A</v>
      </c>
      <c r="JT73" s="83" t="e">
        <f>(HLOOKUP(JT$6,BECO_Datos!$D$3:$HN$85,BECO_Datos!$A72,FALSE)+IFERROR(HLOOKUP(JT$6,BECO_Datos!$HP$3:$LT$85,BECO_Datos!$A72,FALSE),0))*JT$2</f>
        <v>#N/A</v>
      </c>
      <c r="JU73" s="83" t="e">
        <f>(HLOOKUP(JU$6,BECO_Datos!$D$3:$HN$85,BECO_Datos!$A72,FALSE)+IFERROR(HLOOKUP(JU$6,BECO_Datos!$HP$3:$LT$85,BECO_Datos!$A72,FALSE),0))*JU$2</f>
        <v>#N/A</v>
      </c>
      <c r="JV73" s="83">
        <f>(HLOOKUP(JV$6,BECO_Datos!$D$3:$HN$85,BECO_Datos!$A72,FALSE)+IFERROR(HLOOKUP(JV$6,BECO_Datos!$HP$3:$LT$85,BECO_Datos!$A72,FALSE),0))*JV$2</f>
        <v>0</v>
      </c>
      <c r="JW73" s="83">
        <f>(HLOOKUP(JW$6,BECO_Datos!$D$3:$HN$85,BECO_Datos!$A72,FALSE)+IFERROR(HLOOKUP(JW$6,BECO_Datos!$HP$3:$LT$85,BECO_Datos!$A72,FALSE),0))*JW$2</f>
        <v>0</v>
      </c>
      <c r="JX73" s="83">
        <f>(HLOOKUP(JX$6,BECO_Datos!$D$3:$HN$85,BECO_Datos!$A72,FALSE)+IFERROR(HLOOKUP(JX$6,BECO_Datos!$HP$3:$LT$85,BECO_Datos!$A72,FALSE),0))*JX$2</f>
        <v>0</v>
      </c>
      <c r="JY73" s="83">
        <f>(HLOOKUP(JY$6,BECO_Datos!$D$3:$HN$85,BECO_Datos!$A72,FALSE)+IFERROR(HLOOKUP(JY$6,BECO_Datos!$HP$3:$LT$85,BECO_Datos!$A72,FALSE),0))*JY$2</f>
        <v>0</v>
      </c>
      <c r="JZ73" s="83">
        <f>(HLOOKUP(JZ$6,BECO_Datos!$D$3:$HN$85,BECO_Datos!$A72,FALSE)+IFERROR(HLOOKUP(JZ$6,BECO_Datos!$HP$3:$LT$85,BECO_Datos!$A72,FALSE),0))*JZ$2</f>
        <v>0</v>
      </c>
      <c r="KA73" s="83">
        <f>(HLOOKUP(KA$6,BECO_Datos!$D$3:$HN$85,BECO_Datos!$A72,FALSE)+IFERROR(HLOOKUP(KA$6,BECO_Datos!$HP$3:$LT$85,BECO_Datos!$A72,FALSE),0))*KA$2</f>
        <v>0</v>
      </c>
      <c r="KB73" s="83">
        <f>(HLOOKUP(KB$6,BECO_Datos!$D$3:$HN$85,BECO_Datos!$A72,FALSE)+IFERROR(HLOOKUP(KB$6,BECO_Datos!$HP$3:$LT$85,BECO_Datos!$A72,FALSE),0))*KB$2</f>
        <v>0</v>
      </c>
      <c r="KC73" s="83">
        <f>(HLOOKUP(KC$6,BECO_Datos!$D$3:$HN$85,BECO_Datos!$A72,FALSE)+IFERROR(HLOOKUP(KC$6,BECO_Datos!$HP$3:$LT$85,BECO_Datos!$A72,FALSE),0))*KC$2</f>
        <v>0</v>
      </c>
      <c r="KD73" s="83">
        <f>(HLOOKUP(KD$6,BECO_Datos!$D$3:$HN$85,BECO_Datos!$A72,FALSE)+IFERROR(HLOOKUP(KD$6,BECO_Datos!$HP$3:$LT$85,BECO_Datos!$A72,FALSE),0))*KD$2</f>
        <v>0</v>
      </c>
      <c r="KE73" s="83">
        <f>(HLOOKUP(KE$6,BECO_Datos!$D$3:$HN$85,BECO_Datos!$A72,FALSE)+IFERROR(HLOOKUP(KE$6,BECO_Datos!$HP$3:$LT$85,BECO_Datos!$A72,FALSE),0))*KE$2</f>
        <v>0</v>
      </c>
      <c r="KG73" s="83" t="e">
        <f>(HLOOKUP(KG$6,BECO_Datos!$D$3:$HN$85,BECO_Datos!$A72,FALSE)+IFERROR(HLOOKUP(KG$6,BECO_Datos!$HP$3:$LT$85,BECO_Datos!$A72,FALSE),0))*KG$2</f>
        <v>#N/A</v>
      </c>
      <c r="KH73" s="83" t="e">
        <f>(HLOOKUP(KH$6,BECO_Datos!$D$3:$HN$85,BECO_Datos!$A72,FALSE)+IFERROR(HLOOKUP(KH$6,BECO_Datos!$HP$3:$LT$85,BECO_Datos!$A72,FALSE),0))*KH$2</f>
        <v>#N/A</v>
      </c>
      <c r="KI73" s="83" t="e">
        <f>(HLOOKUP(KI$6,BECO_Datos!$D$3:$HN$85,BECO_Datos!$A72,FALSE)+IFERROR(HLOOKUP(KI$6,BECO_Datos!$HP$3:$LT$85,BECO_Datos!$A72,FALSE),0))*KI$2</f>
        <v>#N/A</v>
      </c>
      <c r="KJ73" s="83" t="e">
        <f>(HLOOKUP(KJ$6,BECO_Datos!$D$3:$HN$85,BECO_Datos!$A72,FALSE)+IFERROR(HLOOKUP(KJ$6,BECO_Datos!$HP$3:$LT$85,BECO_Datos!$A72,FALSE),0))*KJ$2</f>
        <v>#N/A</v>
      </c>
      <c r="KK73" s="83" t="e">
        <f>(HLOOKUP(KK$6,BECO_Datos!$D$3:$HN$85,BECO_Datos!$A72,FALSE)+IFERROR(HLOOKUP(KK$6,BECO_Datos!$HP$3:$LT$85,BECO_Datos!$A72,FALSE),0))*KK$2</f>
        <v>#N/A</v>
      </c>
      <c r="KL73" s="83" t="e">
        <f>(HLOOKUP(KL$6,BECO_Datos!$D$3:$HN$85,BECO_Datos!$A72,FALSE)+IFERROR(HLOOKUP(KL$6,BECO_Datos!$HP$3:$LT$85,BECO_Datos!$A72,FALSE),0))*KL$2</f>
        <v>#N/A</v>
      </c>
      <c r="KM73" s="83">
        <f>(HLOOKUP(KM$6,BECO_Datos!$D$3:$HN$85,BECO_Datos!$A72,FALSE)+IFERROR(HLOOKUP(KM$6,BECO_Datos!$HP$3:$LT$85,BECO_Datos!$A72,FALSE),0))*KM$2</f>
        <v>0</v>
      </c>
      <c r="KN73" s="83">
        <f>(HLOOKUP(KN$6,BECO_Datos!$D$3:$HN$85,BECO_Datos!$A72,FALSE)+IFERROR(HLOOKUP(KN$6,BECO_Datos!$HP$3:$LT$85,BECO_Datos!$A72,FALSE),0))*KN$2</f>
        <v>0</v>
      </c>
      <c r="KO73" s="83">
        <f>(HLOOKUP(KO$6,BECO_Datos!$D$3:$HN$85,BECO_Datos!$A72,FALSE)+IFERROR(HLOOKUP(KO$6,BECO_Datos!$HP$3:$LT$85,BECO_Datos!$A72,FALSE),0))*KO$2</f>
        <v>0</v>
      </c>
      <c r="KP73" s="83">
        <f>(HLOOKUP(KP$6,BECO_Datos!$D$3:$HN$85,BECO_Datos!$A72,FALSE)+IFERROR(HLOOKUP(KP$6,BECO_Datos!$HP$3:$LT$85,BECO_Datos!$A72,FALSE),0))*KP$2</f>
        <v>685.64373761671698</v>
      </c>
      <c r="KQ73" s="83">
        <f>(HLOOKUP(KQ$6,BECO_Datos!$D$3:$HN$85,BECO_Datos!$A72,FALSE)+IFERROR(HLOOKUP(KQ$6,BECO_Datos!$HP$3:$LT$85,BECO_Datos!$A72,FALSE),0))*KQ$2</f>
        <v>703.03079461697382</v>
      </c>
      <c r="KR73" s="83">
        <f>(HLOOKUP(KR$6,BECO_Datos!$D$3:$HN$85,BECO_Datos!$A72,FALSE)+IFERROR(HLOOKUP(KR$6,BECO_Datos!$HP$3:$LT$85,BECO_Datos!$A72,FALSE),0))*KR$2</f>
        <v>730.77693973927239</v>
      </c>
      <c r="KS73" s="83">
        <f>(HLOOKUP(KS$6,BECO_Datos!$D$3:$HN$85,BECO_Datos!$A72,FALSE)+IFERROR(HLOOKUP(KS$6,BECO_Datos!$HP$3:$LT$85,BECO_Datos!$A72,FALSE),0))*KS$2</f>
        <v>758.10983975481474</v>
      </c>
      <c r="KT73" s="83">
        <f>(HLOOKUP(KT$6,BECO_Datos!$D$3:$HN$85,BECO_Datos!$A72,FALSE)+IFERROR(HLOOKUP(KT$6,BECO_Datos!$HP$3:$LT$85,BECO_Datos!$A72,FALSE),0))*KT$2</f>
        <v>793.61874736707875</v>
      </c>
      <c r="KU73" s="83">
        <f>(HLOOKUP(KU$6,BECO_Datos!$D$3:$HN$85,BECO_Datos!$A72,FALSE)+IFERROR(HLOOKUP(KU$6,BECO_Datos!$HP$3:$LT$85,BECO_Datos!$A72,FALSE),0))*KU$2</f>
        <v>1914.6048783323977</v>
      </c>
      <c r="KV73" s="83">
        <f>(HLOOKUP(KV$6,BECO_Datos!$D$3:$HN$85,BECO_Datos!$A72,FALSE)+IFERROR(HLOOKUP(KV$6,BECO_Datos!$HP$3:$LT$85,BECO_Datos!$A72,FALSE),0))*KV$2</f>
        <v>2167.4342771114088</v>
      </c>
      <c r="KX73" s="83" t="e">
        <f>(HLOOKUP(KX$6,BECO_Datos!$D$3:$HN$85,BECO_Datos!$A72,FALSE)+IFERROR(HLOOKUP(KX$6,BECO_Datos!$HP$3:$LT$85,BECO_Datos!$A72,FALSE),0))*KX$2</f>
        <v>#N/A</v>
      </c>
      <c r="KY73" s="83" t="e">
        <f>(HLOOKUP(KY$6,BECO_Datos!$D$3:$HN$85,BECO_Datos!$A72,FALSE)+IFERROR(HLOOKUP(KY$6,BECO_Datos!$HP$3:$LT$85,BECO_Datos!$A72,FALSE),0))*KY$2</f>
        <v>#N/A</v>
      </c>
      <c r="KZ73" s="83" t="e">
        <f>(HLOOKUP(KZ$6,BECO_Datos!$D$3:$HN$85,BECO_Datos!$A72,FALSE)+IFERROR(HLOOKUP(KZ$6,BECO_Datos!$HP$3:$LT$85,BECO_Datos!$A72,FALSE),0))*KZ$2</f>
        <v>#N/A</v>
      </c>
      <c r="LA73" s="83" t="e">
        <f>(HLOOKUP(LA$6,BECO_Datos!$D$3:$HN$85,BECO_Datos!$A72,FALSE)+IFERROR(HLOOKUP(LA$6,BECO_Datos!$HP$3:$LT$85,BECO_Datos!$A72,FALSE),0))*LA$2</f>
        <v>#N/A</v>
      </c>
      <c r="LB73" s="83" t="e">
        <f>(HLOOKUP(LB$6,BECO_Datos!$D$3:$HN$85,BECO_Datos!$A72,FALSE)+IFERROR(HLOOKUP(LB$6,BECO_Datos!$HP$3:$LT$85,BECO_Datos!$A72,FALSE),0))*LB$2</f>
        <v>#N/A</v>
      </c>
      <c r="LC73" s="83" t="e">
        <f>(HLOOKUP(LC$6,BECO_Datos!$D$3:$HN$85,BECO_Datos!$A72,FALSE)+IFERROR(HLOOKUP(LC$6,BECO_Datos!$HP$3:$LT$85,BECO_Datos!$A72,FALSE),0))*LC$2</f>
        <v>#N/A</v>
      </c>
      <c r="LD73" s="83">
        <f>(HLOOKUP(LD$6,BECO_Datos!$D$3:$HN$85,BECO_Datos!$A72,FALSE)+IFERROR(HLOOKUP(LD$6,BECO_Datos!$HP$3:$LT$85,BECO_Datos!$A72,FALSE),0))*LD$2</f>
        <v>0</v>
      </c>
      <c r="LE73" s="83">
        <f>(HLOOKUP(LE$6,BECO_Datos!$D$3:$HN$85,BECO_Datos!$A72,FALSE)+IFERROR(HLOOKUP(LE$6,BECO_Datos!$HP$3:$LT$85,BECO_Datos!$A72,FALSE),0))*LE$2</f>
        <v>0</v>
      </c>
      <c r="LF73" s="83">
        <f>(HLOOKUP(LF$6,BECO_Datos!$D$3:$HN$85,BECO_Datos!$A72,FALSE)+IFERROR(HLOOKUP(LF$6,BECO_Datos!$HP$3:$LT$85,BECO_Datos!$A72,FALSE),0))*LF$2</f>
        <v>0</v>
      </c>
      <c r="LG73" s="83">
        <f>(HLOOKUP(LG$6,BECO_Datos!$D$3:$HN$85,BECO_Datos!$A72,FALSE)+IFERROR(HLOOKUP(LG$6,BECO_Datos!$HP$3:$LT$85,BECO_Datos!$A72,FALSE),0))*LG$2</f>
        <v>0</v>
      </c>
      <c r="LH73" s="83">
        <f>(HLOOKUP(LH$6,BECO_Datos!$D$3:$HN$85,BECO_Datos!$A72,FALSE)+IFERROR(HLOOKUP(LH$6,BECO_Datos!$HP$3:$LT$85,BECO_Datos!$A72,FALSE),0))*LH$2</f>
        <v>0</v>
      </c>
      <c r="LI73" s="83">
        <f>(HLOOKUP(LI$6,BECO_Datos!$D$3:$HN$85,BECO_Datos!$A72,FALSE)+IFERROR(HLOOKUP(LI$6,BECO_Datos!$HP$3:$LT$85,BECO_Datos!$A72,FALSE),0))*LI$2</f>
        <v>0</v>
      </c>
      <c r="LJ73" s="83">
        <f>(HLOOKUP(LJ$6,BECO_Datos!$D$3:$HN$85,BECO_Datos!$A72,FALSE)+IFERROR(HLOOKUP(LJ$6,BECO_Datos!$HP$3:$LT$85,BECO_Datos!$A72,FALSE),0))*LJ$2</f>
        <v>0</v>
      </c>
      <c r="LK73" s="83">
        <f>(HLOOKUP(LK$6,BECO_Datos!$D$3:$HN$85,BECO_Datos!$A72,FALSE)+IFERROR(HLOOKUP(LK$6,BECO_Datos!$HP$3:$LT$85,BECO_Datos!$A72,FALSE),0))*LK$2</f>
        <v>0</v>
      </c>
      <c r="LL73" s="83">
        <f>(HLOOKUP(LL$6,BECO_Datos!$D$3:$HN$85,BECO_Datos!$A72,FALSE)+IFERROR(HLOOKUP(LL$6,BECO_Datos!$HP$3:$LT$85,BECO_Datos!$A72,FALSE),0))*LL$2</f>
        <v>0</v>
      </c>
      <c r="LM73" s="83">
        <f>(HLOOKUP(LM$6,BECO_Datos!$D$3:$HN$85,BECO_Datos!$A72,FALSE)+IFERROR(HLOOKUP(LM$6,BECO_Datos!$HP$3:$LT$85,BECO_Datos!$A72,FALSE),0))*LM$2</f>
        <v>0</v>
      </c>
    </row>
    <row r="74" spans="1:325" ht="15.75" x14ac:dyDescent="0.25">
      <c r="A74" s="160">
        <v>69</v>
      </c>
      <c r="B74" s="76" t="s">
        <v>145</v>
      </c>
      <c r="C74" s="13"/>
      <c r="D74" s="84" t="e">
        <f>(HLOOKUP(D$6,BECO_Datos!$D$3:$HN$85,BECO_Datos!$A73,FALSE)+IFERROR(HLOOKUP(D$6,BECO_Datos!$HP$3:$LT$85,BECO_Datos!$A73,FALSE),0))*D$2</f>
        <v>#N/A</v>
      </c>
      <c r="E74" s="84" t="e">
        <f>(HLOOKUP(E$6,BECO_Datos!$D$3:$HN$85,BECO_Datos!$A73,FALSE)+IFERROR(HLOOKUP(E$6,BECO_Datos!$HP$3:$LT$85,BECO_Datos!$A73,FALSE),0))*E$2</f>
        <v>#N/A</v>
      </c>
      <c r="F74" s="84" t="e">
        <f>(HLOOKUP(F$6,BECO_Datos!$D$3:$HN$85,BECO_Datos!$A73,FALSE)+IFERROR(HLOOKUP(F$6,BECO_Datos!$HP$3:$LT$85,BECO_Datos!$A73,FALSE),0))*F$2</f>
        <v>#N/A</v>
      </c>
      <c r="G74" s="84" t="e">
        <f>(HLOOKUP(G$6,BECO_Datos!$D$3:$HN$85,BECO_Datos!$A73,FALSE)+IFERROR(HLOOKUP(G$6,BECO_Datos!$HP$3:$LT$85,BECO_Datos!$A73,FALSE),0))*G$2</f>
        <v>#N/A</v>
      </c>
      <c r="H74" s="84" t="e">
        <f>(HLOOKUP(H$6,BECO_Datos!$D$3:$HN$85,BECO_Datos!$A73,FALSE)+IFERROR(HLOOKUP(H$6,BECO_Datos!$HP$3:$LT$85,BECO_Datos!$A73,FALSE),0))*H$2</f>
        <v>#N/A</v>
      </c>
      <c r="I74" s="84" t="e">
        <f>(HLOOKUP(I$6,BECO_Datos!$D$3:$HN$85,BECO_Datos!$A73,FALSE)+IFERROR(HLOOKUP(I$6,BECO_Datos!$HP$3:$LT$85,BECO_Datos!$A73,FALSE),0))*I$2</f>
        <v>#N/A</v>
      </c>
      <c r="J74" s="84">
        <f>(HLOOKUP(J$6,BECO_Datos!$D$3:$HN$85,BECO_Datos!$A73,FALSE)+IFERROR(HLOOKUP(J$6,BECO_Datos!$HP$3:$LT$85,BECO_Datos!$A73,FALSE),0))*J$2</f>
        <v>0</v>
      </c>
      <c r="K74" s="84">
        <f>(HLOOKUP(K$6,BECO_Datos!$D$3:$HN$85,BECO_Datos!$A73,FALSE)+IFERROR(HLOOKUP(K$6,BECO_Datos!$HP$3:$LT$85,BECO_Datos!$A73,FALSE),0))*K$2</f>
        <v>0</v>
      </c>
      <c r="L74" s="84">
        <f>(HLOOKUP(L$6,BECO_Datos!$D$3:$HN$85,BECO_Datos!$A73,FALSE)+IFERROR(HLOOKUP(L$6,BECO_Datos!$HP$3:$LT$85,BECO_Datos!$A73,FALSE),0))*L$2</f>
        <v>0</v>
      </c>
      <c r="M74" s="84">
        <f>(HLOOKUP(M$6,BECO_Datos!$D$3:$HN$85,BECO_Datos!$A73,FALSE)+IFERROR(HLOOKUP(M$6,BECO_Datos!$HP$3:$LT$85,BECO_Datos!$A73,FALSE),0))*M$2</f>
        <v>0</v>
      </c>
      <c r="N74" s="84">
        <f>(HLOOKUP(N$6,BECO_Datos!$D$3:$HN$85,BECO_Datos!$A73,FALSE)+IFERROR(HLOOKUP(N$6,BECO_Datos!$HP$3:$LT$85,BECO_Datos!$A73,FALSE),0))*N$2</f>
        <v>0</v>
      </c>
      <c r="O74" s="84">
        <f>(HLOOKUP(O$6,BECO_Datos!$D$3:$HN$85,BECO_Datos!$A73,FALSE)+IFERROR(HLOOKUP(O$6,BECO_Datos!$HP$3:$LT$85,BECO_Datos!$A73,FALSE),0))*O$2</f>
        <v>0</v>
      </c>
      <c r="P74" s="84">
        <f>(HLOOKUP(P$6,BECO_Datos!$D$3:$HN$85,BECO_Datos!$A73,FALSE)+IFERROR(HLOOKUP(P$6,BECO_Datos!$HP$3:$LT$85,BECO_Datos!$A73,FALSE),0))*P$2</f>
        <v>0</v>
      </c>
      <c r="Q74" s="84">
        <f>(HLOOKUP(Q$6,BECO_Datos!$D$3:$HN$85,BECO_Datos!$A73,FALSE)+IFERROR(HLOOKUP(Q$6,BECO_Datos!$HP$3:$LT$85,BECO_Datos!$A73,FALSE),0))*Q$2</f>
        <v>0</v>
      </c>
      <c r="R74" s="84">
        <f>(HLOOKUP(R$6,BECO_Datos!$D$3:$HN$85,BECO_Datos!$A73,FALSE)+IFERROR(HLOOKUP(R$6,BECO_Datos!$HP$3:$LT$85,BECO_Datos!$A73,FALSE),0))*R$2</f>
        <v>0</v>
      </c>
      <c r="S74" s="84">
        <f>(HLOOKUP(S$6,BECO_Datos!$D$3:$HN$85,BECO_Datos!$A73,FALSE)+IFERROR(HLOOKUP(S$6,BECO_Datos!$HP$3:$LT$85,BECO_Datos!$A73,FALSE),0))*S$2</f>
        <v>0</v>
      </c>
      <c r="U74" s="84" t="e">
        <f>(HLOOKUP(U$6,BECO_Datos!$D$3:$HN$85,BECO_Datos!$A73,FALSE)+IFERROR(HLOOKUP(U$6,BECO_Datos!$HP$3:$LT$85,BECO_Datos!$A73,FALSE),0))*U$2</f>
        <v>#N/A</v>
      </c>
      <c r="V74" s="84" t="e">
        <f>(HLOOKUP(V$6,BECO_Datos!$D$3:$HN$85,BECO_Datos!$A73,FALSE)+IFERROR(HLOOKUP(V$6,BECO_Datos!$HP$3:$LT$85,BECO_Datos!$A73,FALSE),0))*V$2</f>
        <v>#N/A</v>
      </c>
      <c r="W74" s="84" t="e">
        <f>(HLOOKUP(W$6,BECO_Datos!$D$3:$HN$85,BECO_Datos!$A73,FALSE)+IFERROR(HLOOKUP(W$6,BECO_Datos!$HP$3:$LT$85,BECO_Datos!$A73,FALSE),0))*W$2</f>
        <v>#N/A</v>
      </c>
      <c r="X74" s="84" t="e">
        <f>(HLOOKUP(X$6,BECO_Datos!$D$3:$HN$85,BECO_Datos!$A73,FALSE)+IFERROR(HLOOKUP(X$6,BECO_Datos!$HP$3:$LT$85,BECO_Datos!$A73,FALSE),0))*X$2</f>
        <v>#N/A</v>
      </c>
      <c r="Y74" s="84" t="e">
        <f>(HLOOKUP(Y$6,BECO_Datos!$D$3:$HN$85,BECO_Datos!$A73,FALSE)+IFERROR(HLOOKUP(Y$6,BECO_Datos!$HP$3:$LT$85,BECO_Datos!$A73,FALSE),0))*Y$2</f>
        <v>#N/A</v>
      </c>
      <c r="Z74" s="84" t="e">
        <f>(HLOOKUP(Z$6,BECO_Datos!$D$3:$HN$85,BECO_Datos!$A73,FALSE)+IFERROR(HLOOKUP(Z$6,BECO_Datos!$HP$3:$LT$85,BECO_Datos!$A73,FALSE),0))*Z$2</f>
        <v>#N/A</v>
      </c>
      <c r="AA74" s="84">
        <f>(HLOOKUP(AA$6,BECO_Datos!$D$3:$HN$85,BECO_Datos!$A73,FALSE)+IFERROR(HLOOKUP(AA$6,BECO_Datos!$HP$3:$LT$85,BECO_Datos!$A73,FALSE),0))*AA$2</f>
        <v>0</v>
      </c>
      <c r="AB74" s="84">
        <f>(HLOOKUP(AB$6,BECO_Datos!$D$3:$HN$85,BECO_Datos!$A73,FALSE)+IFERROR(HLOOKUP(AB$6,BECO_Datos!$HP$3:$LT$85,BECO_Datos!$A73,FALSE),0))*AB$2</f>
        <v>0</v>
      </c>
      <c r="AC74" s="84">
        <f>(HLOOKUP(AC$6,BECO_Datos!$D$3:$HN$85,BECO_Datos!$A73,FALSE)+IFERROR(HLOOKUP(AC$6,BECO_Datos!$HP$3:$LT$85,BECO_Datos!$A73,FALSE),0))*AC$2</f>
        <v>0</v>
      </c>
      <c r="AD74" s="84">
        <f>(HLOOKUP(AD$6,BECO_Datos!$D$3:$HN$85,BECO_Datos!$A73,FALSE)+IFERROR(HLOOKUP(AD$6,BECO_Datos!$HP$3:$LT$85,BECO_Datos!$A73,FALSE),0))*AD$2</f>
        <v>0</v>
      </c>
      <c r="AE74" s="84">
        <f>(HLOOKUP(AE$6,BECO_Datos!$D$3:$HN$85,BECO_Datos!$A73,FALSE)+IFERROR(HLOOKUP(AE$6,BECO_Datos!$HP$3:$LT$85,BECO_Datos!$A73,FALSE),0))*AE$2</f>
        <v>0</v>
      </c>
      <c r="AF74" s="84">
        <f>(HLOOKUP(AF$6,BECO_Datos!$D$3:$HN$85,BECO_Datos!$A73,FALSE)+IFERROR(HLOOKUP(AF$6,BECO_Datos!$HP$3:$LT$85,BECO_Datos!$A73,FALSE),0))*AF$2</f>
        <v>0</v>
      </c>
      <c r="AG74" s="84">
        <f>(HLOOKUP(AG$6,BECO_Datos!$D$3:$HN$85,BECO_Datos!$A73,FALSE)+IFERROR(HLOOKUP(AG$6,BECO_Datos!$HP$3:$LT$85,BECO_Datos!$A73,FALSE),0))*AG$2</f>
        <v>0</v>
      </c>
      <c r="AH74" s="84">
        <f>(HLOOKUP(AH$6,BECO_Datos!$D$3:$HN$85,BECO_Datos!$A73,FALSE)+IFERROR(HLOOKUP(AH$6,BECO_Datos!$HP$3:$LT$85,BECO_Datos!$A73,FALSE),0))*AH$2</f>
        <v>0</v>
      </c>
      <c r="AI74" s="84">
        <f>(HLOOKUP(AI$6,BECO_Datos!$D$3:$HN$85,BECO_Datos!$A73,FALSE)+IFERROR(HLOOKUP(AI$6,BECO_Datos!$HP$3:$LT$85,BECO_Datos!$A73,FALSE),0))*AI$2</f>
        <v>0</v>
      </c>
      <c r="AJ74" s="84">
        <f>(HLOOKUP(AJ$6,BECO_Datos!$D$3:$HN$85,BECO_Datos!$A73,FALSE)+IFERROR(HLOOKUP(AJ$6,BECO_Datos!$HP$3:$LT$85,BECO_Datos!$A73,FALSE),0))*AJ$2</f>
        <v>0</v>
      </c>
      <c r="AL74" s="84" t="e">
        <f>(HLOOKUP(AL$6,BECO_Datos!$D$3:$HN$85,BECO_Datos!$A73,FALSE)+IFERROR(HLOOKUP(AL$6,BECO_Datos!$HP$3:$LT$85,BECO_Datos!$A73,FALSE),0))*AL$2</f>
        <v>#N/A</v>
      </c>
      <c r="AM74" s="84" t="e">
        <f>(HLOOKUP(AM$6,BECO_Datos!$D$3:$HN$85,BECO_Datos!$A73,FALSE)+IFERROR(HLOOKUP(AM$6,BECO_Datos!$HP$3:$LT$85,BECO_Datos!$A73,FALSE),0))*AM$2</f>
        <v>#N/A</v>
      </c>
      <c r="AN74" s="84" t="e">
        <f>(HLOOKUP(AN$6,BECO_Datos!$D$3:$HN$85,BECO_Datos!$A73,FALSE)+IFERROR(HLOOKUP(AN$6,BECO_Datos!$HP$3:$LT$85,BECO_Datos!$A73,FALSE),0))*AN$2</f>
        <v>#N/A</v>
      </c>
      <c r="AO74" s="84" t="e">
        <f>(HLOOKUP(AO$6,BECO_Datos!$D$3:$HN$85,BECO_Datos!$A73,FALSE)+IFERROR(HLOOKUP(AO$6,BECO_Datos!$HP$3:$LT$85,BECO_Datos!$A73,FALSE),0))*AO$2</f>
        <v>#N/A</v>
      </c>
      <c r="AP74" s="84" t="e">
        <f>(HLOOKUP(AP$6,BECO_Datos!$D$3:$HN$85,BECO_Datos!$A73,FALSE)+IFERROR(HLOOKUP(AP$6,BECO_Datos!$HP$3:$LT$85,BECO_Datos!$A73,FALSE),0))*AP$2</f>
        <v>#N/A</v>
      </c>
      <c r="AQ74" s="84" t="e">
        <f>(HLOOKUP(AQ$6,BECO_Datos!$D$3:$HN$85,BECO_Datos!$A73,FALSE)+IFERROR(HLOOKUP(AQ$6,BECO_Datos!$HP$3:$LT$85,BECO_Datos!$A73,FALSE),0))*AQ$2</f>
        <v>#N/A</v>
      </c>
      <c r="AR74" s="84">
        <f>(HLOOKUP(AR$6,BECO_Datos!$D$3:$HN$85,BECO_Datos!$A73,FALSE)+IFERROR(HLOOKUP(AR$6,BECO_Datos!$HP$3:$LT$85,BECO_Datos!$A73,FALSE),0))*AR$2</f>
        <v>72.256941671653266</v>
      </c>
      <c r="AS74" s="84">
        <f>(HLOOKUP(AS$6,BECO_Datos!$D$3:$HN$85,BECO_Datos!$A73,FALSE)+IFERROR(HLOOKUP(AS$6,BECO_Datos!$HP$3:$LT$85,BECO_Datos!$A73,FALSE),0))*AS$2</f>
        <v>101.99745509170268</v>
      </c>
      <c r="AT74" s="84">
        <f>(HLOOKUP(AT$6,BECO_Datos!$D$3:$HN$85,BECO_Datos!$A73,FALSE)+IFERROR(HLOOKUP(AT$6,BECO_Datos!$HP$3:$LT$85,BECO_Datos!$A73,FALSE),0))*AT$2</f>
        <v>123.65065262656519</v>
      </c>
      <c r="AU74" s="84">
        <f>(HLOOKUP(AU$6,BECO_Datos!$D$3:$HN$85,BECO_Datos!$A73,FALSE)+IFERROR(HLOOKUP(AU$6,BECO_Datos!$HP$3:$LT$85,BECO_Datos!$A73,FALSE),0))*AU$2</f>
        <v>154.56657301738684</v>
      </c>
      <c r="AV74" s="84">
        <f>(HLOOKUP(AV$6,BECO_Datos!$D$3:$HN$85,BECO_Datos!$A73,FALSE)+IFERROR(HLOOKUP(AV$6,BECO_Datos!$HP$3:$LT$85,BECO_Datos!$A73,FALSE),0))*AV$2</f>
        <v>145.3731603438072</v>
      </c>
      <c r="AW74" s="84">
        <f>(HLOOKUP(AW$6,BECO_Datos!$D$3:$HN$85,BECO_Datos!$A73,FALSE)+IFERROR(HLOOKUP(AW$6,BECO_Datos!$HP$3:$LT$85,BECO_Datos!$A73,FALSE),0))*AW$2</f>
        <v>145.62831730108022</v>
      </c>
      <c r="AX74" s="84">
        <f>(HLOOKUP(AX$6,BECO_Datos!$D$3:$HN$85,BECO_Datos!$A73,FALSE)+IFERROR(HLOOKUP(AX$6,BECO_Datos!$HP$3:$LT$85,BECO_Datos!$A73,FALSE),0))*AX$2</f>
        <v>146.20447814067347</v>
      </c>
      <c r="AY74" s="84">
        <f>(HLOOKUP(AY$6,BECO_Datos!$D$3:$HN$85,BECO_Datos!$A73,FALSE)+IFERROR(HLOOKUP(AY$6,BECO_Datos!$HP$3:$LT$85,BECO_Datos!$A73,FALSE),0))*AY$2</f>
        <v>161.89636905234968</v>
      </c>
      <c r="AZ74" s="84">
        <f>(HLOOKUP(AZ$6,BECO_Datos!$D$3:$HN$85,BECO_Datos!$A73,FALSE)+IFERROR(HLOOKUP(AZ$6,BECO_Datos!$HP$3:$LT$85,BECO_Datos!$A73,FALSE),0))*AZ$2</f>
        <v>94.824614903033947</v>
      </c>
      <c r="BA74" s="84">
        <f>(HLOOKUP(BA$6,BECO_Datos!$D$3:$HN$85,BECO_Datos!$A73,FALSE)+IFERROR(HLOOKUP(BA$6,BECO_Datos!$HP$3:$LT$85,BECO_Datos!$A73,FALSE),0))*BA$2</f>
        <v>93.82183669767835</v>
      </c>
      <c r="BC74" s="84" t="e">
        <f>(HLOOKUP(BC$6,BECO_Datos!$D$3:$HN$85,BECO_Datos!$A73,FALSE)+IFERROR(HLOOKUP(BC$6,BECO_Datos!$HP$3:$LT$85,BECO_Datos!$A73,FALSE),0))*BC$2</f>
        <v>#N/A</v>
      </c>
      <c r="BD74" s="84" t="e">
        <f>(HLOOKUP(BD$6,BECO_Datos!$D$3:$HN$85,BECO_Datos!$A73,FALSE)+IFERROR(HLOOKUP(BD$6,BECO_Datos!$HP$3:$LT$85,BECO_Datos!$A73,FALSE),0))*BD$2</f>
        <v>#N/A</v>
      </c>
      <c r="BE74" s="84" t="e">
        <f>(HLOOKUP(BE$6,BECO_Datos!$D$3:$HN$85,BECO_Datos!$A73,FALSE)+IFERROR(HLOOKUP(BE$6,BECO_Datos!$HP$3:$LT$85,BECO_Datos!$A73,FALSE),0))*BE$2</f>
        <v>#N/A</v>
      </c>
      <c r="BF74" s="84" t="e">
        <f>(HLOOKUP(BF$6,BECO_Datos!$D$3:$HN$85,BECO_Datos!$A73,FALSE)+IFERROR(HLOOKUP(BF$6,BECO_Datos!$HP$3:$LT$85,BECO_Datos!$A73,FALSE),0))*BF$2</f>
        <v>#N/A</v>
      </c>
      <c r="BG74" s="84" t="e">
        <f>(HLOOKUP(BG$6,BECO_Datos!$D$3:$HN$85,BECO_Datos!$A73,FALSE)+IFERROR(HLOOKUP(BG$6,BECO_Datos!$HP$3:$LT$85,BECO_Datos!$A73,FALSE),0))*BG$2</f>
        <v>#N/A</v>
      </c>
      <c r="BH74" s="84" t="e">
        <f>(HLOOKUP(BH$6,BECO_Datos!$D$3:$HN$85,BECO_Datos!$A73,FALSE)+IFERROR(HLOOKUP(BH$6,BECO_Datos!$HP$3:$LT$85,BECO_Datos!$A73,FALSE),0))*BH$2</f>
        <v>#N/A</v>
      </c>
      <c r="BI74" s="84">
        <f>(HLOOKUP(BI$6,BECO_Datos!$D$3:$HN$85,BECO_Datos!$A73,FALSE)+IFERROR(HLOOKUP(BI$6,BECO_Datos!$HP$3:$LT$85,BECO_Datos!$A73,FALSE),0))*BI$2</f>
        <v>0</v>
      </c>
      <c r="BJ74" s="84">
        <f>(HLOOKUP(BJ$6,BECO_Datos!$D$3:$HN$85,BECO_Datos!$A73,FALSE)+IFERROR(HLOOKUP(BJ$6,BECO_Datos!$HP$3:$LT$85,BECO_Datos!$A73,FALSE),0))*BJ$2</f>
        <v>0</v>
      </c>
      <c r="BK74" s="84">
        <f>(HLOOKUP(BK$6,BECO_Datos!$D$3:$HN$85,BECO_Datos!$A73,FALSE)+IFERROR(HLOOKUP(BK$6,BECO_Datos!$HP$3:$LT$85,BECO_Datos!$A73,FALSE),0))*BK$2</f>
        <v>0</v>
      </c>
      <c r="BL74" s="84">
        <f>(HLOOKUP(BL$6,BECO_Datos!$D$3:$HN$85,BECO_Datos!$A73,FALSE)+IFERROR(HLOOKUP(BL$6,BECO_Datos!$HP$3:$LT$85,BECO_Datos!$A73,FALSE),0))*BL$2</f>
        <v>0</v>
      </c>
      <c r="BM74" s="84">
        <f>(HLOOKUP(BM$6,BECO_Datos!$D$3:$HN$85,BECO_Datos!$A73,FALSE)+IFERROR(HLOOKUP(BM$6,BECO_Datos!$HP$3:$LT$85,BECO_Datos!$A73,FALSE),0))*BM$2</f>
        <v>0</v>
      </c>
      <c r="BN74" s="84">
        <f>(HLOOKUP(BN$6,BECO_Datos!$D$3:$HN$85,BECO_Datos!$A73,FALSE)+IFERROR(HLOOKUP(BN$6,BECO_Datos!$HP$3:$LT$85,BECO_Datos!$A73,FALSE),0))*BN$2</f>
        <v>0</v>
      </c>
      <c r="BO74" s="84">
        <f>(HLOOKUP(BO$6,BECO_Datos!$D$3:$HN$85,BECO_Datos!$A73,FALSE)+IFERROR(HLOOKUP(BO$6,BECO_Datos!$HP$3:$LT$85,BECO_Datos!$A73,FALSE),0))*BO$2</f>
        <v>0</v>
      </c>
      <c r="BP74" s="84">
        <f>(HLOOKUP(BP$6,BECO_Datos!$D$3:$HN$85,BECO_Datos!$A73,FALSE)+IFERROR(HLOOKUP(BP$6,BECO_Datos!$HP$3:$LT$85,BECO_Datos!$A73,FALSE),0))*BP$2</f>
        <v>0</v>
      </c>
      <c r="BQ74" s="84">
        <f>(HLOOKUP(BQ$6,BECO_Datos!$D$3:$HN$85,BECO_Datos!$A73,FALSE)+IFERROR(HLOOKUP(BQ$6,BECO_Datos!$HP$3:$LT$85,BECO_Datos!$A73,FALSE),0))*BQ$2</f>
        <v>0</v>
      </c>
      <c r="BR74" s="84">
        <f>(HLOOKUP(BR$6,BECO_Datos!$D$3:$HN$85,BECO_Datos!$A73,FALSE)+IFERROR(HLOOKUP(BR$6,BECO_Datos!$HP$3:$LT$85,BECO_Datos!$A73,FALSE),0))*BR$2</f>
        <v>0</v>
      </c>
      <c r="BT74" s="84" t="e">
        <f>(HLOOKUP(BT$6,BECO_Datos!$D$3:$HN$85,BECO_Datos!$A73,FALSE)+IFERROR(HLOOKUP(BT$6,BECO_Datos!$HP$3:$LT$85,BECO_Datos!$A73,FALSE),0))*BT$2</f>
        <v>#N/A</v>
      </c>
      <c r="BU74" s="84" t="e">
        <f>(HLOOKUP(BU$6,BECO_Datos!$D$3:$HN$85,BECO_Datos!$A73,FALSE)+IFERROR(HLOOKUP(BU$6,BECO_Datos!$HP$3:$LT$85,BECO_Datos!$A73,FALSE),0))*BU$2</f>
        <v>#N/A</v>
      </c>
      <c r="BV74" s="84" t="e">
        <f>(HLOOKUP(BV$6,BECO_Datos!$D$3:$HN$85,BECO_Datos!$A73,FALSE)+IFERROR(HLOOKUP(BV$6,BECO_Datos!$HP$3:$LT$85,BECO_Datos!$A73,FALSE),0))*BV$2</f>
        <v>#N/A</v>
      </c>
      <c r="BW74" s="84" t="e">
        <f>(HLOOKUP(BW$6,BECO_Datos!$D$3:$HN$85,BECO_Datos!$A73,FALSE)+IFERROR(HLOOKUP(BW$6,BECO_Datos!$HP$3:$LT$85,BECO_Datos!$A73,FALSE),0))*BW$2</f>
        <v>#N/A</v>
      </c>
      <c r="BX74" s="84" t="e">
        <f>(HLOOKUP(BX$6,BECO_Datos!$D$3:$HN$85,BECO_Datos!$A73,FALSE)+IFERROR(HLOOKUP(BX$6,BECO_Datos!$HP$3:$LT$85,BECO_Datos!$A73,FALSE),0))*BX$2</f>
        <v>#N/A</v>
      </c>
      <c r="BY74" s="84" t="e">
        <f>(HLOOKUP(BY$6,BECO_Datos!$D$3:$HN$85,BECO_Datos!$A73,FALSE)+IFERROR(HLOOKUP(BY$6,BECO_Datos!$HP$3:$LT$85,BECO_Datos!$A73,FALSE),0))*BY$2</f>
        <v>#N/A</v>
      </c>
      <c r="BZ74" s="84">
        <f>(HLOOKUP(BZ$6,BECO_Datos!$D$3:$HN$85,BECO_Datos!$A73,FALSE)+IFERROR(HLOOKUP(BZ$6,BECO_Datos!$HP$3:$LT$85,BECO_Datos!$A73,FALSE),0))*BZ$2</f>
        <v>0</v>
      </c>
      <c r="CA74" s="84">
        <f>(HLOOKUP(CA$6,BECO_Datos!$D$3:$HN$85,BECO_Datos!$A73,FALSE)+IFERROR(HLOOKUP(CA$6,BECO_Datos!$HP$3:$LT$85,BECO_Datos!$A73,FALSE),0))*CA$2</f>
        <v>0</v>
      </c>
      <c r="CB74" s="84">
        <f>(HLOOKUP(CB$6,BECO_Datos!$D$3:$HN$85,BECO_Datos!$A73,FALSE)+IFERROR(HLOOKUP(CB$6,BECO_Datos!$HP$3:$LT$85,BECO_Datos!$A73,FALSE),0))*CB$2</f>
        <v>0</v>
      </c>
      <c r="CC74" s="84">
        <f>(HLOOKUP(CC$6,BECO_Datos!$D$3:$HN$85,BECO_Datos!$A73,FALSE)+IFERROR(HLOOKUP(CC$6,BECO_Datos!$HP$3:$LT$85,BECO_Datos!$A73,FALSE),0))*CC$2</f>
        <v>0</v>
      </c>
      <c r="CD74" s="84">
        <f>(HLOOKUP(CD$6,BECO_Datos!$D$3:$HN$85,BECO_Datos!$A73,FALSE)+IFERROR(HLOOKUP(CD$6,BECO_Datos!$HP$3:$LT$85,BECO_Datos!$A73,FALSE),0))*CD$2</f>
        <v>0</v>
      </c>
      <c r="CE74" s="84">
        <f>(HLOOKUP(CE$6,BECO_Datos!$D$3:$HN$85,BECO_Datos!$A73,FALSE)+IFERROR(HLOOKUP(CE$6,BECO_Datos!$HP$3:$LT$85,BECO_Datos!$A73,FALSE),0))*CE$2</f>
        <v>0</v>
      </c>
      <c r="CF74" s="84">
        <f>(HLOOKUP(CF$6,BECO_Datos!$D$3:$HN$85,BECO_Datos!$A73,FALSE)+IFERROR(HLOOKUP(CF$6,BECO_Datos!$HP$3:$LT$85,BECO_Datos!$A73,FALSE),0))*CF$2</f>
        <v>0</v>
      </c>
      <c r="CG74" s="84">
        <f>(HLOOKUP(CG$6,BECO_Datos!$D$3:$HN$85,BECO_Datos!$A73,FALSE)+IFERROR(HLOOKUP(CG$6,BECO_Datos!$HP$3:$LT$85,BECO_Datos!$A73,FALSE),0))*CG$2</f>
        <v>0</v>
      </c>
      <c r="CH74" s="84">
        <f>(HLOOKUP(CH$6,BECO_Datos!$D$3:$HN$85,BECO_Datos!$A73,FALSE)+IFERROR(HLOOKUP(CH$6,BECO_Datos!$HP$3:$LT$85,BECO_Datos!$A73,FALSE),0))*CH$2</f>
        <v>0</v>
      </c>
      <c r="CI74" s="84">
        <f>(HLOOKUP(CI$6,BECO_Datos!$D$3:$HN$85,BECO_Datos!$A73,FALSE)+IFERROR(HLOOKUP(CI$6,BECO_Datos!$HP$3:$LT$85,BECO_Datos!$A73,FALSE),0))*CI$2</f>
        <v>0</v>
      </c>
      <c r="CK74" s="84" t="e">
        <f>(HLOOKUP(CK$6,BECO_Datos!$D$3:$HN$85,BECO_Datos!$A73,FALSE)+IFERROR(HLOOKUP(CK$6,BECO_Datos!$HP$3:$LT$85,BECO_Datos!$A73,FALSE),0))*CK$2</f>
        <v>#N/A</v>
      </c>
      <c r="CL74" s="84" t="e">
        <f>(HLOOKUP(CL$6,BECO_Datos!$D$3:$HN$85,BECO_Datos!$A73,FALSE)+IFERROR(HLOOKUP(CL$6,BECO_Datos!$HP$3:$LT$85,BECO_Datos!$A73,FALSE),0))*CL$2</f>
        <v>#N/A</v>
      </c>
      <c r="CM74" s="84" t="e">
        <f>(HLOOKUP(CM$6,BECO_Datos!$D$3:$HN$85,BECO_Datos!$A73,FALSE)+IFERROR(HLOOKUP(CM$6,BECO_Datos!$HP$3:$LT$85,BECO_Datos!$A73,FALSE),0))*CM$2</f>
        <v>#N/A</v>
      </c>
      <c r="CN74" s="84" t="e">
        <f>(HLOOKUP(CN$6,BECO_Datos!$D$3:$HN$85,BECO_Datos!$A73,FALSE)+IFERROR(HLOOKUP(CN$6,BECO_Datos!$HP$3:$LT$85,BECO_Datos!$A73,FALSE),0))*CN$2</f>
        <v>#N/A</v>
      </c>
      <c r="CO74" s="84" t="e">
        <f>(HLOOKUP(CO$6,BECO_Datos!$D$3:$HN$85,BECO_Datos!$A73,FALSE)+IFERROR(HLOOKUP(CO$6,BECO_Datos!$HP$3:$LT$85,BECO_Datos!$A73,FALSE),0))*CO$2</f>
        <v>#N/A</v>
      </c>
      <c r="CP74" s="84" t="e">
        <f>(HLOOKUP(CP$6,BECO_Datos!$D$3:$HN$85,BECO_Datos!$A73,FALSE)+IFERROR(HLOOKUP(CP$6,BECO_Datos!$HP$3:$LT$85,BECO_Datos!$A73,FALSE),0))*CP$2</f>
        <v>#N/A</v>
      </c>
      <c r="CQ74" s="84">
        <f>(HLOOKUP(CQ$6,BECO_Datos!$D$3:$HN$85,BECO_Datos!$A73,FALSE)+IFERROR(HLOOKUP(CQ$6,BECO_Datos!$HP$3:$LT$85,BECO_Datos!$A73,FALSE),0))*CQ$2</f>
        <v>0</v>
      </c>
      <c r="CR74" s="84">
        <f>(HLOOKUP(CR$6,BECO_Datos!$D$3:$HN$85,BECO_Datos!$A73,FALSE)+IFERROR(HLOOKUP(CR$6,BECO_Datos!$HP$3:$LT$85,BECO_Datos!$A73,FALSE),0))*CR$2</f>
        <v>0</v>
      </c>
      <c r="CS74" s="84">
        <f>(HLOOKUP(CS$6,BECO_Datos!$D$3:$HN$85,BECO_Datos!$A73,FALSE)+IFERROR(HLOOKUP(CS$6,BECO_Datos!$HP$3:$LT$85,BECO_Datos!$A73,FALSE),0))*CS$2</f>
        <v>0</v>
      </c>
      <c r="CT74" s="84">
        <f>(HLOOKUP(CT$6,BECO_Datos!$D$3:$HN$85,BECO_Datos!$A73,FALSE)+IFERROR(HLOOKUP(CT$6,BECO_Datos!$HP$3:$LT$85,BECO_Datos!$A73,FALSE),0))*CT$2</f>
        <v>0</v>
      </c>
      <c r="CU74" s="84">
        <f>(HLOOKUP(CU$6,BECO_Datos!$D$3:$HN$85,BECO_Datos!$A73,FALSE)+IFERROR(HLOOKUP(CU$6,BECO_Datos!$HP$3:$LT$85,BECO_Datos!$A73,FALSE),0))*CU$2</f>
        <v>0</v>
      </c>
      <c r="CV74" s="84">
        <f>(HLOOKUP(CV$6,BECO_Datos!$D$3:$HN$85,BECO_Datos!$A73,FALSE)+IFERROR(HLOOKUP(CV$6,BECO_Datos!$HP$3:$LT$85,BECO_Datos!$A73,FALSE),0))*CV$2</f>
        <v>0</v>
      </c>
      <c r="CW74" s="84">
        <f>(HLOOKUP(CW$6,BECO_Datos!$D$3:$HN$85,BECO_Datos!$A73,FALSE)+IFERROR(HLOOKUP(CW$6,BECO_Datos!$HP$3:$LT$85,BECO_Datos!$A73,FALSE),0))*CW$2</f>
        <v>0</v>
      </c>
      <c r="CX74" s="84">
        <f>(HLOOKUP(CX$6,BECO_Datos!$D$3:$HN$85,BECO_Datos!$A73,FALSE)+IFERROR(HLOOKUP(CX$6,BECO_Datos!$HP$3:$LT$85,BECO_Datos!$A73,FALSE),0))*CX$2</f>
        <v>0</v>
      </c>
      <c r="CY74" s="84">
        <f>(HLOOKUP(CY$6,BECO_Datos!$D$3:$HN$85,BECO_Datos!$A73,FALSE)+IFERROR(HLOOKUP(CY$6,BECO_Datos!$HP$3:$LT$85,BECO_Datos!$A73,FALSE),0))*CY$2</f>
        <v>0</v>
      </c>
      <c r="CZ74" s="84">
        <f>(HLOOKUP(CZ$6,BECO_Datos!$D$3:$HN$85,BECO_Datos!$A73,FALSE)+IFERROR(HLOOKUP(CZ$6,BECO_Datos!$HP$3:$LT$85,BECO_Datos!$A73,FALSE),0))*CZ$2</f>
        <v>0</v>
      </c>
      <c r="DB74" s="84" t="e">
        <f>(HLOOKUP(DB$6,BECO_Datos!$D$3:$HN$85,BECO_Datos!$A73,FALSE)+IFERROR(HLOOKUP(DB$6,BECO_Datos!$HP$3:$LT$85,BECO_Datos!$A73,FALSE),0))*DB$2</f>
        <v>#N/A</v>
      </c>
      <c r="DC74" s="84" t="e">
        <f>(HLOOKUP(DC$6,BECO_Datos!$D$3:$HN$85,BECO_Datos!$A73,FALSE)+IFERROR(HLOOKUP(DC$6,BECO_Datos!$HP$3:$LT$85,BECO_Datos!$A73,FALSE),0))*DC$2</f>
        <v>#N/A</v>
      </c>
      <c r="DD74" s="84" t="e">
        <f>(HLOOKUP(DD$6,BECO_Datos!$D$3:$HN$85,BECO_Datos!$A73,FALSE)+IFERROR(HLOOKUP(DD$6,BECO_Datos!$HP$3:$LT$85,BECO_Datos!$A73,FALSE),0))*DD$2</f>
        <v>#N/A</v>
      </c>
      <c r="DE74" s="84" t="e">
        <f>(HLOOKUP(DE$6,BECO_Datos!$D$3:$HN$85,BECO_Datos!$A73,FALSE)+IFERROR(HLOOKUP(DE$6,BECO_Datos!$HP$3:$LT$85,BECO_Datos!$A73,FALSE),0))*DE$2</f>
        <v>#N/A</v>
      </c>
      <c r="DF74" s="84" t="e">
        <f>(HLOOKUP(DF$6,BECO_Datos!$D$3:$HN$85,BECO_Datos!$A73,FALSE)+IFERROR(HLOOKUP(DF$6,BECO_Datos!$HP$3:$LT$85,BECO_Datos!$A73,FALSE),0))*DF$2</f>
        <v>#N/A</v>
      </c>
      <c r="DG74" s="84" t="e">
        <f>(HLOOKUP(DG$6,BECO_Datos!$D$3:$HN$85,BECO_Datos!$A73,FALSE)+IFERROR(HLOOKUP(DG$6,BECO_Datos!$HP$3:$LT$85,BECO_Datos!$A73,FALSE),0))*DG$2</f>
        <v>#N/A</v>
      </c>
      <c r="DH74" s="84">
        <f>(HLOOKUP(DH$6,BECO_Datos!$D$3:$HN$85,BECO_Datos!$A73,FALSE)+IFERROR(HLOOKUP(DH$6,BECO_Datos!$HP$3:$LT$85,BECO_Datos!$A73,FALSE),0))*DH$2</f>
        <v>0</v>
      </c>
      <c r="DI74" s="84">
        <f>(HLOOKUP(DI$6,BECO_Datos!$D$3:$HN$85,BECO_Datos!$A73,FALSE)+IFERROR(HLOOKUP(DI$6,BECO_Datos!$HP$3:$LT$85,BECO_Datos!$A73,FALSE),0))*DI$2</f>
        <v>0</v>
      </c>
      <c r="DJ74" s="84">
        <f>(HLOOKUP(DJ$6,BECO_Datos!$D$3:$HN$85,BECO_Datos!$A73,FALSE)+IFERROR(HLOOKUP(DJ$6,BECO_Datos!$HP$3:$LT$85,BECO_Datos!$A73,FALSE),0))*DJ$2</f>
        <v>0</v>
      </c>
      <c r="DK74" s="84">
        <f>(HLOOKUP(DK$6,BECO_Datos!$D$3:$HN$85,BECO_Datos!$A73,FALSE)+IFERROR(HLOOKUP(DK$6,BECO_Datos!$HP$3:$LT$85,BECO_Datos!$A73,FALSE),0))*DK$2</f>
        <v>0</v>
      </c>
      <c r="DL74" s="84">
        <f>(HLOOKUP(DL$6,BECO_Datos!$D$3:$HN$85,BECO_Datos!$A73,FALSE)+IFERROR(HLOOKUP(DL$6,BECO_Datos!$HP$3:$LT$85,BECO_Datos!$A73,FALSE),0))*DL$2</f>
        <v>0</v>
      </c>
      <c r="DM74" s="84">
        <f>(HLOOKUP(DM$6,BECO_Datos!$D$3:$HN$85,BECO_Datos!$A73,FALSE)+IFERROR(HLOOKUP(DM$6,BECO_Datos!$HP$3:$LT$85,BECO_Datos!$A73,FALSE),0))*DM$2</f>
        <v>0</v>
      </c>
      <c r="DN74" s="84">
        <f>(HLOOKUP(DN$6,BECO_Datos!$D$3:$HN$85,BECO_Datos!$A73,FALSE)+IFERROR(HLOOKUP(DN$6,BECO_Datos!$HP$3:$LT$85,BECO_Datos!$A73,FALSE),0))*DN$2</f>
        <v>0</v>
      </c>
      <c r="DO74" s="84">
        <f>(HLOOKUP(DO$6,BECO_Datos!$D$3:$HN$85,BECO_Datos!$A73,FALSE)+IFERROR(HLOOKUP(DO$6,BECO_Datos!$HP$3:$LT$85,BECO_Datos!$A73,FALSE),0))*DO$2</f>
        <v>0</v>
      </c>
      <c r="DP74" s="84">
        <f>(HLOOKUP(DP$6,BECO_Datos!$D$3:$HN$85,BECO_Datos!$A73,FALSE)+IFERROR(HLOOKUP(DP$6,BECO_Datos!$HP$3:$LT$85,BECO_Datos!$A73,FALSE),0))*DP$2</f>
        <v>0</v>
      </c>
      <c r="DQ74" s="84">
        <f>(HLOOKUP(DQ$6,BECO_Datos!$D$3:$HN$85,BECO_Datos!$A73,FALSE)+IFERROR(HLOOKUP(DQ$6,BECO_Datos!$HP$3:$LT$85,BECO_Datos!$A73,FALSE),0))*DQ$2</f>
        <v>0</v>
      </c>
      <c r="DS74" s="84" t="e">
        <f>(HLOOKUP(DS$6,BECO_Datos!$D$3:$HN$85,BECO_Datos!$A73,FALSE)+IFERROR(HLOOKUP(DS$6,BECO_Datos!$HP$3:$LT$85,BECO_Datos!$A73,FALSE),0))*DS$2</f>
        <v>#N/A</v>
      </c>
      <c r="DT74" s="84" t="e">
        <f>(HLOOKUP(DT$6,BECO_Datos!$D$3:$HN$85,BECO_Datos!$A73,FALSE)+IFERROR(HLOOKUP(DT$6,BECO_Datos!$HP$3:$LT$85,BECO_Datos!$A73,FALSE),0))*DT$2</f>
        <v>#N/A</v>
      </c>
      <c r="DU74" s="84" t="e">
        <f>(HLOOKUP(DU$6,BECO_Datos!$D$3:$HN$85,BECO_Datos!$A73,FALSE)+IFERROR(HLOOKUP(DU$6,BECO_Datos!$HP$3:$LT$85,BECO_Datos!$A73,FALSE),0))*DU$2</f>
        <v>#N/A</v>
      </c>
      <c r="DV74" s="84" t="e">
        <f>(HLOOKUP(DV$6,BECO_Datos!$D$3:$HN$85,BECO_Datos!$A73,FALSE)+IFERROR(HLOOKUP(DV$6,BECO_Datos!$HP$3:$LT$85,BECO_Datos!$A73,FALSE),0))*DV$2</f>
        <v>#N/A</v>
      </c>
      <c r="DW74" s="84" t="e">
        <f>(HLOOKUP(DW$6,BECO_Datos!$D$3:$HN$85,BECO_Datos!$A73,FALSE)+IFERROR(HLOOKUP(DW$6,BECO_Datos!$HP$3:$LT$85,BECO_Datos!$A73,FALSE),0))*DW$2</f>
        <v>#N/A</v>
      </c>
      <c r="DX74" s="84" t="e">
        <f>(HLOOKUP(DX$6,BECO_Datos!$D$3:$HN$85,BECO_Datos!$A73,FALSE)+IFERROR(HLOOKUP(DX$6,BECO_Datos!$HP$3:$LT$85,BECO_Datos!$A73,FALSE),0))*DX$2</f>
        <v>#N/A</v>
      </c>
      <c r="DY74" s="84">
        <f>(HLOOKUP(DY$6,BECO_Datos!$D$3:$HN$85,BECO_Datos!$A73,FALSE)+IFERROR(HLOOKUP(DY$6,BECO_Datos!$HP$3:$LT$85,BECO_Datos!$A73,FALSE),0))*DY$2</f>
        <v>0</v>
      </c>
      <c r="DZ74" s="84">
        <f>(HLOOKUP(DZ$6,BECO_Datos!$D$3:$HN$85,BECO_Datos!$A73,FALSE)+IFERROR(HLOOKUP(DZ$6,BECO_Datos!$HP$3:$LT$85,BECO_Datos!$A73,FALSE),0))*DZ$2</f>
        <v>0</v>
      </c>
      <c r="EA74" s="84">
        <f>(HLOOKUP(EA$6,BECO_Datos!$D$3:$HN$85,BECO_Datos!$A73,FALSE)+IFERROR(HLOOKUP(EA$6,BECO_Datos!$HP$3:$LT$85,BECO_Datos!$A73,FALSE),0))*EA$2</f>
        <v>0</v>
      </c>
      <c r="EB74" s="84">
        <f>(HLOOKUP(EB$6,BECO_Datos!$D$3:$HN$85,BECO_Datos!$A73,FALSE)+IFERROR(HLOOKUP(EB$6,BECO_Datos!$HP$3:$LT$85,BECO_Datos!$A73,FALSE),0))*EB$2</f>
        <v>0</v>
      </c>
      <c r="EC74" s="84">
        <f>(HLOOKUP(EC$6,BECO_Datos!$D$3:$HN$85,BECO_Datos!$A73,FALSE)+IFERROR(HLOOKUP(EC$6,BECO_Datos!$HP$3:$LT$85,BECO_Datos!$A73,FALSE),0))*EC$2</f>
        <v>0</v>
      </c>
      <c r="ED74" s="84">
        <f>(HLOOKUP(ED$6,BECO_Datos!$D$3:$HN$85,BECO_Datos!$A73,FALSE)+IFERROR(HLOOKUP(ED$6,BECO_Datos!$HP$3:$LT$85,BECO_Datos!$A73,FALSE),0))*ED$2</f>
        <v>0</v>
      </c>
      <c r="EE74" s="84">
        <f>(HLOOKUP(EE$6,BECO_Datos!$D$3:$HN$85,BECO_Datos!$A73,FALSE)+IFERROR(HLOOKUP(EE$6,BECO_Datos!$HP$3:$LT$85,BECO_Datos!$A73,FALSE),0))*EE$2</f>
        <v>0</v>
      </c>
      <c r="EF74" s="84">
        <f>(HLOOKUP(EF$6,BECO_Datos!$D$3:$HN$85,BECO_Datos!$A73,FALSE)+IFERROR(HLOOKUP(EF$6,BECO_Datos!$HP$3:$LT$85,BECO_Datos!$A73,FALSE),0))*EF$2</f>
        <v>0</v>
      </c>
      <c r="EG74" s="84">
        <f>(HLOOKUP(EG$6,BECO_Datos!$D$3:$HN$85,BECO_Datos!$A73,FALSE)+IFERROR(HLOOKUP(EG$6,BECO_Datos!$HP$3:$LT$85,BECO_Datos!$A73,FALSE),0))*EG$2</f>
        <v>0</v>
      </c>
      <c r="EH74" s="84">
        <f>(HLOOKUP(EH$6,BECO_Datos!$D$3:$HN$85,BECO_Datos!$A73,FALSE)+IFERROR(HLOOKUP(EH$6,BECO_Datos!$HP$3:$LT$85,BECO_Datos!$A73,FALSE),0))*EH$2</f>
        <v>0</v>
      </c>
      <c r="EJ74" s="84" t="e">
        <f>(HLOOKUP(EJ$6,BECO_Datos!$D$3:$HN$85,BECO_Datos!$A73,FALSE)+IFERROR(HLOOKUP(EJ$6,BECO_Datos!$HP$3:$LT$85,BECO_Datos!$A73,FALSE),0))*EJ$2</f>
        <v>#N/A</v>
      </c>
      <c r="EK74" s="84" t="e">
        <f>(HLOOKUP(EK$6,BECO_Datos!$D$3:$HN$85,BECO_Datos!$A73,FALSE)+IFERROR(HLOOKUP(EK$6,BECO_Datos!$HP$3:$LT$85,BECO_Datos!$A73,FALSE),0))*EK$2</f>
        <v>#N/A</v>
      </c>
      <c r="EL74" s="84" t="e">
        <f>(HLOOKUP(EL$6,BECO_Datos!$D$3:$HN$85,BECO_Datos!$A73,FALSE)+IFERROR(HLOOKUP(EL$6,BECO_Datos!$HP$3:$LT$85,BECO_Datos!$A73,FALSE),0))*EL$2</f>
        <v>#N/A</v>
      </c>
      <c r="EM74" s="84" t="e">
        <f>(HLOOKUP(EM$6,BECO_Datos!$D$3:$HN$85,BECO_Datos!$A73,FALSE)+IFERROR(HLOOKUP(EM$6,BECO_Datos!$HP$3:$LT$85,BECO_Datos!$A73,FALSE),0))*EM$2</f>
        <v>#N/A</v>
      </c>
      <c r="EN74" s="84" t="e">
        <f>(HLOOKUP(EN$6,BECO_Datos!$D$3:$HN$85,BECO_Datos!$A73,FALSE)+IFERROR(HLOOKUP(EN$6,BECO_Datos!$HP$3:$LT$85,BECO_Datos!$A73,FALSE),0))*EN$2</f>
        <v>#N/A</v>
      </c>
      <c r="EO74" s="84" t="e">
        <f>(HLOOKUP(EO$6,BECO_Datos!$D$3:$HN$85,BECO_Datos!$A73,FALSE)+IFERROR(HLOOKUP(EO$6,BECO_Datos!$HP$3:$LT$85,BECO_Datos!$A73,FALSE),0))*EO$2</f>
        <v>#N/A</v>
      </c>
      <c r="EP74" s="84">
        <f>(HLOOKUP(EP$6,BECO_Datos!$D$3:$HN$85,BECO_Datos!$A73,FALSE)+IFERROR(HLOOKUP(EP$6,BECO_Datos!$HP$3:$LT$85,BECO_Datos!$A73,FALSE),0))*EP$2</f>
        <v>0</v>
      </c>
      <c r="EQ74" s="84">
        <f>(HLOOKUP(EQ$6,BECO_Datos!$D$3:$HN$85,BECO_Datos!$A73,FALSE)+IFERROR(HLOOKUP(EQ$6,BECO_Datos!$HP$3:$LT$85,BECO_Datos!$A73,FALSE),0))*EQ$2</f>
        <v>0</v>
      </c>
      <c r="ER74" s="84">
        <f>(HLOOKUP(ER$6,BECO_Datos!$D$3:$HN$85,BECO_Datos!$A73,FALSE)+IFERROR(HLOOKUP(ER$6,BECO_Datos!$HP$3:$LT$85,BECO_Datos!$A73,FALSE),0))*ER$2</f>
        <v>0</v>
      </c>
      <c r="ES74" s="84">
        <f>(HLOOKUP(ES$6,BECO_Datos!$D$3:$HN$85,BECO_Datos!$A73,FALSE)+IFERROR(HLOOKUP(ES$6,BECO_Datos!$HP$3:$LT$85,BECO_Datos!$A73,FALSE),0))*ES$2</f>
        <v>0</v>
      </c>
      <c r="ET74" s="84">
        <f>(HLOOKUP(ET$6,BECO_Datos!$D$3:$HN$85,BECO_Datos!$A73,FALSE)+IFERROR(HLOOKUP(ET$6,BECO_Datos!$HP$3:$LT$85,BECO_Datos!$A73,FALSE),0))*ET$2</f>
        <v>0</v>
      </c>
      <c r="EU74" s="84">
        <f>(HLOOKUP(EU$6,BECO_Datos!$D$3:$HN$85,BECO_Datos!$A73,FALSE)+IFERROR(HLOOKUP(EU$6,BECO_Datos!$HP$3:$LT$85,BECO_Datos!$A73,FALSE),0))*EU$2</f>
        <v>0</v>
      </c>
      <c r="EV74" s="84">
        <f>(HLOOKUP(EV$6,BECO_Datos!$D$3:$HN$85,BECO_Datos!$A73,FALSE)+IFERROR(HLOOKUP(EV$6,BECO_Datos!$HP$3:$LT$85,BECO_Datos!$A73,FALSE),0))*EV$2</f>
        <v>0</v>
      </c>
      <c r="EW74" s="84">
        <f>(HLOOKUP(EW$6,BECO_Datos!$D$3:$HN$85,BECO_Datos!$A73,FALSE)+IFERROR(HLOOKUP(EW$6,BECO_Datos!$HP$3:$LT$85,BECO_Datos!$A73,FALSE),0))*EW$2</f>
        <v>0</v>
      </c>
      <c r="EX74" s="84">
        <f>(HLOOKUP(EX$6,BECO_Datos!$D$3:$HN$85,BECO_Datos!$A73,FALSE)+IFERROR(HLOOKUP(EX$6,BECO_Datos!$HP$3:$LT$85,BECO_Datos!$A73,FALSE),0))*EX$2</f>
        <v>0</v>
      </c>
      <c r="EY74" s="84">
        <f>(HLOOKUP(EY$6,BECO_Datos!$D$3:$HN$85,BECO_Datos!$A73,FALSE)+IFERROR(HLOOKUP(EY$6,BECO_Datos!$HP$3:$LT$85,BECO_Datos!$A73,FALSE),0))*EY$2</f>
        <v>0</v>
      </c>
      <c r="FA74" s="84" t="e">
        <f>(HLOOKUP(FA$6,BECO_Datos!$D$3:$HN$85,BECO_Datos!$A73,FALSE)+IFERROR(HLOOKUP(FA$6,BECO_Datos!$HP$3:$LT$85,BECO_Datos!$A73,FALSE),0))*FA$2</f>
        <v>#N/A</v>
      </c>
      <c r="FB74" s="84" t="e">
        <f>(HLOOKUP(FB$6,BECO_Datos!$D$3:$HN$85,BECO_Datos!$A73,FALSE)+IFERROR(HLOOKUP(FB$6,BECO_Datos!$HP$3:$LT$85,BECO_Datos!$A73,FALSE),0))*FB$2</f>
        <v>#N/A</v>
      </c>
      <c r="FC74" s="84" t="e">
        <f>(HLOOKUP(FC$6,BECO_Datos!$D$3:$HN$85,BECO_Datos!$A73,FALSE)+IFERROR(HLOOKUP(FC$6,BECO_Datos!$HP$3:$LT$85,BECO_Datos!$A73,FALSE),0))*FC$2</f>
        <v>#N/A</v>
      </c>
      <c r="FD74" s="84" t="e">
        <f>(HLOOKUP(FD$6,BECO_Datos!$D$3:$HN$85,BECO_Datos!$A73,FALSE)+IFERROR(HLOOKUP(FD$6,BECO_Datos!$HP$3:$LT$85,BECO_Datos!$A73,FALSE),0))*FD$2</f>
        <v>#N/A</v>
      </c>
      <c r="FE74" s="84" t="e">
        <f>(HLOOKUP(FE$6,BECO_Datos!$D$3:$HN$85,BECO_Datos!$A73,FALSE)+IFERROR(HLOOKUP(FE$6,BECO_Datos!$HP$3:$LT$85,BECO_Datos!$A73,FALSE),0))*FE$2</f>
        <v>#N/A</v>
      </c>
      <c r="FF74" s="84" t="e">
        <f>(HLOOKUP(FF$6,BECO_Datos!$D$3:$HN$85,BECO_Datos!$A73,FALSE)+IFERROR(HLOOKUP(FF$6,BECO_Datos!$HP$3:$LT$85,BECO_Datos!$A73,FALSE),0))*FF$2</f>
        <v>#N/A</v>
      </c>
      <c r="FG74" s="84">
        <f>(HLOOKUP(FG$6,BECO_Datos!$D$3:$HN$85,BECO_Datos!$A73,FALSE)+IFERROR(HLOOKUP(FG$6,BECO_Datos!$HP$3:$LT$85,BECO_Datos!$A73,FALSE),0))*FG$2</f>
        <v>0</v>
      </c>
      <c r="FH74" s="84">
        <f>(HLOOKUP(FH$6,BECO_Datos!$D$3:$HN$85,BECO_Datos!$A73,FALSE)+IFERROR(HLOOKUP(FH$6,BECO_Datos!$HP$3:$LT$85,BECO_Datos!$A73,FALSE),0))*FH$2</f>
        <v>0</v>
      </c>
      <c r="FI74" s="84">
        <f>(HLOOKUP(FI$6,BECO_Datos!$D$3:$HN$85,BECO_Datos!$A73,FALSE)+IFERROR(HLOOKUP(FI$6,BECO_Datos!$HP$3:$LT$85,BECO_Datos!$A73,FALSE),0))*FI$2</f>
        <v>0</v>
      </c>
      <c r="FJ74" s="84">
        <f>(HLOOKUP(FJ$6,BECO_Datos!$D$3:$HN$85,BECO_Datos!$A73,FALSE)+IFERROR(HLOOKUP(FJ$6,BECO_Datos!$HP$3:$LT$85,BECO_Datos!$A73,FALSE),0))*FJ$2</f>
        <v>0</v>
      </c>
      <c r="FK74" s="84">
        <f>(HLOOKUP(FK$6,BECO_Datos!$D$3:$HN$85,BECO_Datos!$A73,FALSE)+IFERROR(HLOOKUP(FK$6,BECO_Datos!$HP$3:$LT$85,BECO_Datos!$A73,FALSE),0))*FK$2</f>
        <v>0</v>
      </c>
      <c r="FL74" s="84">
        <f>(HLOOKUP(FL$6,BECO_Datos!$D$3:$HN$85,BECO_Datos!$A73,FALSE)+IFERROR(HLOOKUP(FL$6,BECO_Datos!$HP$3:$LT$85,BECO_Datos!$A73,FALSE),0))*FL$2</f>
        <v>0</v>
      </c>
      <c r="FM74" s="84">
        <f>(HLOOKUP(FM$6,BECO_Datos!$D$3:$HN$85,BECO_Datos!$A73,FALSE)+IFERROR(HLOOKUP(FM$6,BECO_Datos!$HP$3:$LT$85,BECO_Datos!$A73,FALSE),0))*FM$2</f>
        <v>0</v>
      </c>
      <c r="FN74" s="84">
        <f>(HLOOKUP(FN$6,BECO_Datos!$D$3:$HN$85,BECO_Datos!$A73,FALSE)+IFERROR(HLOOKUP(FN$6,BECO_Datos!$HP$3:$LT$85,BECO_Datos!$A73,FALSE),0))*FN$2</f>
        <v>0</v>
      </c>
      <c r="FO74" s="84">
        <f>(HLOOKUP(FO$6,BECO_Datos!$D$3:$HN$85,BECO_Datos!$A73,FALSE)+IFERROR(HLOOKUP(FO$6,BECO_Datos!$HP$3:$LT$85,BECO_Datos!$A73,FALSE),0))*FO$2</f>
        <v>0</v>
      </c>
      <c r="FP74" s="84">
        <f>(HLOOKUP(FP$6,BECO_Datos!$D$3:$HN$85,BECO_Datos!$A73,FALSE)+IFERROR(HLOOKUP(FP$6,BECO_Datos!$HP$3:$LT$85,BECO_Datos!$A73,FALSE),0))*FP$2</f>
        <v>0</v>
      </c>
      <c r="FR74" s="84" t="e">
        <f>(HLOOKUP(FR$6,BECO_Datos!$D$3:$HN$85,BECO_Datos!$A73,FALSE)+IFERROR(HLOOKUP(FR$6,BECO_Datos!$HP$3:$LT$85,BECO_Datos!$A73,FALSE),0))*FR$2</f>
        <v>#N/A</v>
      </c>
      <c r="FS74" s="84" t="e">
        <f>(HLOOKUP(FS$6,BECO_Datos!$D$3:$HN$85,BECO_Datos!$A73,FALSE)+IFERROR(HLOOKUP(FS$6,BECO_Datos!$HP$3:$LT$85,BECO_Datos!$A73,FALSE),0))*FS$2</f>
        <v>#N/A</v>
      </c>
      <c r="FT74" s="84" t="e">
        <f>(HLOOKUP(FT$6,BECO_Datos!$D$3:$HN$85,BECO_Datos!$A73,FALSE)+IFERROR(HLOOKUP(FT$6,BECO_Datos!$HP$3:$LT$85,BECO_Datos!$A73,FALSE),0))*FT$2</f>
        <v>#N/A</v>
      </c>
      <c r="FU74" s="84" t="e">
        <f>(HLOOKUP(FU$6,BECO_Datos!$D$3:$HN$85,BECO_Datos!$A73,FALSE)+IFERROR(HLOOKUP(FU$6,BECO_Datos!$HP$3:$LT$85,BECO_Datos!$A73,FALSE),0))*FU$2</f>
        <v>#N/A</v>
      </c>
      <c r="FV74" s="84" t="e">
        <f>(HLOOKUP(FV$6,BECO_Datos!$D$3:$HN$85,BECO_Datos!$A73,FALSE)+IFERROR(HLOOKUP(FV$6,BECO_Datos!$HP$3:$LT$85,BECO_Datos!$A73,FALSE),0))*FV$2</f>
        <v>#N/A</v>
      </c>
      <c r="FW74" s="84" t="e">
        <f>(HLOOKUP(FW$6,BECO_Datos!$D$3:$HN$85,BECO_Datos!$A73,FALSE)+IFERROR(HLOOKUP(FW$6,BECO_Datos!$HP$3:$LT$85,BECO_Datos!$A73,FALSE),0))*FW$2</f>
        <v>#N/A</v>
      </c>
      <c r="FX74" s="84">
        <f>(HLOOKUP(FX$6,BECO_Datos!$D$3:$HN$85,BECO_Datos!$A73,FALSE)+IFERROR(HLOOKUP(FX$6,BECO_Datos!$HP$3:$LT$85,BECO_Datos!$A73,FALSE),0))*FX$2</f>
        <v>0</v>
      </c>
      <c r="FY74" s="84">
        <f>(HLOOKUP(FY$6,BECO_Datos!$D$3:$HN$85,BECO_Datos!$A73,FALSE)+IFERROR(HLOOKUP(FY$6,BECO_Datos!$HP$3:$LT$85,BECO_Datos!$A73,FALSE),0))*FY$2</f>
        <v>0</v>
      </c>
      <c r="FZ74" s="84">
        <f>(HLOOKUP(FZ$6,BECO_Datos!$D$3:$HN$85,BECO_Datos!$A73,FALSE)+IFERROR(HLOOKUP(FZ$6,BECO_Datos!$HP$3:$LT$85,BECO_Datos!$A73,FALSE),0))*FZ$2</f>
        <v>0</v>
      </c>
      <c r="GA74" s="84">
        <f>(HLOOKUP(GA$6,BECO_Datos!$D$3:$HN$85,BECO_Datos!$A73,FALSE)+IFERROR(HLOOKUP(GA$6,BECO_Datos!$HP$3:$LT$85,BECO_Datos!$A73,FALSE),0))*GA$2</f>
        <v>0</v>
      </c>
      <c r="GB74" s="84">
        <f>(HLOOKUP(GB$6,BECO_Datos!$D$3:$HN$85,BECO_Datos!$A73,FALSE)+IFERROR(HLOOKUP(GB$6,BECO_Datos!$HP$3:$LT$85,BECO_Datos!$A73,FALSE),0))*GB$2</f>
        <v>0</v>
      </c>
      <c r="GC74" s="84">
        <f>(HLOOKUP(GC$6,BECO_Datos!$D$3:$HN$85,BECO_Datos!$A73,FALSE)+IFERROR(HLOOKUP(GC$6,BECO_Datos!$HP$3:$LT$85,BECO_Datos!$A73,FALSE),0))*GC$2</f>
        <v>0</v>
      </c>
      <c r="GD74" s="84">
        <f>(HLOOKUP(GD$6,BECO_Datos!$D$3:$HN$85,BECO_Datos!$A73,FALSE)+IFERROR(HLOOKUP(GD$6,BECO_Datos!$HP$3:$LT$85,BECO_Datos!$A73,FALSE),0))*GD$2</f>
        <v>0</v>
      </c>
      <c r="GE74" s="84">
        <f>(HLOOKUP(GE$6,BECO_Datos!$D$3:$HN$85,BECO_Datos!$A73,FALSE)+IFERROR(HLOOKUP(GE$6,BECO_Datos!$HP$3:$LT$85,BECO_Datos!$A73,FALSE),0))*GE$2</f>
        <v>0</v>
      </c>
      <c r="GF74" s="84">
        <f>(HLOOKUP(GF$6,BECO_Datos!$D$3:$HN$85,BECO_Datos!$A73,FALSE)+IFERROR(HLOOKUP(GF$6,BECO_Datos!$HP$3:$LT$85,BECO_Datos!$A73,FALSE),0))*GF$2</f>
        <v>0</v>
      </c>
      <c r="GG74" s="84">
        <f>(HLOOKUP(GG$6,BECO_Datos!$D$3:$HN$85,BECO_Datos!$A73,FALSE)+IFERROR(HLOOKUP(GG$6,BECO_Datos!$HP$3:$LT$85,BECO_Datos!$A73,FALSE),0))*GG$2</f>
        <v>0</v>
      </c>
      <c r="GI74" s="84" t="e">
        <f>(HLOOKUP(GI$6,BECO_Datos!$D$3:$HN$85,BECO_Datos!$A73,FALSE)+IFERROR(HLOOKUP(GI$6,BECO_Datos!$HP$3:$LT$85,BECO_Datos!$A73,FALSE),0))*GI$2</f>
        <v>#N/A</v>
      </c>
      <c r="GJ74" s="84" t="e">
        <f>(HLOOKUP(GJ$6,BECO_Datos!$D$3:$HN$85,BECO_Datos!$A73,FALSE)+IFERROR(HLOOKUP(GJ$6,BECO_Datos!$HP$3:$LT$85,BECO_Datos!$A73,FALSE),0))*GJ$2</f>
        <v>#N/A</v>
      </c>
      <c r="GK74" s="84" t="e">
        <f>(HLOOKUP(GK$6,BECO_Datos!$D$3:$HN$85,BECO_Datos!$A73,FALSE)+IFERROR(HLOOKUP(GK$6,BECO_Datos!$HP$3:$LT$85,BECO_Datos!$A73,FALSE),0))*GK$2</f>
        <v>#N/A</v>
      </c>
      <c r="GL74" s="84" t="e">
        <f>(HLOOKUP(GL$6,BECO_Datos!$D$3:$HN$85,BECO_Datos!$A73,FALSE)+IFERROR(HLOOKUP(GL$6,BECO_Datos!$HP$3:$LT$85,BECO_Datos!$A73,FALSE),0))*GL$2</f>
        <v>#N/A</v>
      </c>
      <c r="GM74" s="84" t="e">
        <f>(HLOOKUP(GM$6,BECO_Datos!$D$3:$HN$85,BECO_Datos!$A73,FALSE)+IFERROR(HLOOKUP(GM$6,BECO_Datos!$HP$3:$LT$85,BECO_Datos!$A73,FALSE),0))*GM$2</f>
        <v>#N/A</v>
      </c>
      <c r="GN74" s="84" t="e">
        <f>(HLOOKUP(GN$6,BECO_Datos!$D$3:$HN$85,BECO_Datos!$A73,FALSE)+IFERROR(HLOOKUP(GN$6,BECO_Datos!$HP$3:$LT$85,BECO_Datos!$A73,FALSE),0))*GN$2</f>
        <v>#N/A</v>
      </c>
      <c r="GO74" s="84">
        <f>(HLOOKUP(GO$6,BECO_Datos!$D$3:$HN$85,BECO_Datos!$A73,FALSE)+IFERROR(HLOOKUP(GO$6,BECO_Datos!$HP$3:$LT$85,BECO_Datos!$A73,FALSE),0))*GO$2</f>
        <v>0</v>
      </c>
      <c r="GP74" s="84">
        <f>(HLOOKUP(GP$6,BECO_Datos!$D$3:$HN$85,BECO_Datos!$A73,FALSE)+IFERROR(HLOOKUP(GP$6,BECO_Datos!$HP$3:$LT$85,BECO_Datos!$A73,FALSE),0))*GP$2</f>
        <v>0</v>
      </c>
      <c r="GQ74" s="84">
        <f>(HLOOKUP(GQ$6,BECO_Datos!$D$3:$HN$85,BECO_Datos!$A73,FALSE)+IFERROR(HLOOKUP(GQ$6,BECO_Datos!$HP$3:$LT$85,BECO_Datos!$A73,FALSE),0))*GQ$2</f>
        <v>0</v>
      </c>
      <c r="GR74" s="84">
        <f>(HLOOKUP(GR$6,BECO_Datos!$D$3:$HN$85,BECO_Datos!$A73,FALSE)+IFERROR(HLOOKUP(GR$6,BECO_Datos!$HP$3:$LT$85,BECO_Datos!$A73,FALSE),0))*GR$2</f>
        <v>0</v>
      </c>
      <c r="GS74" s="84">
        <f>(HLOOKUP(GS$6,BECO_Datos!$D$3:$HN$85,BECO_Datos!$A73,FALSE)+IFERROR(HLOOKUP(GS$6,BECO_Datos!$HP$3:$LT$85,BECO_Datos!$A73,FALSE),0))*GS$2</f>
        <v>0</v>
      </c>
      <c r="GT74" s="84">
        <f>(HLOOKUP(GT$6,BECO_Datos!$D$3:$HN$85,BECO_Datos!$A73,FALSE)+IFERROR(HLOOKUP(GT$6,BECO_Datos!$HP$3:$LT$85,BECO_Datos!$A73,FALSE),0))*GT$2</f>
        <v>0</v>
      </c>
      <c r="GU74" s="84">
        <f>(HLOOKUP(GU$6,BECO_Datos!$D$3:$HN$85,BECO_Datos!$A73,FALSE)+IFERROR(HLOOKUP(GU$6,BECO_Datos!$HP$3:$LT$85,BECO_Datos!$A73,FALSE),0))*GU$2</f>
        <v>0</v>
      </c>
      <c r="GV74" s="84">
        <f>(HLOOKUP(GV$6,BECO_Datos!$D$3:$HN$85,BECO_Datos!$A73,FALSE)+IFERROR(HLOOKUP(GV$6,BECO_Datos!$HP$3:$LT$85,BECO_Datos!$A73,FALSE),0))*GV$2</f>
        <v>0</v>
      </c>
      <c r="GW74" s="84">
        <f>(HLOOKUP(GW$6,BECO_Datos!$D$3:$HN$85,BECO_Datos!$A73,FALSE)+IFERROR(HLOOKUP(GW$6,BECO_Datos!$HP$3:$LT$85,BECO_Datos!$A73,FALSE),0))*GW$2</f>
        <v>0</v>
      </c>
      <c r="GX74" s="84">
        <f>(HLOOKUP(GX$6,BECO_Datos!$D$3:$HN$85,BECO_Datos!$A73,FALSE)+IFERROR(HLOOKUP(GX$6,BECO_Datos!$HP$3:$LT$85,BECO_Datos!$A73,FALSE),0))*GX$2</f>
        <v>0</v>
      </c>
      <c r="GZ74" s="84" t="e">
        <f>(HLOOKUP(GZ$6,BECO_Datos!$D$3:$HN$85,BECO_Datos!$A73,FALSE)+IFERROR(HLOOKUP(GZ$6,BECO_Datos!$HP$3:$LT$85,BECO_Datos!$A73,FALSE),0))*GZ$2</f>
        <v>#N/A</v>
      </c>
      <c r="HA74" s="84" t="e">
        <f>(HLOOKUP(HA$6,BECO_Datos!$D$3:$HN$85,BECO_Datos!$A73,FALSE)+IFERROR(HLOOKUP(HA$6,BECO_Datos!$HP$3:$LT$85,BECO_Datos!$A73,FALSE),0))*HA$2</f>
        <v>#N/A</v>
      </c>
      <c r="HB74" s="84" t="e">
        <f>(HLOOKUP(HB$6,BECO_Datos!$D$3:$HN$85,BECO_Datos!$A73,FALSE)+IFERROR(HLOOKUP(HB$6,BECO_Datos!$HP$3:$LT$85,BECO_Datos!$A73,FALSE),0))*HB$2</f>
        <v>#N/A</v>
      </c>
      <c r="HC74" s="84" t="e">
        <f>(HLOOKUP(HC$6,BECO_Datos!$D$3:$HN$85,BECO_Datos!$A73,FALSE)+IFERROR(HLOOKUP(HC$6,BECO_Datos!$HP$3:$LT$85,BECO_Datos!$A73,FALSE),0))*HC$2</f>
        <v>#N/A</v>
      </c>
      <c r="HD74" s="84" t="e">
        <f>(HLOOKUP(HD$6,BECO_Datos!$D$3:$HN$85,BECO_Datos!$A73,FALSE)+IFERROR(HLOOKUP(HD$6,BECO_Datos!$HP$3:$LT$85,BECO_Datos!$A73,FALSE),0))*HD$2</f>
        <v>#N/A</v>
      </c>
      <c r="HE74" s="84" t="e">
        <f>(HLOOKUP(HE$6,BECO_Datos!$D$3:$HN$85,BECO_Datos!$A73,FALSE)+IFERROR(HLOOKUP(HE$6,BECO_Datos!$HP$3:$LT$85,BECO_Datos!$A73,FALSE),0))*HE$2</f>
        <v>#N/A</v>
      </c>
      <c r="HF74" s="84">
        <f>(HLOOKUP(HF$6,BECO_Datos!$D$3:$HN$85,BECO_Datos!$A73,FALSE)+IFERROR(HLOOKUP(HF$6,BECO_Datos!$HP$3:$LT$85,BECO_Datos!$A73,FALSE),0))*HF$2</f>
        <v>85.619345108562541</v>
      </c>
      <c r="HG74" s="84">
        <f>(HLOOKUP(HG$6,BECO_Datos!$D$3:$HN$85,BECO_Datos!$A73,FALSE)+IFERROR(HLOOKUP(HG$6,BECO_Datos!$HP$3:$LT$85,BECO_Datos!$A73,FALSE),0))*HG$2</f>
        <v>91.428642942062581</v>
      </c>
      <c r="HH74" s="84">
        <f>(HLOOKUP(HH$6,BECO_Datos!$D$3:$HN$85,BECO_Datos!$A73,FALSE)+IFERROR(HLOOKUP(HH$6,BECO_Datos!$HP$3:$LT$85,BECO_Datos!$A73,FALSE),0))*HH$2</f>
        <v>95.18032833106848</v>
      </c>
      <c r="HI74" s="84">
        <f>(HLOOKUP(HI$6,BECO_Datos!$D$3:$HN$85,BECO_Datos!$A73,FALSE)+IFERROR(HLOOKUP(HI$6,BECO_Datos!$HP$3:$LT$85,BECO_Datos!$A73,FALSE),0))*HI$2</f>
        <v>274.29543338676041</v>
      </c>
      <c r="HJ74" s="84">
        <f>(HLOOKUP(HJ$6,BECO_Datos!$D$3:$HN$85,BECO_Datos!$A73,FALSE)+IFERROR(HLOOKUP(HJ$6,BECO_Datos!$HP$3:$LT$85,BECO_Datos!$A73,FALSE),0))*HJ$2</f>
        <v>286.44007700458354</v>
      </c>
      <c r="HK74" s="84">
        <f>(HLOOKUP(HK$6,BECO_Datos!$D$3:$HN$85,BECO_Datos!$A73,FALSE)+IFERROR(HLOOKUP(HK$6,BECO_Datos!$HP$3:$LT$85,BECO_Datos!$A73,FALSE),0))*HK$2</f>
        <v>313.33404121816932</v>
      </c>
      <c r="HL74" s="84">
        <f>(HLOOKUP(HL$6,BECO_Datos!$D$3:$HN$85,BECO_Datos!$A73,FALSE)+IFERROR(HLOOKUP(HL$6,BECO_Datos!$HP$3:$LT$85,BECO_Datos!$A73,FALSE),0))*HL$2</f>
        <v>320.84867674289478</v>
      </c>
      <c r="HM74" s="84">
        <f>(HLOOKUP(HM$6,BECO_Datos!$D$3:$HN$85,BECO_Datos!$A73,FALSE)+IFERROR(HLOOKUP(HM$6,BECO_Datos!$HP$3:$LT$85,BECO_Datos!$A73,FALSE),0))*HM$2</f>
        <v>327.18801501213835</v>
      </c>
      <c r="HN74" s="84">
        <f>(HLOOKUP(HN$6,BECO_Datos!$D$3:$HN$85,BECO_Datos!$A73,FALSE)+IFERROR(HLOOKUP(HN$6,BECO_Datos!$HP$3:$LT$85,BECO_Datos!$A73,FALSE),0))*HN$2</f>
        <v>124.11909816208428</v>
      </c>
      <c r="HO74" s="84">
        <f>(HLOOKUP(HO$6,BECO_Datos!$D$3:$HN$85,BECO_Datos!$A73,FALSE)+IFERROR(HLOOKUP(HO$6,BECO_Datos!$HP$3:$LT$85,BECO_Datos!$A73,FALSE),0))*HO$2</f>
        <v>129.45307469411352</v>
      </c>
      <c r="HQ74" s="84" t="e">
        <f>(HLOOKUP(HQ$6,BECO_Datos!$D$3:$HN$85,BECO_Datos!$A73,FALSE)+IFERROR(HLOOKUP(HQ$6,BECO_Datos!$HP$3:$LT$85,BECO_Datos!$A73,FALSE),0))*HQ$2</f>
        <v>#N/A</v>
      </c>
      <c r="HR74" s="84" t="e">
        <f>(HLOOKUP(HR$6,BECO_Datos!$D$3:$HN$85,BECO_Datos!$A73,FALSE)+IFERROR(HLOOKUP(HR$6,BECO_Datos!$HP$3:$LT$85,BECO_Datos!$A73,FALSE),0))*HR$2</f>
        <v>#N/A</v>
      </c>
      <c r="HS74" s="84" t="e">
        <f>(HLOOKUP(HS$6,BECO_Datos!$D$3:$HN$85,BECO_Datos!$A73,FALSE)+IFERROR(HLOOKUP(HS$6,BECO_Datos!$HP$3:$LT$85,BECO_Datos!$A73,FALSE),0))*HS$2</f>
        <v>#N/A</v>
      </c>
      <c r="HT74" s="84" t="e">
        <f>(HLOOKUP(HT$6,BECO_Datos!$D$3:$HN$85,BECO_Datos!$A73,FALSE)+IFERROR(HLOOKUP(HT$6,BECO_Datos!$HP$3:$LT$85,BECO_Datos!$A73,FALSE),0))*HT$2</f>
        <v>#N/A</v>
      </c>
      <c r="HU74" s="84" t="e">
        <f>(HLOOKUP(HU$6,BECO_Datos!$D$3:$HN$85,BECO_Datos!$A73,FALSE)+IFERROR(HLOOKUP(HU$6,BECO_Datos!$HP$3:$LT$85,BECO_Datos!$A73,FALSE),0))*HU$2</f>
        <v>#N/A</v>
      </c>
      <c r="HV74" s="84" t="e">
        <f>(HLOOKUP(HV$6,BECO_Datos!$D$3:$HN$85,BECO_Datos!$A73,FALSE)+IFERROR(HLOOKUP(HV$6,BECO_Datos!$HP$3:$LT$85,BECO_Datos!$A73,FALSE),0))*HV$2</f>
        <v>#N/A</v>
      </c>
      <c r="HW74" s="84">
        <f>(HLOOKUP(HW$6,BECO_Datos!$D$3:$HN$85,BECO_Datos!$A73,FALSE)+IFERROR(HLOOKUP(HW$6,BECO_Datos!$HP$3:$LT$85,BECO_Datos!$A73,FALSE),0))*HW$2</f>
        <v>0</v>
      </c>
      <c r="HX74" s="84">
        <f>(HLOOKUP(HX$6,BECO_Datos!$D$3:$HN$85,BECO_Datos!$A73,FALSE)+IFERROR(HLOOKUP(HX$6,BECO_Datos!$HP$3:$LT$85,BECO_Datos!$A73,FALSE),0))*HX$2</f>
        <v>0</v>
      </c>
      <c r="HY74" s="84">
        <f>(HLOOKUP(HY$6,BECO_Datos!$D$3:$HN$85,BECO_Datos!$A73,FALSE)+IFERROR(HLOOKUP(HY$6,BECO_Datos!$HP$3:$LT$85,BECO_Datos!$A73,FALSE),0))*HY$2</f>
        <v>0</v>
      </c>
      <c r="HZ74" s="84">
        <f>(HLOOKUP(HZ$6,BECO_Datos!$D$3:$HN$85,BECO_Datos!$A73,FALSE)+IFERROR(HLOOKUP(HZ$6,BECO_Datos!$HP$3:$LT$85,BECO_Datos!$A73,FALSE),0))*HZ$2</f>
        <v>0</v>
      </c>
      <c r="IA74" s="84">
        <f>(HLOOKUP(IA$6,BECO_Datos!$D$3:$HN$85,BECO_Datos!$A73,FALSE)+IFERROR(HLOOKUP(IA$6,BECO_Datos!$HP$3:$LT$85,BECO_Datos!$A73,FALSE),0))*IA$2</f>
        <v>0</v>
      </c>
      <c r="IB74" s="84">
        <f>(HLOOKUP(IB$6,BECO_Datos!$D$3:$HN$85,BECO_Datos!$A73,FALSE)+IFERROR(HLOOKUP(IB$6,BECO_Datos!$HP$3:$LT$85,BECO_Datos!$A73,FALSE),0))*IB$2</f>
        <v>0</v>
      </c>
      <c r="IC74" s="84">
        <f>(HLOOKUP(IC$6,BECO_Datos!$D$3:$HN$85,BECO_Datos!$A73,FALSE)+IFERROR(HLOOKUP(IC$6,BECO_Datos!$HP$3:$LT$85,BECO_Datos!$A73,FALSE),0))*IC$2</f>
        <v>0</v>
      </c>
      <c r="ID74" s="84">
        <f>(HLOOKUP(ID$6,BECO_Datos!$D$3:$HN$85,BECO_Datos!$A73,FALSE)+IFERROR(HLOOKUP(ID$6,BECO_Datos!$HP$3:$LT$85,BECO_Datos!$A73,FALSE),0))*ID$2</f>
        <v>0</v>
      </c>
      <c r="IE74" s="84">
        <f>(HLOOKUP(IE$6,BECO_Datos!$D$3:$HN$85,BECO_Datos!$A73,FALSE)+IFERROR(HLOOKUP(IE$6,BECO_Datos!$HP$3:$LT$85,BECO_Datos!$A73,FALSE),0))*IE$2</f>
        <v>0</v>
      </c>
      <c r="IF74" s="84">
        <f>(HLOOKUP(IF$6,BECO_Datos!$D$3:$HN$85,BECO_Datos!$A73,FALSE)+IFERROR(HLOOKUP(IF$6,BECO_Datos!$HP$3:$LT$85,BECO_Datos!$A73,FALSE),0))*IF$2</f>
        <v>0</v>
      </c>
      <c r="IH74" s="84" t="e">
        <f>(HLOOKUP(IH$6,BECO_Datos!$D$3:$HN$85,BECO_Datos!$A73,FALSE)+IFERROR(HLOOKUP(IH$6,BECO_Datos!$HP$3:$LT$85,BECO_Datos!$A73,FALSE),0))*IH$2</f>
        <v>#N/A</v>
      </c>
      <c r="II74" s="84" t="e">
        <f>(HLOOKUP(II$6,BECO_Datos!$D$3:$HN$85,BECO_Datos!$A73,FALSE)+IFERROR(HLOOKUP(II$6,BECO_Datos!$HP$3:$LT$85,BECO_Datos!$A73,FALSE),0))*II$2</f>
        <v>#N/A</v>
      </c>
      <c r="IJ74" s="84" t="e">
        <f>(HLOOKUP(IJ$6,BECO_Datos!$D$3:$HN$85,BECO_Datos!$A73,FALSE)+IFERROR(HLOOKUP(IJ$6,BECO_Datos!$HP$3:$LT$85,BECO_Datos!$A73,FALSE),0))*IJ$2</f>
        <v>#N/A</v>
      </c>
      <c r="IK74" s="84" t="e">
        <f>(HLOOKUP(IK$6,BECO_Datos!$D$3:$HN$85,BECO_Datos!$A73,FALSE)+IFERROR(HLOOKUP(IK$6,BECO_Datos!$HP$3:$LT$85,BECO_Datos!$A73,FALSE),0))*IK$2</f>
        <v>#N/A</v>
      </c>
      <c r="IL74" s="84" t="e">
        <f>(HLOOKUP(IL$6,BECO_Datos!$D$3:$HN$85,BECO_Datos!$A73,FALSE)+IFERROR(HLOOKUP(IL$6,BECO_Datos!$HP$3:$LT$85,BECO_Datos!$A73,FALSE),0))*IL$2</f>
        <v>#N/A</v>
      </c>
      <c r="IM74" s="84" t="e">
        <f>(HLOOKUP(IM$6,BECO_Datos!$D$3:$HN$85,BECO_Datos!$A73,FALSE)+IFERROR(HLOOKUP(IM$6,BECO_Datos!$HP$3:$LT$85,BECO_Datos!$A73,FALSE),0))*IM$2</f>
        <v>#N/A</v>
      </c>
      <c r="IN74" s="84">
        <f>(HLOOKUP(IN$6,BECO_Datos!$D$3:$HN$85,BECO_Datos!$A73,FALSE)+IFERROR(HLOOKUP(IN$6,BECO_Datos!$HP$3:$LT$85,BECO_Datos!$A73,FALSE),0))*IN$2</f>
        <v>0</v>
      </c>
      <c r="IO74" s="84">
        <f>(HLOOKUP(IO$6,BECO_Datos!$D$3:$HN$85,BECO_Datos!$A73,FALSE)+IFERROR(HLOOKUP(IO$6,BECO_Datos!$HP$3:$LT$85,BECO_Datos!$A73,FALSE),0))*IO$2</f>
        <v>0</v>
      </c>
      <c r="IP74" s="84">
        <f>(HLOOKUP(IP$6,BECO_Datos!$D$3:$HN$85,BECO_Datos!$A73,FALSE)+IFERROR(HLOOKUP(IP$6,BECO_Datos!$HP$3:$LT$85,BECO_Datos!$A73,FALSE),0))*IP$2</f>
        <v>0</v>
      </c>
      <c r="IQ74" s="84">
        <f>(HLOOKUP(IQ$6,BECO_Datos!$D$3:$HN$85,BECO_Datos!$A73,FALSE)+IFERROR(HLOOKUP(IQ$6,BECO_Datos!$HP$3:$LT$85,BECO_Datos!$A73,FALSE),0))*IQ$2</f>
        <v>0</v>
      </c>
      <c r="IR74" s="84">
        <f>(HLOOKUP(IR$6,BECO_Datos!$D$3:$HN$85,BECO_Datos!$A73,FALSE)+IFERROR(HLOOKUP(IR$6,BECO_Datos!$HP$3:$LT$85,BECO_Datos!$A73,FALSE),0))*IR$2</f>
        <v>0</v>
      </c>
      <c r="IS74" s="84">
        <f>(HLOOKUP(IS$6,BECO_Datos!$D$3:$HN$85,BECO_Datos!$A73,FALSE)+IFERROR(HLOOKUP(IS$6,BECO_Datos!$HP$3:$LT$85,BECO_Datos!$A73,FALSE),0))*IS$2</f>
        <v>0</v>
      </c>
      <c r="IT74" s="84">
        <f>(HLOOKUP(IT$6,BECO_Datos!$D$3:$HN$85,BECO_Datos!$A73,FALSE)+IFERROR(HLOOKUP(IT$6,BECO_Datos!$HP$3:$LT$85,BECO_Datos!$A73,FALSE),0))*IT$2</f>
        <v>0</v>
      </c>
      <c r="IU74" s="84">
        <f>(HLOOKUP(IU$6,BECO_Datos!$D$3:$HN$85,BECO_Datos!$A73,FALSE)+IFERROR(HLOOKUP(IU$6,BECO_Datos!$HP$3:$LT$85,BECO_Datos!$A73,FALSE),0))*IU$2</f>
        <v>0</v>
      </c>
      <c r="IV74" s="84">
        <f>(HLOOKUP(IV$6,BECO_Datos!$D$3:$HN$85,BECO_Datos!$A73,FALSE)+IFERROR(HLOOKUP(IV$6,BECO_Datos!$HP$3:$LT$85,BECO_Datos!$A73,FALSE),0))*IV$2</f>
        <v>0</v>
      </c>
      <c r="IW74" s="84">
        <f>(HLOOKUP(IW$6,BECO_Datos!$D$3:$HN$85,BECO_Datos!$A73,FALSE)+IFERROR(HLOOKUP(IW$6,BECO_Datos!$HP$3:$LT$85,BECO_Datos!$A73,FALSE),0))*IW$2</f>
        <v>0</v>
      </c>
      <c r="IY74" s="84" t="e">
        <f>(HLOOKUP(IY$6,BECO_Datos!$D$3:$HN$85,BECO_Datos!$A73,FALSE)+IFERROR(HLOOKUP(IY$6,BECO_Datos!$HP$3:$LT$85,BECO_Datos!$A73,FALSE),0))*IY$2</f>
        <v>#N/A</v>
      </c>
      <c r="IZ74" s="84" t="e">
        <f>(HLOOKUP(IZ$6,BECO_Datos!$D$3:$HN$85,BECO_Datos!$A73,FALSE)+IFERROR(HLOOKUP(IZ$6,BECO_Datos!$HP$3:$LT$85,BECO_Datos!$A73,FALSE),0))*IZ$2</f>
        <v>#N/A</v>
      </c>
      <c r="JA74" s="84" t="e">
        <f>(HLOOKUP(JA$6,BECO_Datos!$D$3:$HN$85,BECO_Datos!$A73,FALSE)+IFERROR(HLOOKUP(JA$6,BECO_Datos!$HP$3:$LT$85,BECO_Datos!$A73,FALSE),0))*JA$2</f>
        <v>#N/A</v>
      </c>
      <c r="JB74" s="84" t="e">
        <f>(HLOOKUP(JB$6,BECO_Datos!$D$3:$HN$85,BECO_Datos!$A73,FALSE)+IFERROR(HLOOKUP(JB$6,BECO_Datos!$HP$3:$LT$85,BECO_Datos!$A73,FALSE),0))*JB$2</f>
        <v>#N/A</v>
      </c>
      <c r="JC74" s="84" t="e">
        <f>(HLOOKUP(JC$6,BECO_Datos!$D$3:$HN$85,BECO_Datos!$A73,FALSE)+IFERROR(HLOOKUP(JC$6,BECO_Datos!$HP$3:$LT$85,BECO_Datos!$A73,FALSE),0))*JC$2</f>
        <v>#N/A</v>
      </c>
      <c r="JD74" s="84" t="e">
        <f>(HLOOKUP(JD$6,BECO_Datos!$D$3:$HN$85,BECO_Datos!$A73,FALSE)+IFERROR(HLOOKUP(JD$6,BECO_Datos!$HP$3:$LT$85,BECO_Datos!$A73,FALSE),0))*JD$2</f>
        <v>#N/A</v>
      </c>
      <c r="JE74" s="84">
        <f>(HLOOKUP(JE$6,BECO_Datos!$D$3:$HN$85,BECO_Datos!$A73,FALSE)+IFERROR(HLOOKUP(JE$6,BECO_Datos!$HP$3:$LT$85,BECO_Datos!$A73,FALSE),0))*JE$2</f>
        <v>0</v>
      </c>
      <c r="JF74" s="84">
        <f>(HLOOKUP(JF$6,BECO_Datos!$D$3:$HN$85,BECO_Datos!$A73,FALSE)+IFERROR(HLOOKUP(JF$6,BECO_Datos!$HP$3:$LT$85,BECO_Datos!$A73,FALSE),0))*JF$2</f>
        <v>0</v>
      </c>
      <c r="JG74" s="84">
        <f>(HLOOKUP(JG$6,BECO_Datos!$D$3:$HN$85,BECO_Datos!$A73,FALSE)+IFERROR(HLOOKUP(JG$6,BECO_Datos!$HP$3:$LT$85,BECO_Datos!$A73,FALSE),0))*JG$2</f>
        <v>0</v>
      </c>
      <c r="JH74" s="84">
        <f>(HLOOKUP(JH$6,BECO_Datos!$D$3:$HN$85,BECO_Datos!$A73,FALSE)+IFERROR(HLOOKUP(JH$6,BECO_Datos!$HP$3:$LT$85,BECO_Datos!$A73,FALSE),0))*JH$2</f>
        <v>0</v>
      </c>
      <c r="JI74" s="84">
        <f>(HLOOKUP(JI$6,BECO_Datos!$D$3:$HN$85,BECO_Datos!$A73,FALSE)+IFERROR(HLOOKUP(JI$6,BECO_Datos!$HP$3:$LT$85,BECO_Datos!$A73,FALSE),0))*JI$2</f>
        <v>0</v>
      </c>
      <c r="JJ74" s="84">
        <f>(HLOOKUP(JJ$6,BECO_Datos!$D$3:$HN$85,BECO_Datos!$A73,FALSE)+IFERROR(HLOOKUP(JJ$6,BECO_Datos!$HP$3:$LT$85,BECO_Datos!$A73,FALSE),0))*JJ$2</f>
        <v>0</v>
      </c>
      <c r="JK74" s="84">
        <f>(HLOOKUP(JK$6,BECO_Datos!$D$3:$HN$85,BECO_Datos!$A73,FALSE)+IFERROR(HLOOKUP(JK$6,BECO_Datos!$HP$3:$LT$85,BECO_Datos!$A73,FALSE),0))*JK$2</f>
        <v>0</v>
      </c>
      <c r="JL74" s="84">
        <f>(HLOOKUP(JL$6,BECO_Datos!$D$3:$HN$85,BECO_Datos!$A73,FALSE)+IFERROR(HLOOKUP(JL$6,BECO_Datos!$HP$3:$LT$85,BECO_Datos!$A73,FALSE),0))*JL$2</f>
        <v>0</v>
      </c>
      <c r="JM74" s="84">
        <f>(HLOOKUP(JM$6,BECO_Datos!$D$3:$HN$85,BECO_Datos!$A73,FALSE)+IFERROR(HLOOKUP(JM$6,BECO_Datos!$HP$3:$LT$85,BECO_Datos!$A73,FALSE),0))*JM$2</f>
        <v>0</v>
      </c>
      <c r="JN74" s="84">
        <f>(HLOOKUP(JN$6,BECO_Datos!$D$3:$HN$85,BECO_Datos!$A73,FALSE)+IFERROR(HLOOKUP(JN$6,BECO_Datos!$HP$3:$LT$85,BECO_Datos!$A73,FALSE),0))*JN$2</f>
        <v>0</v>
      </c>
      <c r="JP74" s="84" t="e">
        <f>(HLOOKUP(JP$6,BECO_Datos!$D$3:$HN$85,BECO_Datos!$A73,FALSE)+IFERROR(HLOOKUP(JP$6,BECO_Datos!$HP$3:$LT$85,BECO_Datos!$A73,FALSE),0))*JP$2</f>
        <v>#N/A</v>
      </c>
      <c r="JQ74" s="84" t="e">
        <f>(HLOOKUP(JQ$6,BECO_Datos!$D$3:$HN$85,BECO_Datos!$A73,FALSE)+IFERROR(HLOOKUP(JQ$6,BECO_Datos!$HP$3:$LT$85,BECO_Datos!$A73,FALSE),0))*JQ$2</f>
        <v>#N/A</v>
      </c>
      <c r="JR74" s="84" t="e">
        <f>(HLOOKUP(JR$6,BECO_Datos!$D$3:$HN$85,BECO_Datos!$A73,FALSE)+IFERROR(HLOOKUP(JR$6,BECO_Datos!$HP$3:$LT$85,BECO_Datos!$A73,FALSE),0))*JR$2</f>
        <v>#N/A</v>
      </c>
      <c r="JS74" s="84" t="e">
        <f>(HLOOKUP(JS$6,BECO_Datos!$D$3:$HN$85,BECO_Datos!$A73,FALSE)+IFERROR(HLOOKUP(JS$6,BECO_Datos!$HP$3:$LT$85,BECO_Datos!$A73,FALSE),0))*JS$2</f>
        <v>#N/A</v>
      </c>
      <c r="JT74" s="84" t="e">
        <f>(HLOOKUP(JT$6,BECO_Datos!$D$3:$HN$85,BECO_Datos!$A73,FALSE)+IFERROR(HLOOKUP(JT$6,BECO_Datos!$HP$3:$LT$85,BECO_Datos!$A73,FALSE),0))*JT$2</f>
        <v>#N/A</v>
      </c>
      <c r="JU74" s="84" t="e">
        <f>(HLOOKUP(JU$6,BECO_Datos!$D$3:$HN$85,BECO_Datos!$A73,FALSE)+IFERROR(HLOOKUP(JU$6,BECO_Datos!$HP$3:$LT$85,BECO_Datos!$A73,FALSE),0))*JU$2</f>
        <v>#N/A</v>
      </c>
      <c r="JV74" s="84">
        <f>(HLOOKUP(JV$6,BECO_Datos!$D$3:$HN$85,BECO_Datos!$A73,FALSE)+IFERROR(HLOOKUP(JV$6,BECO_Datos!$HP$3:$LT$85,BECO_Datos!$A73,FALSE),0))*JV$2</f>
        <v>0</v>
      </c>
      <c r="JW74" s="84">
        <f>(HLOOKUP(JW$6,BECO_Datos!$D$3:$HN$85,BECO_Datos!$A73,FALSE)+IFERROR(HLOOKUP(JW$6,BECO_Datos!$HP$3:$LT$85,BECO_Datos!$A73,FALSE),0))*JW$2</f>
        <v>0</v>
      </c>
      <c r="JX74" s="84">
        <f>(HLOOKUP(JX$6,BECO_Datos!$D$3:$HN$85,BECO_Datos!$A73,FALSE)+IFERROR(HLOOKUP(JX$6,BECO_Datos!$HP$3:$LT$85,BECO_Datos!$A73,FALSE),0))*JX$2</f>
        <v>0</v>
      </c>
      <c r="JY74" s="84">
        <f>(HLOOKUP(JY$6,BECO_Datos!$D$3:$HN$85,BECO_Datos!$A73,FALSE)+IFERROR(HLOOKUP(JY$6,BECO_Datos!$HP$3:$LT$85,BECO_Datos!$A73,FALSE),0))*JY$2</f>
        <v>0</v>
      </c>
      <c r="JZ74" s="84">
        <f>(HLOOKUP(JZ$6,BECO_Datos!$D$3:$HN$85,BECO_Datos!$A73,FALSE)+IFERROR(HLOOKUP(JZ$6,BECO_Datos!$HP$3:$LT$85,BECO_Datos!$A73,FALSE),0))*JZ$2</f>
        <v>0</v>
      </c>
      <c r="KA74" s="84">
        <f>(HLOOKUP(KA$6,BECO_Datos!$D$3:$HN$85,BECO_Datos!$A73,FALSE)+IFERROR(HLOOKUP(KA$6,BECO_Datos!$HP$3:$LT$85,BECO_Datos!$A73,FALSE),0))*KA$2</f>
        <v>0</v>
      </c>
      <c r="KB74" s="84">
        <f>(HLOOKUP(KB$6,BECO_Datos!$D$3:$HN$85,BECO_Datos!$A73,FALSE)+IFERROR(HLOOKUP(KB$6,BECO_Datos!$HP$3:$LT$85,BECO_Datos!$A73,FALSE),0))*KB$2</f>
        <v>0</v>
      </c>
      <c r="KC74" s="84">
        <f>(HLOOKUP(KC$6,BECO_Datos!$D$3:$HN$85,BECO_Datos!$A73,FALSE)+IFERROR(HLOOKUP(KC$6,BECO_Datos!$HP$3:$LT$85,BECO_Datos!$A73,FALSE),0))*KC$2</f>
        <v>0</v>
      </c>
      <c r="KD74" s="84">
        <f>(HLOOKUP(KD$6,BECO_Datos!$D$3:$HN$85,BECO_Datos!$A73,FALSE)+IFERROR(HLOOKUP(KD$6,BECO_Datos!$HP$3:$LT$85,BECO_Datos!$A73,FALSE),0))*KD$2</f>
        <v>0</v>
      </c>
      <c r="KE74" s="84">
        <f>(HLOOKUP(KE$6,BECO_Datos!$D$3:$HN$85,BECO_Datos!$A73,FALSE)+IFERROR(HLOOKUP(KE$6,BECO_Datos!$HP$3:$LT$85,BECO_Datos!$A73,FALSE),0))*KE$2</f>
        <v>0</v>
      </c>
      <c r="KG74" s="84" t="e">
        <f>(HLOOKUP(KG$6,BECO_Datos!$D$3:$HN$85,BECO_Datos!$A73,FALSE)+IFERROR(HLOOKUP(KG$6,BECO_Datos!$HP$3:$LT$85,BECO_Datos!$A73,FALSE),0))*KG$2</f>
        <v>#N/A</v>
      </c>
      <c r="KH74" s="84" t="e">
        <f>(HLOOKUP(KH$6,BECO_Datos!$D$3:$HN$85,BECO_Datos!$A73,FALSE)+IFERROR(HLOOKUP(KH$6,BECO_Datos!$HP$3:$LT$85,BECO_Datos!$A73,FALSE),0))*KH$2</f>
        <v>#N/A</v>
      </c>
      <c r="KI74" s="84" t="e">
        <f>(HLOOKUP(KI$6,BECO_Datos!$D$3:$HN$85,BECO_Datos!$A73,FALSE)+IFERROR(HLOOKUP(KI$6,BECO_Datos!$HP$3:$LT$85,BECO_Datos!$A73,FALSE),0))*KI$2</f>
        <v>#N/A</v>
      </c>
      <c r="KJ74" s="84" t="e">
        <f>(HLOOKUP(KJ$6,BECO_Datos!$D$3:$HN$85,BECO_Datos!$A73,FALSE)+IFERROR(HLOOKUP(KJ$6,BECO_Datos!$HP$3:$LT$85,BECO_Datos!$A73,FALSE),0))*KJ$2</f>
        <v>#N/A</v>
      </c>
      <c r="KK74" s="84" t="e">
        <f>(HLOOKUP(KK$6,BECO_Datos!$D$3:$HN$85,BECO_Datos!$A73,FALSE)+IFERROR(HLOOKUP(KK$6,BECO_Datos!$HP$3:$LT$85,BECO_Datos!$A73,FALSE),0))*KK$2</f>
        <v>#N/A</v>
      </c>
      <c r="KL74" s="84" t="e">
        <f>(HLOOKUP(KL$6,BECO_Datos!$D$3:$HN$85,BECO_Datos!$A73,FALSE)+IFERROR(HLOOKUP(KL$6,BECO_Datos!$HP$3:$LT$85,BECO_Datos!$A73,FALSE),0))*KL$2</f>
        <v>#N/A</v>
      </c>
      <c r="KM74" s="84">
        <f>(HLOOKUP(KM$6,BECO_Datos!$D$3:$HN$85,BECO_Datos!$A73,FALSE)+IFERROR(HLOOKUP(KM$6,BECO_Datos!$HP$3:$LT$85,BECO_Datos!$A73,FALSE),0))*KM$2</f>
        <v>2447.4142371302419</v>
      </c>
      <c r="KN74" s="84">
        <f>(HLOOKUP(KN$6,BECO_Datos!$D$3:$HN$85,BECO_Datos!$A73,FALSE)+IFERROR(HLOOKUP(KN$6,BECO_Datos!$HP$3:$LT$85,BECO_Datos!$A73,FALSE),0))*KN$2</f>
        <v>2382.8154832344717</v>
      </c>
      <c r="KO74" s="84">
        <f>(HLOOKUP(KO$6,BECO_Datos!$D$3:$HN$85,BECO_Datos!$A73,FALSE)+IFERROR(HLOOKUP(KO$6,BECO_Datos!$HP$3:$LT$85,BECO_Datos!$A73,FALSE),0))*KO$2</f>
        <v>2280.8495789228109</v>
      </c>
      <c r="KP74" s="84">
        <f>(HLOOKUP(KP$6,BECO_Datos!$D$3:$HN$85,BECO_Datos!$A73,FALSE)+IFERROR(HLOOKUP(KP$6,BECO_Datos!$HP$3:$LT$85,BECO_Datos!$A73,FALSE),0))*KP$2</f>
        <v>2011.2007391504992</v>
      </c>
      <c r="KQ74" s="84">
        <f>(HLOOKUP(KQ$6,BECO_Datos!$D$3:$HN$85,BECO_Datos!$A73,FALSE)+IFERROR(HLOOKUP(KQ$6,BECO_Datos!$HP$3:$LT$85,BECO_Datos!$A73,FALSE),0))*KQ$2</f>
        <v>2062.2022432437461</v>
      </c>
      <c r="KR74" s="84">
        <f>(HLOOKUP(KR$6,BECO_Datos!$D$3:$HN$85,BECO_Datos!$A73,FALSE)+IFERROR(HLOOKUP(KR$6,BECO_Datos!$HP$3:$LT$85,BECO_Datos!$A73,FALSE),0))*KR$2</f>
        <v>2143.5900901925343</v>
      </c>
      <c r="KS74" s="84">
        <f>(HLOOKUP(KS$6,BECO_Datos!$D$3:$HN$85,BECO_Datos!$A73,FALSE)+IFERROR(HLOOKUP(KS$6,BECO_Datos!$HP$3:$LT$85,BECO_Datos!$A73,FALSE),0))*KS$2</f>
        <v>2223.7657640861903</v>
      </c>
      <c r="KT74" s="84">
        <f>(HLOOKUP(KT$6,BECO_Datos!$D$3:$HN$85,BECO_Datos!$A73,FALSE)+IFERROR(HLOOKUP(KT$6,BECO_Datos!$HP$3:$LT$85,BECO_Datos!$A73,FALSE),0))*KT$2</f>
        <v>2327.9241444783902</v>
      </c>
      <c r="KU74" s="84">
        <f>(HLOOKUP(KU$6,BECO_Datos!$D$3:$HN$85,BECO_Datos!$A73,FALSE)+IFERROR(HLOOKUP(KU$6,BECO_Datos!$HP$3:$LT$85,BECO_Datos!$A73,FALSE),0))*KU$2</f>
        <v>1674.056225775915</v>
      </c>
      <c r="KV74" s="84">
        <f>(HLOOKUP(KV$6,BECO_Datos!$D$3:$HN$85,BECO_Datos!$A73,FALSE)+IFERROR(HLOOKUP(KV$6,BECO_Datos!$HP$3:$LT$85,BECO_Datos!$A73,FALSE),0))*KV$2</f>
        <v>1895.1204431897099</v>
      </c>
      <c r="KX74" s="84" t="e">
        <f>(HLOOKUP(KX$6,BECO_Datos!$D$3:$HN$85,BECO_Datos!$A73,FALSE)+IFERROR(HLOOKUP(KX$6,BECO_Datos!$HP$3:$LT$85,BECO_Datos!$A73,FALSE),0))*KX$2</f>
        <v>#N/A</v>
      </c>
      <c r="KY74" s="84" t="e">
        <f>(HLOOKUP(KY$6,BECO_Datos!$D$3:$HN$85,BECO_Datos!$A73,FALSE)+IFERROR(HLOOKUP(KY$6,BECO_Datos!$HP$3:$LT$85,BECO_Datos!$A73,FALSE),0))*KY$2</f>
        <v>#N/A</v>
      </c>
      <c r="KZ74" s="84" t="e">
        <f>(HLOOKUP(KZ$6,BECO_Datos!$D$3:$HN$85,BECO_Datos!$A73,FALSE)+IFERROR(HLOOKUP(KZ$6,BECO_Datos!$HP$3:$LT$85,BECO_Datos!$A73,FALSE),0))*KZ$2</f>
        <v>#N/A</v>
      </c>
      <c r="LA74" s="84" t="e">
        <f>(HLOOKUP(LA$6,BECO_Datos!$D$3:$HN$85,BECO_Datos!$A73,FALSE)+IFERROR(HLOOKUP(LA$6,BECO_Datos!$HP$3:$LT$85,BECO_Datos!$A73,FALSE),0))*LA$2</f>
        <v>#N/A</v>
      </c>
      <c r="LB74" s="84" t="e">
        <f>(HLOOKUP(LB$6,BECO_Datos!$D$3:$HN$85,BECO_Datos!$A73,FALSE)+IFERROR(HLOOKUP(LB$6,BECO_Datos!$HP$3:$LT$85,BECO_Datos!$A73,FALSE),0))*LB$2</f>
        <v>#N/A</v>
      </c>
      <c r="LC74" s="84" t="e">
        <f>(HLOOKUP(LC$6,BECO_Datos!$D$3:$HN$85,BECO_Datos!$A73,FALSE)+IFERROR(HLOOKUP(LC$6,BECO_Datos!$HP$3:$LT$85,BECO_Datos!$A73,FALSE),0))*LC$2</f>
        <v>#N/A</v>
      </c>
      <c r="LD74" s="84">
        <f>(HLOOKUP(LD$6,BECO_Datos!$D$3:$HN$85,BECO_Datos!$A73,FALSE)+IFERROR(HLOOKUP(LD$6,BECO_Datos!$HP$3:$LT$85,BECO_Datos!$A73,FALSE),0))*LD$2</f>
        <v>0</v>
      </c>
      <c r="LE74" s="84">
        <f>(HLOOKUP(LE$6,BECO_Datos!$D$3:$HN$85,BECO_Datos!$A73,FALSE)+IFERROR(HLOOKUP(LE$6,BECO_Datos!$HP$3:$LT$85,BECO_Datos!$A73,FALSE),0))*LE$2</f>
        <v>0</v>
      </c>
      <c r="LF74" s="84">
        <f>(HLOOKUP(LF$6,BECO_Datos!$D$3:$HN$85,BECO_Datos!$A73,FALSE)+IFERROR(HLOOKUP(LF$6,BECO_Datos!$HP$3:$LT$85,BECO_Datos!$A73,FALSE),0))*LF$2</f>
        <v>0</v>
      </c>
      <c r="LG74" s="84">
        <f>(HLOOKUP(LG$6,BECO_Datos!$D$3:$HN$85,BECO_Datos!$A73,FALSE)+IFERROR(HLOOKUP(LG$6,BECO_Datos!$HP$3:$LT$85,BECO_Datos!$A73,FALSE),0))*LG$2</f>
        <v>0</v>
      </c>
      <c r="LH74" s="84">
        <f>(HLOOKUP(LH$6,BECO_Datos!$D$3:$HN$85,BECO_Datos!$A73,FALSE)+IFERROR(HLOOKUP(LH$6,BECO_Datos!$HP$3:$LT$85,BECO_Datos!$A73,FALSE),0))*LH$2</f>
        <v>0</v>
      </c>
      <c r="LI74" s="84">
        <f>(HLOOKUP(LI$6,BECO_Datos!$D$3:$HN$85,BECO_Datos!$A73,FALSE)+IFERROR(HLOOKUP(LI$6,BECO_Datos!$HP$3:$LT$85,BECO_Datos!$A73,FALSE),0))*LI$2</f>
        <v>0</v>
      </c>
      <c r="LJ74" s="84">
        <f>(HLOOKUP(LJ$6,BECO_Datos!$D$3:$HN$85,BECO_Datos!$A73,FALSE)+IFERROR(HLOOKUP(LJ$6,BECO_Datos!$HP$3:$LT$85,BECO_Datos!$A73,FALSE),0))*LJ$2</f>
        <v>0</v>
      </c>
      <c r="LK74" s="84">
        <f>(HLOOKUP(LK$6,BECO_Datos!$D$3:$HN$85,BECO_Datos!$A73,FALSE)+IFERROR(HLOOKUP(LK$6,BECO_Datos!$HP$3:$LT$85,BECO_Datos!$A73,FALSE),0))*LK$2</f>
        <v>0</v>
      </c>
      <c r="LL74" s="84">
        <f>(HLOOKUP(LL$6,BECO_Datos!$D$3:$HN$85,BECO_Datos!$A73,FALSE)+IFERROR(HLOOKUP(LL$6,BECO_Datos!$HP$3:$LT$85,BECO_Datos!$A73,FALSE),0))*LL$2</f>
        <v>0</v>
      </c>
      <c r="LM74" s="84">
        <f>(HLOOKUP(LM$6,BECO_Datos!$D$3:$HN$85,BECO_Datos!$A73,FALSE)+IFERROR(HLOOKUP(LM$6,BECO_Datos!$HP$3:$LT$85,BECO_Datos!$A73,FALSE),0))*LM$2</f>
        <v>0</v>
      </c>
    </row>
    <row r="75" spans="1:325" ht="15.75" x14ac:dyDescent="0.2">
      <c r="A75" s="160">
        <v>70</v>
      </c>
      <c r="B75" s="75" t="s">
        <v>146</v>
      </c>
      <c r="C75" s="13"/>
      <c r="D75" s="83" t="e">
        <f>(HLOOKUP(D$6,BECO_Datos!$D$3:$HN$85,BECO_Datos!$A74,FALSE)+IFERROR(HLOOKUP(D$6,BECO_Datos!$HP$3:$LT$85,BECO_Datos!$A74,FALSE),0))*D$2</f>
        <v>#N/A</v>
      </c>
      <c r="E75" s="83" t="e">
        <f>(HLOOKUP(E$6,BECO_Datos!$D$3:$HN$85,BECO_Datos!$A74,FALSE)+IFERROR(HLOOKUP(E$6,BECO_Datos!$HP$3:$LT$85,BECO_Datos!$A74,FALSE),0))*E$2</f>
        <v>#N/A</v>
      </c>
      <c r="F75" s="83" t="e">
        <f>(HLOOKUP(F$6,BECO_Datos!$D$3:$HN$85,BECO_Datos!$A74,FALSE)+IFERROR(HLOOKUP(F$6,BECO_Datos!$HP$3:$LT$85,BECO_Datos!$A74,FALSE),0))*F$2</f>
        <v>#N/A</v>
      </c>
      <c r="G75" s="83" t="e">
        <f>(HLOOKUP(G$6,BECO_Datos!$D$3:$HN$85,BECO_Datos!$A74,FALSE)+IFERROR(HLOOKUP(G$6,BECO_Datos!$HP$3:$LT$85,BECO_Datos!$A74,FALSE),0))*G$2</f>
        <v>#N/A</v>
      </c>
      <c r="H75" s="83" t="e">
        <f>(HLOOKUP(H$6,BECO_Datos!$D$3:$HN$85,BECO_Datos!$A74,FALSE)+IFERROR(HLOOKUP(H$6,BECO_Datos!$HP$3:$LT$85,BECO_Datos!$A74,FALSE),0))*H$2</f>
        <v>#N/A</v>
      </c>
      <c r="I75" s="83" t="e">
        <f>(HLOOKUP(I$6,BECO_Datos!$D$3:$HN$85,BECO_Datos!$A74,FALSE)+IFERROR(HLOOKUP(I$6,BECO_Datos!$HP$3:$LT$85,BECO_Datos!$A74,FALSE),0))*I$2</f>
        <v>#N/A</v>
      </c>
      <c r="J75" s="83">
        <f>(HLOOKUP(J$6,BECO_Datos!$D$3:$HN$85,BECO_Datos!$A74,FALSE)+IFERROR(HLOOKUP(J$6,BECO_Datos!$HP$3:$LT$85,BECO_Datos!$A74,FALSE),0))*J$2</f>
        <v>0</v>
      </c>
      <c r="K75" s="83">
        <f>(HLOOKUP(K$6,BECO_Datos!$D$3:$HN$85,BECO_Datos!$A74,FALSE)+IFERROR(HLOOKUP(K$6,BECO_Datos!$HP$3:$LT$85,BECO_Datos!$A74,FALSE),0))*K$2</f>
        <v>0</v>
      </c>
      <c r="L75" s="83">
        <f>(HLOOKUP(L$6,BECO_Datos!$D$3:$HN$85,BECO_Datos!$A74,FALSE)+IFERROR(HLOOKUP(L$6,BECO_Datos!$HP$3:$LT$85,BECO_Datos!$A74,FALSE),0))*L$2</f>
        <v>0</v>
      </c>
      <c r="M75" s="83">
        <f>(HLOOKUP(M$6,BECO_Datos!$D$3:$HN$85,BECO_Datos!$A74,FALSE)+IFERROR(HLOOKUP(M$6,BECO_Datos!$HP$3:$LT$85,BECO_Datos!$A74,FALSE),0))*M$2</f>
        <v>0</v>
      </c>
      <c r="N75" s="83">
        <f>(HLOOKUP(N$6,BECO_Datos!$D$3:$HN$85,BECO_Datos!$A74,FALSE)+IFERROR(HLOOKUP(N$6,BECO_Datos!$HP$3:$LT$85,BECO_Datos!$A74,FALSE),0))*N$2</f>
        <v>0</v>
      </c>
      <c r="O75" s="83">
        <f>(HLOOKUP(O$6,BECO_Datos!$D$3:$HN$85,BECO_Datos!$A74,FALSE)+IFERROR(HLOOKUP(O$6,BECO_Datos!$HP$3:$LT$85,BECO_Datos!$A74,FALSE),0))*O$2</f>
        <v>0</v>
      </c>
      <c r="P75" s="83">
        <f>(HLOOKUP(P$6,BECO_Datos!$D$3:$HN$85,BECO_Datos!$A74,FALSE)+IFERROR(HLOOKUP(P$6,BECO_Datos!$HP$3:$LT$85,BECO_Datos!$A74,FALSE),0))*P$2</f>
        <v>0</v>
      </c>
      <c r="Q75" s="83">
        <f>(HLOOKUP(Q$6,BECO_Datos!$D$3:$HN$85,BECO_Datos!$A74,FALSE)+IFERROR(HLOOKUP(Q$6,BECO_Datos!$HP$3:$LT$85,BECO_Datos!$A74,FALSE),0))*Q$2</f>
        <v>0</v>
      </c>
      <c r="R75" s="83">
        <f>(HLOOKUP(R$6,BECO_Datos!$D$3:$HN$85,BECO_Datos!$A74,FALSE)+IFERROR(HLOOKUP(R$6,BECO_Datos!$HP$3:$LT$85,BECO_Datos!$A74,FALSE),0))*R$2</f>
        <v>0</v>
      </c>
      <c r="S75" s="83">
        <f>(HLOOKUP(S$6,BECO_Datos!$D$3:$HN$85,BECO_Datos!$A74,FALSE)+IFERROR(HLOOKUP(S$6,BECO_Datos!$HP$3:$LT$85,BECO_Datos!$A74,FALSE),0))*S$2</f>
        <v>0</v>
      </c>
      <c r="U75" s="83" t="e">
        <f>(HLOOKUP(U$6,BECO_Datos!$D$3:$HN$85,BECO_Datos!$A74,FALSE)+IFERROR(HLOOKUP(U$6,BECO_Datos!$HP$3:$LT$85,BECO_Datos!$A74,FALSE),0))*U$2</f>
        <v>#N/A</v>
      </c>
      <c r="V75" s="83" t="e">
        <f>(HLOOKUP(V$6,BECO_Datos!$D$3:$HN$85,BECO_Datos!$A74,FALSE)+IFERROR(HLOOKUP(V$6,BECO_Datos!$HP$3:$LT$85,BECO_Datos!$A74,FALSE),0))*V$2</f>
        <v>#N/A</v>
      </c>
      <c r="W75" s="83" t="e">
        <f>(HLOOKUP(W$6,BECO_Datos!$D$3:$HN$85,BECO_Datos!$A74,FALSE)+IFERROR(HLOOKUP(W$6,BECO_Datos!$HP$3:$LT$85,BECO_Datos!$A74,FALSE),0))*W$2</f>
        <v>#N/A</v>
      </c>
      <c r="X75" s="83" t="e">
        <f>(HLOOKUP(X$6,BECO_Datos!$D$3:$HN$85,BECO_Datos!$A74,FALSE)+IFERROR(HLOOKUP(X$6,BECO_Datos!$HP$3:$LT$85,BECO_Datos!$A74,FALSE),0))*X$2</f>
        <v>#N/A</v>
      </c>
      <c r="Y75" s="83" t="e">
        <f>(HLOOKUP(Y$6,BECO_Datos!$D$3:$HN$85,BECO_Datos!$A74,FALSE)+IFERROR(HLOOKUP(Y$6,BECO_Datos!$HP$3:$LT$85,BECO_Datos!$A74,FALSE),0))*Y$2</f>
        <v>#N/A</v>
      </c>
      <c r="Z75" s="83" t="e">
        <f>(HLOOKUP(Z$6,BECO_Datos!$D$3:$HN$85,BECO_Datos!$A74,FALSE)+IFERROR(HLOOKUP(Z$6,BECO_Datos!$HP$3:$LT$85,BECO_Datos!$A74,FALSE),0))*Z$2</f>
        <v>#N/A</v>
      </c>
      <c r="AA75" s="83">
        <f>(HLOOKUP(AA$6,BECO_Datos!$D$3:$HN$85,BECO_Datos!$A74,FALSE)+IFERROR(HLOOKUP(AA$6,BECO_Datos!$HP$3:$LT$85,BECO_Datos!$A74,FALSE),0))*AA$2</f>
        <v>0</v>
      </c>
      <c r="AB75" s="83">
        <f>(HLOOKUP(AB$6,BECO_Datos!$D$3:$HN$85,BECO_Datos!$A74,FALSE)+IFERROR(HLOOKUP(AB$6,BECO_Datos!$HP$3:$LT$85,BECO_Datos!$A74,FALSE),0))*AB$2</f>
        <v>0</v>
      </c>
      <c r="AC75" s="83">
        <f>(HLOOKUP(AC$6,BECO_Datos!$D$3:$HN$85,BECO_Datos!$A74,FALSE)+IFERROR(HLOOKUP(AC$6,BECO_Datos!$HP$3:$LT$85,BECO_Datos!$A74,FALSE),0))*AC$2</f>
        <v>0</v>
      </c>
      <c r="AD75" s="83">
        <f>(HLOOKUP(AD$6,BECO_Datos!$D$3:$HN$85,BECO_Datos!$A74,FALSE)+IFERROR(HLOOKUP(AD$6,BECO_Datos!$HP$3:$LT$85,BECO_Datos!$A74,FALSE),0))*AD$2</f>
        <v>0</v>
      </c>
      <c r="AE75" s="83">
        <f>(HLOOKUP(AE$6,BECO_Datos!$D$3:$HN$85,BECO_Datos!$A74,FALSE)+IFERROR(HLOOKUP(AE$6,BECO_Datos!$HP$3:$LT$85,BECO_Datos!$A74,FALSE),0))*AE$2</f>
        <v>0</v>
      </c>
      <c r="AF75" s="83">
        <f>(HLOOKUP(AF$6,BECO_Datos!$D$3:$HN$85,BECO_Datos!$A74,FALSE)+IFERROR(HLOOKUP(AF$6,BECO_Datos!$HP$3:$LT$85,BECO_Datos!$A74,FALSE),0))*AF$2</f>
        <v>0</v>
      </c>
      <c r="AG75" s="83">
        <f>(HLOOKUP(AG$6,BECO_Datos!$D$3:$HN$85,BECO_Datos!$A74,FALSE)+IFERROR(HLOOKUP(AG$6,BECO_Datos!$HP$3:$LT$85,BECO_Datos!$A74,FALSE),0))*AG$2</f>
        <v>0</v>
      </c>
      <c r="AH75" s="83">
        <f>(HLOOKUP(AH$6,BECO_Datos!$D$3:$HN$85,BECO_Datos!$A74,FALSE)+IFERROR(HLOOKUP(AH$6,BECO_Datos!$HP$3:$LT$85,BECO_Datos!$A74,FALSE),0))*AH$2</f>
        <v>0</v>
      </c>
      <c r="AI75" s="83">
        <f>(HLOOKUP(AI$6,BECO_Datos!$D$3:$HN$85,BECO_Datos!$A74,FALSE)+IFERROR(HLOOKUP(AI$6,BECO_Datos!$HP$3:$LT$85,BECO_Datos!$A74,FALSE),0))*AI$2</f>
        <v>0</v>
      </c>
      <c r="AJ75" s="83">
        <f>(HLOOKUP(AJ$6,BECO_Datos!$D$3:$HN$85,BECO_Datos!$A74,FALSE)+IFERROR(HLOOKUP(AJ$6,BECO_Datos!$HP$3:$LT$85,BECO_Datos!$A74,FALSE),0))*AJ$2</f>
        <v>0</v>
      </c>
      <c r="AL75" s="83" t="e">
        <f>(HLOOKUP(AL$6,BECO_Datos!$D$3:$HN$85,BECO_Datos!$A74,FALSE)+IFERROR(HLOOKUP(AL$6,BECO_Datos!$HP$3:$LT$85,BECO_Datos!$A74,FALSE),0))*AL$2</f>
        <v>#N/A</v>
      </c>
      <c r="AM75" s="83" t="e">
        <f>(HLOOKUP(AM$6,BECO_Datos!$D$3:$HN$85,BECO_Datos!$A74,FALSE)+IFERROR(HLOOKUP(AM$6,BECO_Datos!$HP$3:$LT$85,BECO_Datos!$A74,FALSE),0))*AM$2</f>
        <v>#N/A</v>
      </c>
      <c r="AN75" s="83" t="e">
        <f>(HLOOKUP(AN$6,BECO_Datos!$D$3:$HN$85,BECO_Datos!$A74,FALSE)+IFERROR(HLOOKUP(AN$6,BECO_Datos!$HP$3:$LT$85,BECO_Datos!$A74,FALSE),0))*AN$2</f>
        <v>#N/A</v>
      </c>
      <c r="AO75" s="83" t="e">
        <f>(HLOOKUP(AO$6,BECO_Datos!$D$3:$HN$85,BECO_Datos!$A74,FALSE)+IFERROR(HLOOKUP(AO$6,BECO_Datos!$HP$3:$LT$85,BECO_Datos!$A74,FALSE),0))*AO$2</f>
        <v>#N/A</v>
      </c>
      <c r="AP75" s="83" t="e">
        <f>(HLOOKUP(AP$6,BECO_Datos!$D$3:$HN$85,BECO_Datos!$A74,FALSE)+IFERROR(HLOOKUP(AP$6,BECO_Datos!$HP$3:$LT$85,BECO_Datos!$A74,FALSE),0))*AP$2</f>
        <v>#N/A</v>
      </c>
      <c r="AQ75" s="83" t="e">
        <f>(HLOOKUP(AQ$6,BECO_Datos!$D$3:$HN$85,BECO_Datos!$A74,FALSE)+IFERROR(HLOOKUP(AQ$6,BECO_Datos!$HP$3:$LT$85,BECO_Datos!$A74,FALSE),0))*AQ$2</f>
        <v>#N/A</v>
      </c>
      <c r="AR75" s="83">
        <f>(HLOOKUP(AR$6,BECO_Datos!$D$3:$HN$85,BECO_Datos!$A74,FALSE)+IFERROR(HLOOKUP(AR$6,BECO_Datos!$HP$3:$LT$85,BECO_Datos!$A74,FALSE),0))*AR$2</f>
        <v>71.427769296372588</v>
      </c>
      <c r="AS75" s="83">
        <f>(HLOOKUP(AS$6,BECO_Datos!$D$3:$HN$85,BECO_Datos!$A74,FALSE)+IFERROR(HLOOKUP(AS$6,BECO_Datos!$HP$3:$LT$85,BECO_Datos!$A74,FALSE),0))*AS$2</f>
        <v>100.8270004591874</v>
      </c>
      <c r="AT75" s="83">
        <f>(HLOOKUP(AT$6,BECO_Datos!$D$3:$HN$85,BECO_Datos!$A74,FALSE)+IFERROR(HLOOKUP(AT$6,BECO_Datos!$HP$3:$LT$85,BECO_Datos!$A74,FALSE),0))*AT$2</f>
        <v>122.23172036938114</v>
      </c>
      <c r="AU75" s="83">
        <f>(HLOOKUP(AU$6,BECO_Datos!$D$3:$HN$85,BECO_Datos!$A74,FALSE)+IFERROR(HLOOKUP(AU$6,BECO_Datos!$HP$3:$LT$85,BECO_Datos!$A74,FALSE),0))*AU$2</f>
        <v>10.087193061684118</v>
      </c>
      <c r="AV75" s="83">
        <f>(HLOOKUP(AV$6,BECO_Datos!$D$3:$HN$85,BECO_Datos!$A74,FALSE)+IFERROR(HLOOKUP(AV$6,BECO_Datos!$HP$3:$LT$85,BECO_Datos!$A74,FALSE),0))*AV$2</f>
        <v>9.487220333274724</v>
      </c>
      <c r="AW75" s="83">
        <f>(HLOOKUP(AW$6,BECO_Datos!$D$3:$HN$85,BECO_Datos!$A74,FALSE)+IFERROR(HLOOKUP(AW$6,BECO_Datos!$HP$3:$LT$85,BECO_Datos!$A74,FALSE),0))*AW$2</f>
        <v>9.5038721709832252</v>
      </c>
      <c r="AX75" s="83">
        <f>(HLOOKUP(AX$6,BECO_Datos!$D$3:$HN$85,BECO_Datos!$A74,FALSE)+IFERROR(HLOOKUP(AX$6,BECO_Datos!$HP$3:$LT$85,BECO_Datos!$A74,FALSE),0))*AX$2</f>
        <v>9.5414730927744156</v>
      </c>
      <c r="AY75" s="83">
        <f>(HLOOKUP(AY$6,BECO_Datos!$D$3:$HN$85,BECO_Datos!$A74,FALSE)+IFERROR(HLOOKUP(AY$6,BECO_Datos!$HP$3:$LT$85,BECO_Datos!$A74,FALSE),0))*AY$2</f>
        <v>10.565544015995048</v>
      </c>
      <c r="AZ75" s="83">
        <f>(HLOOKUP(AZ$6,BECO_Datos!$D$3:$HN$85,BECO_Datos!$A74,FALSE)+IFERROR(HLOOKUP(AZ$6,BECO_Datos!$HP$3:$LT$85,BECO_Datos!$A74,FALSE),0))*AZ$2</f>
        <v>81.411104624565155</v>
      </c>
      <c r="BA75" s="83">
        <f>(HLOOKUP(BA$6,BECO_Datos!$D$3:$HN$85,BECO_Datos!$A74,FALSE)+IFERROR(HLOOKUP(BA$6,BECO_Datos!$HP$3:$LT$85,BECO_Datos!$A74,FALSE),0))*BA$2</f>
        <v>80.550175408296582</v>
      </c>
      <c r="BC75" s="83" t="e">
        <f>(HLOOKUP(BC$6,BECO_Datos!$D$3:$HN$85,BECO_Datos!$A74,FALSE)+IFERROR(HLOOKUP(BC$6,BECO_Datos!$HP$3:$LT$85,BECO_Datos!$A74,FALSE),0))*BC$2</f>
        <v>#N/A</v>
      </c>
      <c r="BD75" s="83" t="e">
        <f>(HLOOKUP(BD$6,BECO_Datos!$D$3:$HN$85,BECO_Datos!$A74,FALSE)+IFERROR(HLOOKUP(BD$6,BECO_Datos!$HP$3:$LT$85,BECO_Datos!$A74,FALSE),0))*BD$2</f>
        <v>#N/A</v>
      </c>
      <c r="BE75" s="83" t="e">
        <f>(HLOOKUP(BE$6,BECO_Datos!$D$3:$HN$85,BECO_Datos!$A74,FALSE)+IFERROR(HLOOKUP(BE$6,BECO_Datos!$HP$3:$LT$85,BECO_Datos!$A74,FALSE),0))*BE$2</f>
        <v>#N/A</v>
      </c>
      <c r="BF75" s="83" t="e">
        <f>(HLOOKUP(BF$6,BECO_Datos!$D$3:$HN$85,BECO_Datos!$A74,FALSE)+IFERROR(HLOOKUP(BF$6,BECO_Datos!$HP$3:$LT$85,BECO_Datos!$A74,FALSE),0))*BF$2</f>
        <v>#N/A</v>
      </c>
      <c r="BG75" s="83" t="e">
        <f>(HLOOKUP(BG$6,BECO_Datos!$D$3:$HN$85,BECO_Datos!$A74,FALSE)+IFERROR(HLOOKUP(BG$6,BECO_Datos!$HP$3:$LT$85,BECO_Datos!$A74,FALSE),0))*BG$2</f>
        <v>#N/A</v>
      </c>
      <c r="BH75" s="83" t="e">
        <f>(HLOOKUP(BH$6,BECO_Datos!$D$3:$HN$85,BECO_Datos!$A74,FALSE)+IFERROR(HLOOKUP(BH$6,BECO_Datos!$HP$3:$LT$85,BECO_Datos!$A74,FALSE),0))*BH$2</f>
        <v>#N/A</v>
      </c>
      <c r="BI75" s="83">
        <f>(HLOOKUP(BI$6,BECO_Datos!$D$3:$HN$85,BECO_Datos!$A74,FALSE)+IFERROR(HLOOKUP(BI$6,BECO_Datos!$HP$3:$LT$85,BECO_Datos!$A74,FALSE),0))*BI$2</f>
        <v>0</v>
      </c>
      <c r="BJ75" s="83">
        <f>(HLOOKUP(BJ$6,BECO_Datos!$D$3:$HN$85,BECO_Datos!$A74,FALSE)+IFERROR(HLOOKUP(BJ$6,BECO_Datos!$HP$3:$LT$85,BECO_Datos!$A74,FALSE),0))*BJ$2</f>
        <v>0</v>
      </c>
      <c r="BK75" s="83">
        <f>(HLOOKUP(BK$6,BECO_Datos!$D$3:$HN$85,BECO_Datos!$A74,FALSE)+IFERROR(HLOOKUP(BK$6,BECO_Datos!$HP$3:$LT$85,BECO_Datos!$A74,FALSE),0))*BK$2</f>
        <v>0</v>
      </c>
      <c r="BL75" s="83">
        <f>(HLOOKUP(BL$6,BECO_Datos!$D$3:$HN$85,BECO_Datos!$A74,FALSE)+IFERROR(HLOOKUP(BL$6,BECO_Datos!$HP$3:$LT$85,BECO_Datos!$A74,FALSE),0))*BL$2</f>
        <v>0</v>
      </c>
      <c r="BM75" s="83">
        <f>(HLOOKUP(BM$6,BECO_Datos!$D$3:$HN$85,BECO_Datos!$A74,FALSE)+IFERROR(HLOOKUP(BM$6,BECO_Datos!$HP$3:$LT$85,BECO_Datos!$A74,FALSE),0))*BM$2</f>
        <v>0</v>
      </c>
      <c r="BN75" s="83">
        <f>(HLOOKUP(BN$6,BECO_Datos!$D$3:$HN$85,BECO_Datos!$A74,FALSE)+IFERROR(HLOOKUP(BN$6,BECO_Datos!$HP$3:$LT$85,BECO_Datos!$A74,FALSE),0))*BN$2</f>
        <v>0</v>
      </c>
      <c r="BO75" s="83">
        <f>(HLOOKUP(BO$6,BECO_Datos!$D$3:$HN$85,BECO_Datos!$A74,FALSE)+IFERROR(HLOOKUP(BO$6,BECO_Datos!$HP$3:$LT$85,BECO_Datos!$A74,FALSE),0))*BO$2</f>
        <v>0</v>
      </c>
      <c r="BP75" s="83">
        <f>(HLOOKUP(BP$6,BECO_Datos!$D$3:$HN$85,BECO_Datos!$A74,FALSE)+IFERROR(HLOOKUP(BP$6,BECO_Datos!$HP$3:$LT$85,BECO_Datos!$A74,FALSE),0))*BP$2</f>
        <v>0</v>
      </c>
      <c r="BQ75" s="83">
        <f>(HLOOKUP(BQ$6,BECO_Datos!$D$3:$HN$85,BECO_Datos!$A74,FALSE)+IFERROR(HLOOKUP(BQ$6,BECO_Datos!$HP$3:$LT$85,BECO_Datos!$A74,FALSE),0))*BQ$2</f>
        <v>0</v>
      </c>
      <c r="BR75" s="83">
        <f>(HLOOKUP(BR$6,BECO_Datos!$D$3:$HN$85,BECO_Datos!$A74,FALSE)+IFERROR(HLOOKUP(BR$6,BECO_Datos!$HP$3:$LT$85,BECO_Datos!$A74,FALSE),0))*BR$2</f>
        <v>0</v>
      </c>
      <c r="BT75" s="83" t="e">
        <f>(HLOOKUP(BT$6,BECO_Datos!$D$3:$HN$85,BECO_Datos!$A74,FALSE)+IFERROR(HLOOKUP(BT$6,BECO_Datos!$HP$3:$LT$85,BECO_Datos!$A74,FALSE),0))*BT$2</f>
        <v>#N/A</v>
      </c>
      <c r="BU75" s="83" t="e">
        <f>(HLOOKUP(BU$6,BECO_Datos!$D$3:$HN$85,BECO_Datos!$A74,FALSE)+IFERROR(HLOOKUP(BU$6,BECO_Datos!$HP$3:$LT$85,BECO_Datos!$A74,FALSE),0))*BU$2</f>
        <v>#N/A</v>
      </c>
      <c r="BV75" s="83" t="e">
        <f>(HLOOKUP(BV$6,BECO_Datos!$D$3:$HN$85,BECO_Datos!$A74,FALSE)+IFERROR(HLOOKUP(BV$6,BECO_Datos!$HP$3:$LT$85,BECO_Datos!$A74,FALSE),0))*BV$2</f>
        <v>#N/A</v>
      </c>
      <c r="BW75" s="83" t="e">
        <f>(HLOOKUP(BW$6,BECO_Datos!$D$3:$HN$85,BECO_Datos!$A74,FALSE)+IFERROR(HLOOKUP(BW$6,BECO_Datos!$HP$3:$LT$85,BECO_Datos!$A74,FALSE),0))*BW$2</f>
        <v>#N/A</v>
      </c>
      <c r="BX75" s="83" t="e">
        <f>(HLOOKUP(BX$6,BECO_Datos!$D$3:$HN$85,BECO_Datos!$A74,FALSE)+IFERROR(HLOOKUP(BX$6,BECO_Datos!$HP$3:$LT$85,BECO_Datos!$A74,FALSE),0))*BX$2</f>
        <v>#N/A</v>
      </c>
      <c r="BY75" s="83" t="e">
        <f>(HLOOKUP(BY$6,BECO_Datos!$D$3:$HN$85,BECO_Datos!$A74,FALSE)+IFERROR(HLOOKUP(BY$6,BECO_Datos!$HP$3:$LT$85,BECO_Datos!$A74,FALSE),0))*BY$2</f>
        <v>#N/A</v>
      </c>
      <c r="BZ75" s="83">
        <f>(HLOOKUP(BZ$6,BECO_Datos!$D$3:$HN$85,BECO_Datos!$A74,FALSE)+IFERROR(HLOOKUP(BZ$6,BECO_Datos!$HP$3:$LT$85,BECO_Datos!$A74,FALSE),0))*BZ$2</f>
        <v>0</v>
      </c>
      <c r="CA75" s="83">
        <f>(HLOOKUP(CA$6,BECO_Datos!$D$3:$HN$85,BECO_Datos!$A74,FALSE)+IFERROR(HLOOKUP(CA$6,BECO_Datos!$HP$3:$LT$85,BECO_Datos!$A74,FALSE),0))*CA$2</f>
        <v>0</v>
      </c>
      <c r="CB75" s="83">
        <f>(HLOOKUP(CB$6,BECO_Datos!$D$3:$HN$85,BECO_Datos!$A74,FALSE)+IFERROR(HLOOKUP(CB$6,BECO_Datos!$HP$3:$LT$85,BECO_Datos!$A74,FALSE),0))*CB$2</f>
        <v>0</v>
      </c>
      <c r="CC75" s="83">
        <f>(HLOOKUP(CC$6,BECO_Datos!$D$3:$HN$85,BECO_Datos!$A74,FALSE)+IFERROR(HLOOKUP(CC$6,BECO_Datos!$HP$3:$LT$85,BECO_Datos!$A74,FALSE),0))*CC$2</f>
        <v>0</v>
      </c>
      <c r="CD75" s="83">
        <f>(HLOOKUP(CD$6,BECO_Datos!$D$3:$HN$85,BECO_Datos!$A74,FALSE)+IFERROR(HLOOKUP(CD$6,BECO_Datos!$HP$3:$LT$85,BECO_Datos!$A74,FALSE),0))*CD$2</f>
        <v>0</v>
      </c>
      <c r="CE75" s="83">
        <f>(HLOOKUP(CE$6,BECO_Datos!$D$3:$HN$85,BECO_Datos!$A74,FALSE)+IFERROR(HLOOKUP(CE$6,BECO_Datos!$HP$3:$LT$85,BECO_Datos!$A74,FALSE),0))*CE$2</f>
        <v>0</v>
      </c>
      <c r="CF75" s="83">
        <f>(HLOOKUP(CF$6,BECO_Datos!$D$3:$HN$85,BECO_Datos!$A74,FALSE)+IFERROR(HLOOKUP(CF$6,BECO_Datos!$HP$3:$LT$85,BECO_Datos!$A74,FALSE),0))*CF$2</f>
        <v>0</v>
      </c>
      <c r="CG75" s="83">
        <f>(HLOOKUP(CG$6,BECO_Datos!$D$3:$HN$85,BECO_Datos!$A74,FALSE)+IFERROR(HLOOKUP(CG$6,BECO_Datos!$HP$3:$LT$85,BECO_Datos!$A74,FALSE),0))*CG$2</f>
        <v>0</v>
      </c>
      <c r="CH75" s="83">
        <f>(HLOOKUP(CH$6,BECO_Datos!$D$3:$HN$85,BECO_Datos!$A74,FALSE)+IFERROR(HLOOKUP(CH$6,BECO_Datos!$HP$3:$LT$85,BECO_Datos!$A74,FALSE),0))*CH$2</f>
        <v>0</v>
      </c>
      <c r="CI75" s="83">
        <f>(HLOOKUP(CI$6,BECO_Datos!$D$3:$HN$85,BECO_Datos!$A74,FALSE)+IFERROR(HLOOKUP(CI$6,BECO_Datos!$HP$3:$LT$85,BECO_Datos!$A74,FALSE),0))*CI$2</f>
        <v>0</v>
      </c>
      <c r="CK75" s="83" t="e">
        <f>(HLOOKUP(CK$6,BECO_Datos!$D$3:$HN$85,BECO_Datos!$A74,FALSE)+IFERROR(HLOOKUP(CK$6,BECO_Datos!$HP$3:$LT$85,BECO_Datos!$A74,FALSE),0))*CK$2</f>
        <v>#N/A</v>
      </c>
      <c r="CL75" s="83" t="e">
        <f>(HLOOKUP(CL$6,BECO_Datos!$D$3:$HN$85,BECO_Datos!$A74,FALSE)+IFERROR(HLOOKUP(CL$6,BECO_Datos!$HP$3:$LT$85,BECO_Datos!$A74,FALSE),0))*CL$2</f>
        <v>#N/A</v>
      </c>
      <c r="CM75" s="83" t="e">
        <f>(HLOOKUP(CM$6,BECO_Datos!$D$3:$HN$85,BECO_Datos!$A74,FALSE)+IFERROR(HLOOKUP(CM$6,BECO_Datos!$HP$3:$LT$85,BECO_Datos!$A74,FALSE),0))*CM$2</f>
        <v>#N/A</v>
      </c>
      <c r="CN75" s="83" t="e">
        <f>(HLOOKUP(CN$6,BECO_Datos!$D$3:$HN$85,BECO_Datos!$A74,FALSE)+IFERROR(HLOOKUP(CN$6,BECO_Datos!$HP$3:$LT$85,BECO_Datos!$A74,FALSE),0))*CN$2</f>
        <v>#N/A</v>
      </c>
      <c r="CO75" s="83" t="e">
        <f>(HLOOKUP(CO$6,BECO_Datos!$D$3:$HN$85,BECO_Datos!$A74,FALSE)+IFERROR(HLOOKUP(CO$6,BECO_Datos!$HP$3:$LT$85,BECO_Datos!$A74,FALSE),0))*CO$2</f>
        <v>#N/A</v>
      </c>
      <c r="CP75" s="83" t="e">
        <f>(HLOOKUP(CP$6,BECO_Datos!$D$3:$HN$85,BECO_Datos!$A74,FALSE)+IFERROR(HLOOKUP(CP$6,BECO_Datos!$HP$3:$LT$85,BECO_Datos!$A74,FALSE),0))*CP$2</f>
        <v>#N/A</v>
      </c>
      <c r="CQ75" s="83">
        <f>(HLOOKUP(CQ$6,BECO_Datos!$D$3:$HN$85,BECO_Datos!$A74,FALSE)+IFERROR(HLOOKUP(CQ$6,BECO_Datos!$HP$3:$LT$85,BECO_Datos!$A74,FALSE),0))*CQ$2</f>
        <v>0</v>
      </c>
      <c r="CR75" s="83">
        <f>(HLOOKUP(CR$6,BECO_Datos!$D$3:$HN$85,BECO_Datos!$A74,FALSE)+IFERROR(HLOOKUP(CR$6,BECO_Datos!$HP$3:$LT$85,BECO_Datos!$A74,FALSE),0))*CR$2</f>
        <v>0</v>
      </c>
      <c r="CS75" s="83">
        <f>(HLOOKUP(CS$6,BECO_Datos!$D$3:$HN$85,BECO_Datos!$A74,FALSE)+IFERROR(HLOOKUP(CS$6,BECO_Datos!$HP$3:$LT$85,BECO_Datos!$A74,FALSE),0))*CS$2</f>
        <v>0</v>
      </c>
      <c r="CT75" s="83">
        <f>(HLOOKUP(CT$6,BECO_Datos!$D$3:$HN$85,BECO_Datos!$A74,FALSE)+IFERROR(HLOOKUP(CT$6,BECO_Datos!$HP$3:$LT$85,BECO_Datos!$A74,FALSE),0))*CT$2</f>
        <v>0</v>
      </c>
      <c r="CU75" s="83">
        <f>(HLOOKUP(CU$6,BECO_Datos!$D$3:$HN$85,BECO_Datos!$A74,FALSE)+IFERROR(HLOOKUP(CU$6,BECO_Datos!$HP$3:$LT$85,BECO_Datos!$A74,FALSE),0))*CU$2</f>
        <v>0</v>
      </c>
      <c r="CV75" s="83">
        <f>(HLOOKUP(CV$6,BECO_Datos!$D$3:$HN$85,BECO_Datos!$A74,FALSE)+IFERROR(HLOOKUP(CV$6,BECO_Datos!$HP$3:$LT$85,BECO_Datos!$A74,FALSE),0))*CV$2</f>
        <v>0</v>
      </c>
      <c r="CW75" s="83">
        <f>(HLOOKUP(CW$6,BECO_Datos!$D$3:$HN$85,BECO_Datos!$A74,FALSE)+IFERROR(HLOOKUP(CW$6,BECO_Datos!$HP$3:$LT$85,BECO_Datos!$A74,FALSE),0))*CW$2</f>
        <v>0</v>
      </c>
      <c r="CX75" s="83">
        <f>(HLOOKUP(CX$6,BECO_Datos!$D$3:$HN$85,BECO_Datos!$A74,FALSE)+IFERROR(HLOOKUP(CX$6,BECO_Datos!$HP$3:$LT$85,BECO_Datos!$A74,FALSE),0))*CX$2</f>
        <v>0</v>
      </c>
      <c r="CY75" s="83">
        <f>(HLOOKUP(CY$6,BECO_Datos!$D$3:$HN$85,BECO_Datos!$A74,FALSE)+IFERROR(HLOOKUP(CY$6,BECO_Datos!$HP$3:$LT$85,BECO_Datos!$A74,FALSE),0))*CY$2</f>
        <v>0</v>
      </c>
      <c r="CZ75" s="83">
        <f>(HLOOKUP(CZ$6,BECO_Datos!$D$3:$HN$85,BECO_Datos!$A74,FALSE)+IFERROR(HLOOKUP(CZ$6,BECO_Datos!$HP$3:$LT$85,BECO_Datos!$A74,FALSE),0))*CZ$2</f>
        <v>0</v>
      </c>
      <c r="DB75" s="83" t="e">
        <f>(HLOOKUP(DB$6,BECO_Datos!$D$3:$HN$85,BECO_Datos!$A74,FALSE)+IFERROR(HLOOKUP(DB$6,BECO_Datos!$HP$3:$LT$85,BECO_Datos!$A74,FALSE),0))*DB$2</f>
        <v>#N/A</v>
      </c>
      <c r="DC75" s="83" t="e">
        <f>(HLOOKUP(DC$6,BECO_Datos!$D$3:$HN$85,BECO_Datos!$A74,FALSE)+IFERROR(HLOOKUP(DC$6,BECO_Datos!$HP$3:$LT$85,BECO_Datos!$A74,FALSE),0))*DC$2</f>
        <v>#N/A</v>
      </c>
      <c r="DD75" s="83" t="e">
        <f>(HLOOKUP(DD$6,BECO_Datos!$D$3:$HN$85,BECO_Datos!$A74,FALSE)+IFERROR(HLOOKUP(DD$6,BECO_Datos!$HP$3:$LT$85,BECO_Datos!$A74,FALSE),0))*DD$2</f>
        <v>#N/A</v>
      </c>
      <c r="DE75" s="83" t="e">
        <f>(HLOOKUP(DE$6,BECO_Datos!$D$3:$HN$85,BECO_Datos!$A74,FALSE)+IFERROR(HLOOKUP(DE$6,BECO_Datos!$HP$3:$LT$85,BECO_Datos!$A74,FALSE),0))*DE$2</f>
        <v>#N/A</v>
      </c>
      <c r="DF75" s="83" t="e">
        <f>(HLOOKUP(DF$6,BECO_Datos!$D$3:$HN$85,BECO_Datos!$A74,FALSE)+IFERROR(HLOOKUP(DF$6,BECO_Datos!$HP$3:$LT$85,BECO_Datos!$A74,FALSE),0))*DF$2</f>
        <v>#N/A</v>
      </c>
      <c r="DG75" s="83" t="e">
        <f>(HLOOKUP(DG$6,BECO_Datos!$D$3:$HN$85,BECO_Datos!$A74,FALSE)+IFERROR(HLOOKUP(DG$6,BECO_Datos!$HP$3:$LT$85,BECO_Datos!$A74,FALSE),0))*DG$2</f>
        <v>#N/A</v>
      </c>
      <c r="DH75" s="83">
        <f>(HLOOKUP(DH$6,BECO_Datos!$D$3:$HN$85,BECO_Datos!$A74,FALSE)+IFERROR(HLOOKUP(DH$6,BECO_Datos!$HP$3:$LT$85,BECO_Datos!$A74,FALSE),0))*DH$2</f>
        <v>0</v>
      </c>
      <c r="DI75" s="83">
        <f>(HLOOKUP(DI$6,BECO_Datos!$D$3:$HN$85,BECO_Datos!$A74,FALSE)+IFERROR(HLOOKUP(DI$6,BECO_Datos!$HP$3:$LT$85,BECO_Datos!$A74,FALSE),0))*DI$2</f>
        <v>0</v>
      </c>
      <c r="DJ75" s="83">
        <f>(HLOOKUP(DJ$6,BECO_Datos!$D$3:$HN$85,BECO_Datos!$A74,FALSE)+IFERROR(HLOOKUP(DJ$6,BECO_Datos!$HP$3:$LT$85,BECO_Datos!$A74,FALSE),0))*DJ$2</f>
        <v>0</v>
      </c>
      <c r="DK75" s="83">
        <f>(HLOOKUP(DK$6,BECO_Datos!$D$3:$HN$85,BECO_Datos!$A74,FALSE)+IFERROR(HLOOKUP(DK$6,BECO_Datos!$HP$3:$LT$85,BECO_Datos!$A74,FALSE),0))*DK$2</f>
        <v>0</v>
      </c>
      <c r="DL75" s="83">
        <f>(HLOOKUP(DL$6,BECO_Datos!$D$3:$HN$85,BECO_Datos!$A74,FALSE)+IFERROR(HLOOKUP(DL$6,BECO_Datos!$HP$3:$LT$85,BECO_Datos!$A74,FALSE),0))*DL$2</f>
        <v>0</v>
      </c>
      <c r="DM75" s="83">
        <f>(HLOOKUP(DM$6,BECO_Datos!$D$3:$HN$85,BECO_Datos!$A74,FALSE)+IFERROR(HLOOKUP(DM$6,BECO_Datos!$HP$3:$LT$85,BECO_Datos!$A74,FALSE),0))*DM$2</f>
        <v>0</v>
      </c>
      <c r="DN75" s="83">
        <f>(HLOOKUP(DN$6,BECO_Datos!$D$3:$HN$85,BECO_Datos!$A74,FALSE)+IFERROR(HLOOKUP(DN$6,BECO_Datos!$HP$3:$LT$85,BECO_Datos!$A74,FALSE),0))*DN$2</f>
        <v>0</v>
      </c>
      <c r="DO75" s="83">
        <f>(HLOOKUP(DO$6,BECO_Datos!$D$3:$HN$85,BECO_Datos!$A74,FALSE)+IFERROR(HLOOKUP(DO$6,BECO_Datos!$HP$3:$LT$85,BECO_Datos!$A74,FALSE),0))*DO$2</f>
        <v>0</v>
      </c>
      <c r="DP75" s="83">
        <f>(HLOOKUP(DP$6,BECO_Datos!$D$3:$HN$85,BECO_Datos!$A74,FALSE)+IFERROR(HLOOKUP(DP$6,BECO_Datos!$HP$3:$LT$85,BECO_Datos!$A74,FALSE),0))*DP$2</f>
        <v>0</v>
      </c>
      <c r="DQ75" s="83">
        <f>(HLOOKUP(DQ$6,BECO_Datos!$D$3:$HN$85,BECO_Datos!$A74,FALSE)+IFERROR(HLOOKUP(DQ$6,BECO_Datos!$HP$3:$LT$85,BECO_Datos!$A74,FALSE),0))*DQ$2</f>
        <v>0</v>
      </c>
      <c r="DS75" s="83" t="e">
        <f>(HLOOKUP(DS$6,BECO_Datos!$D$3:$HN$85,BECO_Datos!$A74,FALSE)+IFERROR(HLOOKUP(DS$6,BECO_Datos!$HP$3:$LT$85,BECO_Datos!$A74,FALSE),0))*DS$2</f>
        <v>#N/A</v>
      </c>
      <c r="DT75" s="83" t="e">
        <f>(HLOOKUP(DT$6,BECO_Datos!$D$3:$HN$85,BECO_Datos!$A74,FALSE)+IFERROR(HLOOKUP(DT$6,BECO_Datos!$HP$3:$LT$85,BECO_Datos!$A74,FALSE),0))*DT$2</f>
        <v>#N/A</v>
      </c>
      <c r="DU75" s="83" t="e">
        <f>(HLOOKUP(DU$6,BECO_Datos!$D$3:$HN$85,BECO_Datos!$A74,FALSE)+IFERROR(HLOOKUP(DU$6,BECO_Datos!$HP$3:$LT$85,BECO_Datos!$A74,FALSE),0))*DU$2</f>
        <v>#N/A</v>
      </c>
      <c r="DV75" s="83" t="e">
        <f>(HLOOKUP(DV$6,BECO_Datos!$D$3:$HN$85,BECO_Datos!$A74,FALSE)+IFERROR(HLOOKUP(DV$6,BECO_Datos!$HP$3:$LT$85,BECO_Datos!$A74,FALSE),0))*DV$2</f>
        <v>#N/A</v>
      </c>
      <c r="DW75" s="83" t="e">
        <f>(HLOOKUP(DW$6,BECO_Datos!$D$3:$HN$85,BECO_Datos!$A74,FALSE)+IFERROR(HLOOKUP(DW$6,BECO_Datos!$HP$3:$LT$85,BECO_Datos!$A74,FALSE),0))*DW$2</f>
        <v>#N/A</v>
      </c>
      <c r="DX75" s="83" t="e">
        <f>(HLOOKUP(DX$6,BECO_Datos!$D$3:$HN$85,BECO_Datos!$A74,FALSE)+IFERROR(HLOOKUP(DX$6,BECO_Datos!$HP$3:$LT$85,BECO_Datos!$A74,FALSE),0))*DX$2</f>
        <v>#N/A</v>
      </c>
      <c r="DY75" s="83">
        <f>(HLOOKUP(DY$6,BECO_Datos!$D$3:$HN$85,BECO_Datos!$A74,FALSE)+IFERROR(HLOOKUP(DY$6,BECO_Datos!$HP$3:$LT$85,BECO_Datos!$A74,FALSE),0))*DY$2</f>
        <v>0</v>
      </c>
      <c r="DZ75" s="83">
        <f>(HLOOKUP(DZ$6,BECO_Datos!$D$3:$HN$85,BECO_Datos!$A74,FALSE)+IFERROR(HLOOKUP(DZ$6,BECO_Datos!$HP$3:$LT$85,BECO_Datos!$A74,FALSE),0))*DZ$2</f>
        <v>0</v>
      </c>
      <c r="EA75" s="83">
        <f>(HLOOKUP(EA$6,BECO_Datos!$D$3:$HN$85,BECO_Datos!$A74,FALSE)+IFERROR(HLOOKUP(EA$6,BECO_Datos!$HP$3:$LT$85,BECO_Datos!$A74,FALSE),0))*EA$2</f>
        <v>0</v>
      </c>
      <c r="EB75" s="83">
        <f>(HLOOKUP(EB$6,BECO_Datos!$D$3:$HN$85,BECO_Datos!$A74,FALSE)+IFERROR(HLOOKUP(EB$6,BECO_Datos!$HP$3:$LT$85,BECO_Datos!$A74,FALSE),0))*EB$2</f>
        <v>0</v>
      </c>
      <c r="EC75" s="83">
        <f>(HLOOKUP(EC$6,BECO_Datos!$D$3:$HN$85,BECO_Datos!$A74,FALSE)+IFERROR(HLOOKUP(EC$6,BECO_Datos!$HP$3:$LT$85,BECO_Datos!$A74,FALSE),0))*EC$2</f>
        <v>0</v>
      </c>
      <c r="ED75" s="83">
        <f>(HLOOKUP(ED$6,BECO_Datos!$D$3:$HN$85,BECO_Datos!$A74,FALSE)+IFERROR(HLOOKUP(ED$6,BECO_Datos!$HP$3:$LT$85,BECO_Datos!$A74,FALSE),0))*ED$2</f>
        <v>0</v>
      </c>
      <c r="EE75" s="83">
        <f>(HLOOKUP(EE$6,BECO_Datos!$D$3:$HN$85,BECO_Datos!$A74,FALSE)+IFERROR(HLOOKUP(EE$6,BECO_Datos!$HP$3:$LT$85,BECO_Datos!$A74,FALSE),0))*EE$2</f>
        <v>0</v>
      </c>
      <c r="EF75" s="83">
        <f>(HLOOKUP(EF$6,BECO_Datos!$D$3:$HN$85,BECO_Datos!$A74,FALSE)+IFERROR(HLOOKUP(EF$6,BECO_Datos!$HP$3:$LT$85,BECO_Datos!$A74,FALSE),0))*EF$2</f>
        <v>0</v>
      </c>
      <c r="EG75" s="83">
        <f>(HLOOKUP(EG$6,BECO_Datos!$D$3:$HN$85,BECO_Datos!$A74,FALSE)+IFERROR(HLOOKUP(EG$6,BECO_Datos!$HP$3:$LT$85,BECO_Datos!$A74,FALSE),0))*EG$2</f>
        <v>0</v>
      </c>
      <c r="EH75" s="83">
        <f>(HLOOKUP(EH$6,BECO_Datos!$D$3:$HN$85,BECO_Datos!$A74,FALSE)+IFERROR(HLOOKUP(EH$6,BECO_Datos!$HP$3:$LT$85,BECO_Datos!$A74,FALSE),0))*EH$2</f>
        <v>0</v>
      </c>
      <c r="EJ75" s="83" t="e">
        <f>(HLOOKUP(EJ$6,BECO_Datos!$D$3:$HN$85,BECO_Datos!$A74,FALSE)+IFERROR(HLOOKUP(EJ$6,BECO_Datos!$HP$3:$LT$85,BECO_Datos!$A74,FALSE),0))*EJ$2</f>
        <v>#N/A</v>
      </c>
      <c r="EK75" s="83" t="e">
        <f>(HLOOKUP(EK$6,BECO_Datos!$D$3:$HN$85,BECO_Datos!$A74,FALSE)+IFERROR(HLOOKUP(EK$6,BECO_Datos!$HP$3:$LT$85,BECO_Datos!$A74,FALSE),0))*EK$2</f>
        <v>#N/A</v>
      </c>
      <c r="EL75" s="83" t="e">
        <f>(HLOOKUP(EL$6,BECO_Datos!$D$3:$HN$85,BECO_Datos!$A74,FALSE)+IFERROR(HLOOKUP(EL$6,BECO_Datos!$HP$3:$LT$85,BECO_Datos!$A74,FALSE),0))*EL$2</f>
        <v>#N/A</v>
      </c>
      <c r="EM75" s="83" t="e">
        <f>(HLOOKUP(EM$6,BECO_Datos!$D$3:$HN$85,BECO_Datos!$A74,FALSE)+IFERROR(HLOOKUP(EM$6,BECO_Datos!$HP$3:$LT$85,BECO_Datos!$A74,FALSE),0))*EM$2</f>
        <v>#N/A</v>
      </c>
      <c r="EN75" s="83" t="e">
        <f>(HLOOKUP(EN$6,BECO_Datos!$D$3:$HN$85,BECO_Datos!$A74,FALSE)+IFERROR(HLOOKUP(EN$6,BECO_Datos!$HP$3:$LT$85,BECO_Datos!$A74,FALSE),0))*EN$2</f>
        <v>#N/A</v>
      </c>
      <c r="EO75" s="83" t="e">
        <f>(HLOOKUP(EO$6,BECO_Datos!$D$3:$HN$85,BECO_Datos!$A74,FALSE)+IFERROR(HLOOKUP(EO$6,BECO_Datos!$HP$3:$LT$85,BECO_Datos!$A74,FALSE),0))*EO$2</f>
        <v>#N/A</v>
      </c>
      <c r="EP75" s="83">
        <f>(HLOOKUP(EP$6,BECO_Datos!$D$3:$HN$85,BECO_Datos!$A74,FALSE)+IFERROR(HLOOKUP(EP$6,BECO_Datos!$HP$3:$LT$85,BECO_Datos!$A74,FALSE),0))*EP$2</f>
        <v>0</v>
      </c>
      <c r="EQ75" s="83">
        <f>(HLOOKUP(EQ$6,BECO_Datos!$D$3:$HN$85,BECO_Datos!$A74,FALSE)+IFERROR(HLOOKUP(EQ$6,BECO_Datos!$HP$3:$LT$85,BECO_Datos!$A74,FALSE),0))*EQ$2</f>
        <v>0</v>
      </c>
      <c r="ER75" s="83">
        <f>(HLOOKUP(ER$6,BECO_Datos!$D$3:$HN$85,BECO_Datos!$A74,FALSE)+IFERROR(HLOOKUP(ER$6,BECO_Datos!$HP$3:$LT$85,BECO_Datos!$A74,FALSE),0))*ER$2</f>
        <v>0</v>
      </c>
      <c r="ES75" s="83">
        <f>(HLOOKUP(ES$6,BECO_Datos!$D$3:$HN$85,BECO_Datos!$A74,FALSE)+IFERROR(HLOOKUP(ES$6,BECO_Datos!$HP$3:$LT$85,BECO_Datos!$A74,FALSE),0))*ES$2</f>
        <v>0</v>
      </c>
      <c r="ET75" s="83">
        <f>(HLOOKUP(ET$6,BECO_Datos!$D$3:$HN$85,BECO_Datos!$A74,FALSE)+IFERROR(HLOOKUP(ET$6,BECO_Datos!$HP$3:$LT$85,BECO_Datos!$A74,FALSE),0))*ET$2</f>
        <v>0</v>
      </c>
      <c r="EU75" s="83">
        <f>(HLOOKUP(EU$6,BECO_Datos!$D$3:$HN$85,BECO_Datos!$A74,FALSE)+IFERROR(HLOOKUP(EU$6,BECO_Datos!$HP$3:$LT$85,BECO_Datos!$A74,FALSE),0))*EU$2</f>
        <v>0</v>
      </c>
      <c r="EV75" s="83">
        <f>(HLOOKUP(EV$6,BECO_Datos!$D$3:$HN$85,BECO_Datos!$A74,FALSE)+IFERROR(HLOOKUP(EV$6,BECO_Datos!$HP$3:$LT$85,BECO_Datos!$A74,FALSE),0))*EV$2</f>
        <v>0</v>
      </c>
      <c r="EW75" s="83">
        <f>(HLOOKUP(EW$6,BECO_Datos!$D$3:$HN$85,BECO_Datos!$A74,FALSE)+IFERROR(HLOOKUP(EW$6,BECO_Datos!$HP$3:$LT$85,BECO_Datos!$A74,FALSE),0))*EW$2</f>
        <v>0</v>
      </c>
      <c r="EX75" s="83">
        <f>(HLOOKUP(EX$6,BECO_Datos!$D$3:$HN$85,BECO_Datos!$A74,FALSE)+IFERROR(HLOOKUP(EX$6,BECO_Datos!$HP$3:$LT$85,BECO_Datos!$A74,FALSE),0))*EX$2</f>
        <v>0</v>
      </c>
      <c r="EY75" s="83">
        <f>(HLOOKUP(EY$6,BECO_Datos!$D$3:$HN$85,BECO_Datos!$A74,FALSE)+IFERROR(HLOOKUP(EY$6,BECO_Datos!$HP$3:$LT$85,BECO_Datos!$A74,FALSE),0))*EY$2</f>
        <v>0</v>
      </c>
      <c r="FA75" s="83" t="e">
        <f>(HLOOKUP(FA$6,BECO_Datos!$D$3:$HN$85,BECO_Datos!$A74,FALSE)+IFERROR(HLOOKUP(FA$6,BECO_Datos!$HP$3:$LT$85,BECO_Datos!$A74,FALSE),0))*FA$2</f>
        <v>#N/A</v>
      </c>
      <c r="FB75" s="83" t="e">
        <f>(HLOOKUP(FB$6,BECO_Datos!$D$3:$HN$85,BECO_Datos!$A74,FALSE)+IFERROR(HLOOKUP(FB$6,BECO_Datos!$HP$3:$LT$85,BECO_Datos!$A74,FALSE),0))*FB$2</f>
        <v>#N/A</v>
      </c>
      <c r="FC75" s="83" t="e">
        <f>(HLOOKUP(FC$6,BECO_Datos!$D$3:$HN$85,BECO_Datos!$A74,FALSE)+IFERROR(HLOOKUP(FC$6,BECO_Datos!$HP$3:$LT$85,BECO_Datos!$A74,FALSE),0))*FC$2</f>
        <v>#N/A</v>
      </c>
      <c r="FD75" s="83" t="e">
        <f>(HLOOKUP(FD$6,BECO_Datos!$D$3:$HN$85,BECO_Datos!$A74,FALSE)+IFERROR(HLOOKUP(FD$6,BECO_Datos!$HP$3:$LT$85,BECO_Datos!$A74,FALSE),0))*FD$2</f>
        <v>#N/A</v>
      </c>
      <c r="FE75" s="83" t="e">
        <f>(HLOOKUP(FE$6,BECO_Datos!$D$3:$HN$85,BECO_Datos!$A74,FALSE)+IFERROR(HLOOKUP(FE$6,BECO_Datos!$HP$3:$LT$85,BECO_Datos!$A74,FALSE),0))*FE$2</f>
        <v>#N/A</v>
      </c>
      <c r="FF75" s="83" t="e">
        <f>(HLOOKUP(FF$6,BECO_Datos!$D$3:$HN$85,BECO_Datos!$A74,FALSE)+IFERROR(HLOOKUP(FF$6,BECO_Datos!$HP$3:$LT$85,BECO_Datos!$A74,FALSE),0))*FF$2</f>
        <v>#N/A</v>
      </c>
      <c r="FG75" s="83">
        <f>(HLOOKUP(FG$6,BECO_Datos!$D$3:$HN$85,BECO_Datos!$A74,FALSE)+IFERROR(HLOOKUP(FG$6,BECO_Datos!$HP$3:$LT$85,BECO_Datos!$A74,FALSE),0))*FG$2</f>
        <v>0</v>
      </c>
      <c r="FH75" s="83">
        <f>(HLOOKUP(FH$6,BECO_Datos!$D$3:$HN$85,BECO_Datos!$A74,FALSE)+IFERROR(HLOOKUP(FH$6,BECO_Datos!$HP$3:$LT$85,BECO_Datos!$A74,FALSE),0))*FH$2</f>
        <v>0</v>
      </c>
      <c r="FI75" s="83">
        <f>(HLOOKUP(FI$6,BECO_Datos!$D$3:$HN$85,BECO_Datos!$A74,FALSE)+IFERROR(HLOOKUP(FI$6,BECO_Datos!$HP$3:$LT$85,BECO_Datos!$A74,FALSE),0))*FI$2</f>
        <v>0</v>
      </c>
      <c r="FJ75" s="83">
        <f>(HLOOKUP(FJ$6,BECO_Datos!$D$3:$HN$85,BECO_Datos!$A74,FALSE)+IFERROR(HLOOKUP(FJ$6,BECO_Datos!$HP$3:$LT$85,BECO_Datos!$A74,FALSE),0))*FJ$2</f>
        <v>0</v>
      </c>
      <c r="FK75" s="83">
        <f>(HLOOKUP(FK$6,BECO_Datos!$D$3:$HN$85,BECO_Datos!$A74,FALSE)+IFERROR(HLOOKUP(FK$6,BECO_Datos!$HP$3:$LT$85,BECO_Datos!$A74,FALSE),0))*FK$2</f>
        <v>0</v>
      </c>
      <c r="FL75" s="83">
        <f>(HLOOKUP(FL$6,BECO_Datos!$D$3:$HN$85,BECO_Datos!$A74,FALSE)+IFERROR(HLOOKUP(FL$6,BECO_Datos!$HP$3:$LT$85,BECO_Datos!$A74,FALSE),0))*FL$2</f>
        <v>0</v>
      </c>
      <c r="FM75" s="83">
        <f>(HLOOKUP(FM$6,BECO_Datos!$D$3:$HN$85,BECO_Datos!$A74,FALSE)+IFERROR(HLOOKUP(FM$6,BECO_Datos!$HP$3:$LT$85,BECO_Datos!$A74,FALSE),0))*FM$2</f>
        <v>0</v>
      </c>
      <c r="FN75" s="83">
        <f>(HLOOKUP(FN$6,BECO_Datos!$D$3:$HN$85,BECO_Datos!$A74,FALSE)+IFERROR(HLOOKUP(FN$6,BECO_Datos!$HP$3:$LT$85,BECO_Datos!$A74,FALSE),0))*FN$2</f>
        <v>0</v>
      </c>
      <c r="FO75" s="83">
        <f>(HLOOKUP(FO$6,BECO_Datos!$D$3:$HN$85,BECO_Datos!$A74,FALSE)+IFERROR(HLOOKUP(FO$6,BECO_Datos!$HP$3:$LT$85,BECO_Datos!$A74,FALSE),0))*FO$2</f>
        <v>0</v>
      </c>
      <c r="FP75" s="83">
        <f>(HLOOKUP(FP$6,BECO_Datos!$D$3:$HN$85,BECO_Datos!$A74,FALSE)+IFERROR(HLOOKUP(FP$6,BECO_Datos!$HP$3:$LT$85,BECO_Datos!$A74,FALSE),0))*FP$2</f>
        <v>0</v>
      </c>
      <c r="FR75" s="83" t="e">
        <f>(HLOOKUP(FR$6,BECO_Datos!$D$3:$HN$85,BECO_Datos!$A74,FALSE)+IFERROR(HLOOKUP(FR$6,BECO_Datos!$HP$3:$LT$85,BECO_Datos!$A74,FALSE),0))*FR$2</f>
        <v>#N/A</v>
      </c>
      <c r="FS75" s="83" t="e">
        <f>(HLOOKUP(FS$6,BECO_Datos!$D$3:$HN$85,BECO_Datos!$A74,FALSE)+IFERROR(HLOOKUP(FS$6,BECO_Datos!$HP$3:$LT$85,BECO_Datos!$A74,FALSE),0))*FS$2</f>
        <v>#N/A</v>
      </c>
      <c r="FT75" s="83" t="e">
        <f>(HLOOKUP(FT$6,BECO_Datos!$D$3:$HN$85,BECO_Datos!$A74,FALSE)+IFERROR(HLOOKUP(FT$6,BECO_Datos!$HP$3:$LT$85,BECO_Datos!$A74,FALSE),0))*FT$2</f>
        <v>#N/A</v>
      </c>
      <c r="FU75" s="83" t="e">
        <f>(HLOOKUP(FU$6,BECO_Datos!$D$3:$HN$85,BECO_Datos!$A74,FALSE)+IFERROR(HLOOKUP(FU$6,BECO_Datos!$HP$3:$LT$85,BECO_Datos!$A74,FALSE),0))*FU$2</f>
        <v>#N/A</v>
      </c>
      <c r="FV75" s="83" t="e">
        <f>(HLOOKUP(FV$6,BECO_Datos!$D$3:$HN$85,BECO_Datos!$A74,FALSE)+IFERROR(HLOOKUP(FV$6,BECO_Datos!$HP$3:$LT$85,BECO_Datos!$A74,FALSE),0))*FV$2</f>
        <v>#N/A</v>
      </c>
      <c r="FW75" s="83" t="e">
        <f>(HLOOKUP(FW$6,BECO_Datos!$D$3:$HN$85,BECO_Datos!$A74,FALSE)+IFERROR(HLOOKUP(FW$6,BECO_Datos!$HP$3:$LT$85,BECO_Datos!$A74,FALSE),0))*FW$2</f>
        <v>#N/A</v>
      </c>
      <c r="FX75" s="83">
        <f>(HLOOKUP(FX$6,BECO_Datos!$D$3:$HN$85,BECO_Datos!$A74,FALSE)+IFERROR(HLOOKUP(FX$6,BECO_Datos!$HP$3:$LT$85,BECO_Datos!$A74,FALSE),0))*FX$2</f>
        <v>0</v>
      </c>
      <c r="FY75" s="83">
        <f>(HLOOKUP(FY$6,BECO_Datos!$D$3:$HN$85,BECO_Datos!$A74,FALSE)+IFERROR(HLOOKUP(FY$6,BECO_Datos!$HP$3:$LT$85,BECO_Datos!$A74,FALSE),0))*FY$2</f>
        <v>0</v>
      </c>
      <c r="FZ75" s="83">
        <f>(HLOOKUP(FZ$6,BECO_Datos!$D$3:$HN$85,BECO_Datos!$A74,FALSE)+IFERROR(HLOOKUP(FZ$6,BECO_Datos!$HP$3:$LT$85,BECO_Datos!$A74,FALSE),0))*FZ$2</f>
        <v>0</v>
      </c>
      <c r="GA75" s="83">
        <f>(HLOOKUP(GA$6,BECO_Datos!$D$3:$HN$85,BECO_Datos!$A74,FALSE)+IFERROR(HLOOKUP(GA$6,BECO_Datos!$HP$3:$LT$85,BECO_Datos!$A74,FALSE),0))*GA$2</f>
        <v>0</v>
      </c>
      <c r="GB75" s="83">
        <f>(HLOOKUP(GB$6,BECO_Datos!$D$3:$HN$85,BECO_Datos!$A74,FALSE)+IFERROR(HLOOKUP(GB$6,BECO_Datos!$HP$3:$LT$85,BECO_Datos!$A74,FALSE),0))*GB$2</f>
        <v>0</v>
      </c>
      <c r="GC75" s="83">
        <f>(HLOOKUP(GC$6,BECO_Datos!$D$3:$HN$85,BECO_Datos!$A74,FALSE)+IFERROR(HLOOKUP(GC$6,BECO_Datos!$HP$3:$LT$85,BECO_Datos!$A74,FALSE),0))*GC$2</f>
        <v>0</v>
      </c>
      <c r="GD75" s="83">
        <f>(HLOOKUP(GD$6,BECO_Datos!$D$3:$HN$85,BECO_Datos!$A74,FALSE)+IFERROR(HLOOKUP(GD$6,BECO_Datos!$HP$3:$LT$85,BECO_Datos!$A74,FALSE),0))*GD$2</f>
        <v>0</v>
      </c>
      <c r="GE75" s="83">
        <f>(HLOOKUP(GE$6,BECO_Datos!$D$3:$HN$85,BECO_Datos!$A74,FALSE)+IFERROR(HLOOKUP(GE$6,BECO_Datos!$HP$3:$LT$85,BECO_Datos!$A74,FALSE),0))*GE$2</f>
        <v>0</v>
      </c>
      <c r="GF75" s="83">
        <f>(HLOOKUP(GF$6,BECO_Datos!$D$3:$HN$85,BECO_Datos!$A74,FALSE)+IFERROR(HLOOKUP(GF$6,BECO_Datos!$HP$3:$LT$85,BECO_Datos!$A74,FALSE),0))*GF$2</f>
        <v>0</v>
      </c>
      <c r="GG75" s="83">
        <f>(HLOOKUP(GG$6,BECO_Datos!$D$3:$HN$85,BECO_Datos!$A74,FALSE)+IFERROR(HLOOKUP(GG$6,BECO_Datos!$HP$3:$LT$85,BECO_Datos!$A74,FALSE),0))*GG$2</f>
        <v>0</v>
      </c>
      <c r="GI75" s="83" t="e">
        <f>(HLOOKUP(GI$6,BECO_Datos!$D$3:$HN$85,BECO_Datos!$A74,FALSE)+IFERROR(HLOOKUP(GI$6,BECO_Datos!$HP$3:$LT$85,BECO_Datos!$A74,FALSE),0))*GI$2</f>
        <v>#N/A</v>
      </c>
      <c r="GJ75" s="83" t="e">
        <f>(HLOOKUP(GJ$6,BECO_Datos!$D$3:$HN$85,BECO_Datos!$A74,FALSE)+IFERROR(HLOOKUP(GJ$6,BECO_Datos!$HP$3:$LT$85,BECO_Datos!$A74,FALSE),0))*GJ$2</f>
        <v>#N/A</v>
      </c>
      <c r="GK75" s="83" t="e">
        <f>(HLOOKUP(GK$6,BECO_Datos!$D$3:$HN$85,BECO_Datos!$A74,FALSE)+IFERROR(HLOOKUP(GK$6,BECO_Datos!$HP$3:$LT$85,BECO_Datos!$A74,FALSE),0))*GK$2</f>
        <v>#N/A</v>
      </c>
      <c r="GL75" s="83" t="e">
        <f>(HLOOKUP(GL$6,BECO_Datos!$D$3:$HN$85,BECO_Datos!$A74,FALSE)+IFERROR(HLOOKUP(GL$6,BECO_Datos!$HP$3:$LT$85,BECO_Datos!$A74,FALSE),0))*GL$2</f>
        <v>#N/A</v>
      </c>
      <c r="GM75" s="83" t="e">
        <f>(HLOOKUP(GM$6,BECO_Datos!$D$3:$HN$85,BECO_Datos!$A74,FALSE)+IFERROR(HLOOKUP(GM$6,BECO_Datos!$HP$3:$LT$85,BECO_Datos!$A74,FALSE),0))*GM$2</f>
        <v>#N/A</v>
      </c>
      <c r="GN75" s="83" t="e">
        <f>(HLOOKUP(GN$6,BECO_Datos!$D$3:$HN$85,BECO_Datos!$A74,FALSE)+IFERROR(HLOOKUP(GN$6,BECO_Datos!$HP$3:$LT$85,BECO_Datos!$A74,FALSE),0))*GN$2</f>
        <v>#N/A</v>
      </c>
      <c r="GO75" s="83">
        <f>(HLOOKUP(GO$6,BECO_Datos!$D$3:$HN$85,BECO_Datos!$A74,FALSE)+IFERROR(HLOOKUP(GO$6,BECO_Datos!$HP$3:$LT$85,BECO_Datos!$A74,FALSE),0))*GO$2</f>
        <v>0</v>
      </c>
      <c r="GP75" s="83">
        <f>(HLOOKUP(GP$6,BECO_Datos!$D$3:$HN$85,BECO_Datos!$A74,FALSE)+IFERROR(HLOOKUP(GP$6,BECO_Datos!$HP$3:$LT$85,BECO_Datos!$A74,FALSE),0))*GP$2</f>
        <v>0</v>
      </c>
      <c r="GQ75" s="83">
        <f>(HLOOKUP(GQ$6,BECO_Datos!$D$3:$HN$85,BECO_Datos!$A74,FALSE)+IFERROR(HLOOKUP(GQ$6,BECO_Datos!$HP$3:$LT$85,BECO_Datos!$A74,FALSE),0))*GQ$2</f>
        <v>0</v>
      </c>
      <c r="GR75" s="83">
        <f>(HLOOKUP(GR$6,BECO_Datos!$D$3:$HN$85,BECO_Datos!$A74,FALSE)+IFERROR(HLOOKUP(GR$6,BECO_Datos!$HP$3:$LT$85,BECO_Datos!$A74,FALSE),0))*GR$2</f>
        <v>0</v>
      </c>
      <c r="GS75" s="83">
        <f>(HLOOKUP(GS$6,BECO_Datos!$D$3:$HN$85,BECO_Datos!$A74,FALSE)+IFERROR(HLOOKUP(GS$6,BECO_Datos!$HP$3:$LT$85,BECO_Datos!$A74,FALSE),0))*GS$2</f>
        <v>0</v>
      </c>
      <c r="GT75" s="83">
        <f>(HLOOKUP(GT$6,BECO_Datos!$D$3:$HN$85,BECO_Datos!$A74,FALSE)+IFERROR(HLOOKUP(GT$6,BECO_Datos!$HP$3:$LT$85,BECO_Datos!$A74,FALSE),0))*GT$2</f>
        <v>0</v>
      </c>
      <c r="GU75" s="83">
        <f>(HLOOKUP(GU$6,BECO_Datos!$D$3:$HN$85,BECO_Datos!$A74,FALSE)+IFERROR(HLOOKUP(GU$6,BECO_Datos!$HP$3:$LT$85,BECO_Datos!$A74,FALSE),0))*GU$2</f>
        <v>0</v>
      </c>
      <c r="GV75" s="83">
        <f>(HLOOKUP(GV$6,BECO_Datos!$D$3:$HN$85,BECO_Datos!$A74,FALSE)+IFERROR(HLOOKUP(GV$6,BECO_Datos!$HP$3:$LT$85,BECO_Datos!$A74,FALSE),0))*GV$2</f>
        <v>0</v>
      </c>
      <c r="GW75" s="83">
        <f>(HLOOKUP(GW$6,BECO_Datos!$D$3:$HN$85,BECO_Datos!$A74,FALSE)+IFERROR(HLOOKUP(GW$6,BECO_Datos!$HP$3:$LT$85,BECO_Datos!$A74,FALSE),0))*GW$2</f>
        <v>0</v>
      </c>
      <c r="GX75" s="83">
        <f>(HLOOKUP(GX$6,BECO_Datos!$D$3:$HN$85,BECO_Datos!$A74,FALSE)+IFERROR(HLOOKUP(GX$6,BECO_Datos!$HP$3:$LT$85,BECO_Datos!$A74,FALSE),0))*GX$2</f>
        <v>0</v>
      </c>
      <c r="GZ75" s="83" t="e">
        <f>(HLOOKUP(GZ$6,BECO_Datos!$D$3:$HN$85,BECO_Datos!$A74,FALSE)+IFERROR(HLOOKUP(GZ$6,BECO_Datos!$HP$3:$LT$85,BECO_Datos!$A74,FALSE),0))*GZ$2</f>
        <v>#N/A</v>
      </c>
      <c r="HA75" s="83" t="e">
        <f>(HLOOKUP(HA$6,BECO_Datos!$D$3:$HN$85,BECO_Datos!$A74,FALSE)+IFERROR(HLOOKUP(HA$6,BECO_Datos!$HP$3:$LT$85,BECO_Datos!$A74,FALSE),0))*HA$2</f>
        <v>#N/A</v>
      </c>
      <c r="HB75" s="83" t="e">
        <f>(HLOOKUP(HB$6,BECO_Datos!$D$3:$HN$85,BECO_Datos!$A74,FALSE)+IFERROR(HLOOKUP(HB$6,BECO_Datos!$HP$3:$LT$85,BECO_Datos!$A74,FALSE),0))*HB$2</f>
        <v>#N/A</v>
      </c>
      <c r="HC75" s="83" t="e">
        <f>(HLOOKUP(HC$6,BECO_Datos!$D$3:$HN$85,BECO_Datos!$A74,FALSE)+IFERROR(HLOOKUP(HC$6,BECO_Datos!$HP$3:$LT$85,BECO_Datos!$A74,FALSE),0))*HC$2</f>
        <v>#N/A</v>
      </c>
      <c r="HD75" s="83" t="e">
        <f>(HLOOKUP(HD$6,BECO_Datos!$D$3:$HN$85,BECO_Datos!$A74,FALSE)+IFERROR(HLOOKUP(HD$6,BECO_Datos!$HP$3:$LT$85,BECO_Datos!$A74,FALSE),0))*HD$2</f>
        <v>#N/A</v>
      </c>
      <c r="HE75" s="83" t="e">
        <f>(HLOOKUP(HE$6,BECO_Datos!$D$3:$HN$85,BECO_Datos!$A74,FALSE)+IFERROR(HLOOKUP(HE$6,BECO_Datos!$HP$3:$LT$85,BECO_Datos!$A74,FALSE),0))*HE$2</f>
        <v>#N/A</v>
      </c>
      <c r="HF75" s="83">
        <f>(HLOOKUP(HF$6,BECO_Datos!$D$3:$HN$85,BECO_Datos!$A74,FALSE)+IFERROR(HLOOKUP(HF$6,BECO_Datos!$HP$3:$LT$85,BECO_Datos!$A74,FALSE),0))*HF$2</f>
        <v>725.67134902481098</v>
      </c>
      <c r="HG75" s="83">
        <f>(HLOOKUP(HG$6,BECO_Datos!$D$3:$HN$85,BECO_Datos!$A74,FALSE)+IFERROR(HLOOKUP(HG$6,BECO_Datos!$HP$3:$LT$85,BECO_Datos!$A74,FALSE),0))*HG$2</f>
        <v>774.90836421545043</v>
      </c>
      <c r="HH75" s="83">
        <f>(HLOOKUP(HH$6,BECO_Datos!$D$3:$HN$85,BECO_Datos!$A74,FALSE)+IFERROR(HLOOKUP(HH$6,BECO_Datos!$HP$3:$LT$85,BECO_Datos!$A74,FALSE),0))*HH$2</f>
        <v>806.70597483609401</v>
      </c>
      <c r="HI75" s="83">
        <f>(HLOOKUP(HI$6,BECO_Datos!$D$3:$HN$85,BECO_Datos!$A74,FALSE)+IFERROR(HLOOKUP(HI$6,BECO_Datos!$HP$3:$LT$85,BECO_Datos!$A74,FALSE),0))*HI$2</f>
        <v>172.76117522628422</v>
      </c>
      <c r="HJ75" s="83">
        <f>(HLOOKUP(HJ$6,BECO_Datos!$D$3:$HN$85,BECO_Datos!$A74,FALSE)+IFERROR(HLOOKUP(HJ$6,BECO_Datos!$HP$3:$LT$85,BECO_Datos!$A74,FALSE),0))*HJ$2</f>
        <v>180.41031060638784</v>
      </c>
      <c r="HK75" s="83">
        <f>(HLOOKUP(HK$6,BECO_Datos!$D$3:$HN$85,BECO_Datos!$A74,FALSE)+IFERROR(HLOOKUP(HK$6,BECO_Datos!$HP$3:$LT$85,BECO_Datos!$A74,FALSE),0))*HK$2</f>
        <v>197.34910104363675</v>
      </c>
      <c r="HL75" s="83">
        <f>(HLOOKUP(HL$6,BECO_Datos!$D$3:$HN$85,BECO_Datos!$A74,FALSE)+IFERROR(HLOOKUP(HL$6,BECO_Datos!$HP$3:$LT$85,BECO_Datos!$A74,FALSE),0))*HL$2</f>
        <v>202.08209002788362</v>
      </c>
      <c r="HM75" s="83">
        <f>(HLOOKUP(HM$6,BECO_Datos!$D$3:$HN$85,BECO_Datos!$A74,FALSE)+IFERROR(HLOOKUP(HM$6,BECO_Datos!$HP$3:$LT$85,BECO_Datos!$A74,FALSE),0))*HM$2</f>
        <v>206.07483433291637</v>
      </c>
      <c r="HN75" s="83">
        <f>(HLOOKUP(HN$6,BECO_Datos!$D$3:$HN$85,BECO_Datos!$A74,FALSE)+IFERROR(HLOOKUP(HN$6,BECO_Datos!$HP$3:$LT$85,BECO_Datos!$A74,FALSE),0))*HN$2</f>
        <v>777.62281281882781</v>
      </c>
      <c r="HO75" s="83">
        <f>(HLOOKUP(HO$6,BECO_Datos!$D$3:$HN$85,BECO_Datos!$A74,FALSE)+IFERROR(HLOOKUP(HO$6,BECO_Datos!$HP$3:$LT$85,BECO_Datos!$A74,FALSE),0))*HO$2</f>
        <v>811.04089187165539</v>
      </c>
      <c r="HQ75" s="83" t="e">
        <f>(HLOOKUP(HQ$6,BECO_Datos!$D$3:$HN$85,BECO_Datos!$A74,FALSE)+IFERROR(HLOOKUP(HQ$6,BECO_Datos!$HP$3:$LT$85,BECO_Datos!$A74,FALSE),0))*HQ$2</f>
        <v>#N/A</v>
      </c>
      <c r="HR75" s="83" t="e">
        <f>(HLOOKUP(HR$6,BECO_Datos!$D$3:$HN$85,BECO_Datos!$A74,FALSE)+IFERROR(HLOOKUP(HR$6,BECO_Datos!$HP$3:$LT$85,BECO_Datos!$A74,FALSE),0))*HR$2</f>
        <v>#N/A</v>
      </c>
      <c r="HS75" s="83" t="e">
        <f>(HLOOKUP(HS$6,BECO_Datos!$D$3:$HN$85,BECO_Datos!$A74,FALSE)+IFERROR(HLOOKUP(HS$6,BECO_Datos!$HP$3:$LT$85,BECO_Datos!$A74,FALSE),0))*HS$2</f>
        <v>#N/A</v>
      </c>
      <c r="HT75" s="83" t="e">
        <f>(HLOOKUP(HT$6,BECO_Datos!$D$3:$HN$85,BECO_Datos!$A74,FALSE)+IFERROR(HLOOKUP(HT$6,BECO_Datos!$HP$3:$LT$85,BECO_Datos!$A74,FALSE),0))*HT$2</f>
        <v>#N/A</v>
      </c>
      <c r="HU75" s="83" t="e">
        <f>(HLOOKUP(HU$6,BECO_Datos!$D$3:$HN$85,BECO_Datos!$A74,FALSE)+IFERROR(HLOOKUP(HU$6,BECO_Datos!$HP$3:$LT$85,BECO_Datos!$A74,FALSE),0))*HU$2</f>
        <v>#N/A</v>
      </c>
      <c r="HV75" s="83" t="e">
        <f>(HLOOKUP(HV$6,BECO_Datos!$D$3:$HN$85,BECO_Datos!$A74,FALSE)+IFERROR(HLOOKUP(HV$6,BECO_Datos!$HP$3:$LT$85,BECO_Datos!$A74,FALSE),0))*HV$2</f>
        <v>#N/A</v>
      </c>
      <c r="HW75" s="83">
        <f>(HLOOKUP(HW$6,BECO_Datos!$D$3:$HN$85,BECO_Datos!$A74,FALSE)+IFERROR(HLOOKUP(HW$6,BECO_Datos!$HP$3:$LT$85,BECO_Datos!$A74,FALSE),0))*HW$2</f>
        <v>0</v>
      </c>
      <c r="HX75" s="83">
        <f>(HLOOKUP(HX$6,BECO_Datos!$D$3:$HN$85,BECO_Datos!$A74,FALSE)+IFERROR(HLOOKUP(HX$6,BECO_Datos!$HP$3:$LT$85,BECO_Datos!$A74,FALSE),0))*HX$2</f>
        <v>0</v>
      </c>
      <c r="HY75" s="83">
        <f>(HLOOKUP(HY$6,BECO_Datos!$D$3:$HN$85,BECO_Datos!$A74,FALSE)+IFERROR(HLOOKUP(HY$6,BECO_Datos!$HP$3:$LT$85,BECO_Datos!$A74,FALSE),0))*HY$2</f>
        <v>0</v>
      </c>
      <c r="HZ75" s="83">
        <f>(HLOOKUP(HZ$6,BECO_Datos!$D$3:$HN$85,BECO_Datos!$A74,FALSE)+IFERROR(HLOOKUP(HZ$6,BECO_Datos!$HP$3:$LT$85,BECO_Datos!$A74,FALSE),0))*HZ$2</f>
        <v>0</v>
      </c>
      <c r="IA75" s="83">
        <f>(HLOOKUP(IA$6,BECO_Datos!$D$3:$HN$85,BECO_Datos!$A74,FALSE)+IFERROR(HLOOKUP(IA$6,BECO_Datos!$HP$3:$LT$85,BECO_Datos!$A74,FALSE),0))*IA$2</f>
        <v>0</v>
      </c>
      <c r="IB75" s="83">
        <f>(HLOOKUP(IB$6,BECO_Datos!$D$3:$HN$85,BECO_Datos!$A74,FALSE)+IFERROR(HLOOKUP(IB$6,BECO_Datos!$HP$3:$LT$85,BECO_Datos!$A74,FALSE),0))*IB$2</f>
        <v>0</v>
      </c>
      <c r="IC75" s="83">
        <f>(HLOOKUP(IC$6,BECO_Datos!$D$3:$HN$85,BECO_Datos!$A74,FALSE)+IFERROR(HLOOKUP(IC$6,BECO_Datos!$HP$3:$LT$85,BECO_Datos!$A74,FALSE),0))*IC$2</f>
        <v>0</v>
      </c>
      <c r="ID75" s="83">
        <f>(HLOOKUP(ID$6,BECO_Datos!$D$3:$HN$85,BECO_Datos!$A74,FALSE)+IFERROR(HLOOKUP(ID$6,BECO_Datos!$HP$3:$LT$85,BECO_Datos!$A74,FALSE),0))*ID$2</f>
        <v>0</v>
      </c>
      <c r="IE75" s="83">
        <f>(HLOOKUP(IE$6,BECO_Datos!$D$3:$HN$85,BECO_Datos!$A74,FALSE)+IFERROR(HLOOKUP(IE$6,BECO_Datos!$HP$3:$LT$85,BECO_Datos!$A74,FALSE),0))*IE$2</f>
        <v>0</v>
      </c>
      <c r="IF75" s="83">
        <f>(HLOOKUP(IF$6,BECO_Datos!$D$3:$HN$85,BECO_Datos!$A74,FALSE)+IFERROR(HLOOKUP(IF$6,BECO_Datos!$HP$3:$LT$85,BECO_Datos!$A74,FALSE),0))*IF$2</f>
        <v>0</v>
      </c>
      <c r="IH75" s="83" t="e">
        <f>(HLOOKUP(IH$6,BECO_Datos!$D$3:$HN$85,BECO_Datos!$A74,FALSE)+IFERROR(HLOOKUP(IH$6,BECO_Datos!$HP$3:$LT$85,BECO_Datos!$A74,FALSE),0))*IH$2</f>
        <v>#N/A</v>
      </c>
      <c r="II75" s="83" t="e">
        <f>(HLOOKUP(II$6,BECO_Datos!$D$3:$HN$85,BECO_Datos!$A74,FALSE)+IFERROR(HLOOKUP(II$6,BECO_Datos!$HP$3:$LT$85,BECO_Datos!$A74,FALSE),0))*II$2</f>
        <v>#N/A</v>
      </c>
      <c r="IJ75" s="83" t="e">
        <f>(HLOOKUP(IJ$6,BECO_Datos!$D$3:$HN$85,BECO_Datos!$A74,FALSE)+IFERROR(HLOOKUP(IJ$6,BECO_Datos!$HP$3:$LT$85,BECO_Datos!$A74,FALSE),0))*IJ$2</f>
        <v>#N/A</v>
      </c>
      <c r="IK75" s="83" t="e">
        <f>(HLOOKUP(IK$6,BECO_Datos!$D$3:$HN$85,BECO_Datos!$A74,FALSE)+IFERROR(HLOOKUP(IK$6,BECO_Datos!$HP$3:$LT$85,BECO_Datos!$A74,FALSE),0))*IK$2</f>
        <v>#N/A</v>
      </c>
      <c r="IL75" s="83" t="e">
        <f>(HLOOKUP(IL$6,BECO_Datos!$D$3:$HN$85,BECO_Datos!$A74,FALSE)+IFERROR(HLOOKUP(IL$6,BECO_Datos!$HP$3:$LT$85,BECO_Datos!$A74,FALSE),0))*IL$2</f>
        <v>#N/A</v>
      </c>
      <c r="IM75" s="83" t="e">
        <f>(HLOOKUP(IM$6,BECO_Datos!$D$3:$HN$85,BECO_Datos!$A74,FALSE)+IFERROR(HLOOKUP(IM$6,BECO_Datos!$HP$3:$LT$85,BECO_Datos!$A74,FALSE),0))*IM$2</f>
        <v>#N/A</v>
      </c>
      <c r="IN75" s="83">
        <f>(HLOOKUP(IN$6,BECO_Datos!$D$3:$HN$85,BECO_Datos!$A74,FALSE)+IFERROR(HLOOKUP(IN$6,BECO_Datos!$HP$3:$LT$85,BECO_Datos!$A74,FALSE),0))*IN$2</f>
        <v>0</v>
      </c>
      <c r="IO75" s="83">
        <f>(HLOOKUP(IO$6,BECO_Datos!$D$3:$HN$85,BECO_Datos!$A74,FALSE)+IFERROR(HLOOKUP(IO$6,BECO_Datos!$HP$3:$LT$85,BECO_Datos!$A74,FALSE),0))*IO$2</f>
        <v>0</v>
      </c>
      <c r="IP75" s="83">
        <f>(HLOOKUP(IP$6,BECO_Datos!$D$3:$HN$85,BECO_Datos!$A74,FALSE)+IFERROR(HLOOKUP(IP$6,BECO_Datos!$HP$3:$LT$85,BECO_Datos!$A74,FALSE),0))*IP$2</f>
        <v>0</v>
      </c>
      <c r="IQ75" s="83">
        <f>(HLOOKUP(IQ$6,BECO_Datos!$D$3:$HN$85,BECO_Datos!$A74,FALSE)+IFERROR(HLOOKUP(IQ$6,BECO_Datos!$HP$3:$LT$85,BECO_Datos!$A74,FALSE),0))*IQ$2</f>
        <v>0</v>
      </c>
      <c r="IR75" s="83">
        <f>(HLOOKUP(IR$6,BECO_Datos!$D$3:$HN$85,BECO_Datos!$A74,FALSE)+IFERROR(HLOOKUP(IR$6,BECO_Datos!$HP$3:$LT$85,BECO_Datos!$A74,FALSE),0))*IR$2</f>
        <v>0</v>
      </c>
      <c r="IS75" s="83">
        <f>(HLOOKUP(IS$6,BECO_Datos!$D$3:$HN$85,BECO_Datos!$A74,FALSE)+IFERROR(HLOOKUP(IS$6,BECO_Datos!$HP$3:$LT$85,BECO_Datos!$A74,FALSE),0))*IS$2</f>
        <v>0</v>
      </c>
      <c r="IT75" s="83">
        <f>(HLOOKUP(IT$6,BECO_Datos!$D$3:$HN$85,BECO_Datos!$A74,FALSE)+IFERROR(HLOOKUP(IT$6,BECO_Datos!$HP$3:$LT$85,BECO_Datos!$A74,FALSE),0))*IT$2</f>
        <v>0</v>
      </c>
      <c r="IU75" s="83">
        <f>(HLOOKUP(IU$6,BECO_Datos!$D$3:$HN$85,BECO_Datos!$A74,FALSE)+IFERROR(HLOOKUP(IU$6,BECO_Datos!$HP$3:$LT$85,BECO_Datos!$A74,FALSE),0))*IU$2</f>
        <v>0</v>
      </c>
      <c r="IV75" s="83">
        <f>(HLOOKUP(IV$6,BECO_Datos!$D$3:$HN$85,BECO_Datos!$A74,FALSE)+IFERROR(HLOOKUP(IV$6,BECO_Datos!$HP$3:$LT$85,BECO_Datos!$A74,FALSE),0))*IV$2</f>
        <v>0</v>
      </c>
      <c r="IW75" s="83">
        <f>(HLOOKUP(IW$6,BECO_Datos!$D$3:$HN$85,BECO_Datos!$A74,FALSE)+IFERROR(HLOOKUP(IW$6,BECO_Datos!$HP$3:$LT$85,BECO_Datos!$A74,FALSE),0))*IW$2</f>
        <v>0</v>
      </c>
      <c r="IY75" s="83" t="e">
        <f>(HLOOKUP(IY$6,BECO_Datos!$D$3:$HN$85,BECO_Datos!$A74,FALSE)+IFERROR(HLOOKUP(IY$6,BECO_Datos!$HP$3:$LT$85,BECO_Datos!$A74,FALSE),0))*IY$2</f>
        <v>#N/A</v>
      </c>
      <c r="IZ75" s="83" t="e">
        <f>(HLOOKUP(IZ$6,BECO_Datos!$D$3:$HN$85,BECO_Datos!$A74,FALSE)+IFERROR(HLOOKUP(IZ$6,BECO_Datos!$HP$3:$LT$85,BECO_Datos!$A74,FALSE),0))*IZ$2</f>
        <v>#N/A</v>
      </c>
      <c r="JA75" s="83" t="e">
        <f>(HLOOKUP(JA$6,BECO_Datos!$D$3:$HN$85,BECO_Datos!$A74,FALSE)+IFERROR(HLOOKUP(JA$6,BECO_Datos!$HP$3:$LT$85,BECO_Datos!$A74,FALSE),0))*JA$2</f>
        <v>#N/A</v>
      </c>
      <c r="JB75" s="83" t="e">
        <f>(HLOOKUP(JB$6,BECO_Datos!$D$3:$HN$85,BECO_Datos!$A74,FALSE)+IFERROR(HLOOKUP(JB$6,BECO_Datos!$HP$3:$LT$85,BECO_Datos!$A74,FALSE),0))*JB$2</f>
        <v>#N/A</v>
      </c>
      <c r="JC75" s="83" t="e">
        <f>(HLOOKUP(JC$6,BECO_Datos!$D$3:$HN$85,BECO_Datos!$A74,FALSE)+IFERROR(HLOOKUP(JC$6,BECO_Datos!$HP$3:$LT$85,BECO_Datos!$A74,FALSE),0))*JC$2</f>
        <v>#N/A</v>
      </c>
      <c r="JD75" s="83" t="e">
        <f>(HLOOKUP(JD$6,BECO_Datos!$D$3:$HN$85,BECO_Datos!$A74,FALSE)+IFERROR(HLOOKUP(JD$6,BECO_Datos!$HP$3:$LT$85,BECO_Datos!$A74,FALSE),0))*JD$2</f>
        <v>#N/A</v>
      </c>
      <c r="JE75" s="83">
        <f>(HLOOKUP(JE$6,BECO_Datos!$D$3:$HN$85,BECO_Datos!$A74,FALSE)+IFERROR(HLOOKUP(JE$6,BECO_Datos!$HP$3:$LT$85,BECO_Datos!$A74,FALSE),0))*JE$2</f>
        <v>0</v>
      </c>
      <c r="JF75" s="83">
        <f>(HLOOKUP(JF$6,BECO_Datos!$D$3:$HN$85,BECO_Datos!$A74,FALSE)+IFERROR(HLOOKUP(JF$6,BECO_Datos!$HP$3:$LT$85,BECO_Datos!$A74,FALSE),0))*JF$2</f>
        <v>0</v>
      </c>
      <c r="JG75" s="83">
        <f>(HLOOKUP(JG$6,BECO_Datos!$D$3:$HN$85,BECO_Datos!$A74,FALSE)+IFERROR(HLOOKUP(JG$6,BECO_Datos!$HP$3:$LT$85,BECO_Datos!$A74,FALSE),0))*JG$2</f>
        <v>0</v>
      </c>
      <c r="JH75" s="83">
        <f>(HLOOKUP(JH$6,BECO_Datos!$D$3:$HN$85,BECO_Datos!$A74,FALSE)+IFERROR(HLOOKUP(JH$6,BECO_Datos!$HP$3:$LT$85,BECO_Datos!$A74,FALSE),0))*JH$2</f>
        <v>0</v>
      </c>
      <c r="JI75" s="83">
        <f>(HLOOKUP(JI$6,BECO_Datos!$D$3:$HN$85,BECO_Datos!$A74,FALSE)+IFERROR(HLOOKUP(JI$6,BECO_Datos!$HP$3:$LT$85,BECO_Datos!$A74,FALSE),0))*JI$2</f>
        <v>0</v>
      </c>
      <c r="JJ75" s="83">
        <f>(HLOOKUP(JJ$6,BECO_Datos!$D$3:$HN$85,BECO_Datos!$A74,FALSE)+IFERROR(HLOOKUP(JJ$6,BECO_Datos!$HP$3:$LT$85,BECO_Datos!$A74,FALSE),0))*JJ$2</f>
        <v>0</v>
      </c>
      <c r="JK75" s="83">
        <f>(HLOOKUP(JK$6,BECO_Datos!$D$3:$HN$85,BECO_Datos!$A74,FALSE)+IFERROR(HLOOKUP(JK$6,BECO_Datos!$HP$3:$LT$85,BECO_Datos!$A74,FALSE),0))*JK$2</f>
        <v>0</v>
      </c>
      <c r="JL75" s="83">
        <f>(HLOOKUP(JL$6,BECO_Datos!$D$3:$HN$85,BECO_Datos!$A74,FALSE)+IFERROR(HLOOKUP(JL$6,BECO_Datos!$HP$3:$LT$85,BECO_Datos!$A74,FALSE),0))*JL$2</f>
        <v>0</v>
      </c>
      <c r="JM75" s="83">
        <f>(HLOOKUP(JM$6,BECO_Datos!$D$3:$HN$85,BECO_Datos!$A74,FALSE)+IFERROR(HLOOKUP(JM$6,BECO_Datos!$HP$3:$LT$85,BECO_Datos!$A74,FALSE),0))*JM$2</f>
        <v>0</v>
      </c>
      <c r="JN75" s="83">
        <f>(HLOOKUP(JN$6,BECO_Datos!$D$3:$HN$85,BECO_Datos!$A74,FALSE)+IFERROR(HLOOKUP(JN$6,BECO_Datos!$HP$3:$LT$85,BECO_Datos!$A74,FALSE),0))*JN$2</f>
        <v>0</v>
      </c>
      <c r="JP75" s="83" t="e">
        <f>(HLOOKUP(JP$6,BECO_Datos!$D$3:$HN$85,BECO_Datos!$A74,FALSE)+IFERROR(HLOOKUP(JP$6,BECO_Datos!$HP$3:$LT$85,BECO_Datos!$A74,FALSE),0))*JP$2</f>
        <v>#N/A</v>
      </c>
      <c r="JQ75" s="83" t="e">
        <f>(HLOOKUP(JQ$6,BECO_Datos!$D$3:$HN$85,BECO_Datos!$A74,FALSE)+IFERROR(HLOOKUP(JQ$6,BECO_Datos!$HP$3:$LT$85,BECO_Datos!$A74,FALSE),0))*JQ$2</f>
        <v>#N/A</v>
      </c>
      <c r="JR75" s="83" t="e">
        <f>(HLOOKUP(JR$6,BECO_Datos!$D$3:$HN$85,BECO_Datos!$A74,FALSE)+IFERROR(HLOOKUP(JR$6,BECO_Datos!$HP$3:$LT$85,BECO_Datos!$A74,FALSE),0))*JR$2</f>
        <v>#N/A</v>
      </c>
      <c r="JS75" s="83" t="e">
        <f>(HLOOKUP(JS$6,BECO_Datos!$D$3:$HN$85,BECO_Datos!$A74,FALSE)+IFERROR(HLOOKUP(JS$6,BECO_Datos!$HP$3:$LT$85,BECO_Datos!$A74,FALSE),0))*JS$2</f>
        <v>#N/A</v>
      </c>
      <c r="JT75" s="83" t="e">
        <f>(HLOOKUP(JT$6,BECO_Datos!$D$3:$HN$85,BECO_Datos!$A74,FALSE)+IFERROR(HLOOKUP(JT$6,BECO_Datos!$HP$3:$LT$85,BECO_Datos!$A74,FALSE),0))*JT$2</f>
        <v>#N/A</v>
      </c>
      <c r="JU75" s="83" t="e">
        <f>(HLOOKUP(JU$6,BECO_Datos!$D$3:$HN$85,BECO_Datos!$A74,FALSE)+IFERROR(HLOOKUP(JU$6,BECO_Datos!$HP$3:$LT$85,BECO_Datos!$A74,FALSE),0))*JU$2</f>
        <v>#N/A</v>
      </c>
      <c r="JV75" s="83">
        <f>(HLOOKUP(JV$6,BECO_Datos!$D$3:$HN$85,BECO_Datos!$A74,FALSE)+IFERROR(HLOOKUP(JV$6,BECO_Datos!$HP$3:$LT$85,BECO_Datos!$A74,FALSE),0))*JV$2</f>
        <v>0</v>
      </c>
      <c r="JW75" s="83">
        <f>(HLOOKUP(JW$6,BECO_Datos!$D$3:$HN$85,BECO_Datos!$A74,FALSE)+IFERROR(HLOOKUP(JW$6,BECO_Datos!$HP$3:$LT$85,BECO_Datos!$A74,FALSE),0))*JW$2</f>
        <v>0</v>
      </c>
      <c r="JX75" s="83">
        <f>(HLOOKUP(JX$6,BECO_Datos!$D$3:$HN$85,BECO_Datos!$A74,FALSE)+IFERROR(HLOOKUP(JX$6,BECO_Datos!$HP$3:$LT$85,BECO_Datos!$A74,FALSE),0))*JX$2</f>
        <v>0</v>
      </c>
      <c r="JY75" s="83">
        <f>(HLOOKUP(JY$6,BECO_Datos!$D$3:$HN$85,BECO_Datos!$A74,FALSE)+IFERROR(HLOOKUP(JY$6,BECO_Datos!$HP$3:$LT$85,BECO_Datos!$A74,FALSE),0))*JY$2</f>
        <v>0</v>
      </c>
      <c r="JZ75" s="83">
        <f>(HLOOKUP(JZ$6,BECO_Datos!$D$3:$HN$85,BECO_Datos!$A74,FALSE)+IFERROR(HLOOKUP(JZ$6,BECO_Datos!$HP$3:$LT$85,BECO_Datos!$A74,FALSE),0))*JZ$2</f>
        <v>0</v>
      </c>
      <c r="KA75" s="83">
        <f>(HLOOKUP(KA$6,BECO_Datos!$D$3:$HN$85,BECO_Datos!$A74,FALSE)+IFERROR(HLOOKUP(KA$6,BECO_Datos!$HP$3:$LT$85,BECO_Datos!$A74,FALSE),0))*KA$2</f>
        <v>0</v>
      </c>
      <c r="KB75" s="83">
        <f>(HLOOKUP(KB$6,BECO_Datos!$D$3:$HN$85,BECO_Datos!$A74,FALSE)+IFERROR(HLOOKUP(KB$6,BECO_Datos!$HP$3:$LT$85,BECO_Datos!$A74,FALSE),0))*KB$2</f>
        <v>0</v>
      </c>
      <c r="KC75" s="83">
        <f>(HLOOKUP(KC$6,BECO_Datos!$D$3:$HN$85,BECO_Datos!$A74,FALSE)+IFERROR(HLOOKUP(KC$6,BECO_Datos!$HP$3:$LT$85,BECO_Datos!$A74,FALSE),0))*KC$2</f>
        <v>0</v>
      </c>
      <c r="KD75" s="83">
        <f>(HLOOKUP(KD$6,BECO_Datos!$D$3:$HN$85,BECO_Datos!$A74,FALSE)+IFERROR(HLOOKUP(KD$6,BECO_Datos!$HP$3:$LT$85,BECO_Datos!$A74,FALSE),0))*KD$2</f>
        <v>0</v>
      </c>
      <c r="KE75" s="83">
        <f>(HLOOKUP(KE$6,BECO_Datos!$D$3:$HN$85,BECO_Datos!$A74,FALSE)+IFERROR(HLOOKUP(KE$6,BECO_Datos!$HP$3:$LT$85,BECO_Datos!$A74,FALSE),0))*KE$2</f>
        <v>0</v>
      </c>
      <c r="KG75" s="83" t="e">
        <f>(HLOOKUP(KG$6,BECO_Datos!$D$3:$HN$85,BECO_Datos!$A74,FALSE)+IFERROR(HLOOKUP(KG$6,BECO_Datos!$HP$3:$LT$85,BECO_Datos!$A74,FALSE),0))*KG$2</f>
        <v>#N/A</v>
      </c>
      <c r="KH75" s="83" t="e">
        <f>(HLOOKUP(KH$6,BECO_Datos!$D$3:$HN$85,BECO_Datos!$A74,FALSE)+IFERROR(HLOOKUP(KH$6,BECO_Datos!$HP$3:$LT$85,BECO_Datos!$A74,FALSE),0))*KH$2</f>
        <v>#N/A</v>
      </c>
      <c r="KI75" s="83" t="e">
        <f>(HLOOKUP(KI$6,BECO_Datos!$D$3:$HN$85,BECO_Datos!$A74,FALSE)+IFERROR(HLOOKUP(KI$6,BECO_Datos!$HP$3:$LT$85,BECO_Datos!$A74,FALSE),0))*KI$2</f>
        <v>#N/A</v>
      </c>
      <c r="KJ75" s="83" t="e">
        <f>(HLOOKUP(KJ$6,BECO_Datos!$D$3:$HN$85,BECO_Datos!$A74,FALSE)+IFERROR(HLOOKUP(KJ$6,BECO_Datos!$HP$3:$LT$85,BECO_Datos!$A74,FALSE),0))*KJ$2</f>
        <v>#N/A</v>
      </c>
      <c r="KK75" s="83" t="e">
        <f>(HLOOKUP(KK$6,BECO_Datos!$D$3:$HN$85,BECO_Datos!$A74,FALSE)+IFERROR(HLOOKUP(KK$6,BECO_Datos!$HP$3:$LT$85,BECO_Datos!$A74,FALSE),0))*KK$2</f>
        <v>#N/A</v>
      </c>
      <c r="KL75" s="83" t="e">
        <f>(HLOOKUP(KL$6,BECO_Datos!$D$3:$HN$85,BECO_Datos!$A74,FALSE)+IFERROR(HLOOKUP(KL$6,BECO_Datos!$HP$3:$LT$85,BECO_Datos!$A74,FALSE),0))*KL$2</f>
        <v>#N/A</v>
      </c>
      <c r="KM75" s="83">
        <f>(HLOOKUP(KM$6,BECO_Datos!$D$3:$HN$85,BECO_Datos!$A74,FALSE)+IFERROR(HLOOKUP(KM$6,BECO_Datos!$HP$3:$LT$85,BECO_Datos!$A74,FALSE),0))*KM$2</f>
        <v>193.04872955327508</v>
      </c>
      <c r="KN75" s="83">
        <f>(HLOOKUP(KN$6,BECO_Datos!$D$3:$HN$85,BECO_Datos!$A74,FALSE)+IFERROR(HLOOKUP(KN$6,BECO_Datos!$HP$3:$LT$85,BECO_Datos!$A74,FALSE),0))*KN$2</f>
        <v>187.95326709289245</v>
      </c>
      <c r="KO75" s="83">
        <f>(HLOOKUP(KO$6,BECO_Datos!$D$3:$HN$85,BECO_Datos!$A74,FALSE)+IFERROR(HLOOKUP(KO$6,BECO_Datos!$HP$3:$LT$85,BECO_Datos!$A74,FALSE),0))*KO$2</f>
        <v>179.91033427568445</v>
      </c>
      <c r="KP75" s="83">
        <f>(HLOOKUP(KP$6,BECO_Datos!$D$3:$HN$85,BECO_Datos!$A74,FALSE)+IFERROR(HLOOKUP(KP$6,BECO_Datos!$HP$3:$LT$85,BECO_Datos!$A74,FALSE),0))*KP$2</f>
        <v>57.348586206988365</v>
      </c>
      <c r="KQ75" s="83">
        <f>(HLOOKUP(KQ$6,BECO_Datos!$D$3:$HN$85,BECO_Datos!$A74,FALSE)+IFERROR(HLOOKUP(KQ$6,BECO_Datos!$HP$3:$LT$85,BECO_Datos!$A74,FALSE),0))*KQ$2</f>
        <v>58.802873736443573</v>
      </c>
      <c r="KR75" s="83">
        <f>(HLOOKUP(KR$6,BECO_Datos!$D$3:$HN$85,BECO_Datos!$A74,FALSE)+IFERROR(HLOOKUP(KR$6,BECO_Datos!$HP$3:$LT$85,BECO_Datos!$A74,FALSE),0))*KR$2</f>
        <v>61.123615702218302</v>
      </c>
      <c r="KS75" s="83">
        <f>(HLOOKUP(KS$6,BECO_Datos!$D$3:$HN$85,BECO_Datos!$A74,FALSE)+IFERROR(HLOOKUP(KS$6,BECO_Datos!$HP$3:$LT$85,BECO_Datos!$A74,FALSE),0))*KS$2</f>
        <v>63.409793037224574</v>
      </c>
      <c r="KT75" s="83">
        <f>(HLOOKUP(KT$6,BECO_Datos!$D$3:$HN$85,BECO_Datos!$A74,FALSE)+IFERROR(HLOOKUP(KT$6,BECO_Datos!$HP$3:$LT$85,BECO_Datos!$A74,FALSE),0))*KT$2</f>
        <v>66.379827674157653</v>
      </c>
      <c r="KU75" s="83">
        <f>(HLOOKUP(KU$6,BECO_Datos!$D$3:$HN$85,BECO_Datos!$A74,FALSE)+IFERROR(HLOOKUP(KU$6,BECO_Datos!$HP$3:$LT$85,BECO_Datos!$A74,FALSE),0))*KU$2</f>
        <v>246.23782664775669</v>
      </c>
      <c r="KV75" s="83">
        <f>(HLOOKUP(KV$6,BECO_Datos!$D$3:$HN$85,BECO_Datos!$A74,FALSE)+IFERROR(HLOOKUP(KV$6,BECO_Datos!$HP$3:$LT$85,BECO_Datos!$A74,FALSE),0))*KV$2</f>
        <v>278.75428075928454</v>
      </c>
      <c r="KX75" s="83" t="e">
        <f>(HLOOKUP(KX$6,BECO_Datos!$D$3:$HN$85,BECO_Datos!$A74,FALSE)+IFERROR(HLOOKUP(KX$6,BECO_Datos!$HP$3:$LT$85,BECO_Datos!$A74,FALSE),0))*KX$2</f>
        <v>#N/A</v>
      </c>
      <c r="KY75" s="83" t="e">
        <f>(HLOOKUP(KY$6,BECO_Datos!$D$3:$HN$85,BECO_Datos!$A74,FALSE)+IFERROR(HLOOKUP(KY$6,BECO_Datos!$HP$3:$LT$85,BECO_Datos!$A74,FALSE),0))*KY$2</f>
        <v>#N/A</v>
      </c>
      <c r="KZ75" s="83" t="e">
        <f>(HLOOKUP(KZ$6,BECO_Datos!$D$3:$HN$85,BECO_Datos!$A74,FALSE)+IFERROR(HLOOKUP(KZ$6,BECO_Datos!$HP$3:$LT$85,BECO_Datos!$A74,FALSE),0))*KZ$2</f>
        <v>#N/A</v>
      </c>
      <c r="LA75" s="83" t="e">
        <f>(HLOOKUP(LA$6,BECO_Datos!$D$3:$HN$85,BECO_Datos!$A74,FALSE)+IFERROR(HLOOKUP(LA$6,BECO_Datos!$HP$3:$LT$85,BECO_Datos!$A74,FALSE),0))*LA$2</f>
        <v>#N/A</v>
      </c>
      <c r="LB75" s="83" t="e">
        <f>(HLOOKUP(LB$6,BECO_Datos!$D$3:$HN$85,BECO_Datos!$A74,FALSE)+IFERROR(HLOOKUP(LB$6,BECO_Datos!$HP$3:$LT$85,BECO_Datos!$A74,FALSE),0))*LB$2</f>
        <v>#N/A</v>
      </c>
      <c r="LC75" s="83" t="e">
        <f>(HLOOKUP(LC$6,BECO_Datos!$D$3:$HN$85,BECO_Datos!$A74,FALSE)+IFERROR(HLOOKUP(LC$6,BECO_Datos!$HP$3:$LT$85,BECO_Datos!$A74,FALSE),0))*LC$2</f>
        <v>#N/A</v>
      </c>
      <c r="LD75" s="83">
        <f>(HLOOKUP(LD$6,BECO_Datos!$D$3:$HN$85,BECO_Datos!$A74,FALSE)+IFERROR(HLOOKUP(LD$6,BECO_Datos!$HP$3:$LT$85,BECO_Datos!$A74,FALSE),0))*LD$2</f>
        <v>0</v>
      </c>
      <c r="LE75" s="83">
        <f>(HLOOKUP(LE$6,BECO_Datos!$D$3:$HN$85,BECO_Datos!$A74,FALSE)+IFERROR(HLOOKUP(LE$6,BECO_Datos!$HP$3:$LT$85,BECO_Datos!$A74,FALSE),0))*LE$2</f>
        <v>0</v>
      </c>
      <c r="LF75" s="83">
        <f>(HLOOKUP(LF$6,BECO_Datos!$D$3:$HN$85,BECO_Datos!$A74,FALSE)+IFERROR(HLOOKUP(LF$6,BECO_Datos!$HP$3:$LT$85,BECO_Datos!$A74,FALSE),0))*LF$2</f>
        <v>0</v>
      </c>
      <c r="LG75" s="83">
        <f>(HLOOKUP(LG$6,BECO_Datos!$D$3:$HN$85,BECO_Datos!$A74,FALSE)+IFERROR(HLOOKUP(LG$6,BECO_Datos!$HP$3:$LT$85,BECO_Datos!$A74,FALSE),0))*LG$2</f>
        <v>0</v>
      </c>
      <c r="LH75" s="83">
        <f>(HLOOKUP(LH$6,BECO_Datos!$D$3:$HN$85,BECO_Datos!$A74,FALSE)+IFERROR(HLOOKUP(LH$6,BECO_Datos!$HP$3:$LT$85,BECO_Datos!$A74,FALSE),0))*LH$2</f>
        <v>0</v>
      </c>
      <c r="LI75" s="83">
        <f>(HLOOKUP(LI$6,BECO_Datos!$D$3:$HN$85,BECO_Datos!$A74,FALSE)+IFERROR(HLOOKUP(LI$6,BECO_Datos!$HP$3:$LT$85,BECO_Datos!$A74,FALSE),0))*LI$2</f>
        <v>0</v>
      </c>
      <c r="LJ75" s="83">
        <f>(HLOOKUP(LJ$6,BECO_Datos!$D$3:$HN$85,BECO_Datos!$A74,FALSE)+IFERROR(HLOOKUP(LJ$6,BECO_Datos!$HP$3:$LT$85,BECO_Datos!$A74,FALSE),0))*LJ$2</f>
        <v>0</v>
      </c>
      <c r="LK75" s="83">
        <f>(HLOOKUP(LK$6,BECO_Datos!$D$3:$HN$85,BECO_Datos!$A74,FALSE)+IFERROR(HLOOKUP(LK$6,BECO_Datos!$HP$3:$LT$85,BECO_Datos!$A74,FALSE),0))*LK$2</f>
        <v>0</v>
      </c>
      <c r="LL75" s="83">
        <f>(HLOOKUP(LL$6,BECO_Datos!$D$3:$HN$85,BECO_Datos!$A74,FALSE)+IFERROR(HLOOKUP(LL$6,BECO_Datos!$HP$3:$LT$85,BECO_Datos!$A74,FALSE),0))*LL$2</f>
        <v>0</v>
      </c>
      <c r="LM75" s="83">
        <f>(HLOOKUP(LM$6,BECO_Datos!$D$3:$HN$85,BECO_Datos!$A74,FALSE)+IFERROR(HLOOKUP(LM$6,BECO_Datos!$HP$3:$LT$85,BECO_Datos!$A74,FALSE),0))*LM$2</f>
        <v>0</v>
      </c>
    </row>
    <row r="76" spans="1:325" ht="15.75" x14ac:dyDescent="0.25">
      <c r="A76" s="160">
        <v>71</v>
      </c>
      <c r="B76" s="76" t="s">
        <v>147</v>
      </c>
      <c r="C76" s="13"/>
      <c r="D76" s="84" t="e">
        <f>(HLOOKUP(D$6,BECO_Datos!$D$3:$HN$85,BECO_Datos!$A75,FALSE)+IFERROR(HLOOKUP(D$6,BECO_Datos!$HP$3:$LT$85,BECO_Datos!$A75,FALSE),0))*D$2</f>
        <v>#N/A</v>
      </c>
      <c r="E76" s="84" t="e">
        <f>(HLOOKUP(E$6,BECO_Datos!$D$3:$HN$85,BECO_Datos!$A75,FALSE)+IFERROR(HLOOKUP(E$6,BECO_Datos!$HP$3:$LT$85,BECO_Datos!$A75,FALSE),0))*E$2</f>
        <v>#N/A</v>
      </c>
      <c r="F76" s="84" t="e">
        <f>(HLOOKUP(F$6,BECO_Datos!$D$3:$HN$85,BECO_Datos!$A75,FALSE)+IFERROR(HLOOKUP(F$6,BECO_Datos!$HP$3:$LT$85,BECO_Datos!$A75,FALSE),0))*F$2</f>
        <v>#N/A</v>
      </c>
      <c r="G76" s="84" t="e">
        <f>(HLOOKUP(G$6,BECO_Datos!$D$3:$HN$85,BECO_Datos!$A75,FALSE)+IFERROR(HLOOKUP(G$6,BECO_Datos!$HP$3:$LT$85,BECO_Datos!$A75,FALSE),0))*G$2</f>
        <v>#N/A</v>
      </c>
      <c r="H76" s="84" t="e">
        <f>(HLOOKUP(H$6,BECO_Datos!$D$3:$HN$85,BECO_Datos!$A75,FALSE)+IFERROR(HLOOKUP(H$6,BECO_Datos!$HP$3:$LT$85,BECO_Datos!$A75,FALSE),0))*H$2</f>
        <v>#N/A</v>
      </c>
      <c r="I76" s="84" t="e">
        <f>(HLOOKUP(I$6,BECO_Datos!$D$3:$HN$85,BECO_Datos!$A75,FALSE)+IFERROR(HLOOKUP(I$6,BECO_Datos!$HP$3:$LT$85,BECO_Datos!$A75,FALSE),0))*I$2</f>
        <v>#N/A</v>
      </c>
      <c r="J76" s="84">
        <f>(HLOOKUP(J$6,BECO_Datos!$D$3:$HN$85,BECO_Datos!$A75,FALSE)+IFERROR(HLOOKUP(J$6,BECO_Datos!$HP$3:$LT$85,BECO_Datos!$A75,FALSE),0))*J$2</f>
        <v>0</v>
      </c>
      <c r="K76" s="84">
        <f>(HLOOKUP(K$6,BECO_Datos!$D$3:$HN$85,BECO_Datos!$A75,FALSE)+IFERROR(HLOOKUP(K$6,BECO_Datos!$HP$3:$LT$85,BECO_Datos!$A75,FALSE),0))*K$2</f>
        <v>0</v>
      </c>
      <c r="L76" s="84">
        <f>(HLOOKUP(L$6,BECO_Datos!$D$3:$HN$85,BECO_Datos!$A75,FALSE)+IFERROR(HLOOKUP(L$6,BECO_Datos!$HP$3:$LT$85,BECO_Datos!$A75,FALSE),0))*L$2</f>
        <v>0</v>
      </c>
      <c r="M76" s="84">
        <f>(HLOOKUP(M$6,BECO_Datos!$D$3:$HN$85,BECO_Datos!$A75,FALSE)+IFERROR(HLOOKUP(M$6,BECO_Datos!$HP$3:$LT$85,BECO_Datos!$A75,FALSE),0))*M$2</f>
        <v>0</v>
      </c>
      <c r="N76" s="84">
        <f>(HLOOKUP(N$6,BECO_Datos!$D$3:$HN$85,BECO_Datos!$A75,FALSE)+IFERROR(HLOOKUP(N$6,BECO_Datos!$HP$3:$LT$85,BECO_Datos!$A75,FALSE),0))*N$2</f>
        <v>0</v>
      </c>
      <c r="O76" s="84">
        <f>(HLOOKUP(O$6,BECO_Datos!$D$3:$HN$85,BECO_Datos!$A75,FALSE)+IFERROR(HLOOKUP(O$6,BECO_Datos!$HP$3:$LT$85,BECO_Datos!$A75,FALSE),0))*O$2</f>
        <v>0</v>
      </c>
      <c r="P76" s="84">
        <f>(HLOOKUP(P$6,BECO_Datos!$D$3:$HN$85,BECO_Datos!$A75,FALSE)+IFERROR(HLOOKUP(P$6,BECO_Datos!$HP$3:$LT$85,BECO_Datos!$A75,FALSE),0))*P$2</f>
        <v>0</v>
      </c>
      <c r="Q76" s="84">
        <f>(HLOOKUP(Q$6,BECO_Datos!$D$3:$HN$85,BECO_Datos!$A75,FALSE)+IFERROR(HLOOKUP(Q$6,BECO_Datos!$HP$3:$LT$85,BECO_Datos!$A75,FALSE),0))*Q$2</f>
        <v>0</v>
      </c>
      <c r="R76" s="84">
        <f>(HLOOKUP(R$6,BECO_Datos!$D$3:$HN$85,BECO_Datos!$A75,FALSE)+IFERROR(HLOOKUP(R$6,BECO_Datos!$HP$3:$LT$85,BECO_Datos!$A75,FALSE),0))*R$2</f>
        <v>0</v>
      </c>
      <c r="S76" s="84">
        <f>(HLOOKUP(S$6,BECO_Datos!$D$3:$HN$85,BECO_Datos!$A75,FALSE)+IFERROR(HLOOKUP(S$6,BECO_Datos!$HP$3:$LT$85,BECO_Datos!$A75,FALSE),0))*S$2</f>
        <v>0</v>
      </c>
      <c r="U76" s="84" t="e">
        <f>(HLOOKUP(U$6,BECO_Datos!$D$3:$HN$85,BECO_Datos!$A75,FALSE)+IFERROR(HLOOKUP(U$6,BECO_Datos!$HP$3:$LT$85,BECO_Datos!$A75,FALSE),0))*U$2</f>
        <v>#N/A</v>
      </c>
      <c r="V76" s="84" t="e">
        <f>(HLOOKUP(V$6,BECO_Datos!$D$3:$HN$85,BECO_Datos!$A75,FALSE)+IFERROR(HLOOKUP(V$6,BECO_Datos!$HP$3:$LT$85,BECO_Datos!$A75,FALSE),0))*V$2</f>
        <v>#N/A</v>
      </c>
      <c r="W76" s="84" t="e">
        <f>(HLOOKUP(W$6,BECO_Datos!$D$3:$HN$85,BECO_Datos!$A75,FALSE)+IFERROR(HLOOKUP(W$6,BECO_Datos!$HP$3:$LT$85,BECO_Datos!$A75,FALSE),0))*W$2</f>
        <v>#N/A</v>
      </c>
      <c r="X76" s="84" t="e">
        <f>(HLOOKUP(X$6,BECO_Datos!$D$3:$HN$85,BECO_Datos!$A75,FALSE)+IFERROR(HLOOKUP(X$6,BECO_Datos!$HP$3:$LT$85,BECO_Datos!$A75,FALSE),0))*X$2</f>
        <v>#N/A</v>
      </c>
      <c r="Y76" s="84" t="e">
        <f>(HLOOKUP(Y$6,BECO_Datos!$D$3:$HN$85,BECO_Datos!$A75,FALSE)+IFERROR(HLOOKUP(Y$6,BECO_Datos!$HP$3:$LT$85,BECO_Datos!$A75,FALSE),0))*Y$2</f>
        <v>#N/A</v>
      </c>
      <c r="Z76" s="84" t="e">
        <f>(HLOOKUP(Z$6,BECO_Datos!$D$3:$HN$85,BECO_Datos!$A75,FALSE)+IFERROR(HLOOKUP(Z$6,BECO_Datos!$HP$3:$LT$85,BECO_Datos!$A75,FALSE),0))*Z$2</f>
        <v>#N/A</v>
      </c>
      <c r="AA76" s="84">
        <f>(HLOOKUP(AA$6,BECO_Datos!$D$3:$HN$85,BECO_Datos!$A75,FALSE)+IFERROR(HLOOKUP(AA$6,BECO_Datos!$HP$3:$LT$85,BECO_Datos!$A75,FALSE),0))*AA$2</f>
        <v>0</v>
      </c>
      <c r="AB76" s="84">
        <f>(HLOOKUP(AB$6,BECO_Datos!$D$3:$HN$85,BECO_Datos!$A75,FALSE)+IFERROR(HLOOKUP(AB$6,BECO_Datos!$HP$3:$LT$85,BECO_Datos!$A75,FALSE),0))*AB$2</f>
        <v>0</v>
      </c>
      <c r="AC76" s="84">
        <f>(HLOOKUP(AC$6,BECO_Datos!$D$3:$HN$85,BECO_Datos!$A75,FALSE)+IFERROR(HLOOKUP(AC$6,BECO_Datos!$HP$3:$LT$85,BECO_Datos!$A75,FALSE),0))*AC$2</f>
        <v>0</v>
      </c>
      <c r="AD76" s="84">
        <f>(HLOOKUP(AD$6,BECO_Datos!$D$3:$HN$85,BECO_Datos!$A75,FALSE)+IFERROR(HLOOKUP(AD$6,BECO_Datos!$HP$3:$LT$85,BECO_Datos!$A75,FALSE),0))*AD$2</f>
        <v>0</v>
      </c>
      <c r="AE76" s="84">
        <f>(HLOOKUP(AE$6,BECO_Datos!$D$3:$HN$85,BECO_Datos!$A75,FALSE)+IFERROR(HLOOKUP(AE$6,BECO_Datos!$HP$3:$LT$85,BECO_Datos!$A75,FALSE),0))*AE$2</f>
        <v>0</v>
      </c>
      <c r="AF76" s="84">
        <f>(HLOOKUP(AF$6,BECO_Datos!$D$3:$HN$85,BECO_Datos!$A75,FALSE)+IFERROR(HLOOKUP(AF$6,BECO_Datos!$HP$3:$LT$85,BECO_Datos!$A75,FALSE),0))*AF$2</f>
        <v>0</v>
      </c>
      <c r="AG76" s="84">
        <f>(HLOOKUP(AG$6,BECO_Datos!$D$3:$HN$85,BECO_Datos!$A75,FALSE)+IFERROR(HLOOKUP(AG$6,BECO_Datos!$HP$3:$LT$85,BECO_Datos!$A75,FALSE),0))*AG$2</f>
        <v>0</v>
      </c>
      <c r="AH76" s="84">
        <f>(HLOOKUP(AH$6,BECO_Datos!$D$3:$HN$85,BECO_Datos!$A75,FALSE)+IFERROR(HLOOKUP(AH$6,BECO_Datos!$HP$3:$LT$85,BECO_Datos!$A75,FALSE),0))*AH$2</f>
        <v>0</v>
      </c>
      <c r="AI76" s="84">
        <f>(HLOOKUP(AI$6,BECO_Datos!$D$3:$HN$85,BECO_Datos!$A75,FALSE)+IFERROR(HLOOKUP(AI$6,BECO_Datos!$HP$3:$LT$85,BECO_Datos!$A75,FALSE),0))*AI$2</f>
        <v>0</v>
      </c>
      <c r="AJ76" s="84">
        <f>(HLOOKUP(AJ$6,BECO_Datos!$D$3:$HN$85,BECO_Datos!$A75,FALSE)+IFERROR(HLOOKUP(AJ$6,BECO_Datos!$HP$3:$LT$85,BECO_Datos!$A75,FALSE),0))*AJ$2</f>
        <v>0</v>
      </c>
      <c r="AL76" s="84" t="e">
        <f>(HLOOKUP(AL$6,BECO_Datos!$D$3:$HN$85,BECO_Datos!$A75,FALSE)+IFERROR(HLOOKUP(AL$6,BECO_Datos!$HP$3:$LT$85,BECO_Datos!$A75,FALSE),0))*AL$2</f>
        <v>#N/A</v>
      </c>
      <c r="AM76" s="84" t="e">
        <f>(HLOOKUP(AM$6,BECO_Datos!$D$3:$HN$85,BECO_Datos!$A75,FALSE)+IFERROR(HLOOKUP(AM$6,BECO_Datos!$HP$3:$LT$85,BECO_Datos!$A75,FALSE),0))*AM$2</f>
        <v>#N/A</v>
      </c>
      <c r="AN76" s="84" t="e">
        <f>(HLOOKUP(AN$6,BECO_Datos!$D$3:$HN$85,BECO_Datos!$A75,FALSE)+IFERROR(HLOOKUP(AN$6,BECO_Datos!$HP$3:$LT$85,BECO_Datos!$A75,FALSE),0))*AN$2</f>
        <v>#N/A</v>
      </c>
      <c r="AO76" s="84" t="e">
        <f>(HLOOKUP(AO$6,BECO_Datos!$D$3:$HN$85,BECO_Datos!$A75,FALSE)+IFERROR(HLOOKUP(AO$6,BECO_Datos!$HP$3:$LT$85,BECO_Datos!$A75,FALSE),0))*AO$2</f>
        <v>#N/A</v>
      </c>
      <c r="AP76" s="84" t="e">
        <f>(HLOOKUP(AP$6,BECO_Datos!$D$3:$HN$85,BECO_Datos!$A75,FALSE)+IFERROR(HLOOKUP(AP$6,BECO_Datos!$HP$3:$LT$85,BECO_Datos!$A75,FALSE),0))*AP$2</f>
        <v>#N/A</v>
      </c>
      <c r="AQ76" s="84" t="e">
        <f>(HLOOKUP(AQ$6,BECO_Datos!$D$3:$HN$85,BECO_Datos!$A75,FALSE)+IFERROR(HLOOKUP(AQ$6,BECO_Datos!$HP$3:$LT$85,BECO_Datos!$A75,FALSE),0))*AQ$2</f>
        <v>#N/A</v>
      </c>
      <c r="AR76" s="84">
        <f>(HLOOKUP(AR$6,BECO_Datos!$D$3:$HN$85,BECO_Datos!$A75,FALSE)+IFERROR(HLOOKUP(AR$6,BECO_Datos!$HP$3:$LT$85,BECO_Datos!$A75,FALSE),0))*AR$2</f>
        <v>218.66874560252052</v>
      </c>
      <c r="AS76" s="84">
        <f>(HLOOKUP(AS$6,BECO_Datos!$D$3:$HN$85,BECO_Datos!$A75,FALSE)+IFERROR(HLOOKUP(AS$6,BECO_Datos!$HP$3:$LT$85,BECO_Datos!$A75,FALSE),0))*AS$2</f>
        <v>308.671458320272</v>
      </c>
      <c r="AT76" s="84">
        <f>(HLOOKUP(AT$6,BECO_Datos!$D$3:$HN$85,BECO_Datos!$A75,FALSE)+IFERROR(HLOOKUP(AT$6,BECO_Datos!$HP$3:$LT$85,BECO_Datos!$A75,FALSE),0))*AT$2</f>
        <v>374.19979973206318</v>
      </c>
      <c r="AU76" s="84">
        <f>(HLOOKUP(AU$6,BECO_Datos!$D$3:$HN$85,BECO_Datos!$A75,FALSE)+IFERROR(HLOOKUP(AU$6,BECO_Datos!$HP$3:$LT$85,BECO_Datos!$A75,FALSE),0))*AU$2</f>
        <v>299.4534489353228</v>
      </c>
      <c r="AV76" s="84">
        <f>(HLOOKUP(AV$6,BECO_Datos!$D$3:$HN$85,BECO_Datos!$A75,FALSE)+IFERROR(HLOOKUP(AV$6,BECO_Datos!$HP$3:$LT$85,BECO_Datos!$A75,FALSE),0))*AV$2</f>
        <v>281.64235900270552</v>
      </c>
      <c r="AW76" s="84">
        <f>(HLOOKUP(AW$6,BECO_Datos!$D$3:$HN$85,BECO_Datos!$A75,FALSE)+IFERROR(HLOOKUP(AW$6,BECO_Datos!$HP$3:$LT$85,BECO_Datos!$A75,FALSE),0))*AW$2</f>
        <v>282.13669376981363</v>
      </c>
      <c r="AX76" s="84">
        <f>(HLOOKUP(AX$6,BECO_Datos!$D$3:$HN$85,BECO_Datos!$A75,FALSE)+IFERROR(HLOOKUP(AX$6,BECO_Datos!$HP$3:$LT$85,BECO_Datos!$A75,FALSE),0))*AX$2</f>
        <v>283.25293350515574</v>
      </c>
      <c r="AY76" s="84">
        <f>(HLOOKUP(AY$6,BECO_Datos!$D$3:$HN$85,BECO_Datos!$A75,FALSE)+IFERROR(HLOOKUP(AY$6,BECO_Datos!$HP$3:$LT$85,BECO_Datos!$A75,FALSE),0))*AY$2</f>
        <v>313.6540141663005</v>
      </c>
      <c r="AZ76" s="84">
        <f>(HLOOKUP(AZ$6,BECO_Datos!$D$3:$HN$85,BECO_Datos!$A75,FALSE)+IFERROR(HLOOKUP(AZ$6,BECO_Datos!$HP$3:$LT$85,BECO_Datos!$A75,FALSE),0))*AZ$2</f>
        <v>315.45630779786683</v>
      </c>
      <c r="BA76" s="84">
        <f>(HLOOKUP(BA$6,BECO_Datos!$D$3:$HN$85,BECO_Datos!$A75,FALSE)+IFERROR(HLOOKUP(BA$6,BECO_Datos!$HP$3:$LT$85,BECO_Datos!$A75,FALSE),0))*BA$2</f>
        <v>312.12033105253408</v>
      </c>
      <c r="BC76" s="84" t="e">
        <f>(HLOOKUP(BC$6,BECO_Datos!$D$3:$HN$85,BECO_Datos!$A75,FALSE)+IFERROR(HLOOKUP(BC$6,BECO_Datos!$HP$3:$LT$85,BECO_Datos!$A75,FALSE),0))*BC$2</f>
        <v>#N/A</v>
      </c>
      <c r="BD76" s="84" t="e">
        <f>(HLOOKUP(BD$6,BECO_Datos!$D$3:$HN$85,BECO_Datos!$A75,FALSE)+IFERROR(HLOOKUP(BD$6,BECO_Datos!$HP$3:$LT$85,BECO_Datos!$A75,FALSE),0))*BD$2</f>
        <v>#N/A</v>
      </c>
      <c r="BE76" s="84" t="e">
        <f>(HLOOKUP(BE$6,BECO_Datos!$D$3:$HN$85,BECO_Datos!$A75,FALSE)+IFERROR(HLOOKUP(BE$6,BECO_Datos!$HP$3:$LT$85,BECO_Datos!$A75,FALSE),0))*BE$2</f>
        <v>#N/A</v>
      </c>
      <c r="BF76" s="84" t="e">
        <f>(HLOOKUP(BF$6,BECO_Datos!$D$3:$HN$85,BECO_Datos!$A75,FALSE)+IFERROR(HLOOKUP(BF$6,BECO_Datos!$HP$3:$LT$85,BECO_Datos!$A75,FALSE),0))*BF$2</f>
        <v>#N/A</v>
      </c>
      <c r="BG76" s="84" t="e">
        <f>(HLOOKUP(BG$6,BECO_Datos!$D$3:$HN$85,BECO_Datos!$A75,FALSE)+IFERROR(HLOOKUP(BG$6,BECO_Datos!$HP$3:$LT$85,BECO_Datos!$A75,FALSE),0))*BG$2</f>
        <v>#N/A</v>
      </c>
      <c r="BH76" s="84" t="e">
        <f>(HLOOKUP(BH$6,BECO_Datos!$D$3:$HN$85,BECO_Datos!$A75,FALSE)+IFERROR(HLOOKUP(BH$6,BECO_Datos!$HP$3:$LT$85,BECO_Datos!$A75,FALSE),0))*BH$2</f>
        <v>#N/A</v>
      </c>
      <c r="BI76" s="84">
        <f>(HLOOKUP(BI$6,BECO_Datos!$D$3:$HN$85,BECO_Datos!$A75,FALSE)+IFERROR(HLOOKUP(BI$6,BECO_Datos!$HP$3:$LT$85,BECO_Datos!$A75,FALSE),0))*BI$2</f>
        <v>0</v>
      </c>
      <c r="BJ76" s="84">
        <f>(HLOOKUP(BJ$6,BECO_Datos!$D$3:$HN$85,BECO_Datos!$A75,FALSE)+IFERROR(HLOOKUP(BJ$6,BECO_Datos!$HP$3:$LT$85,BECO_Datos!$A75,FALSE),0))*BJ$2</f>
        <v>0</v>
      </c>
      <c r="BK76" s="84">
        <f>(HLOOKUP(BK$6,BECO_Datos!$D$3:$HN$85,BECO_Datos!$A75,FALSE)+IFERROR(HLOOKUP(BK$6,BECO_Datos!$HP$3:$LT$85,BECO_Datos!$A75,FALSE),0))*BK$2</f>
        <v>0</v>
      </c>
      <c r="BL76" s="84">
        <f>(HLOOKUP(BL$6,BECO_Datos!$D$3:$HN$85,BECO_Datos!$A75,FALSE)+IFERROR(HLOOKUP(BL$6,BECO_Datos!$HP$3:$LT$85,BECO_Datos!$A75,FALSE),0))*BL$2</f>
        <v>0</v>
      </c>
      <c r="BM76" s="84">
        <f>(HLOOKUP(BM$6,BECO_Datos!$D$3:$HN$85,BECO_Datos!$A75,FALSE)+IFERROR(HLOOKUP(BM$6,BECO_Datos!$HP$3:$LT$85,BECO_Datos!$A75,FALSE),0))*BM$2</f>
        <v>0</v>
      </c>
      <c r="BN76" s="84">
        <f>(HLOOKUP(BN$6,BECO_Datos!$D$3:$HN$85,BECO_Datos!$A75,FALSE)+IFERROR(HLOOKUP(BN$6,BECO_Datos!$HP$3:$LT$85,BECO_Datos!$A75,FALSE),0))*BN$2</f>
        <v>0</v>
      </c>
      <c r="BO76" s="84">
        <f>(HLOOKUP(BO$6,BECO_Datos!$D$3:$HN$85,BECO_Datos!$A75,FALSE)+IFERROR(HLOOKUP(BO$6,BECO_Datos!$HP$3:$LT$85,BECO_Datos!$A75,FALSE),0))*BO$2</f>
        <v>0</v>
      </c>
      <c r="BP76" s="84">
        <f>(HLOOKUP(BP$6,BECO_Datos!$D$3:$HN$85,BECO_Datos!$A75,FALSE)+IFERROR(HLOOKUP(BP$6,BECO_Datos!$HP$3:$LT$85,BECO_Datos!$A75,FALSE),0))*BP$2</f>
        <v>0</v>
      </c>
      <c r="BQ76" s="84">
        <f>(HLOOKUP(BQ$6,BECO_Datos!$D$3:$HN$85,BECO_Datos!$A75,FALSE)+IFERROR(HLOOKUP(BQ$6,BECO_Datos!$HP$3:$LT$85,BECO_Datos!$A75,FALSE),0))*BQ$2</f>
        <v>0</v>
      </c>
      <c r="BR76" s="84">
        <f>(HLOOKUP(BR$6,BECO_Datos!$D$3:$HN$85,BECO_Datos!$A75,FALSE)+IFERROR(HLOOKUP(BR$6,BECO_Datos!$HP$3:$LT$85,BECO_Datos!$A75,FALSE),0))*BR$2</f>
        <v>0</v>
      </c>
      <c r="BT76" s="84" t="e">
        <f>(HLOOKUP(BT$6,BECO_Datos!$D$3:$HN$85,BECO_Datos!$A75,FALSE)+IFERROR(HLOOKUP(BT$6,BECO_Datos!$HP$3:$LT$85,BECO_Datos!$A75,FALSE),0))*BT$2</f>
        <v>#N/A</v>
      </c>
      <c r="BU76" s="84" t="e">
        <f>(HLOOKUP(BU$6,BECO_Datos!$D$3:$HN$85,BECO_Datos!$A75,FALSE)+IFERROR(HLOOKUP(BU$6,BECO_Datos!$HP$3:$LT$85,BECO_Datos!$A75,FALSE),0))*BU$2</f>
        <v>#N/A</v>
      </c>
      <c r="BV76" s="84" t="e">
        <f>(HLOOKUP(BV$6,BECO_Datos!$D$3:$HN$85,BECO_Datos!$A75,FALSE)+IFERROR(HLOOKUP(BV$6,BECO_Datos!$HP$3:$LT$85,BECO_Datos!$A75,FALSE),0))*BV$2</f>
        <v>#N/A</v>
      </c>
      <c r="BW76" s="84" t="e">
        <f>(HLOOKUP(BW$6,BECO_Datos!$D$3:$HN$85,BECO_Datos!$A75,FALSE)+IFERROR(HLOOKUP(BW$6,BECO_Datos!$HP$3:$LT$85,BECO_Datos!$A75,FALSE),0))*BW$2</f>
        <v>#N/A</v>
      </c>
      <c r="BX76" s="84" t="e">
        <f>(HLOOKUP(BX$6,BECO_Datos!$D$3:$HN$85,BECO_Datos!$A75,FALSE)+IFERROR(HLOOKUP(BX$6,BECO_Datos!$HP$3:$LT$85,BECO_Datos!$A75,FALSE),0))*BX$2</f>
        <v>#N/A</v>
      </c>
      <c r="BY76" s="84" t="e">
        <f>(HLOOKUP(BY$6,BECO_Datos!$D$3:$HN$85,BECO_Datos!$A75,FALSE)+IFERROR(HLOOKUP(BY$6,BECO_Datos!$HP$3:$LT$85,BECO_Datos!$A75,FALSE),0))*BY$2</f>
        <v>#N/A</v>
      </c>
      <c r="BZ76" s="84">
        <f>(HLOOKUP(BZ$6,BECO_Datos!$D$3:$HN$85,BECO_Datos!$A75,FALSE)+IFERROR(HLOOKUP(BZ$6,BECO_Datos!$HP$3:$LT$85,BECO_Datos!$A75,FALSE),0))*BZ$2</f>
        <v>0</v>
      </c>
      <c r="CA76" s="84">
        <f>(HLOOKUP(CA$6,BECO_Datos!$D$3:$HN$85,BECO_Datos!$A75,FALSE)+IFERROR(HLOOKUP(CA$6,BECO_Datos!$HP$3:$LT$85,BECO_Datos!$A75,FALSE),0))*CA$2</f>
        <v>0</v>
      </c>
      <c r="CB76" s="84">
        <f>(HLOOKUP(CB$6,BECO_Datos!$D$3:$HN$85,BECO_Datos!$A75,FALSE)+IFERROR(HLOOKUP(CB$6,BECO_Datos!$HP$3:$LT$85,BECO_Datos!$A75,FALSE),0))*CB$2</f>
        <v>0</v>
      </c>
      <c r="CC76" s="84">
        <f>(HLOOKUP(CC$6,BECO_Datos!$D$3:$HN$85,BECO_Datos!$A75,FALSE)+IFERROR(HLOOKUP(CC$6,BECO_Datos!$HP$3:$LT$85,BECO_Datos!$A75,FALSE),0))*CC$2</f>
        <v>0</v>
      </c>
      <c r="CD76" s="84">
        <f>(HLOOKUP(CD$6,BECO_Datos!$D$3:$HN$85,BECO_Datos!$A75,FALSE)+IFERROR(HLOOKUP(CD$6,BECO_Datos!$HP$3:$LT$85,BECO_Datos!$A75,FALSE),0))*CD$2</f>
        <v>0</v>
      </c>
      <c r="CE76" s="84">
        <f>(HLOOKUP(CE$6,BECO_Datos!$D$3:$HN$85,BECO_Datos!$A75,FALSE)+IFERROR(HLOOKUP(CE$6,BECO_Datos!$HP$3:$LT$85,BECO_Datos!$A75,FALSE),0))*CE$2</f>
        <v>0</v>
      </c>
      <c r="CF76" s="84">
        <f>(HLOOKUP(CF$6,BECO_Datos!$D$3:$HN$85,BECO_Datos!$A75,FALSE)+IFERROR(HLOOKUP(CF$6,BECO_Datos!$HP$3:$LT$85,BECO_Datos!$A75,FALSE),0))*CF$2</f>
        <v>0</v>
      </c>
      <c r="CG76" s="84">
        <f>(HLOOKUP(CG$6,BECO_Datos!$D$3:$HN$85,BECO_Datos!$A75,FALSE)+IFERROR(HLOOKUP(CG$6,BECO_Datos!$HP$3:$LT$85,BECO_Datos!$A75,FALSE),0))*CG$2</f>
        <v>0</v>
      </c>
      <c r="CH76" s="84">
        <f>(HLOOKUP(CH$6,BECO_Datos!$D$3:$HN$85,BECO_Datos!$A75,FALSE)+IFERROR(HLOOKUP(CH$6,BECO_Datos!$HP$3:$LT$85,BECO_Datos!$A75,FALSE),0))*CH$2</f>
        <v>0</v>
      </c>
      <c r="CI76" s="84">
        <f>(HLOOKUP(CI$6,BECO_Datos!$D$3:$HN$85,BECO_Datos!$A75,FALSE)+IFERROR(HLOOKUP(CI$6,BECO_Datos!$HP$3:$LT$85,BECO_Datos!$A75,FALSE),0))*CI$2</f>
        <v>0</v>
      </c>
      <c r="CK76" s="84" t="e">
        <f>(HLOOKUP(CK$6,BECO_Datos!$D$3:$HN$85,BECO_Datos!$A75,FALSE)+IFERROR(HLOOKUP(CK$6,BECO_Datos!$HP$3:$LT$85,BECO_Datos!$A75,FALSE),0))*CK$2</f>
        <v>#N/A</v>
      </c>
      <c r="CL76" s="84" t="e">
        <f>(HLOOKUP(CL$6,BECO_Datos!$D$3:$HN$85,BECO_Datos!$A75,FALSE)+IFERROR(HLOOKUP(CL$6,BECO_Datos!$HP$3:$LT$85,BECO_Datos!$A75,FALSE),0))*CL$2</f>
        <v>#N/A</v>
      </c>
      <c r="CM76" s="84" t="e">
        <f>(HLOOKUP(CM$6,BECO_Datos!$D$3:$HN$85,BECO_Datos!$A75,FALSE)+IFERROR(HLOOKUP(CM$6,BECO_Datos!$HP$3:$LT$85,BECO_Datos!$A75,FALSE),0))*CM$2</f>
        <v>#N/A</v>
      </c>
      <c r="CN76" s="84" t="e">
        <f>(HLOOKUP(CN$6,BECO_Datos!$D$3:$HN$85,BECO_Datos!$A75,FALSE)+IFERROR(HLOOKUP(CN$6,BECO_Datos!$HP$3:$LT$85,BECO_Datos!$A75,FALSE),0))*CN$2</f>
        <v>#N/A</v>
      </c>
      <c r="CO76" s="84" t="e">
        <f>(HLOOKUP(CO$6,BECO_Datos!$D$3:$HN$85,BECO_Datos!$A75,FALSE)+IFERROR(HLOOKUP(CO$6,BECO_Datos!$HP$3:$LT$85,BECO_Datos!$A75,FALSE),0))*CO$2</f>
        <v>#N/A</v>
      </c>
      <c r="CP76" s="84" t="e">
        <f>(HLOOKUP(CP$6,BECO_Datos!$D$3:$HN$85,BECO_Datos!$A75,FALSE)+IFERROR(HLOOKUP(CP$6,BECO_Datos!$HP$3:$LT$85,BECO_Datos!$A75,FALSE),0))*CP$2</f>
        <v>#N/A</v>
      </c>
      <c r="CQ76" s="84">
        <f>(HLOOKUP(CQ$6,BECO_Datos!$D$3:$HN$85,BECO_Datos!$A75,FALSE)+IFERROR(HLOOKUP(CQ$6,BECO_Datos!$HP$3:$LT$85,BECO_Datos!$A75,FALSE),0))*CQ$2</f>
        <v>0</v>
      </c>
      <c r="CR76" s="84">
        <f>(HLOOKUP(CR$6,BECO_Datos!$D$3:$HN$85,BECO_Datos!$A75,FALSE)+IFERROR(HLOOKUP(CR$6,BECO_Datos!$HP$3:$LT$85,BECO_Datos!$A75,FALSE),0))*CR$2</f>
        <v>0</v>
      </c>
      <c r="CS76" s="84">
        <f>(HLOOKUP(CS$6,BECO_Datos!$D$3:$HN$85,BECO_Datos!$A75,FALSE)+IFERROR(HLOOKUP(CS$6,BECO_Datos!$HP$3:$LT$85,BECO_Datos!$A75,FALSE),0))*CS$2</f>
        <v>0</v>
      </c>
      <c r="CT76" s="84">
        <f>(HLOOKUP(CT$6,BECO_Datos!$D$3:$HN$85,BECO_Datos!$A75,FALSE)+IFERROR(HLOOKUP(CT$6,BECO_Datos!$HP$3:$LT$85,BECO_Datos!$A75,FALSE),0))*CT$2</f>
        <v>0</v>
      </c>
      <c r="CU76" s="84">
        <f>(HLOOKUP(CU$6,BECO_Datos!$D$3:$HN$85,BECO_Datos!$A75,FALSE)+IFERROR(HLOOKUP(CU$6,BECO_Datos!$HP$3:$LT$85,BECO_Datos!$A75,FALSE),0))*CU$2</f>
        <v>0</v>
      </c>
      <c r="CV76" s="84">
        <f>(HLOOKUP(CV$6,BECO_Datos!$D$3:$HN$85,BECO_Datos!$A75,FALSE)+IFERROR(HLOOKUP(CV$6,BECO_Datos!$HP$3:$LT$85,BECO_Datos!$A75,FALSE),0))*CV$2</f>
        <v>0</v>
      </c>
      <c r="CW76" s="84">
        <f>(HLOOKUP(CW$6,BECO_Datos!$D$3:$HN$85,BECO_Datos!$A75,FALSE)+IFERROR(HLOOKUP(CW$6,BECO_Datos!$HP$3:$LT$85,BECO_Datos!$A75,FALSE),0))*CW$2</f>
        <v>0</v>
      </c>
      <c r="CX76" s="84">
        <f>(HLOOKUP(CX$6,BECO_Datos!$D$3:$HN$85,BECO_Datos!$A75,FALSE)+IFERROR(HLOOKUP(CX$6,BECO_Datos!$HP$3:$LT$85,BECO_Datos!$A75,FALSE),0))*CX$2</f>
        <v>0</v>
      </c>
      <c r="CY76" s="84">
        <f>(HLOOKUP(CY$6,BECO_Datos!$D$3:$HN$85,BECO_Datos!$A75,FALSE)+IFERROR(HLOOKUP(CY$6,BECO_Datos!$HP$3:$LT$85,BECO_Datos!$A75,FALSE),0))*CY$2</f>
        <v>0</v>
      </c>
      <c r="CZ76" s="84">
        <f>(HLOOKUP(CZ$6,BECO_Datos!$D$3:$HN$85,BECO_Datos!$A75,FALSE)+IFERROR(HLOOKUP(CZ$6,BECO_Datos!$HP$3:$LT$85,BECO_Datos!$A75,FALSE),0))*CZ$2</f>
        <v>0</v>
      </c>
      <c r="DB76" s="84" t="e">
        <f>(HLOOKUP(DB$6,BECO_Datos!$D$3:$HN$85,BECO_Datos!$A75,FALSE)+IFERROR(HLOOKUP(DB$6,BECO_Datos!$HP$3:$LT$85,BECO_Datos!$A75,FALSE),0))*DB$2</f>
        <v>#N/A</v>
      </c>
      <c r="DC76" s="84" t="e">
        <f>(HLOOKUP(DC$6,BECO_Datos!$D$3:$HN$85,BECO_Datos!$A75,FALSE)+IFERROR(HLOOKUP(DC$6,BECO_Datos!$HP$3:$LT$85,BECO_Datos!$A75,FALSE),0))*DC$2</f>
        <v>#N/A</v>
      </c>
      <c r="DD76" s="84" t="e">
        <f>(HLOOKUP(DD$6,BECO_Datos!$D$3:$HN$85,BECO_Datos!$A75,FALSE)+IFERROR(HLOOKUP(DD$6,BECO_Datos!$HP$3:$LT$85,BECO_Datos!$A75,FALSE),0))*DD$2</f>
        <v>#N/A</v>
      </c>
      <c r="DE76" s="84" t="e">
        <f>(HLOOKUP(DE$6,BECO_Datos!$D$3:$HN$85,BECO_Datos!$A75,FALSE)+IFERROR(HLOOKUP(DE$6,BECO_Datos!$HP$3:$LT$85,BECO_Datos!$A75,FALSE),0))*DE$2</f>
        <v>#N/A</v>
      </c>
      <c r="DF76" s="84" t="e">
        <f>(HLOOKUP(DF$6,BECO_Datos!$D$3:$HN$85,BECO_Datos!$A75,FALSE)+IFERROR(HLOOKUP(DF$6,BECO_Datos!$HP$3:$LT$85,BECO_Datos!$A75,FALSE),0))*DF$2</f>
        <v>#N/A</v>
      </c>
      <c r="DG76" s="84" t="e">
        <f>(HLOOKUP(DG$6,BECO_Datos!$D$3:$HN$85,BECO_Datos!$A75,FALSE)+IFERROR(HLOOKUP(DG$6,BECO_Datos!$HP$3:$LT$85,BECO_Datos!$A75,FALSE),0))*DG$2</f>
        <v>#N/A</v>
      </c>
      <c r="DH76" s="84">
        <f>(HLOOKUP(DH$6,BECO_Datos!$D$3:$HN$85,BECO_Datos!$A75,FALSE)+IFERROR(HLOOKUP(DH$6,BECO_Datos!$HP$3:$LT$85,BECO_Datos!$A75,FALSE),0))*DH$2</f>
        <v>0</v>
      </c>
      <c r="DI76" s="84">
        <f>(HLOOKUP(DI$6,BECO_Datos!$D$3:$HN$85,BECO_Datos!$A75,FALSE)+IFERROR(HLOOKUP(DI$6,BECO_Datos!$HP$3:$LT$85,BECO_Datos!$A75,FALSE),0))*DI$2</f>
        <v>0</v>
      </c>
      <c r="DJ76" s="84">
        <f>(HLOOKUP(DJ$6,BECO_Datos!$D$3:$HN$85,BECO_Datos!$A75,FALSE)+IFERROR(HLOOKUP(DJ$6,BECO_Datos!$HP$3:$LT$85,BECO_Datos!$A75,FALSE),0))*DJ$2</f>
        <v>0</v>
      </c>
      <c r="DK76" s="84">
        <f>(HLOOKUP(DK$6,BECO_Datos!$D$3:$HN$85,BECO_Datos!$A75,FALSE)+IFERROR(HLOOKUP(DK$6,BECO_Datos!$HP$3:$LT$85,BECO_Datos!$A75,FALSE),0))*DK$2</f>
        <v>0</v>
      </c>
      <c r="DL76" s="84">
        <f>(HLOOKUP(DL$6,BECO_Datos!$D$3:$HN$85,BECO_Datos!$A75,FALSE)+IFERROR(HLOOKUP(DL$6,BECO_Datos!$HP$3:$LT$85,BECO_Datos!$A75,FALSE),0))*DL$2</f>
        <v>0</v>
      </c>
      <c r="DM76" s="84">
        <f>(HLOOKUP(DM$6,BECO_Datos!$D$3:$HN$85,BECO_Datos!$A75,FALSE)+IFERROR(HLOOKUP(DM$6,BECO_Datos!$HP$3:$LT$85,BECO_Datos!$A75,FALSE),0))*DM$2</f>
        <v>0</v>
      </c>
      <c r="DN76" s="84">
        <f>(HLOOKUP(DN$6,BECO_Datos!$D$3:$HN$85,BECO_Datos!$A75,FALSE)+IFERROR(HLOOKUP(DN$6,BECO_Datos!$HP$3:$LT$85,BECO_Datos!$A75,FALSE),0))*DN$2</f>
        <v>0</v>
      </c>
      <c r="DO76" s="84">
        <f>(HLOOKUP(DO$6,BECO_Datos!$D$3:$HN$85,BECO_Datos!$A75,FALSE)+IFERROR(HLOOKUP(DO$6,BECO_Datos!$HP$3:$LT$85,BECO_Datos!$A75,FALSE),0))*DO$2</f>
        <v>0</v>
      </c>
      <c r="DP76" s="84">
        <f>(HLOOKUP(DP$6,BECO_Datos!$D$3:$HN$85,BECO_Datos!$A75,FALSE)+IFERROR(HLOOKUP(DP$6,BECO_Datos!$HP$3:$LT$85,BECO_Datos!$A75,FALSE),0))*DP$2</f>
        <v>0</v>
      </c>
      <c r="DQ76" s="84">
        <f>(HLOOKUP(DQ$6,BECO_Datos!$D$3:$HN$85,BECO_Datos!$A75,FALSE)+IFERROR(HLOOKUP(DQ$6,BECO_Datos!$HP$3:$LT$85,BECO_Datos!$A75,FALSE),0))*DQ$2</f>
        <v>0</v>
      </c>
      <c r="DS76" s="84" t="e">
        <f>(HLOOKUP(DS$6,BECO_Datos!$D$3:$HN$85,BECO_Datos!$A75,FALSE)+IFERROR(HLOOKUP(DS$6,BECO_Datos!$HP$3:$LT$85,BECO_Datos!$A75,FALSE),0))*DS$2</f>
        <v>#N/A</v>
      </c>
      <c r="DT76" s="84" t="e">
        <f>(HLOOKUP(DT$6,BECO_Datos!$D$3:$HN$85,BECO_Datos!$A75,FALSE)+IFERROR(HLOOKUP(DT$6,BECO_Datos!$HP$3:$LT$85,BECO_Datos!$A75,FALSE),0))*DT$2</f>
        <v>#N/A</v>
      </c>
      <c r="DU76" s="84" t="e">
        <f>(HLOOKUP(DU$6,BECO_Datos!$D$3:$HN$85,BECO_Datos!$A75,FALSE)+IFERROR(HLOOKUP(DU$6,BECO_Datos!$HP$3:$LT$85,BECO_Datos!$A75,FALSE),0))*DU$2</f>
        <v>#N/A</v>
      </c>
      <c r="DV76" s="84" t="e">
        <f>(HLOOKUP(DV$6,BECO_Datos!$D$3:$HN$85,BECO_Datos!$A75,FALSE)+IFERROR(HLOOKUP(DV$6,BECO_Datos!$HP$3:$LT$85,BECO_Datos!$A75,FALSE),0))*DV$2</f>
        <v>#N/A</v>
      </c>
      <c r="DW76" s="84" t="e">
        <f>(HLOOKUP(DW$6,BECO_Datos!$D$3:$HN$85,BECO_Datos!$A75,FALSE)+IFERROR(HLOOKUP(DW$6,BECO_Datos!$HP$3:$LT$85,BECO_Datos!$A75,FALSE),0))*DW$2</f>
        <v>#N/A</v>
      </c>
      <c r="DX76" s="84" t="e">
        <f>(HLOOKUP(DX$6,BECO_Datos!$D$3:$HN$85,BECO_Datos!$A75,FALSE)+IFERROR(HLOOKUP(DX$6,BECO_Datos!$HP$3:$LT$85,BECO_Datos!$A75,FALSE),0))*DX$2</f>
        <v>#N/A</v>
      </c>
      <c r="DY76" s="84">
        <f>(HLOOKUP(DY$6,BECO_Datos!$D$3:$HN$85,BECO_Datos!$A75,FALSE)+IFERROR(HLOOKUP(DY$6,BECO_Datos!$HP$3:$LT$85,BECO_Datos!$A75,FALSE),0))*DY$2</f>
        <v>0</v>
      </c>
      <c r="DZ76" s="84">
        <f>(HLOOKUP(DZ$6,BECO_Datos!$D$3:$HN$85,BECO_Datos!$A75,FALSE)+IFERROR(HLOOKUP(DZ$6,BECO_Datos!$HP$3:$LT$85,BECO_Datos!$A75,FALSE),0))*DZ$2</f>
        <v>0</v>
      </c>
      <c r="EA76" s="84">
        <f>(HLOOKUP(EA$6,BECO_Datos!$D$3:$HN$85,BECO_Datos!$A75,FALSE)+IFERROR(HLOOKUP(EA$6,BECO_Datos!$HP$3:$LT$85,BECO_Datos!$A75,FALSE),0))*EA$2</f>
        <v>0</v>
      </c>
      <c r="EB76" s="84">
        <f>(HLOOKUP(EB$6,BECO_Datos!$D$3:$HN$85,BECO_Datos!$A75,FALSE)+IFERROR(HLOOKUP(EB$6,BECO_Datos!$HP$3:$LT$85,BECO_Datos!$A75,FALSE),0))*EB$2</f>
        <v>0</v>
      </c>
      <c r="EC76" s="84">
        <f>(HLOOKUP(EC$6,BECO_Datos!$D$3:$HN$85,BECO_Datos!$A75,FALSE)+IFERROR(HLOOKUP(EC$6,BECO_Datos!$HP$3:$LT$85,BECO_Datos!$A75,FALSE),0))*EC$2</f>
        <v>0</v>
      </c>
      <c r="ED76" s="84">
        <f>(HLOOKUP(ED$6,BECO_Datos!$D$3:$HN$85,BECO_Datos!$A75,FALSE)+IFERROR(HLOOKUP(ED$6,BECO_Datos!$HP$3:$LT$85,BECO_Datos!$A75,FALSE),0))*ED$2</f>
        <v>0</v>
      </c>
      <c r="EE76" s="84">
        <f>(HLOOKUP(EE$6,BECO_Datos!$D$3:$HN$85,BECO_Datos!$A75,FALSE)+IFERROR(HLOOKUP(EE$6,BECO_Datos!$HP$3:$LT$85,BECO_Datos!$A75,FALSE),0))*EE$2</f>
        <v>0</v>
      </c>
      <c r="EF76" s="84">
        <f>(HLOOKUP(EF$6,BECO_Datos!$D$3:$HN$85,BECO_Datos!$A75,FALSE)+IFERROR(HLOOKUP(EF$6,BECO_Datos!$HP$3:$LT$85,BECO_Datos!$A75,FALSE),0))*EF$2</f>
        <v>0</v>
      </c>
      <c r="EG76" s="84">
        <f>(HLOOKUP(EG$6,BECO_Datos!$D$3:$HN$85,BECO_Datos!$A75,FALSE)+IFERROR(HLOOKUP(EG$6,BECO_Datos!$HP$3:$LT$85,BECO_Datos!$A75,FALSE),0))*EG$2</f>
        <v>0</v>
      </c>
      <c r="EH76" s="84">
        <f>(HLOOKUP(EH$6,BECO_Datos!$D$3:$HN$85,BECO_Datos!$A75,FALSE)+IFERROR(HLOOKUP(EH$6,BECO_Datos!$HP$3:$LT$85,BECO_Datos!$A75,FALSE),0))*EH$2</f>
        <v>0</v>
      </c>
      <c r="EJ76" s="84" t="e">
        <f>(HLOOKUP(EJ$6,BECO_Datos!$D$3:$HN$85,BECO_Datos!$A75,FALSE)+IFERROR(HLOOKUP(EJ$6,BECO_Datos!$HP$3:$LT$85,BECO_Datos!$A75,FALSE),0))*EJ$2</f>
        <v>#N/A</v>
      </c>
      <c r="EK76" s="84" t="e">
        <f>(HLOOKUP(EK$6,BECO_Datos!$D$3:$HN$85,BECO_Datos!$A75,FALSE)+IFERROR(HLOOKUP(EK$6,BECO_Datos!$HP$3:$LT$85,BECO_Datos!$A75,FALSE),0))*EK$2</f>
        <v>#N/A</v>
      </c>
      <c r="EL76" s="84" t="e">
        <f>(HLOOKUP(EL$6,BECO_Datos!$D$3:$HN$85,BECO_Datos!$A75,FALSE)+IFERROR(HLOOKUP(EL$6,BECO_Datos!$HP$3:$LT$85,BECO_Datos!$A75,FALSE),0))*EL$2</f>
        <v>#N/A</v>
      </c>
      <c r="EM76" s="84" t="e">
        <f>(HLOOKUP(EM$6,BECO_Datos!$D$3:$HN$85,BECO_Datos!$A75,FALSE)+IFERROR(HLOOKUP(EM$6,BECO_Datos!$HP$3:$LT$85,BECO_Datos!$A75,FALSE),0))*EM$2</f>
        <v>#N/A</v>
      </c>
      <c r="EN76" s="84" t="e">
        <f>(HLOOKUP(EN$6,BECO_Datos!$D$3:$HN$85,BECO_Datos!$A75,FALSE)+IFERROR(HLOOKUP(EN$6,BECO_Datos!$HP$3:$LT$85,BECO_Datos!$A75,FALSE),0))*EN$2</f>
        <v>#N/A</v>
      </c>
      <c r="EO76" s="84" t="e">
        <f>(HLOOKUP(EO$6,BECO_Datos!$D$3:$HN$85,BECO_Datos!$A75,FALSE)+IFERROR(HLOOKUP(EO$6,BECO_Datos!$HP$3:$LT$85,BECO_Datos!$A75,FALSE),0))*EO$2</f>
        <v>#N/A</v>
      </c>
      <c r="EP76" s="84">
        <f>(HLOOKUP(EP$6,BECO_Datos!$D$3:$HN$85,BECO_Datos!$A75,FALSE)+IFERROR(HLOOKUP(EP$6,BECO_Datos!$HP$3:$LT$85,BECO_Datos!$A75,FALSE),0))*EP$2</f>
        <v>0</v>
      </c>
      <c r="EQ76" s="84">
        <f>(HLOOKUP(EQ$6,BECO_Datos!$D$3:$HN$85,BECO_Datos!$A75,FALSE)+IFERROR(HLOOKUP(EQ$6,BECO_Datos!$HP$3:$LT$85,BECO_Datos!$A75,FALSE),0))*EQ$2</f>
        <v>0</v>
      </c>
      <c r="ER76" s="84">
        <f>(HLOOKUP(ER$6,BECO_Datos!$D$3:$HN$85,BECO_Datos!$A75,FALSE)+IFERROR(HLOOKUP(ER$6,BECO_Datos!$HP$3:$LT$85,BECO_Datos!$A75,FALSE),0))*ER$2</f>
        <v>0</v>
      </c>
      <c r="ES76" s="84">
        <f>(HLOOKUP(ES$6,BECO_Datos!$D$3:$HN$85,BECO_Datos!$A75,FALSE)+IFERROR(HLOOKUP(ES$6,BECO_Datos!$HP$3:$LT$85,BECO_Datos!$A75,FALSE),0))*ES$2</f>
        <v>0</v>
      </c>
      <c r="ET76" s="84">
        <f>(HLOOKUP(ET$6,BECO_Datos!$D$3:$HN$85,BECO_Datos!$A75,FALSE)+IFERROR(HLOOKUP(ET$6,BECO_Datos!$HP$3:$LT$85,BECO_Datos!$A75,FALSE),0))*ET$2</f>
        <v>0</v>
      </c>
      <c r="EU76" s="84">
        <f>(HLOOKUP(EU$6,BECO_Datos!$D$3:$HN$85,BECO_Datos!$A75,FALSE)+IFERROR(HLOOKUP(EU$6,BECO_Datos!$HP$3:$LT$85,BECO_Datos!$A75,FALSE),0))*EU$2</f>
        <v>0</v>
      </c>
      <c r="EV76" s="84">
        <f>(HLOOKUP(EV$6,BECO_Datos!$D$3:$HN$85,BECO_Datos!$A75,FALSE)+IFERROR(HLOOKUP(EV$6,BECO_Datos!$HP$3:$LT$85,BECO_Datos!$A75,FALSE),0))*EV$2</f>
        <v>0</v>
      </c>
      <c r="EW76" s="84">
        <f>(HLOOKUP(EW$6,BECO_Datos!$D$3:$HN$85,BECO_Datos!$A75,FALSE)+IFERROR(HLOOKUP(EW$6,BECO_Datos!$HP$3:$LT$85,BECO_Datos!$A75,FALSE),0))*EW$2</f>
        <v>0</v>
      </c>
      <c r="EX76" s="84">
        <f>(HLOOKUP(EX$6,BECO_Datos!$D$3:$HN$85,BECO_Datos!$A75,FALSE)+IFERROR(HLOOKUP(EX$6,BECO_Datos!$HP$3:$LT$85,BECO_Datos!$A75,FALSE),0))*EX$2</f>
        <v>0</v>
      </c>
      <c r="EY76" s="84">
        <f>(HLOOKUP(EY$6,BECO_Datos!$D$3:$HN$85,BECO_Datos!$A75,FALSE)+IFERROR(HLOOKUP(EY$6,BECO_Datos!$HP$3:$LT$85,BECO_Datos!$A75,FALSE),0))*EY$2</f>
        <v>0</v>
      </c>
      <c r="FA76" s="84" t="e">
        <f>(HLOOKUP(FA$6,BECO_Datos!$D$3:$HN$85,BECO_Datos!$A75,FALSE)+IFERROR(HLOOKUP(FA$6,BECO_Datos!$HP$3:$LT$85,BECO_Datos!$A75,FALSE),0))*FA$2</f>
        <v>#N/A</v>
      </c>
      <c r="FB76" s="84" t="e">
        <f>(HLOOKUP(FB$6,BECO_Datos!$D$3:$HN$85,BECO_Datos!$A75,FALSE)+IFERROR(HLOOKUP(FB$6,BECO_Datos!$HP$3:$LT$85,BECO_Datos!$A75,FALSE),0))*FB$2</f>
        <v>#N/A</v>
      </c>
      <c r="FC76" s="84" t="e">
        <f>(HLOOKUP(FC$6,BECO_Datos!$D$3:$HN$85,BECO_Datos!$A75,FALSE)+IFERROR(HLOOKUP(FC$6,BECO_Datos!$HP$3:$LT$85,BECO_Datos!$A75,FALSE),0))*FC$2</f>
        <v>#N/A</v>
      </c>
      <c r="FD76" s="84" t="e">
        <f>(HLOOKUP(FD$6,BECO_Datos!$D$3:$HN$85,BECO_Datos!$A75,FALSE)+IFERROR(HLOOKUP(FD$6,BECO_Datos!$HP$3:$LT$85,BECO_Datos!$A75,FALSE),0))*FD$2</f>
        <v>#N/A</v>
      </c>
      <c r="FE76" s="84" t="e">
        <f>(HLOOKUP(FE$6,BECO_Datos!$D$3:$HN$85,BECO_Datos!$A75,FALSE)+IFERROR(HLOOKUP(FE$6,BECO_Datos!$HP$3:$LT$85,BECO_Datos!$A75,FALSE),0))*FE$2</f>
        <v>#N/A</v>
      </c>
      <c r="FF76" s="84" t="e">
        <f>(HLOOKUP(FF$6,BECO_Datos!$D$3:$HN$85,BECO_Datos!$A75,FALSE)+IFERROR(HLOOKUP(FF$6,BECO_Datos!$HP$3:$LT$85,BECO_Datos!$A75,FALSE),0))*FF$2</f>
        <v>#N/A</v>
      </c>
      <c r="FG76" s="84">
        <f>(HLOOKUP(FG$6,BECO_Datos!$D$3:$HN$85,BECO_Datos!$A75,FALSE)+IFERROR(HLOOKUP(FG$6,BECO_Datos!$HP$3:$LT$85,BECO_Datos!$A75,FALSE),0))*FG$2</f>
        <v>0</v>
      </c>
      <c r="FH76" s="84">
        <f>(HLOOKUP(FH$6,BECO_Datos!$D$3:$HN$85,BECO_Datos!$A75,FALSE)+IFERROR(HLOOKUP(FH$6,BECO_Datos!$HP$3:$LT$85,BECO_Datos!$A75,FALSE),0))*FH$2</f>
        <v>0</v>
      </c>
      <c r="FI76" s="84">
        <f>(HLOOKUP(FI$6,BECO_Datos!$D$3:$HN$85,BECO_Datos!$A75,FALSE)+IFERROR(HLOOKUP(FI$6,BECO_Datos!$HP$3:$LT$85,BECO_Datos!$A75,FALSE),0))*FI$2</f>
        <v>0</v>
      </c>
      <c r="FJ76" s="84">
        <f>(HLOOKUP(FJ$6,BECO_Datos!$D$3:$HN$85,BECO_Datos!$A75,FALSE)+IFERROR(HLOOKUP(FJ$6,BECO_Datos!$HP$3:$LT$85,BECO_Datos!$A75,FALSE),0))*FJ$2</f>
        <v>0</v>
      </c>
      <c r="FK76" s="84">
        <f>(HLOOKUP(FK$6,BECO_Datos!$D$3:$HN$85,BECO_Datos!$A75,FALSE)+IFERROR(HLOOKUP(FK$6,BECO_Datos!$HP$3:$LT$85,BECO_Datos!$A75,FALSE),0))*FK$2</f>
        <v>0</v>
      </c>
      <c r="FL76" s="84">
        <f>(HLOOKUP(FL$6,BECO_Datos!$D$3:$HN$85,BECO_Datos!$A75,FALSE)+IFERROR(HLOOKUP(FL$6,BECO_Datos!$HP$3:$LT$85,BECO_Datos!$A75,FALSE),0))*FL$2</f>
        <v>0</v>
      </c>
      <c r="FM76" s="84">
        <f>(HLOOKUP(FM$6,BECO_Datos!$D$3:$HN$85,BECO_Datos!$A75,FALSE)+IFERROR(HLOOKUP(FM$6,BECO_Datos!$HP$3:$LT$85,BECO_Datos!$A75,FALSE),0))*FM$2</f>
        <v>0</v>
      </c>
      <c r="FN76" s="84">
        <f>(HLOOKUP(FN$6,BECO_Datos!$D$3:$HN$85,BECO_Datos!$A75,FALSE)+IFERROR(HLOOKUP(FN$6,BECO_Datos!$HP$3:$LT$85,BECO_Datos!$A75,FALSE),0))*FN$2</f>
        <v>0</v>
      </c>
      <c r="FO76" s="84">
        <f>(HLOOKUP(FO$6,BECO_Datos!$D$3:$HN$85,BECO_Datos!$A75,FALSE)+IFERROR(HLOOKUP(FO$6,BECO_Datos!$HP$3:$LT$85,BECO_Datos!$A75,FALSE),0))*FO$2</f>
        <v>0</v>
      </c>
      <c r="FP76" s="84">
        <f>(HLOOKUP(FP$6,BECO_Datos!$D$3:$HN$85,BECO_Datos!$A75,FALSE)+IFERROR(HLOOKUP(FP$6,BECO_Datos!$HP$3:$LT$85,BECO_Datos!$A75,FALSE),0))*FP$2</f>
        <v>0</v>
      </c>
      <c r="FR76" s="84" t="e">
        <f>(HLOOKUP(FR$6,BECO_Datos!$D$3:$HN$85,BECO_Datos!$A75,FALSE)+IFERROR(HLOOKUP(FR$6,BECO_Datos!$HP$3:$LT$85,BECO_Datos!$A75,FALSE),0))*FR$2</f>
        <v>#N/A</v>
      </c>
      <c r="FS76" s="84" t="e">
        <f>(HLOOKUP(FS$6,BECO_Datos!$D$3:$HN$85,BECO_Datos!$A75,FALSE)+IFERROR(HLOOKUP(FS$6,BECO_Datos!$HP$3:$LT$85,BECO_Datos!$A75,FALSE),0))*FS$2</f>
        <v>#N/A</v>
      </c>
      <c r="FT76" s="84" t="e">
        <f>(HLOOKUP(FT$6,BECO_Datos!$D$3:$HN$85,BECO_Datos!$A75,FALSE)+IFERROR(HLOOKUP(FT$6,BECO_Datos!$HP$3:$LT$85,BECO_Datos!$A75,FALSE),0))*FT$2</f>
        <v>#N/A</v>
      </c>
      <c r="FU76" s="84" t="e">
        <f>(HLOOKUP(FU$6,BECO_Datos!$D$3:$HN$85,BECO_Datos!$A75,FALSE)+IFERROR(HLOOKUP(FU$6,BECO_Datos!$HP$3:$LT$85,BECO_Datos!$A75,FALSE),0))*FU$2</f>
        <v>#N/A</v>
      </c>
      <c r="FV76" s="84" t="e">
        <f>(HLOOKUP(FV$6,BECO_Datos!$D$3:$HN$85,BECO_Datos!$A75,FALSE)+IFERROR(HLOOKUP(FV$6,BECO_Datos!$HP$3:$LT$85,BECO_Datos!$A75,FALSE),0))*FV$2</f>
        <v>#N/A</v>
      </c>
      <c r="FW76" s="84" t="e">
        <f>(HLOOKUP(FW$6,BECO_Datos!$D$3:$HN$85,BECO_Datos!$A75,FALSE)+IFERROR(HLOOKUP(FW$6,BECO_Datos!$HP$3:$LT$85,BECO_Datos!$A75,FALSE),0))*FW$2</f>
        <v>#N/A</v>
      </c>
      <c r="FX76" s="84">
        <f>(HLOOKUP(FX$6,BECO_Datos!$D$3:$HN$85,BECO_Datos!$A75,FALSE)+IFERROR(HLOOKUP(FX$6,BECO_Datos!$HP$3:$LT$85,BECO_Datos!$A75,FALSE),0))*FX$2</f>
        <v>0</v>
      </c>
      <c r="FY76" s="84">
        <f>(HLOOKUP(FY$6,BECO_Datos!$D$3:$HN$85,BECO_Datos!$A75,FALSE)+IFERROR(HLOOKUP(FY$6,BECO_Datos!$HP$3:$LT$85,BECO_Datos!$A75,FALSE),0))*FY$2</f>
        <v>0</v>
      </c>
      <c r="FZ76" s="84">
        <f>(HLOOKUP(FZ$6,BECO_Datos!$D$3:$HN$85,BECO_Datos!$A75,FALSE)+IFERROR(HLOOKUP(FZ$6,BECO_Datos!$HP$3:$LT$85,BECO_Datos!$A75,FALSE),0))*FZ$2</f>
        <v>0</v>
      </c>
      <c r="GA76" s="84">
        <f>(HLOOKUP(GA$6,BECO_Datos!$D$3:$HN$85,BECO_Datos!$A75,FALSE)+IFERROR(HLOOKUP(GA$6,BECO_Datos!$HP$3:$LT$85,BECO_Datos!$A75,FALSE),0))*GA$2</f>
        <v>0</v>
      </c>
      <c r="GB76" s="84">
        <f>(HLOOKUP(GB$6,BECO_Datos!$D$3:$HN$85,BECO_Datos!$A75,FALSE)+IFERROR(HLOOKUP(GB$6,BECO_Datos!$HP$3:$LT$85,BECO_Datos!$A75,FALSE),0))*GB$2</f>
        <v>0</v>
      </c>
      <c r="GC76" s="84">
        <f>(HLOOKUP(GC$6,BECO_Datos!$D$3:$HN$85,BECO_Datos!$A75,FALSE)+IFERROR(HLOOKUP(GC$6,BECO_Datos!$HP$3:$LT$85,BECO_Datos!$A75,FALSE),0))*GC$2</f>
        <v>0</v>
      </c>
      <c r="GD76" s="84">
        <f>(HLOOKUP(GD$6,BECO_Datos!$D$3:$HN$85,BECO_Datos!$A75,FALSE)+IFERROR(HLOOKUP(GD$6,BECO_Datos!$HP$3:$LT$85,BECO_Datos!$A75,FALSE),0))*GD$2</f>
        <v>0</v>
      </c>
      <c r="GE76" s="84">
        <f>(HLOOKUP(GE$6,BECO_Datos!$D$3:$HN$85,BECO_Datos!$A75,FALSE)+IFERROR(HLOOKUP(GE$6,BECO_Datos!$HP$3:$LT$85,BECO_Datos!$A75,FALSE),0))*GE$2</f>
        <v>0</v>
      </c>
      <c r="GF76" s="84">
        <f>(HLOOKUP(GF$6,BECO_Datos!$D$3:$HN$85,BECO_Datos!$A75,FALSE)+IFERROR(HLOOKUP(GF$6,BECO_Datos!$HP$3:$LT$85,BECO_Datos!$A75,FALSE),0))*GF$2</f>
        <v>0</v>
      </c>
      <c r="GG76" s="84">
        <f>(HLOOKUP(GG$6,BECO_Datos!$D$3:$HN$85,BECO_Datos!$A75,FALSE)+IFERROR(HLOOKUP(GG$6,BECO_Datos!$HP$3:$LT$85,BECO_Datos!$A75,FALSE),0))*GG$2</f>
        <v>0</v>
      </c>
      <c r="GI76" s="84" t="e">
        <f>(HLOOKUP(GI$6,BECO_Datos!$D$3:$HN$85,BECO_Datos!$A75,FALSE)+IFERROR(HLOOKUP(GI$6,BECO_Datos!$HP$3:$LT$85,BECO_Datos!$A75,FALSE),0))*GI$2</f>
        <v>#N/A</v>
      </c>
      <c r="GJ76" s="84" t="e">
        <f>(HLOOKUP(GJ$6,BECO_Datos!$D$3:$HN$85,BECO_Datos!$A75,FALSE)+IFERROR(HLOOKUP(GJ$6,BECO_Datos!$HP$3:$LT$85,BECO_Datos!$A75,FALSE),0))*GJ$2</f>
        <v>#N/A</v>
      </c>
      <c r="GK76" s="84" t="e">
        <f>(HLOOKUP(GK$6,BECO_Datos!$D$3:$HN$85,BECO_Datos!$A75,FALSE)+IFERROR(HLOOKUP(GK$6,BECO_Datos!$HP$3:$LT$85,BECO_Datos!$A75,FALSE),0))*GK$2</f>
        <v>#N/A</v>
      </c>
      <c r="GL76" s="84" t="e">
        <f>(HLOOKUP(GL$6,BECO_Datos!$D$3:$HN$85,BECO_Datos!$A75,FALSE)+IFERROR(HLOOKUP(GL$6,BECO_Datos!$HP$3:$LT$85,BECO_Datos!$A75,FALSE),0))*GL$2</f>
        <v>#N/A</v>
      </c>
      <c r="GM76" s="84" t="e">
        <f>(HLOOKUP(GM$6,BECO_Datos!$D$3:$HN$85,BECO_Datos!$A75,FALSE)+IFERROR(HLOOKUP(GM$6,BECO_Datos!$HP$3:$LT$85,BECO_Datos!$A75,FALSE),0))*GM$2</f>
        <v>#N/A</v>
      </c>
      <c r="GN76" s="84" t="e">
        <f>(HLOOKUP(GN$6,BECO_Datos!$D$3:$HN$85,BECO_Datos!$A75,FALSE)+IFERROR(HLOOKUP(GN$6,BECO_Datos!$HP$3:$LT$85,BECO_Datos!$A75,FALSE),0))*GN$2</f>
        <v>#N/A</v>
      </c>
      <c r="GO76" s="84">
        <f>(HLOOKUP(GO$6,BECO_Datos!$D$3:$HN$85,BECO_Datos!$A75,FALSE)+IFERROR(HLOOKUP(GO$6,BECO_Datos!$HP$3:$LT$85,BECO_Datos!$A75,FALSE),0))*GO$2</f>
        <v>0</v>
      </c>
      <c r="GP76" s="84">
        <f>(HLOOKUP(GP$6,BECO_Datos!$D$3:$HN$85,BECO_Datos!$A75,FALSE)+IFERROR(HLOOKUP(GP$6,BECO_Datos!$HP$3:$LT$85,BECO_Datos!$A75,FALSE),0))*GP$2</f>
        <v>0</v>
      </c>
      <c r="GQ76" s="84">
        <f>(HLOOKUP(GQ$6,BECO_Datos!$D$3:$HN$85,BECO_Datos!$A75,FALSE)+IFERROR(HLOOKUP(GQ$6,BECO_Datos!$HP$3:$LT$85,BECO_Datos!$A75,FALSE),0))*GQ$2</f>
        <v>0</v>
      </c>
      <c r="GR76" s="84">
        <f>(HLOOKUP(GR$6,BECO_Datos!$D$3:$HN$85,BECO_Datos!$A75,FALSE)+IFERROR(HLOOKUP(GR$6,BECO_Datos!$HP$3:$LT$85,BECO_Datos!$A75,FALSE),0))*GR$2</f>
        <v>0</v>
      </c>
      <c r="GS76" s="84">
        <f>(HLOOKUP(GS$6,BECO_Datos!$D$3:$HN$85,BECO_Datos!$A75,FALSE)+IFERROR(HLOOKUP(GS$6,BECO_Datos!$HP$3:$LT$85,BECO_Datos!$A75,FALSE),0))*GS$2</f>
        <v>0</v>
      </c>
      <c r="GT76" s="84">
        <f>(HLOOKUP(GT$6,BECO_Datos!$D$3:$HN$85,BECO_Datos!$A75,FALSE)+IFERROR(HLOOKUP(GT$6,BECO_Datos!$HP$3:$LT$85,BECO_Datos!$A75,FALSE),0))*GT$2</f>
        <v>0</v>
      </c>
      <c r="GU76" s="84">
        <f>(HLOOKUP(GU$6,BECO_Datos!$D$3:$HN$85,BECO_Datos!$A75,FALSE)+IFERROR(HLOOKUP(GU$6,BECO_Datos!$HP$3:$LT$85,BECO_Datos!$A75,FALSE),0))*GU$2</f>
        <v>0</v>
      </c>
      <c r="GV76" s="84">
        <f>(HLOOKUP(GV$6,BECO_Datos!$D$3:$HN$85,BECO_Datos!$A75,FALSE)+IFERROR(HLOOKUP(GV$6,BECO_Datos!$HP$3:$LT$85,BECO_Datos!$A75,FALSE),0))*GV$2</f>
        <v>0</v>
      </c>
      <c r="GW76" s="84">
        <f>(HLOOKUP(GW$6,BECO_Datos!$D$3:$HN$85,BECO_Datos!$A75,FALSE)+IFERROR(HLOOKUP(GW$6,BECO_Datos!$HP$3:$LT$85,BECO_Datos!$A75,FALSE),0))*GW$2</f>
        <v>0</v>
      </c>
      <c r="GX76" s="84">
        <f>(HLOOKUP(GX$6,BECO_Datos!$D$3:$HN$85,BECO_Datos!$A75,FALSE)+IFERROR(HLOOKUP(GX$6,BECO_Datos!$HP$3:$LT$85,BECO_Datos!$A75,FALSE),0))*GX$2</f>
        <v>0</v>
      </c>
      <c r="GZ76" s="84" t="e">
        <f>(HLOOKUP(GZ$6,BECO_Datos!$D$3:$HN$85,BECO_Datos!$A75,FALSE)+IFERROR(HLOOKUP(GZ$6,BECO_Datos!$HP$3:$LT$85,BECO_Datos!$A75,FALSE),0))*GZ$2</f>
        <v>#N/A</v>
      </c>
      <c r="HA76" s="84" t="e">
        <f>(HLOOKUP(HA$6,BECO_Datos!$D$3:$HN$85,BECO_Datos!$A75,FALSE)+IFERROR(HLOOKUP(HA$6,BECO_Datos!$HP$3:$LT$85,BECO_Datos!$A75,FALSE),0))*HA$2</f>
        <v>#N/A</v>
      </c>
      <c r="HB76" s="84" t="e">
        <f>(HLOOKUP(HB$6,BECO_Datos!$D$3:$HN$85,BECO_Datos!$A75,FALSE)+IFERROR(HLOOKUP(HB$6,BECO_Datos!$HP$3:$LT$85,BECO_Datos!$A75,FALSE),0))*HB$2</f>
        <v>#N/A</v>
      </c>
      <c r="HC76" s="84" t="e">
        <f>(HLOOKUP(HC$6,BECO_Datos!$D$3:$HN$85,BECO_Datos!$A75,FALSE)+IFERROR(HLOOKUP(HC$6,BECO_Datos!$HP$3:$LT$85,BECO_Datos!$A75,FALSE),0))*HC$2</f>
        <v>#N/A</v>
      </c>
      <c r="HD76" s="84" t="e">
        <f>(HLOOKUP(HD$6,BECO_Datos!$D$3:$HN$85,BECO_Datos!$A75,FALSE)+IFERROR(HLOOKUP(HD$6,BECO_Datos!$HP$3:$LT$85,BECO_Datos!$A75,FALSE),0))*HD$2</f>
        <v>#N/A</v>
      </c>
      <c r="HE76" s="84" t="e">
        <f>(HLOOKUP(HE$6,BECO_Datos!$D$3:$HN$85,BECO_Datos!$A75,FALSE)+IFERROR(HLOOKUP(HE$6,BECO_Datos!$HP$3:$LT$85,BECO_Datos!$A75,FALSE),0))*HE$2</f>
        <v>#N/A</v>
      </c>
      <c r="HF76" s="84">
        <f>(HLOOKUP(HF$6,BECO_Datos!$D$3:$HN$85,BECO_Datos!$A75,FALSE)+IFERROR(HLOOKUP(HF$6,BECO_Datos!$HP$3:$LT$85,BECO_Datos!$A75,FALSE),0))*HF$2</f>
        <v>413.45154865267534</v>
      </c>
      <c r="HG76" s="84">
        <f>(HLOOKUP(HG$6,BECO_Datos!$D$3:$HN$85,BECO_Datos!$A75,FALSE)+IFERROR(HLOOKUP(HG$6,BECO_Datos!$HP$3:$LT$85,BECO_Datos!$A75,FALSE),0))*HG$2</f>
        <v>441.50435824611174</v>
      </c>
      <c r="HH76" s="84">
        <f>(HLOOKUP(HH$6,BECO_Datos!$D$3:$HN$85,BECO_Datos!$A75,FALSE)+IFERROR(HLOOKUP(HH$6,BECO_Datos!$HP$3:$LT$85,BECO_Datos!$A75,FALSE),0))*HH$2</f>
        <v>459.62105993514365</v>
      </c>
      <c r="HI76" s="84">
        <f>(HLOOKUP(HI$6,BECO_Datos!$D$3:$HN$85,BECO_Datos!$A75,FALSE)+IFERROR(HLOOKUP(HI$6,BECO_Datos!$HP$3:$LT$85,BECO_Datos!$A75,FALSE),0))*HI$2</f>
        <v>580.22282860049165</v>
      </c>
      <c r="HJ76" s="84">
        <f>(HLOOKUP(HJ$6,BECO_Datos!$D$3:$HN$85,BECO_Datos!$A75,FALSE)+IFERROR(HLOOKUP(HJ$6,BECO_Datos!$HP$3:$LT$85,BECO_Datos!$A75,FALSE),0))*HJ$2</f>
        <v>605.91264554448162</v>
      </c>
      <c r="HK76" s="84">
        <f>(HLOOKUP(HK$6,BECO_Datos!$D$3:$HN$85,BECO_Datos!$A75,FALSE)+IFERROR(HLOOKUP(HK$6,BECO_Datos!$HP$3:$LT$85,BECO_Datos!$A75,FALSE),0))*HK$2</f>
        <v>662.80200675482513</v>
      </c>
      <c r="HL76" s="84">
        <f>(HLOOKUP(HL$6,BECO_Datos!$D$3:$HN$85,BECO_Datos!$A75,FALSE)+IFERROR(HLOOKUP(HL$6,BECO_Datos!$HP$3:$LT$85,BECO_Datos!$A75,FALSE),0))*HL$2</f>
        <v>678.69787139326422</v>
      </c>
      <c r="HM76" s="84">
        <f>(HLOOKUP(HM$6,BECO_Datos!$D$3:$HN$85,BECO_Datos!$A75,FALSE)+IFERROR(HLOOKUP(HM$6,BECO_Datos!$HP$3:$LT$85,BECO_Datos!$A75,FALSE),0))*HM$2</f>
        <v>692.1076053309398</v>
      </c>
      <c r="HN76" s="84">
        <f>(HLOOKUP(HN$6,BECO_Datos!$D$3:$HN$85,BECO_Datos!$A75,FALSE)+IFERROR(HLOOKUP(HN$6,BECO_Datos!$HP$3:$LT$85,BECO_Datos!$A75,FALSE),0))*HN$2</f>
        <v>737.44179144792042</v>
      </c>
      <c r="HO76" s="84">
        <f>(HLOOKUP(HO$6,BECO_Datos!$D$3:$HN$85,BECO_Datos!$A75,FALSE)+IFERROR(HLOOKUP(HO$6,BECO_Datos!$HP$3:$LT$85,BECO_Datos!$A75,FALSE),0))*HO$2</f>
        <v>769.13310461057438</v>
      </c>
      <c r="HQ76" s="84" t="e">
        <f>(HLOOKUP(HQ$6,BECO_Datos!$D$3:$HN$85,BECO_Datos!$A75,FALSE)+IFERROR(HLOOKUP(HQ$6,BECO_Datos!$HP$3:$LT$85,BECO_Datos!$A75,FALSE),0))*HQ$2</f>
        <v>#N/A</v>
      </c>
      <c r="HR76" s="84" t="e">
        <f>(HLOOKUP(HR$6,BECO_Datos!$D$3:$HN$85,BECO_Datos!$A75,FALSE)+IFERROR(HLOOKUP(HR$6,BECO_Datos!$HP$3:$LT$85,BECO_Datos!$A75,FALSE),0))*HR$2</f>
        <v>#N/A</v>
      </c>
      <c r="HS76" s="84" t="e">
        <f>(HLOOKUP(HS$6,BECO_Datos!$D$3:$HN$85,BECO_Datos!$A75,FALSE)+IFERROR(HLOOKUP(HS$6,BECO_Datos!$HP$3:$LT$85,BECO_Datos!$A75,FALSE),0))*HS$2</f>
        <v>#N/A</v>
      </c>
      <c r="HT76" s="84" t="e">
        <f>(HLOOKUP(HT$6,BECO_Datos!$D$3:$HN$85,BECO_Datos!$A75,FALSE)+IFERROR(HLOOKUP(HT$6,BECO_Datos!$HP$3:$LT$85,BECO_Datos!$A75,FALSE),0))*HT$2</f>
        <v>#N/A</v>
      </c>
      <c r="HU76" s="84" t="e">
        <f>(HLOOKUP(HU$6,BECO_Datos!$D$3:$HN$85,BECO_Datos!$A75,FALSE)+IFERROR(HLOOKUP(HU$6,BECO_Datos!$HP$3:$LT$85,BECO_Datos!$A75,FALSE),0))*HU$2</f>
        <v>#N/A</v>
      </c>
      <c r="HV76" s="84" t="e">
        <f>(HLOOKUP(HV$6,BECO_Datos!$D$3:$HN$85,BECO_Datos!$A75,FALSE)+IFERROR(HLOOKUP(HV$6,BECO_Datos!$HP$3:$LT$85,BECO_Datos!$A75,FALSE),0))*HV$2</f>
        <v>#N/A</v>
      </c>
      <c r="HW76" s="84">
        <f>(HLOOKUP(HW$6,BECO_Datos!$D$3:$HN$85,BECO_Datos!$A75,FALSE)+IFERROR(HLOOKUP(HW$6,BECO_Datos!$HP$3:$LT$85,BECO_Datos!$A75,FALSE),0))*HW$2</f>
        <v>0</v>
      </c>
      <c r="HX76" s="84">
        <f>(HLOOKUP(HX$6,BECO_Datos!$D$3:$HN$85,BECO_Datos!$A75,FALSE)+IFERROR(HLOOKUP(HX$6,BECO_Datos!$HP$3:$LT$85,BECO_Datos!$A75,FALSE),0))*HX$2</f>
        <v>0</v>
      </c>
      <c r="HY76" s="84">
        <f>(HLOOKUP(HY$6,BECO_Datos!$D$3:$HN$85,BECO_Datos!$A75,FALSE)+IFERROR(HLOOKUP(HY$6,BECO_Datos!$HP$3:$LT$85,BECO_Datos!$A75,FALSE),0))*HY$2</f>
        <v>0</v>
      </c>
      <c r="HZ76" s="84">
        <f>(HLOOKUP(HZ$6,BECO_Datos!$D$3:$HN$85,BECO_Datos!$A75,FALSE)+IFERROR(HLOOKUP(HZ$6,BECO_Datos!$HP$3:$LT$85,BECO_Datos!$A75,FALSE),0))*HZ$2</f>
        <v>0</v>
      </c>
      <c r="IA76" s="84">
        <f>(HLOOKUP(IA$6,BECO_Datos!$D$3:$HN$85,BECO_Datos!$A75,FALSE)+IFERROR(HLOOKUP(IA$6,BECO_Datos!$HP$3:$LT$85,BECO_Datos!$A75,FALSE),0))*IA$2</f>
        <v>0</v>
      </c>
      <c r="IB76" s="84">
        <f>(HLOOKUP(IB$6,BECO_Datos!$D$3:$HN$85,BECO_Datos!$A75,FALSE)+IFERROR(HLOOKUP(IB$6,BECO_Datos!$HP$3:$LT$85,BECO_Datos!$A75,FALSE),0))*IB$2</f>
        <v>0</v>
      </c>
      <c r="IC76" s="84">
        <f>(HLOOKUP(IC$6,BECO_Datos!$D$3:$HN$85,BECO_Datos!$A75,FALSE)+IFERROR(HLOOKUP(IC$6,BECO_Datos!$HP$3:$LT$85,BECO_Datos!$A75,FALSE),0))*IC$2</f>
        <v>0</v>
      </c>
      <c r="ID76" s="84">
        <f>(HLOOKUP(ID$6,BECO_Datos!$D$3:$HN$85,BECO_Datos!$A75,FALSE)+IFERROR(HLOOKUP(ID$6,BECO_Datos!$HP$3:$LT$85,BECO_Datos!$A75,FALSE),0))*ID$2</f>
        <v>0</v>
      </c>
      <c r="IE76" s="84">
        <f>(HLOOKUP(IE$6,BECO_Datos!$D$3:$HN$85,BECO_Datos!$A75,FALSE)+IFERROR(HLOOKUP(IE$6,BECO_Datos!$HP$3:$LT$85,BECO_Datos!$A75,FALSE),0))*IE$2</f>
        <v>0</v>
      </c>
      <c r="IF76" s="84">
        <f>(HLOOKUP(IF$6,BECO_Datos!$D$3:$HN$85,BECO_Datos!$A75,FALSE)+IFERROR(HLOOKUP(IF$6,BECO_Datos!$HP$3:$LT$85,BECO_Datos!$A75,FALSE),0))*IF$2</f>
        <v>0</v>
      </c>
      <c r="IH76" s="84" t="e">
        <f>(HLOOKUP(IH$6,BECO_Datos!$D$3:$HN$85,BECO_Datos!$A75,FALSE)+IFERROR(HLOOKUP(IH$6,BECO_Datos!$HP$3:$LT$85,BECO_Datos!$A75,FALSE),0))*IH$2</f>
        <v>#N/A</v>
      </c>
      <c r="II76" s="84" t="e">
        <f>(HLOOKUP(II$6,BECO_Datos!$D$3:$HN$85,BECO_Datos!$A75,FALSE)+IFERROR(HLOOKUP(II$6,BECO_Datos!$HP$3:$LT$85,BECO_Datos!$A75,FALSE),0))*II$2</f>
        <v>#N/A</v>
      </c>
      <c r="IJ76" s="84" t="e">
        <f>(HLOOKUP(IJ$6,BECO_Datos!$D$3:$HN$85,BECO_Datos!$A75,FALSE)+IFERROR(HLOOKUP(IJ$6,BECO_Datos!$HP$3:$LT$85,BECO_Datos!$A75,FALSE),0))*IJ$2</f>
        <v>#N/A</v>
      </c>
      <c r="IK76" s="84" t="e">
        <f>(HLOOKUP(IK$6,BECO_Datos!$D$3:$HN$85,BECO_Datos!$A75,FALSE)+IFERROR(HLOOKUP(IK$6,BECO_Datos!$HP$3:$LT$85,BECO_Datos!$A75,FALSE),0))*IK$2</f>
        <v>#N/A</v>
      </c>
      <c r="IL76" s="84" t="e">
        <f>(HLOOKUP(IL$6,BECO_Datos!$D$3:$HN$85,BECO_Datos!$A75,FALSE)+IFERROR(HLOOKUP(IL$6,BECO_Datos!$HP$3:$LT$85,BECO_Datos!$A75,FALSE),0))*IL$2</f>
        <v>#N/A</v>
      </c>
      <c r="IM76" s="84" t="e">
        <f>(HLOOKUP(IM$6,BECO_Datos!$D$3:$HN$85,BECO_Datos!$A75,FALSE)+IFERROR(HLOOKUP(IM$6,BECO_Datos!$HP$3:$LT$85,BECO_Datos!$A75,FALSE),0))*IM$2</f>
        <v>#N/A</v>
      </c>
      <c r="IN76" s="84">
        <f>(HLOOKUP(IN$6,BECO_Datos!$D$3:$HN$85,BECO_Datos!$A75,FALSE)+IFERROR(HLOOKUP(IN$6,BECO_Datos!$HP$3:$LT$85,BECO_Datos!$A75,FALSE),0))*IN$2</f>
        <v>0</v>
      </c>
      <c r="IO76" s="84">
        <f>(HLOOKUP(IO$6,BECO_Datos!$D$3:$HN$85,BECO_Datos!$A75,FALSE)+IFERROR(HLOOKUP(IO$6,BECO_Datos!$HP$3:$LT$85,BECO_Datos!$A75,FALSE),0))*IO$2</f>
        <v>0</v>
      </c>
      <c r="IP76" s="84">
        <f>(HLOOKUP(IP$6,BECO_Datos!$D$3:$HN$85,BECO_Datos!$A75,FALSE)+IFERROR(HLOOKUP(IP$6,BECO_Datos!$HP$3:$LT$85,BECO_Datos!$A75,FALSE),0))*IP$2</f>
        <v>0</v>
      </c>
      <c r="IQ76" s="84">
        <f>(HLOOKUP(IQ$6,BECO_Datos!$D$3:$HN$85,BECO_Datos!$A75,FALSE)+IFERROR(HLOOKUP(IQ$6,BECO_Datos!$HP$3:$LT$85,BECO_Datos!$A75,FALSE),0))*IQ$2</f>
        <v>0</v>
      </c>
      <c r="IR76" s="84">
        <f>(HLOOKUP(IR$6,BECO_Datos!$D$3:$HN$85,BECO_Datos!$A75,FALSE)+IFERROR(HLOOKUP(IR$6,BECO_Datos!$HP$3:$LT$85,BECO_Datos!$A75,FALSE),0))*IR$2</f>
        <v>0</v>
      </c>
      <c r="IS76" s="84">
        <f>(HLOOKUP(IS$6,BECO_Datos!$D$3:$HN$85,BECO_Datos!$A75,FALSE)+IFERROR(HLOOKUP(IS$6,BECO_Datos!$HP$3:$LT$85,BECO_Datos!$A75,FALSE),0))*IS$2</f>
        <v>0</v>
      </c>
      <c r="IT76" s="84">
        <f>(HLOOKUP(IT$6,BECO_Datos!$D$3:$HN$85,BECO_Datos!$A75,FALSE)+IFERROR(HLOOKUP(IT$6,BECO_Datos!$HP$3:$LT$85,BECO_Datos!$A75,FALSE),0))*IT$2</f>
        <v>0</v>
      </c>
      <c r="IU76" s="84">
        <f>(HLOOKUP(IU$6,BECO_Datos!$D$3:$HN$85,BECO_Datos!$A75,FALSE)+IFERROR(HLOOKUP(IU$6,BECO_Datos!$HP$3:$LT$85,BECO_Datos!$A75,FALSE),0))*IU$2</f>
        <v>0</v>
      </c>
      <c r="IV76" s="84">
        <f>(HLOOKUP(IV$6,BECO_Datos!$D$3:$HN$85,BECO_Datos!$A75,FALSE)+IFERROR(HLOOKUP(IV$6,BECO_Datos!$HP$3:$LT$85,BECO_Datos!$A75,FALSE),0))*IV$2</f>
        <v>0</v>
      </c>
      <c r="IW76" s="84">
        <f>(HLOOKUP(IW$6,BECO_Datos!$D$3:$HN$85,BECO_Datos!$A75,FALSE)+IFERROR(HLOOKUP(IW$6,BECO_Datos!$HP$3:$LT$85,BECO_Datos!$A75,FALSE),0))*IW$2</f>
        <v>0</v>
      </c>
      <c r="IY76" s="84" t="e">
        <f>(HLOOKUP(IY$6,BECO_Datos!$D$3:$HN$85,BECO_Datos!$A75,FALSE)+IFERROR(HLOOKUP(IY$6,BECO_Datos!$HP$3:$LT$85,BECO_Datos!$A75,FALSE),0))*IY$2</f>
        <v>#N/A</v>
      </c>
      <c r="IZ76" s="84" t="e">
        <f>(HLOOKUP(IZ$6,BECO_Datos!$D$3:$HN$85,BECO_Datos!$A75,FALSE)+IFERROR(HLOOKUP(IZ$6,BECO_Datos!$HP$3:$LT$85,BECO_Datos!$A75,FALSE),0))*IZ$2</f>
        <v>#N/A</v>
      </c>
      <c r="JA76" s="84" t="e">
        <f>(HLOOKUP(JA$6,BECO_Datos!$D$3:$HN$85,BECO_Datos!$A75,FALSE)+IFERROR(HLOOKUP(JA$6,BECO_Datos!$HP$3:$LT$85,BECO_Datos!$A75,FALSE),0))*JA$2</f>
        <v>#N/A</v>
      </c>
      <c r="JB76" s="84" t="e">
        <f>(HLOOKUP(JB$6,BECO_Datos!$D$3:$HN$85,BECO_Datos!$A75,FALSE)+IFERROR(HLOOKUP(JB$6,BECO_Datos!$HP$3:$LT$85,BECO_Datos!$A75,FALSE),0))*JB$2</f>
        <v>#N/A</v>
      </c>
      <c r="JC76" s="84" t="e">
        <f>(HLOOKUP(JC$6,BECO_Datos!$D$3:$HN$85,BECO_Datos!$A75,FALSE)+IFERROR(HLOOKUP(JC$6,BECO_Datos!$HP$3:$LT$85,BECO_Datos!$A75,FALSE),0))*JC$2</f>
        <v>#N/A</v>
      </c>
      <c r="JD76" s="84" t="e">
        <f>(HLOOKUP(JD$6,BECO_Datos!$D$3:$HN$85,BECO_Datos!$A75,FALSE)+IFERROR(HLOOKUP(JD$6,BECO_Datos!$HP$3:$LT$85,BECO_Datos!$A75,FALSE),0))*JD$2</f>
        <v>#N/A</v>
      </c>
      <c r="JE76" s="84">
        <f>(HLOOKUP(JE$6,BECO_Datos!$D$3:$HN$85,BECO_Datos!$A75,FALSE)+IFERROR(HLOOKUP(JE$6,BECO_Datos!$HP$3:$LT$85,BECO_Datos!$A75,FALSE),0))*JE$2</f>
        <v>0</v>
      </c>
      <c r="JF76" s="84">
        <f>(HLOOKUP(JF$6,BECO_Datos!$D$3:$HN$85,BECO_Datos!$A75,FALSE)+IFERROR(HLOOKUP(JF$6,BECO_Datos!$HP$3:$LT$85,BECO_Datos!$A75,FALSE),0))*JF$2</f>
        <v>0</v>
      </c>
      <c r="JG76" s="84">
        <f>(HLOOKUP(JG$6,BECO_Datos!$D$3:$HN$85,BECO_Datos!$A75,FALSE)+IFERROR(HLOOKUP(JG$6,BECO_Datos!$HP$3:$LT$85,BECO_Datos!$A75,FALSE),0))*JG$2</f>
        <v>0</v>
      </c>
      <c r="JH76" s="84">
        <f>(HLOOKUP(JH$6,BECO_Datos!$D$3:$HN$85,BECO_Datos!$A75,FALSE)+IFERROR(HLOOKUP(JH$6,BECO_Datos!$HP$3:$LT$85,BECO_Datos!$A75,FALSE),0))*JH$2</f>
        <v>0</v>
      </c>
      <c r="JI76" s="84">
        <f>(HLOOKUP(JI$6,BECO_Datos!$D$3:$HN$85,BECO_Datos!$A75,FALSE)+IFERROR(HLOOKUP(JI$6,BECO_Datos!$HP$3:$LT$85,BECO_Datos!$A75,FALSE),0))*JI$2</f>
        <v>0</v>
      </c>
      <c r="JJ76" s="84">
        <f>(HLOOKUP(JJ$6,BECO_Datos!$D$3:$HN$85,BECO_Datos!$A75,FALSE)+IFERROR(HLOOKUP(JJ$6,BECO_Datos!$HP$3:$LT$85,BECO_Datos!$A75,FALSE),0))*JJ$2</f>
        <v>0</v>
      </c>
      <c r="JK76" s="84">
        <f>(HLOOKUP(JK$6,BECO_Datos!$D$3:$HN$85,BECO_Datos!$A75,FALSE)+IFERROR(HLOOKUP(JK$6,BECO_Datos!$HP$3:$LT$85,BECO_Datos!$A75,FALSE),0))*JK$2</f>
        <v>0</v>
      </c>
      <c r="JL76" s="84">
        <f>(HLOOKUP(JL$6,BECO_Datos!$D$3:$HN$85,BECO_Datos!$A75,FALSE)+IFERROR(HLOOKUP(JL$6,BECO_Datos!$HP$3:$LT$85,BECO_Datos!$A75,FALSE),0))*JL$2</f>
        <v>0</v>
      </c>
      <c r="JM76" s="84">
        <f>(HLOOKUP(JM$6,BECO_Datos!$D$3:$HN$85,BECO_Datos!$A75,FALSE)+IFERROR(HLOOKUP(JM$6,BECO_Datos!$HP$3:$LT$85,BECO_Datos!$A75,FALSE),0))*JM$2</f>
        <v>0</v>
      </c>
      <c r="JN76" s="84">
        <f>(HLOOKUP(JN$6,BECO_Datos!$D$3:$HN$85,BECO_Datos!$A75,FALSE)+IFERROR(HLOOKUP(JN$6,BECO_Datos!$HP$3:$LT$85,BECO_Datos!$A75,FALSE),0))*JN$2</f>
        <v>0</v>
      </c>
      <c r="JP76" s="84" t="e">
        <f>(HLOOKUP(JP$6,BECO_Datos!$D$3:$HN$85,BECO_Datos!$A75,FALSE)+IFERROR(HLOOKUP(JP$6,BECO_Datos!$HP$3:$LT$85,BECO_Datos!$A75,FALSE),0))*JP$2</f>
        <v>#N/A</v>
      </c>
      <c r="JQ76" s="84" t="e">
        <f>(HLOOKUP(JQ$6,BECO_Datos!$D$3:$HN$85,BECO_Datos!$A75,FALSE)+IFERROR(HLOOKUP(JQ$6,BECO_Datos!$HP$3:$LT$85,BECO_Datos!$A75,FALSE),0))*JQ$2</f>
        <v>#N/A</v>
      </c>
      <c r="JR76" s="84" t="e">
        <f>(HLOOKUP(JR$6,BECO_Datos!$D$3:$HN$85,BECO_Datos!$A75,FALSE)+IFERROR(HLOOKUP(JR$6,BECO_Datos!$HP$3:$LT$85,BECO_Datos!$A75,FALSE),0))*JR$2</f>
        <v>#N/A</v>
      </c>
      <c r="JS76" s="84" t="e">
        <f>(HLOOKUP(JS$6,BECO_Datos!$D$3:$HN$85,BECO_Datos!$A75,FALSE)+IFERROR(HLOOKUP(JS$6,BECO_Datos!$HP$3:$LT$85,BECO_Datos!$A75,FALSE),0))*JS$2</f>
        <v>#N/A</v>
      </c>
      <c r="JT76" s="84" t="e">
        <f>(HLOOKUP(JT$6,BECO_Datos!$D$3:$HN$85,BECO_Datos!$A75,FALSE)+IFERROR(HLOOKUP(JT$6,BECO_Datos!$HP$3:$LT$85,BECO_Datos!$A75,FALSE),0))*JT$2</f>
        <v>#N/A</v>
      </c>
      <c r="JU76" s="84" t="e">
        <f>(HLOOKUP(JU$6,BECO_Datos!$D$3:$HN$85,BECO_Datos!$A75,FALSE)+IFERROR(HLOOKUP(JU$6,BECO_Datos!$HP$3:$LT$85,BECO_Datos!$A75,FALSE),0))*JU$2</f>
        <v>#N/A</v>
      </c>
      <c r="JV76" s="84">
        <f>(HLOOKUP(JV$6,BECO_Datos!$D$3:$HN$85,BECO_Datos!$A75,FALSE)+IFERROR(HLOOKUP(JV$6,BECO_Datos!$HP$3:$LT$85,BECO_Datos!$A75,FALSE),0))*JV$2</f>
        <v>0</v>
      </c>
      <c r="JW76" s="84">
        <f>(HLOOKUP(JW$6,BECO_Datos!$D$3:$HN$85,BECO_Datos!$A75,FALSE)+IFERROR(HLOOKUP(JW$6,BECO_Datos!$HP$3:$LT$85,BECO_Datos!$A75,FALSE),0))*JW$2</f>
        <v>0</v>
      </c>
      <c r="JX76" s="84">
        <f>(HLOOKUP(JX$6,BECO_Datos!$D$3:$HN$85,BECO_Datos!$A75,FALSE)+IFERROR(HLOOKUP(JX$6,BECO_Datos!$HP$3:$LT$85,BECO_Datos!$A75,FALSE),0))*JX$2</f>
        <v>0</v>
      </c>
      <c r="JY76" s="84">
        <f>(HLOOKUP(JY$6,BECO_Datos!$D$3:$HN$85,BECO_Datos!$A75,FALSE)+IFERROR(HLOOKUP(JY$6,BECO_Datos!$HP$3:$LT$85,BECO_Datos!$A75,FALSE),0))*JY$2</f>
        <v>0</v>
      </c>
      <c r="JZ76" s="84">
        <f>(HLOOKUP(JZ$6,BECO_Datos!$D$3:$HN$85,BECO_Datos!$A75,FALSE)+IFERROR(HLOOKUP(JZ$6,BECO_Datos!$HP$3:$LT$85,BECO_Datos!$A75,FALSE),0))*JZ$2</f>
        <v>0</v>
      </c>
      <c r="KA76" s="84">
        <f>(HLOOKUP(KA$6,BECO_Datos!$D$3:$HN$85,BECO_Datos!$A75,FALSE)+IFERROR(HLOOKUP(KA$6,BECO_Datos!$HP$3:$LT$85,BECO_Datos!$A75,FALSE),0))*KA$2</f>
        <v>0</v>
      </c>
      <c r="KB76" s="84">
        <f>(HLOOKUP(KB$6,BECO_Datos!$D$3:$HN$85,BECO_Datos!$A75,FALSE)+IFERROR(HLOOKUP(KB$6,BECO_Datos!$HP$3:$LT$85,BECO_Datos!$A75,FALSE),0))*KB$2</f>
        <v>0</v>
      </c>
      <c r="KC76" s="84">
        <f>(HLOOKUP(KC$6,BECO_Datos!$D$3:$HN$85,BECO_Datos!$A75,FALSE)+IFERROR(HLOOKUP(KC$6,BECO_Datos!$HP$3:$LT$85,BECO_Datos!$A75,FALSE),0))*KC$2</f>
        <v>0</v>
      </c>
      <c r="KD76" s="84">
        <f>(HLOOKUP(KD$6,BECO_Datos!$D$3:$HN$85,BECO_Datos!$A75,FALSE)+IFERROR(HLOOKUP(KD$6,BECO_Datos!$HP$3:$LT$85,BECO_Datos!$A75,FALSE),0))*KD$2</f>
        <v>0</v>
      </c>
      <c r="KE76" s="84">
        <f>(HLOOKUP(KE$6,BECO_Datos!$D$3:$HN$85,BECO_Datos!$A75,FALSE)+IFERROR(HLOOKUP(KE$6,BECO_Datos!$HP$3:$LT$85,BECO_Datos!$A75,FALSE),0))*KE$2</f>
        <v>0</v>
      </c>
      <c r="KG76" s="84" t="e">
        <f>(HLOOKUP(KG$6,BECO_Datos!$D$3:$HN$85,BECO_Datos!$A75,FALSE)+IFERROR(HLOOKUP(KG$6,BECO_Datos!$HP$3:$LT$85,BECO_Datos!$A75,FALSE),0))*KG$2</f>
        <v>#N/A</v>
      </c>
      <c r="KH76" s="84" t="e">
        <f>(HLOOKUP(KH$6,BECO_Datos!$D$3:$HN$85,BECO_Datos!$A75,FALSE)+IFERROR(HLOOKUP(KH$6,BECO_Datos!$HP$3:$LT$85,BECO_Datos!$A75,FALSE),0))*KH$2</f>
        <v>#N/A</v>
      </c>
      <c r="KI76" s="84" t="e">
        <f>(HLOOKUP(KI$6,BECO_Datos!$D$3:$HN$85,BECO_Datos!$A75,FALSE)+IFERROR(HLOOKUP(KI$6,BECO_Datos!$HP$3:$LT$85,BECO_Datos!$A75,FALSE),0))*KI$2</f>
        <v>#N/A</v>
      </c>
      <c r="KJ76" s="84" t="e">
        <f>(HLOOKUP(KJ$6,BECO_Datos!$D$3:$HN$85,BECO_Datos!$A75,FALSE)+IFERROR(HLOOKUP(KJ$6,BECO_Datos!$HP$3:$LT$85,BECO_Datos!$A75,FALSE),0))*KJ$2</f>
        <v>#N/A</v>
      </c>
      <c r="KK76" s="84" t="e">
        <f>(HLOOKUP(KK$6,BECO_Datos!$D$3:$HN$85,BECO_Datos!$A75,FALSE)+IFERROR(HLOOKUP(KK$6,BECO_Datos!$HP$3:$LT$85,BECO_Datos!$A75,FALSE),0))*KK$2</f>
        <v>#N/A</v>
      </c>
      <c r="KL76" s="84" t="e">
        <f>(HLOOKUP(KL$6,BECO_Datos!$D$3:$HN$85,BECO_Datos!$A75,FALSE)+IFERROR(HLOOKUP(KL$6,BECO_Datos!$HP$3:$LT$85,BECO_Datos!$A75,FALSE),0))*KL$2</f>
        <v>#N/A</v>
      </c>
      <c r="KM76" s="84">
        <f>(HLOOKUP(KM$6,BECO_Datos!$D$3:$HN$85,BECO_Datos!$A75,FALSE)+IFERROR(HLOOKUP(KM$6,BECO_Datos!$HP$3:$LT$85,BECO_Datos!$A75,FALSE),0))*KM$2</f>
        <v>486.63499148678392</v>
      </c>
      <c r="KN76" s="84">
        <f>(HLOOKUP(KN$6,BECO_Datos!$D$3:$HN$85,BECO_Datos!$A75,FALSE)+IFERROR(HLOOKUP(KN$6,BECO_Datos!$HP$3:$LT$85,BECO_Datos!$A75,FALSE),0))*KN$2</f>
        <v>473.79040899837531</v>
      </c>
      <c r="KO76" s="84">
        <f>(HLOOKUP(KO$6,BECO_Datos!$D$3:$HN$85,BECO_Datos!$A75,FALSE)+IFERROR(HLOOKUP(KO$6,BECO_Datos!$HP$3:$LT$85,BECO_Datos!$A75,FALSE),0))*KO$2</f>
        <v>453.51587752599568</v>
      </c>
      <c r="KP76" s="84">
        <f>(HLOOKUP(KP$6,BECO_Datos!$D$3:$HN$85,BECO_Datos!$A75,FALSE)+IFERROR(HLOOKUP(KP$6,BECO_Datos!$HP$3:$LT$85,BECO_Datos!$A75,FALSE),0))*KP$2</f>
        <v>393.95387090219469</v>
      </c>
      <c r="KQ76" s="84">
        <f>(HLOOKUP(KQ$6,BECO_Datos!$D$3:$HN$85,BECO_Datos!$A75,FALSE)+IFERROR(HLOOKUP(KQ$6,BECO_Datos!$HP$3:$LT$85,BECO_Datos!$A75,FALSE),0))*KQ$2</f>
        <v>403.94404223032154</v>
      </c>
      <c r="KR76" s="84">
        <f>(HLOOKUP(KR$6,BECO_Datos!$D$3:$HN$85,BECO_Datos!$A75,FALSE)+IFERROR(HLOOKUP(KR$6,BECO_Datos!$HP$3:$LT$85,BECO_Datos!$A75,FALSE),0))*KR$2</f>
        <v>419.88628843465284</v>
      </c>
      <c r="KS76" s="84">
        <f>(HLOOKUP(KS$6,BECO_Datos!$D$3:$HN$85,BECO_Datos!$A75,FALSE)+IFERROR(HLOOKUP(KS$6,BECO_Datos!$HP$3:$LT$85,BECO_Datos!$A75,FALSE),0))*KS$2</f>
        <v>435.59109425922657</v>
      </c>
      <c r="KT76" s="84">
        <f>(HLOOKUP(KT$6,BECO_Datos!$D$3:$HN$85,BECO_Datos!$A75,FALSE)+IFERROR(HLOOKUP(KT$6,BECO_Datos!$HP$3:$LT$85,BECO_Datos!$A75,FALSE),0))*KT$2</f>
        <v>455.99363108394084</v>
      </c>
      <c r="KU76" s="84">
        <f>(HLOOKUP(KU$6,BECO_Datos!$D$3:$HN$85,BECO_Datos!$A75,FALSE)+IFERROR(HLOOKUP(KU$6,BECO_Datos!$HP$3:$LT$85,BECO_Datos!$A75,FALSE),0))*KU$2</f>
        <v>275.28487382764371</v>
      </c>
      <c r="KV76" s="84">
        <f>(HLOOKUP(KV$6,BECO_Datos!$D$3:$HN$85,BECO_Datos!$A75,FALSE)+IFERROR(HLOOKUP(KV$6,BECO_Datos!$HP$3:$LT$85,BECO_Datos!$A75,FALSE),0))*KV$2</f>
        <v>311.63707888596377</v>
      </c>
      <c r="KX76" s="84" t="e">
        <f>(HLOOKUP(KX$6,BECO_Datos!$D$3:$HN$85,BECO_Datos!$A75,FALSE)+IFERROR(HLOOKUP(KX$6,BECO_Datos!$HP$3:$LT$85,BECO_Datos!$A75,FALSE),0))*KX$2</f>
        <v>#N/A</v>
      </c>
      <c r="KY76" s="84" t="e">
        <f>(HLOOKUP(KY$6,BECO_Datos!$D$3:$HN$85,BECO_Datos!$A75,FALSE)+IFERROR(HLOOKUP(KY$6,BECO_Datos!$HP$3:$LT$85,BECO_Datos!$A75,FALSE),0))*KY$2</f>
        <v>#N/A</v>
      </c>
      <c r="KZ76" s="84" t="e">
        <f>(HLOOKUP(KZ$6,BECO_Datos!$D$3:$HN$85,BECO_Datos!$A75,FALSE)+IFERROR(HLOOKUP(KZ$6,BECO_Datos!$HP$3:$LT$85,BECO_Datos!$A75,FALSE),0))*KZ$2</f>
        <v>#N/A</v>
      </c>
      <c r="LA76" s="84" t="e">
        <f>(HLOOKUP(LA$6,BECO_Datos!$D$3:$HN$85,BECO_Datos!$A75,FALSE)+IFERROR(HLOOKUP(LA$6,BECO_Datos!$HP$3:$LT$85,BECO_Datos!$A75,FALSE),0))*LA$2</f>
        <v>#N/A</v>
      </c>
      <c r="LB76" s="84" t="e">
        <f>(HLOOKUP(LB$6,BECO_Datos!$D$3:$HN$85,BECO_Datos!$A75,FALSE)+IFERROR(HLOOKUP(LB$6,BECO_Datos!$HP$3:$LT$85,BECO_Datos!$A75,FALSE),0))*LB$2</f>
        <v>#N/A</v>
      </c>
      <c r="LC76" s="84" t="e">
        <f>(HLOOKUP(LC$6,BECO_Datos!$D$3:$HN$85,BECO_Datos!$A75,FALSE)+IFERROR(HLOOKUP(LC$6,BECO_Datos!$HP$3:$LT$85,BECO_Datos!$A75,FALSE),0))*LC$2</f>
        <v>#N/A</v>
      </c>
      <c r="LD76" s="84">
        <f>(HLOOKUP(LD$6,BECO_Datos!$D$3:$HN$85,BECO_Datos!$A75,FALSE)+IFERROR(HLOOKUP(LD$6,BECO_Datos!$HP$3:$LT$85,BECO_Datos!$A75,FALSE),0))*LD$2</f>
        <v>0</v>
      </c>
      <c r="LE76" s="84">
        <f>(HLOOKUP(LE$6,BECO_Datos!$D$3:$HN$85,BECO_Datos!$A75,FALSE)+IFERROR(HLOOKUP(LE$6,BECO_Datos!$HP$3:$LT$85,BECO_Datos!$A75,FALSE),0))*LE$2</f>
        <v>0</v>
      </c>
      <c r="LF76" s="84">
        <f>(HLOOKUP(LF$6,BECO_Datos!$D$3:$HN$85,BECO_Datos!$A75,FALSE)+IFERROR(HLOOKUP(LF$6,BECO_Datos!$HP$3:$LT$85,BECO_Datos!$A75,FALSE),0))*LF$2</f>
        <v>0</v>
      </c>
      <c r="LG76" s="84">
        <f>(HLOOKUP(LG$6,BECO_Datos!$D$3:$HN$85,BECO_Datos!$A75,FALSE)+IFERROR(HLOOKUP(LG$6,BECO_Datos!$HP$3:$LT$85,BECO_Datos!$A75,FALSE),0))*LG$2</f>
        <v>0</v>
      </c>
      <c r="LH76" s="84">
        <f>(HLOOKUP(LH$6,BECO_Datos!$D$3:$HN$85,BECO_Datos!$A75,FALSE)+IFERROR(HLOOKUP(LH$6,BECO_Datos!$HP$3:$LT$85,BECO_Datos!$A75,FALSE),0))*LH$2</f>
        <v>0</v>
      </c>
      <c r="LI76" s="84">
        <f>(HLOOKUP(LI$6,BECO_Datos!$D$3:$HN$85,BECO_Datos!$A75,FALSE)+IFERROR(HLOOKUP(LI$6,BECO_Datos!$HP$3:$LT$85,BECO_Datos!$A75,FALSE),0))*LI$2</f>
        <v>0</v>
      </c>
      <c r="LJ76" s="84">
        <f>(HLOOKUP(LJ$6,BECO_Datos!$D$3:$HN$85,BECO_Datos!$A75,FALSE)+IFERROR(HLOOKUP(LJ$6,BECO_Datos!$HP$3:$LT$85,BECO_Datos!$A75,FALSE),0))*LJ$2</f>
        <v>0</v>
      </c>
      <c r="LK76" s="84">
        <f>(HLOOKUP(LK$6,BECO_Datos!$D$3:$HN$85,BECO_Datos!$A75,FALSE)+IFERROR(HLOOKUP(LK$6,BECO_Datos!$HP$3:$LT$85,BECO_Datos!$A75,FALSE),0))*LK$2</f>
        <v>0</v>
      </c>
      <c r="LL76" s="84">
        <f>(HLOOKUP(LL$6,BECO_Datos!$D$3:$HN$85,BECO_Datos!$A75,FALSE)+IFERROR(HLOOKUP(LL$6,BECO_Datos!$HP$3:$LT$85,BECO_Datos!$A75,FALSE),0))*LL$2</f>
        <v>0</v>
      </c>
      <c r="LM76" s="84">
        <f>(HLOOKUP(LM$6,BECO_Datos!$D$3:$HN$85,BECO_Datos!$A75,FALSE)+IFERROR(HLOOKUP(LM$6,BECO_Datos!$HP$3:$LT$85,BECO_Datos!$A75,FALSE),0))*LM$2</f>
        <v>0</v>
      </c>
    </row>
    <row r="77" spans="1:325" ht="15.75" x14ac:dyDescent="0.2">
      <c r="A77" s="160">
        <v>72</v>
      </c>
      <c r="B77" s="75" t="s">
        <v>148</v>
      </c>
      <c r="C77" s="13"/>
      <c r="D77" s="83" t="e">
        <f>(HLOOKUP(D$6,BECO_Datos!$D$3:$HN$85,BECO_Datos!$A76,FALSE)+IFERROR(HLOOKUP(D$6,BECO_Datos!$HP$3:$LT$85,BECO_Datos!$A76,FALSE),0))*D$2</f>
        <v>#N/A</v>
      </c>
      <c r="E77" s="83" t="e">
        <f>(HLOOKUP(E$6,BECO_Datos!$D$3:$HN$85,BECO_Datos!$A76,FALSE)+IFERROR(HLOOKUP(E$6,BECO_Datos!$HP$3:$LT$85,BECO_Datos!$A76,FALSE),0))*E$2</f>
        <v>#N/A</v>
      </c>
      <c r="F77" s="83" t="e">
        <f>(HLOOKUP(F$6,BECO_Datos!$D$3:$HN$85,BECO_Datos!$A76,FALSE)+IFERROR(HLOOKUP(F$6,BECO_Datos!$HP$3:$LT$85,BECO_Datos!$A76,FALSE),0))*F$2</f>
        <v>#N/A</v>
      </c>
      <c r="G77" s="83" t="e">
        <f>(HLOOKUP(G$6,BECO_Datos!$D$3:$HN$85,BECO_Datos!$A76,FALSE)+IFERROR(HLOOKUP(G$6,BECO_Datos!$HP$3:$LT$85,BECO_Datos!$A76,FALSE),0))*G$2</f>
        <v>#N/A</v>
      </c>
      <c r="H77" s="83" t="e">
        <f>(HLOOKUP(H$6,BECO_Datos!$D$3:$HN$85,BECO_Datos!$A76,FALSE)+IFERROR(HLOOKUP(H$6,BECO_Datos!$HP$3:$LT$85,BECO_Datos!$A76,FALSE),0))*H$2</f>
        <v>#N/A</v>
      </c>
      <c r="I77" s="83" t="e">
        <f>(HLOOKUP(I$6,BECO_Datos!$D$3:$HN$85,BECO_Datos!$A76,FALSE)+IFERROR(HLOOKUP(I$6,BECO_Datos!$HP$3:$LT$85,BECO_Datos!$A76,FALSE),0))*I$2</f>
        <v>#N/A</v>
      </c>
      <c r="J77" s="83">
        <f>(HLOOKUP(J$6,BECO_Datos!$D$3:$HN$85,BECO_Datos!$A76,FALSE)+IFERROR(HLOOKUP(J$6,BECO_Datos!$HP$3:$LT$85,BECO_Datos!$A76,FALSE),0))*J$2</f>
        <v>0</v>
      </c>
      <c r="K77" s="83">
        <f>(HLOOKUP(K$6,BECO_Datos!$D$3:$HN$85,BECO_Datos!$A76,FALSE)+IFERROR(HLOOKUP(K$6,BECO_Datos!$HP$3:$LT$85,BECO_Datos!$A76,FALSE),0))*K$2</f>
        <v>0</v>
      </c>
      <c r="L77" s="83">
        <f>(HLOOKUP(L$6,BECO_Datos!$D$3:$HN$85,BECO_Datos!$A76,FALSE)+IFERROR(HLOOKUP(L$6,BECO_Datos!$HP$3:$LT$85,BECO_Datos!$A76,FALSE),0))*L$2</f>
        <v>0</v>
      </c>
      <c r="M77" s="83">
        <f>(HLOOKUP(M$6,BECO_Datos!$D$3:$HN$85,BECO_Datos!$A76,FALSE)+IFERROR(HLOOKUP(M$6,BECO_Datos!$HP$3:$LT$85,BECO_Datos!$A76,FALSE),0))*M$2</f>
        <v>0</v>
      </c>
      <c r="N77" s="83">
        <f>(HLOOKUP(N$6,BECO_Datos!$D$3:$HN$85,BECO_Datos!$A76,FALSE)+IFERROR(HLOOKUP(N$6,BECO_Datos!$HP$3:$LT$85,BECO_Datos!$A76,FALSE),0))*N$2</f>
        <v>0</v>
      </c>
      <c r="O77" s="83">
        <f>(HLOOKUP(O$6,BECO_Datos!$D$3:$HN$85,BECO_Datos!$A76,FALSE)+IFERROR(HLOOKUP(O$6,BECO_Datos!$HP$3:$LT$85,BECO_Datos!$A76,FALSE),0))*O$2</f>
        <v>0</v>
      </c>
      <c r="P77" s="83">
        <f>(HLOOKUP(P$6,BECO_Datos!$D$3:$HN$85,BECO_Datos!$A76,FALSE)+IFERROR(HLOOKUP(P$6,BECO_Datos!$HP$3:$LT$85,BECO_Datos!$A76,FALSE),0))*P$2</f>
        <v>0</v>
      </c>
      <c r="Q77" s="83">
        <f>(HLOOKUP(Q$6,BECO_Datos!$D$3:$HN$85,BECO_Datos!$A76,FALSE)+IFERROR(HLOOKUP(Q$6,BECO_Datos!$HP$3:$LT$85,BECO_Datos!$A76,FALSE),0))*Q$2</f>
        <v>0</v>
      </c>
      <c r="R77" s="83">
        <f>(HLOOKUP(R$6,BECO_Datos!$D$3:$HN$85,BECO_Datos!$A76,FALSE)+IFERROR(HLOOKUP(R$6,BECO_Datos!$HP$3:$LT$85,BECO_Datos!$A76,FALSE),0))*R$2</f>
        <v>0</v>
      </c>
      <c r="S77" s="83">
        <f>(HLOOKUP(S$6,BECO_Datos!$D$3:$HN$85,BECO_Datos!$A76,FALSE)+IFERROR(HLOOKUP(S$6,BECO_Datos!$HP$3:$LT$85,BECO_Datos!$A76,FALSE),0))*S$2</f>
        <v>0</v>
      </c>
      <c r="U77" s="83" t="e">
        <f>(HLOOKUP(U$6,BECO_Datos!$D$3:$HN$85,BECO_Datos!$A76,FALSE)+IFERROR(HLOOKUP(U$6,BECO_Datos!$HP$3:$LT$85,BECO_Datos!$A76,FALSE),0))*U$2</f>
        <v>#N/A</v>
      </c>
      <c r="V77" s="83" t="e">
        <f>(HLOOKUP(V$6,BECO_Datos!$D$3:$HN$85,BECO_Datos!$A76,FALSE)+IFERROR(HLOOKUP(V$6,BECO_Datos!$HP$3:$LT$85,BECO_Datos!$A76,FALSE),0))*V$2</f>
        <v>#N/A</v>
      </c>
      <c r="W77" s="83" t="e">
        <f>(HLOOKUP(W$6,BECO_Datos!$D$3:$HN$85,BECO_Datos!$A76,FALSE)+IFERROR(HLOOKUP(W$6,BECO_Datos!$HP$3:$LT$85,BECO_Datos!$A76,FALSE),0))*W$2</f>
        <v>#N/A</v>
      </c>
      <c r="X77" s="83" t="e">
        <f>(HLOOKUP(X$6,BECO_Datos!$D$3:$HN$85,BECO_Datos!$A76,FALSE)+IFERROR(HLOOKUP(X$6,BECO_Datos!$HP$3:$LT$85,BECO_Datos!$A76,FALSE),0))*X$2</f>
        <v>#N/A</v>
      </c>
      <c r="Y77" s="83" t="e">
        <f>(HLOOKUP(Y$6,BECO_Datos!$D$3:$HN$85,BECO_Datos!$A76,FALSE)+IFERROR(HLOOKUP(Y$6,BECO_Datos!$HP$3:$LT$85,BECO_Datos!$A76,FALSE),0))*Y$2</f>
        <v>#N/A</v>
      </c>
      <c r="Z77" s="83" t="e">
        <f>(HLOOKUP(Z$6,BECO_Datos!$D$3:$HN$85,BECO_Datos!$A76,FALSE)+IFERROR(HLOOKUP(Z$6,BECO_Datos!$HP$3:$LT$85,BECO_Datos!$A76,FALSE),0))*Z$2</f>
        <v>#N/A</v>
      </c>
      <c r="AA77" s="83">
        <f>(HLOOKUP(AA$6,BECO_Datos!$D$3:$HN$85,BECO_Datos!$A76,FALSE)+IFERROR(HLOOKUP(AA$6,BECO_Datos!$HP$3:$LT$85,BECO_Datos!$A76,FALSE),0))*AA$2</f>
        <v>0</v>
      </c>
      <c r="AB77" s="83">
        <f>(HLOOKUP(AB$6,BECO_Datos!$D$3:$HN$85,BECO_Datos!$A76,FALSE)+IFERROR(HLOOKUP(AB$6,BECO_Datos!$HP$3:$LT$85,BECO_Datos!$A76,FALSE),0))*AB$2</f>
        <v>0</v>
      </c>
      <c r="AC77" s="83">
        <f>(HLOOKUP(AC$6,BECO_Datos!$D$3:$HN$85,BECO_Datos!$A76,FALSE)+IFERROR(HLOOKUP(AC$6,BECO_Datos!$HP$3:$LT$85,BECO_Datos!$A76,FALSE),0))*AC$2</f>
        <v>0</v>
      </c>
      <c r="AD77" s="83">
        <f>(HLOOKUP(AD$6,BECO_Datos!$D$3:$HN$85,BECO_Datos!$A76,FALSE)+IFERROR(HLOOKUP(AD$6,BECO_Datos!$HP$3:$LT$85,BECO_Datos!$A76,FALSE),0))*AD$2</f>
        <v>0</v>
      </c>
      <c r="AE77" s="83">
        <f>(HLOOKUP(AE$6,BECO_Datos!$D$3:$HN$85,BECO_Datos!$A76,FALSE)+IFERROR(HLOOKUP(AE$6,BECO_Datos!$HP$3:$LT$85,BECO_Datos!$A76,FALSE),0))*AE$2</f>
        <v>0</v>
      </c>
      <c r="AF77" s="83">
        <f>(HLOOKUP(AF$6,BECO_Datos!$D$3:$HN$85,BECO_Datos!$A76,FALSE)+IFERROR(HLOOKUP(AF$6,BECO_Datos!$HP$3:$LT$85,BECO_Datos!$A76,FALSE),0))*AF$2</f>
        <v>0</v>
      </c>
      <c r="AG77" s="83">
        <f>(HLOOKUP(AG$6,BECO_Datos!$D$3:$HN$85,BECO_Datos!$A76,FALSE)+IFERROR(HLOOKUP(AG$6,BECO_Datos!$HP$3:$LT$85,BECO_Datos!$A76,FALSE),0))*AG$2</f>
        <v>0</v>
      </c>
      <c r="AH77" s="83">
        <f>(HLOOKUP(AH$6,BECO_Datos!$D$3:$HN$85,BECO_Datos!$A76,FALSE)+IFERROR(HLOOKUP(AH$6,BECO_Datos!$HP$3:$LT$85,BECO_Datos!$A76,FALSE),0))*AH$2</f>
        <v>0</v>
      </c>
      <c r="AI77" s="83">
        <f>(HLOOKUP(AI$6,BECO_Datos!$D$3:$HN$85,BECO_Datos!$A76,FALSE)+IFERROR(HLOOKUP(AI$6,BECO_Datos!$HP$3:$LT$85,BECO_Datos!$A76,FALSE),0))*AI$2</f>
        <v>0</v>
      </c>
      <c r="AJ77" s="83">
        <f>(HLOOKUP(AJ$6,BECO_Datos!$D$3:$HN$85,BECO_Datos!$A76,FALSE)+IFERROR(HLOOKUP(AJ$6,BECO_Datos!$HP$3:$LT$85,BECO_Datos!$A76,FALSE),0))*AJ$2</f>
        <v>0</v>
      </c>
      <c r="AL77" s="83" t="e">
        <f>(HLOOKUP(AL$6,BECO_Datos!$D$3:$HN$85,BECO_Datos!$A76,FALSE)+IFERROR(HLOOKUP(AL$6,BECO_Datos!$HP$3:$LT$85,BECO_Datos!$A76,FALSE),0))*AL$2</f>
        <v>#N/A</v>
      </c>
      <c r="AM77" s="83" t="e">
        <f>(HLOOKUP(AM$6,BECO_Datos!$D$3:$HN$85,BECO_Datos!$A76,FALSE)+IFERROR(HLOOKUP(AM$6,BECO_Datos!$HP$3:$LT$85,BECO_Datos!$A76,FALSE),0))*AM$2</f>
        <v>#N/A</v>
      </c>
      <c r="AN77" s="83" t="e">
        <f>(HLOOKUP(AN$6,BECO_Datos!$D$3:$HN$85,BECO_Datos!$A76,FALSE)+IFERROR(HLOOKUP(AN$6,BECO_Datos!$HP$3:$LT$85,BECO_Datos!$A76,FALSE),0))*AN$2</f>
        <v>#N/A</v>
      </c>
      <c r="AO77" s="83" t="e">
        <f>(HLOOKUP(AO$6,BECO_Datos!$D$3:$HN$85,BECO_Datos!$A76,FALSE)+IFERROR(HLOOKUP(AO$6,BECO_Datos!$HP$3:$LT$85,BECO_Datos!$A76,FALSE),0))*AO$2</f>
        <v>#N/A</v>
      </c>
      <c r="AP77" s="83" t="e">
        <f>(HLOOKUP(AP$6,BECO_Datos!$D$3:$HN$85,BECO_Datos!$A76,FALSE)+IFERROR(HLOOKUP(AP$6,BECO_Datos!$HP$3:$LT$85,BECO_Datos!$A76,FALSE),0))*AP$2</f>
        <v>#N/A</v>
      </c>
      <c r="AQ77" s="83" t="e">
        <f>(HLOOKUP(AQ$6,BECO_Datos!$D$3:$HN$85,BECO_Datos!$A76,FALSE)+IFERROR(HLOOKUP(AQ$6,BECO_Datos!$HP$3:$LT$85,BECO_Datos!$A76,FALSE),0))*AQ$2</f>
        <v>#N/A</v>
      </c>
      <c r="AR77" s="83">
        <f>(HLOOKUP(AR$6,BECO_Datos!$D$3:$HN$85,BECO_Datos!$A76,FALSE)+IFERROR(HLOOKUP(AR$6,BECO_Datos!$HP$3:$LT$85,BECO_Datos!$A76,FALSE),0))*AR$2</f>
        <v>68.278910469109505</v>
      </c>
      <c r="AS77" s="83">
        <f>(HLOOKUP(AS$6,BECO_Datos!$D$3:$HN$85,BECO_Datos!$A76,FALSE)+IFERROR(HLOOKUP(AS$6,BECO_Datos!$HP$3:$LT$85,BECO_Datos!$A76,FALSE),0))*AS$2</f>
        <v>96.382090677600644</v>
      </c>
      <c r="AT77" s="83">
        <f>(HLOOKUP(AT$6,BECO_Datos!$D$3:$HN$85,BECO_Datos!$A76,FALSE)+IFERROR(HLOOKUP(AT$6,BECO_Datos!$HP$3:$LT$85,BECO_Datos!$A76,FALSE),0))*AT$2</f>
        <v>116.8431938138385</v>
      </c>
      <c r="AU77" s="83">
        <f>(HLOOKUP(AU$6,BECO_Datos!$D$3:$HN$85,BECO_Datos!$A76,FALSE)+IFERROR(HLOOKUP(AU$6,BECO_Datos!$HP$3:$LT$85,BECO_Datos!$A76,FALSE),0))*AU$2</f>
        <v>86.849505281195007</v>
      </c>
      <c r="AV77" s="83">
        <f>(HLOOKUP(AV$6,BECO_Datos!$D$3:$HN$85,BECO_Datos!$A76,FALSE)+IFERROR(HLOOKUP(AV$6,BECO_Datos!$HP$3:$LT$85,BECO_Datos!$A76,FALSE),0))*AV$2</f>
        <v>81.683813068710961</v>
      </c>
      <c r="AW77" s="83">
        <f>(HLOOKUP(AW$6,BECO_Datos!$D$3:$HN$85,BECO_Datos!$A76,FALSE)+IFERROR(HLOOKUP(AW$6,BECO_Datos!$HP$3:$LT$85,BECO_Datos!$A76,FALSE),0))*AW$2</f>
        <v>81.827183365894967</v>
      </c>
      <c r="AX77" s="83">
        <f>(HLOOKUP(AX$6,BECO_Datos!$D$3:$HN$85,BECO_Datos!$A76,FALSE)+IFERROR(HLOOKUP(AX$6,BECO_Datos!$HP$3:$LT$85,BECO_Datos!$A76,FALSE),0))*AX$2</f>
        <v>82.150922728838879</v>
      </c>
      <c r="AY77" s="83">
        <f>(HLOOKUP(AY$6,BECO_Datos!$D$3:$HN$85,BECO_Datos!$A76,FALSE)+IFERROR(HLOOKUP(AY$6,BECO_Datos!$HP$3:$LT$85,BECO_Datos!$A76,FALSE),0))*AY$2</f>
        <v>90.968048812447265</v>
      </c>
      <c r="AZ77" s="83">
        <f>(HLOOKUP(AZ$6,BECO_Datos!$D$3:$HN$85,BECO_Datos!$A76,FALSE)+IFERROR(HLOOKUP(AZ$6,BECO_Datos!$HP$3:$LT$85,BECO_Datos!$A76,FALSE),0))*AZ$2</f>
        <v>109.21976704047714</v>
      </c>
      <c r="BA77" s="83">
        <f>(HLOOKUP(BA$6,BECO_Datos!$D$3:$HN$85,BECO_Datos!$A76,FALSE)+IFERROR(HLOOKUP(BA$6,BECO_Datos!$HP$3:$LT$85,BECO_Datos!$A76,FALSE),0))*BA$2</f>
        <v>108.06475890156504</v>
      </c>
      <c r="BC77" s="83" t="e">
        <f>(HLOOKUP(BC$6,BECO_Datos!$D$3:$HN$85,BECO_Datos!$A76,FALSE)+IFERROR(HLOOKUP(BC$6,BECO_Datos!$HP$3:$LT$85,BECO_Datos!$A76,FALSE),0))*BC$2</f>
        <v>#N/A</v>
      </c>
      <c r="BD77" s="83" t="e">
        <f>(HLOOKUP(BD$6,BECO_Datos!$D$3:$HN$85,BECO_Datos!$A76,FALSE)+IFERROR(HLOOKUP(BD$6,BECO_Datos!$HP$3:$LT$85,BECO_Datos!$A76,FALSE),0))*BD$2</f>
        <v>#N/A</v>
      </c>
      <c r="BE77" s="83" t="e">
        <f>(HLOOKUP(BE$6,BECO_Datos!$D$3:$HN$85,BECO_Datos!$A76,FALSE)+IFERROR(HLOOKUP(BE$6,BECO_Datos!$HP$3:$LT$85,BECO_Datos!$A76,FALSE),0))*BE$2</f>
        <v>#N/A</v>
      </c>
      <c r="BF77" s="83" t="e">
        <f>(HLOOKUP(BF$6,BECO_Datos!$D$3:$HN$85,BECO_Datos!$A76,FALSE)+IFERROR(HLOOKUP(BF$6,BECO_Datos!$HP$3:$LT$85,BECO_Datos!$A76,FALSE),0))*BF$2</f>
        <v>#N/A</v>
      </c>
      <c r="BG77" s="83" t="e">
        <f>(HLOOKUP(BG$6,BECO_Datos!$D$3:$HN$85,BECO_Datos!$A76,FALSE)+IFERROR(HLOOKUP(BG$6,BECO_Datos!$HP$3:$LT$85,BECO_Datos!$A76,FALSE),0))*BG$2</f>
        <v>#N/A</v>
      </c>
      <c r="BH77" s="83" t="e">
        <f>(HLOOKUP(BH$6,BECO_Datos!$D$3:$HN$85,BECO_Datos!$A76,FALSE)+IFERROR(HLOOKUP(BH$6,BECO_Datos!$HP$3:$LT$85,BECO_Datos!$A76,FALSE),0))*BH$2</f>
        <v>#N/A</v>
      </c>
      <c r="BI77" s="83">
        <f>(HLOOKUP(BI$6,BECO_Datos!$D$3:$HN$85,BECO_Datos!$A76,FALSE)+IFERROR(HLOOKUP(BI$6,BECO_Datos!$HP$3:$LT$85,BECO_Datos!$A76,FALSE),0))*BI$2</f>
        <v>0</v>
      </c>
      <c r="BJ77" s="83">
        <f>(HLOOKUP(BJ$6,BECO_Datos!$D$3:$HN$85,BECO_Datos!$A76,FALSE)+IFERROR(HLOOKUP(BJ$6,BECO_Datos!$HP$3:$LT$85,BECO_Datos!$A76,FALSE),0))*BJ$2</f>
        <v>0</v>
      </c>
      <c r="BK77" s="83">
        <f>(HLOOKUP(BK$6,BECO_Datos!$D$3:$HN$85,BECO_Datos!$A76,FALSE)+IFERROR(HLOOKUP(BK$6,BECO_Datos!$HP$3:$LT$85,BECO_Datos!$A76,FALSE),0))*BK$2</f>
        <v>0</v>
      </c>
      <c r="BL77" s="83">
        <f>(HLOOKUP(BL$6,BECO_Datos!$D$3:$HN$85,BECO_Datos!$A76,FALSE)+IFERROR(HLOOKUP(BL$6,BECO_Datos!$HP$3:$LT$85,BECO_Datos!$A76,FALSE),0))*BL$2</f>
        <v>0</v>
      </c>
      <c r="BM77" s="83">
        <f>(HLOOKUP(BM$6,BECO_Datos!$D$3:$HN$85,BECO_Datos!$A76,FALSE)+IFERROR(HLOOKUP(BM$6,BECO_Datos!$HP$3:$LT$85,BECO_Datos!$A76,FALSE),0))*BM$2</f>
        <v>0</v>
      </c>
      <c r="BN77" s="83">
        <f>(HLOOKUP(BN$6,BECO_Datos!$D$3:$HN$85,BECO_Datos!$A76,FALSE)+IFERROR(HLOOKUP(BN$6,BECO_Datos!$HP$3:$LT$85,BECO_Datos!$A76,FALSE),0))*BN$2</f>
        <v>0</v>
      </c>
      <c r="BO77" s="83">
        <f>(HLOOKUP(BO$6,BECO_Datos!$D$3:$HN$85,BECO_Datos!$A76,FALSE)+IFERROR(HLOOKUP(BO$6,BECO_Datos!$HP$3:$LT$85,BECO_Datos!$A76,FALSE),0))*BO$2</f>
        <v>0</v>
      </c>
      <c r="BP77" s="83">
        <f>(HLOOKUP(BP$6,BECO_Datos!$D$3:$HN$85,BECO_Datos!$A76,FALSE)+IFERROR(HLOOKUP(BP$6,BECO_Datos!$HP$3:$LT$85,BECO_Datos!$A76,FALSE),0))*BP$2</f>
        <v>0</v>
      </c>
      <c r="BQ77" s="83">
        <f>(HLOOKUP(BQ$6,BECO_Datos!$D$3:$HN$85,BECO_Datos!$A76,FALSE)+IFERROR(HLOOKUP(BQ$6,BECO_Datos!$HP$3:$LT$85,BECO_Datos!$A76,FALSE),0))*BQ$2</f>
        <v>0</v>
      </c>
      <c r="BR77" s="83">
        <f>(HLOOKUP(BR$6,BECO_Datos!$D$3:$HN$85,BECO_Datos!$A76,FALSE)+IFERROR(HLOOKUP(BR$6,BECO_Datos!$HP$3:$LT$85,BECO_Datos!$A76,FALSE),0))*BR$2</f>
        <v>0</v>
      </c>
      <c r="BT77" s="83" t="e">
        <f>(HLOOKUP(BT$6,BECO_Datos!$D$3:$HN$85,BECO_Datos!$A76,FALSE)+IFERROR(HLOOKUP(BT$6,BECO_Datos!$HP$3:$LT$85,BECO_Datos!$A76,FALSE),0))*BT$2</f>
        <v>#N/A</v>
      </c>
      <c r="BU77" s="83" t="e">
        <f>(HLOOKUP(BU$6,BECO_Datos!$D$3:$HN$85,BECO_Datos!$A76,FALSE)+IFERROR(HLOOKUP(BU$6,BECO_Datos!$HP$3:$LT$85,BECO_Datos!$A76,FALSE),0))*BU$2</f>
        <v>#N/A</v>
      </c>
      <c r="BV77" s="83" t="e">
        <f>(HLOOKUP(BV$6,BECO_Datos!$D$3:$HN$85,BECO_Datos!$A76,FALSE)+IFERROR(HLOOKUP(BV$6,BECO_Datos!$HP$3:$LT$85,BECO_Datos!$A76,FALSE),0))*BV$2</f>
        <v>#N/A</v>
      </c>
      <c r="BW77" s="83" t="e">
        <f>(HLOOKUP(BW$6,BECO_Datos!$D$3:$HN$85,BECO_Datos!$A76,FALSE)+IFERROR(HLOOKUP(BW$6,BECO_Datos!$HP$3:$LT$85,BECO_Datos!$A76,FALSE),0))*BW$2</f>
        <v>#N/A</v>
      </c>
      <c r="BX77" s="83" t="e">
        <f>(HLOOKUP(BX$6,BECO_Datos!$D$3:$HN$85,BECO_Datos!$A76,FALSE)+IFERROR(HLOOKUP(BX$6,BECO_Datos!$HP$3:$LT$85,BECO_Datos!$A76,FALSE),0))*BX$2</f>
        <v>#N/A</v>
      </c>
      <c r="BY77" s="83" t="e">
        <f>(HLOOKUP(BY$6,BECO_Datos!$D$3:$HN$85,BECO_Datos!$A76,FALSE)+IFERROR(HLOOKUP(BY$6,BECO_Datos!$HP$3:$LT$85,BECO_Datos!$A76,FALSE),0))*BY$2</f>
        <v>#N/A</v>
      </c>
      <c r="BZ77" s="83">
        <f>(HLOOKUP(BZ$6,BECO_Datos!$D$3:$HN$85,BECO_Datos!$A76,FALSE)+IFERROR(HLOOKUP(BZ$6,BECO_Datos!$HP$3:$LT$85,BECO_Datos!$A76,FALSE),0))*BZ$2</f>
        <v>0</v>
      </c>
      <c r="CA77" s="83">
        <f>(HLOOKUP(CA$6,BECO_Datos!$D$3:$HN$85,BECO_Datos!$A76,FALSE)+IFERROR(HLOOKUP(CA$6,BECO_Datos!$HP$3:$LT$85,BECO_Datos!$A76,FALSE),0))*CA$2</f>
        <v>0</v>
      </c>
      <c r="CB77" s="83">
        <f>(HLOOKUP(CB$6,BECO_Datos!$D$3:$HN$85,BECO_Datos!$A76,FALSE)+IFERROR(HLOOKUP(CB$6,BECO_Datos!$HP$3:$LT$85,BECO_Datos!$A76,FALSE),0))*CB$2</f>
        <v>0</v>
      </c>
      <c r="CC77" s="83">
        <f>(HLOOKUP(CC$6,BECO_Datos!$D$3:$HN$85,BECO_Datos!$A76,FALSE)+IFERROR(HLOOKUP(CC$6,BECO_Datos!$HP$3:$LT$85,BECO_Datos!$A76,FALSE),0))*CC$2</f>
        <v>0</v>
      </c>
      <c r="CD77" s="83">
        <f>(HLOOKUP(CD$6,BECO_Datos!$D$3:$HN$85,BECO_Datos!$A76,FALSE)+IFERROR(HLOOKUP(CD$6,BECO_Datos!$HP$3:$LT$85,BECO_Datos!$A76,FALSE),0))*CD$2</f>
        <v>0</v>
      </c>
      <c r="CE77" s="83">
        <f>(HLOOKUP(CE$6,BECO_Datos!$D$3:$HN$85,BECO_Datos!$A76,FALSE)+IFERROR(HLOOKUP(CE$6,BECO_Datos!$HP$3:$LT$85,BECO_Datos!$A76,FALSE),0))*CE$2</f>
        <v>0</v>
      </c>
      <c r="CF77" s="83">
        <f>(HLOOKUP(CF$6,BECO_Datos!$D$3:$HN$85,BECO_Datos!$A76,FALSE)+IFERROR(HLOOKUP(CF$6,BECO_Datos!$HP$3:$LT$85,BECO_Datos!$A76,FALSE),0))*CF$2</f>
        <v>0</v>
      </c>
      <c r="CG77" s="83">
        <f>(HLOOKUP(CG$6,BECO_Datos!$D$3:$HN$85,BECO_Datos!$A76,FALSE)+IFERROR(HLOOKUP(CG$6,BECO_Datos!$HP$3:$LT$85,BECO_Datos!$A76,FALSE),0))*CG$2</f>
        <v>0</v>
      </c>
      <c r="CH77" s="83">
        <f>(HLOOKUP(CH$6,BECO_Datos!$D$3:$HN$85,BECO_Datos!$A76,FALSE)+IFERROR(HLOOKUP(CH$6,BECO_Datos!$HP$3:$LT$85,BECO_Datos!$A76,FALSE),0))*CH$2</f>
        <v>0</v>
      </c>
      <c r="CI77" s="83">
        <f>(HLOOKUP(CI$6,BECO_Datos!$D$3:$HN$85,BECO_Datos!$A76,FALSE)+IFERROR(HLOOKUP(CI$6,BECO_Datos!$HP$3:$LT$85,BECO_Datos!$A76,FALSE),0))*CI$2</f>
        <v>0</v>
      </c>
      <c r="CK77" s="83" t="e">
        <f>(HLOOKUP(CK$6,BECO_Datos!$D$3:$HN$85,BECO_Datos!$A76,FALSE)+IFERROR(HLOOKUP(CK$6,BECO_Datos!$HP$3:$LT$85,BECO_Datos!$A76,FALSE),0))*CK$2</f>
        <v>#N/A</v>
      </c>
      <c r="CL77" s="83" t="e">
        <f>(HLOOKUP(CL$6,BECO_Datos!$D$3:$HN$85,BECO_Datos!$A76,FALSE)+IFERROR(HLOOKUP(CL$6,BECO_Datos!$HP$3:$LT$85,BECO_Datos!$A76,FALSE),0))*CL$2</f>
        <v>#N/A</v>
      </c>
      <c r="CM77" s="83" t="e">
        <f>(HLOOKUP(CM$6,BECO_Datos!$D$3:$HN$85,BECO_Datos!$A76,FALSE)+IFERROR(HLOOKUP(CM$6,BECO_Datos!$HP$3:$LT$85,BECO_Datos!$A76,FALSE),0))*CM$2</f>
        <v>#N/A</v>
      </c>
      <c r="CN77" s="83" t="e">
        <f>(HLOOKUP(CN$6,BECO_Datos!$D$3:$HN$85,BECO_Datos!$A76,FALSE)+IFERROR(HLOOKUP(CN$6,BECO_Datos!$HP$3:$LT$85,BECO_Datos!$A76,FALSE),0))*CN$2</f>
        <v>#N/A</v>
      </c>
      <c r="CO77" s="83" t="e">
        <f>(HLOOKUP(CO$6,BECO_Datos!$D$3:$HN$85,BECO_Datos!$A76,FALSE)+IFERROR(HLOOKUP(CO$6,BECO_Datos!$HP$3:$LT$85,BECO_Datos!$A76,FALSE),0))*CO$2</f>
        <v>#N/A</v>
      </c>
      <c r="CP77" s="83" t="e">
        <f>(HLOOKUP(CP$6,BECO_Datos!$D$3:$HN$85,BECO_Datos!$A76,FALSE)+IFERROR(HLOOKUP(CP$6,BECO_Datos!$HP$3:$LT$85,BECO_Datos!$A76,FALSE),0))*CP$2</f>
        <v>#N/A</v>
      </c>
      <c r="CQ77" s="83">
        <f>(HLOOKUP(CQ$6,BECO_Datos!$D$3:$HN$85,BECO_Datos!$A76,FALSE)+IFERROR(HLOOKUP(CQ$6,BECO_Datos!$HP$3:$LT$85,BECO_Datos!$A76,FALSE),0))*CQ$2</f>
        <v>0</v>
      </c>
      <c r="CR77" s="83">
        <f>(HLOOKUP(CR$6,BECO_Datos!$D$3:$HN$85,BECO_Datos!$A76,FALSE)+IFERROR(HLOOKUP(CR$6,BECO_Datos!$HP$3:$LT$85,BECO_Datos!$A76,FALSE),0))*CR$2</f>
        <v>0</v>
      </c>
      <c r="CS77" s="83">
        <f>(HLOOKUP(CS$6,BECO_Datos!$D$3:$HN$85,BECO_Datos!$A76,FALSE)+IFERROR(HLOOKUP(CS$6,BECO_Datos!$HP$3:$LT$85,BECO_Datos!$A76,FALSE),0))*CS$2</f>
        <v>0</v>
      </c>
      <c r="CT77" s="83">
        <f>(HLOOKUP(CT$6,BECO_Datos!$D$3:$HN$85,BECO_Datos!$A76,FALSE)+IFERROR(HLOOKUP(CT$6,BECO_Datos!$HP$3:$LT$85,BECO_Datos!$A76,FALSE),0))*CT$2</f>
        <v>0</v>
      </c>
      <c r="CU77" s="83">
        <f>(HLOOKUP(CU$6,BECO_Datos!$D$3:$HN$85,BECO_Datos!$A76,FALSE)+IFERROR(HLOOKUP(CU$6,BECO_Datos!$HP$3:$LT$85,BECO_Datos!$A76,FALSE),0))*CU$2</f>
        <v>0</v>
      </c>
      <c r="CV77" s="83">
        <f>(HLOOKUP(CV$6,BECO_Datos!$D$3:$HN$85,BECO_Datos!$A76,FALSE)+IFERROR(HLOOKUP(CV$6,BECO_Datos!$HP$3:$LT$85,BECO_Datos!$A76,FALSE),0))*CV$2</f>
        <v>0</v>
      </c>
      <c r="CW77" s="83">
        <f>(HLOOKUP(CW$6,BECO_Datos!$D$3:$HN$85,BECO_Datos!$A76,FALSE)+IFERROR(HLOOKUP(CW$6,BECO_Datos!$HP$3:$LT$85,BECO_Datos!$A76,FALSE),0))*CW$2</f>
        <v>0</v>
      </c>
      <c r="CX77" s="83">
        <f>(HLOOKUP(CX$6,BECO_Datos!$D$3:$HN$85,BECO_Datos!$A76,FALSE)+IFERROR(HLOOKUP(CX$6,BECO_Datos!$HP$3:$LT$85,BECO_Datos!$A76,FALSE),0))*CX$2</f>
        <v>0</v>
      </c>
      <c r="CY77" s="83">
        <f>(HLOOKUP(CY$6,BECO_Datos!$D$3:$HN$85,BECO_Datos!$A76,FALSE)+IFERROR(HLOOKUP(CY$6,BECO_Datos!$HP$3:$LT$85,BECO_Datos!$A76,FALSE),0))*CY$2</f>
        <v>0</v>
      </c>
      <c r="CZ77" s="83">
        <f>(HLOOKUP(CZ$6,BECO_Datos!$D$3:$HN$85,BECO_Datos!$A76,FALSE)+IFERROR(HLOOKUP(CZ$6,BECO_Datos!$HP$3:$LT$85,BECO_Datos!$A76,FALSE),0))*CZ$2</f>
        <v>0</v>
      </c>
      <c r="DB77" s="83" t="e">
        <f>(HLOOKUP(DB$6,BECO_Datos!$D$3:$HN$85,BECO_Datos!$A76,FALSE)+IFERROR(HLOOKUP(DB$6,BECO_Datos!$HP$3:$LT$85,BECO_Datos!$A76,FALSE),0))*DB$2</f>
        <v>#N/A</v>
      </c>
      <c r="DC77" s="83" t="e">
        <f>(HLOOKUP(DC$6,BECO_Datos!$D$3:$HN$85,BECO_Datos!$A76,FALSE)+IFERROR(HLOOKUP(DC$6,BECO_Datos!$HP$3:$LT$85,BECO_Datos!$A76,FALSE),0))*DC$2</f>
        <v>#N/A</v>
      </c>
      <c r="DD77" s="83" t="e">
        <f>(HLOOKUP(DD$6,BECO_Datos!$D$3:$HN$85,BECO_Datos!$A76,FALSE)+IFERROR(HLOOKUP(DD$6,BECO_Datos!$HP$3:$LT$85,BECO_Datos!$A76,FALSE),0))*DD$2</f>
        <v>#N/A</v>
      </c>
      <c r="DE77" s="83" t="e">
        <f>(HLOOKUP(DE$6,BECO_Datos!$D$3:$HN$85,BECO_Datos!$A76,FALSE)+IFERROR(HLOOKUP(DE$6,BECO_Datos!$HP$3:$LT$85,BECO_Datos!$A76,FALSE),0))*DE$2</f>
        <v>#N/A</v>
      </c>
      <c r="DF77" s="83" t="e">
        <f>(HLOOKUP(DF$6,BECO_Datos!$D$3:$HN$85,BECO_Datos!$A76,FALSE)+IFERROR(HLOOKUP(DF$6,BECO_Datos!$HP$3:$LT$85,BECO_Datos!$A76,FALSE),0))*DF$2</f>
        <v>#N/A</v>
      </c>
      <c r="DG77" s="83" t="e">
        <f>(HLOOKUP(DG$6,BECO_Datos!$D$3:$HN$85,BECO_Datos!$A76,FALSE)+IFERROR(HLOOKUP(DG$6,BECO_Datos!$HP$3:$LT$85,BECO_Datos!$A76,FALSE),0))*DG$2</f>
        <v>#N/A</v>
      </c>
      <c r="DH77" s="83">
        <f>(HLOOKUP(DH$6,BECO_Datos!$D$3:$HN$85,BECO_Datos!$A76,FALSE)+IFERROR(HLOOKUP(DH$6,BECO_Datos!$HP$3:$LT$85,BECO_Datos!$A76,FALSE),0))*DH$2</f>
        <v>0</v>
      </c>
      <c r="DI77" s="83">
        <f>(HLOOKUP(DI$6,BECO_Datos!$D$3:$HN$85,BECO_Datos!$A76,FALSE)+IFERROR(HLOOKUP(DI$6,BECO_Datos!$HP$3:$LT$85,BECO_Datos!$A76,FALSE),0))*DI$2</f>
        <v>0</v>
      </c>
      <c r="DJ77" s="83">
        <f>(HLOOKUP(DJ$6,BECO_Datos!$D$3:$HN$85,BECO_Datos!$A76,FALSE)+IFERROR(HLOOKUP(DJ$6,BECO_Datos!$HP$3:$LT$85,BECO_Datos!$A76,FALSE),0))*DJ$2</f>
        <v>0</v>
      </c>
      <c r="DK77" s="83">
        <f>(HLOOKUP(DK$6,BECO_Datos!$D$3:$HN$85,BECO_Datos!$A76,FALSE)+IFERROR(HLOOKUP(DK$6,BECO_Datos!$HP$3:$LT$85,BECO_Datos!$A76,FALSE),0))*DK$2</f>
        <v>0</v>
      </c>
      <c r="DL77" s="83">
        <f>(HLOOKUP(DL$6,BECO_Datos!$D$3:$HN$85,BECO_Datos!$A76,FALSE)+IFERROR(HLOOKUP(DL$6,BECO_Datos!$HP$3:$LT$85,BECO_Datos!$A76,FALSE),0))*DL$2</f>
        <v>0</v>
      </c>
      <c r="DM77" s="83">
        <f>(HLOOKUP(DM$6,BECO_Datos!$D$3:$HN$85,BECO_Datos!$A76,FALSE)+IFERROR(HLOOKUP(DM$6,BECO_Datos!$HP$3:$LT$85,BECO_Datos!$A76,FALSE),0))*DM$2</f>
        <v>0</v>
      </c>
      <c r="DN77" s="83">
        <f>(HLOOKUP(DN$6,BECO_Datos!$D$3:$HN$85,BECO_Datos!$A76,FALSE)+IFERROR(HLOOKUP(DN$6,BECO_Datos!$HP$3:$LT$85,BECO_Datos!$A76,FALSE),0))*DN$2</f>
        <v>0</v>
      </c>
      <c r="DO77" s="83">
        <f>(HLOOKUP(DO$6,BECO_Datos!$D$3:$HN$85,BECO_Datos!$A76,FALSE)+IFERROR(HLOOKUP(DO$6,BECO_Datos!$HP$3:$LT$85,BECO_Datos!$A76,FALSE),0))*DO$2</f>
        <v>0</v>
      </c>
      <c r="DP77" s="83">
        <f>(HLOOKUP(DP$6,BECO_Datos!$D$3:$HN$85,BECO_Datos!$A76,FALSE)+IFERROR(HLOOKUP(DP$6,BECO_Datos!$HP$3:$LT$85,BECO_Datos!$A76,FALSE),0))*DP$2</f>
        <v>0</v>
      </c>
      <c r="DQ77" s="83">
        <f>(HLOOKUP(DQ$6,BECO_Datos!$D$3:$HN$85,BECO_Datos!$A76,FALSE)+IFERROR(HLOOKUP(DQ$6,BECO_Datos!$HP$3:$LT$85,BECO_Datos!$A76,FALSE),0))*DQ$2</f>
        <v>0</v>
      </c>
      <c r="DS77" s="83" t="e">
        <f>(HLOOKUP(DS$6,BECO_Datos!$D$3:$HN$85,BECO_Datos!$A76,FALSE)+IFERROR(HLOOKUP(DS$6,BECO_Datos!$HP$3:$LT$85,BECO_Datos!$A76,FALSE),0))*DS$2</f>
        <v>#N/A</v>
      </c>
      <c r="DT77" s="83" t="e">
        <f>(HLOOKUP(DT$6,BECO_Datos!$D$3:$HN$85,BECO_Datos!$A76,FALSE)+IFERROR(HLOOKUP(DT$6,BECO_Datos!$HP$3:$LT$85,BECO_Datos!$A76,FALSE),0))*DT$2</f>
        <v>#N/A</v>
      </c>
      <c r="DU77" s="83" t="e">
        <f>(HLOOKUP(DU$6,BECO_Datos!$D$3:$HN$85,BECO_Datos!$A76,FALSE)+IFERROR(HLOOKUP(DU$6,BECO_Datos!$HP$3:$LT$85,BECO_Datos!$A76,FALSE),0))*DU$2</f>
        <v>#N/A</v>
      </c>
      <c r="DV77" s="83" t="e">
        <f>(HLOOKUP(DV$6,BECO_Datos!$D$3:$HN$85,BECO_Datos!$A76,FALSE)+IFERROR(HLOOKUP(DV$6,BECO_Datos!$HP$3:$LT$85,BECO_Datos!$A76,FALSE),0))*DV$2</f>
        <v>#N/A</v>
      </c>
      <c r="DW77" s="83" t="e">
        <f>(HLOOKUP(DW$6,BECO_Datos!$D$3:$HN$85,BECO_Datos!$A76,FALSE)+IFERROR(HLOOKUP(DW$6,BECO_Datos!$HP$3:$LT$85,BECO_Datos!$A76,FALSE),0))*DW$2</f>
        <v>#N/A</v>
      </c>
      <c r="DX77" s="83" t="e">
        <f>(HLOOKUP(DX$6,BECO_Datos!$D$3:$HN$85,BECO_Datos!$A76,FALSE)+IFERROR(HLOOKUP(DX$6,BECO_Datos!$HP$3:$LT$85,BECO_Datos!$A76,FALSE),0))*DX$2</f>
        <v>#N/A</v>
      </c>
      <c r="DY77" s="83">
        <f>(HLOOKUP(DY$6,BECO_Datos!$D$3:$HN$85,BECO_Datos!$A76,FALSE)+IFERROR(HLOOKUP(DY$6,BECO_Datos!$HP$3:$LT$85,BECO_Datos!$A76,FALSE),0))*DY$2</f>
        <v>0</v>
      </c>
      <c r="DZ77" s="83">
        <f>(HLOOKUP(DZ$6,BECO_Datos!$D$3:$HN$85,BECO_Datos!$A76,FALSE)+IFERROR(HLOOKUP(DZ$6,BECO_Datos!$HP$3:$LT$85,BECO_Datos!$A76,FALSE),0))*DZ$2</f>
        <v>0</v>
      </c>
      <c r="EA77" s="83">
        <f>(HLOOKUP(EA$6,BECO_Datos!$D$3:$HN$85,BECO_Datos!$A76,FALSE)+IFERROR(HLOOKUP(EA$6,BECO_Datos!$HP$3:$LT$85,BECO_Datos!$A76,FALSE),0))*EA$2</f>
        <v>0</v>
      </c>
      <c r="EB77" s="83">
        <f>(HLOOKUP(EB$6,BECO_Datos!$D$3:$HN$85,BECO_Datos!$A76,FALSE)+IFERROR(HLOOKUP(EB$6,BECO_Datos!$HP$3:$LT$85,BECO_Datos!$A76,FALSE),0))*EB$2</f>
        <v>0</v>
      </c>
      <c r="EC77" s="83">
        <f>(HLOOKUP(EC$6,BECO_Datos!$D$3:$HN$85,BECO_Datos!$A76,FALSE)+IFERROR(HLOOKUP(EC$6,BECO_Datos!$HP$3:$LT$85,BECO_Datos!$A76,FALSE),0))*EC$2</f>
        <v>0</v>
      </c>
      <c r="ED77" s="83">
        <f>(HLOOKUP(ED$6,BECO_Datos!$D$3:$HN$85,BECO_Datos!$A76,FALSE)+IFERROR(HLOOKUP(ED$6,BECO_Datos!$HP$3:$LT$85,BECO_Datos!$A76,FALSE),0))*ED$2</f>
        <v>0</v>
      </c>
      <c r="EE77" s="83">
        <f>(HLOOKUP(EE$6,BECO_Datos!$D$3:$HN$85,BECO_Datos!$A76,FALSE)+IFERROR(HLOOKUP(EE$6,BECO_Datos!$HP$3:$LT$85,BECO_Datos!$A76,FALSE),0))*EE$2</f>
        <v>0</v>
      </c>
      <c r="EF77" s="83">
        <f>(HLOOKUP(EF$6,BECO_Datos!$D$3:$HN$85,BECO_Datos!$A76,FALSE)+IFERROR(HLOOKUP(EF$6,BECO_Datos!$HP$3:$LT$85,BECO_Datos!$A76,FALSE),0))*EF$2</f>
        <v>0</v>
      </c>
      <c r="EG77" s="83">
        <f>(HLOOKUP(EG$6,BECO_Datos!$D$3:$HN$85,BECO_Datos!$A76,FALSE)+IFERROR(HLOOKUP(EG$6,BECO_Datos!$HP$3:$LT$85,BECO_Datos!$A76,FALSE),0))*EG$2</f>
        <v>0</v>
      </c>
      <c r="EH77" s="83">
        <f>(HLOOKUP(EH$6,BECO_Datos!$D$3:$HN$85,BECO_Datos!$A76,FALSE)+IFERROR(HLOOKUP(EH$6,BECO_Datos!$HP$3:$LT$85,BECO_Datos!$A76,FALSE),0))*EH$2</f>
        <v>0</v>
      </c>
      <c r="EJ77" s="83" t="e">
        <f>(HLOOKUP(EJ$6,BECO_Datos!$D$3:$HN$85,BECO_Datos!$A76,FALSE)+IFERROR(HLOOKUP(EJ$6,BECO_Datos!$HP$3:$LT$85,BECO_Datos!$A76,FALSE),0))*EJ$2</f>
        <v>#N/A</v>
      </c>
      <c r="EK77" s="83" t="e">
        <f>(HLOOKUP(EK$6,BECO_Datos!$D$3:$HN$85,BECO_Datos!$A76,FALSE)+IFERROR(HLOOKUP(EK$6,BECO_Datos!$HP$3:$LT$85,BECO_Datos!$A76,FALSE),0))*EK$2</f>
        <v>#N/A</v>
      </c>
      <c r="EL77" s="83" t="e">
        <f>(HLOOKUP(EL$6,BECO_Datos!$D$3:$HN$85,BECO_Datos!$A76,FALSE)+IFERROR(HLOOKUP(EL$6,BECO_Datos!$HP$3:$LT$85,BECO_Datos!$A76,FALSE),0))*EL$2</f>
        <v>#N/A</v>
      </c>
      <c r="EM77" s="83" t="e">
        <f>(HLOOKUP(EM$6,BECO_Datos!$D$3:$HN$85,BECO_Datos!$A76,FALSE)+IFERROR(HLOOKUP(EM$6,BECO_Datos!$HP$3:$LT$85,BECO_Datos!$A76,FALSE),0))*EM$2</f>
        <v>#N/A</v>
      </c>
      <c r="EN77" s="83" t="e">
        <f>(HLOOKUP(EN$6,BECO_Datos!$D$3:$HN$85,BECO_Datos!$A76,FALSE)+IFERROR(HLOOKUP(EN$6,BECO_Datos!$HP$3:$LT$85,BECO_Datos!$A76,FALSE),0))*EN$2</f>
        <v>#N/A</v>
      </c>
      <c r="EO77" s="83" t="e">
        <f>(HLOOKUP(EO$6,BECO_Datos!$D$3:$HN$85,BECO_Datos!$A76,FALSE)+IFERROR(HLOOKUP(EO$6,BECO_Datos!$HP$3:$LT$85,BECO_Datos!$A76,FALSE),0))*EO$2</f>
        <v>#N/A</v>
      </c>
      <c r="EP77" s="83">
        <f>(HLOOKUP(EP$6,BECO_Datos!$D$3:$HN$85,BECO_Datos!$A76,FALSE)+IFERROR(HLOOKUP(EP$6,BECO_Datos!$HP$3:$LT$85,BECO_Datos!$A76,FALSE),0))*EP$2</f>
        <v>0</v>
      </c>
      <c r="EQ77" s="83">
        <f>(HLOOKUP(EQ$6,BECO_Datos!$D$3:$HN$85,BECO_Datos!$A76,FALSE)+IFERROR(HLOOKUP(EQ$6,BECO_Datos!$HP$3:$LT$85,BECO_Datos!$A76,FALSE),0))*EQ$2</f>
        <v>0</v>
      </c>
      <c r="ER77" s="83">
        <f>(HLOOKUP(ER$6,BECO_Datos!$D$3:$HN$85,BECO_Datos!$A76,FALSE)+IFERROR(HLOOKUP(ER$6,BECO_Datos!$HP$3:$LT$85,BECO_Datos!$A76,FALSE),0))*ER$2</f>
        <v>0</v>
      </c>
      <c r="ES77" s="83">
        <f>(HLOOKUP(ES$6,BECO_Datos!$D$3:$HN$85,BECO_Datos!$A76,FALSE)+IFERROR(HLOOKUP(ES$6,BECO_Datos!$HP$3:$LT$85,BECO_Datos!$A76,FALSE),0))*ES$2</f>
        <v>0</v>
      </c>
      <c r="ET77" s="83">
        <f>(HLOOKUP(ET$6,BECO_Datos!$D$3:$HN$85,BECO_Datos!$A76,FALSE)+IFERROR(HLOOKUP(ET$6,BECO_Datos!$HP$3:$LT$85,BECO_Datos!$A76,FALSE),0))*ET$2</f>
        <v>0</v>
      </c>
      <c r="EU77" s="83">
        <f>(HLOOKUP(EU$6,BECO_Datos!$D$3:$HN$85,BECO_Datos!$A76,FALSE)+IFERROR(HLOOKUP(EU$6,BECO_Datos!$HP$3:$LT$85,BECO_Datos!$A76,FALSE),0))*EU$2</f>
        <v>0</v>
      </c>
      <c r="EV77" s="83">
        <f>(HLOOKUP(EV$6,BECO_Datos!$D$3:$HN$85,BECO_Datos!$A76,FALSE)+IFERROR(HLOOKUP(EV$6,BECO_Datos!$HP$3:$LT$85,BECO_Datos!$A76,FALSE),0))*EV$2</f>
        <v>0</v>
      </c>
      <c r="EW77" s="83">
        <f>(HLOOKUP(EW$6,BECO_Datos!$D$3:$HN$85,BECO_Datos!$A76,FALSE)+IFERROR(HLOOKUP(EW$6,BECO_Datos!$HP$3:$LT$85,BECO_Datos!$A76,FALSE),0))*EW$2</f>
        <v>0</v>
      </c>
      <c r="EX77" s="83">
        <f>(HLOOKUP(EX$6,BECO_Datos!$D$3:$HN$85,BECO_Datos!$A76,FALSE)+IFERROR(HLOOKUP(EX$6,BECO_Datos!$HP$3:$LT$85,BECO_Datos!$A76,FALSE),0))*EX$2</f>
        <v>0</v>
      </c>
      <c r="EY77" s="83">
        <f>(HLOOKUP(EY$6,BECO_Datos!$D$3:$HN$85,BECO_Datos!$A76,FALSE)+IFERROR(HLOOKUP(EY$6,BECO_Datos!$HP$3:$LT$85,BECO_Datos!$A76,FALSE),0))*EY$2</f>
        <v>0</v>
      </c>
      <c r="FA77" s="83" t="e">
        <f>(HLOOKUP(FA$6,BECO_Datos!$D$3:$HN$85,BECO_Datos!$A76,FALSE)+IFERROR(HLOOKUP(FA$6,BECO_Datos!$HP$3:$LT$85,BECO_Datos!$A76,FALSE),0))*FA$2</f>
        <v>#N/A</v>
      </c>
      <c r="FB77" s="83" t="e">
        <f>(HLOOKUP(FB$6,BECO_Datos!$D$3:$HN$85,BECO_Datos!$A76,FALSE)+IFERROR(HLOOKUP(FB$6,BECO_Datos!$HP$3:$LT$85,BECO_Datos!$A76,FALSE),0))*FB$2</f>
        <v>#N/A</v>
      </c>
      <c r="FC77" s="83" t="e">
        <f>(HLOOKUP(FC$6,BECO_Datos!$D$3:$HN$85,BECO_Datos!$A76,FALSE)+IFERROR(HLOOKUP(FC$6,BECO_Datos!$HP$3:$LT$85,BECO_Datos!$A76,FALSE),0))*FC$2</f>
        <v>#N/A</v>
      </c>
      <c r="FD77" s="83" t="e">
        <f>(HLOOKUP(FD$6,BECO_Datos!$D$3:$HN$85,BECO_Datos!$A76,FALSE)+IFERROR(HLOOKUP(FD$6,BECO_Datos!$HP$3:$LT$85,BECO_Datos!$A76,FALSE),0))*FD$2</f>
        <v>#N/A</v>
      </c>
      <c r="FE77" s="83" t="e">
        <f>(HLOOKUP(FE$6,BECO_Datos!$D$3:$HN$85,BECO_Datos!$A76,FALSE)+IFERROR(HLOOKUP(FE$6,BECO_Datos!$HP$3:$LT$85,BECO_Datos!$A76,FALSE),0))*FE$2</f>
        <v>#N/A</v>
      </c>
      <c r="FF77" s="83" t="e">
        <f>(HLOOKUP(FF$6,BECO_Datos!$D$3:$HN$85,BECO_Datos!$A76,FALSE)+IFERROR(HLOOKUP(FF$6,BECO_Datos!$HP$3:$LT$85,BECO_Datos!$A76,FALSE),0))*FF$2</f>
        <v>#N/A</v>
      </c>
      <c r="FG77" s="83">
        <f>(HLOOKUP(FG$6,BECO_Datos!$D$3:$HN$85,BECO_Datos!$A76,FALSE)+IFERROR(HLOOKUP(FG$6,BECO_Datos!$HP$3:$LT$85,BECO_Datos!$A76,FALSE),0))*FG$2</f>
        <v>0</v>
      </c>
      <c r="FH77" s="83">
        <f>(HLOOKUP(FH$6,BECO_Datos!$D$3:$HN$85,BECO_Datos!$A76,FALSE)+IFERROR(HLOOKUP(FH$6,BECO_Datos!$HP$3:$LT$85,BECO_Datos!$A76,FALSE),0))*FH$2</f>
        <v>0</v>
      </c>
      <c r="FI77" s="83">
        <f>(HLOOKUP(FI$6,BECO_Datos!$D$3:$HN$85,BECO_Datos!$A76,FALSE)+IFERROR(HLOOKUP(FI$6,BECO_Datos!$HP$3:$LT$85,BECO_Datos!$A76,FALSE),0))*FI$2</f>
        <v>0</v>
      </c>
      <c r="FJ77" s="83">
        <f>(HLOOKUP(FJ$6,BECO_Datos!$D$3:$HN$85,BECO_Datos!$A76,FALSE)+IFERROR(HLOOKUP(FJ$6,BECO_Datos!$HP$3:$LT$85,BECO_Datos!$A76,FALSE),0))*FJ$2</f>
        <v>0</v>
      </c>
      <c r="FK77" s="83">
        <f>(HLOOKUP(FK$6,BECO_Datos!$D$3:$HN$85,BECO_Datos!$A76,FALSE)+IFERROR(HLOOKUP(FK$6,BECO_Datos!$HP$3:$LT$85,BECO_Datos!$A76,FALSE),0))*FK$2</f>
        <v>0</v>
      </c>
      <c r="FL77" s="83">
        <f>(HLOOKUP(FL$6,BECO_Datos!$D$3:$HN$85,BECO_Datos!$A76,FALSE)+IFERROR(HLOOKUP(FL$6,BECO_Datos!$HP$3:$LT$85,BECO_Datos!$A76,FALSE),0))*FL$2</f>
        <v>0</v>
      </c>
      <c r="FM77" s="83">
        <f>(HLOOKUP(FM$6,BECO_Datos!$D$3:$HN$85,BECO_Datos!$A76,FALSE)+IFERROR(HLOOKUP(FM$6,BECO_Datos!$HP$3:$LT$85,BECO_Datos!$A76,FALSE),0))*FM$2</f>
        <v>0</v>
      </c>
      <c r="FN77" s="83">
        <f>(HLOOKUP(FN$6,BECO_Datos!$D$3:$HN$85,BECO_Datos!$A76,FALSE)+IFERROR(HLOOKUP(FN$6,BECO_Datos!$HP$3:$LT$85,BECO_Datos!$A76,FALSE),0))*FN$2</f>
        <v>0</v>
      </c>
      <c r="FO77" s="83">
        <f>(HLOOKUP(FO$6,BECO_Datos!$D$3:$HN$85,BECO_Datos!$A76,FALSE)+IFERROR(HLOOKUP(FO$6,BECO_Datos!$HP$3:$LT$85,BECO_Datos!$A76,FALSE),0))*FO$2</f>
        <v>0</v>
      </c>
      <c r="FP77" s="83">
        <f>(HLOOKUP(FP$6,BECO_Datos!$D$3:$HN$85,BECO_Datos!$A76,FALSE)+IFERROR(HLOOKUP(FP$6,BECO_Datos!$HP$3:$LT$85,BECO_Datos!$A76,FALSE),0))*FP$2</f>
        <v>0</v>
      </c>
      <c r="FR77" s="83" t="e">
        <f>(HLOOKUP(FR$6,BECO_Datos!$D$3:$HN$85,BECO_Datos!$A76,FALSE)+IFERROR(HLOOKUP(FR$6,BECO_Datos!$HP$3:$LT$85,BECO_Datos!$A76,FALSE),0))*FR$2</f>
        <v>#N/A</v>
      </c>
      <c r="FS77" s="83" t="e">
        <f>(HLOOKUP(FS$6,BECO_Datos!$D$3:$HN$85,BECO_Datos!$A76,FALSE)+IFERROR(HLOOKUP(FS$6,BECO_Datos!$HP$3:$LT$85,BECO_Datos!$A76,FALSE),0))*FS$2</f>
        <v>#N/A</v>
      </c>
      <c r="FT77" s="83" t="e">
        <f>(HLOOKUP(FT$6,BECO_Datos!$D$3:$HN$85,BECO_Datos!$A76,FALSE)+IFERROR(HLOOKUP(FT$6,BECO_Datos!$HP$3:$LT$85,BECO_Datos!$A76,FALSE),0))*FT$2</f>
        <v>#N/A</v>
      </c>
      <c r="FU77" s="83" t="e">
        <f>(HLOOKUP(FU$6,BECO_Datos!$D$3:$HN$85,BECO_Datos!$A76,FALSE)+IFERROR(HLOOKUP(FU$6,BECO_Datos!$HP$3:$LT$85,BECO_Datos!$A76,FALSE),0))*FU$2</f>
        <v>#N/A</v>
      </c>
      <c r="FV77" s="83" t="e">
        <f>(HLOOKUP(FV$6,BECO_Datos!$D$3:$HN$85,BECO_Datos!$A76,FALSE)+IFERROR(HLOOKUP(FV$6,BECO_Datos!$HP$3:$LT$85,BECO_Datos!$A76,FALSE),0))*FV$2</f>
        <v>#N/A</v>
      </c>
      <c r="FW77" s="83" t="e">
        <f>(HLOOKUP(FW$6,BECO_Datos!$D$3:$HN$85,BECO_Datos!$A76,FALSE)+IFERROR(HLOOKUP(FW$6,BECO_Datos!$HP$3:$LT$85,BECO_Datos!$A76,FALSE),0))*FW$2</f>
        <v>#N/A</v>
      </c>
      <c r="FX77" s="83">
        <f>(HLOOKUP(FX$6,BECO_Datos!$D$3:$HN$85,BECO_Datos!$A76,FALSE)+IFERROR(HLOOKUP(FX$6,BECO_Datos!$HP$3:$LT$85,BECO_Datos!$A76,FALSE),0))*FX$2</f>
        <v>0</v>
      </c>
      <c r="FY77" s="83">
        <f>(HLOOKUP(FY$6,BECO_Datos!$D$3:$HN$85,BECO_Datos!$A76,FALSE)+IFERROR(HLOOKUP(FY$6,BECO_Datos!$HP$3:$LT$85,BECO_Datos!$A76,FALSE),0))*FY$2</f>
        <v>0</v>
      </c>
      <c r="FZ77" s="83">
        <f>(HLOOKUP(FZ$6,BECO_Datos!$D$3:$HN$85,BECO_Datos!$A76,FALSE)+IFERROR(HLOOKUP(FZ$6,BECO_Datos!$HP$3:$LT$85,BECO_Datos!$A76,FALSE),0))*FZ$2</f>
        <v>0</v>
      </c>
      <c r="GA77" s="83">
        <f>(HLOOKUP(GA$6,BECO_Datos!$D$3:$HN$85,BECO_Datos!$A76,FALSE)+IFERROR(HLOOKUP(GA$6,BECO_Datos!$HP$3:$LT$85,BECO_Datos!$A76,FALSE),0))*GA$2</f>
        <v>0</v>
      </c>
      <c r="GB77" s="83">
        <f>(HLOOKUP(GB$6,BECO_Datos!$D$3:$HN$85,BECO_Datos!$A76,FALSE)+IFERROR(HLOOKUP(GB$6,BECO_Datos!$HP$3:$LT$85,BECO_Datos!$A76,FALSE),0))*GB$2</f>
        <v>0</v>
      </c>
      <c r="GC77" s="83">
        <f>(HLOOKUP(GC$6,BECO_Datos!$D$3:$HN$85,BECO_Datos!$A76,FALSE)+IFERROR(HLOOKUP(GC$6,BECO_Datos!$HP$3:$LT$85,BECO_Datos!$A76,FALSE),0))*GC$2</f>
        <v>0</v>
      </c>
      <c r="GD77" s="83">
        <f>(HLOOKUP(GD$6,BECO_Datos!$D$3:$HN$85,BECO_Datos!$A76,FALSE)+IFERROR(HLOOKUP(GD$6,BECO_Datos!$HP$3:$LT$85,BECO_Datos!$A76,FALSE),0))*GD$2</f>
        <v>0</v>
      </c>
      <c r="GE77" s="83">
        <f>(HLOOKUP(GE$6,BECO_Datos!$D$3:$HN$85,BECO_Datos!$A76,FALSE)+IFERROR(HLOOKUP(GE$6,BECO_Datos!$HP$3:$LT$85,BECO_Datos!$A76,FALSE),0))*GE$2</f>
        <v>0</v>
      </c>
      <c r="GF77" s="83">
        <f>(HLOOKUP(GF$6,BECO_Datos!$D$3:$HN$85,BECO_Datos!$A76,FALSE)+IFERROR(HLOOKUP(GF$6,BECO_Datos!$HP$3:$LT$85,BECO_Datos!$A76,FALSE),0))*GF$2</f>
        <v>0</v>
      </c>
      <c r="GG77" s="83">
        <f>(HLOOKUP(GG$6,BECO_Datos!$D$3:$HN$85,BECO_Datos!$A76,FALSE)+IFERROR(HLOOKUP(GG$6,BECO_Datos!$HP$3:$LT$85,BECO_Datos!$A76,FALSE),0))*GG$2</f>
        <v>0</v>
      </c>
      <c r="GI77" s="83" t="e">
        <f>(HLOOKUP(GI$6,BECO_Datos!$D$3:$HN$85,BECO_Datos!$A76,FALSE)+IFERROR(HLOOKUP(GI$6,BECO_Datos!$HP$3:$LT$85,BECO_Datos!$A76,FALSE),0))*GI$2</f>
        <v>#N/A</v>
      </c>
      <c r="GJ77" s="83" t="e">
        <f>(HLOOKUP(GJ$6,BECO_Datos!$D$3:$HN$85,BECO_Datos!$A76,FALSE)+IFERROR(HLOOKUP(GJ$6,BECO_Datos!$HP$3:$LT$85,BECO_Datos!$A76,FALSE),0))*GJ$2</f>
        <v>#N/A</v>
      </c>
      <c r="GK77" s="83" t="e">
        <f>(HLOOKUP(GK$6,BECO_Datos!$D$3:$HN$85,BECO_Datos!$A76,FALSE)+IFERROR(HLOOKUP(GK$6,BECO_Datos!$HP$3:$LT$85,BECO_Datos!$A76,FALSE),0))*GK$2</f>
        <v>#N/A</v>
      </c>
      <c r="GL77" s="83" t="e">
        <f>(HLOOKUP(GL$6,BECO_Datos!$D$3:$HN$85,BECO_Datos!$A76,FALSE)+IFERROR(HLOOKUP(GL$6,BECO_Datos!$HP$3:$LT$85,BECO_Datos!$A76,FALSE),0))*GL$2</f>
        <v>#N/A</v>
      </c>
      <c r="GM77" s="83" t="e">
        <f>(HLOOKUP(GM$6,BECO_Datos!$D$3:$HN$85,BECO_Datos!$A76,FALSE)+IFERROR(HLOOKUP(GM$6,BECO_Datos!$HP$3:$LT$85,BECO_Datos!$A76,FALSE),0))*GM$2</f>
        <v>#N/A</v>
      </c>
      <c r="GN77" s="83" t="e">
        <f>(HLOOKUP(GN$6,BECO_Datos!$D$3:$HN$85,BECO_Datos!$A76,FALSE)+IFERROR(HLOOKUP(GN$6,BECO_Datos!$HP$3:$LT$85,BECO_Datos!$A76,FALSE),0))*GN$2</f>
        <v>#N/A</v>
      </c>
      <c r="GO77" s="83">
        <f>(HLOOKUP(GO$6,BECO_Datos!$D$3:$HN$85,BECO_Datos!$A76,FALSE)+IFERROR(HLOOKUP(GO$6,BECO_Datos!$HP$3:$LT$85,BECO_Datos!$A76,FALSE),0))*GO$2</f>
        <v>0</v>
      </c>
      <c r="GP77" s="83">
        <f>(HLOOKUP(GP$6,BECO_Datos!$D$3:$HN$85,BECO_Datos!$A76,FALSE)+IFERROR(HLOOKUP(GP$6,BECO_Datos!$HP$3:$LT$85,BECO_Datos!$A76,FALSE),0))*GP$2</f>
        <v>0</v>
      </c>
      <c r="GQ77" s="83">
        <f>(HLOOKUP(GQ$6,BECO_Datos!$D$3:$HN$85,BECO_Datos!$A76,FALSE)+IFERROR(HLOOKUP(GQ$6,BECO_Datos!$HP$3:$LT$85,BECO_Datos!$A76,FALSE),0))*GQ$2</f>
        <v>0</v>
      </c>
      <c r="GR77" s="83">
        <f>(HLOOKUP(GR$6,BECO_Datos!$D$3:$HN$85,BECO_Datos!$A76,FALSE)+IFERROR(HLOOKUP(GR$6,BECO_Datos!$HP$3:$LT$85,BECO_Datos!$A76,FALSE),0))*GR$2</f>
        <v>0</v>
      </c>
      <c r="GS77" s="83">
        <f>(HLOOKUP(GS$6,BECO_Datos!$D$3:$HN$85,BECO_Datos!$A76,FALSE)+IFERROR(HLOOKUP(GS$6,BECO_Datos!$HP$3:$LT$85,BECO_Datos!$A76,FALSE),0))*GS$2</f>
        <v>0</v>
      </c>
      <c r="GT77" s="83">
        <f>(HLOOKUP(GT$6,BECO_Datos!$D$3:$HN$85,BECO_Datos!$A76,FALSE)+IFERROR(HLOOKUP(GT$6,BECO_Datos!$HP$3:$LT$85,BECO_Datos!$A76,FALSE),0))*GT$2</f>
        <v>0</v>
      </c>
      <c r="GU77" s="83">
        <f>(HLOOKUP(GU$6,BECO_Datos!$D$3:$HN$85,BECO_Datos!$A76,FALSE)+IFERROR(HLOOKUP(GU$6,BECO_Datos!$HP$3:$LT$85,BECO_Datos!$A76,FALSE),0))*GU$2</f>
        <v>0</v>
      </c>
      <c r="GV77" s="83">
        <f>(HLOOKUP(GV$6,BECO_Datos!$D$3:$HN$85,BECO_Datos!$A76,FALSE)+IFERROR(HLOOKUP(GV$6,BECO_Datos!$HP$3:$LT$85,BECO_Datos!$A76,FALSE),0))*GV$2</f>
        <v>0</v>
      </c>
      <c r="GW77" s="83">
        <f>(HLOOKUP(GW$6,BECO_Datos!$D$3:$HN$85,BECO_Datos!$A76,FALSE)+IFERROR(HLOOKUP(GW$6,BECO_Datos!$HP$3:$LT$85,BECO_Datos!$A76,FALSE),0))*GW$2</f>
        <v>0</v>
      </c>
      <c r="GX77" s="83">
        <f>(HLOOKUP(GX$6,BECO_Datos!$D$3:$HN$85,BECO_Datos!$A76,FALSE)+IFERROR(HLOOKUP(GX$6,BECO_Datos!$HP$3:$LT$85,BECO_Datos!$A76,FALSE),0))*GX$2</f>
        <v>0</v>
      </c>
      <c r="GZ77" s="83" t="e">
        <f>(HLOOKUP(GZ$6,BECO_Datos!$D$3:$HN$85,BECO_Datos!$A76,FALSE)+IFERROR(HLOOKUP(GZ$6,BECO_Datos!$HP$3:$LT$85,BECO_Datos!$A76,FALSE),0))*GZ$2</f>
        <v>#N/A</v>
      </c>
      <c r="HA77" s="83" t="e">
        <f>(HLOOKUP(HA$6,BECO_Datos!$D$3:$HN$85,BECO_Datos!$A76,FALSE)+IFERROR(HLOOKUP(HA$6,BECO_Datos!$HP$3:$LT$85,BECO_Datos!$A76,FALSE),0))*HA$2</f>
        <v>#N/A</v>
      </c>
      <c r="HB77" s="83" t="e">
        <f>(HLOOKUP(HB$6,BECO_Datos!$D$3:$HN$85,BECO_Datos!$A76,FALSE)+IFERROR(HLOOKUP(HB$6,BECO_Datos!$HP$3:$LT$85,BECO_Datos!$A76,FALSE),0))*HB$2</f>
        <v>#N/A</v>
      </c>
      <c r="HC77" s="83" t="e">
        <f>(HLOOKUP(HC$6,BECO_Datos!$D$3:$HN$85,BECO_Datos!$A76,FALSE)+IFERROR(HLOOKUP(HC$6,BECO_Datos!$HP$3:$LT$85,BECO_Datos!$A76,FALSE),0))*HC$2</f>
        <v>#N/A</v>
      </c>
      <c r="HD77" s="83" t="e">
        <f>(HLOOKUP(HD$6,BECO_Datos!$D$3:$HN$85,BECO_Datos!$A76,FALSE)+IFERROR(HLOOKUP(HD$6,BECO_Datos!$HP$3:$LT$85,BECO_Datos!$A76,FALSE),0))*HD$2</f>
        <v>#N/A</v>
      </c>
      <c r="HE77" s="83" t="e">
        <f>(HLOOKUP(HE$6,BECO_Datos!$D$3:$HN$85,BECO_Datos!$A76,FALSE)+IFERROR(HLOOKUP(HE$6,BECO_Datos!$HP$3:$LT$85,BECO_Datos!$A76,FALSE),0))*HE$2</f>
        <v>#N/A</v>
      </c>
      <c r="HF77" s="83">
        <f>(HLOOKUP(HF$6,BECO_Datos!$D$3:$HN$85,BECO_Datos!$A76,FALSE)+IFERROR(HLOOKUP(HF$6,BECO_Datos!$HP$3:$LT$85,BECO_Datos!$A76,FALSE),0))*HF$2</f>
        <v>766.00628571464301</v>
      </c>
      <c r="HG77" s="83">
        <f>(HLOOKUP(HG$6,BECO_Datos!$D$3:$HN$85,BECO_Datos!$A76,FALSE)+IFERROR(HLOOKUP(HG$6,BECO_Datos!$HP$3:$LT$85,BECO_Datos!$A76,FALSE),0))*HG$2</f>
        <v>817.98003826328829</v>
      </c>
      <c r="HH77" s="83">
        <f>(HLOOKUP(HH$6,BECO_Datos!$D$3:$HN$85,BECO_Datos!$A76,FALSE)+IFERROR(HLOOKUP(HH$6,BECO_Datos!$HP$3:$LT$85,BECO_Datos!$A76,FALSE),0))*HH$2</f>
        <v>851.54505311312619</v>
      </c>
      <c r="HI77" s="83">
        <f>(HLOOKUP(HI$6,BECO_Datos!$D$3:$HN$85,BECO_Datos!$A76,FALSE)+IFERROR(HLOOKUP(HI$6,BECO_Datos!$HP$3:$LT$85,BECO_Datos!$A76,FALSE),0))*HI$2</f>
        <v>901.57560186695287</v>
      </c>
      <c r="HJ77" s="83">
        <f>(HLOOKUP(HJ$6,BECO_Datos!$D$3:$HN$85,BECO_Datos!$A76,FALSE)+IFERROR(HLOOKUP(HJ$6,BECO_Datos!$HP$3:$LT$85,BECO_Datos!$A76,FALSE),0))*HJ$2</f>
        <v>941.4935627458708</v>
      </c>
      <c r="HK77" s="83">
        <f>(HLOOKUP(HK$6,BECO_Datos!$D$3:$HN$85,BECO_Datos!$A76,FALSE)+IFERROR(HLOOKUP(HK$6,BECO_Datos!$HP$3:$LT$85,BECO_Datos!$A76,FALSE),0))*HK$2</f>
        <v>1029.8907397351916</v>
      </c>
      <c r="HL77" s="83">
        <f>(HLOOKUP(HL$6,BECO_Datos!$D$3:$HN$85,BECO_Datos!$A76,FALSE)+IFERROR(HLOOKUP(HL$6,BECO_Datos!$HP$3:$LT$85,BECO_Datos!$A76,FALSE),0))*HL$2</f>
        <v>1054.5904292719922</v>
      </c>
      <c r="HM77" s="83">
        <f>(HLOOKUP(HM$6,BECO_Datos!$D$3:$HN$85,BECO_Datos!$A76,FALSE)+IFERROR(HLOOKUP(HM$6,BECO_Datos!$HP$3:$LT$85,BECO_Datos!$A76,FALSE),0))*HM$2</f>
        <v>1075.4270602175488</v>
      </c>
      <c r="HN77" s="83">
        <f>(HLOOKUP(HN$6,BECO_Datos!$D$3:$HN$85,BECO_Datos!$A76,FALSE)+IFERROR(HLOOKUP(HN$6,BECO_Datos!$HP$3:$LT$85,BECO_Datos!$A76,FALSE),0))*HN$2</f>
        <v>1006.5506209917393</v>
      </c>
      <c r="HO77" s="83">
        <f>(HLOOKUP(HO$6,BECO_Datos!$D$3:$HN$85,BECO_Datos!$A76,FALSE)+IFERROR(HLOOKUP(HO$6,BECO_Datos!$HP$3:$LT$85,BECO_Datos!$A76,FALSE),0))*HO$2</f>
        <v>1049.8067956672774</v>
      </c>
      <c r="HQ77" s="83" t="e">
        <f>(HLOOKUP(HQ$6,BECO_Datos!$D$3:$HN$85,BECO_Datos!$A76,FALSE)+IFERROR(HLOOKUP(HQ$6,BECO_Datos!$HP$3:$LT$85,BECO_Datos!$A76,FALSE),0))*HQ$2</f>
        <v>#N/A</v>
      </c>
      <c r="HR77" s="83" t="e">
        <f>(HLOOKUP(HR$6,BECO_Datos!$D$3:$HN$85,BECO_Datos!$A76,FALSE)+IFERROR(HLOOKUP(HR$6,BECO_Datos!$HP$3:$LT$85,BECO_Datos!$A76,FALSE),0))*HR$2</f>
        <v>#N/A</v>
      </c>
      <c r="HS77" s="83" t="e">
        <f>(HLOOKUP(HS$6,BECO_Datos!$D$3:$HN$85,BECO_Datos!$A76,FALSE)+IFERROR(HLOOKUP(HS$6,BECO_Datos!$HP$3:$LT$85,BECO_Datos!$A76,FALSE),0))*HS$2</f>
        <v>#N/A</v>
      </c>
      <c r="HT77" s="83" t="e">
        <f>(HLOOKUP(HT$6,BECO_Datos!$D$3:$HN$85,BECO_Datos!$A76,FALSE)+IFERROR(HLOOKUP(HT$6,BECO_Datos!$HP$3:$LT$85,BECO_Datos!$A76,FALSE),0))*HT$2</f>
        <v>#N/A</v>
      </c>
      <c r="HU77" s="83" t="e">
        <f>(HLOOKUP(HU$6,BECO_Datos!$D$3:$HN$85,BECO_Datos!$A76,FALSE)+IFERROR(HLOOKUP(HU$6,BECO_Datos!$HP$3:$LT$85,BECO_Datos!$A76,FALSE),0))*HU$2</f>
        <v>#N/A</v>
      </c>
      <c r="HV77" s="83" t="e">
        <f>(HLOOKUP(HV$6,BECO_Datos!$D$3:$HN$85,BECO_Datos!$A76,FALSE)+IFERROR(HLOOKUP(HV$6,BECO_Datos!$HP$3:$LT$85,BECO_Datos!$A76,FALSE),0))*HV$2</f>
        <v>#N/A</v>
      </c>
      <c r="HW77" s="83">
        <f>(HLOOKUP(HW$6,BECO_Datos!$D$3:$HN$85,BECO_Datos!$A76,FALSE)+IFERROR(HLOOKUP(HW$6,BECO_Datos!$HP$3:$LT$85,BECO_Datos!$A76,FALSE),0))*HW$2</f>
        <v>0</v>
      </c>
      <c r="HX77" s="83">
        <f>(HLOOKUP(HX$6,BECO_Datos!$D$3:$HN$85,BECO_Datos!$A76,FALSE)+IFERROR(HLOOKUP(HX$6,BECO_Datos!$HP$3:$LT$85,BECO_Datos!$A76,FALSE),0))*HX$2</f>
        <v>0</v>
      </c>
      <c r="HY77" s="83">
        <f>(HLOOKUP(HY$6,BECO_Datos!$D$3:$HN$85,BECO_Datos!$A76,FALSE)+IFERROR(HLOOKUP(HY$6,BECO_Datos!$HP$3:$LT$85,BECO_Datos!$A76,FALSE),0))*HY$2</f>
        <v>0</v>
      </c>
      <c r="HZ77" s="83">
        <f>(HLOOKUP(HZ$6,BECO_Datos!$D$3:$HN$85,BECO_Datos!$A76,FALSE)+IFERROR(HLOOKUP(HZ$6,BECO_Datos!$HP$3:$LT$85,BECO_Datos!$A76,FALSE),0))*HZ$2</f>
        <v>0</v>
      </c>
      <c r="IA77" s="83">
        <f>(HLOOKUP(IA$6,BECO_Datos!$D$3:$HN$85,BECO_Datos!$A76,FALSE)+IFERROR(HLOOKUP(IA$6,BECO_Datos!$HP$3:$LT$85,BECO_Datos!$A76,FALSE),0))*IA$2</f>
        <v>0</v>
      </c>
      <c r="IB77" s="83">
        <f>(HLOOKUP(IB$6,BECO_Datos!$D$3:$HN$85,BECO_Datos!$A76,FALSE)+IFERROR(HLOOKUP(IB$6,BECO_Datos!$HP$3:$LT$85,BECO_Datos!$A76,FALSE),0))*IB$2</f>
        <v>0</v>
      </c>
      <c r="IC77" s="83">
        <f>(HLOOKUP(IC$6,BECO_Datos!$D$3:$HN$85,BECO_Datos!$A76,FALSE)+IFERROR(HLOOKUP(IC$6,BECO_Datos!$HP$3:$LT$85,BECO_Datos!$A76,FALSE),0))*IC$2</f>
        <v>0</v>
      </c>
      <c r="ID77" s="83">
        <f>(HLOOKUP(ID$6,BECO_Datos!$D$3:$HN$85,BECO_Datos!$A76,FALSE)+IFERROR(HLOOKUP(ID$6,BECO_Datos!$HP$3:$LT$85,BECO_Datos!$A76,FALSE),0))*ID$2</f>
        <v>0</v>
      </c>
      <c r="IE77" s="83">
        <f>(HLOOKUP(IE$6,BECO_Datos!$D$3:$HN$85,BECO_Datos!$A76,FALSE)+IFERROR(HLOOKUP(IE$6,BECO_Datos!$HP$3:$LT$85,BECO_Datos!$A76,FALSE),0))*IE$2</f>
        <v>0</v>
      </c>
      <c r="IF77" s="83">
        <f>(HLOOKUP(IF$6,BECO_Datos!$D$3:$HN$85,BECO_Datos!$A76,FALSE)+IFERROR(HLOOKUP(IF$6,BECO_Datos!$HP$3:$LT$85,BECO_Datos!$A76,FALSE),0))*IF$2</f>
        <v>0</v>
      </c>
      <c r="IH77" s="83" t="e">
        <f>(HLOOKUP(IH$6,BECO_Datos!$D$3:$HN$85,BECO_Datos!$A76,FALSE)+IFERROR(HLOOKUP(IH$6,BECO_Datos!$HP$3:$LT$85,BECO_Datos!$A76,FALSE),0))*IH$2</f>
        <v>#N/A</v>
      </c>
      <c r="II77" s="83" t="e">
        <f>(HLOOKUP(II$6,BECO_Datos!$D$3:$HN$85,BECO_Datos!$A76,FALSE)+IFERROR(HLOOKUP(II$6,BECO_Datos!$HP$3:$LT$85,BECO_Datos!$A76,FALSE),0))*II$2</f>
        <v>#N/A</v>
      </c>
      <c r="IJ77" s="83" t="e">
        <f>(HLOOKUP(IJ$6,BECO_Datos!$D$3:$HN$85,BECO_Datos!$A76,FALSE)+IFERROR(HLOOKUP(IJ$6,BECO_Datos!$HP$3:$LT$85,BECO_Datos!$A76,FALSE),0))*IJ$2</f>
        <v>#N/A</v>
      </c>
      <c r="IK77" s="83" t="e">
        <f>(HLOOKUP(IK$6,BECO_Datos!$D$3:$HN$85,BECO_Datos!$A76,FALSE)+IFERROR(HLOOKUP(IK$6,BECO_Datos!$HP$3:$LT$85,BECO_Datos!$A76,FALSE),0))*IK$2</f>
        <v>#N/A</v>
      </c>
      <c r="IL77" s="83" t="e">
        <f>(HLOOKUP(IL$6,BECO_Datos!$D$3:$HN$85,BECO_Datos!$A76,FALSE)+IFERROR(HLOOKUP(IL$6,BECO_Datos!$HP$3:$LT$85,BECO_Datos!$A76,FALSE),0))*IL$2</f>
        <v>#N/A</v>
      </c>
      <c r="IM77" s="83" t="e">
        <f>(HLOOKUP(IM$6,BECO_Datos!$D$3:$HN$85,BECO_Datos!$A76,FALSE)+IFERROR(HLOOKUP(IM$6,BECO_Datos!$HP$3:$LT$85,BECO_Datos!$A76,FALSE),0))*IM$2</f>
        <v>#N/A</v>
      </c>
      <c r="IN77" s="83">
        <f>(HLOOKUP(IN$6,BECO_Datos!$D$3:$HN$85,BECO_Datos!$A76,FALSE)+IFERROR(HLOOKUP(IN$6,BECO_Datos!$HP$3:$LT$85,BECO_Datos!$A76,FALSE),0))*IN$2</f>
        <v>0</v>
      </c>
      <c r="IO77" s="83">
        <f>(HLOOKUP(IO$6,BECO_Datos!$D$3:$HN$85,BECO_Datos!$A76,FALSE)+IFERROR(HLOOKUP(IO$6,BECO_Datos!$HP$3:$LT$85,BECO_Datos!$A76,FALSE),0))*IO$2</f>
        <v>0</v>
      </c>
      <c r="IP77" s="83">
        <f>(HLOOKUP(IP$6,BECO_Datos!$D$3:$HN$85,BECO_Datos!$A76,FALSE)+IFERROR(HLOOKUP(IP$6,BECO_Datos!$HP$3:$LT$85,BECO_Datos!$A76,FALSE),0))*IP$2</f>
        <v>0</v>
      </c>
      <c r="IQ77" s="83">
        <f>(HLOOKUP(IQ$6,BECO_Datos!$D$3:$HN$85,BECO_Datos!$A76,FALSE)+IFERROR(HLOOKUP(IQ$6,BECO_Datos!$HP$3:$LT$85,BECO_Datos!$A76,FALSE),0))*IQ$2</f>
        <v>0</v>
      </c>
      <c r="IR77" s="83">
        <f>(HLOOKUP(IR$6,BECO_Datos!$D$3:$HN$85,BECO_Datos!$A76,FALSE)+IFERROR(HLOOKUP(IR$6,BECO_Datos!$HP$3:$LT$85,BECO_Datos!$A76,FALSE),0))*IR$2</f>
        <v>0</v>
      </c>
      <c r="IS77" s="83">
        <f>(HLOOKUP(IS$6,BECO_Datos!$D$3:$HN$85,BECO_Datos!$A76,FALSE)+IFERROR(HLOOKUP(IS$6,BECO_Datos!$HP$3:$LT$85,BECO_Datos!$A76,FALSE),0))*IS$2</f>
        <v>0</v>
      </c>
      <c r="IT77" s="83">
        <f>(HLOOKUP(IT$6,BECO_Datos!$D$3:$HN$85,BECO_Datos!$A76,FALSE)+IFERROR(HLOOKUP(IT$6,BECO_Datos!$HP$3:$LT$85,BECO_Datos!$A76,FALSE),0))*IT$2</f>
        <v>0</v>
      </c>
      <c r="IU77" s="83">
        <f>(HLOOKUP(IU$6,BECO_Datos!$D$3:$HN$85,BECO_Datos!$A76,FALSE)+IFERROR(HLOOKUP(IU$6,BECO_Datos!$HP$3:$LT$85,BECO_Datos!$A76,FALSE),0))*IU$2</f>
        <v>0</v>
      </c>
      <c r="IV77" s="83">
        <f>(HLOOKUP(IV$6,BECO_Datos!$D$3:$HN$85,BECO_Datos!$A76,FALSE)+IFERROR(HLOOKUP(IV$6,BECO_Datos!$HP$3:$LT$85,BECO_Datos!$A76,FALSE),0))*IV$2</f>
        <v>0</v>
      </c>
      <c r="IW77" s="83">
        <f>(HLOOKUP(IW$6,BECO_Datos!$D$3:$HN$85,BECO_Datos!$A76,FALSE)+IFERROR(HLOOKUP(IW$6,BECO_Datos!$HP$3:$LT$85,BECO_Datos!$A76,FALSE),0))*IW$2</f>
        <v>0</v>
      </c>
      <c r="IY77" s="83" t="e">
        <f>(HLOOKUP(IY$6,BECO_Datos!$D$3:$HN$85,BECO_Datos!$A76,FALSE)+IFERROR(HLOOKUP(IY$6,BECO_Datos!$HP$3:$LT$85,BECO_Datos!$A76,FALSE),0))*IY$2</f>
        <v>#N/A</v>
      </c>
      <c r="IZ77" s="83" t="e">
        <f>(HLOOKUP(IZ$6,BECO_Datos!$D$3:$HN$85,BECO_Datos!$A76,FALSE)+IFERROR(HLOOKUP(IZ$6,BECO_Datos!$HP$3:$LT$85,BECO_Datos!$A76,FALSE),0))*IZ$2</f>
        <v>#N/A</v>
      </c>
      <c r="JA77" s="83" t="e">
        <f>(HLOOKUP(JA$6,BECO_Datos!$D$3:$HN$85,BECO_Datos!$A76,FALSE)+IFERROR(HLOOKUP(JA$6,BECO_Datos!$HP$3:$LT$85,BECO_Datos!$A76,FALSE),0))*JA$2</f>
        <v>#N/A</v>
      </c>
      <c r="JB77" s="83" t="e">
        <f>(HLOOKUP(JB$6,BECO_Datos!$D$3:$HN$85,BECO_Datos!$A76,FALSE)+IFERROR(HLOOKUP(JB$6,BECO_Datos!$HP$3:$LT$85,BECO_Datos!$A76,FALSE),0))*JB$2</f>
        <v>#N/A</v>
      </c>
      <c r="JC77" s="83" t="e">
        <f>(HLOOKUP(JC$6,BECO_Datos!$D$3:$HN$85,BECO_Datos!$A76,FALSE)+IFERROR(HLOOKUP(JC$6,BECO_Datos!$HP$3:$LT$85,BECO_Datos!$A76,FALSE),0))*JC$2</f>
        <v>#N/A</v>
      </c>
      <c r="JD77" s="83" t="e">
        <f>(HLOOKUP(JD$6,BECO_Datos!$D$3:$HN$85,BECO_Datos!$A76,FALSE)+IFERROR(HLOOKUP(JD$6,BECO_Datos!$HP$3:$LT$85,BECO_Datos!$A76,FALSE),0))*JD$2</f>
        <v>#N/A</v>
      </c>
      <c r="JE77" s="83">
        <f>(HLOOKUP(JE$6,BECO_Datos!$D$3:$HN$85,BECO_Datos!$A76,FALSE)+IFERROR(HLOOKUP(JE$6,BECO_Datos!$HP$3:$LT$85,BECO_Datos!$A76,FALSE),0))*JE$2</f>
        <v>0</v>
      </c>
      <c r="JF77" s="83">
        <f>(HLOOKUP(JF$6,BECO_Datos!$D$3:$HN$85,BECO_Datos!$A76,FALSE)+IFERROR(HLOOKUP(JF$6,BECO_Datos!$HP$3:$LT$85,BECO_Datos!$A76,FALSE),0))*JF$2</f>
        <v>0</v>
      </c>
      <c r="JG77" s="83">
        <f>(HLOOKUP(JG$6,BECO_Datos!$D$3:$HN$85,BECO_Datos!$A76,FALSE)+IFERROR(HLOOKUP(JG$6,BECO_Datos!$HP$3:$LT$85,BECO_Datos!$A76,FALSE),0))*JG$2</f>
        <v>0</v>
      </c>
      <c r="JH77" s="83">
        <f>(HLOOKUP(JH$6,BECO_Datos!$D$3:$HN$85,BECO_Datos!$A76,FALSE)+IFERROR(HLOOKUP(JH$6,BECO_Datos!$HP$3:$LT$85,BECO_Datos!$A76,FALSE),0))*JH$2</f>
        <v>0</v>
      </c>
      <c r="JI77" s="83">
        <f>(HLOOKUP(JI$6,BECO_Datos!$D$3:$HN$85,BECO_Datos!$A76,FALSE)+IFERROR(HLOOKUP(JI$6,BECO_Datos!$HP$3:$LT$85,BECO_Datos!$A76,FALSE),0))*JI$2</f>
        <v>0</v>
      </c>
      <c r="JJ77" s="83">
        <f>(HLOOKUP(JJ$6,BECO_Datos!$D$3:$HN$85,BECO_Datos!$A76,FALSE)+IFERROR(HLOOKUP(JJ$6,BECO_Datos!$HP$3:$LT$85,BECO_Datos!$A76,FALSE),0))*JJ$2</f>
        <v>0</v>
      </c>
      <c r="JK77" s="83">
        <f>(HLOOKUP(JK$6,BECO_Datos!$D$3:$HN$85,BECO_Datos!$A76,FALSE)+IFERROR(HLOOKUP(JK$6,BECO_Datos!$HP$3:$LT$85,BECO_Datos!$A76,FALSE),0))*JK$2</f>
        <v>0</v>
      </c>
      <c r="JL77" s="83">
        <f>(HLOOKUP(JL$6,BECO_Datos!$D$3:$HN$85,BECO_Datos!$A76,FALSE)+IFERROR(HLOOKUP(JL$6,BECO_Datos!$HP$3:$LT$85,BECO_Datos!$A76,FALSE),0))*JL$2</f>
        <v>0</v>
      </c>
      <c r="JM77" s="83">
        <f>(HLOOKUP(JM$6,BECO_Datos!$D$3:$HN$85,BECO_Datos!$A76,FALSE)+IFERROR(HLOOKUP(JM$6,BECO_Datos!$HP$3:$LT$85,BECO_Datos!$A76,FALSE),0))*JM$2</f>
        <v>0</v>
      </c>
      <c r="JN77" s="83">
        <f>(HLOOKUP(JN$6,BECO_Datos!$D$3:$HN$85,BECO_Datos!$A76,FALSE)+IFERROR(HLOOKUP(JN$6,BECO_Datos!$HP$3:$LT$85,BECO_Datos!$A76,FALSE),0))*JN$2</f>
        <v>0</v>
      </c>
      <c r="JP77" s="83" t="e">
        <f>(HLOOKUP(JP$6,BECO_Datos!$D$3:$HN$85,BECO_Datos!$A76,FALSE)+IFERROR(HLOOKUP(JP$6,BECO_Datos!$HP$3:$LT$85,BECO_Datos!$A76,FALSE),0))*JP$2</f>
        <v>#N/A</v>
      </c>
      <c r="JQ77" s="83" t="e">
        <f>(HLOOKUP(JQ$6,BECO_Datos!$D$3:$HN$85,BECO_Datos!$A76,FALSE)+IFERROR(HLOOKUP(JQ$6,BECO_Datos!$HP$3:$LT$85,BECO_Datos!$A76,FALSE),0))*JQ$2</f>
        <v>#N/A</v>
      </c>
      <c r="JR77" s="83" t="e">
        <f>(HLOOKUP(JR$6,BECO_Datos!$D$3:$HN$85,BECO_Datos!$A76,FALSE)+IFERROR(HLOOKUP(JR$6,BECO_Datos!$HP$3:$LT$85,BECO_Datos!$A76,FALSE),0))*JR$2</f>
        <v>#N/A</v>
      </c>
      <c r="JS77" s="83" t="e">
        <f>(HLOOKUP(JS$6,BECO_Datos!$D$3:$HN$85,BECO_Datos!$A76,FALSE)+IFERROR(HLOOKUP(JS$6,BECO_Datos!$HP$3:$LT$85,BECO_Datos!$A76,FALSE),0))*JS$2</f>
        <v>#N/A</v>
      </c>
      <c r="JT77" s="83" t="e">
        <f>(HLOOKUP(JT$6,BECO_Datos!$D$3:$HN$85,BECO_Datos!$A76,FALSE)+IFERROR(HLOOKUP(JT$6,BECO_Datos!$HP$3:$LT$85,BECO_Datos!$A76,FALSE),0))*JT$2</f>
        <v>#N/A</v>
      </c>
      <c r="JU77" s="83" t="e">
        <f>(HLOOKUP(JU$6,BECO_Datos!$D$3:$HN$85,BECO_Datos!$A76,FALSE)+IFERROR(HLOOKUP(JU$6,BECO_Datos!$HP$3:$LT$85,BECO_Datos!$A76,FALSE),0))*JU$2</f>
        <v>#N/A</v>
      </c>
      <c r="JV77" s="83">
        <f>(HLOOKUP(JV$6,BECO_Datos!$D$3:$HN$85,BECO_Datos!$A76,FALSE)+IFERROR(HLOOKUP(JV$6,BECO_Datos!$HP$3:$LT$85,BECO_Datos!$A76,FALSE),0))*JV$2</f>
        <v>0</v>
      </c>
      <c r="JW77" s="83">
        <f>(HLOOKUP(JW$6,BECO_Datos!$D$3:$HN$85,BECO_Datos!$A76,FALSE)+IFERROR(HLOOKUP(JW$6,BECO_Datos!$HP$3:$LT$85,BECO_Datos!$A76,FALSE),0))*JW$2</f>
        <v>0</v>
      </c>
      <c r="JX77" s="83">
        <f>(HLOOKUP(JX$6,BECO_Datos!$D$3:$HN$85,BECO_Datos!$A76,FALSE)+IFERROR(HLOOKUP(JX$6,BECO_Datos!$HP$3:$LT$85,BECO_Datos!$A76,FALSE),0))*JX$2</f>
        <v>0</v>
      </c>
      <c r="JY77" s="83">
        <f>(HLOOKUP(JY$6,BECO_Datos!$D$3:$HN$85,BECO_Datos!$A76,FALSE)+IFERROR(HLOOKUP(JY$6,BECO_Datos!$HP$3:$LT$85,BECO_Datos!$A76,FALSE),0))*JY$2</f>
        <v>0</v>
      </c>
      <c r="JZ77" s="83">
        <f>(HLOOKUP(JZ$6,BECO_Datos!$D$3:$HN$85,BECO_Datos!$A76,FALSE)+IFERROR(HLOOKUP(JZ$6,BECO_Datos!$HP$3:$LT$85,BECO_Datos!$A76,FALSE),0))*JZ$2</f>
        <v>0</v>
      </c>
      <c r="KA77" s="83">
        <f>(HLOOKUP(KA$6,BECO_Datos!$D$3:$HN$85,BECO_Datos!$A76,FALSE)+IFERROR(HLOOKUP(KA$6,BECO_Datos!$HP$3:$LT$85,BECO_Datos!$A76,FALSE),0))*KA$2</f>
        <v>0</v>
      </c>
      <c r="KB77" s="83">
        <f>(HLOOKUP(KB$6,BECO_Datos!$D$3:$HN$85,BECO_Datos!$A76,FALSE)+IFERROR(HLOOKUP(KB$6,BECO_Datos!$HP$3:$LT$85,BECO_Datos!$A76,FALSE),0))*KB$2</f>
        <v>0</v>
      </c>
      <c r="KC77" s="83">
        <f>(HLOOKUP(KC$6,BECO_Datos!$D$3:$HN$85,BECO_Datos!$A76,FALSE)+IFERROR(HLOOKUP(KC$6,BECO_Datos!$HP$3:$LT$85,BECO_Datos!$A76,FALSE),0))*KC$2</f>
        <v>0</v>
      </c>
      <c r="KD77" s="83">
        <f>(HLOOKUP(KD$6,BECO_Datos!$D$3:$HN$85,BECO_Datos!$A76,FALSE)+IFERROR(HLOOKUP(KD$6,BECO_Datos!$HP$3:$LT$85,BECO_Datos!$A76,FALSE),0))*KD$2</f>
        <v>0</v>
      </c>
      <c r="KE77" s="83">
        <f>(HLOOKUP(KE$6,BECO_Datos!$D$3:$HN$85,BECO_Datos!$A76,FALSE)+IFERROR(HLOOKUP(KE$6,BECO_Datos!$HP$3:$LT$85,BECO_Datos!$A76,FALSE),0))*KE$2</f>
        <v>0</v>
      </c>
      <c r="KG77" s="83" t="e">
        <f>(HLOOKUP(KG$6,BECO_Datos!$D$3:$HN$85,BECO_Datos!$A76,FALSE)+IFERROR(HLOOKUP(KG$6,BECO_Datos!$HP$3:$LT$85,BECO_Datos!$A76,FALSE),0))*KG$2</f>
        <v>#N/A</v>
      </c>
      <c r="KH77" s="83" t="e">
        <f>(HLOOKUP(KH$6,BECO_Datos!$D$3:$HN$85,BECO_Datos!$A76,FALSE)+IFERROR(HLOOKUP(KH$6,BECO_Datos!$HP$3:$LT$85,BECO_Datos!$A76,FALSE),0))*KH$2</f>
        <v>#N/A</v>
      </c>
      <c r="KI77" s="83" t="e">
        <f>(HLOOKUP(KI$6,BECO_Datos!$D$3:$HN$85,BECO_Datos!$A76,FALSE)+IFERROR(HLOOKUP(KI$6,BECO_Datos!$HP$3:$LT$85,BECO_Datos!$A76,FALSE),0))*KI$2</f>
        <v>#N/A</v>
      </c>
      <c r="KJ77" s="83" t="e">
        <f>(HLOOKUP(KJ$6,BECO_Datos!$D$3:$HN$85,BECO_Datos!$A76,FALSE)+IFERROR(HLOOKUP(KJ$6,BECO_Datos!$HP$3:$LT$85,BECO_Datos!$A76,FALSE),0))*KJ$2</f>
        <v>#N/A</v>
      </c>
      <c r="KK77" s="83" t="e">
        <f>(HLOOKUP(KK$6,BECO_Datos!$D$3:$HN$85,BECO_Datos!$A76,FALSE)+IFERROR(HLOOKUP(KK$6,BECO_Datos!$HP$3:$LT$85,BECO_Datos!$A76,FALSE),0))*KK$2</f>
        <v>#N/A</v>
      </c>
      <c r="KL77" s="83" t="e">
        <f>(HLOOKUP(KL$6,BECO_Datos!$D$3:$HN$85,BECO_Datos!$A76,FALSE)+IFERROR(HLOOKUP(KL$6,BECO_Datos!$HP$3:$LT$85,BECO_Datos!$A76,FALSE),0))*KL$2</f>
        <v>#N/A</v>
      </c>
      <c r="KM77" s="83">
        <f>(HLOOKUP(KM$6,BECO_Datos!$D$3:$HN$85,BECO_Datos!$A76,FALSE)+IFERROR(HLOOKUP(KM$6,BECO_Datos!$HP$3:$LT$85,BECO_Datos!$A76,FALSE),0))*KM$2</f>
        <v>512.58377473170412</v>
      </c>
      <c r="KN77" s="83">
        <f>(HLOOKUP(KN$6,BECO_Datos!$D$3:$HN$85,BECO_Datos!$A76,FALSE)+IFERROR(HLOOKUP(KN$6,BECO_Datos!$HP$3:$LT$85,BECO_Datos!$A76,FALSE),0))*KN$2</f>
        <v>499.05428200729926</v>
      </c>
      <c r="KO77" s="83">
        <f>(HLOOKUP(KO$6,BECO_Datos!$D$3:$HN$85,BECO_Datos!$A76,FALSE)+IFERROR(HLOOKUP(KO$6,BECO_Datos!$HP$3:$LT$85,BECO_Datos!$A76,FALSE),0))*KO$2</f>
        <v>477.69865395992463</v>
      </c>
      <c r="KP77" s="83">
        <f>(HLOOKUP(KP$6,BECO_Datos!$D$3:$HN$85,BECO_Datos!$A76,FALSE)+IFERROR(HLOOKUP(KP$6,BECO_Datos!$HP$3:$LT$85,BECO_Datos!$A76,FALSE),0))*KP$2</f>
        <v>272.04193172039408</v>
      </c>
      <c r="KQ77" s="83">
        <f>(HLOOKUP(KQ$6,BECO_Datos!$D$3:$HN$85,BECO_Datos!$A76,FALSE)+IFERROR(HLOOKUP(KQ$6,BECO_Datos!$HP$3:$LT$85,BECO_Datos!$A76,FALSE),0))*KQ$2</f>
        <v>278.94057063996456</v>
      </c>
      <c r="KR77" s="83">
        <f>(HLOOKUP(KR$6,BECO_Datos!$D$3:$HN$85,BECO_Datos!$A76,FALSE)+IFERROR(HLOOKUP(KR$6,BECO_Datos!$HP$3:$LT$85,BECO_Datos!$A76,FALSE),0))*KR$2</f>
        <v>289.94937084151184</v>
      </c>
      <c r="KS77" s="83">
        <f>(HLOOKUP(KS$6,BECO_Datos!$D$3:$HN$85,BECO_Datos!$A76,FALSE)+IFERROR(HLOOKUP(KS$6,BECO_Datos!$HP$3:$LT$85,BECO_Datos!$A76,FALSE),0))*KS$2</f>
        <v>300.79420834501599</v>
      </c>
      <c r="KT77" s="83">
        <f>(HLOOKUP(KT$6,BECO_Datos!$D$3:$HN$85,BECO_Datos!$A76,FALSE)+IFERROR(HLOOKUP(KT$6,BECO_Datos!$HP$3:$LT$85,BECO_Datos!$A76,FALSE),0))*KT$2</f>
        <v>314.88302924448033</v>
      </c>
      <c r="KU77" s="83">
        <f>(HLOOKUP(KU$6,BECO_Datos!$D$3:$HN$85,BECO_Datos!$A76,FALSE)+IFERROR(HLOOKUP(KU$6,BECO_Datos!$HP$3:$LT$85,BECO_Datos!$A76,FALSE),0))*KU$2</f>
        <v>151.19669658272556</v>
      </c>
      <c r="KV77" s="83">
        <f>(HLOOKUP(KV$6,BECO_Datos!$D$3:$HN$85,BECO_Datos!$A76,FALSE)+IFERROR(HLOOKUP(KV$6,BECO_Datos!$HP$3:$LT$85,BECO_Datos!$A76,FALSE),0))*KV$2</f>
        <v>171.16268033582165</v>
      </c>
      <c r="KX77" s="83" t="e">
        <f>(HLOOKUP(KX$6,BECO_Datos!$D$3:$HN$85,BECO_Datos!$A76,FALSE)+IFERROR(HLOOKUP(KX$6,BECO_Datos!$HP$3:$LT$85,BECO_Datos!$A76,FALSE),0))*KX$2</f>
        <v>#N/A</v>
      </c>
      <c r="KY77" s="83" t="e">
        <f>(HLOOKUP(KY$6,BECO_Datos!$D$3:$HN$85,BECO_Datos!$A76,FALSE)+IFERROR(HLOOKUP(KY$6,BECO_Datos!$HP$3:$LT$85,BECO_Datos!$A76,FALSE),0))*KY$2</f>
        <v>#N/A</v>
      </c>
      <c r="KZ77" s="83" t="e">
        <f>(HLOOKUP(KZ$6,BECO_Datos!$D$3:$HN$85,BECO_Datos!$A76,FALSE)+IFERROR(HLOOKUP(KZ$6,BECO_Datos!$HP$3:$LT$85,BECO_Datos!$A76,FALSE),0))*KZ$2</f>
        <v>#N/A</v>
      </c>
      <c r="LA77" s="83" t="e">
        <f>(HLOOKUP(LA$6,BECO_Datos!$D$3:$HN$85,BECO_Datos!$A76,FALSE)+IFERROR(HLOOKUP(LA$6,BECO_Datos!$HP$3:$LT$85,BECO_Datos!$A76,FALSE),0))*LA$2</f>
        <v>#N/A</v>
      </c>
      <c r="LB77" s="83" t="e">
        <f>(HLOOKUP(LB$6,BECO_Datos!$D$3:$HN$85,BECO_Datos!$A76,FALSE)+IFERROR(HLOOKUP(LB$6,BECO_Datos!$HP$3:$LT$85,BECO_Datos!$A76,FALSE),0))*LB$2</f>
        <v>#N/A</v>
      </c>
      <c r="LC77" s="83" t="e">
        <f>(HLOOKUP(LC$6,BECO_Datos!$D$3:$HN$85,BECO_Datos!$A76,FALSE)+IFERROR(HLOOKUP(LC$6,BECO_Datos!$HP$3:$LT$85,BECO_Datos!$A76,FALSE),0))*LC$2</f>
        <v>#N/A</v>
      </c>
      <c r="LD77" s="83">
        <f>(HLOOKUP(LD$6,BECO_Datos!$D$3:$HN$85,BECO_Datos!$A76,FALSE)+IFERROR(HLOOKUP(LD$6,BECO_Datos!$HP$3:$LT$85,BECO_Datos!$A76,FALSE),0))*LD$2</f>
        <v>0</v>
      </c>
      <c r="LE77" s="83">
        <f>(HLOOKUP(LE$6,BECO_Datos!$D$3:$HN$85,BECO_Datos!$A76,FALSE)+IFERROR(HLOOKUP(LE$6,BECO_Datos!$HP$3:$LT$85,BECO_Datos!$A76,FALSE),0))*LE$2</f>
        <v>0</v>
      </c>
      <c r="LF77" s="83">
        <f>(HLOOKUP(LF$6,BECO_Datos!$D$3:$HN$85,BECO_Datos!$A76,FALSE)+IFERROR(HLOOKUP(LF$6,BECO_Datos!$HP$3:$LT$85,BECO_Datos!$A76,FALSE),0))*LF$2</f>
        <v>0</v>
      </c>
      <c r="LG77" s="83">
        <f>(HLOOKUP(LG$6,BECO_Datos!$D$3:$HN$85,BECO_Datos!$A76,FALSE)+IFERROR(HLOOKUP(LG$6,BECO_Datos!$HP$3:$LT$85,BECO_Datos!$A76,FALSE),0))*LG$2</f>
        <v>0</v>
      </c>
      <c r="LH77" s="83">
        <f>(HLOOKUP(LH$6,BECO_Datos!$D$3:$HN$85,BECO_Datos!$A76,FALSE)+IFERROR(HLOOKUP(LH$6,BECO_Datos!$HP$3:$LT$85,BECO_Datos!$A76,FALSE),0))*LH$2</f>
        <v>0</v>
      </c>
      <c r="LI77" s="83">
        <f>(HLOOKUP(LI$6,BECO_Datos!$D$3:$HN$85,BECO_Datos!$A76,FALSE)+IFERROR(HLOOKUP(LI$6,BECO_Datos!$HP$3:$LT$85,BECO_Datos!$A76,FALSE),0))*LI$2</f>
        <v>0</v>
      </c>
      <c r="LJ77" s="83">
        <f>(HLOOKUP(LJ$6,BECO_Datos!$D$3:$HN$85,BECO_Datos!$A76,FALSE)+IFERROR(HLOOKUP(LJ$6,BECO_Datos!$HP$3:$LT$85,BECO_Datos!$A76,FALSE),0))*LJ$2</f>
        <v>0</v>
      </c>
      <c r="LK77" s="83">
        <f>(HLOOKUP(LK$6,BECO_Datos!$D$3:$HN$85,BECO_Datos!$A76,FALSE)+IFERROR(HLOOKUP(LK$6,BECO_Datos!$HP$3:$LT$85,BECO_Datos!$A76,FALSE),0))*LK$2</f>
        <v>0</v>
      </c>
      <c r="LL77" s="83">
        <f>(HLOOKUP(LL$6,BECO_Datos!$D$3:$HN$85,BECO_Datos!$A76,FALSE)+IFERROR(HLOOKUP(LL$6,BECO_Datos!$HP$3:$LT$85,BECO_Datos!$A76,FALSE),0))*LL$2</f>
        <v>0</v>
      </c>
      <c r="LM77" s="83">
        <f>(HLOOKUP(LM$6,BECO_Datos!$D$3:$HN$85,BECO_Datos!$A76,FALSE)+IFERROR(HLOOKUP(LM$6,BECO_Datos!$HP$3:$LT$85,BECO_Datos!$A76,FALSE),0))*LM$2</f>
        <v>0</v>
      </c>
    </row>
    <row r="78" spans="1:325" ht="15.75" x14ac:dyDescent="0.25">
      <c r="A78" s="160">
        <v>73</v>
      </c>
      <c r="B78" s="76" t="s">
        <v>149</v>
      </c>
      <c r="C78" s="13"/>
      <c r="D78" s="84" t="e">
        <f>(HLOOKUP(D$6,BECO_Datos!$D$3:$HN$85,BECO_Datos!$A77,FALSE)+IFERROR(HLOOKUP(D$6,BECO_Datos!$HP$3:$LT$85,BECO_Datos!$A77,FALSE),0))*D$2</f>
        <v>#N/A</v>
      </c>
      <c r="E78" s="84" t="e">
        <f>(HLOOKUP(E$6,BECO_Datos!$D$3:$HN$85,BECO_Datos!$A77,FALSE)+IFERROR(HLOOKUP(E$6,BECO_Datos!$HP$3:$LT$85,BECO_Datos!$A77,FALSE),0))*E$2</f>
        <v>#N/A</v>
      </c>
      <c r="F78" s="84" t="e">
        <f>(HLOOKUP(F$6,BECO_Datos!$D$3:$HN$85,BECO_Datos!$A77,FALSE)+IFERROR(HLOOKUP(F$6,BECO_Datos!$HP$3:$LT$85,BECO_Datos!$A77,FALSE),0))*F$2</f>
        <v>#N/A</v>
      </c>
      <c r="G78" s="84" t="e">
        <f>(HLOOKUP(G$6,BECO_Datos!$D$3:$HN$85,BECO_Datos!$A77,FALSE)+IFERROR(HLOOKUP(G$6,BECO_Datos!$HP$3:$LT$85,BECO_Datos!$A77,FALSE),0))*G$2</f>
        <v>#N/A</v>
      </c>
      <c r="H78" s="84" t="e">
        <f>(HLOOKUP(H$6,BECO_Datos!$D$3:$HN$85,BECO_Datos!$A77,FALSE)+IFERROR(HLOOKUP(H$6,BECO_Datos!$HP$3:$LT$85,BECO_Datos!$A77,FALSE),0))*H$2</f>
        <v>#N/A</v>
      </c>
      <c r="I78" s="84" t="e">
        <f>(HLOOKUP(I$6,BECO_Datos!$D$3:$HN$85,BECO_Datos!$A77,FALSE)+IFERROR(HLOOKUP(I$6,BECO_Datos!$HP$3:$LT$85,BECO_Datos!$A77,FALSE),0))*I$2</f>
        <v>#N/A</v>
      </c>
      <c r="J78" s="84">
        <f>(HLOOKUP(J$6,BECO_Datos!$D$3:$HN$85,BECO_Datos!$A77,FALSE)+IFERROR(HLOOKUP(J$6,BECO_Datos!$HP$3:$LT$85,BECO_Datos!$A77,FALSE),0))*J$2</f>
        <v>0</v>
      </c>
      <c r="K78" s="84">
        <f>(HLOOKUP(K$6,BECO_Datos!$D$3:$HN$85,BECO_Datos!$A77,FALSE)+IFERROR(HLOOKUP(K$6,BECO_Datos!$HP$3:$LT$85,BECO_Datos!$A77,FALSE),0))*K$2</f>
        <v>0</v>
      </c>
      <c r="L78" s="84">
        <f>(HLOOKUP(L$6,BECO_Datos!$D$3:$HN$85,BECO_Datos!$A77,FALSE)+IFERROR(HLOOKUP(L$6,BECO_Datos!$HP$3:$LT$85,BECO_Datos!$A77,FALSE),0))*L$2</f>
        <v>0</v>
      </c>
      <c r="M78" s="84">
        <f>(HLOOKUP(M$6,BECO_Datos!$D$3:$HN$85,BECO_Datos!$A77,FALSE)+IFERROR(HLOOKUP(M$6,BECO_Datos!$HP$3:$LT$85,BECO_Datos!$A77,FALSE),0))*M$2</f>
        <v>0</v>
      </c>
      <c r="N78" s="84">
        <f>(HLOOKUP(N$6,BECO_Datos!$D$3:$HN$85,BECO_Datos!$A77,FALSE)+IFERROR(HLOOKUP(N$6,BECO_Datos!$HP$3:$LT$85,BECO_Datos!$A77,FALSE),0))*N$2</f>
        <v>0</v>
      </c>
      <c r="O78" s="84">
        <f>(HLOOKUP(O$6,BECO_Datos!$D$3:$HN$85,BECO_Datos!$A77,FALSE)+IFERROR(HLOOKUP(O$6,BECO_Datos!$HP$3:$LT$85,BECO_Datos!$A77,FALSE),0))*O$2</f>
        <v>0</v>
      </c>
      <c r="P78" s="84">
        <f>(HLOOKUP(P$6,BECO_Datos!$D$3:$HN$85,BECO_Datos!$A77,FALSE)+IFERROR(HLOOKUP(P$6,BECO_Datos!$HP$3:$LT$85,BECO_Datos!$A77,FALSE),0))*P$2</f>
        <v>0</v>
      </c>
      <c r="Q78" s="84">
        <f>(HLOOKUP(Q$6,BECO_Datos!$D$3:$HN$85,BECO_Datos!$A77,FALSE)+IFERROR(HLOOKUP(Q$6,BECO_Datos!$HP$3:$LT$85,BECO_Datos!$A77,FALSE),0))*Q$2</f>
        <v>0</v>
      </c>
      <c r="R78" s="84">
        <f>(HLOOKUP(R$6,BECO_Datos!$D$3:$HN$85,BECO_Datos!$A77,FALSE)+IFERROR(HLOOKUP(R$6,BECO_Datos!$HP$3:$LT$85,BECO_Datos!$A77,FALSE),0))*R$2</f>
        <v>0</v>
      </c>
      <c r="S78" s="84">
        <f>(HLOOKUP(S$6,BECO_Datos!$D$3:$HN$85,BECO_Datos!$A77,FALSE)+IFERROR(HLOOKUP(S$6,BECO_Datos!$HP$3:$LT$85,BECO_Datos!$A77,FALSE),0))*S$2</f>
        <v>0</v>
      </c>
      <c r="U78" s="84" t="e">
        <f>(HLOOKUP(U$6,BECO_Datos!$D$3:$HN$85,BECO_Datos!$A77,FALSE)+IFERROR(HLOOKUP(U$6,BECO_Datos!$HP$3:$LT$85,BECO_Datos!$A77,FALSE),0))*U$2</f>
        <v>#N/A</v>
      </c>
      <c r="V78" s="84" t="e">
        <f>(HLOOKUP(V$6,BECO_Datos!$D$3:$HN$85,BECO_Datos!$A77,FALSE)+IFERROR(HLOOKUP(V$6,BECO_Datos!$HP$3:$LT$85,BECO_Datos!$A77,FALSE),0))*V$2</f>
        <v>#N/A</v>
      </c>
      <c r="W78" s="84" t="e">
        <f>(HLOOKUP(W$6,BECO_Datos!$D$3:$HN$85,BECO_Datos!$A77,FALSE)+IFERROR(HLOOKUP(W$6,BECO_Datos!$HP$3:$LT$85,BECO_Datos!$A77,FALSE),0))*W$2</f>
        <v>#N/A</v>
      </c>
      <c r="X78" s="84" t="e">
        <f>(HLOOKUP(X$6,BECO_Datos!$D$3:$HN$85,BECO_Datos!$A77,FALSE)+IFERROR(HLOOKUP(X$6,BECO_Datos!$HP$3:$LT$85,BECO_Datos!$A77,FALSE),0))*X$2</f>
        <v>#N/A</v>
      </c>
      <c r="Y78" s="84" t="e">
        <f>(HLOOKUP(Y$6,BECO_Datos!$D$3:$HN$85,BECO_Datos!$A77,FALSE)+IFERROR(HLOOKUP(Y$6,BECO_Datos!$HP$3:$LT$85,BECO_Datos!$A77,FALSE),0))*Y$2</f>
        <v>#N/A</v>
      </c>
      <c r="Z78" s="84" t="e">
        <f>(HLOOKUP(Z$6,BECO_Datos!$D$3:$HN$85,BECO_Datos!$A77,FALSE)+IFERROR(HLOOKUP(Z$6,BECO_Datos!$HP$3:$LT$85,BECO_Datos!$A77,FALSE),0))*Z$2</f>
        <v>#N/A</v>
      </c>
      <c r="AA78" s="84">
        <f>(HLOOKUP(AA$6,BECO_Datos!$D$3:$HN$85,BECO_Datos!$A77,FALSE)+IFERROR(HLOOKUP(AA$6,BECO_Datos!$HP$3:$LT$85,BECO_Datos!$A77,FALSE),0))*AA$2</f>
        <v>0</v>
      </c>
      <c r="AB78" s="84">
        <f>(HLOOKUP(AB$6,BECO_Datos!$D$3:$HN$85,BECO_Datos!$A77,FALSE)+IFERROR(HLOOKUP(AB$6,BECO_Datos!$HP$3:$LT$85,BECO_Datos!$A77,FALSE),0))*AB$2</f>
        <v>0</v>
      </c>
      <c r="AC78" s="84">
        <f>(HLOOKUP(AC$6,BECO_Datos!$D$3:$HN$85,BECO_Datos!$A77,FALSE)+IFERROR(HLOOKUP(AC$6,BECO_Datos!$HP$3:$LT$85,BECO_Datos!$A77,FALSE),0))*AC$2</f>
        <v>0</v>
      </c>
      <c r="AD78" s="84">
        <f>(HLOOKUP(AD$6,BECO_Datos!$D$3:$HN$85,BECO_Datos!$A77,FALSE)+IFERROR(HLOOKUP(AD$6,BECO_Datos!$HP$3:$LT$85,BECO_Datos!$A77,FALSE),0))*AD$2</f>
        <v>0</v>
      </c>
      <c r="AE78" s="84">
        <f>(HLOOKUP(AE$6,BECO_Datos!$D$3:$HN$85,BECO_Datos!$A77,FALSE)+IFERROR(HLOOKUP(AE$6,BECO_Datos!$HP$3:$LT$85,BECO_Datos!$A77,FALSE),0))*AE$2</f>
        <v>0</v>
      </c>
      <c r="AF78" s="84">
        <f>(HLOOKUP(AF$6,BECO_Datos!$D$3:$HN$85,BECO_Datos!$A77,FALSE)+IFERROR(HLOOKUP(AF$6,BECO_Datos!$HP$3:$LT$85,BECO_Datos!$A77,FALSE),0))*AF$2</f>
        <v>0</v>
      </c>
      <c r="AG78" s="84">
        <f>(HLOOKUP(AG$6,BECO_Datos!$D$3:$HN$85,BECO_Datos!$A77,FALSE)+IFERROR(HLOOKUP(AG$6,BECO_Datos!$HP$3:$LT$85,BECO_Datos!$A77,FALSE),0))*AG$2</f>
        <v>0</v>
      </c>
      <c r="AH78" s="84">
        <f>(HLOOKUP(AH$6,BECO_Datos!$D$3:$HN$85,BECO_Datos!$A77,FALSE)+IFERROR(HLOOKUP(AH$6,BECO_Datos!$HP$3:$LT$85,BECO_Datos!$A77,FALSE),0))*AH$2</f>
        <v>0</v>
      </c>
      <c r="AI78" s="84">
        <f>(HLOOKUP(AI$6,BECO_Datos!$D$3:$HN$85,BECO_Datos!$A77,FALSE)+IFERROR(HLOOKUP(AI$6,BECO_Datos!$HP$3:$LT$85,BECO_Datos!$A77,FALSE),0))*AI$2</f>
        <v>0</v>
      </c>
      <c r="AJ78" s="84">
        <f>(HLOOKUP(AJ$6,BECO_Datos!$D$3:$HN$85,BECO_Datos!$A77,FALSE)+IFERROR(HLOOKUP(AJ$6,BECO_Datos!$HP$3:$LT$85,BECO_Datos!$A77,FALSE),0))*AJ$2</f>
        <v>0</v>
      </c>
      <c r="AL78" s="84" t="e">
        <f>(HLOOKUP(AL$6,BECO_Datos!$D$3:$HN$85,BECO_Datos!$A77,FALSE)+IFERROR(HLOOKUP(AL$6,BECO_Datos!$HP$3:$LT$85,BECO_Datos!$A77,FALSE),0))*AL$2</f>
        <v>#N/A</v>
      </c>
      <c r="AM78" s="84" t="e">
        <f>(HLOOKUP(AM$6,BECO_Datos!$D$3:$HN$85,BECO_Datos!$A77,FALSE)+IFERROR(HLOOKUP(AM$6,BECO_Datos!$HP$3:$LT$85,BECO_Datos!$A77,FALSE),0))*AM$2</f>
        <v>#N/A</v>
      </c>
      <c r="AN78" s="84" t="e">
        <f>(HLOOKUP(AN$6,BECO_Datos!$D$3:$HN$85,BECO_Datos!$A77,FALSE)+IFERROR(HLOOKUP(AN$6,BECO_Datos!$HP$3:$LT$85,BECO_Datos!$A77,FALSE),0))*AN$2</f>
        <v>#N/A</v>
      </c>
      <c r="AO78" s="84" t="e">
        <f>(HLOOKUP(AO$6,BECO_Datos!$D$3:$HN$85,BECO_Datos!$A77,FALSE)+IFERROR(HLOOKUP(AO$6,BECO_Datos!$HP$3:$LT$85,BECO_Datos!$A77,FALSE),0))*AO$2</f>
        <v>#N/A</v>
      </c>
      <c r="AP78" s="84" t="e">
        <f>(HLOOKUP(AP$6,BECO_Datos!$D$3:$HN$85,BECO_Datos!$A77,FALSE)+IFERROR(HLOOKUP(AP$6,BECO_Datos!$HP$3:$LT$85,BECO_Datos!$A77,FALSE),0))*AP$2</f>
        <v>#N/A</v>
      </c>
      <c r="AQ78" s="84" t="e">
        <f>(HLOOKUP(AQ$6,BECO_Datos!$D$3:$HN$85,BECO_Datos!$A77,FALSE)+IFERROR(HLOOKUP(AQ$6,BECO_Datos!$HP$3:$LT$85,BECO_Datos!$A77,FALSE),0))*AQ$2</f>
        <v>#N/A</v>
      </c>
      <c r="AR78" s="84">
        <f>(HLOOKUP(AR$6,BECO_Datos!$D$3:$HN$85,BECO_Datos!$A77,FALSE)+IFERROR(HLOOKUP(AR$6,BECO_Datos!$HP$3:$LT$85,BECO_Datos!$A77,FALSE),0))*AR$2</f>
        <v>7.5432426654729241</v>
      </c>
      <c r="AS78" s="84">
        <f>(HLOOKUP(AS$6,BECO_Datos!$D$3:$HN$85,BECO_Datos!$A77,FALSE)+IFERROR(HLOOKUP(AS$6,BECO_Datos!$HP$3:$LT$85,BECO_Datos!$A77,FALSE),0))*AS$2</f>
        <v>10.647995019130821</v>
      </c>
      <c r="AT78" s="84">
        <f>(HLOOKUP(AT$6,BECO_Datos!$D$3:$HN$85,BECO_Datos!$A77,FALSE)+IFERROR(HLOOKUP(AT$6,BECO_Datos!$HP$3:$LT$85,BECO_Datos!$A77,FALSE),0))*AT$2</f>
        <v>12.908474354543456</v>
      </c>
      <c r="AU78" s="84">
        <f>(HLOOKUP(AU$6,BECO_Datos!$D$3:$HN$85,BECO_Datos!$A77,FALSE)+IFERROR(HLOOKUP(AU$6,BECO_Datos!$HP$3:$LT$85,BECO_Datos!$A77,FALSE),0))*AU$2</f>
        <v>15.99053298650986</v>
      </c>
      <c r="AV78" s="84">
        <f>(HLOOKUP(AV$6,BECO_Datos!$D$3:$HN$85,BECO_Datos!$A77,FALSE)+IFERROR(HLOOKUP(AV$6,BECO_Datos!$HP$3:$LT$85,BECO_Datos!$A77,FALSE),0))*AV$2</f>
        <v>15.039437508712494</v>
      </c>
      <c r="AW78" s="84">
        <f>(HLOOKUP(AW$6,BECO_Datos!$D$3:$HN$85,BECO_Datos!$A77,FALSE)+IFERROR(HLOOKUP(AW$6,BECO_Datos!$HP$3:$LT$85,BECO_Datos!$A77,FALSE),0))*AW$2</f>
        <v>15.065834521095971</v>
      </c>
      <c r="AX78" s="84">
        <f>(HLOOKUP(AX$6,BECO_Datos!$D$3:$HN$85,BECO_Datos!$A77,FALSE)+IFERROR(HLOOKUP(AX$6,BECO_Datos!$HP$3:$LT$85,BECO_Datos!$A77,FALSE),0))*AX$2</f>
        <v>15.125440674814699</v>
      </c>
      <c r="AY78" s="84">
        <f>(HLOOKUP(AY$6,BECO_Datos!$D$3:$HN$85,BECO_Datos!$A77,FALSE)+IFERROR(HLOOKUP(AY$6,BECO_Datos!$HP$3:$LT$85,BECO_Datos!$A77,FALSE),0))*AY$2</f>
        <v>16.748829835520535</v>
      </c>
      <c r="AZ78" s="84">
        <f>(HLOOKUP(AZ$6,BECO_Datos!$D$3:$HN$85,BECO_Datos!$A77,FALSE)+IFERROR(HLOOKUP(AZ$6,BECO_Datos!$HP$3:$LT$85,BECO_Datos!$A77,FALSE),0))*AZ$2</f>
        <v>9.5576016343335155</v>
      </c>
      <c r="BA78" s="84">
        <f>(HLOOKUP(BA$6,BECO_Datos!$D$3:$HN$85,BECO_Datos!$A77,FALSE)+IFERROR(HLOOKUP(BA$6,BECO_Datos!$HP$3:$LT$85,BECO_Datos!$A77,FALSE),0))*BA$2</f>
        <v>9.4565292005126</v>
      </c>
      <c r="BC78" s="84" t="e">
        <f>(HLOOKUP(BC$6,BECO_Datos!$D$3:$HN$85,BECO_Datos!$A77,FALSE)+IFERROR(HLOOKUP(BC$6,BECO_Datos!$HP$3:$LT$85,BECO_Datos!$A77,FALSE),0))*BC$2</f>
        <v>#N/A</v>
      </c>
      <c r="BD78" s="84" t="e">
        <f>(HLOOKUP(BD$6,BECO_Datos!$D$3:$HN$85,BECO_Datos!$A77,FALSE)+IFERROR(HLOOKUP(BD$6,BECO_Datos!$HP$3:$LT$85,BECO_Datos!$A77,FALSE),0))*BD$2</f>
        <v>#N/A</v>
      </c>
      <c r="BE78" s="84" t="e">
        <f>(HLOOKUP(BE$6,BECO_Datos!$D$3:$HN$85,BECO_Datos!$A77,FALSE)+IFERROR(HLOOKUP(BE$6,BECO_Datos!$HP$3:$LT$85,BECO_Datos!$A77,FALSE),0))*BE$2</f>
        <v>#N/A</v>
      </c>
      <c r="BF78" s="84" t="e">
        <f>(HLOOKUP(BF$6,BECO_Datos!$D$3:$HN$85,BECO_Datos!$A77,FALSE)+IFERROR(HLOOKUP(BF$6,BECO_Datos!$HP$3:$LT$85,BECO_Datos!$A77,FALSE),0))*BF$2</f>
        <v>#N/A</v>
      </c>
      <c r="BG78" s="84" t="e">
        <f>(HLOOKUP(BG$6,BECO_Datos!$D$3:$HN$85,BECO_Datos!$A77,FALSE)+IFERROR(HLOOKUP(BG$6,BECO_Datos!$HP$3:$LT$85,BECO_Datos!$A77,FALSE),0))*BG$2</f>
        <v>#N/A</v>
      </c>
      <c r="BH78" s="84" t="e">
        <f>(HLOOKUP(BH$6,BECO_Datos!$D$3:$HN$85,BECO_Datos!$A77,FALSE)+IFERROR(HLOOKUP(BH$6,BECO_Datos!$HP$3:$LT$85,BECO_Datos!$A77,FALSE),0))*BH$2</f>
        <v>#N/A</v>
      </c>
      <c r="BI78" s="84">
        <f>(HLOOKUP(BI$6,BECO_Datos!$D$3:$HN$85,BECO_Datos!$A77,FALSE)+IFERROR(HLOOKUP(BI$6,BECO_Datos!$HP$3:$LT$85,BECO_Datos!$A77,FALSE),0))*BI$2</f>
        <v>0</v>
      </c>
      <c r="BJ78" s="84">
        <f>(HLOOKUP(BJ$6,BECO_Datos!$D$3:$HN$85,BECO_Datos!$A77,FALSE)+IFERROR(HLOOKUP(BJ$6,BECO_Datos!$HP$3:$LT$85,BECO_Datos!$A77,FALSE),0))*BJ$2</f>
        <v>0</v>
      </c>
      <c r="BK78" s="84">
        <f>(HLOOKUP(BK$6,BECO_Datos!$D$3:$HN$85,BECO_Datos!$A77,FALSE)+IFERROR(HLOOKUP(BK$6,BECO_Datos!$HP$3:$LT$85,BECO_Datos!$A77,FALSE),0))*BK$2</f>
        <v>0</v>
      </c>
      <c r="BL78" s="84">
        <f>(HLOOKUP(BL$6,BECO_Datos!$D$3:$HN$85,BECO_Datos!$A77,FALSE)+IFERROR(HLOOKUP(BL$6,BECO_Datos!$HP$3:$LT$85,BECO_Datos!$A77,FALSE),0))*BL$2</f>
        <v>0</v>
      </c>
      <c r="BM78" s="84">
        <f>(HLOOKUP(BM$6,BECO_Datos!$D$3:$HN$85,BECO_Datos!$A77,FALSE)+IFERROR(HLOOKUP(BM$6,BECO_Datos!$HP$3:$LT$85,BECO_Datos!$A77,FALSE),0))*BM$2</f>
        <v>0</v>
      </c>
      <c r="BN78" s="84">
        <f>(HLOOKUP(BN$6,BECO_Datos!$D$3:$HN$85,BECO_Datos!$A77,FALSE)+IFERROR(HLOOKUP(BN$6,BECO_Datos!$HP$3:$LT$85,BECO_Datos!$A77,FALSE),0))*BN$2</f>
        <v>0</v>
      </c>
      <c r="BO78" s="84">
        <f>(HLOOKUP(BO$6,BECO_Datos!$D$3:$HN$85,BECO_Datos!$A77,FALSE)+IFERROR(HLOOKUP(BO$6,BECO_Datos!$HP$3:$LT$85,BECO_Datos!$A77,FALSE),0))*BO$2</f>
        <v>0</v>
      </c>
      <c r="BP78" s="84">
        <f>(HLOOKUP(BP$6,BECO_Datos!$D$3:$HN$85,BECO_Datos!$A77,FALSE)+IFERROR(HLOOKUP(BP$6,BECO_Datos!$HP$3:$LT$85,BECO_Datos!$A77,FALSE),0))*BP$2</f>
        <v>0</v>
      </c>
      <c r="BQ78" s="84">
        <f>(HLOOKUP(BQ$6,BECO_Datos!$D$3:$HN$85,BECO_Datos!$A77,FALSE)+IFERROR(HLOOKUP(BQ$6,BECO_Datos!$HP$3:$LT$85,BECO_Datos!$A77,FALSE),0))*BQ$2</f>
        <v>0</v>
      </c>
      <c r="BR78" s="84">
        <f>(HLOOKUP(BR$6,BECO_Datos!$D$3:$HN$85,BECO_Datos!$A77,FALSE)+IFERROR(HLOOKUP(BR$6,BECO_Datos!$HP$3:$LT$85,BECO_Datos!$A77,FALSE),0))*BR$2</f>
        <v>0</v>
      </c>
      <c r="BT78" s="84" t="e">
        <f>(HLOOKUP(BT$6,BECO_Datos!$D$3:$HN$85,BECO_Datos!$A77,FALSE)+IFERROR(HLOOKUP(BT$6,BECO_Datos!$HP$3:$LT$85,BECO_Datos!$A77,FALSE),0))*BT$2</f>
        <v>#N/A</v>
      </c>
      <c r="BU78" s="84" t="e">
        <f>(HLOOKUP(BU$6,BECO_Datos!$D$3:$HN$85,BECO_Datos!$A77,FALSE)+IFERROR(HLOOKUP(BU$6,BECO_Datos!$HP$3:$LT$85,BECO_Datos!$A77,FALSE),0))*BU$2</f>
        <v>#N/A</v>
      </c>
      <c r="BV78" s="84" t="e">
        <f>(HLOOKUP(BV$6,BECO_Datos!$D$3:$HN$85,BECO_Datos!$A77,FALSE)+IFERROR(HLOOKUP(BV$6,BECO_Datos!$HP$3:$LT$85,BECO_Datos!$A77,FALSE),0))*BV$2</f>
        <v>#N/A</v>
      </c>
      <c r="BW78" s="84" t="e">
        <f>(HLOOKUP(BW$6,BECO_Datos!$D$3:$HN$85,BECO_Datos!$A77,FALSE)+IFERROR(HLOOKUP(BW$6,BECO_Datos!$HP$3:$LT$85,BECO_Datos!$A77,FALSE),0))*BW$2</f>
        <v>#N/A</v>
      </c>
      <c r="BX78" s="84" t="e">
        <f>(HLOOKUP(BX$6,BECO_Datos!$D$3:$HN$85,BECO_Datos!$A77,FALSE)+IFERROR(HLOOKUP(BX$6,BECO_Datos!$HP$3:$LT$85,BECO_Datos!$A77,FALSE),0))*BX$2</f>
        <v>#N/A</v>
      </c>
      <c r="BY78" s="84" t="e">
        <f>(HLOOKUP(BY$6,BECO_Datos!$D$3:$HN$85,BECO_Datos!$A77,FALSE)+IFERROR(HLOOKUP(BY$6,BECO_Datos!$HP$3:$LT$85,BECO_Datos!$A77,FALSE),0))*BY$2</f>
        <v>#N/A</v>
      </c>
      <c r="BZ78" s="84">
        <f>(HLOOKUP(BZ$6,BECO_Datos!$D$3:$HN$85,BECO_Datos!$A77,FALSE)+IFERROR(HLOOKUP(BZ$6,BECO_Datos!$HP$3:$LT$85,BECO_Datos!$A77,FALSE),0))*BZ$2</f>
        <v>0</v>
      </c>
      <c r="CA78" s="84">
        <f>(HLOOKUP(CA$6,BECO_Datos!$D$3:$HN$85,BECO_Datos!$A77,FALSE)+IFERROR(HLOOKUP(CA$6,BECO_Datos!$HP$3:$LT$85,BECO_Datos!$A77,FALSE),0))*CA$2</f>
        <v>0</v>
      </c>
      <c r="CB78" s="84">
        <f>(HLOOKUP(CB$6,BECO_Datos!$D$3:$HN$85,BECO_Datos!$A77,FALSE)+IFERROR(HLOOKUP(CB$6,BECO_Datos!$HP$3:$LT$85,BECO_Datos!$A77,FALSE),0))*CB$2</f>
        <v>0</v>
      </c>
      <c r="CC78" s="84">
        <f>(HLOOKUP(CC$6,BECO_Datos!$D$3:$HN$85,BECO_Datos!$A77,FALSE)+IFERROR(HLOOKUP(CC$6,BECO_Datos!$HP$3:$LT$85,BECO_Datos!$A77,FALSE),0))*CC$2</f>
        <v>0</v>
      </c>
      <c r="CD78" s="84">
        <f>(HLOOKUP(CD$6,BECO_Datos!$D$3:$HN$85,BECO_Datos!$A77,FALSE)+IFERROR(HLOOKUP(CD$6,BECO_Datos!$HP$3:$LT$85,BECO_Datos!$A77,FALSE),0))*CD$2</f>
        <v>0</v>
      </c>
      <c r="CE78" s="84">
        <f>(HLOOKUP(CE$6,BECO_Datos!$D$3:$HN$85,BECO_Datos!$A77,FALSE)+IFERROR(HLOOKUP(CE$6,BECO_Datos!$HP$3:$LT$85,BECO_Datos!$A77,FALSE),0))*CE$2</f>
        <v>0</v>
      </c>
      <c r="CF78" s="84">
        <f>(HLOOKUP(CF$6,BECO_Datos!$D$3:$HN$85,BECO_Datos!$A77,FALSE)+IFERROR(HLOOKUP(CF$6,BECO_Datos!$HP$3:$LT$85,BECO_Datos!$A77,FALSE),0))*CF$2</f>
        <v>0</v>
      </c>
      <c r="CG78" s="84">
        <f>(HLOOKUP(CG$6,BECO_Datos!$D$3:$HN$85,BECO_Datos!$A77,FALSE)+IFERROR(HLOOKUP(CG$6,BECO_Datos!$HP$3:$LT$85,BECO_Datos!$A77,FALSE),0))*CG$2</f>
        <v>0</v>
      </c>
      <c r="CH78" s="84">
        <f>(HLOOKUP(CH$6,BECO_Datos!$D$3:$HN$85,BECO_Datos!$A77,FALSE)+IFERROR(HLOOKUP(CH$6,BECO_Datos!$HP$3:$LT$85,BECO_Datos!$A77,FALSE),0))*CH$2</f>
        <v>0</v>
      </c>
      <c r="CI78" s="84">
        <f>(HLOOKUP(CI$6,BECO_Datos!$D$3:$HN$85,BECO_Datos!$A77,FALSE)+IFERROR(HLOOKUP(CI$6,BECO_Datos!$HP$3:$LT$85,BECO_Datos!$A77,FALSE),0))*CI$2</f>
        <v>0</v>
      </c>
      <c r="CK78" s="84" t="e">
        <f>(HLOOKUP(CK$6,BECO_Datos!$D$3:$HN$85,BECO_Datos!$A77,FALSE)+IFERROR(HLOOKUP(CK$6,BECO_Datos!$HP$3:$LT$85,BECO_Datos!$A77,FALSE),0))*CK$2</f>
        <v>#N/A</v>
      </c>
      <c r="CL78" s="84" t="e">
        <f>(HLOOKUP(CL$6,BECO_Datos!$D$3:$HN$85,BECO_Datos!$A77,FALSE)+IFERROR(HLOOKUP(CL$6,BECO_Datos!$HP$3:$LT$85,BECO_Datos!$A77,FALSE),0))*CL$2</f>
        <v>#N/A</v>
      </c>
      <c r="CM78" s="84" t="e">
        <f>(HLOOKUP(CM$6,BECO_Datos!$D$3:$HN$85,BECO_Datos!$A77,FALSE)+IFERROR(HLOOKUP(CM$6,BECO_Datos!$HP$3:$LT$85,BECO_Datos!$A77,FALSE),0))*CM$2</f>
        <v>#N/A</v>
      </c>
      <c r="CN78" s="84" t="e">
        <f>(HLOOKUP(CN$6,BECO_Datos!$D$3:$HN$85,BECO_Datos!$A77,FALSE)+IFERROR(HLOOKUP(CN$6,BECO_Datos!$HP$3:$LT$85,BECO_Datos!$A77,FALSE),0))*CN$2</f>
        <v>#N/A</v>
      </c>
      <c r="CO78" s="84" t="e">
        <f>(HLOOKUP(CO$6,BECO_Datos!$D$3:$HN$85,BECO_Datos!$A77,FALSE)+IFERROR(HLOOKUP(CO$6,BECO_Datos!$HP$3:$LT$85,BECO_Datos!$A77,FALSE),0))*CO$2</f>
        <v>#N/A</v>
      </c>
      <c r="CP78" s="84" t="e">
        <f>(HLOOKUP(CP$6,BECO_Datos!$D$3:$HN$85,BECO_Datos!$A77,FALSE)+IFERROR(HLOOKUP(CP$6,BECO_Datos!$HP$3:$LT$85,BECO_Datos!$A77,FALSE),0))*CP$2</f>
        <v>#N/A</v>
      </c>
      <c r="CQ78" s="84">
        <f>(HLOOKUP(CQ$6,BECO_Datos!$D$3:$HN$85,BECO_Datos!$A77,FALSE)+IFERROR(HLOOKUP(CQ$6,BECO_Datos!$HP$3:$LT$85,BECO_Datos!$A77,FALSE),0))*CQ$2</f>
        <v>0</v>
      </c>
      <c r="CR78" s="84">
        <f>(HLOOKUP(CR$6,BECO_Datos!$D$3:$HN$85,BECO_Datos!$A77,FALSE)+IFERROR(HLOOKUP(CR$6,BECO_Datos!$HP$3:$LT$85,BECO_Datos!$A77,FALSE),0))*CR$2</f>
        <v>0</v>
      </c>
      <c r="CS78" s="84">
        <f>(HLOOKUP(CS$6,BECO_Datos!$D$3:$HN$85,BECO_Datos!$A77,FALSE)+IFERROR(HLOOKUP(CS$6,BECO_Datos!$HP$3:$LT$85,BECO_Datos!$A77,FALSE),0))*CS$2</f>
        <v>0</v>
      </c>
      <c r="CT78" s="84">
        <f>(HLOOKUP(CT$6,BECO_Datos!$D$3:$HN$85,BECO_Datos!$A77,FALSE)+IFERROR(HLOOKUP(CT$6,BECO_Datos!$HP$3:$LT$85,BECO_Datos!$A77,FALSE),0))*CT$2</f>
        <v>0</v>
      </c>
      <c r="CU78" s="84">
        <f>(HLOOKUP(CU$6,BECO_Datos!$D$3:$HN$85,BECO_Datos!$A77,FALSE)+IFERROR(HLOOKUP(CU$6,BECO_Datos!$HP$3:$LT$85,BECO_Datos!$A77,FALSE),0))*CU$2</f>
        <v>0</v>
      </c>
      <c r="CV78" s="84">
        <f>(HLOOKUP(CV$6,BECO_Datos!$D$3:$HN$85,BECO_Datos!$A77,FALSE)+IFERROR(HLOOKUP(CV$6,BECO_Datos!$HP$3:$LT$85,BECO_Datos!$A77,FALSE),0))*CV$2</f>
        <v>0</v>
      </c>
      <c r="CW78" s="84">
        <f>(HLOOKUP(CW$6,BECO_Datos!$D$3:$HN$85,BECO_Datos!$A77,FALSE)+IFERROR(HLOOKUP(CW$6,BECO_Datos!$HP$3:$LT$85,BECO_Datos!$A77,FALSE),0))*CW$2</f>
        <v>0</v>
      </c>
      <c r="CX78" s="84">
        <f>(HLOOKUP(CX$6,BECO_Datos!$D$3:$HN$85,BECO_Datos!$A77,FALSE)+IFERROR(HLOOKUP(CX$6,BECO_Datos!$HP$3:$LT$85,BECO_Datos!$A77,FALSE),0))*CX$2</f>
        <v>0</v>
      </c>
      <c r="CY78" s="84">
        <f>(HLOOKUP(CY$6,BECO_Datos!$D$3:$HN$85,BECO_Datos!$A77,FALSE)+IFERROR(HLOOKUP(CY$6,BECO_Datos!$HP$3:$LT$85,BECO_Datos!$A77,FALSE),0))*CY$2</f>
        <v>0</v>
      </c>
      <c r="CZ78" s="84">
        <f>(HLOOKUP(CZ$6,BECO_Datos!$D$3:$HN$85,BECO_Datos!$A77,FALSE)+IFERROR(HLOOKUP(CZ$6,BECO_Datos!$HP$3:$LT$85,BECO_Datos!$A77,FALSE),0))*CZ$2</f>
        <v>0</v>
      </c>
      <c r="DB78" s="84" t="e">
        <f>(HLOOKUP(DB$6,BECO_Datos!$D$3:$HN$85,BECO_Datos!$A77,FALSE)+IFERROR(HLOOKUP(DB$6,BECO_Datos!$HP$3:$LT$85,BECO_Datos!$A77,FALSE),0))*DB$2</f>
        <v>#N/A</v>
      </c>
      <c r="DC78" s="84" t="e">
        <f>(HLOOKUP(DC$6,BECO_Datos!$D$3:$HN$85,BECO_Datos!$A77,FALSE)+IFERROR(HLOOKUP(DC$6,BECO_Datos!$HP$3:$LT$85,BECO_Datos!$A77,FALSE),0))*DC$2</f>
        <v>#N/A</v>
      </c>
      <c r="DD78" s="84" t="e">
        <f>(HLOOKUP(DD$6,BECO_Datos!$D$3:$HN$85,BECO_Datos!$A77,FALSE)+IFERROR(HLOOKUP(DD$6,BECO_Datos!$HP$3:$LT$85,BECO_Datos!$A77,FALSE),0))*DD$2</f>
        <v>#N/A</v>
      </c>
      <c r="DE78" s="84" t="e">
        <f>(HLOOKUP(DE$6,BECO_Datos!$D$3:$HN$85,BECO_Datos!$A77,FALSE)+IFERROR(HLOOKUP(DE$6,BECO_Datos!$HP$3:$LT$85,BECO_Datos!$A77,FALSE),0))*DE$2</f>
        <v>#N/A</v>
      </c>
      <c r="DF78" s="84" t="e">
        <f>(HLOOKUP(DF$6,BECO_Datos!$D$3:$HN$85,BECO_Datos!$A77,FALSE)+IFERROR(HLOOKUP(DF$6,BECO_Datos!$HP$3:$LT$85,BECO_Datos!$A77,FALSE),0))*DF$2</f>
        <v>#N/A</v>
      </c>
      <c r="DG78" s="84" t="e">
        <f>(HLOOKUP(DG$6,BECO_Datos!$D$3:$HN$85,BECO_Datos!$A77,FALSE)+IFERROR(HLOOKUP(DG$6,BECO_Datos!$HP$3:$LT$85,BECO_Datos!$A77,FALSE),0))*DG$2</f>
        <v>#N/A</v>
      </c>
      <c r="DH78" s="84">
        <f>(HLOOKUP(DH$6,BECO_Datos!$D$3:$HN$85,BECO_Datos!$A77,FALSE)+IFERROR(HLOOKUP(DH$6,BECO_Datos!$HP$3:$LT$85,BECO_Datos!$A77,FALSE),0))*DH$2</f>
        <v>0</v>
      </c>
      <c r="DI78" s="84">
        <f>(HLOOKUP(DI$6,BECO_Datos!$D$3:$HN$85,BECO_Datos!$A77,FALSE)+IFERROR(HLOOKUP(DI$6,BECO_Datos!$HP$3:$LT$85,BECO_Datos!$A77,FALSE),0))*DI$2</f>
        <v>0</v>
      </c>
      <c r="DJ78" s="84">
        <f>(HLOOKUP(DJ$6,BECO_Datos!$D$3:$HN$85,BECO_Datos!$A77,FALSE)+IFERROR(HLOOKUP(DJ$6,BECO_Datos!$HP$3:$LT$85,BECO_Datos!$A77,FALSE),0))*DJ$2</f>
        <v>0</v>
      </c>
      <c r="DK78" s="84">
        <f>(HLOOKUP(DK$6,BECO_Datos!$D$3:$HN$85,BECO_Datos!$A77,FALSE)+IFERROR(HLOOKUP(DK$6,BECO_Datos!$HP$3:$LT$85,BECO_Datos!$A77,FALSE),0))*DK$2</f>
        <v>0</v>
      </c>
      <c r="DL78" s="84">
        <f>(HLOOKUP(DL$6,BECO_Datos!$D$3:$HN$85,BECO_Datos!$A77,FALSE)+IFERROR(HLOOKUP(DL$6,BECO_Datos!$HP$3:$LT$85,BECO_Datos!$A77,FALSE),0))*DL$2</f>
        <v>0</v>
      </c>
      <c r="DM78" s="84">
        <f>(HLOOKUP(DM$6,BECO_Datos!$D$3:$HN$85,BECO_Datos!$A77,FALSE)+IFERROR(HLOOKUP(DM$6,BECO_Datos!$HP$3:$LT$85,BECO_Datos!$A77,FALSE),0))*DM$2</f>
        <v>0</v>
      </c>
      <c r="DN78" s="84">
        <f>(HLOOKUP(DN$6,BECO_Datos!$D$3:$HN$85,BECO_Datos!$A77,FALSE)+IFERROR(HLOOKUP(DN$6,BECO_Datos!$HP$3:$LT$85,BECO_Datos!$A77,FALSE),0))*DN$2</f>
        <v>0</v>
      </c>
      <c r="DO78" s="84">
        <f>(HLOOKUP(DO$6,BECO_Datos!$D$3:$HN$85,BECO_Datos!$A77,FALSE)+IFERROR(HLOOKUP(DO$6,BECO_Datos!$HP$3:$LT$85,BECO_Datos!$A77,FALSE),0))*DO$2</f>
        <v>0</v>
      </c>
      <c r="DP78" s="84">
        <f>(HLOOKUP(DP$6,BECO_Datos!$D$3:$HN$85,BECO_Datos!$A77,FALSE)+IFERROR(HLOOKUP(DP$6,BECO_Datos!$HP$3:$LT$85,BECO_Datos!$A77,FALSE),0))*DP$2</f>
        <v>0</v>
      </c>
      <c r="DQ78" s="84">
        <f>(HLOOKUP(DQ$6,BECO_Datos!$D$3:$HN$85,BECO_Datos!$A77,FALSE)+IFERROR(HLOOKUP(DQ$6,BECO_Datos!$HP$3:$LT$85,BECO_Datos!$A77,FALSE),0))*DQ$2</f>
        <v>0</v>
      </c>
      <c r="DS78" s="84" t="e">
        <f>(HLOOKUP(DS$6,BECO_Datos!$D$3:$HN$85,BECO_Datos!$A77,FALSE)+IFERROR(HLOOKUP(DS$6,BECO_Datos!$HP$3:$LT$85,BECO_Datos!$A77,FALSE),0))*DS$2</f>
        <v>#N/A</v>
      </c>
      <c r="DT78" s="84" t="e">
        <f>(HLOOKUP(DT$6,BECO_Datos!$D$3:$HN$85,BECO_Datos!$A77,FALSE)+IFERROR(HLOOKUP(DT$6,BECO_Datos!$HP$3:$LT$85,BECO_Datos!$A77,FALSE),0))*DT$2</f>
        <v>#N/A</v>
      </c>
      <c r="DU78" s="84" t="e">
        <f>(HLOOKUP(DU$6,BECO_Datos!$D$3:$HN$85,BECO_Datos!$A77,FALSE)+IFERROR(HLOOKUP(DU$6,BECO_Datos!$HP$3:$LT$85,BECO_Datos!$A77,FALSE),0))*DU$2</f>
        <v>#N/A</v>
      </c>
      <c r="DV78" s="84" t="e">
        <f>(HLOOKUP(DV$6,BECO_Datos!$D$3:$HN$85,BECO_Datos!$A77,FALSE)+IFERROR(HLOOKUP(DV$6,BECO_Datos!$HP$3:$LT$85,BECO_Datos!$A77,FALSE),0))*DV$2</f>
        <v>#N/A</v>
      </c>
      <c r="DW78" s="84" t="e">
        <f>(HLOOKUP(DW$6,BECO_Datos!$D$3:$HN$85,BECO_Datos!$A77,FALSE)+IFERROR(HLOOKUP(DW$6,BECO_Datos!$HP$3:$LT$85,BECO_Datos!$A77,FALSE),0))*DW$2</f>
        <v>#N/A</v>
      </c>
      <c r="DX78" s="84" t="e">
        <f>(HLOOKUP(DX$6,BECO_Datos!$D$3:$HN$85,BECO_Datos!$A77,FALSE)+IFERROR(HLOOKUP(DX$6,BECO_Datos!$HP$3:$LT$85,BECO_Datos!$A77,FALSE),0))*DX$2</f>
        <v>#N/A</v>
      </c>
      <c r="DY78" s="84">
        <f>(HLOOKUP(DY$6,BECO_Datos!$D$3:$HN$85,BECO_Datos!$A77,FALSE)+IFERROR(HLOOKUP(DY$6,BECO_Datos!$HP$3:$LT$85,BECO_Datos!$A77,FALSE),0))*DY$2</f>
        <v>0</v>
      </c>
      <c r="DZ78" s="84">
        <f>(HLOOKUP(DZ$6,BECO_Datos!$D$3:$HN$85,BECO_Datos!$A77,FALSE)+IFERROR(HLOOKUP(DZ$6,BECO_Datos!$HP$3:$LT$85,BECO_Datos!$A77,FALSE),0))*DZ$2</f>
        <v>0</v>
      </c>
      <c r="EA78" s="84">
        <f>(HLOOKUP(EA$6,BECO_Datos!$D$3:$HN$85,BECO_Datos!$A77,FALSE)+IFERROR(HLOOKUP(EA$6,BECO_Datos!$HP$3:$LT$85,BECO_Datos!$A77,FALSE),0))*EA$2</f>
        <v>0</v>
      </c>
      <c r="EB78" s="84">
        <f>(HLOOKUP(EB$6,BECO_Datos!$D$3:$HN$85,BECO_Datos!$A77,FALSE)+IFERROR(HLOOKUP(EB$6,BECO_Datos!$HP$3:$LT$85,BECO_Datos!$A77,FALSE),0))*EB$2</f>
        <v>0</v>
      </c>
      <c r="EC78" s="84">
        <f>(HLOOKUP(EC$6,BECO_Datos!$D$3:$HN$85,BECO_Datos!$A77,FALSE)+IFERROR(HLOOKUP(EC$6,BECO_Datos!$HP$3:$LT$85,BECO_Datos!$A77,FALSE),0))*EC$2</f>
        <v>0</v>
      </c>
      <c r="ED78" s="84">
        <f>(HLOOKUP(ED$6,BECO_Datos!$D$3:$HN$85,BECO_Datos!$A77,FALSE)+IFERROR(HLOOKUP(ED$6,BECO_Datos!$HP$3:$LT$85,BECO_Datos!$A77,FALSE),0))*ED$2</f>
        <v>0</v>
      </c>
      <c r="EE78" s="84">
        <f>(HLOOKUP(EE$6,BECO_Datos!$D$3:$HN$85,BECO_Datos!$A77,FALSE)+IFERROR(HLOOKUP(EE$6,BECO_Datos!$HP$3:$LT$85,BECO_Datos!$A77,FALSE),0))*EE$2</f>
        <v>0</v>
      </c>
      <c r="EF78" s="84">
        <f>(HLOOKUP(EF$6,BECO_Datos!$D$3:$HN$85,BECO_Datos!$A77,FALSE)+IFERROR(HLOOKUP(EF$6,BECO_Datos!$HP$3:$LT$85,BECO_Datos!$A77,FALSE),0))*EF$2</f>
        <v>0</v>
      </c>
      <c r="EG78" s="84">
        <f>(HLOOKUP(EG$6,BECO_Datos!$D$3:$HN$85,BECO_Datos!$A77,FALSE)+IFERROR(HLOOKUP(EG$6,BECO_Datos!$HP$3:$LT$85,BECO_Datos!$A77,FALSE),0))*EG$2</f>
        <v>0</v>
      </c>
      <c r="EH78" s="84">
        <f>(HLOOKUP(EH$6,BECO_Datos!$D$3:$HN$85,BECO_Datos!$A77,FALSE)+IFERROR(HLOOKUP(EH$6,BECO_Datos!$HP$3:$LT$85,BECO_Datos!$A77,FALSE),0))*EH$2</f>
        <v>0</v>
      </c>
      <c r="EJ78" s="84" t="e">
        <f>(HLOOKUP(EJ$6,BECO_Datos!$D$3:$HN$85,BECO_Datos!$A77,FALSE)+IFERROR(HLOOKUP(EJ$6,BECO_Datos!$HP$3:$LT$85,BECO_Datos!$A77,FALSE),0))*EJ$2</f>
        <v>#N/A</v>
      </c>
      <c r="EK78" s="84" t="e">
        <f>(HLOOKUP(EK$6,BECO_Datos!$D$3:$HN$85,BECO_Datos!$A77,FALSE)+IFERROR(HLOOKUP(EK$6,BECO_Datos!$HP$3:$LT$85,BECO_Datos!$A77,FALSE),0))*EK$2</f>
        <v>#N/A</v>
      </c>
      <c r="EL78" s="84" t="e">
        <f>(HLOOKUP(EL$6,BECO_Datos!$D$3:$HN$85,BECO_Datos!$A77,FALSE)+IFERROR(HLOOKUP(EL$6,BECO_Datos!$HP$3:$LT$85,BECO_Datos!$A77,FALSE),0))*EL$2</f>
        <v>#N/A</v>
      </c>
      <c r="EM78" s="84" t="e">
        <f>(HLOOKUP(EM$6,BECO_Datos!$D$3:$HN$85,BECO_Datos!$A77,FALSE)+IFERROR(HLOOKUP(EM$6,BECO_Datos!$HP$3:$LT$85,BECO_Datos!$A77,FALSE),0))*EM$2</f>
        <v>#N/A</v>
      </c>
      <c r="EN78" s="84" t="e">
        <f>(HLOOKUP(EN$6,BECO_Datos!$D$3:$HN$85,BECO_Datos!$A77,FALSE)+IFERROR(HLOOKUP(EN$6,BECO_Datos!$HP$3:$LT$85,BECO_Datos!$A77,FALSE),0))*EN$2</f>
        <v>#N/A</v>
      </c>
      <c r="EO78" s="84" t="e">
        <f>(HLOOKUP(EO$6,BECO_Datos!$D$3:$HN$85,BECO_Datos!$A77,FALSE)+IFERROR(HLOOKUP(EO$6,BECO_Datos!$HP$3:$LT$85,BECO_Datos!$A77,FALSE),0))*EO$2</f>
        <v>#N/A</v>
      </c>
      <c r="EP78" s="84">
        <f>(HLOOKUP(EP$6,BECO_Datos!$D$3:$HN$85,BECO_Datos!$A77,FALSE)+IFERROR(HLOOKUP(EP$6,BECO_Datos!$HP$3:$LT$85,BECO_Datos!$A77,FALSE),0))*EP$2</f>
        <v>0</v>
      </c>
      <c r="EQ78" s="84">
        <f>(HLOOKUP(EQ$6,BECO_Datos!$D$3:$HN$85,BECO_Datos!$A77,FALSE)+IFERROR(HLOOKUP(EQ$6,BECO_Datos!$HP$3:$LT$85,BECO_Datos!$A77,FALSE),0))*EQ$2</f>
        <v>0</v>
      </c>
      <c r="ER78" s="84">
        <f>(HLOOKUP(ER$6,BECO_Datos!$D$3:$HN$85,BECO_Datos!$A77,FALSE)+IFERROR(HLOOKUP(ER$6,BECO_Datos!$HP$3:$LT$85,BECO_Datos!$A77,FALSE),0))*ER$2</f>
        <v>0</v>
      </c>
      <c r="ES78" s="84">
        <f>(HLOOKUP(ES$6,BECO_Datos!$D$3:$HN$85,BECO_Datos!$A77,FALSE)+IFERROR(HLOOKUP(ES$6,BECO_Datos!$HP$3:$LT$85,BECO_Datos!$A77,FALSE),0))*ES$2</f>
        <v>0</v>
      </c>
      <c r="ET78" s="84">
        <f>(HLOOKUP(ET$6,BECO_Datos!$D$3:$HN$85,BECO_Datos!$A77,FALSE)+IFERROR(HLOOKUP(ET$6,BECO_Datos!$HP$3:$LT$85,BECO_Datos!$A77,FALSE),0))*ET$2</f>
        <v>0</v>
      </c>
      <c r="EU78" s="84">
        <f>(HLOOKUP(EU$6,BECO_Datos!$D$3:$HN$85,BECO_Datos!$A77,FALSE)+IFERROR(HLOOKUP(EU$6,BECO_Datos!$HP$3:$LT$85,BECO_Datos!$A77,FALSE),0))*EU$2</f>
        <v>0</v>
      </c>
      <c r="EV78" s="84">
        <f>(HLOOKUP(EV$6,BECO_Datos!$D$3:$HN$85,BECO_Datos!$A77,FALSE)+IFERROR(HLOOKUP(EV$6,BECO_Datos!$HP$3:$LT$85,BECO_Datos!$A77,FALSE),0))*EV$2</f>
        <v>0</v>
      </c>
      <c r="EW78" s="84">
        <f>(HLOOKUP(EW$6,BECO_Datos!$D$3:$HN$85,BECO_Datos!$A77,FALSE)+IFERROR(HLOOKUP(EW$6,BECO_Datos!$HP$3:$LT$85,BECO_Datos!$A77,FALSE),0))*EW$2</f>
        <v>0</v>
      </c>
      <c r="EX78" s="84">
        <f>(HLOOKUP(EX$6,BECO_Datos!$D$3:$HN$85,BECO_Datos!$A77,FALSE)+IFERROR(HLOOKUP(EX$6,BECO_Datos!$HP$3:$LT$85,BECO_Datos!$A77,FALSE),0))*EX$2</f>
        <v>0</v>
      </c>
      <c r="EY78" s="84">
        <f>(HLOOKUP(EY$6,BECO_Datos!$D$3:$HN$85,BECO_Datos!$A77,FALSE)+IFERROR(HLOOKUP(EY$6,BECO_Datos!$HP$3:$LT$85,BECO_Datos!$A77,FALSE),0))*EY$2</f>
        <v>0</v>
      </c>
      <c r="FA78" s="84" t="e">
        <f>(HLOOKUP(FA$6,BECO_Datos!$D$3:$HN$85,BECO_Datos!$A77,FALSE)+IFERROR(HLOOKUP(FA$6,BECO_Datos!$HP$3:$LT$85,BECO_Datos!$A77,FALSE),0))*FA$2</f>
        <v>#N/A</v>
      </c>
      <c r="FB78" s="84" t="e">
        <f>(HLOOKUP(FB$6,BECO_Datos!$D$3:$HN$85,BECO_Datos!$A77,FALSE)+IFERROR(HLOOKUP(FB$6,BECO_Datos!$HP$3:$LT$85,BECO_Datos!$A77,FALSE),0))*FB$2</f>
        <v>#N/A</v>
      </c>
      <c r="FC78" s="84" t="e">
        <f>(HLOOKUP(FC$6,BECO_Datos!$D$3:$HN$85,BECO_Datos!$A77,FALSE)+IFERROR(HLOOKUP(FC$6,BECO_Datos!$HP$3:$LT$85,BECO_Datos!$A77,FALSE),0))*FC$2</f>
        <v>#N/A</v>
      </c>
      <c r="FD78" s="84" t="e">
        <f>(HLOOKUP(FD$6,BECO_Datos!$D$3:$HN$85,BECO_Datos!$A77,FALSE)+IFERROR(HLOOKUP(FD$6,BECO_Datos!$HP$3:$LT$85,BECO_Datos!$A77,FALSE),0))*FD$2</f>
        <v>#N/A</v>
      </c>
      <c r="FE78" s="84" t="e">
        <f>(HLOOKUP(FE$6,BECO_Datos!$D$3:$HN$85,BECO_Datos!$A77,FALSE)+IFERROR(HLOOKUP(FE$6,BECO_Datos!$HP$3:$LT$85,BECO_Datos!$A77,FALSE),0))*FE$2</f>
        <v>#N/A</v>
      </c>
      <c r="FF78" s="84" t="e">
        <f>(HLOOKUP(FF$6,BECO_Datos!$D$3:$HN$85,BECO_Datos!$A77,FALSE)+IFERROR(HLOOKUP(FF$6,BECO_Datos!$HP$3:$LT$85,BECO_Datos!$A77,FALSE),0))*FF$2</f>
        <v>#N/A</v>
      </c>
      <c r="FG78" s="84">
        <f>(HLOOKUP(FG$6,BECO_Datos!$D$3:$HN$85,BECO_Datos!$A77,FALSE)+IFERROR(HLOOKUP(FG$6,BECO_Datos!$HP$3:$LT$85,BECO_Datos!$A77,FALSE),0))*FG$2</f>
        <v>0</v>
      </c>
      <c r="FH78" s="84">
        <f>(HLOOKUP(FH$6,BECO_Datos!$D$3:$HN$85,BECO_Datos!$A77,FALSE)+IFERROR(HLOOKUP(FH$6,BECO_Datos!$HP$3:$LT$85,BECO_Datos!$A77,FALSE),0))*FH$2</f>
        <v>0</v>
      </c>
      <c r="FI78" s="84">
        <f>(HLOOKUP(FI$6,BECO_Datos!$D$3:$HN$85,BECO_Datos!$A77,FALSE)+IFERROR(HLOOKUP(FI$6,BECO_Datos!$HP$3:$LT$85,BECO_Datos!$A77,FALSE),0))*FI$2</f>
        <v>0</v>
      </c>
      <c r="FJ78" s="84">
        <f>(HLOOKUP(FJ$6,BECO_Datos!$D$3:$HN$85,BECO_Datos!$A77,FALSE)+IFERROR(HLOOKUP(FJ$6,BECO_Datos!$HP$3:$LT$85,BECO_Datos!$A77,FALSE),0))*FJ$2</f>
        <v>0</v>
      </c>
      <c r="FK78" s="84">
        <f>(HLOOKUP(FK$6,BECO_Datos!$D$3:$HN$85,BECO_Datos!$A77,FALSE)+IFERROR(HLOOKUP(FK$6,BECO_Datos!$HP$3:$LT$85,BECO_Datos!$A77,FALSE),0))*FK$2</f>
        <v>0</v>
      </c>
      <c r="FL78" s="84">
        <f>(HLOOKUP(FL$6,BECO_Datos!$D$3:$HN$85,BECO_Datos!$A77,FALSE)+IFERROR(HLOOKUP(FL$6,BECO_Datos!$HP$3:$LT$85,BECO_Datos!$A77,FALSE),0))*FL$2</f>
        <v>0</v>
      </c>
      <c r="FM78" s="84">
        <f>(HLOOKUP(FM$6,BECO_Datos!$D$3:$HN$85,BECO_Datos!$A77,FALSE)+IFERROR(HLOOKUP(FM$6,BECO_Datos!$HP$3:$LT$85,BECO_Datos!$A77,FALSE),0))*FM$2</f>
        <v>0</v>
      </c>
      <c r="FN78" s="84">
        <f>(HLOOKUP(FN$6,BECO_Datos!$D$3:$HN$85,BECO_Datos!$A77,FALSE)+IFERROR(HLOOKUP(FN$6,BECO_Datos!$HP$3:$LT$85,BECO_Datos!$A77,FALSE),0))*FN$2</f>
        <v>0</v>
      </c>
      <c r="FO78" s="84">
        <f>(HLOOKUP(FO$6,BECO_Datos!$D$3:$HN$85,BECO_Datos!$A77,FALSE)+IFERROR(HLOOKUP(FO$6,BECO_Datos!$HP$3:$LT$85,BECO_Datos!$A77,FALSE),0))*FO$2</f>
        <v>0</v>
      </c>
      <c r="FP78" s="84">
        <f>(HLOOKUP(FP$6,BECO_Datos!$D$3:$HN$85,BECO_Datos!$A77,FALSE)+IFERROR(HLOOKUP(FP$6,BECO_Datos!$HP$3:$LT$85,BECO_Datos!$A77,FALSE),0))*FP$2</f>
        <v>0</v>
      </c>
      <c r="FR78" s="84" t="e">
        <f>(HLOOKUP(FR$6,BECO_Datos!$D$3:$HN$85,BECO_Datos!$A77,FALSE)+IFERROR(HLOOKUP(FR$6,BECO_Datos!$HP$3:$LT$85,BECO_Datos!$A77,FALSE),0))*FR$2</f>
        <v>#N/A</v>
      </c>
      <c r="FS78" s="84" t="e">
        <f>(HLOOKUP(FS$6,BECO_Datos!$D$3:$HN$85,BECO_Datos!$A77,FALSE)+IFERROR(HLOOKUP(FS$6,BECO_Datos!$HP$3:$LT$85,BECO_Datos!$A77,FALSE),0))*FS$2</f>
        <v>#N/A</v>
      </c>
      <c r="FT78" s="84" t="e">
        <f>(HLOOKUP(FT$6,BECO_Datos!$D$3:$HN$85,BECO_Datos!$A77,FALSE)+IFERROR(HLOOKUP(FT$6,BECO_Datos!$HP$3:$LT$85,BECO_Datos!$A77,FALSE),0))*FT$2</f>
        <v>#N/A</v>
      </c>
      <c r="FU78" s="84" t="e">
        <f>(HLOOKUP(FU$6,BECO_Datos!$D$3:$HN$85,BECO_Datos!$A77,FALSE)+IFERROR(HLOOKUP(FU$6,BECO_Datos!$HP$3:$LT$85,BECO_Datos!$A77,FALSE),0))*FU$2</f>
        <v>#N/A</v>
      </c>
      <c r="FV78" s="84" t="e">
        <f>(HLOOKUP(FV$6,BECO_Datos!$D$3:$HN$85,BECO_Datos!$A77,FALSE)+IFERROR(HLOOKUP(FV$6,BECO_Datos!$HP$3:$LT$85,BECO_Datos!$A77,FALSE),0))*FV$2</f>
        <v>#N/A</v>
      </c>
      <c r="FW78" s="84" t="e">
        <f>(HLOOKUP(FW$6,BECO_Datos!$D$3:$HN$85,BECO_Datos!$A77,FALSE)+IFERROR(HLOOKUP(FW$6,BECO_Datos!$HP$3:$LT$85,BECO_Datos!$A77,FALSE),0))*FW$2</f>
        <v>#N/A</v>
      </c>
      <c r="FX78" s="84">
        <f>(HLOOKUP(FX$6,BECO_Datos!$D$3:$HN$85,BECO_Datos!$A77,FALSE)+IFERROR(HLOOKUP(FX$6,BECO_Datos!$HP$3:$LT$85,BECO_Datos!$A77,FALSE),0))*FX$2</f>
        <v>0</v>
      </c>
      <c r="FY78" s="84">
        <f>(HLOOKUP(FY$6,BECO_Datos!$D$3:$HN$85,BECO_Datos!$A77,FALSE)+IFERROR(HLOOKUP(FY$6,BECO_Datos!$HP$3:$LT$85,BECO_Datos!$A77,FALSE),0))*FY$2</f>
        <v>0</v>
      </c>
      <c r="FZ78" s="84">
        <f>(HLOOKUP(FZ$6,BECO_Datos!$D$3:$HN$85,BECO_Datos!$A77,FALSE)+IFERROR(HLOOKUP(FZ$6,BECO_Datos!$HP$3:$LT$85,BECO_Datos!$A77,FALSE),0))*FZ$2</f>
        <v>0</v>
      </c>
      <c r="GA78" s="84">
        <f>(HLOOKUP(GA$6,BECO_Datos!$D$3:$HN$85,BECO_Datos!$A77,FALSE)+IFERROR(HLOOKUP(GA$6,BECO_Datos!$HP$3:$LT$85,BECO_Datos!$A77,FALSE),0))*GA$2</f>
        <v>0</v>
      </c>
      <c r="GB78" s="84">
        <f>(HLOOKUP(GB$6,BECO_Datos!$D$3:$HN$85,BECO_Datos!$A77,FALSE)+IFERROR(HLOOKUP(GB$6,BECO_Datos!$HP$3:$LT$85,BECO_Datos!$A77,FALSE),0))*GB$2</f>
        <v>0</v>
      </c>
      <c r="GC78" s="84">
        <f>(HLOOKUP(GC$6,BECO_Datos!$D$3:$HN$85,BECO_Datos!$A77,FALSE)+IFERROR(HLOOKUP(GC$6,BECO_Datos!$HP$3:$LT$85,BECO_Datos!$A77,FALSE),0))*GC$2</f>
        <v>0</v>
      </c>
      <c r="GD78" s="84">
        <f>(HLOOKUP(GD$6,BECO_Datos!$D$3:$HN$85,BECO_Datos!$A77,FALSE)+IFERROR(HLOOKUP(GD$6,BECO_Datos!$HP$3:$LT$85,BECO_Datos!$A77,FALSE),0))*GD$2</f>
        <v>0</v>
      </c>
      <c r="GE78" s="84">
        <f>(HLOOKUP(GE$6,BECO_Datos!$D$3:$HN$85,BECO_Datos!$A77,FALSE)+IFERROR(HLOOKUP(GE$6,BECO_Datos!$HP$3:$LT$85,BECO_Datos!$A77,FALSE),0))*GE$2</f>
        <v>0</v>
      </c>
      <c r="GF78" s="84">
        <f>(HLOOKUP(GF$6,BECO_Datos!$D$3:$HN$85,BECO_Datos!$A77,FALSE)+IFERROR(HLOOKUP(GF$6,BECO_Datos!$HP$3:$LT$85,BECO_Datos!$A77,FALSE),0))*GF$2</f>
        <v>0</v>
      </c>
      <c r="GG78" s="84">
        <f>(HLOOKUP(GG$6,BECO_Datos!$D$3:$HN$85,BECO_Datos!$A77,FALSE)+IFERROR(HLOOKUP(GG$6,BECO_Datos!$HP$3:$LT$85,BECO_Datos!$A77,FALSE),0))*GG$2</f>
        <v>0</v>
      </c>
      <c r="GI78" s="84" t="e">
        <f>(HLOOKUP(GI$6,BECO_Datos!$D$3:$HN$85,BECO_Datos!$A77,FALSE)+IFERROR(HLOOKUP(GI$6,BECO_Datos!$HP$3:$LT$85,BECO_Datos!$A77,FALSE),0))*GI$2</f>
        <v>#N/A</v>
      </c>
      <c r="GJ78" s="84" t="e">
        <f>(HLOOKUP(GJ$6,BECO_Datos!$D$3:$HN$85,BECO_Datos!$A77,FALSE)+IFERROR(HLOOKUP(GJ$6,BECO_Datos!$HP$3:$LT$85,BECO_Datos!$A77,FALSE),0))*GJ$2</f>
        <v>#N/A</v>
      </c>
      <c r="GK78" s="84" t="e">
        <f>(HLOOKUP(GK$6,BECO_Datos!$D$3:$HN$85,BECO_Datos!$A77,FALSE)+IFERROR(HLOOKUP(GK$6,BECO_Datos!$HP$3:$LT$85,BECO_Datos!$A77,FALSE),0))*GK$2</f>
        <v>#N/A</v>
      </c>
      <c r="GL78" s="84" t="e">
        <f>(HLOOKUP(GL$6,BECO_Datos!$D$3:$HN$85,BECO_Datos!$A77,FALSE)+IFERROR(HLOOKUP(GL$6,BECO_Datos!$HP$3:$LT$85,BECO_Datos!$A77,FALSE),0))*GL$2</f>
        <v>#N/A</v>
      </c>
      <c r="GM78" s="84" t="e">
        <f>(HLOOKUP(GM$6,BECO_Datos!$D$3:$HN$85,BECO_Datos!$A77,FALSE)+IFERROR(HLOOKUP(GM$6,BECO_Datos!$HP$3:$LT$85,BECO_Datos!$A77,FALSE),0))*GM$2</f>
        <v>#N/A</v>
      </c>
      <c r="GN78" s="84" t="e">
        <f>(HLOOKUP(GN$6,BECO_Datos!$D$3:$HN$85,BECO_Datos!$A77,FALSE)+IFERROR(HLOOKUP(GN$6,BECO_Datos!$HP$3:$LT$85,BECO_Datos!$A77,FALSE),0))*GN$2</f>
        <v>#N/A</v>
      </c>
      <c r="GO78" s="84">
        <f>(HLOOKUP(GO$6,BECO_Datos!$D$3:$HN$85,BECO_Datos!$A77,FALSE)+IFERROR(HLOOKUP(GO$6,BECO_Datos!$HP$3:$LT$85,BECO_Datos!$A77,FALSE),0))*GO$2</f>
        <v>0</v>
      </c>
      <c r="GP78" s="84">
        <f>(HLOOKUP(GP$6,BECO_Datos!$D$3:$HN$85,BECO_Datos!$A77,FALSE)+IFERROR(HLOOKUP(GP$6,BECO_Datos!$HP$3:$LT$85,BECO_Datos!$A77,FALSE),0))*GP$2</f>
        <v>0</v>
      </c>
      <c r="GQ78" s="84">
        <f>(HLOOKUP(GQ$6,BECO_Datos!$D$3:$HN$85,BECO_Datos!$A77,FALSE)+IFERROR(HLOOKUP(GQ$6,BECO_Datos!$HP$3:$LT$85,BECO_Datos!$A77,FALSE),0))*GQ$2</f>
        <v>0</v>
      </c>
      <c r="GR78" s="84">
        <f>(HLOOKUP(GR$6,BECO_Datos!$D$3:$HN$85,BECO_Datos!$A77,FALSE)+IFERROR(HLOOKUP(GR$6,BECO_Datos!$HP$3:$LT$85,BECO_Datos!$A77,FALSE),0))*GR$2</f>
        <v>0</v>
      </c>
      <c r="GS78" s="84">
        <f>(HLOOKUP(GS$6,BECO_Datos!$D$3:$HN$85,BECO_Datos!$A77,FALSE)+IFERROR(HLOOKUP(GS$6,BECO_Datos!$HP$3:$LT$85,BECO_Datos!$A77,FALSE),0))*GS$2</f>
        <v>0</v>
      </c>
      <c r="GT78" s="84">
        <f>(HLOOKUP(GT$6,BECO_Datos!$D$3:$HN$85,BECO_Datos!$A77,FALSE)+IFERROR(HLOOKUP(GT$6,BECO_Datos!$HP$3:$LT$85,BECO_Datos!$A77,FALSE),0))*GT$2</f>
        <v>0</v>
      </c>
      <c r="GU78" s="84">
        <f>(HLOOKUP(GU$6,BECO_Datos!$D$3:$HN$85,BECO_Datos!$A77,FALSE)+IFERROR(HLOOKUP(GU$6,BECO_Datos!$HP$3:$LT$85,BECO_Datos!$A77,FALSE),0))*GU$2</f>
        <v>0</v>
      </c>
      <c r="GV78" s="84">
        <f>(HLOOKUP(GV$6,BECO_Datos!$D$3:$HN$85,BECO_Datos!$A77,FALSE)+IFERROR(HLOOKUP(GV$6,BECO_Datos!$HP$3:$LT$85,BECO_Datos!$A77,FALSE),0))*GV$2</f>
        <v>0</v>
      </c>
      <c r="GW78" s="84">
        <f>(HLOOKUP(GW$6,BECO_Datos!$D$3:$HN$85,BECO_Datos!$A77,FALSE)+IFERROR(HLOOKUP(GW$6,BECO_Datos!$HP$3:$LT$85,BECO_Datos!$A77,FALSE),0))*GW$2</f>
        <v>0</v>
      </c>
      <c r="GX78" s="84">
        <f>(HLOOKUP(GX$6,BECO_Datos!$D$3:$HN$85,BECO_Datos!$A77,FALSE)+IFERROR(HLOOKUP(GX$6,BECO_Datos!$HP$3:$LT$85,BECO_Datos!$A77,FALSE),0))*GX$2</f>
        <v>0</v>
      </c>
      <c r="GZ78" s="84" t="e">
        <f>(HLOOKUP(GZ$6,BECO_Datos!$D$3:$HN$85,BECO_Datos!$A77,FALSE)+IFERROR(HLOOKUP(GZ$6,BECO_Datos!$HP$3:$LT$85,BECO_Datos!$A77,FALSE),0))*GZ$2</f>
        <v>#N/A</v>
      </c>
      <c r="HA78" s="84" t="e">
        <f>(HLOOKUP(HA$6,BECO_Datos!$D$3:$HN$85,BECO_Datos!$A77,FALSE)+IFERROR(HLOOKUP(HA$6,BECO_Datos!$HP$3:$LT$85,BECO_Datos!$A77,FALSE),0))*HA$2</f>
        <v>#N/A</v>
      </c>
      <c r="HB78" s="84" t="e">
        <f>(HLOOKUP(HB$6,BECO_Datos!$D$3:$HN$85,BECO_Datos!$A77,FALSE)+IFERROR(HLOOKUP(HB$6,BECO_Datos!$HP$3:$LT$85,BECO_Datos!$A77,FALSE),0))*HB$2</f>
        <v>#N/A</v>
      </c>
      <c r="HC78" s="84" t="e">
        <f>(HLOOKUP(HC$6,BECO_Datos!$D$3:$HN$85,BECO_Datos!$A77,FALSE)+IFERROR(HLOOKUP(HC$6,BECO_Datos!$HP$3:$LT$85,BECO_Datos!$A77,FALSE),0))*HC$2</f>
        <v>#N/A</v>
      </c>
      <c r="HD78" s="84" t="e">
        <f>(HLOOKUP(HD$6,BECO_Datos!$D$3:$HN$85,BECO_Datos!$A77,FALSE)+IFERROR(HLOOKUP(HD$6,BECO_Datos!$HP$3:$LT$85,BECO_Datos!$A77,FALSE),0))*HD$2</f>
        <v>#N/A</v>
      </c>
      <c r="HE78" s="84" t="e">
        <f>(HLOOKUP(HE$6,BECO_Datos!$D$3:$HN$85,BECO_Datos!$A77,FALSE)+IFERROR(HLOOKUP(HE$6,BECO_Datos!$HP$3:$LT$85,BECO_Datos!$A77,FALSE),0))*HE$2</f>
        <v>#N/A</v>
      </c>
      <c r="HF78" s="84">
        <f>(HLOOKUP(HF$6,BECO_Datos!$D$3:$HN$85,BECO_Datos!$A77,FALSE)+IFERROR(HLOOKUP(HF$6,BECO_Datos!$HP$3:$LT$85,BECO_Datos!$A77,FALSE),0))*HF$2</f>
        <v>1208.2731851255178</v>
      </c>
      <c r="HG78" s="84">
        <f>(HLOOKUP(HG$6,BECO_Datos!$D$3:$HN$85,BECO_Datos!$A77,FALSE)+IFERROR(HLOOKUP(HG$6,BECO_Datos!$HP$3:$LT$85,BECO_Datos!$A77,FALSE),0))*HG$2</f>
        <v>1290.2548773204971</v>
      </c>
      <c r="HH78" s="84">
        <f>(HLOOKUP(HH$6,BECO_Datos!$D$3:$HN$85,BECO_Datos!$A77,FALSE)+IFERROR(HLOOKUP(HH$6,BECO_Datos!$HP$3:$LT$85,BECO_Datos!$A77,FALSE),0))*HH$2</f>
        <v>1343.199230595043</v>
      </c>
      <c r="HI78" s="84">
        <f>(HLOOKUP(HI$6,BECO_Datos!$D$3:$HN$85,BECO_Datos!$A77,FALSE)+IFERROR(HLOOKUP(HI$6,BECO_Datos!$HP$3:$LT$85,BECO_Datos!$A77,FALSE),0))*HI$2</f>
        <v>1670.8878149865952</v>
      </c>
      <c r="HJ78" s="84">
        <f>(HLOOKUP(HJ$6,BECO_Datos!$D$3:$HN$85,BECO_Datos!$A77,FALSE)+IFERROR(HLOOKUP(HJ$6,BECO_Datos!$HP$3:$LT$85,BECO_Datos!$A77,FALSE),0))*HJ$2</f>
        <v>1744.8676723536078</v>
      </c>
      <c r="HK78" s="84">
        <f>(HLOOKUP(HK$6,BECO_Datos!$D$3:$HN$85,BECO_Datos!$A77,FALSE)+IFERROR(HLOOKUP(HK$6,BECO_Datos!$HP$3:$LT$85,BECO_Datos!$A77,FALSE),0))*HK$2</f>
        <v>1908.6939400618439</v>
      </c>
      <c r="HL78" s="84">
        <f>(HLOOKUP(HL$6,BECO_Datos!$D$3:$HN$85,BECO_Datos!$A77,FALSE)+IFERROR(HLOOKUP(HL$6,BECO_Datos!$HP$3:$LT$85,BECO_Datos!$A77,FALSE),0))*HL$2</f>
        <v>1954.469813095154</v>
      </c>
      <c r="HM78" s="84">
        <f>(HLOOKUP(HM$6,BECO_Datos!$D$3:$HN$85,BECO_Datos!$A77,FALSE)+IFERROR(HLOOKUP(HM$6,BECO_Datos!$HP$3:$LT$85,BECO_Datos!$A77,FALSE),0))*HM$2</f>
        <v>1993.0862892733119</v>
      </c>
      <c r="HN78" s="84">
        <f>(HLOOKUP(HN$6,BECO_Datos!$D$3:$HN$85,BECO_Datos!$A77,FALSE)+IFERROR(HLOOKUP(HN$6,BECO_Datos!$HP$3:$LT$85,BECO_Datos!$A77,FALSE),0))*HN$2</f>
        <v>1528.8539358830085</v>
      </c>
      <c r="HO78" s="84">
        <f>(HLOOKUP(HO$6,BECO_Datos!$D$3:$HN$85,BECO_Datos!$A77,FALSE)+IFERROR(HLOOKUP(HO$6,BECO_Datos!$HP$3:$LT$85,BECO_Datos!$A77,FALSE),0))*HO$2</f>
        <v>1594.5559199906536</v>
      </c>
      <c r="HQ78" s="84" t="e">
        <f>(HLOOKUP(HQ$6,BECO_Datos!$D$3:$HN$85,BECO_Datos!$A77,FALSE)+IFERROR(HLOOKUP(HQ$6,BECO_Datos!$HP$3:$LT$85,BECO_Datos!$A77,FALSE),0))*HQ$2</f>
        <v>#N/A</v>
      </c>
      <c r="HR78" s="84" t="e">
        <f>(HLOOKUP(HR$6,BECO_Datos!$D$3:$HN$85,BECO_Datos!$A77,FALSE)+IFERROR(HLOOKUP(HR$6,BECO_Datos!$HP$3:$LT$85,BECO_Datos!$A77,FALSE),0))*HR$2</f>
        <v>#N/A</v>
      </c>
      <c r="HS78" s="84" t="e">
        <f>(HLOOKUP(HS$6,BECO_Datos!$D$3:$HN$85,BECO_Datos!$A77,FALSE)+IFERROR(HLOOKUP(HS$6,BECO_Datos!$HP$3:$LT$85,BECO_Datos!$A77,FALSE),0))*HS$2</f>
        <v>#N/A</v>
      </c>
      <c r="HT78" s="84" t="e">
        <f>(HLOOKUP(HT$6,BECO_Datos!$D$3:$HN$85,BECO_Datos!$A77,FALSE)+IFERROR(HLOOKUP(HT$6,BECO_Datos!$HP$3:$LT$85,BECO_Datos!$A77,FALSE),0))*HT$2</f>
        <v>#N/A</v>
      </c>
      <c r="HU78" s="84" t="e">
        <f>(HLOOKUP(HU$6,BECO_Datos!$D$3:$HN$85,BECO_Datos!$A77,FALSE)+IFERROR(HLOOKUP(HU$6,BECO_Datos!$HP$3:$LT$85,BECO_Datos!$A77,FALSE),0))*HU$2</f>
        <v>#N/A</v>
      </c>
      <c r="HV78" s="84" t="e">
        <f>(HLOOKUP(HV$6,BECO_Datos!$D$3:$HN$85,BECO_Datos!$A77,FALSE)+IFERROR(HLOOKUP(HV$6,BECO_Datos!$HP$3:$LT$85,BECO_Datos!$A77,FALSE),0))*HV$2</f>
        <v>#N/A</v>
      </c>
      <c r="HW78" s="84">
        <f>(HLOOKUP(HW$6,BECO_Datos!$D$3:$HN$85,BECO_Datos!$A77,FALSE)+IFERROR(HLOOKUP(HW$6,BECO_Datos!$HP$3:$LT$85,BECO_Datos!$A77,FALSE),0))*HW$2</f>
        <v>0</v>
      </c>
      <c r="HX78" s="84">
        <f>(HLOOKUP(HX$6,BECO_Datos!$D$3:$HN$85,BECO_Datos!$A77,FALSE)+IFERROR(HLOOKUP(HX$6,BECO_Datos!$HP$3:$LT$85,BECO_Datos!$A77,FALSE),0))*HX$2</f>
        <v>0</v>
      </c>
      <c r="HY78" s="84">
        <f>(HLOOKUP(HY$6,BECO_Datos!$D$3:$HN$85,BECO_Datos!$A77,FALSE)+IFERROR(HLOOKUP(HY$6,BECO_Datos!$HP$3:$LT$85,BECO_Datos!$A77,FALSE),0))*HY$2</f>
        <v>0</v>
      </c>
      <c r="HZ78" s="84">
        <f>(HLOOKUP(HZ$6,BECO_Datos!$D$3:$HN$85,BECO_Datos!$A77,FALSE)+IFERROR(HLOOKUP(HZ$6,BECO_Datos!$HP$3:$LT$85,BECO_Datos!$A77,FALSE),0))*HZ$2</f>
        <v>0</v>
      </c>
      <c r="IA78" s="84">
        <f>(HLOOKUP(IA$6,BECO_Datos!$D$3:$HN$85,BECO_Datos!$A77,FALSE)+IFERROR(HLOOKUP(IA$6,BECO_Datos!$HP$3:$LT$85,BECO_Datos!$A77,FALSE),0))*IA$2</f>
        <v>0</v>
      </c>
      <c r="IB78" s="84">
        <f>(HLOOKUP(IB$6,BECO_Datos!$D$3:$HN$85,BECO_Datos!$A77,FALSE)+IFERROR(HLOOKUP(IB$6,BECO_Datos!$HP$3:$LT$85,BECO_Datos!$A77,FALSE),0))*IB$2</f>
        <v>0</v>
      </c>
      <c r="IC78" s="84">
        <f>(HLOOKUP(IC$6,BECO_Datos!$D$3:$HN$85,BECO_Datos!$A77,FALSE)+IFERROR(HLOOKUP(IC$6,BECO_Datos!$HP$3:$LT$85,BECO_Datos!$A77,FALSE),0))*IC$2</f>
        <v>0</v>
      </c>
      <c r="ID78" s="84">
        <f>(HLOOKUP(ID$6,BECO_Datos!$D$3:$HN$85,BECO_Datos!$A77,FALSE)+IFERROR(HLOOKUP(ID$6,BECO_Datos!$HP$3:$LT$85,BECO_Datos!$A77,FALSE),0))*ID$2</f>
        <v>0</v>
      </c>
      <c r="IE78" s="84">
        <f>(HLOOKUP(IE$6,BECO_Datos!$D$3:$HN$85,BECO_Datos!$A77,FALSE)+IFERROR(HLOOKUP(IE$6,BECO_Datos!$HP$3:$LT$85,BECO_Datos!$A77,FALSE),0))*IE$2</f>
        <v>0</v>
      </c>
      <c r="IF78" s="84">
        <f>(HLOOKUP(IF$6,BECO_Datos!$D$3:$HN$85,BECO_Datos!$A77,FALSE)+IFERROR(HLOOKUP(IF$6,BECO_Datos!$HP$3:$LT$85,BECO_Datos!$A77,FALSE),0))*IF$2</f>
        <v>0</v>
      </c>
      <c r="IH78" s="84" t="e">
        <f>(HLOOKUP(IH$6,BECO_Datos!$D$3:$HN$85,BECO_Datos!$A77,FALSE)+IFERROR(HLOOKUP(IH$6,BECO_Datos!$HP$3:$LT$85,BECO_Datos!$A77,FALSE),0))*IH$2</f>
        <v>#N/A</v>
      </c>
      <c r="II78" s="84" t="e">
        <f>(HLOOKUP(II$6,BECO_Datos!$D$3:$HN$85,BECO_Datos!$A77,FALSE)+IFERROR(HLOOKUP(II$6,BECO_Datos!$HP$3:$LT$85,BECO_Datos!$A77,FALSE),0))*II$2</f>
        <v>#N/A</v>
      </c>
      <c r="IJ78" s="84" t="e">
        <f>(HLOOKUP(IJ$6,BECO_Datos!$D$3:$HN$85,BECO_Datos!$A77,FALSE)+IFERROR(HLOOKUP(IJ$6,BECO_Datos!$HP$3:$LT$85,BECO_Datos!$A77,FALSE),0))*IJ$2</f>
        <v>#N/A</v>
      </c>
      <c r="IK78" s="84" t="e">
        <f>(HLOOKUP(IK$6,BECO_Datos!$D$3:$HN$85,BECO_Datos!$A77,FALSE)+IFERROR(HLOOKUP(IK$6,BECO_Datos!$HP$3:$LT$85,BECO_Datos!$A77,FALSE),0))*IK$2</f>
        <v>#N/A</v>
      </c>
      <c r="IL78" s="84" t="e">
        <f>(HLOOKUP(IL$6,BECO_Datos!$D$3:$HN$85,BECO_Datos!$A77,FALSE)+IFERROR(HLOOKUP(IL$6,BECO_Datos!$HP$3:$LT$85,BECO_Datos!$A77,FALSE),0))*IL$2</f>
        <v>#N/A</v>
      </c>
      <c r="IM78" s="84" t="e">
        <f>(HLOOKUP(IM$6,BECO_Datos!$D$3:$HN$85,BECO_Datos!$A77,FALSE)+IFERROR(HLOOKUP(IM$6,BECO_Datos!$HP$3:$LT$85,BECO_Datos!$A77,FALSE),0))*IM$2</f>
        <v>#N/A</v>
      </c>
      <c r="IN78" s="84">
        <f>(HLOOKUP(IN$6,BECO_Datos!$D$3:$HN$85,BECO_Datos!$A77,FALSE)+IFERROR(HLOOKUP(IN$6,BECO_Datos!$HP$3:$LT$85,BECO_Datos!$A77,FALSE),0))*IN$2</f>
        <v>0</v>
      </c>
      <c r="IO78" s="84">
        <f>(HLOOKUP(IO$6,BECO_Datos!$D$3:$HN$85,BECO_Datos!$A77,FALSE)+IFERROR(HLOOKUP(IO$6,BECO_Datos!$HP$3:$LT$85,BECO_Datos!$A77,FALSE),0))*IO$2</f>
        <v>0</v>
      </c>
      <c r="IP78" s="84">
        <f>(HLOOKUP(IP$6,BECO_Datos!$D$3:$HN$85,BECO_Datos!$A77,FALSE)+IFERROR(HLOOKUP(IP$6,BECO_Datos!$HP$3:$LT$85,BECO_Datos!$A77,FALSE),0))*IP$2</f>
        <v>0</v>
      </c>
      <c r="IQ78" s="84">
        <f>(HLOOKUP(IQ$6,BECO_Datos!$D$3:$HN$85,BECO_Datos!$A77,FALSE)+IFERROR(HLOOKUP(IQ$6,BECO_Datos!$HP$3:$LT$85,BECO_Datos!$A77,FALSE),0))*IQ$2</f>
        <v>0</v>
      </c>
      <c r="IR78" s="84">
        <f>(HLOOKUP(IR$6,BECO_Datos!$D$3:$HN$85,BECO_Datos!$A77,FALSE)+IFERROR(HLOOKUP(IR$6,BECO_Datos!$HP$3:$LT$85,BECO_Datos!$A77,FALSE),0))*IR$2</f>
        <v>0</v>
      </c>
      <c r="IS78" s="84">
        <f>(HLOOKUP(IS$6,BECO_Datos!$D$3:$HN$85,BECO_Datos!$A77,FALSE)+IFERROR(HLOOKUP(IS$6,BECO_Datos!$HP$3:$LT$85,BECO_Datos!$A77,FALSE),0))*IS$2</f>
        <v>0</v>
      </c>
      <c r="IT78" s="84">
        <f>(HLOOKUP(IT$6,BECO_Datos!$D$3:$HN$85,BECO_Datos!$A77,FALSE)+IFERROR(HLOOKUP(IT$6,BECO_Datos!$HP$3:$LT$85,BECO_Datos!$A77,FALSE),0))*IT$2</f>
        <v>0</v>
      </c>
      <c r="IU78" s="84">
        <f>(HLOOKUP(IU$6,BECO_Datos!$D$3:$HN$85,BECO_Datos!$A77,FALSE)+IFERROR(HLOOKUP(IU$6,BECO_Datos!$HP$3:$LT$85,BECO_Datos!$A77,FALSE),0))*IU$2</f>
        <v>0</v>
      </c>
      <c r="IV78" s="84">
        <f>(HLOOKUP(IV$6,BECO_Datos!$D$3:$HN$85,BECO_Datos!$A77,FALSE)+IFERROR(HLOOKUP(IV$6,BECO_Datos!$HP$3:$LT$85,BECO_Datos!$A77,FALSE),0))*IV$2</f>
        <v>0</v>
      </c>
      <c r="IW78" s="84">
        <f>(HLOOKUP(IW$6,BECO_Datos!$D$3:$HN$85,BECO_Datos!$A77,FALSE)+IFERROR(HLOOKUP(IW$6,BECO_Datos!$HP$3:$LT$85,BECO_Datos!$A77,FALSE),0))*IW$2</f>
        <v>0</v>
      </c>
      <c r="IY78" s="84" t="e">
        <f>(HLOOKUP(IY$6,BECO_Datos!$D$3:$HN$85,BECO_Datos!$A77,FALSE)+IFERROR(HLOOKUP(IY$6,BECO_Datos!$HP$3:$LT$85,BECO_Datos!$A77,FALSE),0))*IY$2</f>
        <v>#N/A</v>
      </c>
      <c r="IZ78" s="84" t="e">
        <f>(HLOOKUP(IZ$6,BECO_Datos!$D$3:$HN$85,BECO_Datos!$A77,FALSE)+IFERROR(HLOOKUP(IZ$6,BECO_Datos!$HP$3:$LT$85,BECO_Datos!$A77,FALSE),0))*IZ$2</f>
        <v>#N/A</v>
      </c>
      <c r="JA78" s="84" t="e">
        <f>(HLOOKUP(JA$6,BECO_Datos!$D$3:$HN$85,BECO_Datos!$A77,FALSE)+IFERROR(HLOOKUP(JA$6,BECO_Datos!$HP$3:$LT$85,BECO_Datos!$A77,FALSE),0))*JA$2</f>
        <v>#N/A</v>
      </c>
      <c r="JB78" s="84" t="e">
        <f>(HLOOKUP(JB$6,BECO_Datos!$D$3:$HN$85,BECO_Datos!$A77,FALSE)+IFERROR(HLOOKUP(JB$6,BECO_Datos!$HP$3:$LT$85,BECO_Datos!$A77,FALSE),0))*JB$2</f>
        <v>#N/A</v>
      </c>
      <c r="JC78" s="84" t="e">
        <f>(HLOOKUP(JC$6,BECO_Datos!$D$3:$HN$85,BECO_Datos!$A77,FALSE)+IFERROR(HLOOKUP(JC$6,BECO_Datos!$HP$3:$LT$85,BECO_Datos!$A77,FALSE),0))*JC$2</f>
        <v>#N/A</v>
      </c>
      <c r="JD78" s="84" t="e">
        <f>(HLOOKUP(JD$6,BECO_Datos!$D$3:$HN$85,BECO_Datos!$A77,FALSE)+IFERROR(HLOOKUP(JD$6,BECO_Datos!$HP$3:$LT$85,BECO_Datos!$A77,FALSE),0))*JD$2</f>
        <v>#N/A</v>
      </c>
      <c r="JE78" s="84">
        <f>(HLOOKUP(JE$6,BECO_Datos!$D$3:$HN$85,BECO_Datos!$A77,FALSE)+IFERROR(HLOOKUP(JE$6,BECO_Datos!$HP$3:$LT$85,BECO_Datos!$A77,FALSE),0))*JE$2</f>
        <v>0</v>
      </c>
      <c r="JF78" s="84">
        <f>(HLOOKUP(JF$6,BECO_Datos!$D$3:$HN$85,BECO_Datos!$A77,FALSE)+IFERROR(HLOOKUP(JF$6,BECO_Datos!$HP$3:$LT$85,BECO_Datos!$A77,FALSE),0))*JF$2</f>
        <v>0</v>
      </c>
      <c r="JG78" s="84">
        <f>(HLOOKUP(JG$6,BECO_Datos!$D$3:$HN$85,BECO_Datos!$A77,FALSE)+IFERROR(HLOOKUP(JG$6,BECO_Datos!$HP$3:$LT$85,BECO_Datos!$A77,FALSE),0))*JG$2</f>
        <v>0</v>
      </c>
      <c r="JH78" s="84">
        <f>(HLOOKUP(JH$6,BECO_Datos!$D$3:$HN$85,BECO_Datos!$A77,FALSE)+IFERROR(HLOOKUP(JH$6,BECO_Datos!$HP$3:$LT$85,BECO_Datos!$A77,FALSE),0))*JH$2</f>
        <v>0</v>
      </c>
      <c r="JI78" s="84">
        <f>(HLOOKUP(JI$6,BECO_Datos!$D$3:$HN$85,BECO_Datos!$A77,FALSE)+IFERROR(HLOOKUP(JI$6,BECO_Datos!$HP$3:$LT$85,BECO_Datos!$A77,FALSE),0))*JI$2</f>
        <v>0</v>
      </c>
      <c r="JJ78" s="84">
        <f>(HLOOKUP(JJ$6,BECO_Datos!$D$3:$HN$85,BECO_Datos!$A77,FALSE)+IFERROR(HLOOKUP(JJ$6,BECO_Datos!$HP$3:$LT$85,BECO_Datos!$A77,FALSE),0))*JJ$2</f>
        <v>0</v>
      </c>
      <c r="JK78" s="84">
        <f>(HLOOKUP(JK$6,BECO_Datos!$D$3:$HN$85,BECO_Datos!$A77,FALSE)+IFERROR(HLOOKUP(JK$6,BECO_Datos!$HP$3:$LT$85,BECO_Datos!$A77,FALSE),0))*JK$2</f>
        <v>0</v>
      </c>
      <c r="JL78" s="84">
        <f>(HLOOKUP(JL$6,BECO_Datos!$D$3:$HN$85,BECO_Datos!$A77,FALSE)+IFERROR(HLOOKUP(JL$6,BECO_Datos!$HP$3:$LT$85,BECO_Datos!$A77,FALSE),0))*JL$2</f>
        <v>0</v>
      </c>
      <c r="JM78" s="84">
        <f>(HLOOKUP(JM$6,BECO_Datos!$D$3:$HN$85,BECO_Datos!$A77,FALSE)+IFERROR(HLOOKUP(JM$6,BECO_Datos!$HP$3:$LT$85,BECO_Datos!$A77,FALSE),0))*JM$2</f>
        <v>0</v>
      </c>
      <c r="JN78" s="84">
        <f>(HLOOKUP(JN$6,BECO_Datos!$D$3:$HN$85,BECO_Datos!$A77,FALSE)+IFERROR(HLOOKUP(JN$6,BECO_Datos!$HP$3:$LT$85,BECO_Datos!$A77,FALSE),0))*JN$2</f>
        <v>0</v>
      </c>
      <c r="JP78" s="84" t="e">
        <f>(HLOOKUP(JP$6,BECO_Datos!$D$3:$HN$85,BECO_Datos!$A77,FALSE)+IFERROR(HLOOKUP(JP$6,BECO_Datos!$HP$3:$LT$85,BECO_Datos!$A77,FALSE),0))*JP$2</f>
        <v>#N/A</v>
      </c>
      <c r="JQ78" s="84" t="e">
        <f>(HLOOKUP(JQ$6,BECO_Datos!$D$3:$HN$85,BECO_Datos!$A77,FALSE)+IFERROR(HLOOKUP(JQ$6,BECO_Datos!$HP$3:$LT$85,BECO_Datos!$A77,FALSE),0))*JQ$2</f>
        <v>#N/A</v>
      </c>
      <c r="JR78" s="84" t="e">
        <f>(HLOOKUP(JR$6,BECO_Datos!$D$3:$HN$85,BECO_Datos!$A77,FALSE)+IFERROR(HLOOKUP(JR$6,BECO_Datos!$HP$3:$LT$85,BECO_Datos!$A77,FALSE),0))*JR$2</f>
        <v>#N/A</v>
      </c>
      <c r="JS78" s="84" t="e">
        <f>(HLOOKUP(JS$6,BECO_Datos!$D$3:$HN$85,BECO_Datos!$A77,FALSE)+IFERROR(HLOOKUP(JS$6,BECO_Datos!$HP$3:$LT$85,BECO_Datos!$A77,FALSE),0))*JS$2</f>
        <v>#N/A</v>
      </c>
      <c r="JT78" s="84" t="e">
        <f>(HLOOKUP(JT$6,BECO_Datos!$D$3:$HN$85,BECO_Datos!$A77,FALSE)+IFERROR(HLOOKUP(JT$6,BECO_Datos!$HP$3:$LT$85,BECO_Datos!$A77,FALSE),0))*JT$2</f>
        <v>#N/A</v>
      </c>
      <c r="JU78" s="84" t="e">
        <f>(HLOOKUP(JU$6,BECO_Datos!$D$3:$HN$85,BECO_Datos!$A77,FALSE)+IFERROR(HLOOKUP(JU$6,BECO_Datos!$HP$3:$LT$85,BECO_Datos!$A77,FALSE),0))*JU$2</f>
        <v>#N/A</v>
      </c>
      <c r="JV78" s="84">
        <f>(HLOOKUP(JV$6,BECO_Datos!$D$3:$HN$85,BECO_Datos!$A77,FALSE)+IFERROR(HLOOKUP(JV$6,BECO_Datos!$HP$3:$LT$85,BECO_Datos!$A77,FALSE),0))*JV$2</f>
        <v>0</v>
      </c>
      <c r="JW78" s="84">
        <f>(HLOOKUP(JW$6,BECO_Datos!$D$3:$HN$85,BECO_Datos!$A77,FALSE)+IFERROR(HLOOKUP(JW$6,BECO_Datos!$HP$3:$LT$85,BECO_Datos!$A77,FALSE),0))*JW$2</f>
        <v>0</v>
      </c>
      <c r="JX78" s="84">
        <f>(HLOOKUP(JX$6,BECO_Datos!$D$3:$HN$85,BECO_Datos!$A77,FALSE)+IFERROR(HLOOKUP(JX$6,BECO_Datos!$HP$3:$LT$85,BECO_Datos!$A77,FALSE),0))*JX$2</f>
        <v>0</v>
      </c>
      <c r="JY78" s="84">
        <f>(HLOOKUP(JY$6,BECO_Datos!$D$3:$HN$85,BECO_Datos!$A77,FALSE)+IFERROR(HLOOKUP(JY$6,BECO_Datos!$HP$3:$LT$85,BECO_Datos!$A77,FALSE),0))*JY$2</f>
        <v>0</v>
      </c>
      <c r="JZ78" s="84">
        <f>(HLOOKUP(JZ$6,BECO_Datos!$D$3:$HN$85,BECO_Datos!$A77,FALSE)+IFERROR(HLOOKUP(JZ$6,BECO_Datos!$HP$3:$LT$85,BECO_Datos!$A77,FALSE),0))*JZ$2</f>
        <v>0</v>
      </c>
      <c r="KA78" s="84">
        <f>(HLOOKUP(KA$6,BECO_Datos!$D$3:$HN$85,BECO_Datos!$A77,FALSE)+IFERROR(HLOOKUP(KA$6,BECO_Datos!$HP$3:$LT$85,BECO_Datos!$A77,FALSE),0))*KA$2</f>
        <v>0</v>
      </c>
      <c r="KB78" s="84">
        <f>(HLOOKUP(KB$6,BECO_Datos!$D$3:$HN$85,BECO_Datos!$A77,FALSE)+IFERROR(HLOOKUP(KB$6,BECO_Datos!$HP$3:$LT$85,BECO_Datos!$A77,FALSE),0))*KB$2</f>
        <v>0</v>
      </c>
      <c r="KC78" s="84">
        <f>(HLOOKUP(KC$6,BECO_Datos!$D$3:$HN$85,BECO_Datos!$A77,FALSE)+IFERROR(HLOOKUP(KC$6,BECO_Datos!$HP$3:$LT$85,BECO_Datos!$A77,FALSE),0))*KC$2</f>
        <v>0</v>
      </c>
      <c r="KD78" s="84">
        <f>(HLOOKUP(KD$6,BECO_Datos!$D$3:$HN$85,BECO_Datos!$A77,FALSE)+IFERROR(HLOOKUP(KD$6,BECO_Datos!$HP$3:$LT$85,BECO_Datos!$A77,FALSE),0))*KD$2</f>
        <v>0</v>
      </c>
      <c r="KE78" s="84">
        <f>(HLOOKUP(KE$6,BECO_Datos!$D$3:$HN$85,BECO_Datos!$A77,FALSE)+IFERROR(HLOOKUP(KE$6,BECO_Datos!$HP$3:$LT$85,BECO_Datos!$A77,FALSE),0))*KE$2</f>
        <v>0</v>
      </c>
      <c r="KG78" s="84" t="e">
        <f>(HLOOKUP(KG$6,BECO_Datos!$D$3:$HN$85,BECO_Datos!$A77,FALSE)+IFERROR(HLOOKUP(KG$6,BECO_Datos!$HP$3:$LT$85,BECO_Datos!$A77,FALSE),0))*KG$2</f>
        <v>#N/A</v>
      </c>
      <c r="KH78" s="84" t="e">
        <f>(HLOOKUP(KH$6,BECO_Datos!$D$3:$HN$85,BECO_Datos!$A77,FALSE)+IFERROR(HLOOKUP(KH$6,BECO_Datos!$HP$3:$LT$85,BECO_Datos!$A77,FALSE),0))*KH$2</f>
        <v>#N/A</v>
      </c>
      <c r="KI78" s="84" t="e">
        <f>(HLOOKUP(KI$6,BECO_Datos!$D$3:$HN$85,BECO_Datos!$A77,FALSE)+IFERROR(HLOOKUP(KI$6,BECO_Datos!$HP$3:$LT$85,BECO_Datos!$A77,FALSE),0))*KI$2</f>
        <v>#N/A</v>
      </c>
      <c r="KJ78" s="84" t="e">
        <f>(HLOOKUP(KJ$6,BECO_Datos!$D$3:$HN$85,BECO_Datos!$A77,FALSE)+IFERROR(HLOOKUP(KJ$6,BECO_Datos!$HP$3:$LT$85,BECO_Datos!$A77,FALSE),0))*KJ$2</f>
        <v>#N/A</v>
      </c>
      <c r="KK78" s="84" t="e">
        <f>(HLOOKUP(KK$6,BECO_Datos!$D$3:$HN$85,BECO_Datos!$A77,FALSE)+IFERROR(HLOOKUP(KK$6,BECO_Datos!$HP$3:$LT$85,BECO_Datos!$A77,FALSE),0))*KK$2</f>
        <v>#N/A</v>
      </c>
      <c r="KL78" s="84" t="e">
        <f>(HLOOKUP(KL$6,BECO_Datos!$D$3:$HN$85,BECO_Datos!$A77,FALSE)+IFERROR(HLOOKUP(KL$6,BECO_Datos!$HP$3:$LT$85,BECO_Datos!$A77,FALSE),0))*KL$2</f>
        <v>#N/A</v>
      </c>
      <c r="KM78" s="84">
        <f>(HLOOKUP(KM$6,BECO_Datos!$D$3:$HN$85,BECO_Datos!$A77,FALSE)+IFERROR(HLOOKUP(KM$6,BECO_Datos!$HP$3:$LT$85,BECO_Datos!$A77,FALSE),0))*KM$2</f>
        <v>113.53564201780998</v>
      </c>
      <c r="KN78" s="84">
        <f>(HLOOKUP(KN$6,BECO_Datos!$D$3:$HN$85,BECO_Datos!$A77,FALSE)+IFERROR(HLOOKUP(KN$6,BECO_Datos!$HP$3:$LT$85,BECO_Datos!$A77,FALSE),0))*KN$2</f>
        <v>110.53890330237834</v>
      </c>
      <c r="KO78" s="84">
        <f>(HLOOKUP(KO$6,BECO_Datos!$D$3:$HN$85,BECO_Datos!$A77,FALSE)+IFERROR(HLOOKUP(KO$6,BECO_Datos!$HP$3:$LT$85,BECO_Datos!$A77,FALSE),0))*KO$2</f>
        <v>105.80870102018295</v>
      </c>
      <c r="KP78" s="84">
        <f>(HLOOKUP(KP$6,BECO_Datos!$D$3:$HN$85,BECO_Datos!$A77,FALSE)+IFERROR(HLOOKUP(KP$6,BECO_Datos!$HP$3:$LT$85,BECO_Datos!$A77,FALSE),0))*KP$2</f>
        <v>71.520741476044222</v>
      </c>
      <c r="KQ78" s="84">
        <f>(HLOOKUP(KQ$6,BECO_Datos!$D$3:$HN$85,BECO_Datos!$A77,FALSE)+IFERROR(HLOOKUP(KQ$6,BECO_Datos!$HP$3:$LT$85,BECO_Datos!$A77,FALSE),0))*KQ$2</f>
        <v>73.334416917851811</v>
      </c>
      <c r="KR78" s="84">
        <f>(HLOOKUP(KR$6,BECO_Datos!$D$3:$HN$85,BECO_Datos!$A77,FALSE)+IFERROR(HLOOKUP(KR$6,BECO_Datos!$HP$3:$LT$85,BECO_Datos!$A77,FALSE),0))*KR$2</f>
        <v>76.228667624708038</v>
      </c>
      <c r="KS78" s="84">
        <f>(HLOOKUP(KS$6,BECO_Datos!$D$3:$HN$85,BECO_Datos!$A77,FALSE)+IFERROR(HLOOKUP(KS$6,BECO_Datos!$HP$3:$LT$85,BECO_Datos!$A77,FALSE),0))*KS$2</f>
        <v>79.07981198518489</v>
      </c>
      <c r="KT78" s="84">
        <f>(HLOOKUP(KT$6,BECO_Datos!$D$3:$HN$85,BECO_Datos!$A77,FALSE)+IFERROR(HLOOKUP(KT$6,BECO_Datos!$HP$3:$LT$85,BECO_Datos!$A77,FALSE),0))*KT$2</f>
        <v>82.783810522765265</v>
      </c>
      <c r="KU78" s="84">
        <f>(HLOOKUP(KU$6,BECO_Datos!$D$3:$HN$85,BECO_Datos!$A77,FALSE)+IFERROR(HLOOKUP(KU$6,BECO_Datos!$HP$3:$LT$85,BECO_Datos!$A77,FALSE),0))*KU$2</f>
        <v>53.759509076724761</v>
      </c>
      <c r="KV78" s="84">
        <f>(HLOOKUP(KV$6,BECO_Datos!$D$3:$HN$85,BECO_Datos!$A77,FALSE)+IFERROR(HLOOKUP(KV$6,BECO_Datos!$HP$3:$LT$85,BECO_Datos!$A77,FALSE),0))*KV$2</f>
        <v>60.858615797042752</v>
      </c>
      <c r="KX78" s="84" t="e">
        <f>(HLOOKUP(KX$6,BECO_Datos!$D$3:$HN$85,BECO_Datos!$A77,FALSE)+IFERROR(HLOOKUP(KX$6,BECO_Datos!$HP$3:$LT$85,BECO_Datos!$A77,FALSE),0))*KX$2</f>
        <v>#N/A</v>
      </c>
      <c r="KY78" s="84" t="e">
        <f>(HLOOKUP(KY$6,BECO_Datos!$D$3:$HN$85,BECO_Datos!$A77,FALSE)+IFERROR(HLOOKUP(KY$6,BECO_Datos!$HP$3:$LT$85,BECO_Datos!$A77,FALSE),0))*KY$2</f>
        <v>#N/A</v>
      </c>
      <c r="KZ78" s="84" t="e">
        <f>(HLOOKUP(KZ$6,BECO_Datos!$D$3:$HN$85,BECO_Datos!$A77,FALSE)+IFERROR(HLOOKUP(KZ$6,BECO_Datos!$HP$3:$LT$85,BECO_Datos!$A77,FALSE),0))*KZ$2</f>
        <v>#N/A</v>
      </c>
      <c r="LA78" s="84" t="e">
        <f>(HLOOKUP(LA$6,BECO_Datos!$D$3:$HN$85,BECO_Datos!$A77,FALSE)+IFERROR(HLOOKUP(LA$6,BECO_Datos!$HP$3:$LT$85,BECO_Datos!$A77,FALSE),0))*LA$2</f>
        <v>#N/A</v>
      </c>
      <c r="LB78" s="84" t="e">
        <f>(HLOOKUP(LB$6,BECO_Datos!$D$3:$HN$85,BECO_Datos!$A77,FALSE)+IFERROR(HLOOKUP(LB$6,BECO_Datos!$HP$3:$LT$85,BECO_Datos!$A77,FALSE),0))*LB$2</f>
        <v>#N/A</v>
      </c>
      <c r="LC78" s="84" t="e">
        <f>(HLOOKUP(LC$6,BECO_Datos!$D$3:$HN$85,BECO_Datos!$A77,FALSE)+IFERROR(HLOOKUP(LC$6,BECO_Datos!$HP$3:$LT$85,BECO_Datos!$A77,FALSE),0))*LC$2</f>
        <v>#N/A</v>
      </c>
      <c r="LD78" s="84">
        <f>(HLOOKUP(LD$6,BECO_Datos!$D$3:$HN$85,BECO_Datos!$A77,FALSE)+IFERROR(HLOOKUP(LD$6,BECO_Datos!$HP$3:$LT$85,BECO_Datos!$A77,FALSE),0))*LD$2</f>
        <v>0</v>
      </c>
      <c r="LE78" s="84">
        <f>(HLOOKUP(LE$6,BECO_Datos!$D$3:$HN$85,BECO_Datos!$A77,FALSE)+IFERROR(HLOOKUP(LE$6,BECO_Datos!$HP$3:$LT$85,BECO_Datos!$A77,FALSE),0))*LE$2</f>
        <v>0</v>
      </c>
      <c r="LF78" s="84">
        <f>(HLOOKUP(LF$6,BECO_Datos!$D$3:$HN$85,BECO_Datos!$A77,FALSE)+IFERROR(HLOOKUP(LF$6,BECO_Datos!$HP$3:$LT$85,BECO_Datos!$A77,FALSE),0))*LF$2</f>
        <v>0</v>
      </c>
      <c r="LG78" s="84">
        <f>(HLOOKUP(LG$6,BECO_Datos!$D$3:$HN$85,BECO_Datos!$A77,FALSE)+IFERROR(HLOOKUP(LG$6,BECO_Datos!$HP$3:$LT$85,BECO_Datos!$A77,FALSE),0))*LG$2</f>
        <v>0</v>
      </c>
      <c r="LH78" s="84">
        <f>(HLOOKUP(LH$6,BECO_Datos!$D$3:$HN$85,BECO_Datos!$A77,FALSE)+IFERROR(HLOOKUP(LH$6,BECO_Datos!$HP$3:$LT$85,BECO_Datos!$A77,FALSE),0))*LH$2</f>
        <v>0</v>
      </c>
      <c r="LI78" s="84">
        <f>(HLOOKUP(LI$6,BECO_Datos!$D$3:$HN$85,BECO_Datos!$A77,FALSE)+IFERROR(HLOOKUP(LI$6,BECO_Datos!$HP$3:$LT$85,BECO_Datos!$A77,FALSE),0))*LI$2</f>
        <v>0</v>
      </c>
      <c r="LJ78" s="84">
        <f>(HLOOKUP(LJ$6,BECO_Datos!$D$3:$HN$85,BECO_Datos!$A77,FALSE)+IFERROR(HLOOKUP(LJ$6,BECO_Datos!$HP$3:$LT$85,BECO_Datos!$A77,FALSE),0))*LJ$2</f>
        <v>0</v>
      </c>
      <c r="LK78" s="84">
        <f>(HLOOKUP(LK$6,BECO_Datos!$D$3:$HN$85,BECO_Datos!$A77,FALSE)+IFERROR(HLOOKUP(LK$6,BECO_Datos!$HP$3:$LT$85,BECO_Datos!$A77,FALSE),0))*LK$2</f>
        <v>0</v>
      </c>
      <c r="LL78" s="84">
        <f>(HLOOKUP(LL$6,BECO_Datos!$D$3:$HN$85,BECO_Datos!$A77,FALSE)+IFERROR(HLOOKUP(LL$6,BECO_Datos!$HP$3:$LT$85,BECO_Datos!$A77,FALSE),0))*LL$2</f>
        <v>0</v>
      </c>
      <c r="LM78" s="84">
        <f>(HLOOKUP(LM$6,BECO_Datos!$D$3:$HN$85,BECO_Datos!$A77,FALSE)+IFERROR(HLOOKUP(LM$6,BECO_Datos!$HP$3:$LT$85,BECO_Datos!$A77,FALSE),0))*LM$2</f>
        <v>0</v>
      </c>
    </row>
    <row r="79" spans="1:325" ht="15.75" x14ac:dyDescent="0.2">
      <c r="A79" s="160">
        <v>74</v>
      </c>
      <c r="B79" s="63" t="s">
        <v>150</v>
      </c>
      <c r="C79" s="13"/>
      <c r="D79" s="83" t="e">
        <f>(HLOOKUP(D$6,BECO_Datos!$D$3:$HN$85,BECO_Datos!$A78,FALSE)+IFERROR(HLOOKUP(D$6,BECO_Datos!$HP$3:$LT$85,BECO_Datos!$A78,FALSE),0))*D$2</f>
        <v>#N/A</v>
      </c>
      <c r="E79" s="83" t="e">
        <f>(HLOOKUP(E$6,BECO_Datos!$D$3:$HN$85,BECO_Datos!$A78,FALSE)+IFERROR(HLOOKUP(E$6,BECO_Datos!$HP$3:$LT$85,BECO_Datos!$A78,FALSE),0))*E$2</f>
        <v>#N/A</v>
      </c>
      <c r="F79" s="83" t="e">
        <f>(HLOOKUP(F$6,BECO_Datos!$D$3:$HN$85,BECO_Datos!$A78,FALSE)+IFERROR(HLOOKUP(F$6,BECO_Datos!$HP$3:$LT$85,BECO_Datos!$A78,FALSE),0))*F$2</f>
        <v>#N/A</v>
      </c>
      <c r="G79" s="83" t="e">
        <f>(HLOOKUP(G$6,BECO_Datos!$D$3:$HN$85,BECO_Datos!$A78,FALSE)+IFERROR(HLOOKUP(G$6,BECO_Datos!$HP$3:$LT$85,BECO_Datos!$A78,FALSE),0))*G$2</f>
        <v>#N/A</v>
      </c>
      <c r="H79" s="83" t="e">
        <f>(HLOOKUP(H$6,BECO_Datos!$D$3:$HN$85,BECO_Datos!$A78,FALSE)+IFERROR(HLOOKUP(H$6,BECO_Datos!$HP$3:$LT$85,BECO_Datos!$A78,FALSE),0))*H$2</f>
        <v>#N/A</v>
      </c>
      <c r="I79" s="83" t="e">
        <f>(HLOOKUP(I$6,BECO_Datos!$D$3:$HN$85,BECO_Datos!$A78,FALSE)+IFERROR(HLOOKUP(I$6,BECO_Datos!$HP$3:$LT$85,BECO_Datos!$A78,FALSE),0))*I$2</f>
        <v>#N/A</v>
      </c>
      <c r="J79" s="83">
        <f>(HLOOKUP(J$6,BECO_Datos!$D$3:$HN$85,BECO_Datos!$A78,FALSE)+IFERROR(HLOOKUP(J$6,BECO_Datos!$HP$3:$LT$85,BECO_Datos!$A78,FALSE),0))*J$2</f>
        <v>0</v>
      </c>
      <c r="K79" s="83">
        <f>(HLOOKUP(K$6,BECO_Datos!$D$3:$HN$85,BECO_Datos!$A78,FALSE)+IFERROR(HLOOKUP(K$6,BECO_Datos!$HP$3:$LT$85,BECO_Datos!$A78,FALSE),0))*K$2</f>
        <v>0</v>
      </c>
      <c r="L79" s="83">
        <f>(HLOOKUP(L$6,BECO_Datos!$D$3:$HN$85,BECO_Datos!$A78,FALSE)+IFERROR(HLOOKUP(L$6,BECO_Datos!$HP$3:$LT$85,BECO_Datos!$A78,FALSE),0))*L$2</f>
        <v>0</v>
      </c>
      <c r="M79" s="83">
        <f>(HLOOKUP(M$6,BECO_Datos!$D$3:$HN$85,BECO_Datos!$A78,FALSE)+IFERROR(HLOOKUP(M$6,BECO_Datos!$HP$3:$LT$85,BECO_Datos!$A78,FALSE),0))*M$2</f>
        <v>0</v>
      </c>
      <c r="N79" s="83">
        <f>(HLOOKUP(N$6,BECO_Datos!$D$3:$HN$85,BECO_Datos!$A78,FALSE)+IFERROR(HLOOKUP(N$6,BECO_Datos!$HP$3:$LT$85,BECO_Datos!$A78,FALSE),0))*N$2</f>
        <v>0</v>
      </c>
      <c r="O79" s="83">
        <f>(HLOOKUP(O$6,BECO_Datos!$D$3:$HN$85,BECO_Datos!$A78,FALSE)+IFERROR(HLOOKUP(O$6,BECO_Datos!$HP$3:$LT$85,BECO_Datos!$A78,FALSE),0))*O$2</f>
        <v>0</v>
      </c>
      <c r="P79" s="83">
        <f>(HLOOKUP(P$6,BECO_Datos!$D$3:$HN$85,BECO_Datos!$A78,FALSE)+IFERROR(HLOOKUP(P$6,BECO_Datos!$HP$3:$LT$85,BECO_Datos!$A78,FALSE),0))*P$2</f>
        <v>0</v>
      </c>
      <c r="Q79" s="83">
        <f>(HLOOKUP(Q$6,BECO_Datos!$D$3:$HN$85,BECO_Datos!$A78,FALSE)+IFERROR(HLOOKUP(Q$6,BECO_Datos!$HP$3:$LT$85,BECO_Datos!$A78,FALSE),0))*Q$2</f>
        <v>0</v>
      </c>
      <c r="R79" s="83">
        <f>(HLOOKUP(R$6,BECO_Datos!$D$3:$HN$85,BECO_Datos!$A78,FALSE)+IFERROR(HLOOKUP(R$6,BECO_Datos!$HP$3:$LT$85,BECO_Datos!$A78,FALSE),0))*R$2</f>
        <v>0</v>
      </c>
      <c r="S79" s="83">
        <f>(HLOOKUP(S$6,BECO_Datos!$D$3:$HN$85,BECO_Datos!$A78,FALSE)+IFERROR(HLOOKUP(S$6,BECO_Datos!$HP$3:$LT$85,BECO_Datos!$A78,FALSE),0))*S$2</f>
        <v>0</v>
      </c>
      <c r="U79" s="83" t="e">
        <f>(HLOOKUP(U$6,BECO_Datos!$D$3:$HN$85,BECO_Datos!$A78,FALSE)+IFERROR(HLOOKUP(U$6,BECO_Datos!$HP$3:$LT$85,BECO_Datos!$A78,FALSE),0))*U$2</f>
        <v>#N/A</v>
      </c>
      <c r="V79" s="83" t="e">
        <f>(HLOOKUP(V$6,BECO_Datos!$D$3:$HN$85,BECO_Datos!$A78,FALSE)+IFERROR(HLOOKUP(V$6,BECO_Datos!$HP$3:$LT$85,BECO_Datos!$A78,FALSE),0))*V$2</f>
        <v>#N/A</v>
      </c>
      <c r="W79" s="83" t="e">
        <f>(HLOOKUP(W$6,BECO_Datos!$D$3:$HN$85,BECO_Datos!$A78,FALSE)+IFERROR(HLOOKUP(W$6,BECO_Datos!$HP$3:$LT$85,BECO_Datos!$A78,FALSE),0))*W$2</f>
        <v>#N/A</v>
      </c>
      <c r="X79" s="83" t="e">
        <f>(HLOOKUP(X$6,BECO_Datos!$D$3:$HN$85,BECO_Datos!$A78,FALSE)+IFERROR(HLOOKUP(X$6,BECO_Datos!$HP$3:$LT$85,BECO_Datos!$A78,FALSE),0))*X$2</f>
        <v>#N/A</v>
      </c>
      <c r="Y79" s="83" t="e">
        <f>(HLOOKUP(Y$6,BECO_Datos!$D$3:$HN$85,BECO_Datos!$A78,FALSE)+IFERROR(HLOOKUP(Y$6,BECO_Datos!$HP$3:$LT$85,BECO_Datos!$A78,FALSE),0))*Y$2</f>
        <v>#N/A</v>
      </c>
      <c r="Z79" s="83" t="e">
        <f>(HLOOKUP(Z$6,BECO_Datos!$D$3:$HN$85,BECO_Datos!$A78,FALSE)+IFERROR(HLOOKUP(Z$6,BECO_Datos!$HP$3:$LT$85,BECO_Datos!$A78,FALSE),0))*Z$2</f>
        <v>#N/A</v>
      </c>
      <c r="AA79" s="83">
        <f>(HLOOKUP(AA$6,BECO_Datos!$D$3:$HN$85,BECO_Datos!$A78,FALSE)+IFERROR(HLOOKUP(AA$6,BECO_Datos!$HP$3:$LT$85,BECO_Datos!$A78,FALSE),0))*AA$2</f>
        <v>0</v>
      </c>
      <c r="AB79" s="83">
        <f>(HLOOKUP(AB$6,BECO_Datos!$D$3:$HN$85,BECO_Datos!$A78,FALSE)+IFERROR(HLOOKUP(AB$6,BECO_Datos!$HP$3:$LT$85,BECO_Datos!$A78,FALSE),0))*AB$2</f>
        <v>0</v>
      </c>
      <c r="AC79" s="83">
        <f>(HLOOKUP(AC$6,BECO_Datos!$D$3:$HN$85,BECO_Datos!$A78,FALSE)+IFERROR(HLOOKUP(AC$6,BECO_Datos!$HP$3:$LT$85,BECO_Datos!$A78,FALSE),0))*AC$2</f>
        <v>0</v>
      </c>
      <c r="AD79" s="83">
        <f>(HLOOKUP(AD$6,BECO_Datos!$D$3:$HN$85,BECO_Datos!$A78,FALSE)+IFERROR(HLOOKUP(AD$6,BECO_Datos!$HP$3:$LT$85,BECO_Datos!$A78,FALSE),0))*AD$2</f>
        <v>0</v>
      </c>
      <c r="AE79" s="83">
        <f>(HLOOKUP(AE$6,BECO_Datos!$D$3:$HN$85,BECO_Datos!$A78,FALSE)+IFERROR(HLOOKUP(AE$6,BECO_Datos!$HP$3:$LT$85,BECO_Datos!$A78,FALSE),0))*AE$2</f>
        <v>0</v>
      </c>
      <c r="AF79" s="83">
        <f>(HLOOKUP(AF$6,BECO_Datos!$D$3:$HN$85,BECO_Datos!$A78,FALSE)+IFERROR(HLOOKUP(AF$6,BECO_Datos!$HP$3:$LT$85,BECO_Datos!$A78,FALSE),0))*AF$2</f>
        <v>0</v>
      </c>
      <c r="AG79" s="83">
        <f>(HLOOKUP(AG$6,BECO_Datos!$D$3:$HN$85,BECO_Datos!$A78,FALSE)+IFERROR(HLOOKUP(AG$6,BECO_Datos!$HP$3:$LT$85,BECO_Datos!$A78,FALSE),0))*AG$2</f>
        <v>0</v>
      </c>
      <c r="AH79" s="83">
        <f>(HLOOKUP(AH$6,BECO_Datos!$D$3:$HN$85,BECO_Datos!$A78,FALSE)+IFERROR(HLOOKUP(AH$6,BECO_Datos!$HP$3:$LT$85,BECO_Datos!$A78,FALSE),0))*AH$2</f>
        <v>0</v>
      </c>
      <c r="AI79" s="83">
        <f>(HLOOKUP(AI$6,BECO_Datos!$D$3:$HN$85,BECO_Datos!$A78,FALSE)+IFERROR(HLOOKUP(AI$6,BECO_Datos!$HP$3:$LT$85,BECO_Datos!$A78,FALSE),0))*AI$2</f>
        <v>0</v>
      </c>
      <c r="AJ79" s="83">
        <f>(HLOOKUP(AJ$6,BECO_Datos!$D$3:$HN$85,BECO_Datos!$A78,FALSE)+IFERROR(HLOOKUP(AJ$6,BECO_Datos!$HP$3:$LT$85,BECO_Datos!$A78,FALSE),0))*AJ$2</f>
        <v>0</v>
      </c>
      <c r="AL79" s="83" t="e">
        <f>(HLOOKUP(AL$6,BECO_Datos!$D$3:$HN$85,BECO_Datos!$A78,FALSE)+IFERROR(HLOOKUP(AL$6,BECO_Datos!$HP$3:$LT$85,BECO_Datos!$A78,FALSE),0))*AL$2</f>
        <v>#N/A</v>
      </c>
      <c r="AM79" s="83" t="e">
        <f>(HLOOKUP(AM$6,BECO_Datos!$D$3:$HN$85,BECO_Datos!$A78,FALSE)+IFERROR(HLOOKUP(AM$6,BECO_Datos!$HP$3:$LT$85,BECO_Datos!$A78,FALSE),0))*AM$2</f>
        <v>#N/A</v>
      </c>
      <c r="AN79" s="83" t="e">
        <f>(HLOOKUP(AN$6,BECO_Datos!$D$3:$HN$85,BECO_Datos!$A78,FALSE)+IFERROR(HLOOKUP(AN$6,BECO_Datos!$HP$3:$LT$85,BECO_Datos!$A78,FALSE),0))*AN$2</f>
        <v>#N/A</v>
      </c>
      <c r="AO79" s="83" t="e">
        <f>(HLOOKUP(AO$6,BECO_Datos!$D$3:$HN$85,BECO_Datos!$A78,FALSE)+IFERROR(HLOOKUP(AO$6,BECO_Datos!$HP$3:$LT$85,BECO_Datos!$A78,FALSE),0))*AO$2</f>
        <v>#N/A</v>
      </c>
      <c r="AP79" s="83" t="e">
        <f>(HLOOKUP(AP$6,BECO_Datos!$D$3:$HN$85,BECO_Datos!$A78,FALSE)+IFERROR(HLOOKUP(AP$6,BECO_Datos!$HP$3:$LT$85,BECO_Datos!$A78,FALSE),0))*AP$2</f>
        <v>#N/A</v>
      </c>
      <c r="AQ79" s="83" t="e">
        <f>(HLOOKUP(AQ$6,BECO_Datos!$D$3:$HN$85,BECO_Datos!$A78,FALSE)+IFERROR(HLOOKUP(AQ$6,BECO_Datos!$HP$3:$LT$85,BECO_Datos!$A78,FALSE),0))*AQ$2</f>
        <v>#N/A</v>
      </c>
      <c r="AR79" s="83">
        <f>(HLOOKUP(AR$6,BECO_Datos!$D$3:$HN$85,BECO_Datos!$A78,FALSE)+IFERROR(HLOOKUP(AR$6,BECO_Datos!$HP$3:$LT$85,BECO_Datos!$A78,FALSE),0))*AR$2</f>
        <v>0</v>
      </c>
      <c r="AS79" s="83">
        <f>(HLOOKUP(AS$6,BECO_Datos!$D$3:$HN$85,BECO_Datos!$A78,FALSE)+IFERROR(HLOOKUP(AS$6,BECO_Datos!$HP$3:$LT$85,BECO_Datos!$A78,FALSE),0))*AS$2</f>
        <v>0</v>
      </c>
      <c r="AT79" s="83">
        <f>(HLOOKUP(AT$6,BECO_Datos!$D$3:$HN$85,BECO_Datos!$A78,FALSE)+IFERROR(HLOOKUP(AT$6,BECO_Datos!$HP$3:$LT$85,BECO_Datos!$A78,FALSE),0))*AT$2</f>
        <v>0</v>
      </c>
      <c r="AU79" s="83">
        <f>(HLOOKUP(AU$6,BECO_Datos!$D$3:$HN$85,BECO_Datos!$A78,FALSE)+IFERROR(HLOOKUP(AU$6,BECO_Datos!$HP$3:$LT$85,BECO_Datos!$A78,FALSE),0))*AU$2</f>
        <v>0</v>
      </c>
      <c r="AV79" s="83">
        <f>(HLOOKUP(AV$6,BECO_Datos!$D$3:$HN$85,BECO_Datos!$A78,FALSE)+IFERROR(HLOOKUP(AV$6,BECO_Datos!$HP$3:$LT$85,BECO_Datos!$A78,FALSE),0))*AV$2</f>
        <v>0</v>
      </c>
      <c r="AW79" s="83">
        <f>(HLOOKUP(AW$6,BECO_Datos!$D$3:$HN$85,BECO_Datos!$A78,FALSE)+IFERROR(HLOOKUP(AW$6,BECO_Datos!$HP$3:$LT$85,BECO_Datos!$A78,FALSE),0))*AW$2</f>
        <v>0</v>
      </c>
      <c r="AX79" s="83">
        <f>(HLOOKUP(AX$6,BECO_Datos!$D$3:$HN$85,BECO_Datos!$A78,FALSE)+IFERROR(HLOOKUP(AX$6,BECO_Datos!$HP$3:$LT$85,BECO_Datos!$A78,FALSE),0))*AX$2</f>
        <v>0</v>
      </c>
      <c r="AY79" s="83">
        <f>(HLOOKUP(AY$6,BECO_Datos!$D$3:$HN$85,BECO_Datos!$A78,FALSE)+IFERROR(HLOOKUP(AY$6,BECO_Datos!$HP$3:$LT$85,BECO_Datos!$A78,FALSE),0))*AY$2</f>
        <v>0</v>
      </c>
      <c r="AZ79" s="83">
        <f>(HLOOKUP(AZ$6,BECO_Datos!$D$3:$HN$85,BECO_Datos!$A78,FALSE)+IFERROR(HLOOKUP(AZ$6,BECO_Datos!$HP$3:$LT$85,BECO_Datos!$A78,FALSE),0))*AZ$2</f>
        <v>0</v>
      </c>
      <c r="BA79" s="83">
        <f>(HLOOKUP(BA$6,BECO_Datos!$D$3:$HN$85,BECO_Datos!$A78,FALSE)+IFERROR(HLOOKUP(BA$6,BECO_Datos!$HP$3:$LT$85,BECO_Datos!$A78,FALSE),0))*BA$2</f>
        <v>0</v>
      </c>
      <c r="BC79" s="83" t="e">
        <f>(HLOOKUP(BC$6,BECO_Datos!$D$3:$HN$85,BECO_Datos!$A78,FALSE)+IFERROR(HLOOKUP(BC$6,BECO_Datos!$HP$3:$LT$85,BECO_Datos!$A78,FALSE),0))*BC$2</f>
        <v>#N/A</v>
      </c>
      <c r="BD79" s="83" t="e">
        <f>(HLOOKUP(BD$6,BECO_Datos!$D$3:$HN$85,BECO_Datos!$A78,FALSE)+IFERROR(HLOOKUP(BD$6,BECO_Datos!$HP$3:$LT$85,BECO_Datos!$A78,FALSE),0))*BD$2</f>
        <v>#N/A</v>
      </c>
      <c r="BE79" s="83" t="e">
        <f>(HLOOKUP(BE$6,BECO_Datos!$D$3:$HN$85,BECO_Datos!$A78,FALSE)+IFERROR(HLOOKUP(BE$6,BECO_Datos!$HP$3:$LT$85,BECO_Datos!$A78,FALSE),0))*BE$2</f>
        <v>#N/A</v>
      </c>
      <c r="BF79" s="83" t="e">
        <f>(HLOOKUP(BF$6,BECO_Datos!$D$3:$HN$85,BECO_Datos!$A78,FALSE)+IFERROR(HLOOKUP(BF$6,BECO_Datos!$HP$3:$LT$85,BECO_Datos!$A78,FALSE),0))*BF$2</f>
        <v>#N/A</v>
      </c>
      <c r="BG79" s="83" t="e">
        <f>(HLOOKUP(BG$6,BECO_Datos!$D$3:$HN$85,BECO_Datos!$A78,FALSE)+IFERROR(HLOOKUP(BG$6,BECO_Datos!$HP$3:$LT$85,BECO_Datos!$A78,FALSE),0))*BG$2</f>
        <v>#N/A</v>
      </c>
      <c r="BH79" s="83" t="e">
        <f>(HLOOKUP(BH$6,BECO_Datos!$D$3:$HN$85,BECO_Datos!$A78,FALSE)+IFERROR(HLOOKUP(BH$6,BECO_Datos!$HP$3:$LT$85,BECO_Datos!$A78,FALSE),0))*BH$2</f>
        <v>#N/A</v>
      </c>
      <c r="BI79" s="83">
        <f>(HLOOKUP(BI$6,BECO_Datos!$D$3:$HN$85,BECO_Datos!$A78,FALSE)+IFERROR(HLOOKUP(BI$6,BECO_Datos!$HP$3:$LT$85,BECO_Datos!$A78,FALSE),0))*BI$2</f>
        <v>0</v>
      </c>
      <c r="BJ79" s="83">
        <f>(HLOOKUP(BJ$6,BECO_Datos!$D$3:$HN$85,BECO_Datos!$A78,FALSE)+IFERROR(HLOOKUP(BJ$6,BECO_Datos!$HP$3:$LT$85,BECO_Datos!$A78,FALSE),0))*BJ$2</f>
        <v>0</v>
      </c>
      <c r="BK79" s="83">
        <f>(HLOOKUP(BK$6,BECO_Datos!$D$3:$HN$85,BECO_Datos!$A78,FALSE)+IFERROR(HLOOKUP(BK$6,BECO_Datos!$HP$3:$LT$85,BECO_Datos!$A78,FALSE),0))*BK$2</f>
        <v>0</v>
      </c>
      <c r="BL79" s="83">
        <f>(HLOOKUP(BL$6,BECO_Datos!$D$3:$HN$85,BECO_Datos!$A78,FALSE)+IFERROR(HLOOKUP(BL$6,BECO_Datos!$HP$3:$LT$85,BECO_Datos!$A78,FALSE),0))*BL$2</f>
        <v>0</v>
      </c>
      <c r="BM79" s="83">
        <f>(HLOOKUP(BM$6,BECO_Datos!$D$3:$HN$85,BECO_Datos!$A78,FALSE)+IFERROR(HLOOKUP(BM$6,BECO_Datos!$HP$3:$LT$85,BECO_Datos!$A78,FALSE),0))*BM$2</f>
        <v>0</v>
      </c>
      <c r="BN79" s="83">
        <f>(HLOOKUP(BN$6,BECO_Datos!$D$3:$HN$85,BECO_Datos!$A78,FALSE)+IFERROR(HLOOKUP(BN$6,BECO_Datos!$HP$3:$LT$85,BECO_Datos!$A78,FALSE),0))*BN$2</f>
        <v>0</v>
      </c>
      <c r="BO79" s="83">
        <f>(HLOOKUP(BO$6,BECO_Datos!$D$3:$HN$85,BECO_Datos!$A78,FALSE)+IFERROR(HLOOKUP(BO$6,BECO_Datos!$HP$3:$LT$85,BECO_Datos!$A78,FALSE),0))*BO$2</f>
        <v>0</v>
      </c>
      <c r="BP79" s="83">
        <f>(HLOOKUP(BP$6,BECO_Datos!$D$3:$HN$85,BECO_Datos!$A78,FALSE)+IFERROR(HLOOKUP(BP$6,BECO_Datos!$HP$3:$LT$85,BECO_Datos!$A78,FALSE),0))*BP$2</f>
        <v>0</v>
      </c>
      <c r="BQ79" s="83">
        <f>(HLOOKUP(BQ$6,BECO_Datos!$D$3:$HN$85,BECO_Datos!$A78,FALSE)+IFERROR(HLOOKUP(BQ$6,BECO_Datos!$HP$3:$LT$85,BECO_Datos!$A78,FALSE),0))*BQ$2</f>
        <v>0</v>
      </c>
      <c r="BR79" s="83">
        <f>(HLOOKUP(BR$6,BECO_Datos!$D$3:$HN$85,BECO_Datos!$A78,FALSE)+IFERROR(HLOOKUP(BR$6,BECO_Datos!$HP$3:$LT$85,BECO_Datos!$A78,FALSE),0))*BR$2</f>
        <v>0</v>
      </c>
      <c r="BT79" s="83" t="e">
        <f>(HLOOKUP(BT$6,BECO_Datos!$D$3:$HN$85,BECO_Datos!$A78,FALSE)+IFERROR(HLOOKUP(BT$6,BECO_Datos!$HP$3:$LT$85,BECO_Datos!$A78,FALSE),0))*BT$2</f>
        <v>#N/A</v>
      </c>
      <c r="BU79" s="83" t="e">
        <f>(HLOOKUP(BU$6,BECO_Datos!$D$3:$HN$85,BECO_Datos!$A78,FALSE)+IFERROR(HLOOKUP(BU$6,BECO_Datos!$HP$3:$LT$85,BECO_Datos!$A78,FALSE),0))*BU$2</f>
        <v>#N/A</v>
      </c>
      <c r="BV79" s="83" t="e">
        <f>(HLOOKUP(BV$6,BECO_Datos!$D$3:$HN$85,BECO_Datos!$A78,FALSE)+IFERROR(HLOOKUP(BV$6,BECO_Datos!$HP$3:$LT$85,BECO_Datos!$A78,FALSE),0))*BV$2</f>
        <v>#N/A</v>
      </c>
      <c r="BW79" s="83" t="e">
        <f>(HLOOKUP(BW$6,BECO_Datos!$D$3:$HN$85,BECO_Datos!$A78,FALSE)+IFERROR(HLOOKUP(BW$6,BECO_Datos!$HP$3:$LT$85,BECO_Datos!$A78,FALSE),0))*BW$2</f>
        <v>#N/A</v>
      </c>
      <c r="BX79" s="83" t="e">
        <f>(HLOOKUP(BX$6,BECO_Datos!$D$3:$HN$85,BECO_Datos!$A78,FALSE)+IFERROR(HLOOKUP(BX$6,BECO_Datos!$HP$3:$LT$85,BECO_Datos!$A78,FALSE),0))*BX$2</f>
        <v>#N/A</v>
      </c>
      <c r="BY79" s="83" t="e">
        <f>(HLOOKUP(BY$6,BECO_Datos!$D$3:$HN$85,BECO_Datos!$A78,FALSE)+IFERROR(HLOOKUP(BY$6,BECO_Datos!$HP$3:$LT$85,BECO_Datos!$A78,FALSE),0))*BY$2</f>
        <v>#N/A</v>
      </c>
      <c r="BZ79" s="83">
        <f>(HLOOKUP(BZ$6,BECO_Datos!$D$3:$HN$85,BECO_Datos!$A78,FALSE)+IFERROR(HLOOKUP(BZ$6,BECO_Datos!$HP$3:$LT$85,BECO_Datos!$A78,FALSE),0))*BZ$2</f>
        <v>0</v>
      </c>
      <c r="CA79" s="83">
        <f>(HLOOKUP(CA$6,BECO_Datos!$D$3:$HN$85,BECO_Datos!$A78,FALSE)+IFERROR(HLOOKUP(CA$6,BECO_Datos!$HP$3:$LT$85,BECO_Datos!$A78,FALSE),0))*CA$2</f>
        <v>0</v>
      </c>
      <c r="CB79" s="83">
        <f>(HLOOKUP(CB$6,BECO_Datos!$D$3:$HN$85,BECO_Datos!$A78,FALSE)+IFERROR(HLOOKUP(CB$6,BECO_Datos!$HP$3:$LT$85,BECO_Datos!$A78,FALSE),0))*CB$2</f>
        <v>0</v>
      </c>
      <c r="CC79" s="83">
        <f>(HLOOKUP(CC$6,BECO_Datos!$D$3:$HN$85,BECO_Datos!$A78,FALSE)+IFERROR(HLOOKUP(CC$6,BECO_Datos!$HP$3:$LT$85,BECO_Datos!$A78,FALSE),0))*CC$2</f>
        <v>0</v>
      </c>
      <c r="CD79" s="83">
        <f>(HLOOKUP(CD$6,BECO_Datos!$D$3:$HN$85,BECO_Datos!$A78,FALSE)+IFERROR(HLOOKUP(CD$6,BECO_Datos!$HP$3:$LT$85,BECO_Datos!$A78,FALSE),0))*CD$2</f>
        <v>0</v>
      </c>
      <c r="CE79" s="83">
        <f>(HLOOKUP(CE$6,BECO_Datos!$D$3:$HN$85,BECO_Datos!$A78,FALSE)+IFERROR(HLOOKUP(CE$6,BECO_Datos!$HP$3:$LT$85,BECO_Datos!$A78,FALSE),0))*CE$2</f>
        <v>0</v>
      </c>
      <c r="CF79" s="83">
        <f>(HLOOKUP(CF$6,BECO_Datos!$D$3:$HN$85,BECO_Datos!$A78,FALSE)+IFERROR(HLOOKUP(CF$6,BECO_Datos!$HP$3:$LT$85,BECO_Datos!$A78,FALSE),0))*CF$2</f>
        <v>0</v>
      </c>
      <c r="CG79" s="83">
        <f>(HLOOKUP(CG$6,BECO_Datos!$D$3:$HN$85,BECO_Datos!$A78,FALSE)+IFERROR(HLOOKUP(CG$6,BECO_Datos!$HP$3:$LT$85,BECO_Datos!$A78,FALSE),0))*CG$2</f>
        <v>0</v>
      </c>
      <c r="CH79" s="83">
        <f>(HLOOKUP(CH$6,BECO_Datos!$D$3:$HN$85,BECO_Datos!$A78,FALSE)+IFERROR(HLOOKUP(CH$6,BECO_Datos!$HP$3:$LT$85,BECO_Datos!$A78,FALSE),0))*CH$2</f>
        <v>0</v>
      </c>
      <c r="CI79" s="83">
        <f>(HLOOKUP(CI$6,BECO_Datos!$D$3:$HN$85,BECO_Datos!$A78,FALSE)+IFERROR(HLOOKUP(CI$6,BECO_Datos!$HP$3:$LT$85,BECO_Datos!$A78,FALSE),0))*CI$2</f>
        <v>0</v>
      </c>
      <c r="CK79" s="83" t="e">
        <f>(HLOOKUP(CK$6,BECO_Datos!$D$3:$HN$85,BECO_Datos!$A78,FALSE)+IFERROR(HLOOKUP(CK$6,BECO_Datos!$HP$3:$LT$85,BECO_Datos!$A78,FALSE),0))*CK$2</f>
        <v>#N/A</v>
      </c>
      <c r="CL79" s="83" t="e">
        <f>(HLOOKUP(CL$6,BECO_Datos!$D$3:$HN$85,BECO_Datos!$A78,FALSE)+IFERROR(HLOOKUP(CL$6,BECO_Datos!$HP$3:$LT$85,BECO_Datos!$A78,FALSE),0))*CL$2</f>
        <v>#N/A</v>
      </c>
      <c r="CM79" s="83" t="e">
        <f>(HLOOKUP(CM$6,BECO_Datos!$D$3:$HN$85,BECO_Datos!$A78,FALSE)+IFERROR(HLOOKUP(CM$6,BECO_Datos!$HP$3:$LT$85,BECO_Datos!$A78,FALSE),0))*CM$2</f>
        <v>#N/A</v>
      </c>
      <c r="CN79" s="83" t="e">
        <f>(HLOOKUP(CN$6,BECO_Datos!$D$3:$HN$85,BECO_Datos!$A78,FALSE)+IFERROR(HLOOKUP(CN$6,BECO_Datos!$HP$3:$LT$85,BECO_Datos!$A78,FALSE),0))*CN$2</f>
        <v>#N/A</v>
      </c>
      <c r="CO79" s="83" t="e">
        <f>(HLOOKUP(CO$6,BECO_Datos!$D$3:$HN$85,BECO_Datos!$A78,FALSE)+IFERROR(HLOOKUP(CO$6,BECO_Datos!$HP$3:$LT$85,BECO_Datos!$A78,FALSE),0))*CO$2</f>
        <v>#N/A</v>
      </c>
      <c r="CP79" s="83" t="e">
        <f>(HLOOKUP(CP$6,BECO_Datos!$D$3:$HN$85,BECO_Datos!$A78,FALSE)+IFERROR(HLOOKUP(CP$6,BECO_Datos!$HP$3:$LT$85,BECO_Datos!$A78,FALSE),0))*CP$2</f>
        <v>#N/A</v>
      </c>
      <c r="CQ79" s="83">
        <f>(HLOOKUP(CQ$6,BECO_Datos!$D$3:$HN$85,BECO_Datos!$A78,FALSE)+IFERROR(HLOOKUP(CQ$6,BECO_Datos!$HP$3:$LT$85,BECO_Datos!$A78,FALSE),0))*CQ$2</f>
        <v>0</v>
      </c>
      <c r="CR79" s="83">
        <f>(HLOOKUP(CR$6,BECO_Datos!$D$3:$HN$85,BECO_Datos!$A78,FALSE)+IFERROR(HLOOKUP(CR$6,BECO_Datos!$HP$3:$LT$85,BECO_Datos!$A78,FALSE),0))*CR$2</f>
        <v>0</v>
      </c>
      <c r="CS79" s="83">
        <f>(HLOOKUP(CS$6,BECO_Datos!$D$3:$HN$85,BECO_Datos!$A78,FALSE)+IFERROR(HLOOKUP(CS$6,BECO_Datos!$HP$3:$LT$85,BECO_Datos!$A78,FALSE),0))*CS$2</f>
        <v>0</v>
      </c>
      <c r="CT79" s="83">
        <f>(HLOOKUP(CT$6,BECO_Datos!$D$3:$HN$85,BECO_Datos!$A78,FALSE)+IFERROR(HLOOKUP(CT$6,BECO_Datos!$HP$3:$LT$85,BECO_Datos!$A78,FALSE),0))*CT$2</f>
        <v>0</v>
      </c>
      <c r="CU79" s="83">
        <f>(HLOOKUP(CU$6,BECO_Datos!$D$3:$HN$85,BECO_Datos!$A78,FALSE)+IFERROR(HLOOKUP(CU$6,BECO_Datos!$HP$3:$LT$85,BECO_Datos!$A78,FALSE),0))*CU$2</f>
        <v>0</v>
      </c>
      <c r="CV79" s="83">
        <f>(HLOOKUP(CV$6,BECO_Datos!$D$3:$HN$85,BECO_Datos!$A78,FALSE)+IFERROR(HLOOKUP(CV$6,BECO_Datos!$HP$3:$LT$85,BECO_Datos!$A78,FALSE),0))*CV$2</f>
        <v>0</v>
      </c>
      <c r="CW79" s="83">
        <f>(HLOOKUP(CW$6,BECO_Datos!$D$3:$HN$85,BECO_Datos!$A78,FALSE)+IFERROR(HLOOKUP(CW$6,BECO_Datos!$HP$3:$LT$85,BECO_Datos!$A78,FALSE),0))*CW$2</f>
        <v>0</v>
      </c>
      <c r="CX79" s="83">
        <f>(HLOOKUP(CX$6,BECO_Datos!$D$3:$HN$85,BECO_Datos!$A78,FALSE)+IFERROR(HLOOKUP(CX$6,BECO_Datos!$HP$3:$LT$85,BECO_Datos!$A78,FALSE),0))*CX$2</f>
        <v>0</v>
      </c>
      <c r="CY79" s="83">
        <f>(HLOOKUP(CY$6,BECO_Datos!$D$3:$HN$85,BECO_Datos!$A78,FALSE)+IFERROR(HLOOKUP(CY$6,BECO_Datos!$HP$3:$LT$85,BECO_Datos!$A78,FALSE),0))*CY$2</f>
        <v>0</v>
      </c>
      <c r="CZ79" s="83">
        <f>(HLOOKUP(CZ$6,BECO_Datos!$D$3:$HN$85,BECO_Datos!$A78,FALSE)+IFERROR(HLOOKUP(CZ$6,BECO_Datos!$HP$3:$LT$85,BECO_Datos!$A78,FALSE),0))*CZ$2</f>
        <v>0</v>
      </c>
      <c r="DB79" s="83" t="e">
        <f>(HLOOKUP(DB$6,BECO_Datos!$D$3:$HN$85,BECO_Datos!$A78,FALSE)+IFERROR(HLOOKUP(DB$6,BECO_Datos!$HP$3:$LT$85,BECO_Datos!$A78,FALSE),0))*DB$2</f>
        <v>#N/A</v>
      </c>
      <c r="DC79" s="83" t="e">
        <f>(HLOOKUP(DC$6,BECO_Datos!$D$3:$HN$85,BECO_Datos!$A78,FALSE)+IFERROR(HLOOKUP(DC$6,BECO_Datos!$HP$3:$LT$85,BECO_Datos!$A78,FALSE),0))*DC$2</f>
        <v>#N/A</v>
      </c>
      <c r="DD79" s="83" t="e">
        <f>(HLOOKUP(DD$6,BECO_Datos!$D$3:$HN$85,BECO_Datos!$A78,FALSE)+IFERROR(HLOOKUP(DD$6,BECO_Datos!$HP$3:$LT$85,BECO_Datos!$A78,FALSE),0))*DD$2</f>
        <v>#N/A</v>
      </c>
      <c r="DE79" s="83" t="e">
        <f>(HLOOKUP(DE$6,BECO_Datos!$D$3:$HN$85,BECO_Datos!$A78,FALSE)+IFERROR(HLOOKUP(DE$6,BECO_Datos!$HP$3:$LT$85,BECO_Datos!$A78,FALSE),0))*DE$2</f>
        <v>#N/A</v>
      </c>
      <c r="DF79" s="83" t="e">
        <f>(HLOOKUP(DF$6,BECO_Datos!$D$3:$HN$85,BECO_Datos!$A78,FALSE)+IFERROR(HLOOKUP(DF$6,BECO_Datos!$HP$3:$LT$85,BECO_Datos!$A78,FALSE),0))*DF$2</f>
        <v>#N/A</v>
      </c>
      <c r="DG79" s="83" t="e">
        <f>(HLOOKUP(DG$6,BECO_Datos!$D$3:$HN$85,BECO_Datos!$A78,FALSE)+IFERROR(HLOOKUP(DG$6,BECO_Datos!$HP$3:$LT$85,BECO_Datos!$A78,FALSE),0))*DG$2</f>
        <v>#N/A</v>
      </c>
      <c r="DH79" s="83">
        <f>(HLOOKUP(DH$6,BECO_Datos!$D$3:$HN$85,BECO_Datos!$A78,FALSE)+IFERROR(HLOOKUP(DH$6,BECO_Datos!$HP$3:$LT$85,BECO_Datos!$A78,FALSE),0))*DH$2</f>
        <v>0</v>
      </c>
      <c r="DI79" s="83">
        <f>(HLOOKUP(DI$6,BECO_Datos!$D$3:$HN$85,BECO_Datos!$A78,FALSE)+IFERROR(HLOOKUP(DI$6,BECO_Datos!$HP$3:$LT$85,BECO_Datos!$A78,FALSE),0))*DI$2</f>
        <v>0</v>
      </c>
      <c r="DJ79" s="83">
        <f>(HLOOKUP(DJ$6,BECO_Datos!$D$3:$HN$85,BECO_Datos!$A78,FALSE)+IFERROR(HLOOKUP(DJ$6,BECO_Datos!$HP$3:$LT$85,BECO_Datos!$A78,FALSE),0))*DJ$2</f>
        <v>0</v>
      </c>
      <c r="DK79" s="83">
        <f>(HLOOKUP(DK$6,BECO_Datos!$D$3:$HN$85,BECO_Datos!$A78,FALSE)+IFERROR(HLOOKUP(DK$6,BECO_Datos!$HP$3:$LT$85,BECO_Datos!$A78,FALSE),0))*DK$2</f>
        <v>0</v>
      </c>
      <c r="DL79" s="83">
        <f>(HLOOKUP(DL$6,BECO_Datos!$D$3:$HN$85,BECO_Datos!$A78,FALSE)+IFERROR(HLOOKUP(DL$6,BECO_Datos!$HP$3:$LT$85,BECO_Datos!$A78,FALSE),0))*DL$2</f>
        <v>0</v>
      </c>
      <c r="DM79" s="83">
        <f>(HLOOKUP(DM$6,BECO_Datos!$D$3:$HN$85,BECO_Datos!$A78,FALSE)+IFERROR(HLOOKUP(DM$6,BECO_Datos!$HP$3:$LT$85,BECO_Datos!$A78,FALSE),0))*DM$2</f>
        <v>0</v>
      </c>
      <c r="DN79" s="83">
        <f>(HLOOKUP(DN$6,BECO_Datos!$D$3:$HN$85,BECO_Datos!$A78,FALSE)+IFERROR(HLOOKUP(DN$6,BECO_Datos!$HP$3:$LT$85,BECO_Datos!$A78,FALSE),0))*DN$2</f>
        <v>0</v>
      </c>
      <c r="DO79" s="83">
        <f>(HLOOKUP(DO$6,BECO_Datos!$D$3:$HN$85,BECO_Datos!$A78,FALSE)+IFERROR(HLOOKUP(DO$6,BECO_Datos!$HP$3:$LT$85,BECO_Datos!$A78,FALSE),0))*DO$2</f>
        <v>0</v>
      </c>
      <c r="DP79" s="83">
        <f>(HLOOKUP(DP$6,BECO_Datos!$D$3:$HN$85,BECO_Datos!$A78,FALSE)+IFERROR(HLOOKUP(DP$6,BECO_Datos!$HP$3:$LT$85,BECO_Datos!$A78,FALSE),0))*DP$2</f>
        <v>0</v>
      </c>
      <c r="DQ79" s="83">
        <f>(HLOOKUP(DQ$6,BECO_Datos!$D$3:$HN$85,BECO_Datos!$A78,FALSE)+IFERROR(HLOOKUP(DQ$6,BECO_Datos!$HP$3:$LT$85,BECO_Datos!$A78,FALSE),0))*DQ$2</f>
        <v>0</v>
      </c>
      <c r="DS79" s="83" t="e">
        <f>(HLOOKUP(DS$6,BECO_Datos!$D$3:$HN$85,BECO_Datos!$A78,FALSE)+IFERROR(HLOOKUP(DS$6,BECO_Datos!$HP$3:$LT$85,BECO_Datos!$A78,FALSE),0))*DS$2</f>
        <v>#N/A</v>
      </c>
      <c r="DT79" s="83" t="e">
        <f>(HLOOKUP(DT$6,BECO_Datos!$D$3:$HN$85,BECO_Datos!$A78,FALSE)+IFERROR(HLOOKUP(DT$6,BECO_Datos!$HP$3:$LT$85,BECO_Datos!$A78,FALSE),0))*DT$2</f>
        <v>#N/A</v>
      </c>
      <c r="DU79" s="83" t="e">
        <f>(HLOOKUP(DU$6,BECO_Datos!$D$3:$HN$85,BECO_Datos!$A78,FALSE)+IFERROR(HLOOKUP(DU$6,BECO_Datos!$HP$3:$LT$85,BECO_Datos!$A78,FALSE),0))*DU$2</f>
        <v>#N/A</v>
      </c>
      <c r="DV79" s="83" t="e">
        <f>(HLOOKUP(DV$6,BECO_Datos!$D$3:$HN$85,BECO_Datos!$A78,FALSE)+IFERROR(HLOOKUP(DV$6,BECO_Datos!$HP$3:$LT$85,BECO_Datos!$A78,FALSE),0))*DV$2</f>
        <v>#N/A</v>
      </c>
      <c r="DW79" s="83" t="e">
        <f>(HLOOKUP(DW$6,BECO_Datos!$D$3:$HN$85,BECO_Datos!$A78,FALSE)+IFERROR(HLOOKUP(DW$6,BECO_Datos!$HP$3:$LT$85,BECO_Datos!$A78,FALSE),0))*DW$2</f>
        <v>#N/A</v>
      </c>
      <c r="DX79" s="83" t="e">
        <f>(HLOOKUP(DX$6,BECO_Datos!$D$3:$HN$85,BECO_Datos!$A78,FALSE)+IFERROR(HLOOKUP(DX$6,BECO_Datos!$HP$3:$LT$85,BECO_Datos!$A78,FALSE),0))*DX$2</f>
        <v>#N/A</v>
      </c>
      <c r="DY79" s="83">
        <f>(HLOOKUP(DY$6,BECO_Datos!$D$3:$HN$85,BECO_Datos!$A78,FALSE)+IFERROR(HLOOKUP(DY$6,BECO_Datos!$HP$3:$LT$85,BECO_Datos!$A78,FALSE),0))*DY$2</f>
        <v>0</v>
      </c>
      <c r="DZ79" s="83">
        <f>(HLOOKUP(DZ$6,BECO_Datos!$D$3:$HN$85,BECO_Datos!$A78,FALSE)+IFERROR(HLOOKUP(DZ$6,BECO_Datos!$HP$3:$LT$85,BECO_Datos!$A78,FALSE),0))*DZ$2</f>
        <v>0</v>
      </c>
      <c r="EA79" s="83">
        <f>(HLOOKUP(EA$6,BECO_Datos!$D$3:$HN$85,BECO_Datos!$A78,FALSE)+IFERROR(HLOOKUP(EA$6,BECO_Datos!$HP$3:$LT$85,BECO_Datos!$A78,FALSE),0))*EA$2</f>
        <v>0</v>
      </c>
      <c r="EB79" s="83">
        <f>(HLOOKUP(EB$6,BECO_Datos!$D$3:$HN$85,BECO_Datos!$A78,FALSE)+IFERROR(HLOOKUP(EB$6,BECO_Datos!$HP$3:$LT$85,BECO_Datos!$A78,FALSE),0))*EB$2</f>
        <v>0</v>
      </c>
      <c r="EC79" s="83">
        <f>(HLOOKUP(EC$6,BECO_Datos!$D$3:$HN$85,BECO_Datos!$A78,FALSE)+IFERROR(HLOOKUP(EC$6,BECO_Datos!$HP$3:$LT$85,BECO_Datos!$A78,FALSE),0))*EC$2</f>
        <v>0</v>
      </c>
      <c r="ED79" s="83">
        <f>(HLOOKUP(ED$6,BECO_Datos!$D$3:$HN$85,BECO_Datos!$A78,FALSE)+IFERROR(HLOOKUP(ED$6,BECO_Datos!$HP$3:$LT$85,BECO_Datos!$A78,FALSE),0))*ED$2</f>
        <v>0</v>
      </c>
      <c r="EE79" s="83">
        <f>(HLOOKUP(EE$6,BECO_Datos!$D$3:$HN$85,BECO_Datos!$A78,FALSE)+IFERROR(HLOOKUP(EE$6,BECO_Datos!$HP$3:$LT$85,BECO_Datos!$A78,FALSE),0))*EE$2</f>
        <v>0</v>
      </c>
      <c r="EF79" s="83">
        <f>(HLOOKUP(EF$6,BECO_Datos!$D$3:$HN$85,BECO_Datos!$A78,FALSE)+IFERROR(HLOOKUP(EF$6,BECO_Datos!$HP$3:$LT$85,BECO_Datos!$A78,FALSE),0))*EF$2</f>
        <v>0</v>
      </c>
      <c r="EG79" s="83">
        <f>(HLOOKUP(EG$6,BECO_Datos!$D$3:$HN$85,BECO_Datos!$A78,FALSE)+IFERROR(HLOOKUP(EG$6,BECO_Datos!$HP$3:$LT$85,BECO_Datos!$A78,FALSE),0))*EG$2</f>
        <v>0</v>
      </c>
      <c r="EH79" s="83">
        <f>(HLOOKUP(EH$6,BECO_Datos!$D$3:$HN$85,BECO_Datos!$A78,FALSE)+IFERROR(HLOOKUP(EH$6,BECO_Datos!$HP$3:$LT$85,BECO_Datos!$A78,FALSE),0))*EH$2</f>
        <v>0</v>
      </c>
      <c r="EJ79" s="83" t="e">
        <f>(HLOOKUP(EJ$6,BECO_Datos!$D$3:$HN$85,BECO_Datos!$A78,FALSE)+IFERROR(HLOOKUP(EJ$6,BECO_Datos!$HP$3:$LT$85,BECO_Datos!$A78,FALSE),0))*EJ$2</f>
        <v>#N/A</v>
      </c>
      <c r="EK79" s="83" t="e">
        <f>(HLOOKUP(EK$6,BECO_Datos!$D$3:$HN$85,BECO_Datos!$A78,FALSE)+IFERROR(HLOOKUP(EK$6,BECO_Datos!$HP$3:$LT$85,BECO_Datos!$A78,FALSE),0))*EK$2</f>
        <v>#N/A</v>
      </c>
      <c r="EL79" s="83" t="e">
        <f>(HLOOKUP(EL$6,BECO_Datos!$D$3:$HN$85,BECO_Datos!$A78,FALSE)+IFERROR(HLOOKUP(EL$6,BECO_Datos!$HP$3:$LT$85,BECO_Datos!$A78,FALSE),0))*EL$2</f>
        <v>#N/A</v>
      </c>
      <c r="EM79" s="83" t="e">
        <f>(HLOOKUP(EM$6,BECO_Datos!$D$3:$HN$85,BECO_Datos!$A78,FALSE)+IFERROR(HLOOKUP(EM$6,BECO_Datos!$HP$3:$LT$85,BECO_Datos!$A78,FALSE),0))*EM$2</f>
        <v>#N/A</v>
      </c>
      <c r="EN79" s="83" t="e">
        <f>(HLOOKUP(EN$6,BECO_Datos!$D$3:$HN$85,BECO_Datos!$A78,FALSE)+IFERROR(HLOOKUP(EN$6,BECO_Datos!$HP$3:$LT$85,BECO_Datos!$A78,FALSE),0))*EN$2</f>
        <v>#N/A</v>
      </c>
      <c r="EO79" s="83" t="e">
        <f>(HLOOKUP(EO$6,BECO_Datos!$D$3:$HN$85,BECO_Datos!$A78,FALSE)+IFERROR(HLOOKUP(EO$6,BECO_Datos!$HP$3:$LT$85,BECO_Datos!$A78,FALSE),0))*EO$2</f>
        <v>#N/A</v>
      </c>
      <c r="EP79" s="83">
        <f>(HLOOKUP(EP$6,BECO_Datos!$D$3:$HN$85,BECO_Datos!$A78,FALSE)+IFERROR(HLOOKUP(EP$6,BECO_Datos!$HP$3:$LT$85,BECO_Datos!$A78,FALSE),0))*EP$2</f>
        <v>0</v>
      </c>
      <c r="EQ79" s="83">
        <f>(HLOOKUP(EQ$6,BECO_Datos!$D$3:$HN$85,BECO_Datos!$A78,FALSE)+IFERROR(HLOOKUP(EQ$6,BECO_Datos!$HP$3:$LT$85,BECO_Datos!$A78,FALSE),0))*EQ$2</f>
        <v>0</v>
      </c>
      <c r="ER79" s="83">
        <f>(HLOOKUP(ER$6,BECO_Datos!$D$3:$HN$85,BECO_Datos!$A78,FALSE)+IFERROR(HLOOKUP(ER$6,BECO_Datos!$HP$3:$LT$85,BECO_Datos!$A78,FALSE),0))*ER$2</f>
        <v>0</v>
      </c>
      <c r="ES79" s="83">
        <f>(HLOOKUP(ES$6,BECO_Datos!$D$3:$HN$85,BECO_Datos!$A78,FALSE)+IFERROR(HLOOKUP(ES$6,BECO_Datos!$HP$3:$LT$85,BECO_Datos!$A78,FALSE),0))*ES$2</f>
        <v>0</v>
      </c>
      <c r="ET79" s="83">
        <f>(HLOOKUP(ET$6,BECO_Datos!$D$3:$HN$85,BECO_Datos!$A78,FALSE)+IFERROR(HLOOKUP(ET$6,BECO_Datos!$HP$3:$LT$85,BECO_Datos!$A78,FALSE),0))*ET$2</f>
        <v>0</v>
      </c>
      <c r="EU79" s="83">
        <f>(HLOOKUP(EU$6,BECO_Datos!$D$3:$HN$85,BECO_Datos!$A78,FALSE)+IFERROR(HLOOKUP(EU$6,BECO_Datos!$HP$3:$LT$85,BECO_Datos!$A78,FALSE),0))*EU$2</f>
        <v>0</v>
      </c>
      <c r="EV79" s="83">
        <f>(HLOOKUP(EV$6,BECO_Datos!$D$3:$HN$85,BECO_Datos!$A78,FALSE)+IFERROR(HLOOKUP(EV$6,BECO_Datos!$HP$3:$LT$85,BECO_Datos!$A78,FALSE),0))*EV$2</f>
        <v>0</v>
      </c>
      <c r="EW79" s="83">
        <f>(HLOOKUP(EW$6,BECO_Datos!$D$3:$HN$85,BECO_Datos!$A78,FALSE)+IFERROR(HLOOKUP(EW$6,BECO_Datos!$HP$3:$LT$85,BECO_Datos!$A78,FALSE),0))*EW$2</f>
        <v>0</v>
      </c>
      <c r="EX79" s="83">
        <f>(HLOOKUP(EX$6,BECO_Datos!$D$3:$HN$85,BECO_Datos!$A78,FALSE)+IFERROR(HLOOKUP(EX$6,BECO_Datos!$HP$3:$LT$85,BECO_Datos!$A78,FALSE),0))*EX$2</f>
        <v>0</v>
      </c>
      <c r="EY79" s="83">
        <f>(HLOOKUP(EY$6,BECO_Datos!$D$3:$HN$85,BECO_Datos!$A78,FALSE)+IFERROR(HLOOKUP(EY$6,BECO_Datos!$HP$3:$LT$85,BECO_Datos!$A78,FALSE),0))*EY$2</f>
        <v>0</v>
      </c>
      <c r="FA79" s="83" t="e">
        <f>(HLOOKUP(FA$6,BECO_Datos!$D$3:$HN$85,BECO_Datos!$A78,FALSE)+IFERROR(HLOOKUP(FA$6,BECO_Datos!$HP$3:$LT$85,BECO_Datos!$A78,FALSE),0))*FA$2</f>
        <v>#N/A</v>
      </c>
      <c r="FB79" s="83" t="e">
        <f>(HLOOKUP(FB$6,BECO_Datos!$D$3:$HN$85,BECO_Datos!$A78,FALSE)+IFERROR(HLOOKUP(FB$6,BECO_Datos!$HP$3:$LT$85,BECO_Datos!$A78,FALSE),0))*FB$2</f>
        <v>#N/A</v>
      </c>
      <c r="FC79" s="83" t="e">
        <f>(HLOOKUP(FC$6,BECO_Datos!$D$3:$HN$85,BECO_Datos!$A78,FALSE)+IFERROR(HLOOKUP(FC$6,BECO_Datos!$HP$3:$LT$85,BECO_Datos!$A78,FALSE),0))*FC$2</f>
        <v>#N/A</v>
      </c>
      <c r="FD79" s="83" t="e">
        <f>(HLOOKUP(FD$6,BECO_Datos!$D$3:$HN$85,BECO_Datos!$A78,FALSE)+IFERROR(HLOOKUP(FD$6,BECO_Datos!$HP$3:$LT$85,BECO_Datos!$A78,FALSE),0))*FD$2</f>
        <v>#N/A</v>
      </c>
      <c r="FE79" s="83" t="e">
        <f>(HLOOKUP(FE$6,BECO_Datos!$D$3:$HN$85,BECO_Datos!$A78,FALSE)+IFERROR(HLOOKUP(FE$6,BECO_Datos!$HP$3:$LT$85,BECO_Datos!$A78,FALSE),0))*FE$2</f>
        <v>#N/A</v>
      </c>
      <c r="FF79" s="83" t="e">
        <f>(HLOOKUP(FF$6,BECO_Datos!$D$3:$HN$85,BECO_Datos!$A78,FALSE)+IFERROR(HLOOKUP(FF$6,BECO_Datos!$HP$3:$LT$85,BECO_Datos!$A78,FALSE),0))*FF$2</f>
        <v>#N/A</v>
      </c>
      <c r="FG79" s="83">
        <f>(HLOOKUP(FG$6,BECO_Datos!$D$3:$HN$85,BECO_Datos!$A78,FALSE)+IFERROR(HLOOKUP(FG$6,BECO_Datos!$HP$3:$LT$85,BECO_Datos!$A78,FALSE),0))*FG$2</f>
        <v>0</v>
      </c>
      <c r="FH79" s="83">
        <f>(HLOOKUP(FH$6,BECO_Datos!$D$3:$HN$85,BECO_Datos!$A78,FALSE)+IFERROR(HLOOKUP(FH$6,BECO_Datos!$HP$3:$LT$85,BECO_Datos!$A78,FALSE),0))*FH$2</f>
        <v>0</v>
      </c>
      <c r="FI79" s="83">
        <f>(HLOOKUP(FI$6,BECO_Datos!$D$3:$HN$85,BECO_Datos!$A78,FALSE)+IFERROR(HLOOKUP(FI$6,BECO_Datos!$HP$3:$LT$85,BECO_Datos!$A78,FALSE),0))*FI$2</f>
        <v>0</v>
      </c>
      <c r="FJ79" s="83">
        <f>(HLOOKUP(FJ$6,BECO_Datos!$D$3:$HN$85,BECO_Datos!$A78,FALSE)+IFERROR(HLOOKUP(FJ$6,BECO_Datos!$HP$3:$LT$85,BECO_Datos!$A78,FALSE),0))*FJ$2</f>
        <v>0</v>
      </c>
      <c r="FK79" s="83">
        <f>(HLOOKUP(FK$6,BECO_Datos!$D$3:$HN$85,BECO_Datos!$A78,FALSE)+IFERROR(HLOOKUP(FK$6,BECO_Datos!$HP$3:$LT$85,BECO_Datos!$A78,FALSE),0))*FK$2</f>
        <v>0</v>
      </c>
      <c r="FL79" s="83">
        <f>(HLOOKUP(FL$6,BECO_Datos!$D$3:$HN$85,BECO_Datos!$A78,FALSE)+IFERROR(HLOOKUP(FL$6,BECO_Datos!$HP$3:$LT$85,BECO_Datos!$A78,FALSE),0))*FL$2</f>
        <v>0</v>
      </c>
      <c r="FM79" s="83">
        <f>(HLOOKUP(FM$6,BECO_Datos!$D$3:$HN$85,BECO_Datos!$A78,FALSE)+IFERROR(HLOOKUP(FM$6,BECO_Datos!$HP$3:$LT$85,BECO_Datos!$A78,FALSE),0))*FM$2</f>
        <v>0</v>
      </c>
      <c r="FN79" s="83">
        <f>(HLOOKUP(FN$6,BECO_Datos!$D$3:$HN$85,BECO_Datos!$A78,FALSE)+IFERROR(HLOOKUP(FN$6,BECO_Datos!$HP$3:$LT$85,BECO_Datos!$A78,FALSE),0))*FN$2</f>
        <v>0</v>
      </c>
      <c r="FO79" s="83">
        <f>(HLOOKUP(FO$6,BECO_Datos!$D$3:$HN$85,BECO_Datos!$A78,FALSE)+IFERROR(HLOOKUP(FO$6,BECO_Datos!$HP$3:$LT$85,BECO_Datos!$A78,FALSE),0))*FO$2</f>
        <v>0</v>
      </c>
      <c r="FP79" s="83">
        <f>(HLOOKUP(FP$6,BECO_Datos!$D$3:$HN$85,BECO_Datos!$A78,FALSE)+IFERROR(HLOOKUP(FP$6,BECO_Datos!$HP$3:$LT$85,BECO_Datos!$A78,FALSE),0))*FP$2</f>
        <v>0</v>
      </c>
      <c r="FR79" s="83" t="e">
        <f>(HLOOKUP(FR$6,BECO_Datos!$D$3:$HN$85,BECO_Datos!$A78,FALSE)+IFERROR(HLOOKUP(FR$6,BECO_Datos!$HP$3:$LT$85,BECO_Datos!$A78,FALSE),0))*FR$2</f>
        <v>#N/A</v>
      </c>
      <c r="FS79" s="83" t="e">
        <f>(HLOOKUP(FS$6,BECO_Datos!$D$3:$HN$85,BECO_Datos!$A78,FALSE)+IFERROR(HLOOKUP(FS$6,BECO_Datos!$HP$3:$LT$85,BECO_Datos!$A78,FALSE),0))*FS$2</f>
        <v>#N/A</v>
      </c>
      <c r="FT79" s="83" t="e">
        <f>(HLOOKUP(FT$6,BECO_Datos!$D$3:$HN$85,BECO_Datos!$A78,FALSE)+IFERROR(HLOOKUP(FT$6,BECO_Datos!$HP$3:$LT$85,BECO_Datos!$A78,FALSE),0))*FT$2</f>
        <v>#N/A</v>
      </c>
      <c r="FU79" s="83" t="e">
        <f>(HLOOKUP(FU$6,BECO_Datos!$D$3:$HN$85,BECO_Datos!$A78,FALSE)+IFERROR(HLOOKUP(FU$6,BECO_Datos!$HP$3:$LT$85,BECO_Datos!$A78,FALSE),0))*FU$2</f>
        <v>#N/A</v>
      </c>
      <c r="FV79" s="83" t="e">
        <f>(HLOOKUP(FV$6,BECO_Datos!$D$3:$HN$85,BECO_Datos!$A78,FALSE)+IFERROR(HLOOKUP(FV$6,BECO_Datos!$HP$3:$LT$85,BECO_Datos!$A78,FALSE),0))*FV$2</f>
        <v>#N/A</v>
      </c>
      <c r="FW79" s="83" t="e">
        <f>(HLOOKUP(FW$6,BECO_Datos!$D$3:$HN$85,BECO_Datos!$A78,FALSE)+IFERROR(HLOOKUP(FW$6,BECO_Datos!$HP$3:$LT$85,BECO_Datos!$A78,FALSE),0))*FW$2</f>
        <v>#N/A</v>
      </c>
      <c r="FX79" s="83">
        <f>(HLOOKUP(FX$6,BECO_Datos!$D$3:$HN$85,BECO_Datos!$A78,FALSE)+IFERROR(HLOOKUP(FX$6,BECO_Datos!$HP$3:$LT$85,BECO_Datos!$A78,FALSE),0))*FX$2</f>
        <v>0</v>
      </c>
      <c r="FY79" s="83">
        <f>(HLOOKUP(FY$6,BECO_Datos!$D$3:$HN$85,BECO_Datos!$A78,FALSE)+IFERROR(HLOOKUP(FY$6,BECO_Datos!$HP$3:$LT$85,BECO_Datos!$A78,FALSE),0))*FY$2</f>
        <v>0</v>
      </c>
      <c r="FZ79" s="83">
        <f>(HLOOKUP(FZ$6,BECO_Datos!$D$3:$HN$85,BECO_Datos!$A78,FALSE)+IFERROR(HLOOKUP(FZ$6,BECO_Datos!$HP$3:$LT$85,BECO_Datos!$A78,FALSE),0))*FZ$2</f>
        <v>0</v>
      </c>
      <c r="GA79" s="83">
        <f>(HLOOKUP(GA$6,BECO_Datos!$D$3:$HN$85,BECO_Datos!$A78,FALSE)+IFERROR(HLOOKUP(GA$6,BECO_Datos!$HP$3:$LT$85,BECO_Datos!$A78,FALSE),0))*GA$2</f>
        <v>0</v>
      </c>
      <c r="GB79" s="83">
        <f>(HLOOKUP(GB$6,BECO_Datos!$D$3:$HN$85,BECO_Datos!$A78,FALSE)+IFERROR(HLOOKUP(GB$6,BECO_Datos!$HP$3:$LT$85,BECO_Datos!$A78,FALSE),0))*GB$2</f>
        <v>0</v>
      </c>
      <c r="GC79" s="83">
        <f>(HLOOKUP(GC$6,BECO_Datos!$D$3:$HN$85,BECO_Datos!$A78,FALSE)+IFERROR(HLOOKUP(GC$6,BECO_Datos!$HP$3:$LT$85,BECO_Datos!$A78,FALSE),0))*GC$2</f>
        <v>0</v>
      </c>
      <c r="GD79" s="83">
        <f>(HLOOKUP(GD$6,BECO_Datos!$D$3:$HN$85,BECO_Datos!$A78,FALSE)+IFERROR(HLOOKUP(GD$6,BECO_Datos!$HP$3:$LT$85,BECO_Datos!$A78,FALSE),0))*GD$2</f>
        <v>0</v>
      </c>
      <c r="GE79" s="83">
        <f>(HLOOKUP(GE$6,BECO_Datos!$D$3:$HN$85,BECO_Datos!$A78,FALSE)+IFERROR(HLOOKUP(GE$6,BECO_Datos!$HP$3:$LT$85,BECO_Datos!$A78,FALSE),0))*GE$2</f>
        <v>0</v>
      </c>
      <c r="GF79" s="83">
        <f>(HLOOKUP(GF$6,BECO_Datos!$D$3:$HN$85,BECO_Datos!$A78,FALSE)+IFERROR(HLOOKUP(GF$6,BECO_Datos!$HP$3:$LT$85,BECO_Datos!$A78,FALSE),0))*GF$2</f>
        <v>0</v>
      </c>
      <c r="GG79" s="83">
        <f>(HLOOKUP(GG$6,BECO_Datos!$D$3:$HN$85,BECO_Datos!$A78,FALSE)+IFERROR(HLOOKUP(GG$6,BECO_Datos!$HP$3:$LT$85,BECO_Datos!$A78,FALSE),0))*GG$2</f>
        <v>0</v>
      </c>
      <c r="GI79" s="83" t="e">
        <f>(HLOOKUP(GI$6,BECO_Datos!$D$3:$HN$85,BECO_Datos!$A78,FALSE)+IFERROR(HLOOKUP(GI$6,BECO_Datos!$HP$3:$LT$85,BECO_Datos!$A78,FALSE),0))*GI$2</f>
        <v>#N/A</v>
      </c>
      <c r="GJ79" s="83" t="e">
        <f>(HLOOKUP(GJ$6,BECO_Datos!$D$3:$HN$85,BECO_Datos!$A78,FALSE)+IFERROR(HLOOKUP(GJ$6,BECO_Datos!$HP$3:$LT$85,BECO_Datos!$A78,FALSE),0))*GJ$2</f>
        <v>#N/A</v>
      </c>
      <c r="GK79" s="83" t="e">
        <f>(HLOOKUP(GK$6,BECO_Datos!$D$3:$HN$85,BECO_Datos!$A78,FALSE)+IFERROR(HLOOKUP(GK$6,BECO_Datos!$HP$3:$LT$85,BECO_Datos!$A78,FALSE),0))*GK$2</f>
        <v>#N/A</v>
      </c>
      <c r="GL79" s="83" t="e">
        <f>(HLOOKUP(GL$6,BECO_Datos!$D$3:$HN$85,BECO_Datos!$A78,FALSE)+IFERROR(HLOOKUP(GL$6,BECO_Datos!$HP$3:$LT$85,BECO_Datos!$A78,FALSE),0))*GL$2</f>
        <v>#N/A</v>
      </c>
      <c r="GM79" s="83" t="e">
        <f>(HLOOKUP(GM$6,BECO_Datos!$D$3:$HN$85,BECO_Datos!$A78,FALSE)+IFERROR(HLOOKUP(GM$6,BECO_Datos!$HP$3:$LT$85,BECO_Datos!$A78,FALSE),0))*GM$2</f>
        <v>#N/A</v>
      </c>
      <c r="GN79" s="83" t="e">
        <f>(HLOOKUP(GN$6,BECO_Datos!$D$3:$HN$85,BECO_Datos!$A78,FALSE)+IFERROR(HLOOKUP(GN$6,BECO_Datos!$HP$3:$LT$85,BECO_Datos!$A78,FALSE),0))*GN$2</f>
        <v>#N/A</v>
      </c>
      <c r="GO79" s="83">
        <f>(HLOOKUP(GO$6,BECO_Datos!$D$3:$HN$85,BECO_Datos!$A78,FALSE)+IFERROR(HLOOKUP(GO$6,BECO_Datos!$HP$3:$LT$85,BECO_Datos!$A78,FALSE),0))*GO$2</f>
        <v>0</v>
      </c>
      <c r="GP79" s="83">
        <f>(HLOOKUP(GP$6,BECO_Datos!$D$3:$HN$85,BECO_Datos!$A78,FALSE)+IFERROR(HLOOKUP(GP$6,BECO_Datos!$HP$3:$LT$85,BECO_Datos!$A78,FALSE),0))*GP$2</f>
        <v>0</v>
      </c>
      <c r="GQ79" s="83">
        <f>(HLOOKUP(GQ$6,BECO_Datos!$D$3:$HN$85,BECO_Datos!$A78,FALSE)+IFERROR(HLOOKUP(GQ$6,BECO_Datos!$HP$3:$LT$85,BECO_Datos!$A78,FALSE),0))*GQ$2</f>
        <v>0</v>
      </c>
      <c r="GR79" s="83">
        <f>(HLOOKUP(GR$6,BECO_Datos!$D$3:$HN$85,BECO_Datos!$A78,FALSE)+IFERROR(HLOOKUP(GR$6,BECO_Datos!$HP$3:$LT$85,BECO_Datos!$A78,FALSE),0))*GR$2</f>
        <v>0</v>
      </c>
      <c r="GS79" s="83">
        <f>(HLOOKUP(GS$6,BECO_Datos!$D$3:$HN$85,BECO_Datos!$A78,FALSE)+IFERROR(HLOOKUP(GS$6,BECO_Datos!$HP$3:$LT$85,BECO_Datos!$A78,FALSE),0))*GS$2</f>
        <v>0</v>
      </c>
      <c r="GT79" s="83">
        <f>(HLOOKUP(GT$6,BECO_Datos!$D$3:$HN$85,BECO_Datos!$A78,FALSE)+IFERROR(HLOOKUP(GT$6,BECO_Datos!$HP$3:$LT$85,BECO_Datos!$A78,FALSE),0))*GT$2</f>
        <v>0</v>
      </c>
      <c r="GU79" s="83">
        <f>(HLOOKUP(GU$6,BECO_Datos!$D$3:$HN$85,BECO_Datos!$A78,FALSE)+IFERROR(HLOOKUP(GU$6,BECO_Datos!$HP$3:$LT$85,BECO_Datos!$A78,FALSE),0))*GU$2</f>
        <v>0</v>
      </c>
      <c r="GV79" s="83">
        <f>(HLOOKUP(GV$6,BECO_Datos!$D$3:$HN$85,BECO_Datos!$A78,FALSE)+IFERROR(HLOOKUP(GV$6,BECO_Datos!$HP$3:$LT$85,BECO_Datos!$A78,FALSE),0))*GV$2</f>
        <v>0</v>
      </c>
      <c r="GW79" s="83">
        <f>(HLOOKUP(GW$6,BECO_Datos!$D$3:$HN$85,BECO_Datos!$A78,FALSE)+IFERROR(HLOOKUP(GW$6,BECO_Datos!$HP$3:$LT$85,BECO_Datos!$A78,FALSE),0))*GW$2</f>
        <v>0</v>
      </c>
      <c r="GX79" s="83">
        <f>(HLOOKUP(GX$6,BECO_Datos!$D$3:$HN$85,BECO_Datos!$A78,FALSE)+IFERROR(HLOOKUP(GX$6,BECO_Datos!$HP$3:$LT$85,BECO_Datos!$A78,FALSE),0))*GX$2</f>
        <v>0</v>
      </c>
      <c r="GZ79" s="83" t="e">
        <f>(HLOOKUP(GZ$6,BECO_Datos!$D$3:$HN$85,BECO_Datos!$A78,FALSE)+IFERROR(HLOOKUP(GZ$6,BECO_Datos!$HP$3:$LT$85,BECO_Datos!$A78,FALSE),0))*GZ$2</f>
        <v>#N/A</v>
      </c>
      <c r="HA79" s="83" t="e">
        <f>(HLOOKUP(HA$6,BECO_Datos!$D$3:$HN$85,BECO_Datos!$A78,FALSE)+IFERROR(HLOOKUP(HA$6,BECO_Datos!$HP$3:$LT$85,BECO_Datos!$A78,FALSE),0))*HA$2</f>
        <v>#N/A</v>
      </c>
      <c r="HB79" s="83" t="e">
        <f>(HLOOKUP(HB$6,BECO_Datos!$D$3:$HN$85,BECO_Datos!$A78,FALSE)+IFERROR(HLOOKUP(HB$6,BECO_Datos!$HP$3:$LT$85,BECO_Datos!$A78,FALSE),0))*HB$2</f>
        <v>#N/A</v>
      </c>
      <c r="HC79" s="83" t="e">
        <f>(HLOOKUP(HC$6,BECO_Datos!$D$3:$HN$85,BECO_Datos!$A78,FALSE)+IFERROR(HLOOKUP(HC$6,BECO_Datos!$HP$3:$LT$85,BECO_Datos!$A78,FALSE),0))*HC$2</f>
        <v>#N/A</v>
      </c>
      <c r="HD79" s="83" t="e">
        <f>(HLOOKUP(HD$6,BECO_Datos!$D$3:$HN$85,BECO_Datos!$A78,FALSE)+IFERROR(HLOOKUP(HD$6,BECO_Datos!$HP$3:$LT$85,BECO_Datos!$A78,FALSE),0))*HD$2</f>
        <v>#N/A</v>
      </c>
      <c r="HE79" s="83" t="e">
        <f>(HLOOKUP(HE$6,BECO_Datos!$D$3:$HN$85,BECO_Datos!$A78,FALSE)+IFERROR(HLOOKUP(HE$6,BECO_Datos!$HP$3:$LT$85,BECO_Datos!$A78,FALSE),0))*HE$2</f>
        <v>#N/A</v>
      </c>
      <c r="HF79" s="83">
        <f>(HLOOKUP(HF$6,BECO_Datos!$D$3:$HN$85,BECO_Datos!$A78,FALSE)+IFERROR(HLOOKUP(HF$6,BECO_Datos!$HP$3:$LT$85,BECO_Datos!$A78,FALSE),0))*HF$2</f>
        <v>0</v>
      </c>
      <c r="HG79" s="83">
        <f>(HLOOKUP(HG$6,BECO_Datos!$D$3:$HN$85,BECO_Datos!$A78,FALSE)+IFERROR(HLOOKUP(HG$6,BECO_Datos!$HP$3:$LT$85,BECO_Datos!$A78,FALSE),0))*HG$2</f>
        <v>0</v>
      </c>
      <c r="HH79" s="83">
        <f>(HLOOKUP(HH$6,BECO_Datos!$D$3:$HN$85,BECO_Datos!$A78,FALSE)+IFERROR(HLOOKUP(HH$6,BECO_Datos!$HP$3:$LT$85,BECO_Datos!$A78,FALSE),0))*HH$2</f>
        <v>0</v>
      </c>
      <c r="HI79" s="83">
        <f>(HLOOKUP(HI$6,BECO_Datos!$D$3:$HN$85,BECO_Datos!$A78,FALSE)+IFERROR(HLOOKUP(HI$6,BECO_Datos!$HP$3:$LT$85,BECO_Datos!$A78,FALSE),0))*HI$2</f>
        <v>0</v>
      </c>
      <c r="HJ79" s="83">
        <f>(HLOOKUP(HJ$6,BECO_Datos!$D$3:$HN$85,BECO_Datos!$A78,FALSE)+IFERROR(HLOOKUP(HJ$6,BECO_Datos!$HP$3:$LT$85,BECO_Datos!$A78,FALSE),0))*HJ$2</f>
        <v>0</v>
      </c>
      <c r="HK79" s="83">
        <f>(HLOOKUP(HK$6,BECO_Datos!$D$3:$HN$85,BECO_Datos!$A78,FALSE)+IFERROR(HLOOKUP(HK$6,BECO_Datos!$HP$3:$LT$85,BECO_Datos!$A78,FALSE),0))*HK$2</f>
        <v>0</v>
      </c>
      <c r="HL79" s="83">
        <f>(HLOOKUP(HL$6,BECO_Datos!$D$3:$HN$85,BECO_Datos!$A78,FALSE)+IFERROR(HLOOKUP(HL$6,BECO_Datos!$HP$3:$LT$85,BECO_Datos!$A78,FALSE),0))*HL$2</f>
        <v>0</v>
      </c>
      <c r="HM79" s="83">
        <f>(HLOOKUP(HM$6,BECO_Datos!$D$3:$HN$85,BECO_Datos!$A78,FALSE)+IFERROR(HLOOKUP(HM$6,BECO_Datos!$HP$3:$LT$85,BECO_Datos!$A78,FALSE),0))*HM$2</f>
        <v>0</v>
      </c>
      <c r="HN79" s="83">
        <f>(HLOOKUP(HN$6,BECO_Datos!$D$3:$HN$85,BECO_Datos!$A78,FALSE)+IFERROR(HLOOKUP(HN$6,BECO_Datos!$HP$3:$LT$85,BECO_Datos!$A78,FALSE),0))*HN$2</f>
        <v>0</v>
      </c>
      <c r="HO79" s="83">
        <f>(HLOOKUP(HO$6,BECO_Datos!$D$3:$HN$85,BECO_Datos!$A78,FALSE)+IFERROR(HLOOKUP(HO$6,BECO_Datos!$HP$3:$LT$85,BECO_Datos!$A78,FALSE),0))*HO$2</f>
        <v>0</v>
      </c>
      <c r="HQ79" s="83" t="e">
        <f>(HLOOKUP(HQ$6,BECO_Datos!$D$3:$HN$85,BECO_Datos!$A78,FALSE)+IFERROR(HLOOKUP(HQ$6,BECO_Datos!$HP$3:$LT$85,BECO_Datos!$A78,FALSE),0))*HQ$2</f>
        <v>#N/A</v>
      </c>
      <c r="HR79" s="83" t="e">
        <f>(HLOOKUP(HR$6,BECO_Datos!$D$3:$HN$85,BECO_Datos!$A78,FALSE)+IFERROR(HLOOKUP(HR$6,BECO_Datos!$HP$3:$LT$85,BECO_Datos!$A78,FALSE),0))*HR$2</f>
        <v>#N/A</v>
      </c>
      <c r="HS79" s="83" t="e">
        <f>(HLOOKUP(HS$6,BECO_Datos!$D$3:$HN$85,BECO_Datos!$A78,FALSE)+IFERROR(HLOOKUP(HS$6,BECO_Datos!$HP$3:$LT$85,BECO_Datos!$A78,FALSE),0))*HS$2</f>
        <v>#N/A</v>
      </c>
      <c r="HT79" s="83" t="e">
        <f>(HLOOKUP(HT$6,BECO_Datos!$D$3:$HN$85,BECO_Datos!$A78,FALSE)+IFERROR(HLOOKUP(HT$6,BECO_Datos!$HP$3:$LT$85,BECO_Datos!$A78,FALSE),0))*HT$2</f>
        <v>#N/A</v>
      </c>
      <c r="HU79" s="83" t="e">
        <f>(HLOOKUP(HU$6,BECO_Datos!$D$3:$HN$85,BECO_Datos!$A78,FALSE)+IFERROR(HLOOKUP(HU$6,BECO_Datos!$HP$3:$LT$85,BECO_Datos!$A78,FALSE),0))*HU$2</f>
        <v>#N/A</v>
      </c>
      <c r="HV79" s="83" t="e">
        <f>(HLOOKUP(HV$6,BECO_Datos!$D$3:$HN$85,BECO_Datos!$A78,FALSE)+IFERROR(HLOOKUP(HV$6,BECO_Datos!$HP$3:$LT$85,BECO_Datos!$A78,FALSE),0))*HV$2</f>
        <v>#N/A</v>
      </c>
      <c r="HW79" s="83">
        <f>(HLOOKUP(HW$6,BECO_Datos!$D$3:$HN$85,BECO_Datos!$A78,FALSE)+IFERROR(HLOOKUP(HW$6,BECO_Datos!$HP$3:$LT$85,BECO_Datos!$A78,FALSE),0))*HW$2</f>
        <v>0</v>
      </c>
      <c r="HX79" s="83">
        <f>(HLOOKUP(HX$6,BECO_Datos!$D$3:$HN$85,BECO_Datos!$A78,FALSE)+IFERROR(HLOOKUP(HX$6,BECO_Datos!$HP$3:$LT$85,BECO_Datos!$A78,FALSE),0))*HX$2</f>
        <v>0</v>
      </c>
      <c r="HY79" s="83">
        <f>(HLOOKUP(HY$6,BECO_Datos!$D$3:$HN$85,BECO_Datos!$A78,FALSE)+IFERROR(HLOOKUP(HY$6,BECO_Datos!$HP$3:$LT$85,BECO_Datos!$A78,FALSE),0))*HY$2</f>
        <v>0</v>
      </c>
      <c r="HZ79" s="83">
        <f>(HLOOKUP(HZ$6,BECO_Datos!$D$3:$HN$85,BECO_Datos!$A78,FALSE)+IFERROR(HLOOKUP(HZ$6,BECO_Datos!$HP$3:$LT$85,BECO_Datos!$A78,FALSE),0))*HZ$2</f>
        <v>0</v>
      </c>
      <c r="IA79" s="83">
        <f>(HLOOKUP(IA$6,BECO_Datos!$D$3:$HN$85,BECO_Datos!$A78,FALSE)+IFERROR(HLOOKUP(IA$6,BECO_Datos!$HP$3:$LT$85,BECO_Datos!$A78,FALSE),0))*IA$2</f>
        <v>0</v>
      </c>
      <c r="IB79" s="83">
        <f>(HLOOKUP(IB$6,BECO_Datos!$D$3:$HN$85,BECO_Datos!$A78,FALSE)+IFERROR(HLOOKUP(IB$6,BECO_Datos!$HP$3:$LT$85,BECO_Datos!$A78,FALSE),0))*IB$2</f>
        <v>0</v>
      </c>
      <c r="IC79" s="83">
        <f>(HLOOKUP(IC$6,BECO_Datos!$D$3:$HN$85,BECO_Datos!$A78,FALSE)+IFERROR(HLOOKUP(IC$6,BECO_Datos!$HP$3:$LT$85,BECO_Datos!$A78,FALSE),0))*IC$2</f>
        <v>0</v>
      </c>
      <c r="ID79" s="83">
        <f>(HLOOKUP(ID$6,BECO_Datos!$D$3:$HN$85,BECO_Datos!$A78,FALSE)+IFERROR(HLOOKUP(ID$6,BECO_Datos!$HP$3:$LT$85,BECO_Datos!$A78,FALSE),0))*ID$2</f>
        <v>0</v>
      </c>
      <c r="IE79" s="83">
        <f>(HLOOKUP(IE$6,BECO_Datos!$D$3:$HN$85,BECO_Datos!$A78,FALSE)+IFERROR(HLOOKUP(IE$6,BECO_Datos!$HP$3:$LT$85,BECO_Datos!$A78,FALSE),0))*IE$2</f>
        <v>0</v>
      </c>
      <c r="IF79" s="83">
        <f>(HLOOKUP(IF$6,BECO_Datos!$D$3:$HN$85,BECO_Datos!$A78,FALSE)+IFERROR(HLOOKUP(IF$6,BECO_Datos!$HP$3:$LT$85,BECO_Datos!$A78,FALSE),0))*IF$2</f>
        <v>0</v>
      </c>
      <c r="IH79" s="83" t="e">
        <f>(HLOOKUP(IH$6,BECO_Datos!$D$3:$HN$85,BECO_Datos!$A78,FALSE)+IFERROR(HLOOKUP(IH$6,BECO_Datos!$HP$3:$LT$85,BECO_Datos!$A78,FALSE),0))*IH$2</f>
        <v>#N/A</v>
      </c>
      <c r="II79" s="83" t="e">
        <f>(HLOOKUP(II$6,BECO_Datos!$D$3:$HN$85,BECO_Datos!$A78,FALSE)+IFERROR(HLOOKUP(II$6,BECO_Datos!$HP$3:$LT$85,BECO_Datos!$A78,FALSE),0))*II$2</f>
        <v>#N/A</v>
      </c>
      <c r="IJ79" s="83" t="e">
        <f>(HLOOKUP(IJ$6,BECO_Datos!$D$3:$HN$85,BECO_Datos!$A78,FALSE)+IFERROR(HLOOKUP(IJ$6,BECO_Datos!$HP$3:$LT$85,BECO_Datos!$A78,FALSE),0))*IJ$2</f>
        <v>#N/A</v>
      </c>
      <c r="IK79" s="83" t="e">
        <f>(HLOOKUP(IK$6,BECO_Datos!$D$3:$HN$85,BECO_Datos!$A78,FALSE)+IFERROR(HLOOKUP(IK$6,BECO_Datos!$HP$3:$LT$85,BECO_Datos!$A78,FALSE),0))*IK$2</f>
        <v>#N/A</v>
      </c>
      <c r="IL79" s="83" t="e">
        <f>(HLOOKUP(IL$6,BECO_Datos!$D$3:$HN$85,BECO_Datos!$A78,FALSE)+IFERROR(HLOOKUP(IL$6,BECO_Datos!$HP$3:$LT$85,BECO_Datos!$A78,FALSE),0))*IL$2</f>
        <v>#N/A</v>
      </c>
      <c r="IM79" s="83" t="e">
        <f>(HLOOKUP(IM$6,BECO_Datos!$D$3:$HN$85,BECO_Datos!$A78,FALSE)+IFERROR(HLOOKUP(IM$6,BECO_Datos!$HP$3:$LT$85,BECO_Datos!$A78,FALSE),0))*IM$2</f>
        <v>#N/A</v>
      </c>
      <c r="IN79" s="83">
        <f>(HLOOKUP(IN$6,BECO_Datos!$D$3:$HN$85,BECO_Datos!$A78,FALSE)+IFERROR(HLOOKUP(IN$6,BECO_Datos!$HP$3:$LT$85,BECO_Datos!$A78,FALSE),0))*IN$2</f>
        <v>0</v>
      </c>
      <c r="IO79" s="83">
        <f>(HLOOKUP(IO$6,BECO_Datos!$D$3:$HN$85,BECO_Datos!$A78,FALSE)+IFERROR(HLOOKUP(IO$6,BECO_Datos!$HP$3:$LT$85,BECO_Datos!$A78,FALSE),0))*IO$2</f>
        <v>0</v>
      </c>
      <c r="IP79" s="83">
        <f>(HLOOKUP(IP$6,BECO_Datos!$D$3:$HN$85,BECO_Datos!$A78,FALSE)+IFERROR(HLOOKUP(IP$6,BECO_Datos!$HP$3:$LT$85,BECO_Datos!$A78,FALSE),0))*IP$2</f>
        <v>0</v>
      </c>
      <c r="IQ79" s="83">
        <f>(HLOOKUP(IQ$6,BECO_Datos!$D$3:$HN$85,BECO_Datos!$A78,FALSE)+IFERROR(HLOOKUP(IQ$6,BECO_Datos!$HP$3:$LT$85,BECO_Datos!$A78,FALSE),0))*IQ$2</f>
        <v>0</v>
      </c>
      <c r="IR79" s="83">
        <f>(HLOOKUP(IR$6,BECO_Datos!$D$3:$HN$85,BECO_Datos!$A78,FALSE)+IFERROR(HLOOKUP(IR$6,BECO_Datos!$HP$3:$LT$85,BECO_Datos!$A78,FALSE),0))*IR$2</f>
        <v>0</v>
      </c>
      <c r="IS79" s="83">
        <f>(HLOOKUP(IS$6,BECO_Datos!$D$3:$HN$85,BECO_Datos!$A78,FALSE)+IFERROR(HLOOKUP(IS$6,BECO_Datos!$HP$3:$LT$85,BECO_Datos!$A78,FALSE),0))*IS$2</f>
        <v>0</v>
      </c>
      <c r="IT79" s="83">
        <f>(HLOOKUP(IT$6,BECO_Datos!$D$3:$HN$85,BECO_Datos!$A78,FALSE)+IFERROR(HLOOKUP(IT$6,BECO_Datos!$HP$3:$LT$85,BECO_Datos!$A78,FALSE),0))*IT$2</f>
        <v>0</v>
      </c>
      <c r="IU79" s="83">
        <f>(HLOOKUP(IU$6,BECO_Datos!$D$3:$HN$85,BECO_Datos!$A78,FALSE)+IFERROR(HLOOKUP(IU$6,BECO_Datos!$HP$3:$LT$85,BECO_Datos!$A78,FALSE),0))*IU$2</f>
        <v>0</v>
      </c>
      <c r="IV79" s="83">
        <f>(HLOOKUP(IV$6,BECO_Datos!$D$3:$HN$85,BECO_Datos!$A78,FALSE)+IFERROR(HLOOKUP(IV$6,BECO_Datos!$HP$3:$LT$85,BECO_Datos!$A78,FALSE),0))*IV$2</f>
        <v>0</v>
      </c>
      <c r="IW79" s="83">
        <f>(HLOOKUP(IW$6,BECO_Datos!$D$3:$HN$85,BECO_Datos!$A78,FALSE)+IFERROR(HLOOKUP(IW$6,BECO_Datos!$HP$3:$LT$85,BECO_Datos!$A78,FALSE),0))*IW$2</f>
        <v>0</v>
      </c>
      <c r="IY79" s="83" t="e">
        <f>(HLOOKUP(IY$6,BECO_Datos!$D$3:$HN$85,BECO_Datos!$A78,FALSE)+IFERROR(HLOOKUP(IY$6,BECO_Datos!$HP$3:$LT$85,BECO_Datos!$A78,FALSE),0))*IY$2</f>
        <v>#N/A</v>
      </c>
      <c r="IZ79" s="83" t="e">
        <f>(HLOOKUP(IZ$6,BECO_Datos!$D$3:$HN$85,BECO_Datos!$A78,FALSE)+IFERROR(HLOOKUP(IZ$6,BECO_Datos!$HP$3:$LT$85,BECO_Datos!$A78,FALSE),0))*IZ$2</f>
        <v>#N/A</v>
      </c>
      <c r="JA79" s="83" t="e">
        <f>(HLOOKUP(JA$6,BECO_Datos!$D$3:$HN$85,BECO_Datos!$A78,FALSE)+IFERROR(HLOOKUP(JA$6,BECO_Datos!$HP$3:$LT$85,BECO_Datos!$A78,FALSE),0))*JA$2</f>
        <v>#N/A</v>
      </c>
      <c r="JB79" s="83" t="e">
        <f>(HLOOKUP(JB$6,BECO_Datos!$D$3:$HN$85,BECO_Datos!$A78,FALSE)+IFERROR(HLOOKUP(JB$6,BECO_Datos!$HP$3:$LT$85,BECO_Datos!$A78,FALSE),0))*JB$2</f>
        <v>#N/A</v>
      </c>
      <c r="JC79" s="83" t="e">
        <f>(HLOOKUP(JC$6,BECO_Datos!$D$3:$HN$85,BECO_Datos!$A78,FALSE)+IFERROR(HLOOKUP(JC$6,BECO_Datos!$HP$3:$LT$85,BECO_Datos!$A78,FALSE),0))*JC$2</f>
        <v>#N/A</v>
      </c>
      <c r="JD79" s="83" t="e">
        <f>(HLOOKUP(JD$6,BECO_Datos!$D$3:$HN$85,BECO_Datos!$A78,FALSE)+IFERROR(HLOOKUP(JD$6,BECO_Datos!$HP$3:$LT$85,BECO_Datos!$A78,FALSE),0))*JD$2</f>
        <v>#N/A</v>
      </c>
      <c r="JE79" s="83">
        <f>(HLOOKUP(JE$6,BECO_Datos!$D$3:$HN$85,BECO_Datos!$A78,FALSE)+IFERROR(HLOOKUP(JE$6,BECO_Datos!$HP$3:$LT$85,BECO_Datos!$A78,FALSE),0))*JE$2</f>
        <v>0</v>
      </c>
      <c r="JF79" s="83">
        <f>(HLOOKUP(JF$6,BECO_Datos!$D$3:$HN$85,BECO_Datos!$A78,FALSE)+IFERROR(HLOOKUP(JF$6,BECO_Datos!$HP$3:$LT$85,BECO_Datos!$A78,FALSE),0))*JF$2</f>
        <v>0</v>
      </c>
      <c r="JG79" s="83">
        <f>(HLOOKUP(JG$6,BECO_Datos!$D$3:$HN$85,BECO_Datos!$A78,FALSE)+IFERROR(HLOOKUP(JG$6,BECO_Datos!$HP$3:$LT$85,BECO_Datos!$A78,FALSE),0))*JG$2</f>
        <v>0</v>
      </c>
      <c r="JH79" s="83">
        <f>(HLOOKUP(JH$6,BECO_Datos!$D$3:$HN$85,BECO_Datos!$A78,FALSE)+IFERROR(HLOOKUP(JH$6,BECO_Datos!$HP$3:$LT$85,BECO_Datos!$A78,FALSE),0))*JH$2</f>
        <v>0</v>
      </c>
      <c r="JI79" s="83">
        <f>(HLOOKUP(JI$6,BECO_Datos!$D$3:$HN$85,BECO_Datos!$A78,FALSE)+IFERROR(HLOOKUP(JI$6,BECO_Datos!$HP$3:$LT$85,BECO_Datos!$A78,FALSE),0))*JI$2</f>
        <v>0</v>
      </c>
      <c r="JJ79" s="83">
        <f>(HLOOKUP(JJ$6,BECO_Datos!$D$3:$HN$85,BECO_Datos!$A78,FALSE)+IFERROR(HLOOKUP(JJ$6,BECO_Datos!$HP$3:$LT$85,BECO_Datos!$A78,FALSE),0))*JJ$2</f>
        <v>0</v>
      </c>
      <c r="JK79" s="83">
        <f>(HLOOKUP(JK$6,BECO_Datos!$D$3:$HN$85,BECO_Datos!$A78,FALSE)+IFERROR(HLOOKUP(JK$6,BECO_Datos!$HP$3:$LT$85,BECO_Datos!$A78,FALSE),0))*JK$2</f>
        <v>0</v>
      </c>
      <c r="JL79" s="83">
        <f>(HLOOKUP(JL$6,BECO_Datos!$D$3:$HN$85,BECO_Datos!$A78,FALSE)+IFERROR(HLOOKUP(JL$6,BECO_Datos!$HP$3:$LT$85,BECO_Datos!$A78,FALSE),0))*JL$2</f>
        <v>0</v>
      </c>
      <c r="JM79" s="83">
        <f>(HLOOKUP(JM$6,BECO_Datos!$D$3:$HN$85,BECO_Datos!$A78,FALSE)+IFERROR(HLOOKUP(JM$6,BECO_Datos!$HP$3:$LT$85,BECO_Datos!$A78,FALSE),0))*JM$2</f>
        <v>0</v>
      </c>
      <c r="JN79" s="83">
        <f>(HLOOKUP(JN$6,BECO_Datos!$D$3:$HN$85,BECO_Datos!$A78,FALSE)+IFERROR(HLOOKUP(JN$6,BECO_Datos!$HP$3:$LT$85,BECO_Datos!$A78,FALSE),0))*JN$2</f>
        <v>0</v>
      </c>
      <c r="JP79" s="83" t="e">
        <f>(HLOOKUP(JP$6,BECO_Datos!$D$3:$HN$85,BECO_Datos!$A78,FALSE)+IFERROR(HLOOKUP(JP$6,BECO_Datos!$HP$3:$LT$85,BECO_Datos!$A78,FALSE),0))*JP$2</f>
        <v>#N/A</v>
      </c>
      <c r="JQ79" s="83" t="e">
        <f>(HLOOKUP(JQ$6,BECO_Datos!$D$3:$HN$85,BECO_Datos!$A78,FALSE)+IFERROR(HLOOKUP(JQ$6,BECO_Datos!$HP$3:$LT$85,BECO_Datos!$A78,FALSE),0))*JQ$2</f>
        <v>#N/A</v>
      </c>
      <c r="JR79" s="83" t="e">
        <f>(HLOOKUP(JR$6,BECO_Datos!$D$3:$HN$85,BECO_Datos!$A78,FALSE)+IFERROR(HLOOKUP(JR$6,BECO_Datos!$HP$3:$LT$85,BECO_Datos!$A78,FALSE),0))*JR$2</f>
        <v>#N/A</v>
      </c>
      <c r="JS79" s="83" t="e">
        <f>(HLOOKUP(JS$6,BECO_Datos!$D$3:$HN$85,BECO_Datos!$A78,FALSE)+IFERROR(HLOOKUP(JS$6,BECO_Datos!$HP$3:$LT$85,BECO_Datos!$A78,FALSE),0))*JS$2</f>
        <v>#N/A</v>
      </c>
      <c r="JT79" s="83" t="e">
        <f>(HLOOKUP(JT$6,BECO_Datos!$D$3:$HN$85,BECO_Datos!$A78,FALSE)+IFERROR(HLOOKUP(JT$6,BECO_Datos!$HP$3:$LT$85,BECO_Datos!$A78,FALSE),0))*JT$2</f>
        <v>#N/A</v>
      </c>
      <c r="JU79" s="83" t="e">
        <f>(HLOOKUP(JU$6,BECO_Datos!$D$3:$HN$85,BECO_Datos!$A78,FALSE)+IFERROR(HLOOKUP(JU$6,BECO_Datos!$HP$3:$LT$85,BECO_Datos!$A78,FALSE),0))*JU$2</f>
        <v>#N/A</v>
      </c>
      <c r="JV79" s="83">
        <f>(HLOOKUP(JV$6,BECO_Datos!$D$3:$HN$85,BECO_Datos!$A78,FALSE)+IFERROR(HLOOKUP(JV$6,BECO_Datos!$HP$3:$LT$85,BECO_Datos!$A78,FALSE),0))*JV$2</f>
        <v>0</v>
      </c>
      <c r="JW79" s="83">
        <f>(HLOOKUP(JW$6,BECO_Datos!$D$3:$HN$85,BECO_Datos!$A78,FALSE)+IFERROR(HLOOKUP(JW$6,BECO_Datos!$HP$3:$LT$85,BECO_Datos!$A78,FALSE),0))*JW$2</f>
        <v>0</v>
      </c>
      <c r="JX79" s="83">
        <f>(HLOOKUP(JX$6,BECO_Datos!$D$3:$HN$85,BECO_Datos!$A78,FALSE)+IFERROR(HLOOKUP(JX$6,BECO_Datos!$HP$3:$LT$85,BECO_Datos!$A78,FALSE),0))*JX$2</f>
        <v>0</v>
      </c>
      <c r="JY79" s="83">
        <f>(HLOOKUP(JY$6,BECO_Datos!$D$3:$HN$85,BECO_Datos!$A78,FALSE)+IFERROR(HLOOKUP(JY$6,BECO_Datos!$HP$3:$LT$85,BECO_Datos!$A78,FALSE),0))*JY$2</f>
        <v>0</v>
      </c>
      <c r="JZ79" s="83">
        <f>(HLOOKUP(JZ$6,BECO_Datos!$D$3:$HN$85,BECO_Datos!$A78,FALSE)+IFERROR(HLOOKUP(JZ$6,BECO_Datos!$HP$3:$LT$85,BECO_Datos!$A78,FALSE),0))*JZ$2</f>
        <v>0</v>
      </c>
      <c r="KA79" s="83">
        <f>(HLOOKUP(KA$6,BECO_Datos!$D$3:$HN$85,BECO_Datos!$A78,FALSE)+IFERROR(HLOOKUP(KA$6,BECO_Datos!$HP$3:$LT$85,BECO_Datos!$A78,FALSE),0))*KA$2</f>
        <v>0</v>
      </c>
      <c r="KB79" s="83">
        <f>(HLOOKUP(KB$6,BECO_Datos!$D$3:$HN$85,BECO_Datos!$A78,FALSE)+IFERROR(HLOOKUP(KB$6,BECO_Datos!$HP$3:$LT$85,BECO_Datos!$A78,FALSE),0))*KB$2</f>
        <v>0</v>
      </c>
      <c r="KC79" s="83">
        <f>(HLOOKUP(KC$6,BECO_Datos!$D$3:$HN$85,BECO_Datos!$A78,FALSE)+IFERROR(HLOOKUP(KC$6,BECO_Datos!$HP$3:$LT$85,BECO_Datos!$A78,FALSE),0))*KC$2</f>
        <v>0</v>
      </c>
      <c r="KD79" s="83">
        <f>(HLOOKUP(KD$6,BECO_Datos!$D$3:$HN$85,BECO_Datos!$A78,FALSE)+IFERROR(HLOOKUP(KD$6,BECO_Datos!$HP$3:$LT$85,BECO_Datos!$A78,FALSE),0))*KD$2</f>
        <v>0</v>
      </c>
      <c r="KE79" s="83">
        <f>(HLOOKUP(KE$6,BECO_Datos!$D$3:$HN$85,BECO_Datos!$A78,FALSE)+IFERROR(HLOOKUP(KE$6,BECO_Datos!$HP$3:$LT$85,BECO_Datos!$A78,FALSE),0))*KE$2</f>
        <v>0</v>
      </c>
      <c r="KG79" s="83" t="e">
        <f>(HLOOKUP(KG$6,BECO_Datos!$D$3:$HN$85,BECO_Datos!$A78,FALSE)+IFERROR(HLOOKUP(KG$6,BECO_Datos!$HP$3:$LT$85,BECO_Datos!$A78,FALSE),0))*KG$2</f>
        <v>#N/A</v>
      </c>
      <c r="KH79" s="83" t="e">
        <f>(HLOOKUP(KH$6,BECO_Datos!$D$3:$HN$85,BECO_Datos!$A78,FALSE)+IFERROR(HLOOKUP(KH$6,BECO_Datos!$HP$3:$LT$85,BECO_Datos!$A78,FALSE),0))*KH$2</f>
        <v>#N/A</v>
      </c>
      <c r="KI79" s="83" t="e">
        <f>(HLOOKUP(KI$6,BECO_Datos!$D$3:$HN$85,BECO_Datos!$A78,FALSE)+IFERROR(HLOOKUP(KI$6,BECO_Datos!$HP$3:$LT$85,BECO_Datos!$A78,FALSE),0))*KI$2</f>
        <v>#N/A</v>
      </c>
      <c r="KJ79" s="83" t="e">
        <f>(HLOOKUP(KJ$6,BECO_Datos!$D$3:$HN$85,BECO_Datos!$A78,FALSE)+IFERROR(HLOOKUP(KJ$6,BECO_Datos!$HP$3:$LT$85,BECO_Datos!$A78,FALSE),0))*KJ$2</f>
        <v>#N/A</v>
      </c>
      <c r="KK79" s="83" t="e">
        <f>(HLOOKUP(KK$6,BECO_Datos!$D$3:$HN$85,BECO_Datos!$A78,FALSE)+IFERROR(HLOOKUP(KK$6,BECO_Datos!$HP$3:$LT$85,BECO_Datos!$A78,FALSE),0))*KK$2</f>
        <v>#N/A</v>
      </c>
      <c r="KL79" s="83" t="e">
        <f>(HLOOKUP(KL$6,BECO_Datos!$D$3:$HN$85,BECO_Datos!$A78,FALSE)+IFERROR(HLOOKUP(KL$6,BECO_Datos!$HP$3:$LT$85,BECO_Datos!$A78,FALSE),0))*KL$2</f>
        <v>#N/A</v>
      </c>
      <c r="KM79" s="83">
        <f>(HLOOKUP(KM$6,BECO_Datos!$D$3:$HN$85,BECO_Datos!$A78,FALSE)+IFERROR(HLOOKUP(KM$6,BECO_Datos!$HP$3:$LT$85,BECO_Datos!$A78,FALSE),0))*KM$2</f>
        <v>8.1736766724503962</v>
      </c>
      <c r="KN79" s="83">
        <f>(HLOOKUP(KN$6,BECO_Datos!$D$3:$HN$85,BECO_Datos!$A78,FALSE)+IFERROR(HLOOKUP(KN$6,BECO_Datos!$HP$3:$LT$85,BECO_Datos!$A78,FALSE),0))*KN$2</f>
        <v>7.9789712275054869</v>
      </c>
      <c r="KO79" s="83">
        <f>(HLOOKUP(KO$6,BECO_Datos!$D$3:$HN$85,BECO_Datos!$A78,FALSE)+IFERROR(HLOOKUP(KO$6,BECO_Datos!$HP$3:$LT$85,BECO_Datos!$A78,FALSE),0))*KO$2</f>
        <v>8.4730871969376071</v>
      </c>
      <c r="KP79" s="83">
        <f>(HLOOKUP(KP$6,BECO_Datos!$D$3:$HN$85,BECO_Datos!$A78,FALSE)+IFERROR(HLOOKUP(KP$6,BECO_Datos!$HP$3:$LT$85,BECO_Datos!$A78,FALSE),0))*KP$2</f>
        <v>8.2331953350864815</v>
      </c>
      <c r="KQ79" s="83">
        <f>(HLOOKUP(KQ$6,BECO_Datos!$D$3:$HN$85,BECO_Datos!$A78,FALSE)+IFERROR(HLOOKUP(KQ$6,BECO_Datos!$HP$3:$LT$85,BECO_Datos!$A78,FALSE),0))*KQ$2</f>
        <v>7.6230460104884425</v>
      </c>
      <c r="KR79" s="83">
        <f>(HLOOKUP(KR$6,BECO_Datos!$D$3:$HN$85,BECO_Datos!$A78,FALSE)+IFERROR(HLOOKUP(KR$6,BECO_Datos!$HP$3:$LT$85,BECO_Datos!$A78,FALSE),0))*KR$2</f>
        <v>7.5472176642099313</v>
      </c>
      <c r="KS79" s="83">
        <f>(HLOOKUP(KS$6,BECO_Datos!$D$3:$HN$85,BECO_Datos!$A78,FALSE)+IFERROR(HLOOKUP(KS$6,BECO_Datos!$HP$3:$LT$85,BECO_Datos!$A78,FALSE),0))*KS$2</f>
        <v>6.6857533403499581</v>
      </c>
      <c r="KT79" s="83">
        <f>(HLOOKUP(KT$6,BECO_Datos!$D$3:$HN$85,BECO_Datos!$A78,FALSE)+IFERROR(HLOOKUP(KT$6,BECO_Datos!$HP$3:$LT$85,BECO_Datos!$A78,FALSE),0))*KT$2</f>
        <v>7.4812009332502836</v>
      </c>
      <c r="KU79" s="83">
        <f>(HLOOKUP(KU$6,BECO_Datos!$D$3:$HN$85,BECO_Datos!$A78,FALSE)+IFERROR(HLOOKUP(KU$6,BECO_Datos!$HP$3:$LT$85,BECO_Datos!$A78,FALSE),0))*KU$2</f>
        <v>11.88257405521799</v>
      </c>
      <c r="KV79" s="83">
        <f>(HLOOKUP(KV$6,BECO_Datos!$D$3:$HN$85,BECO_Datos!$A78,FALSE)+IFERROR(HLOOKUP(KV$6,BECO_Datos!$HP$3:$LT$85,BECO_Datos!$A78,FALSE),0))*KV$2</f>
        <v>11.184256503405502</v>
      </c>
      <c r="KX79" s="83" t="e">
        <f>(HLOOKUP(KX$6,BECO_Datos!$D$3:$HN$85,BECO_Datos!$A78,FALSE)+IFERROR(HLOOKUP(KX$6,BECO_Datos!$HP$3:$LT$85,BECO_Datos!$A78,FALSE),0))*KX$2</f>
        <v>#N/A</v>
      </c>
      <c r="KY79" s="83" t="e">
        <f>(HLOOKUP(KY$6,BECO_Datos!$D$3:$HN$85,BECO_Datos!$A78,FALSE)+IFERROR(HLOOKUP(KY$6,BECO_Datos!$HP$3:$LT$85,BECO_Datos!$A78,FALSE),0))*KY$2</f>
        <v>#N/A</v>
      </c>
      <c r="KZ79" s="83" t="e">
        <f>(HLOOKUP(KZ$6,BECO_Datos!$D$3:$HN$85,BECO_Datos!$A78,FALSE)+IFERROR(HLOOKUP(KZ$6,BECO_Datos!$HP$3:$LT$85,BECO_Datos!$A78,FALSE),0))*KZ$2</f>
        <v>#N/A</v>
      </c>
      <c r="LA79" s="83" t="e">
        <f>(HLOOKUP(LA$6,BECO_Datos!$D$3:$HN$85,BECO_Datos!$A78,FALSE)+IFERROR(HLOOKUP(LA$6,BECO_Datos!$HP$3:$LT$85,BECO_Datos!$A78,FALSE),0))*LA$2</f>
        <v>#N/A</v>
      </c>
      <c r="LB79" s="83" t="e">
        <f>(HLOOKUP(LB$6,BECO_Datos!$D$3:$HN$85,BECO_Datos!$A78,FALSE)+IFERROR(HLOOKUP(LB$6,BECO_Datos!$HP$3:$LT$85,BECO_Datos!$A78,FALSE),0))*LB$2</f>
        <v>#N/A</v>
      </c>
      <c r="LC79" s="83" t="e">
        <f>(HLOOKUP(LC$6,BECO_Datos!$D$3:$HN$85,BECO_Datos!$A78,FALSE)+IFERROR(HLOOKUP(LC$6,BECO_Datos!$HP$3:$LT$85,BECO_Datos!$A78,FALSE),0))*LC$2</f>
        <v>#N/A</v>
      </c>
      <c r="LD79" s="83">
        <f>(HLOOKUP(LD$6,BECO_Datos!$D$3:$HN$85,BECO_Datos!$A78,FALSE)+IFERROR(HLOOKUP(LD$6,BECO_Datos!$HP$3:$LT$85,BECO_Datos!$A78,FALSE),0))*LD$2</f>
        <v>669.30601683072734</v>
      </c>
      <c r="LE79" s="83">
        <f>(HLOOKUP(LE$6,BECO_Datos!$D$3:$HN$85,BECO_Datos!$A78,FALSE)+IFERROR(HLOOKUP(LE$6,BECO_Datos!$HP$3:$LT$85,BECO_Datos!$A78,FALSE),0))*LE$2</f>
        <v>679.76807071781514</v>
      </c>
      <c r="LF79" s="83">
        <f>(HLOOKUP(LF$6,BECO_Datos!$D$3:$HN$85,BECO_Datos!$A78,FALSE)+IFERROR(HLOOKUP(LF$6,BECO_Datos!$HP$3:$LT$85,BECO_Datos!$A78,FALSE),0))*LF$2</f>
        <v>701.19483252489704</v>
      </c>
      <c r="LG79" s="83">
        <f>(HLOOKUP(LG$6,BECO_Datos!$D$3:$HN$85,BECO_Datos!$A78,FALSE)+IFERROR(HLOOKUP(LG$6,BECO_Datos!$HP$3:$LT$85,BECO_Datos!$A78,FALSE),0))*LG$2</f>
        <v>705.57005715827722</v>
      </c>
      <c r="LH79" s="83">
        <f>(HLOOKUP(LH$6,BECO_Datos!$D$3:$HN$85,BECO_Datos!$A78,FALSE)+IFERROR(HLOOKUP(LH$6,BECO_Datos!$HP$3:$LT$85,BECO_Datos!$A78,FALSE),0))*LH$2</f>
        <v>706.05261902203767</v>
      </c>
      <c r="LI79" s="83">
        <f>(HLOOKUP(LI$6,BECO_Datos!$D$3:$HN$85,BECO_Datos!$A78,FALSE)+IFERROR(HLOOKUP(LI$6,BECO_Datos!$HP$3:$LT$85,BECO_Datos!$A78,FALSE),0))*LI$2</f>
        <v>743.84963128411573</v>
      </c>
      <c r="LJ79" s="83">
        <f>(HLOOKUP(LJ$6,BECO_Datos!$D$3:$HN$85,BECO_Datos!$A78,FALSE)+IFERROR(HLOOKUP(LJ$6,BECO_Datos!$HP$3:$LT$85,BECO_Datos!$A78,FALSE),0))*LJ$2</f>
        <v>795.76832799334852</v>
      </c>
      <c r="LK79" s="83">
        <f>(HLOOKUP(LK$6,BECO_Datos!$D$3:$HN$85,BECO_Datos!$A78,FALSE)+IFERROR(HLOOKUP(LK$6,BECO_Datos!$HP$3:$LT$85,BECO_Datos!$A78,FALSE),0))*LK$2</f>
        <v>829.67114360750293</v>
      </c>
      <c r="LL79" s="83">
        <f>(HLOOKUP(LL$6,BECO_Datos!$D$3:$HN$85,BECO_Datos!$A78,FALSE)+IFERROR(HLOOKUP(LL$6,BECO_Datos!$HP$3:$LT$85,BECO_Datos!$A78,FALSE),0))*LL$2</f>
        <v>1052.2371889904307</v>
      </c>
      <c r="LM79" s="83">
        <f>(HLOOKUP(LM$6,BECO_Datos!$D$3:$HN$85,BECO_Datos!$A78,FALSE)+IFERROR(HLOOKUP(LM$6,BECO_Datos!$HP$3:$LT$85,BECO_Datos!$A78,FALSE),0))*LM$2</f>
        <v>1140.0172294893277</v>
      </c>
    </row>
    <row r="80" spans="1:325" ht="15.75" x14ac:dyDescent="0.25">
      <c r="A80" s="160">
        <v>75</v>
      </c>
      <c r="B80" s="62" t="s">
        <v>151</v>
      </c>
      <c r="C80" s="13"/>
      <c r="D80" s="84" t="e">
        <f>(HLOOKUP(D$6,BECO_Datos!$D$3:$HN$85,BECO_Datos!$A79,FALSE)+IFERROR(HLOOKUP(D$6,BECO_Datos!$HP$3:$LT$85,BECO_Datos!$A79,FALSE),0))*D$2</f>
        <v>#N/A</v>
      </c>
      <c r="E80" s="84" t="e">
        <f>(HLOOKUP(E$6,BECO_Datos!$D$3:$HN$85,BECO_Datos!$A79,FALSE)+IFERROR(HLOOKUP(E$6,BECO_Datos!$HP$3:$LT$85,BECO_Datos!$A79,FALSE),0))*E$2</f>
        <v>#N/A</v>
      </c>
      <c r="F80" s="84" t="e">
        <f>(HLOOKUP(F$6,BECO_Datos!$D$3:$HN$85,BECO_Datos!$A79,FALSE)+IFERROR(HLOOKUP(F$6,BECO_Datos!$HP$3:$LT$85,BECO_Datos!$A79,FALSE),0))*F$2</f>
        <v>#N/A</v>
      </c>
      <c r="G80" s="84" t="e">
        <f>(HLOOKUP(G$6,BECO_Datos!$D$3:$HN$85,BECO_Datos!$A79,FALSE)+IFERROR(HLOOKUP(G$6,BECO_Datos!$HP$3:$LT$85,BECO_Datos!$A79,FALSE),0))*G$2</f>
        <v>#N/A</v>
      </c>
      <c r="H80" s="84" t="e">
        <f>(HLOOKUP(H$6,BECO_Datos!$D$3:$HN$85,BECO_Datos!$A79,FALSE)+IFERROR(HLOOKUP(H$6,BECO_Datos!$HP$3:$LT$85,BECO_Datos!$A79,FALSE),0))*H$2</f>
        <v>#N/A</v>
      </c>
      <c r="I80" s="84" t="e">
        <f>(HLOOKUP(I$6,BECO_Datos!$D$3:$HN$85,BECO_Datos!$A79,FALSE)+IFERROR(HLOOKUP(I$6,BECO_Datos!$HP$3:$LT$85,BECO_Datos!$A79,FALSE),0))*I$2</f>
        <v>#N/A</v>
      </c>
      <c r="J80" s="84">
        <f>(HLOOKUP(J$6,BECO_Datos!$D$3:$HN$85,BECO_Datos!$A79,FALSE)+IFERROR(HLOOKUP(J$6,BECO_Datos!$HP$3:$LT$85,BECO_Datos!$A79,FALSE),0))*J$2</f>
        <v>0</v>
      </c>
      <c r="K80" s="84">
        <f>(HLOOKUP(K$6,BECO_Datos!$D$3:$HN$85,BECO_Datos!$A79,FALSE)+IFERROR(HLOOKUP(K$6,BECO_Datos!$HP$3:$LT$85,BECO_Datos!$A79,FALSE),0))*K$2</f>
        <v>0</v>
      </c>
      <c r="L80" s="84">
        <f>(HLOOKUP(L$6,BECO_Datos!$D$3:$HN$85,BECO_Datos!$A79,FALSE)+IFERROR(HLOOKUP(L$6,BECO_Datos!$HP$3:$LT$85,BECO_Datos!$A79,FALSE),0))*L$2</f>
        <v>0</v>
      </c>
      <c r="M80" s="84">
        <f>(HLOOKUP(M$6,BECO_Datos!$D$3:$HN$85,BECO_Datos!$A79,FALSE)+IFERROR(HLOOKUP(M$6,BECO_Datos!$HP$3:$LT$85,BECO_Datos!$A79,FALSE),0))*M$2</f>
        <v>0</v>
      </c>
      <c r="N80" s="84">
        <f>(HLOOKUP(N$6,BECO_Datos!$D$3:$HN$85,BECO_Datos!$A79,FALSE)+IFERROR(HLOOKUP(N$6,BECO_Datos!$HP$3:$LT$85,BECO_Datos!$A79,FALSE),0))*N$2</f>
        <v>0</v>
      </c>
      <c r="O80" s="84">
        <f>(HLOOKUP(O$6,BECO_Datos!$D$3:$HN$85,BECO_Datos!$A79,FALSE)+IFERROR(HLOOKUP(O$6,BECO_Datos!$HP$3:$LT$85,BECO_Datos!$A79,FALSE),0))*O$2</f>
        <v>0</v>
      </c>
      <c r="P80" s="84">
        <f>(HLOOKUP(P$6,BECO_Datos!$D$3:$HN$85,BECO_Datos!$A79,FALSE)+IFERROR(HLOOKUP(P$6,BECO_Datos!$HP$3:$LT$85,BECO_Datos!$A79,FALSE),0))*P$2</f>
        <v>0</v>
      </c>
      <c r="Q80" s="84">
        <f>(HLOOKUP(Q$6,BECO_Datos!$D$3:$HN$85,BECO_Datos!$A79,FALSE)+IFERROR(HLOOKUP(Q$6,BECO_Datos!$HP$3:$LT$85,BECO_Datos!$A79,FALSE),0))*Q$2</f>
        <v>0</v>
      </c>
      <c r="R80" s="84">
        <f>(HLOOKUP(R$6,BECO_Datos!$D$3:$HN$85,BECO_Datos!$A79,FALSE)+IFERROR(HLOOKUP(R$6,BECO_Datos!$HP$3:$LT$85,BECO_Datos!$A79,FALSE),0))*R$2</f>
        <v>0</v>
      </c>
      <c r="S80" s="84">
        <f>(HLOOKUP(S$6,BECO_Datos!$D$3:$HN$85,BECO_Datos!$A79,FALSE)+IFERROR(HLOOKUP(S$6,BECO_Datos!$HP$3:$LT$85,BECO_Datos!$A79,FALSE),0))*S$2</f>
        <v>0</v>
      </c>
      <c r="U80" s="84" t="e">
        <f>(HLOOKUP(U$6,BECO_Datos!$D$3:$HN$85,BECO_Datos!$A79,FALSE)+IFERROR(HLOOKUP(U$6,BECO_Datos!$HP$3:$LT$85,BECO_Datos!$A79,FALSE),0))*U$2</f>
        <v>#N/A</v>
      </c>
      <c r="V80" s="84" t="e">
        <f>(HLOOKUP(V$6,BECO_Datos!$D$3:$HN$85,BECO_Datos!$A79,FALSE)+IFERROR(HLOOKUP(V$6,BECO_Datos!$HP$3:$LT$85,BECO_Datos!$A79,FALSE),0))*V$2</f>
        <v>#N/A</v>
      </c>
      <c r="W80" s="84" t="e">
        <f>(HLOOKUP(W$6,BECO_Datos!$D$3:$HN$85,BECO_Datos!$A79,FALSE)+IFERROR(HLOOKUP(W$6,BECO_Datos!$HP$3:$LT$85,BECO_Datos!$A79,FALSE),0))*W$2</f>
        <v>#N/A</v>
      </c>
      <c r="X80" s="84" t="e">
        <f>(HLOOKUP(X$6,BECO_Datos!$D$3:$HN$85,BECO_Datos!$A79,FALSE)+IFERROR(HLOOKUP(X$6,BECO_Datos!$HP$3:$LT$85,BECO_Datos!$A79,FALSE),0))*X$2</f>
        <v>#N/A</v>
      </c>
      <c r="Y80" s="84" t="e">
        <f>(HLOOKUP(Y$6,BECO_Datos!$D$3:$HN$85,BECO_Datos!$A79,FALSE)+IFERROR(HLOOKUP(Y$6,BECO_Datos!$HP$3:$LT$85,BECO_Datos!$A79,FALSE),0))*Y$2</f>
        <v>#N/A</v>
      </c>
      <c r="Z80" s="84" t="e">
        <f>(HLOOKUP(Z$6,BECO_Datos!$D$3:$HN$85,BECO_Datos!$A79,FALSE)+IFERROR(HLOOKUP(Z$6,BECO_Datos!$HP$3:$LT$85,BECO_Datos!$A79,FALSE),0))*Z$2</f>
        <v>#N/A</v>
      </c>
      <c r="AA80" s="84">
        <f>(HLOOKUP(AA$6,BECO_Datos!$D$3:$HN$85,BECO_Datos!$A79,FALSE)+IFERROR(HLOOKUP(AA$6,BECO_Datos!$HP$3:$LT$85,BECO_Datos!$A79,FALSE),0))*AA$2</f>
        <v>0</v>
      </c>
      <c r="AB80" s="84">
        <f>(HLOOKUP(AB$6,BECO_Datos!$D$3:$HN$85,BECO_Datos!$A79,FALSE)+IFERROR(HLOOKUP(AB$6,BECO_Datos!$HP$3:$LT$85,BECO_Datos!$A79,FALSE),0))*AB$2</f>
        <v>0</v>
      </c>
      <c r="AC80" s="84">
        <f>(HLOOKUP(AC$6,BECO_Datos!$D$3:$HN$85,BECO_Datos!$A79,FALSE)+IFERROR(HLOOKUP(AC$6,BECO_Datos!$HP$3:$LT$85,BECO_Datos!$A79,FALSE),0))*AC$2</f>
        <v>0</v>
      </c>
      <c r="AD80" s="84">
        <f>(HLOOKUP(AD$6,BECO_Datos!$D$3:$HN$85,BECO_Datos!$A79,FALSE)+IFERROR(HLOOKUP(AD$6,BECO_Datos!$HP$3:$LT$85,BECO_Datos!$A79,FALSE),0))*AD$2</f>
        <v>0</v>
      </c>
      <c r="AE80" s="84">
        <f>(HLOOKUP(AE$6,BECO_Datos!$D$3:$HN$85,BECO_Datos!$A79,FALSE)+IFERROR(HLOOKUP(AE$6,BECO_Datos!$HP$3:$LT$85,BECO_Datos!$A79,FALSE),0))*AE$2</f>
        <v>0</v>
      </c>
      <c r="AF80" s="84">
        <f>(HLOOKUP(AF$6,BECO_Datos!$D$3:$HN$85,BECO_Datos!$A79,FALSE)+IFERROR(HLOOKUP(AF$6,BECO_Datos!$HP$3:$LT$85,BECO_Datos!$A79,FALSE),0))*AF$2</f>
        <v>0</v>
      </c>
      <c r="AG80" s="84">
        <f>(HLOOKUP(AG$6,BECO_Datos!$D$3:$HN$85,BECO_Datos!$A79,FALSE)+IFERROR(HLOOKUP(AG$6,BECO_Datos!$HP$3:$LT$85,BECO_Datos!$A79,FALSE),0))*AG$2</f>
        <v>0</v>
      </c>
      <c r="AH80" s="84">
        <f>(HLOOKUP(AH$6,BECO_Datos!$D$3:$HN$85,BECO_Datos!$A79,FALSE)+IFERROR(HLOOKUP(AH$6,BECO_Datos!$HP$3:$LT$85,BECO_Datos!$A79,FALSE),0))*AH$2</f>
        <v>0</v>
      </c>
      <c r="AI80" s="84">
        <f>(HLOOKUP(AI$6,BECO_Datos!$D$3:$HN$85,BECO_Datos!$A79,FALSE)+IFERROR(HLOOKUP(AI$6,BECO_Datos!$HP$3:$LT$85,BECO_Datos!$A79,FALSE),0))*AI$2</f>
        <v>0</v>
      </c>
      <c r="AJ80" s="84">
        <f>(HLOOKUP(AJ$6,BECO_Datos!$D$3:$HN$85,BECO_Datos!$A79,FALSE)+IFERROR(HLOOKUP(AJ$6,BECO_Datos!$HP$3:$LT$85,BECO_Datos!$A79,FALSE),0))*AJ$2</f>
        <v>0</v>
      </c>
      <c r="AL80" s="84" t="e">
        <f>(HLOOKUP(AL$6,BECO_Datos!$D$3:$HN$85,BECO_Datos!$A79,FALSE)+IFERROR(HLOOKUP(AL$6,BECO_Datos!$HP$3:$LT$85,BECO_Datos!$A79,FALSE),0))*AL$2</f>
        <v>#N/A</v>
      </c>
      <c r="AM80" s="84" t="e">
        <f>(HLOOKUP(AM$6,BECO_Datos!$D$3:$HN$85,BECO_Datos!$A79,FALSE)+IFERROR(HLOOKUP(AM$6,BECO_Datos!$HP$3:$LT$85,BECO_Datos!$A79,FALSE),0))*AM$2</f>
        <v>#N/A</v>
      </c>
      <c r="AN80" s="84" t="e">
        <f>(HLOOKUP(AN$6,BECO_Datos!$D$3:$HN$85,BECO_Datos!$A79,FALSE)+IFERROR(HLOOKUP(AN$6,BECO_Datos!$HP$3:$LT$85,BECO_Datos!$A79,FALSE),0))*AN$2</f>
        <v>#N/A</v>
      </c>
      <c r="AO80" s="84" t="e">
        <f>(HLOOKUP(AO$6,BECO_Datos!$D$3:$HN$85,BECO_Datos!$A79,FALSE)+IFERROR(HLOOKUP(AO$6,BECO_Datos!$HP$3:$LT$85,BECO_Datos!$A79,FALSE),0))*AO$2</f>
        <v>#N/A</v>
      </c>
      <c r="AP80" s="84" t="e">
        <f>(HLOOKUP(AP$6,BECO_Datos!$D$3:$HN$85,BECO_Datos!$A79,FALSE)+IFERROR(HLOOKUP(AP$6,BECO_Datos!$HP$3:$LT$85,BECO_Datos!$A79,FALSE),0))*AP$2</f>
        <v>#N/A</v>
      </c>
      <c r="AQ80" s="84" t="e">
        <f>(HLOOKUP(AQ$6,BECO_Datos!$D$3:$HN$85,BECO_Datos!$A79,FALSE)+IFERROR(HLOOKUP(AQ$6,BECO_Datos!$HP$3:$LT$85,BECO_Datos!$A79,FALSE),0))*AQ$2</f>
        <v>#N/A</v>
      </c>
      <c r="AR80" s="84">
        <f>(HLOOKUP(AR$6,BECO_Datos!$D$3:$HN$85,BECO_Datos!$A79,FALSE)+IFERROR(HLOOKUP(AR$6,BECO_Datos!$HP$3:$LT$85,BECO_Datos!$A79,FALSE),0))*AR$2</f>
        <v>0</v>
      </c>
      <c r="AS80" s="84">
        <f>(HLOOKUP(AS$6,BECO_Datos!$D$3:$HN$85,BECO_Datos!$A79,FALSE)+IFERROR(HLOOKUP(AS$6,BECO_Datos!$HP$3:$LT$85,BECO_Datos!$A79,FALSE),0))*AS$2</f>
        <v>0</v>
      </c>
      <c r="AT80" s="84">
        <f>(HLOOKUP(AT$6,BECO_Datos!$D$3:$HN$85,BECO_Datos!$A79,FALSE)+IFERROR(HLOOKUP(AT$6,BECO_Datos!$HP$3:$LT$85,BECO_Datos!$A79,FALSE),0))*AT$2</f>
        <v>0</v>
      </c>
      <c r="AU80" s="84">
        <f>(HLOOKUP(AU$6,BECO_Datos!$D$3:$HN$85,BECO_Datos!$A79,FALSE)+IFERROR(HLOOKUP(AU$6,BECO_Datos!$HP$3:$LT$85,BECO_Datos!$A79,FALSE),0))*AU$2</f>
        <v>0</v>
      </c>
      <c r="AV80" s="84">
        <f>(HLOOKUP(AV$6,BECO_Datos!$D$3:$HN$85,BECO_Datos!$A79,FALSE)+IFERROR(HLOOKUP(AV$6,BECO_Datos!$HP$3:$LT$85,BECO_Datos!$A79,FALSE),0))*AV$2</f>
        <v>0</v>
      </c>
      <c r="AW80" s="84">
        <f>(HLOOKUP(AW$6,BECO_Datos!$D$3:$HN$85,BECO_Datos!$A79,FALSE)+IFERROR(HLOOKUP(AW$6,BECO_Datos!$HP$3:$LT$85,BECO_Datos!$A79,FALSE),0))*AW$2</f>
        <v>0</v>
      </c>
      <c r="AX80" s="84">
        <f>(HLOOKUP(AX$6,BECO_Datos!$D$3:$HN$85,BECO_Datos!$A79,FALSE)+IFERROR(HLOOKUP(AX$6,BECO_Datos!$HP$3:$LT$85,BECO_Datos!$A79,FALSE),0))*AX$2</f>
        <v>0</v>
      </c>
      <c r="AY80" s="84">
        <f>(HLOOKUP(AY$6,BECO_Datos!$D$3:$HN$85,BECO_Datos!$A79,FALSE)+IFERROR(HLOOKUP(AY$6,BECO_Datos!$HP$3:$LT$85,BECO_Datos!$A79,FALSE),0))*AY$2</f>
        <v>0</v>
      </c>
      <c r="AZ80" s="84">
        <f>(HLOOKUP(AZ$6,BECO_Datos!$D$3:$HN$85,BECO_Datos!$A79,FALSE)+IFERROR(HLOOKUP(AZ$6,BECO_Datos!$HP$3:$LT$85,BECO_Datos!$A79,FALSE),0))*AZ$2</f>
        <v>0</v>
      </c>
      <c r="BA80" s="84">
        <f>(HLOOKUP(BA$6,BECO_Datos!$D$3:$HN$85,BECO_Datos!$A79,FALSE)+IFERROR(HLOOKUP(BA$6,BECO_Datos!$HP$3:$LT$85,BECO_Datos!$A79,FALSE),0))*BA$2</f>
        <v>0</v>
      </c>
      <c r="BC80" s="84" t="e">
        <f>(HLOOKUP(BC$6,BECO_Datos!$D$3:$HN$85,BECO_Datos!$A79,FALSE)+IFERROR(HLOOKUP(BC$6,BECO_Datos!$HP$3:$LT$85,BECO_Datos!$A79,FALSE),0))*BC$2</f>
        <v>#N/A</v>
      </c>
      <c r="BD80" s="84" t="e">
        <f>(HLOOKUP(BD$6,BECO_Datos!$D$3:$HN$85,BECO_Datos!$A79,FALSE)+IFERROR(HLOOKUP(BD$6,BECO_Datos!$HP$3:$LT$85,BECO_Datos!$A79,FALSE),0))*BD$2</f>
        <v>#N/A</v>
      </c>
      <c r="BE80" s="84" t="e">
        <f>(HLOOKUP(BE$6,BECO_Datos!$D$3:$HN$85,BECO_Datos!$A79,FALSE)+IFERROR(HLOOKUP(BE$6,BECO_Datos!$HP$3:$LT$85,BECO_Datos!$A79,FALSE),0))*BE$2</f>
        <v>#N/A</v>
      </c>
      <c r="BF80" s="84" t="e">
        <f>(HLOOKUP(BF$6,BECO_Datos!$D$3:$HN$85,BECO_Datos!$A79,FALSE)+IFERROR(HLOOKUP(BF$6,BECO_Datos!$HP$3:$LT$85,BECO_Datos!$A79,FALSE),0))*BF$2</f>
        <v>#N/A</v>
      </c>
      <c r="BG80" s="84" t="e">
        <f>(HLOOKUP(BG$6,BECO_Datos!$D$3:$HN$85,BECO_Datos!$A79,FALSE)+IFERROR(HLOOKUP(BG$6,BECO_Datos!$HP$3:$LT$85,BECO_Datos!$A79,FALSE),0))*BG$2</f>
        <v>#N/A</v>
      </c>
      <c r="BH80" s="84" t="e">
        <f>(HLOOKUP(BH$6,BECO_Datos!$D$3:$HN$85,BECO_Datos!$A79,FALSE)+IFERROR(HLOOKUP(BH$6,BECO_Datos!$HP$3:$LT$85,BECO_Datos!$A79,FALSE),0))*BH$2</f>
        <v>#N/A</v>
      </c>
      <c r="BI80" s="84">
        <f>(HLOOKUP(BI$6,BECO_Datos!$D$3:$HN$85,BECO_Datos!$A79,FALSE)+IFERROR(HLOOKUP(BI$6,BECO_Datos!$HP$3:$LT$85,BECO_Datos!$A79,FALSE),0))*BI$2</f>
        <v>0</v>
      </c>
      <c r="BJ80" s="84">
        <f>(HLOOKUP(BJ$6,BECO_Datos!$D$3:$HN$85,BECO_Datos!$A79,FALSE)+IFERROR(HLOOKUP(BJ$6,BECO_Datos!$HP$3:$LT$85,BECO_Datos!$A79,FALSE),0))*BJ$2</f>
        <v>0</v>
      </c>
      <c r="BK80" s="84">
        <f>(HLOOKUP(BK$6,BECO_Datos!$D$3:$HN$85,BECO_Datos!$A79,FALSE)+IFERROR(HLOOKUP(BK$6,BECO_Datos!$HP$3:$LT$85,BECO_Datos!$A79,FALSE),0))*BK$2</f>
        <v>0</v>
      </c>
      <c r="BL80" s="84">
        <f>(HLOOKUP(BL$6,BECO_Datos!$D$3:$HN$85,BECO_Datos!$A79,FALSE)+IFERROR(HLOOKUP(BL$6,BECO_Datos!$HP$3:$LT$85,BECO_Datos!$A79,FALSE),0))*BL$2</f>
        <v>0</v>
      </c>
      <c r="BM80" s="84">
        <f>(HLOOKUP(BM$6,BECO_Datos!$D$3:$HN$85,BECO_Datos!$A79,FALSE)+IFERROR(HLOOKUP(BM$6,BECO_Datos!$HP$3:$LT$85,BECO_Datos!$A79,FALSE),0))*BM$2</f>
        <v>0</v>
      </c>
      <c r="BN80" s="84">
        <f>(HLOOKUP(BN$6,BECO_Datos!$D$3:$HN$85,BECO_Datos!$A79,FALSE)+IFERROR(HLOOKUP(BN$6,BECO_Datos!$HP$3:$LT$85,BECO_Datos!$A79,FALSE),0))*BN$2</f>
        <v>0</v>
      </c>
      <c r="BO80" s="84">
        <f>(HLOOKUP(BO$6,BECO_Datos!$D$3:$HN$85,BECO_Datos!$A79,FALSE)+IFERROR(HLOOKUP(BO$6,BECO_Datos!$HP$3:$LT$85,BECO_Datos!$A79,FALSE),0))*BO$2</f>
        <v>0</v>
      </c>
      <c r="BP80" s="84">
        <f>(HLOOKUP(BP$6,BECO_Datos!$D$3:$HN$85,BECO_Datos!$A79,FALSE)+IFERROR(HLOOKUP(BP$6,BECO_Datos!$HP$3:$LT$85,BECO_Datos!$A79,FALSE),0))*BP$2</f>
        <v>0</v>
      </c>
      <c r="BQ80" s="84">
        <f>(HLOOKUP(BQ$6,BECO_Datos!$D$3:$HN$85,BECO_Datos!$A79,FALSE)+IFERROR(HLOOKUP(BQ$6,BECO_Datos!$HP$3:$LT$85,BECO_Datos!$A79,FALSE),0))*BQ$2</f>
        <v>0</v>
      </c>
      <c r="BR80" s="84">
        <f>(HLOOKUP(BR$6,BECO_Datos!$D$3:$HN$85,BECO_Datos!$A79,FALSE)+IFERROR(HLOOKUP(BR$6,BECO_Datos!$HP$3:$LT$85,BECO_Datos!$A79,FALSE),0))*BR$2</f>
        <v>0</v>
      </c>
      <c r="BT80" s="84" t="e">
        <f>(HLOOKUP(BT$6,BECO_Datos!$D$3:$HN$85,BECO_Datos!$A79,FALSE)+IFERROR(HLOOKUP(BT$6,BECO_Datos!$HP$3:$LT$85,BECO_Datos!$A79,FALSE),0))*BT$2</f>
        <v>#N/A</v>
      </c>
      <c r="BU80" s="84" t="e">
        <f>(HLOOKUP(BU$6,BECO_Datos!$D$3:$HN$85,BECO_Datos!$A79,FALSE)+IFERROR(HLOOKUP(BU$6,BECO_Datos!$HP$3:$LT$85,BECO_Datos!$A79,FALSE),0))*BU$2</f>
        <v>#N/A</v>
      </c>
      <c r="BV80" s="84" t="e">
        <f>(HLOOKUP(BV$6,BECO_Datos!$D$3:$HN$85,BECO_Datos!$A79,FALSE)+IFERROR(HLOOKUP(BV$6,BECO_Datos!$HP$3:$LT$85,BECO_Datos!$A79,FALSE),0))*BV$2</f>
        <v>#N/A</v>
      </c>
      <c r="BW80" s="84" t="e">
        <f>(HLOOKUP(BW$6,BECO_Datos!$D$3:$HN$85,BECO_Datos!$A79,FALSE)+IFERROR(HLOOKUP(BW$6,BECO_Datos!$HP$3:$LT$85,BECO_Datos!$A79,FALSE),0))*BW$2</f>
        <v>#N/A</v>
      </c>
      <c r="BX80" s="84" t="e">
        <f>(HLOOKUP(BX$6,BECO_Datos!$D$3:$HN$85,BECO_Datos!$A79,FALSE)+IFERROR(HLOOKUP(BX$6,BECO_Datos!$HP$3:$LT$85,BECO_Datos!$A79,FALSE),0))*BX$2</f>
        <v>#N/A</v>
      </c>
      <c r="BY80" s="84" t="e">
        <f>(HLOOKUP(BY$6,BECO_Datos!$D$3:$HN$85,BECO_Datos!$A79,FALSE)+IFERROR(HLOOKUP(BY$6,BECO_Datos!$HP$3:$LT$85,BECO_Datos!$A79,FALSE),0))*BY$2</f>
        <v>#N/A</v>
      </c>
      <c r="BZ80" s="84">
        <f>(HLOOKUP(BZ$6,BECO_Datos!$D$3:$HN$85,BECO_Datos!$A79,FALSE)+IFERROR(HLOOKUP(BZ$6,BECO_Datos!$HP$3:$LT$85,BECO_Datos!$A79,FALSE),0))*BZ$2</f>
        <v>0</v>
      </c>
      <c r="CA80" s="84">
        <f>(HLOOKUP(CA$6,BECO_Datos!$D$3:$HN$85,BECO_Datos!$A79,FALSE)+IFERROR(HLOOKUP(CA$6,BECO_Datos!$HP$3:$LT$85,BECO_Datos!$A79,FALSE),0))*CA$2</f>
        <v>0</v>
      </c>
      <c r="CB80" s="84">
        <f>(HLOOKUP(CB$6,BECO_Datos!$D$3:$HN$85,BECO_Datos!$A79,FALSE)+IFERROR(HLOOKUP(CB$6,BECO_Datos!$HP$3:$LT$85,BECO_Datos!$A79,FALSE),0))*CB$2</f>
        <v>0</v>
      </c>
      <c r="CC80" s="84">
        <f>(HLOOKUP(CC$6,BECO_Datos!$D$3:$HN$85,BECO_Datos!$A79,FALSE)+IFERROR(HLOOKUP(CC$6,BECO_Datos!$HP$3:$LT$85,BECO_Datos!$A79,FALSE),0))*CC$2</f>
        <v>0</v>
      </c>
      <c r="CD80" s="84">
        <f>(HLOOKUP(CD$6,BECO_Datos!$D$3:$HN$85,BECO_Datos!$A79,FALSE)+IFERROR(HLOOKUP(CD$6,BECO_Datos!$HP$3:$LT$85,BECO_Datos!$A79,FALSE),0))*CD$2</f>
        <v>0</v>
      </c>
      <c r="CE80" s="84">
        <f>(HLOOKUP(CE$6,BECO_Datos!$D$3:$HN$85,BECO_Datos!$A79,FALSE)+IFERROR(HLOOKUP(CE$6,BECO_Datos!$HP$3:$LT$85,BECO_Datos!$A79,FALSE),0))*CE$2</f>
        <v>0</v>
      </c>
      <c r="CF80" s="84">
        <f>(HLOOKUP(CF$6,BECO_Datos!$D$3:$HN$85,BECO_Datos!$A79,FALSE)+IFERROR(HLOOKUP(CF$6,BECO_Datos!$HP$3:$LT$85,BECO_Datos!$A79,FALSE),0))*CF$2</f>
        <v>0</v>
      </c>
      <c r="CG80" s="84">
        <f>(HLOOKUP(CG$6,BECO_Datos!$D$3:$HN$85,BECO_Datos!$A79,FALSE)+IFERROR(HLOOKUP(CG$6,BECO_Datos!$HP$3:$LT$85,BECO_Datos!$A79,FALSE),0))*CG$2</f>
        <v>0</v>
      </c>
      <c r="CH80" s="84">
        <f>(HLOOKUP(CH$6,BECO_Datos!$D$3:$HN$85,BECO_Datos!$A79,FALSE)+IFERROR(HLOOKUP(CH$6,BECO_Datos!$HP$3:$LT$85,BECO_Datos!$A79,FALSE),0))*CH$2</f>
        <v>0</v>
      </c>
      <c r="CI80" s="84">
        <f>(HLOOKUP(CI$6,BECO_Datos!$D$3:$HN$85,BECO_Datos!$A79,FALSE)+IFERROR(HLOOKUP(CI$6,BECO_Datos!$HP$3:$LT$85,BECO_Datos!$A79,FALSE),0))*CI$2</f>
        <v>0</v>
      </c>
      <c r="CK80" s="84" t="e">
        <f>(HLOOKUP(CK$6,BECO_Datos!$D$3:$HN$85,BECO_Datos!$A79,FALSE)+IFERROR(HLOOKUP(CK$6,BECO_Datos!$HP$3:$LT$85,BECO_Datos!$A79,FALSE),0))*CK$2</f>
        <v>#N/A</v>
      </c>
      <c r="CL80" s="84" t="e">
        <f>(HLOOKUP(CL$6,BECO_Datos!$D$3:$HN$85,BECO_Datos!$A79,FALSE)+IFERROR(HLOOKUP(CL$6,BECO_Datos!$HP$3:$LT$85,BECO_Datos!$A79,FALSE),0))*CL$2</f>
        <v>#N/A</v>
      </c>
      <c r="CM80" s="84" t="e">
        <f>(HLOOKUP(CM$6,BECO_Datos!$D$3:$HN$85,BECO_Datos!$A79,FALSE)+IFERROR(HLOOKUP(CM$6,BECO_Datos!$HP$3:$LT$85,BECO_Datos!$A79,FALSE),0))*CM$2</f>
        <v>#N/A</v>
      </c>
      <c r="CN80" s="84" t="e">
        <f>(HLOOKUP(CN$6,BECO_Datos!$D$3:$HN$85,BECO_Datos!$A79,FALSE)+IFERROR(HLOOKUP(CN$6,BECO_Datos!$HP$3:$LT$85,BECO_Datos!$A79,FALSE),0))*CN$2</f>
        <v>#N/A</v>
      </c>
      <c r="CO80" s="84" t="e">
        <f>(HLOOKUP(CO$6,BECO_Datos!$D$3:$HN$85,BECO_Datos!$A79,FALSE)+IFERROR(HLOOKUP(CO$6,BECO_Datos!$HP$3:$LT$85,BECO_Datos!$A79,FALSE),0))*CO$2</f>
        <v>#N/A</v>
      </c>
      <c r="CP80" s="84" t="e">
        <f>(HLOOKUP(CP$6,BECO_Datos!$D$3:$HN$85,BECO_Datos!$A79,FALSE)+IFERROR(HLOOKUP(CP$6,BECO_Datos!$HP$3:$LT$85,BECO_Datos!$A79,FALSE),0))*CP$2</f>
        <v>#N/A</v>
      </c>
      <c r="CQ80" s="84">
        <f>(HLOOKUP(CQ$6,BECO_Datos!$D$3:$HN$85,BECO_Datos!$A79,FALSE)+IFERROR(HLOOKUP(CQ$6,BECO_Datos!$HP$3:$LT$85,BECO_Datos!$A79,FALSE),0))*CQ$2</f>
        <v>0</v>
      </c>
      <c r="CR80" s="84">
        <f>(HLOOKUP(CR$6,BECO_Datos!$D$3:$HN$85,BECO_Datos!$A79,FALSE)+IFERROR(HLOOKUP(CR$6,BECO_Datos!$HP$3:$LT$85,BECO_Datos!$A79,FALSE),0))*CR$2</f>
        <v>0</v>
      </c>
      <c r="CS80" s="84">
        <f>(HLOOKUP(CS$6,BECO_Datos!$D$3:$HN$85,BECO_Datos!$A79,FALSE)+IFERROR(HLOOKUP(CS$6,BECO_Datos!$HP$3:$LT$85,BECO_Datos!$A79,FALSE),0))*CS$2</f>
        <v>0</v>
      </c>
      <c r="CT80" s="84">
        <f>(HLOOKUP(CT$6,BECO_Datos!$D$3:$HN$85,BECO_Datos!$A79,FALSE)+IFERROR(HLOOKUP(CT$6,BECO_Datos!$HP$3:$LT$85,BECO_Datos!$A79,FALSE),0))*CT$2</f>
        <v>0</v>
      </c>
      <c r="CU80" s="84">
        <f>(HLOOKUP(CU$6,BECO_Datos!$D$3:$HN$85,BECO_Datos!$A79,FALSE)+IFERROR(HLOOKUP(CU$6,BECO_Datos!$HP$3:$LT$85,BECO_Datos!$A79,FALSE),0))*CU$2</f>
        <v>0</v>
      </c>
      <c r="CV80" s="84">
        <f>(HLOOKUP(CV$6,BECO_Datos!$D$3:$HN$85,BECO_Datos!$A79,FALSE)+IFERROR(HLOOKUP(CV$6,BECO_Datos!$HP$3:$LT$85,BECO_Datos!$A79,FALSE),0))*CV$2</f>
        <v>0</v>
      </c>
      <c r="CW80" s="84">
        <f>(HLOOKUP(CW$6,BECO_Datos!$D$3:$HN$85,BECO_Datos!$A79,FALSE)+IFERROR(HLOOKUP(CW$6,BECO_Datos!$HP$3:$LT$85,BECO_Datos!$A79,FALSE),0))*CW$2</f>
        <v>0</v>
      </c>
      <c r="CX80" s="84">
        <f>(HLOOKUP(CX$6,BECO_Datos!$D$3:$HN$85,BECO_Datos!$A79,FALSE)+IFERROR(HLOOKUP(CX$6,BECO_Datos!$HP$3:$LT$85,BECO_Datos!$A79,FALSE),0))*CX$2</f>
        <v>0</v>
      </c>
      <c r="CY80" s="84">
        <f>(HLOOKUP(CY$6,BECO_Datos!$D$3:$HN$85,BECO_Datos!$A79,FALSE)+IFERROR(HLOOKUP(CY$6,BECO_Datos!$HP$3:$LT$85,BECO_Datos!$A79,FALSE),0))*CY$2</f>
        <v>0</v>
      </c>
      <c r="CZ80" s="84">
        <f>(HLOOKUP(CZ$6,BECO_Datos!$D$3:$HN$85,BECO_Datos!$A79,FALSE)+IFERROR(HLOOKUP(CZ$6,BECO_Datos!$HP$3:$LT$85,BECO_Datos!$A79,FALSE),0))*CZ$2</f>
        <v>0</v>
      </c>
      <c r="DB80" s="84" t="e">
        <f>(HLOOKUP(DB$6,BECO_Datos!$D$3:$HN$85,BECO_Datos!$A79,FALSE)+IFERROR(HLOOKUP(DB$6,BECO_Datos!$HP$3:$LT$85,BECO_Datos!$A79,FALSE),0))*DB$2</f>
        <v>#N/A</v>
      </c>
      <c r="DC80" s="84" t="e">
        <f>(HLOOKUP(DC$6,BECO_Datos!$D$3:$HN$85,BECO_Datos!$A79,FALSE)+IFERROR(HLOOKUP(DC$6,BECO_Datos!$HP$3:$LT$85,BECO_Datos!$A79,FALSE),0))*DC$2</f>
        <v>#N/A</v>
      </c>
      <c r="DD80" s="84" t="e">
        <f>(HLOOKUP(DD$6,BECO_Datos!$D$3:$HN$85,BECO_Datos!$A79,FALSE)+IFERROR(HLOOKUP(DD$6,BECO_Datos!$HP$3:$LT$85,BECO_Datos!$A79,FALSE),0))*DD$2</f>
        <v>#N/A</v>
      </c>
      <c r="DE80" s="84" t="e">
        <f>(HLOOKUP(DE$6,BECO_Datos!$D$3:$HN$85,BECO_Datos!$A79,FALSE)+IFERROR(HLOOKUP(DE$6,BECO_Datos!$HP$3:$LT$85,BECO_Datos!$A79,FALSE),0))*DE$2</f>
        <v>#N/A</v>
      </c>
      <c r="DF80" s="84" t="e">
        <f>(HLOOKUP(DF$6,BECO_Datos!$D$3:$HN$85,BECO_Datos!$A79,FALSE)+IFERROR(HLOOKUP(DF$6,BECO_Datos!$HP$3:$LT$85,BECO_Datos!$A79,FALSE),0))*DF$2</f>
        <v>#N/A</v>
      </c>
      <c r="DG80" s="84" t="e">
        <f>(HLOOKUP(DG$6,BECO_Datos!$D$3:$HN$85,BECO_Datos!$A79,FALSE)+IFERROR(HLOOKUP(DG$6,BECO_Datos!$HP$3:$LT$85,BECO_Datos!$A79,FALSE),0))*DG$2</f>
        <v>#N/A</v>
      </c>
      <c r="DH80" s="84">
        <f>(HLOOKUP(DH$6,BECO_Datos!$D$3:$HN$85,BECO_Datos!$A79,FALSE)+IFERROR(HLOOKUP(DH$6,BECO_Datos!$HP$3:$LT$85,BECO_Datos!$A79,FALSE),0))*DH$2</f>
        <v>0</v>
      </c>
      <c r="DI80" s="84">
        <f>(HLOOKUP(DI$6,BECO_Datos!$D$3:$HN$85,BECO_Datos!$A79,FALSE)+IFERROR(HLOOKUP(DI$6,BECO_Datos!$HP$3:$LT$85,BECO_Datos!$A79,FALSE),0))*DI$2</f>
        <v>0</v>
      </c>
      <c r="DJ80" s="84">
        <f>(HLOOKUP(DJ$6,BECO_Datos!$D$3:$HN$85,BECO_Datos!$A79,FALSE)+IFERROR(HLOOKUP(DJ$6,BECO_Datos!$HP$3:$LT$85,BECO_Datos!$A79,FALSE),0))*DJ$2</f>
        <v>0</v>
      </c>
      <c r="DK80" s="84">
        <f>(HLOOKUP(DK$6,BECO_Datos!$D$3:$HN$85,BECO_Datos!$A79,FALSE)+IFERROR(HLOOKUP(DK$6,BECO_Datos!$HP$3:$LT$85,BECO_Datos!$A79,FALSE),0))*DK$2</f>
        <v>0</v>
      </c>
      <c r="DL80" s="84">
        <f>(HLOOKUP(DL$6,BECO_Datos!$D$3:$HN$85,BECO_Datos!$A79,FALSE)+IFERROR(HLOOKUP(DL$6,BECO_Datos!$HP$3:$LT$85,BECO_Datos!$A79,FALSE),0))*DL$2</f>
        <v>0</v>
      </c>
      <c r="DM80" s="84">
        <f>(HLOOKUP(DM$6,BECO_Datos!$D$3:$HN$85,BECO_Datos!$A79,FALSE)+IFERROR(HLOOKUP(DM$6,BECO_Datos!$HP$3:$LT$85,BECO_Datos!$A79,FALSE),0))*DM$2</f>
        <v>0</v>
      </c>
      <c r="DN80" s="84">
        <f>(HLOOKUP(DN$6,BECO_Datos!$D$3:$HN$85,BECO_Datos!$A79,FALSE)+IFERROR(HLOOKUP(DN$6,BECO_Datos!$HP$3:$LT$85,BECO_Datos!$A79,FALSE),0))*DN$2</f>
        <v>0</v>
      </c>
      <c r="DO80" s="84">
        <f>(HLOOKUP(DO$6,BECO_Datos!$D$3:$HN$85,BECO_Datos!$A79,FALSE)+IFERROR(HLOOKUP(DO$6,BECO_Datos!$HP$3:$LT$85,BECO_Datos!$A79,FALSE),0))*DO$2</f>
        <v>0</v>
      </c>
      <c r="DP80" s="84">
        <f>(HLOOKUP(DP$6,BECO_Datos!$D$3:$HN$85,BECO_Datos!$A79,FALSE)+IFERROR(HLOOKUP(DP$6,BECO_Datos!$HP$3:$LT$85,BECO_Datos!$A79,FALSE),0))*DP$2</f>
        <v>0</v>
      </c>
      <c r="DQ80" s="84">
        <f>(HLOOKUP(DQ$6,BECO_Datos!$D$3:$HN$85,BECO_Datos!$A79,FALSE)+IFERROR(HLOOKUP(DQ$6,BECO_Datos!$HP$3:$LT$85,BECO_Datos!$A79,FALSE),0))*DQ$2</f>
        <v>0</v>
      </c>
      <c r="DS80" s="84" t="e">
        <f>(HLOOKUP(DS$6,BECO_Datos!$D$3:$HN$85,BECO_Datos!$A79,FALSE)+IFERROR(HLOOKUP(DS$6,BECO_Datos!$HP$3:$LT$85,BECO_Datos!$A79,FALSE),0))*DS$2</f>
        <v>#N/A</v>
      </c>
      <c r="DT80" s="84" t="e">
        <f>(HLOOKUP(DT$6,BECO_Datos!$D$3:$HN$85,BECO_Datos!$A79,FALSE)+IFERROR(HLOOKUP(DT$6,BECO_Datos!$HP$3:$LT$85,BECO_Datos!$A79,FALSE),0))*DT$2</f>
        <v>#N/A</v>
      </c>
      <c r="DU80" s="84" t="e">
        <f>(HLOOKUP(DU$6,BECO_Datos!$D$3:$HN$85,BECO_Datos!$A79,FALSE)+IFERROR(HLOOKUP(DU$6,BECO_Datos!$HP$3:$LT$85,BECO_Datos!$A79,FALSE),0))*DU$2</f>
        <v>#N/A</v>
      </c>
      <c r="DV80" s="84" t="e">
        <f>(HLOOKUP(DV$6,BECO_Datos!$D$3:$HN$85,BECO_Datos!$A79,FALSE)+IFERROR(HLOOKUP(DV$6,BECO_Datos!$HP$3:$LT$85,BECO_Datos!$A79,FALSE),0))*DV$2</f>
        <v>#N/A</v>
      </c>
      <c r="DW80" s="84" t="e">
        <f>(HLOOKUP(DW$6,BECO_Datos!$D$3:$HN$85,BECO_Datos!$A79,FALSE)+IFERROR(HLOOKUP(DW$6,BECO_Datos!$HP$3:$LT$85,BECO_Datos!$A79,FALSE),0))*DW$2</f>
        <v>#N/A</v>
      </c>
      <c r="DX80" s="84" t="e">
        <f>(HLOOKUP(DX$6,BECO_Datos!$D$3:$HN$85,BECO_Datos!$A79,FALSE)+IFERROR(HLOOKUP(DX$6,BECO_Datos!$HP$3:$LT$85,BECO_Datos!$A79,FALSE),0))*DX$2</f>
        <v>#N/A</v>
      </c>
      <c r="DY80" s="84">
        <f>(HLOOKUP(DY$6,BECO_Datos!$D$3:$HN$85,BECO_Datos!$A79,FALSE)+IFERROR(HLOOKUP(DY$6,BECO_Datos!$HP$3:$LT$85,BECO_Datos!$A79,FALSE),0))*DY$2</f>
        <v>0</v>
      </c>
      <c r="DZ80" s="84">
        <f>(HLOOKUP(DZ$6,BECO_Datos!$D$3:$HN$85,BECO_Datos!$A79,FALSE)+IFERROR(HLOOKUP(DZ$6,BECO_Datos!$HP$3:$LT$85,BECO_Datos!$A79,FALSE),0))*DZ$2</f>
        <v>0</v>
      </c>
      <c r="EA80" s="84">
        <f>(HLOOKUP(EA$6,BECO_Datos!$D$3:$HN$85,BECO_Datos!$A79,FALSE)+IFERROR(HLOOKUP(EA$6,BECO_Datos!$HP$3:$LT$85,BECO_Datos!$A79,FALSE),0))*EA$2</f>
        <v>0</v>
      </c>
      <c r="EB80" s="84">
        <f>(HLOOKUP(EB$6,BECO_Datos!$D$3:$HN$85,BECO_Datos!$A79,FALSE)+IFERROR(HLOOKUP(EB$6,BECO_Datos!$HP$3:$LT$85,BECO_Datos!$A79,FALSE),0))*EB$2</f>
        <v>0</v>
      </c>
      <c r="EC80" s="84">
        <f>(HLOOKUP(EC$6,BECO_Datos!$D$3:$HN$85,BECO_Datos!$A79,FALSE)+IFERROR(HLOOKUP(EC$6,BECO_Datos!$HP$3:$LT$85,BECO_Datos!$A79,FALSE),0))*EC$2</f>
        <v>0</v>
      </c>
      <c r="ED80" s="84">
        <f>(HLOOKUP(ED$6,BECO_Datos!$D$3:$HN$85,BECO_Datos!$A79,FALSE)+IFERROR(HLOOKUP(ED$6,BECO_Datos!$HP$3:$LT$85,BECO_Datos!$A79,FALSE),0))*ED$2</f>
        <v>0</v>
      </c>
      <c r="EE80" s="84">
        <f>(HLOOKUP(EE$6,BECO_Datos!$D$3:$HN$85,BECO_Datos!$A79,FALSE)+IFERROR(HLOOKUP(EE$6,BECO_Datos!$HP$3:$LT$85,BECO_Datos!$A79,FALSE),0))*EE$2</f>
        <v>0</v>
      </c>
      <c r="EF80" s="84">
        <f>(HLOOKUP(EF$6,BECO_Datos!$D$3:$HN$85,BECO_Datos!$A79,FALSE)+IFERROR(HLOOKUP(EF$6,BECO_Datos!$HP$3:$LT$85,BECO_Datos!$A79,FALSE),0))*EF$2</f>
        <v>0</v>
      </c>
      <c r="EG80" s="84">
        <f>(HLOOKUP(EG$6,BECO_Datos!$D$3:$HN$85,BECO_Datos!$A79,FALSE)+IFERROR(HLOOKUP(EG$6,BECO_Datos!$HP$3:$LT$85,BECO_Datos!$A79,FALSE),0))*EG$2</f>
        <v>0</v>
      </c>
      <c r="EH80" s="84">
        <f>(HLOOKUP(EH$6,BECO_Datos!$D$3:$HN$85,BECO_Datos!$A79,FALSE)+IFERROR(HLOOKUP(EH$6,BECO_Datos!$HP$3:$LT$85,BECO_Datos!$A79,FALSE),0))*EH$2</f>
        <v>0</v>
      </c>
      <c r="EJ80" s="84" t="e">
        <f>(HLOOKUP(EJ$6,BECO_Datos!$D$3:$HN$85,BECO_Datos!$A79,FALSE)+IFERROR(HLOOKUP(EJ$6,BECO_Datos!$HP$3:$LT$85,BECO_Datos!$A79,FALSE),0))*EJ$2</f>
        <v>#N/A</v>
      </c>
      <c r="EK80" s="84" t="e">
        <f>(HLOOKUP(EK$6,BECO_Datos!$D$3:$HN$85,BECO_Datos!$A79,FALSE)+IFERROR(HLOOKUP(EK$6,BECO_Datos!$HP$3:$LT$85,BECO_Datos!$A79,FALSE),0))*EK$2</f>
        <v>#N/A</v>
      </c>
      <c r="EL80" s="84" t="e">
        <f>(HLOOKUP(EL$6,BECO_Datos!$D$3:$HN$85,BECO_Datos!$A79,FALSE)+IFERROR(HLOOKUP(EL$6,BECO_Datos!$HP$3:$LT$85,BECO_Datos!$A79,FALSE),0))*EL$2</f>
        <v>#N/A</v>
      </c>
      <c r="EM80" s="84" t="e">
        <f>(HLOOKUP(EM$6,BECO_Datos!$D$3:$HN$85,BECO_Datos!$A79,FALSE)+IFERROR(HLOOKUP(EM$6,BECO_Datos!$HP$3:$LT$85,BECO_Datos!$A79,FALSE),0))*EM$2</f>
        <v>#N/A</v>
      </c>
      <c r="EN80" s="84" t="e">
        <f>(HLOOKUP(EN$6,BECO_Datos!$D$3:$HN$85,BECO_Datos!$A79,FALSE)+IFERROR(HLOOKUP(EN$6,BECO_Datos!$HP$3:$LT$85,BECO_Datos!$A79,FALSE),0))*EN$2</f>
        <v>#N/A</v>
      </c>
      <c r="EO80" s="84" t="e">
        <f>(HLOOKUP(EO$6,BECO_Datos!$D$3:$HN$85,BECO_Datos!$A79,FALSE)+IFERROR(HLOOKUP(EO$6,BECO_Datos!$HP$3:$LT$85,BECO_Datos!$A79,FALSE),0))*EO$2</f>
        <v>#N/A</v>
      </c>
      <c r="EP80" s="84">
        <f>(HLOOKUP(EP$6,BECO_Datos!$D$3:$HN$85,BECO_Datos!$A79,FALSE)+IFERROR(HLOOKUP(EP$6,BECO_Datos!$HP$3:$LT$85,BECO_Datos!$A79,FALSE),0))*EP$2</f>
        <v>0</v>
      </c>
      <c r="EQ80" s="84">
        <f>(HLOOKUP(EQ$6,BECO_Datos!$D$3:$HN$85,BECO_Datos!$A79,FALSE)+IFERROR(HLOOKUP(EQ$6,BECO_Datos!$HP$3:$LT$85,BECO_Datos!$A79,FALSE),0))*EQ$2</f>
        <v>0</v>
      </c>
      <c r="ER80" s="84">
        <f>(HLOOKUP(ER$6,BECO_Datos!$D$3:$HN$85,BECO_Datos!$A79,FALSE)+IFERROR(HLOOKUP(ER$6,BECO_Datos!$HP$3:$LT$85,BECO_Datos!$A79,FALSE),0))*ER$2</f>
        <v>0</v>
      </c>
      <c r="ES80" s="84">
        <f>(HLOOKUP(ES$6,BECO_Datos!$D$3:$HN$85,BECO_Datos!$A79,FALSE)+IFERROR(HLOOKUP(ES$6,BECO_Datos!$HP$3:$LT$85,BECO_Datos!$A79,FALSE),0))*ES$2</f>
        <v>0</v>
      </c>
      <c r="ET80" s="84">
        <f>(HLOOKUP(ET$6,BECO_Datos!$D$3:$HN$85,BECO_Datos!$A79,FALSE)+IFERROR(HLOOKUP(ET$6,BECO_Datos!$HP$3:$LT$85,BECO_Datos!$A79,FALSE),0))*ET$2</f>
        <v>0</v>
      </c>
      <c r="EU80" s="84">
        <f>(HLOOKUP(EU$6,BECO_Datos!$D$3:$HN$85,BECO_Datos!$A79,FALSE)+IFERROR(HLOOKUP(EU$6,BECO_Datos!$HP$3:$LT$85,BECO_Datos!$A79,FALSE),0))*EU$2</f>
        <v>0</v>
      </c>
      <c r="EV80" s="84">
        <f>(HLOOKUP(EV$6,BECO_Datos!$D$3:$HN$85,BECO_Datos!$A79,FALSE)+IFERROR(HLOOKUP(EV$6,BECO_Datos!$HP$3:$LT$85,BECO_Datos!$A79,FALSE),0))*EV$2</f>
        <v>0</v>
      </c>
      <c r="EW80" s="84">
        <f>(HLOOKUP(EW$6,BECO_Datos!$D$3:$HN$85,BECO_Datos!$A79,FALSE)+IFERROR(HLOOKUP(EW$6,BECO_Datos!$HP$3:$LT$85,BECO_Datos!$A79,FALSE),0))*EW$2</f>
        <v>0</v>
      </c>
      <c r="EX80" s="84">
        <f>(HLOOKUP(EX$6,BECO_Datos!$D$3:$HN$85,BECO_Datos!$A79,FALSE)+IFERROR(HLOOKUP(EX$6,BECO_Datos!$HP$3:$LT$85,BECO_Datos!$A79,FALSE),0))*EX$2</f>
        <v>0</v>
      </c>
      <c r="EY80" s="84">
        <f>(HLOOKUP(EY$6,BECO_Datos!$D$3:$HN$85,BECO_Datos!$A79,FALSE)+IFERROR(HLOOKUP(EY$6,BECO_Datos!$HP$3:$LT$85,BECO_Datos!$A79,FALSE),0))*EY$2</f>
        <v>0</v>
      </c>
      <c r="FA80" s="84" t="e">
        <f>(HLOOKUP(FA$6,BECO_Datos!$D$3:$HN$85,BECO_Datos!$A79,FALSE)+IFERROR(HLOOKUP(FA$6,BECO_Datos!$HP$3:$LT$85,BECO_Datos!$A79,FALSE),0))*FA$2</f>
        <v>#N/A</v>
      </c>
      <c r="FB80" s="84" t="e">
        <f>(HLOOKUP(FB$6,BECO_Datos!$D$3:$HN$85,BECO_Datos!$A79,FALSE)+IFERROR(HLOOKUP(FB$6,BECO_Datos!$HP$3:$LT$85,BECO_Datos!$A79,FALSE),0))*FB$2</f>
        <v>#N/A</v>
      </c>
      <c r="FC80" s="84" t="e">
        <f>(HLOOKUP(FC$6,BECO_Datos!$D$3:$HN$85,BECO_Datos!$A79,FALSE)+IFERROR(HLOOKUP(FC$6,BECO_Datos!$HP$3:$LT$85,BECO_Datos!$A79,FALSE),0))*FC$2</f>
        <v>#N/A</v>
      </c>
      <c r="FD80" s="84" t="e">
        <f>(HLOOKUP(FD$6,BECO_Datos!$D$3:$HN$85,BECO_Datos!$A79,FALSE)+IFERROR(HLOOKUP(FD$6,BECO_Datos!$HP$3:$LT$85,BECO_Datos!$A79,FALSE),0))*FD$2</f>
        <v>#N/A</v>
      </c>
      <c r="FE80" s="84" t="e">
        <f>(HLOOKUP(FE$6,BECO_Datos!$D$3:$HN$85,BECO_Datos!$A79,FALSE)+IFERROR(HLOOKUP(FE$6,BECO_Datos!$HP$3:$LT$85,BECO_Datos!$A79,FALSE),0))*FE$2</f>
        <v>#N/A</v>
      </c>
      <c r="FF80" s="84" t="e">
        <f>(HLOOKUP(FF$6,BECO_Datos!$D$3:$HN$85,BECO_Datos!$A79,FALSE)+IFERROR(HLOOKUP(FF$6,BECO_Datos!$HP$3:$LT$85,BECO_Datos!$A79,FALSE),0))*FF$2</f>
        <v>#N/A</v>
      </c>
      <c r="FG80" s="84">
        <f>(HLOOKUP(FG$6,BECO_Datos!$D$3:$HN$85,BECO_Datos!$A79,FALSE)+IFERROR(HLOOKUP(FG$6,BECO_Datos!$HP$3:$LT$85,BECO_Datos!$A79,FALSE),0))*FG$2</f>
        <v>0</v>
      </c>
      <c r="FH80" s="84">
        <f>(HLOOKUP(FH$6,BECO_Datos!$D$3:$HN$85,BECO_Datos!$A79,FALSE)+IFERROR(HLOOKUP(FH$6,BECO_Datos!$HP$3:$LT$85,BECO_Datos!$A79,FALSE),0))*FH$2</f>
        <v>0</v>
      </c>
      <c r="FI80" s="84">
        <f>(HLOOKUP(FI$6,BECO_Datos!$D$3:$HN$85,BECO_Datos!$A79,FALSE)+IFERROR(HLOOKUP(FI$6,BECO_Datos!$HP$3:$LT$85,BECO_Datos!$A79,FALSE),0))*FI$2</f>
        <v>0</v>
      </c>
      <c r="FJ80" s="84">
        <f>(HLOOKUP(FJ$6,BECO_Datos!$D$3:$HN$85,BECO_Datos!$A79,FALSE)+IFERROR(HLOOKUP(FJ$6,BECO_Datos!$HP$3:$LT$85,BECO_Datos!$A79,FALSE),0))*FJ$2</f>
        <v>0</v>
      </c>
      <c r="FK80" s="84">
        <f>(HLOOKUP(FK$6,BECO_Datos!$D$3:$HN$85,BECO_Datos!$A79,FALSE)+IFERROR(HLOOKUP(FK$6,BECO_Datos!$HP$3:$LT$85,BECO_Datos!$A79,FALSE),0))*FK$2</f>
        <v>0</v>
      </c>
      <c r="FL80" s="84">
        <f>(HLOOKUP(FL$6,BECO_Datos!$D$3:$HN$85,BECO_Datos!$A79,FALSE)+IFERROR(HLOOKUP(FL$6,BECO_Datos!$HP$3:$LT$85,BECO_Datos!$A79,FALSE),0))*FL$2</f>
        <v>0</v>
      </c>
      <c r="FM80" s="84">
        <f>(HLOOKUP(FM$6,BECO_Datos!$D$3:$HN$85,BECO_Datos!$A79,FALSE)+IFERROR(HLOOKUP(FM$6,BECO_Datos!$HP$3:$LT$85,BECO_Datos!$A79,FALSE),0))*FM$2</f>
        <v>0</v>
      </c>
      <c r="FN80" s="84">
        <f>(HLOOKUP(FN$6,BECO_Datos!$D$3:$HN$85,BECO_Datos!$A79,FALSE)+IFERROR(HLOOKUP(FN$6,BECO_Datos!$HP$3:$LT$85,BECO_Datos!$A79,FALSE),0))*FN$2</f>
        <v>0</v>
      </c>
      <c r="FO80" s="84">
        <f>(HLOOKUP(FO$6,BECO_Datos!$D$3:$HN$85,BECO_Datos!$A79,FALSE)+IFERROR(HLOOKUP(FO$6,BECO_Datos!$HP$3:$LT$85,BECO_Datos!$A79,FALSE),0))*FO$2</f>
        <v>0</v>
      </c>
      <c r="FP80" s="84">
        <f>(HLOOKUP(FP$6,BECO_Datos!$D$3:$HN$85,BECO_Datos!$A79,FALSE)+IFERROR(HLOOKUP(FP$6,BECO_Datos!$HP$3:$LT$85,BECO_Datos!$A79,FALSE),0))*FP$2</f>
        <v>0</v>
      </c>
      <c r="FR80" s="84" t="e">
        <f>(HLOOKUP(FR$6,BECO_Datos!$D$3:$HN$85,BECO_Datos!$A79,FALSE)+IFERROR(HLOOKUP(FR$6,BECO_Datos!$HP$3:$LT$85,BECO_Datos!$A79,FALSE),0))*FR$2</f>
        <v>#N/A</v>
      </c>
      <c r="FS80" s="84" t="e">
        <f>(HLOOKUP(FS$6,BECO_Datos!$D$3:$HN$85,BECO_Datos!$A79,FALSE)+IFERROR(HLOOKUP(FS$6,BECO_Datos!$HP$3:$LT$85,BECO_Datos!$A79,FALSE),0))*FS$2</f>
        <v>#N/A</v>
      </c>
      <c r="FT80" s="84" t="e">
        <f>(HLOOKUP(FT$6,BECO_Datos!$D$3:$HN$85,BECO_Datos!$A79,FALSE)+IFERROR(HLOOKUP(FT$6,BECO_Datos!$HP$3:$LT$85,BECO_Datos!$A79,FALSE),0))*FT$2</f>
        <v>#N/A</v>
      </c>
      <c r="FU80" s="84" t="e">
        <f>(HLOOKUP(FU$6,BECO_Datos!$D$3:$HN$85,BECO_Datos!$A79,FALSE)+IFERROR(HLOOKUP(FU$6,BECO_Datos!$HP$3:$LT$85,BECO_Datos!$A79,FALSE),0))*FU$2</f>
        <v>#N/A</v>
      </c>
      <c r="FV80" s="84" t="e">
        <f>(HLOOKUP(FV$6,BECO_Datos!$D$3:$HN$85,BECO_Datos!$A79,FALSE)+IFERROR(HLOOKUP(FV$6,BECO_Datos!$HP$3:$LT$85,BECO_Datos!$A79,FALSE),0))*FV$2</f>
        <v>#N/A</v>
      </c>
      <c r="FW80" s="84" t="e">
        <f>(HLOOKUP(FW$6,BECO_Datos!$D$3:$HN$85,BECO_Datos!$A79,FALSE)+IFERROR(HLOOKUP(FW$6,BECO_Datos!$HP$3:$LT$85,BECO_Datos!$A79,FALSE),0))*FW$2</f>
        <v>#N/A</v>
      </c>
      <c r="FX80" s="84">
        <f>(HLOOKUP(FX$6,BECO_Datos!$D$3:$HN$85,BECO_Datos!$A79,FALSE)+IFERROR(HLOOKUP(FX$6,BECO_Datos!$HP$3:$LT$85,BECO_Datos!$A79,FALSE),0))*FX$2</f>
        <v>0</v>
      </c>
      <c r="FY80" s="84">
        <f>(HLOOKUP(FY$6,BECO_Datos!$D$3:$HN$85,BECO_Datos!$A79,FALSE)+IFERROR(HLOOKUP(FY$6,BECO_Datos!$HP$3:$LT$85,BECO_Datos!$A79,FALSE),0))*FY$2</f>
        <v>0</v>
      </c>
      <c r="FZ80" s="84">
        <f>(HLOOKUP(FZ$6,BECO_Datos!$D$3:$HN$85,BECO_Datos!$A79,FALSE)+IFERROR(HLOOKUP(FZ$6,BECO_Datos!$HP$3:$LT$85,BECO_Datos!$A79,FALSE),0))*FZ$2</f>
        <v>0</v>
      </c>
      <c r="GA80" s="84">
        <f>(HLOOKUP(GA$6,BECO_Datos!$D$3:$HN$85,BECO_Datos!$A79,FALSE)+IFERROR(HLOOKUP(GA$6,BECO_Datos!$HP$3:$LT$85,BECO_Datos!$A79,FALSE),0))*GA$2</f>
        <v>0</v>
      </c>
      <c r="GB80" s="84">
        <f>(HLOOKUP(GB$6,BECO_Datos!$D$3:$HN$85,BECO_Datos!$A79,FALSE)+IFERROR(HLOOKUP(GB$6,BECO_Datos!$HP$3:$LT$85,BECO_Datos!$A79,FALSE),0))*GB$2</f>
        <v>0</v>
      </c>
      <c r="GC80" s="84">
        <f>(HLOOKUP(GC$6,BECO_Datos!$D$3:$HN$85,BECO_Datos!$A79,FALSE)+IFERROR(HLOOKUP(GC$6,BECO_Datos!$HP$3:$LT$85,BECO_Datos!$A79,FALSE),0))*GC$2</f>
        <v>0</v>
      </c>
      <c r="GD80" s="84">
        <f>(HLOOKUP(GD$6,BECO_Datos!$D$3:$HN$85,BECO_Datos!$A79,FALSE)+IFERROR(HLOOKUP(GD$6,BECO_Datos!$HP$3:$LT$85,BECO_Datos!$A79,FALSE),0))*GD$2</f>
        <v>0</v>
      </c>
      <c r="GE80" s="84">
        <f>(HLOOKUP(GE$6,BECO_Datos!$D$3:$HN$85,BECO_Datos!$A79,FALSE)+IFERROR(HLOOKUP(GE$6,BECO_Datos!$HP$3:$LT$85,BECO_Datos!$A79,FALSE),0))*GE$2</f>
        <v>0</v>
      </c>
      <c r="GF80" s="84">
        <f>(HLOOKUP(GF$6,BECO_Datos!$D$3:$HN$85,BECO_Datos!$A79,FALSE)+IFERROR(HLOOKUP(GF$6,BECO_Datos!$HP$3:$LT$85,BECO_Datos!$A79,FALSE),0))*GF$2</f>
        <v>0</v>
      </c>
      <c r="GG80" s="84">
        <f>(HLOOKUP(GG$6,BECO_Datos!$D$3:$HN$85,BECO_Datos!$A79,FALSE)+IFERROR(HLOOKUP(GG$6,BECO_Datos!$HP$3:$LT$85,BECO_Datos!$A79,FALSE),0))*GG$2</f>
        <v>0</v>
      </c>
      <c r="GI80" s="84" t="e">
        <f>(HLOOKUP(GI$6,BECO_Datos!$D$3:$HN$85,BECO_Datos!$A79,FALSE)+IFERROR(HLOOKUP(GI$6,BECO_Datos!$HP$3:$LT$85,BECO_Datos!$A79,FALSE),0))*GI$2</f>
        <v>#N/A</v>
      </c>
      <c r="GJ80" s="84" t="e">
        <f>(HLOOKUP(GJ$6,BECO_Datos!$D$3:$HN$85,BECO_Datos!$A79,FALSE)+IFERROR(HLOOKUP(GJ$6,BECO_Datos!$HP$3:$LT$85,BECO_Datos!$A79,FALSE),0))*GJ$2</f>
        <v>#N/A</v>
      </c>
      <c r="GK80" s="84" t="e">
        <f>(HLOOKUP(GK$6,BECO_Datos!$D$3:$HN$85,BECO_Datos!$A79,FALSE)+IFERROR(HLOOKUP(GK$6,BECO_Datos!$HP$3:$LT$85,BECO_Datos!$A79,FALSE),0))*GK$2</f>
        <v>#N/A</v>
      </c>
      <c r="GL80" s="84" t="e">
        <f>(HLOOKUP(GL$6,BECO_Datos!$D$3:$HN$85,BECO_Datos!$A79,FALSE)+IFERROR(HLOOKUP(GL$6,BECO_Datos!$HP$3:$LT$85,BECO_Datos!$A79,FALSE),0))*GL$2</f>
        <v>#N/A</v>
      </c>
      <c r="GM80" s="84" t="e">
        <f>(HLOOKUP(GM$6,BECO_Datos!$D$3:$HN$85,BECO_Datos!$A79,FALSE)+IFERROR(HLOOKUP(GM$6,BECO_Datos!$HP$3:$LT$85,BECO_Datos!$A79,FALSE),0))*GM$2</f>
        <v>#N/A</v>
      </c>
      <c r="GN80" s="84" t="e">
        <f>(HLOOKUP(GN$6,BECO_Datos!$D$3:$HN$85,BECO_Datos!$A79,FALSE)+IFERROR(HLOOKUP(GN$6,BECO_Datos!$HP$3:$LT$85,BECO_Datos!$A79,FALSE),0))*GN$2</f>
        <v>#N/A</v>
      </c>
      <c r="GO80" s="84">
        <f>(HLOOKUP(GO$6,BECO_Datos!$D$3:$HN$85,BECO_Datos!$A79,FALSE)+IFERROR(HLOOKUP(GO$6,BECO_Datos!$HP$3:$LT$85,BECO_Datos!$A79,FALSE),0))*GO$2</f>
        <v>0</v>
      </c>
      <c r="GP80" s="84">
        <f>(HLOOKUP(GP$6,BECO_Datos!$D$3:$HN$85,BECO_Datos!$A79,FALSE)+IFERROR(HLOOKUP(GP$6,BECO_Datos!$HP$3:$LT$85,BECO_Datos!$A79,FALSE),0))*GP$2</f>
        <v>0</v>
      </c>
      <c r="GQ80" s="84">
        <f>(HLOOKUP(GQ$6,BECO_Datos!$D$3:$HN$85,BECO_Datos!$A79,FALSE)+IFERROR(HLOOKUP(GQ$6,BECO_Datos!$HP$3:$LT$85,BECO_Datos!$A79,FALSE),0))*GQ$2</f>
        <v>0</v>
      </c>
      <c r="GR80" s="84">
        <f>(HLOOKUP(GR$6,BECO_Datos!$D$3:$HN$85,BECO_Datos!$A79,FALSE)+IFERROR(HLOOKUP(GR$6,BECO_Datos!$HP$3:$LT$85,BECO_Datos!$A79,FALSE),0))*GR$2</f>
        <v>0</v>
      </c>
      <c r="GS80" s="84">
        <f>(HLOOKUP(GS$6,BECO_Datos!$D$3:$HN$85,BECO_Datos!$A79,FALSE)+IFERROR(HLOOKUP(GS$6,BECO_Datos!$HP$3:$LT$85,BECO_Datos!$A79,FALSE),0))*GS$2</f>
        <v>0</v>
      </c>
      <c r="GT80" s="84">
        <f>(HLOOKUP(GT$6,BECO_Datos!$D$3:$HN$85,BECO_Datos!$A79,FALSE)+IFERROR(HLOOKUP(GT$6,BECO_Datos!$HP$3:$LT$85,BECO_Datos!$A79,FALSE),0))*GT$2</f>
        <v>0</v>
      </c>
      <c r="GU80" s="84">
        <f>(HLOOKUP(GU$6,BECO_Datos!$D$3:$HN$85,BECO_Datos!$A79,FALSE)+IFERROR(HLOOKUP(GU$6,BECO_Datos!$HP$3:$LT$85,BECO_Datos!$A79,FALSE),0))*GU$2</f>
        <v>0</v>
      </c>
      <c r="GV80" s="84">
        <f>(HLOOKUP(GV$6,BECO_Datos!$D$3:$HN$85,BECO_Datos!$A79,FALSE)+IFERROR(HLOOKUP(GV$6,BECO_Datos!$HP$3:$LT$85,BECO_Datos!$A79,FALSE),0))*GV$2</f>
        <v>0</v>
      </c>
      <c r="GW80" s="84">
        <f>(HLOOKUP(GW$6,BECO_Datos!$D$3:$HN$85,BECO_Datos!$A79,FALSE)+IFERROR(HLOOKUP(GW$6,BECO_Datos!$HP$3:$LT$85,BECO_Datos!$A79,FALSE),0))*GW$2</f>
        <v>0</v>
      </c>
      <c r="GX80" s="84">
        <f>(HLOOKUP(GX$6,BECO_Datos!$D$3:$HN$85,BECO_Datos!$A79,FALSE)+IFERROR(HLOOKUP(GX$6,BECO_Datos!$HP$3:$LT$85,BECO_Datos!$A79,FALSE),0))*GX$2</f>
        <v>0</v>
      </c>
      <c r="GZ80" s="84" t="e">
        <f>(HLOOKUP(GZ$6,BECO_Datos!$D$3:$HN$85,BECO_Datos!$A79,FALSE)+IFERROR(HLOOKUP(GZ$6,BECO_Datos!$HP$3:$LT$85,BECO_Datos!$A79,FALSE),0))*GZ$2</f>
        <v>#N/A</v>
      </c>
      <c r="HA80" s="84" t="e">
        <f>(HLOOKUP(HA$6,BECO_Datos!$D$3:$HN$85,BECO_Datos!$A79,FALSE)+IFERROR(HLOOKUP(HA$6,BECO_Datos!$HP$3:$LT$85,BECO_Datos!$A79,FALSE),0))*HA$2</f>
        <v>#N/A</v>
      </c>
      <c r="HB80" s="84" t="e">
        <f>(HLOOKUP(HB$6,BECO_Datos!$D$3:$HN$85,BECO_Datos!$A79,FALSE)+IFERROR(HLOOKUP(HB$6,BECO_Datos!$HP$3:$LT$85,BECO_Datos!$A79,FALSE),0))*HB$2</f>
        <v>#N/A</v>
      </c>
      <c r="HC80" s="84" t="e">
        <f>(HLOOKUP(HC$6,BECO_Datos!$D$3:$HN$85,BECO_Datos!$A79,FALSE)+IFERROR(HLOOKUP(HC$6,BECO_Datos!$HP$3:$LT$85,BECO_Datos!$A79,FALSE),0))*HC$2</f>
        <v>#N/A</v>
      </c>
      <c r="HD80" s="84" t="e">
        <f>(HLOOKUP(HD$6,BECO_Datos!$D$3:$HN$85,BECO_Datos!$A79,FALSE)+IFERROR(HLOOKUP(HD$6,BECO_Datos!$HP$3:$LT$85,BECO_Datos!$A79,FALSE),0))*HD$2</f>
        <v>#N/A</v>
      </c>
      <c r="HE80" s="84" t="e">
        <f>(HLOOKUP(HE$6,BECO_Datos!$D$3:$HN$85,BECO_Datos!$A79,FALSE)+IFERROR(HLOOKUP(HE$6,BECO_Datos!$HP$3:$LT$85,BECO_Datos!$A79,FALSE),0))*HE$2</f>
        <v>#N/A</v>
      </c>
      <c r="HF80" s="84">
        <f>(HLOOKUP(HF$6,BECO_Datos!$D$3:$HN$85,BECO_Datos!$A79,FALSE)+IFERROR(HLOOKUP(HF$6,BECO_Datos!$HP$3:$LT$85,BECO_Datos!$A79,FALSE),0))*HF$2</f>
        <v>2.4287185673315617</v>
      </c>
      <c r="HG80" s="84">
        <f>(HLOOKUP(HG$6,BECO_Datos!$D$3:$HN$85,BECO_Datos!$A79,FALSE)+IFERROR(HLOOKUP(HG$6,BECO_Datos!$HP$3:$LT$85,BECO_Datos!$A79,FALSE),0))*HG$2</f>
        <v>2.5935078388856789</v>
      </c>
      <c r="HH80" s="84">
        <f>(HLOOKUP(HH$6,BECO_Datos!$D$3:$HN$85,BECO_Datos!$A79,FALSE)+IFERROR(HLOOKUP(HH$6,BECO_Datos!$HP$3:$LT$85,BECO_Datos!$A79,FALSE),0))*HH$2</f>
        <v>2.6999299091726181</v>
      </c>
      <c r="HI80" s="84">
        <f>(HLOOKUP(HI$6,BECO_Datos!$D$3:$HN$85,BECO_Datos!$A79,FALSE)+IFERROR(HLOOKUP(HI$6,BECO_Datos!$HP$3:$LT$85,BECO_Datos!$A79,FALSE),0))*HI$2</f>
        <v>2.8509666881572442</v>
      </c>
      <c r="HJ80" s="84">
        <f>(HLOOKUP(HJ$6,BECO_Datos!$D$3:$HN$85,BECO_Datos!$A79,FALSE)+IFERROR(HLOOKUP(HJ$6,BECO_Datos!$HP$3:$LT$85,BECO_Datos!$A79,FALSE),0))*HJ$2</f>
        <v>3.8836409062787132</v>
      </c>
      <c r="HK80" s="84">
        <f>(HLOOKUP(HK$6,BECO_Datos!$D$3:$HN$85,BECO_Datos!$A79,FALSE)+IFERROR(HLOOKUP(HK$6,BECO_Datos!$HP$3:$LT$85,BECO_Datos!$A79,FALSE),0))*HK$2</f>
        <v>4.3603009031510256</v>
      </c>
      <c r="HL80" s="84">
        <f>(HLOOKUP(HL$6,BECO_Datos!$D$3:$HN$85,BECO_Datos!$A79,FALSE)+IFERROR(HLOOKUP(HL$6,BECO_Datos!$HP$3:$LT$85,BECO_Datos!$A79,FALSE),0))*HL$2</f>
        <v>4.4014345395399834</v>
      </c>
      <c r="HM80" s="84">
        <f>(HLOOKUP(HM$6,BECO_Datos!$D$3:$HN$85,BECO_Datos!$A79,FALSE)+IFERROR(HLOOKUP(HM$6,BECO_Datos!$HP$3:$LT$85,BECO_Datos!$A79,FALSE),0))*HM$2</f>
        <v>2.9974182421074853</v>
      </c>
      <c r="HN80" s="84">
        <f>(HLOOKUP(HN$6,BECO_Datos!$D$3:$HN$85,BECO_Datos!$A79,FALSE)+IFERROR(HLOOKUP(HN$6,BECO_Datos!$HP$3:$LT$85,BECO_Datos!$A79,FALSE),0))*HN$2</f>
        <v>1.8928535276254455</v>
      </c>
      <c r="HO80" s="84">
        <f>(HLOOKUP(HO$6,BECO_Datos!$D$3:$HN$85,BECO_Datos!$A79,FALSE)+IFERROR(HLOOKUP(HO$6,BECO_Datos!$HP$3:$LT$85,BECO_Datos!$A79,FALSE),0))*HO$2</f>
        <v>2.4181418352079964</v>
      </c>
      <c r="HQ80" s="84" t="e">
        <f>(HLOOKUP(HQ$6,BECO_Datos!$D$3:$HN$85,BECO_Datos!$A79,FALSE)+IFERROR(HLOOKUP(HQ$6,BECO_Datos!$HP$3:$LT$85,BECO_Datos!$A79,FALSE),0))*HQ$2</f>
        <v>#N/A</v>
      </c>
      <c r="HR80" s="84" t="e">
        <f>(HLOOKUP(HR$6,BECO_Datos!$D$3:$HN$85,BECO_Datos!$A79,FALSE)+IFERROR(HLOOKUP(HR$6,BECO_Datos!$HP$3:$LT$85,BECO_Datos!$A79,FALSE),0))*HR$2</f>
        <v>#N/A</v>
      </c>
      <c r="HS80" s="84" t="e">
        <f>(HLOOKUP(HS$6,BECO_Datos!$D$3:$HN$85,BECO_Datos!$A79,FALSE)+IFERROR(HLOOKUP(HS$6,BECO_Datos!$HP$3:$LT$85,BECO_Datos!$A79,FALSE),0))*HS$2</f>
        <v>#N/A</v>
      </c>
      <c r="HT80" s="84" t="e">
        <f>(HLOOKUP(HT$6,BECO_Datos!$D$3:$HN$85,BECO_Datos!$A79,FALSE)+IFERROR(HLOOKUP(HT$6,BECO_Datos!$HP$3:$LT$85,BECO_Datos!$A79,FALSE),0))*HT$2</f>
        <v>#N/A</v>
      </c>
      <c r="HU80" s="84" t="e">
        <f>(HLOOKUP(HU$6,BECO_Datos!$D$3:$HN$85,BECO_Datos!$A79,FALSE)+IFERROR(HLOOKUP(HU$6,BECO_Datos!$HP$3:$LT$85,BECO_Datos!$A79,FALSE),0))*HU$2</f>
        <v>#N/A</v>
      </c>
      <c r="HV80" s="84" t="e">
        <f>(HLOOKUP(HV$6,BECO_Datos!$D$3:$HN$85,BECO_Datos!$A79,FALSE)+IFERROR(HLOOKUP(HV$6,BECO_Datos!$HP$3:$LT$85,BECO_Datos!$A79,FALSE),0))*HV$2</f>
        <v>#N/A</v>
      </c>
      <c r="HW80" s="84">
        <f>(HLOOKUP(HW$6,BECO_Datos!$D$3:$HN$85,BECO_Datos!$A79,FALSE)+IFERROR(HLOOKUP(HW$6,BECO_Datos!$HP$3:$LT$85,BECO_Datos!$A79,FALSE),0))*HW$2</f>
        <v>0</v>
      </c>
      <c r="HX80" s="84">
        <f>(HLOOKUP(HX$6,BECO_Datos!$D$3:$HN$85,BECO_Datos!$A79,FALSE)+IFERROR(HLOOKUP(HX$6,BECO_Datos!$HP$3:$LT$85,BECO_Datos!$A79,FALSE),0))*HX$2</f>
        <v>0</v>
      </c>
      <c r="HY80" s="84">
        <f>(HLOOKUP(HY$6,BECO_Datos!$D$3:$HN$85,BECO_Datos!$A79,FALSE)+IFERROR(HLOOKUP(HY$6,BECO_Datos!$HP$3:$LT$85,BECO_Datos!$A79,FALSE),0))*HY$2</f>
        <v>0</v>
      </c>
      <c r="HZ80" s="84">
        <f>(HLOOKUP(HZ$6,BECO_Datos!$D$3:$HN$85,BECO_Datos!$A79,FALSE)+IFERROR(HLOOKUP(HZ$6,BECO_Datos!$HP$3:$LT$85,BECO_Datos!$A79,FALSE),0))*HZ$2</f>
        <v>0</v>
      </c>
      <c r="IA80" s="84">
        <f>(HLOOKUP(IA$6,BECO_Datos!$D$3:$HN$85,BECO_Datos!$A79,FALSE)+IFERROR(HLOOKUP(IA$6,BECO_Datos!$HP$3:$LT$85,BECO_Datos!$A79,FALSE),0))*IA$2</f>
        <v>0</v>
      </c>
      <c r="IB80" s="84">
        <f>(HLOOKUP(IB$6,BECO_Datos!$D$3:$HN$85,BECO_Datos!$A79,FALSE)+IFERROR(HLOOKUP(IB$6,BECO_Datos!$HP$3:$LT$85,BECO_Datos!$A79,FALSE),0))*IB$2</f>
        <v>0</v>
      </c>
      <c r="IC80" s="84">
        <f>(HLOOKUP(IC$6,BECO_Datos!$D$3:$HN$85,BECO_Datos!$A79,FALSE)+IFERROR(HLOOKUP(IC$6,BECO_Datos!$HP$3:$LT$85,BECO_Datos!$A79,FALSE),0))*IC$2</f>
        <v>0</v>
      </c>
      <c r="ID80" s="84">
        <f>(HLOOKUP(ID$6,BECO_Datos!$D$3:$HN$85,BECO_Datos!$A79,FALSE)+IFERROR(HLOOKUP(ID$6,BECO_Datos!$HP$3:$LT$85,BECO_Datos!$A79,FALSE),0))*ID$2</f>
        <v>0</v>
      </c>
      <c r="IE80" s="84">
        <f>(HLOOKUP(IE$6,BECO_Datos!$D$3:$HN$85,BECO_Datos!$A79,FALSE)+IFERROR(HLOOKUP(IE$6,BECO_Datos!$HP$3:$LT$85,BECO_Datos!$A79,FALSE),0))*IE$2</f>
        <v>0</v>
      </c>
      <c r="IF80" s="84">
        <f>(HLOOKUP(IF$6,BECO_Datos!$D$3:$HN$85,BECO_Datos!$A79,FALSE)+IFERROR(HLOOKUP(IF$6,BECO_Datos!$HP$3:$LT$85,BECO_Datos!$A79,FALSE),0))*IF$2</f>
        <v>0</v>
      </c>
      <c r="IH80" s="84" t="e">
        <f>(HLOOKUP(IH$6,BECO_Datos!$D$3:$HN$85,BECO_Datos!$A79,FALSE)+IFERROR(HLOOKUP(IH$6,BECO_Datos!$HP$3:$LT$85,BECO_Datos!$A79,FALSE),0))*IH$2</f>
        <v>#N/A</v>
      </c>
      <c r="II80" s="84" t="e">
        <f>(HLOOKUP(II$6,BECO_Datos!$D$3:$HN$85,BECO_Datos!$A79,FALSE)+IFERROR(HLOOKUP(II$6,BECO_Datos!$HP$3:$LT$85,BECO_Datos!$A79,FALSE),0))*II$2</f>
        <v>#N/A</v>
      </c>
      <c r="IJ80" s="84" t="e">
        <f>(HLOOKUP(IJ$6,BECO_Datos!$D$3:$HN$85,BECO_Datos!$A79,FALSE)+IFERROR(HLOOKUP(IJ$6,BECO_Datos!$HP$3:$LT$85,BECO_Datos!$A79,FALSE),0))*IJ$2</f>
        <v>#N/A</v>
      </c>
      <c r="IK80" s="84" t="e">
        <f>(HLOOKUP(IK$6,BECO_Datos!$D$3:$HN$85,BECO_Datos!$A79,FALSE)+IFERROR(HLOOKUP(IK$6,BECO_Datos!$HP$3:$LT$85,BECO_Datos!$A79,FALSE),0))*IK$2</f>
        <v>#N/A</v>
      </c>
      <c r="IL80" s="84" t="e">
        <f>(HLOOKUP(IL$6,BECO_Datos!$D$3:$HN$85,BECO_Datos!$A79,FALSE)+IFERROR(HLOOKUP(IL$6,BECO_Datos!$HP$3:$LT$85,BECO_Datos!$A79,FALSE),0))*IL$2</f>
        <v>#N/A</v>
      </c>
      <c r="IM80" s="84" t="e">
        <f>(HLOOKUP(IM$6,BECO_Datos!$D$3:$HN$85,BECO_Datos!$A79,FALSE)+IFERROR(HLOOKUP(IM$6,BECO_Datos!$HP$3:$LT$85,BECO_Datos!$A79,FALSE),0))*IM$2</f>
        <v>#N/A</v>
      </c>
      <c r="IN80" s="84">
        <f>(HLOOKUP(IN$6,BECO_Datos!$D$3:$HN$85,BECO_Datos!$A79,FALSE)+IFERROR(HLOOKUP(IN$6,BECO_Datos!$HP$3:$LT$85,BECO_Datos!$A79,FALSE),0))*IN$2</f>
        <v>0</v>
      </c>
      <c r="IO80" s="84">
        <f>(HLOOKUP(IO$6,BECO_Datos!$D$3:$HN$85,BECO_Datos!$A79,FALSE)+IFERROR(HLOOKUP(IO$6,BECO_Datos!$HP$3:$LT$85,BECO_Datos!$A79,FALSE),0))*IO$2</f>
        <v>0</v>
      </c>
      <c r="IP80" s="84">
        <f>(HLOOKUP(IP$6,BECO_Datos!$D$3:$HN$85,BECO_Datos!$A79,FALSE)+IFERROR(HLOOKUP(IP$6,BECO_Datos!$HP$3:$LT$85,BECO_Datos!$A79,FALSE),0))*IP$2</f>
        <v>0</v>
      </c>
      <c r="IQ80" s="84">
        <f>(HLOOKUP(IQ$6,BECO_Datos!$D$3:$HN$85,BECO_Datos!$A79,FALSE)+IFERROR(HLOOKUP(IQ$6,BECO_Datos!$HP$3:$LT$85,BECO_Datos!$A79,FALSE),0))*IQ$2</f>
        <v>0</v>
      </c>
      <c r="IR80" s="84">
        <f>(HLOOKUP(IR$6,BECO_Datos!$D$3:$HN$85,BECO_Datos!$A79,FALSE)+IFERROR(HLOOKUP(IR$6,BECO_Datos!$HP$3:$LT$85,BECO_Datos!$A79,FALSE),0))*IR$2</f>
        <v>0</v>
      </c>
      <c r="IS80" s="84">
        <f>(HLOOKUP(IS$6,BECO_Datos!$D$3:$HN$85,BECO_Datos!$A79,FALSE)+IFERROR(HLOOKUP(IS$6,BECO_Datos!$HP$3:$LT$85,BECO_Datos!$A79,FALSE),0))*IS$2</f>
        <v>0</v>
      </c>
      <c r="IT80" s="84">
        <f>(HLOOKUP(IT$6,BECO_Datos!$D$3:$HN$85,BECO_Datos!$A79,FALSE)+IFERROR(HLOOKUP(IT$6,BECO_Datos!$HP$3:$LT$85,BECO_Datos!$A79,FALSE),0))*IT$2</f>
        <v>0</v>
      </c>
      <c r="IU80" s="84">
        <f>(HLOOKUP(IU$6,BECO_Datos!$D$3:$HN$85,BECO_Datos!$A79,FALSE)+IFERROR(HLOOKUP(IU$6,BECO_Datos!$HP$3:$LT$85,BECO_Datos!$A79,FALSE),0))*IU$2</f>
        <v>0</v>
      </c>
      <c r="IV80" s="84">
        <f>(HLOOKUP(IV$6,BECO_Datos!$D$3:$HN$85,BECO_Datos!$A79,FALSE)+IFERROR(HLOOKUP(IV$6,BECO_Datos!$HP$3:$LT$85,BECO_Datos!$A79,FALSE),0))*IV$2</f>
        <v>0</v>
      </c>
      <c r="IW80" s="84">
        <f>(HLOOKUP(IW$6,BECO_Datos!$D$3:$HN$85,BECO_Datos!$A79,FALSE)+IFERROR(HLOOKUP(IW$6,BECO_Datos!$HP$3:$LT$85,BECO_Datos!$A79,FALSE),0))*IW$2</f>
        <v>0</v>
      </c>
      <c r="IY80" s="84" t="e">
        <f>(HLOOKUP(IY$6,BECO_Datos!$D$3:$HN$85,BECO_Datos!$A79,FALSE)+IFERROR(HLOOKUP(IY$6,BECO_Datos!$HP$3:$LT$85,BECO_Datos!$A79,FALSE),0))*IY$2</f>
        <v>#N/A</v>
      </c>
      <c r="IZ80" s="84" t="e">
        <f>(HLOOKUP(IZ$6,BECO_Datos!$D$3:$HN$85,BECO_Datos!$A79,FALSE)+IFERROR(HLOOKUP(IZ$6,BECO_Datos!$HP$3:$LT$85,BECO_Datos!$A79,FALSE),0))*IZ$2</f>
        <v>#N/A</v>
      </c>
      <c r="JA80" s="84" t="e">
        <f>(HLOOKUP(JA$6,BECO_Datos!$D$3:$HN$85,BECO_Datos!$A79,FALSE)+IFERROR(HLOOKUP(JA$6,BECO_Datos!$HP$3:$LT$85,BECO_Datos!$A79,FALSE),0))*JA$2</f>
        <v>#N/A</v>
      </c>
      <c r="JB80" s="84" t="e">
        <f>(HLOOKUP(JB$6,BECO_Datos!$D$3:$HN$85,BECO_Datos!$A79,FALSE)+IFERROR(HLOOKUP(JB$6,BECO_Datos!$HP$3:$LT$85,BECO_Datos!$A79,FALSE),0))*JB$2</f>
        <v>#N/A</v>
      </c>
      <c r="JC80" s="84" t="e">
        <f>(HLOOKUP(JC$6,BECO_Datos!$D$3:$HN$85,BECO_Datos!$A79,FALSE)+IFERROR(HLOOKUP(JC$6,BECO_Datos!$HP$3:$LT$85,BECO_Datos!$A79,FALSE),0))*JC$2</f>
        <v>#N/A</v>
      </c>
      <c r="JD80" s="84" t="e">
        <f>(HLOOKUP(JD$6,BECO_Datos!$D$3:$HN$85,BECO_Datos!$A79,FALSE)+IFERROR(HLOOKUP(JD$6,BECO_Datos!$HP$3:$LT$85,BECO_Datos!$A79,FALSE),0))*JD$2</f>
        <v>#N/A</v>
      </c>
      <c r="JE80" s="84">
        <f>(HLOOKUP(JE$6,BECO_Datos!$D$3:$HN$85,BECO_Datos!$A79,FALSE)+IFERROR(HLOOKUP(JE$6,BECO_Datos!$HP$3:$LT$85,BECO_Datos!$A79,FALSE),0))*JE$2</f>
        <v>0</v>
      </c>
      <c r="JF80" s="84">
        <f>(HLOOKUP(JF$6,BECO_Datos!$D$3:$HN$85,BECO_Datos!$A79,FALSE)+IFERROR(HLOOKUP(JF$6,BECO_Datos!$HP$3:$LT$85,BECO_Datos!$A79,FALSE),0))*JF$2</f>
        <v>0</v>
      </c>
      <c r="JG80" s="84">
        <f>(HLOOKUP(JG$6,BECO_Datos!$D$3:$HN$85,BECO_Datos!$A79,FALSE)+IFERROR(HLOOKUP(JG$6,BECO_Datos!$HP$3:$LT$85,BECO_Datos!$A79,FALSE),0))*JG$2</f>
        <v>0</v>
      </c>
      <c r="JH80" s="84">
        <f>(HLOOKUP(JH$6,BECO_Datos!$D$3:$HN$85,BECO_Datos!$A79,FALSE)+IFERROR(HLOOKUP(JH$6,BECO_Datos!$HP$3:$LT$85,BECO_Datos!$A79,FALSE),0))*JH$2</f>
        <v>0</v>
      </c>
      <c r="JI80" s="84">
        <f>(HLOOKUP(JI$6,BECO_Datos!$D$3:$HN$85,BECO_Datos!$A79,FALSE)+IFERROR(HLOOKUP(JI$6,BECO_Datos!$HP$3:$LT$85,BECO_Datos!$A79,FALSE),0))*JI$2</f>
        <v>0</v>
      </c>
      <c r="JJ80" s="84">
        <f>(HLOOKUP(JJ$6,BECO_Datos!$D$3:$HN$85,BECO_Datos!$A79,FALSE)+IFERROR(HLOOKUP(JJ$6,BECO_Datos!$HP$3:$LT$85,BECO_Datos!$A79,FALSE),0))*JJ$2</f>
        <v>0</v>
      </c>
      <c r="JK80" s="84">
        <f>(HLOOKUP(JK$6,BECO_Datos!$D$3:$HN$85,BECO_Datos!$A79,FALSE)+IFERROR(HLOOKUP(JK$6,BECO_Datos!$HP$3:$LT$85,BECO_Datos!$A79,FALSE),0))*JK$2</f>
        <v>0</v>
      </c>
      <c r="JL80" s="84">
        <f>(HLOOKUP(JL$6,BECO_Datos!$D$3:$HN$85,BECO_Datos!$A79,FALSE)+IFERROR(HLOOKUP(JL$6,BECO_Datos!$HP$3:$LT$85,BECO_Datos!$A79,FALSE),0))*JL$2</f>
        <v>0</v>
      </c>
      <c r="JM80" s="84">
        <f>(HLOOKUP(JM$6,BECO_Datos!$D$3:$HN$85,BECO_Datos!$A79,FALSE)+IFERROR(HLOOKUP(JM$6,BECO_Datos!$HP$3:$LT$85,BECO_Datos!$A79,FALSE),0))*JM$2</f>
        <v>0</v>
      </c>
      <c r="JN80" s="84">
        <f>(HLOOKUP(JN$6,BECO_Datos!$D$3:$HN$85,BECO_Datos!$A79,FALSE)+IFERROR(HLOOKUP(JN$6,BECO_Datos!$HP$3:$LT$85,BECO_Datos!$A79,FALSE),0))*JN$2</f>
        <v>0</v>
      </c>
      <c r="JP80" s="84" t="e">
        <f>(HLOOKUP(JP$6,BECO_Datos!$D$3:$HN$85,BECO_Datos!$A79,FALSE)+IFERROR(HLOOKUP(JP$6,BECO_Datos!$HP$3:$LT$85,BECO_Datos!$A79,FALSE),0))*JP$2</f>
        <v>#N/A</v>
      </c>
      <c r="JQ80" s="84" t="e">
        <f>(HLOOKUP(JQ$6,BECO_Datos!$D$3:$HN$85,BECO_Datos!$A79,FALSE)+IFERROR(HLOOKUP(JQ$6,BECO_Datos!$HP$3:$LT$85,BECO_Datos!$A79,FALSE),0))*JQ$2</f>
        <v>#N/A</v>
      </c>
      <c r="JR80" s="84" t="e">
        <f>(HLOOKUP(JR$6,BECO_Datos!$D$3:$HN$85,BECO_Datos!$A79,FALSE)+IFERROR(HLOOKUP(JR$6,BECO_Datos!$HP$3:$LT$85,BECO_Datos!$A79,FALSE),0))*JR$2</f>
        <v>#N/A</v>
      </c>
      <c r="JS80" s="84" t="e">
        <f>(HLOOKUP(JS$6,BECO_Datos!$D$3:$HN$85,BECO_Datos!$A79,FALSE)+IFERROR(HLOOKUP(JS$6,BECO_Datos!$HP$3:$LT$85,BECO_Datos!$A79,FALSE),0))*JS$2</f>
        <v>#N/A</v>
      </c>
      <c r="JT80" s="84" t="e">
        <f>(HLOOKUP(JT$6,BECO_Datos!$D$3:$HN$85,BECO_Datos!$A79,FALSE)+IFERROR(HLOOKUP(JT$6,BECO_Datos!$HP$3:$LT$85,BECO_Datos!$A79,FALSE),0))*JT$2</f>
        <v>#N/A</v>
      </c>
      <c r="JU80" s="84" t="e">
        <f>(HLOOKUP(JU$6,BECO_Datos!$D$3:$HN$85,BECO_Datos!$A79,FALSE)+IFERROR(HLOOKUP(JU$6,BECO_Datos!$HP$3:$LT$85,BECO_Datos!$A79,FALSE),0))*JU$2</f>
        <v>#N/A</v>
      </c>
      <c r="JV80" s="84">
        <f>(HLOOKUP(JV$6,BECO_Datos!$D$3:$HN$85,BECO_Datos!$A79,FALSE)+IFERROR(HLOOKUP(JV$6,BECO_Datos!$HP$3:$LT$85,BECO_Datos!$A79,FALSE),0))*JV$2</f>
        <v>0</v>
      </c>
      <c r="JW80" s="84">
        <f>(HLOOKUP(JW$6,BECO_Datos!$D$3:$HN$85,BECO_Datos!$A79,FALSE)+IFERROR(HLOOKUP(JW$6,BECO_Datos!$HP$3:$LT$85,BECO_Datos!$A79,FALSE),0))*JW$2</f>
        <v>0</v>
      </c>
      <c r="JX80" s="84">
        <f>(HLOOKUP(JX$6,BECO_Datos!$D$3:$HN$85,BECO_Datos!$A79,FALSE)+IFERROR(HLOOKUP(JX$6,BECO_Datos!$HP$3:$LT$85,BECO_Datos!$A79,FALSE),0))*JX$2</f>
        <v>0</v>
      </c>
      <c r="JY80" s="84">
        <f>(HLOOKUP(JY$6,BECO_Datos!$D$3:$HN$85,BECO_Datos!$A79,FALSE)+IFERROR(HLOOKUP(JY$6,BECO_Datos!$HP$3:$LT$85,BECO_Datos!$A79,FALSE),0))*JY$2</f>
        <v>0</v>
      </c>
      <c r="JZ80" s="84">
        <f>(HLOOKUP(JZ$6,BECO_Datos!$D$3:$HN$85,BECO_Datos!$A79,FALSE)+IFERROR(HLOOKUP(JZ$6,BECO_Datos!$HP$3:$LT$85,BECO_Datos!$A79,FALSE),0))*JZ$2</f>
        <v>0</v>
      </c>
      <c r="KA80" s="84">
        <f>(HLOOKUP(KA$6,BECO_Datos!$D$3:$HN$85,BECO_Datos!$A79,FALSE)+IFERROR(HLOOKUP(KA$6,BECO_Datos!$HP$3:$LT$85,BECO_Datos!$A79,FALSE),0))*KA$2</f>
        <v>0</v>
      </c>
      <c r="KB80" s="84">
        <f>(HLOOKUP(KB$6,BECO_Datos!$D$3:$HN$85,BECO_Datos!$A79,FALSE)+IFERROR(HLOOKUP(KB$6,BECO_Datos!$HP$3:$LT$85,BECO_Datos!$A79,FALSE),0))*KB$2</f>
        <v>0</v>
      </c>
      <c r="KC80" s="84">
        <f>(HLOOKUP(KC$6,BECO_Datos!$D$3:$HN$85,BECO_Datos!$A79,FALSE)+IFERROR(HLOOKUP(KC$6,BECO_Datos!$HP$3:$LT$85,BECO_Datos!$A79,FALSE),0))*KC$2</f>
        <v>0</v>
      </c>
      <c r="KD80" s="84">
        <f>(HLOOKUP(KD$6,BECO_Datos!$D$3:$HN$85,BECO_Datos!$A79,FALSE)+IFERROR(HLOOKUP(KD$6,BECO_Datos!$HP$3:$LT$85,BECO_Datos!$A79,FALSE),0))*KD$2</f>
        <v>0</v>
      </c>
      <c r="KE80" s="84">
        <f>(HLOOKUP(KE$6,BECO_Datos!$D$3:$HN$85,BECO_Datos!$A79,FALSE)+IFERROR(HLOOKUP(KE$6,BECO_Datos!$HP$3:$LT$85,BECO_Datos!$A79,FALSE),0))*KE$2</f>
        <v>0</v>
      </c>
      <c r="KG80" s="84" t="e">
        <f>(HLOOKUP(KG$6,BECO_Datos!$D$3:$HN$85,BECO_Datos!$A79,FALSE)+IFERROR(HLOOKUP(KG$6,BECO_Datos!$HP$3:$LT$85,BECO_Datos!$A79,FALSE),0))*KG$2</f>
        <v>#N/A</v>
      </c>
      <c r="KH80" s="84" t="e">
        <f>(HLOOKUP(KH$6,BECO_Datos!$D$3:$HN$85,BECO_Datos!$A79,FALSE)+IFERROR(HLOOKUP(KH$6,BECO_Datos!$HP$3:$LT$85,BECO_Datos!$A79,FALSE),0))*KH$2</f>
        <v>#N/A</v>
      </c>
      <c r="KI80" s="84" t="e">
        <f>(HLOOKUP(KI$6,BECO_Datos!$D$3:$HN$85,BECO_Datos!$A79,FALSE)+IFERROR(HLOOKUP(KI$6,BECO_Datos!$HP$3:$LT$85,BECO_Datos!$A79,FALSE),0))*KI$2</f>
        <v>#N/A</v>
      </c>
      <c r="KJ80" s="84" t="e">
        <f>(HLOOKUP(KJ$6,BECO_Datos!$D$3:$HN$85,BECO_Datos!$A79,FALSE)+IFERROR(HLOOKUP(KJ$6,BECO_Datos!$HP$3:$LT$85,BECO_Datos!$A79,FALSE),0))*KJ$2</f>
        <v>#N/A</v>
      </c>
      <c r="KK80" s="84" t="e">
        <f>(HLOOKUP(KK$6,BECO_Datos!$D$3:$HN$85,BECO_Datos!$A79,FALSE)+IFERROR(HLOOKUP(KK$6,BECO_Datos!$HP$3:$LT$85,BECO_Datos!$A79,FALSE),0))*KK$2</f>
        <v>#N/A</v>
      </c>
      <c r="KL80" s="84" t="e">
        <f>(HLOOKUP(KL$6,BECO_Datos!$D$3:$HN$85,BECO_Datos!$A79,FALSE)+IFERROR(HLOOKUP(KL$6,BECO_Datos!$HP$3:$LT$85,BECO_Datos!$A79,FALSE),0))*KL$2</f>
        <v>#N/A</v>
      </c>
      <c r="KM80" s="84">
        <f>(HLOOKUP(KM$6,BECO_Datos!$D$3:$HN$85,BECO_Datos!$A79,FALSE)+IFERROR(HLOOKUP(KM$6,BECO_Datos!$HP$3:$LT$85,BECO_Datos!$A79,FALSE),0))*KM$2</f>
        <v>3.284653969655182</v>
      </c>
      <c r="KN80" s="84">
        <f>(HLOOKUP(KN$6,BECO_Datos!$D$3:$HN$85,BECO_Datos!$A79,FALSE)+IFERROR(HLOOKUP(KN$6,BECO_Datos!$HP$3:$LT$85,BECO_Datos!$A79,FALSE),0))*KN$2</f>
        <v>3.1979565278411144</v>
      </c>
      <c r="KO80" s="84">
        <f>(HLOOKUP(KO$6,BECO_Datos!$D$3:$HN$85,BECO_Datos!$A79,FALSE)+IFERROR(HLOOKUP(KO$6,BECO_Datos!$HP$3:$LT$85,BECO_Datos!$A79,FALSE),0))*KO$2</f>
        <v>3.0611089491657957</v>
      </c>
      <c r="KP80" s="84">
        <f>(HLOOKUP(KP$6,BECO_Datos!$D$3:$HN$85,BECO_Datos!$A79,FALSE)+IFERROR(HLOOKUP(KP$6,BECO_Datos!$HP$3:$LT$85,BECO_Datos!$A79,FALSE),0))*KP$2</f>
        <v>3.0557936501079852</v>
      </c>
      <c r="KQ80" s="84">
        <f>(HLOOKUP(KQ$6,BECO_Datos!$D$3:$HN$85,BECO_Datos!$A79,FALSE)+IFERROR(HLOOKUP(KQ$6,BECO_Datos!$HP$3:$LT$85,BECO_Datos!$A79,FALSE),0))*KQ$2</f>
        <v>4.4780972999167483</v>
      </c>
      <c r="KR80" s="84">
        <f>(HLOOKUP(KR$6,BECO_Datos!$D$3:$HN$85,BECO_Datos!$A79,FALSE)+IFERROR(HLOOKUP(KR$6,BECO_Datos!$HP$3:$LT$85,BECO_Datos!$A79,FALSE),0))*KR$2</f>
        <v>2.7869975059770944</v>
      </c>
      <c r="KS80" s="84">
        <f>(HLOOKUP(KS$6,BECO_Datos!$D$3:$HN$85,BECO_Datos!$A79,FALSE)+IFERROR(HLOOKUP(KS$6,BECO_Datos!$HP$3:$LT$85,BECO_Datos!$A79,FALSE),0))*KS$2</f>
        <v>4.4462839071906712</v>
      </c>
      <c r="KT80" s="84">
        <f>(HLOOKUP(KT$6,BECO_Datos!$D$3:$HN$85,BECO_Datos!$A79,FALSE)+IFERROR(HLOOKUP(KT$6,BECO_Datos!$HP$3:$LT$85,BECO_Datos!$A79,FALSE),0))*KT$2</f>
        <v>4.1698584473517863</v>
      </c>
      <c r="KU80" s="84">
        <f>(HLOOKUP(KU$6,BECO_Datos!$D$3:$HN$85,BECO_Datos!$A79,FALSE)+IFERROR(HLOOKUP(KU$6,BECO_Datos!$HP$3:$LT$85,BECO_Datos!$A79,FALSE),0))*KU$2</f>
        <v>3.0371967736611007</v>
      </c>
      <c r="KV80" s="84">
        <f>(HLOOKUP(KV$6,BECO_Datos!$D$3:$HN$85,BECO_Datos!$A79,FALSE)+IFERROR(HLOOKUP(KV$6,BECO_Datos!$HP$3:$LT$85,BECO_Datos!$A79,FALSE),0))*KV$2</f>
        <v>1.789019803950358</v>
      </c>
      <c r="KX80" s="84" t="e">
        <f>(HLOOKUP(KX$6,BECO_Datos!$D$3:$HN$85,BECO_Datos!$A79,FALSE)+IFERROR(HLOOKUP(KX$6,BECO_Datos!$HP$3:$LT$85,BECO_Datos!$A79,FALSE),0))*KX$2</f>
        <v>#N/A</v>
      </c>
      <c r="KY80" s="84" t="e">
        <f>(HLOOKUP(KY$6,BECO_Datos!$D$3:$HN$85,BECO_Datos!$A79,FALSE)+IFERROR(HLOOKUP(KY$6,BECO_Datos!$HP$3:$LT$85,BECO_Datos!$A79,FALSE),0))*KY$2</f>
        <v>#N/A</v>
      </c>
      <c r="KZ80" s="84" t="e">
        <f>(HLOOKUP(KZ$6,BECO_Datos!$D$3:$HN$85,BECO_Datos!$A79,FALSE)+IFERROR(HLOOKUP(KZ$6,BECO_Datos!$HP$3:$LT$85,BECO_Datos!$A79,FALSE),0))*KZ$2</f>
        <v>#N/A</v>
      </c>
      <c r="LA80" s="84" t="e">
        <f>(HLOOKUP(LA$6,BECO_Datos!$D$3:$HN$85,BECO_Datos!$A79,FALSE)+IFERROR(HLOOKUP(LA$6,BECO_Datos!$HP$3:$LT$85,BECO_Datos!$A79,FALSE),0))*LA$2</f>
        <v>#N/A</v>
      </c>
      <c r="LB80" s="84" t="e">
        <f>(HLOOKUP(LB$6,BECO_Datos!$D$3:$HN$85,BECO_Datos!$A79,FALSE)+IFERROR(HLOOKUP(LB$6,BECO_Datos!$HP$3:$LT$85,BECO_Datos!$A79,FALSE),0))*LB$2</f>
        <v>#N/A</v>
      </c>
      <c r="LC80" s="84" t="e">
        <f>(HLOOKUP(LC$6,BECO_Datos!$D$3:$HN$85,BECO_Datos!$A79,FALSE)+IFERROR(HLOOKUP(LC$6,BECO_Datos!$HP$3:$LT$85,BECO_Datos!$A79,FALSE),0))*LC$2</f>
        <v>#N/A</v>
      </c>
      <c r="LD80" s="84">
        <f>(HLOOKUP(LD$6,BECO_Datos!$D$3:$HN$85,BECO_Datos!$A79,FALSE)+IFERROR(HLOOKUP(LD$6,BECO_Datos!$HP$3:$LT$85,BECO_Datos!$A79,FALSE),0))*LD$2</f>
        <v>0</v>
      </c>
      <c r="LE80" s="84">
        <f>(HLOOKUP(LE$6,BECO_Datos!$D$3:$HN$85,BECO_Datos!$A79,FALSE)+IFERROR(HLOOKUP(LE$6,BECO_Datos!$HP$3:$LT$85,BECO_Datos!$A79,FALSE),0))*LE$2</f>
        <v>0</v>
      </c>
      <c r="LF80" s="84">
        <f>(HLOOKUP(LF$6,BECO_Datos!$D$3:$HN$85,BECO_Datos!$A79,FALSE)+IFERROR(HLOOKUP(LF$6,BECO_Datos!$HP$3:$LT$85,BECO_Datos!$A79,FALSE),0))*LF$2</f>
        <v>0</v>
      </c>
      <c r="LG80" s="84">
        <f>(HLOOKUP(LG$6,BECO_Datos!$D$3:$HN$85,BECO_Datos!$A79,FALSE)+IFERROR(HLOOKUP(LG$6,BECO_Datos!$HP$3:$LT$85,BECO_Datos!$A79,FALSE),0))*LG$2</f>
        <v>0</v>
      </c>
      <c r="LH80" s="84">
        <f>(HLOOKUP(LH$6,BECO_Datos!$D$3:$HN$85,BECO_Datos!$A79,FALSE)+IFERROR(HLOOKUP(LH$6,BECO_Datos!$HP$3:$LT$85,BECO_Datos!$A79,FALSE),0))*LH$2</f>
        <v>3.0546377437347595E-2</v>
      </c>
      <c r="LI80" s="84">
        <f>(HLOOKUP(LI$6,BECO_Datos!$D$3:$HN$85,BECO_Datos!$A79,FALSE)+IFERROR(HLOOKUP(LI$6,BECO_Datos!$HP$3:$LT$85,BECO_Datos!$A79,FALSE),0))*LI$2</f>
        <v>5.1178579741520958E-3</v>
      </c>
      <c r="LJ80" s="84">
        <f>(HLOOKUP(LJ$6,BECO_Datos!$D$3:$HN$85,BECO_Datos!$A79,FALSE)+IFERROR(HLOOKUP(LJ$6,BECO_Datos!$HP$3:$LT$85,BECO_Datos!$A79,FALSE),0))*LJ$2</f>
        <v>0</v>
      </c>
      <c r="LK80" s="84">
        <f>(HLOOKUP(LK$6,BECO_Datos!$D$3:$HN$85,BECO_Datos!$A79,FALSE)+IFERROR(HLOOKUP(LK$6,BECO_Datos!$HP$3:$LT$85,BECO_Datos!$A79,FALSE),0))*LK$2</f>
        <v>0</v>
      </c>
      <c r="LL80" s="84">
        <f>(HLOOKUP(LL$6,BECO_Datos!$D$3:$HN$85,BECO_Datos!$A79,FALSE)+IFERROR(HLOOKUP(LL$6,BECO_Datos!$HP$3:$LT$85,BECO_Datos!$A79,FALSE),0))*LL$2</f>
        <v>0</v>
      </c>
      <c r="LM80" s="84">
        <f>(HLOOKUP(LM$6,BECO_Datos!$D$3:$HN$85,BECO_Datos!$A79,FALSE)+IFERROR(HLOOKUP(LM$6,BECO_Datos!$HP$3:$LT$85,BECO_Datos!$A79,FALSE),0))*LM$2</f>
        <v>0</v>
      </c>
    </row>
    <row r="81" spans="1:325" ht="15.75" x14ac:dyDescent="0.2">
      <c r="A81" s="160">
        <v>76</v>
      </c>
      <c r="B81" s="63" t="s">
        <v>152</v>
      </c>
      <c r="C81" s="13"/>
      <c r="D81" s="83" t="e">
        <f>(HLOOKUP(D$6,BECO_Datos!$D$3:$HN$85,BECO_Datos!$A80,FALSE)+IFERROR(HLOOKUP(D$6,BECO_Datos!$HP$3:$LT$85,BECO_Datos!$A80,FALSE),0))*D$2</f>
        <v>#N/A</v>
      </c>
      <c r="E81" s="83" t="e">
        <f>(HLOOKUP(E$6,BECO_Datos!$D$3:$HN$85,BECO_Datos!$A80,FALSE)+IFERROR(HLOOKUP(E$6,BECO_Datos!$HP$3:$LT$85,BECO_Datos!$A80,FALSE),0))*E$2</f>
        <v>#N/A</v>
      </c>
      <c r="F81" s="83" t="e">
        <f>(HLOOKUP(F$6,BECO_Datos!$D$3:$HN$85,BECO_Datos!$A80,FALSE)+IFERROR(HLOOKUP(F$6,BECO_Datos!$HP$3:$LT$85,BECO_Datos!$A80,FALSE),0))*F$2</f>
        <v>#N/A</v>
      </c>
      <c r="G81" s="83" t="e">
        <f>(HLOOKUP(G$6,BECO_Datos!$D$3:$HN$85,BECO_Datos!$A80,FALSE)+IFERROR(HLOOKUP(G$6,BECO_Datos!$HP$3:$LT$85,BECO_Datos!$A80,FALSE),0))*G$2</f>
        <v>#N/A</v>
      </c>
      <c r="H81" s="83" t="e">
        <f>(HLOOKUP(H$6,BECO_Datos!$D$3:$HN$85,BECO_Datos!$A80,FALSE)+IFERROR(HLOOKUP(H$6,BECO_Datos!$HP$3:$LT$85,BECO_Datos!$A80,FALSE),0))*H$2</f>
        <v>#N/A</v>
      </c>
      <c r="I81" s="83" t="e">
        <f>(HLOOKUP(I$6,BECO_Datos!$D$3:$HN$85,BECO_Datos!$A80,FALSE)+IFERROR(HLOOKUP(I$6,BECO_Datos!$HP$3:$LT$85,BECO_Datos!$A80,FALSE),0))*I$2</f>
        <v>#N/A</v>
      </c>
      <c r="J81" s="83">
        <f>(HLOOKUP(J$6,BECO_Datos!$D$3:$HN$85,BECO_Datos!$A80,FALSE)+IFERROR(HLOOKUP(J$6,BECO_Datos!$HP$3:$LT$85,BECO_Datos!$A80,FALSE),0))*J$2</f>
        <v>0</v>
      </c>
      <c r="K81" s="83">
        <f>(HLOOKUP(K$6,BECO_Datos!$D$3:$HN$85,BECO_Datos!$A80,FALSE)+IFERROR(HLOOKUP(K$6,BECO_Datos!$HP$3:$LT$85,BECO_Datos!$A80,FALSE),0))*K$2</f>
        <v>0</v>
      </c>
      <c r="L81" s="83">
        <f>(HLOOKUP(L$6,BECO_Datos!$D$3:$HN$85,BECO_Datos!$A80,FALSE)+IFERROR(HLOOKUP(L$6,BECO_Datos!$HP$3:$LT$85,BECO_Datos!$A80,FALSE),0))*L$2</f>
        <v>0</v>
      </c>
      <c r="M81" s="83">
        <f>(HLOOKUP(M$6,BECO_Datos!$D$3:$HN$85,BECO_Datos!$A80,FALSE)+IFERROR(HLOOKUP(M$6,BECO_Datos!$HP$3:$LT$85,BECO_Datos!$A80,FALSE),0))*M$2</f>
        <v>0</v>
      </c>
      <c r="N81" s="83">
        <f>(HLOOKUP(N$6,BECO_Datos!$D$3:$HN$85,BECO_Datos!$A80,FALSE)+IFERROR(HLOOKUP(N$6,BECO_Datos!$HP$3:$LT$85,BECO_Datos!$A80,FALSE),0))*N$2</f>
        <v>0</v>
      </c>
      <c r="O81" s="83">
        <f>(HLOOKUP(O$6,BECO_Datos!$D$3:$HN$85,BECO_Datos!$A80,FALSE)+IFERROR(HLOOKUP(O$6,BECO_Datos!$HP$3:$LT$85,BECO_Datos!$A80,FALSE),0))*O$2</f>
        <v>0</v>
      </c>
      <c r="P81" s="83">
        <f>(HLOOKUP(P$6,BECO_Datos!$D$3:$HN$85,BECO_Datos!$A80,FALSE)+IFERROR(HLOOKUP(P$6,BECO_Datos!$HP$3:$LT$85,BECO_Datos!$A80,FALSE),0))*P$2</f>
        <v>0</v>
      </c>
      <c r="Q81" s="83">
        <f>(HLOOKUP(Q$6,BECO_Datos!$D$3:$HN$85,BECO_Datos!$A80,FALSE)+IFERROR(HLOOKUP(Q$6,BECO_Datos!$HP$3:$LT$85,BECO_Datos!$A80,FALSE),0))*Q$2</f>
        <v>0</v>
      </c>
      <c r="R81" s="83">
        <f>(HLOOKUP(R$6,BECO_Datos!$D$3:$HN$85,BECO_Datos!$A80,FALSE)+IFERROR(HLOOKUP(R$6,BECO_Datos!$HP$3:$LT$85,BECO_Datos!$A80,FALSE),0))*R$2</f>
        <v>0</v>
      </c>
      <c r="S81" s="83">
        <f>(HLOOKUP(S$6,BECO_Datos!$D$3:$HN$85,BECO_Datos!$A80,FALSE)+IFERROR(HLOOKUP(S$6,BECO_Datos!$HP$3:$LT$85,BECO_Datos!$A80,FALSE),0))*S$2</f>
        <v>0</v>
      </c>
      <c r="U81" s="83" t="e">
        <f>(HLOOKUP(U$6,BECO_Datos!$D$3:$HN$85,BECO_Datos!$A80,FALSE)+IFERROR(HLOOKUP(U$6,BECO_Datos!$HP$3:$LT$85,BECO_Datos!$A80,FALSE),0))*U$2</f>
        <v>#N/A</v>
      </c>
      <c r="V81" s="83" t="e">
        <f>(HLOOKUP(V$6,BECO_Datos!$D$3:$HN$85,BECO_Datos!$A80,FALSE)+IFERROR(HLOOKUP(V$6,BECO_Datos!$HP$3:$LT$85,BECO_Datos!$A80,FALSE),0))*V$2</f>
        <v>#N/A</v>
      </c>
      <c r="W81" s="83" t="e">
        <f>(HLOOKUP(W$6,BECO_Datos!$D$3:$HN$85,BECO_Datos!$A80,FALSE)+IFERROR(HLOOKUP(W$6,BECO_Datos!$HP$3:$LT$85,BECO_Datos!$A80,FALSE),0))*W$2</f>
        <v>#N/A</v>
      </c>
      <c r="X81" s="83" t="e">
        <f>(HLOOKUP(X$6,BECO_Datos!$D$3:$HN$85,BECO_Datos!$A80,FALSE)+IFERROR(HLOOKUP(X$6,BECO_Datos!$HP$3:$LT$85,BECO_Datos!$A80,FALSE),0))*X$2</f>
        <v>#N/A</v>
      </c>
      <c r="Y81" s="83" t="e">
        <f>(HLOOKUP(Y$6,BECO_Datos!$D$3:$HN$85,BECO_Datos!$A80,FALSE)+IFERROR(HLOOKUP(Y$6,BECO_Datos!$HP$3:$LT$85,BECO_Datos!$A80,FALSE),0))*Y$2</f>
        <v>#N/A</v>
      </c>
      <c r="Z81" s="83" t="e">
        <f>(HLOOKUP(Z$6,BECO_Datos!$D$3:$HN$85,BECO_Datos!$A80,FALSE)+IFERROR(HLOOKUP(Z$6,BECO_Datos!$HP$3:$LT$85,BECO_Datos!$A80,FALSE),0))*Z$2</f>
        <v>#N/A</v>
      </c>
      <c r="AA81" s="83">
        <f>(HLOOKUP(AA$6,BECO_Datos!$D$3:$HN$85,BECO_Datos!$A80,FALSE)+IFERROR(HLOOKUP(AA$6,BECO_Datos!$HP$3:$LT$85,BECO_Datos!$A80,FALSE),0))*AA$2</f>
        <v>0</v>
      </c>
      <c r="AB81" s="83">
        <f>(HLOOKUP(AB$6,BECO_Datos!$D$3:$HN$85,BECO_Datos!$A80,FALSE)+IFERROR(HLOOKUP(AB$6,BECO_Datos!$HP$3:$LT$85,BECO_Datos!$A80,FALSE),0))*AB$2</f>
        <v>0</v>
      </c>
      <c r="AC81" s="83">
        <f>(HLOOKUP(AC$6,BECO_Datos!$D$3:$HN$85,BECO_Datos!$A80,FALSE)+IFERROR(HLOOKUP(AC$6,BECO_Datos!$HP$3:$LT$85,BECO_Datos!$A80,FALSE),0))*AC$2</f>
        <v>0</v>
      </c>
      <c r="AD81" s="83">
        <f>(HLOOKUP(AD$6,BECO_Datos!$D$3:$HN$85,BECO_Datos!$A80,FALSE)+IFERROR(HLOOKUP(AD$6,BECO_Datos!$HP$3:$LT$85,BECO_Datos!$A80,FALSE),0))*AD$2</f>
        <v>0</v>
      </c>
      <c r="AE81" s="83">
        <f>(HLOOKUP(AE$6,BECO_Datos!$D$3:$HN$85,BECO_Datos!$A80,FALSE)+IFERROR(HLOOKUP(AE$6,BECO_Datos!$HP$3:$LT$85,BECO_Datos!$A80,FALSE),0))*AE$2</f>
        <v>0</v>
      </c>
      <c r="AF81" s="83">
        <f>(HLOOKUP(AF$6,BECO_Datos!$D$3:$HN$85,BECO_Datos!$A80,FALSE)+IFERROR(HLOOKUP(AF$6,BECO_Datos!$HP$3:$LT$85,BECO_Datos!$A80,FALSE),0))*AF$2</f>
        <v>0</v>
      </c>
      <c r="AG81" s="83">
        <f>(HLOOKUP(AG$6,BECO_Datos!$D$3:$HN$85,BECO_Datos!$A80,FALSE)+IFERROR(HLOOKUP(AG$6,BECO_Datos!$HP$3:$LT$85,BECO_Datos!$A80,FALSE),0))*AG$2</f>
        <v>0</v>
      </c>
      <c r="AH81" s="83">
        <f>(HLOOKUP(AH$6,BECO_Datos!$D$3:$HN$85,BECO_Datos!$A80,FALSE)+IFERROR(HLOOKUP(AH$6,BECO_Datos!$HP$3:$LT$85,BECO_Datos!$A80,FALSE),0))*AH$2</f>
        <v>0</v>
      </c>
      <c r="AI81" s="83">
        <f>(HLOOKUP(AI$6,BECO_Datos!$D$3:$HN$85,BECO_Datos!$A80,FALSE)+IFERROR(HLOOKUP(AI$6,BECO_Datos!$HP$3:$LT$85,BECO_Datos!$A80,FALSE),0))*AI$2</f>
        <v>0</v>
      </c>
      <c r="AJ81" s="83">
        <f>(HLOOKUP(AJ$6,BECO_Datos!$D$3:$HN$85,BECO_Datos!$A80,FALSE)+IFERROR(HLOOKUP(AJ$6,BECO_Datos!$HP$3:$LT$85,BECO_Datos!$A80,FALSE),0))*AJ$2</f>
        <v>0</v>
      </c>
      <c r="AL81" s="83" t="e">
        <f>(HLOOKUP(AL$6,BECO_Datos!$D$3:$HN$85,BECO_Datos!$A80,FALSE)+IFERROR(HLOOKUP(AL$6,BECO_Datos!$HP$3:$LT$85,BECO_Datos!$A80,FALSE),0))*AL$2</f>
        <v>#N/A</v>
      </c>
      <c r="AM81" s="83" t="e">
        <f>(HLOOKUP(AM$6,BECO_Datos!$D$3:$HN$85,BECO_Datos!$A80,FALSE)+IFERROR(HLOOKUP(AM$6,BECO_Datos!$HP$3:$LT$85,BECO_Datos!$A80,FALSE),0))*AM$2</f>
        <v>#N/A</v>
      </c>
      <c r="AN81" s="83" t="e">
        <f>(HLOOKUP(AN$6,BECO_Datos!$D$3:$HN$85,BECO_Datos!$A80,FALSE)+IFERROR(HLOOKUP(AN$6,BECO_Datos!$HP$3:$LT$85,BECO_Datos!$A80,FALSE),0))*AN$2</f>
        <v>#N/A</v>
      </c>
      <c r="AO81" s="83" t="e">
        <f>(HLOOKUP(AO$6,BECO_Datos!$D$3:$HN$85,BECO_Datos!$A80,FALSE)+IFERROR(HLOOKUP(AO$6,BECO_Datos!$HP$3:$LT$85,BECO_Datos!$A80,FALSE),0))*AO$2</f>
        <v>#N/A</v>
      </c>
      <c r="AP81" s="83" t="e">
        <f>(HLOOKUP(AP$6,BECO_Datos!$D$3:$HN$85,BECO_Datos!$A80,FALSE)+IFERROR(HLOOKUP(AP$6,BECO_Datos!$HP$3:$LT$85,BECO_Datos!$A80,FALSE),0))*AP$2</f>
        <v>#N/A</v>
      </c>
      <c r="AQ81" s="83" t="e">
        <f>(HLOOKUP(AQ$6,BECO_Datos!$D$3:$HN$85,BECO_Datos!$A80,FALSE)+IFERROR(HLOOKUP(AQ$6,BECO_Datos!$HP$3:$LT$85,BECO_Datos!$A80,FALSE),0))*AQ$2</f>
        <v>#N/A</v>
      </c>
      <c r="AR81" s="83">
        <f>(HLOOKUP(AR$6,BECO_Datos!$D$3:$HN$85,BECO_Datos!$A80,FALSE)+IFERROR(HLOOKUP(AR$6,BECO_Datos!$HP$3:$LT$85,BECO_Datos!$A80,FALSE),0))*AR$2</f>
        <v>0</v>
      </c>
      <c r="AS81" s="83">
        <f>(HLOOKUP(AS$6,BECO_Datos!$D$3:$HN$85,BECO_Datos!$A80,FALSE)+IFERROR(HLOOKUP(AS$6,BECO_Datos!$HP$3:$LT$85,BECO_Datos!$A80,FALSE),0))*AS$2</f>
        <v>0</v>
      </c>
      <c r="AT81" s="83">
        <f>(HLOOKUP(AT$6,BECO_Datos!$D$3:$HN$85,BECO_Datos!$A80,FALSE)+IFERROR(HLOOKUP(AT$6,BECO_Datos!$HP$3:$LT$85,BECO_Datos!$A80,FALSE),0))*AT$2</f>
        <v>0</v>
      </c>
      <c r="AU81" s="83">
        <f>(HLOOKUP(AU$6,BECO_Datos!$D$3:$HN$85,BECO_Datos!$A80,FALSE)+IFERROR(HLOOKUP(AU$6,BECO_Datos!$HP$3:$LT$85,BECO_Datos!$A80,FALSE),0))*AU$2</f>
        <v>0</v>
      </c>
      <c r="AV81" s="83">
        <f>(HLOOKUP(AV$6,BECO_Datos!$D$3:$HN$85,BECO_Datos!$A80,FALSE)+IFERROR(HLOOKUP(AV$6,BECO_Datos!$HP$3:$LT$85,BECO_Datos!$A80,FALSE),0))*AV$2</f>
        <v>0</v>
      </c>
      <c r="AW81" s="83">
        <f>(HLOOKUP(AW$6,BECO_Datos!$D$3:$HN$85,BECO_Datos!$A80,FALSE)+IFERROR(HLOOKUP(AW$6,BECO_Datos!$HP$3:$LT$85,BECO_Datos!$A80,FALSE),0))*AW$2</f>
        <v>0</v>
      </c>
      <c r="AX81" s="83">
        <f>(HLOOKUP(AX$6,BECO_Datos!$D$3:$HN$85,BECO_Datos!$A80,FALSE)+IFERROR(HLOOKUP(AX$6,BECO_Datos!$HP$3:$LT$85,BECO_Datos!$A80,FALSE),0))*AX$2</f>
        <v>0</v>
      </c>
      <c r="AY81" s="83">
        <f>(HLOOKUP(AY$6,BECO_Datos!$D$3:$HN$85,BECO_Datos!$A80,FALSE)+IFERROR(HLOOKUP(AY$6,BECO_Datos!$HP$3:$LT$85,BECO_Datos!$A80,FALSE),0))*AY$2</f>
        <v>0</v>
      </c>
      <c r="AZ81" s="83">
        <f>(HLOOKUP(AZ$6,BECO_Datos!$D$3:$HN$85,BECO_Datos!$A80,FALSE)+IFERROR(HLOOKUP(AZ$6,BECO_Datos!$HP$3:$LT$85,BECO_Datos!$A80,FALSE),0))*AZ$2</f>
        <v>0</v>
      </c>
      <c r="BA81" s="83">
        <f>(HLOOKUP(BA$6,BECO_Datos!$D$3:$HN$85,BECO_Datos!$A80,FALSE)+IFERROR(HLOOKUP(BA$6,BECO_Datos!$HP$3:$LT$85,BECO_Datos!$A80,FALSE),0))*BA$2</f>
        <v>0</v>
      </c>
      <c r="BC81" s="83" t="e">
        <f>(HLOOKUP(BC$6,BECO_Datos!$D$3:$HN$85,BECO_Datos!$A80,FALSE)+IFERROR(HLOOKUP(BC$6,BECO_Datos!$HP$3:$LT$85,BECO_Datos!$A80,FALSE),0))*BC$2</f>
        <v>#N/A</v>
      </c>
      <c r="BD81" s="83" t="e">
        <f>(HLOOKUP(BD$6,BECO_Datos!$D$3:$HN$85,BECO_Datos!$A80,FALSE)+IFERROR(HLOOKUP(BD$6,BECO_Datos!$HP$3:$LT$85,BECO_Datos!$A80,FALSE),0))*BD$2</f>
        <v>#N/A</v>
      </c>
      <c r="BE81" s="83" t="e">
        <f>(HLOOKUP(BE$6,BECO_Datos!$D$3:$HN$85,BECO_Datos!$A80,FALSE)+IFERROR(HLOOKUP(BE$6,BECO_Datos!$HP$3:$LT$85,BECO_Datos!$A80,FALSE),0))*BE$2</f>
        <v>#N/A</v>
      </c>
      <c r="BF81" s="83" t="e">
        <f>(HLOOKUP(BF$6,BECO_Datos!$D$3:$HN$85,BECO_Datos!$A80,FALSE)+IFERROR(HLOOKUP(BF$6,BECO_Datos!$HP$3:$LT$85,BECO_Datos!$A80,FALSE),0))*BF$2</f>
        <v>#N/A</v>
      </c>
      <c r="BG81" s="83" t="e">
        <f>(HLOOKUP(BG$6,BECO_Datos!$D$3:$HN$85,BECO_Datos!$A80,FALSE)+IFERROR(HLOOKUP(BG$6,BECO_Datos!$HP$3:$LT$85,BECO_Datos!$A80,FALSE),0))*BG$2</f>
        <v>#N/A</v>
      </c>
      <c r="BH81" s="83" t="e">
        <f>(HLOOKUP(BH$6,BECO_Datos!$D$3:$HN$85,BECO_Datos!$A80,FALSE)+IFERROR(HLOOKUP(BH$6,BECO_Datos!$HP$3:$LT$85,BECO_Datos!$A80,FALSE),0))*BH$2</f>
        <v>#N/A</v>
      </c>
      <c r="BI81" s="83">
        <f>(HLOOKUP(BI$6,BECO_Datos!$D$3:$HN$85,BECO_Datos!$A80,FALSE)+IFERROR(HLOOKUP(BI$6,BECO_Datos!$HP$3:$LT$85,BECO_Datos!$A80,FALSE),0))*BI$2</f>
        <v>0</v>
      </c>
      <c r="BJ81" s="83">
        <f>(HLOOKUP(BJ$6,BECO_Datos!$D$3:$HN$85,BECO_Datos!$A80,FALSE)+IFERROR(HLOOKUP(BJ$6,BECO_Datos!$HP$3:$LT$85,BECO_Datos!$A80,FALSE),0))*BJ$2</f>
        <v>0</v>
      </c>
      <c r="BK81" s="83">
        <f>(HLOOKUP(BK$6,BECO_Datos!$D$3:$HN$85,BECO_Datos!$A80,FALSE)+IFERROR(HLOOKUP(BK$6,BECO_Datos!$HP$3:$LT$85,BECO_Datos!$A80,FALSE),0))*BK$2</f>
        <v>0</v>
      </c>
      <c r="BL81" s="83">
        <f>(HLOOKUP(BL$6,BECO_Datos!$D$3:$HN$85,BECO_Datos!$A80,FALSE)+IFERROR(HLOOKUP(BL$6,BECO_Datos!$HP$3:$LT$85,BECO_Datos!$A80,FALSE),0))*BL$2</f>
        <v>0</v>
      </c>
      <c r="BM81" s="83">
        <f>(HLOOKUP(BM$6,BECO_Datos!$D$3:$HN$85,BECO_Datos!$A80,FALSE)+IFERROR(HLOOKUP(BM$6,BECO_Datos!$HP$3:$LT$85,BECO_Datos!$A80,FALSE),0))*BM$2</f>
        <v>0</v>
      </c>
      <c r="BN81" s="83">
        <f>(HLOOKUP(BN$6,BECO_Datos!$D$3:$HN$85,BECO_Datos!$A80,FALSE)+IFERROR(HLOOKUP(BN$6,BECO_Datos!$HP$3:$LT$85,BECO_Datos!$A80,FALSE),0))*BN$2</f>
        <v>0</v>
      </c>
      <c r="BO81" s="83">
        <f>(HLOOKUP(BO$6,BECO_Datos!$D$3:$HN$85,BECO_Datos!$A80,FALSE)+IFERROR(HLOOKUP(BO$6,BECO_Datos!$HP$3:$LT$85,BECO_Datos!$A80,FALSE),0))*BO$2</f>
        <v>0</v>
      </c>
      <c r="BP81" s="83">
        <f>(HLOOKUP(BP$6,BECO_Datos!$D$3:$HN$85,BECO_Datos!$A80,FALSE)+IFERROR(HLOOKUP(BP$6,BECO_Datos!$HP$3:$LT$85,BECO_Datos!$A80,FALSE),0))*BP$2</f>
        <v>0</v>
      </c>
      <c r="BQ81" s="83">
        <f>(HLOOKUP(BQ$6,BECO_Datos!$D$3:$HN$85,BECO_Datos!$A80,FALSE)+IFERROR(HLOOKUP(BQ$6,BECO_Datos!$HP$3:$LT$85,BECO_Datos!$A80,FALSE),0))*BQ$2</f>
        <v>0</v>
      </c>
      <c r="BR81" s="83">
        <f>(HLOOKUP(BR$6,BECO_Datos!$D$3:$HN$85,BECO_Datos!$A80,FALSE)+IFERROR(HLOOKUP(BR$6,BECO_Datos!$HP$3:$LT$85,BECO_Datos!$A80,FALSE),0))*BR$2</f>
        <v>0</v>
      </c>
      <c r="BT81" s="83" t="e">
        <f>(HLOOKUP(BT$6,BECO_Datos!$D$3:$HN$85,BECO_Datos!$A80,FALSE)+IFERROR(HLOOKUP(BT$6,BECO_Datos!$HP$3:$LT$85,BECO_Datos!$A80,FALSE),0))*BT$2</f>
        <v>#N/A</v>
      </c>
      <c r="BU81" s="83" t="e">
        <f>(HLOOKUP(BU$6,BECO_Datos!$D$3:$HN$85,BECO_Datos!$A80,FALSE)+IFERROR(HLOOKUP(BU$6,BECO_Datos!$HP$3:$LT$85,BECO_Datos!$A80,FALSE),0))*BU$2</f>
        <v>#N/A</v>
      </c>
      <c r="BV81" s="83" t="e">
        <f>(HLOOKUP(BV$6,BECO_Datos!$D$3:$HN$85,BECO_Datos!$A80,FALSE)+IFERROR(HLOOKUP(BV$6,BECO_Datos!$HP$3:$LT$85,BECO_Datos!$A80,FALSE),0))*BV$2</f>
        <v>#N/A</v>
      </c>
      <c r="BW81" s="83" t="e">
        <f>(HLOOKUP(BW$6,BECO_Datos!$D$3:$HN$85,BECO_Datos!$A80,FALSE)+IFERROR(HLOOKUP(BW$6,BECO_Datos!$HP$3:$LT$85,BECO_Datos!$A80,FALSE),0))*BW$2</f>
        <v>#N/A</v>
      </c>
      <c r="BX81" s="83" t="e">
        <f>(HLOOKUP(BX$6,BECO_Datos!$D$3:$HN$85,BECO_Datos!$A80,FALSE)+IFERROR(HLOOKUP(BX$6,BECO_Datos!$HP$3:$LT$85,BECO_Datos!$A80,FALSE),0))*BX$2</f>
        <v>#N/A</v>
      </c>
      <c r="BY81" s="83" t="e">
        <f>(HLOOKUP(BY$6,BECO_Datos!$D$3:$HN$85,BECO_Datos!$A80,FALSE)+IFERROR(HLOOKUP(BY$6,BECO_Datos!$HP$3:$LT$85,BECO_Datos!$A80,FALSE),0))*BY$2</f>
        <v>#N/A</v>
      </c>
      <c r="BZ81" s="83">
        <f>(HLOOKUP(BZ$6,BECO_Datos!$D$3:$HN$85,BECO_Datos!$A80,FALSE)+IFERROR(HLOOKUP(BZ$6,BECO_Datos!$HP$3:$LT$85,BECO_Datos!$A80,FALSE),0))*BZ$2</f>
        <v>0</v>
      </c>
      <c r="CA81" s="83">
        <f>(HLOOKUP(CA$6,BECO_Datos!$D$3:$HN$85,BECO_Datos!$A80,FALSE)+IFERROR(HLOOKUP(CA$6,BECO_Datos!$HP$3:$LT$85,BECO_Datos!$A80,FALSE),0))*CA$2</f>
        <v>0</v>
      </c>
      <c r="CB81" s="83">
        <f>(HLOOKUP(CB$6,BECO_Datos!$D$3:$HN$85,BECO_Datos!$A80,FALSE)+IFERROR(HLOOKUP(CB$6,BECO_Datos!$HP$3:$LT$85,BECO_Datos!$A80,FALSE),0))*CB$2</f>
        <v>0</v>
      </c>
      <c r="CC81" s="83">
        <f>(HLOOKUP(CC$6,BECO_Datos!$D$3:$HN$85,BECO_Datos!$A80,FALSE)+IFERROR(HLOOKUP(CC$6,BECO_Datos!$HP$3:$LT$85,BECO_Datos!$A80,FALSE),0))*CC$2</f>
        <v>0</v>
      </c>
      <c r="CD81" s="83">
        <f>(HLOOKUP(CD$6,BECO_Datos!$D$3:$HN$85,BECO_Datos!$A80,FALSE)+IFERROR(HLOOKUP(CD$6,BECO_Datos!$HP$3:$LT$85,BECO_Datos!$A80,FALSE),0))*CD$2</f>
        <v>0</v>
      </c>
      <c r="CE81" s="83">
        <f>(HLOOKUP(CE$6,BECO_Datos!$D$3:$HN$85,BECO_Datos!$A80,FALSE)+IFERROR(HLOOKUP(CE$6,BECO_Datos!$HP$3:$LT$85,BECO_Datos!$A80,FALSE),0))*CE$2</f>
        <v>0</v>
      </c>
      <c r="CF81" s="83">
        <f>(HLOOKUP(CF$6,BECO_Datos!$D$3:$HN$85,BECO_Datos!$A80,FALSE)+IFERROR(HLOOKUP(CF$6,BECO_Datos!$HP$3:$LT$85,BECO_Datos!$A80,FALSE),0))*CF$2</f>
        <v>0</v>
      </c>
      <c r="CG81" s="83">
        <f>(HLOOKUP(CG$6,BECO_Datos!$D$3:$HN$85,BECO_Datos!$A80,FALSE)+IFERROR(HLOOKUP(CG$6,BECO_Datos!$HP$3:$LT$85,BECO_Datos!$A80,FALSE),0))*CG$2</f>
        <v>0</v>
      </c>
      <c r="CH81" s="83">
        <f>(HLOOKUP(CH$6,BECO_Datos!$D$3:$HN$85,BECO_Datos!$A80,FALSE)+IFERROR(HLOOKUP(CH$6,BECO_Datos!$HP$3:$LT$85,BECO_Datos!$A80,FALSE),0))*CH$2</f>
        <v>0</v>
      </c>
      <c r="CI81" s="83">
        <f>(HLOOKUP(CI$6,BECO_Datos!$D$3:$HN$85,BECO_Datos!$A80,FALSE)+IFERROR(HLOOKUP(CI$6,BECO_Datos!$HP$3:$LT$85,BECO_Datos!$A80,FALSE),0))*CI$2</f>
        <v>0</v>
      </c>
      <c r="CK81" s="83" t="e">
        <f>(HLOOKUP(CK$6,BECO_Datos!$D$3:$HN$85,BECO_Datos!$A80,FALSE)+IFERROR(HLOOKUP(CK$6,BECO_Datos!$HP$3:$LT$85,BECO_Datos!$A80,FALSE),0))*CK$2</f>
        <v>#N/A</v>
      </c>
      <c r="CL81" s="83" t="e">
        <f>(HLOOKUP(CL$6,BECO_Datos!$D$3:$HN$85,BECO_Datos!$A80,FALSE)+IFERROR(HLOOKUP(CL$6,BECO_Datos!$HP$3:$LT$85,BECO_Datos!$A80,FALSE),0))*CL$2</f>
        <v>#N/A</v>
      </c>
      <c r="CM81" s="83" t="e">
        <f>(HLOOKUP(CM$6,BECO_Datos!$D$3:$HN$85,BECO_Datos!$A80,FALSE)+IFERROR(HLOOKUP(CM$6,BECO_Datos!$HP$3:$LT$85,BECO_Datos!$A80,FALSE),0))*CM$2</f>
        <v>#N/A</v>
      </c>
      <c r="CN81" s="83" t="e">
        <f>(HLOOKUP(CN$6,BECO_Datos!$D$3:$HN$85,BECO_Datos!$A80,FALSE)+IFERROR(HLOOKUP(CN$6,BECO_Datos!$HP$3:$LT$85,BECO_Datos!$A80,FALSE),0))*CN$2</f>
        <v>#N/A</v>
      </c>
      <c r="CO81" s="83" t="e">
        <f>(HLOOKUP(CO$6,BECO_Datos!$D$3:$HN$85,BECO_Datos!$A80,FALSE)+IFERROR(HLOOKUP(CO$6,BECO_Datos!$HP$3:$LT$85,BECO_Datos!$A80,FALSE),0))*CO$2</f>
        <v>#N/A</v>
      </c>
      <c r="CP81" s="83" t="e">
        <f>(HLOOKUP(CP$6,BECO_Datos!$D$3:$HN$85,BECO_Datos!$A80,FALSE)+IFERROR(HLOOKUP(CP$6,BECO_Datos!$HP$3:$LT$85,BECO_Datos!$A80,FALSE),0))*CP$2</f>
        <v>#N/A</v>
      </c>
      <c r="CQ81" s="83">
        <f>(HLOOKUP(CQ$6,BECO_Datos!$D$3:$HN$85,BECO_Datos!$A80,FALSE)+IFERROR(HLOOKUP(CQ$6,BECO_Datos!$HP$3:$LT$85,BECO_Datos!$A80,FALSE),0))*CQ$2</f>
        <v>0</v>
      </c>
      <c r="CR81" s="83">
        <f>(HLOOKUP(CR$6,BECO_Datos!$D$3:$HN$85,BECO_Datos!$A80,FALSE)+IFERROR(HLOOKUP(CR$6,BECO_Datos!$HP$3:$LT$85,BECO_Datos!$A80,FALSE),0))*CR$2</f>
        <v>0</v>
      </c>
      <c r="CS81" s="83">
        <f>(HLOOKUP(CS$6,BECO_Datos!$D$3:$HN$85,BECO_Datos!$A80,FALSE)+IFERROR(HLOOKUP(CS$6,BECO_Datos!$HP$3:$LT$85,BECO_Datos!$A80,FALSE),0))*CS$2</f>
        <v>0</v>
      </c>
      <c r="CT81" s="83">
        <f>(HLOOKUP(CT$6,BECO_Datos!$D$3:$HN$85,BECO_Datos!$A80,FALSE)+IFERROR(HLOOKUP(CT$6,BECO_Datos!$HP$3:$LT$85,BECO_Datos!$A80,FALSE),0))*CT$2</f>
        <v>0</v>
      </c>
      <c r="CU81" s="83">
        <f>(HLOOKUP(CU$6,BECO_Datos!$D$3:$HN$85,BECO_Datos!$A80,FALSE)+IFERROR(HLOOKUP(CU$6,BECO_Datos!$HP$3:$LT$85,BECO_Datos!$A80,FALSE),0))*CU$2</f>
        <v>0</v>
      </c>
      <c r="CV81" s="83">
        <f>(HLOOKUP(CV$6,BECO_Datos!$D$3:$HN$85,BECO_Datos!$A80,FALSE)+IFERROR(HLOOKUP(CV$6,BECO_Datos!$HP$3:$LT$85,BECO_Datos!$A80,FALSE),0))*CV$2</f>
        <v>0</v>
      </c>
      <c r="CW81" s="83">
        <f>(HLOOKUP(CW$6,BECO_Datos!$D$3:$HN$85,BECO_Datos!$A80,FALSE)+IFERROR(HLOOKUP(CW$6,BECO_Datos!$HP$3:$LT$85,BECO_Datos!$A80,FALSE),0))*CW$2</f>
        <v>0</v>
      </c>
      <c r="CX81" s="83">
        <f>(HLOOKUP(CX$6,BECO_Datos!$D$3:$HN$85,BECO_Datos!$A80,FALSE)+IFERROR(HLOOKUP(CX$6,BECO_Datos!$HP$3:$LT$85,BECO_Datos!$A80,FALSE),0))*CX$2</f>
        <v>0</v>
      </c>
      <c r="CY81" s="83">
        <f>(HLOOKUP(CY$6,BECO_Datos!$D$3:$HN$85,BECO_Datos!$A80,FALSE)+IFERROR(HLOOKUP(CY$6,BECO_Datos!$HP$3:$LT$85,BECO_Datos!$A80,FALSE),0))*CY$2</f>
        <v>0</v>
      </c>
      <c r="CZ81" s="83">
        <f>(HLOOKUP(CZ$6,BECO_Datos!$D$3:$HN$85,BECO_Datos!$A80,FALSE)+IFERROR(HLOOKUP(CZ$6,BECO_Datos!$HP$3:$LT$85,BECO_Datos!$A80,FALSE),0))*CZ$2</f>
        <v>0</v>
      </c>
      <c r="DB81" s="83" t="e">
        <f>(HLOOKUP(DB$6,BECO_Datos!$D$3:$HN$85,BECO_Datos!$A80,FALSE)+IFERROR(HLOOKUP(DB$6,BECO_Datos!$HP$3:$LT$85,BECO_Datos!$A80,FALSE),0))*DB$2</f>
        <v>#N/A</v>
      </c>
      <c r="DC81" s="83" t="e">
        <f>(HLOOKUP(DC$6,BECO_Datos!$D$3:$HN$85,BECO_Datos!$A80,FALSE)+IFERROR(HLOOKUP(DC$6,BECO_Datos!$HP$3:$LT$85,BECO_Datos!$A80,FALSE),0))*DC$2</f>
        <v>#N/A</v>
      </c>
      <c r="DD81" s="83" t="e">
        <f>(HLOOKUP(DD$6,BECO_Datos!$D$3:$HN$85,BECO_Datos!$A80,FALSE)+IFERROR(HLOOKUP(DD$6,BECO_Datos!$HP$3:$LT$85,BECO_Datos!$A80,FALSE),0))*DD$2</f>
        <v>#N/A</v>
      </c>
      <c r="DE81" s="83" t="e">
        <f>(HLOOKUP(DE$6,BECO_Datos!$D$3:$HN$85,BECO_Datos!$A80,FALSE)+IFERROR(HLOOKUP(DE$6,BECO_Datos!$HP$3:$LT$85,BECO_Datos!$A80,FALSE),0))*DE$2</f>
        <v>#N/A</v>
      </c>
      <c r="DF81" s="83" t="e">
        <f>(HLOOKUP(DF$6,BECO_Datos!$D$3:$HN$85,BECO_Datos!$A80,FALSE)+IFERROR(HLOOKUP(DF$6,BECO_Datos!$HP$3:$LT$85,BECO_Datos!$A80,FALSE),0))*DF$2</f>
        <v>#N/A</v>
      </c>
      <c r="DG81" s="83" t="e">
        <f>(HLOOKUP(DG$6,BECO_Datos!$D$3:$HN$85,BECO_Datos!$A80,FALSE)+IFERROR(HLOOKUP(DG$6,BECO_Datos!$HP$3:$LT$85,BECO_Datos!$A80,FALSE),0))*DG$2</f>
        <v>#N/A</v>
      </c>
      <c r="DH81" s="83">
        <f>(HLOOKUP(DH$6,BECO_Datos!$D$3:$HN$85,BECO_Datos!$A80,FALSE)+IFERROR(HLOOKUP(DH$6,BECO_Datos!$HP$3:$LT$85,BECO_Datos!$A80,FALSE),0))*DH$2</f>
        <v>0</v>
      </c>
      <c r="DI81" s="83">
        <f>(HLOOKUP(DI$6,BECO_Datos!$D$3:$HN$85,BECO_Datos!$A80,FALSE)+IFERROR(HLOOKUP(DI$6,BECO_Datos!$HP$3:$LT$85,BECO_Datos!$A80,FALSE),0))*DI$2</f>
        <v>0</v>
      </c>
      <c r="DJ81" s="83">
        <f>(HLOOKUP(DJ$6,BECO_Datos!$D$3:$HN$85,BECO_Datos!$A80,FALSE)+IFERROR(HLOOKUP(DJ$6,BECO_Datos!$HP$3:$LT$85,BECO_Datos!$A80,FALSE),0))*DJ$2</f>
        <v>0</v>
      </c>
      <c r="DK81" s="83">
        <f>(HLOOKUP(DK$6,BECO_Datos!$D$3:$HN$85,BECO_Datos!$A80,FALSE)+IFERROR(HLOOKUP(DK$6,BECO_Datos!$HP$3:$LT$85,BECO_Datos!$A80,FALSE),0))*DK$2</f>
        <v>0</v>
      </c>
      <c r="DL81" s="83">
        <f>(HLOOKUP(DL$6,BECO_Datos!$D$3:$HN$85,BECO_Datos!$A80,FALSE)+IFERROR(HLOOKUP(DL$6,BECO_Datos!$HP$3:$LT$85,BECO_Datos!$A80,FALSE),0))*DL$2</f>
        <v>0</v>
      </c>
      <c r="DM81" s="83">
        <f>(HLOOKUP(DM$6,BECO_Datos!$D$3:$HN$85,BECO_Datos!$A80,FALSE)+IFERROR(HLOOKUP(DM$6,BECO_Datos!$HP$3:$LT$85,BECO_Datos!$A80,FALSE),0))*DM$2</f>
        <v>0</v>
      </c>
      <c r="DN81" s="83">
        <f>(HLOOKUP(DN$6,BECO_Datos!$D$3:$HN$85,BECO_Datos!$A80,FALSE)+IFERROR(HLOOKUP(DN$6,BECO_Datos!$HP$3:$LT$85,BECO_Datos!$A80,FALSE),0))*DN$2</f>
        <v>0</v>
      </c>
      <c r="DO81" s="83">
        <f>(HLOOKUP(DO$6,BECO_Datos!$D$3:$HN$85,BECO_Datos!$A80,FALSE)+IFERROR(HLOOKUP(DO$6,BECO_Datos!$HP$3:$LT$85,BECO_Datos!$A80,FALSE),0))*DO$2</f>
        <v>0</v>
      </c>
      <c r="DP81" s="83">
        <f>(HLOOKUP(DP$6,BECO_Datos!$D$3:$HN$85,BECO_Datos!$A80,FALSE)+IFERROR(HLOOKUP(DP$6,BECO_Datos!$HP$3:$LT$85,BECO_Datos!$A80,FALSE),0))*DP$2</f>
        <v>0</v>
      </c>
      <c r="DQ81" s="83">
        <f>(HLOOKUP(DQ$6,BECO_Datos!$D$3:$HN$85,BECO_Datos!$A80,FALSE)+IFERROR(HLOOKUP(DQ$6,BECO_Datos!$HP$3:$LT$85,BECO_Datos!$A80,FALSE),0))*DQ$2</f>
        <v>0</v>
      </c>
      <c r="DS81" s="83" t="e">
        <f>(HLOOKUP(DS$6,BECO_Datos!$D$3:$HN$85,BECO_Datos!$A80,FALSE)+IFERROR(HLOOKUP(DS$6,BECO_Datos!$HP$3:$LT$85,BECO_Datos!$A80,FALSE),0))*DS$2</f>
        <v>#N/A</v>
      </c>
      <c r="DT81" s="83" t="e">
        <f>(HLOOKUP(DT$6,BECO_Datos!$D$3:$HN$85,BECO_Datos!$A80,FALSE)+IFERROR(HLOOKUP(DT$6,BECO_Datos!$HP$3:$LT$85,BECO_Datos!$A80,FALSE),0))*DT$2</f>
        <v>#N/A</v>
      </c>
      <c r="DU81" s="83" t="e">
        <f>(HLOOKUP(DU$6,BECO_Datos!$D$3:$HN$85,BECO_Datos!$A80,FALSE)+IFERROR(HLOOKUP(DU$6,BECO_Datos!$HP$3:$LT$85,BECO_Datos!$A80,FALSE),0))*DU$2</f>
        <v>#N/A</v>
      </c>
      <c r="DV81" s="83" t="e">
        <f>(HLOOKUP(DV$6,BECO_Datos!$D$3:$HN$85,BECO_Datos!$A80,FALSE)+IFERROR(HLOOKUP(DV$6,BECO_Datos!$HP$3:$LT$85,BECO_Datos!$A80,FALSE),0))*DV$2</f>
        <v>#N/A</v>
      </c>
      <c r="DW81" s="83" t="e">
        <f>(HLOOKUP(DW$6,BECO_Datos!$D$3:$HN$85,BECO_Datos!$A80,FALSE)+IFERROR(HLOOKUP(DW$6,BECO_Datos!$HP$3:$LT$85,BECO_Datos!$A80,FALSE),0))*DW$2</f>
        <v>#N/A</v>
      </c>
      <c r="DX81" s="83" t="e">
        <f>(HLOOKUP(DX$6,BECO_Datos!$D$3:$HN$85,BECO_Datos!$A80,FALSE)+IFERROR(HLOOKUP(DX$6,BECO_Datos!$HP$3:$LT$85,BECO_Datos!$A80,FALSE),0))*DX$2</f>
        <v>#N/A</v>
      </c>
      <c r="DY81" s="83">
        <f>(HLOOKUP(DY$6,BECO_Datos!$D$3:$HN$85,BECO_Datos!$A80,FALSE)+IFERROR(HLOOKUP(DY$6,BECO_Datos!$HP$3:$LT$85,BECO_Datos!$A80,FALSE),0))*DY$2</f>
        <v>0</v>
      </c>
      <c r="DZ81" s="83">
        <f>(HLOOKUP(DZ$6,BECO_Datos!$D$3:$HN$85,BECO_Datos!$A80,FALSE)+IFERROR(HLOOKUP(DZ$6,BECO_Datos!$HP$3:$LT$85,BECO_Datos!$A80,FALSE),0))*DZ$2</f>
        <v>0</v>
      </c>
      <c r="EA81" s="83">
        <f>(HLOOKUP(EA$6,BECO_Datos!$D$3:$HN$85,BECO_Datos!$A80,FALSE)+IFERROR(HLOOKUP(EA$6,BECO_Datos!$HP$3:$LT$85,BECO_Datos!$A80,FALSE),0))*EA$2</f>
        <v>0</v>
      </c>
      <c r="EB81" s="83">
        <f>(HLOOKUP(EB$6,BECO_Datos!$D$3:$HN$85,BECO_Datos!$A80,FALSE)+IFERROR(HLOOKUP(EB$6,BECO_Datos!$HP$3:$LT$85,BECO_Datos!$A80,FALSE),0))*EB$2</f>
        <v>0</v>
      </c>
      <c r="EC81" s="83">
        <f>(HLOOKUP(EC$6,BECO_Datos!$D$3:$HN$85,BECO_Datos!$A80,FALSE)+IFERROR(HLOOKUP(EC$6,BECO_Datos!$HP$3:$LT$85,BECO_Datos!$A80,FALSE),0))*EC$2</f>
        <v>0</v>
      </c>
      <c r="ED81" s="83">
        <f>(HLOOKUP(ED$6,BECO_Datos!$D$3:$HN$85,BECO_Datos!$A80,FALSE)+IFERROR(HLOOKUP(ED$6,BECO_Datos!$HP$3:$LT$85,BECO_Datos!$A80,FALSE),0))*ED$2</f>
        <v>0</v>
      </c>
      <c r="EE81" s="83">
        <f>(HLOOKUP(EE$6,BECO_Datos!$D$3:$HN$85,BECO_Datos!$A80,FALSE)+IFERROR(HLOOKUP(EE$6,BECO_Datos!$HP$3:$LT$85,BECO_Datos!$A80,FALSE),0))*EE$2</f>
        <v>0</v>
      </c>
      <c r="EF81" s="83">
        <f>(HLOOKUP(EF$6,BECO_Datos!$D$3:$HN$85,BECO_Datos!$A80,FALSE)+IFERROR(HLOOKUP(EF$6,BECO_Datos!$HP$3:$LT$85,BECO_Datos!$A80,FALSE),0))*EF$2</f>
        <v>0</v>
      </c>
      <c r="EG81" s="83">
        <f>(HLOOKUP(EG$6,BECO_Datos!$D$3:$HN$85,BECO_Datos!$A80,FALSE)+IFERROR(HLOOKUP(EG$6,BECO_Datos!$HP$3:$LT$85,BECO_Datos!$A80,FALSE),0))*EG$2</f>
        <v>0</v>
      </c>
      <c r="EH81" s="83">
        <f>(HLOOKUP(EH$6,BECO_Datos!$D$3:$HN$85,BECO_Datos!$A80,FALSE)+IFERROR(HLOOKUP(EH$6,BECO_Datos!$HP$3:$LT$85,BECO_Datos!$A80,FALSE),0))*EH$2</f>
        <v>0</v>
      </c>
      <c r="EJ81" s="83" t="e">
        <f>(HLOOKUP(EJ$6,BECO_Datos!$D$3:$HN$85,BECO_Datos!$A80,FALSE)+IFERROR(HLOOKUP(EJ$6,BECO_Datos!$HP$3:$LT$85,BECO_Datos!$A80,FALSE),0))*EJ$2</f>
        <v>#N/A</v>
      </c>
      <c r="EK81" s="83" t="e">
        <f>(HLOOKUP(EK$6,BECO_Datos!$D$3:$HN$85,BECO_Datos!$A80,FALSE)+IFERROR(HLOOKUP(EK$6,BECO_Datos!$HP$3:$LT$85,BECO_Datos!$A80,FALSE),0))*EK$2</f>
        <v>#N/A</v>
      </c>
      <c r="EL81" s="83" t="e">
        <f>(HLOOKUP(EL$6,BECO_Datos!$D$3:$HN$85,BECO_Datos!$A80,FALSE)+IFERROR(HLOOKUP(EL$6,BECO_Datos!$HP$3:$LT$85,BECO_Datos!$A80,FALSE),0))*EL$2</f>
        <v>#N/A</v>
      </c>
      <c r="EM81" s="83" t="e">
        <f>(HLOOKUP(EM$6,BECO_Datos!$D$3:$HN$85,BECO_Datos!$A80,FALSE)+IFERROR(HLOOKUP(EM$6,BECO_Datos!$HP$3:$LT$85,BECO_Datos!$A80,FALSE),0))*EM$2</f>
        <v>#N/A</v>
      </c>
      <c r="EN81" s="83" t="e">
        <f>(HLOOKUP(EN$6,BECO_Datos!$D$3:$HN$85,BECO_Datos!$A80,FALSE)+IFERROR(HLOOKUP(EN$6,BECO_Datos!$HP$3:$LT$85,BECO_Datos!$A80,FALSE),0))*EN$2</f>
        <v>#N/A</v>
      </c>
      <c r="EO81" s="83" t="e">
        <f>(HLOOKUP(EO$6,BECO_Datos!$D$3:$HN$85,BECO_Datos!$A80,FALSE)+IFERROR(HLOOKUP(EO$6,BECO_Datos!$HP$3:$LT$85,BECO_Datos!$A80,FALSE),0))*EO$2</f>
        <v>#N/A</v>
      </c>
      <c r="EP81" s="83">
        <f>(HLOOKUP(EP$6,BECO_Datos!$D$3:$HN$85,BECO_Datos!$A80,FALSE)+IFERROR(HLOOKUP(EP$6,BECO_Datos!$HP$3:$LT$85,BECO_Datos!$A80,FALSE),0))*EP$2</f>
        <v>0</v>
      </c>
      <c r="EQ81" s="83">
        <f>(HLOOKUP(EQ$6,BECO_Datos!$D$3:$HN$85,BECO_Datos!$A80,FALSE)+IFERROR(HLOOKUP(EQ$6,BECO_Datos!$HP$3:$LT$85,BECO_Datos!$A80,FALSE),0))*EQ$2</f>
        <v>0</v>
      </c>
      <c r="ER81" s="83">
        <f>(HLOOKUP(ER$6,BECO_Datos!$D$3:$HN$85,BECO_Datos!$A80,FALSE)+IFERROR(HLOOKUP(ER$6,BECO_Datos!$HP$3:$LT$85,BECO_Datos!$A80,FALSE),0))*ER$2</f>
        <v>0</v>
      </c>
      <c r="ES81" s="83">
        <f>(HLOOKUP(ES$6,BECO_Datos!$D$3:$HN$85,BECO_Datos!$A80,FALSE)+IFERROR(HLOOKUP(ES$6,BECO_Datos!$HP$3:$LT$85,BECO_Datos!$A80,FALSE),0))*ES$2</f>
        <v>0</v>
      </c>
      <c r="ET81" s="83">
        <f>(HLOOKUP(ET$6,BECO_Datos!$D$3:$HN$85,BECO_Datos!$A80,FALSE)+IFERROR(HLOOKUP(ET$6,BECO_Datos!$HP$3:$LT$85,BECO_Datos!$A80,FALSE),0))*ET$2</f>
        <v>0</v>
      </c>
      <c r="EU81" s="83">
        <f>(HLOOKUP(EU$6,BECO_Datos!$D$3:$HN$85,BECO_Datos!$A80,FALSE)+IFERROR(HLOOKUP(EU$6,BECO_Datos!$HP$3:$LT$85,BECO_Datos!$A80,FALSE),0))*EU$2</f>
        <v>0</v>
      </c>
      <c r="EV81" s="83">
        <f>(HLOOKUP(EV$6,BECO_Datos!$D$3:$HN$85,BECO_Datos!$A80,FALSE)+IFERROR(HLOOKUP(EV$6,BECO_Datos!$HP$3:$LT$85,BECO_Datos!$A80,FALSE),0))*EV$2</f>
        <v>0</v>
      </c>
      <c r="EW81" s="83">
        <f>(HLOOKUP(EW$6,BECO_Datos!$D$3:$HN$85,BECO_Datos!$A80,FALSE)+IFERROR(HLOOKUP(EW$6,BECO_Datos!$HP$3:$LT$85,BECO_Datos!$A80,FALSE),0))*EW$2</f>
        <v>0</v>
      </c>
      <c r="EX81" s="83">
        <f>(HLOOKUP(EX$6,BECO_Datos!$D$3:$HN$85,BECO_Datos!$A80,FALSE)+IFERROR(HLOOKUP(EX$6,BECO_Datos!$HP$3:$LT$85,BECO_Datos!$A80,FALSE),0))*EX$2</f>
        <v>0</v>
      </c>
      <c r="EY81" s="83">
        <f>(HLOOKUP(EY$6,BECO_Datos!$D$3:$HN$85,BECO_Datos!$A80,FALSE)+IFERROR(HLOOKUP(EY$6,BECO_Datos!$HP$3:$LT$85,BECO_Datos!$A80,FALSE),0))*EY$2</f>
        <v>0</v>
      </c>
      <c r="FA81" s="83" t="e">
        <f>(HLOOKUP(FA$6,BECO_Datos!$D$3:$HN$85,BECO_Datos!$A80,FALSE)+IFERROR(HLOOKUP(FA$6,BECO_Datos!$HP$3:$LT$85,BECO_Datos!$A80,FALSE),0))*FA$2</f>
        <v>#N/A</v>
      </c>
      <c r="FB81" s="83" t="e">
        <f>(HLOOKUP(FB$6,BECO_Datos!$D$3:$HN$85,BECO_Datos!$A80,FALSE)+IFERROR(HLOOKUP(FB$6,BECO_Datos!$HP$3:$LT$85,BECO_Datos!$A80,FALSE),0))*FB$2</f>
        <v>#N/A</v>
      </c>
      <c r="FC81" s="83" t="e">
        <f>(HLOOKUP(FC$6,BECO_Datos!$D$3:$HN$85,BECO_Datos!$A80,FALSE)+IFERROR(HLOOKUP(FC$6,BECO_Datos!$HP$3:$LT$85,BECO_Datos!$A80,FALSE),0))*FC$2</f>
        <v>#N/A</v>
      </c>
      <c r="FD81" s="83" t="e">
        <f>(HLOOKUP(FD$6,BECO_Datos!$D$3:$HN$85,BECO_Datos!$A80,FALSE)+IFERROR(HLOOKUP(FD$6,BECO_Datos!$HP$3:$LT$85,BECO_Datos!$A80,FALSE),0))*FD$2</f>
        <v>#N/A</v>
      </c>
      <c r="FE81" s="83" t="e">
        <f>(HLOOKUP(FE$6,BECO_Datos!$D$3:$HN$85,BECO_Datos!$A80,FALSE)+IFERROR(HLOOKUP(FE$6,BECO_Datos!$HP$3:$LT$85,BECO_Datos!$A80,FALSE),0))*FE$2</f>
        <v>#N/A</v>
      </c>
      <c r="FF81" s="83" t="e">
        <f>(HLOOKUP(FF$6,BECO_Datos!$D$3:$HN$85,BECO_Datos!$A80,FALSE)+IFERROR(HLOOKUP(FF$6,BECO_Datos!$HP$3:$LT$85,BECO_Datos!$A80,FALSE),0))*FF$2</f>
        <v>#N/A</v>
      </c>
      <c r="FG81" s="83">
        <f>(HLOOKUP(FG$6,BECO_Datos!$D$3:$HN$85,BECO_Datos!$A80,FALSE)+IFERROR(HLOOKUP(FG$6,BECO_Datos!$HP$3:$LT$85,BECO_Datos!$A80,FALSE),0))*FG$2</f>
        <v>0</v>
      </c>
      <c r="FH81" s="83">
        <f>(HLOOKUP(FH$6,BECO_Datos!$D$3:$HN$85,BECO_Datos!$A80,FALSE)+IFERROR(HLOOKUP(FH$6,BECO_Datos!$HP$3:$LT$85,BECO_Datos!$A80,FALSE),0))*FH$2</f>
        <v>0</v>
      </c>
      <c r="FI81" s="83">
        <f>(HLOOKUP(FI$6,BECO_Datos!$D$3:$HN$85,BECO_Datos!$A80,FALSE)+IFERROR(HLOOKUP(FI$6,BECO_Datos!$HP$3:$LT$85,BECO_Datos!$A80,FALSE),0))*FI$2</f>
        <v>0</v>
      </c>
      <c r="FJ81" s="83">
        <f>(HLOOKUP(FJ$6,BECO_Datos!$D$3:$HN$85,BECO_Datos!$A80,FALSE)+IFERROR(HLOOKUP(FJ$6,BECO_Datos!$HP$3:$LT$85,BECO_Datos!$A80,FALSE),0))*FJ$2</f>
        <v>0</v>
      </c>
      <c r="FK81" s="83">
        <f>(HLOOKUP(FK$6,BECO_Datos!$D$3:$HN$85,BECO_Datos!$A80,FALSE)+IFERROR(HLOOKUP(FK$6,BECO_Datos!$HP$3:$LT$85,BECO_Datos!$A80,FALSE),0))*FK$2</f>
        <v>0</v>
      </c>
      <c r="FL81" s="83">
        <f>(HLOOKUP(FL$6,BECO_Datos!$D$3:$HN$85,BECO_Datos!$A80,FALSE)+IFERROR(HLOOKUP(FL$6,BECO_Datos!$HP$3:$LT$85,BECO_Datos!$A80,FALSE),0))*FL$2</f>
        <v>0</v>
      </c>
      <c r="FM81" s="83">
        <f>(HLOOKUP(FM$6,BECO_Datos!$D$3:$HN$85,BECO_Datos!$A80,FALSE)+IFERROR(HLOOKUP(FM$6,BECO_Datos!$HP$3:$LT$85,BECO_Datos!$A80,FALSE),0))*FM$2</f>
        <v>0</v>
      </c>
      <c r="FN81" s="83">
        <f>(HLOOKUP(FN$6,BECO_Datos!$D$3:$HN$85,BECO_Datos!$A80,FALSE)+IFERROR(HLOOKUP(FN$6,BECO_Datos!$HP$3:$LT$85,BECO_Datos!$A80,FALSE),0))*FN$2</f>
        <v>0</v>
      </c>
      <c r="FO81" s="83">
        <f>(HLOOKUP(FO$6,BECO_Datos!$D$3:$HN$85,BECO_Datos!$A80,FALSE)+IFERROR(HLOOKUP(FO$6,BECO_Datos!$HP$3:$LT$85,BECO_Datos!$A80,FALSE),0))*FO$2</f>
        <v>0</v>
      </c>
      <c r="FP81" s="83">
        <f>(HLOOKUP(FP$6,BECO_Datos!$D$3:$HN$85,BECO_Datos!$A80,FALSE)+IFERROR(HLOOKUP(FP$6,BECO_Datos!$HP$3:$LT$85,BECO_Datos!$A80,FALSE),0))*FP$2</f>
        <v>0</v>
      </c>
      <c r="FR81" s="83" t="e">
        <f>(HLOOKUP(FR$6,BECO_Datos!$D$3:$HN$85,BECO_Datos!$A80,FALSE)+IFERROR(HLOOKUP(FR$6,BECO_Datos!$HP$3:$LT$85,BECO_Datos!$A80,FALSE),0))*FR$2</f>
        <v>#N/A</v>
      </c>
      <c r="FS81" s="83" t="e">
        <f>(HLOOKUP(FS$6,BECO_Datos!$D$3:$HN$85,BECO_Datos!$A80,FALSE)+IFERROR(HLOOKUP(FS$6,BECO_Datos!$HP$3:$LT$85,BECO_Datos!$A80,FALSE),0))*FS$2</f>
        <v>#N/A</v>
      </c>
      <c r="FT81" s="83" t="e">
        <f>(HLOOKUP(FT$6,BECO_Datos!$D$3:$HN$85,BECO_Datos!$A80,FALSE)+IFERROR(HLOOKUP(FT$6,BECO_Datos!$HP$3:$LT$85,BECO_Datos!$A80,FALSE),0))*FT$2</f>
        <v>#N/A</v>
      </c>
      <c r="FU81" s="83" t="e">
        <f>(HLOOKUP(FU$6,BECO_Datos!$D$3:$HN$85,BECO_Datos!$A80,FALSE)+IFERROR(HLOOKUP(FU$6,BECO_Datos!$HP$3:$LT$85,BECO_Datos!$A80,FALSE),0))*FU$2</f>
        <v>#N/A</v>
      </c>
      <c r="FV81" s="83" t="e">
        <f>(HLOOKUP(FV$6,BECO_Datos!$D$3:$HN$85,BECO_Datos!$A80,FALSE)+IFERROR(HLOOKUP(FV$6,BECO_Datos!$HP$3:$LT$85,BECO_Datos!$A80,FALSE),0))*FV$2</f>
        <v>#N/A</v>
      </c>
      <c r="FW81" s="83" t="e">
        <f>(HLOOKUP(FW$6,BECO_Datos!$D$3:$HN$85,BECO_Datos!$A80,FALSE)+IFERROR(HLOOKUP(FW$6,BECO_Datos!$HP$3:$LT$85,BECO_Datos!$A80,FALSE),0))*FW$2</f>
        <v>#N/A</v>
      </c>
      <c r="FX81" s="83">
        <f>(HLOOKUP(FX$6,BECO_Datos!$D$3:$HN$85,BECO_Datos!$A80,FALSE)+IFERROR(HLOOKUP(FX$6,BECO_Datos!$HP$3:$LT$85,BECO_Datos!$A80,FALSE),0))*FX$2</f>
        <v>0</v>
      </c>
      <c r="FY81" s="83">
        <f>(HLOOKUP(FY$6,BECO_Datos!$D$3:$HN$85,BECO_Datos!$A80,FALSE)+IFERROR(HLOOKUP(FY$6,BECO_Datos!$HP$3:$LT$85,BECO_Datos!$A80,FALSE),0))*FY$2</f>
        <v>0</v>
      </c>
      <c r="FZ81" s="83">
        <f>(HLOOKUP(FZ$6,BECO_Datos!$D$3:$HN$85,BECO_Datos!$A80,FALSE)+IFERROR(HLOOKUP(FZ$6,BECO_Datos!$HP$3:$LT$85,BECO_Datos!$A80,FALSE),0))*FZ$2</f>
        <v>0</v>
      </c>
      <c r="GA81" s="83">
        <f>(HLOOKUP(GA$6,BECO_Datos!$D$3:$HN$85,BECO_Datos!$A80,FALSE)+IFERROR(HLOOKUP(GA$6,BECO_Datos!$HP$3:$LT$85,BECO_Datos!$A80,FALSE),0))*GA$2</f>
        <v>0</v>
      </c>
      <c r="GB81" s="83">
        <f>(HLOOKUP(GB$6,BECO_Datos!$D$3:$HN$85,BECO_Datos!$A80,FALSE)+IFERROR(HLOOKUP(GB$6,BECO_Datos!$HP$3:$LT$85,BECO_Datos!$A80,FALSE),0))*GB$2</f>
        <v>0</v>
      </c>
      <c r="GC81" s="83">
        <f>(HLOOKUP(GC$6,BECO_Datos!$D$3:$HN$85,BECO_Datos!$A80,FALSE)+IFERROR(HLOOKUP(GC$6,BECO_Datos!$HP$3:$LT$85,BECO_Datos!$A80,FALSE),0))*GC$2</f>
        <v>0</v>
      </c>
      <c r="GD81" s="83">
        <f>(HLOOKUP(GD$6,BECO_Datos!$D$3:$HN$85,BECO_Datos!$A80,FALSE)+IFERROR(HLOOKUP(GD$6,BECO_Datos!$HP$3:$LT$85,BECO_Datos!$A80,FALSE),0))*GD$2</f>
        <v>0</v>
      </c>
      <c r="GE81" s="83">
        <f>(HLOOKUP(GE$6,BECO_Datos!$D$3:$HN$85,BECO_Datos!$A80,FALSE)+IFERROR(HLOOKUP(GE$6,BECO_Datos!$HP$3:$LT$85,BECO_Datos!$A80,FALSE),0))*GE$2</f>
        <v>0</v>
      </c>
      <c r="GF81" s="83">
        <f>(HLOOKUP(GF$6,BECO_Datos!$D$3:$HN$85,BECO_Datos!$A80,FALSE)+IFERROR(HLOOKUP(GF$6,BECO_Datos!$HP$3:$LT$85,BECO_Datos!$A80,FALSE),0))*GF$2</f>
        <v>0</v>
      </c>
      <c r="GG81" s="83">
        <f>(HLOOKUP(GG$6,BECO_Datos!$D$3:$HN$85,BECO_Datos!$A80,FALSE)+IFERROR(HLOOKUP(GG$6,BECO_Datos!$HP$3:$LT$85,BECO_Datos!$A80,FALSE),0))*GG$2</f>
        <v>0</v>
      </c>
      <c r="GI81" s="83" t="e">
        <f>(HLOOKUP(GI$6,BECO_Datos!$D$3:$HN$85,BECO_Datos!$A80,FALSE)+IFERROR(HLOOKUP(GI$6,BECO_Datos!$HP$3:$LT$85,BECO_Datos!$A80,FALSE),0))*GI$2</f>
        <v>#N/A</v>
      </c>
      <c r="GJ81" s="83" t="e">
        <f>(HLOOKUP(GJ$6,BECO_Datos!$D$3:$HN$85,BECO_Datos!$A80,FALSE)+IFERROR(HLOOKUP(GJ$6,BECO_Datos!$HP$3:$LT$85,BECO_Datos!$A80,FALSE),0))*GJ$2</f>
        <v>#N/A</v>
      </c>
      <c r="GK81" s="83" t="e">
        <f>(HLOOKUP(GK$6,BECO_Datos!$D$3:$HN$85,BECO_Datos!$A80,FALSE)+IFERROR(HLOOKUP(GK$6,BECO_Datos!$HP$3:$LT$85,BECO_Datos!$A80,FALSE),0))*GK$2</f>
        <v>#N/A</v>
      </c>
      <c r="GL81" s="83" t="e">
        <f>(HLOOKUP(GL$6,BECO_Datos!$D$3:$HN$85,BECO_Datos!$A80,FALSE)+IFERROR(HLOOKUP(GL$6,BECO_Datos!$HP$3:$LT$85,BECO_Datos!$A80,FALSE),0))*GL$2</f>
        <v>#N/A</v>
      </c>
      <c r="GM81" s="83" t="e">
        <f>(HLOOKUP(GM$6,BECO_Datos!$D$3:$HN$85,BECO_Datos!$A80,FALSE)+IFERROR(HLOOKUP(GM$6,BECO_Datos!$HP$3:$LT$85,BECO_Datos!$A80,FALSE),0))*GM$2</f>
        <v>#N/A</v>
      </c>
      <c r="GN81" s="83" t="e">
        <f>(HLOOKUP(GN$6,BECO_Datos!$D$3:$HN$85,BECO_Datos!$A80,FALSE)+IFERROR(HLOOKUP(GN$6,BECO_Datos!$HP$3:$LT$85,BECO_Datos!$A80,FALSE),0))*GN$2</f>
        <v>#N/A</v>
      </c>
      <c r="GO81" s="83">
        <f>(HLOOKUP(GO$6,BECO_Datos!$D$3:$HN$85,BECO_Datos!$A80,FALSE)+IFERROR(HLOOKUP(GO$6,BECO_Datos!$HP$3:$LT$85,BECO_Datos!$A80,FALSE),0))*GO$2</f>
        <v>0</v>
      </c>
      <c r="GP81" s="83">
        <f>(HLOOKUP(GP$6,BECO_Datos!$D$3:$HN$85,BECO_Datos!$A80,FALSE)+IFERROR(HLOOKUP(GP$6,BECO_Datos!$HP$3:$LT$85,BECO_Datos!$A80,FALSE),0))*GP$2</f>
        <v>0</v>
      </c>
      <c r="GQ81" s="83">
        <f>(HLOOKUP(GQ$6,BECO_Datos!$D$3:$HN$85,BECO_Datos!$A80,FALSE)+IFERROR(HLOOKUP(GQ$6,BECO_Datos!$HP$3:$LT$85,BECO_Datos!$A80,FALSE),0))*GQ$2</f>
        <v>0</v>
      </c>
      <c r="GR81" s="83">
        <f>(HLOOKUP(GR$6,BECO_Datos!$D$3:$HN$85,BECO_Datos!$A80,FALSE)+IFERROR(HLOOKUP(GR$6,BECO_Datos!$HP$3:$LT$85,BECO_Datos!$A80,FALSE),0))*GR$2</f>
        <v>0</v>
      </c>
      <c r="GS81" s="83">
        <f>(HLOOKUP(GS$6,BECO_Datos!$D$3:$HN$85,BECO_Datos!$A80,FALSE)+IFERROR(HLOOKUP(GS$6,BECO_Datos!$HP$3:$LT$85,BECO_Datos!$A80,FALSE),0))*GS$2</f>
        <v>0</v>
      </c>
      <c r="GT81" s="83">
        <f>(HLOOKUP(GT$6,BECO_Datos!$D$3:$HN$85,BECO_Datos!$A80,FALSE)+IFERROR(HLOOKUP(GT$6,BECO_Datos!$HP$3:$LT$85,BECO_Datos!$A80,FALSE),0))*GT$2</f>
        <v>0</v>
      </c>
      <c r="GU81" s="83">
        <f>(HLOOKUP(GU$6,BECO_Datos!$D$3:$HN$85,BECO_Datos!$A80,FALSE)+IFERROR(HLOOKUP(GU$6,BECO_Datos!$HP$3:$LT$85,BECO_Datos!$A80,FALSE),0))*GU$2</f>
        <v>0</v>
      </c>
      <c r="GV81" s="83">
        <f>(HLOOKUP(GV$6,BECO_Datos!$D$3:$HN$85,BECO_Datos!$A80,FALSE)+IFERROR(HLOOKUP(GV$6,BECO_Datos!$HP$3:$LT$85,BECO_Datos!$A80,FALSE),0))*GV$2</f>
        <v>0</v>
      </c>
      <c r="GW81" s="83">
        <f>(HLOOKUP(GW$6,BECO_Datos!$D$3:$HN$85,BECO_Datos!$A80,FALSE)+IFERROR(HLOOKUP(GW$6,BECO_Datos!$HP$3:$LT$85,BECO_Datos!$A80,FALSE),0))*GW$2</f>
        <v>0</v>
      </c>
      <c r="GX81" s="83">
        <f>(HLOOKUP(GX$6,BECO_Datos!$D$3:$HN$85,BECO_Datos!$A80,FALSE)+IFERROR(HLOOKUP(GX$6,BECO_Datos!$HP$3:$LT$85,BECO_Datos!$A80,FALSE),0))*GX$2</f>
        <v>0</v>
      </c>
      <c r="GZ81" s="83" t="e">
        <f>(HLOOKUP(GZ$6,BECO_Datos!$D$3:$HN$85,BECO_Datos!$A80,FALSE)+IFERROR(HLOOKUP(GZ$6,BECO_Datos!$HP$3:$LT$85,BECO_Datos!$A80,FALSE),0))*GZ$2</f>
        <v>#N/A</v>
      </c>
      <c r="HA81" s="83" t="e">
        <f>(HLOOKUP(HA$6,BECO_Datos!$D$3:$HN$85,BECO_Datos!$A80,FALSE)+IFERROR(HLOOKUP(HA$6,BECO_Datos!$HP$3:$LT$85,BECO_Datos!$A80,FALSE),0))*HA$2</f>
        <v>#N/A</v>
      </c>
      <c r="HB81" s="83" t="e">
        <f>(HLOOKUP(HB$6,BECO_Datos!$D$3:$HN$85,BECO_Datos!$A80,FALSE)+IFERROR(HLOOKUP(HB$6,BECO_Datos!$HP$3:$LT$85,BECO_Datos!$A80,FALSE),0))*HB$2</f>
        <v>#N/A</v>
      </c>
      <c r="HC81" s="83" t="e">
        <f>(HLOOKUP(HC$6,BECO_Datos!$D$3:$HN$85,BECO_Datos!$A80,FALSE)+IFERROR(HLOOKUP(HC$6,BECO_Datos!$HP$3:$LT$85,BECO_Datos!$A80,FALSE),0))*HC$2</f>
        <v>#N/A</v>
      </c>
      <c r="HD81" s="83" t="e">
        <f>(HLOOKUP(HD$6,BECO_Datos!$D$3:$HN$85,BECO_Datos!$A80,FALSE)+IFERROR(HLOOKUP(HD$6,BECO_Datos!$HP$3:$LT$85,BECO_Datos!$A80,FALSE),0))*HD$2</f>
        <v>#N/A</v>
      </c>
      <c r="HE81" s="83" t="e">
        <f>(HLOOKUP(HE$6,BECO_Datos!$D$3:$HN$85,BECO_Datos!$A80,FALSE)+IFERROR(HLOOKUP(HE$6,BECO_Datos!$HP$3:$LT$85,BECO_Datos!$A80,FALSE),0))*HE$2</f>
        <v>#N/A</v>
      </c>
      <c r="HF81" s="83">
        <f>(HLOOKUP(HF$6,BECO_Datos!$D$3:$HN$85,BECO_Datos!$A80,FALSE)+IFERROR(HLOOKUP(HF$6,BECO_Datos!$HP$3:$LT$85,BECO_Datos!$A80,FALSE),0))*HF$2</f>
        <v>44.143321868165877</v>
      </c>
      <c r="HG81" s="83">
        <f>(HLOOKUP(HG$6,BECO_Datos!$D$3:$HN$85,BECO_Datos!$A80,FALSE)+IFERROR(HLOOKUP(HG$6,BECO_Datos!$HP$3:$LT$85,BECO_Datos!$A80,FALSE),0))*HG$2</f>
        <v>47.138459284448054</v>
      </c>
      <c r="HH81" s="83">
        <f>(HLOOKUP(HH$6,BECO_Datos!$D$3:$HN$85,BECO_Datos!$A80,FALSE)+IFERROR(HLOOKUP(HH$6,BECO_Datos!$HP$3:$LT$85,BECO_Datos!$A80,FALSE),0))*HH$2</f>
        <v>49.072740088219575</v>
      </c>
      <c r="HI81" s="83">
        <f>(HLOOKUP(HI$6,BECO_Datos!$D$3:$HN$85,BECO_Datos!$A80,FALSE)+IFERROR(HLOOKUP(HI$6,BECO_Datos!$HP$3:$LT$85,BECO_Datos!$A80,FALSE),0))*HI$2</f>
        <v>51.817918240324168</v>
      </c>
      <c r="HJ81" s="83">
        <f>(HLOOKUP(HJ$6,BECO_Datos!$D$3:$HN$85,BECO_Datos!$A80,FALSE)+IFERROR(HLOOKUP(HJ$6,BECO_Datos!$HP$3:$LT$85,BECO_Datos!$A80,FALSE),0))*HJ$2</f>
        <v>31.981719945349781</v>
      </c>
      <c r="HK81" s="83">
        <f>(HLOOKUP(HK$6,BECO_Datos!$D$3:$HN$85,BECO_Datos!$A80,FALSE)+IFERROR(HLOOKUP(HK$6,BECO_Datos!$HP$3:$LT$85,BECO_Datos!$A80,FALSE),0))*HK$2</f>
        <v>54.193351486409938</v>
      </c>
      <c r="HL81" s="83">
        <f>(HLOOKUP(HL$6,BECO_Datos!$D$3:$HN$85,BECO_Datos!$A80,FALSE)+IFERROR(HLOOKUP(HL$6,BECO_Datos!$HP$3:$LT$85,BECO_Datos!$A80,FALSE),0))*HL$2</f>
        <v>63.917478574681105</v>
      </c>
      <c r="HM81" s="83">
        <f>(HLOOKUP(HM$6,BECO_Datos!$D$3:$HN$85,BECO_Datos!$A80,FALSE)+IFERROR(HLOOKUP(HM$6,BECO_Datos!$HP$3:$LT$85,BECO_Datos!$A80,FALSE),0))*HM$2</f>
        <v>45.994835659118571</v>
      </c>
      <c r="HN81" s="83">
        <f>(HLOOKUP(HN$6,BECO_Datos!$D$3:$HN$85,BECO_Datos!$A80,FALSE)+IFERROR(HLOOKUP(HN$6,BECO_Datos!$HP$3:$LT$85,BECO_Datos!$A80,FALSE),0))*HN$2</f>
        <v>67.593271264659961</v>
      </c>
      <c r="HO81" s="83">
        <f>(HLOOKUP(HO$6,BECO_Datos!$D$3:$HN$85,BECO_Datos!$A80,FALSE)+IFERROR(HLOOKUP(HO$6,BECO_Datos!$HP$3:$LT$85,BECO_Datos!$A80,FALSE),0))*HO$2</f>
        <v>110.78662088178453</v>
      </c>
      <c r="HQ81" s="83" t="e">
        <f>(HLOOKUP(HQ$6,BECO_Datos!$D$3:$HN$85,BECO_Datos!$A80,FALSE)+IFERROR(HLOOKUP(HQ$6,BECO_Datos!$HP$3:$LT$85,BECO_Datos!$A80,FALSE),0))*HQ$2</f>
        <v>#N/A</v>
      </c>
      <c r="HR81" s="83" t="e">
        <f>(HLOOKUP(HR$6,BECO_Datos!$D$3:$HN$85,BECO_Datos!$A80,FALSE)+IFERROR(HLOOKUP(HR$6,BECO_Datos!$HP$3:$LT$85,BECO_Datos!$A80,FALSE),0))*HR$2</f>
        <v>#N/A</v>
      </c>
      <c r="HS81" s="83" t="e">
        <f>(HLOOKUP(HS$6,BECO_Datos!$D$3:$HN$85,BECO_Datos!$A80,FALSE)+IFERROR(HLOOKUP(HS$6,BECO_Datos!$HP$3:$LT$85,BECO_Datos!$A80,FALSE),0))*HS$2</f>
        <v>#N/A</v>
      </c>
      <c r="HT81" s="83" t="e">
        <f>(HLOOKUP(HT$6,BECO_Datos!$D$3:$HN$85,BECO_Datos!$A80,FALSE)+IFERROR(HLOOKUP(HT$6,BECO_Datos!$HP$3:$LT$85,BECO_Datos!$A80,FALSE),0))*HT$2</f>
        <v>#N/A</v>
      </c>
      <c r="HU81" s="83" t="e">
        <f>(HLOOKUP(HU$6,BECO_Datos!$D$3:$HN$85,BECO_Datos!$A80,FALSE)+IFERROR(HLOOKUP(HU$6,BECO_Datos!$HP$3:$LT$85,BECO_Datos!$A80,FALSE),0))*HU$2</f>
        <v>#N/A</v>
      </c>
      <c r="HV81" s="83" t="e">
        <f>(HLOOKUP(HV$6,BECO_Datos!$D$3:$HN$85,BECO_Datos!$A80,FALSE)+IFERROR(HLOOKUP(HV$6,BECO_Datos!$HP$3:$LT$85,BECO_Datos!$A80,FALSE),0))*HV$2</f>
        <v>#N/A</v>
      </c>
      <c r="HW81" s="83">
        <f>(HLOOKUP(HW$6,BECO_Datos!$D$3:$HN$85,BECO_Datos!$A80,FALSE)+IFERROR(HLOOKUP(HW$6,BECO_Datos!$HP$3:$LT$85,BECO_Datos!$A80,FALSE),0))*HW$2</f>
        <v>0</v>
      </c>
      <c r="HX81" s="83">
        <f>(HLOOKUP(HX$6,BECO_Datos!$D$3:$HN$85,BECO_Datos!$A80,FALSE)+IFERROR(HLOOKUP(HX$6,BECO_Datos!$HP$3:$LT$85,BECO_Datos!$A80,FALSE),0))*HX$2</f>
        <v>0</v>
      </c>
      <c r="HY81" s="83">
        <f>(HLOOKUP(HY$6,BECO_Datos!$D$3:$HN$85,BECO_Datos!$A80,FALSE)+IFERROR(HLOOKUP(HY$6,BECO_Datos!$HP$3:$LT$85,BECO_Datos!$A80,FALSE),0))*HY$2</f>
        <v>0</v>
      </c>
      <c r="HZ81" s="83">
        <f>(HLOOKUP(HZ$6,BECO_Datos!$D$3:$HN$85,BECO_Datos!$A80,FALSE)+IFERROR(HLOOKUP(HZ$6,BECO_Datos!$HP$3:$LT$85,BECO_Datos!$A80,FALSE),0))*HZ$2</f>
        <v>0</v>
      </c>
      <c r="IA81" s="83">
        <f>(HLOOKUP(IA$6,BECO_Datos!$D$3:$HN$85,BECO_Datos!$A80,FALSE)+IFERROR(HLOOKUP(IA$6,BECO_Datos!$HP$3:$LT$85,BECO_Datos!$A80,FALSE),0))*IA$2</f>
        <v>0</v>
      </c>
      <c r="IB81" s="83">
        <f>(HLOOKUP(IB$6,BECO_Datos!$D$3:$HN$85,BECO_Datos!$A80,FALSE)+IFERROR(HLOOKUP(IB$6,BECO_Datos!$HP$3:$LT$85,BECO_Datos!$A80,FALSE),0))*IB$2</f>
        <v>0</v>
      </c>
      <c r="IC81" s="83">
        <f>(HLOOKUP(IC$6,BECO_Datos!$D$3:$HN$85,BECO_Datos!$A80,FALSE)+IFERROR(HLOOKUP(IC$6,BECO_Datos!$HP$3:$LT$85,BECO_Datos!$A80,FALSE),0))*IC$2</f>
        <v>0</v>
      </c>
      <c r="ID81" s="83">
        <f>(HLOOKUP(ID$6,BECO_Datos!$D$3:$HN$85,BECO_Datos!$A80,FALSE)+IFERROR(HLOOKUP(ID$6,BECO_Datos!$HP$3:$LT$85,BECO_Datos!$A80,FALSE),0))*ID$2</f>
        <v>0</v>
      </c>
      <c r="IE81" s="83">
        <f>(HLOOKUP(IE$6,BECO_Datos!$D$3:$HN$85,BECO_Datos!$A80,FALSE)+IFERROR(HLOOKUP(IE$6,BECO_Datos!$HP$3:$LT$85,BECO_Datos!$A80,FALSE),0))*IE$2</f>
        <v>0</v>
      </c>
      <c r="IF81" s="83">
        <f>(HLOOKUP(IF$6,BECO_Datos!$D$3:$HN$85,BECO_Datos!$A80,FALSE)+IFERROR(HLOOKUP(IF$6,BECO_Datos!$HP$3:$LT$85,BECO_Datos!$A80,FALSE),0))*IF$2</f>
        <v>0</v>
      </c>
      <c r="IH81" s="83" t="e">
        <f>(HLOOKUP(IH$6,BECO_Datos!$D$3:$HN$85,BECO_Datos!$A80,FALSE)+IFERROR(HLOOKUP(IH$6,BECO_Datos!$HP$3:$LT$85,BECO_Datos!$A80,FALSE),0))*IH$2</f>
        <v>#N/A</v>
      </c>
      <c r="II81" s="83" t="e">
        <f>(HLOOKUP(II$6,BECO_Datos!$D$3:$HN$85,BECO_Datos!$A80,FALSE)+IFERROR(HLOOKUP(II$6,BECO_Datos!$HP$3:$LT$85,BECO_Datos!$A80,FALSE),0))*II$2</f>
        <v>#N/A</v>
      </c>
      <c r="IJ81" s="83" t="e">
        <f>(HLOOKUP(IJ$6,BECO_Datos!$D$3:$HN$85,BECO_Datos!$A80,FALSE)+IFERROR(HLOOKUP(IJ$6,BECO_Datos!$HP$3:$LT$85,BECO_Datos!$A80,FALSE),0))*IJ$2</f>
        <v>#N/A</v>
      </c>
      <c r="IK81" s="83" t="e">
        <f>(HLOOKUP(IK$6,BECO_Datos!$D$3:$HN$85,BECO_Datos!$A80,FALSE)+IFERROR(HLOOKUP(IK$6,BECO_Datos!$HP$3:$LT$85,BECO_Datos!$A80,FALSE),0))*IK$2</f>
        <v>#N/A</v>
      </c>
      <c r="IL81" s="83" t="e">
        <f>(HLOOKUP(IL$6,BECO_Datos!$D$3:$HN$85,BECO_Datos!$A80,FALSE)+IFERROR(HLOOKUP(IL$6,BECO_Datos!$HP$3:$LT$85,BECO_Datos!$A80,FALSE),0))*IL$2</f>
        <v>#N/A</v>
      </c>
      <c r="IM81" s="83" t="e">
        <f>(HLOOKUP(IM$6,BECO_Datos!$D$3:$HN$85,BECO_Datos!$A80,FALSE)+IFERROR(HLOOKUP(IM$6,BECO_Datos!$HP$3:$LT$85,BECO_Datos!$A80,FALSE),0))*IM$2</f>
        <v>#N/A</v>
      </c>
      <c r="IN81" s="83">
        <f>(HLOOKUP(IN$6,BECO_Datos!$D$3:$HN$85,BECO_Datos!$A80,FALSE)+IFERROR(HLOOKUP(IN$6,BECO_Datos!$HP$3:$LT$85,BECO_Datos!$A80,FALSE),0))*IN$2</f>
        <v>0</v>
      </c>
      <c r="IO81" s="83">
        <f>(HLOOKUP(IO$6,BECO_Datos!$D$3:$HN$85,BECO_Datos!$A80,FALSE)+IFERROR(HLOOKUP(IO$6,BECO_Datos!$HP$3:$LT$85,BECO_Datos!$A80,FALSE),0))*IO$2</f>
        <v>0</v>
      </c>
      <c r="IP81" s="83">
        <f>(HLOOKUP(IP$6,BECO_Datos!$D$3:$HN$85,BECO_Datos!$A80,FALSE)+IFERROR(HLOOKUP(IP$6,BECO_Datos!$HP$3:$LT$85,BECO_Datos!$A80,FALSE),0))*IP$2</f>
        <v>0</v>
      </c>
      <c r="IQ81" s="83">
        <f>(HLOOKUP(IQ$6,BECO_Datos!$D$3:$HN$85,BECO_Datos!$A80,FALSE)+IFERROR(HLOOKUP(IQ$6,BECO_Datos!$HP$3:$LT$85,BECO_Datos!$A80,FALSE),0))*IQ$2</f>
        <v>0</v>
      </c>
      <c r="IR81" s="83">
        <f>(HLOOKUP(IR$6,BECO_Datos!$D$3:$HN$85,BECO_Datos!$A80,FALSE)+IFERROR(HLOOKUP(IR$6,BECO_Datos!$HP$3:$LT$85,BECO_Datos!$A80,FALSE),0))*IR$2</f>
        <v>0</v>
      </c>
      <c r="IS81" s="83">
        <f>(HLOOKUP(IS$6,BECO_Datos!$D$3:$HN$85,BECO_Datos!$A80,FALSE)+IFERROR(HLOOKUP(IS$6,BECO_Datos!$HP$3:$LT$85,BECO_Datos!$A80,FALSE),0))*IS$2</f>
        <v>0</v>
      </c>
      <c r="IT81" s="83">
        <f>(HLOOKUP(IT$6,BECO_Datos!$D$3:$HN$85,BECO_Datos!$A80,FALSE)+IFERROR(HLOOKUP(IT$6,BECO_Datos!$HP$3:$LT$85,BECO_Datos!$A80,FALSE),0))*IT$2</f>
        <v>0</v>
      </c>
      <c r="IU81" s="83">
        <f>(HLOOKUP(IU$6,BECO_Datos!$D$3:$HN$85,BECO_Datos!$A80,FALSE)+IFERROR(HLOOKUP(IU$6,BECO_Datos!$HP$3:$LT$85,BECO_Datos!$A80,FALSE),0))*IU$2</f>
        <v>0</v>
      </c>
      <c r="IV81" s="83">
        <f>(HLOOKUP(IV$6,BECO_Datos!$D$3:$HN$85,BECO_Datos!$A80,FALSE)+IFERROR(HLOOKUP(IV$6,BECO_Datos!$HP$3:$LT$85,BECO_Datos!$A80,FALSE),0))*IV$2</f>
        <v>0</v>
      </c>
      <c r="IW81" s="83">
        <f>(HLOOKUP(IW$6,BECO_Datos!$D$3:$HN$85,BECO_Datos!$A80,FALSE)+IFERROR(HLOOKUP(IW$6,BECO_Datos!$HP$3:$LT$85,BECO_Datos!$A80,FALSE),0))*IW$2</f>
        <v>0</v>
      </c>
      <c r="IY81" s="83" t="e">
        <f>(HLOOKUP(IY$6,BECO_Datos!$D$3:$HN$85,BECO_Datos!$A80,FALSE)+IFERROR(HLOOKUP(IY$6,BECO_Datos!$HP$3:$LT$85,BECO_Datos!$A80,FALSE),0))*IY$2</f>
        <v>#N/A</v>
      </c>
      <c r="IZ81" s="83" t="e">
        <f>(HLOOKUP(IZ$6,BECO_Datos!$D$3:$HN$85,BECO_Datos!$A80,FALSE)+IFERROR(HLOOKUP(IZ$6,BECO_Datos!$HP$3:$LT$85,BECO_Datos!$A80,FALSE),0))*IZ$2</f>
        <v>#N/A</v>
      </c>
      <c r="JA81" s="83" t="e">
        <f>(HLOOKUP(JA$6,BECO_Datos!$D$3:$HN$85,BECO_Datos!$A80,FALSE)+IFERROR(HLOOKUP(JA$6,BECO_Datos!$HP$3:$LT$85,BECO_Datos!$A80,FALSE),0))*JA$2</f>
        <v>#N/A</v>
      </c>
      <c r="JB81" s="83" t="e">
        <f>(HLOOKUP(JB$6,BECO_Datos!$D$3:$HN$85,BECO_Datos!$A80,FALSE)+IFERROR(HLOOKUP(JB$6,BECO_Datos!$HP$3:$LT$85,BECO_Datos!$A80,FALSE),0))*JB$2</f>
        <v>#N/A</v>
      </c>
      <c r="JC81" s="83" t="e">
        <f>(HLOOKUP(JC$6,BECO_Datos!$D$3:$HN$85,BECO_Datos!$A80,FALSE)+IFERROR(HLOOKUP(JC$6,BECO_Datos!$HP$3:$LT$85,BECO_Datos!$A80,FALSE),0))*JC$2</f>
        <v>#N/A</v>
      </c>
      <c r="JD81" s="83" t="e">
        <f>(HLOOKUP(JD$6,BECO_Datos!$D$3:$HN$85,BECO_Datos!$A80,FALSE)+IFERROR(HLOOKUP(JD$6,BECO_Datos!$HP$3:$LT$85,BECO_Datos!$A80,FALSE),0))*JD$2</f>
        <v>#N/A</v>
      </c>
      <c r="JE81" s="83">
        <f>(HLOOKUP(JE$6,BECO_Datos!$D$3:$HN$85,BECO_Datos!$A80,FALSE)+IFERROR(HLOOKUP(JE$6,BECO_Datos!$HP$3:$LT$85,BECO_Datos!$A80,FALSE),0))*JE$2</f>
        <v>0</v>
      </c>
      <c r="JF81" s="83">
        <f>(HLOOKUP(JF$6,BECO_Datos!$D$3:$HN$85,BECO_Datos!$A80,FALSE)+IFERROR(HLOOKUP(JF$6,BECO_Datos!$HP$3:$LT$85,BECO_Datos!$A80,FALSE),0))*JF$2</f>
        <v>0</v>
      </c>
      <c r="JG81" s="83">
        <f>(HLOOKUP(JG$6,BECO_Datos!$D$3:$HN$85,BECO_Datos!$A80,FALSE)+IFERROR(HLOOKUP(JG$6,BECO_Datos!$HP$3:$LT$85,BECO_Datos!$A80,FALSE),0))*JG$2</f>
        <v>0</v>
      </c>
      <c r="JH81" s="83">
        <f>(HLOOKUP(JH$6,BECO_Datos!$D$3:$HN$85,BECO_Datos!$A80,FALSE)+IFERROR(HLOOKUP(JH$6,BECO_Datos!$HP$3:$LT$85,BECO_Datos!$A80,FALSE),0))*JH$2</f>
        <v>0</v>
      </c>
      <c r="JI81" s="83">
        <f>(HLOOKUP(JI$6,BECO_Datos!$D$3:$HN$85,BECO_Datos!$A80,FALSE)+IFERROR(HLOOKUP(JI$6,BECO_Datos!$HP$3:$LT$85,BECO_Datos!$A80,FALSE),0))*JI$2</f>
        <v>0.19142697029038053</v>
      </c>
      <c r="JJ81" s="83">
        <f>(HLOOKUP(JJ$6,BECO_Datos!$D$3:$HN$85,BECO_Datos!$A80,FALSE)+IFERROR(HLOOKUP(JJ$6,BECO_Datos!$HP$3:$LT$85,BECO_Datos!$A80,FALSE),0))*JJ$2</f>
        <v>0</v>
      </c>
      <c r="JK81" s="83">
        <f>(HLOOKUP(JK$6,BECO_Datos!$D$3:$HN$85,BECO_Datos!$A80,FALSE)+IFERROR(HLOOKUP(JK$6,BECO_Datos!$HP$3:$LT$85,BECO_Datos!$A80,FALSE),0))*JK$2</f>
        <v>0.37802494511011542</v>
      </c>
      <c r="JL81" s="83">
        <f>(HLOOKUP(JL$6,BECO_Datos!$D$3:$HN$85,BECO_Datos!$A80,FALSE)+IFERROR(HLOOKUP(JL$6,BECO_Datos!$HP$3:$LT$85,BECO_Datos!$A80,FALSE),0))*JL$2</f>
        <v>3.6779710164865458</v>
      </c>
      <c r="JM81" s="83">
        <f>(HLOOKUP(JM$6,BECO_Datos!$D$3:$HN$85,BECO_Datos!$A80,FALSE)+IFERROR(HLOOKUP(JM$6,BECO_Datos!$HP$3:$LT$85,BECO_Datos!$A80,FALSE),0))*JM$2</f>
        <v>104.16948079323667</v>
      </c>
      <c r="JN81" s="83">
        <f>(HLOOKUP(JN$6,BECO_Datos!$D$3:$HN$85,BECO_Datos!$A80,FALSE)+IFERROR(HLOOKUP(JN$6,BECO_Datos!$HP$3:$LT$85,BECO_Datos!$A80,FALSE),0))*JN$2</f>
        <v>161.89397680241515</v>
      </c>
      <c r="JP81" s="83" t="e">
        <f>(HLOOKUP(JP$6,BECO_Datos!$D$3:$HN$85,BECO_Datos!$A80,FALSE)+IFERROR(HLOOKUP(JP$6,BECO_Datos!$HP$3:$LT$85,BECO_Datos!$A80,FALSE),0))*JP$2</f>
        <v>#N/A</v>
      </c>
      <c r="JQ81" s="83" t="e">
        <f>(HLOOKUP(JQ$6,BECO_Datos!$D$3:$HN$85,BECO_Datos!$A80,FALSE)+IFERROR(HLOOKUP(JQ$6,BECO_Datos!$HP$3:$LT$85,BECO_Datos!$A80,FALSE),0))*JQ$2</f>
        <v>#N/A</v>
      </c>
      <c r="JR81" s="83" t="e">
        <f>(HLOOKUP(JR$6,BECO_Datos!$D$3:$HN$85,BECO_Datos!$A80,FALSE)+IFERROR(HLOOKUP(JR$6,BECO_Datos!$HP$3:$LT$85,BECO_Datos!$A80,FALSE),0))*JR$2</f>
        <v>#N/A</v>
      </c>
      <c r="JS81" s="83" t="e">
        <f>(HLOOKUP(JS$6,BECO_Datos!$D$3:$HN$85,BECO_Datos!$A80,FALSE)+IFERROR(HLOOKUP(JS$6,BECO_Datos!$HP$3:$LT$85,BECO_Datos!$A80,FALSE),0))*JS$2</f>
        <v>#N/A</v>
      </c>
      <c r="JT81" s="83" t="e">
        <f>(HLOOKUP(JT$6,BECO_Datos!$D$3:$HN$85,BECO_Datos!$A80,FALSE)+IFERROR(HLOOKUP(JT$6,BECO_Datos!$HP$3:$LT$85,BECO_Datos!$A80,FALSE),0))*JT$2</f>
        <v>#N/A</v>
      </c>
      <c r="JU81" s="83" t="e">
        <f>(HLOOKUP(JU$6,BECO_Datos!$D$3:$HN$85,BECO_Datos!$A80,FALSE)+IFERROR(HLOOKUP(JU$6,BECO_Datos!$HP$3:$LT$85,BECO_Datos!$A80,FALSE),0))*JU$2</f>
        <v>#N/A</v>
      </c>
      <c r="JV81" s="83">
        <f>(HLOOKUP(JV$6,BECO_Datos!$D$3:$HN$85,BECO_Datos!$A80,FALSE)+IFERROR(HLOOKUP(JV$6,BECO_Datos!$HP$3:$LT$85,BECO_Datos!$A80,FALSE),0))*JV$2</f>
        <v>0</v>
      </c>
      <c r="JW81" s="83">
        <f>(HLOOKUP(JW$6,BECO_Datos!$D$3:$HN$85,BECO_Datos!$A80,FALSE)+IFERROR(HLOOKUP(JW$6,BECO_Datos!$HP$3:$LT$85,BECO_Datos!$A80,FALSE),0))*JW$2</f>
        <v>0</v>
      </c>
      <c r="JX81" s="83">
        <f>(HLOOKUP(JX$6,BECO_Datos!$D$3:$HN$85,BECO_Datos!$A80,FALSE)+IFERROR(HLOOKUP(JX$6,BECO_Datos!$HP$3:$LT$85,BECO_Datos!$A80,FALSE),0))*JX$2</f>
        <v>0</v>
      </c>
      <c r="JY81" s="83">
        <f>(HLOOKUP(JY$6,BECO_Datos!$D$3:$HN$85,BECO_Datos!$A80,FALSE)+IFERROR(HLOOKUP(JY$6,BECO_Datos!$HP$3:$LT$85,BECO_Datos!$A80,FALSE),0))*JY$2</f>
        <v>0</v>
      </c>
      <c r="JZ81" s="83">
        <f>(HLOOKUP(JZ$6,BECO_Datos!$D$3:$HN$85,BECO_Datos!$A80,FALSE)+IFERROR(HLOOKUP(JZ$6,BECO_Datos!$HP$3:$LT$85,BECO_Datos!$A80,FALSE),0))*JZ$2</f>
        <v>0</v>
      </c>
      <c r="KA81" s="83">
        <f>(HLOOKUP(KA$6,BECO_Datos!$D$3:$HN$85,BECO_Datos!$A80,FALSE)+IFERROR(HLOOKUP(KA$6,BECO_Datos!$HP$3:$LT$85,BECO_Datos!$A80,FALSE),0))*KA$2</f>
        <v>0</v>
      </c>
      <c r="KB81" s="83">
        <f>(HLOOKUP(KB$6,BECO_Datos!$D$3:$HN$85,BECO_Datos!$A80,FALSE)+IFERROR(HLOOKUP(KB$6,BECO_Datos!$HP$3:$LT$85,BECO_Datos!$A80,FALSE),0))*KB$2</f>
        <v>0</v>
      </c>
      <c r="KC81" s="83">
        <f>(HLOOKUP(KC$6,BECO_Datos!$D$3:$HN$85,BECO_Datos!$A80,FALSE)+IFERROR(HLOOKUP(KC$6,BECO_Datos!$HP$3:$LT$85,BECO_Datos!$A80,FALSE),0))*KC$2</f>
        <v>0</v>
      </c>
      <c r="KD81" s="83">
        <f>(HLOOKUP(KD$6,BECO_Datos!$D$3:$HN$85,BECO_Datos!$A80,FALSE)+IFERROR(HLOOKUP(KD$6,BECO_Datos!$HP$3:$LT$85,BECO_Datos!$A80,FALSE),0))*KD$2</f>
        <v>0</v>
      </c>
      <c r="KE81" s="83">
        <f>(HLOOKUP(KE$6,BECO_Datos!$D$3:$HN$85,BECO_Datos!$A80,FALSE)+IFERROR(HLOOKUP(KE$6,BECO_Datos!$HP$3:$LT$85,BECO_Datos!$A80,FALSE),0))*KE$2</f>
        <v>0</v>
      </c>
      <c r="KG81" s="83" t="e">
        <f>(HLOOKUP(KG$6,BECO_Datos!$D$3:$HN$85,BECO_Datos!$A80,FALSE)+IFERROR(HLOOKUP(KG$6,BECO_Datos!$HP$3:$LT$85,BECO_Datos!$A80,FALSE),0))*KG$2</f>
        <v>#N/A</v>
      </c>
      <c r="KH81" s="83" t="e">
        <f>(HLOOKUP(KH$6,BECO_Datos!$D$3:$HN$85,BECO_Datos!$A80,FALSE)+IFERROR(HLOOKUP(KH$6,BECO_Datos!$HP$3:$LT$85,BECO_Datos!$A80,FALSE),0))*KH$2</f>
        <v>#N/A</v>
      </c>
      <c r="KI81" s="83" t="e">
        <f>(HLOOKUP(KI$6,BECO_Datos!$D$3:$HN$85,BECO_Datos!$A80,FALSE)+IFERROR(HLOOKUP(KI$6,BECO_Datos!$HP$3:$LT$85,BECO_Datos!$A80,FALSE),0))*KI$2</f>
        <v>#N/A</v>
      </c>
      <c r="KJ81" s="83" t="e">
        <f>(HLOOKUP(KJ$6,BECO_Datos!$D$3:$HN$85,BECO_Datos!$A80,FALSE)+IFERROR(HLOOKUP(KJ$6,BECO_Datos!$HP$3:$LT$85,BECO_Datos!$A80,FALSE),0))*KJ$2</f>
        <v>#N/A</v>
      </c>
      <c r="KK81" s="83" t="e">
        <f>(HLOOKUP(KK$6,BECO_Datos!$D$3:$HN$85,BECO_Datos!$A80,FALSE)+IFERROR(HLOOKUP(KK$6,BECO_Datos!$HP$3:$LT$85,BECO_Datos!$A80,FALSE),0))*KK$2</f>
        <v>#N/A</v>
      </c>
      <c r="KL81" s="83" t="e">
        <f>(HLOOKUP(KL$6,BECO_Datos!$D$3:$HN$85,BECO_Datos!$A80,FALSE)+IFERROR(HLOOKUP(KL$6,BECO_Datos!$HP$3:$LT$85,BECO_Datos!$A80,FALSE),0))*KL$2</f>
        <v>#N/A</v>
      </c>
      <c r="KM81" s="83">
        <f>(HLOOKUP(KM$6,BECO_Datos!$D$3:$HN$85,BECO_Datos!$A80,FALSE)+IFERROR(HLOOKUP(KM$6,BECO_Datos!$HP$3:$LT$85,BECO_Datos!$A80,FALSE),0))*KM$2</f>
        <v>0</v>
      </c>
      <c r="KN81" s="83">
        <f>(HLOOKUP(KN$6,BECO_Datos!$D$3:$HN$85,BECO_Datos!$A80,FALSE)+IFERROR(HLOOKUP(KN$6,BECO_Datos!$HP$3:$LT$85,BECO_Datos!$A80,FALSE),0))*KN$2</f>
        <v>0</v>
      </c>
      <c r="KO81" s="83">
        <f>(HLOOKUP(KO$6,BECO_Datos!$D$3:$HN$85,BECO_Datos!$A80,FALSE)+IFERROR(HLOOKUP(KO$6,BECO_Datos!$HP$3:$LT$85,BECO_Datos!$A80,FALSE),0))*KO$2</f>
        <v>0</v>
      </c>
      <c r="KP81" s="83">
        <f>(HLOOKUP(KP$6,BECO_Datos!$D$3:$HN$85,BECO_Datos!$A80,FALSE)+IFERROR(HLOOKUP(KP$6,BECO_Datos!$HP$3:$LT$85,BECO_Datos!$A80,FALSE),0))*KP$2</f>
        <v>0</v>
      </c>
      <c r="KQ81" s="83">
        <f>(HLOOKUP(KQ$6,BECO_Datos!$D$3:$HN$85,BECO_Datos!$A80,FALSE)+IFERROR(HLOOKUP(KQ$6,BECO_Datos!$HP$3:$LT$85,BECO_Datos!$A80,FALSE),0))*KQ$2</f>
        <v>0</v>
      </c>
      <c r="KR81" s="83">
        <f>(HLOOKUP(KR$6,BECO_Datos!$D$3:$HN$85,BECO_Datos!$A80,FALSE)+IFERROR(HLOOKUP(KR$6,BECO_Datos!$HP$3:$LT$85,BECO_Datos!$A80,FALSE),0))*KR$2</f>
        <v>0</v>
      </c>
      <c r="KS81" s="83">
        <f>(HLOOKUP(KS$6,BECO_Datos!$D$3:$HN$85,BECO_Datos!$A80,FALSE)+IFERROR(HLOOKUP(KS$6,BECO_Datos!$HP$3:$LT$85,BECO_Datos!$A80,FALSE),0))*KS$2</f>
        <v>0</v>
      </c>
      <c r="KT81" s="83">
        <f>(HLOOKUP(KT$6,BECO_Datos!$D$3:$HN$85,BECO_Datos!$A80,FALSE)+IFERROR(HLOOKUP(KT$6,BECO_Datos!$HP$3:$LT$85,BECO_Datos!$A80,FALSE),0))*KT$2</f>
        <v>0</v>
      </c>
      <c r="KU81" s="83">
        <f>(HLOOKUP(KU$6,BECO_Datos!$D$3:$HN$85,BECO_Datos!$A80,FALSE)+IFERROR(HLOOKUP(KU$6,BECO_Datos!$HP$3:$LT$85,BECO_Datos!$A80,FALSE),0))*KU$2</f>
        <v>0</v>
      </c>
      <c r="KV81" s="83">
        <f>(HLOOKUP(KV$6,BECO_Datos!$D$3:$HN$85,BECO_Datos!$A80,FALSE)+IFERROR(HLOOKUP(KV$6,BECO_Datos!$HP$3:$LT$85,BECO_Datos!$A80,FALSE),0))*KV$2</f>
        <v>0</v>
      </c>
      <c r="KX81" s="83" t="e">
        <f>(HLOOKUP(KX$6,BECO_Datos!$D$3:$HN$85,BECO_Datos!$A80,FALSE)+IFERROR(HLOOKUP(KX$6,BECO_Datos!$HP$3:$LT$85,BECO_Datos!$A80,FALSE),0))*KX$2</f>
        <v>#N/A</v>
      </c>
      <c r="KY81" s="83" t="e">
        <f>(HLOOKUP(KY$6,BECO_Datos!$D$3:$HN$85,BECO_Datos!$A80,FALSE)+IFERROR(HLOOKUP(KY$6,BECO_Datos!$HP$3:$LT$85,BECO_Datos!$A80,FALSE),0))*KY$2</f>
        <v>#N/A</v>
      </c>
      <c r="KZ81" s="83" t="e">
        <f>(HLOOKUP(KZ$6,BECO_Datos!$D$3:$HN$85,BECO_Datos!$A80,FALSE)+IFERROR(HLOOKUP(KZ$6,BECO_Datos!$HP$3:$LT$85,BECO_Datos!$A80,FALSE),0))*KZ$2</f>
        <v>#N/A</v>
      </c>
      <c r="LA81" s="83" t="e">
        <f>(HLOOKUP(LA$6,BECO_Datos!$D$3:$HN$85,BECO_Datos!$A80,FALSE)+IFERROR(HLOOKUP(LA$6,BECO_Datos!$HP$3:$LT$85,BECO_Datos!$A80,FALSE),0))*LA$2</f>
        <v>#N/A</v>
      </c>
      <c r="LB81" s="83" t="e">
        <f>(HLOOKUP(LB$6,BECO_Datos!$D$3:$HN$85,BECO_Datos!$A80,FALSE)+IFERROR(HLOOKUP(LB$6,BECO_Datos!$HP$3:$LT$85,BECO_Datos!$A80,FALSE),0))*LB$2</f>
        <v>#N/A</v>
      </c>
      <c r="LC81" s="83" t="e">
        <f>(HLOOKUP(LC$6,BECO_Datos!$D$3:$HN$85,BECO_Datos!$A80,FALSE)+IFERROR(HLOOKUP(LC$6,BECO_Datos!$HP$3:$LT$85,BECO_Datos!$A80,FALSE),0))*LC$2</f>
        <v>#N/A</v>
      </c>
      <c r="LD81" s="83">
        <f>(HLOOKUP(LD$6,BECO_Datos!$D$3:$HN$85,BECO_Datos!$A80,FALSE)+IFERROR(HLOOKUP(LD$6,BECO_Datos!$HP$3:$LT$85,BECO_Datos!$A80,FALSE),0))*LD$2</f>
        <v>0</v>
      </c>
      <c r="LE81" s="83">
        <f>(HLOOKUP(LE$6,BECO_Datos!$D$3:$HN$85,BECO_Datos!$A80,FALSE)+IFERROR(HLOOKUP(LE$6,BECO_Datos!$HP$3:$LT$85,BECO_Datos!$A80,FALSE),0))*LE$2</f>
        <v>0</v>
      </c>
      <c r="LF81" s="83">
        <f>(HLOOKUP(LF$6,BECO_Datos!$D$3:$HN$85,BECO_Datos!$A80,FALSE)+IFERROR(HLOOKUP(LF$6,BECO_Datos!$HP$3:$LT$85,BECO_Datos!$A80,FALSE),0))*LF$2</f>
        <v>0</v>
      </c>
      <c r="LG81" s="83">
        <f>(HLOOKUP(LG$6,BECO_Datos!$D$3:$HN$85,BECO_Datos!$A80,FALSE)+IFERROR(HLOOKUP(LG$6,BECO_Datos!$HP$3:$LT$85,BECO_Datos!$A80,FALSE),0))*LG$2</f>
        <v>0</v>
      </c>
      <c r="LH81" s="83">
        <f>(HLOOKUP(LH$6,BECO_Datos!$D$3:$HN$85,BECO_Datos!$A80,FALSE)+IFERROR(HLOOKUP(LH$6,BECO_Datos!$HP$3:$LT$85,BECO_Datos!$A80,FALSE),0))*LH$2</f>
        <v>0</v>
      </c>
      <c r="LI81" s="83">
        <f>(HLOOKUP(LI$6,BECO_Datos!$D$3:$HN$85,BECO_Datos!$A80,FALSE)+IFERROR(HLOOKUP(LI$6,BECO_Datos!$HP$3:$LT$85,BECO_Datos!$A80,FALSE),0))*LI$2</f>
        <v>0</v>
      </c>
      <c r="LJ81" s="83">
        <f>(HLOOKUP(LJ$6,BECO_Datos!$D$3:$HN$85,BECO_Datos!$A80,FALSE)+IFERROR(HLOOKUP(LJ$6,BECO_Datos!$HP$3:$LT$85,BECO_Datos!$A80,FALSE),0))*LJ$2</f>
        <v>0</v>
      </c>
      <c r="LK81" s="83">
        <f>(HLOOKUP(LK$6,BECO_Datos!$D$3:$HN$85,BECO_Datos!$A80,FALSE)+IFERROR(HLOOKUP(LK$6,BECO_Datos!$HP$3:$LT$85,BECO_Datos!$A80,FALSE),0))*LK$2</f>
        <v>0</v>
      </c>
      <c r="LL81" s="83">
        <f>(HLOOKUP(LL$6,BECO_Datos!$D$3:$HN$85,BECO_Datos!$A80,FALSE)+IFERROR(HLOOKUP(LL$6,BECO_Datos!$HP$3:$LT$85,BECO_Datos!$A80,FALSE),0))*LL$2</f>
        <v>0</v>
      </c>
      <c r="LM81" s="83">
        <f>(HLOOKUP(LM$6,BECO_Datos!$D$3:$HN$85,BECO_Datos!$A80,FALSE)+IFERROR(HLOOKUP(LM$6,BECO_Datos!$HP$3:$LT$85,BECO_Datos!$A80,FALSE),0))*LM$2</f>
        <v>0</v>
      </c>
    </row>
    <row r="82" spans="1:325" ht="15.75" x14ac:dyDescent="0.25">
      <c r="A82" s="160">
        <v>77</v>
      </c>
      <c r="B82" s="62" t="s">
        <v>153</v>
      </c>
      <c r="C82" s="13"/>
      <c r="D82" s="84" t="e">
        <f>(HLOOKUP(D$6,BECO_Datos!$D$3:$HN$85,BECO_Datos!$A81,FALSE)+IFERROR(HLOOKUP(D$6,BECO_Datos!$HP$3:$LT$85,BECO_Datos!$A81,FALSE),0))*D$2</f>
        <v>#N/A</v>
      </c>
      <c r="E82" s="84" t="e">
        <f>(HLOOKUP(E$6,BECO_Datos!$D$3:$HN$85,BECO_Datos!$A81,FALSE)+IFERROR(HLOOKUP(E$6,BECO_Datos!$HP$3:$LT$85,BECO_Datos!$A81,FALSE),0))*E$2</f>
        <v>#N/A</v>
      </c>
      <c r="F82" s="84" t="e">
        <f>(HLOOKUP(F$6,BECO_Datos!$D$3:$HN$85,BECO_Datos!$A81,FALSE)+IFERROR(HLOOKUP(F$6,BECO_Datos!$HP$3:$LT$85,BECO_Datos!$A81,FALSE),0))*F$2</f>
        <v>#N/A</v>
      </c>
      <c r="G82" s="84" t="e">
        <f>(HLOOKUP(G$6,BECO_Datos!$D$3:$HN$85,BECO_Datos!$A81,FALSE)+IFERROR(HLOOKUP(G$6,BECO_Datos!$HP$3:$LT$85,BECO_Datos!$A81,FALSE),0))*G$2</f>
        <v>#N/A</v>
      </c>
      <c r="H82" s="84" t="e">
        <f>(HLOOKUP(H$6,BECO_Datos!$D$3:$HN$85,BECO_Datos!$A81,FALSE)+IFERROR(HLOOKUP(H$6,BECO_Datos!$HP$3:$LT$85,BECO_Datos!$A81,FALSE),0))*H$2</f>
        <v>#N/A</v>
      </c>
      <c r="I82" s="84" t="e">
        <f>(HLOOKUP(I$6,BECO_Datos!$D$3:$HN$85,BECO_Datos!$A81,FALSE)+IFERROR(HLOOKUP(I$6,BECO_Datos!$HP$3:$LT$85,BECO_Datos!$A81,FALSE),0))*I$2</f>
        <v>#N/A</v>
      </c>
      <c r="J82" s="84">
        <f>(HLOOKUP(J$6,BECO_Datos!$D$3:$HN$85,BECO_Datos!$A81,FALSE)+IFERROR(HLOOKUP(J$6,BECO_Datos!$HP$3:$LT$85,BECO_Datos!$A81,FALSE),0))*J$2</f>
        <v>0</v>
      </c>
      <c r="K82" s="84">
        <f>(HLOOKUP(K$6,BECO_Datos!$D$3:$HN$85,BECO_Datos!$A81,FALSE)+IFERROR(HLOOKUP(K$6,BECO_Datos!$HP$3:$LT$85,BECO_Datos!$A81,FALSE),0))*K$2</f>
        <v>0</v>
      </c>
      <c r="L82" s="84">
        <f>(HLOOKUP(L$6,BECO_Datos!$D$3:$HN$85,BECO_Datos!$A81,FALSE)+IFERROR(HLOOKUP(L$6,BECO_Datos!$HP$3:$LT$85,BECO_Datos!$A81,FALSE),0))*L$2</f>
        <v>0</v>
      </c>
      <c r="M82" s="84">
        <f>(HLOOKUP(M$6,BECO_Datos!$D$3:$HN$85,BECO_Datos!$A81,FALSE)+IFERROR(HLOOKUP(M$6,BECO_Datos!$HP$3:$LT$85,BECO_Datos!$A81,FALSE),0))*M$2</f>
        <v>0</v>
      </c>
      <c r="N82" s="84">
        <f>(HLOOKUP(N$6,BECO_Datos!$D$3:$HN$85,BECO_Datos!$A81,FALSE)+IFERROR(HLOOKUP(N$6,BECO_Datos!$HP$3:$LT$85,BECO_Datos!$A81,FALSE),0))*N$2</f>
        <v>0</v>
      </c>
      <c r="O82" s="84">
        <f>(HLOOKUP(O$6,BECO_Datos!$D$3:$HN$85,BECO_Datos!$A81,FALSE)+IFERROR(HLOOKUP(O$6,BECO_Datos!$HP$3:$LT$85,BECO_Datos!$A81,FALSE),0))*O$2</f>
        <v>0</v>
      </c>
      <c r="P82" s="84">
        <f>(HLOOKUP(P$6,BECO_Datos!$D$3:$HN$85,BECO_Datos!$A81,FALSE)+IFERROR(HLOOKUP(P$6,BECO_Datos!$HP$3:$LT$85,BECO_Datos!$A81,FALSE),0))*P$2</f>
        <v>0</v>
      </c>
      <c r="Q82" s="84">
        <f>(HLOOKUP(Q$6,BECO_Datos!$D$3:$HN$85,BECO_Datos!$A81,FALSE)+IFERROR(HLOOKUP(Q$6,BECO_Datos!$HP$3:$LT$85,BECO_Datos!$A81,FALSE),0))*Q$2</f>
        <v>0</v>
      </c>
      <c r="R82" s="84">
        <f>(HLOOKUP(R$6,BECO_Datos!$D$3:$HN$85,BECO_Datos!$A81,FALSE)+IFERROR(HLOOKUP(R$6,BECO_Datos!$HP$3:$LT$85,BECO_Datos!$A81,FALSE),0))*R$2</f>
        <v>0</v>
      </c>
      <c r="S82" s="84">
        <f>(HLOOKUP(S$6,BECO_Datos!$D$3:$HN$85,BECO_Datos!$A81,FALSE)+IFERROR(HLOOKUP(S$6,BECO_Datos!$HP$3:$LT$85,BECO_Datos!$A81,FALSE),0))*S$2</f>
        <v>0</v>
      </c>
      <c r="U82" s="84" t="e">
        <f>(HLOOKUP(U$6,BECO_Datos!$D$3:$HN$85,BECO_Datos!$A81,FALSE)+IFERROR(HLOOKUP(U$6,BECO_Datos!$HP$3:$LT$85,BECO_Datos!$A81,FALSE),0))*U$2</f>
        <v>#N/A</v>
      </c>
      <c r="V82" s="84" t="e">
        <f>(HLOOKUP(V$6,BECO_Datos!$D$3:$HN$85,BECO_Datos!$A81,FALSE)+IFERROR(HLOOKUP(V$6,BECO_Datos!$HP$3:$LT$85,BECO_Datos!$A81,FALSE),0))*V$2</f>
        <v>#N/A</v>
      </c>
      <c r="W82" s="84" t="e">
        <f>(HLOOKUP(W$6,BECO_Datos!$D$3:$HN$85,BECO_Datos!$A81,FALSE)+IFERROR(HLOOKUP(W$6,BECO_Datos!$HP$3:$LT$85,BECO_Datos!$A81,FALSE),0))*W$2</f>
        <v>#N/A</v>
      </c>
      <c r="X82" s="84" t="e">
        <f>(HLOOKUP(X$6,BECO_Datos!$D$3:$HN$85,BECO_Datos!$A81,FALSE)+IFERROR(HLOOKUP(X$6,BECO_Datos!$HP$3:$LT$85,BECO_Datos!$A81,FALSE),0))*X$2</f>
        <v>#N/A</v>
      </c>
      <c r="Y82" s="84" t="e">
        <f>(HLOOKUP(Y$6,BECO_Datos!$D$3:$HN$85,BECO_Datos!$A81,FALSE)+IFERROR(HLOOKUP(Y$6,BECO_Datos!$HP$3:$LT$85,BECO_Datos!$A81,FALSE),0))*Y$2</f>
        <v>#N/A</v>
      </c>
      <c r="Z82" s="84" t="e">
        <f>(HLOOKUP(Z$6,BECO_Datos!$D$3:$HN$85,BECO_Datos!$A81,FALSE)+IFERROR(HLOOKUP(Z$6,BECO_Datos!$HP$3:$LT$85,BECO_Datos!$A81,FALSE),0))*Z$2</f>
        <v>#N/A</v>
      </c>
      <c r="AA82" s="84">
        <f>(HLOOKUP(AA$6,BECO_Datos!$D$3:$HN$85,BECO_Datos!$A81,FALSE)+IFERROR(HLOOKUP(AA$6,BECO_Datos!$HP$3:$LT$85,BECO_Datos!$A81,FALSE),0))*AA$2</f>
        <v>0</v>
      </c>
      <c r="AB82" s="84">
        <f>(HLOOKUP(AB$6,BECO_Datos!$D$3:$HN$85,BECO_Datos!$A81,FALSE)+IFERROR(HLOOKUP(AB$6,BECO_Datos!$HP$3:$LT$85,BECO_Datos!$A81,FALSE),0))*AB$2</f>
        <v>0</v>
      </c>
      <c r="AC82" s="84">
        <f>(HLOOKUP(AC$6,BECO_Datos!$D$3:$HN$85,BECO_Datos!$A81,FALSE)+IFERROR(HLOOKUP(AC$6,BECO_Datos!$HP$3:$LT$85,BECO_Datos!$A81,FALSE),0))*AC$2</f>
        <v>0</v>
      </c>
      <c r="AD82" s="84">
        <f>(HLOOKUP(AD$6,BECO_Datos!$D$3:$HN$85,BECO_Datos!$A81,FALSE)+IFERROR(HLOOKUP(AD$6,BECO_Datos!$HP$3:$LT$85,BECO_Datos!$A81,FALSE),0))*AD$2</f>
        <v>0</v>
      </c>
      <c r="AE82" s="84">
        <f>(HLOOKUP(AE$6,BECO_Datos!$D$3:$HN$85,BECO_Datos!$A81,FALSE)+IFERROR(HLOOKUP(AE$6,BECO_Datos!$HP$3:$LT$85,BECO_Datos!$A81,FALSE),0))*AE$2</f>
        <v>0</v>
      </c>
      <c r="AF82" s="84">
        <f>(HLOOKUP(AF$6,BECO_Datos!$D$3:$HN$85,BECO_Datos!$A81,FALSE)+IFERROR(HLOOKUP(AF$6,BECO_Datos!$HP$3:$LT$85,BECO_Datos!$A81,FALSE),0))*AF$2</f>
        <v>0</v>
      </c>
      <c r="AG82" s="84">
        <f>(HLOOKUP(AG$6,BECO_Datos!$D$3:$HN$85,BECO_Datos!$A81,FALSE)+IFERROR(HLOOKUP(AG$6,BECO_Datos!$HP$3:$LT$85,BECO_Datos!$A81,FALSE),0))*AG$2</f>
        <v>0</v>
      </c>
      <c r="AH82" s="84">
        <f>(HLOOKUP(AH$6,BECO_Datos!$D$3:$HN$85,BECO_Datos!$A81,FALSE)+IFERROR(HLOOKUP(AH$6,BECO_Datos!$HP$3:$LT$85,BECO_Datos!$A81,FALSE),0))*AH$2</f>
        <v>0</v>
      </c>
      <c r="AI82" s="84">
        <f>(HLOOKUP(AI$6,BECO_Datos!$D$3:$HN$85,BECO_Datos!$A81,FALSE)+IFERROR(HLOOKUP(AI$6,BECO_Datos!$HP$3:$LT$85,BECO_Datos!$A81,FALSE),0))*AI$2</f>
        <v>0</v>
      </c>
      <c r="AJ82" s="84">
        <f>(HLOOKUP(AJ$6,BECO_Datos!$D$3:$HN$85,BECO_Datos!$A81,FALSE)+IFERROR(HLOOKUP(AJ$6,BECO_Datos!$HP$3:$LT$85,BECO_Datos!$A81,FALSE),0))*AJ$2</f>
        <v>0</v>
      </c>
      <c r="AL82" s="84" t="e">
        <f>(HLOOKUP(AL$6,BECO_Datos!$D$3:$HN$85,BECO_Datos!$A81,FALSE)+IFERROR(HLOOKUP(AL$6,BECO_Datos!$HP$3:$LT$85,BECO_Datos!$A81,FALSE),0))*AL$2</f>
        <v>#N/A</v>
      </c>
      <c r="AM82" s="84" t="e">
        <f>(HLOOKUP(AM$6,BECO_Datos!$D$3:$HN$85,BECO_Datos!$A81,FALSE)+IFERROR(HLOOKUP(AM$6,BECO_Datos!$HP$3:$LT$85,BECO_Datos!$A81,FALSE),0))*AM$2</f>
        <v>#N/A</v>
      </c>
      <c r="AN82" s="84" t="e">
        <f>(HLOOKUP(AN$6,BECO_Datos!$D$3:$HN$85,BECO_Datos!$A81,FALSE)+IFERROR(HLOOKUP(AN$6,BECO_Datos!$HP$3:$LT$85,BECO_Datos!$A81,FALSE),0))*AN$2</f>
        <v>#N/A</v>
      </c>
      <c r="AO82" s="84" t="e">
        <f>(HLOOKUP(AO$6,BECO_Datos!$D$3:$HN$85,BECO_Datos!$A81,FALSE)+IFERROR(HLOOKUP(AO$6,BECO_Datos!$HP$3:$LT$85,BECO_Datos!$A81,FALSE),0))*AO$2</f>
        <v>#N/A</v>
      </c>
      <c r="AP82" s="84" t="e">
        <f>(HLOOKUP(AP$6,BECO_Datos!$D$3:$HN$85,BECO_Datos!$A81,FALSE)+IFERROR(HLOOKUP(AP$6,BECO_Datos!$HP$3:$LT$85,BECO_Datos!$A81,FALSE),0))*AP$2</f>
        <v>#N/A</v>
      </c>
      <c r="AQ82" s="84" t="e">
        <f>(HLOOKUP(AQ$6,BECO_Datos!$D$3:$HN$85,BECO_Datos!$A81,FALSE)+IFERROR(HLOOKUP(AQ$6,BECO_Datos!$HP$3:$LT$85,BECO_Datos!$A81,FALSE),0))*AQ$2</f>
        <v>#N/A</v>
      </c>
      <c r="AR82" s="84">
        <f>(HLOOKUP(AR$6,BECO_Datos!$D$3:$HN$85,BECO_Datos!$A81,FALSE)+IFERROR(HLOOKUP(AR$6,BECO_Datos!$HP$3:$LT$85,BECO_Datos!$A81,FALSE),0))*AR$2</f>
        <v>0</v>
      </c>
      <c r="AS82" s="84">
        <f>(HLOOKUP(AS$6,BECO_Datos!$D$3:$HN$85,BECO_Datos!$A81,FALSE)+IFERROR(HLOOKUP(AS$6,BECO_Datos!$HP$3:$LT$85,BECO_Datos!$A81,FALSE),0))*AS$2</f>
        <v>0</v>
      </c>
      <c r="AT82" s="84">
        <f>(HLOOKUP(AT$6,BECO_Datos!$D$3:$HN$85,BECO_Datos!$A81,FALSE)+IFERROR(HLOOKUP(AT$6,BECO_Datos!$HP$3:$LT$85,BECO_Datos!$A81,FALSE),0))*AT$2</f>
        <v>0</v>
      </c>
      <c r="AU82" s="84">
        <f>(HLOOKUP(AU$6,BECO_Datos!$D$3:$HN$85,BECO_Datos!$A81,FALSE)+IFERROR(HLOOKUP(AU$6,BECO_Datos!$HP$3:$LT$85,BECO_Datos!$A81,FALSE),0))*AU$2</f>
        <v>0</v>
      </c>
      <c r="AV82" s="84">
        <f>(HLOOKUP(AV$6,BECO_Datos!$D$3:$HN$85,BECO_Datos!$A81,FALSE)+IFERROR(HLOOKUP(AV$6,BECO_Datos!$HP$3:$LT$85,BECO_Datos!$A81,FALSE),0))*AV$2</f>
        <v>0</v>
      </c>
      <c r="AW82" s="84">
        <f>(HLOOKUP(AW$6,BECO_Datos!$D$3:$HN$85,BECO_Datos!$A81,FALSE)+IFERROR(HLOOKUP(AW$6,BECO_Datos!$HP$3:$LT$85,BECO_Datos!$A81,FALSE),0))*AW$2</f>
        <v>0</v>
      </c>
      <c r="AX82" s="84">
        <f>(HLOOKUP(AX$6,BECO_Datos!$D$3:$HN$85,BECO_Datos!$A81,FALSE)+IFERROR(HLOOKUP(AX$6,BECO_Datos!$HP$3:$LT$85,BECO_Datos!$A81,FALSE),0))*AX$2</f>
        <v>0</v>
      </c>
      <c r="AY82" s="84">
        <f>(HLOOKUP(AY$6,BECO_Datos!$D$3:$HN$85,BECO_Datos!$A81,FALSE)+IFERROR(HLOOKUP(AY$6,BECO_Datos!$HP$3:$LT$85,BECO_Datos!$A81,FALSE),0))*AY$2</f>
        <v>0</v>
      </c>
      <c r="AZ82" s="84">
        <f>(HLOOKUP(AZ$6,BECO_Datos!$D$3:$HN$85,BECO_Datos!$A81,FALSE)+IFERROR(HLOOKUP(AZ$6,BECO_Datos!$HP$3:$LT$85,BECO_Datos!$A81,FALSE),0))*AZ$2</f>
        <v>0</v>
      </c>
      <c r="BA82" s="84">
        <f>(HLOOKUP(BA$6,BECO_Datos!$D$3:$HN$85,BECO_Datos!$A81,FALSE)+IFERROR(HLOOKUP(BA$6,BECO_Datos!$HP$3:$LT$85,BECO_Datos!$A81,FALSE),0))*BA$2</f>
        <v>0</v>
      </c>
      <c r="BC82" s="84" t="e">
        <f>(HLOOKUP(BC$6,BECO_Datos!$D$3:$HN$85,BECO_Datos!$A81,FALSE)+IFERROR(HLOOKUP(BC$6,BECO_Datos!$HP$3:$LT$85,BECO_Datos!$A81,FALSE),0))*BC$2</f>
        <v>#N/A</v>
      </c>
      <c r="BD82" s="84" t="e">
        <f>(HLOOKUP(BD$6,BECO_Datos!$D$3:$HN$85,BECO_Datos!$A81,FALSE)+IFERROR(HLOOKUP(BD$6,BECO_Datos!$HP$3:$LT$85,BECO_Datos!$A81,FALSE),0))*BD$2</f>
        <v>#N/A</v>
      </c>
      <c r="BE82" s="84" t="e">
        <f>(HLOOKUP(BE$6,BECO_Datos!$D$3:$HN$85,BECO_Datos!$A81,FALSE)+IFERROR(HLOOKUP(BE$6,BECO_Datos!$HP$3:$LT$85,BECO_Datos!$A81,FALSE),0))*BE$2</f>
        <v>#N/A</v>
      </c>
      <c r="BF82" s="84" t="e">
        <f>(HLOOKUP(BF$6,BECO_Datos!$D$3:$HN$85,BECO_Datos!$A81,FALSE)+IFERROR(HLOOKUP(BF$6,BECO_Datos!$HP$3:$LT$85,BECO_Datos!$A81,FALSE),0))*BF$2</f>
        <v>#N/A</v>
      </c>
      <c r="BG82" s="84" t="e">
        <f>(HLOOKUP(BG$6,BECO_Datos!$D$3:$HN$85,BECO_Datos!$A81,FALSE)+IFERROR(HLOOKUP(BG$6,BECO_Datos!$HP$3:$LT$85,BECO_Datos!$A81,FALSE),0))*BG$2</f>
        <v>#N/A</v>
      </c>
      <c r="BH82" s="84" t="e">
        <f>(HLOOKUP(BH$6,BECO_Datos!$D$3:$HN$85,BECO_Datos!$A81,FALSE)+IFERROR(HLOOKUP(BH$6,BECO_Datos!$HP$3:$LT$85,BECO_Datos!$A81,FALSE),0))*BH$2</f>
        <v>#N/A</v>
      </c>
      <c r="BI82" s="84">
        <f>(HLOOKUP(BI$6,BECO_Datos!$D$3:$HN$85,BECO_Datos!$A81,FALSE)+IFERROR(HLOOKUP(BI$6,BECO_Datos!$HP$3:$LT$85,BECO_Datos!$A81,FALSE),0))*BI$2</f>
        <v>0</v>
      </c>
      <c r="BJ82" s="84">
        <f>(HLOOKUP(BJ$6,BECO_Datos!$D$3:$HN$85,BECO_Datos!$A81,FALSE)+IFERROR(HLOOKUP(BJ$6,BECO_Datos!$HP$3:$LT$85,BECO_Datos!$A81,FALSE),0))*BJ$2</f>
        <v>0</v>
      </c>
      <c r="BK82" s="84">
        <f>(HLOOKUP(BK$6,BECO_Datos!$D$3:$HN$85,BECO_Datos!$A81,FALSE)+IFERROR(HLOOKUP(BK$6,BECO_Datos!$HP$3:$LT$85,BECO_Datos!$A81,FALSE),0))*BK$2</f>
        <v>0</v>
      </c>
      <c r="BL82" s="84">
        <f>(HLOOKUP(BL$6,BECO_Datos!$D$3:$HN$85,BECO_Datos!$A81,FALSE)+IFERROR(HLOOKUP(BL$6,BECO_Datos!$HP$3:$LT$85,BECO_Datos!$A81,FALSE),0))*BL$2</f>
        <v>0</v>
      </c>
      <c r="BM82" s="84">
        <f>(HLOOKUP(BM$6,BECO_Datos!$D$3:$HN$85,BECO_Datos!$A81,FALSE)+IFERROR(HLOOKUP(BM$6,BECO_Datos!$HP$3:$LT$85,BECO_Datos!$A81,FALSE),0))*BM$2</f>
        <v>0</v>
      </c>
      <c r="BN82" s="84">
        <f>(HLOOKUP(BN$6,BECO_Datos!$D$3:$HN$85,BECO_Datos!$A81,FALSE)+IFERROR(HLOOKUP(BN$6,BECO_Datos!$HP$3:$LT$85,BECO_Datos!$A81,FALSE),0))*BN$2</f>
        <v>0</v>
      </c>
      <c r="BO82" s="84">
        <f>(HLOOKUP(BO$6,BECO_Datos!$D$3:$HN$85,BECO_Datos!$A81,FALSE)+IFERROR(HLOOKUP(BO$6,BECO_Datos!$HP$3:$LT$85,BECO_Datos!$A81,FALSE),0))*BO$2</f>
        <v>0</v>
      </c>
      <c r="BP82" s="84">
        <f>(HLOOKUP(BP$6,BECO_Datos!$D$3:$HN$85,BECO_Datos!$A81,FALSE)+IFERROR(HLOOKUP(BP$6,BECO_Datos!$HP$3:$LT$85,BECO_Datos!$A81,FALSE),0))*BP$2</f>
        <v>0</v>
      </c>
      <c r="BQ82" s="84">
        <f>(HLOOKUP(BQ$6,BECO_Datos!$D$3:$HN$85,BECO_Datos!$A81,FALSE)+IFERROR(HLOOKUP(BQ$6,BECO_Datos!$HP$3:$LT$85,BECO_Datos!$A81,FALSE),0))*BQ$2</f>
        <v>0</v>
      </c>
      <c r="BR82" s="84">
        <f>(HLOOKUP(BR$6,BECO_Datos!$D$3:$HN$85,BECO_Datos!$A81,FALSE)+IFERROR(HLOOKUP(BR$6,BECO_Datos!$HP$3:$LT$85,BECO_Datos!$A81,FALSE),0))*BR$2</f>
        <v>0</v>
      </c>
      <c r="BT82" s="84" t="e">
        <f>(HLOOKUP(BT$6,BECO_Datos!$D$3:$HN$85,BECO_Datos!$A81,FALSE)+IFERROR(HLOOKUP(BT$6,BECO_Datos!$HP$3:$LT$85,BECO_Datos!$A81,FALSE),0))*BT$2</f>
        <v>#N/A</v>
      </c>
      <c r="BU82" s="84" t="e">
        <f>(HLOOKUP(BU$6,BECO_Datos!$D$3:$HN$85,BECO_Datos!$A81,FALSE)+IFERROR(HLOOKUP(BU$6,BECO_Datos!$HP$3:$LT$85,BECO_Datos!$A81,FALSE),0))*BU$2</f>
        <v>#N/A</v>
      </c>
      <c r="BV82" s="84" t="e">
        <f>(HLOOKUP(BV$6,BECO_Datos!$D$3:$HN$85,BECO_Datos!$A81,FALSE)+IFERROR(HLOOKUP(BV$6,BECO_Datos!$HP$3:$LT$85,BECO_Datos!$A81,FALSE),0))*BV$2</f>
        <v>#N/A</v>
      </c>
      <c r="BW82" s="84" t="e">
        <f>(HLOOKUP(BW$6,BECO_Datos!$D$3:$HN$85,BECO_Datos!$A81,FALSE)+IFERROR(HLOOKUP(BW$6,BECO_Datos!$HP$3:$LT$85,BECO_Datos!$A81,FALSE),0))*BW$2</f>
        <v>#N/A</v>
      </c>
      <c r="BX82" s="84" t="e">
        <f>(HLOOKUP(BX$6,BECO_Datos!$D$3:$HN$85,BECO_Datos!$A81,FALSE)+IFERROR(HLOOKUP(BX$6,BECO_Datos!$HP$3:$LT$85,BECO_Datos!$A81,FALSE),0))*BX$2</f>
        <v>#N/A</v>
      </c>
      <c r="BY82" s="84" t="e">
        <f>(HLOOKUP(BY$6,BECO_Datos!$D$3:$HN$85,BECO_Datos!$A81,FALSE)+IFERROR(HLOOKUP(BY$6,BECO_Datos!$HP$3:$LT$85,BECO_Datos!$A81,FALSE),0))*BY$2</f>
        <v>#N/A</v>
      </c>
      <c r="BZ82" s="84">
        <f>(HLOOKUP(BZ$6,BECO_Datos!$D$3:$HN$85,BECO_Datos!$A81,FALSE)+IFERROR(HLOOKUP(BZ$6,BECO_Datos!$HP$3:$LT$85,BECO_Datos!$A81,FALSE),0))*BZ$2</f>
        <v>0</v>
      </c>
      <c r="CA82" s="84">
        <f>(HLOOKUP(CA$6,BECO_Datos!$D$3:$HN$85,BECO_Datos!$A81,FALSE)+IFERROR(HLOOKUP(CA$6,BECO_Datos!$HP$3:$LT$85,BECO_Datos!$A81,FALSE),0))*CA$2</f>
        <v>0</v>
      </c>
      <c r="CB82" s="84">
        <f>(HLOOKUP(CB$6,BECO_Datos!$D$3:$HN$85,BECO_Datos!$A81,FALSE)+IFERROR(HLOOKUP(CB$6,BECO_Datos!$HP$3:$LT$85,BECO_Datos!$A81,FALSE),0))*CB$2</f>
        <v>0</v>
      </c>
      <c r="CC82" s="84">
        <f>(HLOOKUP(CC$6,BECO_Datos!$D$3:$HN$85,BECO_Datos!$A81,FALSE)+IFERROR(HLOOKUP(CC$6,BECO_Datos!$HP$3:$LT$85,BECO_Datos!$A81,FALSE),0))*CC$2</f>
        <v>0</v>
      </c>
      <c r="CD82" s="84">
        <f>(HLOOKUP(CD$6,BECO_Datos!$D$3:$HN$85,BECO_Datos!$A81,FALSE)+IFERROR(HLOOKUP(CD$6,BECO_Datos!$HP$3:$LT$85,BECO_Datos!$A81,FALSE),0))*CD$2</f>
        <v>0</v>
      </c>
      <c r="CE82" s="84">
        <f>(HLOOKUP(CE$6,BECO_Datos!$D$3:$HN$85,BECO_Datos!$A81,FALSE)+IFERROR(HLOOKUP(CE$6,BECO_Datos!$HP$3:$LT$85,BECO_Datos!$A81,FALSE),0))*CE$2</f>
        <v>0</v>
      </c>
      <c r="CF82" s="84">
        <f>(HLOOKUP(CF$6,BECO_Datos!$D$3:$HN$85,BECO_Datos!$A81,FALSE)+IFERROR(HLOOKUP(CF$6,BECO_Datos!$HP$3:$LT$85,BECO_Datos!$A81,FALSE),0))*CF$2</f>
        <v>0</v>
      </c>
      <c r="CG82" s="84">
        <f>(HLOOKUP(CG$6,BECO_Datos!$D$3:$HN$85,BECO_Datos!$A81,FALSE)+IFERROR(HLOOKUP(CG$6,BECO_Datos!$HP$3:$LT$85,BECO_Datos!$A81,FALSE),0))*CG$2</f>
        <v>0</v>
      </c>
      <c r="CH82" s="84">
        <f>(HLOOKUP(CH$6,BECO_Datos!$D$3:$HN$85,BECO_Datos!$A81,FALSE)+IFERROR(HLOOKUP(CH$6,BECO_Datos!$HP$3:$LT$85,BECO_Datos!$A81,FALSE),0))*CH$2</f>
        <v>0</v>
      </c>
      <c r="CI82" s="84">
        <f>(HLOOKUP(CI$6,BECO_Datos!$D$3:$HN$85,BECO_Datos!$A81,FALSE)+IFERROR(HLOOKUP(CI$6,BECO_Datos!$HP$3:$LT$85,BECO_Datos!$A81,FALSE),0))*CI$2</f>
        <v>0</v>
      </c>
      <c r="CK82" s="84" t="e">
        <f>(HLOOKUP(CK$6,BECO_Datos!$D$3:$HN$85,BECO_Datos!$A81,FALSE)+IFERROR(HLOOKUP(CK$6,BECO_Datos!$HP$3:$LT$85,BECO_Datos!$A81,FALSE),0))*CK$2</f>
        <v>#N/A</v>
      </c>
      <c r="CL82" s="84" t="e">
        <f>(HLOOKUP(CL$6,BECO_Datos!$D$3:$HN$85,BECO_Datos!$A81,FALSE)+IFERROR(HLOOKUP(CL$6,BECO_Datos!$HP$3:$LT$85,BECO_Datos!$A81,FALSE),0))*CL$2</f>
        <v>#N/A</v>
      </c>
      <c r="CM82" s="84" t="e">
        <f>(HLOOKUP(CM$6,BECO_Datos!$D$3:$HN$85,BECO_Datos!$A81,FALSE)+IFERROR(HLOOKUP(CM$6,BECO_Datos!$HP$3:$LT$85,BECO_Datos!$A81,FALSE),0))*CM$2</f>
        <v>#N/A</v>
      </c>
      <c r="CN82" s="84" t="e">
        <f>(HLOOKUP(CN$6,BECO_Datos!$D$3:$HN$85,BECO_Datos!$A81,FALSE)+IFERROR(HLOOKUP(CN$6,BECO_Datos!$HP$3:$LT$85,BECO_Datos!$A81,FALSE),0))*CN$2</f>
        <v>#N/A</v>
      </c>
      <c r="CO82" s="84" t="e">
        <f>(HLOOKUP(CO$6,BECO_Datos!$D$3:$HN$85,BECO_Datos!$A81,FALSE)+IFERROR(HLOOKUP(CO$6,BECO_Datos!$HP$3:$LT$85,BECO_Datos!$A81,FALSE),0))*CO$2</f>
        <v>#N/A</v>
      </c>
      <c r="CP82" s="84" t="e">
        <f>(HLOOKUP(CP$6,BECO_Datos!$D$3:$HN$85,BECO_Datos!$A81,FALSE)+IFERROR(HLOOKUP(CP$6,BECO_Datos!$HP$3:$LT$85,BECO_Datos!$A81,FALSE),0))*CP$2</f>
        <v>#N/A</v>
      </c>
      <c r="CQ82" s="84">
        <f>(HLOOKUP(CQ$6,BECO_Datos!$D$3:$HN$85,BECO_Datos!$A81,FALSE)+IFERROR(HLOOKUP(CQ$6,BECO_Datos!$HP$3:$LT$85,BECO_Datos!$A81,FALSE),0))*CQ$2</f>
        <v>0</v>
      </c>
      <c r="CR82" s="84">
        <f>(HLOOKUP(CR$6,BECO_Datos!$D$3:$HN$85,BECO_Datos!$A81,FALSE)+IFERROR(HLOOKUP(CR$6,BECO_Datos!$HP$3:$LT$85,BECO_Datos!$A81,FALSE),0))*CR$2</f>
        <v>0</v>
      </c>
      <c r="CS82" s="84">
        <f>(HLOOKUP(CS$6,BECO_Datos!$D$3:$HN$85,BECO_Datos!$A81,FALSE)+IFERROR(HLOOKUP(CS$6,BECO_Datos!$HP$3:$LT$85,BECO_Datos!$A81,FALSE),0))*CS$2</f>
        <v>0</v>
      </c>
      <c r="CT82" s="84">
        <f>(HLOOKUP(CT$6,BECO_Datos!$D$3:$HN$85,BECO_Datos!$A81,FALSE)+IFERROR(HLOOKUP(CT$6,BECO_Datos!$HP$3:$LT$85,BECO_Datos!$A81,FALSE),0))*CT$2</f>
        <v>0</v>
      </c>
      <c r="CU82" s="84">
        <f>(HLOOKUP(CU$6,BECO_Datos!$D$3:$HN$85,BECO_Datos!$A81,FALSE)+IFERROR(HLOOKUP(CU$6,BECO_Datos!$HP$3:$LT$85,BECO_Datos!$A81,FALSE),0))*CU$2</f>
        <v>0</v>
      </c>
      <c r="CV82" s="84">
        <f>(HLOOKUP(CV$6,BECO_Datos!$D$3:$HN$85,BECO_Datos!$A81,FALSE)+IFERROR(HLOOKUP(CV$6,BECO_Datos!$HP$3:$LT$85,BECO_Datos!$A81,FALSE),0))*CV$2</f>
        <v>0</v>
      </c>
      <c r="CW82" s="84">
        <f>(HLOOKUP(CW$6,BECO_Datos!$D$3:$HN$85,BECO_Datos!$A81,FALSE)+IFERROR(HLOOKUP(CW$6,BECO_Datos!$HP$3:$LT$85,BECO_Datos!$A81,FALSE),0))*CW$2</f>
        <v>0</v>
      </c>
      <c r="CX82" s="84">
        <f>(HLOOKUP(CX$6,BECO_Datos!$D$3:$HN$85,BECO_Datos!$A81,FALSE)+IFERROR(HLOOKUP(CX$6,BECO_Datos!$HP$3:$LT$85,BECO_Datos!$A81,FALSE),0))*CX$2</f>
        <v>0</v>
      </c>
      <c r="CY82" s="84">
        <f>(HLOOKUP(CY$6,BECO_Datos!$D$3:$HN$85,BECO_Datos!$A81,FALSE)+IFERROR(HLOOKUP(CY$6,BECO_Datos!$HP$3:$LT$85,BECO_Datos!$A81,FALSE),0))*CY$2</f>
        <v>0</v>
      </c>
      <c r="CZ82" s="84">
        <f>(HLOOKUP(CZ$6,BECO_Datos!$D$3:$HN$85,BECO_Datos!$A81,FALSE)+IFERROR(HLOOKUP(CZ$6,BECO_Datos!$HP$3:$LT$85,BECO_Datos!$A81,FALSE),0))*CZ$2</f>
        <v>0</v>
      </c>
      <c r="DB82" s="84" t="e">
        <f>(HLOOKUP(DB$6,BECO_Datos!$D$3:$HN$85,BECO_Datos!$A81,FALSE)+IFERROR(HLOOKUP(DB$6,BECO_Datos!$HP$3:$LT$85,BECO_Datos!$A81,FALSE),0))*DB$2</f>
        <v>#N/A</v>
      </c>
      <c r="DC82" s="84" t="e">
        <f>(HLOOKUP(DC$6,BECO_Datos!$D$3:$HN$85,BECO_Datos!$A81,FALSE)+IFERROR(HLOOKUP(DC$6,BECO_Datos!$HP$3:$LT$85,BECO_Datos!$A81,FALSE),0))*DC$2</f>
        <v>#N/A</v>
      </c>
      <c r="DD82" s="84" t="e">
        <f>(HLOOKUP(DD$6,BECO_Datos!$D$3:$HN$85,BECO_Datos!$A81,FALSE)+IFERROR(HLOOKUP(DD$6,BECO_Datos!$HP$3:$LT$85,BECO_Datos!$A81,FALSE),0))*DD$2</f>
        <v>#N/A</v>
      </c>
      <c r="DE82" s="84" t="e">
        <f>(HLOOKUP(DE$6,BECO_Datos!$D$3:$HN$85,BECO_Datos!$A81,FALSE)+IFERROR(HLOOKUP(DE$6,BECO_Datos!$HP$3:$LT$85,BECO_Datos!$A81,FALSE),0))*DE$2</f>
        <v>#N/A</v>
      </c>
      <c r="DF82" s="84" t="e">
        <f>(HLOOKUP(DF$6,BECO_Datos!$D$3:$HN$85,BECO_Datos!$A81,FALSE)+IFERROR(HLOOKUP(DF$6,BECO_Datos!$HP$3:$LT$85,BECO_Datos!$A81,FALSE),0))*DF$2</f>
        <v>#N/A</v>
      </c>
      <c r="DG82" s="84" t="e">
        <f>(HLOOKUP(DG$6,BECO_Datos!$D$3:$HN$85,BECO_Datos!$A81,FALSE)+IFERROR(HLOOKUP(DG$6,BECO_Datos!$HP$3:$LT$85,BECO_Datos!$A81,FALSE),0))*DG$2</f>
        <v>#N/A</v>
      </c>
      <c r="DH82" s="84">
        <f>(HLOOKUP(DH$6,BECO_Datos!$D$3:$HN$85,BECO_Datos!$A81,FALSE)+IFERROR(HLOOKUP(DH$6,BECO_Datos!$HP$3:$LT$85,BECO_Datos!$A81,FALSE),0))*DH$2</f>
        <v>0</v>
      </c>
      <c r="DI82" s="84">
        <f>(HLOOKUP(DI$6,BECO_Datos!$D$3:$HN$85,BECO_Datos!$A81,FALSE)+IFERROR(HLOOKUP(DI$6,BECO_Datos!$HP$3:$LT$85,BECO_Datos!$A81,FALSE),0))*DI$2</f>
        <v>0</v>
      </c>
      <c r="DJ82" s="84">
        <f>(HLOOKUP(DJ$6,BECO_Datos!$D$3:$HN$85,BECO_Datos!$A81,FALSE)+IFERROR(HLOOKUP(DJ$6,BECO_Datos!$HP$3:$LT$85,BECO_Datos!$A81,FALSE),0))*DJ$2</f>
        <v>0</v>
      </c>
      <c r="DK82" s="84">
        <f>(HLOOKUP(DK$6,BECO_Datos!$D$3:$HN$85,BECO_Datos!$A81,FALSE)+IFERROR(HLOOKUP(DK$6,BECO_Datos!$HP$3:$LT$85,BECO_Datos!$A81,FALSE),0))*DK$2</f>
        <v>0</v>
      </c>
      <c r="DL82" s="84">
        <f>(HLOOKUP(DL$6,BECO_Datos!$D$3:$HN$85,BECO_Datos!$A81,FALSE)+IFERROR(HLOOKUP(DL$6,BECO_Datos!$HP$3:$LT$85,BECO_Datos!$A81,FALSE),0))*DL$2</f>
        <v>0</v>
      </c>
      <c r="DM82" s="84">
        <f>(HLOOKUP(DM$6,BECO_Datos!$D$3:$HN$85,BECO_Datos!$A81,FALSE)+IFERROR(HLOOKUP(DM$6,BECO_Datos!$HP$3:$LT$85,BECO_Datos!$A81,FALSE),0))*DM$2</f>
        <v>0</v>
      </c>
      <c r="DN82" s="84">
        <f>(HLOOKUP(DN$6,BECO_Datos!$D$3:$HN$85,BECO_Datos!$A81,FALSE)+IFERROR(HLOOKUP(DN$6,BECO_Datos!$HP$3:$LT$85,BECO_Datos!$A81,FALSE),0))*DN$2</f>
        <v>0</v>
      </c>
      <c r="DO82" s="84">
        <f>(HLOOKUP(DO$6,BECO_Datos!$D$3:$HN$85,BECO_Datos!$A81,FALSE)+IFERROR(HLOOKUP(DO$6,BECO_Datos!$HP$3:$LT$85,BECO_Datos!$A81,FALSE),0))*DO$2</f>
        <v>0</v>
      </c>
      <c r="DP82" s="84">
        <f>(HLOOKUP(DP$6,BECO_Datos!$D$3:$HN$85,BECO_Datos!$A81,FALSE)+IFERROR(HLOOKUP(DP$6,BECO_Datos!$HP$3:$LT$85,BECO_Datos!$A81,FALSE),0))*DP$2</f>
        <v>0</v>
      </c>
      <c r="DQ82" s="84">
        <f>(HLOOKUP(DQ$6,BECO_Datos!$D$3:$HN$85,BECO_Datos!$A81,FALSE)+IFERROR(HLOOKUP(DQ$6,BECO_Datos!$HP$3:$LT$85,BECO_Datos!$A81,FALSE),0))*DQ$2</f>
        <v>0</v>
      </c>
      <c r="DS82" s="84" t="e">
        <f>(HLOOKUP(DS$6,BECO_Datos!$D$3:$HN$85,BECO_Datos!$A81,FALSE)+IFERROR(HLOOKUP(DS$6,BECO_Datos!$HP$3:$LT$85,BECO_Datos!$A81,FALSE),0))*DS$2</f>
        <v>#N/A</v>
      </c>
      <c r="DT82" s="84" t="e">
        <f>(HLOOKUP(DT$6,BECO_Datos!$D$3:$HN$85,BECO_Datos!$A81,FALSE)+IFERROR(HLOOKUP(DT$6,BECO_Datos!$HP$3:$LT$85,BECO_Datos!$A81,FALSE),0))*DT$2</f>
        <v>#N/A</v>
      </c>
      <c r="DU82" s="84" t="e">
        <f>(HLOOKUP(DU$6,BECO_Datos!$D$3:$HN$85,BECO_Datos!$A81,FALSE)+IFERROR(HLOOKUP(DU$6,BECO_Datos!$HP$3:$LT$85,BECO_Datos!$A81,FALSE),0))*DU$2</f>
        <v>#N/A</v>
      </c>
      <c r="DV82" s="84" t="e">
        <f>(HLOOKUP(DV$6,BECO_Datos!$D$3:$HN$85,BECO_Datos!$A81,FALSE)+IFERROR(HLOOKUP(DV$6,BECO_Datos!$HP$3:$LT$85,BECO_Datos!$A81,FALSE),0))*DV$2</f>
        <v>#N/A</v>
      </c>
      <c r="DW82" s="84" t="e">
        <f>(HLOOKUP(DW$6,BECO_Datos!$D$3:$HN$85,BECO_Datos!$A81,FALSE)+IFERROR(HLOOKUP(DW$6,BECO_Datos!$HP$3:$LT$85,BECO_Datos!$A81,FALSE),0))*DW$2</f>
        <v>#N/A</v>
      </c>
      <c r="DX82" s="84" t="e">
        <f>(HLOOKUP(DX$6,BECO_Datos!$D$3:$HN$85,BECO_Datos!$A81,FALSE)+IFERROR(HLOOKUP(DX$6,BECO_Datos!$HP$3:$LT$85,BECO_Datos!$A81,FALSE),0))*DX$2</f>
        <v>#N/A</v>
      </c>
      <c r="DY82" s="84">
        <f>(HLOOKUP(DY$6,BECO_Datos!$D$3:$HN$85,BECO_Datos!$A81,FALSE)+IFERROR(HLOOKUP(DY$6,BECO_Datos!$HP$3:$LT$85,BECO_Datos!$A81,FALSE),0))*DY$2</f>
        <v>0</v>
      </c>
      <c r="DZ82" s="84">
        <f>(HLOOKUP(DZ$6,BECO_Datos!$D$3:$HN$85,BECO_Datos!$A81,FALSE)+IFERROR(HLOOKUP(DZ$6,BECO_Datos!$HP$3:$LT$85,BECO_Datos!$A81,FALSE),0))*DZ$2</f>
        <v>0</v>
      </c>
      <c r="EA82" s="84">
        <f>(HLOOKUP(EA$6,BECO_Datos!$D$3:$HN$85,BECO_Datos!$A81,FALSE)+IFERROR(HLOOKUP(EA$6,BECO_Datos!$HP$3:$LT$85,BECO_Datos!$A81,FALSE),0))*EA$2</f>
        <v>0</v>
      </c>
      <c r="EB82" s="84">
        <f>(HLOOKUP(EB$6,BECO_Datos!$D$3:$HN$85,BECO_Datos!$A81,FALSE)+IFERROR(HLOOKUP(EB$6,BECO_Datos!$HP$3:$LT$85,BECO_Datos!$A81,FALSE),0))*EB$2</f>
        <v>0</v>
      </c>
      <c r="EC82" s="84">
        <f>(HLOOKUP(EC$6,BECO_Datos!$D$3:$HN$85,BECO_Datos!$A81,FALSE)+IFERROR(HLOOKUP(EC$6,BECO_Datos!$HP$3:$LT$85,BECO_Datos!$A81,FALSE),0))*EC$2</f>
        <v>0</v>
      </c>
      <c r="ED82" s="84">
        <f>(HLOOKUP(ED$6,BECO_Datos!$D$3:$HN$85,BECO_Datos!$A81,FALSE)+IFERROR(HLOOKUP(ED$6,BECO_Datos!$HP$3:$LT$85,BECO_Datos!$A81,FALSE),0))*ED$2</f>
        <v>0</v>
      </c>
      <c r="EE82" s="84">
        <f>(HLOOKUP(EE$6,BECO_Datos!$D$3:$HN$85,BECO_Datos!$A81,FALSE)+IFERROR(HLOOKUP(EE$6,BECO_Datos!$HP$3:$LT$85,BECO_Datos!$A81,FALSE),0))*EE$2</f>
        <v>0</v>
      </c>
      <c r="EF82" s="84">
        <f>(HLOOKUP(EF$6,BECO_Datos!$D$3:$HN$85,BECO_Datos!$A81,FALSE)+IFERROR(HLOOKUP(EF$6,BECO_Datos!$HP$3:$LT$85,BECO_Datos!$A81,FALSE),0))*EF$2</f>
        <v>0</v>
      </c>
      <c r="EG82" s="84">
        <f>(HLOOKUP(EG$6,BECO_Datos!$D$3:$HN$85,BECO_Datos!$A81,FALSE)+IFERROR(HLOOKUP(EG$6,BECO_Datos!$HP$3:$LT$85,BECO_Datos!$A81,FALSE),0))*EG$2</f>
        <v>0</v>
      </c>
      <c r="EH82" s="84">
        <f>(HLOOKUP(EH$6,BECO_Datos!$D$3:$HN$85,BECO_Datos!$A81,FALSE)+IFERROR(HLOOKUP(EH$6,BECO_Datos!$HP$3:$LT$85,BECO_Datos!$A81,FALSE),0))*EH$2</f>
        <v>0</v>
      </c>
      <c r="EJ82" s="84" t="e">
        <f>(HLOOKUP(EJ$6,BECO_Datos!$D$3:$HN$85,BECO_Datos!$A81,FALSE)+IFERROR(HLOOKUP(EJ$6,BECO_Datos!$HP$3:$LT$85,BECO_Datos!$A81,FALSE),0))*EJ$2</f>
        <v>#N/A</v>
      </c>
      <c r="EK82" s="84" t="e">
        <f>(HLOOKUP(EK$6,BECO_Datos!$D$3:$HN$85,BECO_Datos!$A81,FALSE)+IFERROR(HLOOKUP(EK$6,BECO_Datos!$HP$3:$LT$85,BECO_Datos!$A81,FALSE),0))*EK$2</f>
        <v>#N/A</v>
      </c>
      <c r="EL82" s="84" t="e">
        <f>(HLOOKUP(EL$6,BECO_Datos!$D$3:$HN$85,BECO_Datos!$A81,FALSE)+IFERROR(HLOOKUP(EL$6,BECO_Datos!$HP$3:$LT$85,BECO_Datos!$A81,FALSE),0))*EL$2</f>
        <v>#N/A</v>
      </c>
      <c r="EM82" s="84" t="e">
        <f>(HLOOKUP(EM$6,BECO_Datos!$D$3:$HN$85,BECO_Datos!$A81,FALSE)+IFERROR(HLOOKUP(EM$6,BECO_Datos!$HP$3:$LT$85,BECO_Datos!$A81,FALSE),0))*EM$2</f>
        <v>#N/A</v>
      </c>
      <c r="EN82" s="84" t="e">
        <f>(HLOOKUP(EN$6,BECO_Datos!$D$3:$HN$85,BECO_Datos!$A81,FALSE)+IFERROR(HLOOKUP(EN$6,BECO_Datos!$HP$3:$LT$85,BECO_Datos!$A81,FALSE),0))*EN$2</f>
        <v>#N/A</v>
      </c>
      <c r="EO82" s="84" t="e">
        <f>(HLOOKUP(EO$6,BECO_Datos!$D$3:$HN$85,BECO_Datos!$A81,FALSE)+IFERROR(HLOOKUP(EO$6,BECO_Datos!$HP$3:$LT$85,BECO_Datos!$A81,FALSE),0))*EO$2</f>
        <v>#N/A</v>
      </c>
      <c r="EP82" s="84">
        <f>(HLOOKUP(EP$6,BECO_Datos!$D$3:$HN$85,BECO_Datos!$A81,FALSE)+IFERROR(HLOOKUP(EP$6,BECO_Datos!$HP$3:$LT$85,BECO_Datos!$A81,FALSE),0))*EP$2</f>
        <v>0</v>
      </c>
      <c r="EQ82" s="84">
        <f>(HLOOKUP(EQ$6,BECO_Datos!$D$3:$HN$85,BECO_Datos!$A81,FALSE)+IFERROR(HLOOKUP(EQ$6,BECO_Datos!$HP$3:$LT$85,BECO_Datos!$A81,FALSE),0))*EQ$2</f>
        <v>0</v>
      </c>
      <c r="ER82" s="84">
        <f>(HLOOKUP(ER$6,BECO_Datos!$D$3:$HN$85,BECO_Datos!$A81,FALSE)+IFERROR(HLOOKUP(ER$6,BECO_Datos!$HP$3:$LT$85,BECO_Datos!$A81,FALSE),0))*ER$2</f>
        <v>0</v>
      </c>
      <c r="ES82" s="84">
        <f>(HLOOKUP(ES$6,BECO_Datos!$D$3:$HN$85,BECO_Datos!$A81,FALSE)+IFERROR(HLOOKUP(ES$6,BECO_Datos!$HP$3:$LT$85,BECO_Datos!$A81,FALSE),0))*ES$2</f>
        <v>0</v>
      </c>
      <c r="ET82" s="84">
        <f>(HLOOKUP(ET$6,BECO_Datos!$D$3:$HN$85,BECO_Datos!$A81,FALSE)+IFERROR(HLOOKUP(ET$6,BECO_Datos!$HP$3:$LT$85,BECO_Datos!$A81,FALSE),0))*ET$2</f>
        <v>0</v>
      </c>
      <c r="EU82" s="84">
        <f>(HLOOKUP(EU$6,BECO_Datos!$D$3:$HN$85,BECO_Datos!$A81,FALSE)+IFERROR(HLOOKUP(EU$6,BECO_Datos!$HP$3:$LT$85,BECO_Datos!$A81,FALSE),0))*EU$2</f>
        <v>0</v>
      </c>
      <c r="EV82" s="84">
        <f>(HLOOKUP(EV$6,BECO_Datos!$D$3:$HN$85,BECO_Datos!$A81,FALSE)+IFERROR(HLOOKUP(EV$6,BECO_Datos!$HP$3:$LT$85,BECO_Datos!$A81,FALSE),0))*EV$2</f>
        <v>0</v>
      </c>
      <c r="EW82" s="84">
        <f>(HLOOKUP(EW$6,BECO_Datos!$D$3:$HN$85,BECO_Datos!$A81,FALSE)+IFERROR(HLOOKUP(EW$6,BECO_Datos!$HP$3:$LT$85,BECO_Datos!$A81,FALSE),0))*EW$2</f>
        <v>0</v>
      </c>
      <c r="EX82" s="84">
        <f>(HLOOKUP(EX$6,BECO_Datos!$D$3:$HN$85,BECO_Datos!$A81,FALSE)+IFERROR(HLOOKUP(EX$6,BECO_Datos!$HP$3:$LT$85,BECO_Datos!$A81,FALSE),0))*EX$2</f>
        <v>0</v>
      </c>
      <c r="EY82" s="84">
        <f>(HLOOKUP(EY$6,BECO_Datos!$D$3:$HN$85,BECO_Datos!$A81,FALSE)+IFERROR(HLOOKUP(EY$6,BECO_Datos!$HP$3:$LT$85,BECO_Datos!$A81,FALSE),0))*EY$2</f>
        <v>0</v>
      </c>
      <c r="FA82" s="84" t="e">
        <f>(HLOOKUP(FA$6,BECO_Datos!$D$3:$HN$85,BECO_Datos!$A81,FALSE)+IFERROR(HLOOKUP(FA$6,BECO_Datos!$HP$3:$LT$85,BECO_Datos!$A81,FALSE),0))*FA$2</f>
        <v>#N/A</v>
      </c>
      <c r="FB82" s="84" t="e">
        <f>(HLOOKUP(FB$6,BECO_Datos!$D$3:$HN$85,BECO_Datos!$A81,FALSE)+IFERROR(HLOOKUP(FB$6,BECO_Datos!$HP$3:$LT$85,BECO_Datos!$A81,FALSE),0))*FB$2</f>
        <v>#N/A</v>
      </c>
      <c r="FC82" s="84" t="e">
        <f>(HLOOKUP(FC$6,BECO_Datos!$D$3:$HN$85,BECO_Datos!$A81,FALSE)+IFERROR(HLOOKUP(FC$6,BECO_Datos!$HP$3:$LT$85,BECO_Datos!$A81,FALSE),0))*FC$2</f>
        <v>#N/A</v>
      </c>
      <c r="FD82" s="84" t="e">
        <f>(HLOOKUP(FD$6,BECO_Datos!$D$3:$HN$85,BECO_Datos!$A81,FALSE)+IFERROR(HLOOKUP(FD$6,BECO_Datos!$HP$3:$LT$85,BECO_Datos!$A81,FALSE),0))*FD$2</f>
        <v>#N/A</v>
      </c>
      <c r="FE82" s="84" t="e">
        <f>(HLOOKUP(FE$6,BECO_Datos!$D$3:$HN$85,BECO_Datos!$A81,FALSE)+IFERROR(HLOOKUP(FE$6,BECO_Datos!$HP$3:$LT$85,BECO_Datos!$A81,FALSE),0))*FE$2</f>
        <v>#N/A</v>
      </c>
      <c r="FF82" s="84" t="e">
        <f>(HLOOKUP(FF$6,BECO_Datos!$D$3:$HN$85,BECO_Datos!$A81,FALSE)+IFERROR(HLOOKUP(FF$6,BECO_Datos!$HP$3:$LT$85,BECO_Datos!$A81,FALSE),0))*FF$2</f>
        <v>#N/A</v>
      </c>
      <c r="FG82" s="84">
        <f>(HLOOKUP(FG$6,BECO_Datos!$D$3:$HN$85,BECO_Datos!$A81,FALSE)+IFERROR(HLOOKUP(FG$6,BECO_Datos!$HP$3:$LT$85,BECO_Datos!$A81,FALSE),0))*FG$2</f>
        <v>0</v>
      </c>
      <c r="FH82" s="84">
        <f>(HLOOKUP(FH$6,BECO_Datos!$D$3:$HN$85,BECO_Datos!$A81,FALSE)+IFERROR(HLOOKUP(FH$6,BECO_Datos!$HP$3:$LT$85,BECO_Datos!$A81,FALSE),0))*FH$2</f>
        <v>0</v>
      </c>
      <c r="FI82" s="84">
        <f>(HLOOKUP(FI$6,BECO_Datos!$D$3:$HN$85,BECO_Datos!$A81,FALSE)+IFERROR(HLOOKUP(FI$6,BECO_Datos!$HP$3:$LT$85,BECO_Datos!$A81,FALSE),0))*FI$2</f>
        <v>0</v>
      </c>
      <c r="FJ82" s="84">
        <f>(HLOOKUP(FJ$6,BECO_Datos!$D$3:$HN$85,BECO_Datos!$A81,FALSE)+IFERROR(HLOOKUP(FJ$6,BECO_Datos!$HP$3:$LT$85,BECO_Datos!$A81,FALSE),0))*FJ$2</f>
        <v>0</v>
      </c>
      <c r="FK82" s="84">
        <f>(HLOOKUP(FK$6,BECO_Datos!$D$3:$HN$85,BECO_Datos!$A81,FALSE)+IFERROR(HLOOKUP(FK$6,BECO_Datos!$HP$3:$LT$85,BECO_Datos!$A81,FALSE),0))*FK$2</f>
        <v>0</v>
      </c>
      <c r="FL82" s="84">
        <f>(HLOOKUP(FL$6,BECO_Datos!$D$3:$HN$85,BECO_Datos!$A81,FALSE)+IFERROR(HLOOKUP(FL$6,BECO_Datos!$HP$3:$LT$85,BECO_Datos!$A81,FALSE),0))*FL$2</f>
        <v>0</v>
      </c>
      <c r="FM82" s="84">
        <f>(HLOOKUP(FM$6,BECO_Datos!$D$3:$HN$85,BECO_Datos!$A81,FALSE)+IFERROR(HLOOKUP(FM$6,BECO_Datos!$HP$3:$LT$85,BECO_Datos!$A81,FALSE),0))*FM$2</f>
        <v>0</v>
      </c>
      <c r="FN82" s="84">
        <f>(HLOOKUP(FN$6,BECO_Datos!$D$3:$HN$85,BECO_Datos!$A81,FALSE)+IFERROR(HLOOKUP(FN$6,BECO_Datos!$HP$3:$LT$85,BECO_Datos!$A81,FALSE),0))*FN$2</f>
        <v>0</v>
      </c>
      <c r="FO82" s="84">
        <f>(HLOOKUP(FO$6,BECO_Datos!$D$3:$HN$85,BECO_Datos!$A81,FALSE)+IFERROR(HLOOKUP(FO$6,BECO_Datos!$HP$3:$LT$85,BECO_Datos!$A81,FALSE),0))*FO$2</f>
        <v>0</v>
      </c>
      <c r="FP82" s="84">
        <f>(HLOOKUP(FP$6,BECO_Datos!$D$3:$HN$85,BECO_Datos!$A81,FALSE)+IFERROR(HLOOKUP(FP$6,BECO_Datos!$HP$3:$LT$85,BECO_Datos!$A81,FALSE),0))*FP$2</f>
        <v>0</v>
      </c>
      <c r="FR82" s="84" t="e">
        <f>(HLOOKUP(FR$6,BECO_Datos!$D$3:$HN$85,BECO_Datos!$A81,FALSE)+IFERROR(HLOOKUP(FR$6,BECO_Datos!$HP$3:$LT$85,BECO_Datos!$A81,FALSE),0))*FR$2</f>
        <v>#N/A</v>
      </c>
      <c r="FS82" s="84" t="e">
        <f>(HLOOKUP(FS$6,BECO_Datos!$D$3:$HN$85,BECO_Datos!$A81,FALSE)+IFERROR(HLOOKUP(FS$6,BECO_Datos!$HP$3:$LT$85,BECO_Datos!$A81,FALSE),0))*FS$2</f>
        <v>#N/A</v>
      </c>
      <c r="FT82" s="84" t="e">
        <f>(HLOOKUP(FT$6,BECO_Datos!$D$3:$HN$85,BECO_Datos!$A81,FALSE)+IFERROR(HLOOKUP(FT$6,BECO_Datos!$HP$3:$LT$85,BECO_Datos!$A81,FALSE),0))*FT$2</f>
        <v>#N/A</v>
      </c>
      <c r="FU82" s="84" t="e">
        <f>(HLOOKUP(FU$6,BECO_Datos!$D$3:$HN$85,BECO_Datos!$A81,FALSE)+IFERROR(HLOOKUP(FU$6,BECO_Datos!$HP$3:$LT$85,BECO_Datos!$A81,FALSE),0))*FU$2</f>
        <v>#N/A</v>
      </c>
      <c r="FV82" s="84" t="e">
        <f>(HLOOKUP(FV$6,BECO_Datos!$D$3:$HN$85,BECO_Datos!$A81,FALSE)+IFERROR(HLOOKUP(FV$6,BECO_Datos!$HP$3:$LT$85,BECO_Datos!$A81,FALSE),0))*FV$2</f>
        <v>#N/A</v>
      </c>
      <c r="FW82" s="84" t="e">
        <f>(HLOOKUP(FW$6,BECO_Datos!$D$3:$HN$85,BECO_Datos!$A81,FALSE)+IFERROR(HLOOKUP(FW$6,BECO_Datos!$HP$3:$LT$85,BECO_Datos!$A81,FALSE),0))*FW$2</f>
        <v>#N/A</v>
      </c>
      <c r="FX82" s="84">
        <f>(HLOOKUP(FX$6,BECO_Datos!$D$3:$HN$85,BECO_Datos!$A81,FALSE)+IFERROR(HLOOKUP(FX$6,BECO_Datos!$HP$3:$LT$85,BECO_Datos!$A81,FALSE),0))*FX$2</f>
        <v>0</v>
      </c>
      <c r="FY82" s="84">
        <f>(HLOOKUP(FY$6,BECO_Datos!$D$3:$HN$85,BECO_Datos!$A81,FALSE)+IFERROR(HLOOKUP(FY$6,BECO_Datos!$HP$3:$LT$85,BECO_Datos!$A81,FALSE),0))*FY$2</f>
        <v>0</v>
      </c>
      <c r="FZ82" s="84">
        <f>(HLOOKUP(FZ$6,BECO_Datos!$D$3:$HN$85,BECO_Datos!$A81,FALSE)+IFERROR(HLOOKUP(FZ$6,BECO_Datos!$HP$3:$LT$85,BECO_Datos!$A81,FALSE),0))*FZ$2</f>
        <v>0</v>
      </c>
      <c r="GA82" s="84">
        <f>(HLOOKUP(GA$6,BECO_Datos!$D$3:$HN$85,BECO_Datos!$A81,FALSE)+IFERROR(HLOOKUP(GA$6,BECO_Datos!$HP$3:$LT$85,BECO_Datos!$A81,FALSE),0))*GA$2</f>
        <v>0</v>
      </c>
      <c r="GB82" s="84">
        <f>(HLOOKUP(GB$6,BECO_Datos!$D$3:$HN$85,BECO_Datos!$A81,FALSE)+IFERROR(HLOOKUP(GB$6,BECO_Datos!$HP$3:$LT$85,BECO_Datos!$A81,FALSE),0))*GB$2</f>
        <v>0</v>
      </c>
      <c r="GC82" s="84">
        <f>(HLOOKUP(GC$6,BECO_Datos!$D$3:$HN$85,BECO_Datos!$A81,FALSE)+IFERROR(HLOOKUP(GC$6,BECO_Datos!$HP$3:$LT$85,BECO_Datos!$A81,FALSE),0))*GC$2</f>
        <v>0</v>
      </c>
      <c r="GD82" s="84">
        <f>(HLOOKUP(GD$6,BECO_Datos!$D$3:$HN$85,BECO_Datos!$A81,FALSE)+IFERROR(HLOOKUP(GD$6,BECO_Datos!$HP$3:$LT$85,BECO_Datos!$A81,FALSE),0))*GD$2</f>
        <v>0</v>
      </c>
      <c r="GE82" s="84">
        <f>(HLOOKUP(GE$6,BECO_Datos!$D$3:$HN$85,BECO_Datos!$A81,FALSE)+IFERROR(HLOOKUP(GE$6,BECO_Datos!$HP$3:$LT$85,BECO_Datos!$A81,FALSE),0))*GE$2</f>
        <v>0</v>
      </c>
      <c r="GF82" s="84">
        <f>(HLOOKUP(GF$6,BECO_Datos!$D$3:$HN$85,BECO_Datos!$A81,FALSE)+IFERROR(HLOOKUP(GF$6,BECO_Datos!$HP$3:$LT$85,BECO_Datos!$A81,FALSE),0))*GF$2</f>
        <v>0</v>
      </c>
      <c r="GG82" s="84">
        <f>(HLOOKUP(GG$6,BECO_Datos!$D$3:$HN$85,BECO_Datos!$A81,FALSE)+IFERROR(HLOOKUP(GG$6,BECO_Datos!$HP$3:$LT$85,BECO_Datos!$A81,FALSE),0))*GG$2</f>
        <v>0</v>
      </c>
      <c r="GI82" s="84" t="e">
        <f>(HLOOKUP(GI$6,BECO_Datos!$D$3:$HN$85,BECO_Datos!$A81,FALSE)+IFERROR(HLOOKUP(GI$6,BECO_Datos!$HP$3:$LT$85,BECO_Datos!$A81,FALSE),0))*GI$2</f>
        <v>#N/A</v>
      </c>
      <c r="GJ82" s="84" t="e">
        <f>(HLOOKUP(GJ$6,BECO_Datos!$D$3:$HN$85,BECO_Datos!$A81,FALSE)+IFERROR(HLOOKUP(GJ$6,BECO_Datos!$HP$3:$LT$85,BECO_Datos!$A81,FALSE),0))*GJ$2</f>
        <v>#N/A</v>
      </c>
      <c r="GK82" s="84" t="e">
        <f>(HLOOKUP(GK$6,BECO_Datos!$D$3:$HN$85,BECO_Datos!$A81,FALSE)+IFERROR(HLOOKUP(GK$6,BECO_Datos!$HP$3:$LT$85,BECO_Datos!$A81,FALSE),0))*GK$2</f>
        <v>#N/A</v>
      </c>
      <c r="GL82" s="84" t="e">
        <f>(HLOOKUP(GL$6,BECO_Datos!$D$3:$HN$85,BECO_Datos!$A81,FALSE)+IFERROR(HLOOKUP(GL$6,BECO_Datos!$HP$3:$LT$85,BECO_Datos!$A81,FALSE),0))*GL$2</f>
        <v>#N/A</v>
      </c>
      <c r="GM82" s="84" t="e">
        <f>(HLOOKUP(GM$6,BECO_Datos!$D$3:$HN$85,BECO_Datos!$A81,FALSE)+IFERROR(HLOOKUP(GM$6,BECO_Datos!$HP$3:$LT$85,BECO_Datos!$A81,FALSE),0))*GM$2</f>
        <v>#N/A</v>
      </c>
      <c r="GN82" s="84" t="e">
        <f>(HLOOKUP(GN$6,BECO_Datos!$D$3:$HN$85,BECO_Datos!$A81,FALSE)+IFERROR(HLOOKUP(GN$6,BECO_Datos!$HP$3:$LT$85,BECO_Datos!$A81,FALSE),0))*GN$2</f>
        <v>#N/A</v>
      </c>
      <c r="GO82" s="84">
        <f>(HLOOKUP(GO$6,BECO_Datos!$D$3:$HN$85,BECO_Datos!$A81,FALSE)+IFERROR(HLOOKUP(GO$6,BECO_Datos!$HP$3:$LT$85,BECO_Datos!$A81,FALSE),0))*GO$2</f>
        <v>0</v>
      </c>
      <c r="GP82" s="84">
        <f>(HLOOKUP(GP$6,BECO_Datos!$D$3:$HN$85,BECO_Datos!$A81,FALSE)+IFERROR(HLOOKUP(GP$6,BECO_Datos!$HP$3:$LT$85,BECO_Datos!$A81,FALSE),0))*GP$2</f>
        <v>0</v>
      </c>
      <c r="GQ82" s="84">
        <f>(HLOOKUP(GQ$6,BECO_Datos!$D$3:$HN$85,BECO_Datos!$A81,FALSE)+IFERROR(HLOOKUP(GQ$6,BECO_Datos!$HP$3:$LT$85,BECO_Datos!$A81,FALSE),0))*GQ$2</f>
        <v>0</v>
      </c>
      <c r="GR82" s="84">
        <f>(HLOOKUP(GR$6,BECO_Datos!$D$3:$HN$85,BECO_Datos!$A81,FALSE)+IFERROR(HLOOKUP(GR$6,BECO_Datos!$HP$3:$LT$85,BECO_Datos!$A81,FALSE),0))*GR$2</f>
        <v>0</v>
      </c>
      <c r="GS82" s="84">
        <f>(HLOOKUP(GS$6,BECO_Datos!$D$3:$HN$85,BECO_Datos!$A81,FALSE)+IFERROR(HLOOKUP(GS$6,BECO_Datos!$HP$3:$LT$85,BECO_Datos!$A81,FALSE),0))*GS$2</f>
        <v>0</v>
      </c>
      <c r="GT82" s="84">
        <f>(HLOOKUP(GT$6,BECO_Datos!$D$3:$HN$85,BECO_Datos!$A81,FALSE)+IFERROR(HLOOKUP(GT$6,BECO_Datos!$HP$3:$LT$85,BECO_Datos!$A81,FALSE),0))*GT$2</f>
        <v>0</v>
      </c>
      <c r="GU82" s="84">
        <f>(HLOOKUP(GU$6,BECO_Datos!$D$3:$HN$85,BECO_Datos!$A81,FALSE)+IFERROR(HLOOKUP(GU$6,BECO_Datos!$HP$3:$LT$85,BECO_Datos!$A81,FALSE),0))*GU$2</f>
        <v>0</v>
      </c>
      <c r="GV82" s="84">
        <f>(HLOOKUP(GV$6,BECO_Datos!$D$3:$HN$85,BECO_Datos!$A81,FALSE)+IFERROR(HLOOKUP(GV$6,BECO_Datos!$HP$3:$LT$85,BECO_Datos!$A81,FALSE),0))*GV$2</f>
        <v>0</v>
      </c>
      <c r="GW82" s="84">
        <f>(HLOOKUP(GW$6,BECO_Datos!$D$3:$HN$85,BECO_Datos!$A81,FALSE)+IFERROR(HLOOKUP(GW$6,BECO_Datos!$HP$3:$LT$85,BECO_Datos!$A81,FALSE),0))*GW$2</f>
        <v>0</v>
      </c>
      <c r="GX82" s="84">
        <f>(HLOOKUP(GX$6,BECO_Datos!$D$3:$HN$85,BECO_Datos!$A81,FALSE)+IFERROR(HLOOKUP(GX$6,BECO_Datos!$HP$3:$LT$85,BECO_Datos!$A81,FALSE),0))*GX$2</f>
        <v>0</v>
      </c>
      <c r="GZ82" s="84" t="e">
        <f>(HLOOKUP(GZ$6,BECO_Datos!$D$3:$HN$85,BECO_Datos!$A81,FALSE)+IFERROR(HLOOKUP(GZ$6,BECO_Datos!$HP$3:$LT$85,BECO_Datos!$A81,FALSE),0))*GZ$2</f>
        <v>#N/A</v>
      </c>
      <c r="HA82" s="84" t="e">
        <f>(HLOOKUP(HA$6,BECO_Datos!$D$3:$HN$85,BECO_Datos!$A81,FALSE)+IFERROR(HLOOKUP(HA$6,BECO_Datos!$HP$3:$LT$85,BECO_Datos!$A81,FALSE),0))*HA$2</f>
        <v>#N/A</v>
      </c>
      <c r="HB82" s="84" t="e">
        <f>(HLOOKUP(HB$6,BECO_Datos!$D$3:$HN$85,BECO_Datos!$A81,FALSE)+IFERROR(HLOOKUP(HB$6,BECO_Datos!$HP$3:$LT$85,BECO_Datos!$A81,FALSE),0))*HB$2</f>
        <v>#N/A</v>
      </c>
      <c r="HC82" s="84" t="e">
        <f>(HLOOKUP(HC$6,BECO_Datos!$D$3:$HN$85,BECO_Datos!$A81,FALSE)+IFERROR(HLOOKUP(HC$6,BECO_Datos!$HP$3:$LT$85,BECO_Datos!$A81,FALSE),0))*HC$2</f>
        <v>#N/A</v>
      </c>
      <c r="HD82" s="84" t="e">
        <f>(HLOOKUP(HD$6,BECO_Datos!$D$3:$HN$85,BECO_Datos!$A81,FALSE)+IFERROR(HLOOKUP(HD$6,BECO_Datos!$HP$3:$LT$85,BECO_Datos!$A81,FALSE),0))*HD$2</f>
        <v>#N/A</v>
      </c>
      <c r="HE82" s="84" t="e">
        <f>(HLOOKUP(HE$6,BECO_Datos!$D$3:$HN$85,BECO_Datos!$A81,FALSE)+IFERROR(HLOOKUP(HE$6,BECO_Datos!$HP$3:$LT$85,BECO_Datos!$A81,FALSE),0))*HE$2</f>
        <v>#N/A</v>
      </c>
      <c r="HF82" s="84">
        <f>(HLOOKUP(HF$6,BECO_Datos!$D$3:$HN$85,BECO_Datos!$A81,FALSE)+IFERROR(HLOOKUP(HF$6,BECO_Datos!$HP$3:$LT$85,BECO_Datos!$A81,FALSE),0))*HF$2</f>
        <v>0</v>
      </c>
      <c r="HG82" s="84">
        <f>(HLOOKUP(HG$6,BECO_Datos!$D$3:$HN$85,BECO_Datos!$A81,FALSE)+IFERROR(HLOOKUP(HG$6,BECO_Datos!$HP$3:$LT$85,BECO_Datos!$A81,FALSE),0))*HG$2</f>
        <v>0</v>
      </c>
      <c r="HH82" s="84">
        <f>(HLOOKUP(HH$6,BECO_Datos!$D$3:$HN$85,BECO_Datos!$A81,FALSE)+IFERROR(HLOOKUP(HH$6,BECO_Datos!$HP$3:$LT$85,BECO_Datos!$A81,FALSE),0))*HH$2</f>
        <v>0</v>
      </c>
      <c r="HI82" s="84">
        <f>(HLOOKUP(HI$6,BECO_Datos!$D$3:$HN$85,BECO_Datos!$A81,FALSE)+IFERROR(HLOOKUP(HI$6,BECO_Datos!$HP$3:$LT$85,BECO_Datos!$A81,FALSE),0))*HI$2</f>
        <v>0</v>
      </c>
      <c r="HJ82" s="84">
        <f>(HLOOKUP(HJ$6,BECO_Datos!$D$3:$HN$85,BECO_Datos!$A81,FALSE)+IFERROR(HLOOKUP(HJ$6,BECO_Datos!$HP$3:$LT$85,BECO_Datos!$A81,FALSE),0))*HJ$2</f>
        <v>0</v>
      </c>
      <c r="HK82" s="84">
        <f>(HLOOKUP(HK$6,BECO_Datos!$D$3:$HN$85,BECO_Datos!$A81,FALSE)+IFERROR(HLOOKUP(HK$6,BECO_Datos!$HP$3:$LT$85,BECO_Datos!$A81,FALSE),0))*HK$2</f>
        <v>0</v>
      </c>
      <c r="HL82" s="84">
        <f>(HLOOKUP(HL$6,BECO_Datos!$D$3:$HN$85,BECO_Datos!$A81,FALSE)+IFERROR(HLOOKUP(HL$6,BECO_Datos!$HP$3:$LT$85,BECO_Datos!$A81,FALSE),0))*HL$2</f>
        <v>0</v>
      </c>
      <c r="HM82" s="84">
        <f>(HLOOKUP(HM$6,BECO_Datos!$D$3:$HN$85,BECO_Datos!$A81,FALSE)+IFERROR(HLOOKUP(HM$6,BECO_Datos!$HP$3:$LT$85,BECO_Datos!$A81,FALSE),0))*HM$2</f>
        <v>0</v>
      </c>
      <c r="HN82" s="84">
        <f>(HLOOKUP(HN$6,BECO_Datos!$D$3:$HN$85,BECO_Datos!$A81,FALSE)+IFERROR(HLOOKUP(HN$6,BECO_Datos!$HP$3:$LT$85,BECO_Datos!$A81,FALSE),0))*HN$2</f>
        <v>0</v>
      </c>
      <c r="HO82" s="84">
        <f>(HLOOKUP(HO$6,BECO_Datos!$D$3:$HN$85,BECO_Datos!$A81,FALSE)+IFERROR(HLOOKUP(HO$6,BECO_Datos!$HP$3:$LT$85,BECO_Datos!$A81,FALSE),0))*HO$2</f>
        <v>0</v>
      </c>
      <c r="HQ82" s="84" t="e">
        <f>(HLOOKUP(HQ$6,BECO_Datos!$D$3:$HN$85,BECO_Datos!$A81,FALSE)+IFERROR(HLOOKUP(HQ$6,BECO_Datos!$HP$3:$LT$85,BECO_Datos!$A81,FALSE),0))*HQ$2</f>
        <v>#N/A</v>
      </c>
      <c r="HR82" s="84" t="e">
        <f>(HLOOKUP(HR$6,BECO_Datos!$D$3:$HN$85,BECO_Datos!$A81,FALSE)+IFERROR(HLOOKUP(HR$6,BECO_Datos!$HP$3:$LT$85,BECO_Datos!$A81,FALSE),0))*HR$2</f>
        <v>#N/A</v>
      </c>
      <c r="HS82" s="84" t="e">
        <f>(HLOOKUP(HS$6,BECO_Datos!$D$3:$HN$85,BECO_Datos!$A81,FALSE)+IFERROR(HLOOKUP(HS$6,BECO_Datos!$HP$3:$LT$85,BECO_Datos!$A81,FALSE),0))*HS$2</f>
        <v>#N/A</v>
      </c>
      <c r="HT82" s="84" t="e">
        <f>(HLOOKUP(HT$6,BECO_Datos!$D$3:$HN$85,BECO_Datos!$A81,FALSE)+IFERROR(HLOOKUP(HT$6,BECO_Datos!$HP$3:$LT$85,BECO_Datos!$A81,FALSE),0))*HT$2</f>
        <v>#N/A</v>
      </c>
      <c r="HU82" s="84" t="e">
        <f>(HLOOKUP(HU$6,BECO_Datos!$D$3:$HN$85,BECO_Datos!$A81,FALSE)+IFERROR(HLOOKUP(HU$6,BECO_Datos!$HP$3:$LT$85,BECO_Datos!$A81,FALSE),0))*HU$2</f>
        <v>#N/A</v>
      </c>
      <c r="HV82" s="84" t="e">
        <f>(HLOOKUP(HV$6,BECO_Datos!$D$3:$HN$85,BECO_Datos!$A81,FALSE)+IFERROR(HLOOKUP(HV$6,BECO_Datos!$HP$3:$LT$85,BECO_Datos!$A81,FALSE),0))*HV$2</f>
        <v>#N/A</v>
      </c>
      <c r="HW82" s="84">
        <f>(HLOOKUP(HW$6,BECO_Datos!$D$3:$HN$85,BECO_Datos!$A81,FALSE)+IFERROR(HLOOKUP(HW$6,BECO_Datos!$HP$3:$LT$85,BECO_Datos!$A81,FALSE),0))*HW$2</f>
        <v>0</v>
      </c>
      <c r="HX82" s="84">
        <f>(HLOOKUP(HX$6,BECO_Datos!$D$3:$HN$85,BECO_Datos!$A81,FALSE)+IFERROR(HLOOKUP(HX$6,BECO_Datos!$HP$3:$LT$85,BECO_Datos!$A81,FALSE),0))*HX$2</f>
        <v>0</v>
      </c>
      <c r="HY82" s="84">
        <f>(HLOOKUP(HY$6,BECO_Datos!$D$3:$HN$85,BECO_Datos!$A81,FALSE)+IFERROR(HLOOKUP(HY$6,BECO_Datos!$HP$3:$LT$85,BECO_Datos!$A81,FALSE),0))*HY$2</f>
        <v>0</v>
      </c>
      <c r="HZ82" s="84">
        <f>(HLOOKUP(HZ$6,BECO_Datos!$D$3:$HN$85,BECO_Datos!$A81,FALSE)+IFERROR(HLOOKUP(HZ$6,BECO_Datos!$HP$3:$LT$85,BECO_Datos!$A81,FALSE),0))*HZ$2</f>
        <v>0</v>
      </c>
      <c r="IA82" s="84">
        <f>(HLOOKUP(IA$6,BECO_Datos!$D$3:$HN$85,BECO_Datos!$A81,FALSE)+IFERROR(HLOOKUP(IA$6,BECO_Datos!$HP$3:$LT$85,BECO_Datos!$A81,FALSE),0))*IA$2</f>
        <v>0</v>
      </c>
      <c r="IB82" s="84">
        <f>(HLOOKUP(IB$6,BECO_Datos!$D$3:$HN$85,BECO_Datos!$A81,FALSE)+IFERROR(HLOOKUP(IB$6,BECO_Datos!$HP$3:$LT$85,BECO_Datos!$A81,FALSE),0))*IB$2</f>
        <v>0</v>
      </c>
      <c r="IC82" s="84">
        <f>(HLOOKUP(IC$6,BECO_Datos!$D$3:$HN$85,BECO_Datos!$A81,FALSE)+IFERROR(HLOOKUP(IC$6,BECO_Datos!$HP$3:$LT$85,BECO_Datos!$A81,FALSE),0))*IC$2</f>
        <v>0</v>
      </c>
      <c r="ID82" s="84">
        <f>(HLOOKUP(ID$6,BECO_Datos!$D$3:$HN$85,BECO_Datos!$A81,FALSE)+IFERROR(HLOOKUP(ID$6,BECO_Datos!$HP$3:$LT$85,BECO_Datos!$A81,FALSE),0))*ID$2</f>
        <v>0</v>
      </c>
      <c r="IE82" s="84">
        <f>(HLOOKUP(IE$6,BECO_Datos!$D$3:$HN$85,BECO_Datos!$A81,FALSE)+IFERROR(HLOOKUP(IE$6,BECO_Datos!$HP$3:$LT$85,BECO_Datos!$A81,FALSE),0))*IE$2</f>
        <v>0</v>
      </c>
      <c r="IF82" s="84">
        <f>(HLOOKUP(IF$6,BECO_Datos!$D$3:$HN$85,BECO_Datos!$A81,FALSE)+IFERROR(HLOOKUP(IF$6,BECO_Datos!$HP$3:$LT$85,BECO_Datos!$A81,FALSE),0))*IF$2</f>
        <v>0</v>
      </c>
      <c r="IH82" s="84" t="e">
        <f>(HLOOKUP(IH$6,BECO_Datos!$D$3:$HN$85,BECO_Datos!$A81,FALSE)+IFERROR(HLOOKUP(IH$6,BECO_Datos!$HP$3:$LT$85,BECO_Datos!$A81,FALSE),0))*IH$2</f>
        <v>#N/A</v>
      </c>
      <c r="II82" s="84" t="e">
        <f>(HLOOKUP(II$6,BECO_Datos!$D$3:$HN$85,BECO_Datos!$A81,FALSE)+IFERROR(HLOOKUP(II$6,BECO_Datos!$HP$3:$LT$85,BECO_Datos!$A81,FALSE),0))*II$2</f>
        <v>#N/A</v>
      </c>
      <c r="IJ82" s="84" t="e">
        <f>(HLOOKUP(IJ$6,BECO_Datos!$D$3:$HN$85,BECO_Datos!$A81,FALSE)+IFERROR(HLOOKUP(IJ$6,BECO_Datos!$HP$3:$LT$85,BECO_Datos!$A81,FALSE),0))*IJ$2</f>
        <v>#N/A</v>
      </c>
      <c r="IK82" s="84" t="e">
        <f>(HLOOKUP(IK$6,BECO_Datos!$D$3:$HN$85,BECO_Datos!$A81,FALSE)+IFERROR(HLOOKUP(IK$6,BECO_Datos!$HP$3:$LT$85,BECO_Datos!$A81,FALSE),0))*IK$2</f>
        <v>#N/A</v>
      </c>
      <c r="IL82" s="84" t="e">
        <f>(HLOOKUP(IL$6,BECO_Datos!$D$3:$HN$85,BECO_Datos!$A81,FALSE)+IFERROR(HLOOKUP(IL$6,BECO_Datos!$HP$3:$LT$85,BECO_Datos!$A81,FALSE),0))*IL$2</f>
        <v>#N/A</v>
      </c>
      <c r="IM82" s="84" t="e">
        <f>(HLOOKUP(IM$6,BECO_Datos!$D$3:$HN$85,BECO_Datos!$A81,FALSE)+IFERROR(HLOOKUP(IM$6,BECO_Datos!$HP$3:$LT$85,BECO_Datos!$A81,FALSE),0))*IM$2</f>
        <v>#N/A</v>
      </c>
      <c r="IN82" s="84">
        <f>(HLOOKUP(IN$6,BECO_Datos!$D$3:$HN$85,BECO_Datos!$A81,FALSE)+IFERROR(HLOOKUP(IN$6,BECO_Datos!$HP$3:$LT$85,BECO_Datos!$A81,FALSE),0))*IN$2</f>
        <v>4.8721994840928629</v>
      </c>
      <c r="IO82" s="84">
        <f>(HLOOKUP(IO$6,BECO_Datos!$D$3:$HN$85,BECO_Datos!$A81,FALSE)+IFERROR(HLOOKUP(IO$6,BECO_Datos!$HP$3:$LT$85,BECO_Datos!$A81,FALSE),0))*IO$2</f>
        <v>4.877086844368014</v>
      </c>
      <c r="IP82" s="84">
        <f>(HLOOKUP(IP$6,BECO_Datos!$D$3:$HN$85,BECO_Datos!$A81,FALSE)+IFERROR(HLOOKUP(IP$6,BECO_Datos!$HP$3:$LT$85,BECO_Datos!$A81,FALSE),0))*IP$2</f>
        <v>4.9628650042992266</v>
      </c>
      <c r="IQ82" s="84">
        <f>(HLOOKUP(IQ$6,BECO_Datos!$D$3:$HN$85,BECO_Datos!$A81,FALSE)+IFERROR(HLOOKUP(IQ$6,BECO_Datos!$HP$3:$LT$85,BECO_Datos!$A81,FALSE),0))*IQ$2</f>
        <v>5.5266222080825447</v>
      </c>
      <c r="IR82" s="84">
        <f>(HLOOKUP(IR$6,BECO_Datos!$D$3:$HN$85,BECO_Datos!$A81,FALSE)+IFERROR(HLOOKUP(IR$6,BECO_Datos!$HP$3:$LT$85,BECO_Datos!$A81,FALSE),0))*IR$2</f>
        <v>5.7145208306104909</v>
      </c>
      <c r="IS82" s="84">
        <f>(HLOOKUP(IS$6,BECO_Datos!$D$3:$HN$85,BECO_Datos!$A81,FALSE)+IFERROR(HLOOKUP(IS$6,BECO_Datos!$HP$3:$LT$85,BECO_Datos!$A81,FALSE),0))*IS$2</f>
        <v>5.859424793637146</v>
      </c>
      <c r="IT82" s="84">
        <f>(HLOOKUP(IT$6,BECO_Datos!$D$3:$HN$85,BECO_Datos!$A81,FALSE)+IFERROR(HLOOKUP(IT$6,BECO_Datos!$HP$3:$LT$85,BECO_Datos!$A81,FALSE),0))*IT$2</f>
        <v>6.082824895958729</v>
      </c>
      <c r="IU82" s="84">
        <f>(HLOOKUP(IU$6,BECO_Datos!$D$3:$HN$85,BECO_Datos!$A81,FALSE)+IFERROR(HLOOKUP(IU$6,BECO_Datos!$HP$3:$LT$85,BECO_Datos!$A81,FALSE),0))*IU$2</f>
        <v>6.6594499269131573</v>
      </c>
      <c r="IV82" s="84">
        <f>(HLOOKUP(IV$6,BECO_Datos!$D$3:$HN$85,BECO_Datos!$A81,FALSE)+IFERROR(HLOOKUP(IV$6,BECO_Datos!$HP$3:$LT$85,BECO_Datos!$A81,FALSE),0))*IV$2</f>
        <v>6.6382550842648334</v>
      </c>
      <c r="IW82" s="84">
        <f>(HLOOKUP(IW$6,BECO_Datos!$D$3:$HN$85,BECO_Datos!$A81,FALSE)+IFERROR(HLOOKUP(IW$6,BECO_Datos!$HP$3:$LT$85,BECO_Datos!$A81,FALSE),0))*IW$2</f>
        <v>6.9418181337919185</v>
      </c>
      <c r="IY82" s="84" t="e">
        <f>(HLOOKUP(IY$6,BECO_Datos!$D$3:$HN$85,BECO_Datos!$A81,FALSE)+IFERROR(HLOOKUP(IY$6,BECO_Datos!$HP$3:$LT$85,BECO_Datos!$A81,FALSE),0))*IY$2</f>
        <v>#N/A</v>
      </c>
      <c r="IZ82" s="84" t="e">
        <f>(HLOOKUP(IZ$6,BECO_Datos!$D$3:$HN$85,BECO_Datos!$A81,FALSE)+IFERROR(HLOOKUP(IZ$6,BECO_Datos!$HP$3:$LT$85,BECO_Datos!$A81,FALSE),0))*IZ$2</f>
        <v>#N/A</v>
      </c>
      <c r="JA82" s="84" t="e">
        <f>(HLOOKUP(JA$6,BECO_Datos!$D$3:$HN$85,BECO_Datos!$A81,FALSE)+IFERROR(HLOOKUP(JA$6,BECO_Datos!$HP$3:$LT$85,BECO_Datos!$A81,FALSE),0))*JA$2</f>
        <v>#N/A</v>
      </c>
      <c r="JB82" s="84" t="e">
        <f>(HLOOKUP(JB$6,BECO_Datos!$D$3:$HN$85,BECO_Datos!$A81,FALSE)+IFERROR(HLOOKUP(JB$6,BECO_Datos!$HP$3:$LT$85,BECO_Datos!$A81,FALSE),0))*JB$2</f>
        <v>#N/A</v>
      </c>
      <c r="JC82" s="84" t="e">
        <f>(HLOOKUP(JC$6,BECO_Datos!$D$3:$HN$85,BECO_Datos!$A81,FALSE)+IFERROR(HLOOKUP(JC$6,BECO_Datos!$HP$3:$LT$85,BECO_Datos!$A81,FALSE),0))*JC$2</f>
        <v>#N/A</v>
      </c>
      <c r="JD82" s="84" t="e">
        <f>(HLOOKUP(JD$6,BECO_Datos!$D$3:$HN$85,BECO_Datos!$A81,FALSE)+IFERROR(HLOOKUP(JD$6,BECO_Datos!$HP$3:$LT$85,BECO_Datos!$A81,FALSE),0))*JD$2</f>
        <v>#N/A</v>
      </c>
      <c r="JE82" s="84">
        <f>(HLOOKUP(JE$6,BECO_Datos!$D$3:$HN$85,BECO_Datos!$A81,FALSE)+IFERROR(HLOOKUP(JE$6,BECO_Datos!$HP$3:$LT$85,BECO_Datos!$A81,FALSE),0))*JE$2</f>
        <v>0</v>
      </c>
      <c r="JF82" s="84">
        <f>(HLOOKUP(JF$6,BECO_Datos!$D$3:$HN$85,BECO_Datos!$A81,FALSE)+IFERROR(HLOOKUP(JF$6,BECO_Datos!$HP$3:$LT$85,BECO_Datos!$A81,FALSE),0))*JF$2</f>
        <v>0</v>
      </c>
      <c r="JG82" s="84">
        <f>(HLOOKUP(JG$6,BECO_Datos!$D$3:$HN$85,BECO_Datos!$A81,FALSE)+IFERROR(HLOOKUP(JG$6,BECO_Datos!$HP$3:$LT$85,BECO_Datos!$A81,FALSE),0))*JG$2</f>
        <v>0</v>
      </c>
      <c r="JH82" s="84">
        <f>(HLOOKUP(JH$6,BECO_Datos!$D$3:$HN$85,BECO_Datos!$A81,FALSE)+IFERROR(HLOOKUP(JH$6,BECO_Datos!$HP$3:$LT$85,BECO_Datos!$A81,FALSE),0))*JH$2</f>
        <v>0</v>
      </c>
      <c r="JI82" s="84">
        <f>(HLOOKUP(JI$6,BECO_Datos!$D$3:$HN$85,BECO_Datos!$A81,FALSE)+IFERROR(HLOOKUP(JI$6,BECO_Datos!$HP$3:$LT$85,BECO_Datos!$A81,FALSE),0))*JI$2</f>
        <v>0</v>
      </c>
      <c r="JJ82" s="84">
        <f>(HLOOKUP(JJ$6,BECO_Datos!$D$3:$HN$85,BECO_Datos!$A81,FALSE)+IFERROR(HLOOKUP(JJ$6,BECO_Datos!$HP$3:$LT$85,BECO_Datos!$A81,FALSE),0))*JJ$2</f>
        <v>0</v>
      </c>
      <c r="JK82" s="84">
        <f>(HLOOKUP(JK$6,BECO_Datos!$D$3:$HN$85,BECO_Datos!$A81,FALSE)+IFERROR(HLOOKUP(JK$6,BECO_Datos!$HP$3:$LT$85,BECO_Datos!$A81,FALSE),0))*JK$2</f>
        <v>0</v>
      </c>
      <c r="JL82" s="84">
        <f>(HLOOKUP(JL$6,BECO_Datos!$D$3:$HN$85,BECO_Datos!$A81,FALSE)+IFERROR(HLOOKUP(JL$6,BECO_Datos!$HP$3:$LT$85,BECO_Datos!$A81,FALSE),0))*JL$2</f>
        <v>0</v>
      </c>
      <c r="JM82" s="84">
        <f>(HLOOKUP(JM$6,BECO_Datos!$D$3:$HN$85,BECO_Datos!$A81,FALSE)+IFERROR(HLOOKUP(JM$6,BECO_Datos!$HP$3:$LT$85,BECO_Datos!$A81,FALSE),0))*JM$2</f>
        <v>0</v>
      </c>
      <c r="JN82" s="84">
        <f>(HLOOKUP(JN$6,BECO_Datos!$D$3:$HN$85,BECO_Datos!$A81,FALSE)+IFERROR(HLOOKUP(JN$6,BECO_Datos!$HP$3:$LT$85,BECO_Datos!$A81,FALSE),0))*JN$2</f>
        <v>0</v>
      </c>
      <c r="JP82" s="84" t="e">
        <f>(HLOOKUP(JP$6,BECO_Datos!$D$3:$HN$85,BECO_Datos!$A81,FALSE)+IFERROR(HLOOKUP(JP$6,BECO_Datos!$HP$3:$LT$85,BECO_Datos!$A81,FALSE),0))*JP$2</f>
        <v>#N/A</v>
      </c>
      <c r="JQ82" s="84" t="e">
        <f>(HLOOKUP(JQ$6,BECO_Datos!$D$3:$HN$85,BECO_Datos!$A81,FALSE)+IFERROR(HLOOKUP(JQ$6,BECO_Datos!$HP$3:$LT$85,BECO_Datos!$A81,FALSE),0))*JQ$2</f>
        <v>#N/A</v>
      </c>
      <c r="JR82" s="84" t="e">
        <f>(HLOOKUP(JR$6,BECO_Datos!$D$3:$HN$85,BECO_Datos!$A81,FALSE)+IFERROR(HLOOKUP(JR$6,BECO_Datos!$HP$3:$LT$85,BECO_Datos!$A81,FALSE),0))*JR$2</f>
        <v>#N/A</v>
      </c>
      <c r="JS82" s="84" t="e">
        <f>(HLOOKUP(JS$6,BECO_Datos!$D$3:$HN$85,BECO_Datos!$A81,FALSE)+IFERROR(HLOOKUP(JS$6,BECO_Datos!$HP$3:$LT$85,BECO_Datos!$A81,FALSE),0))*JS$2</f>
        <v>#N/A</v>
      </c>
      <c r="JT82" s="84" t="e">
        <f>(HLOOKUP(JT$6,BECO_Datos!$D$3:$HN$85,BECO_Datos!$A81,FALSE)+IFERROR(HLOOKUP(JT$6,BECO_Datos!$HP$3:$LT$85,BECO_Datos!$A81,FALSE),0))*JT$2</f>
        <v>#N/A</v>
      </c>
      <c r="JU82" s="84" t="e">
        <f>(HLOOKUP(JU$6,BECO_Datos!$D$3:$HN$85,BECO_Datos!$A81,FALSE)+IFERROR(HLOOKUP(JU$6,BECO_Datos!$HP$3:$LT$85,BECO_Datos!$A81,FALSE),0))*JU$2</f>
        <v>#N/A</v>
      </c>
      <c r="JV82" s="84">
        <f>(HLOOKUP(JV$6,BECO_Datos!$D$3:$HN$85,BECO_Datos!$A81,FALSE)+IFERROR(HLOOKUP(JV$6,BECO_Datos!$HP$3:$LT$85,BECO_Datos!$A81,FALSE),0))*JV$2</f>
        <v>0</v>
      </c>
      <c r="JW82" s="84">
        <f>(HLOOKUP(JW$6,BECO_Datos!$D$3:$HN$85,BECO_Datos!$A81,FALSE)+IFERROR(HLOOKUP(JW$6,BECO_Datos!$HP$3:$LT$85,BECO_Datos!$A81,FALSE),0))*JW$2</f>
        <v>0</v>
      </c>
      <c r="JX82" s="84">
        <f>(HLOOKUP(JX$6,BECO_Datos!$D$3:$HN$85,BECO_Datos!$A81,FALSE)+IFERROR(HLOOKUP(JX$6,BECO_Datos!$HP$3:$LT$85,BECO_Datos!$A81,FALSE),0))*JX$2</f>
        <v>0</v>
      </c>
      <c r="JY82" s="84">
        <f>(HLOOKUP(JY$6,BECO_Datos!$D$3:$HN$85,BECO_Datos!$A81,FALSE)+IFERROR(HLOOKUP(JY$6,BECO_Datos!$HP$3:$LT$85,BECO_Datos!$A81,FALSE),0))*JY$2</f>
        <v>0</v>
      </c>
      <c r="JZ82" s="84">
        <f>(HLOOKUP(JZ$6,BECO_Datos!$D$3:$HN$85,BECO_Datos!$A81,FALSE)+IFERROR(HLOOKUP(JZ$6,BECO_Datos!$HP$3:$LT$85,BECO_Datos!$A81,FALSE),0))*JZ$2</f>
        <v>0</v>
      </c>
      <c r="KA82" s="84">
        <f>(HLOOKUP(KA$6,BECO_Datos!$D$3:$HN$85,BECO_Datos!$A81,FALSE)+IFERROR(HLOOKUP(KA$6,BECO_Datos!$HP$3:$LT$85,BECO_Datos!$A81,FALSE),0))*KA$2</f>
        <v>0</v>
      </c>
      <c r="KB82" s="84">
        <f>(HLOOKUP(KB$6,BECO_Datos!$D$3:$HN$85,BECO_Datos!$A81,FALSE)+IFERROR(HLOOKUP(KB$6,BECO_Datos!$HP$3:$LT$85,BECO_Datos!$A81,FALSE),0))*KB$2</f>
        <v>0</v>
      </c>
      <c r="KC82" s="84">
        <f>(HLOOKUP(KC$6,BECO_Datos!$D$3:$HN$85,BECO_Datos!$A81,FALSE)+IFERROR(HLOOKUP(KC$6,BECO_Datos!$HP$3:$LT$85,BECO_Datos!$A81,FALSE),0))*KC$2</f>
        <v>0</v>
      </c>
      <c r="KD82" s="84">
        <f>(HLOOKUP(KD$6,BECO_Datos!$D$3:$HN$85,BECO_Datos!$A81,FALSE)+IFERROR(HLOOKUP(KD$6,BECO_Datos!$HP$3:$LT$85,BECO_Datos!$A81,FALSE),0))*KD$2</f>
        <v>0</v>
      </c>
      <c r="KE82" s="84">
        <f>(HLOOKUP(KE$6,BECO_Datos!$D$3:$HN$85,BECO_Datos!$A81,FALSE)+IFERROR(HLOOKUP(KE$6,BECO_Datos!$HP$3:$LT$85,BECO_Datos!$A81,FALSE),0))*KE$2</f>
        <v>0</v>
      </c>
      <c r="KG82" s="84" t="e">
        <f>(HLOOKUP(KG$6,BECO_Datos!$D$3:$HN$85,BECO_Datos!$A81,FALSE)+IFERROR(HLOOKUP(KG$6,BECO_Datos!$HP$3:$LT$85,BECO_Datos!$A81,FALSE),0))*KG$2</f>
        <v>#N/A</v>
      </c>
      <c r="KH82" s="84" t="e">
        <f>(HLOOKUP(KH$6,BECO_Datos!$D$3:$HN$85,BECO_Datos!$A81,FALSE)+IFERROR(HLOOKUP(KH$6,BECO_Datos!$HP$3:$LT$85,BECO_Datos!$A81,FALSE),0))*KH$2</f>
        <v>#N/A</v>
      </c>
      <c r="KI82" s="84" t="e">
        <f>(HLOOKUP(KI$6,BECO_Datos!$D$3:$HN$85,BECO_Datos!$A81,FALSE)+IFERROR(HLOOKUP(KI$6,BECO_Datos!$HP$3:$LT$85,BECO_Datos!$A81,FALSE),0))*KI$2</f>
        <v>#N/A</v>
      </c>
      <c r="KJ82" s="84" t="e">
        <f>(HLOOKUP(KJ$6,BECO_Datos!$D$3:$HN$85,BECO_Datos!$A81,FALSE)+IFERROR(HLOOKUP(KJ$6,BECO_Datos!$HP$3:$LT$85,BECO_Datos!$A81,FALSE),0))*KJ$2</f>
        <v>#N/A</v>
      </c>
      <c r="KK82" s="84" t="e">
        <f>(HLOOKUP(KK$6,BECO_Datos!$D$3:$HN$85,BECO_Datos!$A81,FALSE)+IFERROR(HLOOKUP(KK$6,BECO_Datos!$HP$3:$LT$85,BECO_Datos!$A81,FALSE),0))*KK$2</f>
        <v>#N/A</v>
      </c>
      <c r="KL82" s="84" t="e">
        <f>(HLOOKUP(KL$6,BECO_Datos!$D$3:$HN$85,BECO_Datos!$A81,FALSE)+IFERROR(HLOOKUP(KL$6,BECO_Datos!$HP$3:$LT$85,BECO_Datos!$A81,FALSE),0))*KL$2</f>
        <v>#N/A</v>
      </c>
      <c r="KM82" s="84">
        <f>(HLOOKUP(KM$6,BECO_Datos!$D$3:$HN$85,BECO_Datos!$A81,FALSE)+IFERROR(HLOOKUP(KM$6,BECO_Datos!$HP$3:$LT$85,BECO_Datos!$A81,FALSE),0))*KM$2</f>
        <v>0</v>
      </c>
      <c r="KN82" s="84">
        <f>(HLOOKUP(KN$6,BECO_Datos!$D$3:$HN$85,BECO_Datos!$A81,FALSE)+IFERROR(HLOOKUP(KN$6,BECO_Datos!$HP$3:$LT$85,BECO_Datos!$A81,FALSE),0))*KN$2</f>
        <v>0</v>
      </c>
      <c r="KO82" s="84">
        <f>(HLOOKUP(KO$6,BECO_Datos!$D$3:$HN$85,BECO_Datos!$A81,FALSE)+IFERROR(HLOOKUP(KO$6,BECO_Datos!$HP$3:$LT$85,BECO_Datos!$A81,FALSE),0))*KO$2</f>
        <v>0</v>
      </c>
      <c r="KP82" s="84">
        <f>(HLOOKUP(KP$6,BECO_Datos!$D$3:$HN$85,BECO_Datos!$A81,FALSE)+IFERROR(HLOOKUP(KP$6,BECO_Datos!$HP$3:$LT$85,BECO_Datos!$A81,FALSE),0))*KP$2</f>
        <v>0</v>
      </c>
      <c r="KQ82" s="84">
        <f>(HLOOKUP(KQ$6,BECO_Datos!$D$3:$HN$85,BECO_Datos!$A81,FALSE)+IFERROR(HLOOKUP(KQ$6,BECO_Datos!$HP$3:$LT$85,BECO_Datos!$A81,FALSE),0))*KQ$2</f>
        <v>0</v>
      </c>
      <c r="KR82" s="84">
        <f>(HLOOKUP(KR$6,BECO_Datos!$D$3:$HN$85,BECO_Datos!$A81,FALSE)+IFERROR(HLOOKUP(KR$6,BECO_Datos!$HP$3:$LT$85,BECO_Datos!$A81,FALSE),0))*KR$2</f>
        <v>0</v>
      </c>
      <c r="KS82" s="84">
        <f>(HLOOKUP(KS$6,BECO_Datos!$D$3:$HN$85,BECO_Datos!$A81,FALSE)+IFERROR(HLOOKUP(KS$6,BECO_Datos!$HP$3:$LT$85,BECO_Datos!$A81,FALSE),0))*KS$2</f>
        <v>0</v>
      </c>
      <c r="KT82" s="84">
        <f>(HLOOKUP(KT$6,BECO_Datos!$D$3:$HN$85,BECO_Datos!$A81,FALSE)+IFERROR(HLOOKUP(KT$6,BECO_Datos!$HP$3:$LT$85,BECO_Datos!$A81,FALSE),0))*KT$2</f>
        <v>0</v>
      </c>
      <c r="KU82" s="84">
        <f>(HLOOKUP(KU$6,BECO_Datos!$D$3:$HN$85,BECO_Datos!$A81,FALSE)+IFERROR(HLOOKUP(KU$6,BECO_Datos!$HP$3:$LT$85,BECO_Datos!$A81,FALSE),0))*KU$2</f>
        <v>0</v>
      </c>
      <c r="KV82" s="84">
        <f>(HLOOKUP(KV$6,BECO_Datos!$D$3:$HN$85,BECO_Datos!$A81,FALSE)+IFERROR(HLOOKUP(KV$6,BECO_Datos!$HP$3:$LT$85,BECO_Datos!$A81,FALSE),0))*KV$2</f>
        <v>0</v>
      </c>
      <c r="KX82" s="84" t="e">
        <f>(HLOOKUP(KX$6,BECO_Datos!$D$3:$HN$85,BECO_Datos!$A81,FALSE)+IFERROR(HLOOKUP(KX$6,BECO_Datos!$HP$3:$LT$85,BECO_Datos!$A81,FALSE),0))*KX$2</f>
        <v>#N/A</v>
      </c>
      <c r="KY82" s="84" t="e">
        <f>(HLOOKUP(KY$6,BECO_Datos!$D$3:$HN$85,BECO_Datos!$A81,FALSE)+IFERROR(HLOOKUP(KY$6,BECO_Datos!$HP$3:$LT$85,BECO_Datos!$A81,FALSE),0))*KY$2</f>
        <v>#N/A</v>
      </c>
      <c r="KZ82" s="84" t="e">
        <f>(HLOOKUP(KZ$6,BECO_Datos!$D$3:$HN$85,BECO_Datos!$A81,FALSE)+IFERROR(HLOOKUP(KZ$6,BECO_Datos!$HP$3:$LT$85,BECO_Datos!$A81,FALSE),0))*KZ$2</f>
        <v>#N/A</v>
      </c>
      <c r="LA82" s="84" t="e">
        <f>(HLOOKUP(LA$6,BECO_Datos!$D$3:$HN$85,BECO_Datos!$A81,FALSE)+IFERROR(HLOOKUP(LA$6,BECO_Datos!$HP$3:$LT$85,BECO_Datos!$A81,FALSE),0))*LA$2</f>
        <v>#N/A</v>
      </c>
      <c r="LB82" s="84" t="e">
        <f>(HLOOKUP(LB$6,BECO_Datos!$D$3:$HN$85,BECO_Datos!$A81,FALSE)+IFERROR(HLOOKUP(LB$6,BECO_Datos!$HP$3:$LT$85,BECO_Datos!$A81,FALSE),0))*LB$2</f>
        <v>#N/A</v>
      </c>
      <c r="LC82" s="84" t="e">
        <f>(HLOOKUP(LC$6,BECO_Datos!$D$3:$HN$85,BECO_Datos!$A81,FALSE)+IFERROR(HLOOKUP(LC$6,BECO_Datos!$HP$3:$LT$85,BECO_Datos!$A81,FALSE),0))*LC$2</f>
        <v>#N/A</v>
      </c>
      <c r="LD82" s="84">
        <f>(HLOOKUP(LD$6,BECO_Datos!$D$3:$HN$85,BECO_Datos!$A81,FALSE)+IFERROR(HLOOKUP(LD$6,BECO_Datos!$HP$3:$LT$85,BECO_Datos!$A81,FALSE),0))*LD$2</f>
        <v>0</v>
      </c>
      <c r="LE82" s="84">
        <f>(HLOOKUP(LE$6,BECO_Datos!$D$3:$HN$85,BECO_Datos!$A81,FALSE)+IFERROR(HLOOKUP(LE$6,BECO_Datos!$HP$3:$LT$85,BECO_Datos!$A81,FALSE),0))*LE$2</f>
        <v>0</v>
      </c>
      <c r="LF82" s="84">
        <f>(HLOOKUP(LF$6,BECO_Datos!$D$3:$HN$85,BECO_Datos!$A81,FALSE)+IFERROR(HLOOKUP(LF$6,BECO_Datos!$HP$3:$LT$85,BECO_Datos!$A81,FALSE),0))*LF$2</f>
        <v>0</v>
      </c>
      <c r="LG82" s="84">
        <f>(HLOOKUP(LG$6,BECO_Datos!$D$3:$HN$85,BECO_Datos!$A81,FALSE)+IFERROR(HLOOKUP(LG$6,BECO_Datos!$HP$3:$LT$85,BECO_Datos!$A81,FALSE),0))*LG$2</f>
        <v>0</v>
      </c>
      <c r="LH82" s="84">
        <f>(HLOOKUP(LH$6,BECO_Datos!$D$3:$HN$85,BECO_Datos!$A81,FALSE)+IFERROR(HLOOKUP(LH$6,BECO_Datos!$HP$3:$LT$85,BECO_Datos!$A81,FALSE),0))*LH$2</f>
        <v>0</v>
      </c>
      <c r="LI82" s="84">
        <f>(HLOOKUP(LI$6,BECO_Datos!$D$3:$HN$85,BECO_Datos!$A81,FALSE)+IFERROR(HLOOKUP(LI$6,BECO_Datos!$HP$3:$LT$85,BECO_Datos!$A81,FALSE),0))*LI$2</f>
        <v>0</v>
      </c>
      <c r="LJ82" s="84">
        <f>(HLOOKUP(LJ$6,BECO_Datos!$D$3:$HN$85,BECO_Datos!$A81,FALSE)+IFERROR(HLOOKUP(LJ$6,BECO_Datos!$HP$3:$LT$85,BECO_Datos!$A81,FALSE),0))*LJ$2</f>
        <v>0</v>
      </c>
      <c r="LK82" s="84">
        <f>(HLOOKUP(LK$6,BECO_Datos!$D$3:$HN$85,BECO_Datos!$A81,FALSE)+IFERROR(HLOOKUP(LK$6,BECO_Datos!$HP$3:$LT$85,BECO_Datos!$A81,FALSE),0))*LK$2</f>
        <v>0</v>
      </c>
      <c r="LL82" s="84">
        <f>(HLOOKUP(LL$6,BECO_Datos!$D$3:$HN$85,BECO_Datos!$A81,FALSE)+IFERROR(HLOOKUP(LL$6,BECO_Datos!$HP$3:$LT$85,BECO_Datos!$A81,FALSE),0))*LL$2</f>
        <v>0</v>
      </c>
      <c r="LM82" s="84">
        <f>(HLOOKUP(LM$6,BECO_Datos!$D$3:$HN$85,BECO_Datos!$A81,FALSE)+IFERROR(HLOOKUP(LM$6,BECO_Datos!$HP$3:$LT$85,BECO_Datos!$A81,FALSE),0))*LM$2</f>
        <v>0</v>
      </c>
    </row>
    <row r="83" spans="1:325" ht="15.75" x14ac:dyDescent="0.2">
      <c r="A83" s="160">
        <v>78</v>
      </c>
      <c r="B83" s="74" t="s">
        <v>113</v>
      </c>
      <c r="C83" s="13"/>
      <c r="D83" s="83" t="e">
        <f>(HLOOKUP(D$6,BECO_Datos!$D$3:$HN$85,BECO_Datos!$A82,FALSE)+IFERROR(HLOOKUP(D$6,BECO_Datos!$HP$3:$LT$85,BECO_Datos!$A82,FALSE),0))*D$2</f>
        <v>#N/A</v>
      </c>
      <c r="E83" s="83" t="e">
        <f>(HLOOKUP(E$6,BECO_Datos!$D$3:$HN$85,BECO_Datos!$A82,FALSE)+IFERROR(HLOOKUP(E$6,BECO_Datos!$HP$3:$LT$85,BECO_Datos!$A82,FALSE),0))*E$2</f>
        <v>#N/A</v>
      </c>
      <c r="F83" s="83" t="e">
        <f>(HLOOKUP(F$6,BECO_Datos!$D$3:$HN$85,BECO_Datos!$A82,FALSE)+IFERROR(HLOOKUP(F$6,BECO_Datos!$HP$3:$LT$85,BECO_Datos!$A82,FALSE),0))*F$2</f>
        <v>#N/A</v>
      </c>
      <c r="G83" s="83" t="e">
        <f>(HLOOKUP(G$6,BECO_Datos!$D$3:$HN$85,BECO_Datos!$A82,FALSE)+IFERROR(HLOOKUP(G$6,BECO_Datos!$HP$3:$LT$85,BECO_Datos!$A82,FALSE),0))*G$2</f>
        <v>#N/A</v>
      </c>
      <c r="H83" s="83" t="e">
        <f>(HLOOKUP(H$6,BECO_Datos!$D$3:$HN$85,BECO_Datos!$A82,FALSE)+IFERROR(HLOOKUP(H$6,BECO_Datos!$HP$3:$LT$85,BECO_Datos!$A82,FALSE),0))*H$2</f>
        <v>#N/A</v>
      </c>
      <c r="I83" s="83" t="e">
        <f>(HLOOKUP(I$6,BECO_Datos!$D$3:$HN$85,BECO_Datos!$A82,FALSE)+IFERROR(HLOOKUP(I$6,BECO_Datos!$HP$3:$LT$85,BECO_Datos!$A82,FALSE),0))*I$2</f>
        <v>#N/A</v>
      </c>
      <c r="J83" s="83">
        <f>(HLOOKUP(J$6,BECO_Datos!$D$3:$HN$85,BECO_Datos!$A82,FALSE)+IFERROR(HLOOKUP(J$6,BECO_Datos!$HP$3:$LT$85,BECO_Datos!$A82,FALSE),0))*J$2</f>
        <v>0</v>
      </c>
      <c r="K83" s="83">
        <f>(HLOOKUP(K$6,BECO_Datos!$D$3:$HN$85,BECO_Datos!$A82,FALSE)+IFERROR(HLOOKUP(K$6,BECO_Datos!$HP$3:$LT$85,BECO_Datos!$A82,FALSE),0))*K$2</f>
        <v>0</v>
      </c>
      <c r="L83" s="83">
        <f>(HLOOKUP(L$6,BECO_Datos!$D$3:$HN$85,BECO_Datos!$A82,FALSE)+IFERROR(HLOOKUP(L$6,BECO_Datos!$HP$3:$LT$85,BECO_Datos!$A82,FALSE),0))*L$2</f>
        <v>0</v>
      </c>
      <c r="M83" s="83">
        <f>(HLOOKUP(M$6,BECO_Datos!$D$3:$HN$85,BECO_Datos!$A82,FALSE)+IFERROR(HLOOKUP(M$6,BECO_Datos!$HP$3:$LT$85,BECO_Datos!$A82,FALSE),0))*M$2</f>
        <v>0</v>
      </c>
      <c r="N83" s="83">
        <f>(HLOOKUP(N$6,BECO_Datos!$D$3:$HN$85,BECO_Datos!$A82,FALSE)+IFERROR(HLOOKUP(N$6,BECO_Datos!$HP$3:$LT$85,BECO_Datos!$A82,FALSE),0))*N$2</f>
        <v>0</v>
      </c>
      <c r="O83" s="83">
        <f>(HLOOKUP(O$6,BECO_Datos!$D$3:$HN$85,BECO_Datos!$A82,FALSE)+IFERROR(HLOOKUP(O$6,BECO_Datos!$HP$3:$LT$85,BECO_Datos!$A82,FALSE),0))*O$2</f>
        <v>0</v>
      </c>
      <c r="P83" s="83">
        <f>(HLOOKUP(P$6,BECO_Datos!$D$3:$HN$85,BECO_Datos!$A82,FALSE)+IFERROR(HLOOKUP(P$6,BECO_Datos!$HP$3:$LT$85,BECO_Datos!$A82,FALSE),0))*P$2</f>
        <v>0</v>
      </c>
      <c r="Q83" s="83">
        <f>(HLOOKUP(Q$6,BECO_Datos!$D$3:$HN$85,BECO_Datos!$A82,FALSE)+IFERROR(HLOOKUP(Q$6,BECO_Datos!$HP$3:$LT$85,BECO_Datos!$A82,FALSE),0))*Q$2</f>
        <v>0</v>
      </c>
      <c r="R83" s="83">
        <f>(HLOOKUP(R$6,BECO_Datos!$D$3:$HN$85,BECO_Datos!$A82,FALSE)+IFERROR(HLOOKUP(R$6,BECO_Datos!$HP$3:$LT$85,BECO_Datos!$A82,FALSE),0))*R$2</f>
        <v>0</v>
      </c>
      <c r="S83" s="83">
        <f>(HLOOKUP(S$6,BECO_Datos!$D$3:$HN$85,BECO_Datos!$A82,FALSE)+IFERROR(HLOOKUP(S$6,BECO_Datos!$HP$3:$LT$85,BECO_Datos!$A82,FALSE),0))*S$2</f>
        <v>0</v>
      </c>
      <c r="U83" s="83" t="e">
        <f>(HLOOKUP(U$6,BECO_Datos!$D$3:$HN$85,BECO_Datos!$A82,FALSE)+IFERROR(HLOOKUP(U$6,BECO_Datos!$HP$3:$LT$85,BECO_Datos!$A82,FALSE),0))*U$2</f>
        <v>#N/A</v>
      </c>
      <c r="V83" s="83" t="e">
        <f>(HLOOKUP(V$6,BECO_Datos!$D$3:$HN$85,BECO_Datos!$A82,FALSE)+IFERROR(HLOOKUP(V$6,BECO_Datos!$HP$3:$LT$85,BECO_Datos!$A82,FALSE),0))*V$2</f>
        <v>#N/A</v>
      </c>
      <c r="W83" s="83" t="e">
        <f>(HLOOKUP(W$6,BECO_Datos!$D$3:$HN$85,BECO_Datos!$A82,FALSE)+IFERROR(HLOOKUP(W$6,BECO_Datos!$HP$3:$LT$85,BECO_Datos!$A82,FALSE),0))*W$2</f>
        <v>#N/A</v>
      </c>
      <c r="X83" s="83" t="e">
        <f>(HLOOKUP(X$6,BECO_Datos!$D$3:$HN$85,BECO_Datos!$A82,FALSE)+IFERROR(HLOOKUP(X$6,BECO_Datos!$HP$3:$LT$85,BECO_Datos!$A82,FALSE),0))*X$2</f>
        <v>#N/A</v>
      </c>
      <c r="Y83" s="83" t="e">
        <f>(HLOOKUP(Y$6,BECO_Datos!$D$3:$HN$85,BECO_Datos!$A82,FALSE)+IFERROR(HLOOKUP(Y$6,BECO_Datos!$HP$3:$LT$85,BECO_Datos!$A82,FALSE),0))*Y$2</f>
        <v>#N/A</v>
      </c>
      <c r="Z83" s="83" t="e">
        <f>(HLOOKUP(Z$6,BECO_Datos!$D$3:$HN$85,BECO_Datos!$A82,FALSE)+IFERROR(HLOOKUP(Z$6,BECO_Datos!$HP$3:$LT$85,BECO_Datos!$A82,FALSE),0))*Z$2</f>
        <v>#N/A</v>
      </c>
      <c r="AA83" s="83">
        <f>(HLOOKUP(AA$6,BECO_Datos!$D$3:$HN$85,BECO_Datos!$A82,FALSE)+IFERROR(HLOOKUP(AA$6,BECO_Datos!$HP$3:$LT$85,BECO_Datos!$A82,FALSE),0))*AA$2</f>
        <v>0</v>
      </c>
      <c r="AB83" s="83">
        <f>(HLOOKUP(AB$6,BECO_Datos!$D$3:$HN$85,BECO_Datos!$A82,FALSE)+IFERROR(HLOOKUP(AB$6,BECO_Datos!$HP$3:$LT$85,BECO_Datos!$A82,FALSE),0))*AB$2</f>
        <v>0</v>
      </c>
      <c r="AC83" s="83">
        <f>(HLOOKUP(AC$6,BECO_Datos!$D$3:$HN$85,BECO_Datos!$A82,FALSE)+IFERROR(HLOOKUP(AC$6,BECO_Datos!$HP$3:$LT$85,BECO_Datos!$A82,FALSE),0))*AC$2</f>
        <v>0</v>
      </c>
      <c r="AD83" s="83">
        <f>(HLOOKUP(AD$6,BECO_Datos!$D$3:$HN$85,BECO_Datos!$A82,FALSE)+IFERROR(HLOOKUP(AD$6,BECO_Datos!$HP$3:$LT$85,BECO_Datos!$A82,FALSE),0))*AD$2</f>
        <v>0</v>
      </c>
      <c r="AE83" s="83">
        <f>(HLOOKUP(AE$6,BECO_Datos!$D$3:$HN$85,BECO_Datos!$A82,FALSE)+IFERROR(HLOOKUP(AE$6,BECO_Datos!$HP$3:$LT$85,BECO_Datos!$A82,FALSE),0))*AE$2</f>
        <v>0</v>
      </c>
      <c r="AF83" s="83">
        <f>(HLOOKUP(AF$6,BECO_Datos!$D$3:$HN$85,BECO_Datos!$A82,FALSE)+IFERROR(HLOOKUP(AF$6,BECO_Datos!$HP$3:$LT$85,BECO_Datos!$A82,FALSE),0))*AF$2</f>
        <v>0</v>
      </c>
      <c r="AG83" s="83">
        <f>(HLOOKUP(AG$6,BECO_Datos!$D$3:$HN$85,BECO_Datos!$A82,FALSE)+IFERROR(HLOOKUP(AG$6,BECO_Datos!$HP$3:$LT$85,BECO_Datos!$A82,FALSE),0))*AG$2</f>
        <v>0</v>
      </c>
      <c r="AH83" s="83">
        <f>(HLOOKUP(AH$6,BECO_Datos!$D$3:$HN$85,BECO_Datos!$A82,FALSE)+IFERROR(HLOOKUP(AH$6,BECO_Datos!$HP$3:$LT$85,BECO_Datos!$A82,FALSE),0))*AH$2</f>
        <v>0</v>
      </c>
      <c r="AI83" s="83">
        <f>(HLOOKUP(AI$6,BECO_Datos!$D$3:$HN$85,BECO_Datos!$A82,FALSE)+IFERROR(HLOOKUP(AI$6,BECO_Datos!$HP$3:$LT$85,BECO_Datos!$A82,FALSE),0))*AI$2</f>
        <v>0</v>
      </c>
      <c r="AJ83" s="83">
        <f>(HLOOKUP(AJ$6,BECO_Datos!$D$3:$HN$85,BECO_Datos!$A82,FALSE)+IFERROR(HLOOKUP(AJ$6,BECO_Datos!$HP$3:$LT$85,BECO_Datos!$A82,FALSE),0))*AJ$2</f>
        <v>0</v>
      </c>
      <c r="AL83" s="83" t="e">
        <f>(HLOOKUP(AL$6,BECO_Datos!$D$3:$HN$85,BECO_Datos!$A82,FALSE)+IFERROR(HLOOKUP(AL$6,BECO_Datos!$HP$3:$LT$85,BECO_Datos!$A82,FALSE),0))*AL$2</f>
        <v>#N/A</v>
      </c>
      <c r="AM83" s="83" t="e">
        <f>(HLOOKUP(AM$6,BECO_Datos!$D$3:$HN$85,BECO_Datos!$A82,FALSE)+IFERROR(HLOOKUP(AM$6,BECO_Datos!$HP$3:$LT$85,BECO_Datos!$A82,FALSE),0))*AM$2</f>
        <v>#N/A</v>
      </c>
      <c r="AN83" s="83" t="e">
        <f>(HLOOKUP(AN$6,BECO_Datos!$D$3:$HN$85,BECO_Datos!$A82,FALSE)+IFERROR(HLOOKUP(AN$6,BECO_Datos!$HP$3:$LT$85,BECO_Datos!$A82,FALSE),0))*AN$2</f>
        <v>#N/A</v>
      </c>
      <c r="AO83" s="83" t="e">
        <f>(HLOOKUP(AO$6,BECO_Datos!$D$3:$HN$85,BECO_Datos!$A82,FALSE)+IFERROR(HLOOKUP(AO$6,BECO_Datos!$HP$3:$LT$85,BECO_Datos!$A82,FALSE),0))*AO$2</f>
        <v>#N/A</v>
      </c>
      <c r="AP83" s="83" t="e">
        <f>(HLOOKUP(AP$6,BECO_Datos!$D$3:$HN$85,BECO_Datos!$A82,FALSE)+IFERROR(HLOOKUP(AP$6,BECO_Datos!$HP$3:$LT$85,BECO_Datos!$A82,FALSE),0))*AP$2</f>
        <v>#N/A</v>
      </c>
      <c r="AQ83" s="83" t="e">
        <f>(HLOOKUP(AQ$6,BECO_Datos!$D$3:$HN$85,BECO_Datos!$A82,FALSE)+IFERROR(HLOOKUP(AQ$6,BECO_Datos!$HP$3:$LT$85,BECO_Datos!$A82,FALSE),0))*AQ$2</f>
        <v>#N/A</v>
      </c>
      <c r="AR83" s="83">
        <f>(HLOOKUP(AR$6,BECO_Datos!$D$3:$HN$85,BECO_Datos!$A82,FALSE)+IFERROR(HLOOKUP(AR$6,BECO_Datos!$HP$3:$LT$85,BECO_Datos!$A82,FALSE),0))*AR$2</f>
        <v>0</v>
      </c>
      <c r="AS83" s="83">
        <f>(HLOOKUP(AS$6,BECO_Datos!$D$3:$HN$85,BECO_Datos!$A82,FALSE)+IFERROR(HLOOKUP(AS$6,BECO_Datos!$HP$3:$LT$85,BECO_Datos!$A82,FALSE),0))*AS$2</f>
        <v>0</v>
      </c>
      <c r="AT83" s="83">
        <f>(HLOOKUP(AT$6,BECO_Datos!$D$3:$HN$85,BECO_Datos!$A82,FALSE)+IFERROR(HLOOKUP(AT$6,BECO_Datos!$HP$3:$LT$85,BECO_Datos!$A82,FALSE),0))*AT$2</f>
        <v>0</v>
      </c>
      <c r="AU83" s="83">
        <f>(HLOOKUP(AU$6,BECO_Datos!$D$3:$HN$85,BECO_Datos!$A82,FALSE)+IFERROR(HLOOKUP(AU$6,BECO_Datos!$HP$3:$LT$85,BECO_Datos!$A82,FALSE),0))*AU$2</f>
        <v>0</v>
      </c>
      <c r="AV83" s="83">
        <f>(HLOOKUP(AV$6,BECO_Datos!$D$3:$HN$85,BECO_Datos!$A82,FALSE)+IFERROR(HLOOKUP(AV$6,BECO_Datos!$HP$3:$LT$85,BECO_Datos!$A82,FALSE),0))*AV$2</f>
        <v>0</v>
      </c>
      <c r="AW83" s="83">
        <f>(HLOOKUP(AW$6,BECO_Datos!$D$3:$HN$85,BECO_Datos!$A82,FALSE)+IFERROR(HLOOKUP(AW$6,BECO_Datos!$HP$3:$LT$85,BECO_Datos!$A82,FALSE),0))*AW$2</f>
        <v>0</v>
      </c>
      <c r="AX83" s="83">
        <f>(HLOOKUP(AX$6,BECO_Datos!$D$3:$HN$85,BECO_Datos!$A82,FALSE)+IFERROR(HLOOKUP(AX$6,BECO_Datos!$HP$3:$LT$85,BECO_Datos!$A82,FALSE),0))*AX$2</f>
        <v>0</v>
      </c>
      <c r="AY83" s="83">
        <f>(HLOOKUP(AY$6,BECO_Datos!$D$3:$HN$85,BECO_Datos!$A82,FALSE)+IFERROR(HLOOKUP(AY$6,BECO_Datos!$HP$3:$LT$85,BECO_Datos!$A82,FALSE),0))*AY$2</f>
        <v>0</v>
      </c>
      <c r="AZ83" s="83">
        <f>(HLOOKUP(AZ$6,BECO_Datos!$D$3:$HN$85,BECO_Datos!$A82,FALSE)+IFERROR(HLOOKUP(AZ$6,BECO_Datos!$HP$3:$LT$85,BECO_Datos!$A82,FALSE),0))*AZ$2</f>
        <v>3.952032556274613</v>
      </c>
      <c r="BA83" s="83">
        <f>(HLOOKUP(BA$6,BECO_Datos!$D$3:$HN$85,BECO_Datos!$A82,FALSE)+IFERROR(HLOOKUP(BA$6,BECO_Datos!$HP$3:$LT$85,BECO_Datos!$A82,FALSE),0))*BA$2</f>
        <v>0</v>
      </c>
      <c r="BC83" s="83" t="e">
        <f>(HLOOKUP(BC$6,BECO_Datos!$D$3:$HN$85,BECO_Datos!$A82,FALSE)+IFERROR(HLOOKUP(BC$6,BECO_Datos!$HP$3:$LT$85,BECO_Datos!$A82,FALSE),0))*BC$2</f>
        <v>#N/A</v>
      </c>
      <c r="BD83" s="83" t="e">
        <f>(HLOOKUP(BD$6,BECO_Datos!$D$3:$HN$85,BECO_Datos!$A82,FALSE)+IFERROR(HLOOKUP(BD$6,BECO_Datos!$HP$3:$LT$85,BECO_Datos!$A82,FALSE),0))*BD$2</f>
        <v>#N/A</v>
      </c>
      <c r="BE83" s="83" t="e">
        <f>(HLOOKUP(BE$6,BECO_Datos!$D$3:$HN$85,BECO_Datos!$A82,FALSE)+IFERROR(HLOOKUP(BE$6,BECO_Datos!$HP$3:$LT$85,BECO_Datos!$A82,FALSE),0))*BE$2</f>
        <v>#N/A</v>
      </c>
      <c r="BF83" s="83" t="e">
        <f>(HLOOKUP(BF$6,BECO_Datos!$D$3:$HN$85,BECO_Datos!$A82,FALSE)+IFERROR(HLOOKUP(BF$6,BECO_Datos!$HP$3:$LT$85,BECO_Datos!$A82,FALSE),0))*BF$2</f>
        <v>#N/A</v>
      </c>
      <c r="BG83" s="83" t="e">
        <f>(HLOOKUP(BG$6,BECO_Datos!$D$3:$HN$85,BECO_Datos!$A82,FALSE)+IFERROR(HLOOKUP(BG$6,BECO_Datos!$HP$3:$LT$85,BECO_Datos!$A82,FALSE),0))*BG$2</f>
        <v>#N/A</v>
      </c>
      <c r="BH83" s="83" t="e">
        <f>(HLOOKUP(BH$6,BECO_Datos!$D$3:$HN$85,BECO_Datos!$A82,FALSE)+IFERROR(HLOOKUP(BH$6,BECO_Datos!$HP$3:$LT$85,BECO_Datos!$A82,FALSE),0))*BH$2</f>
        <v>#N/A</v>
      </c>
      <c r="BI83" s="83">
        <f>(HLOOKUP(BI$6,BECO_Datos!$D$3:$HN$85,BECO_Datos!$A82,FALSE)+IFERROR(HLOOKUP(BI$6,BECO_Datos!$HP$3:$LT$85,BECO_Datos!$A82,FALSE),0))*BI$2</f>
        <v>0</v>
      </c>
      <c r="BJ83" s="83">
        <f>(HLOOKUP(BJ$6,BECO_Datos!$D$3:$HN$85,BECO_Datos!$A82,FALSE)+IFERROR(HLOOKUP(BJ$6,BECO_Datos!$HP$3:$LT$85,BECO_Datos!$A82,FALSE),0))*BJ$2</f>
        <v>0</v>
      </c>
      <c r="BK83" s="83">
        <f>(HLOOKUP(BK$6,BECO_Datos!$D$3:$HN$85,BECO_Datos!$A82,FALSE)+IFERROR(HLOOKUP(BK$6,BECO_Datos!$HP$3:$LT$85,BECO_Datos!$A82,FALSE),0))*BK$2</f>
        <v>0</v>
      </c>
      <c r="BL83" s="83">
        <f>(HLOOKUP(BL$6,BECO_Datos!$D$3:$HN$85,BECO_Datos!$A82,FALSE)+IFERROR(HLOOKUP(BL$6,BECO_Datos!$HP$3:$LT$85,BECO_Datos!$A82,FALSE),0))*BL$2</f>
        <v>0</v>
      </c>
      <c r="BM83" s="83">
        <f>(HLOOKUP(BM$6,BECO_Datos!$D$3:$HN$85,BECO_Datos!$A82,FALSE)+IFERROR(HLOOKUP(BM$6,BECO_Datos!$HP$3:$LT$85,BECO_Datos!$A82,FALSE),0))*BM$2</f>
        <v>0</v>
      </c>
      <c r="BN83" s="83">
        <f>(HLOOKUP(BN$6,BECO_Datos!$D$3:$HN$85,BECO_Datos!$A82,FALSE)+IFERROR(HLOOKUP(BN$6,BECO_Datos!$HP$3:$LT$85,BECO_Datos!$A82,FALSE),0))*BN$2</f>
        <v>0</v>
      </c>
      <c r="BO83" s="83">
        <f>(HLOOKUP(BO$6,BECO_Datos!$D$3:$HN$85,BECO_Datos!$A82,FALSE)+IFERROR(HLOOKUP(BO$6,BECO_Datos!$HP$3:$LT$85,BECO_Datos!$A82,FALSE),0))*BO$2</f>
        <v>0</v>
      </c>
      <c r="BP83" s="83">
        <f>(HLOOKUP(BP$6,BECO_Datos!$D$3:$HN$85,BECO_Datos!$A82,FALSE)+IFERROR(HLOOKUP(BP$6,BECO_Datos!$HP$3:$LT$85,BECO_Datos!$A82,FALSE),0))*BP$2</f>
        <v>0</v>
      </c>
      <c r="BQ83" s="83">
        <f>(HLOOKUP(BQ$6,BECO_Datos!$D$3:$HN$85,BECO_Datos!$A82,FALSE)+IFERROR(HLOOKUP(BQ$6,BECO_Datos!$HP$3:$LT$85,BECO_Datos!$A82,FALSE),0))*BQ$2</f>
        <v>0</v>
      </c>
      <c r="BR83" s="83">
        <f>(HLOOKUP(BR$6,BECO_Datos!$D$3:$HN$85,BECO_Datos!$A82,FALSE)+IFERROR(HLOOKUP(BR$6,BECO_Datos!$HP$3:$LT$85,BECO_Datos!$A82,FALSE),0))*BR$2</f>
        <v>0</v>
      </c>
      <c r="BT83" s="83" t="e">
        <f>(HLOOKUP(BT$6,BECO_Datos!$D$3:$HN$85,BECO_Datos!$A82,FALSE)+IFERROR(HLOOKUP(BT$6,BECO_Datos!$HP$3:$LT$85,BECO_Datos!$A82,FALSE),0))*BT$2</f>
        <v>#N/A</v>
      </c>
      <c r="BU83" s="83" t="e">
        <f>(HLOOKUP(BU$6,BECO_Datos!$D$3:$HN$85,BECO_Datos!$A82,FALSE)+IFERROR(HLOOKUP(BU$6,BECO_Datos!$HP$3:$LT$85,BECO_Datos!$A82,FALSE),0))*BU$2</f>
        <v>#N/A</v>
      </c>
      <c r="BV83" s="83" t="e">
        <f>(HLOOKUP(BV$6,BECO_Datos!$D$3:$HN$85,BECO_Datos!$A82,FALSE)+IFERROR(HLOOKUP(BV$6,BECO_Datos!$HP$3:$LT$85,BECO_Datos!$A82,FALSE),0))*BV$2</f>
        <v>#N/A</v>
      </c>
      <c r="BW83" s="83" t="e">
        <f>(HLOOKUP(BW$6,BECO_Datos!$D$3:$HN$85,BECO_Datos!$A82,FALSE)+IFERROR(HLOOKUP(BW$6,BECO_Datos!$HP$3:$LT$85,BECO_Datos!$A82,FALSE),0))*BW$2</f>
        <v>#N/A</v>
      </c>
      <c r="BX83" s="83" t="e">
        <f>(HLOOKUP(BX$6,BECO_Datos!$D$3:$HN$85,BECO_Datos!$A82,FALSE)+IFERROR(HLOOKUP(BX$6,BECO_Datos!$HP$3:$LT$85,BECO_Datos!$A82,FALSE),0))*BX$2</f>
        <v>#N/A</v>
      </c>
      <c r="BY83" s="83" t="e">
        <f>(HLOOKUP(BY$6,BECO_Datos!$D$3:$HN$85,BECO_Datos!$A82,FALSE)+IFERROR(HLOOKUP(BY$6,BECO_Datos!$HP$3:$LT$85,BECO_Datos!$A82,FALSE),0))*BY$2</f>
        <v>#N/A</v>
      </c>
      <c r="BZ83" s="83">
        <f>(HLOOKUP(BZ$6,BECO_Datos!$D$3:$HN$85,BECO_Datos!$A82,FALSE)+IFERROR(HLOOKUP(BZ$6,BECO_Datos!$HP$3:$LT$85,BECO_Datos!$A82,FALSE),0))*BZ$2</f>
        <v>0</v>
      </c>
      <c r="CA83" s="83">
        <f>(HLOOKUP(CA$6,BECO_Datos!$D$3:$HN$85,BECO_Datos!$A82,FALSE)+IFERROR(HLOOKUP(CA$6,BECO_Datos!$HP$3:$LT$85,BECO_Datos!$A82,FALSE),0))*CA$2</f>
        <v>0</v>
      </c>
      <c r="CB83" s="83">
        <f>(HLOOKUP(CB$6,BECO_Datos!$D$3:$HN$85,BECO_Datos!$A82,FALSE)+IFERROR(HLOOKUP(CB$6,BECO_Datos!$HP$3:$LT$85,BECO_Datos!$A82,FALSE),0))*CB$2</f>
        <v>0</v>
      </c>
      <c r="CC83" s="83">
        <f>(HLOOKUP(CC$6,BECO_Datos!$D$3:$HN$85,BECO_Datos!$A82,FALSE)+IFERROR(HLOOKUP(CC$6,BECO_Datos!$HP$3:$LT$85,BECO_Datos!$A82,FALSE),0))*CC$2</f>
        <v>0</v>
      </c>
      <c r="CD83" s="83">
        <f>(HLOOKUP(CD$6,BECO_Datos!$D$3:$HN$85,BECO_Datos!$A82,FALSE)+IFERROR(HLOOKUP(CD$6,BECO_Datos!$HP$3:$LT$85,BECO_Datos!$A82,FALSE),0))*CD$2</f>
        <v>0</v>
      </c>
      <c r="CE83" s="83">
        <f>(HLOOKUP(CE$6,BECO_Datos!$D$3:$HN$85,BECO_Datos!$A82,FALSE)+IFERROR(HLOOKUP(CE$6,BECO_Datos!$HP$3:$LT$85,BECO_Datos!$A82,FALSE),0))*CE$2</f>
        <v>0</v>
      </c>
      <c r="CF83" s="83">
        <f>(HLOOKUP(CF$6,BECO_Datos!$D$3:$HN$85,BECO_Datos!$A82,FALSE)+IFERROR(HLOOKUP(CF$6,BECO_Datos!$HP$3:$LT$85,BECO_Datos!$A82,FALSE),0))*CF$2</f>
        <v>0</v>
      </c>
      <c r="CG83" s="83">
        <f>(HLOOKUP(CG$6,BECO_Datos!$D$3:$HN$85,BECO_Datos!$A82,FALSE)+IFERROR(HLOOKUP(CG$6,BECO_Datos!$HP$3:$LT$85,BECO_Datos!$A82,FALSE),0))*CG$2</f>
        <v>0</v>
      </c>
      <c r="CH83" s="83">
        <f>(HLOOKUP(CH$6,BECO_Datos!$D$3:$HN$85,BECO_Datos!$A82,FALSE)+IFERROR(HLOOKUP(CH$6,BECO_Datos!$HP$3:$LT$85,BECO_Datos!$A82,FALSE),0))*CH$2</f>
        <v>0</v>
      </c>
      <c r="CI83" s="83">
        <f>(HLOOKUP(CI$6,BECO_Datos!$D$3:$HN$85,BECO_Datos!$A82,FALSE)+IFERROR(HLOOKUP(CI$6,BECO_Datos!$HP$3:$LT$85,BECO_Datos!$A82,FALSE),0))*CI$2</f>
        <v>0</v>
      </c>
      <c r="CK83" s="83" t="e">
        <f>(HLOOKUP(CK$6,BECO_Datos!$D$3:$HN$85,BECO_Datos!$A82,FALSE)+IFERROR(HLOOKUP(CK$6,BECO_Datos!$HP$3:$LT$85,BECO_Datos!$A82,FALSE),0))*CK$2</f>
        <v>#N/A</v>
      </c>
      <c r="CL83" s="83" t="e">
        <f>(HLOOKUP(CL$6,BECO_Datos!$D$3:$HN$85,BECO_Datos!$A82,FALSE)+IFERROR(HLOOKUP(CL$6,BECO_Datos!$HP$3:$LT$85,BECO_Datos!$A82,FALSE),0))*CL$2</f>
        <v>#N/A</v>
      </c>
      <c r="CM83" s="83" t="e">
        <f>(HLOOKUP(CM$6,BECO_Datos!$D$3:$HN$85,BECO_Datos!$A82,FALSE)+IFERROR(HLOOKUP(CM$6,BECO_Datos!$HP$3:$LT$85,BECO_Datos!$A82,FALSE),0))*CM$2</f>
        <v>#N/A</v>
      </c>
      <c r="CN83" s="83" t="e">
        <f>(HLOOKUP(CN$6,BECO_Datos!$D$3:$HN$85,BECO_Datos!$A82,FALSE)+IFERROR(HLOOKUP(CN$6,BECO_Datos!$HP$3:$LT$85,BECO_Datos!$A82,FALSE),0))*CN$2</f>
        <v>#N/A</v>
      </c>
      <c r="CO83" s="83" t="e">
        <f>(HLOOKUP(CO$6,BECO_Datos!$D$3:$HN$85,BECO_Datos!$A82,FALSE)+IFERROR(HLOOKUP(CO$6,BECO_Datos!$HP$3:$LT$85,BECO_Datos!$A82,FALSE),0))*CO$2</f>
        <v>#N/A</v>
      </c>
      <c r="CP83" s="83" t="e">
        <f>(HLOOKUP(CP$6,BECO_Datos!$D$3:$HN$85,BECO_Datos!$A82,FALSE)+IFERROR(HLOOKUP(CP$6,BECO_Datos!$HP$3:$LT$85,BECO_Datos!$A82,FALSE),0))*CP$2</f>
        <v>#N/A</v>
      </c>
      <c r="CQ83" s="83">
        <f>(HLOOKUP(CQ$6,BECO_Datos!$D$3:$HN$85,BECO_Datos!$A82,FALSE)+IFERROR(HLOOKUP(CQ$6,BECO_Datos!$HP$3:$LT$85,BECO_Datos!$A82,FALSE),0))*CQ$2</f>
        <v>0</v>
      </c>
      <c r="CR83" s="83">
        <f>(HLOOKUP(CR$6,BECO_Datos!$D$3:$HN$85,BECO_Datos!$A82,FALSE)+IFERROR(HLOOKUP(CR$6,BECO_Datos!$HP$3:$LT$85,BECO_Datos!$A82,FALSE),0))*CR$2</f>
        <v>0</v>
      </c>
      <c r="CS83" s="83">
        <f>(HLOOKUP(CS$6,BECO_Datos!$D$3:$HN$85,BECO_Datos!$A82,FALSE)+IFERROR(HLOOKUP(CS$6,BECO_Datos!$HP$3:$LT$85,BECO_Datos!$A82,FALSE),0))*CS$2</f>
        <v>0</v>
      </c>
      <c r="CT83" s="83">
        <f>(HLOOKUP(CT$6,BECO_Datos!$D$3:$HN$85,BECO_Datos!$A82,FALSE)+IFERROR(HLOOKUP(CT$6,BECO_Datos!$HP$3:$LT$85,BECO_Datos!$A82,FALSE),0))*CT$2</f>
        <v>0</v>
      </c>
      <c r="CU83" s="83">
        <f>(HLOOKUP(CU$6,BECO_Datos!$D$3:$HN$85,BECO_Datos!$A82,FALSE)+IFERROR(HLOOKUP(CU$6,BECO_Datos!$HP$3:$LT$85,BECO_Datos!$A82,FALSE),0))*CU$2</f>
        <v>0</v>
      </c>
      <c r="CV83" s="83">
        <f>(HLOOKUP(CV$6,BECO_Datos!$D$3:$HN$85,BECO_Datos!$A82,FALSE)+IFERROR(HLOOKUP(CV$6,BECO_Datos!$HP$3:$LT$85,BECO_Datos!$A82,FALSE),0))*CV$2</f>
        <v>0</v>
      </c>
      <c r="CW83" s="83">
        <f>(HLOOKUP(CW$6,BECO_Datos!$D$3:$HN$85,BECO_Datos!$A82,FALSE)+IFERROR(HLOOKUP(CW$6,BECO_Datos!$HP$3:$LT$85,BECO_Datos!$A82,FALSE),0))*CW$2</f>
        <v>0</v>
      </c>
      <c r="CX83" s="83">
        <f>(HLOOKUP(CX$6,BECO_Datos!$D$3:$HN$85,BECO_Datos!$A82,FALSE)+IFERROR(HLOOKUP(CX$6,BECO_Datos!$HP$3:$LT$85,BECO_Datos!$A82,FALSE),0))*CX$2</f>
        <v>0</v>
      </c>
      <c r="CY83" s="83">
        <f>(HLOOKUP(CY$6,BECO_Datos!$D$3:$HN$85,BECO_Datos!$A82,FALSE)+IFERROR(HLOOKUP(CY$6,BECO_Datos!$HP$3:$LT$85,BECO_Datos!$A82,FALSE),0))*CY$2</f>
        <v>0</v>
      </c>
      <c r="CZ83" s="83">
        <f>(HLOOKUP(CZ$6,BECO_Datos!$D$3:$HN$85,BECO_Datos!$A82,FALSE)+IFERROR(HLOOKUP(CZ$6,BECO_Datos!$HP$3:$LT$85,BECO_Datos!$A82,FALSE),0))*CZ$2</f>
        <v>0</v>
      </c>
      <c r="DB83" s="83" t="e">
        <f>(HLOOKUP(DB$6,BECO_Datos!$D$3:$HN$85,BECO_Datos!$A82,FALSE)+IFERROR(HLOOKUP(DB$6,BECO_Datos!$HP$3:$LT$85,BECO_Datos!$A82,FALSE),0))*DB$2</f>
        <v>#N/A</v>
      </c>
      <c r="DC83" s="83" t="e">
        <f>(HLOOKUP(DC$6,BECO_Datos!$D$3:$HN$85,BECO_Datos!$A82,FALSE)+IFERROR(HLOOKUP(DC$6,BECO_Datos!$HP$3:$LT$85,BECO_Datos!$A82,FALSE),0))*DC$2</f>
        <v>#N/A</v>
      </c>
      <c r="DD83" s="83" t="e">
        <f>(HLOOKUP(DD$6,BECO_Datos!$D$3:$HN$85,BECO_Datos!$A82,FALSE)+IFERROR(HLOOKUP(DD$6,BECO_Datos!$HP$3:$LT$85,BECO_Datos!$A82,FALSE),0))*DD$2</f>
        <v>#N/A</v>
      </c>
      <c r="DE83" s="83" t="e">
        <f>(HLOOKUP(DE$6,BECO_Datos!$D$3:$HN$85,BECO_Datos!$A82,FALSE)+IFERROR(HLOOKUP(DE$6,BECO_Datos!$HP$3:$LT$85,BECO_Datos!$A82,FALSE),0))*DE$2</f>
        <v>#N/A</v>
      </c>
      <c r="DF83" s="83" t="e">
        <f>(HLOOKUP(DF$6,BECO_Datos!$D$3:$HN$85,BECO_Datos!$A82,FALSE)+IFERROR(HLOOKUP(DF$6,BECO_Datos!$HP$3:$LT$85,BECO_Datos!$A82,FALSE),0))*DF$2</f>
        <v>#N/A</v>
      </c>
      <c r="DG83" s="83" t="e">
        <f>(HLOOKUP(DG$6,BECO_Datos!$D$3:$HN$85,BECO_Datos!$A82,FALSE)+IFERROR(HLOOKUP(DG$6,BECO_Datos!$HP$3:$LT$85,BECO_Datos!$A82,FALSE),0))*DG$2</f>
        <v>#N/A</v>
      </c>
      <c r="DH83" s="83">
        <f>(HLOOKUP(DH$6,BECO_Datos!$D$3:$HN$85,BECO_Datos!$A82,FALSE)+IFERROR(HLOOKUP(DH$6,BECO_Datos!$HP$3:$LT$85,BECO_Datos!$A82,FALSE),0))*DH$2</f>
        <v>0</v>
      </c>
      <c r="DI83" s="83">
        <f>(HLOOKUP(DI$6,BECO_Datos!$D$3:$HN$85,BECO_Datos!$A82,FALSE)+IFERROR(HLOOKUP(DI$6,BECO_Datos!$HP$3:$LT$85,BECO_Datos!$A82,FALSE),0))*DI$2</f>
        <v>0</v>
      </c>
      <c r="DJ83" s="83">
        <f>(HLOOKUP(DJ$6,BECO_Datos!$D$3:$HN$85,BECO_Datos!$A82,FALSE)+IFERROR(HLOOKUP(DJ$6,BECO_Datos!$HP$3:$LT$85,BECO_Datos!$A82,FALSE),0))*DJ$2</f>
        <v>0</v>
      </c>
      <c r="DK83" s="83">
        <f>(HLOOKUP(DK$6,BECO_Datos!$D$3:$HN$85,BECO_Datos!$A82,FALSE)+IFERROR(HLOOKUP(DK$6,BECO_Datos!$HP$3:$LT$85,BECO_Datos!$A82,FALSE),0))*DK$2</f>
        <v>0</v>
      </c>
      <c r="DL83" s="83">
        <f>(HLOOKUP(DL$6,BECO_Datos!$D$3:$HN$85,BECO_Datos!$A82,FALSE)+IFERROR(HLOOKUP(DL$6,BECO_Datos!$HP$3:$LT$85,BECO_Datos!$A82,FALSE),0))*DL$2</f>
        <v>0</v>
      </c>
      <c r="DM83" s="83">
        <f>(HLOOKUP(DM$6,BECO_Datos!$D$3:$HN$85,BECO_Datos!$A82,FALSE)+IFERROR(HLOOKUP(DM$6,BECO_Datos!$HP$3:$LT$85,BECO_Datos!$A82,FALSE),0))*DM$2</f>
        <v>0</v>
      </c>
      <c r="DN83" s="83">
        <f>(HLOOKUP(DN$6,BECO_Datos!$D$3:$HN$85,BECO_Datos!$A82,FALSE)+IFERROR(HLOOKUP(DN$6,BECO_Datos!$HP$3:$LT$85,BECO_Datos!$A82,FALSE),0))*DN$2</f>
        <v>0</v>
      </c>
      <c r="DO83" s="83">
        <f>(HLOOKUP(DO$6,BECO_Datos!$D$3:$HN$85,BECO_Datos!$A82,FALSE)+IFERROR(HLOOKUP(DO$6,BECO_Datos!$HP$3:$LT$85,BECO_Datos!$A82,FALSE),0))*DO$2</f>
        <v>0</v>
      </c>
      <c r="DP83" s="83">
        <f>(HLOOKUP(DP$6,BECO_Datos!$D$3:$HN$85,BECO_Datos!$A82,FALSE)+IFERROR(HLOOKUP(DP$6,BECO_Datos!$HP$3:$LT$85,BECO_Datos!$A82,FALSE),0))*DP$2</f>
        <v>0</v>
      </c>
      <c r="DQ83" s="83">
        <f>(HLOOKUP(DQ$6,BECO_Datos!$D$3:$HN$85,BECO_Datos!$A82,FALSE)+IFERROR(HLOOKUP(DQ$6,BECO_Datos!$HP$3:$LT$85,BECO_Datos!$A82,FALSE),0))*DQ$2</f>
        <v>0</v>
      </c>
      <c r="DS83" s="83" t="e">
        <f>(HLOOKUP(DS$6,BECO_Datos!$D$3:$HN$85,BECO_Datos!$A82,FALSE)+IFERROR(HLOOKUP(DS$6,BECO_Datos!$HP$3:$LT$85,BECO_Datos!$A82,FALSE),0))*DS$2</f>
        <v>#N/A</v>
      </c>
      <c r="DT83" s="83" t="e">
        <f>(HLOOKUP(DT$6,BECO_Datos!$D$3:$HN$85,BECO_Datos!$A82,FALSE)+IFERROR(HLOOKUP(DT$6,BECO_Datos!$HP$3:$LT$85,BECO_Datos!$A82,FALSE),0))*DT$2</f>
        <v>#N/A</v>
      </c>
      <c r="DU83" s="83" t="e">
        <f>(HLOOKUP(DU$6,BECO_Datos!$D$3:$HN$85,BECO_Datos!$A82,FALSE)+IFERROR(HLOOKUP(DU$6,BECO_Datos!$HP$3:$LT$85,BECO_Datos!$A82,FALSE),0))*DU$2</f>
        <v>#N/A</v>
      </c>
      <c r="DV83" s="83" t="e">
        <f>(HLOOKUP(DV$6,BECO_Datos!$D$3:$HN$85,BECO_Datos!$A82,FALSE)+IFERROR(HLOOKUP(DV$6,BECO_Datos!$HP$3:$LT$85,BECO_Datos!$A82,FALSE),0))*DV$2</f>
        <v>#N/A</v>
      </c>
      <c r="DW83" s="83" t="e">
        <f>(HLOOKUP(DW$6,BECO_Datos!$D$3:$HN$85,BECO_Datos!$A82,FALSE)+IFERROR(HLOOKUP(DW$6,BECO_Datos!$HP$3:$LT$85,BECO_Datos!$A82,FALSE),0))*DW$2</f>
        <v>#N/A</v>
      </c>
      <c r="DX83" s="83" t="e">
        <f>(HLOOKUP(DX$6,BECO_Datos!$D$3:$HN$85,BECO_Datos!$A82,FALSE)+IFERROR(HLOOKUP(DX$6,BECO_Datos!$HP$3:$LT$85,BECO_Datos!$A82,FALSE),0))*DX$2</f>
        <v>#N/A</v>
      </c>
      <c r="DY83" s="83">
        <f>(HLOOKUP(DY$6,BECO_Datos!$D$3:$HN$85,BECO_Datos!$A82,FALSE)+IFERROR(HLOOKUP(DY$6,BECO_Datos!$HP$3:$LT$85,BECO_Datos!$A82,FALSE),0))*DY$2</f>
        <v>0</v>
      </c>
      <c r="DZ83" s="83">
        <f>(HLOOKUP(DZ$6,BECO_Datos!$D$3:$HN$85,BECO_Datos!$A82,FALSE)+IFERROR(HLOOKUP(DZ$6,BECO_Datos!$HP$3:$LT$85,BECO_Datos!$A82,FALSE),0))*DZ$2</f>
        <v>0</v>
      </c>
      <c r="EA83" s="83">
        <f>(HLOOKUP(EA$6,BECO_Datos!$D$3:$HN$85,BECO_Datos!$A82,FALSE)+IFERROR(HLOOKUP(EA$6,BECO_Datos!$HP$3:$LT$85,BECO_Datos!$A82,FALSE),0))*EA$2</f>
        <v>0</v>
      </c>
      <c r="EB83" s="83">
        <f>(HLOOKUP(EB$6,BECO_Datos!$D$3:$HN$85,BECO_Datos!$A82,FALSE)+IFERROR(HLOOKUP(EB$6,BECO_Datos!$HP$3:$LT$85,BECO_Datos!$A82,FALSE),0))*EB$2</f>
        <v>0</v>
      </c>
      <c r="EC83" s="83">
        <f>(HLOOKUP(EC$6,BECO_Datos!$D$3:$HN$85,BECO_Datos!$A82,FALSE)+IFERROR(HLOOKUP(EC$6,BECO_Datos!$HP$3:$LT$85,BECO_Datos!$A82,FALSE),0))*EC$2</f>
        <v>0</v>
      </c>
      <c r="ED83" s="83">
        <f>(HLOOKUP(ED$6,BECO_Datos!$D$3:$HN$85,BECO_Datos!$A82,FALSE)+IFERROR(HLOOKUP(ED$6,BECO_Datos!$HP$3:$LT$85,BECO_Datos!$A82,FALSE),0))*ED$2</f>
        <v>0</v>
      </c>
      <c r="EE83" s="83">
        <f>(HLOOKUP(EE$6,BECO_Datos!$D$3:$HN$85,BECO_Datos!$A82,FALSE)+IFERROR(HLOOKUP(EE$6,BECO_Datos!$HP$3:$LT$85,BECO_Datos!$A82,FALSE),0))*EE$2</f>
        <v>0</v>
      </c>
      <c r="EF83" s="83">
        <f>(HLOOKUP(EF$6,BECO_Datos!$D$3:$HN$85,BECO_Datos!$A82,FALSE)+IFERROR(HLOOKUP(EF$6,BECO_Datos!$HP$3:$LT$85,BECO_Datos!$A82,FALSE),0))*EF$2</f>
        <v>0</v>
      </c>
      <c r="EG83" s="83">
        <f>(HLOOKUP(EG$6,BECO_Datos!$D$3:$HN$85,BECO_Datos!$A82,FALSE)+IFERROR(HLOOKUP(EG$6,BECO_Datos!$HP$3:$LT$85,BECO_Datos!$A82,FALSE),0))*EG$2</f>
        <v>0</v>
      </c>
      <c r="EH83" s="83">
        <f>(HLOOKUP(EH$6,BECO_Datos!$D$3:$HN$85,BECO_Datos!$A82,FALSE)+IFERROR(HLOOKUP(EH$6,BECO_Datos!$HP$3:$LT$85,BECO_Datos!$A82,FALSE),0))*EH$2</f>
        <v>0</v>
      </c>
      <c r="EJ83" s="83" t="e">
        <f>(HLOOKUP(EJ$6,BECO_Datos!$D$3:$HN$85,BECO_Datos!$A82,FALSE)+IFERROR(HLOOKUP(EJ$6,BECO_Datos!$HP$3:$LT$85,BECO_Datos!$A82,FALSE),0))*EJ$2</f>
        <v>#N/A</v>
      </c>
      <c r="EK83" s="83" t="e">
        <f>(HLOOKUP(EK$6,BECO_Datos!$D$3:$HN$85,BECO_Datos!$A82,FALSE)+IFERROR(HLOOKUP(EK$6,BECO_Datos!$HP$3:$LT$85,BECO_Datos!$A82,FALSE),0))*EK$2</f>
        <v>#N/A</v>
      </c>
      <c r="EL83" s="83" t="e">
        <f>(HLOOKUP(EL$6,BECO_Datos!$D$3:$HN$85,BECO_Datos!$A82,FALSE)+IFERROR(HLOOKUP(EL$6,BECO_Datos!$HP$3:$LT$85,BECO_Datos!$A82,FALSE),0))*EL$2</f>
        <v>#N/A</v>
      </c>
      <c r="EM83" s="83" t="e">
        <f>(HLOOKUP(EM$6,BECO_Datos!$D$3:$HN$85,BECO_Datos!$A82,FALSE)+IFERROR(HLOOKUP(EM$6,BECO_Datos!$HP$3:$LT$85,BECO_Datos!$A82,FALSE),0))*EM$2</f>
        <v>#N/A</v>
      </c>
      <c r="EN83" s="83" t="e">
        <f>(HLOOKUP(EN$6,BECO_Datos!$D$3:$HN$85,BECO_Datos!$A82,FALSE)+IFERROR(HLOOKUP(EN$6,BECO_Datos!$HP$3:$LT$85,BECO_Datos!$A82,FALSE),0))*EN$2</f>
        <v>#N/A</v>
      </c>
      <c r="EO83" s="83" t="e">
        <f>(HLOOKUP(EO$6,BECO_Datos!$D$3:$HN$85,BECO_Datos!$A82,FALSE)+IFERROR(HLOOKUP(EO$6,BECO_Datos!$HP$3:$LT$85,BECO_Datos!$A82,FALSE),0))*EO$2</f>
        <v>#N/A</v>
      </c>
      <c r="EP83" s="83">
        <f>(HLOOKUP(EP$6,BECO_Datos!$D$3:$HN$85,BECO_Datos!$A82,FALSE)+IFERROR(HLOOKUP(EP$6,BECO_Datos!$HP$3:$LT$85,BECO_Datos!$A82,FALSE),0))*EP$2</f>
        <v>0</v>
      </c>
      <c r="EQ83" s="83">
        <f>(HLOOKUP(EQ$6,BECO_Datos!$D$3:$HN$85,BECO_Datos!$A82,FALSE)+IFERROR(HLOOKUP(EQ$6,BECO_Datos!$HP$3:$LT$85,BECO_Datos!$A82,FALSE),0))*EQ$2</f>
        <v>0</v>
      </c>
      <c r="ER83" s="83">
        <f>(HLOOKUP(ER$6,BECO_Datos!$D$3:$HN$85,BECO_Datos!$A82,FALSE)+IFERROR(HLOOKUP(ER$6,BECO_Datos!$HP$3:$LT$85,BECO_Datos!$A82,FALSE),0))*ER$2</f>
        <v>0</v>
      </c>
      <c r="ES83" s="83">
        <f>(HLOOKUP(ES$6,BECO_Datos!$D$3:$HN$85,BECO_Datos!$A82,FALSE)+IFERROR(HLOOKUP(ES$6,BECO_Datos!$HP$3:$LT$85,BECO_Datos!$A82,FALSE),0))*ES$2</f>
        <v>0</v>
      </c>
      <c r="ET83" s="83">
        <f>(HLOOKUP(ET$6,BECO_Datos!$D$3:$HN$85,BECO_Datos!$A82,FALSE)+IFERROR(HLOOKUP(ET$6,BECO_Datos!$HP$3:$LT$85,BECO_Datos!$A82,FALSE),0))*ET$2</f>
        <v>0</v>
      </c>
      <c r="EU83" s="83">
        <f>(HLOOKUP(EU$6,BECO_Datos!$D$3:$HN$85,BECO_Datos!$A82,FALSE)+IFERROR(HLOOKUP(EU$6,BECO_Datos!$HP$3:$LT$85,BECO_Datos!$A82,FALSE),0))*EU$2</f>
        <v>0</v>
      </c>
      <c r="EV83" s="83">
        <f>(HLOOKUP(EV$6,BECO_Datos!$D$3:$HN$85,BECO_Datos!$A82,FALSE)+IFERROR(HLOOKUP(EV$6,BECO_Datos!$HP$3:$LT$85,BECO_Datos!$A82,FALSE),0))*EV$2</f>
        <v>0</v>
      </c>
      <c r="EW83" s="83">
        <f>(HLOOKUP(EW$6,BECO_Datos!$D$3:$HN$85,BECO_Datos!$A82,FALSE)+IFERROR(HLOOKUP(EW$6,BECO_Datos!$HP$3:$LT$85,BECO_Datos!$A82,FALSE),0))*EW$2</f>
        <v>0</v>
      </c>
      <c r="EX83" s="83">
        <f>(HLOOKUP(EX$6,BECO_Datos!$D$3:$HN$85,BECO_Datos!$A82,FALSE)+IFERROR(HLOOKUP(EX$6,BECO_Datos!$HP$3:$LT$85,BECO_Datos!$A82,FALSE),0))*EX$2</f>
        <v>0</v>
      </c>
      <c r="EY83" s="83">
        <f>(HLOOKUP(EY$6,BECO_Datos!$D$3:$HN$85,BECO_Datos!$A82,FALSE)+IFERROR(HLOOKUP(EY$6,BECO_Datos!$HP$3:$LT$85,BECO_Datos!$A82,FALSE),0))*EY$2</f>
        <v>0</v>
      </c>
      <c r="FA83" s="83" t="e">
        <f>(HLOOKUP(FA$6,BECO_Datos!$D$3:$HN$85,BECO_Datos!$A82,FALSE)+IFERROR(HLOOKUP(FA$6,BECO_Datos!$HP$3:$LT$85,BECO_Datos!$A82,FALSE),0))*FA$2</f>
        <v>#N/A</v>
      </c>
      <c r="FB83" s="83" t="e">
        <f>(HLOOKUP(FB$6,BECO_Datos!$D$3:$HN$85,BECO_Datos!$A82,FALSE)+IFERROR(HLOOKUP(FB$6,BECO_Datos!$HP$3:$LT$85,BECO_Datos!$A82,FALSE),0))*FB$2</f>
        <v>#N/A</v>
      </c>
      <c r="FC83" s="83" t="e">
        <f>(HLOOKUP(FC$6,BECO_Datos!$D$3:$HN$85,BECO_Datos!$A82,FALSE)+IFERROR(HLOOKUP(FC$6,BECO_Datos!$HP$3:$LT$85,BECO_Datos!$A82,FALSE),0))*FC$2</f>
        <v>#N/A</v>
      </c>
      <c r="FD83" s="83" t="e">
        <f>(HLOOKUP(FD$6,BECO_Datos!$D$3:$HN$85,BECO_Datos!$A82,FALSE)+IFERROR(HLOOKUP(FD$6,BECO_Datos!$HP$3:$LT$85,BECO_Datos!$A82,FALSE),0))*FD$2</f>
        <v>#N/A</v>
      </c>
      <c r="FE83" s="83" t="e">
        <f>(HLOOKUP(FE$6,BECO_Datos!$D$3:$HN$85,BECO_Datos!$A82,FALSE)+IFERROR(HLOOKUP(FE$6,BECO_Datos!$HP$3:$LT$85,BECO_Datos!$A82,FALSE),0))*FE$2</f>
        <v>#N/A</v>
      </c>
      <c r="FF83" s="83" t="e">
        <f>(HLOOKUP(FF$6,BECO_Datos!$D$3:$HN$85,BECO_Datos!$A82,FALSE)+IFERROR(HLOOKUP(FF$6,BECO_Datos!$HP$3:$LT$85,BECO_Datos!$A82,FALSE),0))*FF$2</f>
        <v>#N/A</v>
      </c>
      <c r="FG83" s="83">
        <f>(HLOOKUP(FG$6,BECO_Datos!$D$3:$HN$85,BECO_Datos!$A82,FALSE)+IFERROR(HLOOKUP(FG$6,BECO_Datos!$HP$3:$LT$85,BECO_Datos!$A82,FALSE),0))*FG$2</f>
        <v>0</v>
      </c>
      <c r="FH83" s="83">
        <f>(HLOOKUP(FH$6,BECO_Datos!$D$3:$HN$85,BECO_Datos!$A82,FALSE)+IFERROR(HLOOKUP(FH$6,BECO_Datos!$HP$3:$LT$85,BECO_Datos!$A82,FALSE),0))*FH$2</f>
        <v>0</v>
      </c>
      <c r="FI83" s="83">
        <f>(HLOOKUP(FI$6,BECO_Datos!$D$3:$HN$85,BECO_Datos!$A82,FALSE)+IFERROR(HLOOKUP(FI$6,BECO_Datos!$HP$3:$LT$85,BECO_Datos!$A82,FALSE),0))*FI$2</f>
        <v>0</v>
      </c>
      <c r="FJ83" s="83">
        <f>(HLOOKUP(FJ$6,BECO_Datos!$D$3:$HN$85,BECO_Datos!$A82,FALSE)+IFERROR(HLOOKUP(FJ$6,BECO_Datos!$HP$3:$LT$85,BECO_Datos!$A82,FALSE),0))*FJ$2</f>
        <v>0</v>
      </c>
      <c r="FK83" s="83">
        <f>(HLOOKUP(FK$6,BECO_Datos!$D$3:$HN$85,BECO_Datos!$A82,FALSE)+IFERROR(HLOOKUP(FK$6,BECO_Datos!$HP$3:$LT$85,BECO_Datos!$A82,FALSE),0))*FK$2</f>
        <v>0</v>
      </c>
      <c r="FL83" s="83">
        <f>(HLOOKUP(FL$6,BECO_Datos!$D$3:$HN$85,BECO_Datos!$A82,FALSE)+IFERROR(HLOOKUP(FL$6,BECO_Datos!$HP$3:$LT$85,BECO_Datos!$A82,FALSE),0))*FL$2</f>
        <v>0</v>
      </c>
      <c r="FM83" s="83">
        <f>(HLOOKUP(FM$6,BECO_Datos!$D$3:$HN$85,BECO_Datos!$A82,FALSE)+IFERROR(HLOOKUP(FM$6,BECO_Datos!$HP$3:$LT$85,BECO_Datos!$A82,FALSE),0))*FM$2</f>
        <v>0</v>
      </c>
      <c r="FN83" s="83">
        <f>(HLOOKUP(FN$6,BECO_Datos!$D$3:$HN$85,BECO_Datos!$A82,FALSE)+IFERROR(HLOOKUP(FN$6,BECO_Datos!$HP$3:$LT$85,BECO_Datos!$A82,FALSE),0))*FN$2</f>
        <v>0</v>
      </c>
      <c r="FO83" s="83">
        <f>(HLOOKUP(FO$6,BECO_Datos!$D$3:$HN$85,BECO_Datos!$A82,FALSE)+IFERROR(HLOOKUP(FO$6,BECO_Datos!$HP$3:$LT$85,BECO_Datos!$A82,FALSE),0))*FO$2</f>
        <v>0</v>
      </c>
      <c r="FP83" s="83">
        <f>(HLOOKUP(FP$6,BECO_Datos!$D$3:$HN$85,BECO_Datos!$A82,FALSE)+IFERROR(HLOOKUP(FP$6,BECO_Datos!$HP$3:$LT$85,BECO_Datos!$A82,FALSE),0))*FP$2</f>
        <v>0</v>
      </c>
      <c r="FR83" s="83" t="e">
        <f>(HLOOKUP(FR$6,BECO_Datos!$D$3:$HN$85,BECO_Datos!$A82,FALSE)+IFERROR(HLOOKUP(FR$6,BECO_Datos!$HP$3:$LT$85,BECO_Datos!$A82,FALSE),0))*FR$2</f>
        <v>#N/A</v>
      </c>
      <c r="FS83" s="83" t="e">
        <f>(HLOOKUP(FS$6,BECO_Datos!$D$3:$HN$85,BECO_Datos!$A82,FALSE)+IFERROR(HLOOKUP(FS$6,BECO_Datos!$HP$3:$LT$85,BECO_Datos!$A82,FALSE),0))*FS$2</f>
        <v>#N/A</v>
      </c>
      <c r="FT83" s="83" t="e">
        <f>(HLOOKUP(FT$6,BECO_Datos!$D$3:$HN$85,BECO_Datos!$A82,FALSE)+IFERROR(HLOOKUP(FT$6,BECO_Datos!$HP$3:$LT$85,BECO_Datos!$A82,FALSE),0))*FT$2</f>
        <v>#N/A</v>
      </c>
      <c r="FU83" s="83" t="e">
        <f>(HLOOKUP(FU$6,BECO_Datos!$D$3:$HN$85,BECO_Datos!$A82,FALSE)+IFERROR(HLOOKUP(FU$6,BECO_Datos!$HP$3:$LT$85,BECO_Datos!$A82,FALSE),0))*FU$2</f>
        <v>#N/A</v>
      </c>
      <c r="FV83" s="83" t="e">
        <f>(HLOOKUP(FV$6,BECO_Datos!$D$3:$HN$85,BECO_Datos!$A82,FALSE)+IFERROR(HLOOKUP(FV$6,BECO_Datos!$HP$3:$LT$85,BECO_Datos!$A82,FALSE),0))*FV$2</f>
        <v>#N/A</v>
      </c>
      <c r="FW83" s="83" t="e">
        <f>(HLOOKUP(FW$6,BECO_Datos!$D$3:$HN$85,BECO_Datos!$A82,FALSE)+IFERROR(HLOOKUP(FW$6,BECO_Datos!$HP$3:$LT$85,BECO_Datos!$A82,FALSE),0))*FW$2</f>
        <v>#N/A</v>
      </c>
      <c r="FX83" s="83">
        <f>(HLOOKUP(FX$6,BECO_Datos!$D$3:$HN$85,BECO_Datos!$A82,FALSE)+IFERROR(HLOOKUP(FX$6,BECO_Datos!$HP$3:$LT$85,BECO_Datos!$A82,FALSE),0))*FX$2</f>
        <v>0</v>
      </c>
      <c r="FY83" s="83">
        <f>(HLOOKUP(FY$6,BECO_Datos!$D$3:$HN$85,BECO_Datos!$A82,FALSE)+IFERROR(HLOOKUP(FY$6,BECO_Datos!$HP$3:$LT$85,BECO_Datos!$A82,FALSE),0))*FY$2</f>
        <v>0</v>
      </c>
      <c r="FZ83" s="83">
        <f>(HLOOKUP(FZ$6,BECO_Datos!$D$3:$HN$85,BECO_Datos!$A82,FALSE)+IFERROR(HLOOKUP(FZ$6,BECO_Datos!$HP$3:$LT$85,BECO_Datos!$A82,FALSE),0))*FZ$2</f>
        <v>0</v>
      </c>
      <c r="GA83" s="83">
        <f>(HLOOKUP(GA$6,BECO_Datos!$D$3:$HN$85,BECO_Datos!$A82,FALSE)+IFERROR(HLOOKUP(GA$6,BECO_Datos!$HP$3:$LT$85,BECO_Datos!$A82,FALSE),0))*GA$2</f>
        <v>0</v>
      </c>
      <c r="GB83" s="83">
        <f>(HLOOKUP(GB$6,BECO_Datos!$D$3:$HN$85,BECO_Datos!$A82,FALSE)+IFERROR(HLOOKUP(GB$6,BECO_Datos!$HP$3:$LT$85,BECO_Datos!$A82,FALSE),0))*GB$2</f>
        <v>0</v>
      </c>
      <c r="GC83" s="83">
        <f>(HLOOKUP(GC$6,BECO_Datos!$D$3:$HN$85,BECO_Datos!$A82,FALSE)+IFERROR(HLOOKUP(GC$6,BECO_Datos!$HP$3:$LT$85,BECO_Datos!$A82,FALSE),0))*GC$2</f>
        <v>0</v>
      </c>
      <c r="GD83" s="83">
        <f>(HLOOKUP(GD$6,BECO_Datos!$D$3:$HN$85,BECO_Datos!$A82,FALSE)+IFERROR(HLOOKUP(GD$6,BECO_Datos!$HP$3:$LT$85,BECO_Datos!$A82,FALSE),0))*GD$2</f>
        <v>0</v>
      </c>
      <c r="GE83" s="83">
        <f>(HLOOKUP(GE$6,BECO_Datos!$D$3:$HN$85,BECO_Datos!$A82,FALSE)+IFERROR(HLOOKUP(GE$6,BECO_Datos!$HP$3:$LT$85,BECO_Datos!$A82,FALSE),0))*GE$2</f>
        <v>0</v>
      </c>
      <c r="GF83" s="83">
        <f>(HLOOKUP(GF$6,BECO_Datos!$D$3:$HN$85,BECO_Datos!$A82,FALSE)+IFERROR(HLOOKUP(GF$6,BECO_Datos!$HP$3:$LT$85,BECO_Datos!$A82,FALSE),0))*GF$2</f>
        <v>0</v>
      </c>
      <c r="GG83" s="83">
        <f>(HLOOKUP(GG$6,BECO_Datos!$D$3:$HN$85,BECO_Datos!$A82,FALSE)+IFERROR(HLOOKUP(GG$6,BECO_Datos!$HP$3:$LT$85,BECO_Datos!$A82,FALSE),0))*GG$2</f>
        <v>0</v>
      </c>
      <c r="GI83" s="83" t="e">
        <f>(HLOOKUP(GI$6,BECO_Datos!$D$3:$HN$85,BECO_Datos!$A82,FALSE)+IFERROR(HLOOKUP(GI$6,BECO_Datos!$HP$3:$LT$85,BECO_Datos!$A82,FALSE),0))*GI$2</f>
        <v>#N/A</v>
      </c>
      <c r="GJ83" s="83" t="e">
        <f>(HLOOKUP(GJ$6,BECO_Datos!$D$3:$HN$85,BECO_Datos!$A82,FALSE)+IFERROR(HLOOKUP(GJ$6,BECO_Datos!$HP$3:$LT$85,BECO_Datos!$A82,FALSE),0))*GJ$2</f>
        <v>#N/A</v>
      </c>
      <c r="GK83" s="83" t="e">
        <f>(HLOOKUP(GK$6,BECO_Datos!$D$3:$HN$85,BECO_Datos!$A82,FALSE)+IFERROR(HLOOKUP(GK$6,BECO_Datos!$HP$3:$LT$85,BECO_Datos!$A82,FALSE),0))*GK$2</f>
        <v>#N/A</v>
      </c>
      <c r="GL83" s="83" t="e">
        <f>(HLOOKUP(GL$6,BECO_Datos!$D$3:$HN$85,BECO_Datos!$A82,FALSE)+IFERROR(HLOOKUP(GL$6,BECO_Datos!$HP$3:$LT$85,BECO_Datos!$A82,FALSE),0))*GL$2</f>
        <v>#N/A</v>
      </c>
      <c r="GM83" s="83" t="e">
        <f>(HLOOKUP(GM$6,BECO_Datos!$D$3:$HN$85,BECO_Datos!$A82,FALSE)+IFERROR(HLOOKUP(GM$6,BECO_Datos!$HP$3:$LT$85,BECO_Datos!$A82,FALSE),0))*GM$2</f>
        <v>#N/A</v>
      </c>
      <c r="GN83" s="83" t="e">
        <f>(HLOOKUP(GN$6,BECO_Datos!$D$3:$HN$85,BECO_Datos!$A82,FALSE)+IFERROR(HLOOKUP(GN$6,BECO_Datos!$HP$3:$LT$85,BECO_Datos!$A82,FALSE),0))*GN$2</f>
        <v>#N/A</v>
      </c>
      <c r="GO83" s="83">
        <f>(HLOOKUP(GO$6,BECO_Datos!$D$3:$HN$85,BECO_Datos!$A82,FALSE)+IFERROR(HLOOKUP(GO$6,BECO_Datos!$HP$3:$LT$85,BECO_Datos!$A82,FALSE),0))*GO$2</f>
        <v>0</v>
      </c>
      <c r="GP83" s="83">
        <f>(HLOOKUP(GP$6,BECO_Datos!$D$3:$HN$85,BECO_Datos!$A82,FALSE)+IFERROR(HLOOKUP(GP$6,BECO_Datos!$HP$3:$LT$85,BECO_Datos!$A82,FALSE),0))*GP$2</f>
        <v>0</v>
      </c>
      <c r="GQ83" s="83">
        <f>(HLOOKUP(GQ$6,BECO_Datos!$D$3:$HN$85,BECO_Datos!$A82,FALSE)+IFERROR(HLOOKUP(GQ$6,BECO_Datos!$HP$3:$LT$85,BECO_Datos!$A82,FALSE),0))*GQ$2</f>
        <v>0</v>
      </c>
      <c r="GR83" s="83">
        <f>(HLOOKUP(GR$6,BECO_Datos!$D$3:$HN$85,BECO_Datos!$A82,FALSE)+IFERROR(HLOOKUP(GR$6,BECO_Datos!$HP$3:$LT$85,BECO_Datos!$A82,FALSE),0))*GR$2</f>
        <v>0</v>
      </c>
      <c r="GS83" s="83">
        <f>(HLOOKUP(GS$6,BECO_Datos!$D$3:$HN$85,BECO_Datos!$A82,FALSE)+IFERROR(HLOOKUP(GS$6,BECO_Datos!$HP$3:$LT$85,BECO_Datos!$A82,FALSE),0))*GS$2</f>
        <v>0</v>
      </c>
      <c r="GT83" s="83">
        <f>(HLOOKUP(GT$6,BECO_Datos!$D$3:$HN$85,BECO_Datos!$A82,FALSE)+IFERROR(HLOOKUP(GT$6,BECO_Datos!$HP$3:$LT$85,BECO_Datos!$A82,FALSE),0))*GT$2</f>
        <v>0</v>
      </c>
      <c r="GU83" s="83">
        <f>(HLOOKUP(GU$6,BECO_Datos!$D$3:$HN$85,BECO_Datos!$A82,FALSE)+IFERROR(HLOOKUP(GU$6,BECO_Datos!$HP$3:$LT$85,BECO_Datos!$A82,FALSE),0))*GU$2</f>
        <v>0</v>
      </c>
      <c r="GV83" s="83">
        <f>(HLOOKUP(GV$6,BECO_Datos!$D$3:$HN$85,BECO_Datos!$A82,FALSE)+IFERROR(HLOOKUP(GV$6,BECO_Datos!$HP$3:$LT$85,BECO_Datos!$A82,FALSE),0))*GV$2</f>
        <v>0</v>
      </c>
      <c r="GW83" s="83">
        <f>(HLOOKUP(GW$6,BECO_Datos!$D$3:$HN$85,BECO_Datos!$A82,FALSE)+IFERROR(HLOOKUP(GW$6,BECO_Datos!$HP$3:$LT$85,BECO_Datos!$A82,FALSE),0))*GW$2</f>
        <v>0</v>
      </c>
      <c r="GX83" s="83">
        <f>(HLOOKUP(GX$6,BECO_Datos!$D$3:$HN$85,BECO_Datos!$A82,FALSE)+IFERROR(HLOOKUP(GX$6,BECO_Datos!$HP$3:$LT$85,BECO_Datos!$A82,FALSE),0))*GX$2</f>
        <v>0</v>
      </c>
      <c r="GZ83" s="83" t="e">
        <f>(HLOOKUP(GZ$6,BECO_Datos!$D$3:$HN$85,BECO_Datos!$A82,FALSE)+IFERROR(HLOOKUP(GZ$6,BECO_Datos!$HP$3:$LT$85,BECO_Datos!$A82,FALSE),0))*GZ$2</f>
        <v>#N/A</v>
      </c>
      <c r="HA83" s="83" t="e">
        <f>(HLOOKUP(HA$6,BECO_Datos!$D$3:$HN$85,BECO_Datos!$A82,FALSE)+IFERROR(HLOOKUP(HA$6,BECO_Datos!$HP$3:$LT$85,BECO_Datos!$A82,FALSE),0))*HA$2</f>
        <v>#N/A</v>
      </c>
      <c r="HB83" s="83" t="e">
        <f>(HLOOKUP(HB$6,BECO_Datos!$D$3:$HN$85,BECO_Datos!$A82,FALSE)+IFERROR(HLOOKUP(HB$6,BECO_Datos!$HP$3:$LT$85,BECO_Datos!$A82,FALSE),0))*HB$2</f>
        <v>#N/A</v>
      </c>
      <c r="HC83" s="83" t="e">
        <f>(HLOOKUP(HC$6,BECO_Datos!$D$3:$HN$85,BECO_Datos!$A82,FALSE)+IFERROR(HLOOKUP(HC$6,BECO_Datos!$HP$3:$LT$85,BECO_Datos!$A82,FALSE),0))*HC$2</f>
        <v>#N/A</v>
      </c>
      <c r="HD83" s="83" t="e">
        <f>(HLOOKUP(HD$6,BECO_Datos!$D$3:$HN$85,BECO_Datos!$A82,FALSE)+IFERROR(HLOOKUP(HD$6,BECO_Datos!$HP$3:$LT$85,BECO_Datos!$A82,FALSE),0))*HD$2</f>
        <v>#N/A</v>
      </c>
      <c r="HE83" s="83" t="e">
        <f>(HLOOKUP(HE$6,BECO_Datos!$D$3:$HN$85,BECO_Datos!$A82,FALSE)+IFERROR(HLOOKUP(HE$6,BECO_Datos!$HP$3:$LT$85,BECO_Datos!$A82,FALSE),0))*HE$2</f>
        <v>#N/A</v>
      </c>
      <c r="HF83" s="83">
        <f>(HLOOKUP(HF$6,BECO_Datos!$D$3:$HN$85,BECO_Datos!$A82,FALSE)+IFERROR(HLOOKUP(HF$6,BECO_Datos!$HP$3:$LT$85,BECO_Datos!$A82,FALSE),0))*HF$2</f>
        <v>0</v>
      </c>
      <c r="HG83" s="83">
        <f>(HLOOKUP(HG$6,BECO_Datos!$D$3:$HN$85,BECO_Datos!$A82,FALSE)+IFERROR(HLOOKUP(HG$6,BECO_Datos!$HP$3:$LT$85,BECO_Datos!$A82,FALSE),0))*HG$2</f>
        <v>0</v>
      </c>
      <c r="HH83" s="83">
        <f>(HLOOKUP(HH$6,BECO_Datos!$D$3:$HN$85,BECO_Datos!$A82,FALSE)+IFERROR(HLOOKUP(HH$6,BECO_Datos!$HP$3:$LT$85,BECO_Datos!$A82,FALSE),0))*HH$2</f>
        <v>0</v>
      </c>
      <c r="HI83" s="83">
        <f>(HLOOKUP(HI$6,BECO_Datos!$D$3:$HN$85,BECO_Datos!$A82,FALSE)+IFERROR(HLOOKUP(HI$6,BECO_Datos!$HP$3:$LT$85,BECO_Datos!$A82,FALSE),0))*HI$2</f>
        <v>0</v>
      </c>
      <c r="HJ83" s="83">
        <f>(HLOOKUP(HJ$6,BECO_Datos!$D$3:$HN$85,BECO_Datos!$A82,FALSE)+IFERROR(HLOOKUP(HJ$6,BECO_Datos!$HP$3:$LT$85,BECO_Datos!$A82,FALSE),0))*HJ$2</f>
        <v>0</v>
      </c>
      <c r="HK83" s="83">
        <f>(HLOOKUP(HK$6,BECO_Datos!$D$3:$HN$85,BECO_Datos!$A82,FALSE)+IFERROR(HLOOKUP(HK$6,BECO_Datos!$HP$3:$LT$85,BECO_Datos!$A82,FALSE),0))*HK$2</f>
        <v>0</v>
      </c>
      <c r="HL83" s="83">
        <f>(HLOOKUP(HL$6,BECO_Datos!$D$3:$HN$85,BECO_Datos!$A82,FALSE)+IFERROR(HLOOKUP(HL$6,BECO_Datos!$HP$3:$LT$85,BECO_Datos!$A82,FALSE),0))*HL$2</f>
        <v>0</v>
      </c>
      <c r="HM83" s="83">
        <f>(HLOOKUP(HM$6,BECO_Datos!$D$3:$HN$85,BECO_Datos!$A82,FALSE)+IFERROR(HLOOKUP(HM$6,BECO_Datos!$HP$3:$LT$85,BECO_Datos!$A82,FALSE),0))*HM$2</f>
        <v>0</v>
      </c>
      <c r="HN83" s="83">
        <f>(HLOOKUP(HN$6,BECO_Datos!$D$3:$HN$85,BECO_Datos!$A82,FALSE)+IFERROR(HLOOKUP(HN$6,BECO_Datos!$HP$3:$LT$85,BECO_Datos!$A82,FALSE),0))*HN$2</f>
        <v>0</v>
      </c>
      <c r="HO83" s="83">
        <f>(HLOOKUP(HO$6,BECO_Datos!$D$3:$HN$85,BECO_Datos!$A82,FALSE)+IFERROR(HLOOKUP(HO$6,BECO_Datos!$HP$3:$LT$85,BECO_Datos!$A82,FALSE),0))*HO$2</f>
        <v>0</v>
      </c>
      <c r="HQ83" s="83" t="e">
        <f>(HLOOKUP(HQ$6,BECO_Datos!$D$3:$HN$85,BECO_Datos!$A82,FALSE)+IFERROR(HLOOKUP(HQ$6,BECO_Datos!$HP$3:$LT$85,BECO_Datos!$A82,FALSE),0))*HQ$2</f>
        <v>#N/A</v>
      </c>
      <c r="HR83" s="83" t="e">
        <f>(HLOOKUP(HR$6,BECO_Datos!$D$3:$HN$85,BECO_Datos!$A82,FALSE)+IFERROR(HLOOKUP(HR$6,BECO_Datos!$HP$3:$LT$85,BECO_Datos!$A82,FALSE),0))*HR$2</f>
        <v>#N/A</v>
      </c>
      <c r="HS83" s="83" t="e">
        <f>(HLOOKUP(HS$6,BECO_Datos!$D$3:$HN$85,BECO_Datos!$A82,FALSE)+IFERROR(HLOOKUP(HS$6,BECO_Datos!$HP$3:$LT$85,BECO_Datos!$A82,FALSE),0))*HS$2</f>
        <v>#N/A</v>
      </c>
      <c r="HT83" s="83" t="e">
        <f>(HLOOKUP(HT$6,BECO_Datos!$D$3:$HN$85,BECO_Datos!$A82,FALSE)+IFERROR(HLOOKUP(HT$6,BECO_Datos!$HP$3:$LT$85,BECO_Datos!$A82,FALSE),0))*HT$2</f>
        <v>#N/A</v>
      </c>
      <c r="HU83" s="83" t="e">
        <f>(HLOOKUP(HU$6,BECO_Datos!$D$3:$HN$85,BECO_Datos!$A82,FALSE)+IFERROR(HLOOKUP(HU$6,BECO_Datos!$HP$3:$LT$85,BECO_Datos!$A82,FALSE),0))*HU$2</f>
        <v>#N/A</v>
      </c>
      <c r="HV83" s="83" t="e">
        <f>(HLOOKUP(HV$6,BECO_Datos!$D$3:$HN$85,BECO_Datos!$A82,FALSE)+IFERROR(HLOOKUP(HV$6,BECO_Datos!$HP$3:$LT$85,BECO_Datos!$A82,FALSE),0))*HV$2</f>
        <v>#N/A</v>
      </c>
      <c r="HW83" s="83">
        <f>(HLOOKUP(HW$6,BECO_Datos!$D$3:$HN$85,BECO_Datos!$A82,FALSE)+IFERROR(HLOOKUP(HW$6,BECO_Datos!$HP$3:$LT$85,BECO_Datos!$A82,FALSE),0))*HW$2</f>
        <v>0</v>
      </c>
      <c r="HX83" s="83">
        <f>(HLOOKUP(HX$6,BECO_Datos!$D$3:$HN$85,BECO_Datos!$A82,FALSE)+IFERROR(HLOOKUP(HX$6,BECO_Datos!$HP$3:$LT$85,BECO_Datos!$A82,FALSE),0))*HX$2</f>
        <v>0</v>
      </c>
      <c r="HY83" s="83">
        <f>(HLOOKUP(HY$6,BECO_Datos!$D$3:$HN$85,BECO_Datos!$A82,FALSE)+IFERROR(HLOOKUP(HY$6,BECO_Datos!$HP$3:$LT$85,BECO_Datos!$A82,FALSE),0))*HY$2</f>
        <v>0</v>
      </c>
      <c r="HZ83" s="83">
        <f>(HLOOKUP(HZ$6,BECO_Datos!$D$3:$HN$85,BECO_Datos!$A82,FALSE)+IFERROR(HLOOKUP(HZ$6,BECO_Datos!$HP$3:$LT$85,BECO_Datos!$A82,FALSE),0))*HZ$2</f>
        <v>0</v>
      </c>
      <c r="IA83" s="83">
        <f>(HLOOKUP(IA$6,BECO_Datos!$D$3:$HN$85,BECO_Datos!$A82,FALSE)+IFERROR(HLOOKUP(IA$6,BECO_Datos!$HP$3:$LT$85,BECO_Datos!$A82,FALSE),0))*IA$2</f>
        <v>0</v>
      </c>
      <c r="IB83" s="83">
        <f>(HLOOKUP(IB$6,BECO_Datos!$D$3:$HN$85,BECO_Datos!$A82,FALSE)+IFERROR(HLOOKUP(IB$6,BECO_Datos!$HP$3:$LT$85,BECO_Datos!$A82,FALSE),0))*IB$2</f>
        <v>0</v>
      </c>
      <c r="IC83" s="83">
        <f>(HLOOKUP(IC$6,BECO_Datos!$D$3:$HN$85,BECO_Datos!$A82,FALSE)+IFERROR(HLOOKUP(IC$6,BECO_Datos!$HP$3:$LT$85,BECO_Datos!$A82,FALSE),0))*IC$2</f>
        <v>0</v>
      </c>
      <c r="ID83" s="83">
        <f>(HLOOKUP(ID$6,BECO_Datos!$D$3:$HN$85,BECO_Datos!$A82,FALSE)+IFERROR(HLOOKUP(ID$6,BECO_Datos!$HP$3:$LT$85,BECO_Datos!$A82,FALSE),0))*ID$2</f>
        <v>0</v>
      </c>
      <c r="IE83" s="83">
        <f>(HLOOKUP(IE$6,BECO_Datos!$D$3:$HN$85,BECO_Datos!$A82,FALSE)+IFERROR(HLOOKUP(IE$6,BECO_Datos!$HP$3:$LT$85,BECO_Datos!$A82,FALSE),0))*IE$2</f>
        <v>0</v>
      </c>
      <c r="IF83" s="83">
        <f>(HLOOKUP(IF$6,BECO_Datos!$D$3:$HN$85,BECO_Datos!$A82,FALSE)+IFERROR(HLOOKUP(IF$6,BECO_Datos!$HP$3:$LT$85,BECO_Datos!$A82,FALSE),0))*IF$2</f>
        <v>0</v>
      </c>
      <c r="IH83" s="83" t="e">
        <f>(HLOOKUP(IH$6,BECO_Datos!$D$3:$HN$85,BECO_Datos!$A82,FALSE)+IFERROR(HLOOKUP(IH$6,BECO_Datos!$HP$3:$LT$85,BECO_Datos!$A82,FALSE),0))*IH$2</f>
        <v>#N/A</v>
      </c>
      <c r="II83" s="83" t="e">
        <f>(HLOOKUP(II$6,BECO_Datos!$D$3:$HN$85,BECO_Datos!$A82,FALSE)+IFERROR(HLOOKUP(II$6,BECO_Datos!$HP$3:$LT$85,BECO_Datos!$A82,FALSE),0))*II$2</f>
        <v>#N/A</v>
      </c>
      <c r="IJ83" s="83" t="e">
        <f>(HLOOKUP(IJ$6,BECO_Datos!$D$3:$HN$85,BECO_Datos!$A82,FALSE)+IFERROR(HLOOKUP(IJ$6,BECO_Datos!$HP$3:$LT$85,BECO_Datos!$A82,FALSE),0))*IJ$2</f>
        <v>#N/A</v>
      </c>
      <c r="IK83" s="83" t="e">
        <f>(HLOOKUP(IK$6,BECO_Datos!$D$3:$HN$85,BECO_Datos!$A82,FALSE)+IFERROR(HLOOKUP(IK$6,BECO_Datos!$HP$3:$LT$85,BECO_Datos!$A82,FALSE),0))*IK$2</f>
        <v>#N/A</v>
      </c>
      <c r="IL83" s="83" t="e">
        <f>(HLOOKUP(IL$6,BECO_Datos!$D$3:$HN$85,BECO_Datos!$A82,FALSE)+IFERROR(HLOOKUP(IL$6,BECO_Datos!$HP$3:$LT$85,BECO_Datos!$A82,FALSE),0))*IL$2</f>
        <v>#N/A</v>
      </c>
      <c r="IM83" s="83" t="e">
        <f>(HLOOKUP(IM$6,BECO_Datos!$D$3:$HN$85,BECO_Datos!$A82,FALSE)+IFERROR(HLOOKUP(IM$6,BECO_Datos!$HP$3:$LT$85,BECO_Datos!$A82,FALSE),0))*IM$2</f>
        <v>#N/A</v>
      </c>
      <c r="IN83" s="83">
        <f>(HLOOKUP(IN$6,BECO_Datos!$D$3:$HN$85,BECO_Datos!$A82,FALSE)+IFERROR(HLOOKUP(IN$6,BECO_Datos!$HP$3:$LT$85,BECO_Datos!$A82,FALSE),0))*IN$2</f>
        <v>33.028122172578222</v>
      </c>
      <c r="IO83" s="83">
        <f>(HLOOKUP(IO$6,BECO_Datos!$D$3:$HN$85,BECO_Datos!$A82,FALSE)+IFERROR(HLOOKUP(IO$6,BECO_Datos!$HP$3:$LT$85,BECO_Datos!$A82,FALSE),0))*IO$2</f>
        <v>33.841899399756237</v>
      </c>
      <c r="IP83" s="83">
        <f>(HLOOKUP(IP$6,BECO_Datos!$D$3:$HN$85,BECO_Datos!$A82,FALSE)+IFERROR(HLOOKUP(IP$6,BECO_Datos!$HP$3:$LT$85,BECO_Datos!$A82,FALSE),0))*IP$2</f>
        <v>34.906020169530464</v>
      </c>
      <c r="IQ83" s="83">
        <f>(HLOOKUP(IQ$6,BECO_Datos!$D$3:$HN$85,BECO_Datos!$A82,FALSE)+IFERROR(HLOOKUP(IQ$6,BECO_Datos!$HP$3:$LT$85,BECO_Datos!$A82,FALSE),0))*IQ$2</f>
        <v>38.481660783706253</v>
      </c>
      <c r="IR83" s="83">
        <f>(HLOOKUP(IR$6,BECO_Datos!$D$3:$HN$85,BECO_Datos!$A82,FALSE)+IFERROR(HLOOKUP(IR$6,BECO_Datos!$HP$3:$LT$85,BECO_Datos!$A82,FALSE),0))*IR$2</f>
        <v>37.933687475408057</v>
      </c>
      <c r="IS83" s="83">
        <f>(HLOOKUP(IS$6,BECO_Datos!$D$3:$HN$85,BECO_Datos!$A82,FALSE)+IFERROR(HLOOKUP(IS$6,BECO_Datos!$HP$3:$LT$85,BECO_Datos!$A82,FALSE),0))*IS$2</f>
        <v>38.189455923946369</v>
      </c>
      <c r="IT83" s="83">
        <f>(HLOOKUP(IT$6,BECO_Datos!$D$3:$HN$85,BECO_Datos!$A82,FALSE)+IFERROR(HLOOKUP(IT$6,BECO_Datos!$HP$3:$LT$85,BECO_Datos!$A82,FALSE),0))*IT$2</f>
        <v>42.058788965602943</v>
      </c>
      <c r="IU83" s="83">
        <f>(HLOOKUP(IU$6,BECO_Datos!$D$3:$HN$85,BECO_Datos!$A82,FALSE)+IFERROR(HLOOKUP(IU$6,BECO_Datos!$HP$3:$LT$85,BECO_Datos!$A82,FALSE),0))*IU$2</f>
        <v>45.840345865925627</v>
      </c>
      <c r="IV83" s="83">
        <f>(HLOOKUP(IV$6,BECO_Datos!$D$3:$HN$85,BECO_Datos!$A82,FALSE)+IFERROR(HLOOKUP(IV$6,BECO_Datos!$HP$3:$LT$85,BECO_Datos!$A82,FALSE),0))*IV$2</f>
        <v>45.593987573332505</v>
      </c>
      <c r="IW83" s="83">
        <f>(HLOOKUP(IW$6,BECO_Datos!$D$3:$HN$85,BECO_Datos!$A82,FALSE)+IFERROR(HLOOKUP(IW$6,BECO_Datos!$HP$3:$LT$85,BECO_Datos!$A82,FALSE),0))*IW$2</f>
        <v>48.747887732431685</v>
      </c>
      <c r="IY83" s="83" t="e">
        <f>(HLOOKUP(IY$6,BECO_Datos!$D$3:$HN$85,BECO_Datos!$A82,FALSE)+IFERROR(HLOOKUP(IY$6,BECO_Datos!$HP$3:$LT$85,BECO_Datos!$A82,FALSE),0))*IY$2</f>
        <v>#N/A</v>
      </c>
      <c r="IZ83" s="83" t="e">
        <f>(HLOOKUP(IZ$6,BECO_Datos!$D$3:$HN$85,BECO_Datos!$A82,FALSE)+IFERROR(HLOOKUP(IZ$6,BECO_Datos!$HP$3:$LT$85,BECO_Datos!$A82,FALSE),0))*IZ$2</f>
        <v>#N/A</v>
      </c>
      <c r="JA83" s="83" t="e">
        <f>(HLOOKUP(JA$6,BECO_Datos!$D$3:$HN$85,BECO_Datos!$A82,FALSE)+IFERROR(HLOOKUP(JA$6,BECO_Datos!$HP$3:$LT$85,BECO_Datos!$A82,FALSE),0))*JA$2</f>
        <v>#N/A</v>
      </c>
      <c r="JB83" s="83" t="e">
        <f>(HLOOKUP(JB$6,BECO_Datos!$D$3:$HN$85,BECO_Datos!$A82,FALSE)+IFERROR(HLOOKUP(JB$6,BECO_Datos!$HP$3:$LT$85,BECO_Datos!$A82,FALSE),0))*JB$2</f>
        <v>#N/A</v>
      </c>
      <c r="JC83" s="83" t="e">
        <f>(HLOOKUP(JC$6,BECO_Datos!$D$3:$HN$85,BECO_Datos!$A82,FALSE)+IFERROR(HLOOKUP(JC$6,BECO_Datos!$HP$3:$LT$85,BECO_Datos!$A82,FALSE),0))*JC$2</f>
        <v>#N/A</v>
      </c>
      <c r="JD83" s="83" t="e">
        <f>(HLOOKUP(JD$6,BECO_Datos!$D$3:$HN$85,BECO_Datos!$A82,FALSE)+IFERROR(HLOOKUP(JD$6,BECO_Datos!$HP$3:$LT$85,BECO_Datos!$A82,FALSE),0))*JD$2</f>
        <v>#N/A</v>
      </c>
      <c r="JE83" s="83">
        <f>(HLOOKUP(JE$6,BECO_Datos!$D$3:$HN$85,BECO_Datos!$A82,FALSE)+IFERROR(HLOOKUP(JE$6,BECO_Datos!$HP$3:$LT$85,BECO_Datos!$A82,FALSE),0))*JE$2</f>
        <v>0</v>
      </c>
      <c r="JF83" s="83">
        <f>(HLOOKUP(JF$6,BECO_Datos!$D$3:$HN$85,BECO_Datos!$A82,FALSE)+IFERROR(HLOOKUP(JF$6,BECO_Datos!$HP$3:$LT$85,BECO_Datos!$A82,FALSE),0))*JF$2</f>
        <v>0</v>
      </c>
      <c r="JG83" s="83">
        <f>(HLOOKUP(JG$6,BECO_Datos!$D$3:$HN$85,BECO_Datos!$A82,FALSE)+IFERROR(HLOOKUP(JG$6,BECO_Datos!$HP$3:$LT$85,BECO_Datos!$A82,FALSE),0))*JG$2</f>
        <v>0</v>
      </c>
      <c r="JH83" s="83">
        <f>(HLOOKUP(JH$6,BECO_Datos!$D$3:$HN$85,BECO_Datos!$A82,FALSE)+IFERROR(HLOOKUP(JH$6,BECO_Datos!$HP$3:$LT$85,BECO_Datos!$A82,FALSE),0))*JH$2</f>
        <v>0</v>
      </c>
      <c r="JI83" s="83">
        <f>(HLOOKUP(JI$6,BECO_Datos!$D$3:$HN$85,BECO_Datos!$A82,FALSE)+IFERROR(HLOOKUP(JI$6,BECO_Datos!$HP$3:$LT$85,BECO_Datos!$A82,FALSE),0))*JI$2</f>
        <v>0</v>
      </c>
      <c r="JJ83" s="83">
        <f>(HLOOKUP(JJ$6,BECO_Datos!$D$3:$HN$85,BECO_Datos!$A82,FALSE)+IFERROR(HLOOKUP(JJ$6,BECO_Datos!$HP$3:$LT$85,BECO_Datos!$A82,FALSE),0))*JJ$2</f>
        <v>0</v>
      </c>
      <c r="JK83" s="83">
        <f>(HLOOKUP(JK$6,BECO_Datos!$D$3:$HN$85,BECO_Datos!$A82,FALSE)+IFERROR(HLOOKUP(JK$6,BECO_Datos!$HP$3:$LT$85,BECO_Datos!$A82,FALSE),0))*JK$2</f>
        <v>0</v>
      </c>
      <c r="JL83" s="83">
        <f>(HLOOKUP(JL$6,BECO_Datos!$D$3:$HN$85,BECO_Datos!$A82,FALSE)+IFERROR(HLOOKUP(JL$6,BECO_Datos!$HP$3:$LT$85,BECO_Datos!$A82,FALSE),0))*JL$2</f>
        <v>0</v>
      </c>
      <c r="JM83" s="83">
        <f>(HLOOKUP(JM$6,BECO_Datos!$D$3:$HN$85,BECO_Datos!$A82,FALSE)+IFERROR(HLOOKUP(JM$6,BECO_Datos!$HP$3:$LT$85,BECO_Datos!$A82,FALSE),0))*JM$2</f>
        <v>0</v>
      </c>
      <c r="JN83" s="83">
        <f>(HLOOKUP(JN$6,BECO_Datos!$D$3:$HN$85,BECO_Datos!$A82,FALSE)+IFERROR(HLOOKUP(JN$6,BECO_Datos!$HP$3:$LT$85,BECO_Datos!$A82,FALSE),0))*JN$2</f>
        <v>0</v>
      </c>
      <c r="JP83" s="83" t="e">
        <f>(HLOOKUP(JP$6,BECO_Datos!$D$3:$HN$85,BECO_Datos!$A82,FALSE)+IFERROR(HLOOKUP(JP$6,BECO_Datos!$HP$3:$LT$85,BECO_Datos!$A82,FALSE),0))*JP$2</f>
        <v>#N/A</v>
      </c>
      <c r="JQ83" s="83" t="e">
        <f>(HLOOKUP(JQ$6,BECO_Datos!$D$3:$HN$85,BECO_Datos!$A82,FALSE)+IFERROR(HLOOKUP(JQ$6,BECO_Datos!$HP$3:$LT$85,BECO_Datos!$A82,FALSE),0))*JQ$2</f>
        <v>#N/A</v>
      </c>
      <c r="JR83" s="83" t="e">
        <f>(HLOOKUP(JR$6,BECO_Datos!$D$3:$HN$85,BECO_Datos!$A82,FALSE)+IFERROR(HLOOKUP(JR$6,BECO_Datos!$HP$3:$LT$85,BECO_Datos!$A82,FALSE),0))*JR$2</f>
        <v>#N/A</v>
      </c>
      <c r="JS83" s="83" t="e">
        <f>(HLOOKUP(JS$6,BECO_Datos!$D$3:$HN$85,BECO_Datos!$A82,FALSE)+IFERROR(HLOOKUP(JS$6,BECO_Datos!$HP$3:$LT$85,BECO_Datos!$A82,FALSE),0))*JS$2</f>
        <v>#N/A</v>
      </c>
      <c r="JT83" s="83" t="e">
        <f>(HLOOKUP(JT$6,BECO_Datos!$D$3:$HN$85,BECO_Datos!$A82,FALSE)+IFERROR(HLOOKUP(JT$6,BECO_Datos!$HP$3:$LT$85,BECO_Datos!$A82,FALSE),0))*JT$2</f>
        <v>#N/A</v>
      </c>
      <c r="JU83" s="83" t="e">
        <f>(HLOOKUP(JU$6,BECO_Datos!$D$3:$HN$85,BECO_Datos!$A82,FALSE)+IFERROR(HLOOKUP(JU$6,BECO_Datos!$HP$3:$LT$85,BECO_Datos!$A82,FALSE),0))*JU$2</f>
        <v>#N/A</v>
      </c>
      <c r="JV83" s="83">
        <f>(HLOOKUP(JV$6,BECO_Datos!$D$3:$HN$85,BECO_Datos!$A82,FALSE)+IFERROR(HLOOKUP(JV$6,BECO_Datos!$HP$3:$LT$85,BECO_Datos!$A82,FALSE),0))*JV$2</f>
        <v>0</v>
      </c>
      <c r="JW83" s="83">
        <f>(HLOOKUP(JW$6,BECO_Datos!$D$3:$HN$85,BECO_Datos!$A82,FALSE)+IFERROR(HLOOKUP(JW$6,BECO_Datos!$HP$3:$LT$85,BECO_Datos!$A82,FALSE),0))*JW$2</f>
        <v>0</v>
      </c>
      <c r="JX83" s="83">
        <f>(HLOOKUP(JX$6,BECO_Datos!$D$3:$HN$85,BECO_Datos!$A82,FALSE)+IFERROR(HLOOKUP(JX$6,BECO_Datos!$HP$3:$LT$85,BECO_Datos!$A82,FALSE),0))*JX$2</f>
        <v>0</v>
      </c>
      <c r="JY83" s="83">
        <f>(HLOOKUP(JY$6,BECO_Datos!$D$3:$HN$85,BECO_Datos!$A82,FALSE)+IFERROR(HLOOKUP(JY$6,BECO_Datos!$HP$3:$LT$85,BECO_Datos!$A82,FALSE),0))*JY$2</f>
        <v>0</v>
      </c>
      <c r="JZ83" s="83">
        <f>(HLOOKUP(JZ$6,BECO_Datos!$D$3:$HN$85,BECO_Datos!$A82,FALSE)+IFERROR(HLOOKUP(JZ$6,BECO_Datos!$HP$3:$LT$85,BECO_Datos!$A82,FALSE),0))*JZ$2</f>
        <v>0</v>
      </c>
      <c r="KA83" s="83">
        <f>(HLOOKUP(KA$6,BECO_Datos!$D$3:$HN$85,BECO_Datos!$A82,FALSE)+IFERROR(HLOOKUP(KA$6,BECO_Datos!$HP$3:$LT$85,BECO_Datos!$A82,FALSE),0))*KA$2</f>
        <v>0</v>
      </c>
      <c r="KB83" s="83">
        <f>(HLOOKUP(KB$6,BECO_Datos!$D$3:$HN$85,BECO_Datos!$A82,FALSE)+IFERROR(HLOOKUP(KB$6,BECO_Datos!$HP$3:$LT$85,BECO_Datos!$A82,FALSE),0))*KB$2</f>
        <v>0</v>
      </c>
      <c r="KC83" s="83">
        <f>(HLOOKUP(KC$6,BECO_Datos!$D$3:$HN$85,BECO_Datos!$A82,FALSE)+IFERROR(HLOOKUP(KC$6,BECO_Datos!$HP$3:$LT$85,BECO_Datos!$A82,FALSE),0))*KC$2</f>
        <v>0</v>
      </c>
      <c r="KD83" s="83">
        <f>(HLOOKUP(KD$6,BECO_Datos!$D$3:$HN$85,BECO_Datos!$A82,FALSE)+IFERROR(HLOOKUP(KD$6,BECO_Datos!$HP$3:$LT$85,BECO_Datos!$A82,FALSE),0))*KD$2</f>
        <v>0</v>
      </c>
      <c r="KE83" s="83">
        <f>(HLOOKUP(KE$6,BECO_Datos!$D$3:$HN$85,BECO_Datos!$A82,FALSE)+IFERROR(HLOOKUP(KE$6,BECO_Datos!$HP$3:$LT$85,BECO_Datos!$A82,FALSE),0))*KE$2</f>
        <v>0</v>
      </c>
      <c r="KG83" s="83" t="e">
        <f>(HLOOKUP(KG$6,BECO_Datos!$D$3:$HN$85,BECO_Datos!$A82,FALSE)+IFERROR(HLOOKUP(KG$6,BECO_Datos!$HP$3:$LT$85,BECO_Datos!$A82,FALSE),0))*KG$2</f>
        <v>#N/A</v>
      </c>
      <c r="KH83" s="83" t="e">
        <f>(HLOOKUP(KH$6,BECO_Datos!$D$3:$HN$85,BECO_Datos!$A82,FALSE)+IFERROR(HLOOKUP(KH$6,BECO_Datos!$HP$3:$LT$85,BECO_Datos!$A82,FALSE),0))*KH$2</f>
        <v>#N/A</v>
      </c>
      <c r="KI83" s="83" t="e">
        <f>(HLOOKUP(KI$6,BECO_Datos!$D$3:$HN$85,BECO_Datos!$A82,FALSE)+IFERROR(HLOOKUP(KI$6,BECO_Datos!$HP$3:$LT$85,BECO_Datos!$A82,FALSE),0))*KI$2</f>
        <v>#N/A</v>
      </c>
      <c r="KJ83" s="83" t="e">
        <f>(HLOOKUP(KJ$6,BECO_Datos!$D$3:$HN$85,BECO_Datos!$A82,FALSE)+IFERROR(HLOOKUP(KJ$6,BECO_Datos!$HP$3:$LT$85,BECO_Datos!$A82,FALSE),0))*KJ$2</f>
        <v>#N/A</v>
      </c>
      <c r="KK83" s="83" t="e">
        <f>(HLOOKUP(KK$6,BECO_Datos!$D$3:$HN$85,BECO_Datos!$A82,FALSE)+IFERROR(HLOOKUP(KK$6,BECO_Datos!$HP$3:$LT$85,BECO_Datos!$A82,FALSE),0))*KK$2</f>
        <v>#N/A</v>
      </c>
      <c r="KL83" s="83" t="e">
        <f>(HLOOKUP(KL$6,BECO_Datos!$D$3:$HN$85,BECO_Datos!$A82,FALSE)+IFERROR(HLOOKUP(KL$6,BECO_Datos!$HP$3:$LT$85,BECO_Datos!$A82,FALSE),0))*KL$2</f>
        <v>#N/A</v>
      </c>
      <c r="KM83" s="83">
        <f>(HLOOKUP(KM$6,BECO_Datos!$D$3:$HN$85,BECO_Datos!$A82,FALSE)+IFERROR(HLOOKUP(KM$6,BECO_Datos!$HP$3:$LT$85,BECO_Datos!$A82,FALSE),0))*KM$2</f>
        <v>0</v>
      </c>
      <c r="KN83" s="83">
        <f>(HLOOKUP(KN$6,BECO_Datos!$D$3:$HN$85,BECO_Datos!$A82,FALSE)+IFERROR(HLOOKUP(KN$6,BECO_Datos!$HP$3:$LT$85,BECO_Datos!$A82,FALSE),0))*KN$2</f>
        <v>0</v>
      </c>
      <c r="KO83" s="83">
        <f>(HLOOKUP(KO$6,BECO_Datos!$D$3:$HN$85,BECO_Datos!$A82,FALSE)+IFERROR(HLOOKUP(KO$6,BECO_Datos!$HP$3:$LT$85,BECO_Datos!$A82,FALSE),0))*KO$2</f>
        <v>0</v>
      </c>
      <c r="KP83" s="83">
        <f>(HLOOKUP(KP$6,BECO_Datos!$D$3:$HN$85,BECO_Datos!$A82,FALSE)+IFERROR(HLOOKUP(KP$6,BECO_Datos!$HP$3:$LT$85,BECO_Datos!$A82,FALSE),0))*KP$2</f>
        <v>0</v>
      </c>
      <c r="KQ83" s="83">
        <f>(HLOOKUP(KQ$6,BECO_Datos!$D$3:$HN$85,BECO_Datos!$A82,FALSE)+IFERROR(HLOOKUP(KQ$6,BECO_Datos!$HP$3:$LT$85,BECO_Datos!$A82,FALSE),0))*KQ$2</f>
        <v>0</v>
      </c>
      <c r="KR83" s="83">
        <f>(HLOOKUP(KR$6,BECO_Datos!$D$3:$HN$85,BECO_Datos!$A82,FALSE)+IFERROR(HLOOKUP(KR$6,BECO_Datos!$HP$3:$LT$85,BECO_Datos!$A82,FALSE),0))*KR$2</f>
        <v>0</v>
      </c>
      <c r="KS83" s="83">
        <f>(HLOOKUP(KS$6,BECO_Datos!$D$3:$HN$85,BECO_Datos!$A82,FALSE)+IFERROR(HLOOKUP(KS$6,BECO_Datos!$HP$3:$LT$85,BECO_Datos!$A82,FALSE),0))*KS$2</f>
        <v>0</v>
      </c>
      <c r="KT83" s="83">
        <f>(HLOOKUP(KT$6,BECO_Datos!$D$3:$HN$85,BECO_Datos!$A82,FALSE)+IFERROR(HLOOKUP(KT$6,BECO_Datos!$HP$3:$LT$85,BECO_Datos!$A82,FALSE),0))*KT$2</f>
        <v>0</v>
      </c>
      <c r="KU83" s="83">
        <f>(HLOOKUP(KU$6,BECO_Datos!$D$3:$HN$85,BECO_Datos!$A82,FALSE)+IFERROR(HLOOKUP(KU$6,BECO_Datos!$HP$3:$LT$85,BECO_Datos!$A82,FALSE),0))*KU$2</f>
        <v>0</v>
      </c>
      <c r="KV83" s="83">
        <f>(HLOOKUP(KV$6,BECO_Datos!$D$3:$HN$85,BECO_Datos!$A82,FALSE)+IFERROR(HLOOKUP(KV$6,BECO_Datos!$HP$3:$LT$85,BECO_Datos!$A82,FALSE),0))*KV$2</f>
        <v>0</v>
      </c>
      <c r="KX83" s="83" t="e">
        <f>(HLOOKUP(KX$6,BECO_Datos!$D$3:$HN$85,BECO_Datos!$A82,FALSE)+IFERROR(HLOOKUP(KX$6,BECO_Datos!$HP$3:$LT$85,BECO_Datos!$A82,FALSE),0))*KX$2</f>
        <v>#N/A</v>
      </c>
      <c r="KY83" s="83" t="e">
        <f>(HLOOKUP(KY$6,BECO_Datos!$D$3:$HN$85,BECO_Datos!$A82,FALSE)+IFERROR(HLOOKUP(KY$6,BECO_Datos!$HP$3:$LT$85,BECO_Datos!$A82,FALSE),0))*KY$2</f>
        <v>#N/A</v>
      </c>
      <c r="KZ83" s="83" t="e">
        <f>(HLOOKUP(KZ$6,BECO_Datos!$D$3:$HN$85,BECO_Datos!$A82,FALSE)+IFERROR(HLOOKUP(KZ$6,BECO_Datos!$HP$3:$LT$85,BECO_Datos!$A82,FALSE),0))*KZ$2</f>
        <v>#N/A</v>
      </c>
      <c r="LA83" s="83" t="e">
        <f>(HLOOKUP(LA$6,BECO_Datos!$D$3:$HN$85,BECO_Datos!$A82,FALSE)+IFERROR(HLOOKUP(LA$6,BECO_Datos!$HP$3:$LT$85,BECO_Datos!$A82,FALSE),0))*LA$2</f>
        <v>#N/A</v>
      </c>
      <c r="LB83" s="83" t="e">
        <f>(HLOOKUP(LB$6,BECO_Datos!$D$3:$HN$85,BECO_Datos!$A82,FALSE)+IFERROR(HLOOKUP(LB$6,BECO_Datos!$HP$3:$LT$85,BECO_Datos!$A82,FALSE),0))*LB$2</f>
        <v>#N/A</v>
      </c>
      <c r="LC83" s="83" t="e">
        <f>(HLOOKUP(LC$6,BECO_Datos!$D$3:$HN$85,BECO_Datos!$A82,FALSE)+IFERROR(HLOOKUP(LC$6,BECO_Datos!$HP$3:$LT$85,BECO_Datos!$A82,FALSE),0))*LC$2</f>
        <v>#N/A</v>
      </c>
      <c r="LD83" s="83">
        <f>(HLOOKUP(LD$6,BECO_Datos!$D$3:$HN$85,BECO_Datos!$A82,FALSE)+IFERROR(HLOOKUP(LD$6,BECO_Datos!$HP$3:$LT$85,BECO_Datos!$A82,FALSE),0))*LD$2</f>
        <v>0</v>
      </c>
      <c r="LE83" s="83">
        <f>(HLOOKUP(LE$6,BECO_Datos!$D$3:$HN$85,BECO_Datos!$A82,FALSE)+IFERROR(HLOOKUP(LE$6,BECO_Datos!$HP$3:$LT$85,BECO_Datos!$A82,FALSE),0))*LE$2</f>
        <v>0</v>
      </c>
      <c r="LF83" s="83">
        <f>(HLOOKUP(LF$6,BECO_Datos!$D$3:$HN$85,BECO_Datos!$A82,FALSE)+IFERROR(HLOOKUP(LF$6,BECO_Datos!$HP$3:$LT$85,BECO_Datos!$A82,FALSE),0))*LF$2</f>
        <v>0</v>
      </c>
      <c r="LG83" s="83">
        <f>(HLOOKUP(LG$6,BECO_Datos!$D$3:$HN$85,BECO_Datos!$A82,FALSE)+IFERROR(HLOOKUP(LG$6,BECO_Datos!$HP$3:$LT$85,BECO_Datos!$A82,FALSE),0))*LG$2</f>
        <v>0</v>
      </c>
      <c r="LH83" s="83">
        <f>(HLOOKUP(LH$6,BECO_Datos!$D$3:$HN$85,BECO_Datos!$A82,FALSE)+IFERROR(HLOOKUP(LH$6,BECO_Datos!$HP$3:$LT$85,BECO_Datos!$A82,FALSE),0))*LH$2</f>
        <v>0</v>
      </c>
      <c r="LI83" s="83">
        <f>(HLOOKUP(LI$6,BECO_Datos!$D$3:$HN$85,BECO_Datos!$A82,FALSE)+IFERROR(HLOOKUP(LI$6,BECO_Datos!$HP$3:$LT$85,BECO_Datos!$A82,FALSE),0))*LI$2</f>
        <v>0</v>
      </c>
      <c r="LJ83" s="83">
        <f>(HLOOKUP(LJ$6,BECO_Datos!$D$3:$HN$85,BECO_Datos!$A82,FALSE)+IFERROR(HLOOKUP(LJ$6,BECO_Datos!$HP$3:$LT$85,BECO_Datos!$A82,FALSE),0))*LJ$2</f>
        <v>0</v>
      </c>
      <c r="LK83" s="83">
        <f>(HLOOKUP(LK$6,BECO_Datos!$D$3:$HN$85,BECO_Datos!$A82,FALSE)+IFERROR(HLOOKUP(LK$6,BECO_Datos!$HP$3:$LT$85,BECO_Datos!$A82,FALSE),0))*LK$2</f>
        <v>0</v>
      </c>
      <c r="LL83" s="83">
        <f>(HLOOKUP(LL$6,BECO_Datos!$D$3:$HN$85,BECO_Datos!$A82,FALSE)+IFERROR(HLOOKUP(LL$6,BECO_Datos!$HP$3:$LT$85,BECO_Datos!$A82,FALSE),0))*LL$2</f>
        <v>0</v>
      </c>
      <c r="LM83" s="83">
        <f>(HLOOKUP(LM$6,BECO_Datos!$D$3:$HN$85,BECO_Datos!$A82,FALSE)+IFERROR(HLOOKUP(LM$6,BECO_Datos!$HP$3:$LT$85,BECO_Datos!$A82,FALSE),0))*LM$2</f>
        <v>0</v>
      </c>
    </row>
    <row r="84" spans="1:325" ht="15.75" x14ac:dyDescent="0.2">
      <c r="A84" s="160">
        <v>79</v>
      </c>
      <c r="B84" s="68" t="s">
        <v>112</v>
      </c>
      <c r="C84" s="13"/>
      <c r="D84" s="84" t="e">
        <f>(HLOOKUP(D$6,BECO_Datos!$D$3:$HN$85,BECO_Datos!$A83,FALSE)+IFERROR(HLOOKUP(D$6,BECO_Datos!$HP$3:$LT$85,BECO_Datos!$A83,FALSE),0))*D$2</f>
        <v>#N/A</v>
      </c>
      <c r="E84" s="84" t="e">
        <f>(HLOOKUP(E$6,BECO_Datos!$D$3:$HN$85,BECO_Datos!$A83,FALSE)+IFERROR(HLOOKUP(E$6,BECO_Datos!$HP$3:$LT$85,BECO_Datos!$A83,FALSE),0))*E$2</f>
        <v>#N/A</v>
      </c>
      <c r="F84" s="84" t="e">
        <f>(HLOOKUP(F$6,BECO_Datos!$D$3:$HN$85,BECO_Datos!$A83,FALSE)+IFERROR(HLOOKUP(F$6,BECO_Datos!$HP$3:$LT$85,BECO_Datos!$A83,FALSE),0))*F$2</f>
        <v>#N/A</v>
      </c>
      <c r="G84" s="84" t="e">
        <f>(HLOOKUP(G$6,BECO_Datos!$D$3:$HN$85,BECO_Datos!$A83,FALSE)+IFERROR(HLOOKUP(G$6,BECO_Datos!$HP$3:$LT$85,BECO_Datos!$A83,FALSE),0))*G$2</f>
        <v>#N/A</v>
      </c>
      <c r="H84" s="84" t="e">
        <f>(HLOOKUP(H$6,BECO_Datos!$D$3:$HN$85,BECO_Datos!$A83,FALSE)+IFERROR(HLOOKUP(H$6,BECO_Datos!$HP$3:$LT$85,BECO_Datos!$A83,FALSE),0))*H$2</f>
        <v>#N/A</v>
      </c>
      <c r="I84" s="84" t="e">
        <f>(HLOOKUP(I$6,BECO_Datos!$D$3:$HN$85,BECO_Datos!$A83,FALSE)+IFERROR(HLOOKUP(I$6,BECO_Datos!$HP$3:$LT$85,BECO_Datos!$A83,FALSE),0))*I$2</f>
        <v>#N/A</v>
      </c>
      <c r="J84" s="84">
        <f>(HLOOKUP(J$6,BECO_Datos!$D$3:$HN$85,BECO_Datos!$A83,FALSE)+IFERROR(HLOOKUP(J$6,BECO_Datos!$HP$3:$LT$85,BECO_Datos!$A83,FALSE),0))*J$2</f>
        <v>0</v>
      </c>
      <c r="K84" s="84">
        <f>(HLOOKUP(K$6,BECO_Datos!$D$3:$HN$85,BECO_Datos!$A83,FALSE)+IFERROR(HLOOKUP(K$6,BECO_Datos!$HP$3:$LT$85,BECO_Datos!$A83,FALSE),0))*K$2</f>
        <v>0</v>
      </c>
      <c r="L84" s="84">
        <f>(HLOOKUP(L$6,BECO_Datos!$D$3:$HN$85,BECO_Datos!$A83,FALSE)+IFERROR(HLOOKUP(L$6,BECO_Datos!$HP$3:$LT$85,BECO_Datos!$A83,FALSE),0))*L$2</f>
        <v>0</v>
      </c>
      <c r="M84" s="84">
        <f>(HLOOKUP(M$6,BECO_Datos!$D$3:$HN$85,BECO_Datos!$A83,FALSE)+IFERROR(HLOOKUP(M$6,BECO_Datos!$HP$3:$LT$85,BECO_Datos!$A83,FALSE),0))*M$2</f>
        <v>0</v>
      </c>
      <c r="N84" s="84">
        <f>(HLOOKUP(N$6,BECO_Datos!$D$3:$HN$85,BECO_Datos!$A83,FALSE)+IFERROR(HLOOKUP(N$6,BECO_Datos!$HP$3:$LT$85,BECO_Datos!$A83,FALSE),0))*N$2</f>
        <v>0</v>
      </c>
      <c r="O84" s="84">
        <f>(HLOOKUP(O$6,BECO_Datos!$D$3:$HN$85,BECO_Datos!$A83,FALSE)+IFERROR(HLOOKUP(O$6,BECO_Datos!$HP$3:$LT$85,BECO_Datos!$A83,FALSE),0))*O$2</f>
        <v>0</v>
      </c>
      <c r="P84" s="84">
        <f>(HLOOKUP(P$6,BECO_Datos!$D$3:$HN$85,BECO_Datos!$A83,FALSE)+IFERROR(HLOOKUP(P$6,BECO_Datos!$HP$3:$LT$85,BECO_Datos!$A83,FALSE),0))*P$2</f>
        <v>0</v>
      </c>
      <c r="Q84" s="84">
        <f>(HLOOKUP(Q$6,BECO_Datos!$D$3:$HN$85,BECO_Datos!$A83,FALSE)+IFERROR(HLOOKUP(Q$6,BECO_Datos!$HP$3:$LT$85,BECO_Datos!$A83,FALSE),0))*Q$2</f>
        <v>0</v>
      </c>
      <c r="R84" s="84">
        <f>(HLOOKUP(R$6,BECO_Datos!$D$3:$HN$85,BECO_Datos!$A83,FALSE)+IFERROR(HLOOKUP(R$6,BECO_Datos!$HP$3:$LT$85,BECO_Datos!$A83,FALSE),0))*R$2</f>
        <v>0</v>
      </c>
      <c r="S84" s="84">
        <f>(HLOOKUP(S$6,BECO_Datos!$D$3:$HN$85,BECO_Datos!$A83,FALSE)+IFERROR(HLOOKUP(S$6,BECO_Datos!$HP$3:$LT$85,BECO_Datos!$A83,FALSE),0))*S$2</f>
        <v>0</v>
      </c>
      <c r="U84" s="84" t="e">
        <f>(HLOOKUP(U$6,BECO_Datos!$D$3:$HN$85,BECO_Datos!$A83,FALSE)+IFERROR(HLOOKUP(U$6,BECO_Datos!$HP$3:$LT$85,BECO_Datos!$A83,FALSE),0))*U$2</f>
        <v>#N/A</v>
      </c>
      <c r="V84" s="84" t="e">
        <f>(HLOOKUP(V$6,BECO_Datos!$D$3:$HN$85,BECO_Datos!$A83,FALSE)+IFERROR(HLOOKUP(V$6,BECO_Datos!$HP$3:$LT$85,BECO_Datos!$A83,FALSE),0))*V$2</f>
        <v>#N/A</v>
      </c>
      <c r="W84" s="84" t="e">
        <f>(HLOOKUP(W$6,BECO_Datos!$D$3:$HN$85,BECO_Datos!$A83,FALSE)+IFERROR(HLOOKUP(W$6,BECO_Datos!$HP$3:$LT$85,BECO_Datos!$A83,FALSE),0))*W$2</f>
        <v>#N/A</v>
      </c>
      <c r="X84" s="84" t="e">
        <f>(HLOOKUP(X$6,BECO_Datos!$D$3:$HN$85,BECO_Datos!$A83,FALSE)+IFERROR(HLOOKUP(X$6,BECO_Datos!$HP$3:$LT$85,BECO_Datos!$A83,FALSE),0))*X$2</f>
        <v>#N/A</v>
      </c>
      <c r="Y84" s="84" t="e">
        <f>(HLOOKUP(Y$6,BECO_Datos!$D$3:$HN$85,BECO_Datos!$A83,FALSE)+IFERROR(HLOOKUP(Y$6,BECO_Datos!$HP$3:$LT$85,BECO_Datos!$A83,FALSE),0))*Y$2</f>
        <v>#N/A</v>
      </c>
      <c r="Z84" s="84" t="e">
        <f>(HLOOKUP(Z$6,BECO_Datos!$D$3:$HN$85,BECO_Datos!$A83,FALSE)+IFERROR(HLOOKUP(Z$6,BECO_Datos!$HP$3:$LT$85,BECO_Datos!$A83,FALSE),0))*Z$2</f>
        <v>#N/A</v>
      </c>
      <c r="AA84" s="84">
        <f>(HLOOKUP(AA$6,BECO_Datos!$D$3:$HN$85,BECO_Datos!$A83,FALSE)+IFERROR(HLOOKUP(AA$6,BECO_Datos!$HP$3:$LT$85,BECO_Datos!$A83,FALSE),0))*AA$2</f>
        <v>0</v>
      </c>
      <c r="AB84" s="84">
        <f>(HLOOKUP(AB$6,BECO_Datos!$D$3:$HN$85,BECO_Datos!$A83,FALSE)+IFERROR(HLOOKUP(AB$6,BECO_Datos!$HP$3:$LT$85,BECO_Datos!$A83,FALSE),0))*AB$2</f>
        <v>0</v>
      </c>
      <c r="AC84" s="84">
        <f>(HLOOKUP(AC$6,BECO_Datos!$D$3:$HN$85,BECO_Datos!$A83,FALSE)+IFERROR(HLOOKUP(AC$6,BECO_Datos!$HP$3:$LT$85,BECO_Datos!$A83,FALSE),0))*AC$2</f>
        <v>0</v>
      </c>
      <c r="AD84" s="84">
        <f>(HLOOKUP(AD$6,BECO_Datos!$D$3:$HN$85,BECO_Datos!$A83,FALSE)+IFERROR(HLOOKUP(AD$6,BECO_Datos!$HP$3:$LT$85,BECO_Datos!$A83,FALSE),0))*AD$2</f>
        <v>0</v>
      </c>
      <c r="AE84" s="84">
        <f>(HLOOKUP(AE$6,BECO_Datos!$D$3:$HN$85,BECO_Datos!$A83,FALSE)+IFERROR(HLOOKUP(AE$6,BECO_Datos!$HP$3:$LT$85,BECO_Datos!$A83,FALSE),0))*AE$2</f>
        <v>0</v>
      </c>
      <c r="AF84" s="84">
        <f>(HLOOKUP(AF$6,BECO_Datos!$D$3:$HN$85,BECO_Datos!$A83,FALSE)+IFERROR(HLOOKUP(AF$6,BECO_Datos!$HP$3:$LT$85,BECO_Datos!$A83,FALSE),0))*AF$2</f>
        <v>0</v>
      </c>
      <c r="AG84" s="84">
        <f>(HLOOKUP(AG$6,BECO_Datos!$D$3:$HN$85,BECO_Datos!$A83,FALSE)+IFERROR(HLOOKUP(AG$6,BECO_Datos!$HP$3:$LT$85,BECO_Datos!$A83,FALSE),0))*AG$2</f>
        <v>0</v>
      </c>
      <c r="AH84" s="84">
        <f>(HLOOKUP(AH$6,BECO_Datos!$D$3:$HN$85,BECO_Datos!$A83,FALSE)+IFERROR(HLOOKUP(AH$6,BECO_Datos!$HP$3:$LT$85,BECO_Datos!$A83,FALSE),0))*AH$2</f>
        <v>0</v>
      </c>
      <c r="AI84" s="84">
        <f>(HLOOKUP(AI$6,BECO_Datos!$D$3:$HN$85,BECO_Datos!$A83,FALSE)+IFERROR(HLOOKUP(AI$6,BECO_Datos!$HP$3:$LT$85,BECO_Datos!$A83,FALSE),0))*AI$2</f>
        <v>0</v>
      </c>
      <c r="AJ84" s="84">
        <f>(HLOOKUP(AJ$6,BECO_Datos!$D$3:$HN$85,BECO_Datos!$A83,FALSE)+IFERROR(HLOOKUP(AJ$6,BECO_Datos!$HP$3:$LT$85,BECO_Datos!$A83,FALSE),0))*AJ$2</f>
        <v>0</v>
      </c>
      <c r="AL84" s="84" t="e">
        <f>(HLOOKUP(AL$6,BECO_Datos!$D$3:$HN$85,BECO_Datos!$A83,FALSE)+IFERROR(HLOOKUP(AL$6,BECO_Datos!$HP$3:$LT$85,BECO_Datos!$A83,FALSE),0))*AL$2</f>
        <v>#N/A</v>
      </c>
      <c r="AM84" s="84" t="e">
        <f>(HLOOKUP(AM$6,BECO_Datos!$D$3:$HN$85,BECO_Datos!$A83,FALSE)+IFERROR(HLOOKUP(AM$6,BECO_Datos!$HP$3:$LT$85,BECO_Datos!$A83,FALSE),0))*AM$2</f>
        <v>#N/A</v>
      </c>
      <c r="AN84" s="84" t="e">
        <f>(HLOOKUP(AN$6,BECO_Datos!$D$3:$HN$85,BECO_Datos!$A83,FALSE)+IFERROR(HLOOKUP(AN$6,BECO_Datos!$HP$3:$LT$85,BECO_Datos!$A83,FALSE),0))*AN$2</f>
        <v>#N/A</v>
      </c>
      <c r="AO84" s="84" t="e">
        <f>(HLOOKUP(AO$6,BECO_Datos!$D$3:$HN$85,BECO_Datos!$A83,FALSE)+IFERROR(HLOOKUP(AO$6,BECO_Datos!$HP$3:$LT$85,BECO_Datos!$A83,FALSE),0))*AO$2</f>
        <v>#N/A</v>
      </c>
      <c r="AP84" s="84" t="e">
        <f>(HLOOKUP(AP$6,BECO_Datos!$D$3:$HN$85,BECO_Datos!$A83,FALSE)+IFERROR(HLOOKUP(AP$6,BECO_Datos!$HP$3:$LT$85,BECO_Datos!$A83,FALSE),0))*AP$2</f>
        <v>#N/A</v>
      </c>
      <c r="AQ84" s="84" t="e">
        <f>(HLOOKUP(AQ$6,BECO_Datos!$D$3:$HN$85,BECO_Datos!$A83,FALSE)+IFERROR(HLOOKUP(AQ$6,BECO_Datos!$HP$3:$LT$85,BECO_Datos!$A83,FALSE),0))*AQ$2</f>
        <v>#N/A</v>
      </c>
      <c r="AR84" s="84">
        <f>(HLOOKUP(AR$6,BECO_Datos!$D$3:$HN$85,BECO_Datos!$A83,FALSE)+IFERROR(HLOOKUP(AR$6,BECO_Datos!$HP$3:$LT$85,BECO_Datos!$A83,FALSE),0))*AR$2</f>
        <v>0</v>
      </c>
      <c r="AS84" s="84">
        <f>(HLOOKUP(AS$6,BECO_Datos!$D$3:$HN$85,BECO_Datos!$A83,FALSE)+IFERROR(HLOOKUP(AS$6,BECO_Datos!$HP$3:$LT$85,BECO_Datos!$A83,FALSE),0))*AS$2</f>
        <v>0</v>
      </c>
      <c r="AT84" s="84">
        <f>(HLOOKUP(AT$6,BECO_Datos!$D$3:$HN$85,BECO_Datos!$A83,FALSE)+IFERROR(HLOOKUP(AT$6,BECO_Datos!$HP$3:$LT$85,BECO_Datos!$A83,FALSE),0))*AT$2</f>
        <v>0</v>
      </c>
      <c r="AU84" s="84">
        <f>(HLOOKUP(AU$6,BECO_Datos!$D$3:$HN$85,BECO_Datos!$A83,FALSE)+IFERROR(HLOOKUP(AU$6,BECO_Datos!$HP$3:$LT$85,BECO_Datos!$A83,FALSE),0))*AU$2</f>
        <v>0</v>
      </c>
      <c r="AV84" s="84">
        <f>(HLOOKUP(AV$6,BECO_Datos!$D$3:$HN$85,BECO_Datos!$A83,FALSE)+IFERROR(HLOOKUP(AV$6,BECO_Datos!$HP$3:$LT$85,BECO_Datos!$A83,FALSE),0))*AV$2</f>
        <v>0</v>
      </c>
      <c r="AW84" s="84">
        <f>(HLOOKUP(AW$6,BECO_Datos!$D$3:$HN$85,BECO_Datos!$A83,FALSE)+IFERROR(HLOOKUP(AW$6,BECO_Datos!$HP$3:$LT$85,BECO_Datos!$A83,FALSE),0))*AW$2</f>
        <v>0</v>
      </c>
      <c r="AX84" s="84">
        <f>(HLOOKUP(AX$6,BECO_Datos!$D$3:$HN$85,BECO_Datos!$A83,FALSE)+IFERROR(HLOOKUP(AX$6,BECO_Datos!$HP$3:$LT$85,BECO_Datos!$A83,FALSE),0))*AX$2</f>
        <v>0</v>
      </c>
      <c r="AY84" s="84">
        <f>(HLOOKUP(AY$6,BECO_Datos!$D$3:$HN$85,BECO_Datos!$A83,FALSE)+IFERROR(HLOOKUP(AY$6,BECO_Datos!$HP$3:$LT$85,BECO_Datos!$A83,FALSE),0))*AY$2</f>
        <v>0</v>
      </c>
      <c r="AZ84" s="84">
        <f>(HLOOKUP(AZ$6,BECO_Datos!$D$3:$HN$85,BECO_Datos!$A83,FALSE)+IFERROR(HLOOKUP(AZ$6,BECO_Datos!$HP$3:$LT$85,BECO_Datos!$A83,FALSE),0))*AZ$2</f>
        <v>147.26038568935661</v>
      </c>
      <c r="BA84" s="84">
        <f>(HLOOKUP(BA$6,BECO_Datos!$D$3:$HN$85,BECO_Datos!$A83,FALSE)+IFERROR(HLOOKUP(BA$6,BECO_Datos!$HP$3:$LT$85,BECO_Datos!$A83,FALSE),0))*BA$2</f>
        <v>0</v>
      </c>
      <c r="BC84" s="84" t="e">
        <f>(HLOOKUP(BC$6,BECO_Datos!$D$3:$HN$85,BECO_Datos!$A83,FALSE)+IFERROR(HLOOKUP(BC$6,BECO_Datos!$HP$3:$LT$85,BECO_Datos!$A83,FALSE),0))*BC$2</f>
        <v>#N/A</v>
      </c>
      <c r="BD84" s="84" t="e">
        <f>(HLOOKUP(BD$6,BECO_Datos!$D$3:$HN$85,BECO_Datos!$A83,FALSE)+IFERROR(HLOOKUP(BD$6,BECO_Datos!$HP$3:$LT$85,BECO_Datos!$A83,FALSE),0))*BD$2</f>
        <v>#N/A</v>
      </c>
      <c r="BE84" s="84" t="e">
        <f>(HLOOKUP(BE$6,BECO_Datos!$D$3:$HN$85,BECO_Datos!$A83,FALSE)+IFERROR(HLOOKUP(BE$6,BECO_Datos!$HP$3:$LT$85,BECO_Datos!$A83,FALSE),0))*BE$2</f>
        <v>#N/A</v>
      </c>
      <c r="BF84" s="84" t="e">
        <f>(HLOOKUP(BF$6,BECO_Datos!$D$3:$HN$85,BECO_Datos!$A83,FALSE)+IFERROR(HLOOKUP(BF$6,BECO_Datos!$HP$3:$LT$85,BECO_Datos!$A83,FALSE),0))*BF$2</f>
        <v>#N/A</v>
      </c>
      <c r="BG84" s="84" t="e">
        <f>(HLOOKUP(BG$6,BECO_Datos!$D$3:$HN$85,BECO_Datos!$A83,FALSE)+IFERROR(HLOOKUP(BG$6,BECO_Datos!$HP$3:$LT$85,BECO_Datos!$A83,FALSE),0))*BG$2</f>
        <v>#N/A</v>
      </c>
      <c r="BH84" s="84" t="e">
        <f>(HLOOKUP(BH$6,BECO_Datos!$D$3:$HN$85,BECO_Datos!$A83,FALSE)+IFERROR(HLOOKUP(BH$6,BECO_Datos!$HP$3:$LT$85,BECO_Datos!$A83,FALSE),0))*BH$2</f>
        <v>#N/A</v>
      </c>
      <c r="BI84" s="84">
        <f>(HLOOKUP(BI$6,BECO_Datos!$D$3:$HN$85,BECO_Datos!$A83,FALSE)+IFERROR(HLOOKUP(BI$6,BECO_Datos!$HP$3:$LT$85,BECO_Datos!$A83,FALSE),0))*BI$2</f>
        <v>0</v>
      </c>
      <c r="BJ84" s="84">
        <f>(HLOOKUP(BJ$6,BECO_Datos!$D$3:$HN$85,BECO_Datos!$A83,FALSE)+IFERROR(HLOOKUP(BJ$6,BECO_Datos!$HP$3:$LT$85,BECO_Datos!$A83,FALSE),0))*BJ$2</f>
        <v>0</v>
      </c>
      <c r="BK84" s="84">
        <f>(HLOOKUP(BK$6,BECO_Datos!$D$3:$HN$85,BECO_Datos!$A83,FALSE)+IFERROR(HLOOKUP(BK$6,BECO_Datos!$HP$3:$LT$85,BECO_Datos!$A83,FALSE),0))*BK$2</f>
        <v>0</v>
      </c>
      <c r="BL84" s="84">
        <f>(HLOOKUP(BL$6,BECO_Datos!$D$3:$HN$85,BECO_Datos!$A83,FALSE)+IFERROR(HLOOKUP(BL$6,BECO_Datos!$HP$3:$LT$85,BECO_Datos!$A83,FALSE),0))*BL$2</f>
        <v>0</v>
      </c>
      <c r="BM84" s="84">
        <f>(HLOOKUP(BM$6,BECO_Datos!$D$3:$HN$85,BECO_Datos!$A83,FALSE)+IFERROR(HLOOKUP(BM$6,BECO_Datos!$HP$3:$LT$85,BECO_Datos!$A83,FALSE),0))*BM$2</f>
        <v>0</v>
      </c>
      <c r="BN84" s="84">
        <f>(HLOOKUP(BN$6,BECO_Datos!$D$3:$HN$85,BECO_Datos!$A83,FALSE)+IFERROR(HLOOKUP(BN$6,BECO_Datos!$HP$3:$LT$85,BECO_Datos!$A83,FALSE),0))*BN$2</f>
        <v>0</v>
      </c>
      <c r="BO84" s="84">
        <f>(HLOOKUP(BO$6,BECO_Datos!$D$3:$HN$85,BECO_Datos!$A83,FALSE)+IFERROR(HLOOKUP(BO$6,BECO_Datos!$HP$3:$LT$85,BECO_Datos!$A83,FALSE),0))*BO$2</f>
        <v>0</v>
      </c>
      <c r="BP84" s="84">
        <f>(HLOOKUP(BP$6,BECO_Datos!$D$3:$HN$85,BECO_Datos!$A83,FALSE)+IFERROR(HLOOKUP(BP$6,BECO_Datos!$HP$3:$LT$85,BECO_Datos!$A83,FALSE),0))*BP$2</f>
        <v>0</v>
      </c>
      <c r="BQ84" s="84">
        <f>(HLOOKUP(BQ$6,BECO_Datos!$D$3:$HN$85,BECO_Datos!$A83,FALSE)+IFERROR(HLOOKUP(BQ$6,BECO_Datos!$HP$3:$LT$85,BECO_Datos!$A83,FALSE),0))*BQ$2</f>
        <v>0</v>
      </c>
      <c r="BR84" s="84">
        <f>(HLOOKUP(BR$6,BECO_Datos!$D$3:$HN$85,BECO_Datos!$A83,FALSE)+IFERROR(HLOOKUP(BR$6,BECO_Datos!$HP$3:$LT$85,BECO_Datos!$A83,FALSE),0))*BR$2</f>
        <v>0</v>
      </c>
      <c r="BT84" s="84" t="e">
        <f>(HLOOKUP(BT$6,BECO_Datos!$D$3:$HN$85,BECO_Datos!$A83,FALSE)+IFERROR(HLOOKUP(BT$6,BECO_Datos!$HP$3:$LT$85,BECO_Datos!$A83,FALSE),0))*BT$2</f>
        <v>#N/A</v>
      </c>
      <c r="BU84" s="84" t="e">
        <f>(HLOOKUP(BU$6,BECO_Datos!$D$3:$HN$85,BECO_Datos!$A83,FALSE)+IFERROR(HLOOKUP(BU$6,BECO_Datos!$HP$3:$LT$85,BECO_Datos!$A83,FALSE),0))*BU$2</f>
        <v>#N/A</v>
      </c>
      <c r="BV84" s="84" t="e">
        <f>(HLOOKUP(BV$6,BECO_Datos!$D$3:$HN$85,BECO_Datos!$A83,FALSE)+IFERROR(HLOOKUP(BV$6,BECO_Datos!$HP$3:$LT$85,BECO_Datos!$A83,FALSE),0))*BV$2</f>
        <v>#N/A</v>
      </c>
      <c r="BW84" s="84" t="e">
        <f>(HLOOKUP(BW$6,BECO_Datos!$D$3:$HN$85,BECO_Datos!$A83,FALSE)+IFERROR(HLOOKUP(BW$6,BECO_Datos!$HP$3:$LT$85,BECO_Datos!$A83,FALSE),0))*BW$2</f>
        <v>#N/A</v>
      </c>
      <c r="BX84" s="84" t="e">
        <f>(HLOOKUP(BX$6,BECO_Datos!$D$3:$HN$85,BECO_Datos!$A83,FALSE)+IFERROR(HLOOKUP(BX$6,BECO_Datos!$HP$3:$LT$85,BECO_Datos!$A83,FALSE),0))*BX$2</f>
        <v>#N/A</v>
      </c>
      <c r="BY84" s="84" t="e">
        <f>(HLOOKUP(BY$6,BECO_Datos!$D$3:$HN$85,BECO_Datos!$A83,FALSE)+IFERROR(HLOOKUP(BY$6,BECO_Datos!$HP$3:$LT$85,BECO_Datos!$A83,FALSE),0))*BY$2</f>
        <v>#N/A</v>
      </c>
      <c r="BZ84" s="84">
        <f>(HLOOKUP(BZ$6,BECO_Datos!$D$3:$HN$85,BECO_Datos!$A83,FALSE)+IFERROR(HLOOKUP(BZ$6,BECO_Datos!$HP$3:$LT$85,BECO_Datos!$A83,FALSE),0))*BZ$2</f>
        <v>0</v>
      </c>
      <c r="CA84" s="84">
        <f>(HLOOKUP(CA$6,BECO_Datos!$D$3:$HN$85,BECO_Datos!$A83,FALSE)+IFERROR(HLOOKUP(CA$6,BECO_Datos!$HP$3:$LT$85,BECO_Datos!$A83,FALSE),0))*CA$2</f>
        <v>0</v>
      </c>
      <c r="CB84" s="84">
        <f>(HLOOKUP(CB$6,BECO_Datos!$D$3:$HN$85,BECO_Datos!$A83,FALSE)+IFERROR(HLOOKUP(CB$6,BECO_Datos!$HP$3:$LT$85,BECO_Datos!$A83,FALSE),0))*CB$2</f>
        <v>0</v>
      </c>
      <c r="CC84" s="84">
        <f>(HLOOKUP(CC$6,BECO_Datos!$D$3:$HN$85,BECO_Datos!$A83,FALSE)+IFERROR(HLOOKUP(CC$6,BECO_Datos!$HP$3:$LT$85,BECO_Datos!$A83,FALSE),0))*CC$2</f>
        <v>0</v>
      </c>
      <c r="CD84" s="84">
        <f>(HLOOKUP(CD$6,BECO_Datos!$D$3:$HN$85,BECO_Datos!$A83,FALSE)+IFERROR(HLOOKUP(CD$6,BECO_Datos!$HP$3:$LT$85,BECO_Datos!$A83,FALSE),0))*CD$2</f>
        <v>0</v>
      </c>
      <c r="CE84" s="84">
        <f>(HLOOKUP(CE$6,BECO_Datos!$D$3:$HN$85,BECO_Datos!$A83,FALSE)+IFERROR(HLOOKUP(CE$6,BECO_Datos!$HP$3:$LT$85,BECO_Datos!$A83,FALSE),0))*CE$2</f>
        <v>0</v>
      </c>
      <c r="CF84" s="84">
        <f>(HLOOKUP(CF$6,BECO_Datos!$D$3:$HN$85,BECO_Datos!$A83,FALSE)+IFERROR(HLOOKUP(CF$6,BECO_Datos!$HP$3:$LT$85,BECO_Datos!$A83,FALSE),0))*CF$2</f>
        <v>0</v>
      </c>
      <c r="CG84" s="84">
        <f>(HLOOKUP(CG$6,BECO_Datos!$D$3:$HN$85,BECO_Datos!$A83,FALSE)+IFERROR(HLOOKUP(CG$6,BECO_Datos!$HP$3:$LT$85,BECO_Datos!$A83,FALSE),0))*CG$2</f>
        <v>0</v>
      </c>
      <c r="CH84" s="84">
        <f>(HLOOKUP(CH$6,BECO_Datos!$D$3:$HN$85,BECO_Datos!$A83,FALSE)+IFERROR(HLOOKUP(CH$6,BECO_Datos!$HP$3:$LT$85,BECO_Datos!$A83,FALSE),0))*CH$2</f>
        <v>0</v>
      </c>
      <c r="CI84" s="84">
        <f>(HLOOKUP(CI$6,BECO_Datos!$D$3:$HN$85,BECO_Datos!$A83,FALSE)+IFERROR(HLOOKUP(CI$6,BECO_Datos!$HP$3:$LT$85,BECO_Datos!$A83,FALSE),0))*CI$2</f>
        <v>0</v>
      </c>
      <c r="CK84" s="84" t="e">
        <f>(HLOOKUP(CK$6,BECO_Datos!$D$3:$HN$85,BECO_Datos!$A83,FALSE)+IFERROR(HLOOKUP(CK$6,BECO_Datos!$HP$3:$LT$85,BECO_Datos!$A83,FALSE),0))*CK$2</f>
        <v>#N/A</v>
      </c>
      <c r="CL84" s="84" t="e">
        <f>(HLOOKUP(CL$6,BECO_Datos!$D$3:$HN$85,BECO_Datos!$A83,FALSE)+IFERROR(HLOOKUP(CL$6,BECO_Datos!$HP$3:$LT$85,BECO_Datos!$A83,FALSE),0))*CL$2</f>
        <v>#N/A</v>
      </c>
      <c r="CM84" s="84" t="e">
        <f>(HLOOKUP(CM$6,BECO_Datos!$D$3:$HN$85,BECO_Datos!$A83,FALSE)+IFERROR(HLOOKUP(CM$6,BECO_Datos!$HP$3:$LT$85,BECO_Datos!$A83,FALSE),0))*CM$2</f>
        <v>#N/A</v>
      </c>
      <c r="CN84" s="84" t="e">
        <f>(HLOOKUP(CN$6,BECO_Datos!$D$3:$HN$85,BECO_Datos!$A83,FALSE)+IFERROR(HLOOKUP(CN$6,BECO_Datos!$HP$3:$LT$85,BECO_Datos!$A83,FALSE),0))*CN$2</f>
        <v>#N/A</v>
      </c>
      <c r="CO84" s="84" t="e">
        <f>(HLOOKUP(CO$6,BECO_Datos!$D$3:$HN$85,BECO_Datos!$A83,FALSE)+IFERROR(HLOOKUP(CO$6,BECO_Datos!$HP$3:$LT$85,BECO_Datos!$A83,FALSE),0))*CO$2</f>
        <v>#N/A</v>
      </c>
      <c r="CP84" s="84" t="e">
        <f>(HLOOKUP(CP$6,BECO_Datos!$D$3:$HN$85,BECO_Datos!$A83,FALSE)+IFERROR(HLOOKUP(CP$6,BECO_Datos!$HP$3:$LT$85,BECO_Datos!$A83,FALSE),0))*CP$2</f>
        <v>#N/A</v>
      </c>
      <c r="CQ84" s="84">
        <f>(HLOOKUP(CQ$6,BECO_Datos!$D$3:$HN$85,BECO_Datos!$A83,FALSE)+IFERROR(HLOOKUP(CQ$6,BECO_Datos!$HP$3:$LT$85,BECO_Datos!$A83,FALSE),0))*CQ$2</f>
        <v>0</v>
      </c>
      <c r="CR84" s="84">
        <f>(HLOOKUP(CR$6,BECO_Datos!$D$3:$HN$85,BECO_Datos!$A83,FALSE)+IFERROR(HLOOKUP(CR$6,BECO_Datos!$HP$3:$LT$85,BECO_Datos!$A83,FALSE),0))*CR$2</f>
        <v>0</v>
      </c>
      <c r="CS84" s="84">
        <f>(HLOOKUP(CS$6,BECO_Datos!$D$3:$HN$85,BECO_Datos!$A83,FALSE)+IFERROR(HLOOKUP(CS$6,BECO_Datos!$HP$3:$LT$85,BECO_Datos!$A83,FALSE),0))*CS$2</f>
        <v>0</v>
      </c>
      <c r="CT84" s="84">
        <f>(HLOOKUP(CT$6,BECO_Datos!$D$3:$HN$85,BECO_Datos!$A83,FALSE)+IFERROR(HLOOKUP(CT$6,BECO_Datos!$HP$3:$LT$85,BECO_Datos!$A83,FALSE),0))*CT$2</f>
        <v>0</v>
      </c>
      <c r="CU84" s="84">
        <f>(HLOOKUP(CU$6,BECO_Datos!$D$3:$HN$85,BECO_Datos!$A83,FALSE)+IFERROR(HLOOKUP(CU$6,BECO_Datos!$HP$3:$LT$85,BECO_Datos!$A83,FALSE),0))*CU$2</f>
        <v>0</v>
      </c>
      <c r="CV84" s="84">
        <f>(HLOOKUP(CV$6,BECO_Datos!$D$3:$HN$85,BECO_Datos!$A83,FALSE)+IFERROR(HLOOKUP(CV$6,BECO_Datos!$HP$3:$LT$85,BECO_Datos!$A83,FALSE),0))*CV$2</f>
        <v>0</v>
      </c>
      <c r="CW84" s="84">
        <f>(HLOOKUP(CW$6,BECO_Datos!$D$3:$HN$85,BECO_Datos!$A83,FALSE)+IFERROR(HLOOKUP(CW$6,BECO_Datos!$HP$3:$LT$85,BECO_Datos!$A83,FALSE),0))*CW$2</f>
        <v>0</v>
      </c>
      <c r="CX84" s="84">
        <f>(HLOOKUP(CX$6,BECO_Datos!$D$3:$HN$85,BECO_Datos!$A83,FALSE)+IFERROR(HLOOKUP(CX$6,BECO_Datos!$HP$3:$LT$85,BECO_Datos!$A83,FALSE),0))*CX$2</f>
        <v>0</v>
      </c>
      <c r="CY84" s="84">
        <f>(HLOOKUP(CY$6,BECO_Datos!$D$3:$HN$85,BECO_Datos!$A83,FALSE)+IFERROR(HLOOKUP(CY$6,BECO_Datos!$HP$3:$LT$85,BECO_Datos!$A83,FALSE),0))*CY$2</f>
        <v>0</v>
      </c>
      <c r="CZ84" s="84">
        <f>(HLOOKUP(CZ$6,BECO_Datos!$D$3:$HN$85,BECO_Datos!$A83,FALSE)+IFERROR(HLOOKUP(CZ$6,BECO_Datos!$HP$3:$LT$85,BECO_Datos!$A83,FALSE),0))*CZ$2</f>
        <v>0</v>
      </c>
      <c r="DB84" s="84" t="e">
        <f>(HLOOKUP(DB$6,BECO_Datos!$D$3:$HN$85,BECO_Datos!$A83,FALSE)+IFERROR(HLOOKUP(DB$6,BECO_Datos!$HP$3:$LT$85,BECO_Datos!$A83,FALSE),0))*DB$2</f>
        <v>#N/A</v>
      </c>
      <c r="DC84" s="84" t="e">
        <f>(HLOOKUP(DC$6,BECO_Datos!$D$3:$HN$85,BECO_Datos!$A83,FALSE)+IFERROR(HLOOKUP(DC$6,BECO_Datos!$HP$3:$LT$85,BECO_Datos!$A83,FALSE),0))*DC$2</f>
        <v>#N/A</v>
      </c>
      <c r="DD84" s="84" t="e">
        <f>(HLOOKUP(DD$6,BECO_Datos!$D$3:$HN$85,BECO_Datos!$A83,FALSE)+IFERROR(HLOOKUP(DD$6,BECO_Datos!$HP$3:$LT$85,BECO_Datos!$A83,FALSE),0))*DD$2</f>
        <v>#N/A</v>
      </c>
      <c r="DE84" s="84" t="e">
        <f>(HLOOKUP(DE$6,BECO_Datos!$D$3:$HN$85,BECO_Datos!$A83,FALSE)+IFERROR(HLOOKUP(DE$6,BECO_Datos!$HP$3:$LT$85,BECO_Datos!$A83,FALSE),0))*DE$2</f>
        <v>#N/A</v>
      </c>
      <c r="DF84" s="84" t="e">
        <f>(HLOOKUP(DF$6,BECO_Datos!$D$3:$HN$85,BECO_Datos!$A83,FALSE)+IFERROR(HLOOKUP(DF$6,BECO_Datos!$HP$3:$LT$85,BECO_Datos!$A83,FALSE),0))*DF$2</f>
        <v>#N/A</v>
      </c>
      <c r="DG84" s="84" t="e">
        <f>(HLOOKUP(DG$6,BECO_Datos!$D$3:$HN$85,BECO_Datos!$A83,FALSE)+IFERROR(HLOOKUP(DG$6,BECO_Datos!$HP$3:$LT$85,BECO_Datos!$A83,FALSE),0))*DG$2</f>
        <v>#N/A</v>
      </c>
      <c r="DH84" s="84">
        <f>(HLOOKUP(DH$6,BECO_Datos!$D$3:$HN$85,BECO_Datos!$A83,FALSE)+IFERROR(HLOOKUP(DH$6,BECO_Datos!$HP$3:$LT$85,BECO_Datos!$A83,FALSE),0))*DH$2</f>
        <v>0</v>
      </c>
      <c r="DI84" s="84">
        <f>(HLOOKUP(DI$6,BECO_Datos!$D$3:$HN$85,BECO_Datos!$A83,FALSE)+IFERROR(HLOOKUP(DI$6,BECO_Datos!$HP$3:$LT$85,BECO_Datos!$A83,FALSE),0))*DI$2</f>
        <v>0</v>
      </c>
      <c r="DJ84" s="84">
        <f>(HLOOKUP(DJ$6,BECO_Datos!$D$3:$HN$85,BECO_Datos!$A83,FALSE)+IFERROR(HLOOKUP(DJ$6,BECO_Datos!$HP$3:$LT$85,BECO_Datos!$A83,FALSE),0))*DJ$2</f>
        <v>0</v>
      </c>
      <c r="DK84" s="84">
        <f>(HLOOKUP(DK$6,BECO_Datos!$D$3:$HN$85,BECO_Datos!$A83,FALSE)+IFERROR(HLOOKUP(DK$6,BECO_Datos!$HP$3:$LT$85,BECO_Datos!$A83,FALSE),0))*DK$2</f>
        <v>0</v>
      </c>
      <c r="DL84" s="84">
        <f>(HLOOKUP(DL$6,BECO_Datos!$D$3:$HN$85,BECO_Datos!$A83,FALSE)+IFERROR(HLOOKUP(DL$6,BECO_Datos!$HP$3:$LT$85,BECO_Datos!$A83,FALSE),0))*DL$2</f>
        <v>0</v>
      </c>
      <c r="DM84" s="84">
        <f>(HLOOKUP(DM$6,BECO_Datos!$D$3:$HN$85,BECO_Datos!$A83,FALSE)+IFERROR(HLOOKUP(DM$6,BECO_Datos!$HP$3:$LT$85,BECO_Datos!$A83,FALSE),0))*DM$2</f>
        <v>0</v>
      </c>
      <c r="DN84" s="84">
        <f>(HLOOKUP(DN$6,BECO_Datos!$D$3:$HN$85,BECO_Datos!$A83,FALSE)+IFERROR(HLOOKUP(DN$6,BECO_Datos!$HP$3:$LT$85,BECO_Datos!$A83,FALSE),0))*DN$2</f>
        <v>0</v>
      </c>
      <c r="DO84" s="84">
        <f>(HLOOKUP(DO$6,BECO_Datos!$D$3:$HN$85,BECO_Datos!$A83,FALSE)+IFERROR(HLOOKUP(DO$6,BECO_Datos!$HP$3:$LT$85,BECO_Datos!$A83,FALSE),0))*DO$2</f>
        <v>0</v>
      </c>
      <c r="DP84" s="84">
        <f>(HLOOKUP(DP$6,BECO_Datos!$D$3:$HN$85,BECO_Datos!$A83,FALSE)+IFERROR(HLOOKUP(DP$6,BECO_Datos!$HP$3:$LT$85,BECO_Datos!$A83,FALSE),0))*DP$2</f>
        <v>0</v>
      </c>
      <c r="DQ84" s="84">
        <f>(HLOOKUP(DQ$6,BECO_Datos!$D$3:$HN$85,BECO_Datos!$A83,FALSE)+IFERROR(HLOOKUP(DQ$6,BECO_Datos!$HP$3:$LT$85,BECO_Datos!$A83,FALSE),0))*DQ$2</f>
        <v>0</v>
      </c>
      <c r="DS84" s="84" t="e">
        <f>(HLOOKUP(DS$6,BECO_Datos!$D$3:$HN$85,BECO_Datos!$A83,FALSE)+IFERROR(HLOOKUP(DS$6,BECO_Datos!$HP$3:$LT$85,BECO_Datos!$A83,FALSE),0))*DS$2</f>
        <v>#N/A</v>
      </c>
      <c r="DT84" s="84" t="e">
        <f>(HLOOKUP(DT$6,BECO_Datos!$D$3:$HN$85,BECO_Datos!$A83,FALSE)+IFERROR(HLOOKUP(DT$6,BECO_Datos!$HP$3:$LT$85,BECO_Datos!$A83,FALSE),0))*DT$2</f>
        <v>#N/A</v>
      </c>
      <c r="DU84" s="84" t="e">
        <f>(HLOOKUP(DU$6,BECO_Datos!$D$3:$HN$85,BECO_Datos!$A83,FALSE)+IFERROR(HLOOKUP(DU$6,BECO_Datos!$HP$3:$LT$85,BECO_Datos!$A83,FALSE),0))*DU$2</f>
        <v>#N/A</v>
      </c>
      <c r="DV84" s="84" t="e">
        <f>(HLOOKUP(DV$6,BECO_Datos!$D$3:$HN$85,BECO_Datos!$A83,FALSE)+IFERROR(HLOOKUP(DV$6,BECO_Datos!$HP$3:$LT$85,BECO_Datos!$A83,FALSE),0))*DV$2</f>
        <v>#N/A</v>
      </c>
      <c r="DW84" s="84" t="e">
        <f>(HLOOKUP(DW$6,BECO_Datos!$D$3:$HN$85,BECO_Datos!$A83,FALSE)+IFERROR(HLOOKUP(DW$6,BECO_Datos!$HP$3:$LT$85,BECO_Datos!$A83,FALSE),0))*DW$2</f>
        <v>#N/A</v>
      </c>
      <c r="DX84" s="84" t="e">
        <f>(HLOOKUP(DX$6,BECO_Datos!$D$3:$HN$85,BECO_Datos!$A83,FALSE)+IFERROR(HLOOKUP(DX$6,BECO_Datos!$HP$3:$LT$85,BECO_Datos!$A83,FALSE),0))*DX$2</f>
        <v>#N/A</v>
      </c>
      <c r="DY84" s="84">
        <f>(HLOOKUP(DY$6,BECO_Datos!$D$3:$HN$85,BECO_Datos!$A83,FALSE)+IFERROR(HLOOKUP(DY$6,BECO_Datos!$HP$3:$LT$85,BECO_Datos!$A83,FALSE),0))*DY$2</f>
        <v>0</v>
      </c>
      <c r="DZ84" s="84">
        <f>(HLOOKUP(DZ$6,BECO_Datos!$D$3:$HN$85,BECO_Datos!$A83,FALSE)+IFERROR(HLOOKUP(DZ$6,BECO_Datos!$HP$3:$LT$85,BECO_Datos!$A83,FALSE),0))*DZ$2</f>
        <v>0</v>
      </c>
      <c r="EA84" s="84">
        <f>(HLOOKUP(EA$6,BECO_Datos!$D$3:$HN$85,BECO_Datos!$A83,FALSE)+IFERROR(HLOOKUP(EA$6,BECO_Datos!$HP$3:$LT$85,BECO_Datos!$A83,FALSE),0))*EA$2</f>
        <v>0</v>
      </c>
      <c r="EB84" s="84">
        <f>(HLOOKUP(EB$6,BECO_Datos!$D$3:$HN$85,BECO_Datos!$A83,FALSE)+IFERROR(HLOOKUP(EB$6,BECO_Datos!$HP$3:$LT$85,BECO_Datos!$A83,FALSE),0))*EB$2</f>
        <v>0</v>
      </c>
      <c r="EC84" s="84">
        <f>(HLOOKUP(EC$6,BECO_Datos!$D$3:$HN$85,BECO_Datos!$A83,FALSE)+IFERROR(HLOOKUP(EC$6,BECO_Datos!$HP$3:$LT$85,BECO_Datos!$A83,FALSE),0))*EC$2</f>
        <v>0</v>
      </c>
      <c r="ED84" s="84">
        <f>(HLOOKUP(ED$6,BECO_Datos!$D$3:$HN$85,BECO_Datos!$A83,FALSE)+IFERROR(HLOOKUP(ED$6,BECO_Datos!$HP$3:$LT$85,BECO_Datos!$A83,FALSE),0))*ED$2</f>
        <v>0</v>
      </c>
      <c r="EE84" s="84">
        <f>(HLOOKUP(EE$6,BECO_Datos!$D$3:$HN$85,BECO_Datos!$A83,FALSE)+IFERROR(HLOOKUP(EE$6,BECO_Datos!$HP$3:$LT$85,BECO_Datos!$A83,FALSE),0))*EE$2</f>
        <v>0</v>
      </c>
      <c r="EF84" s="84">
        <f>(HLOOKUP(EF$6,BECO_Datos!$D$3:$HN$85,BECO_Datos!$A83,FALSE)+IFERROR(HLOOKUP(EF$6,BECO_Datos!$HP$3:$LT$85,BECO_Datos!$A83,FALSE),0))*EF$2</f>
        <v>0</v>
      </c>
      <c r="EG84" s="84">
        <f>(HLOOKUP(EG$6,BECO_Datos!$D$3:$HN$85,BECO_Datos!$A83,FALSE)+IFERROR(HLOOKUP(EG$6,BECO_Datos!$HP$3:$LT$85,BECO_Datos!$A83,FALSE),0))*EG$2</f>
        <v>0</v>
      </c>
      <c r="EH84" s="84">
        <f>(HLOOKUP(EH$6,BECO_Datos!$D$3:$HN$85,BECO_Datos!$A83,FALSE)+IFERROR(HLOOKUP(EH$6,BECO_Datos!$HP$3:$LT$85,BECO_Datos!$A83,FALSE),0))*EH$2</f>
        <v>0</v>
      </c>
      <c r="EJ84" s="84" t="e">
        <f>(HLOOKUP(EJ$6,BECO_Datos!$D$3:$HN$85,BECO_Datos!$A83,FALSE)+IFERROR(HLOOKUP(EJ$6,BECO_Datos!$HP$3:$LT$85,BECO_Datos!$A83,FALSE),0))*EJ$2</f>
        <v>#N/A</v>
      </c>
      <c r="EK84" s="84" t="e">
        <f>(HLOOKUP(EK$6,BECO_Datos!$D$3:$HN$85,BECO_Datos!$A83,FALSE)+IFERROR(HLOOKUP(EK$6,BECO_Datos!$HP$3:$LT$85,BECO_Datos!$A83,FALSE),0))*EK$2</f>
        <v>#N/A</v>
      </c>
      <c r="EL84" s="84" t="e">
        <f>(HLOOKUP(EL$6,BECO_Datos!$D$3:$HN$85,BECO_Datos!$A83,FALSE)+IFERROR(HLOOKUP(EL$6,BECO_Datos!$HP$3:$LT$85,BECO_Datos!$A83,FALSE),0))*EL$2</f>
        <v>#N/A</v>
      </c>
      <c r="EM84" s="84" t="e">
        <f>(HLOOKUP(EM$6,BECO_Datos!$D$3:$HN$85,BECO_Datos!$A83,FALSE)+IFERROR(HLOOKUP(EM$6,BECO_Datos!$HP$3:$LT$85,BECO_Datos!$A83,FALSE),0))*EM$2</f>
        <v>#N/A</v>
      </c>
      <c r="EN84" s="84" t="e">
        <f>(HLOOKUP(EN$6,BECO_Datos!$D$3:$HN$85,BECO_Datos!$A83,FALSE)+IFERROR(HLOOKUP(EN$6,BECO_Datos!$HP$3:$LT$85,BECO_Datos!$A83,FALSE),0))*EN$2</f>
        <v>#N/A</v>
      </c>
      <c r="EO84" s="84" t="e">
        <f>(HLOOKUP(EO$6,BECO_Datos!$D$3:$HN$85,BECO_Datos!$A83,FALSE)+IFERROR(HLOOKUP(EO$6,BECO_Datos!$HP$3:$LT$85,BECO_Datos!$A83,FALSE),0))*EO$2</f>
        <v>#N/A</v>
      </c>
      <c r="EP84" s="84">
        <f>(HLOOKUP(EP$6,BECO_Datos!$D$3:$HN$85,BECO_Datos!$A83,FALSE)+IFERROR(HLOOKUP(EP$6,BECO_Datos!$HP$3:$LT$85,BECO_Datos!$A83,FALSE),0))*EP$2</f>
        <v>0</v>
      </c>
      <c r="EQ84" s="84">
        <f>(HLOOKUP(EQ$6,BECO_Datos!$D$3:$HN$85,BECO_Datos!$A83,FALSE)+IFERROR(HLOOKUP(EQ$6,BECO_Datos!$HP$3:$LT$85,BECO_Datos!$A83,FALSE),0))*EQ$2</f>
        <v>0</v>
      </c>
      <c r="ER84" s="84">
        <f>(HLOOKUP(ER$6,BECO_Datos!$D$3:$HN$85,BECO_Datos!$A83,FALSE)+IFERROR(HLOOKUP(ER$6,BECO_Datos!$HP$3:$LT$85,BECO_Datos!$A83,FALSE),0))*ER$2</f>
        <v>0</v>
      </c>
      <c r="ES84" s="84">
        <f>(HLOOKUP(ES$6,BECO_Datos!$D$3:$HN$85,BECO_Datos!$A83,FALSE)+IFERROR(HLOOKUP(ES$6,BECO_Datos!$HP$3:$LT$85,BECO_Datos!$A83,FALSE),0))*ES$2</f>
        <v>0</v>
      </c>
      <c r="ET84" s="84">
        <f>(HLOOKUP(ET$6,BECO_Datos!$D$3:$HN$85,BECO_Datos!$A83,FALSE)+IFERROR(HLOOKUP(ET$6,BECO_Datos!$HP$3:$LT$85,BECO_Datos!$A83,FALSE),0))*ET$2</f>
        <v>0</v>
      </c>
      <c r="EU84" s="84">
        <f>(HLOOKUP(EU$6,BECO_Datos!$D$3:$HN$85,BECO_Datos!$A83,FALSE)+IFERROR(HLOOKUP(EU$6,BECO_Datos!$HP$3:$LT$85,BECO_Datos!$A83,FALSE),0))*EU$2</f>
        <v>0</v>
      </c>
      <c r="EV84" s="84">
        <f>(HLOOKUP(EV$6,BECO_Datos!$D$3:$HN$85,BECO_Datos!$A83,FALSE)+IFERROR(HLOOKUP(EV$6,BECO_Datos!$HP$3:$LT$85,BECO_Datos!$A83,FALSE),0))*EV$2</f>
        <v>0</v>
      </c>
      <c r="EW84" s="84">
        <f>(HLOOKUP(EW$6,BECO_Datos!$D$3:$HN$85,BECO_Datos!$A83,FALSE)+IFERROR(HLOOKUP(EW$6,BECO_Datos!$HP$3:$LT$85,BECO_Datos!$A83,FALSE),0))*EW$2</f>
        <v>0</v>
      </c>
      <c r="EX84" s="84">
        <f>(HLOOKUP(EX$6,BECO_Datos!$D$3:$HN$85,BECO_Datos!$A83,FALSE)+IFERROR(HLOOKUP(EX$6,BECO_Datos!$HP$3:$LT$85,BECO_Datos!$A83,FALSE),0))*EX$2</f>
        <v>0</v>
      </c>
      <c r="EY84" s="84">
        <f>(HLOOKUP(EY$6,BECO_Datos!$D$3:$HN$85,BECO_Datos!$A83,FALSE)+IFERROR(HLOOKUP(EY$6,BECO_Datos!$HP$3:$LT$85,BECO_Datos!$A83,FALSE),0))*EY$2</f>
        <v>0</v>
      </c>
      <c r="FA84" s="84" t="e">
        <f>(HLOOKUP(FA$6,BECO_Datos!$D$3:$HN$85,BECO_Datos!$A83,FALSE)+IFERROR(HLOOKUP(FA$6,BECO_Datos!$HP$3:$LT$85,BECO_Datos!$A83,FALSE),0))*FA$2</f>
        <v>#N/A</v>
      </c>
      <c r="FB84" s="84" t="e">
        <f>(HLOOKUP(FB$6,BECO_Datos!$D$3:$HN$85,BECO_Datos!$A83,FALSE)+IFERROR(HLOOKUP(FB$6,BECO_Datos!$HP$3:$LT$85,BECO_Datos!$A83,FALSE),0))*FB$2</f>
        <v>#N/A</v>
      </c>
      <c r="FC84" s="84" t="e">
        <f>(HLOOKUP(FC$6,BECO_Datos!$D$3:$HN$85,BECO_Datos!$A83,FALSE)+IFERROR(HLOOKUP(FC$6,BECO_Datos!$HP$3:$LT$85,BECO_Datos!$A83,FALSE),0))*FC$2</f>
        <v>#N/A</v>
      </c>
      <c r="FD84" s="84" t="e">
        <f>(HLOOKUP(FD$6,BECO_Datos!$D$3:$HN$85,BECO_Datos!$A83,FALSE)+IFERROR(HLOOKUP(FD$6,BECO_Datos!$HP$3:$LT$85,BECO_Datos!$A83,FALSE),0))*FD$2</f>
        <v>#N/A</v>
      </c>
      <c r="FE84" s="84" t="e">
        <f>(HLOOKUP(FE$6,BECO_Datos!$D$3:$HN$85,BECO_Datos!$A83,FALSE)+IFERROR(HLOOKUP(FE$6,BECO_Datos!$HP$3:$LT$85,BECO_Datos!$A83,FALSE),0))*FE$2</f>
        <v>#N/A</v>
      </c>
      <c r="FF84" s="84" t="e">
        <f>(HLOOKUP(FF$6,BECO_Datos!$D$3:$HN$85,BECO_Datos!$A83,FALSE)+IFERROR(HLOOKUP(FF$6,BECO_Datos!$HP$3:$LT$85,BECO_Datos!$A83,FALSE),0))*FF$2</f>
        <v>#N/A</v>
      </c>
      <c r="FG84" s="84">
        <f>(HLOOKUP(FG$6,BECO_Datos!$D$3:$HN$85,BECO_Datos!$A83,FALSE)+IFERROR(HLOOKUP(FG$6,BECO_Datos!$HP$3:$LT$85,BECO_Datos!$A83,FALSE),0))*FG$2</f>
        <v>0</v>
      </c>
      <c r="FH84" s="84">
        <f>(HLOOKUP(FH$6,BECO_Datos!$D$3:$HN$85,BECO_Datos!$A83,FALSE)+IFERROR(HLOOKUP(FH$6,BECO_Datos!$HP$3:$LT$85,BECO_Datos!$A83,FALSE),0))*FH$2</f>
        <v>0</v>
      </c>
      <c r="FI84" s="84">
        <f>(HLOOKUP(FI$6,BECO_Datos!$D$3:$HN$85,BECO_Datos!$A83,FALSE)+IFERROR(HLOOKUP(FI$6,BECO_Datos!$HP$3:$LT$85,BECO_Datos!$A83,FALSE),0))*FI$2</f>
        <v>0</v>
      </c>
      <c r="FJ84" s="84">
        <f>(HLOOKUP(FJ$6,BECO_Datos!$D$3:$HN$85,BECO_Datos!$A83,FALSE)+IFERROR(HLOOKUP(FJ$6,BECO_Datos!$HP$3:$LT$85,BECO_Datos!$A83,FALSE),0))*FJ$2</f>
        <v>0</v>
      </c>
      <c r="FK84" s="84">
        <f>(HLOOKUP(FK$6,BECO_Datos!$D$3:$HN$85,BECO_Datos!$A83,FALSE)+IFERROR(HLOOKUP(FK$6,BECO_Datos!$HP$3:$LT$85,BECO_Datos!$A83,FALSE),0))*FK$2</f>
        <v>0</v>
      </c>
      <c r="FL84" s="84">
        <f>(HLOOKUP(FL$6,BECO_Datos!$D$3:$HN$85,BECO_Datos!$A83,FALSE)+IFERROR(HLOOKUP(FL$6,BECO_Datos!$HP$3:$LT$85,BECO_Datos!$A83,FALSE),0))*FL$2</f>
        <v>0</v>
      </c>
      <c r="FM84" s="84">
        <f>(HLOOKUP(FM$6,BECO_Datos!$D$3:$HN$85,BECO_Datos!$A83,FALSE)+IFERROR(HLOOKUP(FM$6,BECO_Datos!$HP$3:$LT$85,BECO_Datos!$A83,FALSE),0))*FM$2</f>
        <v>0</v>
      </c>
      <c r="FN84" s="84">
        <f>(HLOOKUP(FN$6,BECO_Datos!$D$3:$HN$85,BECO_Datos!$A83,FALSE)+IFERROR(HLOOKUP(FN$6,BECO_Datos!$HP$3:$LT$85,BECO_Datos!$A83,FALSE),0))*FN$2</f>
        <v>0</v>
      </c>
      <c r="FO84" s="84">
        <f>(HLOOKUP(FO$6,BECO_Datos!$D$3:$HN$85,BECO_Datos!$A83,FALSE)+IFERROR(HLOOKUP(FO$6,BECO_Datos!$HP$3:$LT$85,BECO_Datos!$A83,FALSE),0))*FO$2</f>
        <v>0</v>
      </c>
      <c r="FP84" s="84">
        <f>(HLOOKUP(FP$6,BECO_Datos!$D$3:$HN$85,BECO_Datos!$A83,FALSE)+IFERROR(HLOOKUP(FP$6,BECO_Datos!$HP$3:$LT$85,BECO_Datos!$A83,FALSE),0))*FP$2</f>
        <v>0</v>
      </c>
      <c r="FR84" s="84" t="e">
        <f>(HLOOKUP(FR$6,BECO_Datos!$D$3:$HN$85,BECO_Datos!$A83,FALSE)+IFERROR(HLOOKUP(FR$6,BECO_Datos!$HP$3:$LT$85,BECO_Datos!$A83,FALSE),0))*FR$2</f>
        <v>#N/A</v>
      </c>
      <c r="FS84" s="84" t="e">
        <f>(HLOOKUP(FS$6,BECO_Datos!$D$3:$HN$85,BECO_Datos!$A83,FALSE)+IFERROR(HLOOKUP(FS$6,BECO_Datos!$HP$3:$LT$85,BECO_Datos!$A83,FALSE),0))*FS$2</f>
        <v>#N/A</v>
      </c>
      <c r="FT84" s="84" t="e">
        <f>(HLOOKUP(FT$6,BECO_Datos!$D$3:$HN$85,BECO_Datos!$A83,FALSE)+IFERROR(HLOOKUP(FT$6,BECO_Datos!$HP$3:$LT$85,BECO_Datos!$A83,FALSE),0))*FT$2</f>
        <v>#N/A</v>
      </c>
      <c r="FU84" s="84" t="e">
        <f>(HLOOKUP(FU$6,BECO_Datos!$D$3:$HN$85,BECO_Datos!$A83,FALSE)+IFERROR(HLOOKUP(FU$6,BECO_Datos!$HP$3:$LT$85,BECO_Datos!$A83,FALSE),0))*FU$2</f>
        <v>#N/A</v>
      </c>
      <c r="FV84" s="84" t="e">
        <f>(HLOOKUP(FV$6,BECO_Datos!$D$3:$HN$85,BECO_Datos!$A83,FALSE)+IFERROR(HLOOKUP(FV$6,BECO_Datos!$HP$3:$LT$85,BECO_Datos!$A83,FALSE),0))*FV$2</f>
        <v>#N/A</v>
      </c>
      <c r="FW84" s="84" t="e">
        <f>(HLOOKUP(FW$6,BECO_Datos!$D$3:$HN$85,BECO_Datos!$A83,FALSE)+IFERROR(HLOOKUP(FW$6,BECO_Datos!$HP$3:$LT$85,BECO_Datos!$A83,FALSE),0))*FW$2</f>
        <v>#N/A</v>
      </c>
      <c r="FX84" s="84">
        <f>(HLOOKUP(FX$6,BECO_Datos!$D$3:$HN$85,BECO_Datos!$A83,FALSE)+IFERROR(HLOOKUP(FX$6,BECO_Datos!$HP$3:$LT$85,BECO_Datos!$A83,FALSE),0))*FX$2</f>
        <v>0</v>
      </c>
      <c r="FY84" s="84">
        <f>(HLOOKUP(FY$6,BECO_Datos!$D$3:$HN$85,BECO_Datos!$A83,FALSE)+IFERROR(HLOOKUP(FY$6,BECO_Datos!$HP$3:$LT$85,BECO_Datos!$A83,FALSE),0))*FY$2</f>
        <v>0</v>
      </c>
      <c r="FZ84" s="84">
        <f>(HLOOKUP(FZ$6,BECO_Datos!$D$3:$HN$85,BECO_Datos!$A83,FALSE)+IFERROR(HLOOKUP(FZ$6,BECO_Datos!$HP$3:$LT$85,BECO_Datos!$A83,FALSE),0))*FZ$2</f>
        <v>0</v>
      </c>
      <c r="GA84" s="84">
        <f>(HLOOKUP(GA$6,BECO_Datos!$D$3:$HN$85,BECO_Datos!$A83,FALSE)+IFERROR(HLOOKUP(GA$6,BECO_Datos!$HP$3:$LT$85,BECO_Datos!$A83,FALSE),0))*GA$2</f>
        <v>0</v>
      </c>
      <c r="GB84" s="84">
        <f>(HLOOKUP(GB$6,BECO_Datos!$D$3:$HN$85,BECO_Datos!$A83,FALSE)+IFERROR(HLOOKUP(GB$6,BECO_Datos!$HP$3:$LT$85,BECO_Datos!$A83,FALSE),0))*GB$2</f>
        <v>0</v>
      </c>
      <c r="GC84" s="84">
        <f>(HLOOKUP(GC$6,BECO_Datos!$D$3:$HN$85,BECO_Datos!$A83,FALSE)+IFERROR(HLOOKUP(GC$6,BECO_Datos!$HP$3:$LT$85,BECO_Datos!$A83,FALSE),0))*GC$2</f>
        <v>0</v>
      </c>
      <c r="GD84" s="84">
        <f>(HLOOKUP(GD$6,BECO_Datos!$D$3:$HN$85,BECO_Datos!$A83,FALSE)+IFERROR(HLOOKUP(GD$6,BECO_Datos!$HP$3:$LT$85,BECO_Datos!$A83,FALSE),0))*GD$2</f>
        <v>0</v>
      </c>
      <c r="GE84" s="84">
        <f>(HLOOKUP(GE$6,BECO_Datos!$D$3:$HN$85,BECO_Datos!$A83,FALSE)+IFERROR(HLOOKUP(GE$6,BECO_Datos!$HP$3:$LT$85,BECO_Datos!$A83,FALSE),0))*GE$2</f>
        <v>0</v>
      </c>
      <c r="GF84" s="84">
        <f>(HLOOKUP(GF$6,BECO_Datos!$D$3:$HN$85,BECO_Datos!$A83,FALSE)+IFERROR(HLOOKUP(GF$6,BECO_Datos!$HP$3:$LT$85,BECO_Datos!$A83,FALSE),0))*GF$2</f>
        <v>0</v>
      </c>
      <c r="GG84" s="84">
        <f>(HLOOKUP(GG$6,BECO_Datos!$D$3:$HN$85,BECO_Datos!$A83,FALSE)+IFERROR(HLOOKUP(GG$6,BECO_Datos!$HP$3:$LT$85,BECO_Datos!$A83,FALSE),0))*GG$2</f>
        <v>0</v>
      </c>
      <c r="GI84" s="84" t="e">
        <f>(HLOOKUP(GI$6,BECO_Datos!$D$3:$HN$85,BECO_Datos!$A83,FALSE)+IFERROR(HLOOKUP(GI$6,BECO_Datos!$HP$3:$LT$85,BECO_Datos!$A83,FALSE),0))*GI$2</f>
        <v>#N/A</v>
      </c>
      <c r="GJ84" s="84" t="e">
        <f>(HLOOKUP(GJ$6,BECO_Datos!$D$3:$HN$85,BECO_Datos!$A83,FALSE)+IFERROR(HLOOKUP(GJ$6,BECO_Datos!$HP$3:$LT$85,BECO_Datos!$A83,FALSE),0))*GJ$2</f>
        <v>#N/A</v>
      </c>
      <c r="GK84" s="84" t="e">
        <f>(HLOOKUP(GK$6,BECO_Datos!$D$3:$HN$85,BECO_Datos!$A83,FALSE)+IFERROR(HLOOKUP(GK$6,BECO_Datos!$HP$3:$LT$85,BECO_Datos!$A83,FALSE),0))*GK$2</f>
        <v>#N/A</v>
      </c>
      <c r="GL84" s="84" t="e">
        <f>(HLOOKUP(GL$6,BECO_Datos!$D$3:$HN$85,BECO_Datos!$A83,FALSE)+IFERROR(HLOOKUP(GL$6,BECO_Datos!$HP$3:$LT$85,BECO_Datos!$A83,FALSE),0))*GL$2</f>
        <v>#N/A</v>
      </c>
      <c r="GM84" s="84" t="e">
        <f>(HLOOKUP(GM$6,BECO_Datos!$D$3:$HN$85,BECO_Datos!$A83,FALSE)+IFERROR(HLOOKUP(GM$6,BECO_Datos!$HP$3:$LT$85,BECO_Datos!$A83,FALSE),0))*GM$2</f>
        <v>#N/A</v>
      </c>
      <c r="GN84" s="84" t="e">
        <f>(HLOOKUP(GN$6,BECO_Datos!$D$3:$HN$85,BECO_Datos!$A83,FALSE)+IFERROR(HLOOKUP(GN$6,BECO_Datos!$HP$3:$LT$85,BECO_Datos!$A83,FALSE),0))*GN$2</f>
        <v>#N/A</v>
      </c>
      <c r="GO84" s="84">
        <f>(HLOOKUP(GO$6,BECO_Datos!$D$3:$HN$85,BECO_Datos!$A83,FALSE)+IFERROR(HLOOKUP(GO$6,BECO_Datos!$HP$3:$LT$85,BECO_Datos!$A83,FALSE),0))*GO$2</f>
        <v>0</v>
      </c>
      <c r="GP84" s="84">
        <f>(HLOOKUP(GP$6,BECO_Datos!$D$3:$HN$85,BECO_Datos!$A83,FALSE)+IFERROR(HLOOKUP(GP$6,BECO_Datos!$HP$3:$LT$85,BECO_Datos!$A83,FALSE),0))*GP$2</f>
        <v>0</v>
      </c>
      <c r="GQ84" s="84">
        <f>(HLOOKUP(GQ$6,BECO_Datos!$D$3:$HN$85,BECO_Datos!$A83,FALSE)+IFERROR(HLOOKUP(GQ$6,BECO_Datos!$HP$3:$LT$85,BECO_Datos!$A83,FALSE),0))*GQ$2</f>
        <v>0</v>
      </c>
      <c r="GR84" s="84">
        <f>(HLOOKUP(GR$6,BECO_Datos!$D$3:$HN$85,BECO_Datos!$A83,FALSE)+IFERROR(HLOOKUP(GR$6,BECO_Datos!$HP$3:$LT$85,BECO_Datos!$A83,FALSE),0))*GR$2</f>
        <v>0</v>
      </c>
      <c r="GS84" s="84">
        <f>(HLOOKUP(GS$6,BECO_Datos!$D$3:$HN$85,BECO_Datos!$A83,FALSE)+IFERROR(HLOOKUP(GS$6,BECO_Datos!$HP$3:$LT$85,BECO_Datos!$A83,FALSE),0))*GS$2</f>
        <v>0</v>
      </c>
      <c r="GT84" s="84">
        <f>(HLOOKUP(GT$6,BECO_Datos!$D$3:$HN$85,BECO_Datos!$A83,FALSE)+IFERROR(HLOOKUP(GT$6,BECO_Datos!$HP$3:$LT$85,BECO_Datos!$A83,FALSE),0))*GT$2</f>
        <v>0</v>
      </c>
      <c r="GU84" s="84">
        <f>(HLOOKUP(GU$6,BECO_Datos!$D$3:$HN$85,BECO_Datos!$A83,FALSE)+IFERROR(HLOOKUP(GU$6,BECO_Datos!$HP$3:$LT$85,BECO_Datos!$A83,FALSE),0))*GU$2</f>
        <v>0</v>
      </c>
      <c r="GV84" s="84">
        <f>(HLOOKUP(GV$6,BECO_Datos!$D$3:$HN$85,BECO_Datos!$A83,FALSE)+IFERROR(HLOOKUP(GV$6,BECO_Datos!$HP$3:$LT$85,BECO_Datos!$A83,FALSE),0))*GV$2</f>
        <v>0</v>
      </c>
      <c r="GW84" s="84">
        <f>(HLOOKUP(GW$6,BECO_Datos!$D$3:$HN$85,BECO_Datos!$A83,FALSE)+IFERROR(HLOOKUP(GW$6,BECO_Datos!$HP$3:$LT$85,BECO_Datos!$A83,FALSE),0))*GW$2</f>
        <v>0</v>
      </c>
      <c r="GX84" s="84">
        <f>(HLOOKUP(GX$6,BECO_Datos!$D$3:$HN$85,BECO_Datos!$A83,FALSE)+IFERROR(HLOOKUP(GX$6,BECO_Datos!$HP$3:$LT$85,BECO_Datos!$A83,FALSE),0))*GX$2</f>
        <v>0</v>
      </c>
      <c r="GZ84" s="84" t="e">
        <f>(HLOOKUP(GZ$6,BECO_Datos!$D$3:$HN$85,BECO_Datos!$A83,FALSE)+IFERROR(HLOOKUP(GZ$6,BECO_Datos!$HP$3:$LT$85,BECO_Datos!$A83,FALSE),0))*GZ$2</f>
        <v>#N/A</v>
      </c>
      <c r="HA84" s="84" t="e">
        <f>(HLOOKUP(HA$6,BECO_Datos!$D$3:$HN$85,BECO_Datos!$A83,FALSE)+IFERROR(HLOOKUP(HA$6,BECO_Datos!$HP$3:$LT$85,BECO_Datos!$A83,FALSE),0))*HA$2</f>
        <v>#N/A</v>
      </c>
      <c r="HB84" s="84" t="e">
        <f>(HLOOKUP(HB$6,BECO_Datos!$D$3:$HN$85,BECO_Datos!$A83,FALSE)+IFERROR(HLOOKUP(HB$6,BECO_Datos!$HP$3:$LT$85,BECO_Datos!$A83,FALSE),0))*HB$2</f>
        <v>#N/A</v>
      </c>
      <c r="HC84" s="84" t="e">
        <f>(HLOOKUP(HC$6,BECO_Datos!$D$3:$HN$85,BECO_Datos!$A83,FALSE)+IFERROR(HLOOKUP(HC$6,BECO_Datos!$HP$3:$LT$85,BECO_Datos!$A83,FALSE),0))*HC$2</f>
        <v>#N/A</v>
      </c>
      <c r="HD84" s="84" t="e">
        <f>(HLOOKUP(HD$6,BECO_Datos!$D$3:$HN$85,BECO_Datos!$A83,FALSE)+IFERROR(HLOOKUP(HD$6,BECO_Datos!$HP$3:$LT$85,BECO_Datos!$A83,FALSE),0))*HD$2</f>
        <v>#N/A</v>
      </c>
      <c r="HE84" s="84" t="e">
        <f>(HLOOKUP(HE$6,BECO_Datos!$D$3:$HN$85,BECO_Datos!$A83,FALSE)+IFERROR(HLOOKUP(HE$6,BECO_Datos!$HP$3:$LT$85,BECO_Datos!$A83,FALSE),0))*HE$2</f>
        <v>#N/A</v>
      </c>
      <c r="HF84" s="84">
        <f>(HLOOKUP(HF$6,BECO_Datos!$D$3:$HN$85,BECO_Datos!$A83,FALSE)+IFERROR(HLOOKUP(HF$6,BECO_Datos!$HP$3:$LT$85,BECO_Datos!$A83,FALSE),0))*HF$2</f>
        <v>0</v>
      </c>
      <c r="HG84" s="84">
        <f>(HLOOKUP(HG$6,BECO_Datos!$D$3:$HN$85,BECO_Datos!$A83,FALSE)+IFERROR(HLOOKUP(HG$6,BECO_Datos!$HP$3:$LT$85,BECO_Datos!$A83,FALSE),0))*HG$2</f>
        <v>0</v>
      </c>
      <c r="HH84" s="84">
        <f>(HLOOKUP(HH$6,BECO_Datos!$D$3:$HN$85,BECO_Datos!$A83,FALSE)+IFERROR(HLOOKUP(HH$6,BECO_Datos!$HP$3:$LT$85,BECO_Datos!$A83,FALSE),0))*HH$2</f>
        <v>0</v>
      </c>
      <c r="HI84" s="84">
        <f>(HLOOKUP(HI$6,BECO_Datos!$D$3:$HN$85,BECO_Datos!$A83,FALSE)+IFERROR(HLOOKUP(HI$6,BECO_Datos!$HP$3:$LT$85,BECO_Datos!$A83,FALSE),0))*HI$2</f>
        <v>0</v>
      </c>
      <c r="HJ84" s="84">
        <f>(HLOOKUP(HJ$6,BECO_Datos!$D$3:$HN$85,BECO_Datos!$A83,FALSE)+IFERROR(HLOOKUP(HJ$6,BECO_Datos!$HP$3:$LT$85,BECO_Datos!$A83,FALSE),0))*HJ$2</f>
        <v>0</v>
      </c>
      <c r="HK84" s="84">
        <f>(HLOOKUP(HK$6,BECO_Datos!$D$3:$HN$85,BECO_Datos!$A83,FALSE)+IFERROR(HLOOKUP(HK$6,BECO_Datos!$HP$3:$LT$85,BECO_Datos!$A83,FALSE),0))*HK$2</f>
        <v>0</v>
      </c>
      <c r="HL84" s="84">
        <f>(HLOOKUP(HL$6,BECO_Datos!$D$3:$HN$85,BECO_Datos!$A83,FALSE)+IFERROR(HLOOKUP(HL$6,BECO_Datos!$HP$3:$LT$85,BECO_Datos!$A83,FALSE),0))*HL$2</f>
        <v>0</v>
      </c>
      <c r="HM84" s="84">
        <f>(HLOOKUP(HM$6,BECO_Datos!$D$3:$HN$85,BECO_Datos!$A83,FALSE)+IFERROR(HLOOKUP(HM$6,BECO_Datos!$HP$3:$LT$85,BECO_Datos!$A83,FALSE),0))*HM$2</f>
        <v>0</v>
      </c>
      <c r="HN84" s="84">
        <f>(HLOOKUP(HN$6,BECO_Datos!$D$3:$HN$85,BECO_Datos!$A83,FALSE)+IFERROR(HLOOKUP(HN$6,BECO_Datos!$HP$3:$LT$85,BECO_Datos!$A83,FALSE),0))*HN$2</f>
        <v>0</v>
      </c>
      <c r="HO84" s="84">
        <f>(HLOOKUP(HO$6,BECO_Datos!$D$3:$HN$85,BECO_Datos!$A83,FALSE)+IFERROR(HLOOKUP(HO$6,BECO_Datos!$HP$3:$LT$85,BECO_Datos!$A83,FALSE),0))*HO$2</f>
        <v>0</v>
      </c>
      <c r="HQ84" s="84" t="e">
        <f>(HLOOKUP(HQ$6,BECO_Datos!$D$3:$HN$85,BECO_Datos!$A83,FALSE)+IFERROR(HLOOKUP(HQ$6,BECO_Datos!$HP$3:$LT$85,BECO_Datos!$A83,FALSE),0))*HQ$2</f>
        <v>#N/A</v>
      </c>
      <c r="HR84" s="84" t="e">
        <f>(HLOOKUP(HR$6,BECO_Datos!$D$3:$HN$85,BECO_Datos!$A83,FALSE)+IFERROR(HLOOKUP(HR$6,BECO_Datos!$HP$3:$LT$85,BECO_Datos!$A83,FALSE),0))*HR$2</f>
        <v>#N/A</v>
      </c>
      <c r="HS84" s="84" t="e">
        <f>(HLOOKUP(HS$6,BECO_Datos!$D$3:$HN$85,BECO_Datos!$A83,FALSE)+IFERROR(HLOOKUP(HS$6,BECO_Datos!$HP$3:$LT$85,BECO_Datos!$A83,FALSE),0))*HS$2</f>
        <v>#N/A</v>
      </c>
      <c r="HT84" s="84" t="e">
        <f>(HLOOKUP(HT$6,BECO_Datos!$D$3:$HN$85,BECO_Datos!$A83,FALSE)+IFERROR(HLOOKUP(HT$6,BECO_Datos!$HP$3:$LT$85,BECO_Datos!$A83,FALSE),0))*HT$2</f>
        <v>#N/A</v>
      </c>
      <c r="HU84" s="84" t="e">
        <f>(HLOOKUP(HU$6,BECO_Datos!$D$3:$HN$85,BECO_Datos!$A83,FALSE)+IFERROR(HLOOKUP(HU$6,BECO_Datos!$HP$3:$LT$85,BECO_Datos!$A83,FALSE),0))*HU$2</f>
        <v>#N/A</v>
      </c>
      <c r="HV84" s="84" t="e">
        <f>(HLOOKUP(HV$6,BECO_Datos!$D$3:$HN$85,BECO_Datos!$A83,FALSE)+IFERROR(HLOOKUP(HV$6,BECO_Datos!$HP$3:$LT$85,BECO_Datos!$A83,FALSE),0))*HV$2</f>
        <v>#N/A</v>
      </c>
      <c r="HW84" s="84">
        <f>(HLOOKUP(HW$6,BECO_Datos!$D$3:$HN$85,BECO_Datos!$A83,FALSE)+IFERROR(HLOOKUP(HW$6,BECO_Datos!$HP$3:$LT$85,BECO_Datos!$A83,FALSE),0))*HW$2</f>
        <v>0</v>
      </c>
      <c r="HX84" s="84">
        <f>(HLOOKUP(HX$6,BECO_Datos!$D$3:$HN$85,BECO_Datos!$A83,FALSE)+IFERROR(HLOOKUP(HX$6,BECO_Datos!$HP$3:$LT$85,BECO_Datos!$A83,FALSE),0))*HX$2</f>
        <v>0</v>
      </c>
      <c r="HY84" s="84">
        <f>(HLOOKUP(HY$6,BECO_Datos!$D$3:$HN$85,BECO_Datos!$A83,FALSE)+IFERROR(HLOOKUP(HY$6,BECO_Datos!$HP$3:$LT$85,BECO_Datos!$A83,FALSE),0))*HY$2</f>
        <v>0</v>
      </c>
      <c r="HZ84" s="84">
        <f>(HLOOKUP(HZ$6,BECO_Datos!$D$3:$HN$85,BECO_Datos!$A83,FALSE)+IFERROR(HLOOKUP(HZ$6,BECO_Datos!$HP$3:$LT$85,BECO_Datos!$A83,FALSE),0))*HZ$2</f>
        <v>0</v>
      </c>
      <c r="IA84" s="84">
        <f>(HLOOKUP(IA$6,BECO_Datos!$D$3:$HN$85,BECO_Datos!$A83,FALSE)+IFERROR(HLOOKUP(IA$6,BECO_Datos!$HP$3:$LT$85,BECO_Datos!$A83,FALSE),0))*IA$2</f>
        <v>0</v>
      </c>
      <c r="IB84" s="84">
        <f>(HLOOKUP(IB$6,BECO_Datos!$D$3:$HN$85,BECO_Datos!$A83,FALSE)+IFERROR(HLOOKUP(IB$6,BECO_Datos!$HP$3:$LT$85,BECO_Datos!$A83,FALSE),0))*IB$2</f>
        <v>0</v>
      </c>
      <c r="IC84" s="84">
        <f>(HLOOKUP(IC$6,BECO_Datos!$D$3:$HN$85,BECO_Datos!$A83,FALSE)+IFERROR(HLOOKUP(IC$6,BECO_Datos!$HP$3:$LT$85,BECO_Datos!$A83,FALSE),0))*IC$2</f>
        <v>0</v>
      </c>
      <c r="ID84" s="84">
        <f>(HLOOKUP(ID$6,BECO_Datos!$D$3:$HN$85,BECO_Datos!$A83,FALSE)+IFERROR(HLOOKUP(ID$6,BECO_Datos!$HP$3:$LT$85,BECO_Datos!$A83,FALSE),0))*ID$2</f>
        <v>0</v>
      </c>
      <c r="IE84" s="84">
        <f>(HLOOKUP(IE$6,BECO_Datos!$D$3:$HN$85,BECO_Datos!$A83,FALSE)+IFERROR(HLOOKUP(IE$6,BECO_Datos!$HP$3:$LT$85,BECO_Datos!$A83,FALSE),0))*IE$2</f>
        <v>0</v>
      </c>
      <c r="IF84" s="84">
        <f>(HLOOKUP(IF$6,BECO_Datos!$D$3:$HN$85,BECO_Datos!$A83,FALSE)+IFERROR(HLOOKUP(IF$6,BECO_Datos!$HP$3:$LT$85,BECO_Datos!$A83,FALSE),0))*IF$2</f>
        <v>0</v>
      </c>
      <c r="IH84" s="84" t="e">
        <f>(HLOOKUP(IH$6,BECO_Datos!$D$3:$HN$85,BECO_Datos!$A83,FALSE)+IFERROR(HLOOKUP(IH$6,BECO_Datos!$HP$3:$LT$85,BECO_Datos!$A83,FALSE),0))*IH$2</f>
        <v>#N/A</v>
      </c>
      <c r="II84" s="84" t="e">
        <f>(HLOOKUP(II$6,BECO_Datos!$D$3:$HN$85,BECO_Datos!$A83,FALSE)+IFERROR(HLOOKUP(II$6,BECO_Datos!$HP$3:$LT$85,BECO_Datos!$A83,FALSE),0))*II$2</f>
        <v>#N/A</v>
      </c>
      <c r="IJ84" s="84" t="e">
        <f>(HLOOKUP(IJ$6,BECO_Datos!$D$3:$HN$85,BECO_Datos!$A83,FALSE)+IFERROR(HLOOKUP(IJ$6,BECO_Datos!$HP$3:$LT$85,BECO_Datos!$A83,FALSE),0))*IJ$2</f>
        <v>#N/A</v>
      </c>
      <c r="IK84" s="84" t="e">
        <f>(HLOOKUP(IK$6,BECO_Datos!$D$3:$HN$85,BECO_Datos!$A83,FALSE)+IFERROR(HLOOKUP(IK$6,BECO_Datos!$HP$3:$LT$85,BECO_Datos!$A83,FALSE),0))*IK$2</f>
        <v>#N/A</v>
      </c>
      <c r="IL84" s="84" t="e">
        <f>(HLOOKUP(IL$6,BECO_Datos!$D$3:$HN$85,BECO_Datos!$A83,FALSE)+IFERROR(HLOOKUP(IL$6,BECO_Datos!$HP$3:$LT$85,BECO_Datos!$A83,FALSE),0))*IL$2</f>
        <v>#N/A</v>
      </c>
      <c r="IM84" s="84" t="e">
        <f>(HLOOKUP(IM$6,BECO_Datos!$D$3:$HN$85,BECO_Datos!$A83,FALSE)+IFERROR(HLOOKUP(IM$6,BECO_Datos!$HP$3:$LT$85,BECO_Datos!$A83,FALSE),0))*IM$2</f>
        <v>#N/A</v>
      </c>
      <c r="IN84" s="84">
        <f>(HLOOKUP(IN$6,BECO_Datos!$D$3:$HN$85,BECO_Datos!$A83,FALSE)+IFERROR(HLOOKUP(IN$6,BECO_Datos!$HP$3:$LT$85,BECO_Datos!$A83,FALSE),0))*IN$2</f>
        <v>208.29623506867941</v>
      </c>
      <c r="IO84" s="84">
        <f>(HLOOKUP(IO$6,BECO_Datos!$D$3:$HN$85,BECO_Datos!$A83,FALSE)+IFERROR(HLOOKUP(IO$6,BECO_Datos!$HP$3:$LT$85,BECO_Datos!$A83,FALSE),0))*IO$2</f>
        <v>208.10911693877279</v>
      </c>
      <c r="IP84" s="84">
        <f>(HLOOKUP(IP$6,BECO_Datos!$D$3:$HN$85,BECO_Datos!$A83,FALSE)+IFERROR(HLOOKUP(IP$6,BECO_Datos!$HP$3:$LT$85,BECO_Datos!$A83,FALSE),0))*IP$2</f>
        <v>231.71514919053885</v>
      </c>
      <c r="IQ84" s="84">
        <f>(HLOOKUP(IQ$6,BECO_Datos!$D$3:$HN$85,BECO_Datos!$A83,FALSE)+IFERROR(HLOOKUP(IQ$6,BECO_Datos!$HP$3:$LT$85,BECO_Datos!$A83,FALSE),0))*IQ$2</f>
        <v>247.89101225387964</v>
      </c>
      <c r="IR84" s="84">
        <f>(HLOOKUP(IR$6,BECO_Datos!$D$3:$HN$85,BECO_Datos!$A83,FALSE)+IFERROR(HLOOKUP(IR$6,BECO_Datos!$HP$3:$LT$85,BECO_Datos!$A83,FALSE),0))*IR$2</f>
        <v>269.34963380164004</v>
      </c>
      <c r="IS84" s="84">
        <f>(HLOOKUP(IS$6,BECO_Datos!$D$3:$HN$85,BECO_Datos!$A83,FALSE)+IFERROR(HLOOKUP(IS$6,BECO_Datos!$HP$3:$LT$85,BECO_Datos!$A83,FALSE),0))*IS$2</f>
        <v>257.96443985505175</v>
      </c>
      <c r="IT84" s="84">
        <f>(HLOOKUP(IT$6,BECO_Datos!$D$3:$HN$85,BECO_Datos!$A83,FALSE)+IFERROR(HLOOKUP(IT$6,BECO_Datos!$HP$3:$LT$85,BECO_Datos!$A83,FALSE),0))*IT$2</f>
        <v>309.87485200150314</v>
      </c>
      <c r="IU84" s="84">
        <f>(HLOOKUP(IU$6,BECO_Datos!$D$3:$HN$85,BECO_Datos!$A83,FALSE)+IFERROR(HLOOKUP(IU$6,BECO_Datos!$HP$3:$LT$85,BECO_Datos!$A83,FALSE),0))*IU$2</f>
        <v>320.30680811896076</v>
      </c>
      <c r="IV84" s="84">
        <f>(HLOOKUP(IV$6,BECO_Datos!$D$3:$HN$85,BECO_Datos!$A83,FALSE)+IFERROR(HLOOKUP(IV$6,BECO_Datos!$HP$3:$LT$85,BECO_Datos!$A83,FALSE),0))*IV$2</f>
        <v>331.73973792555091</v>
      </c>
      <c r="IW84" s="84">
        <f>(HLOOKUP(IW$6,BECO_Datos!$D$3:$HN$85,BECO_Datos!$A83,FALSE)+IFERROR(HLOOKUP(IW$6,BECO_Datos!$HP$3:$LT$85,BECO_Datos!$A83,FALSE),0))*IW$2</f>
        <v>343.88423736138407</v>
      </c>
      <c r="IY84" s="84" t="e">
        <f>(HLOOKUP(IY$6,BECO_Datos!$D$3:$HN$85,BECO_Datos!$A83,FALSE)+IFERROR(HLOOKUP(IY$6,BECO_Datos!$HP$3:$LT$85,BECO_Datos!$A83,FALSE),0))*IY$2</f>
        <v>#N/A</v>
      </c>
      <c r="IZ84" s="84" t="e">
        <f>(HLOOKUP(IZ$6,BECO_Datos!$D$3:$HN$85,BECO_Datos!$A83,FALSE)+IFERROR(HLOOKUP(IZ$6,BECO_Datos!$HP$3:$LT$85,BECO_Datos!$A83,FALSE),0))*IZ$2</f>
        <v>#N/A</v>
      </c>
      <c r="JA84" s="84" t="e">
        <f>(HLOOKUP(JA$6,BECO_Datos!$D$3:$HN$85,BECO_Datos!$A83,FALSE)+IFERROR(HLOOKUP(JA$6,BECO_Datos!$HP$3:$LT$85,BECO_Datos!$A83,FALSE),0))*JA$2</f>
        <v>#N/A</v>
      </c>
      <c r="JB84" s="84" t="e">
        <f>(HLOOKUP(JB$6,BECO_Datos!$D$3:$HN$85,BECO_Datos!$A83,FALSE)+IFERROR(HLOOKUP(JB$6,BECO_Datos!$HP$3:$LT$85,BECO_Datos!$A83,FALSE),0))*JB$2</f>
        <v>#N/A</v>
      </c>
      <c r="JC84" s="84" t="e">
        <f>(HLOOKUP(JC$6,BECO_Datos!$D$3:$HN$85,BECO_Datos!$A83,FALSE)+IFERROR(HLOOKUP(JC$6,BECO_Datos!$HP$3:$LT$85,BECO_Datos!$A83,FALSE),0))*JC$2</f>
        <v>#N/A</v>
      </c>
      <c r="JD84" s="84" t="e">
        <f>(HLOOKUP(JD$6,BECO_Datos!$D$3:$HN$85,BECO_Datos!$A83,FALSE)+IFERROR(HLOOKUP(JD$6,BECO_Datos!$HP$3:$LT$85,BECO_Datos!$A83,FALSE),0))*JD$2</f>
        <v>#N/A</v>
      </c>
      <c r="JE84" s="84">
        <f>(HLOOKUP(JE$6,BECO_Datos!$D$3:$HN$85,BECO_Datos!$A83,FALSE)+IFERROR(HLOOKUP(JE$6,BECO_Datos!$HP$3:$LT$85,BECO_Datos!$A83,FALSE),0))*JE$2</f>
        <v>0</v>
      </c>
      <c r="JF84" s="84">
        <f>(HLOOKUP(JF$6,BECO_Datos!$D$3:$HN$85,BECO_Datos!$A83,FALSE)+IFERROR(HLOOKUP(JF$6,BECO_Datos!$HP$3:$LT$85,BECO_Datos!$A83,FALSE),0))*JF$2</f>
        <v>0</v>
      </c>
      <c r="JG84" s="84">
        <f>(HLOOKUP(JG$6,BECO_Datos!$D$3:$HN$85,BECO_Datos!$A83,FALSE)+IFERROR(HLOOKUP(JG$6,BECO_Datos!$HP$3:$LT$85,BECO_Datos!$A83,FALSE),0))*JG$2</f>
        <v>0</v>
      </c>
      <c r="JH84" s="84">
        <f>(HLOOKUP(JH$6,BECO_Datos!$D$3:$HN$85,BECO_Datos!$A83,FALSE)+IFERROR(HLOOKUP(JH$6,BECO_Datos!$HP$3:$LT$85,BECO_Datos!$A83,FALSE),0))*JH$2</f>
        <v>0</v>
      </c>
      <c r="JI84" s="84">
        <f>(HLOOKUP(JI$6,BECO_Datos!$D$3:$HN$85,BECO_Datos!$A83,FALSE)+IFERROR(HLOOKUP(JI$6,BECO_Datos!$HP$3:$LT$85,BECO_Datos!$A83,FALSE),0))*JI$2</f>
        <v>0</v>
      </c>
      <c r="JJ84" s="84">
        <f>(HLOOKUP(JJ$6,BECO_Datos!$D$3:$HN$85,BECO_Datos!$A83,FALSE)+IFERROR(HLOOKUP(JJ$6,BECO_Datos!$HP$3:$LT$85,BECO_Datos!$A83,FALSE),0))*JJ$2</f>
        <v>0</v>
      </c>
      <c r="JK84" s="84">
        <f>(HLOOKUP(JK$6,BECO_Datos!$D$3:$HN$85,BECO_Datos!$A83,FALSE)+IFERROR(HLOOKUP(JK$6,BECO_Datos!$HP$3:$LT$85,BECO_Datos!$A83,FALSE),0))*JK$2</f>
        <v>0</v>
      </c>
      <c r="JL84" s="84">
        <f>(HLOOKUP(JL$6,BECO_Datos!$D$3:$HN$85,BECO_Datos!$A83,FALSE)+IFERROR(HLOOKUP(JL$6,BECO_Datos!$HP$3:$LT$85,BECO_Datos!$A83,FALSE),0))*JL$2</f>
        <v>0</v>
      </c>
      <c r="JM84" s="84">
        <f>(HLOOKUP(JM$6,BECO_Datos!$D$3:$HN$85,BECO_Datos!$A83,FALSE)+IFERROR(HLOOKUP(JM$6,BECO_Datos!$HP$3:$LT$85,BECO_Datos!$A83,FALSE),0))*JM$2</f>
        <v>0</v>
      </c>
      <c r="JN84" s="84">
        <f>(HLOOKUP(JN$6,BECO_Datos!$D$3:$HN$85,BECO_Datos!$A83,FALSE)+IFERROR(HLOOKUP(JN$6,BECO_Datos!$HP$3:$LT$85,BECO_Datos!$A83,FALSE),0))*JN$2</f>
        <v>0</v>
      </c>
      <c r="JP84" s="84" t="e">
        <f>(HLOOKUP(JP$6,BECO_Datos!$D$3:$HN$85,BECO_Datos!$A83,FALSE)+IFERROR(HLOOKUP(JP$6,BECO_Datos!$HP$3:$LT$85,BECO_Datos!$A83,FALSE),0))*JP$2</f>
        <v>#N/A</v>
      </c>
      <c r="JQ84" s="84" t="e">
        <f>(HLOOKUP(JQ$6,BECO_Datos!$D$3:$HN$85,BECO_Datos!$A83,FALSE)+IFERROR(HLOOKUP(JQ$6,BECO_Datos!$HP$3:$LT$85,BECO_Datos!$A83,FALSE),0))*JQ$2</f>
        <v>#N/A</v>
      </c>
      <c r="JR84" s="84" t="e">
        <f>(HLOOKUP(JR$6,BECO_Datos!$D$3:$HN$85,BECO_Datos!$A83,FALSE)+IFERROR(HLOOKUP(JR$6,BECO_Datos!$HP$3:$LT$85,BECO_Datos!$A83,FALSE),0))*JR$2</f>
        <v>#N/A</v>
      </c>
      <c r="JS84" s="84" t="e">
        <f>(HLOOKUP(JS$6,BECO_Datos!$D$3:$HN$85,BECO_Datos!$A83,FALSE)+IFERROR(HLOOKUP(JS$6,BECO_Datos!$HP$3:$LT$85,BECO_Datos!$A83,FALSE),0))*JS$2</f>
        <v>#N/A</v>
      </c>
      <c r="JT84" s="84" t="e">
        <f>(HLOOKUP(JT$6,BECO_Datos!$D$3:$HN$85,BECO_Datos!$A83,FALSE)+IFERROR(HLOOKUP(JT$6,BECO_Datos!$HP$3:$LT$85,BECO_Datos!$A83,FALSE),0))*JT$2</f>
        <v>#N/A</v>
      </c>
      <c r="JU84" s="84" t="e">
        <f>(HLOOKUP(JU$6,BECO_Datos!$D$3:$HN$85,BECO_Datos!$A83,FALSE)+IFERROR(HLOOKUP(JU$6,BECO_Datos!$HP$3:$LT$85,BECO_Datos!$A83,FALSE),0))*JU$2</f>
        <v>#N/A</v>
      </c>
      <c r="JV84" s="84">
        <f>(HLOOKUP(JV$6,BECO_Datos!$D$3:$HN$85,BECO_Datos!$A83,FALSE)+IFERROR(HLOOKUP(JV$6,BECO_Datos!$HP$3:$LT$85,BECO_Datos!$A83,FALSE),0))*JV$2</f>
        <v>0</v>
      </c>
      <c r="JW84" s="84">
        <f>(HLOOKUP(JW$6,BECO_Datos!$D$3:$HN$85,BECO_Datos!$A83,FALSE)+IFERROR(HLOOKUP(JW$6,BECO_Datos!$HP$3:$LT$85,BECO_Datos!$A83,FALSE),0))*JW$2</f>
        <v>0</v>
      </c>
      <c r="JX84" s="84">
        <f>(HLOOKUP(JX$6,BECO_Datos!$D$3:$HN$85,BECO_Datos!$A83,FALSE)+IFERROR(HLOOKUP(JX$6,BECO_Datos!$HP$3:$LT$85,BECO_Datos!$A83,FALSE),0))*JX$2</f>
        <v>0</v>
      </c>
      <c r="JY84" s="84">
        <f>(HLOOKUP(JY$6,BECO_Datos!$D$3:$HN$85,BECO_Datos!$A83,FALSE)+IFERROR(HLOOKUP(JY$6,BECO_Datos!$HP$3:$LT$85,BECO_Datos!$A83,FALSE),0))*JY$2</f>
        <v>0</v>
      </c>
      <c r="JZ84" s="84">
        <f>(HLOOKUP(JZ$6,BECO_Datos!$D$3:$HN$85,BECO_Datos!$A83,FALSE)+IFERROR(HLOOKUP(JZ$6,BECO_Datos!$HP$3:$LT$85,BECO_Datos!$A83,FALSE),0))*JZ$2</f>
        <v>0</v>
      </c>
      <c r="KA84" s="84">
        <f>(HLOOKUP(KA$6,BECO_Datos!$D$3:$HN$85,BECO_Datos!$A83,FALSE)+IFERROR(HLOOKUP(KA$6,BECO_Datos!$HP$3:$LT$85,BECO_Datos!$A83,FALSE),0))*KA$2</f>
        <v>0</v>
      </c>
      <c r="KB84" s="84">
        <f>(HLOOKUP(KB$6,BECO_Datos!$D$3:$HN$85,BECO_Datos!$A83,FALSE)+IFERROR(HLOOKUP(KB$6,BECO_Datos!$HP$3:$LT$85,BECO_Datos!$A83,FALSE),0))*KB$2</f>
        <v>0</v>
      </c>
      <c r="KC84" s="84">
        <f>(HLOOKUP(KC$6,BECO_Datos!$D$3:$HN$85,BECO_Datos!$A83,FALSE)+IFERROR(HLOOKUP(KC$6,BECO_Datos!$HP$3:$LT$85,BECO_Datos!$A83,FALSE),0))*KC$2</f>
        <v>0</v>
      </c>
      <c r="KD84" s="84">
        <f>(HLOOKUP(KD$6,BECO_Datos!$D$3:$HN$85,BECO_Datos!$A83,FALSE)+IFERROR(HLOOKUP(KD$6,BECO_Datos!$HP$3:$LT$85,BECO_Datos!$A83,FALSE),0))*KD$2</f>
        <v>0</v>
      </c>
      <c r="KE84" s="84">
        <f>(HLOOKUP(KE$6,BECO_Datos!$D$3:$HN$85,BECO_Datos!$A83,FALSE)+IFERROR(HLOOKUP(KE$6,BECO_Datos!$HP$3:$LT$85,BECO_Datos!$A83,FALSE),0))*KE$2</f>
        <v>0</v>
      </c>
      <c r="KG84" s="84" t="e">
        <f>(HLOOKUP(KG$6,BECO_Datos!$D$3:$HN$85,BECO_Datos!$A83,FALSE)+IFERROR(HLOOKUP(KG$6,BECO_Datos!$HP$3:$LT$85,BECO_Datos!$A83,FALSE),0))*KG$2</f>
        <v>#N/A</v>
      </c>
      <c r="KH84" s="84" t="e">
        <f>(HLOOKUP(KH$6,BECO_Datos!$D$3:$HN$85,BECO_Datos!$A83,FALSE)+IFERROR(HLOOKUP(KH$6,BECO_Datos!$HP$3:$LT$85,BECO_Datos!$A83,FALSE),0))*KH$2</f>
        <v>#N/A</v>
      </c>
      <c r="KI84" s="84" t="e">
        <f>(HLOOKUP(KI$6,BECO_Datos!$D$3:$HN$85,BECO_Datos!$A83,FALSE)+IFERROR(HLOOKUP(KI$6,BECO_Datos!$HP$3:$LT$85,BECO_Datos!$A83,FALSE),0))*KI$2</f>
        <v>#N/A</v>
      </c>
      <c r="KJ84" s="84" t="e">
        <f>(HLOOKUP(KJ$6,BECO_Datos!$D$3:$HN$85,BECO_Datos!$A83,FALSE)+IFERROR(HLOOKUP(KJ$6,BECO_Datos!$HP$3:$LT$85,BECO_Datos!$A83,FALSE),0))*KJ$2</f>
        <v>#N/A</v>
      </c>
      <c r="KK84" s="84" t="e">
        <f>(HLOOKUP(KK$6,BECO_Datos!$D$3:$HN$85,BECO_Datos!$A83,FALSE)+IFERROR(HLOOKUP(KK$6,BECO_Datos!$HP$3:$LT$85,BECO_Datos!$A83,FALSE),0))*KK$2</f>
        <v>#N/A</v>
      </c>
      <c r="KL84" s="84" t="e">
        <f>(HLOOKUP(KL$6,BECO_Datos!$D$3:$HN$85,BECO_Datos!$A83,FALSE)+IFERROR(HLOOKUP(KL$6,BECO_Datos!$HP$3:$LT$85,BECO_Datos!$A83,FALSE),0))*KL$2</f>
        <v>#N/A</v>
      </c>
      <c r="KM84" s="84">
        <f>(HLOOKUP(KM$6,BECO_Datos!$D$3:$HN$85,BECO_Datos!$A83,FALSE)+IFERROR(HLOOKUP(KM$6,BECO_Datos!$HP$3:$LT$85,BECO_Datos!$A83,FALSE),0))*KM$2</f>
        <v>0</v>
      </c>
      <c r="KN84" s="84">
        <f>(HLOOKUP(KN$6,BECO_Datos!$D$3:$HN$85,BECO_Datos!$A83,FALSE)+IFERROR(HLOOKUP(KN$6,BECO_Datos!$HP$3:$LT$85,BECO_Datos!$A83,FALSE),0))*KN$2</f>
        <v>0</v>
      </c>
      <c r="KO84" s="84">
        <f>(HLOOKUP(KO$6,BECO_Datos!$D$3:$HN$85,BECO_Datos!$A83,FALSE)+IFERROR(HLOOKUP(KO$6,BECO_Datos!$HP$3:$LT$85,BECO_Datos!$A83,FALSE),0))*KO$2</f>
        <v>0</v>
      </c>
      <c r="KP84" s="84">
        <f>(HLOOKUP(KP$6,BECO_Datos!$D$3:$HN$85,BECO_Datos!$A83,FALSE)+IFERROR(HLOOKUP(KP$6,BECO_Datos!$HP$3:$LT$85,BECO_Datos!$A83,FALSE),0))*KP$2</f>
        <v>0</v>
      </c>
      <c r="KQ84" s="84">
        <f>(HLOOKUP(KQ$6,BECO_Datos!$D$3:$HN$85,BECO_Datos!$A83,FALSE)+IFERROR(HLOOKUP(KQ$6,BECO_Datos!$HP$3:$LT$85,BECO_Datos!$A83,FALSE),0))*KQ$2</f>
        <v>0</v>
      </c>
      <c r="KR84" s="84">
        <f>(HLOOKUP(KR$6,BECO_Datos!$D$3:$HN$85,BECO_Datos!$A83,FALSE)+IFERROR(HLOOKUP(KR$6,BECO_Datos!$HP$3:$LT$85,BECO_Datos!$A83,FALSE),0))*KR$2</f>
        <v>0</v>
      </c>
      <c r="KS84" s="84">
        <f>(HLOOKUP(KS$6,BECO_Datos!$D$3:$HN$85,BECO_Datos!$A83,FALSE)+IFERROR(HLOOKUP(KS$6,BECO_Datos!$HP$3:$LT$85,BECO_Datos!$A83,FALSE),0))*KS$2</f>
        <v>0</v>
      </c>
      <c r="KT84" s="84">
        <f>(HLOOKUP(KT$6,BECO_Datos!$D$3:$HN$85,BECO_Datos!$A83,FALSE)+IFERROR(HLOOKUP(KT$6,BECO_Datos!$HP$3:$LT$85,BECO_Datos!$A83,FALSE),0))*KT$2</f>
        <v>0</v>
      </c>
      <c r="KU84" s="84">
        <f>(HLOOKUP(KU$6,BECO_Datos!$D$3:$HN$85,BECO_Datos!$A83,FALSE)+IFERROR(HLOOKUP(KU$6,BECO_Datos!$HP$3:$LT$85,BECO_Datos!$A83,FALSE),0))*KU$2</f>
        <v>0</v>
      </c>
      <c r="KV84" s="84">
        <f>(HLOOKUP(KV$6,BECO_Datos!$D$3:$HN$85,BECO_Datos!$A83,FALSE)+IFERROR(HLOOKUP(KV$6,BECO_Datos!$HP$3:$LT$85,BECO_Datos!$A83,FALSE),0))*KV$2</f>
        <v>0</v>
      </c>
      <c r="KX84" s="84" t="e">
        <f>(HLOOKUP(KX$6,BECO_Datos!$D$3:$HN$85,BECO_Datos!$A83,FALSE)+IFERROR(HLOOKUP(KX$6,BECO_Datos!$HP$3:$LT$85,BECO_Datos!$A83,FALSE),0))*KX$2</f>
        <v>#N/A</v>
      </c>
      <c r="KY84" s="84" t="e">
        <f>(HLOOKUP(KY$6,BECO_Datos!$D$3:$HN$85,BECO_Datos!$A83,FALSE)+IFERROR(HLOOKUP(KY$6,BECO_Datos!$HP$3:$LT$85,BECO_Datos!$A83,FALSE),0))*KY$2</f>
        <v>#N/A</v>
      </c>
      <c r="KZ84" s="84" t="e">
        <f>(HLOOKUP(KZ$6,BECO_Datos!$D$3:$HN$85,BECO_Datos!$A83,FALSE)+IFERROR(HLOOKUP(KZ$6,BECO_Datos!$HP$3:$LT$85,BECO_Datos!$A83,FALSE),0))*KZ$2</f>
        <v>#N/A</v>
      </c>
      <c r="LA84" s="84" t="e">
        <f>(HLOOKUP(LA$6,BECO_Datos!$D$3:$HN$85,BECO_Datos!$A83,FALSE)+IFERROR(HLOOKUP(LA$6,BECO_Datos!$HP$3:$LT$85,BECO_Datos!$A83,FALSE),0))*LA$2</f>
        <v>#N/A</v>
      </c>
      <c r="LB84" s="84" t="e">
        <f>(HLOOKUP(LB$6,BECO_Datos!$D$3:$HN$85,BECO_Datos!$A83,FALSE)+IFERROR(HLOOKUP(LB$6,BECO_Datos!$HP$3:$LT$85,BECO_Datos!$A83,FALSE),0))*LB$2</f>
        <v>#N/A</v>
      </c>
      <c r="LC84" s="84" t="e">
        <f>(HLOOKUP(LC$6,BECO_Datos!$D$3:$HN$85,BECO_Datos!$A83,FALSE)+IFERROR(HLOOKUP(LC$6,BECO_Datos!$HP$3:$LT$85,BECO_Datos!$A83,FALSE),0))*LC$2</f>
        <v>#N/A</v>
      </c>
      <c r="LD84" s="84">
        <f>(HLOOKUP(LD$6,BECO_Datos!$D$3:$HN$85,BECO_Datos!$A83,FALSE)+IFERROR(HLOOKUP(LD$6,BECO_Datos!$HP$3:$LT$85,BECO_Datos!$A83,FALSE),0))*LD$2</f>
        <v>0</v>
      </c>
      <c r="LE84" s="84">
        <f>(HLOOKUP(LE$6,BECO_Datos!$D$3:$HN$85,BECO_Datos!$A83,FALSE)+IFERROR(HLOOKUP(LE$6,BECO_Datos!$HP$3:$LT$85,BECO_Datos!$A83,FALSE),0))*LE$2</f>
        <v>0</v>
      </c>
      <c r="LF84" s="84">
        <f>(HLOOKUP(LF$6,BECO_Datos!$D$3:$HN$85,BECO_Datos!$A83,FALSE)+IFERROR(HLOOKUP(LF$6,BECO_Datos!$HP$3:$LT$85,BECO_Datos!$A83,FALSE),0))*LF$2</f>
        <v>0</v>
      </c>
      <c r="LG84" s="84">
        <f>(HLOOKUP(LG$6,BECO_Datos!$D$3:$HN$85,BECO_Datos!$A83,FALSE)+IFERROR(HLOOKUP(LG$6,BECO_Datos!$HP$3:$LT$85,BECO_Datos!$A83,FALSE),0))*LG$2</f>
        <v>0</v>
      </c>
      <c r="LH84" s="84">
        <f>(HLOOKUP(LH$6,BECO_Datos!$D$3:$HN$85,BECO_Datos!$A83,FALSE)+IFERROR(HLOOKUP(LH$6,BECO_Datos!$HP$3:$LT$85,BECO_Datos!$A83,FALSE),0))*LH$2</f>
        <v>0</v>
      </c>
      <c r="LI84" s="84">
        <f>(HLOOKUP(LI$6,BECO_Datos!$D$3:$HN$85,BECO_Datos!$A83,FALSE)+IFERROR(HLOOKUP(LI$6,BECO_Datos!$HP$3:$LT$85,BECO_Datos!$A83,FALSE),0))*LI$2</f>
        <v>0</v>
      </c>
      <c r="LJ84" s="84">
        <f>(HLOOKUP(LJ$6,BECO_Datos!$D$3:$HN$85,BECO_Datos!$A83,FALSE)+IFERROR(HLOOKUP(LJ$6,BECO_Datos!$HP$3:$LT$85,BECO_Datos!$A83,FALSE),0))*LJ$2</f>
        <v>0</v>
      </c>
      <c r="LK84" s="84">
        <f>(HLOOKUP(LK$6,BECO_Datos!$D$3:$HN$85,BECO_Datos!$A83,FALSE)+IFERROR(HLOOKUP(LK$6,BECO_Datos!$HP$3:$LT$85,BECO_Datos!$A83,FALSE),0))*LK$2</f>
        <v>0</v>
      </c>
      <c r="LL84" s="84">
        <f>(HLOOKUP(LL$6,BECO_Datos!$D$3:$HN$85,BECO_Datos!$A83,FALSE)+IFERROR(HLOOKUP(LL$6,BECO_Datos!$HP$3:$LT$85,BECO_Datos!$A83,FALSE),0))*LL$2</f>
        <v>0</v>
      </c>
      <c r="LM84" s="84">
        <f>(HLOOKUP(LM$6,BECO_Datos!$D$3:$HN$85,BECO_Datos!$A83,FALSE)+IFERROR(HLOOKUP(LM$6,BECO_Datos!$HP$3:$LT$85,BECO_Datos!$A83,FALSE),0))*LM$2</f>
        <v>0</v>
      </c>
    </row>
    <row r="85" spans="1:325" ht="15.75" x14ac:dyDescent="0.2">
      <c r="A85" s="160">
        <v>80</v>
      </c>
      <c r="B85" s="74" t="s">
        <v>22</v>
      </c>
      <c r="C85" s="13"/>
      <c r="D85" s="83" t="e">
        <f>(HLOOKUP(D$6,BECO_Datos!$D$3:$HN$85,BECO_Datos!$A84,FALSE)+IFERROR(HLOOKUP(D$6,BECO_Datos!$HP$3:$LT$85,BECO_Datos!$A84,FALSE),0))*D$2</f>
        <v>#N/A</v>
      </c>
      <c r="E85" s="83" t="e">
        <f>(HLOOKUP(E$6,BECO_Datos!$D$3:$HN$85,BECO_Datos!$A84,FALSE)+IFERROR(HLOOKUP(E$6,BECO_Datos!$HP$3:$LT$85,BECO_Datos!$A84,FALSE),0))*E$2</f>
        <v>#N/A</v>
      </c>
      <c r="F85" s="83" t="e">
        <f>(HLOOKUP(F$6,BECO_Datos!$D$3:$HN$85,BECO_Datos!$A84,FALSE)+IFERROR(HLOOKUP(F$6,BECO_Datos!$HP$3:$LT$85,BECO_Datos!$A84,FALSE),0))*F$2</f>
        <v>#N/A</v>
      </c>
      <c r="G85" s="83" t="e">
        <f>(HLOOKUP(G$6,BECO_Datos!$D$3:$HN$85,BECO_Datos!$A84,FALSE)+IFERROR(HLOOKUP(G$6,BECO_Datos!$HP$3:$LT$85,BECO_Datos!$A84,FALSE),0))*G$2</f>
        <v>#N/A</v>
      </c>
      <c r="H85" s="83" t="e">
        <f>(HLOOKUP(H$6,BECO_Datos!$D$3:$HN$85,BECO_Datos!$A84,FALSE)+IFERROR(HLOOKUP(H$6,BECO_Datos!$HP$3:$LT$85,BECO_Datos!$A84,FALSE),0))*H$2</f>
        <v>#N/A</v>
      </c>
      <c r="I85" s="83" t="e">
        <f>(HLOOKUP(I$6,BECO_Datos!$D$3:$HN$85,BECO_Datos!$A84,FALSE)+IFERROR(HLOOKUP(I$6,BECO_Datos!$HP$3:$LT$85,BECO_Datos!$A84,FALSE),0))*I$2</f>
        <v>#N/A</v>
      </c>
      <c r="J85" s="83">
        <f>(HLOOKUP(J$6,BECO_Datos!$D$3:$HN$85,BECO_Datos!$A84,FALSE)+IFERROR(HLOOKUP(J$6,BECO_Datos!$HP$3:$LT$85,BECO_Datos!$A84,FALSE),0))*J$2</f>
        <v>0</v>
      </c>
      <c r="K85" s="83">
        <f>(HLOOKUP(K$6,BECO_Datos!$D$3:$HN$85,BECO_Datos!$A84,FALSE)+IFERROR(HLOOKUP(K$6,BECO_Datos!$HP$3:$LT$85,BECO_Datos!$A84,FALSE),0))*K$2</f>
        <v>0</v>
      </c>
      <c r="L85" s="83">
        <f>(HLOOKUP(L$6,BECO_Datos!$D$3:$HN$85,BECO_Datos!$A84,FALSE)+IFERROR(HLOOKUP(L$6,BECO_Datos!$HP$3:$LT$85,BECO_Datos!$A84,FALSE),0))*L$2</f>
        <v>0</v>
      </c>
      <c r="M85" s="83">
        <f>(HLOOKUP(M$6,BECO_Datos!$D$3:$HN$85,BECO_Datos!$A84,FALSE)+IFERROR(HLOOKUP(M$6,BECO_Datos!$HP$3:$LT$85,BECO_Datos!$A84,FALSE),0))*M$2</f>
        <v>0</v>
      </c>
      <c r="N85" s="83">
        <f>(HLOOKUP(N$6,BECO_Datos!$D$3:$HN$85,BECO_Datos!$A84,FALSE)+IFERROR(HLOOKUP(N$6,BECO_Datos!$HP$3:$LT$85,BECO_Datos!$A84,FALSE),0))*N$2</f>
        <v>0</v>
      </c>
      <c r="O85" s="83">
        <f>(HLOOKUP(O$6,BECO_Datos!$D$3:$HN$85,BECO_Datos!$A84,FALSE)+IFERROR(HLOOKUP(O$6,BECO_Datos!$HP$3:$LT$85,BECO_Datos!$A84,FALSE),0))*O$2</f>
        <v>0</v>
      </c>
      <c r="P85" s="83">
        <f>(HLOOKUP(P$6,BECO_Datos!$D$3:$HN$85,BECO_Datos!$A84,FALSE)+IFERROR(HLOOKUP(P$6,BECO_Datos!$HP$3:$LT$85,BECO_Datos!$A84,FALSE),0))*P$2</f>
        <v>0</v>
      </c>
      <c r="Q85" s="83">
        <f>(HLOOKUP(Q$6,BECO_Datos!$D$3:$HN$85,BECO_Datos!$A84,FALSE)+IFERROR(HLOOKUP(Q$6,BECO_Datos!$HP$3:$LT$85,BECO_Datos!$A84,FALSE),0))*Q$2</f>
        <v>0</v>
      </c>
      <c r="R85" s="83">
        <f>(HLOOKUP(R$6,BECO_Datos!$D$3:$HN$85,BECO_Datos!$A84,FALSE)+IFERROR(HLOOKUP(R$6,BECO_Datos!$HP$3:$LT$85,BECO_Datos!$A84,FALSE),0))*R$2</f>
        <v>0</v>
      </c>
      <c r="S85" s="83">
        <f>(HLOOKUP(S$6,BECO_Datos!$D$3:$HN$85,BECO_Datos!$A84,FALSE)+IFERROR(HLOOKUP(S$6,BECO_Datos!$HP$3:$LT$85,BECO_Datos!$A84,FALSE),0))*S$2</f>
        <v>0</v>
      </c>
      <c r="U85" s="83" t="e">
        <f>(HLOOKUP(U$6,BECO_Datos!$D$3:$HN$85,BECO_Datos!$A84,FALSE)+IFERROR(HLOOKUP(U$6,BECO_Datos!$HP$3:$LT$85,BECO_Datos!$A84,FALSE),0))*U$2</f>
        <v>#N/A</v>
      </c>
      <c r="V85" s="83" t="e">
        <f>(HLOOKUP(V$6,BECO_Datos!$D$3:$HN$85,BECO_Datos!$A84,FALSE)+IFERROR(HLOOKUP(V$6,BECO_Datos!$HP$3:$LT$85,BECO_Datos!$A84,FALSE),0))*V$2</f>
        <v>#N/A</v>
      </c>
      <c r="W85" s="83" t="e">
        <f>(HLOOKUP(W$6,BECO_Datos!$D$3:$HN$85,BECO_Datos!$A84,FALSE)+IFERROR(HLOOKUP(W$6,BECO_Datos!$HP$3:$LT$85,BECO_Datos!$A84,FALSE),0))*W$2</f>
        <v>#N/A</v>
      </c>
      <c r="X85" s="83" t="e">
        <f>(HLOOKUP(X$6,BECO_Datos!$D$3:$HN$85,BECO_Datos!$A84,FALSE)+IFERROR(HLOOKUP(X$6,BECO_Datos!$HP$3:$LT$85,BECO_Datos!$A84,FALSE),0))*X$2</f>
        <v>#N/A</v>
      </c>
      <c r="Y85" s="83" t="e">
        <f>(HLOOKUP(Y$6,BECO_Datos!$D$3:$HN$85,BECO_Datos!$A84,FALSE)+IFERROR(HLOOKUP(Y$6,BECO_Datos!$HP$3:$LT$85,BECO_Datos!$A84,FALSE),0))*Y$2</f>
        <v>#N/A</v>
      </c>
      <c r="Z85" s="83" t="e">
        <f>(HLOOKUP(Z$6,BECO_Datos!$D$3:$HN$85,BECO_Datos!$A84,FALSE)+IFERROR(HLOOKUP(Z$6,BECO_Datos!$HP$3:$LT$85,BECO_Datos!$A84,FALSE),0))*Z$2</f>
        <v>#N/A</v>
      </c>
      <c r="AA85" s="83">
        <f>(HLOOKUP(AA$6,BECO_Datos!$D$3:$HN$85,BECO_Datos!$A84,FALSE)+IFERROR(HLOOKUP(AA$6,BECO_Datos!$HP$3:$LT$85,BECO_Datos!$A84,FALSE),0))*AA$2</f>
        <v>0</v>
      </c>
      <c r="AB85" s="83">
        <f>(HLOOKUP(AB$6,BECO_Datos!$D$3:$HN$85,BECO_Datos!$A84,FALSE)+IFERROR(HLOOKUP(AB$6,BECO_Datos!$HP$3:$LT$85,BECO_Datos!$A84,FALSE),0))*AB$2</f>
        <v>0</v>
      </c>
      <c r="AC85" s="83">
        <f>(HLOOKUP(AC$6,BECO_Datos!$D$3:$HN$85,BECO_Datos!$A84,FALSE)+IFERROR(HLOOKUP(AC$6,BECO_Datos!$HP$3:$LT$85,BECO_Datos!$A84,FALSE),0))*AC$2</f>
        <v>0</v>
      </c>
      <c r="AD85" s="83">
        <f>(HLOOKUP(AD$6,BECO_Datos!$D$3:$HN$85,BECO_Datos!$A84,FALSE)+IFERROR(HLOOKUP(AD$6,BECO_Datos!$HP$3:$LT$85,BECO_Datos!$A84,FALSE),0))*AD$2</f>
        <v>0</v>
      </c>
      <c r="AE85" s="83">
        <f>(HLOOKUP(AE$6,BECO_Datos!$D$3:$HN$85,BECO_Datos!$A84,FALSE)+IFERROR(HLOOKUP(AE$6,BECO_Datos!$HP$3:$LT$85,BECO_Datos!$A84,FALSE),0))*AE$2</f>
        <v>0</v>
      </c>
      <c r="AF85" s="83">
        <f>(HLOOKUP(AF$6,BECO_Datos!$D$3:$HN$85,BECO_Datos!$A84,FALSE)+IFERROR(HLOOKUP(AF$6,BECO_Datos!$HP$3:$LT$85,BECO_Datos!$A84,FALSE),0))*AF$2</f>
        <v>0</v>
      </c>
      <c r="AG85" s="83">
        <f>(HLOOKUP(AG$6,BECO_Datos!$D$3:$HN$85,BECO_Datos!$A84,FALSE)+IFERROR(HLOOKUP(AG$6,BECO_Datos!$HP$3:$LT$85,BECO_Datos!$A84,FALSE),0))*AG$2</f>
        <v>0</v>
      </c>
      <c r="AH85" s="83">
        <f>(HLOOKUP(AH$6,BECO_Datos!$D$3:$HN$85,BECO_Datos!$A84,FALSE)+IFERROR(HLOOKUP(AH$6,BECO_Datos!$HP$3:$LT$85,BECO_Datos!$A84,FALSE),0))*AH$2</f>
        <v>0</v>
      </c>
      <c r="AI85" s="83">
        <f>(HLOOKUP(AI$6,BECO_Datos!$D$3:$HN$85,BECO_Datos!$A84,FALSE)+IFERROR(HLOOKUP(AI$6,BECO_Datos!$HP$3:$LT$85,BECO_Datos!$A84,FALSE),0))*AI$2</f>
        <v>0</v>
      </c>
      <c r="AJ85" s="83">
        <f>(HLOOKUP(AJ$6,BECO_Datos!$D$3:$HN$85,BECO_Datos!$A84,FALSE)+IFERROR(HLOOKUP(AJ$6,BECO_Datos!$HP$3:$LT$85,BECO_Datos!$A84,FALSE),0))*AJ$2</f>
        <v>0</v>
      </c>
      <c r="AL85" s="83" t="e">
        <f>(HLOOKUP(AL$6,BECO_Datos!$D$3:$HN$85,BECO_Datos!$A84,FALSE)+IFERROR(HLOOKUP(AL$6,BECO_Datos!$HP$3:$LT$85,BECO_Datos!$A84,FALSE),0))*AL$2</f>
        <v>#N/A</v>
      </c>
      <c r="AM85" s="83" t="e">
        <f>(HLOOKUP(AM$6,BECO_Datos!$D$3:$HN$85,BECO_Datos!$A84,FALSE)+IFERROR(HLOOKUP(AM$6,BECO_Datos!$HP$3:$LT$85,BECO_Datos!$A84,FALSE),0))*AM$2</f>
        <v>#N/A</v>
      </c>
      <c r="AN85" s="83" t="e">
        <f>(HLOOKUP(AN$6,BECO_Datos!$D$3:$HN$85,BECO_Datos!$A84,FALSE)+IFERROR(HLOOKUP(AN$6,BECO_Datos!$HP$3:$LT$85,BECO_Datos!$A84,FALSE),0))*AN$2</f>
        <v>#N/A</v>
      </c>
      <c r="AO85" s="83" t="e">
        <f>(HLOOKUP(AO$6,BECO_Datos!$D$3:$HN$85,BECO_Datos!$A84,FALSE)+IFERROR(HLOOKUP(AO$6,BECO_Datos!$HP$3:$LT$85,BECO_Datos!$A84,FALSE),0))*AO$2</f>
        <v>#N/A</v>
      </c>
      <c r="AP85" s="83" t="e">
        <f>(HLOOKUP(AP$6,BECO_Datos!$D$3:$HN$85,BECO_Datos!$A84,FALSE)+IFERROR(HLOOKUP(AP$6,BECO_Datos!$HP$3:$LT$85,BECO_Datos!$A84,FALSE),0))*AP$2</f>
        <v>#N/A</v>
      </c>
      <c r="AQ85" s="83" t="e">
        <f>(HLOOKUP(AQ$6,BECO_Datos!$D$3:$HN$85,BECO_Datos!$A84,FALSE)+IFERROR(HLOOKUP(AQ$6,BECO_Datos!$HP$3:$LT$85,BECO_Datos!$A84,FALSE),0))*AQ$2</f>
        <v>#N/A</v>
      </c>
      <c r="AR85" s="83">
        <f>(HLOOKUP(AR$6,BECO_Datos!$D$3:$HN$85,BECO_Datos!$A84,FALSE)+IFERROR(HLOOKUP(AR$6,BECO_Datos!$HP$3:$LT$85,BECO_Datos!$A84,FALSE),0))*AR$2</f>
        <v>0</v>
      </c>
      <c r="AS85" s="83">
        <f>(HLOOKUP(AS$6,BECO_Datos!$D$3:$HN$85,BECO_Datos!$A84,FALSE)+IFERROR(HLOOKUP(AS$6,BECO_Datos!$HP$3:$LT$85,BECO_Datos!$A84,FALSE),0))*AS$2</f>
        <v>0</v>
      </c>
      <c r="AT85" s="83">
        <f>(HLOOKUP(AT$6,BECO_Datos!$D$3:$HN$85,BECO_Datos!$A84,FALSE)+IFERROR(HLOOKUP(AT$6,BECO_Datos!$HP$3:$LT$85,BECO_Datos!$A84,FALSE),0))*AT$2</f>
        <v>0</v>
      </c>
      <c r="AU85" s="83">
        <f>(HLOOKUP(AU$6,BECO_Datos!$D$3:$HN$85,BECO_Datos!$A84,FALSE)+IFERROR(HLOOKUP(AU$6,BECO_Datos!$HP$3:$LT$85,BECO_Datos!$A84,FALSE),0))*AU$2</f>
        <v>0</v>
      </c>
      <c r="AV85" s="83">
        <f>(HLOOKUP(AV$6,BECO_Datos!$D$3:$HN$85,BECO_Datos!$A84,FALSE)+IFERROR(HLOOKUP(AV$6,BECO_Datos!$HP$3:$LT$85,BECO_Datos!$A84,FALSE),0))*AV$2</f>
        <v>0</v>
      </c>
      <c r="AW85" s="83">
        <f>(HLOOKUP(AW$6,BECO_Datos!$D$3:$HN$85,BECO_Datos!$A84,FALSE)+IFERROR(HLOOKUP(AW$6,BECO_Datos!$HP$3:$LT$85,BECO_Datos!$A84,FALSE),0))*AW$2</f>
        <v>0</v>
      </c>
      <c r="AX85" s="83">
        <f>(HLOOKUP(AX$6,BECO_Datos!$D$3:$HN$85,BECO_Datos!$A84,FALSE)+IFERROR(HLOOKUP(AX$6,BECO_Datos!$HP$3:$LT$85,BECO_Datos!$A84,FALSE),0))*AX$2</f>
        <v>0</v>
      </c>
      <c r="AY85" s="83">
        <f>(HLOOKUP(AY$6,BECO_Datos!$D$3:$HN$85,BECO_Datos!$A84,FALSE)+IFERROR(HLOOKUP(AY$6,BECO_Datos!$HP$3:$LT$85,BECO_Datos!$A84,FALSE),0))*AY$2</f>
        <v>0</v>
      </c>
      <c r="AZ85" s="83">
        <f>(HLOOKUP(AZ$6,BECO_Datos!$D$3:$HN$85,BECO_Datos!$A84,FALSE)+IFERROR(HLOOKUP(AZ$6,BECO_Datos!$HP$3:$LT$85,BECO_Datos!$A84,FALSE),0))*AZ$2</f>
        <v>4.5980835369847801</v>
      </c>
      <c r="BA85" s="83">
        <f>(HLOOKUP(BA$6,BECO_Datos!$D$3:$HN$85,BECO_Datos!$A84,FALSE)+IFERROR(HLOOKUP(BA$6,BECO_Datos!$HP$3:$LT$85,BECO_Datos!$A84,FALSE),0))*BA$2</f>
        <v>0</v>
      </c>
      <c r="BC85" s="83" t="e">
        <f>(HLOOKUP(BC$6,BECO_Datos!$D$3:$HN$85,BECO_Datos!$A84,FALSE)+IFERROR(HLOOKUP(BC$6,BECO_Datos!$HP$3:$LT$85,BECO_Datos!$A84,FALSE),0))*BC$2</f>
        <v>#N/A</v>
      </c>
      <c r="BD85" s="83" t="e">
        <f>(HLOOKUP(BD$6,BECO_Datos!$D$3:$HN$85,BECO_Datos!$A84,FALSE)+IFERROR(HLOOKUP(BD$6,BECO_Datos!$HP$3:$LT$85,BECO_Datos!$A84,FALSE),0))*BD$2</f>
        <v>#N/A</v>
      </c>
      <c r="BE85" s="83" t="e">
        <f>(HLOOKUP(BE$6,BECO_Datos!$D$3:$HN$85,BECO_Datos!$A84,FALSE)+IFERROR(HLOOKUP(BE$6,BECO_Datos!$HP$3:$LT$85,BECO_Datos!$A84,FALSE),0))*BE$2</f>
        <v>#N/A</v>
      </c>
      <c r="BF85" s="83" t="e">
        <f>(HLOOKUP(BF$6,BECO_Datos!$D$3:$HN$85,BECO_Datos!$A84,FALSE)+IFERROR(HLOOKUP(BF$6,BECO_Datos!$HP$3:$LT$85,BECO_Datos!$A84,FALSE),0))*BF$2</f>
        <v>#N/A</v>
      </c>
      <c r="BG85" s="83" t="e">
        <f>(HLOOKUP(BG$6,BECO_Datos!$D$3:$HN$85,BECO_Datos!$A84,FALSE)+IFERROR(HLOOKUP(BG$6,BECO_Datos!$HP$3:$LT$85,BECO_Datos!$A84,FALSE),0))*BG$2</f>
        <v>#N/A</v>
      </c>
      <c r="BH85" s="83" t="e">
        <f>(HLOOKUP(BH$6,BECO_Datos!$D$3:$HN$85,BECO_Datos!$A84,FALSE)+IFERROR(HLOOKUP(BH$6,BECO_Datos!$HP$3:$LT$85,BECO_Datos!$A84,FALSE),0))*BH$2</f>
        <v>#N/A</v>
      </c>
      <c r="BI85" s="83">
        <f>(HLOOKUP(BI$6,BECO_Datos!$D$3:$HN$85,BECO_Datos!$A84,FALSE)+IFERROR(HLOOKUP(BI$6,BECO_Datos!$HP$3:$LT$85,BECO_Datos!$A84,FALSE),0))*BI$2</f>
        <v>0</v>
      </c>
      <c r="BJ85" s="83">
        <f>(HLOOKUP(BJ$6,BECO_Datos!$D$3:$HN$85,BECO_Datos!$A84,FALSE)+IFERROR(HLOOKUP(BJ$6,BECO_Datos!$HP$3:$LT$85,BECO_Datos!$A84,FALSE),0))*BJ$2</f>
        <v>0</v>
      </c>
      <c r="BK85" s="83">
        <f>(HLOOKUP(BK$6,BECO_Datos!$D$3:$HN$85,BECO_Datos!$A84,FALSE)+IFERROR(HLOOKUP(BK$6,BECO_Datos!$HP$3:$LT$85,BECO_Datos!$A84,FALSE),0))*BK$2</f>
        <v>0</v>
      </c>
      <c r="BL85" s="83">
        <f>(HLOOKUP(BL$6,BECO_Datos!$D$3:$HN$85,BECO_Datos!$A84,FALSE)+IFERROR(HLOOKUP(BL$6,BECO_Datos!$HP$3:$LT$85,BECO_Datos!$A84,FALSE),0))*BL$2</f>
        <v>0</v>
      </c>
      <c r="BM85" s="83">
        <f>(HLOOKUP(BM$6,BECO_Datos!$D$3:$HN$85,BECO_Datos!$A84,FALSE)+IFERROR(HLOOKUP(BM$6,BECO_Datos!$HP$3:$LT$85,BECO_Datos!$A84,FALSE),0))*BM$2</f>
        <v>0</v>
      </c>
      <c r="BN85" s="83">
        <f>(HLOOKUP(BN$6,BECO_Datos!$D$3:$HN$85,BECO_Datos!$A84,FALSE)+IFERROR(HLOOKUP(BN$6,BECO_Datos!$HP$3:$LT$85,BECO_Datos!$A84,FALSE),0))*BN$2</f>
        <v>0</v>
      </c>
      <c r="BO85" s="83">
        <f>(HLOOKUP(BO$6,BECO_Datos!$D$3:$HN$85,BECO_Datos!$A84,FALSE)+IFERROR(HLOOKUP(BO$6,BECO_Datos!$HP$3:$LT$85,BECO_Datos!$A84,FALSE),0))*BO$2</f>
        <v>0</v>
      </c>
      <c r="BP85" s="83">
        <f>(HLOOKUP(BP$6,BECO_Datos!$D$3:$HN$85,BECO_Datos!$A84,FALSE)+IFERROR(HLOOKUP(BP$6,BECO_Datos!$HP$3:$LT$85,BECO_Datos!$A84,FALSE),0))*BP$2</f>
        <v>0</v>
      </c>
      <c r="BQ85" s="83">
        <f>(HLOOKUP(BQ$6,BECO_Datos!$D$3:$HN$85,BECO_Datos!$A84,FALSE)+IFERROR(HLOOKUP(BQ$6,BECO_Datos!$HP$3:$LT$85,BECO_Datos!$A84,FALSE),0))*BQ$2</f>
        <v>0</v>
      </c>
      <c r="BR85" s="83">
        <f>(HLOOKUP(BR$6,BECO_Datos!$D$3:$HN$85,BECO_Datos!$A84,FALSE)+IFERROR(HLOOKUP(BR$6,BECO_Datos!$HP$3:$LT$85,BECO_Datos!$A84,FALSE),0))*BR$2</f>
        <v>0</v>
      </c>
      <c r="BT85" s="83" t="e">
        <f>(HLOOKUP(BT$6,BECO_Datos!$D$3:$HN$85,BECO_Datos!$A84,FALSE)+IFERROR(HLOOKUP(BT$6,BECO_Datos!$HP$3:$LT$85,BECO_Datos!$A84,FALSE),0))*BT$2</f>
        <v>#N/A</v>
      </c>
      <c r="BU85" s="83" t="e">
        <f>(HLOOKUP(BU$6,BECO_Datos!$D$3:$HN$85,BECO_Datos!$A84,FALSE)+IFERROR(HLOOKUP(BU$6,BECO_Datos!$HP$3:$LT$85,BECO_Datos!$A84,FALSE),0))*BU$2</f>
        <v>#N/A</v>
      </c>
      <c r="BV85" s="83" t="e">
        <f>(HLOOKUP(BV$6,BECO_Datos!$D$3:$HN$85,BECO_Datos!$A84,FALSE)+IFERROR(HLOOKUP(BV$6,BECO_Datos!$HP$3:$LT$85,BECO_Datos!$A84,FALSE),0))*BV$2</f>
        <v>#N/A</v>
      </c>
      <c r="BW85" s="83" t="e">
        <f>(HLOOKUP(BW$6,BECO_Datos!$D$3:$HN$85,BECO_Datos!$A84,FALSE)+IFERROR(HLOOKUP(BW$6,BECO_Datos!$HP$3:$LT$85,BECO_Datos!$A84,FALSE),0))*BW$2</f>
        <v>#N/A</v>
      </c>
      <c r="BX85" s="83" t="e">
        <f>(HLOOKUP(BX$6,BECO_Datos!$D$3:$HN$85,BECO_Datos!$A84,FALSE)+IFERROR(HLOOKUP(BX$6,BECO_Datos!$HP$3:$LT$85,BECO_Datos!$A84,FALSE),0))*BX$2</f>
        <v>#N/A</v>
      </c>
      <c r="BY85" s="83" t="e">
        <f>(HLOOKUP(BY$6,BECO_Datos!$D$3:$HN$85,BECO_Datos!$A84,FALSE)+IFERROR(HLOOKUP(BY$6,BECO_Datos!$HP$3:$LT$85,BECO_Datos!$A84,FALSE),0))*BY$2</f>
        <v>#N/A</v>
      </c>
      <c r="BZ85" s="83">
        <f>(HLOOKUP(BZ$6,BECO_Datos!$D$3:$HN$85,BECO_Datos!$A84,FALSE)+IFERROR(HLOOKUP(BZ$6,BECO_Datos!$HP$3:$LT$85,BECO_Datos!$A84,FALSE),0))*BZ$2</f>
        <v>0</v>
      </c>
      <c r="CA85" s="83">
        <f>(HLOOKUP(CA$6,BECO_Datos!$D$3:$HN$85,BECO_Datos!$A84,FALSE)+IFERROR(HLOOKUP(CA$6,BECO_Datos!$HP$3:$LT$85,BECO_Datos!$A84,FALSE),0))*CA$2</f>
        <v>0</v>
      </c>
      <c r="CB85" s="83">
        <f>(HLOOKUP(CB$6,BECO_Datos!$D$3:$HN$85,BECO_Datos!$A84,FALSE)+IFERROR(HLOOKUP(CB$6,BECO_Datos!$HP$3:$LT$85,BECO_Datos!$A84,FALSE),0))*CB$2</f>
        <v>0</v>
      </c>
      <c r="CC85" s="83">
        <f>(HLOOKUP(CC$6,BECO_Datos!$D$3:$HN$85,BECO_Datos!$A84,FALSE)+IFERROR(HLOOKUP(CC$6,BECO_Datos!$HP$3:$LT$85,BECO_Datos!$A84,FALSE),0))*CC$2</f>
        <v>0</v>
      </c>
      <c r="CD85" s="83">
        <f>(HLOOKUP(CD$6,BECO_Datos!$D$3:$HN$85,BECO_Datos!$A84,FALSE)+IFERROR(HLOOKUP(CD$6,BECO_Datos!$HP$3:$LT$85,BECO_Datos!$A84,FALSE),0))*CD$2</f>
        <v>0</v>
      </c>
      <c r="CE85" s="83">
        <f>(HLOOKUP(CE$6,BECO_Datos!$D$3:$HN$85,BECO_Datos!$A84,FALSE)+IFERROR(HLOOKUP(CE$6,BECO_Datos!$HP$3:$LT$85,BECO_Datos!$A84,FALSE),0))*CE$2</f>
        <v>0</v>
      </c>
      <c r="CF85" s="83">
        <f>(HLOOKUP(CF$6,BECO_Datos!$D$3:$HN$85,BECO_Datos!$A84,FALSE)+IFERROR(HLOOKUP(CF$6,BECO_Datos!$HP$3:$LT$85,BECO_Datos!$A84,FALSE),0))*CF$2</f>
        <v>0</v>
      </c>
      <c r="CG85" s="83">
        <f>(HLOOKUP(CG$6,BECO_Datos!$D$3:$HN$85,BECO_Datos!$A84,FALSE)+IFERROR(HLOOKUP(CG$6,BECO_Datos!$HP$3:$LT$85,BECO_Datos!$A84,FALSE),0))*CG$2</f>
        <v>0</v>
      </c>
      <c r="CH85" s="83">
        <f>(HLOOKUP(CH$6,BECO_Datos!$D$3:$HN$85,BECO_Datos!$A84,FALSE)+IFERROR(HLOOKUP(CH$6,BECO_Datos!$HP$3:$LT$85,BECO_Datos!$A84,FALSE),0))*CH$2</f>
        <v>0</v>
      </c>
      <c r="CI85" s="83">
        <f>(HLOOKUP(CI$6,BECO_Datos!$D$3:$HN$85,BECO_Datos!$A84,FALSE)+IFERROR(HLOOKUP(CI$6,BECO_Datos!$HP$3:$LT$85,BECO_Datos!$A84,FALSE),0))*CI$2</f>
        <v>0</v>
      </c>
      <c r="CK85" s="83" t="e">
        <f>(HLOOKUP(CK$6,BECO_Datos!$D$3:$HN$85,BECO_Datos!$A84,FALSE)+IFERROR(HLOOKUP(CK$6,BECO_Datos!$HP$3:$LT$85,BECO_Datos!$A84,FALSE),0))*CK$2</f>
        <v>#N/A</v>
      </c>
      <c r="CL85" s="83" t="e">
        <f>(HLOOKUP(CL$6,BECO_Datos!$D$3:$HN$85,BECO_Datos!$A84,FALSE)+IFERROR(HLOOKUP(CL$6,BECO_Datos!$HP$3:$LT$85,BECO_Datos!$A84,FALSE),0))*CL$2</f>
        <v>#N/A</v>
      </c>
      <c r="CM85" s="83" t="e">
        <f>(HLOOKUP(CM$6,BECO_Datos!$D$3:$HN$85,BECO_Datos!$A84,FALSE)+IFERROR(HLOOKUP(CM$6,BECO_Datos!$HP$3:$LT$85,BECO_Datos!$A84,FALSE),0))*CM$2</f>
        <v>#N/A</v>
      </c>
      <c r="CN85" s="83" t="e">
        <f>(HLOOKUP(CN$6,BECO_Datos!$D$3:$HN$85,BECO_Datos!$A84,FALSE)+IFERROR(HLOOKUP(CN$6,BECO_Datos!$HP$3:$LT$85,BECO_Datos!$A84,FALSE),0))*CN$2</f>
        <v>#N/A</v>
      </c>
      <c r="CO85" s="83" t="e">
        <f>(HLOOKUP(CO$6,BECO_Datos!$D$3:$HN$85,BECO_Datos!$A84,FALSE)+IFERROR(HLOOKUP(CO$6,BECO_Datos!$HP$3:$LT$85,BECO_Datos!$A84,FALSE),0))*CO$2</f>
        <v>#N/A</v>
      </c>
      <c r="CP85" s="83" t="e">
        <f>(HLOOKUP(CP$6,BECO_Datos!$D$3:$HN$85,BECO_Datos!$A84,FALSE)+IFERROR(HLOOKUP(CP$6,BECO_Datos!$HP$3:$LT$85,BECO_Datos!$A84,FALSE),0))*CP$2</f>
        <v>#N/A</v>
      </c>
      <c r="CQ85" s="83">
        <f>(HLOOKUP(CQ$6,BECO_Datos!$D$3:$HN$85,BECO_Datos!$A84,FALSE)+IFERROR(HLOOKUP(CQ$6,BECO_Datos!$HP$3:$LT$85,BECO_Datos!$A84,FALSE),0))*CQ$2</f>
        <v>0</v>
      </c>
      <c r="CR85" s="83">
        <f>(HLOOKUP(CR$6,BECO_Datos!$D$3:$HN$85,BECO_Datos!$A84,FALSE)+IFERROR(HLOOKUP(CR$6,BECO_Datos!$HP$3:$LT$85,BECO_Datos!$A84,FALSE),0))*CR$2</f>
        <v>0</v>
      </c>
      <c r="CS85" s="83">
        <f>(HLOOKUP(CS$6,BECO_Datos!$D$3:$HN$85,BECO_Datos!$A84,FALSE)+IFERROR(HLOOKUP(CS$6,BECO_Datos!$HP$3:$LT$85,BECO_Datos!$A84,FALSE),0))*CS$2</f>
        <v>0</v>
      </c>
      <c r="CT85" s="83">
        <f>(HLOOKUP(CT$6,BECO_Datos!$D$3:$HN$85,BECO_Datos!$A84,FALSE)+IFERROR(HLOOKUP(CT$6,BECO_Datos!$HP$3:$LT$85,BECO_Datos!$A84,FALSE),0))*CT$2</f>
        <v>0</v>
      </c>
      <c r="CU85" s="83">
        <f>(HLOOKUP(CU$6,BECO_Datos!$D$3:$HN$85,BECO_Datos!$A84,FALSE)+IFERROR(HLOOKUP(CU$6,BECO_Datos!$HP$3:$LT$85,BECO_Datos!$A84,FALSE),0))*CU$2</f>
        <v>0</v>
      </c>
      <c r="CV85" s="83">
        <f>(HLOOKUP(CV$6,BECO_Datos!$D$3:$HN$85,BECO_Datos!$A84,FALSE)+IFERROR(HLOOKUP(CV$6,BECO_Datos!$HP$3:$LT$85,BECO_Datos!$A84,FALSE),0))*CV$2</f>
        <v>0</v>
      </c>
      <c r="CW85" s="83">
        <f>(HLOOKUP(CW$6,BECO_Datos!$D$3:$HN$85,BECO_Datos!$A84,FALSE)+IFERROR(HLOOKUP(CW$6,BECO_Datos!$HP$3:$LT$85,BECO_Datos!$A84,FALSE),0))*CW$2</f>
        <v>0</v>
      </c>
      <c r="CX85" s="83">
        <f>(HLOOKUP(CX$6,BECO_Datos!$D$3:$HN$85,BECO_Datos!$A84,FALSE)+IFERROR(HLOOKUP(CX$6,BECO_Datos!$HP$3:$LT$85,BECO_Datos!$A84,FALSE),0))*CX$2</f>
        <v>0</v>
      </c>
      <c r="CY85" s="83">
        <f>(HLOOKUP(CY$6,BECO_Datos!$D$3:$HN$85,BECO_Datos!$A84,FALSE)+IFERROR(HLOOKUP(CY$6,BECO_Datos!$HP$3:$LT$85,BECO_Datos!$A84,FALSE),0))*CY$2</f>
        <v>0</v>
      </c>
      <c r="CZ85" s="83">
        <f>(HLOOKUP(CZ$6,BECO_Datos!$D$3:$HN$85,BECO_Datos!$A84,FALSE)+IFERROR(HLOOKUP(CZ$6,BECO_Datos!$HP$3:$LT$85,BECO_Datos!$A84,FALSE),0))*CZ$2</f>
        <v>0</v>
      </c>
      <c r="DB85" s="83" t="e">
        <f>(HLOOKUP(DB$6,BECO_Datos!$D$3:$HN$85,BECO_Datos!$A84,FALSE)+IFERROR(HLOOKUP(DB$6,BECO_Datos!$HP$3:$LT$85,BECO_Datos!$A84,FALSE),0))*DB$2</f>
        <v>#N/A</v>
      </c>
      <c r="DC85" s="83" t="e">
        <f>(HLOOKUP(DC$6,BECO_Datos!$D$3:$HN$85,BECO_Datos!$A84,FALSE)+IFERROR(HLOOKUP(DC$6,BECO_Datos!$HP$3:$LT$85,BECO_Datos!$A84,FALSE),0))*DC$2</f>
        <v>#N/A</v>
      </c>
      <c r="DD85" s="83" t="e">
        <f>(HLOOKUP(DD$6,BECO_Datos!$D$3:$HN$85,BECO_Datos!$A84,FALSE)+IFERROR(HLOOKUP(DD$6,BECO_Datos!$HP$3:$LT$85,BECO_Datos!$A84,FALSE),0))*DD$2</f>
        <v>#N/A</v>
      </c>
      <c r="DE85" s="83" t="e">
        <f>(HLOOKUP(DE$6,BECO_Datos!$D$3:$HN$85,BECO_Datos!$A84,FALSE)+IFERROR(HLOOKUP(DE$6,BECO_Datos!$HP$3:$LT$85,BECO_Datos!$A84,FALSE),0))*DE$2</f>
        <v>#N/A</v>
      </c>
      <c r="DF85" s="83" t="e">
        <f>(HLOOKUP(DF$6,BECO_Datos!$D$3:$HN$85,BECO_Datos!$A84,FALSE)+IFERROR(HLOOKUP(DF$6,BECO_Datos!$HP$3:$LT$85,BECO_Datos!$A84,FALSE),0))*DF$2</f>
        <v>#N/A</v>
      </c>
      <c r="DG85" s="83" t="e">
        <f>(HLOOKUP(DG$6,BECO_Datos!$D$3:$HN$85,BECO_Datos!$A84,FALSE)+IFERROR(HLOOKUP(DG$6,BECO_Datos!$HP$3:$LT$85,BECO_Datos!$A84,FALSE),0))*DG$2</f>
        <v>#N/A</v>
      </c>
      <c r="DH85" s="83">
        <f>(HLOOKUP(DH$6,BECO_Datos!$D$3:$HN$85,BECO_Datos!$A84,FALSE)+IFERROR(HLOOKUP(DH$6,BECO_Datos!$HP$3:$LT$85,BECO_Datos!$A84,FALSE),0))*DH$2</f>
        <v>0</v>
      </c>
      <c r="DI85" s="83">
        <f>(HLOOKUP(DI$6,BECO_Datos!$D$3:$HN$85,BECO_Datos!$A84,FALSE)+IFERROR(HLOOKUP(DI$6,BECO_Datos!$HP$3:$LT$85,BECO_Datos!$A84,FALSE),0))*DI$2</f>
        <v>0</v>
      </c>
      <c r="DJ85" s="83">
        <f>(HLOOKUP(DJ$6,BECO_Datos!$D$3:$HN$85,BECO_Datos!$A84,FALSE)+IFERROR(HLOOKUP(DJ$6,BECO_Datos!$HP$3:$LT$85,BECO_Datos!$A84,FALSE),0))*DJ$2</f>
        <v>0</v>
      </c>
      <c r="DK85" s="83">
        <f>(HLOOKUP(DK$6,BECO_Datos!$D$3:$HN$85,BECO_Datos!$A84,FALSE)+IFERROR(HLOOKUP(DK$6,BECO_Datos!$HP$3:$LT$85,BECO_Datos!$A84,FALSE),0))*DK$2</f>
        <v>0</v>
      </c>
      <c r="DL85" s="83">
        <f>(HLOOKUP(DL$6,BECO_Datos!$D$3:$HN$85,BECO_Datos!$A84,FALSE)+IFERROR(HLOOKUP(DL$6,BECO_Datos!$HP$3:$LT$85,BECO_Datos!$A84,FALSE),0))*DL$2</f>
        <v>0</v>
      </c>
      <c r="DM85" s="83">
        <f>(HLOOKUP(DM$6,BECO_Datos!$D$3:$HN$85,BECO_Datos!$A84,FALSE)+IFERROR(HLOOKUP(DM$6,BECO_Datos!$HP$3:$LT$85,BECO_Datos!$A84,FALSE),0))*DM$2</f>
        <v>0</v>
      </c>
      <c r="DN85" s="83">
        <f>(HLOOKUP(DN$6,BECO_Datos!$D$3:$HN$85,BECO_Datos!$A84,FALSE)+IFERROR(HLOOKUP(DN$6,BECO_Datos!$HP$3:$LT$85,BECO_Datos!$A84,FALSE),0))*DN$2</f>
        <v>0</v>
      </c>
      <c r="DO85" s="83">
        <f>(HLOOKUP(DO$6,BECO_Datos!$D$3:$HN$85,BECO_Datos!$A84,FALSE)+IFERROR(HLOOKUP(DO$6,BECO_Datos!$HP$3:$LT$85,BECO_Datos!$A84,FALSE),0))*DO$2</f>
        <v>0</v>
      </c>
      <c r="DP85" s="83">
        <f>(HLOOKUP(DP$6,BECO_Datos!$D$3:$HN$85,BECO_Datos!$A84,FALSE)+IFERROR(HLOOKUP(DP$6,BECO_Datos!$HP$3:$LT$85,BECO_Datos!$A84,FALSE),0))*DP$2</f>
        <v>0</v>
      </c>
      <c r="DQ85" s="83">
        <f>(HLOOKUP(DQ$6,BECO_Datos!$D$3:$HN$85,BECO_Datos!$A84,FALSE)+IFERROR(HLOOKUP(DQ$6,BECO_Datos!$HP$3:$LT$85,BECO_Datos!$A84,FALSE),0))*DQ$2</f>
        <v>0</v>
      </c>
      <c r="DS85" s="83" t="e">
        <f>(HLOOKUP(DS$6,BECO_Datos!$D$3:$HN$85,BECO_Datos!$A84,FALSE)+IFERROR(HLOOKUP(DS$6,BECO_Datos!$HP$3:$LT$85,BECO_Datos!$A84,FALSE),0))*DS$2</f>
        <v>#N/A</v>
      </c>
      <c r="DT85" s="83" t="e">
        <f>(HLOOKUP(DT$6,BECO_Datos!$D$3:$HN$85,BECO_Datos!$A84,FALSE)+IFERROR(HLOOKUP(DT$6,BECO_Datos!$HP$3:$LT$85,BECO_Datos!$A84,FALSE),0))*DT$2</f>
        <v>#N/A</v>
      </c>
      <c r="DU85" s="83" t="e">
        <f>(HLOOKUP(DU$6,BECO_Datos!$D$3:$HN$85,BECO_Datos!$A84,FALSE)+IFERROR(HLOOKUP(DU$6,BECO_Datos!$HP$3:$LT$85,BECO_Datos!$A84,FALSE),0))*DU$2</f>
        <v>#N/A</v>
      </c>
      <c r="DV85" s="83" t="e">
        <f>(HLOOKUP(DV$6,BECO_Datos!$D$3:$HN$85,BECO_Datos!$A84,FALSE)+IFERROR(HLOOKUP(DV$6,BECO_Datos!$HP$3:$LT$85,BECO_Datos!$A84,FALSE),0))*DV$2</f>
        <v>#N/A</v>
      </c>
      <c r="DW85" s="83" t="e">
        <f>(HLOOKUP(DW$6,BECO_Datos!$D$3:$HN$85,BECO_Datos!$A84,FALSE)+IFERROR(HLOOKUP(DW$6,BECO_Datos!$HP$3:$LT$85,BECO_Datos!$A84,FALSE),0))*DW$2</f>
        <v>#N/A</v>
      </c>
      <c r="DX85" s="83" t="e">
        <f>(HLOOKUP(DX$6,BECO_Datos!$D$3:$HN$85,BECO_Datos!$A84,FALSE)+IFERROR(HLOOKUP(DX$6,BECO_Datos!$HP$3:$LT$85,BECO_Datos!$A84,FALSE),0))*DX$2</f>
        <v>#N/A</v>
      </c>
      <c r="DY85" s="83">
        <f>(HLOOKUP(DY$6,BECO_Datos!$D$3:$HN$85,BECO_Datos!$A84,FALSE)+IFERROR(HLOOKUP(DY$6,BECO_Datos!$HP$3:$LT$85,BECO_Datos!$A84,FALSE),0))*DY$2</f>
        <v>0</v>
      </c>
      <c r="DZ85" s="83">
        <f>(HLOOKUP(DZ$6,BECO_Datos!$D$3:$HN$85,BECO_Datos!$A84,FALSE)+IFERROR(HLOOKUP(DZ$6,BECO_Datos!$HP$3:$LT$85,BECO_Datos!$A84,FALSE),0))*DZ$2</f>
        <v>0</v>
      </c>
      <c r="EA85" s="83">
        <f>(HLOOKUP(EA$6,BECO_Datos!$D$3:$HN$85,BECO_Datos!$A84,FALSE)+IFERROR(HLOOKUP(EA$6,BECO_Datos!$HP$3:$LT$85,BECO_Datos!$A84,FALSE),0))*EA$2</f>
        <v>0</v>
      </c>
      <c r="EB85" s="83">
        <f>(HLOOKUP(EB$6,BECO_Datos!$D$3:$HN$85,BECO_Datos!$A84,FALSE)+IFERROR(HLOOKUP(EB$6,BECO_Datos!$HP$3:$LT$85,BECO_Datos!$A84,FALSE),0))*EB$2</f>
        <v>0</v>
      </c>
      <c r="EC85" s="83">
        <f>(HLOOKUP(EC$6,BECO_Datos!$D$3:$HN$85,BECO_Datos!$A84,FALSE)+IFERROR(HLOOKUP(EC$6,BECO_Datos!$HP$3:$LT$85,BECO_Datos!$A84,FALSE),0))*EC$2</f>
        <v>0</v>
      </c>
      <c r="ED85" s="83">
        <f>(HLOOKUP(ED$6,BECO_Datos!$D$3:$HN$85,BECO_Datos!$A84,FALSE)+IFERROR(HLOOKUP(ED$6,BECO_Datos!$HP$3:$LT$85,BECO_Datos!$A84,FALSE),0))*ED$2</f>
        <v>0</v>
      </c>
      <c r="EE85" s="83">
        <f>(HLOOKUP(EE$6,BECO_Datos!$D$3:$HN$85,BECO_Datos!$A84,FALSE)+IFERROR(HLOOKUP(EE$6,BECO_Datos!$HP$3:$LT$85,BECO_Datos!$A84,FALSE),0))*EE$2</f>
        <v>0</v>
      </c>
      <c r="EF85" s="83">
        <f>(HLOOKUP(EF$6,BECO_Datos!$D$3:$HN$85,BECO_Datos!$A84,FALSE)+IFERROR(HLOOKUP(EF$6,BECO_Datos!$HP$3:$LT$85,BECO_Datos!$A84,FALSE),0))*EF$2</f>
        <v>0</v>
      </c>
      <c r="EG85" s="83">
        <f>(HLOOKUP(EG$6,BECO_Datos!$D$3:$HN$85,BECO_Datos!$A84,FALSE)+IFERROR(HLOOKUP(EG$6,BECO_Datos!$HP$3:$LT$85,BECO_Datos!$A84,FALSE),0))*EG$2</f>
        <v>0</v>
      </c>
      <c r="EH85" s="83">
        <f>(HLOOKUP(EH$6,BECO_Datos!$D$3:$HN$85,BECO_Datos!$A84,FALSE)+IFERROR(HLOOKUP(EH$6,BECO_Datos!$HP$3:$LT$85,BECO_Datos!$A84,FALSE),0))*EH$2</f>
        <v>0</v>
      </c>
      <c r="EJ85" s="83" t="e">
        <f>(HLOOKUP(EJ$6,BECO_Datos!$D$3:$HN$85,BECO_Datos!$A84,FALSE)+IFERROR(HLOOKUP(EJ$6,BECO_Datos!$HP$3:$LT$85,BECO_Datos!$A84,FALSE),0))*EJ$2</f>
        <v>#N/A</v>
      </c>
      <c r="EK85" s="83" t="e">
        <f>(HLOOKUP(EK$6,BECO_Datos!$D$3:$HN$85,BECO_Datos!$A84,FALSE)+IFERROR(HLOOKUP(EK$6,BECO_Datos!$HP$3:$LT$85,BECO_Datos!$A84,FALSE),0))*EK$2</f>
        <v>#N/A</v>
      </c>
      <c r="EL85" s="83" t="e">
        <f>(HLOOKUP(EL$6,BECO_Datos!$D$3:$HN$85,BECO_Datos!$A84,FALSE)+IFERROR(HLOOKUP(EL$6,BECO_Datos!$HP$3:$LT$85,BECO_Datos!$A84,FALSE),0))*EL$2</f>
        <v>#N/A</v>
      </c>
      <c r="EM85" s="83" t="e">
        <f>(HLOOKUP(EM$6,BECO_Datos!$D$3:$HN$85,BECO_Datos!$A84,FALSE)+IFERROR(HLOOKUP(EM$6,BECO_Datos!$HP$3:$LT$85,BECO_Datos!$A84,FALSE),0))*EM$2</f>
        <v>#N/A</v>
      </c>
      <c r="EN85" s="83" t="e">
        <f>(HLOOKUP(EN$6,BECO_Datos!$D$3:$HN$85,BECO_Datos!$A84,FALSE)+IFERROR(HLOOKUP(EN$6,BECO_Datos!$HP$3:$LT$85,BECO_Datos!$A84,FALSE),0))*EN$2</f>
        <v>#N/A</v>
      </c>
      <c r="EO85" s="83" t="e">
        <f>(HLOOKUP(EO$6,BECO_Datos!$D$3:$HN$85,BECO_Datos!$A84,FALSE)+IFERROR(HLOOKUP(EO$6,BECO_Datos!$HP$3:$LT$85,BECO_Datos!$A84,FALSE),0))*EO$2</f>
        <v>#N/A</v>
      </c>
      <c r="EP85" s="83">
        <f>(HLOOKUP(EP$6,BECO_Datos!$D$3:$HN$85,BECO_Datos!$A84,FALSE)+IFERROR(HLOOKUP(EP$6,BECO_Datos!$HP$3:$LT$85,BECO_Datos!$A84,FALSE),0))*EP$2</f>
        <v>0</v>
      </c>
      <c r="EQ85" s="83">
        <f>(HLOOKUP(EQ$6,BECO_Datos!$D$3:$HN$85,BECO_Datos!$A84,FALSE)+IFERROR(HLOOKUP(EQ$6,BECO_Datos!$HP$3:$LT$85,BECO_Datos!$A84,FALSE),0))*EQ$2</f>
        <v>0</v>
      </c>
      <c r="ER85" s="83">
        <f>(HLOOKUP(ER$6,BECO_Datos!$D$3:$HN$85,BECO_Datos!$A84,FALSE)+IFERROR(HLOOKUP(ER$6,BECO_Datos!$HP$3:$LT$85,BECO_Datos!$A84,FALSE),0))*ER$2</f>
        <v>0</v>
      </c>
      <c r="ES85" s="83">
        <f>(HLOOKUP(ES$6,BECO_Datos!$D$3:$HN$85,BECO_Datos!$A84,FALSE)+IFERROR(HLOOKUP(ES$6,BECO_Datos!$HP$3:$LT$85,BECO_Datos!$A84,FALSE),0))*ES$2</f>
        <v>0</v>
      </c>
      <c r="ET85" s="83">
        <f>(HLOOKUP(ET$6,BECO_Datos!$D$3:$HN$85,BECO_Datos!$A84,FALSE)+IFERROR(HLOOKUP(ET$6,BECO_Datos!$HP$3:$LT$85,BECO_Datos!$A84,FALSE),0))*ET$2</f>
        <v>0</v>
      </c>
      <c r="EU85" s="83">
        <f>(HLOOKUP(EU$6,BECO_Datos!$D$3:$HN$85,BECO_Datos!$A84,FALSE)+IFERROR(HLOOKUP(EU$6,BECO_Datos!$HP$3:$LT$85,BECO_Datos!$A84,FALSE),0))*EU$2</f>
        <v>0</v>
      </c>
      <c r="EV85" s="83">
        <f>(HLOOKUP(EV$6,BECO_Datos!$D$3:$HN$85,BECO_Datos!$A84,FALSE)+IFERROR(HLOOKUP(EV$6,BECO_Datos!$HP$3:$LT$85,BECO_Datos!$A84,FALSE),0))*EV$2</f>
        <v>0</v>
      </c>
      <c r="EW85" s="83">
        <f>(HLOOKUP(EW$6,BECO_Datos!$D$3:$HN$85,BECO_Datos!$A84,FALSE)+IFERROR(HLOOKUP(EW$6,BECO_Datos!$HP$3:$LT$85,BECO_Datos!$A84,FALSE),0))*EW$2</f>
        <v>0</v>
      </c>
      <c r="EX85" s="83">
        <f>(HLOOKUP(EX$6,BECO_Datos!$D$3:$HN$85,BECO_Datos!$A84,FALSE)+IFERROR(HLOOKUP(EX$6,BECO_Datos!$HP$3:$LT$85,BECO_Datos!$A84,FALSE),0))*EX$2</f>
        <v>0</v>
      </c>
      <c r="EY85" s="83">
        <f>(HLOOKUP(EY$6,BECO_Datos!$D$3:$HN$85,BECO_Datos!$A84,FALSE)+IFERROR(HLOOKUP(EY$6,BECO_Datos!$HP$3:$LT$85,BECO_Datos!$A84,FALSE),0))*EY$2</f>
        <v>0</v>
      </c>
      <c r="FA85" s="83" t="e">
        <f>(HLOOKUP(FA$6,BECO_Datos!$D$3:$HN$85,BECO_Datos!$A84,FALSE)+IFERROR(HLOOKUP(FA$6,BECO_Datos!$HP$3:$LT$85,BECO_Datos!$A84,FALSE),0))*FA$2</f>
        <v>#N/A</v>
      </c>
      <c r="FB85" s="83" t="e">
        <f>(HLOOKUP(FB$6,BECO_Datos!$D$3:$HN$85,BECO_Datos!$A84,FALSE)+IFERROR(HLOOKUP(FB$6,BECO_Datos!$HP$3:$LT$85,BECO_Datos!$A84,FALSE),0))*FB$2</f>
        <v>#N/A</v>
      </c>
      <c r="FC85" s="83" t="e">
        <f>(HLOOKUP(FC$6,BECO_Datos!$D$3:$HN$85,BECO_Datos!$A84,FALSE)+IFERROR(HLOOKUP(FC$6,BECO_Datos!$HP$3:$LT$85,BECO_Datos!$A84,FALSE),0))*FC$2</f>
        <v>#N/A</v>
      </c>
      <c r="FD85" s="83" t="e">
        <f>(HLOOKUP(FD$6,BECO_Datos!$D$3:$HN$85,BECO_Datos!$A84,FALSE)+IFERROR(HLOOKUP(FD$6,BECO_Datos!$HP$3:$LT$85,BECO_Datos!$A84,FALSE),0))*FD$2</f>
        <v>#N/A</v>
      </c>
      <c r="FE85" s="83" t="e">
        <f>(HLOOKUP(FE$6,BECO_Datos!$D$3:$HN$85,BECO_Datos!$A84,FALSE)+IFERROR(HLOOKUP(FE$6,BECO_Datos!$HP$3:$LT$85,BECO_Datos!$A84,FALSE),0))*FE$2</f>
        <v>#N/A</v>
      </c>
      <c r="FF85" s="83" t="e">
        <f>(HLOOKUP(FF$6,BECO_Datos!$D$3:$HN$85,BECO_Datos!$A84,FALSE)+IFERROR(HLOOKUP(FF$6,BECO_Datos!$HP$3:$LT$85,BECO_Datos!$A84,FALSE),0))*FF$2</f>
        <v>#N/A</v>
      </c>
      <c r="FG85" s="83">
        <f>(HLOOKUP(FG$6,BECO_Datos!$D$3:$HN$85,BECO_Datos!$A84,FALSE)+IFERROR(HLOOKUP(FG$6,BECO_Datos!$HP$3:$LT$85,BECO_Datos!$A84,FALSE),0))*FG$2</f>
        <v>0</v>
      </c>
      <c r="FH85" s="83">
        <f>(HLOOKUP(FH$6,BECO_Datos!$D$3:$HN$85,BECO_Datos!$A84,FALSE)+IFERROR(HLOOKUP(FH$6,BECO_Datos!$HP$3:$LT$85,BECO_Datos!$A84,FALSE),0))*FH$2</f>
        <v>0</v>
      </c>
      <c r="FI85" s="83">
        <f>(HLOOKUP(FI$6,BECO_Datos!$D$3:$HN$85,BECO_Datos!$A84,FALSE)+IFERROR(HLOOKUP(FI$6,BECO_Datos!$HP$3:$LT$85,BECO_Datos!$A84,FALSE),0))*FI$2</f>
        <v>0</v>
      </c>
      <c r="FJ85" s="83">
        <f>(HLOOKUP(FJ$6,BECO_Datos!$D$3:$HN$85,BECO_Datos!$A84,FALSE)+IFERROR(HLOOKUP(FJ$6,BECO_Datos!$HP$3:$LT$85,BECO_Datos!$A84,FALSE),0))*FJ$2</f>
        <v>0</v>
      </c>
      <c r="FK85" s="83">
        <f>(HLOOKUP(FK$6,BECO_Datos!$D$3:$HN$85,BECO_Datos!$A84,FALSE)+IFERROR(HLOOKUP(FK$6,BECO_Datos!$HP$3:$LT$85,BECO_Datos!$A84,FALSE),0))*FK$2</f>
        <v>0</v>
      </c>
      <c r="FL85" s="83">
        <f>(HLOOKUP(FL$6,BECO_Datos!$D$3:$HN$85,BECO_Datos!$A84,FALSE)+IFERROR(HLOOKUP(FL$6,BECO_Datos!$HP$3:$LT$85,BECO_Datos!$A84,FALSE),0))*FL$2</f>
        <v>0</v>
      </c>
      <c r="FM85" s="83">
        <f>(HLOOKUP(FM$6,BECO_Datos!$D$3:$HN$85,BECO_Datos!$A84,FALSE)+IFERROR(HLOOKUP(FM$6,BECO_Datos!$HP$3:$LT$85,BECO_Datos!$A84,FALSE),0))*FM$2</f>
        <v>0</v>
      </c>
      <c r="FN85" s="83">
        <f>(HLOOKUP(FN$6,BECO_Datos!$D$3:$HN$85,BECO_Datos!$A84,FALSE)+IFERROR(HLOOKUP(FN$6,BECO_Datos!$HP$3:$LT$85,BECO_Datos!$A84,FALSE),0))*FN$2</f>
        <v>0</v>
      </c>
      <c r="FO85" s="83">
        <f>(HLOOKUP(FO$6,BECO_Datos!$D$3:$HN$85,BECO_Datos!$A84,FALSE)+IFERROR(HLOOKUP(FO$6,BECO_Datos!$HP$3:$LT$85,BECO_Datos!$A84,FALSE),0))*FO$2</f>
        <v>0</v>
      </c>
      <c r="FP85" s="83">
        <f>(HLOOKUP(FP$6,BECO_Datos!$D$3:$HN$85,BECO_Datos!$A84,FALSE)+IFERROR(HLOOKUP(FP$6,BECO_Datos!$HP$3:$LT$85,BECO_Datos!$A84,FALSE),0))*FP$2</f>
        <v>0</v>
      </c>
      <c r="FR85" s="83" t="e">
        <f>(HLOOKUP(FR$6,BECO_Datos!$D$3:$HN$85,BECO_Datos!$A84,FALSE)+IFERROR(HLOOKUP(FR$6,BECO_Datos!$HP$3:$LT$85,BECO_Datos!$A84,FALSE),0))*FR$2</f>
        <v>#N/A</v>
      </c>
      <c r="FS85" s="83" t="e">
        <f>(HLOOKUP(FS$6,BECO_Datos!$D$3:$HN$85,BECO_Datos!$A84,FALSE)+IFERROR(HLOOKUP(FS$6,BECO_Datos!$HP$3:$LT$85,BECO_Datos!$A84,FALSE),0))*FS$2</f>
        <v>#N/A</v>
      </c>
      <c r="FT85" s="83" t="e">
        <f>(HLOOKUP(FT$6,BECO_Datos!$D$3:$HN$85,BECO_Datos!$A84,FALSE)+IFERROR(HLOOKUP(FT$6,BECO_Datos!$HP$3:$LT$85,BECO_Datos!$A84,FALSE),0))*FT$2</f>
        <v>#N/A</v>
      </c>
      <c r="FU85" s="83" t="e">
        <f>(HLOOKUP(FU$6,BECO_Datos!$D$3:$HN$85,BECO_Datos!$A84,FALSE)+IFERROR(HLOOKUP(FU$6,BECO_Datos!$HP$3:$LT$85,BECO_Datos!$A84,FALSE),0))*FU$2</f>
        <v>#N/A</v>
      </c>
      <c r="FV85" s="83" t="e">
        <f>(HLOOKUP(FV$6,BECO_Datos!$D$3:$HN$85,BECO_Datos!$A84,FALSE)+IFERROR(HLOOKUP(FV$6,BECO_Datos!$HP$3:$LT$85,BECO_Datos!$A84,FALSE),0))*FV$2</f>
        <v>#N/A</v>
      </c>
      <c r="FW85" s="83" t="e">
        <f>(HLOOKUP(FW$6,BECO_Datos!$D$3:$HN$85,BECO_Datos!$A84,FALSE)+IFERROR(HLOOKUP(FW$6,BECO_Datos!$HP$3:$LT$85,BECO_Datos!$A84,FALSE),0))*FW$2</f>
        <v>#N/A</v>
      </c>
      <c r="FX85" s="83">
        <f>(HLOOKUP(FX$6,BECO_Datos!$D$3:$HN$85,BECO_Datos!$A84,FALSE)+IFERROR(HLOOKUP(FX$6,BECO_Datos!$HP$3:$LT$85,BECO_Datos!$A84,FALSE),0))*FX$2</f>
        <v>0</v>
      </c>
      <c r="FY85" s="83">
        <f>(HLOOKUP(FY$6,BECO_Datos!$D$3:$HN$85,BECO_Datos!$A84,FALSE)+IFERROR(HLOOKUP(FY$6,BECO_Datos!$HP$3:$LT$85,BECO_Datos!$A84,FALSE),0))*FY$2</f>
        <v>0</v>
      </c>
      <c r="FZ85" s="83">
        <f>(HLOOKUP(FZ$6,BECO_Datos!$D$3:$HN$85,BECO_Datos!$A84,FALSE)+IFERROR(HLOOKUP(FZ$6,BECO_Datos!$HP$3:$LT$85,BECO_Datos!$A84,FALSE),0))*FZ$2</f>
        <v>0</v>
      </c>
      <c r="GA85" s="83">
        <f>(HLOOKUP(GA$6,BECO_Datos!$D$3:$HN$85,BECO_Datos!$A84,FALSE)+IFERROR(HLOOKUP(GA$6,BECO_Datos!$HP$3:$LT$85,BECO_Datos!$A84,FALSE),0))*GA$2</f>
        <v>0</v>
      </c>
      <c r="GB85" s="83">
        <f>(HLOOKUP(GB$6,BECO_Datos!$D$3:$HN$85,BECO_Datos!$A84,FALSE)+IFERROR(HLOOKUP(GB$6,BECO_Datos!$HP$3:$LT$85,BECO_Datos!$A84,FALSE),0))*GB$2</f>
        <v>0</v>
      </c>
      <c r="GC85" s="83">
        <f>(HLOOKUP(GC$6,BECO_Datos!$D$3:$HN$85,BECO_Datos!$A84,FALSE)+IFERROR(HLOOKUP(GC$6,BECO_Datos!$HP$3:$LT$85,BECO_Datos!$A84,FALSE),0))*GC$2</f>
        <v>0</v>
      </c>
      <c r="GD85" s="83">
        <f>(HLOOKUP(GD$6,BECO_Datos!$D$3:$HN$85,BECO_Datos!$A84,FALSE)+IFERROR(HLOOKUP(GD$6,BECO_Datos!$HP$3:$LT$85,BECO_Datos!$A84,FALSE),0))*GD$2</f>
        <v>0</v>
      </c>
      <c r="GE85" s="83">
        <f>(HLOOKUP(GE$6,BECO_Datos!$D$3:$HN$85,BECO_Datos!$A84,FALSE)+IFERROR(HLOOKUP(GE$6,BECO_Datos!$HP$3:$LT$85,BECO_Datos!$A84,FALSE),0))*GE$2</f>
        <v>0</v>
      </c>
      <c r="GF85" s="83">
        <f>(HLOOKUP(GF$6,BECO_Datos!$D$3:$HN$85,BECO_Datos!$A84,FALSE)+IFERROR(HLOOKUP(GF$6,BECO_Datos!$HP$3:$LT$85,BECO_Datos!$A84,FALSE),0))*GF$2</f>
        <v>0</v>
      </c>
      <c r="GG85" s="83">
        <f>(HLOOKUP(GG$6,BECO_Datos!$D$3:$HN$85,BECO_Datos!$A84,FALSE)+IFERROR(HLOOKUP(GG$6,BECO_Datos!$HP$3:$LT$85,BECO_Datos!$A84,FALSE),0))*GG$2</f>
        <v>0</v>
      </c>
      <c r="GI85" s="83" t="e">
        <f>(HLOOKUP(GI$6,BECO_Datos!$D$3:$HN$85,BECO_Datos!$A84,FALSE)+IFERROR(HLOOKUP(GI$6,BECO_Datos!$HP$3:$LT$85,BECO_Datos!$A84,FALSE),0))*GI$2</f>
        <v>#N/A</v>
      </c>
      <c r="GJ85" s="83" t="e">
        <f>(HLOOKUP(GJ$6,BECO_Datos!$D$3:$HN$85,BECO_Datos!$A84,FALSE)+IFERROR(HLOOKUP(GJ$6,BECO_Datos!$HP$3:$LT$85,BECO_Datos!$A84,FALSE),0))*GJ$2</f>
        <v>#N/A</v>
      </c>
      <c r="GK85" s="83" t="e">
        <f>(HLOOKUP(GK$6,BECO_Datos!$D$3:$HN$85,BECO_Datos!$A84,FALSE)+IFERROR(HLOOKUP(GK$6,BECO_Datos!$HP$3:$LT$85,BECO_Datos!$A84,FALSE),0))*GK$2</f>
        <v>#N/A</v>
      </c>
      <c r="GL85" s="83" t="e">
        <f>(HLOOKUP(GL$6,BECO_Datos!$D$3:$HN$85,BECO_Datos!$A84,FALSE)+IFERROR(HLOOKUP(GL$6,BECO_Datos!$HP$3:$LT$85,BECO_Datos!$A84,FALSE),0))*GL$2</f>
        <v>#N/A</v>
      </c>
      <c r="GM85" s="83" t="e">
        <f>(HLOOKUP(GM$6,BECO_Datos!$D$3:$HN$85,BECO_Datos!$A84,FALSE)+IFERROR(HLOOKUP(GM$6,BECO_Datos!$HP$3:$LT$85,BECO_Datos!$A84,FALSE),0))*GM$2</f>
        <v>#N/A</v>
      </c>
      <c r="GN85" s="83" t="e">
        <f>(HLOOKUP(GN$6,BECO_Datos!$D$3:$HN$85,BECO_Datos!$A84,FALSE)+IFERROR(HLOOKUP(GN$6,BECO_Datos!$HP$3:$LT$85,BECO_Datos!$A84,FALSE),0))*GN$2</f>
        <v>#N/A</v>
      </c>
      <c r="GO85" s="83">
        <f>(HLOOKUP(GO$6,BECO_Datos!$D$3:$HN$85,BECO_Datos!$A84,FALSE)+IFERROR(HLOOKUP(GO$6,BECO_Datos!$HP$3:$LT$85,BECO_Datos!$A84,FALSE),0))*GO$2</f>
        <v>0</v>
      </c>
      <c r="GP85" s="83">
        <f>(HLOOKUP(GP$6,BECO_Datos!$D$3:$HN$85,BECO_Datos!$A84,FALSE)+IFERROR(HLOOKUP(GP$6,BECO_Datos!$HP$3:$LT$85,BECO_Datos!$A84,FALSE),0))*GP$2</f>
        <v>0</v>
      </c>
      <c r="GQ85" s="83">
        <f>(HLOOKUP(GQ$6,BECO_Datos!$D$3:$HN$85,BECO_Datos!$A84,FALSE)+IFERROR(HLOOKUP(GQ$6,BECO_Datos!$HP$3:$LT$85,BECO_Datos!$A84,FALSE),0))*GQ$2</f>
        <v>0</v>
      </c>
      <c r="GR85" s="83">
        <f>(HLOOKUP(GR$6,BECO_Datos!$D$3:$HN$85,BECO_Datos!$A84,FALSE)+IFERROR(HLOOKUP(GR$6,BECO_Datos!$HP$3:$LT$85,BECO_Datos!$A84,FALSE),0))*GR$2</f>
        <v>0</v>
      </c>
      <c r="GS85" s="83">
        <f>(HLOOKUP(GS$6,BECO_Datos!$D$3:$HN$85,BECO_Datos!$A84,FALSE)+IFERROR(HLOOKUP(GS$6,BECO_Datos!$HP$3:$LT$85,BECO_Datos!$A84,FALSE),0))*GS$2</f>
        <v>0</v>
      </c>
      <c r="GT85" s="83">
        <f>(HLOOKUP(GT$6,BECO_Datos!$D$3:$HN$85,BECO_Datos!$A84,FALSE)+IFERROR(HLOOKUP(GT$6,BECO_Datos!$HP$3:$LT$85,BECO_Datos!$A84,FALSE),0))*GT$2</f>
        <v>0</v>
      </c>
      <c r="GU85" s="83">
        <f>(HLOOKUP(GU$6,BECO_Datos!$D$3:$HN$85,BECO_Datos!$A84,FALSE)+IFERROR(HLOOKUP(GU$6,BECO_Datos!$HP$3:$LT$85,BECO_Datos!$A84,FALSE),0))*GU$2</f>
        <v>0</v>
      </c>
      <c r="GV85" s="83">
        <f>(HLOOKUP(GV$6,BECO_Datos!$D$3:$HN$85,BECO_Datos!$A84,FALSE)+IFERROR(HLOOKUP(GV$6,BECO_Datos!$HP$3:$LT$85,BECO_Datos!$A84,FALSE),0))*GV$2</f>
        <v>0</v>
      </c>
      <c r="GW85" s="83">
        <f>(HLOOKUP(GW$6,BECO_Datos!$D$3:$HN$85,BECO_Datos!$A84,FALSE)+IFERROR(HLOOKUP(GW$6,BECO_Datos!$HP$3:$LT$85,BECO_Datos!$A84,FALSE),0))*GW$2</f>
        <v>0</v>
      </c>
      <c r="GX85" s="83">
        <f>(HLOOKUP(GX$6,BECO_Datos!$D$3:$HN$85,BECO_Datos!$A84,FALSE)+IFERROR(HLOOKUP(GX$6,BECO_Datos!$HP$3:$LT$85,BECO_Datos!$A84,FALSE),0))*GX$2</f>
        <v>0</v>
      </c>
      <c r="GZ85" s="83" t="e">
        <f>(HLOOKUP(GZ$6,BECO_Datos!$D$3:$HN$85,BECO_Datos!$A84,FALSE)+IFERROR(HLOOKUP(GZ$6,BECO_Datos!$HP$3:$LT$85,BECO_Datos!$A84,FALSE),0))*GZ$2</f>
        <v>#N/A</v>
      </c>
      <c r="HA85" s="83" t="e">
        <f>(HLOOKUP(HA$6,BECO_Datos!$D$3:$HN$85,BECO_Datos!$A84,FALSE)+IFERROR(HLOOKUP(HA$6,BECO_Datos!$HP$3:$LT$85,BECO_Datos!$A84,FALSE),0))*HA$2</f>
        <v>#N/A</v>
      </c>
      <c r="HB85" s="83" t="e">
        <f>(HLOOKUP(HB$6,BECO_Datos!$D$3:$HN$85,BECO_Datos!$A84,FALSE)+IFERROR(HLOOKUP(HB$6,BECO_Datos!$HP$3:$LT$85,BECO_Datos!$A84,FALSE),0))*HB$2</f>
        <v>#N/A</v>
      </c>
      <c r="HC85" s="83" t="e">
        <f>(HLOOKUP(HC$6,BECO_Datos!$D$3:$HN$85,BECO_Datos!$A84,FALSE)+IFERROR(HLOOKUP(HC$6,BECO_Datos!$HP$3:$LT$85,BECO_Datos!$A84,FALSE),0))*HC$2</f>
        <v>#N/A</v>
      </c>
      <c r="HD85" s="83" t="e">
        <f>(HLOOKUP(HD$6,BECO_Datos!$D$3:$HN$85,BECO_Datos!$A84,FALSE)+IFERROR(HLOOKUP(HD$6,BECO_Datos!$HP$3:$LT$85,BECO_Datos!$A84,FALSE),0))*HD$2</f>
        <v>#N/A</v>
      </c>
      <c r="HE85" s="83" t="e">
        <f>(HLOOKUP(HE$6,BECO_Datos!$D$3:$HN$85,BECO_Datos!$A84,FALSE)+IFERROR(HLOOKUP(HE$6,BECO_Datos!$HP$3:$LT$85,BECO_Datos!$A84,FALSE),0))*HE$2</f>
        <v>#N/A</v>
      </c>
      <c r="HF85" s="83">
        <f>(HLOOKUP(HF$6,BECO_Datos!$D$3:$HN$85,BECO_Datos!$A84,FALSE)+IFERROR(HLOOKUP(HF$6,BECO_Datos!$HP$3:$LT$85,BECO_Datos!$A84,FALSE),0))*HF$2</f>
        <v>0</v>
      </c>
      <c r="HG85" s="83">
        <f>(HLOOKUP(HG$6,BECO_Datos!$D$3:$HN$85,BECO_Datos!$A84,FALSE)+IFERROR(HLOOKUP(HG$6,BECO_Datos!$HP$3:$LT$85,BECO_Datos!$A84,FALSE),0))*HG$2</f>
        <v>0</v>
      </c>
      <c r="HH85" s="83">
        <f>(HLOOKUP(HH$6,BECO_Datos!$D$3:$HN$85,BECO_Datos!$A84,FALSE)+IFERROR(HLOOKUP(HH$6,BECO_Datos!$HP$3:$LT$85,BECO_Datos!$A84,FALSE),0))*HH$2</f>
        <v>0</v>
      </c>
      <c r="HI85" s="83">
        <f>(HLOOKUP(HI$6,BECO_Datos!$D$3:$HN$85,BECO_Datos!$A84,FALSE)+IFERROR(HLOOKUP(HI$6,BECO_Datos!$HP$3:$LT$85,BECO_Datos!$A84,FALSE),0))*HI$2</f>
        <v>0</v>
      </c>
      <c r="HJ85" s="83">
        <f>(HLOOKUP(HJ$6,BECO_Datos!$D$3:$HN$85,BECO_Datos!$A84,FALSE)+IFERROR(HLOOKUP(HJ$6,BECO_Datos!$HP$3:$LT$85,BECO_Datos!$A84,FALSE),0))*HJ$2</f>
        <v>0</v>
      </c>
      <c r="HK85" s="83">
        <f>(HLOOKUP(HK$6,BECO_Datos!$D$3:$HN$85,BECO_Datos!$A84,FALSE)+IFERROR(HLOOKUP(HK$6,BECO_Datos!$HP$3:$LT$85,BECO_Datos!$A84,FALSE),0))*HK$2</f>
        <v>0</v>
      </c>
      <c r="HL85" s="83">
        <f>(HLOOKUP(HL$6,BECO_Datos!$D$3:$HN$85,BECO_Datos!$A84,FALSE)+IFERROR(HLOOKUP(HL$6,BECO_Datos!$HP$3:$LT$85,BECO_Datos!$A84,FALSE),0))*HL$2</f>
        <v>0</v>
      </c>
      <c r="HM85" s="83">
        <f>(HLOOKUP(HM$6,BECO_Datos!$D$3:$HN$85,BECO_Datos!$A84,FALSE)+IFERROR(HLOOKUP(HM$6,BECO_Datos!$HP$3:$LT$85,BECO_Datos!$A84,FALSE),0))*HM$2</f>
        <v>0</v>
      </c>
      <c r="HN85" s="83">
        <f>(HLOOKUP(HN$6,BECO_Datos!$D$3:$HN$85,BECO_Datos!$A84,FALSE)+IFERROR(HLOOKUP(HN$6,BECO_Datos!$HP$3:$LT$85,BECO_Datos!$A84,FALSE),0))*HN$2</f>
        <v>0</v>
      </c>
      <c r="HO85" s="83">
        <f>(HLOOKUP(HO$6,BECO_Datos!$D$3:$HN$85,BECO_Datos!$A84,FALSE)+IFERROR(HLOOKUP(HO$6,BECO_Datos!$HP$3:$LT$85,BECO_Datos!$A84,FALSE),0))*HO$2</f>
        <v>0</v>
      </c>
      <c r="HQ85" s="83" t="e">
        <f>(HLOOKUP(HQ$6,BECO_Datos!$D$3:$HN$85,BECO_Datos!$A84,FALSE)+IFERROR(HLOOKUP(HQ$6,BECO_Datos!$HP$3:$LT$85,BECO_Datos!$A84,FALSE),0))*HQ$2</f>
        <v>#N/A</v>
      </c>
      <c r="HR85" s="83" t="e">
        <f>(HLOOKUP(HR$6,BECO_Datos!$D$3:$HN$85,BECO_Datos!$A84,FALSE)+IFERROR(HLOOKUP(HR$6,BECO_Datos!$HP$3:$LT$85,BECO_Datos!$A84,FALSE),0))*HR$2</f>
        <v>#N/A</v>
      </c>
      <c r="HS85" s="83" t="e">
        <f>(HLOOKUP(HS$6,BECO_Datos!$D$3:$HN$85,BECO_Datos!$A84,FALSE)+IFERROR(HLOOKUP(HS$6,BECO_Datos!$HP$3:$LT$85,BECO_Datos!$A84,FALSE),0))*HS$2</f>
        <v>#N/A</v>
      </c>
      <c r="HT85" s="83" t="e">
        <f>(HLOOKUP(HT$6,BECO_Datos!$D$3:$HN$85,BECO_Datos!$A84,FALSE)+IFERROR(HLOOKUP(HT$6,BECO_Datos!$HP$3:$LT$85,BECO_Datos!$A84,FALSE),0))*HT$2</f>
        <v>#N/A</v>
      </c>
      <c r="HU85" s="83" t="e">
        <f>(HLOOKUP(HU$6,BECO_Datos!$D$3:$HN$85,BECO_Datos!$A84,FALSE)+IFERROR(HLOOKUP(HU$6,BECO_Datos!$HP$3:$LT$85,BECO_Datos!$A84,FALSE),0))*HU$2</f>
        <v>#N/A</v>
      </c>
      <c r="HV85" s="83" t="e">
        <f>(HLOOKUP(HV$6,BECO_Datos!$D$3:$HN$85,BECO_Datos!$A84,FALSE)+IFERROR(HLOOKUP(HV$6,BECO_Datos!$HP$3:$LT$85,BECO_Datos!$A84,FALSE),0))*HV$2</f>
        <v>#N/A</v>
      </c>
      <c r="HW85" s="83">
        <f>(HLOOKUP(HW$6,BECO_Datos!$D$3:$HN$85,BECO_Datos!$A84,FALSE)+IFERROR(HLOOKUP(HW$6,BECO_Datos!$HP$3:$LT$85,BECO_Datos!$A84,FALSE),0))*HW$2</f>
        <v>0</v>
      </c>
      <c r="HX85" s="83">
        <f>(HLOOKUP(HX$6,BECO_Datos!$D$3:$HN$85,BECO_Datos!$A84,FALSE)+IFERROR(HLOOKUP(HX$6,BECO_Datos!$HP$3:$LT$85,BECO_Datos!$A84,FALSE),0))*HX$2</f>
        <v>0</v>
      </c>
      <c r="HY85" s="83">
        <f>(HLOOKUP(HY$6,BECO_Datos!$D$3:$HN$85,BECO_Datos!$A84,FALSE)+IFERROR(HLOOKUP(HY$6,BECO_Datos!$HP$3:$LT$85,BECO_Datos!$A84,FALSE),0))*HY$2</f>
        <v>0</v>
      </c>
      <c r="HZ85" s="83">
        <f>(HLOOKUP(HZ$6,BECO_Datos!$D$3:$HN$85,BECO_Datos!$A84,FALSE)+IFERROR(HLOOKUP(HZ$6,BECO_Datos!$HP$3:$LT$85,BECO_Datos!$A84,FALSE),0))*HZ$2</f>
        <v>0</v>
      </c>
      <c r="IA85" s="83">
        <f>(HLOOKUP(IA$6,BECO_Datos!$D$3:$HN$85,BECO_Datos!$A84,FALSE)+IFERROR(HLOOKUP(IA$6,BECO_Datos!$HP$3:$LT$85,BECO_Datos!$A84,FALSE),0))*IA$2</f>
        <v>0</v>
      </c>
      <c r="IB85" s="83">
        <f>(HLOOKUP(IB$6,BECO_Datos!$D$3:$HN$85,BECO_Datos!$A84,FALSE)+IFERROR(HLOOKUP(IB$6,BECO_Datos!$HP$3:$LT$85,BECO_Datos!$A84,FALSE),0))*IB$2</f>
        <v>0</v>
      </c>
      <c r="IC85" s="83">
        <f>(HLOOKUP(IC$6,BECO_Datos!$D$3:$HN$85,BECO_Datos!$A84,FALSE)+IFERROR(HLOOKUP(IC$6,BECO_Datos!$HP$3:$LT$85,BECO_Datos!$A84,FALSE),0))*IC$2</f>
        <v>0</v>
      </c>
      <c r="ID85" s="83">
        <f>(HLOOKUP(ID$6,BECO_Datos!$D$3:$HN$85,BECO_Datos!$A84,FALSE)+IFERROR(HLOOKUP(ID$6,BECO_Datos!$HP$3:$LT$85,BECO_Datos!$A84,FALSE),0))*ID$2</f>
        <v>0</v>
      </c>
      <c r="IE85" s="83">
        <f>(HLOOKUP(IE$6,BECO_Datos!$D$3:$HN$85,BECO_Datos!$A84,FALSE)+IFERROR(HLOOKUP(IE$6,BECO_Datos!$HP$3:$LT$85,BECO_Datos!$A84,FALSE),0))*IE$2</f>
        <v>0</v>
      </c>
      <c r="IF85" s="83">
        <f>(HLOOKUP(IF$6,BECO_Datos!$D$3:$HN$85,BECO_Datos!$A84,FALSE)+IFERROR(HLOOKUP(IF$6,BECO_Datos!$HP$3:$LT$85,BECO_Datos!$A84,FALSE),0))*IF$2</f>
        <v>0</v>
      </c>
      <c r="IH85" s="83" t="e">
        <f>(HLOOKUP(IH$6,BECO_Datos!$D$3:$HN$85,BECO_Datos!$A84,FALSE)+IFERROR(HLOOKUP(IH$6,BECO_Datos!$HP$3:$LT$85,BECO_Datos!$A84,FALSE),0))*IH$2</f>
        <v>#N/A</v>
      </c>
      <c r="II85" s="83" t="e">
        <f>(HLOOKUP(II$6,BECO_Datos!$D$3:$HN$85,BECO_Datos!$A84,FALSE)+IFERROR(HLOOKUP(II$6,BECO_Datos!$HP$3:$LT$85,BECO_Datos!$A84,FALSE),0))*II$2</f>
        <v>#N/A</v>
      </c>
      <c r="IJ85" s="83" t="e">
        <f>(HLOOKUP(IJ$6,BECO_Datos!$D$3:$HN$85,BECO_Datos!$A84,FALSE)+IFERROR(HLOOKUP(IJ$6,BECO_Datos!$HP$3:$LT$85,BECO_Datos!$A84,FALSE),0))*IJ$2</f>
        <v>#N/A</v>
      </c>
      <c r="IK85" s="83" t="e">
        <f>(HLOOKUP(IK$6,BECO_Datos!$D$3:$HN$85,BECO_Datos!$A84,FALSE)+IFERROR(HLOOKUP(IK$6,BECO_Datos!$HP$3:$LT$85,BECO_Datos!$A84,FALSE),0))*IK$2</f>
        <v>#N/A</v>
      </c>
      <c r="IL85" s="83" t="e">
        <f>(HLOOKUP(IL$6,BECO_Datos!$D$3:$HN$85,BECO_Datos!$A84,FALSE)+IFERROR(HLOOKUP(IL$6,BECO_Datos!$HP$3:$LT$85,BECO_Datos!$A84,FALSE),0))*IL$2</f>
        <v>#N/A</v>
      </c>
      <c r="IM85" s="83" t="e">
        <f>(HLOOKUP(IM$6,BECO_Datos!$D$3:$HN$85,BECO_Datos!$A84,FALSE)+IFERROR(HLOOKUP(IM$6,BECO_Datos!$HP$3:$LT$85,BECO_Datos!$A84,FALSE),0))*IM$2</f>
        <v>#N/A</v>
      </c>
      <c r="IN85" s="83">
        <f>(HLOOKUP(IN$6,BECO_Datos!$D$3:$HN$85,BECO_Datos!$A84,FALSE)+IFERROR(HLOOKUP(IN$6,BECO_Datos!$HP$3:$LT$85,BECO_Datos!$A84,FALSE),0))*IN$2</f>
        <v>1.6167325057680315</v>
      </c>
      <c r="IO85" s="83">
        <f>(HLOOKUP(IO$6,BECO_Datos!$D$3:$HN$85,BECO_Datos!$A84,FALSE)+IFERROR(HLOOKUP(IO$6,BECO_Datos!$HP$3:$LT$85,BECO_Datos!$A84,FALSE),0))*IO$2</f>
        <v>2.6589135198320371</v>
      </c>
      <c r="IP85" s="83">
        <f>(HLOOKUP(IP$6,BECO_Datos!$D$3:$HN$85,BECO_Datos!$A84,FALSE)+IFERROR(HLOOKUP(IP$6,BECO_Datos!$HP$3:$LT$85,BECO_Datos!$A84,FALSE),0))*IP$2</f>
        <v>4.9108822543022024</v>
      </c>
      <c r="IQ85" s="83">
        <f>(HLOOKUP(IQ$6,BECO_Datos!$D$3:$HN$85,BECO_Datos!$A84,FALSE)+IFERROR(HLOOKUP(IQ$6,BECO_Datos!$HP$3:$LT$85,BECO_Datos!$A84,FALSE),0))*IQ$2</f>
        <v>5.5225150628407826</v>
      </c>
      <c r="IR85" s="83">
        <f>(HLOOKUP(IR$6,BECO_Datos!$D$3:$HN$85,BECO_Datos!$A84,FALSE)+IFERROR(HLOOKUP(IR$6,BECO_Datos!$HP$3:$LT$85,BECO_Datos!$A84,FALSE),0))*IR$2</f>
        <v>4.4668458927733479</v>
      </c>
      <c r="IS85" s="83">
        <f>(HLOOKUP(IS$6,BECO_Datos!$D$3:$HN$85,BECO_Datos!$A84,FALSE)+IFERROR(HLOOKUP(IS$6,BECO_Datos!$HP$3:$LT$85,BECO_Datos!$A84,FALSE),0))*IS$2</f>
        <v>3.6871009563862023</v>
      </c>
      <c r="IT85" s="83">
        <f>(HLOOKUP(IT$6,BECO_Datos!$D$3:$HN$85,BECO_Datos!$A84,FALSE)+IFERROR(HLOOKUP(IT$6,BECO_Datos!$HP$3:$LT$85,BECO_Datos!$A84,FALSE),0))*IT$2</f>
        <v>4.8137008963150381</v>
      </c>
      <c r="IU85" s="83">
        <f>(HLOOKUP(IU$6,BECO_Datos!$D$3:$HN$85,BECO_Datos!$A84,FALSE)+IFERROR(HLOOKUP(IU$6,BECO_Datos!$HP$3:$LT$85,BECO_Datos!$A84,FALSE),0))*IU$2</f>
        <v>5.5171193619034371</v>
      </c>
      <c r="IV85" s="83">
        <f>(HLOOKUP(IV$6,BECO_Datos!$D$3:$HN$85,BECO_Datos!$A84,FALSE)+IFERROR(HLOOKUP(IV$6,BECO_Datos!$HP$3:$LT$85,BECO_Datos!$A84,FALSE),0))*IV$2</f>
        <v>6.018465366528444</v>
      </c>
      <c r="IW85" s="83">
        <f>(HLOOKUP(IW$6,BECO_Datos!$D$3:$HN$85,BECO_Datos!$A84,FALSE)+IFERROR(HLOOKUP(IW$6,BECO_Datos!$HP$3:$LT$85,BECO_Datos!$A84,FALSE),0))*IW$2</f>
        <v>7.7234318224702498</v>
      </c>
      <c r="IY85" s="83" t="e">
        <f>(HLOOKUP(IY$6,BECO_Datos!$D$3:$HN$85,BECO_Datos!$A84,FALSE)+IFERROR(HLOOKUP(IY$6,BECO_Datos!$HP$3:$LT$85,BECO_Datos!$A84,FALSE),0))*IY$2</f>
        <v>#N/A</v>
      </c>
      <c r="IZ85" s="83" t="e">
        <f>(HLOOKUP(IZ$6,BECO_Datos!$D$3:$HN$85,BECO_Datos!$A84,FALSE)+IFERROR(HLOOKUP(IZ$6,BECO_Datos!$HP$3:$LT$85,BECO_Datos!$A84,FALSE),0))*IZ$2</f>
        <v>#N/A</v>
      </c>
      <c r="JA85" s="83" t="e">
        <f>(HLOOKUP(JA$6,BECO_Datos!$D$3:$HN$85,BECO_Datos!$A84,FALSE)+IFERROR(HLOOKUP(JA$6,BECO_Datos!$HP$3:$LT$85,BECO_Datos!$A84,FALSE),0))*JA$2</f>
        <v>#N/A</v>
      </c>
      <c r="JB85" s="83" t="e">
        <f>(HLOOKUP(JB$6,BECO_Datos!$D$3:$HN$85,BECO_Datos!$A84,FALSE)+IFERROR(HLOOKUP(JB$6,BECO_Datos!$HP$3:$LT$85,BECO_Datos!$A84,FALSE),0))*JB$2</f>
        <v>#N/A</v>
      </c>
      <c r="JC85" s="83" t="e">
        <f>(HLOOKUP(JC$6,BECO_Datos!$D$3:$HN$85,BECO_Datos!$A84,FALSE)+IFERROR(HLOOKUP(JC$6,BECO_Datos!$HP$3:$LT$85,BECO_Datos!$A84,FALSE),0))*JC$2</f>
        <v>#N/A</v>
      </c>
      <c r="JD85" s="83" t="e">
        <f>(HLOOKUP(JD$6,BECO_Datos!$D$3:$HN$85,BECO_Datos!$A84,FALSE)+IFERROR(HLOOKUP(JD$6,BECO_Datos!$HP$3:$LT$85,BECO_Datos!$A84,FALSE),0))*JD$2</f>
        <v>#N/A</v>
      </c>
      <c r="JE85" s="83">
        <f>(HLOOKUP(JE$6,BECO_Datos!$D$3:$HN$85,BECO_Datos!$A84,FALSE)+IFERROR(HLOOKUP(JE$6,BECO_Datos!$HP$3:$LT$85,BECO_Datos!$A84,FALSE),0))*JE$2</f>
        <v>0</v>
      </c>
      <c r="JF85" s="83">
        <f>(HLOOKUP(JF$6,BECO_Datos!$D$3:$HN$85,BECO_Datos!$A84,FALSE)+IFERROR(HLOOKUP(JF$6,BECO_Datos!$HP$3:$LT$85,BECO_Datos!$A84,FALSE),0))*JF$2</f>
        <v>0</v>
      </c>
      <c r="JG85" s="83">
        <f>(HLOOKUP(JG$6,BECO_Datos!$D$3:$HN$85,BECO_Datos!$A84,FALSE)+IFERROR(HLOOKUP(JG$6,BECO_Datos!$HP$3:$LT$85,BECO_Datos!$A84,FALSE),0))*JG$2</f>
        <v>0</v>
      </c>
      <c r="JH85" s="83">
        <f>(HLOOKUP(JH$6,BECO_Datos!$D$3:$HN$85,BECO_Datos!$A84,FALSE)+IFERROR(HLOOKUP(JH$6,BECO_Datos!$HP$3:$LT$85,BECO_Datos!$A84,FALSE),0))*JH$2</f>
        <v>0</v>
      </c>
      <c r="JI85" s="83">
        <f>(HLOOKUP(JI$6,BECO_Datos!$D$3:$HN$85,BECO_Datos!$A84,FALSE)+IFERROR(HLOOKUP(JI$6,BECO_Datos!$HP$3:$LT$85,BECO_Datos!$A84,FALSE),0))*JI$2</f>
        <v>0</v>
      </c>
      <c r="JJ85" s="83">
        <f>(HLOOKUP(JJ$6,BECO_Datos!$D$3:$HN$85,BECO_Datos!$A84,FALSE)+IFERROR(HLOOKUP(JJ$6,BECO_Datos!$HP$3:$LT$85,BECO_Datos!$A84,FALSE),0))*JJ$2</f>
        <v>0</v>
      </c>
      <c r="JK85" s="83">
        <f>(HLOOKUP(JK$6,BECO_Datos!$D$3:$HN$85,BECO_Datos!$A84,FALSE)+IFERROR(HLOOKUP(JK$6,BECO_Datos!$HP$3:$LT$85,BECO_Datos!$A84,FALSE),0))*JK$2</f>
        <v>0</v>
      </c>
      <c r="JL85" s="83">
        <f>(HLOOKUP(JL$6,BECO_Datos!$D$3:$HN$85,BECO_Datos!$A84,FALSE)+IFERROR(HLOOKUP(JL$6,BECO_Datos!$HP$3:$LT$85,BECO_Datos!$A84,FALSE),0))*JL$2</f>
        <v>0</v>
      </c>
      <c r="JM85" s="83">
        <f>(HLOOKUP(JM$6,BECO_Datos!$D$3:$HN$85,BECO_Datos!$A84,FALSE)+IFERROR(HLOOKUP(JM$6,BECO_Datos!$HP$3:$LT$85,BECO_Datos!$A84,FALSE),0))*JM$2</f>
        <v>0</v>
      </c>
      <c r="JN85" s="83">
        <f>(HLOOKUP(JN$6,BECO_Datos!$D$3:$HN$85,BECO_Datos!$A84,FALSE)+IFERROR(HLOOKUP(JN$6,BECO_Datos!$HP$3:$LT$85,BECO_Datos!$A84,FALSE),0))*JN$2</f>
        <v>0</v>
      </c>
      <c r="JP85" s="83" t="e">
        <f>(HLOOKUP(JP$6,BECO_Datos!$D$3:$HN$85,BECO_Datos!$A84,FALSE)+IFERROR(HLOOKUP(JP$6,BECO_Datos!$HP$3:$LT$85,BECO_Datos!$A84,FALSE),0))*JP$2</f>
        <v>#N/A</v>
      </c>
      <c r="JQ85" s="83" t="e">
        <f>(HLOOKUP(JQ$6,BECO_Datos!$D$3:$HN$85,BECO_Datos!$A84,FALSE)+IFERROR(HLOOKUP(JQ$6,BECO_Datos!$HP$3:$LT$85,BECO_Datos!$A84,FALSE),0))*JQ$2</f>
        <v>#N/A</v>
      </c>
      <c r="JR85" s="83" t="e">
        <f>(HLOOKUP(JR$6,BECO_Datos!$D$3:$HN$85,BECO_Datos!$A84,FALSE)+IFERROR(HLOOKUP(JR$6,BECO_Datos!$HP$3:$LT$85,BECO_Datos!$A84,FALSE),0))*JR$2</f>
        <v>#N/A</v>
      </c>
      <c r="JS85" s="83" t="e">
        <f>(HLOOKUP(JS$6,BECO_Datos!$D$3:$HN$85,BECO_Datos!$A84,FALSE)+IFERROR(HLOOKUP(JS$6,BECO_Datos!$HP$3:$LT$85,BECO_Datos!$A84,FALSE),0))*JS$2</f>
        <v>#N/A</v>
      </c>
      <c r="JT85" s="83" t="e">
        <f>(HLOOKUP(JT$6,BECO_Datos!$D$3:$HN$85,BECO_Datos!$A84,FALSE)+IFERROR(HLOOKUP(JT$6,BECO_Datos!$HP$3:$LT$85,BECO_Datos!$A84,FALSE),0))*JT$2</f>
        <v>#N/A</v>
      </c>
      <c r="JU85" s="83" t="e">
        <f>(HLOOKUP(JU$6,BECO_Datos!$D$3:$HN$85,BECO_Datos!$A84,FALSE)+IFERROR(HLOOKUP(JU$6,BECO_Datos!$HP$3:$LT$85,BECO_Datos!$A84,FALSE),0))*JU$2</f>
        <v>#N/A</v>
      </c>
      <c r="JV85" s="83">
        <f>(HLOOKUP(JV$6,BECO_Datos!$D$3:$HN$85,BECO_Datos!$A84,FALSE)+IFERROR(HLOOKUP(JV$6,BECO_Datos!$HP$3:$LT$85,BECO_Datos!$A84,FALSE),0))*JV$2</f>
        <v>0</v>
      </c>
      <c r="JW85" s="83">
        <f>(HLOOKUP(JW$6,BECO_Datos!$D$3:$HN$85,BECO_Datos!$A84,FALSE)+IFERROR(HLOOKUP(JW$6,BECO_Datos!$HP$3:$LT$85,BECO_Datos!$A84,FALSE),0))*JW$2</f>
        <v>0</v>
      </c>
      <c r="JX85" s="83">
        <f>(HLOOKUP(JX$6,BECO_Datos!$D$3:$HN$85,BECO_Datos!$A84,FALSE)+IFERROR(HLOOKUP(JX$6,BECO_Datos!$HP$3:$LT$85,BECO_Datos!$A84,FALSE),0))*JX$2</f>
        <v>0</v>
      </c>
      <c r="JY85" s="83">
        <f>(HLOOKUP(JY$6,BECO_Datos!$D$3:$HN$85,BECO_Datos!$A84,FALSE)+IFERROR(HLOOKUP(JY$6,BECO_Datos!$HP$3:$LT$85,BECO_Datos!$A84,FALSE),0))*JY$2</f>
        <v>0</v>
      </c>
      <c r="JZ85" s="83">
        <f>(HLOOKUP(JZ$6,BECO_Datos!$D$3:$HN$85,BECO_Datos!$A84,FALSE)+IFERROR(HLOOKUP(JZ$6,BECO_Datos!$HP$3:$LT$85,BECO_Datos!$A84,FALSE),0))*JZ$2</f>
        <v>0</v>
      </c>
      <c r="KA85" s="83">
        <f>(HLOOKUP(KA$6,BECO_Datos!$D$3:$HN$85,BECO_Datos!$A84,FALSE)+IFERROR(HLOOKUP(KA$6,BECO_Datos!$HP$3:$LT$85,BECO_Datos!$A84,FALSE),0))*KA$2</f>
        <v>0</v>
      </c>
      <c r="KB85" s="83">
        <f>(HLOOKUP(KB$6,BECO_Datos!$D$3:$HN$85,BECO_Datos!$A84,FALSE)+IFERROR(HLOOKUP(KB$6,BECO_Datos!$HP$3:$LT$85,BECO_Datos!$A84,FALSE),0))*KB$2</f>
        <v>0</v>
      </c>
      <c r="KC85" s="83">
        <f>(HLOOKUP(KC$6,BECO_Datos!$D$3:$HN$85,BECO_Datos!$A84,FALSE)+IFERROR(HLOOKUP(KC$6,BECO_Datos!$HP$3:$LT$85,BECO_Datos!$A84,FALSE),0))*KC$2</f>
        <v>0</v>
      </c>
      <c r="KD85" s="83">
        <f>(HLOOKUP(KD$6,BECO_Datos!$D$3:$HN$85,BECO_Datos!$A84,FALSE)+IFERROR(HLOOKUP(KD$6,BECO_Datos!$HP$3:$LT$85,BECO_Datos!$A84,FALSE),0))*KD$2</f>
        <v>0</v>
      </c>
      <c r="KE85" s="83">
        <f>(HLOOKUP(KE$6,BECO_Datos!$D$3:$HN$85,BECO_Datos!$A84,FALSE)+IFERROR(HLOOKUP(KE$6,BECO_Datos!$HP$3:$LT$85,BECO_Datos!$A84,FALSE),0))*KE$2</f>
        <v>0</v>
      </c>
      <c r="KG85" s="83" t="e">
        <f>(HLOOKUP(KG$6,BECO_Datos!$D$3:$HN$85,BECO_Datos!$A84,FALSE)+IFERROR(HLOOKUP(KG$6,BECO_Datos!$HP$3:$LT$85,BECO_Datos!$A84,FALSE),0))*KG$2</f>
        <v>#N/A</v>
      </c>
      <c r="KH85" s="83" t="e">
        <f>(HLOOKUP(KH$6,BECO_Datos!$D$3:$HN$85,BECO_Datos!$A84,FALSE)+IFERROR(HLOOKUP(KH$6,BECO_Datos!$HP$3:$LT$85,BECO_Datos!$A84,FALSE),0))*KH$2</f>
        <v>#N/A</v>
      </c>
      <c r="KI85" s="83" t="e">
        <f>(HLOOKUP(KI$6,BECO_Datos!$D$3:$HN$85,BECO_Datos!$A84,FALSE)+IFERROR(HLOOKUP(KI$6,BECO_Datos!$HP$3:$LT$85,BECO_Datos!$A84,FALSE),0))*KI$2</f>
        <v>#N/A</v>
      </c>
      <c r="KJ85" s="83" t="e">
        <f>(HLOOKUP(KJ$6,BECO_Datos!$D$3:$HN$85,BECO_Datos!$A84,FALSE)+IFERROR(HLOOKUP(KJ$6,BECO_Datos!$HP$3:$LT$85,BECO_Datos!$A84,FALSE),0))*KJ$2</f>
        <v>#N/A</v>
      </c>
      <c r="KK85" s="83" t="e">
        <f>(HLOOKUP(KK$6,BECO_Datos!$D$3:$HN$85,BECO_Datos!$A84,FALSE)+IFERROR(HLOOKUP(KK$6,BECO_Datos!$HP$3:$LT$85,BECO_Datos!$A84,FALSE),0))*KK$2</f>
        <v>#N/A</v>
      </c>
      <c r="KL85" s="83" t="e">
        <f>(HLOOKUP(KL$6,BECO_Datos!$D$3:$HN$85,BECO_Datos!$A84,FALSE)+IFERROR(HLOOKUP(KL$6,BECO_Datos!$HP$3:$LT$85,BECO_Datos!$A84,FALSE),0))*KL$2</f>
        <v>#N/A</v>
      </c>
      <c r="KM85" s="83">
        <f>(HLOOKUP(KM$6,BECO_Datos!$D$3:$HN$85,BECO_Datos!$A84,FALSE)+IFERROR(HLOOKUP(KM$6,BECO_Datos!$HP$3:$LT$85,BECO_Datos!$A84,FALSE),0))*KM$2</f>
        <v>0</v>
      </c>
      <c r="KN85" s="83">
        <f>(HLOOKUP(KN$6,BECO_Datos!$D$3:$HN$85,BECO_Datos!$A84,FALSE)+IFERROR(HLOOKUP(KN$6,BECO_Datos!$HP$3:$LT$85,BECO_Datos!$A84,FALSE),0))*KN$2</f>
        <v>0</v>
      </c>
      <c r="KO85" s="83">
        <f>(HLOOKUP(KO$6,BECO_Datos!$D$3:$HN$85,BECO_Datos!$A84,FALSE)+IFERROR(HLOOKUP(KO$6,BECO_Datos!$HP$3:$LT$85,BECO_Datos!$A84,FALSE),0))*KO$2</f>
        <v>0</v>
      </c>
      <c r="KP85" s="83">
        <f>(HLOOKUP(KP$6,BECO_Datos!$D$3:$HN$85,BECO_Datos!$A84,FALSE)+IFERROR(HLOOKUP(KP$6,BECO_Datos!$HP$3:$LT$85,BECO_Datos!$A84,FALSE),0))*KP$2</f>
        <v>0</v>
      </c>
      <c r="KQ85" s="83">
        <f>(HLOOKUP(KQ$6,BECO_Datos!$D$3:$HN$85,BECO_Datos!$A84,FALSE)+IFERROR(HLOOKUP(KQ$6,BECO_Datos!$HP$3:$LT$85,BECO_Datos!$A84,FALSE),0))*KQ$2</f>
        <v>0</v>
      </c>
      <c r="KR85" s="83">
        <f>(HLOOKUP(KR$6,BECO_Datos!$D$3:$HN$85,BECO_Datos!$A84,FALSE)+IFERROR(HLOOKUP(KR$6,BECO_Datos!$HP$3:$LT$85,BECO_Datos!$A84,FALSE),0))*KR$2</f>
        <v>0</v>
      </c>
      <c r="KS85" s="83">
        <f>(HLOOKUP(KS$6,BECO_Datos!$D$3:$HN$85,BECO_Datos!$A84,FALSE)+IFERROR(HLOOKUP(KS$6,BECO_Datos!$HP$3:$LT$85,BECO_Datos!$A84,FALSE),0))*KS$2</f>
        <v>0</v>
      </c>
      <c r="KT85" s="83">
        <f>(HLOOKUP(KT$6,BECO_Datos!$D$3:$HN$85,BECO_Datos!$A84,FALSE)+IFERROR(HLOOKUP(KT$6,BECO_Datos!$HP$3:$LT$85,BECO_Datos!$A84,FALSE),0))*KT$2</f>
        <v>0</v>
      </c>
      <c r="KU85" s="83">
        <f>(HLOOKUP(KU$6,BECO_Datos!$D$3:$HN$85,BECO_Datos!$A84,FALSE)+IFERROR(HLOOKUP(KU$6,BECO_Datos!$HP$3:$LT$85,BECO_Datos!$A84,FALSE),0))*KU$2</f>
        <v>0</v>
      </c>
      <c r="KV85" s="83">
        <f>(HLOOKUP(KV$6,BECO_Datos!$D$3:$HN$85,BECO_Datos!$A84,FALSE)+IFERROR(HLOOKUP(KV$6,BECO_Datos!$HP$3:$LT$85,BECO_Datos!$A84,FALSE),0))*KV$2</f>
        <v>0</v>
      </c>
      <c r="KX85" s="83" t="e">
        <f>(HLOOKUP(KX$6,BECO_Datos!$D$3:$HN$85,BECO_Datos!$A84,FALSE)+IFERROR(HLOOKUP(KX$6,BECO_Datos!$HP$3:$LT$85,BECO_Datos!$A84,FALSE),0))*KX$2</f>
        <v>#N/A</v>
      </c>
      <c r="KY85" s="83" t="e">
        <f>(HLOOKUP(KY$6,BECO_Datos!$D$3:$HN$85,BECO_Datos!$A84,FALSE)+IFERROR(HLOOKUP(KY$6,BECO_Datos!$HP$3:$LT$85,BECO_Datos!$A84,FALSE),0))*KY$2</f>
        <v>#N/A</v>
      </c>
      <c r="KZ85" s="83" t="e">
        <f>(HLOOKUP(KZ$6,BECO_Datos!$D$3:$HN$85,BECO_Datos!$A84,FALSE)+IFERROR(HLOOKUP(KZ$6,BECO_Datos!$HP$3:$LT$85,BECO_Datos!$A84,FALSE),0))*KZ$2</f>
        <v>#N/A</v>
      </c>
      <c r="LA85" s="83" t="e">
        <f>(HLOOKUP(LA$6,BECO_Datos!$D$3:$HN$85,BECO_Datos!$A84,FALSE)+IFERROR(HLOOKUP(LA$6,BECO_Datos!$HP$3:$LT$85,BECO_Datos!$A84,FALSE),0))*LA$2</f>
        <v>#N/A</v>
      </c>
      <c r="LB85" s="83" t="e">
        <f>(HLOOKUP(LB$6,BECO_Datos!$D$3:$HN$85,BECO_Datos!$A84,FALSE)+IFERROR(HLOOKUP(LB$6,BECO_Datos!$HP$3:$LT$85,BECO_Datos!$A84,FALSE),0))*LB$2</f>
        <v>#N/A</v>
      </c>
      <c r="LC85" s="83" t="e">
        <f>(HLOOKUP(LC$6,BECO_Datos!$D$3:$HN$85,BECO_Datos!$A84,FALSE)+IFERROR(HLOOKUP(LC$6,BECO_Datos!$HP$3:$LT$85,BECO_Datos!$A84,FALSE),0))*LC$2</f>
        <v>#N/A</v>
      </c>
      <c r="LD85" s="83">
        <f>(HLOOKUP(LD$6,BECO_Datos!$D$3:$HN$85,BECO_Datos!$A84,FALSE)+IFERROR(HLOOKUP(LD$6,BECO_Datos!$HP$3:$LT$85,BECO_Datos!$A84,FALSE),0))*LD$2</f>
        <v>0</v>
      </c>
      <c r="LE85" s="83">
        <f>(HLOOKUP(LE$6,BECO_Datos!$D$3:$HN$85,BECO_Datos!$A84,FALSE)+IFERROR(HLOOKUP(LE$6,BECO_Datos!$HP$3:$LT$85,BECO_Datos!$A84,FALSE),0))*LE$2</f>
        <v>0</v>
      </c>
      <c r="LF85" s="83">
        <f>(HLOOKUP(LF$6,BECO_Datos!$D$3:$HN$85,BECO_Datos!$A84,FALSE)+IFERROR(HLOOKUP(LF$6,BECO_Datos!$HP$3:$LT$85,BECO_Datos!$A84,FALSE),0))*LF$2</f>
        <v>0</v>
      </c>
      <c r="LG85" s="83">
        <f>(HLOOKUP(LG$6,BECO_Datos!$D$3:$HN$85,BECO_Datos!$A84,FALSE)+IFERROR(HLOOKUP(LG$6,BECO_Datos!$HP$3:$LT$85,BECO_Datos!$A84,FALSE),0))*LG$2</f>
        <v>0</v>
      </c>
      <c r="LH85" s="83">
        <f>(HLOOKUP(LH$6,BECO_Datos!$D$3:$HN$85,BECO_Datos!$A84,FALSE)+IFERROR(HLOOKUP(LH$6,BECO_Datos!$HP$3:$LT$85,BECO_Datos!$A84,FALSE),0))*LH$2</f>
        <v>0</v>
      </c>
      <c r="LI85" s="83">
        <f>(HLOOKUP(LI$6,BECO_Datos!$D$3:$HN$85,BECO_Datos!$A84,FALSE)+IFERROR(HLOOKUP(LI$6,BECO_Datos!$HP$3:$LT$85,BECO_Datos!$A84,FALSE),0))*LI$2</f>
        <v>0</v>
      </c>
      <c r="LJ85" s="83">
        <f>(HLOOKUP(LJ$6,BECO_Datos!$D$3:$HN$85,BECO_Datos!$A84,FALSE)+IFERROR(HLOOKUP(LJ$6,BECO_Datos!$HP$3:$LT$85,BECO_Datos!$A84,FALSE),0))*LJ$2</f>
        <v>0</v>
      </c>
      <c r="LK85" s="83">
        <f>(HLOOKUP(LK$6,BECO_Datos!$D$3:$HN$85,BECO_Datos!$A84,FALSE)+IFERROR(HLOOKUP(LK$6,BECO_Datos!$HP$3:$LT$85,BECO_Datos!$A84,FALSE),0))*LK$2</f>
        <v>0</v>
      </c>
      <c r="LL85" s="83">
        <f>(HLOOKUP(LL$6,BECO_Datos!$D$3:$HN$85,BECO_Datos!$A84,FALSE)+IFERROR(HLOOKUP(LL$6,BECO_Datos!$HP$3:$LT$85,BECO_Datos!$A84,FALSE),0))*LL$2</f>
        <v>0</v>
      </c>
      <c r="LM85" s="83">
        <f>(HLOOKUP(LM$6,BECO_Datos!$D$3:$HN$85,BECO_Datos!$A84,FALSE)+IFERROR(HLOOKUP(LM$6,BECO_Datos!$HP$3:$LT$85,BECO_Datos!$A84,FALSE),0))*LM$2</f>
        <v>0</v>
      </c>
    </row>
    <row r="86" spans="1:325" ht="15.75" x14ac:dyDescent="0.2">
      <c r="A86" s="160">
        <v>81</v>
      </c>
      <c r="B86" s="68" t="s">
        <v>23</v>
      </c>
      <c r="C86" s="13"/>
      <c r="D86" s="84" t="e">
        <f>(HLOOKUP(D$6,BECO_Datos!$D$3:$HN$85,BECO_Datos!$A85,FALSE)+IFERROR(HLOOKUP(D$6,BECO_Datos!$HP$3:$LT$85,BECO_Datos!$A85,FALSE),0))*D$2</f>
        <v>#N/A</v>
      </c>
      <c r="E86" s="84" t="e">
        <f>(HLOOKUP(E$6,BECO_Datos!$D$3:$HN$85,BECO_Datos!$A85,FALSE)+IFERROR(HLOOKUP(E$6,BECO_Datos!$HP$3:$LT$85,BECO_Datos!$A85,FALSE),0))*E$2</f>
        <v>#N/A</v>
      </c>
      <c r="F86" s="84" t="e">
        <f>(HLOOKUP(F$6,BECO_Datos!$D$3:$HN$85,BECO_Datos!$A85,FALSE)+IFERROR(HLOOKUP(F$6,BECO_Datos!$HP$3:$LT$85,BECO_Datos!$A85,FALSE),0))*F$2</f>
        <v>#N/A</v>
      </c>
      <c r="G86" s="84" t="e">
        <f>(HLOOKUP(G$6,BECO_Datos!$D$3:$HN$85,BECO_Datos!$A85,FALSE)+IFERROR(HLOOKUP(G$6,BECO_Datos!$HP$3:$LT$85,BECO_Datos!$A85,FALSE),0))*G$2</f>
        <v>#N/A</v>
      </c>
      <c r="H86" s="84" t="e">
        <f>(HLOOKUP(H$6,BECO_Datos!$D$3:$HN$85,BECO_Datos!$A85,FALSE)+IFERROR(HLOOKUP(H$6,BECO_Datos!$HP$3:$LT$85,BECO_Datos!$A85,FALSE),0))*H$2</f>
        <v>#N/A</v>
      </c>
      <c r="I86" s="84" t="e">
        <f>(HLOOKUP(I$6,BECO_Datos!$D$3:$HN$85,BECO_Datos!$A85,FALSE)+IFERROR(HLOOKUP(I$6,BECO_Datos!$HP$3:$LT$85,BECO_Datos!$A85,FALSE),0))*I$2</f>
        <v>#N/A</v>
      </c>
      <c r="J86" s="84">
        <f>(HLOOKUP(J$6,BECO_Datos!$D$3:$HN$85,BECO_Datos!$A85,FALSE)+IFERROR(HLOOKUP(J$6,BECO_Datos!$HP$3:$LT$85,BECO_Datos!$A85,FALSE),0))*J$2</f>
        <v>0</v>
      </c>
      <c r="K86" s="84">
        <f>(HLOOKUP(K$6,BECO_Datos!$D$3:$HN$85,BECO_Datos!$A85,FALSE)+IFERROR(HLOOKUP(K$6,BECO_Datos!$HP$3:$LT$85,BECO_Datos!$A85,FALSE),0))*K$2</f>
        <v>0</v>
      </c>
      <c r="L86" s="84">
        <f>(HLOOKUP(L$6,BECO_Datos!$D$3:$HN$85,BECO_Datos!$A85,FALSE)+IFERROR(HLOOKUP(L$6,BECO_Datos!$HP$3:$LT$85,BECO_Datos!$A85,FALSE),0))*L$2</f>
        <v>0</v>
      </c>
      <c r="M86" s="84">
        <f>(HLOOKUP(M$6,BECO_Datos!$D$3:$HN$85,BECO_Datos!$A85,FALSE)+IFERROR(HLOOKUP(M$6,BECO_Datos!$HP$3:$LT$85,BECO_Datos!$A85,FALSE),0))*M$2</f>
        <v>0</v>
      </c>
      <c r="N86" s="84">
        <f>(HLOOKUP(N$6,BECO_Datos!$D$3:$HN$85,BECO_Datos!$A85,FALSE)+IFERROR(HLOOKUP(N$6,BECO_Datos!$HP$3:$LT$85,BECO_Datos!$A85,FALSE),0))*N$2</f>
        <v>0</v>
      </c>
      <c r="O86" s="84">
        <f>(HLOOKUP(O$6,BECO_Datos!$D$3:$HN$85,BECO_Datos!$A85,FALSE)+IFERROR(HLOOKUP(O$6,BECO_Datos!$HP$3:$LT$85,BECO_Datos!$A85,FALSE),0))*O$2</f>
        <v>0</v>
      </c>
      <c r="P86" s="84">
        <f>(HLOOKUP(P$6,BECO_Datos!$D$3:$HN$85,BECO_Datos!$A85,FALSE)+IFERROR(HLOOKUP(P$6,BECO_Datos!$HP$3:$LT$85,BECO_Datos!$A85,FALSE),0))*P$2</f>
        <v>0</v>
      </c>
      <c r="Q86" s="84">
        <f>(HLOOKUP(Q$6,BECO_Datos!$D$3:$HN$85,BECO_Datos!$A85,FALSE)+IFERROR(HLOOKUP(Q$6,BECO_Datos!$HP$3:$LT$85,BECO_Datos!$A85,FALSE),0))*Q$2</f>
        <v>0</v>
      </c>
      <c r="R86" s="84">
        <f>(HLOOKUP(R$6,BECO_Datos!$D$3:$HN$85,BECO_Datos!$A85,FALSE)+IFERROR(HLOOKUP(R$6,BECO_Datos!$HP$3:$LT$85,BECO_Datos!$A85,FALSE),0))*R$2</f>
        <v>0</v>
      </c>
      <c r="S86" s="84">
        <f>(HLOOKUP(S$6,BECO_Datos!$D$3:$HN$85,BECO_Datos!$A85,FALSE)+IFERROR(HLOOKUP(S$6,BECO_Datos!$HP$3:$LT$85,BECO_Datos!$A85,FALSE),0))*S$2</f>
        <v>0</v>
      </c>
      <c r="U86" s="84" t="e">
        <f>(HLOOKUP(U$6,BECO_Datos!$D$3:$HN$85,BECO_Datos!$A85,FALSE)+IFERROR(HLOOKUP(U$6,BECO_Datos!$HP$3:$LT$85,BECO_Datos!$A85,FALSE),0))*U$2</f>
        <v>#N/A</v>
      </c>
      <c r="V86" s="84" t="e">
        <f>(HLOOKUP(V$6,BECO_Datos!$D$3:$HN$85,BECO_Datos!$A85,FALSE)+IFERROR(HLOOKUP(V$6,BECO_Datos!$HP$3:$LT$85,BECO_Datos!$A85,FALSE),0))*V$2</f>
        <v>#N/A</v>
      </c>
      <c r="W86" s="84" t="e">
        <f>(HLOOKUP(W$6,BECO_Datos!$D$3:$HN$85,BECO_Datos!$A85,FALSE)+IFERROR(HLOOKUP(W$6,BECO_Datos!$HP$3:$LT$85,BECO_Datos!$A85,FALSE),0))*W$2</f>
        <v>#N/A</v>
      </c>
      <c r="X86" s="84" t="e">
        <f>(HLOOKUP(X$6,BECO_Datos!$D$3:$HN$85,BECO_Datos!$A85,FALSE)+IFERROR(HLOOKUP(X$6,BECO_Datos!$HP$3:$LT$85,BECO_Datos!$A85,FALSE),0))*X$2</f>
        <v>#N/A</v>
      </c>
      <c r="Y86" s="84" t="e">
        <f>(HLOOKUP(Y$6,BECO_Datos!$D$3:$HN$85,BECO_Datos!$A85,FALSE)+IFERROR(HLOOKUP(Y$6,BECO_Datos!$HP$3:$LT$85,BECO_Datos!$A85,FALSE),0))*Y$2</f>
        <v>#N/A</v>
      </c>
      <c r="Z86" s="84" t="e">
        <f>(HLOOKUP(Z$6,BECO_Datos!$D$3:$HN$85,BECO_Datos!$A85,FALSE)+IFERROR(HLOOKUP(Z$6,BECO_Datos!$HP$3:$LT$85,BECO_Datos!$A85,FALSE),0))*Z$2</f>
        <v>#N/A</v>
      </c>
      <c r="AA86" s="84">
        <f>(HLOOKUP(AA$6,BECO_Datos!$D$3:$HN$85,BECO_Datos!$A85,FALSE)+IFERROR(HLOOKUP(AA$6,BECO_Datos!$HP$3:$LT$85,BECO_Datos!$A85,FALSE),0))*AA$2</f>
        <v>0</v>
      </c>
      <c r="AB86" s="84">
        <f>(HLOOKUP(AB$6,BECO_Datos!$D$3:$HN$85,BECO_Datos!$A85,FALSE)+IFERROR(HLOOKUP(AB$6,BECO_Datos!$HP$3:$LT$85,BECO_Datos!$A85,FALSE),0))*AB$2</f>
        <v>0</v>
      </c>
      <c r="AC86" s="84">
        <f>(HLOOKUP(AC$6,BECO_Datos!$D$3:$HN$85,BECO_Datos!$A85,FALSE)+IFERROR(HLOOKUP(AC$6,BECO_Datos!$HP$3:$LT$85,BECO_Datos!$A85,FALSE),0))*AC$2</f>
        <v>0</v>
      </c>
      <c r="AD86" s="84">
        <f>(HLOOKUP(AD$6,BECO_Datos!$D$3:$HN$85,BECO_Datos!$A85,FALSE)+IFERROR(HLOOKUP(AD$6,BECO_Datos!$HP$3:$LT$85,BECO_Datos!$A85,FALSE),0))*AD$2</f>
        <v>0</v>
      </c>
      <c r="AE86" s="84">
        <f>(HLOOKUP(AE$6,BECO_Datos!$D$3:$HN$85,BECO_Datos!$A85,FALSE)+IFERROR(HLOOKUP(AE$6,BECO_Datos!$HP$3:$LT$85,BECO_Datos!$A85,FALSE),0))*AE$2</f>
        <v>0</v>
      </c>
      <c r="AF86" s="84">
        <f>(HLOOKUP(AF$6,BECO_Datos!$D$3:$HN$85,BECO_Datos!$A85,FALSE)+IFERROR(HLOOKUP(AF$6,BECO_Datos!$HP$3:$LT$85,BECO_Datos!$A85,FALSE),0))*AF$2</f>
        <v>0</v>
      </c>
      <c r="AG86" s="84">
        <f>(HLOOKUP(AG$6,BECO_Datos!$D$3:$HN$85,BECO_Datos!$A85,FALSE)+IFERROR(HLOOKUP(AG$6,BECO_Datos!$HP$3:$LT$85,BECO_Datos!$A85,FALSE),0))*AG$2</f>
        <v>0</v>
      </c>
      <c r="AH86" s="84">
        <f>(HLOOKUP(AH$6,BECO_Datos!$D$3:$HN$85,BECO_Datos!$A85,FALSE)+IFERROR(HLOOKUP(AH$6,BECO_Datos!$HP$3:$LT$85,BECO_Datos!$A85,FALSE),0))*AH$2</f>
        <v>0</v>
      </c>
      <c r="AI86" s="84">
        <f>(HLOOKUP(AI$6,BECO_Datos!$D$3:$HN$85,BECO_Datos!$A85,FALSE)+IFERROR(HLOOKUP(AI$6,BECO_Datos!$HP$3:$LT$85,BECO_Datos!$A85,FALSE),0))*AI$2</f>
        <v>0</v>
      </c>
      <c r="AJ86" s="84">
        <f>(HLOOKUP(AJ$6,BECO_Datos!$D$3:$HN$85,BECO_Datos!$A85,FALSE)+IFERROR(HLOOKUP(AJ$6,BECO_Datos!$HP$3:$LT$85,BECO_Datos!$A85,FALSE),0))*AJ$2</f>
        <v>0</v>
      </c>
      <c r="AL86" s="84" t="e">
        <f>(HLOOKUP(AL$6,BECO_Datos!$D$3:$HN$85,BECO_Datos!$A85,FALSE)+IFERROR(HLOOKUP(AL$6,BECO_Datos!$HP$3:$LT$85,BECO_Datos!$A85,FALSE),0))*AL$2</f>
        <v>#N/A</v>
      </c>
      <c r="AM86" s="84" t="e">
        <f>(HLOOKUP(AM$6,BECO_Datos!$D$3:$HN$85,BECO_Datos!$A85,FALSE)+IFERROR(HLOOKUP(AM$6,BECO_Datos!$HP$3:$LT$85,BECO_Datos!$A85,FALSE),0))*AM$2</f>
        <v>#N/A</v>
      </c>
      <c r="AN86" s="84" t="e">
        <f>(HLOOKUP(AN$6,BECO_Datos!$D$3:$HN$85,BECO_Datos!$A85,FALSE)+IFERROR(HLOOKUP(AN$6,BECO_Datos!$HP$3:$LT$85,BECO_Datos!$A85,FALSE),0))*AN$2</f>
        <v>#N/A</v>
      </c>
      <c r="AO86" s="84" t="e">
        <f>(HLOOKUP(AO$6,BECO_Datos!$D$3:$HN$85,BECO_Datos!$A85,FALSE)+IFERROR(HLOOKUP(AO$6,BECO_Datos!$HP$3:$LT$85,BECO_Datos!$A85,FALSE),0))*AO$2</f>
        <v>#N/A</v>
      </c>
      <c r="AP86" s="84" t="e">
        <f>(HLOOKUP(AP$6,BECO_Datos!$D$3:$HN$85,BECO_Datos!$A85,FALSE)+IFERROR(HLOOKUP(AP$6,BECO_Datos!$HP$3:$LT$85,BECO_Datos!$A85,FALSE),0))*AP$2</f>
        <v>#N/A</v>
      </c>
      <c r="AQ86" s="84" t="e">
        <f>(HLOOKUP(AQ$6,BECO_Datos!$D$3:$HN$85,BECO_Datos!$A85,FALSE)+IFERROR(HLOOKUP(AQ$6,BECO_Datos!$HP$3:$LT$85,BECO_Datos!$A85,FALSE),0))*AQ$2</f>
        <v>#N/A</v>
      </c>
      <c r="AR86" s="84">
        <f>(HLOOKUP(AR$6,BECO_Datos!$D$3:$HN$85,BECO_Datos!$A85,FALSE)+IFERROR(HLOOKUP(AR$6,BECO_Datos!$HP$3:$LT$85,BECO_Datos!$A85,FALSE),0))*AR$2</f>
        <v>817.83965746193053</v>
      </c>
      <c r="AS86" s="84">
        <f>(HLOOKUP(AS$6,BECO_Datos!$D$3:$HN$85,BECO_Datos!$A85,FALSE)+IFERROR(HLOOKUP(AS$6,BECO_Datos!$HP$3:$LT$85,BECO_Datos!$A85,FALSE),0))*AS$2</f>
        <v>1432.0491132603438</v>
      </c>
      <c r="AT86" s="84">
        <f>(HLOOKUP(AT$6,BECO_Datos!$D$3:$HN$85,BECO_Datos!$A85,FALSE)+IFERROR(HLOOKUP(AT$6,BECO_Datos!$HP$3:$LT$85,BECO_Datos!$A85,FALSE),0))*AT$2</f>
        <v>2150.8716750440126</v>
      </c>
      <c r="AU86" s="84">
        <f>(HLOOKUP(AU$6,BECO_Datos!$D$3:$HN$85,BECO_Datos!$A85,FALSE)+IFERROR(HLOOKUP(AU$6,BECO_Datos!$HP$3:$LT$85,BECO_Datos!$A85,FALSE),0))*AU$2</f>
        <v>673.35912989437725</v>
      </c>
      <c r="AV86" s="84">
        <f>(HLOOKUP(AV$6,BECO_Datos!$D$3:$HN$85,BECO_Datos!$A85,FALSE)+IFERROR(HLOOKUP(AV$6,BECO_Datos!$HP$3:$LT$85,BECO_Datos!$A85,FALSE),0))*AV$2</f>
        <v>583.48666961340143</v>
      </c>
      <c r="AW86" s="84">
        <f>(HLOOKUP(AW$6,BECO_Datos!$D$3:$HN$85,BECO_Datos!$A85,FALSE)+IFERROR(HLOOKUP(AW$6,BECO_Datos!$HP$3:$LT$85,BECO_Datos!$A85,FALSE),0))*AW$2</f>
        <v>878.40423229772591</v>
      </c>
      <c r="AX86" s="84">
        <f>(HLOOKUP(AX$6,BECO_Datos!$D$3:$HN$85,BECO_Datos!$A85,FALSE)+IFERROR(HLOOKUP(AX$6,BECO_Datos!$HP$3:$LT$85,BECO_Datos!$A85,FALSE),0))*AX$2</f>
        <v>711.39501957102948</v>
      </c>
      <c r="AY86" s="84">
        <f>(HLOOKUP(AY$6,BECO_Datos!$D$3:$HN$85,BECO_Datos!$A85,FALSE)+IFERROR(HLOOKUP(AY$6,BECO_Datos!$HP$3:$LT$85,BECO_Datos!$A85,FALSE),0))*AY$2</f>
        <v>678.28756185882173</v>
      </c>
      <c r="AZ86" s="84">
        <f>(HLOOKUP(AZ$6,BECO_Datos!$D$3:$HN$85,BECO_Datos!$A85,FALSE)+IFERROR(HLOOKUP(AZ$6,BECO_Datos!$HP$3:$LT$85,BECO_Datos!$A85,FALSE),0))*AZ$2</f>
        <v>24.104600508952789</v>
      </c>
      <c r="BA86" s="84">
        <f>(HLOOKUP(BA$6,BECO_Datos!$D$3:$HN$85,BECO_Datos!$A85,FALSE)+IFERROR(HLOOKUP(BA$6,BECO_Datos!$HP$3:$LT$85,BECO_Datos!$A85,FALSE),0))*BA$2</f>
        <v>0</v>
      </c>
      <c r="BC86" s="84" t="e">
        <f>(HLOOKUP(BC$6,BECO_Datos!$D$3:$HN$85,BECO_Datos!$A85,FALSE)+IFERROR(HLOOKUP(BC$6,BECO_Datos!$HP$3:$LT$85,BECO_Datos!$A85,FALSE),0))*BC$2</f>
        <v>#N/A</v>
      </c>
      <c r="BD86" s="84" t="e">
        <f>(HLOOKUP(BD$6,BECO_Datos!$D$3:$HN$85,BECO_Datos!$A85,FALSE)+IFERROR(HLOOKUP(BD$6,BECO_Datos!$HP$3:$LT$85,BECO_Datos!$A85,FALSE),0))*BD$2</f>
        <v>#N/A</v>
      </c>
      <c r="BE86" s="84" t="e">
        <f>(HLOOKUP(BE$6,BECO_Datos!$D$3:$HN$85,BECO_Datos!$A85,FALSE)+IFERROR(HLOOKUP(BE$6,BECO_Datos!$HP$3:$LT$85,BECO_Datos!$A85,FALSE),0))*BE$2</f>
        <v>#N/A</v>
      </c>
      <c r="BF86" s="84" t="e">
        <f>(HLOOKUP(BF$6,BECO_Datos!$D$3:$HN$85,BECO_Datos!$A85,FALSE)+IFERROR(HLOOKUP(BF$6,BECO_Datos!$HP$3:$LT$85,BECO_Datos!$A85,FALSE),0))*BF$2</f>
        <v>#N/A</v>
      </c>
      <c r="BG86" s="84" t="e">
        <f>(HLOOKUP(BG$6,BECO_Datos!$D$3:$HN$85,BECO_Datos!$A85,FALSE)+IFERROR(HLOOKUP(BG$6,BECO_Datos!$HP$3:$LT$85,BECO_Datos!$A85,FALSE),0))*BG$2</f>
        <v>#N/A</v>
      </c>
      <c r="BH86" s="84" t="e">
        <f>(HLOOKUP(BH$6,BECO_Datos!$D$3:$HN$85,BECO_Datos!$A85,FALSE)+IFERROR(HLOOKUP(BH$6,BECO_Datos!$HP$3:$LT$85,BECO_Datos!$A85,FALSE),0))*BH$2</f>
        <v>#N/A</v>
      </c>
      <c r="BI86" s="84">
        <f>(HLOOKUP(BI$6,BECO_Datos!$D$3:$HN$85,BECO_Datos!$A85,FALSE)+IFERROR(HLOOKUP(BI$6,BECO_Datos!$HP$3:$LT$85,BECO_Datos!$A85,FALSE),0))*BI$2</f>
        <v>0</v>
      </c>
      <c r="BJ86" s="84">
        <f>(HLOOKUP(BJ$6,BECO_Datos!$D$3:$HN$85,BECO_Datos!$A85,FALSE)+IFERROR(HLOOKUP(BJ$6,BECO_Datos!$HP$3:$LT$85,BECO_Datos!$A85,FALSE),0))*BJ$2</f>
        <v>0</v>
      </c>
      <c r="BK86" s="84">
        <f>(HLOOKUP(BK$6,BECO_Datos!$D$3:$HN$85,BECO_Datos!$A85,FALSE)+IFERROR(HLOOKUP(BK$6,BECO_Datos!$HP$3:$LT$85,BECO_Datos!$A85,FALSE),0))*BK$2</f>
        <v>0</v>
      </c>
      <c r="BL86" s="84">
        <f>(HLOOKUP(BL$6,BECO_Datos!$D$3:$HN$85,BECO_Datos!$A85,FALSE)+IFERROR(HLOOKUP(BL$6,BECO_Datos!$HP$3:$LT$85,BECO_Datos!$A85,FALSE),0))*BL$2</f>
        <v>0</v>
      </c>
      <c r="BM86" s="84">
        <f>(HLOOKUP(BM$6,BECO_Datos!$D$3:$HN$85,BECO_Datos!$A85,FALSE)+IFERROR(HLOOKUP(BM$6,BECO_Datos!$HP$3:$LT$85,BECO_Datos!$A85,FALSE),0))*BM$2</f>
        <v>0</v>
      </c>
      <c r="BN86" s="84">
        <f>(HLOOKUP(BN$6,BECO_Datos!$D$3:$HN$85,BECO_Datos!$A85,FALSE)+IFERROR(HLOOKUP(BN$6,BECO_Datos!$HP$3:$LT$85,BECO_Datos!$A85,FALSE),0))*BN$2</f>
        <v>0</v>
      </c>
      <c r="BO86" s="84">
        <f>(HLOOKUP(BO$6,BECO_Datos!$D$3:$HN$85,BECO_Datos!$A85,FALSE)+IFERROR(HLOOKUP(BO$6,BECO_Datos!$HP$3:$LT$85,BECO_Datos!$A85,FALSE),0))*BO$2</f>
        <v>0</v>
      </c>
      <c r="BP86" s="84">
        <f>(HLOOKUP(BP$6,BECO_Datos!$D$3:$HN$85,BECO_Datos!$A85,FALSE)+IFERROR(HLOOKUP(BP$6,BECO_Datos!$HP$3:$LT$85,BECO_Datos!$A85,FALSE),0))*BP$2</f>
        <v>0</v>
      </c>
      <c r="BQ86" s="84">
        <f>(HLOOKUP(BQ$6,BECO_Datos!$D$3:$HN$85,BECO_Datos!$A85,FALSE)+IFERROR(HLOOKUP(BQ$6,BECO_Datos!$HP$3:$LT$85,BECO_Datos!$A85,FALSE),0))*BQ$2</f>
        <v>0</v>
      </c>
      <c r="BR86" s="84">
        <f>(HLOOKUP(BR$6,BECO_Datos!$D$3:$HN$85,BECO_Datos!$A85,FALSE)+IFERROR(HLOOKUP(BR$6,BECO_Datos!$HP$3:$LT$85,BECO_Datos!$A85,FALSE),0))*BR$2</f>
        <v>0</v>
      </c>
      <c r="BT86" s="84" t="e">
        <f>(HLOOKUP(BT$6,BECO_Datos!$D$3:$HN$85,BECO_Datos!$A85,FALSE)+IFERROR(HLOOKUP(BT$6,BECO_Datos!$HP$3:$LT$85,BECO_Datos!$A85,FALSE),0))*BT$2</f>
        <v>#N/A</v>
      </c>
      <c r="BU86" s="84" t="e">
        <f>(HLOOKUP(BU$6,BECO_Datos!$D$3:$HN$85,BECO_Datos!$A85,FALSE)+IFERROR(HLOOKUP(BU$6,BECO_Datos!$HP$3:$LT$85,BECO_Datos!$A85,FALSE),0))*BU$2</f>
        <v>#N/A</v>
      </c>
      <c r="BV86" s="84" t="e">
        <f>(HLOOKUP(BV$6,BECO_Datos!$D$3:$HN$85,BECO_Datos!$A85,FALSE)+IFERROR(HLOOKUP(BV$6,BECO_Datos!$HP$3:$LT$85,BECO_Datos!$A85,FALSE),0))*BV$2</f>
        <v>#N/A</v>
      </c>
      <c r="BW86" s="84" t="e">
        <f>(HLOOKUP(BW$6,BECO_Datos!$D$3:$HN$85,BECO_Datos!$A85,FALSE)+IFERROR(HLOOKUP(BW$6,BECO_Datos!$HP$3:$LT$85,BECO_Datos!$A85,FALSE),0))*BW$2</f>
        <v>#N/A</v>
      </c>
      <c r="BX86" s="84" t="e">
        <f>(HLOOKUP(BX$6,BECO_Datos!$D$3:$HN$85,BECO_Datos!$A85,FALSE)+IFERROR(HLOOKUP(BX$6,BECO_Datos!$HP$3:$LT$85,BECO_Datos!$A85,FALSE),0))*BX$2</f>
        <v>#N/A</v>
      </c>
      <c r="BY86" s="84" t="e">
        <f>(HLOOKUP(BY$6,BECO_Datos!$D$3:$HN$85,BECO_Datos!$A85,FALSE)+IFERROR(HLOOKUP(BY$6,BECO_Datos!$HP$3:$LT$85,BECO_Datos!$A85,FALSE),0))*BY$2</f>
        <v>#N/A</v>
      </c>
      <c r="BZ86" s="84">
        <f>(HLOOKUP(BZ$6,BECO_Datos!$D$3:$HN$85,BECO_Datos!$A85,FALSE)+IFERROR(HLOOKUP(BZ$6,BECO_Datos!$HP$3:$LT$85,BECO_Datos!$A85,FALSE),0))*BZ$2</f>
        <v>0</v>
      </c>
      <c r="CA86" s="84">
        <f>(HLOOKUP(CA$6,BECO_Datos!$D$3:$HN$85,BECO_Datos!$A85,FALSE)+IFERROR(HLOOKUP(CA$6,BECO_Datos!$HP$3:$LT$85,BECO_Datos!$A85,FALSE),0))*CA$2</f>
        <v>0</v>
      </c>
      <c r="CB86" s="84">
        <f>(HLOOKUP(CB$6,BECO_Datos!$D$3:$HN$85,BECO_Datos!$A85,FALSE)+IFERROR(HLOOKUP(CB$6,BECO_Datos!$HP$3:$LT$85,BECO_Datos!$A85,FALSE),0))*CB$2</f>
        <v>0</v>
      </c>
      <c r="CC86" s="84">
        <f>(HLOOKUP(CC$6,BECO_Datos!$D$3:$HN$85,BECO_Datos!$A85,FALSE)+IFERROR(HLOOKUP(CC$6,BECO_Datos!$HP$3:$LT$85,BECO_Datos!$A85,FALSE),0))*CC$2</f>
        <v>0</v>
      </c>
      <c r="CD86" s="84">
        <f>(HLOOKUP(CD$6,BECO_Datos!$D$3:$HN$85,BECO_Datos!$A85,FALSE)+IFERROR(HLOOKUP(CD$6,BECO_Datos!$HP$3:$LT$85,BECO_Datos!$A85,FALSE),0))*CD$2</f>
        <v>0</v>
      </c>
      <c r="CE86" s="84">
        <f>(HLOOKUP(CE$6,BECO_Datos!$D$3:$HN$85,BECO_Datos!$A85,FALSE)+IFERROR(HLOOKUP(CE$6,BECO_Datos!$HP$3:$LT$85,BECO_Datos!$A85,FALSE),0))*CE$2</f>
        <v>0</v>
      </c>
      <c r="CF86" s="84">
        <f>(HLOOKUP(CF$6,BECO_Datos!$D$3:$HN$85,BECO_Datos!$A85,FALSE)+IFERROR(HLOOKUP(CF$6,BECO_Datos!$HP$3:$LT$85,BECO_Datos!$A85,FALSE),0))*CF$2</f>
        <v>0</v>
      </c>
      <c r="CG86" s="84">
        <f>(HLOOKUP(CG$6,BECO_Datos!$D$3:$HN$85,BECO_Datos!$A85,FALSE)+IFERROR(HLOOKUP(CG$6,BECO_Datos!$HP$3:$LT$85,BECO_Datos!$A85,FALSE),0))*CG$2</f>
        <v>0</v>
      </c>
      <c r="CH86" s="84">
        <f>(HLOOKUP(CH$6,BECO_Datos!$D$3:$HN$85,BECO_Datos!$A85,FALSE)+IFERROR(HLOOKUP(CH$6,BECO_Datos!$HP$3:$LT$85,BECO_Datos!$A85,FALSE),0))*CH$2</f>
        <v>0</v>
      </c>
      <c r="CI86" s="84">
        <f>(HLOOKUP(CI$6,BECO_Datos!$D$3:$HN$85,BECO_Datos!$A85,FALSE)+IFERROR(HLOOKUP(CI$6,BECO_Datos!$HP$3:$LT$85,BECO_Datos!$A85,FALSE),0))*CI$2</f>
        <v>0</v>
      </c>
      <c r="CK86" s="84" t="e">
        <f>(HLOOKUP(CK$6,BECO_Datos!$D$3:$HN$85,BECO_Datos!$A85,FALSE)+IFERROR(HLOOKUP(CK$6,BECO_Datos!$HP$3:$LT$85,BECO_Datos!$A85,FALSE),0))*CK$2</f>
        <v>#N/A</v>
      </c>
      <c r="CL86" s="84" t="e">
        <f>(HLOOKUP(CL$6,BECO_Datos!$D$3:$HN$85,BECO_Datos!$A85,FALSE)+IFERROR(HLOOKUP(CL$6,BECO_Datos!$HP$3:$LT$85,BECO_Datos!$A85,FALSE),0))*CL$2</f>
        <v>#N/A</v>
      </c>
      <c r="CM86" s="84" t="e">
        <f>(HLOOKUP(CM$6,BECO_Datos!$D$3:$HN$85,BECO_Datos!$A85,FALSE)+IFERROR(HLOOKUP(CM$6,BECO_Datos!$HP$3:$LT$85,BECO_Datos!$A85,FALSE),0))*CM$2</f>
        <v>#N/A</v>
      </c>
      <c r="CN86" s="84" t="e">
        <f>(HLOOKUP(CN$6,BECO_Datos!$D$3:$HN$85,BECO_Datos!$A85,FALSE)+IFERROR(HLOOKUP(CN$6,BECO_Datos!$HP$3:$LT$85,BECO_Datos!$A85,FALSE),0))*CN$2</f>
        <v>#N/A</v>
      </c>
      <c r="CO86" s="84" t="e">
        <f>(HLOOKUP(CO$6,BECO_Datos!$D$3:$HN$85,BECO_Datos!$A85,FALSE)+IFERROR(HLOOKUP(CO$6,BECO_Datos!$HP$3:$LT$85,BECO_Datos!$A85,FALSE),0))*CO$2</f>
        <v>#N/A</v>
      </c>
      <c r="CP86" s="84" t="e">
        <f>(HLOOKUP(CP$6,BECO_Datos!$D$3:$HN$85,BECO_Datos!$A85,FALSE)+IFERROR(HLOOKUP(CP$6,BECO_Datos!$HP$3:$LT$85,BECO_Datos!$A85,FALSE),0))*CP$2</f>
        <v>#N/A</v>
      </c>
      <c r="CQ86" s="84">
        <f>(HLOOKUP(CQ$6,BECO_Datos!$D$3:$HN$85,BECO_Datos!$A85,FALSE)+IFERROR(HLOOKUP(CQ$6,BECO_Datos!$HP$3:$LT$85,BECO_Datos!$A85,FALSE),0))*CQ$2</f>
        <v>0</v>
      </c>
      <c r="CR86" s="84">
        <f>(HLOOKUP(CR$6,BECO_Datos!$D$3:$HN$85,BECO_Datos!$A85,FALSE)+IFERROR(HLOOKUP(CR$6,BECO_Datos!$HP$3:$LT$85,BECO_Datos!$A85,FALSE),0))*CR$2</f>
        <v>0</v>
      </c>
      <c r="CS86" s="84">
        <f>(HLOOKUP(CS$6,BECO_Datos!$D$3:$HN$85,BECO_Datos!$A85,FALSE)+IFERROR(HLOOKUP(CS$6,BECO_Datos!$HP$3:$LT$85,BECO_Datos!$A85,FALSE),0))*CS$2</f>
        <v>0</v>
      </c>
      <c r="CT86" s="84">
        <f>(HLOOKUP(CT$6,BECO_Datos!$D$3:$HN$85,BECO_Datos!$A85,FALSE)+IFERROR(HLOOKUP(CT$6,BECO_Datos!$HP$3:$LT$85,BECO_Datos!$A85,FALSE),0))*CT$2</f>
        <v>0</v>
      </c>
      <c r="CU86" s="84">
        <f>(HLOOKUP(CU$6,BECO_Datos!$D$3:$HN$85,BECO_Datos!$A85,FALSE)+IFERROR(HLOOKUP(CU$6,BECO_Datos!$HP$3:$LT$85,BECO_Datos!$A85,FALSE),0))*CU$2</f>
        <v>0</v>
      </c>
      <c r="CV86" s="84">
        <f>(HLOOKUP(CV$6,BECO_Datos!$D$3:$HN$85,BECO_Datos!$A85,FALSE)+IFERROR(HLOOKUP(CV$6,BECO_Datos!$HP$3:$LT$85,BECO_Datos!$A85,FALSE),0))*CV$2</f>
        <v>0</v>
      </c>
      <c r="CW86" s="84">
        <f>(HLOOKUP(CW$6,BECO_Datos!$D$3:$HN$85,BECO_Datos!$A85,FALSE)+IFERROR(HLOOKUP(CW$6,BECO_Datos!$HP$3:$LT$85,BECO_Datos!$A85,FALSE),0))*CW$2</f>
        <v>0</v>
      </c>
      <c r="CX86" s="84">
        <f>(HLOOKUP(CX$6,BECO_Datos!$D$3:$HN$85,BECO_Datos!$A85,FALSE)+IFERROR(HLOOKUP(CX$6,BECO_Datos!$HP$3:$LT$85,BECO_Datos!$A85,FALSE),0))*CX$2</f>
        <v>0</v>
      </c>
      <c r="CY86" s="84">
        <f>(HLOOKUP(CY$6,BECO_Datos!$D$3:$HN$85,BECO_Datos!$A85,FALSE)+IFERROR(HLOOKUP(CY$6,BECO_Datos!$HP$3:$LT$85,BECO_Datos!$A85,FALSE),0))*CY$2</f>
        <v>0</v>
      </c>
      <c r="CZ86" s="84">
        <f>(HLOOKUP(CZ$6,BECO_Datos!$D$3:$HN$85,BECO_Datos!$A85,FALSE)+IFERROR(HLOOKUP(CZ$6,BECO_Datos!$HP$3:$LT$85,BECO_Datos!$A85,FALSE),0))*CZ$2</f>
        <v>0</v>
      </c>
      <c r="DB86" s="84" t="e">
        <f>(HLOOKUP(DB$6,BECO_Datos!$D$3:$HN$85,BECO_Datos!$A85,FALSE)+IFERROR(HLOOKUP(DB$6,BECO_Datos!$HP$3:$LT$85,BECO_Datos!$A85,FALSE),0))*DB$2</f>
        <v>#N/A</v>
      </c>
      <c r="DC86" s="84" t="e">
        <f>(HLOOKUP(DC$6,BECO_Datos!$D$3:$HN$85,BECO_Datos!$A85,FALSE)+IFERROR(HLOOKUP(DC$6,BECO_Datos!$HP$3:$LT$85,BECO_Datos!$A85,FALSE),0))*DC$2</f>
        <v>#N/A</v>
      </c>
      <c r="DD86" s="84" t="e">
        <f>(HLOOKUP(DD$6,BECO_Datos!$D$3:$HN$85,BECO_Datos!$A85,FALSE)+IFERROR(HLOOKUP(DD$6,BECO_Datos!$HP$3:$LT$85,BECO_Datos!$A85,FALSE),0))*DD$2</f>
        <v>#N/A</v>
      </c>
      <c r="DE86" s="84" t="e">
        <f>(HLOOKUP(DE$6,BECO_Datos!$D$3:$HN$85,BECO_Datos!$A85,FALSE)+IFERROR(HLOOKUP(DE$6,BECO_Datos!$HP$3:$LT$85,BECO_Datos!$A85,FALSE),0))*DE$2</f>
        <v>#N/A</v>
      </c>
      <c r="DF86" s="84" t="e">
        <f>(HLOOKUP(DF$6,BECO_Datos!$D$3:$HN$85,BECO_Datos!$A85,FALSE)+IFERROR(HLOOKUP(DF$6,BECO_Datos!$HP$3:$LT$85,BECO_Datos!$A85,FALSE),0))*DF$2</f>
        <v>#N/A</v>
      </c>
      <c r="DG86" s="84" t="e">
        <f>(HLOOKUP(DG$6,BECO_Datos!$D$3:$HN$85,BECO_Datos!$A85,FALSE)+IFERROR(HLOOKUP(DG$6,BECO_Datos!$HP$3:$LT$85,BECO_Datos!$A85,FALSE),0))*DG$2</f>
        <v>#N/A</v>
      </c>
      <c r="DH86" s="84">
        <f>(HLOOKUP(DH$6,BECO_Datos!$D$3:$HN$85,BECO_Datos!$A85,FALSE)+IFERROR(HLOOKUP(DH$6,BECO_Datos!$HP$3:$LT$85,BECO_Datos!$A85,FALSE),0))*DH$2</f>
        <v>0</v>
      </c>
      <c r="DI86" s="84">
        <f>(HLOOKUP(DI$6,BECO_Datos!$D$3:$HN$85,BECO_Datos!$A85,FALSE)+IFERROR(HLOOKUP(DI$6,BECO_Datos!$HP$3:$LT$85,BECO_Datos!$A85,FALSE),0))*DI$2</f>
        <v>0</v>
      </c>
      <c r="DJ86" s="84">
        <f>(HLOOKUP(DJ$6,BECO_Datos!$D$3:$HN$85,BECO_Datos!$A85,FALSE)+IFERROR(HLOOKUP(DJ$6,BECO_Datos!$HP$3:$LT$85,BECO_Datos!$A85,FALSE),0))*DJ$2</f>
        <v>0</v>
      </c>
      <c r="DK86" s="84">
        <f>(HLOOKUP(DK$6,BECO_Datos!$D$3:$HN$85,BECO_Datos!$A85,FALSE)+IFERROR(HLOOKUP(DK$6,BECO_Datos!$HP$3:$LT$85,BECO_Datos!$A85,FALSE),0))*DK$2</f>
        <v>0</v>
      </c>
      <c r="DL86" s="84">
        <f>(HLOOKUP(DL$6,BECO_Datos!$D$3:$HN$85,BECO_Datos!$A85,FALSE)+IFERROR(HLOOKUP(DL$6,BECO_Datos!$HP$3:$LT$85,BECO_Datos!$A85,FALSE),0))*DL$2</f>
        <v>0</v>
      </c>
      <c r="DM86" s="84">
        <f>(HLOOKUP(DM$6,BECO_Datos!$D$3:$HN$85,BECO_Datos!$A85,FALSE)+IFERROR(HLOOKUP(DM$6,BECO_Datos!$HP$3:$LT$85,BECO_Datos!$A85,FALSE),0))*DM$2</f>
        <v>0</v>
      </c>
      <c r="DN86" s="84">
        <f>(HLOOKUP(DN$6,BECO_Datos!$D$3:$HN$85,BECO_Datos!$A85,FALSE)+IFERROR(HLOOKUP(DN$6,BECO_Datos!$HP$3:$LT$85,BECO_Datos!$A85,FALSE),0))*DN$2</f>
        <v>0</v>
      </c>
      <c r="DO86" s="84">
        <f>(HLOOKUP(DO$6,BECO_Datos!$D$3:$HN$85,BECO_Datos!$A85,FALSE)+IFERROR(HLOOKUP(DO$6,BECO_Datos!$HP$3:$LT$85,BECO_Datos!$A85,FALSE),0))*DO$2</f>
        <v>0</v>
      </c>
      <c r="DP86" s="84">
        <f>(HLOOKUP(DP$6,BECO_Datos!$D$3:$HN$85,BECO_Datos!$A85,FALSE)+IFERROR(HLOOKUP(DP$6,BECO_Datos!$HP$3:$LT$85,BECO_Datos!$A85,FALSE),0))*DP$2</f>
        <v>0</v>
      </c>
      <c r="DQ86" s="84">
        <f>(HLOOKUP(DQ$6,BECO_Datos!$D$3:$HN$85,BECO_Datos!$A85,FALSE)+IFERROR(HLOOKUP(DQ$6,BECO_Datos!$HP$3:$LT$85,BECO_Datos!$A85,FALSE),0))*DQ$2</f>
        <v>0</v>
      </c>
      <c r="DS86" s="84" t="e">
        <f>(HLOOKUP(DS$6,BECO_Datos!$D$3:$HN$85,BECO_Datos!$A85,FALSE)+IFERROR(HLOOKUP(DS$6,BECO_Datos!$HP$3:$LT$85,BECO_Datos!$A85,FALSE),0))*DS$2</f>
        <v>#N/A</v>
      </c>
      <c r="DT86" s="84" t="e">
        <f>(HLOOKUP(DT$6,BECO_Datos!$D$3:$HN$85,BECO_Datos!$A85,FALSE)+IFERROR(HLOOKUP(DT$6,BECO_Datos!$HP$3:$LT$85,BECO_Datos!$A85,FALSE),0))*DT$2</f>
        <v>#N/A</v>
      </c>
      <c r="DU86" s="84" t="e">
        <f>(HLOOKUP(DU$6,BECO_Datos!$D$3:$HN$85,BECO_Datos!$A85,FALSE)+IFERROR(HLOOKUP(DU$6,BECO_Datos!$HP$3:$LT$85,BECO_Datos!$A85,FALSE),0))*DU$2</f>
        <v>#N/A</v>
      </c>
      <c r="DV86" s="84" t="e">
        <f>(HLOOKUP(DV$6,BECO_Datos!$D$3:$HN$85,BECO_Datos!$A85,FALSE)+IFERROR(HLOOKUP(DV$6,BECO_Datos!$HP$3:$LT$85,BECO_Datos!$A85,FALSE),0))*DV$2</f>
        <v>#N/A</v>
      </c>
      <c r="DW86" s="84" t="e">
        <f>(HLOOKUP(DW$6,BECO_Datos!$D$3:$HN$85,BECO_Datos!$A85,FALSE)+IFERROR(HLOOKUP(DW$6,BECO_Datos!$HP$3:$LT$85,BECO_Datos!$A85,FALSE),0))*DW$2</f>
        <v>#N/A</v>
      </c>
      <c r="DX86" s="84" t="e">
        <f>(HLOOKUP(DX$6,BECO_Datos!$D$3:$HN$85,BECO_Datos!$A85,FALSE)+IFERROR(HLOOKUP(DX$6,BECO_Datos!$HP$3:$LT$85,BECO_Datos!$A85,FALSE),0))*DX$2</f>
        <v>#N/A</v>
      </c>
      <c r="DY86" s="84">
        <f>(HLOOKUP(DY$6,BECO_Datos!$D$3:$HN$85,BECO_Datos!$A85,FALSE)+IFERROR(HLOOKUP(DY$6,BECO_Datos!$HP$3:$LT$85,BECO_Datos!$A85,FALSE),0))*DY$2</f>
        <v>0</v>
      </c>
      <c r="DZ86" s="84">
        <f>(HLOOKUP(DZ$6,BECO_Datos!$D$3:$HN$85,BECO_Datos!$A85,FALSE)+IFERROR(HLOOKUP(DZ$6,BECO_Datos!$HP$3:$LT$85,BECO_Datos!$A85,FALSE),0))*DZ$2</f>
        <v>0</v>
      </c>
      <c r="EA86" s="84">
        <f>(HLOOKUP(EA$6,BECO_Datos!$D$3:$HN$85,BECO_Datos!$A85,FALSE)+IFERROR(HLOOKUP(EA$6,BECO_Datos!$HP$3:$LT$85,BECO_Datos!$A85,FALSE),0))*EA$2</f>
        <v>0</v>
      </c>
      <c r="EB86" s="84">
        <f>(HLOOKUP(EB$6,BECO_Datos!$D$3:$HN$85,BECO_Datos!$A85,FALSE)+IFERROR(HLOOKUP(EB$6,BECO_Datos!$HP$3:$LT$85,BECO_Datos!$A85,FALSE),0))*EB$2</f>
        <v>0</v>
      </c>
      <c r="EC86" s="84">
        <f>(HLOOKUP(EC$6,BECO_Datos!$D$3:$HN$85,BECO_Datos!$A85,FALSE)+IFERROR(HLOOKUP(EC$6,BECO_Datos!$HP$3:$LT$85,BECO_Datos!$A85,FALSE),0))*EC$2</f>
        <v>0</v>
      </c>
      <c r="ED86" s="84">
        <f>(HLOOKUP(ED$6,BECO_Datos!$D$3:$HN$85,BECO_Datos!$A85,FALSE)+IFERROR(HLOOKUP(ED$6,BECO_Datos!$HP$3:$LT$85,BECO_Datos!$A85,FALSE),0))*ED$2</f>
        <v>0</v>
      </c>
      <c r="EE86" s="84">
        <f>(HLOOKUP(EE$6,BECO_Datos!$D$3:$HN$85,BECO_Datos!$A85,FALSE)+IFERROR(HLOOKUP(EE$6,BECO_Datos!$HP$3:$LT$85,BECO_Datos!$A85,FALSE),0))*EE$2</f>
        <v>0</v>
      </c>
      <c r="EF86" s="84">
        <f>(HLOOKUP(EF$6,BECO_Datos!$D$3:$HN$85,BECO_Datos!$A85,FALSE)+IFERROR(HLOOKUP(EF$6,BECO_Datos!$HP$3:$LT$85,BECO_Datos!$A85,FALSE),0))*EF$2</f>
        <v>0</v>
      </c>
      <c r="EG86" s="84">
        <f>(HLOOKUP(EG$6,BECO_Datos!$D$3:$HN$85,BECO_Datos!$A85,FALSE)+IFERROR(HLOOKUP(EG$6,BECO_Datos!$HP$3:$LT$85,BECO_Datos!$A85,FALSE),0))*EG$2</f>
        <v>0</v>
      </c>
      <c r="EH86" s="84">
        <f>(HLOOKUP(EH$6,BECO_Datos!$D$3:$HN$85,BECO_Datos!$A85,FALSE)+IFERROR(HLOOKUP(EH$6,BECO_Datos!$HP$3:$LT$85,BECO_Datos!$A85,FALSE),0))*EH$2</f>
        <v>0</v>
      </c>
      <c r="EJ86" s="84" t="e">
        <f>(HLOOKUP(EJ$6,BECO_Datos!$D$3:$HN$85,BECO_Datos!$A85,FALSE)+IFERROR(HLOOKUP(EJ$6,BECO_Datos!$HP$3:$LT$85,BECO_Datos!$A85,FALSE),0))*EJ$2</f>
        <v>#N/A</v>
      </c>
      <c r="EK86" s="84" t="e">
        <f>(HLOOKUP(EK$6,BECO_Datos!$D$3:$HN$85,BECO_Datos!$A85,FALSE)+IFERROR(HLOOKUP(EK$6,BECO_Datos!$HP$3:$LT$85,BECO_Datos!$A85,FALSE),0))*EK$2</f>
        <v>#N/A</v>
      </c>
      <c r="EL86" s="84" t="e">
        <f>(HLOOKUP(EL$6,BECO_Datos!$D$3:$HN$85,BECO_Datos!$A85,FALSE)+IFERROR(HLOOKUP(EL$6,BECO_Datos!$HP$3:$LT$85,BECO_Datos!$A85,FALSE),0))*EL$2</f>
        <v>#N/A</v>
      </c>
      <c r="EM86" s="84" t="e">
        <f>(HLOOKUP(EM$6,BECO_Datos!$D$3:$HN$85,BECO_Datos!$A85,FALSE)+IFERROR(HLOOKUP(EM$6,BECO_Datos!$HP$3:$LT$85,BECO_Datos!$A85,FALSE),0))*EM$2</f>
        <v>#N/A</v>
      </c>
      <c r="EN86" s="84" t="e">
        <f>(HLOOKUP(EN$6,BECO_Datos!$D$3:$HN$85,BECO_Datos!$A85,FALSE)+IFERROR(HLOOKUP(EN$6,BECO_Datos!$HP$3:$LT$85,BECO_Datos!$A85,FALSE),0))*EN$2</f>
        <v>#N/A</v>
      </c>
      <c r="EO86" s="84" t="e">
        <f>(HLOOKUP(EO$6,BECO_Datos!$D$3:$HN$85,BECO_Datos!$A85,FALSE)+IFERROR(HLOOKUP(EO$6,BECO_Datos!$HP$3:$LT$85,BECO_Datos!$A85,FALSE),0))*EO$2</f>
        <v>#N/A</v>
      </c>
      <c r="EP86" s="84">
        <f>(HLOOKUP(EP$6,BECO_Datos!$D$3:$HN$85,BECO_Datos!$A85,FALSE)+IFERROR(HLOOKUP(EP$6,BECO_Datos!$HP$3:$LT$85,BECO_Datos!$A85,FALSE),0))*EP$2</f>
        <v>0</v>
      </c>
      <c r="EQ86" s="84">
        <f>(HLOOKUP(EQ$6,BECO_Datos!$D$3:$HN$85,BECO_Datos!$A85,FALSE)+IFERROR(HLOOKUP(EQ$6,BECO_Datos!$HP$3:$LT$85,BECO_Datos!$A85,FALSE),0))*EQ$2</f>
        <v>0</v>
      </c>
      <c r="ER86" s="84">
        <f>(HLOOKUP(ER$6,BECO_Datos!$D$3:$HN$85,BECO_Datos!$A85,FALSE)+IFERROR(HLOOKUP(ER$6,BECO_Datos!$HP$3:$LT$85,BECO_Datos!$A85,FALSE),0))*ER$2</f>
        <v>0</v>
      </c>
      <c r="ES86" s="84">
        <f>(HLOOKUP(ES$6,BECO_Datos!$D$3:$HN$85,BECO_Datos!$A85,FALSE)+IFERROR(HLOOKUP(ES$6,BECO_Datos!$HP$3:$LT$85,BECO_Datos!$A85,FALSE),0))*ES$2</f>
        <v>0</v>
      </c>
      <c r="ET86" s="84">
        <f>(HLOOKUP(ET$6,BECO_Datos!$D$3:$HN$85,BECO_Datos!$A85,FALSE)+IFERROR(HLOOKUP(ET$6,BECO_Datos!$HP$3:$LT$85,BECO_Datos!$A85,FALSE),0))*ET$2</f>
        <v>0</v>
      </c>
      <c r="EU86" s="84">
        <f>(HLOOKUP(EU$6,BECO_Datos!$D$3:$HN$85,BECO_Datos!$A85,FALSE)+IFERROR(HLOOKUP(EU$6,BECO_Datos!$HP$3:$LT$85,BECO_Datos!$A85,FALSE),0))*EU$2</f>
        <v>0</v>
      </c>
      <c r="EV86" s="84">
        <f>(HLOOKUP(EV$6,BECO_Datos!$D$3:$HN$85,BECO_Datos!$A85,FALSE)+IFERROR(HLOOKUP(EV$6,BECO_Datos!$HP$3:$LT$85,BECO_Datos!$A85,FALSE),0))*EV$2</f>
        <v>0</v>
      </c>
      <c r="EW86" s="84">
        <f>(HLOOKUP(EW$6,BECO_Datos!$D$3:$HN$85,BECO_Datos!$A85,FALSE)+IFERROR(HLOOKUP(EW$6,BECO_Datos!$HP$3:$LT$85,BECO_Datos!$A85,FALSE),0))*EW$2</f>
        <v>0</v>
      </c>
      <c r="EX86" s="84">
        <f>(HLOOKUP(EX$6,BECO_Datos!$D$3:$HN$85,BECO_Datos!$A85,FALSE)+IFERROR(HLOOKUP(EX$6,BECO_Datos!$HP$3:$LT$85,BECO_Datos!$A85,FALSE),0))*EX$2</f>
        <v>0</v>
      </c>
      <c r="EY86" s="84">
        <f>(HLOOKUP(EY$6,BECO_Datos!$D$3:$HN$85,BECO_Datos!$A85,FALSE)+IFERROR(HLOOKUP(EY$6,BECO_Datos!$HP$3:$LT$85,BECO_Datos!$A85,FALSE),0))*EY$2</f>
        <v>0</v>
      </c>
      <c r="FA86" s="84" t="e">
        <f>(HLOOKUP(FA$6,BECO_Datos!$D$3:$HN$85,BECO_Datos!$A85,FALSE)+IFERROR(HLOOKUP(FA$6,BECO_Datos!$HP$3:$LT$85,BECO_Datos!$A85,FALSE),0))*FA$2</f>
        <v>#N/A</v>
      </c>
      <c r="FB86" s="84" t="e">
        <f>(HLOOKUP(FB$6,BECO_Datos!$D$3:$HN$85,BECO_Datos!$A85,FALSE)+IFERROR(HLOOKUP(FB$6,BECO_Datos!$HP$3:$LT$85,BECO_Datos!$A85,FALSE),0))*FB$2</f>
        <v>#N/A</v>
      </c>
      <c r="FC86" s="84" t="e">
        <f>(HLOOKUP(FC$6,BECO_Datos!$D$3:$HN$85,BECO_Datos!$A85,FALSE)+IFERROR(HLOOKUP(FC$6,BECO_Datos!$HP$3:$LT$85,BECO_Datos!$A85,FALSE),0))*FC$2</f>
        <v>#N/A</v>
      </c>
      <c r="FD86" s="84" t="e">
        <f>(HLOOKUP(FD$6,BECO_Datos!$D$3:$HN$85,BECO_Datos!$A85,FALSE)+IFERROR(HLOOKUP(FD$6,BECO_Datos!$HP$3:$LT$85,BECO_Datos!$A85,FALSE),0))*FD$2</f>
        <v>#N/A</v>
      </c>
      <c r="FE86" s="84" t="e">
        <f>(HLOOKUP(FE$6,BECO_Datos!$D$3:$HN$85,BECO_Datos!$A85,FALSE)+IFERROR(HLOOKUP(FE$6,BECO_Datos!$HP$3:$LT$85,BECO_Datos!$A85,FALSE),0))*FE$2</f>
        <v>#N/A</v>
      </c>
      <c r="FF86" s="84" t="e">
        <f>(HLOOKUP(FF$6,BECO_Datos!$D$3:$HN$85,BECO_Datos!$A85,FALSE)+IFERROR(HLOOKUP(FF$6,BECO_Datos!$HP$3:$LT$85,BECO_Datos!$A85,FALSE),0))*FF$2</f>
        <v>#N/A</v>
      </c>
      <c r="FG86" s="84">
        <f>(HLOOKUP(FG$6,BECO_Datos!$D$3:$HN$85,BECO_Datos!$A85,FALSE)+IFERROR(HLOOKUP(FG$6,BECO_Datos!$HP$3:$LT$85,BECO_Datos!$A85,FALSE),0))*FG$2</f>
        <v>0</v>
      </c>
      <c r="FH86" s="84">
        <f>(HLOOKUP(FH$6,BECO_Datos!$D$3:$HN$85,BECO_Datos!$A85,FALSE)+IFERROR(HLOOKUP(FH$6,BECO_Datos!$HP$3:$LT$85,BECO_Datos!$A85,FALSE),0))*FH$2</f>
        <v>0</v>
      </c>
      <c r="FI86" s="84">
        <f>(HLOOKUP(FI$6,BECO_Datos!$D$3:$HN$85,BECO_Datos!$A85,FALSE)+IFERROR(HLOOKUP(FI$6,BECO_Datos!$HP$3:$LT$85,BECO_Datos!$A85,FALSE),0))*FI$2</f>
        <v>0</v>
      </c>
      <c r="FJ86" s="84">
        <f>(HLOOKUP(FJ$6,BECO_Datos!$D$3:$HN$85,BECO_Datos!$A85,FALSE)+IFERROR(HLOOKUP(FJ$6,BECO_Datos!$HP$3:$LT$85,BECO_Datos!$A85,FALSE),0))*FJ$2</f>
        <v>0</v>
      </c>
      <c r="FK86" s="84">
        <f>(HLOOKUP(FK$6,BECO_Datos!$D$3:$HN$85,BECO_Datos!$A85,FALSE)+IFERROR(HLOOKUP(FK$6,BECO_Datos!$HP$3:$LT$85,BECO_Datos!$A85,FALSE),0))*FK$2</f>
        <v>0</v>
      </c>
      <c r="FL86" s="84">
        <f>(HLOOKUP(FL$6,BECO_Datos!$D$3:$HN$85,BECO_Datos!$A85,FALSE)+IFERROR(HLOOKUP(FL$6,BECO_Datos!$HP$3:$LT$85,BECO_Datos!$A85,FALSE),0))*FL$2</f>
        <v>0</v>
      </c>
      <c r="FM86" s="84">
        <f>(HLOOKUP(FM$6,BECO_Datos!$D$3:$HN$85,BECO_Datos!$A85,FALSE)+IFERROR(HLOOKUP(FM$6,BECO_Datos!$HP$3:$LT$85,BECO_Datos!$A85,FALSE),0))*FM$2</f>
        <v>0</v>
      </c>
      <c r="FN86" s="84">
        <f>(HLOOKUP(FN$6,BECO_Datos!$D$3:$HN$85,BECO_Datos!$A85,FALSE)+IFERROR(HLOOKUP(FN$6,BECO_Datos!$HP$3:$LT$85,BECO_Datos!$A85,FALSE),0))*FN$2</f>
        <v>0</v>
      </c>
      <c r="FO86" s="84">
        <f>(HLOOKUP(FO$6,BECO_Datos!$D$3:$HN$85,BECO_Datos!$A85,FALSE)+IFERROR(HLOOKUP(FO$6,BECO_Datos!$HP$3:$LT$85,BECO_Datos!$A85,FALSE),0))*FO$2</f>
        <v>0</v>
      </c>
      <c r="FP86" s="84">
        <f>(HLOOKUP(FP$6,BECO_Datos!$D$3:$HN$85,BECO_Datos!$A85,FALSE)+IFERROR(HLOOKUP(FP$6,BECO_Datos!$HP$3:$LT$85,BECO_Datos!$A85,FALSE),0))*FP$2</f>
        <v>0</v>
      </c>
      <c r="FR86" s="84" t="e">
        <f>(HLOOKUP(FR$6,BECO_Datos!$D$3:$HN$85,BECO_Datos!$A85,FALSE)+IFERROR(HLOOKUP(FR$6,BECO_Datos!$HP$3:$LT$85,BECO_Datos!$A85,FALSE),0))*FR$2</f>
        <v>#N/A</v>
      </c>
      <c r="FS86" s="84" t="e">
        <f>(HLOOKUP(FS$6,BECO_Datos!$D$3:$HN$85,BECO_Datos!$A85,FALSE)+IFERROR(HLOOKUP(FS$6,BECO_Datos!$HP$3:$LT$85,BECO_Datos!$A85,FALSE),0))*FS$2</f>
        <v>#N/A</v>
      </c>
      <c r="FT86" s="84" t="e">
        <f>(HLOOKUP(FT$6,BECO_Datos!$D$3:$HN$85,BECO_Datos!$A85,FALSE)+IFERROR(HLOOKUP(FT$6,BECO_Datos!$HP$3:$LT$85,BECO_Datos!$A85,FALSE),0))*FT$2</f>
        <v>#N/A</v>
      </c>
      <c r="FU86" s="84" t="e">
        <f>(HLOOKUP(FU$6,BECO_Datos!$D$3:$HN$85,BECO_Datos!$A85,FALSE)+IFERROR(HLOOKUP(FU$6,BECO_Datos!$HP$3:$LT$85,BECO_Datos!$A85,FALSE),0))*FU$2</f>
        <v>#N/A</v>
      </c>
      <c r="FV86" s="84" t="e">
        <f>(HLOOKUP(FV$6,BECO_Datos!$D$3:$HN$85,BECO_Datos!$A85,FALSE)+IFERROR(HLOOKUP(FV$6,BECO_Datos!$HP$3:$LT$85,BECO_Datos!$A85,FALSE),0))*FV$2</f>
        <v>#N/A</v>
      </c>
      <c r="FW86" s="84" t="e">
        <f>(HLOOKUP(FW$6,BECO_Datos!$D$3:$HN$85,BECO_Datos!$A85,FALSE)+IFERROR(HLOOKUP(FW$6,BECO_Datos!$HP$3:$LT$85,BECO_Datos!$A85,FALSE),0))*FW$2</f>
        <v>#N/A</v>
      </c>
      <c r="FX86" s="84">
        <f>(HLOOKUP(FX$6,BECO_Datos!$D$3:$HN$85,BECO_Datos!$A85,FALSE)+IFERROR(HLOOKUP(FX$6,BECO_Datos!$HP$3:$LT$85,BECO_Datos!$A85,FALSE),0))*FX$2</f>
        <v>0</v>
      </c>
      <c r="FY86" s="84">
        <f>(HLOOKUP(FY$6,BECO_Datos!$D$3:$HN$85,BECO_Datos!$A85,FALSE)+IFERROR(HLOOKUP(FY$6,BECO_Datos!$HP$3:$LT$85,BECO_Datos!$A85,FALSE),0))*FY$2</f>
        <v>0</v>
      </c>
      <c r="FZ86" s="84">
        <f>(HLOOKUP(FZ$6,BECO_Datos!$D$3:$HN$85,BECO_Datos!$A85,FALSE)+IFERROR(HLOOKUP(FZ$6,BECO_Datos!$HP$3:$LT$85,BECO_Datos!$A85,FALSE),0))*FZ$2</f>
        <v>0</v>
      </c>
      <c r="GA86" s="84">
        <f>(HLOOKUP(GA$6,BECO_Datos!$D$3:$HN$85,BECO_Datos!$A85,FALSE)+IFERROR(HLOOKUP(GA$6,BECO_Datos!$HP$3:$LT$85,BECO_Datos!$A85,FALSE),0))*GA$2</f>
        <v>0</v>
      </c>
      <c r="GB86" s="84">
        <f>(HLOOKUP(GB$6,BECO_Datos!$D$3:$HN$85,BECO_Datos!$A85,FALSE)+IFERROR(HLOOKUP(GB$6,BECO_Datos!$HP$3:$LT$85,BECO_Datos!$A85,FALSE),0))*GB$2</f>
        <v>0</v>
      </c>
      <c r="GC86" s="84">
        <f>(HLOOKUP(GC$6,BECO_Datos!$D$3:$HN$85,BECO_Datos!$A85,FALSE)+IFERROR(HLOOKUP(GC$6,BECO_Datos!$HP$3:$LT$85,BECO_Datos!$A85,FALSE),0))*GC$2</f>
        <v>0</v>
      </c>
      <c r="GD86" s="84">
        <f>(HLOOKUP(GD$6,BECO_Datos!$D$3:$HN$85,BECO_Datos!$A85,FALSE)+IFERROR(HLOOKUP(GD$6,BECO_Datos!$HP$3:$LT$85,BECO_Datos!$A85,FALSE),0))*GD$2</f>
        <v>0</v>
      </c>
      <c r="GE86" s="84">
        <f>(HLOOKUP(GE$6,BECO_Datos!$D$3:$HN$85,BECO_Datos!$A85,FALSE)+IFERROR(HLOOKUP(GE$6,BECO_Datos!$HP$3:$LT$85,BECO_Datos!$A85,FALSE),0))*GE$2</f>
        <v>0</v>
      </c>
      <c r="GF86" s="84">
        <f>(HLOOKUP(GF$6,BECO_Datos!$D$3:$HN$85,BECO_Datos!$A85,FALSE)+IFERROR(HLOOKUP(GF$6,BECO_Datos!$HP$3:$LT$85,BECO_Datos!$A85,FALSE),0))*GF$2</f>
        <v>0</v>
      </c>
      <c r="GG86" s="84">
        <f>(HLOOKUP(GG$6,BECO_Datos!$D$3:$HN$85,BECO_Datos!$A85,FALSE)+IFERROR(HLOOKUP(GG$6,BECO_Datos!$HP$3:$LT$85,BECO_Datos!$A85,FALSE),0))*GG$2</f>
        <v>0</v>
      </c>
      <c r="GI86" s="84" t="e">
        <f>(HLOOKUP(GI$6,BECO_Datos!$D$3:$HN$85,BECO_Datos!$A85,FALSE)+IFERROR(HLOOKUP(GI$6,BECO_Datos!$HP$3:$LT$85,BECO_Datos!$A85,FALSE),0))*GI$2</f>
        <v>#N/A</v>
      </c>
      <c r="GJ86" s="84" t="e">
        <f>(HLOOKUP(GJ$6,BECO_Datos!$D$3:$HN$85,BECO_Datos!$A85,FALSE)+IFERROR(HLOOKUP(GJ$6,BECO_Datos!$HP$3:$LT$85,BECO_Datos!$A85,FALSE),0))*GJ$2</f>
        <v>#N/A</v>
      </c>
      <c r="GK86" s="84" t="e">
        <f>(HLOOKUP(GK$6,BECO_Datos!$D$3:$HN$85,BECO_Datos!$A85,FALSE)+IFERROR(HLOOKUP(GK$6,BECO_Datos!$HP$3:$LT$85,BECO_Datos!$A85,FALSE),0))*GK$2</f>
        <v>#N/A</v>
      </c>
      <c r="GL86" s="84" t="e">
        <f>(HLOOKUP(GL$6,BECO_Datos!$D$3:$HN$85,BECO_Datos!$A85,FALSE)+IFERROR(HLOOKUP(GL$6,BECO_Datos!$HP$3:$LT$85,BECO_Datos!$A85,FALSE),0))*GL$2</f>
        <v>#N/A</v>
      </c>
      <c r="GM86" s="84" t="e">
        <f>(HLOOKUP(GM$6,BECO_Datos!$D$3:$HN$85,BECO_Datos!$A85,FALSE)+IFERROR(HLOOKUP(GM$6,BECO_Datos!$HP$3:$LT$85,BECO_Datos!$A85,FALSE),0))*GM$2</f>
        <v>#N/A</v>
      </c>
      <c r="GN86" s="84" t="e">
        <f>(HLOOKUP(GN$6,BECO_Datos!$D$3:$HN$85,BECO_Datos!$A85,FALSE)+IFERROR(HLOOKUP(GN$6,BECO_Datos!$HP$3:$LT$85,BECO_Datos!$A85,FALSE),0))*GN$2</f>
        <v>#N/A</v>
      </c>
      <c r="GO86" s="84">
        <f>(HLOOKUP(GO$6,BECO_Datos!$D$3:$HN$85,BECO_Datos!$A85,FALSE)+IFERROR(HLOOKUP(GO$6,BECO_Datos!$HP$3:$LT$85,BECO_Datos!$A85,FALSE),0))*GO$2</f>
        <v>0</v>
      </c>
      <c r="GP86" s="84">
        <f>(HLOOKUP(GP$6,BECO_Datos!$D$3:$HN$85,BECO_Datos!$A85,FALSE)+IFERROR(HLOOKUP(GP$6,BECO_Datos!$HP$3:$LT$85,BECO_Datos!$A85,FALSE),0))*GP$2</f>
        <v>0</v>
      </c>
      <c r="GQ86" s="84">
        <f>(HLOOKUP(GQ$6,BECO_Datos!$D$3:$HN$85,BECO_Datos!$A85,FALSE)+IFERROR(HLOOKUP(GQ$6,BECO_Datos!$HP$3:$LT$85,BECO_Datos!$A85,FALSE),0))*GQ$2</f>
        <v>0</v>
      </c>
      <c r="GR86" s="84">
        <f>(HLOOKUP(GR$6,BECO_Datos!$D$3:$HN$85,BECO_Datos!$A85,FALSE)+IFERROR(HLOOKUP(GR$6,BECO_Datos!$HP$3:$LT$85,BECO_Datos!$A85,FALSE),0))*GR$2</f>
        <v>0</v>
      </c>
      <c r="GS86" s="84">
        <f>(HLOOKUP(GS$6,BECO_Datos!$D$3:$HN$85,BECO_Datos!$A85,FALSE)+IFERROR(HLOOKUP(GS$6,BECO_Datos!$HP$3:$LT$85,BECO_Datos!$A85,FALSE),0))*GS$2</f>
        <v>0</v>
      </c>
      <c r="GT86" s="84">
        <f>(HLOOKUP(GT$6,BECO_Datos!$D$3:$HN$85,BECO_Datos!$A85,FALSE)+IFERROR(HLOOKUP(GT$6,BECO_Datos!$HP$3:$LT$85,BECO_Datos!$A85,FALSE),0))*GT$2</f>
        <v>0</v>
      </c>
      <c r="GU86" s="84">
        <f>(HLOOKUP(GU$6,BECO_Datos!$D$3:$HN$85,BECO_Datos!$A85,FALSE)+IFERROR(HLOOKUP(GU$6,BECO_Datos!$HP$3:$LT$85,BECO_Datos!$A85,FALSE),0))*GU$2</f>
        <v>0</v>
      </c>
      <c r="GV86" s="84">
        <f>(HLOOKUP(GV$6,BECO_Datos!$D$3:$HN$85,BECO_Datos!$A85,FALSE)+IFERROR(HLOOKUP(GV$6,BECO_Datos!$HP$3:$LT$85,BECO_Datos!$A85,FALSE),0))*GV$2</f>
        <v>0</v>
      </c>
      <c r="GW86" s="84">
        <f>(HLOOKUP(GW$6,BECO_Datos!$D$3:$HN$85,BECO_Datos!$A85,FALSE)+IFERROR(HLOOKUP(GW$6,BECO_Datos!$HP$3:$LT$85,BECO_Datos!$A85,FALSE),0))*GW$2</f>
        <v>0</v>
      </c>
      <c r="GX86" s="84">
        <f>(HLOOKUP(GX$6,BECO_Datos!$D$3:$HN$85,BECO_Datos!$A85,FALSE)+IFERROR(HLOOKUP(GX$6,BECO_Datos!$HP$3:$LT$85,BECO_Datos!$A85,FALSE),0))*GX$2</f>
        <v>0</v>
      </c>
      <c r="GZ86" s="84" t="e">
        <f>(HLOOKUP(GZ$6,BECO_Datos!$D$3:$HN$85,BECO_Datos!$A85,FALSE)+IFERROR(HLOOKUP(GZ$6,BECO_Datos!$HP$3:$LT$85,BECO_Datos!$A85,FALSE),0))*GZ$2</f>
        <v>#N/A</v>
      </c>
      <c r="HA86" s="84" t="e">
        <f>(HLOOKUP(HA$6,BECO_Datos!$D$3:$HN$85,BECO_Datos!$A85,FALSE)+IFERROR(HLOOKUP(HA$6,BECO_Datos!$HP$3:$LT$85,BECO_Datos!$A85,FALSE),0))*HA$2</f>
        <v>#N/A</v>
      </c>
      <c r="HB86" s="84" t="e">
        <f>(HLOOKUP(HB$6,BECO_Datos!$D$3:$HN$85,BECO_Datos!$A85,FALSE)+IFERROR(HLOOKUP(HB$6,BECO_Datos!$HP$3:$LT$85,BECO_Datos!$A85,FALSE),0))*HB$2</f>
        <v>#N/A</v>
      </c>
      <c r="HC86" s="84" t="e">
        <f>(HLOOKUP(HC$6,BECO_Datos!$D$3:$HN$85,BECO_Datos!$A85,FALSE)+IFERROR(HLOOKUP(HC$6,BECO_Datos!$HP$3:$LT$85,BECO_Datos!$A85,FALSE),0))*HC$2</f>
        <v>#N/A</v>
      </c>
      <c r="HD86" s="84" t="e">
        <f>(HLOOKUP(HD$6,BECO_Datos!$D$3:$HN$85,BECO_Datos!$A85,FALSE)+IFERROR(HLOOKUP(HD$6,BECO_Datos!$HP$3:$LT$85,BECO_Datos!$A85,FALSE),0))*HD$2</f>
        <v>#N/A</v>
      </c>
      <c r="HE86" s="84" t="e">
        <f>(HLOOKUP(HE$6,BECO_Datos!$D$3:$HN$85,BECO_Datos!$A85,FALSE)+IFERROR(HLOOKUP(HE$6,BECO_Datos!$HP$3:$LT$85,BECO_Datos!$A85,FALSE),0))*HE$2</f>
        <v>#N/A</v>
      </c>
      <c r="HF86" s="84">
        <f>(HLOOKUP(HF$6,BECO_Datos!$D$3:$HN$85,BECO_Datos!$A85,FALSE)+IFERROR(HLOOKUP(HF$6,BECO_Datos!$HP$3:$LT$85,BECO_Datos!$A85,FALSE),0))*HF$2</f>
        <v>1239.1928765538889</v>
      </c>
      <c r="HG86" s="84">
        <f>(HLOOKUP(HG$6,BECO_Datos!$D$3:$HN$85,BECO_Datos!$A85,FALSE)+IFERROR(HLOOKUP(HG$6,BECO_Datos!$HP$3:$LT$85,BECO_Datos!$A85,FALSE),0))*HG$2</f>
        <v>1388.1750620741159</v>
      </c>
      <c r="HH86" s="84">
        <f>(HLOOKUP(HH$6,BECO_Datos!$D$3:$HN$85,BECO_Datos!$A85,FALSE)+IFERROR(HLOOKUP(HH$6,BECO_Datos!$HP$3:$LT$85,BECO_Datos!$A85,FALSE),0))*HH$2</f>
        <v>1421.5039502105144</v>
      </c>
      <c r="HI86" s="84">
        <f>(HLOOKUP(HI$6,BECO_Datos!$D$3:$HN$85,BECO_Datos!$A85,FALSE)+IFERROR(HLOOKUP(HI$6,BECO_Datos!$HP$3:$LT$85,BECO_Datos!$A85,FALSE),0))*HI$2</f>
        <v>1511.504198384263</v>
      </c>
      <c r="HJ86" s="84">
        <f>(HLOOKUP(HJ$6,BECO_Datos!$D$3:$HN$85,BECO_Datos!$A85,FALSE)+IFERROR(HLOOKUP(HJ$6,BECO_Datos!$HP$3:$LT$85,BECO_Datos!$A85,FALSE),0))*HJ$2</f>
        <v>1729.2460167240015</v>
      </c>
      <c r="HK86" s="84">
        <f>(HLOOKUP(HK$6,BECO_Datos!$D$3:$HN$85,BECO_Datos!$A85,FALSE)+IFERROR(HLOOKUP(HK$6,BECO_Datos!$HP$3:$LT$85,BECO_Datos!$A85,FALSE),0))*HK$2</f>
        <v>1852.3954837520994</v>
      </c>
      <c r="HL86" s="84">
        <f>(HLOOKUP(HL$6,BECO_Datos!$D$3:$HN$85,BECO_Datos!$A85,FALSE)+IFERROR(HLOOKUP(HL$6,BECO_Datos!$HP$3:$LT$85,BECO_Datos!$A85,FALSE),0))*HL$2</f>
        <v>2222.6359984762853</v>
      </c>
      <c r="HM86" s="84">
        <f>(HLOOKUP(HM$6,BECO_Datos!$D$3:$HN$85,BECO_Datos!$A85,FALSE)+IFERROR(HLOOKUP(HM$6,BECO_Datos!$HP$3:$LT$85,BECO_Datos!$A85,FALSE),0))*HM$2</f>
        <v>2220.6487137082941</v>
      </c>
      <c r="HN86" s="84">
        <f>(HLOOKUP(HN$6,BECO_Datos!$D$3:$HN$85,BECO_Datos!$A85,FALSE)+IFERROR(HLOOKUP(HN$6,BECO_Datos!$HP$3:$LT$85,BECO_Datos!$A85,FALSE),0))*HN$2</f>
        <v>2281.0649555131308</v>
      </c>
      <c r="HO86" s="84">
        <f>(HLOOKUP(HO$6,BECO_Datos!$D$3:$HN$85,BECO_Datos!$A85,FALSE)+IFERROR(HLOOKUP(HO$6,BECO_Datos!$HP$3:$LT$85,BECO_Datos!$A85,FALSE),0))*HO$2</f>
        <v>1644.8509768911968</v>
      </c>
      <c r="HQ86" s="84" t="e">
        <f>(HLOOKUP(HQ$6,BECO_Datos!$D$3:$HN$85,BECO_Datos!$A85,FALSE)+IFERROR(HLOOKUP(HQ$6,BECO_Datos!$HP$3:$LT$85,BECO_Datos!$A85,FALSE),0))*HQ$2</f>
        <v>#N/A</v>
      </c>
      <c r="HR86" s="84" t="e">
        <f>(HLOOKUP(HR$6,BECO_Datos!$D$3:$HN$85,BECO_Datos!$A85,FALSE)+IFERROR(HLOOKUP(HR$6,BECO_Datos!$HP$3:$LT$85,BECO_Datos!$A85,FALSE),0))*HR$2</f>
        <v>#N/A</v>
      </c>
      <c r="HS86" s="84" t="e">
        <f>(HLOOKUP(HS$6,BECO_Datos!$D$3:$HN$85,BECO_Datos!$A85,FALSE)+IFERROR(HLOOKUP(HS$6,BECO_Datos!$HP$3:$LT$85,BECO_Datos!$A85,FALSE),0))*HS$2</f>
        <v>#N/A</v>
      </c>
      <c r="HT86" s="84" t="e">
        <f>(HLOOKUP(HT$6,BECO_Datos!$D$3:$HN$85,BECO_Datos!$A85,FALSE)+IFERROR(HLOOKUP(HT$6,BECO_Datos!$HP$3:$LT$85,BECO_Datos!$A85,FALSE),0))*HT$2</f>
        <v>#N/A</v>
      </c>
      <c r="HU86" s="84" t="e">
        <f>(HLOOKUP(HU$6,BECO_Datos!$D$3:$HN$85,BECO_Datos!$A85,FALSE)+IFERROR(HLOOKUP(HU$6,BECO_Datos!$HP$3:$LT$85,BECO_Datos!$A85,FALSE),0))*HU$2</f>
        <v>#N/A</v>
      </c>
      <c r="HV86" s="84" t="e">
        <f>(HLOOKUP(HV$6,BECO_Datos!$D$3:$HN$85,BECO_Datos!$A85,FALSE)+IFERROR(HLOOKUP(HV$6,BECO_Datos!$HP$3:$LT$85,BECO_Datos!$A85,FALSE),0))*HV$2</f>
        <v>#N/A</v>
      </c>
      <c r="HW86" s="84">
        <f>(HLOOKUP(HW$6,BECO_Datos!$D$3:$HN$85,BECO_Datos!$A85,FALSE)+IFERROR(HLOOKUP(HW$6,BECO_Datos!$HP$3:$LT$85,BECO_Datos!$A85,FALSE),0))*HW$2</f>
        <v>0</v>
      </c>
      <c r="HX86" s="84">
        <f>(HLOOKUP(HX$6,BECO_Datos!$D$3:$HN$85,BECO_Datos!$A85,FALSE)+IFERROR(HLOOKUP(HX$6,BECO_Datos!$HP$3:$LT$85,BECO_Datos!$A85,FALSE),0))*HX$2</f>
        <v>0</v>
      </c>
      <c r="HY86" s="84">
        <f>(HLOOKUP(HY$6,BECO_Datos!$D$3:$HN$85,BECO_Datos!$A85,FALSE)+IFERROR(HLOOKUP(HY$6,BECO_Datos!$HP$3:$LT$85,BECO_Datos!$A85,FALSE),0))*HY$2</f>
        <v>0</v>
      </c>
      <c r="HZ86" s="84">
        <f>(HLOOKUP(HZ$6,BECO_Datos!$D$3:$HN$85,BECO_Datos!$A85,FALSE)+IFERROR(HLOOKUP(HZ$6,BECO_Datos!$HP$3:$LT$85,BECO_Datos!$A85,FALSE),0))*HZ$2</f>
        <v>0</v>
      </c>
      <c r="IA86" s="84">
        <f>(HLOOKUP(IA$6,BECO_Datos!$D$3:$HN$85,BECO_Datos!$A85,FALSE)+IFERROR(HLOOKUP(IA$6,BECO_Datos!$HP$3:$LT$85,BECO_Datos!$A85,FALSE),0))*IA$2</f>
        <v>0</v>
      </c>
      <c r="IB86" s="84">
        <f>(HLOOKUP(IB$6,BECO_Datos!$D$3:$HN$85,BECO_Datos!$A85,FALSE)+IFERROR(HLOOKUP(IB$6,BECO_Datos!$HP$3:$LT$85,BECO_Datos!$A85,FALSE),0))*IB$2</f>
        <v>0</v>
      </c>
      <c r="IC86" s="84">
        <f>(HLOOKUP(IC$6,BECO_Datos!$D$3:$HN$85,BECO_Datos!$A85,FALSE)+IFERROR(HLOOKUP(IC$6,BECO_Datos!$HP$3:$LT$85,BECO_Datos!$A85,FALSE),0))*IC$2</f>
        <v>0</v>
      </c>
      <c r="ID86" s="84">
        <f>(HLOOKUP(ID$6,BECO_Datos!$D$3:$HN$85,BECO_Datos!$A85,FALSE)+IFERROR(HLOOKUP(ID$6,BECO_Datos!$HP$3:$LT$85,BECO_Datos!$A85,FALSE),0))*ID$2</f>
        <v>0</v>
      </c>
      <c r="IE86" s="84">
        <f>(HLOOKUP(IE$6,BECO_Datos!$D$3:$HN$85,BECO_Datos!$A85,FALSE)+IFERROR(HLOOKUP(IE$6,BECO_Datos!$HP$3:$LT$85,BECO_Datos!$A85,FALSE),0))*IE$2</f>
        <v>0</v>
      </c>
      <c r="IF86" s="84">
        <f>(HLOOKUP(IF$6,BECO_Datos!$D$3:$HN$85,BECO_Datos!$A85,FALSE)+IFERROR(HLOOKUP(IF$6,BECO_Datos!$HP$3:$LT$85,BECO_Datos!$A85,FALSE),0))*IF$2</f>
        <v>0</v>
      </c>
      <c r="IH86" s="84" t="e">
        <f>(HLOOKUP(IH$6,BECO_Datos!$D$3:$HN$85,BECO_Datos!$A85,FALSE)+IFERROR(HLOOKUP(IH$6,BECO_Datos!$HP$3:$LT$85,BECO_Datos!$A85,FALSE),0))*IH$2</f>
        <v>#N/A</v>
      </c>
      <c r="II86" s="84" t="e">
        <f>(HLOOKUP(II$6,BECO_Datos!$D$3:$HN$85,BECO_Datos!$A85,FALSE)+IFERROR(HLOOKUP(II$6,BECO_Datos!$HP$3:$LT$85,BECO_Datos!$A85,FALSE),0))*II$2</f>
        <v>#N/A</v>
      </c>
      <c r="IJ86" s="84" t="e">
        <f>(HLOOKUP(IJ$6,BECO_Datos!$D$3:$HN$85,BECO_Datos!$A85,FALSE)+IFERROR(HLOOKUP(IJ$6,BECO_Datos!$HP$3:$LT$85,BECO_Datos!$A85,FALSE),0))*IJ$2</f>
        <v>#N/A</v>
      </c>
      <c r="IK86" s="84" t="e">
        <f>(HLOOKUP(IK$6,BECO_Datos!$D$3:$HN$85,BECO_Datos!$A85,FALSE)+IFERROR(HLOOKUP(IK$6,BECO_Datos!$HP$3:$LT$85,BECO_Datos!$A85,FALSE),0))*IK$2</f>
        <v>#N/A</v>
      </c>
      <c r="IL86" s="84" t="e">
        <f>(HLOOKUP(IL$6,BECO_Datos!$D$3:$HN$85,BECO_Datos!$A85,FALSE)+IFERROR(HLOOKUP(IL$6,BECO_Datos!$HP$3:$LT$85,BECO_Datos!$A85,FALSE),0))*IL$2</f>
        <v>#N/A</v>
      </c>
      <c r="IM86" s="84" t="e">
        <f>(HLOOKUP(IM$6,BECO_Datos!$D$3:$HN$85,BECO_Datos!$A85,FALSE)+IFERROR(HLOOKUP(IM$6,BECO_Datos!$HP$3:$LT$85,BECO_Datos!$A85,FALSE),0))*IM$2</f>
        <v>#N/A</v>
      </c>
      <c r="IN86" s="84">
        <f>(HLOOKUP(IN$6,BECO_Datos!$D$3:$HN$85,BECO_Datos!$A85,FALSE)+IFERROR(HLOOKUP(IN$6,BECO_Datos!$HP$3:$LT$85,BECO_Datos!$A85,FALSE),0))*IN$2</f>
        <v>71.175408431391574</v>
      </c>
      <c r="IO86" s="84">
        <f>(HLOOKUP(IO$6,BECO_Datos!$D$3:$HN$85,BECO_Datos!$A85,FALSE)+IFERROR(HLOOKUP(IO$6,BECO_Datos!$HP$3:$LT$85,BECO_Datos!$A85,FALSE),0))*IO$2</f>
        <v>42.694782092770666</v>
      </c>
      <c r="IP86" s="84">
        <f>(HLOOKUP(IP$6,BECO_Datos!$D$3:$HN$85,BECO_Datos!$A85,FALSE)+IFERROR(HLOOKUP(IP$6,BECO_Datos!$HP$3:$LT$85,BECO_Datos!$A85,FALSE),0))*IP$2</f>
        <v>45.346986949839717</v>
      </c>
      <c r="IQ86" s="84">
        <f>(HLOOKUP(IQ$6,BECO_Datos!$D$3:$HN$85,BECO_Datos!$A85,FALSE)+IFERROR(HLOOKUP(IQ$6,BECO_Datos!$HP$3:$LT$85,BECO_Datos!$A85,FALSE),0))*IQ$2</f>
        <v>77.689495538423444</v>
      </c>
      <c r="IR86" s="84">
        <f>(HLOOKUP(IR$6,BECO_Datos!$D$3:$HN$85,BECO_Datos!$A85,FALSE)+IFERROR(HLOOKUP(IR$6,BECO_Datos!$HP$3:$LT$85,BECO_Datos!$A85,FALSE),0))*IR$2</f>
        <v>78.428231484859623</v>
      </c>
      <c r="IS86" s="84">
        <f>(HLOOKUP(IS$6,BECO_Datos!$D$3:$HN$85,BECO_Datos!$A85,FALSE)+IFERROR(HLOOKUP(IS$6,BECO_Datos!$HP$3:$LT$85,BECO_Datos!$A85,FALSE),0))*IS$2</f>
        <v>111.1614175910195</v>
      </c>
      <c r="IT86" s="84">
        <f>(HLOOKUP(IT$6,BECO_Datos!$D$3:$HN$85,BECO_Datos!$A85,FALSE)+IFERROR(HLOOKUP(IT$6,BECO_Datos!$HP$3:$LT$85,BECO_Datos!$A85,FALSE),0))*IT$2</f>
        <v>196.75078906690638</v>
      </c>
      <c r="IU86" s="84">
        <f>(HLOOKUP(IU$6,BECO_Datos!$D$3:$HN$85,BECO_Datos!$A85,FALSE)+IFERROR(HLOOKUP(IU$6,BECO_Datos!$HP$3:$LT$85,BECO_Datos!$A85,FALSE),0))*IU$2</f>
        <v>220.78972580700511</v>
      </c>
      <c r="IV86" s="84">
        <f>(HLOOKUP(IV$6,BECO_Datos!$D$3:$HN$85,BECO_Datos!$A85,FALSE)+IFERROR(HLOOKUP(IV$6,BECO_Datos!$HP$3:$LT$85,BECO_Datos!$A85,FALSE),0))*IV$2</f>
        <v>267.058447344348</v>
      </c>
      <c r="IW86" s="84">
        <f>(HLOOKUP(IW$6,BECO_Datos!$D$3:$HN$85,BECO_Datos!$A85,FALSE)+IFERROR(HLOOKUP(IW$6,BECO_Datos!$HP$3:$LT$85,BECO_Datos!$A85,FALSE),0))*IW$2</f>
        <v>257.65189136866167</v>
      </c>
      <c r="IY86" s="84" t="e">
        <f>(HLOOKUP(IY$6,BECO_Datos!$D$3:$HN$85,BECO_Datos!$A85,FALSE)+IFERROR(HLOOKUP(IY$6,BECO_Datos!$HP$3:$LT$85,BECO_Datos!$A85,FALSE),0))*IY$2</f>
        <v>#N/A</v>
      </c>
      <c r="IZ86" s="84" t="e">
        <f>(HLOOKUP(IZ$6,BECO_Datos!$D$3:$HN$85,BECO_Datos!$A85,FALSE)+IFERROR(HLOOKUP(IZ$6,BECO_Datos!$HP$3:$LT$85,BECO_Datos!$A85,FALSE),0))*IZ$2</f>
        <v>#N/A</v>
      </c>
      <c r="JA86" s="84" t="e">
        <f>(HLOOKUP(JA$6,BECO_Datos!$D$3:$HN$85,BECO_Datos!$A85,FALSE)+IFERROR(HLOOKUP(JA$6,BECO_Datos!$HP$3:$LT$85,BECO_Datos!$A85,FALSE),0))*JA$2</f>
        <v>#N/A</v>
      </c>
      <c r="JB86" s="84" t="e">
        <f>(HLOOKUP(JB$6,BECO_Datos!$D$3:$HN$85,BECO_Datos!$A85,FALSE)+IFERROR(HLOOKUP(JB$6,BECO_Datos!$HP$3:$LT$85,BECO_Datos!$A85,FALSE),0))*JB$2</f>
        <v>#N/A</v>
      </c>
      <c r="JC86" s="84" t="e">
        <f>(HLOOKUP(JC$6,BECO_Datos!$D$3:$HN$85,BECO_Datos!$A85,FALSE)+IFERROR(HLOOKUP(JC$6,BECO_Datos!$HP$3:$LT$85,BECO_Datos!$A85,FALSE),0))*JC$2</f>
        <v>#N/A</v>
      </c>
      <c r="JD86" s="84" t="e">
        <f>(HLOOKUP(JD$6,BECO_Datos!$D$3:$HN$85,BECO_Datos!$A85,FALSE)+IFERROR(HLOOKUP(JD$6,BECO_Datos!$HP$3:$LT$85,BECO_Datos!$A85,FALSE),0))*JD$2</f>
        <v>#N/A</v>
      </c>
      <c r="JE86" s="84">
        <f>(HLOOKUP(JE$6,BECO_Datos!$D$3:$HN$85,BECO_Datos!$A85,FALSE)+IFERROR(HLOOKUP(JE$6,BECO_Datos!$HP$3:$LT$85,BECO_Datos!$A85,FALSE),0))*JE$2</f>
        <v>5.2912003884103713</v>
      </c>
      <c r="JF86" s="84">
        <f>(HLOOKUP(JF$6,BECO_Datos!$D$3:$HN$85,BECO_Datos!$A85,FALSE)+IFERROR(HLOOKUP(JF$6,BECO_Datos!$HP$3:$LT$85,BECO_Datos!$A85,FALSE),0))*JF$2</f>
        <v>31.091245972883552</v>
      </c>
      <c r="JG86" s="84">
        <f>(HLOOKUP(JG$6,BECO_Datos!$D$3:$HN$85,BECO_Datos!$A85,FALSE)+IFERROR(HLOOKUP(JG$6,BECO_Datos!$HP$3:$LT$85,BECO_Datos!$A85,FALSE),0))*JG$2</f>
        <v>61.056900604583937</v>
      </c>
      <c r="JH86" s="84">
        <f>(HLOOKUP(JH$6,BECO_Datos!$D$3:$HN$85,BECO_Datos!$A85,FALSE)+IFERROR(HLOOKUP(JH$6,BECO_Datos!$HP$3:$LT$85,BECO_Datos!$A85,FALSE),0))*JH$2</f>
        <v>12.573786962513125</v>
      </c>
      <c r="JI86" s="84">
        <f>(HLOOKUP(JI$6,BECO_Datos!$D$3:$HN$85,BECO_Datos!$A85,FALSE)+IFERROR(HLOOKUP(JI$6,BECO_Datos!$HP$3:$LT$85,BECO_Datos!$A85,FALSE),0))*JI$2</f>
        <v>-12.606723260714476</v>
      </c>
      <c r="JJ86" s="84">
        <f>(HLOOKUP(JJ$6,BECO_Datos!$D$3:$HN$85,BECO_Datos!$A85,FALSE)+IFERROR(HLOOKUP(JJ$6,BECO_Datos!$HP$3:$LT$85,BECO_Datos!$A85,FALSE),0))*JJ$2</f>
        <v>-12.13325559340679</v>
      </c>
      <c r="JK86" s="84">
        <f>(HLOOKUP(JK$6,BECO_Datos!$D$3:$HN$85,BECO_Datos!$A85,FALSE)+IFERROR(HLOOKUP(JK$6,BECO_Datos!$HP$3:$LT$85,BECO_Datos!$A85,FALSE),0))*JK$2</f>
        <v>-6.8554877244536145</v>
      </c>
      <c r="JL86" s="84">
        <f>(HLOOKUP(JL$6,BECO_Datos!$D$3:$HN$85,BECO_Datos!$A85,FALSE)+IFERROR(HLOOKUP(JL$6,BECO_Datos!$HP$3:$LT$85,BECO_Datos!$A85,FALSE),0))*JL$2</f>
        <v>0.40961764854696231</v>
      </c>
      <c r="JM86" s="84">
        <f>(HLOOKUP(JM$6,BECO_Datos!$D$3:$HN$85,BECO_Datos!$A85,FALSE)+IFERROR(HLOOKUP(JM$6,BECO_Datos!$HP$3:$LT$85,BECO_Datos!$A85,FALSE),0))*JM$2</f>
        <v>0.76352657057275952</v>
      </c>
      <c r="JN86" s="84">
        <f>(HLOOKUP(JN$6,BECO_Datos!$D$3:$HN$85,BECO_Datos!$A85,FALSE)+IFERROR(HLOOKUP(JN$6,BECO_Datos!$HP$3:$LT$85,BECO_Datos!$A85,FALSE),0))*JN$2</f>
        <v>11.573178823365057</v>
      </c>
      <c r="JP86" s="84" t="e">
        <f>(HLOOKUP(JP$6,BECO_Datos!$D$3:$HN$85,BECO_Datos!$A85,FALSE)+IFERROR(HLOOKUP(JP$6,BECO_Datos!$HP$3:$LT$85,BECO_Datos!$A85,FALSE),0))*JP$2</f>
        <v>#N/A</v>
      </c>
      <c r="JQ86" s="84" t="e">
        <f>(HLOOKUP(JQ$6,BECO_Datos!$D$3:$HN$85,BECO_Datos!$A85,FALSE)+IFERROR(HLOOKUP(JQ$6,BECO_Datos!$HP$3:$LT$85,BECO_Datos!$A85,FALSE),0))*JQ$2</f>
        <v>#N/A</v>
      </c>
      <c r="JR86" s="84" t="e">
        <f>(HLOOKUP(JR$6,BECO_Datos!$D$3:$HN$85,BECO_Datos!$A85,FALSE)+IFERROR(HLOOKUP(JR$6,BECO_Datos!$HP$3:$LT$85,BECO_Datos!$A85,FALSE),0))*JR$2</f>
        <v>#N/A</v>
      </c>
      <c r="JS86" s="84" t="e">
        <f>(HLOOKUP(JS$6,BECO_Datos!$D$3:$HN$85,BECO_Datos!$A85,FALSE)+IFERROR(HLOOKUP(JS$6,BECO_Datos!$HP$3:$LT$85,BECO_Datos!$A85,FALSE),0))*JS$2</f>
        <v>#N/A</v>
      </c>
      <c r="JT86" s="84" t="e">
        <f>(HLOOKUP(JT$6,BECO_Datos!$D$3:$HN$85,BECO_Datos!$A85,FALSE)+IFERROR(HLOOKUP(JT$6,BECO_Datos!$HP$3:$LT$85,BECO_Datos!$A85,FALSE),0))*JT$2</f>
        <v>#N/A</v>
      </c>
      <c r="JU86" s="84" t="e">
        <f>(HLOOKUP(JU$6,BECO_Datos!$D$3:$HN$85,BECO_Datos!$A85,FALSE)+IFERROR(HLOOKUP(JU$6,BECO_Datos!$HP$3:$LT$85,BECO_Datos!$A85,FALSE),0))*JU$2</f>
        <v>#N/A</v>
      </c>
      <c r="JV86" s="84">
        <f>(HLOOKUP(JV$6,BECO_Datos!$D$3:$HN$85,BECO_Datos!$A85,FALSE)+IFERROR(HLOOKUP(JV$6,BECO_Datos!$HP$3:$LT$85,BECO_Datos!$A85,FALSE),0))*JV$2</f>
        <v>101.22888848107704</v>
      </c>
      <c r="JW86" s="84">
        <f>(HLOOKUP(JW$6,BECO_Datos!$D$3:$HN$85,BECO_Datos!$A85,FALSE)+IFERROR(HLOOKUP(JW$6,BECO_Datos!$HP$3:$LT$85,BECO_Datos!$A85,FALSE),0))*JW$2</f>
        <v>114.51561164908226</v>
      </c>
      <c r="JX86" s="84">
        <f>(HLOOKUP(JX$6,BECO_Datos!$D$3:$HN$85,BECO_Datos!$A85,FALSE)+IFERROR(HLOOKUP(JX$6,BECO_Datos!$HP$3:$LT$85,BECO_Datos!$A85,FALSE),0))*JX$2</f>
        <v>104.63366605745226</v>
      </c>
      <c r="JY86" s="84">
        <f>(HLOOKUP(JY$6,BECO_Datos!$D$3:$HN$85,BECO_Datos!$A85,FALSE)+IFERROR(HLOOKUP(JY$6,BECO_Datos!$HP$3:$LT$85,BECO_Datos!$A85,FALSE),0))*JY$2</f>
        <v>120.48964016363379</v>
      </c>
      <c r="JZ86" s="84">
        <f>(HLOOKUP(JZ$6,BECO_Datos!$D$3:$HN$85,BECO_Datos!$A85,FALSE)+IFERROR(HLOOKUP(JZ$6,BECO_Datos!$HP$3:$LT$85,BECO_Datos!$A85,FALSE),0))*JZ$2</f>
        <v>109.97149345393196</v>
      </c>
      <c r="KA86" s="84">
        <f>(HLOOKUP(KA$6,BECO_Datos!$D$3:$HN$85,BECO_Datos!$A85,FALSE)+IFERROR(HLOOKUP(KA$6,BECO_Datos!$HP$3:$LT$85,BECO_Datos!$A85,FALSE),0))*KA$2</f>
        <v>100.78896628250382</v>
      </c>
      <c r="KB86" s="84">
        <f>(HLOOKUP(KB$6,BECO_Datos!$D$3:$HN$85,BECO_Datos!$A85,FALSE)+IFERROR(HLOOKUP(KB$6,BECO_Datos!$HP$3:$LT$85,BECO_Datos!$A85,FALSE),0))*KB$2</f>
        <v>94.782832803588832</v>
      </c>
      <c r="KC86" s="84">
        <f>(HLOOKUP(KC$6,BECO_Datos!$D$3:$HN$85,BECO_Datos!$A85,FALSE)+IFERROR(HLOOKUP(KC$6,BECO_Datos!$HP$3:$LT$85,BECO_Datos!$A85,FALSE),0))*KC$2</f>
        <v>71.77073445220617</v>
      </c>
      <c r="KD86" s="84">
        <f>(HLOOKUP(KD$6,BECO_Datos!$D$3:$HN$85,BECO_Datos!$A85,FALSE)+IFERROR(HLOOKUP(KD$6,BECO_Datos!$HP$3:$LT$85,BECO_Datos!$A85,FALSE),0))*KD$2</f>
        <v>77.277556768486193</v>
      </c>
      <c r="KE86" s="84">
        <f>(HLOOKUP(KE$6,BECO_Datos!$D$3:$HN$85,BECO_Datos!$A85,FALSE)+IFERROR(HLOOKUP(KE$6,BECO_Datos!$HP$3:$LT$85,BECO_Datos!$A85,FALSE),0))*KE$2</f>
        <v>76.212968458147628</v>
      </c>
      <c r="KG86" s="84" t="e">
        <f>(HLOOKUP(KG$6,BECO_Datos!$D$3:$HN$85,BECO_Datos!$A85,FALSE)+IFERROR(HLOOKUP(KG$6,BECO_Datos!$HP$3:$LT$85,BECO_Datos!$A85,FALSE),0))*KG$2</f>
        <v>#N/A</v>
      </c>
      <c r="KH86" s="84" t="e">
        <f>(HLOOKUP(KH$6,BECO_Datos!$D$3:$HN$85,BECO_Datos!$A85,FALSE)+IFERROR(HLOOKUP(KH$6,BECO_Datos!$HP$3:$LT$85,BECO_Datos!$A85,FALSE),0))*KH$2</f>
        <v>#N/A</v>
      </c>
      <c r="KI86" s="84" t="e">
        <f>(HLOOKUP(KI$6,BECO_Datos!$D$3:$HN$85,BECO_Datos!$A85,FALSE)+IFERROR(HLOOKUP(KI$6,BECO_Datos!$HP$3:$LT$85,BECO_Datos!$A85,FALSE),0))*KI$2</f>
        <v>#N/A</v>
      </c>
      <c r="KJ86" s="84" t="e">
        <f>(HLOOKUP(KJ$6,BECO_Datos!$D$3:$HN$85,BECO_Datos!$A85,FALSE)+IFERROR(HLOOKUP(KJ$6,BECO_Datos!$HP$3:$LT$85,BECO_Datos!$A85,FALSE),0))*KJ$2</f>
        <v>#N/A</v>
      </c>
      <c r="KK86" s="84" t="e">
        <f>(HLOOKUP(KK$6,BECO_Datos!$D$3:$HN$85,BECO_Datos!$A85,FALSE)+IFERROR(HLOOKUP(KK$6,BECO_Datos!$HP$3:$LT$85,BECO_Datos!$A85,FALSE),0))*KK$2</f>
        <v>#N/A</v>
      </c>
      <c r="KL86" s="84" t="e">
        <f>(HLOOKUP(KL$6,BECO_Datos!$D$3:$HN$85,BECO_Datos!$A85,FALSE)+IFERROR(HLOOKUP(KL$6,BECO_Datos!$HP$3:$LT$85,BECO_Datos!$A85,FALSE),0))*KL$2</f>
        <v>#N/A</v>
      </c>
      <c r="KM86" s="84">
        <f>(HLOOKUP(KM$6,BECO_Datos!$D$3:$HN$85,BECO_Datos!$A85,FALSE)+IFERROR(HLOOKUP(KM$6,BECO_Datos!$HP$3:$LT$85,BECO_Datos!$A85,FALSE),0))*KM$2</f>
        <v>606.27219709561825</v>
      </c>
      <c r="KN86" s="84">
        <f>(HLOOKUP(KN$6,BECO_Datos!$D$3:$HN$85,BECO_Datos!$A85,FALSE)+IFERROR(HLOOKUP(KN$6,BECO_Datos!$HP$3:$LT$85,BECO_Datos!$A85,FALSE),0))*KN$2</f>
        <v>596.84492178572964</v>
      </c>
      <c r="KO86" s="84">
        <f>(HLOOKUP(KO$6,BECO_Datos!$D$3:$HN$85,BECO_Datos!$A85,FALSE)+IFERROR(HLOOKUP(KO$6,BECO_Datos!$HP$3:$LT$85,BECO_Datos!$A85,FALSE),0))*KO$2</f>
        <v>574.17797463184115</v>
      </c>
      <c r="KP86" s="84">
        <f>(HLOOKUP(KP$6,BECO_Datos!$D$3:$HN$85,BECO_Datos!$A85,FALSE)+IFERROR(HLOOKUP(KP$6,BECO_Datos!$HP$3:$LT$85,BECO_Datos!$A85,FALSE),0))*KP$2</f>
        <v>564.11577440011365</v>
      </c>
      <c r="KQ86" s="84">
        <f>(HLOOKUP(KQ$6,BECO_Datos!$D$3:$HN$85,BECO_Datos!$A85,FALSE)+IFERROR(HLOOKUP(KQ$6,BECO_Datos!$HP$3:$LT$85,BECO_Datos!$A85,FALSE),0))*KQ$2</f>
        <v>602.46822500490475</v>
      </c>
      <c r="KR86" s="84">
        <f>(HLOOKUP(KR$6,BECO_Datos!$D$3:$HN$85,BECO_Datos!$A85,FALSE)+IFERROR(HLOOKUP(KR$6,BECO_Datos!$HP$3:$LT$85,BECO_Datos!$A85,FALSE),0))*KR$2</f>
        <v>643.21025575156182</v>
      </c>
      <c r="KS86" s="84">
        <f>(HLOOKUP(KS$6,BECO_Datos!$D$3:$HN$85,BECO_Datos!$A85,FALSE)+IFERROR(HLOOKUP(KS$6,BECO_Datos!$HP$3:$LT$85,BECO_Datos!$A85,FALSE),0))*KS$2</f>
        <v>675.74595396107293</v>
      </c>
      <c r="KT86" s="84">
        <f>(HLOOKUP(KT$6,BECO_Datos!$D$3:$HN$85,BECO_Datos!$A85,FALSE)+IFERROR(HLOOKUP(KT$6,BECO_Datos!$HP$3:$LT$85,BECO_Datos!$A85,FALSE),0))*KT$2</f>
        <v>716.51826022971704</v>
      </c>
      <c r="KU86" s="84">
        <f>(HLOOKUP(KU$6,BECO_Datos!$D$3:$HN$85,BECO_Datos!$A85,FALSE)+IFERROR(HLOOKUP(KU$6,BECO_Datos!$HP$3:$LT$85,BECO_Datos!$A85,FALSE),0))*KU$2</f>
        <v>757.6974468127853</v>
      </c>
      <c r="KV86" s="84">
        <f>(HLOOKUP(KV$6,BECO_Datos!$D$3:$HN$85,BECO_Datos!$A85,FALSE)+IFERROR(HLOOKUP(KV$6,BECO_Datos!$HP$3:$LT$85,BECO_Datos!$A85,FALSE),0))*KV$2</f>
        <v>45.839744019516978</v>
      </c>
      <c r="KX86" s="84" t="e">
        <f>(HLOOKUP(KX$6,BECO_Datos!$D$3:$HN$85,BECO_Datos!$A85,FALSE)+IFERROR(HLOOKUP(KX$6,BECO_Datos!$HP$3:$LT$85,BECO_Datos!$A85,FALSE),0))*KX$2</f>
        <v>#N/A</v>
      </c>
      <c r="KY86" s="84" t="e">
        <f>(HLOOKUP(KY$6,BECO_Datos!$D$3:$HN$85,BECO_Datos!$A85,FALSE)+IFERROR(HLOOKUP(KY$6,BECO_Datos!$HP$3:$LT$85,BECO_Datos!$A85,FALSE),0))*KY$2</f>
        <v>#N/A</v>
      </c>
      <c r="KZ86" s="84" t="e">
        <f>(HLOOKUP(KZ$6,BECO_Datos!$D$3:$HN$85,BECO_Datos!$A85,FALSE)+IFERROR(HLOOKUP(KZ$6,BECO_Datos!$HP$3:$LT$85,BECO_Datos!$A85,FALSE),0))*KZ$2</f>
        <v>#N/A</v>
      </c>
      <c r="LA86" s="84" t="e">
        <f>(HLOOKUP(LA$6,BECO_Datos!$D$3:$HN$85,BECO_Datos!$A85,FALSE)+IFERROR(HLOOKUP(LA$6,BECO_Datos!$HP$3:$LT$85,BECO_Datos!$A85,FALSE),0))*LA$2</f>
        <v>#N/A</v>
      </c>
      <c r="LB86" s="84" t="e">
        <f>(HLOOKUP(LB$6,BECO_Datos!$D$3:$HN$85,BECO_Datos!$A85,FALSE)+IFERROR(HLOOKUP(LB$6,BECO_Datos!$HP$3:$LT$85,BECO_Datos!$A85,FALSE),0))*LB$2</f>
        <v>#N/A</v>
      </c>
      <c r="LC86" s="84" t="e">
        <f>(HLOOKUP(LC$6,BECO_Datos!$D$3:$HN$85,BECO_Datos!$A85,FALSE)+IFERROR(HLOOKUP(LC$6,BECO_Datos!$HP$3:$LT$85,BECO_Datos!$A85,FALSE),0))*LC$2</f>
        <v>#N/A</v>
      </c>
      <c r="LD86" s="84">
        <f>(HLOOKUP(LD$6,BECO_Datos!$D$3:$HN$85,BECO_Datos!$A85,FALSE)+IFERROR(HLOOKUP(LD$6,BECO_Datos!$HP$3:$LT$85,BECO_Datos!$A85,FALSE),0))*LD$2</f>
        <v>7.0972144911048263</v>
      </c>
      <c r="LE86" s="84">
        <f>(HLOOKUP(LE$6,BECO_Datos!$D$3:$HN$85,BECO_Datos!$A85,FALSE)+IFERROR(HLOOKUP(LE$6,BECO_Datos!$HP$3:$LT$85,BECO_Datos!$A85,FALSE),0))*LE$2</f>
        <v>4.2696976120022541</v>
      </c>
      <c r="LF86" s="84">
        <f>(HLOOKUP(LF$6,BECO_Datos!$D$3:$HN$85,BECO_Datos!$A85,FALSE)+IFERROR(HLOOKUP(LF$6,BECO_Datos!$HP$3:$LT$85,BECO_Datos!$A85,FALSE),0))*LF$2</f>
        <v>4.3245605135838261</v>
      </c>
      <c r="LG86" s="84">
        <f>(HLOOKUP(LG$6,BECO_Datos!$D$3:$HN$85,BECO_Datos!$A85,FALSE)+IFERROR(HLOOKUP(LG$6,BECO_Datos!$HP$3:$LT$85,BECO_Datos!$A85,FALSE),0))*LG$2</f>
        <v>6.4242709089719661</v>
      </c>
      <c r="LH86" s="84">
        <f>(HLOOKUP(LH$6,BECO_Datos!$D$3:$HN$85,BECO_Datos!$A85,FALSE)+IFERROR(HLOOKUP(LH$6,BECO_Datos!$HP$3:$LT$85,BECO_Datos!$A85,FALSE),0))*LH$2</f>
        <v>38.000847631613659</v>
      </c>
      <c r="LI86" s="84">
        <f>(HLOOKUP(LI$6,BECO_Datos!$D$3:$HN$85,BECO_Datos!$A85,FALSE)+IFERROR(HLOOKUP(LI$6,BECO_Datos!$HP$3:$LT$85,BECO_Datos!$A85,FALSE),0))*LI$2</f>
        <v>44.443015119656849</v>
      </c>
      <c r="LJ86" s="84">
        <f>(HLOOKUP(LJ$6,BECO_Datos!$D$3:$HN$85,BECO_Datos!$A85,FALSE)+IFERROR(HLOOKUP(LJ$6,BECO_Datos!$HP$3:$LT$85,BECO_Datos!$A85,FALSE),0))*LJ$2</f>
        <v>48.009424426505035</v>
      </c>
      <c r="LK86" s="84">
        <f>(HLOOKUP(LK$6,BECO_Datos!$D$3:$HN$85,BECO_Datos!$A85,FALSE)+IFERROR(HLOOKUP(LK$6,BECO_Datos!$HP$3:$LT$85,BECO_Datos!$A85,FALSE),0))*LK$2</f>
        <v>48.98919406945452</v>
      </c>
      <c r="LL86" s="84">
        <f>(HLOOKUP(LL$6,BECO_Datos!$D$3:$HN$85,BECO_Datos!$A85,FALSE)+IFERROR(HLOOKUP(LL$6,BECO_Datos!$HP$3:$LT$85,BECO_Datos!$A85,FALSE),0))*LL$2</f>
        <v>47.956982828048027</v>
      </c>
      <c r="LM86" s="84">
        <f>(HLOOKUP(LM$6,BECO_Datos!$D$3:$HN$85,BECO_Datos!$A85,FALSE)+IFERROR(HLOOKUP(LM$6,BECO_Datos!$HP$3:$LT$85,BECO_Datos!$A85,FALSE),0))*LM$2</f>
        <v>42.697619668798239</v>
      </c>
    </row>
    <row r="87" spans="1:325" ht="15.75" x14ac:dyDescent="0.25">
      <c r="C87" s="13"/>
    </row>
    <row r="88" spans="1:325" ht="18.75" customHeight="1" x14ac:dyDescent="0.25">
      <c r="B88" s="59" t="s">
        <v>127</v>
      </c>
      <c r="C88" s="13"/>
    </row>
    <row r="89" spans="1:325" ht="18.75" customHeight="1" x14ac:dyDescent="0.25">
      <c r="B89" s="60" t="s">
        <v>128</v>
      </c>
      <c r="C89" s="13"/>
    </row>
    <row r="90" spans="1:325" ht="18.75" customHeight="1" x14ac:dyDescent="0.25">
      <c r="B90" s="61" t="s">
        <v>129</v>
      </c>
      <c r="C90" s="13"/>
    </row>
    <row r="91" spans="1:325" ht="18.75" customHeight="1" x14ac:dyDescent="0.25">
      <c r="B91" s="60" t="s">
        <v>130</v>
      </c>
      <c r="C91" s="13"/>
    </row>
    <row r="92" spans="1:325" ht="18.75" customHeight="1" x14ac:dyDescent="0.25">
      <c r="B92" s="61" t="s">
        <v>131</v>
      </c>
      <c r="C92" s="13"/>
    </row>
    <row r="93" spans="1:325" ht="18.75" customHeight="1" x14ac:dyDescent="0.25">
      <c r="B93" s="60" t="s">
        <v>132</v>
      </c>
      <c r="C93" s="13"/>
    </row>
    <row r="94" spans="1:325" ht="18.75" customHeight="1" x14ac:dyDescent="0.25">
      <c r="B94" s="61" t="s">
        <v>133</v>
      </c>
      <c r="C94" s="13"/>
    </row>
    <row r="95" spans="1:325" ht="15.75" x14ac:dyDescent="0.25">
      <c r="C95" s="13"/>
    </row>
    <row r="96" spans="1:325" ht="15.75" x14ac:dyDescent="0.25">
      <c r="C96" s="13"/>
    </row>
    <row r="97" spans="3:4" ht="15.75" x14ac:dyDescent="0.25">
      <c r="C97" s="13"/>
    </row>
    <row r="98" spans="3:4" ht="15.75" x14ac:dyDescent="0.25">
      <c r="C98" s="13"/>
    </row>
    <row r="99" spans="3:4" ht="15.75" x14ac:dyDescent="0.25">
      <c r="C99" s="13"/>
    </row>
    <row r="100" spans="3:4" ht="15.75" x14ac:dyDescent="0.25">
      <c r="C100" s="13"/>
    </row>
    <row r="101" spans="3:4" ht="15.75" x14ac:dyDescent="0.25">
      <c r="C101" s="13"/>
    </row>
    <row r="102" spans="3:4" ht="15.75" x14ac:dyDescent="0.25">
      <c r="C102" s="13"/>
    </row>
    <row r="103" spans="3:4" ht="15.75" x14ac:dyDescent="0.25">
      <c r="C103" s="13"/>
    </row>
    <row r="104" spans="3:4" ht="15.75" x14ac:dyDescent="0.25">
      <c r="C104" s="13"/>
    </row>
    <row r="105" spans="3:4" ht="15.75" x14ac:dyDescent="0.25">
      <c r="C105" s="13"/>
    </row>
    <row r="106" spans="3:4" ht="15.75" x14ac:dyDescent="0.25">
      <c r="C106" s="13"/>
    </row>
    <row r="107" spans="3:4" ht="15.75" x14ac:dyDescent="0.25">
      <c r="C107" s="13"/>
    </row>
    <row r="108" spans="3:4" ht="15.75" x14ac:dyDescent="0.25">
      <c r="C108" s="13"/>
    </row>
    <row r="109" spans="3:4" ht="15.75" x14ac:dyDescent="0.25">
      <c r="C109" s="13"/>
    </row>
    <row r="110" spans="3:4" ht="15.75" x14ac:dyDescent="0.25">
      <c r="C110" s="13"/>
    </row>
    <row r="111" spans="3:4" ht="15.75" x14ac:dyDescent="0.2">
      <c r="C111" s="13"/>
      <c r="D111" s="1"/>
    </row>
    <row r="112" spans="3:4" ht="15.75" x14ac:dyDescent="0.2">
      <c r="C112" s="13"/>
      <c r="D112" s="1"/>
    </row>
    <row r="113" spans="3:4" ht="15.75" x14ac:dyDescent="0.2">
      <c r="C113" s="13"/>
      <c r="D113" s="1"/>
    </row>
    <row r="114" spans="3:4" ht="15.75" x14ac:dyDescent="0.2">
      <c r="C114" s="13"/>
      <c r="D114" s="1"/>
    </row>
    <row r="115" spans="3:4" ht="15.75" x14ac:dyDescent="0.2">
      <c r="C115" s="13"/>
      <c r="D115" s="1"/>
    </row>
    <row r="116" spans="3:4" ht="15.75" x14ac:dyDescent="0.2">
      <c r="C116" s="13"/>
      <c r="D116" s="1"/>
    </row>
    <row r="117" spans="3:4" ht="15.75" x14ac:dyDescent="0.2">
      <c r="C117" s="13"/>
      <c r="D117" s="1"/>
    </row>
    <row r="118" spans="3:4" ht="15.75" x14ac:dyDescent="0.2">
      <c r="C118" s="13"/>
      <c r="D118" s="1"/>
    </row>
    <row r="119" spans="3:4" ht="15.75" x14ac:dyDescent="0.2">
      <c r="C119" s="13"/>
      <c r="D119" s="1"/>
    </row>
    <row r="120" spans="3:4" ht="15.75" x14ac:dyDescent="0.2">
      <c r="C120" s="13"/>
      <c r="D120" s="1"/>
    </row>
  </sheetData>
  <mergeCells count="1">
    <mergeCell ref="B4:B9"/>
  </mergeCells>
  <pageMargins left="0.7" right="0.7" top="1.1000000000000001" bottom="0.75" header="0.3" footer="0.3"/>
  <pageSetup paperSize="5" scale="63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28575</xdr:rowOff>
                  </from>
                  <to>
                    <xdr:col>1</xdr:col>
                    <xdr:colOff>2400300</xdr:colOff>
                    <xdr:row>1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6"/>
  <sheetViews>
    <sheetView workbookViewId="0"/>
  </sheetViews>
  <sheetFormatPr baseColWidth="10" defaultColWidth="6.7109375" defaultRowHeight="15" customHeight="1" x14ac:dyDescent="0.25"/>
  <cols>
    <col min="1" max="1" width="34.5703125" style="271" customWidth="1"/>
    <col min="2" max="10" width="6.7109375" style="271" customWidth="1"/>
    <col min="11" max="11" width="34.5703125" style="271" customWidth="1"/>
    <col min="12" max="20" width="6.7109375" style="271" customWidth="1"/>
    <col min="21" max="21" width="34.5703125" style="271" customWidth="1"/>
    <col min="22" max="30" width="6.7109375" style="271" customWidth="1"/>
    <col min="31" max="31" width="34.5703125" style="271" customWidth="1"/>
    <col min="32" max="32" width="6.7109375" style="271" customWidth="1"/>
    <col min="33" max="40" width="6.7109375" style="271"/>
    <col min="41" max="41" width="34.7109375" style="271" customWidth="1"/>
    <col min="42" max="50" width="6.7109375" style="271"/>
    <col min="51" max="51" width="34.5703125" style="271" customWidth="1"/>
    <col min="52" max="16384" width="6.7109375" style="271"/>
  </cols>
  <sheetData>
    <row r="1" spans="1:60" ht="15" customHeight="1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</row>
    <row r="2" spans="1:60" ht="15" customHeight="1" x14ac:dyDescent="0.25">
      <c r="A2" s="205"/>
      <c r="B2" s="205"/>
      <c r="C2" s="205"/>
      <c r="D2" s="205"/>
      <c r="E2" s="205"/>
      <c r="F2" s="205"/>
      <c r="G2" s="205"/>
      <c r="H2" s="205"/>
      <c r="I2" s="346"/>
      <c r="J2" s="225" t="s">
        <v>369</v>
      </c>
      <c r="K2" s="205"/>
      <c r="L2" s="205"/>
      <c r="M2" s="205"/>
      <c r="N2" s="205"/>
      <c r="O2" s="205"/>
      <c r="P2" s="205"/>
      <c r="Q2" s="205"/>
      <c r="R2" s="205"/>
      <c r="S2" s="346"/>
      <c r="T2" s="225" t="s">
        <v>417</v>
      </c>
      <c r="U2" s="205"/>
      <c r="V2" s="205"/>
      <c r="W2" s="205"/>
      <c r="X2" s="205"/>
      <c r="Y2" s="205"/>
      <c r="Z2" s="205"/>
      <c r="AA2" s="205"/>
      <c r="AB2" s="205"/>
      <c r="AC2" s="346"/>
      <c r="AD2" s="225" t="s">
        <v>416</v>
      </c>
      <c r="AE2" s="205"/>
      <c r="AF2" s="205"/>
      <c r="AG2" s="205"/>
      <c r="AH2" s="205"/>
      <c r="AI2" s="205"/>
      <c r="AJ2" s="205"/>
      <c r="AK2" s="205"/>
      <c r="AL2" s="205"/>
      <c r="AM2" s="346"/>
      <c r="AN2" s="225" t="s">
        <v>415</v>
      </c>
      <c r="AO2" s="205"/>
      <c r="AP2" s="205"/>
      <c r="AQ2" s="205"/>
      <c r="AR2" s="205"/>
      <c r="AS2" s="205"/>
      <c r="AT2" s="205"/>
      <c r="AU2" s="205"/>
      <c r="AV2" s="205"/>
      <c r="AW2" s="346"/>
      <c r="AX2" s="225" t="s">
        <v>414</v>
      </c>
      <c r="AY2" s="205"/>
      <c r="AZ2" s="205"/>
      <c r="BA2" s="205"/>
      <c r="BB2" s="205"/>
      <c r="BC2" s="205"/>
      <c r="BD2" s="205"/>
      <c r="BE2" s="205"/>
      <c r="BF2" s="205"/>
      <c r="BG2" s="346"/>
      <c r="BH2" s="225" t="s">
        <v>413</v>
      </c>
    </row>
    <row r="3" spans="1:60" ht="15" customHeight="1" x14ac:dyDescent="0.25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</row>
    <row r="4" spans="1:60" ht="15" customHeight="1" x14ac:dyDescent="0.25">
      <c r="A4" s="288" t="s">
        <v>412</v>
      </c>
      <c r="B4" s="287"/>
      <c r="C4" s="287"/>
      <c r="D4" s="287"/>
      <c r="E4" s="287"/>
      <c r="F4" s="287"/>
      <c r="G4" s="287"/>
      <c r="H4" s="287"/>
      <c r="I4" s="287"/>
      <c r="J4" s="287"/>
      <c r="K4" s="345" t="s">
        <v>411</v>
      </c>
      <c r="L4" s="205"/>
      <c r="M4" s="205"/>
      <c r="N4" s="205"/>
      <c r="O4" s="205"/>
      <c r="P4" s="205"/>
      <c r="Q4" s="205"/>
      <c r="R4" s="205"/>
      <c r="S4" s="205"/>
      <c r="T4" s="205"/>
      <c r="U4" s="344" t="s">
        <v>410</v>
      </c>
      <c r="V4" s="343"/>
      <c r="W4" s="343"/>
      <c r="X4" s="343"/>
      <c r="Y4" s="343"/>
      <c r="Z4" s="343"/>
      <c r="AA4" s="343"/>
      <c r="AB4" s="343"/>
      <c r="AC4" s="343"/>
      <c r="AD4" s="343"/>
      <c r="AE4" s="239" t="s">
        <v>409</v>
      </c>
      <c r="AF4" s="238"/>
      <c r="AG4" s="238"/>
      <c r="AH4" s="238"/>
      <c r="AI4" s="238"/>
      <c r="AJ4" s="238"/>
      <c r="AK4" s="238"/>
      <c r="AL4" s="238"/>
      <c r="AM4" s="238"/>
      <c r="AN4" s="238"/>
      <c r="AO4" s="342" t="s">
        <v>409</v>
      </c>
      <c r="AP4" s="341"/>
      <c r="AQ4" s="341"/>
      <c r="AR4" s="341"/>
      <c r="AS4" s="341"/>
      <c r="AT4" s="341"/>
      <c r="AU4" s="341"/>
      <c r="AV4" s="341"/>
      <c r="AW4" s="341"/>
      <c r="AX4" s="341"/>
      <c r="AY4" s="340" t="s">
        <v>408</v>
      </c>
      <c r="AZ4" s="339"/>
      <c r="BA4" s="339"/>
      <c r="BB4" s="339"/>
      <c r="BC4" s="339"/>
      <c r="BD4" s="339"/>
      <c r="BE4" s="339"/>
      <c r="BF4" s="339"/>
      <c r="BG4" s="339"/>
      <c r="BH4" s="339"/>
    </row>
    <row r="5" spans="1:60" ht="15" customHeight="1" x14ac:dyDescent="0.25">
      <c r="A5" s="296"/>
      <c r="B5" s="338">
        <v>2006</v>
      </c>
      <c r="C5" s="338">
        <v>2007</v>
      </c>
      <c r="D5" s="338">
        <v>2008</v>
      </c>
      <c r="E5" s="338">
        <v>2009</v>
      </c>
      <c r="F5" s="338">
        <v>2010</v>
      </c>
      <c r="G5" s="338">
        <v>2011</v>
      </c>
      <c r="H5" s="338">
        <v>2012</v>
      </c>
      <c r="I5" s="338">
        <v>2013</v>
      </c>
      <c r="J5" s="338">
        <v>2014</v>
      </c>
      <c r="K5" s="267"/>
      <c r="L5" s="266">
        <v>2006</v>
      </c>
      <c r="M5" s="266">
        <v>2007</v>
      </c>
      <c r="N5" s="266">
        <v>2008</v>
      </c>
      <c r="O5" s="266">
        <v>2009</v>
      </c>
      <c r="P5" s="266">
        <v>2010</v>
      </c>
      <c r="Q5" s="266">
        <v>2011</v>
      </c>
      <c r="R5" s="266">
        <v>2012</v>
      </c>
      <c r="S5" s="266">
        <v>2013</v>
      </c>
      <c r="T5" s="266">
        <v>2014</v>
      </c>
      <c r="U5" s="337"/>
      <c r="V5" s="336">
        <v>2006</v>
      </c>
      <c r="W5" s="336">
        <v>2007</v>
      </c>
      <c r="X5" s="336">
        <v>2008</v>
      </c>
      <c r="Y5" s="336">
        <v>2009</v>
      </c>
      <c r="Z5" s="336">
        <v>2010</v>
      </c>
      <c r="AA5" s="336">
        <v>2011</v>
      </c>
      <c r="AB5" s="336">
        <v>2012</v>
      </c>
      <c r="AC5" s="336">
        <v>2013</v>
      </c>
      <c r="AD5" s="336">
        <v>2014</v>
      </c>
      <c r="AE5" s="237"/>
      <c r="AF5" s="236">
        <v>2006</v>
      </c>
      <c r="AG5" s="236">
        <v>2007</v>
      </c>
      <c r="AH5" s="236">
        <v>2008</v>
      </c>
      <c r="AI5" s="236">
        <v>2009</v>
      </c>
      <c r="AJ5" s="236">
        <v>2010</v>
      </c>
      <c r="AK5" s="236">
        <v>2011</v>
      </c>
      <c r="AL5" s="236">
        <v>2012</v>
      </c>
      <c r="AM5" s="236">
        <v>2013</v>
      </c>
      <c r="AN5" s="236">
        <v>2014</v>
      </c>
      <c r="AO5" s="335"/>
      <c r="AP5" s="334">
        <v>2006</v>
      </c>
      <c r="AQ5" s="334">
        <v>2007</v>
      </c>
      <c r="AR5" s="334">
        <v>2008</v>
      </c>
      <c r="AS5" s="334">
        <v>2009</v>
      </c>
      <c r="AT5" s="334">
        <v>2010</v>
      </c>
      <c r="AU5" s="334">
        <v>2011</v>
      </c>
      <c r="AV5" s="334">
        <v>2012</v>
      </c>
      <c r="AW5" s="334">
        <v>2013</v>
      </c>
      <c r="AX5" s="334">
        <v>2014</v>
      </c>
      <c r="AY5" s="333"/>
      <c r="AZ5" s="332">
        <v>2006</v>
      </c>
      <c r="BA5" s="332">
        <v>2007</v>
      </c>
      <c r="BB5" s="332">
        <v>2008</v>
      </c>
      <c r="BC5" s="332">
        <v>2009</v>
      </c>
      <c r="BD5" s="332">
        <v>2010</v>
      </c>
      <c r="BE5" s="332">
        <v>2011</v>
      </c>
      <c r="BF5" s="332">
        <v>2012</v>
      </c>
      <c r="BG5" s="332">
        <v>2013</v>
      </c>
      <c r="BH5" s="332">
        <v>2014</v>
      </c>
    </row>
    <row r="6" spans="1:60" ht="15" customHeight="1" x14ac:dyDescent="0.25">
      <c r="A6" s="207" t="s">
        <v>328</v>
      </c>
      <c r="B6" s="331">
        <v>383.89800000000002</v>
      </c>
      <c r="C6" s="331">
        <v>431.072</v>
      </c>
      <c r="D6" s="331">
        <v>480.08699999999999</v>
      </c>
      <c r="E6" s="331">
        <v>504.64699999999999</v>
      </c>
      <c r="F6" s="331">
        <v>544.92399999999998</v>
      </c>
      <c r="G6" s="331">
        <v>619.89400000000001</v>
      </c>
      <c r="H6" s="331">
        <v>664.24</v>
      </c>
      <c r="I6" s="331">
        <v>710.25699999999995</v>
      </c>
      <c r="J6" s="331">
        <v>756.15200000000004</v>
      </c>
      <c r="K6" s="207"/>
      <c r="L6" s="331"/>
      <c r="M6" s="331"/>
      <c r="N6" s="331"/>
      <c r="O6" s="331"/>
      <c r="P6" s="331"/>
      <c r="Q6" s="331"/>
      <c r="R6" s="331"/>
      <c r="S6" s="331"/>
      <c r="T6" s="331"/>
      <c r="U6" s="207" t="s">
        <v>407</v>
      </c>
      <c r="V6" s="330" t="e">
        <f>(HLOOKUP(CONCATENATE(V5,"BZ"),BECO_Resultados!#REF!,29,FALSE))</f>
        <v>#REF!</v>
      </c>
      <c r="W6" s="330" t="e">
        <f>(HLOOKUP(CONCATENATE(W5,"BZ"),BECO_Resultados!#REF!,29,FALSE))</f>
        <v>#REF!</v>
      </c>
      <c r="X6" s="330" t="e">
        <f>(HLOOKUP(CONCATENATE(X5,"BZ"),BECO_Resultados!#REF!,29,FALSE))</f>
        <v>#REF!</v>
      </c>
      <c r="Y6" s="330" t="e">
        <f>(HLOOKUP(CONCATENATE(Y5,"BZ"),BECO_Resultados!#REF!,29,FALSE))</f>
        <v>#REF!</v>
      </c>
      <c r="Z6" s="330" t="e">
        <f>(HLOOKUP(CONCATENATE(Z5,"BZ"),BECO_Resultados!#REF!,29,FALSE))</f>
        <v>#REF!</v>
      </c>
      <c r="AA6" s="330" t="e">
        <f>(HLOOKUP(CONCATENATE(AA5,"BZ"),BECO_Resultados!#REF!,29,FALSE))</f>
        <v>#REF!</v>
      </c>
      <c r="AB6" s="330" t="e">
        <f>(HLOOKUP(CONCATENATE(AB5,"BZ"),BECO_Resultados!#REF!,29,FALSE))</f>
        <v>#REF!</v>
      </c>
      <c r="AC6" s="330" t="e">
        <f>(HLOOKUP(CONCATENATE(AC5,"BZ"),BECO_Resultados!#REF!,29,FALSE))</f>
        <v>#REF!</v>
      </c>
      <c r="AD6" s="330" t="e">
        <f>(HLOOKUP(CONCATENATE(AD5,"BZ"),BECO_Resultados!#REF!,29,FALSE))</f>
        <v>#REF!</v>
      </c>
      <c r="AE6" s="235" t="s">
        <v>406</v>
      </c>
      <c r="AF6" s="259">
        <v>1510</v>
      </c>
      <c r="AG6" s="259">
        <v>1358</v>
      </c>
      <c r="AH6" s="259">
        <v>1668</v>
      </c>
      <c r="AI6" s="259">
        <v>1988</v>
      </c>
      <c r="AJ6" s="259">
        <v>2058</v>
      </c>
      <c r="AK6" s="259">
        <v>2259</v>
      </c>
      <c r="AL6" s="259">
        <v>2377</v>
      </c>
      <c r="AM6" s="259">
        <v>2445</v>
      </c>
      <c r="AN6" s="259">
        <v>2308</v>
      </c>
      <c r="AO6" s="232" t="s">
        <v>405</v>
      </c>
      <c r="AP6" s="257">
        <v>4342</v>
      </c>
      <c r="AQ6" s="257">
        <v>3746</v>
      </c>
      <c r="AR6" s="257">
        <v>4384</v>
      </c>
      <c r="AS6" s="257">
        <v>4737</v>
      </c>
      <c r="AT6" s="257">
        <v>5405</v>
      </c>
      <c r="AU6" s="257">
        <v>5463</v>
      </c>
      <c r="AV6" s="257">
        <v>5727</v>
      </c>
      <c r="AW6" s="257">
        <v>5508</v>
      </c>
      <c r="AX6" s="257">
        <v>4758</v>
      </c>
      <c r="AY6" s="235"/>
      <c r="AZ6" s="259"/>
      <c r="BA6" s="259"/>
      <c r="BB6" s="259"/>
      <c r="BC6" s="259"/>
      <c r="BD6" s="259"/>
      <c r="BE6" s="259"/>
      <c r="BF6" s="259"/>
      <c r="BG6" s="259"/>
      <c r="BH6" s="259"/>
    </row>
    <row r="7" spans="1:60" ht="15" customHeight="1" x14ac:dyDescent="0.25">
      <c r="A7" s="281" t="s">
        <v>327</v>
      </c>
      <c r="B7" s="311">
        <v>162.80799667512022</v>
      </c>
      <c r="C7" s="311">
        <v>207.41068636177738</v>
      </c>
      <c r="D7" s="311">
        <v>244.16252174178388</v>
      </c>
      <c r="E7" s="311">
        <v>234.03484688979685</v>
      </c>
      <c r="F7" s="311">
        <v>287.1209606457698</v>
      </c>
      <c r="G7" s="311">
        <v>335.40962140928593</v>
      </c>
      <c r="H7" s="311">
        <v>369.38545124928402</v>
      </c>
      <c r="I7" s="311">
        <v>380.04013055808224</v>
      </c>
      <c r="J7" s="311">
        <v>377.94749785073071</v>
      </c>
      <c r="K7" s="265"/>
      <c r="L7" s="304"/>
      <c r="M7" s="304"/>
      <c r="N7" s="304"/>
      <c r="O7" s="304"/>
      <c r="P7" s="304"/>
      <c r="Q7" s="304"/>
      <c r="R7" s="304"/>
      <c r="S7" s="304"/>
      <c r="T7" s="304"/>
      <c r="U7" s="322" t="s">
        <v>404</v>
      </c>
      <c r="V7" s="321" t="e">
        <f>HLOOKUP(CONCATENATE(V5,"CM"),BECO_Resultados!#REF!,29,FALSE)</f>
        <v>#REF!</v>
      </c>
      <c r="W7" s="321" t="e">
        <f>HLOOKUP(CONCATENATE(W5,"CM"),BECO_Resultados!#REF!,29,FALSE)</f>
        <v>#REF!</v>
      </c>
      <c r="X7" s="321" t="e">
        <f>HLOOKUP(CONCATENATE(X5,"CM"),BECO_Resultados!#REF!,29,FALSE)</f>
        <v>#REF!</v>
      </c>
      <c r="Y7" s="321" t="e">
        <f>HLOOKUP(CONCATENATE(Y5,"CM"),BECO_Resultados!#REF!,29,FALSE)</f>
        <v>#REF!</v>
      </c>
      <c r="Z7" s="321" t="e">
        <f>HLOOKUP(CONCATENATE(Z5,"CM"),BECO_Resultados!#REF!,29,FALSE)</f>
        <v>#REF!</v>
      </c>
      <c r="AA7" s="321" t="e">
        <f>HLOOKUP(CONCATENATE(AA5,"CM"),BECO_Resultados!#REF!,29,FALSE)</f>
        <v>#REF!</v>
      </c>
      <c r="AB7" s="321" t="e">
        <f>HLOOKUP(CONCATENATE(AB5,"CM"),BECO_Resultados!#REF!,29,FALSE)</f>
        <v>#REF!</v>
      </c>
      <c r="AC7" s="321" t="e">
        <f>HLOOKUP(CONCATENATE(AC5,"CM"),BECO_Resultados!#REF!,29,FALSE)</f>
        <v>#REF!</v>
      </c>
      <c r="AD7" s="321" t="e">
        <f>HLOOKUP(CONCATENATE(AD5,"CM"),BECO_Resultados!#REF!,29,FALSE)</f>
        <v>#REF!</v>
      </c>
      <c r="AE7" s="234" t="s">
        <v>344</v>
      </c>
      <c r="AF7" s="258">
        <v>3.9E-2</v>
      </c>
      <c r="AG7" s="258">
        <f t="shared" ref="AG7:AN7" si="0">(AG6-AF6)/AF6</f>
        <v>-0.10066225165562914</v>
      </c>
      <c r="AH7" s="258">
        <f t="shared" si="0"/>
        <v>0.22827687776141384</v>
      </c>
      <c r="AI7" s="258">
        <f t="shared" si="0"/>
        <v>0.19184652278177458</v>
      </c>
      <c r="AJ7" s="258">
        <f t="shared" si="0"/>
        <v>3.5211267605633804E-2</v>
      </c>
      <c r="AK7" s="258">
        <f t="shared" si="0"/>
        <v>9.7667638483965008E-2</v>
      </c>
      <c r="AL7" s="258">
        <f t="shared" si="0"/>
        <v>5.2235502434705622E-2</v>
      </c>
      <c r="AM7" s="258">
        <f t="shared" si="0"/>
        <v>2.8607488430795119E-2</v>
      </c>
      <c r="AN7" s="258">
        <f t="shared" si="0"/>
        <v>-5.6032719836400818E-2</v>
      </c>
      <c r="AO7" s="326" t="s">
        <v>344</v>
      </c>
      <c r="AP7" s="329">
        <v>-2.4E-2</v>
      </c>
      <c r="AQ7" s="329">
        <f t="shared" ref="AQ7:AX7" si="1">(AQ6-AP6)/AP6</f>
        <v>-0.1372639336711193</v>
      </c>
      <c r="AR7" s="329">
        <f t="shared" si="1"/>
        <v>0.17031500266951416</v>
      </c>
      <c r="AS7" s="329">
        <f t="shared" si="1"/>
        <v>8.0520072992700725E-2</v>
      </c>
      <c r="AT7" s="329">
        <f t="shared" si="1"/>
        <v>0.14101752163816761</v>
      </c>
      <c r="AU7" s="329">
        <f t="shared" si="1"/>
        <v>1.0730804810360777E-2</v>
      </c>
      <c r="AV7" s="329">
        <f t="shared" si="1"/>
        <v>4.832509610104338E-2</v>
      </c>
      <c r="AW7" s="329">
        <f t="shared" si="1"/>
        <v>-3.8239916186485069E-2</v>
      </c>
      <c r="AX7" s="329">
        <f t="shared" si="1"/>
        <v>-0.13616557734204793</v>
      </c>
      <c r="AY7" s="324"/>
      <c r="AZ7" s="328"/>
      <c r="BA7" s="328"/>
      <c r="BB7" s="328"/>
      <c r="BC7" s="328"/>
      <c r="BD7" s="328"/>
      <c r="BE7" s="328"/>
      <c r="BF7" s="328"/>
      <c r="BG7" s="328"/>
      <c r="BH7" s="328"/>
    </row>
    <row r="8" spans="1:60" ht="15" customHeight="1" x14ac:dyDescent="0.25">
      <c r="A8" s="205" t="s">
        <v>326</v>
      </c>
      <c r="B8" s="308">
        <v>362.93799999999999</v>
      </c>
      <c r="C8" s="308">
        <v>387.983</v>
      </c>
      <c r="D8" s="308">
        <v>401.74400000000003</v>
      </c>
      <c r="E8" s="308">
        <v>408.37900000000002</v>
      </c>
      <c r="F8" s="308">
        <v>424.59899999999999</v>
      </c>
      <c r="G8" s="308">
        <v>452.57799999999997</v>
      </c>
      <c r="H8" s="308">
        <v>470.88</v>
      </c>
      <c r="I8" s="308">
        <v>494.12400000000002</v>
      </c>
      <c r="J8" s="308">
        <v>516.61900000000003</v>
      </c>
      <c r="K8" s="205"/>
      <c r="L8" s="308"/>
      <c r="M8" s="308"/>
      <c r="N8" s="308"/>
      <c r="O8" s="308"/>
      <c r="P8" s="308"/>
      <c r="Q8" s="308"/>
      <c r="R8" s="308"/>
      <c r="S8" s="308"/>
      <c r="T8" s="308"/>
      <c r="U8" s="205" t="s">
        <v>403</v>
      </c>
      <c r="V8" s="316" t="e">
        <f>HLOOKUP(CONCATENATE(V5,"GN"),BECO_Resultados!#REF!,29,FALSE)</f>
        <v>#REF!</v>
      </c>
      <c r="W8" s="316" t="e">
        <f>HLOOKUP(CONCATENATE(W5,"GN"),BECO_Resultados!#REF!,29,FALSE)</f>
        <v>#REF!</v>
      </c>
      <c r="X8" s="316" t="e">
        <f>HLOOKUP(CONCATENATE(X5,"GN"),BECO_Resultados!#REF!,29,FALSE)</f>
        <v>#REF!</v>
      </c>
      <c r="Y8" s="316" t="e">
        <f>HLOOKUP(CONCATENATE(Y5,"GN"),BECO_Resultados!#REF!,29,FALSE)</f>
        <v>#REF!</v>
      </c>
      <c r="Z8" s="316" t="e">
        <f>HLOOKUP(CONCATENATE(Z5,"GN"),BECO_Resultados!#REF!,29,FALSE)</f>
        <v>#REF!</v>
      </c>
      <c r="AA8" s="316" t="e">
        <f>HLOOKUP(CONCATENATE(AA5,"GN"),BECO_Resultados!#REF!,29,FALSE)</f>
        <v>#REF!</v>
      </c>
      <c r="AB8" s="316" t="e">
        <f>HLOOKUP(CONCATENATE(AB5,"GN"),BECO_Resultados!#REF!,29,FALSE)</f>
        <v>#REF!</v>
      </c>
      <c r="AC8" s="316" t="e">
        <f>HLOOKUP(CONCATENATE(AC5,"GN"),BECO_Resultados!#REF!,29,FALSE)</f>
        <v>#REF!</v>
      </c>
      <c r="AD8" s="316" t="e">
        <f>HLOOKUP(CONCATENATE(AD5,"GN"),BECO_Resultados!#REF!,29,FALSE)</f>
        <v>#REF!</v>
      </c>
      <c r="AE8" s="232" t="s">
        <v>402</v>
      </c>
      <c r="AF8" s="257">
        <v>193</v>
      </c>
      <c r="AG8" s="257">
        <v>194</v>
      </c>
      <c r="AH8" s="257">
        <v>215</v>
      </c>
      <c r="AI8" s="257">
        <v>245</v>
      </c>
      <c r="AJ8" s="257">
        <v>287</v>
      </c>
      <c r="AK8" s="257">
        <v>334</v>
      </c>
      <c r="AL8" s="257">
        <v>346</v>
      </c>
      <c r="AM8" s="257">
        <v>368</v>
      </c>
      <c r="AN8" s="257">
        <v>361</v>
      </c>
      <c r="AO8" s="232" t="s">
        <v>401</v>
      </c>
      <c r="AP8" s="257">
        <v>248</v>
      </c>
      <c r="AQ8" s="257">
        <v>266</v>
      </c>
      <c r="AR8" s="257">
        <v>319</v>
      </c>
      <c r="AS8" s="257">
        <v>371</v>
      </c>
      <c r="AT8" s="257">
        <v>398</v>
      </c>
      <c r="AU8" s="257">
        <v>387</v>
      </c>
      <c r="AV8" s="257">
        <v>423</v>
      </c>
      <c r="AW8" s="257">
        <v>458</v>
      </c>
      <c r="AX8" s="257">
        <v>453</v>
      </c>
      <c r="AY8" s="232"/>
      <c r="AZ8" s="257"/>
      <c r="BA8" s="257"/>
      <c r="BB8" s="257"/>
      <c r="BC8" s="257"/>
      <c r="BD8" s="257"/>
      <c r="BE8" s="257"/>
      <c r="BF8" s="257"/>
      <c r="BG8" s="257"/>
      <c r="BH8" s="257"/>
    </row>
    <row r="9" spans="1:60" ht="15" customHeight="1" x14ac:dyDescent="0.25">
      <c r="A9" s="281" t="s">
        <v>400</v>
      </c>
      <c r="B9" s="311">
        <v>156.3868888343093</v>
      </c>
      <c r="C9" s="311">
        <v>167.1785657346484</v>
      </c>
      <c r="D9" s="311">
        <v>173.10806327210366</v>
      </c>
      <c r="E9" s="311">
        <v>175.96702818461114</v>
      </c>
      <c r="F9" s="311">
        <v>182.95608785015318</v>
      </c>
      <c r="G9" s="311">
        <v>195.01200032747752</v>
      </c>
      <c r="H9" s="311">
        <v>202.89817603640171</v>
      </c>
      <c r="I9" s="311">
        <v>212.91381739681225</v>
      </c>
      <c r="J9" s="311">
        <v>222.60672104517036</v>
      </c>
      <c r="K9" s="265"/>
      <c r="L9" s="304"/>
      <c r="M9" s="304"/>
      <c r="N9" s="304"/>
      <c r="O9" s="304"/>
      <c r="P9" s="304"/>
      <c r="Q9" s="304"/>
      <c r="R9" s="304"/>
      <c r="S9" s="304"/>
      <c r="T9" s="304"/>
      <c r="U9" s="322" t="s">
        <v>399</v>
      </c>
      <c r="V9" s="321" t="e">
        <f>HLOOKUP(CONCATENATE(V5,"HE"),BECO_Resultados!#REF!,29,FALSE)</f>
        <v>#REF!</v>
      </c>
      <c r="W9" s="321" t="e">
        <f>HLOOKUP(CONCATENATE(W5,"HE"),BECO_Resultados!#REF!,29,FALSE)</f>
        <v>#REF!</v>
      </c>
      <c r="X9" s="321" t="e">
        <f>HLOOKUP(CONCATENATE(X5,"HE"),BECO_Resultados!#REF!,29,FALSE)</f>
        <v>#REF!</v>
      </c>
      <c r="Y9" s="321" t="e">
        <f>HLOOKUP(CONCATENATE(Y5,"HE"),BECO_Resultados!#REF!,29,FALSE)</f>
        <v>#REF!</v>
      </c>
      <c r="Z9" s="321" t="e">
        <f>HLOOKUP(CONCATENATE(Z5,"HE"),BECO_Resultados!#REF!,29,FALSE)</f>
        <v>#REF!</v>
      </c>
      <c r="AA9" s="321" t="e">
        <f>HLOOKUP(CONCATENATE(AA5,"HE"),BECO_Resultados!#REF!,29,FALSE)</f>
        <v>#REF!</v>
      </c>
      <c r="AB9" s="321" t="e">
        <f>HLOOKUP(CONCATENATE(AB5,"HE"),BECO_Resultados!#REF!,29,FALSE)</f>
        <v>#REF!</v>
      </c>
      <c r="AC9" s="321" t="e">
        <f>HLOOKUP(CONCATENATE(AC5,"HE"),BECO_Resultados!#REF!,29,FALSE)</f>
        <v>#REF!</v>
      </c>
      <c r="AD9" s="321" t="e">
        <f>HLOOKUP(CONCATENATE(AD5,"HE"),BECO_Resultados!#REF!,29,FALSE)</f>
        <v>#REF!</v>
      </c>
      <c r="AE9" s="234" t="s">
        <v>398</v>
      </c>
      <c r="AF9" s="327">
        <v>250</v>
      </c>
      <c r="AG9" s="327">
        <v>42</v>
      </c>
      <c r="AH9" s="327">
        <v>524</v>
      </c>
      <c r="AI9" s="327">
        <v>565</v>
      </c>
      <c r="AJ9" s="327">
        <v>357</v>
      </c>
      <c r="AK9" s="327">
        <v>535</v>
      </c>
      <c r="AL9" s="327">
        <v>464</v>
      </c>
      <c r="AM9" s="327">
        <v>436</v>
      </c>
      <c r="AN9" s="327">
        <v>206</v>
      </c>
      <c r="AO9" s="326" t="s">
        <v>397</v>
      </c>
      <c r="AP9" s="325">
        <v>70</v>
      </c>
      <c r="AQ9" s="325">
        <v>2</v>
      </c>
      <c r="AR9" s="325">
        <v>512</v>
      </c>
      <c r="AS9" s="325">
        <v>1554</v>
      </c>
      <c r="AT9" s="325">
        <v>-1004</v>
      </c>
      <c r="AU9" s="325">
        <v>-41</v>
      </c>
      <c r="AV9" s="325">
        <v>801</v>
      </c>
      <c r="AW9" s="325">
        <v>239</v>
      </c>
      <c r="AX9" s="325">
        <v>-297</v>
      </c>
      <c r="AY9" s="324"/>
      <c r="AZ9" s="323"/>
      <c r="BA9" s="323"/>
      <c r="BB9" s="323"/>
      <c r="BC9" s="323"/>
      <c r="BD9" s="323"/>
      <c r="BE9" s="323"/>
      <c r="BF9" s="323"/>
      <c r="BG9" s="323"/>
      <c r="BH9" s="323"/>
    </row>
    <row r="10" spans="1:60" ht="15" customHeight="1" x14ac:dyDescent="0.25">
      <c r="A10" s="205" t="s">
        <v>396</v>
      </c>
      <c r="B10" s="308">
        <v>43.835743999999998</v>
      </c>
      <c r="C10" s="308">
        <v>44.374646999999996</v>
      </c>
      <c r="D10" s="308">
        <v>44.901660000000007</v>
      </c>
      <c r="E10" s="308">
        <v>45.416275999999996</v>
      </c>
      <c r="F10" s="308">
        <v>45.918101</v>
      </c>
      <c r="G10" s="308">
        <v>46.406446000000003</v>
      </c>
      <c r="H10" s="308">
        <v>46.881017999999997</v>
      </c>
      <c r="I10" s="308">
        <v>47.342362999999999</v>
      </c>
      <c r="J10" s="308">
        <v>47.791392999999999</v>
      </c>
      <c r="K10" s="205"/>
      <c r="L10" s="308"/>
      <c r="M10" s="308"/>
      <c r="N10" s="308"/>
      <c r="O10" s="308"/>
      <c r="P10" s="308"/>
      <c r="Q10" s="308"/>
      <c r="R10" s="308"/>
      <c r="S10" s="308"/>
      <c r="T10" s="308"/>
      <c r="U10" s="205" t="s">
        <v>395</v>
      </c>
      <c r="V10" s="316" t="e">
        <f>HLOOKUP(CONCATENATE(V5,"LE"),BECO_Resultados!#REF!,29,FALSE)</f>
        <v>#REF!</v>
      </c>
      <c r="W10" s="316" t="e">
        <f>HLOOKUP(CONCATENATE(W5,"LE"),BECO_Resultados!#REF!,29,FALSE)</f>
        <v>#REF!</v>
      </c>
      <c r="X10" s="316" t="e">
        <f>HLOOKUP(CONCATENATE(X5,"LE"),BECO_Resultados!#REF!,29,FALSE)</f>
        <v>#REF!</v>
      </c>
      <c r="Y10" s="316" t="e">
        <f>HLOOKUP(CONCATENATE(Y5,"LE"),BECO_Resultados!#REF!,29,FALSE)</f>
        <v>#REF!</v>
      </c>
      <c r="Z10" s="316" t="e">
        <f>HLOOKUP(CONCATENATE(Z5,"LE"),BECO_Resultados!#REF!,29,FALSE)</f>
        <v>#REF!</v>
      </c>
      <c r="AA10" s="316" t="e">
        <f>HLOOKUP(CONCATENATE(AA5,"LE"),BECO_Resultados!#REF!,29,FALSE)</f>
        <v>#REF!</v>
      </c>
      <c r="AB10" s="316" t="e">
        <f>HLOOKUP(CONCATENATE(AB5,"LE"),BECO_Resultados!#REF!,29,FALSE)</f>
        <v>#REF!</v>
      </c>
      <c r="AC10" s="316" t="e">
        <f>HLOOKUP(CONCATENATE(AC5,"LE"),BECO_Resultados!#REF!,29,FALSE)</f>
        <v>#REF!</v>
      </c>
      <c r="AD10" s="316" t="e">
        <f>HLOOKUP(CONCATENATE(AD5,"LE"),BECO_Resultados!#REF!,29,FALSE)</f>
        <v>#REF!</v>
      </c>
      <c r="AE10" s="253" t="s">
        <v>341</v>
      </c>
      <c r="AF10" s="252">
        <f t="shared" ref="AF10:AN10" si="2">AF9/AF8</f>
        <v>1.2953367875647668</v>
      </c>
      <c r="AG10" s="252">
        <f t="shared" si="2"/>
        <v>0.21649484536082475</v>
      </c>
      <c r="AH10" s="252">
        <f t="shared" si="2"/>
        <v>2.4372093023255812</v>
      </c>
      <c r="AI10" s="252">
        <f t="shared" si="2"/>
        <v>2.306122448979592</v>
      </c>
      <c r="AJ10" s="252">
        <f t="shared" si="2"/>
        <v>1.2439024390243902</v>
      </c>
      <c r="AK10" s="252">
        <f t="shared" si="2"/>
        <v>1.6017964071856288</v>
      </c>
      <c r="AL10" s="252">
        <f t="shared" si="2"/>
        <v>1.3410404624277457</v>
      </c>
      <c r="AM10" s="252">
        <f t="shared" si="2"/>
        <v>1.1847826086956521</v>
      </c>
      <c r="AN10" s="252">
        <f t="shared" si="2"/>
        <v>0.5706371191135734</v>
      </c>
      <c r="AO10" s="253" t="s">
        <v>341</v>
      </c>
      <c r="AP10" s="252">
        <f t="shared" ref="AP10:AX10" si="3">AP9/AP8</f>
        <v>0.28225806451612906</v>
      </c>
      <c r="AQ10" s="252">
        <f t="shared" si="3"/>
        <v>7.5187969924812026E-3</v>
      </c>
      <c r="AR10" s="252">
        <f t="shared" si="3"/>
        <v>1.6050156739811912</v>
      </c>
      <c r="AS10" s="252">
        <f t="shared" si="3"/>
        <v>4.1886792452830193</v>
      </c>
      <c r="AT10" s="252">
        <f t="shared" si="3"/>
        <v>-2.5226130653266332</v>
      </c>
      <c r="AU10" s="252">
        <f t="shared" si="3"/>
        <v>-0.10594315245478036</v>
      </c>
      <c r="AV10" s="252">
        <f t="shared" si="3"/>
        <v>1.8936170212765957</v>
      </c>
      <c r="AW10" s="252">
        <f t="shared" si="3"/>
        <v>0.52183406113537123</v>
      </c>
      <c r="AX10" s="252">
        <f t="shared" si="3"/>
        <v>-0.6556291390728477</v>
      </c>
      <c r="AY10" s="253"/>
      <c r="AZ10" s="252"/>
      <c r="BA10" s="252"/>
      <c r="BB10" s="252"/>
      <c r="BC10" s="252"/>
      <c r="BD10" s="252"/>
      <c r="BE10" s="252"/>
      <c r="BF10" s="252"/>
      <c r="BG10" s="252"/>
      <c r="BH10" s="252"/>
    </row>
    <row r="11" spans="1:60" ht="15" customHeight="1" x14ac:dyDescent="0.25">
      <c r="A11" s="281" t="s">
        <v>394</v>
      </c>
      <c r="B11" s="311" t="e">
        <f>HLOOKUP(CONCATENATE(B5,"TOTAL"),BECO_Resultados!#REF!,5,FALSE)/1000</f>
        <v>#REF!</v>
      </c>
      <c r="C11" s="311" t="e">
        <f>HLOOKUP(CONCATENATE(C5,"TOTAL"),BECO_Resultados!#REF!,5,FALSE)/1000</f>
        <v>#REF!</v>
      </c>
      <c r="D11" s="311" t="e">
        <f>HLOOKUP(CONCATENATE(D5,"TOTAL"),BECO_Resultados!#REF!,5,FALSE)/1000</f>
        <v>#REF!</v>
      </c>
      <c r="E11" s="311" t="e">
        <f>HLOOKUP(CONCATENATE(E5,"TOTAL"),BECO_Resultados!#REF!,5,FALSE)/1000</f>
        <v>#REF!</v>
      </c>
      <c r="F11" s="311" t="e">
        <f>HLOOKUP(CONCATENATE(F5,"TOTAL"),BECO_Resultados!#REF!,5,FALSE)/1000</f>
        <v>#REF!</v>
      </c>
      <c r="G11" s="311" t="e">
        <f>HLOOKUP(CONCATENATE(G5,"TOTAL"),BECO_Resultados!#REF!,5,FALSE)/1000</f>
        <v>#REF!</v>
      </c>
      <c r="H11" s="311" t="e">
        <f>HLOOKUP(CONCATENATE(H5,"TOTAL"),BECO_Resultados!#REF!,5,FALSE)/1000</f>
        <v>#REF!</v>
      </c>
      <c r="I11" s="311" t="e">
        <f>HLOOKUP(CONCATENATE(I5,"TOTAL"),BECO_Resultados!#REF!,5,FALSE)/1000</f>
        <v>#REF!</v>
      </c>
      <c r="J11" s="311" t="e">
        <f>HLOOKUP(CONCATENATE(J5,"TOTAL"),BECO_Resultados!#REF!,5,FALSE)/1000</f>
        <v>#REF!</v>
      </c>
      <c r="K11" s="265"/>
      <c r="L11" s="304"/>
      <c r="M11" s="304"/>
      <c r="N11" s="304"/>
      <c r="O11" s="304"/>
      <c r="P11" s="304"/>
      <c r="Q11" s="304"/>
      <c r="R11" s="304"/>
      <c r="S11" s="304"/>
      <c r="T11" s="304"/>
      <c r="U11" s="322" t="s">
        <v>393</v>
      </c>
      <c r="V11" s="321" t="e">
        <f>HLOOKUP(CONCATENATE(V5,"PT"),BECO_Resultados!#REF!,29,FALSE)</f>
        <v>#REF!</v>
      </c>
      <c r="W11" s="321" t="e">
        <f>HLOOKUP(CONCATENATE(W5,"PT"),BECO_Resultados!#REF!,29,FALSE)</f>
        <v>#REF!</v>
      </c>
      <c r="X11" s="321" t="e">
        <f>HLOOKUP(CONCATENATE(X5,"PT"),BECO_Resultados!#REF!,29,FALSE)</f>
        <v>#REF!</v>
      </c>
      <c r="Y11" s="321" t="e">
        <f>HLOOKUP(CONCATENATE(Y5,"PT"),BECO_Resultados!#REF!,29,FALSE)</f>
        <v>#REF!</v>
      </c>
      <c r="Z11" s="321" t="e">
        <f>HLOOKUP(CONCATENATE(Z5,"PT"),BECO_Resultados!#REF!,29,FALSE)</f>
        <v>#REF!</v>
      </c>
      <c r="AA11" s="321" t="e">
        <f>HLOOKUP(CONCATENATE(AA5,"PT"),BECO_Resultados!#REF!,29,FALSE)</f>
        <v>#REF!</v>
      </c>
      <c r="AB11" s="321" t="e">
        <f>HLOOKUP(CONCATENATE(AB5,"PT"),BECO_Resultados!#REF!,29,FALSE)</f>
        <v>#REF!</v>
      </c>
      <c r="AC11" s="321" t="e">
        <f>HLOOKUP(CONCATENATE(AC5,"PT"),BECO_Resultados!#REF!,29,FALSE)</f>
        <v>#REF!</v>
      </c>
      <c r="AD11" s="321" t="e">
        <f>HLOOKUP(CONCATENATE(AD5,"PT"),BECO_Resultados!#REF!,29,FALSE)</f>
        <v>#REF!</v>
      </c>
      <c r="AE11" s="251" t="s">
        <v>340</v>
      </c>
      <c r="AF11" s="250">
        <f t="shared" ref="AF11:AN11" si="4">AF6/AF8</f>
        <v>7.823834196891192</v>
      </c>
      <c r="AG11" s="250">
        <f t="shared" si="4"/>
        <v>7</v>
      </c>
      <c r="AH11" s="250">
        <f t="shared" si="4"/>
        <v>7.7581395348837212</v>
      </c>
      <c r="AI11" s="250">
        <f t="shared" si="4"/>
        <v>8.1142857142857139</v>
      </c>
      <c r="AJ11" s="250">
        <f t="shared" si="4"/>
        <v>7.1707317073170733</v>
      </c>
      <c r="AK11" s="250">
        <f t="shared" si="4"/>
        <v>6.7634730538922154</v>
      </c>
      <c r="AL11" s="250">
        <f t="shared" si="4"/>
        <v>6.8699421965317917</v>
      </c>
      <c r="AM11" s="250">
        <f t="shared" si="4"/>
        <v>6.6440217391304346</v>
      </c>
      <c r="AN11" s="250">
        <f t="shared" si="4"/>
        <v>6.3933518005540169</v>
      </c>
      <c r="AO11" s="320" t="s">
        <v>340</v>
      </c>
      <c r="AP11" s="319">
        <f t="shared" ref="AP11:AX11" si="5">AP6/AP8</f>
        <v>17.508064516129032</v>
      </c>
      <c r="AQ11" s="319">
        <f t="shared" si="5"/>
        <v>14.082706766917294</v>
      </c>
      <c r="AR11" s="319">
        <f t="shared" si="5"/>
        <v>13.742946708463951</v>
      </c>
      <c r="AS11" s="319">
        <f t="shared" si="5"/>
        <v>12.768194070080863</v>
      </c>
      <c r="AT11" s="319">
        <f t="shared" si="5"/>
        <v>13.580402010050252</v>
      </c>
      <c r="AU11" s="319">
        <f t="shared" si="5"/>
        <v>14.116279069767442</v>
      </c>
      <c r="AV11" s="319">
        <f t="shared" si="5"/>
        <v>13.539007092198581</v>
      </c>
      <c r="AW11" s="319">
        <f t="shared" si="5"/>
        <v>12.026200873362445</v>
      </c>
      <c r="AX11" s="319">
        <f t="shared" si="5"/>
        <v>10.503311258278146</v>
      </c>
      <c r="AY11" s="318"/>
      <c r="AZ11" s="317"/>
      <c r="BA11" s="317"/>
      <c r="BB11" s="317"/>
      <c r="BC11" s="317"/>
      <c r="BD11" s="317"/>
      <c r="BE11" s="317"/>
      <c r="BF11" s="317"/>
      <c r="BG11" s="317"/>
      <c r="BH11" s="317"/>
    </row>
    <row r="12" spans="1:60" ht="15" customHeight="1" thickBot="1" x14ac:dyDescent="0.3">
      <c r="A12" s="205" t="s">
        <v>392</v>
      </c>
      <c r="B12" s="308" t="e">
        <f>(HLOOKUP(CONCATENATE(B5,"BZ"),BECO_Resultados!#REF!,30,FALSE)+HLOOKUP(CONCATENATE(B5,"CM"),BECO_Resultados!#REF!,30,FALSE)+HLOOKUP(CONCATENATE(B5,"GN"),BECO_Resultados!#REF!,30,FALSE)+HLOOKUP(CONCATENATE(B5,"HE"),BECO_Resultados!#REF!,30,FALSE)+HLOOKUP(CONCATENATE(B5,"LE"),BECO_Resultados!#REF!,30,FALSE)+HLOOKUP(CONCATENATE(B5,"PT"),BECO_Resultados!#REF!,30,FALSE)+HLOOKUP(CONCATENATE(B5,"RC"),BECO_Resultados!#REF!,30,FALSE)+HLOOKUP(CONCATENATE(B5,"OR"),BECO_Resultados!#REF!,30,FALSE))/1000</f>
        <v>#REF!</v>
      </c>
      <c r="C12" s="308" t="e">
        <f>(HLOOKUP(CONCATENATE(C5,"BZ"),BECO_Resultados!#REF!,30,FALSE)+HLOOKUP(CONCATENATE(C5,"CM"),BECO_Resultados!#REF!,30,FALSE)+HLOOKUP(CONCATENATE(C5,"GN"),BECO_Resultados!#REF!,30,FALSE)+HLOOKUP(CONCATENATE(C5,"HE"),BECO_Resultados!#REF!,30,FALSE)+HLOOKUP(CONCATENATE(C5,"LE"),BECO_Resultados!#REF!,30,FALSE)+HLOOKUP(CONCATENATE(C5,"PT"),BECO_Resultados!#REF!,30,FALSE)+HLOOKUP(CONCATENATE(C5,"RC"),BECO_Resultados!#REF!,30,FALSE)+HLOOKUP(CONCATENATE(C5,"OR"),BECO_Resultados!#REF!,30,FALSE))/1000</f>
        <v>#REF!</v>
      </c>
      <c r="D12" s="308" t="e">
        <f>(HLOOKUP(CONCATENATE(D5,"BZ"),BECO_Resultados!#REF!,30,FALSE)+HLOOKUP(CONCATENATE(D5,"CM"),BECO_Resultados!#REF!,30,FALSE)+HLOOKUP(CONCATENATE(D5,"GN"),BECO_Resultados!#REF!,30,FALSE)+HLOOKUP(CONCATENATE(D5,"HE"),BECO_Resultados!#REF!,30,FALSE)+HLOOKUP(CONCATENATE(D5,"LE"),BECO_Resultados!#REF!,30,FALSE)+HLOOKUP(CONCATENATE(D5,"PT"),BECO_Resultados!#REF!,30,FALSE)+HLOOKUP(CONCATENATE(D5,"RC"),BECO_Resultados!#REF!,30,FALSE)+HLOOKUP(CONCATENATE(D5,"OR"),BECO_Resultados!#REF!,30,FALSE))/1000</f>
        <v>#REF!</v>
      </c>
      <c r="E12" s="308" t="e">
        <f>(HLOOKUP(CONCATENATE(E5,"BZ"),BECO_Resultados!#REF!,30,FALSE)+HLOOKUP(CONCATENATE(E5,"CM"),BECO_Resultados!#REF!,30,FALSE)+HLOOKUP(CONCATENATE(E5,"GN"),BECO_Resultados!#REF!,30,FALSE)+HLOOKUP(CONCATENATE(E5,"HE"),BECO_Resultados!#REF!,30,FALSE)+HLOOKUP(CONCATENATE(E5,"LE"),BECO_Resultados!#REF!,30,FALSE)+HLOOKUP(CONCATENATE(E5,"PT"),BECO_Resultados!#REF!,30,FALSE)+HLOOKUP(CONCATENATE(E5,"RC"),BECO_Resultados!#REF!,30,FALSE)+HLOOKUP(CONCATENATE(E5,"OR"),BECO_Resultados!#REF!,30,FALSE))/1000</f>
        <v>#REF!</v>
      </c>
      <c r="F12" s="308" t="e">
        <f>(HLOOKUP(CONCATENATE(F5,"BZ"),BECO_Resultados!#REF!,30,FALSE)+HLOOKUP(CONCATENATE(F5,"CM"),BECO_Resultados!#REF!,30,FALSE)+HLOOKUP(CONCATENATE(F5,"GN"),BECO_Resultados!#REF!,30,FALSE)+HLOOKUP(CONCATENATE(F5,"HE"),BECO_Resultados!#REF!,30,FALSE)+HLOOKUP(CONCATENATE(F5,"LE"),BECO_Resultados!#REF!,30,FALSE)+HLOOKUP(CONCATENATE(F5,"PT"),BECO_Resultados!#REF!,30,FALSE)+HLOOKUP(CONCATENATE(F5,"RC"),BECO_Resultados!#REF!,30,FALSE)+HLOOKUP(CONCATENATE(F5,"OR"),BECO_Resultados!#REF!,30,FALSE))/1000</f>
        <v>#REF!</v>
      </c>
      <c r="G12" s="308" t="e">
        <f>(HLOOKUP(CONCATENATE(G5,"BZ"),BECO_Resultados!#REF!,30,FALSE)+HLOOKUP(CONCATENATE(G5,"CM"),BECO_Resultados!#REF!,30,FALSE)+HLOOKUP(CONCATENATE(G5,"GN"),BECO_Resultados!#REF!,30,FALSE)+HLOOKUP(CONCATENATE(G5,"HE"),BECO_Resultados!#REF!,30,FALSE)+HLOOKUP(CONCATENATE(G5,"LE"),BECO_Resultados!#REF!,30,FALSE)+HLOOKUP(CONCATENATE(G5,"PT"),BECO_Resultados!#REF!,30,FALSE)+HLOOKUP(CONCATENATE(G5,"RC"),BECO_Resultados!#REF!,30,FALSE)+HLOOKUP(CONCATENATE(G5,"OR"),BECO_Resultados!#REF!,30,FALSE))/1000</f>
        <v>#REF!</v>
      </c>
      <c r="H12" s="308" t="e">
        <f>(HLOOKUP(CONCATENATE(H5,"BZ"),BECO_Resultados!#REF!,30,FALSE)+HLOOKUP(CONCATENATE(H5,"CM"),BECO_Resultados!#REF!,30,FALSE)+HLOOKUP(CONCATENATE(H5,"GN"),BECO_Resultados!#REF!,30,FALSE)+HLOOKUP(CONCATENATE(H5,"HE"),BECO_Resultados!#REF!,30,FALSE)+HLOOKUP(CONCATENATE(H5,"LE"),BECO_Resultados!#REF!,30,FALSE)+HLOOKUP(CONCATENATE(H5,"PT"),BECO_Resultados!#REF!,30,FALSE)+HLOOKUP(CONCATENATE(H5,"RC"),BECO_Resultados!#REF!,30,FALSE)+HLOOKUP(CONCATENATE(H5,"OR"),BECO_Resultados!#REF!,30,FALSE))/1000</f>
        <v>#REF!</v>
      </c>
      <c r="I12" s="308" t="e">
        <f>(HLOOKUP(CONCATENATE(I5,"BZ"),BECO_Resultados!#REF!,30,FALSE)+HLOOKUP(CONCATENATE(I5,"CM"),BECO_Resultados!#REF!,30,FALSE)+HLOOKUP(CONCATENATE(I5,"GN"),BECO_Resultados!#REF!,30,FALSE)+HLOOKUP(CONCATENATE(I5,"HE"),BECO_Resultados!#REF!,30,FALSE)+HLOOKUP(CONCATENATE(I5,"LE"),BECO_Resultados!#REF!,30,FALSE)+HLOOKUP(CONCATENATE(I5,"PT"),BECO_Resultados!#REF!,30,FALSE)+HLOOKUP(CONCATENATE(I5,"RC"),BECO_Resultados!#REF!,30,FALSE)+HLOOKUP(CONCATENATE(I5,"OR"),BECO_Resultados!#REF!,30,FALSE))/1000</f>
        <v>#REF!</v>
      </c>
      <c r="J12" s="308" t="e">
        <f>(HLOOKUP(CONCATENATE(J5,"BZ"),BECO_Resultados!#REF!,30,FALSE)+HLOOKUP(CONCATENATE(J5,"CM"),BECO_Resultados!#REF!,30,FALSE)+HLOOKUP(CONCATENATE(J5,"GN"),BECO_Resultados!#REF!,30,FALSE)+HLOOKUP(CONCATENATE(J5,"HE"),BECO_Resultados!#REF!,30,FALSE)+HLOOKUP(CONCATENATE(J5,"LE"),BECO_Resultados!#REF!,30,FALSE)+HLOOKUP(CONCATENATE(J5,"PT"),BECO_Resultados!#REF!,30,FALSE)+HLOOKUP(CONCATENATE(J5,"RC"),BECO_Resultados!#REF!,30,FALSE)+HLOOKUP(CONCATENATE(J5,"OR"),BECO_Resultados!#REF!,30,FALSE))/1000</f>
        <v>#REF!</v>
      </c>
      <c r="K12" s="205"/>
      <c r="L12" s="308"/>
      <c r="M12" s="308"/>
      <c r="N12" s="308"/>
      <c r="O12" s="308"/>
      <c r="P12" s="308"/>
      <c r="Q12" s="308"/>
      <c r="R12" s="308"/>
      <c r="S12" s="308"/>
      <c r="T12" s="308"/>
      <c r="U12" s="205" t="s">
        <v>391</v>
      </c>
      <c r="V12" s="316" t="e">
        <f>HLOOKUP(CONCATENATE(V5,"RC"),BECO_Resultados!#REF!,29,FALSE)</f>
        <v>#REF!</v>
      </c>
      <c r="W12" s="316" t="e">
        <f>HLOOKUP(CONCATENATE(W5,"RC"),BECO_Resultados!#REF!,29,FALSE)</f>
        <v>#REF!</v>
      </c>
      <c r="X12" s="316" t="e">
        <f>HLOOKUP(CONCATENATE(X5,"RC"),BECO_Resultados!#REF!,29,FALSE)</f>
        <v>#REF!</v>
      </c>
      <c r="Y12" s="316" t="e">
        <f>HLOOKUP(CONCATENATE(Y5,"RC"),BECO_Resultados!#REF!,29,FALSE)</f>
        <v>#REF!</v>
      </c>
      <c r="Z12" s="316" t="e">
        <f>HLOOKUP(CONCATENATE(Z5,"RC"),BECO_Resultados!#REF!,29,FALSE)</f>
        <v>#REF!</v>
      </c>
      <c r="AA12" s="316" t="e">
        <f>HLOOKUP(CONCATENATE(AA5,"RC"),BECO_Resultados!#REF!,29,FALSE)</f>
        <v>#REF!</v>
      </c>
      <c r="AB12" s="316" t="e">
        <f>HLOOKUP(CONCATENATE(AB5,"RC"),BECO_Resultados!#REF!,29,FALSE)</f>
        <v>#REF!</v>
      </c>
      <c r="AC12" s="316" t="e">
        <f>HLOOKUP(CONCATENATE(AC5,"RC"),BECO_Resultados!#REF!,29,FALSE)</f>
        <v>#REF!</v>
      </c>
      <c r="AD12" s="316" t="e">
        <f>HLOOKUP(CONCATENATE(AD5,"RC"),BECO_Resultados!#REF!,29,FALSE)</f>
        <v>#REF!</v>
      </c>
      <c r="AE12" s="228"/>
      <c r="AF12" s="249"/>
      <c r="AG12" s="249"/>
      <c r="AH12" s="249"/>
      <c r="AI12" s="249"/>
      <c r="AJ12" s="249"/>
      <c r="AK12" s="249"/>
      <c r="AL12" s="249"/>
      <c r="AM12" s="249"/>
      <c r="AN12" s="249"/>
      <c r="AO12" s="315"/>
      <c r="AP12" s="314"/>
      <c r="AQ12" s="314"/>
      <c r="AR12" s="314"/>
      <c r="AS12" s="314"/>
      <c r="AT12" s="314"/>
      <c r="AU12" s="314"/>
      <c r="AV12" s="314"/>
      <c r="AW12" s="314"/>
      <c r="AX12" s="314"/>
      <c r="AY12" s="313"/>
      <c r="AZ12" s="312"/>
      <c r="BA12" s="312"/>
      <c r="BB12" s="312"/>
      <c r="BC12" s="312"/>
      <c r="BD12" s="312"/>
      <c r="BE12" s="312"/>
      <c r="BF12" s="312"/>
      <c r="BG12" s="312"/>
      <c r="BH12" s="312"/>
    </row>
    <row r="13" spans="1:60" ht="15" customHeight="1" x14ac:dyDescent="0.25">
      <c r="A13" s="281" t="s">
        <v>390</v>
      </c>
      <c r="B13" s="311" t="e">
        <f>HLOOKUP(CONCATENATE(B5,"TOTAL"),BECO_Resultados!#REF!,50,FALSE)/1000</f>
        <v>#REF!</v>
      </c>
      <c r="C13" s="311" t="e">
        <f>HLOOKUP(CONCATENATE(C5,"TOTAL"),BECO_Resultados!#REF!,50,FALSE)/1000</f>
        <v>#REF!</v>
      </c>
      <c r="D13" s="311" t="e">
        <f>HLOOKUP(CONCATENATE(D5,"TOTAL"),BECO_Resultados!#REF!,50,FALSE)/1000</f>
        <v>#REF!</v>
      </c>
      <c r="E13" s="311" t="e">
        <f>HLOOKUP(CONCATENATE(E5,"TOTAL"),BECO_Resultados!#REF!,50,FALSE)/1000</f>
        <v>#REF!</v>
      </c>
      <c r="F13" s="311" t="e">
        <f>HLOOKUP(CONCATENATE(F5,"TOTAL"),BECO_Resultados!#REF!,50,FALSE)/1000</f>
        <v>#REF!</v>
      </c>
      <c r="G13" s="311" t="e">
        <f>HLOOKUP(CONCATENATE(G5,"TOTAL"),BECO_Resultados!#REF!,50,FALSE)/1000</f>
        <v>#REF!</v>
      </c>
      <c r="H13" s="311" t="e">
        <f>HLOOKUP(CONCATENATE(H5,"TOTAL"),BECO_Resultados!#REF!,50,FALSE)/1000</f>
        <v>#REF!</v>
      </c>
      <c r="I13" s="311" t="e">
        <f>HLOOKUP(CONCATENATE(I5,"TOTAL"),BECO_Resultados!#REF!,50,FALSE)/1000</f>
        <v>#REF!</v>
      </c>
      <c r="J13" s="311" t="e">
        <f>HLOOKUP(CONCATENATE(J5,"TOTAL"),BECO_Resultados!#REF!,50,FALSE)/1000</f>
        <v>#REF!</v>
      </c>
      <c r="K13" s="265"/>
      <c r="L13" s="304"/>
      <c r="M13" s="304"/>
      <c r="N13" s="304"/>
      <c r="O13" s="304"/>
      <c r="P13" s="304"/>
      <c r="Q13" s="304"/>
      <c r="R13" s="304"/>
      <c r="S13" s="304"/>
      <c r="T13" s="304"/>
      <c r="U13" s="310" t="s">
        <v>389</v>
      </c>
      <c r="V13" s="309" t="e">
        <f>HLOOKUP(CONCATENATE(V5,"OR"),BECO_Resultados!#REF!,29,FALSE)</f>
        <v>#REF!</v>
      </c>
      <c r="W13" s="309" t="e">
        <f>HLOOKUP(CONCATENATE(W5,"OR"),BECO_Resultados!#REF!,29,FALSE)</f>
        <v>#REF!</v>
      </c>
      <c r="X13" s="309" t="e">
        <f>HLOOKUP(CONCATENATE(X5,"OR"),BECO_Resultados!#REF!,29,FALSE)</f>
        <v>#REF!</v>
      </c>
      <c r="Y13" s="309" t="e">
        <f>HLOOKUP(CONCATENATE(Y5,"OR"),BECO_Resultados!#REF!,29,FALSE)</f>
        <v>#REF!</v>
      </c>
      <c r="Z13" s="309" t="e">
        <f>HLOOKUP(CONCATENATE(Z5,"OR"),BECO_Resultados!#REF!,29,FALSE)</f>
        <v>#REF!</v>
      </c>
      <c r="AA13" s="309" t="e">
        <f>HLOOKUP(CONCATENATE(AA5,"OR"),BECO_Resultados!#REF!,29,FALSE)</f>
        <v>#REF!</v>
      </c>
      <c r="AB13" s="309" t="e">
        <f>HLOOKUP(CONCATENATE(AB5,"OR"),BECO_Resultados!#REF!,29,FALSE)</f>
        <v>#REF!</v>
      </c>
      <c r="AC13" s="309" t="e">
        <f>HLOOKUP(CONCATENATE(AC5,"OR"),BECO_Resultados!#REF!,29,FALSE)</f>
        <v>#REF!</v>
      </c>
      <c r="AD13" s="309" t="e">
        <f>HLOOKUP(CONCATENATE(AD5,"OR"),BECO_Resultados!#REF!,29,FALSE)</f>
        <v>#REF!</v>
      </c>
      <c r="AE13" s="208" t="s">
        <v>339</v>
      </c>
      <c r="AF13" s="207"/>
      <c r="AG13" s="207"/>
      <c r="AH13" s="207"/>
      <c r="AI13" s="207"/>
      <c r="AJ13" s="207"/>
      <c r="AK13" s="207"/>
      <c r="AL13" s="207"/>
      <c r="AM13" s="207"/>
      <c r="AN13" s="207"/>
      <c r="AO13" s="208" t="s">
        <v>339</v>
      </c>
      <c r="AP13" s="207"/>
      <c r="AQ13" s="207"/>
      <c r="AR13" s="207"/>
      <c r="AS13" s="207"/>
      <c r="AT13" s="207"/>
      <c r="AU13" s="207"/>
      <c r="AV13" s="207"/>
      <c r="AW13" s="207"/>
      <c r="AX13" s="207"/>
      <c r="AY13" s="208" t="s">
        <v>386</v>
      </c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ht="15" customHeight="1" thickBot="1" x14ac:dyDescent="0.3">
      <c r="A14" s="205" t="s">
        <v>388</v>
      </c>
      <c r="B14" s="308" t="e">
        <f>(HLOOKUP(CONCATENATE(B5,"EE SIN"),BECO_Resultados!#REF!,29,FALSE)+HLOOKUP(CONCATENATE(B5,"AUT COG"),BECO_Resultados!#REF!,29,FALSE))/1000</f>
        <v>#REF!</v>
      </c>
      <c r="C14" s="308" t="e">
        <f>(HLOOKUP(CONCATENATE(C5,"EE SIN"),BECO_Resultados!#REF!,29,FALSE)+HLOOKUP(CONCATENATE(C5,"AUT COG"),BECO_Resultados!#REF!,29,FALSE))/1000</f>
        <v>#REF!</v>
      </c>
      <c r="D14" s="308" t="e">
        <f>(HLOOKUP(CONCATENATE(D5,"EE SIN"),BECO_Resultados!#REF!,29,FALSE)+HLOOKUP(CONCATENATE(D5,"AUT COG"),BECO_Resultados!#REF!,29,FALSE))/1000</f>
        <v>#REF!</v>
      </c>
      <c r="E14" s="308" t="e">
        <f>(HLOOKUP(CONCATENATE(E5,"EE SIN"),BECO_Resultados!#REF!,29,FALSE)+HLOOKUP(CONCATENATE(E5,"AUT COG"),BECO_Resultados!#REF!,29,FALSE))/1000</f>
        <v>#REF!</v>
      </c>
      <c r="F14" s="308" t="e">
        <f>(HLOOKUP(CONCATENATE(F5,"EE SIN"),BECO_Resultados!#REF!,29,FALSE)+HLOOKUP(CONCATENATE(F5,"AUT COG"),BECO_Resultados!#REF!,29,FALSE))/1000</f>
        <v>#REF!</v>
      </c>
      <c r="G14" s="308" t="e">
        <f>(HLOOKUP(CONCATENATE(G5,"EE SIN"),BECO_Resultados!#REF!,29,FALSE)+HLOOKUP(CONCATENATE(G5,"AUT COG"),BECO_Resultados!#REF!,29,FALSE))/1000</f>
        <v>#REF!</v>
      </c>
      <c r="H14" s="308" t="e">
        <f>(HLOOKUP(CONCATENATE(H5,"EE SIN"),BECO_Resultados!#REF!,29,FALSE)+HLOOKUP(CONCATENATE(H5,"AUT COG"),BECO_Resultados!#REF!,29,FALSE))/1000</f>
        <v>#REF!</v>
      </c>
      <c r="I14" s="308" t="e">
        <f>(HLOOKUP(CONCATENATE(I5,"EE SIN"),BECO_Resultados!#REF!,29,FALSE)+HLOOKUP(CONCATENATE(I5,"AUT COG"),BECO_Resultados!#REF!,29,FALSE))/1000</f>
        <v>#REF!</v>
      </c>
      <c r="J14" s="308" t="e">
        <f>(HLOOKUP(CONCATENATE(J5,"EE SIN"),BECO_Resultados!#REF!,29,FALSE)+HLOOKUP(CONCATENATE(J5,"AUT COG"),BECO_Resultados!#REF!,29,FALSE))/1000</f>
        <v>#REF!</v>
      </c>
      <c r="K14" s="205"/>
      <c r="L14" s="308"/>
      <c r="M14" s="308"/>
      <c r="N14" s="308"/>
      <c r="O14" s="308"/>
      <c r="P14" s="308"/>
      <c r="Q14" s="308"/>
      <c r="R14" s="308"/>
      <c r="S14" s="308"/>
      <c r="T14" s="308"/>
      <c r="U14" s="307" t="s">
        <v>387</v>
      </c>
      <c r="V14" s="306" t="e">
        <f t="shared" ref="V14:AD14" si="6">SUM(V6:V13)</f>
        <v>#REF!</v>
      </c>
      <c r="W14" s="306" t="e">
        <f t="shared" si="6"/>
        <v>#REF!</v>
      </c>
      <c r="X14" s="306" t="e">
        <f t="shared" si="6"/>
        <v>#REF!</v>
      </c>
      <c r="Y14" s="306" t="e">
        <f t="shared" si="6"/>
        <v>#REF!</v>
      </c>
      <c r="Z14" s="306" t="e">
        <f t="shared" si="6"/>
        <v>#REF!</v>
      </c>
      <c r="AA14" s="306" t="e">
        <f t="shared" si="6"/>
        <v>#REF!</v>
      </c>
      <c r="AB14" s="306" t="e">
        <f t="shared" si="6"/>
        <v>#REF!</v>
      </c>
      <c r="AC14" s="306" t="e">
        <f t="shared" si="6"/>
        <v>#REF!</v>
      </c>
      <c r="AD14" s="306" t="e">
        <f t="shared" si="6"/>
        <v>#REF!</v>
      </c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</row>
    <row r="15" spans="1:60" ht="15" customHeight="1" x14ac:dyDescent="0.25">
      <c r="A15" s="277" t="s">
        <v>296</v>
      </c>
      <c r="B15" s="305" t="e">
        <f t="shared" ref="B15:J15" si="7">B14*11.6279069767442</f>
        <v>#REF!</v>
      </c>
      <c r="C15" s="305" t="e">
        <f t="shared" si="7"/>
        <v>#REF!</v>
      </c>
      <c r="D15" s="305" t="e">
        <f t="shared" si="7"/>
        <v>#REF!</v>
      </c>
      <c r="E15" s="305" t="e">
        <f t="shared" si="7"/>
        <v>#REF!</v>
      </c>
      <c r="F15" s="305" t="e">
        <f t="shared" si="7"/>
        <v>#REF!</v>
      </c>
      <c r="G15" s="305" t="e">
        <f t="shared" si="7"/>
        <v>#REF!</v>
      </c>
      <c r="H15" s="305" t="e">
        <f t="shared" si="7"/>
        <v>#REF!</v>
      </c>
      <c r="I15" s="305" t="e">
        <f t="shared" si="7"/>
        <v>#REF!</v>
      </c>
      <c r="J15" s="305" t="e">
        <f t="shared" si="7"/>
        <v>#REF!</v>
      </c>
      <c r="K15" s="265"/>
      <c r="L15" s="304"/>
      <c r="M15" s="304"/>
      <c r="N15" s="304"/>
      <c r="O15" s="304"/>
      <c r="P15" s="304"/>
      <c r="Q15" s="304"/>
      <c r="R15" s="304"/>
      <c r="S15" s="304"/>
      <c r="T15" s="304"/>
      <c r="U15" s="208" t="s">
        <v>386</v>
      </c>
      <c r="V15" s="207"/>
      <c r="W15" s="207"/>
      <c r="X15" s="207"/>
      <c r="Y15" s="207"/>
      <c r="Z15" s="207"/>
      <c r="AA15" s="207"/>
      <c r="AB15" s="207"/>
      <c r="AC15" s="207"/>
      <c r="AD15" s="207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</row>
    <row r="16" spans="1:60" ht="15" customHeight="1" thickBot="1" x14ac:dyDescent="0.3">
      <c r="A16" s="274"/>
      <c r="B16" s="273"/>
      <c r="C16" s="273"/>
      <c r="D16" s="273"/>
      <c r="E16" s="273"/>
      <c r="F16" s="273"/>
      <c r="G16" s="273"/>
      <c r="H16" s="273"/>
      <c r="I16" s="273"/>
      <c r="J16" s="273"/>
      <c r="K16" s="262"/>
      <c r="L16" s="303"/>
      <c r="M16" s="303"/>
      <c r="N16" s="303"/>
      <c r="O16" s="303"/>
      <c r="P16" s="303"/>
      <c r="Q16" s="303"/>
      <c r="R16" s="303"/>
      <c r="S16" s="303"/>
      <c r="T16" s="303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39" t="s">
        <v>385</v>
      </c>
      <c r="AF16" s="238"/>
      <c r="AG16" s="238"/>
      <c r="AH16" s="238"/>
      <c r="AI16" s="238"/>
      <c r="AJ16" s="238"/>
      <c r="AK16" s="238"/>
      <c r="AL16" s="238"/>
      <c r="AM16" s="238"/>
      <c r="AN16" s="238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</row>
    <row r="17" spans="1:50" ht="15" customHeight="1" x14ac:dyDescent="0.25">
      <c r="A17" s="208" t="s">
        <v>295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8" t="s">
        <v>384</v>
      </c>
      <c r="L17" s="207"/>
      <c r="M17" s="207"/>
      <c r="N17" s="207"/>
      <c r="O17" s="207"/>
      <c r="P17" s="207"/>
      <c r="Q17" s="207"/>
      <c r="R17" s="207"/>
      <c r="S17" s="207"/>
      <c r="T17" s="207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37"/>
      <c r="AF17" s="236">
        <v>2006</v>
      </c>
      <c r="AG17" s="236">
        <v>2007</v>
      </c>
      <c r="AH17" s="236">
        <v>2008</v>
      </c>
      <c r="AI17" s="236">
        <v>2009</v>
      </c>
      <c r="AJ17" s="236">
        <v>2010</v>
      </c>
      <c r="AK17" s="236">
        <v>2011</v>
      </c>
      <c r="AL17" s="236">
        <v>2012</v>
      </c>
      <c r="AM17" s="236">
        <v>2013</v>
      </c>
      <c r="AN17" s="236">
        <v>2014</v>
      </c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</row>
    <row r="18" spans="1:50" ht="15" customHeight="1" x14ac:dyDescent="0.25">
      <c r="A18" s="208"/>
      <c r="B18" s="207"/>
      <c r="C18" s="207"/>
      <c r="D18" s="207"/>
      <c r="E18" s="207"/>
      <c r="F18" s="207"/>
      <c r="G18" s="207"/>
      <c r="H18" s="207"/>
      <c r="I18" s="207"/>
      <c r="J18" s="207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35" t="s">
        <v>383</v>
      </c>
      <c r="AF18" s="259" t="e">
        <f>#REF!</f>
        <v>#REF!</v>
      </c>
      <c r="AG18" s="259" t="e">
        <f>#REF!</f>
        <v>#REF!</v>
      </c>
      <c r="AH18" s="259" t="e">
        <f>#REF!</f>
        <v>#REF!</v>
      </c>
      <c r="AI18" s="259" t="e">
        <f>#REF!</f>
        <v>#REF!</v>
      </c>
      <c r="AJ18" s="259" t="e">
        <f>#REF!</f>
        <v>#REF!</v>
      </c>
      <c r="AK18" s="259" t="e">
        <f>#REF!</f>
        <v>#REF!</v>
      </c>
      <c r="AL18" s="259" t="e">
        <f>#REF!</f>
        <v>#REF!</v>
      </c>
      <c r="AM18" s="259" t="e">
        <f>#REF!</f>
        <v>#REF!</v>
      </c>
      <c r="AN18" s="259" t="e">
        <f>#REF!</f>
        <v>#REF!</v>
      </c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</row>
    <row r="19" spans="1:50" ht="15" customHeight="1" x14ac:dyDescent="0.25">
      <c r="A19" s="288" t="s">
        <v>382</v>
      </c>
      <c r="B19" s="287"/>
      <c r="C19" s="287"/>
      <c r="D19" s="287"/>
      <c r="E19" s="287"/>
      <c r="F19" s="287"/>
      <c r="G19" s="287"/>
      <c r="H19" s="287"/>
      <c r="I19" s="287"/>
      <c r="J19" s="287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34" t="s">
        <v>2</v>
      </c>
      <c r="AF19" s="297" t="e">
        <f>#REF!</f>
        <v>#REF!</v>
      </c>
      <c r="AG19" s="297" t="e">
        <f>#REF!</f>
        <v>#REF!</v>
      </c>
      <c r="AH19" s="297" t="e">
        <f>#REF!</f>
        <v>#REF!</v>
      </c>
      <c r="AI19" s="297" t="e">
        <f>#REF!</f>
        <v>#REF!</v>
      </c>
      <c r="AJ19" s="297" t="e">
        <f>#REF!</f>
        <v>#REF!</v>
      </c>
      <c r="AK19" s="297" t="e">
        <f>#REF!</f>
        <v>#REF!</v>
      </c>
      <c r="AL19" s="297" t="e">
        <f>#REF!</f>
        <v>#REF!</v>
      </c>
      <c r="AM19" s="297" t="e">
        <f>#REF!</f>
        <v>#REF!</v>
      </c>
      <c r="AN19" s="297" t="e">
        <f>#REF!</f>
        <v>#REF!</v>
      </c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</row>
    <row r="20" spans="1:50" ht="15" customHeight="1" x14ac:dyDescent="0.25">
      <c r="A20" s="296"/>
      <c r="B20" s="295">
        <v>2006</v>
      </c>
      <c r="C20" s="295">
        <v>2007</v>
      </c>
      <c r="D20" s="295">
        <v>2008</v>
      </c>
      <c r="E20" s="295">
        <v>2009</v>
      </c>
      <c r="F20" s="295">
        <v>2010</v>
      </c>
      <c r="G20" s="295">
        <v>2011</v>
      </c>
      <c r="H20" s="295">
        <v>2012</v>
      </c>
      <c r="I20" s="295">
        <v>2013</v>
      </c>
      <c r="J20" s="295">
        <v>2014</v>
      </c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32" t="s">
        <v>3</v>
      </c>
      <c r="AF20" s="259" t="e">
        <f>#REF!</f>
        <v>#REF!</v>
      </c>
      <c r="AG20" s="259" t="e">
        <f>#REF!</f>
        <v>#REF!</v>
      </c>
      <c r="AH20" s="259" t="e">
        <f>#REF!</f>
        <v>#REF!</v>
      </c>
      <c r="AI20" s="259" t="e">
        <f>#REF!</f>
        <v>#REF!</v>
      </c>
      <c r="AJ20" s="259" t="e">
        <f>#REF!</f>
        <v>#REF!</v>
      </c>
      <c r="AK20" s="259" t="e">
        <f>#REF!</f>
        <v>#REF!</v>
      </c>
      <c r="AL20" s="259" t="e">
        <f>#REF!</f>
        <v>#REF!</v>
      </c>
      <c r="AM20" s="259" t="e">
        <f>#REF!</f>
        <v>#REF!</v>
      </c>
      <c r="AN20" s="259" t="e">
        <f>#REF!</f>
        <v>#REF!</v>
      </c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</row>
    <row r="21" spans="1:50" ht="15" customHeight="1" x14ac:dyDescent="0.25">
      <c r="A21" s="207" t="s">
        <v>292</v>
      </c>
      <c r="B21" s="302">
        <f t="shared" ref="B21:J21" si="8">B8/(B10)</f>
        <v>8.2794990316578172</v>
      </c>
      <c r="C21" s="302">
        <f t="shared" si="8"/>
        <v>8.7433484259604377</v>
      </c>
      <c r="D21" s="302">
        <f t="shared" si="8"/>
        <v>8.9471970524029611</v>
      </c>
      <c r="E21" s="302">
        <f t="shared" si="8"/>
        <v>8.9919085395729059</v>
      </c>
      <c r="F21" s="302">
        <f t="shared" si="8"/>
        <v>9.2468763026589453</v>
      </c>
      <c r="G21" s="302">
        <f t="shared" si="8"/>
        <v>9.7524813686443466</v>
      </c>
      <c r="H21" s="302">
        <f t="shared" si="8"/>
        <v>10.044150491783263</v>
      </c>
      <c r="I21" s="302">
        <f t="shared" si="8"/>
        <v>10.437248347743015</v>
      </c>
      <c r="J21" s="302">
        <f t="shared" si="8"/>
        <v>10.809875326295678</v>
      </c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30" t="s">
        <v>49</v>
      </c>
      <c r="AF21" s="293" t="e">
        <f>#REF!</f>
        <v>#REF!</v>
      </c>
      <c r="AG21" s="293" t="e">
        <f>#REF!</f>
        <v>#REF!</v>
      </c>
      <c r="AH21" s="293" t="e">
        <f>#REF!</f>
        <v>#REF!</v>
      </c>
      <c r="AI21" s="293" t="e">
        <f>#REF!</f>
        <v>#REF!</v>
      </c>
      <c r="AJ21" s="293" t="e">
        <f>#REF!</f>
        <v>#REF!</v>
      </c>
      <c r="AK21" s="293" t="e">
        <f>#REF!</f>
        <v>#REF!</v>
      </c>
      <c r="AL21" s="293" t="e">
        <f>#REF!</f>
        <v>#REF!</v>
      </c>
      <c r="AM21" s="293" t="e">
        <f>#REF!</f>
        <v>#REF!</v>
      </c>
      <c r="AN21" s="293" t="e">
        <f>#REF!</f>
        <v>#REF!</v>
      </c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</row>
    <row r="22" spans="1:50" ht="15" customHeight="1" thickBot="1" x14ac:dyDescent="0.3">
      <c r="A22" s="300" t="s">
        <v>381</v>
      </c>
      <c r="B22" s="299" t="e">
        <f t="shared" ref="B22:J22" si="9">B12/($B$10)</f>
        <v>#REF!</v>
      </c>
      <c r="C22" s="299" t="e">
        <f t="shared" si="9"/>
        <v>#REF!</v>
      </c>
      <c r="D22" s="299" t="e">
        <f t="shared" si="9"/>
        <v>#REF!</v>
      </c>
      <c r="E22" s="299" t="e">
        <f t="shared" si="9"/>
        <v>#REF!</v>
      </c>
      <c r="F22" s="299" t="e">
        <f t="shared" si="9"/>
        <v>#REF!</v>
      </c>
      <c r="G22" s="299" t="e">
        <f t="shared" si="9"/>
        <v>#REF!</v>
      </c>
      <c r="H22" s="299" t="e">
        <f t="shared" si="9"/>
        <v>#REF!</v>
      </c>
      <c r="I22" s="299" t="e">
        <f t="shared" si="9"/>
        <v>#REF!</v>
      </c>
      <c r="J22" s="299" t="e">
        <f t="shared" si="9"/>
        <v>#REF!</v>
      </c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28" t="s">
        <v>338</v>
      </c>
      <c r="AF22" s="249" t="e">
        <f t="shared" ref="AF22:AN22" si="10">AF18+AF19-AF20-AF21</f>
        <v>#REF!</v>
      </c>
      <c r="AG22" s="249" t="e">
        <f t="shared" si="10"/>
        <v>#REF!</v>
      </c>
      <c r="AH22" s="249" t="e">
        <f t="shared" si="10"/>
        <v>#REF!</v>
      </c>
      <c r="AI22" s="249" t="e">
        <f t="shared" si="10"/>
        <v>#REF!</v>
      </c>
      <c r="AJ22" s="249" t="e">
        <f t="shared" si="10"/>
        <v>#REF!</v>
      </c>
      <c r="AK22" s="249" t="e">
        <f t="shared" si="10"/>
        <v>#REF!</v>
      </c>
      <c r="AL22" s="249" t="e">
        <f t="shared" si="10"/>
        <v>#REF!</v>
      </c>
      <c r="AM22" s="249" t="e">
        <f t="shared" si="10"/>
        <v>#REF!</v>
      </c>
      <c r="AN22" s="249" t="e">
        <f t="shared" si="10"/>
        <v>#REF!</v>
      </c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</row>
    <row r="23" spans="1:50" ht="15" customHeight="1" x14ac:dyDescent="0.25">
      <c r="A23" s="207" t="s">
        <v>380</v>
      </c>
      <c r="B23" s="301" t="e">
        <f t="shared" ref="B23:J23" si="11">B13/($B$10)</f>
        <v>#REF!</v>
      </c>
      <c r="C23" s="301" t="e">
        <f t="shared" si="11"/>
        <v>#REF!</v>
      </c>
      <c r="D23" s="301" t="e">
        <f t="shared" si="11"/>
        <v>#REF!</v>
      </c>
      <c r="E23" s="301" t="e">
        <f t="shared" si="11"/>
        <v>#REF!</v>
      </c>
      <c r="F23" s="301" t="e">
        <f t="shared" si="11"/>
        <v>#REF!</v>
      </c>
      <c r="G23" s="301" t="e">
        <f t="shared" si="11"/>
        <v>#REF!</v>
      </c>
      <c r="H23" s="301" t="e">
        <f t="shared" si="11"/>
        <v>#REF!</v>
      </c>
      <c r="I23" s="301" t="e">
        <f t="shared" si="11"/>
        <v>#REF!</v>
      </c>
      <c r="J23" s="301" t="e">
        <f t="shared" si="11"/>
        <v>#REF!</v>
      </c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8" t="s">
        <v>379</v>
      </c>
      <c r="AF23" s="207"/>
      <c r="AG23" s="207"/>
      <c r="AH23" s="207"/>
      <c r="AI23" s="207"/>
      <c r="AJ23" s="207"/>
      <c r="AK23" s="207"/>
      <c r="AL23" s="207"/>
      <c r="AM23" s="207"/>
      <c r="AN23" s="207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</row>
    <row r="24" spans="1:50" ht="15" customHeight="1" x14ac:dyDescent="0.25">
      <c r="A24" s="300" t="s">
        <v>378</v>
      </c>
      <c r="B24" s="299" t="e">
        <f t="shared" ref="B24:J24" si="12">B14/($B$10)</f>
        <v>#REF!</v>
      </c>
      <c r="C24" s="299" t="e">
        <f t="shared" si="12"/>
        <v>#REF!</v>
      </c>
      <c r="D24" s="299" t="e">
        <f t="shared" si="12"/>
        <v>#REF!</v>
      </c>
      <c r="E24" s="299" t="e">
        <f t="shared" si="12"/>
        <v>#REF!</v>
      </c>
      <c r="F24" s="299" t="e">
        <f t="shared" si="12"/>
        <v>#REF!</v>
      </c>
      <c r="G24" s="299" t="e">
        <f t="shared" si="12"/>
        <v>#REF!</v>
      </c>
      <c r="H24" s="299" t="e">
        <f t="shared" si="12"/>
        <v>#REF!</v>
      </c>
      <c r="I24" s="299" t="e">
        <f t="shared" si="12"/>
        <v>#REF!</v>
      </c>
      <c r="J24" s="299" t="e">
        <f t="shared" si="12"/>
        <v>#REF!</v>
      </c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</row>
    <row r="25" spans="1:50" ht="15" customHeight="1" x14ac:dyDescent="0.25">
      <c r="A25" s="287" t="s">
        <v>288</v>
      </c>
      <c r="B25" s="298" t="e">
        <f t="shared" ref="B25:J25" si="13">(B15)/($B$10)</f>
        <v>#REF!</v>
      </c>
      <c r="C25" s="298" t="e">
        <f t="shared" si="13"/>
        <v>#REF!</v>
      </c>
      <c r="D25" s="298" t="e">
        <f t="shared" si="13"/>
        <v>#REF!</v>
      </c>
      <c r="E25" s="298" t="e">
        <f t="shared" si="13"/>
        <v>#REF!</v>
      </c>
      <c r="F25" s="298" t="e">
        <f t="shared" si="13"/>
        <v>#REF!</v>
      </c>
      <c r="G25" s="298" t="e">
        <f t="shared" si="13"/>
        <v>#REF!</v>
      </c>
      <c r="H25" s="298" t="e">
        <f t="shared" si="13"/>
        <v>#REF!</v>
      </c>
      <c r="I25" s="298" t="e">
        <f t="shared" si="13"/>
        <v>#REF!</v>
      </c>
      <c r="J25" s="298" t="e">
        <f t="shared" si="13"/>
        <v>#REF!</v>
      </c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</row>
    <row r="26" spans="1:50" ht="15" customHeight="1" thickBot="1" x14ac:dyDescent="0.3">
      <c r="A26" s="274"/>
      <c r="B26" s="273"/>
      <c r="C26" s="273"/>
      <c r="D26" s="273"/>
      <c r="E26" s="273"/>
      <c r="F26" s="273"/>
      <c r="G26" s="273"/>
      <c r="H26" s="273"/>
      <c r="I26" s="273"/>
      <c r="J26" s="273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39" t="s">
        <v>377</v>
      </c>
      <c r="AF26" s="238"/>
      <c r="AG26" s="238"/>
      <c r="AH26" s="238"/>
      <c r="AI26" s="238"/>
      <c r="AJ26" s="238"/>
      <c r="AK26" s="238"/>
      <c r="AL26" s="238"/>
      <c r="AM26" s="238"/>
      <c r="AN26" s="238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</row>
    <row r="27" spans="1:50" ht="15" customHeight="1" x14ac:dyDescent="0.25">
      <c r="A27" s="208" t="s">
        <v>282</v>
      </c>
      <c r="B27" s="207"/>
      <c r="C27" s="207"/>
      <c r="D27" s="207"/>
      <c r="E27" s="207"/>
      <c r="F27" s="207"/>
      <c r="G27" s="207"/>
      <c r="H27" s="207"/>
      <c r="I27" s="207"/>
      <c r="J27" s="207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37"/>
      <c r="AF27" s="236">
        <v>2006</v>
      </c>
      <c r="AG27" s="236">
        <v>2007</v>
      </c>
      <c r="AH27" s="236">
        <v>2008</v>
      </c>
      <c r="AI27" s="236">
        <v>2009</v>
      </c>
      <c r="AJ27" s="236">
        <v>2010</v>
      </c>
      <c r="AK27" s="236">
        <v>2011</v>
      </c>
      <c r="AL27" s="236">
        <v>2012</v>
      </c>
      <c r="AM27" s="236">
        <v>2013</v>
      </c>
      <c r="AN27" s="236">
        <v>2014</v>
      </c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</row>
    <row r="28" spans="1:50" ht="15" customHeight="1" x14ac:dyDescent="0.25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35"/>
      <c r="AF28" s="259"/>
      <c r="AG28" s="259"/>
      <c r="AH28" s="259"/>
      <c r="AI28" s="259"/>
      <c r="AJ28" s="259"/>
      <c r="AK28" s="259"/>
      <c r="AL28" s="259"/>
      <c r="AM28" s="259"/>
      <c r="AN28" s="259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</row>
    <row r="29" spans="1:50" ht="15" customHeight="1" x14ac:dyDescent="0.25">
      <c r="A29" s="288" t="s">
        <v>376</v>
      </c>
      <c r="B29" s="287"/>
      <c r="C29" s="287"/>
      <c r="D29" s="287"/>
      <c r="E29" s="287"/>
      <c r="F29" s="287"/>
      <c r="G29" s="287"/>
      <c r="H29" s="287"/>
      <c r="I29" s="287"/>
      <c r="J29" s="287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34"/>
      <c r="AF29" s="297"/>
      <c r="AG29" s="297"/>
      <c r="AH29" s="297"/>
      <c r="AI29" s="297"/>
      <c r="AJ29" s="297"/>
      <c r="AK29" s="297"/>
      <c r="AL29" s="297"/>
      <c r="AM29" s="297"/>
      <c r="AN29" s="297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</row>
    <row r="30" spans="1:50" ht="15" customHeight="1" x14ac:dyDescent="0.25">
      <c r="A30" s="296"/>
      <c r="B30" s="295">
        <v>2006</v>
      </c>
      <c r="C30" s="295">
        <v>2007</v>
      </c>
      <c r="D30" s="295">
        <v>2008</v>
      </c>
      <c r="E30" s="295">
        <v>2009</v>
      </c>
      <c r="F30" s="295">
        <v>2010</v>
      </c>
      <c r="G30" s="295">
        <v>2011</v>
      </c>
      <c r="H30" s="295">
        <v>2012</v>
      </c>
      <c r="I30" s="295">
        <v>2013</v>
      </c>
      <c r="J30" s="295">
        <v>2014</v>
      </c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32"/>
      <c r="AF30" s="259"/>
      <c r="AG30" s="259"/>
      <c r="AH30" s="259"/>
      <c r="AI30" s="259"/>
      <c r="AJ30" s="259"/>
      <c r="AK30" s="259"/>
      <c r="AL30" s="259"/>
      <c r="AM30" s="259"/>
      <c r="AN30" s="259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</row>
    <row r="31" spans="1:50" ht="15" customHeight="1" x14ac:dyDescent="0.25">
      <c r="A31" s="284" t="s">
        <v>375</v>
      </c>
      <c r="B31" s="294" t="e">
        <f t="shared" ref="B31:J31" si="14">B11/$B$8</f>
        <v>#REF!</v>
      </c>
      <c r="C31" s="294" t="e">
        <f t="shared" si="14"/>
        <v>#REF!</v>
      </c>
      <c r="D31" s="294" t="e">
        <f t="shared" si="14"/>
        <v>#REF!</v>
      </c>
      <c r="E31" s="294" t="e">
        <f t="shared" si="14"/>
        <v>#REF!</v>
      </c>
      <c r="F31" s="294" t="e">
        <f t="shared" si="14"/>
        <v>#REF!</v>
      </c>
      <c r="G31" s="294" t="e">
        <f t="shared" si="14"/>
        <v>#REF!</v>
      </c>
      <c r="H31" s="294" t="e">
        <f t="shared" si="14"/>
        <v>#REF!</v>
      </c>
      <c r="I31" s="294" t="e">
        <f t="shared" si="14"/>
        <v>#REF!</v>
      </c>
      <c r="J31" s="294" t="e">
        <f t="shared" si="14"/>
        <v>#REF!</v>
      </c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30"/>
      <c r="AF31" s="293"/>
      <c r="AG31" s="293"/>
      <c r="AH31" s="293"/>
      <c r="AI31" s="293"/>
      <c r="AJ31" s="293"/>
      <c r="AK31" s="293"/>
      <c r="AL31" s="293"/>
      <c r="AM31" s="293"/>
      <c r="AN31" s="293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</row>
    <row r="32" spans="1:50" ht="15" customHeight="1" thickBot="1" x14ac:dyDescent="0.3">
      <c r="A32" s="282" t="s">
        <v>374</v>
      </c>
      <c r="B32" s="292" t="e">
        <f t="shared" ref="B32:J32" si="15">B12/$B$8</f>
        <v>#REF!</v>
      </c>
      <c r="C32" s="292" t="e">
        <f t="shared" si="15"/>
        <v>#REF!</v>
      </c>
      <c r="D32" s="292" t="e">
        <f t="shared" si="15"/>
        <v>#REF!</v>
      </c>
      <c r="E32" s="292" t="e">
        <f t="shared" si="15"/>
        <v>#REF!</v>
      </c>
      <c r="F32" s="292" t="e">
        <f t="shared" si="15"/>
        <v>#REF!</v>
      </c>
      <c r="G32" s="292" t="e">
        <f t="shared" si="15"/>
        <v>#REF!</v>
      </c>
      <c r="H32" s="292" t="e">
        <f t="shared" si="15"/>
        <v>#REF!</v>
      </c>
      <c r="I32" s="292" t="e">
        <f t="shared" si="15"/>
        <v>#REF!</v>
      </c>
      <c r="J32" s="292" t="e">
        <f t="shared" si="15"/>
        <v>#REF!</v>
      </c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28" t="s">
        <v>338</v>
      </c>
      <c r="AF32" s="249">
        <f t="shared" ref="AF32:AN32" si="16">AF28+AF29-AF30-AF31</f>
        <v>0</v>
      </c>
      <c r="AG32" s="249">
        <f t="shared" si="16"/>
        <v>0</v>
      </c>
      <c r="AH32" s="249">
        <f t="shared" si="16"/>
        <v>0</v>
      </c>
      <c r="AI32" s="249">
        <f t="shared" si="16"/>
        <v>0</v>
      </c>
      <c r="AJ32" s="249">
        <f t="shared" si="16"/>
        <v>0</v>
      </c>
      <c r="AK32" s="249">
        <f t="shared" si="16"/>
        <v>0</v>
      </c>
      <c r="AL32" s="249">
        <f t="shared" si="16"/>
        <v>0</v>
      </c>
      <c r="AM32" s="249">
        <f t="shared" si="16"/>
        <v>0</v>
      </c>
      <c r="AN32" s="249">
        <f t="shared" si="16"/>
        <v>0</v>
      </c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</row>
    <row r="33" spans="1:50" ht="15" customHeight="1" x14ac:dyDescent="0.25">
      <c r="A33" s="279" t="s">
        <v>373</v>
      </c>
      <c r="B33" s="291" t="e">
        <f t="shared" ref="B33:J33" si="17">B13/$B$8</f>
        <v>#REF!</v>
      </c>
      <c r="C33" s="291" t="e">
        <f t="shared" si="17"/>
        <v>#REF!</v>
      </c>
      <c r="D33" s="291" t="e">
        <f t="shared" si="17"/>
        <v>#REF!</v>
      </c>
      <c r="E33" s="291" t="e">
        <f t="shared" si="17"/>
        <v>#REF!</v>
      </c>
      <c r="F33" s="291" t="e">
        <f t="shared" si="17"/>
        <v>#REF!</v>
      </c>
      <c r="G33" s="291" t="e">
        <f t="shared" si="17"/>
        <v>#REF!</v>
      </c>
      <c r="H33" s="291" t="e">
        <f t="shared" si="17"/>
        <v>#REF!</v>
      </c>
      <c r="I33" s="291" t="e">
        <f t="shared" si="17"/>
        <v>#REF!</v>
      </c>
      <c r="J33" s="291" t="e">
        <f t="shared" si="17"/>
        <v>#REF!</v>
      </c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8" t="s">
        <v>339</v>
      </c>
      <c r="AF33" s="207"/>
      <c r="AG33" s="207"/>
      <c r="AH33" s="207"/>
      <c r="AI33" s="207"/>
      <c r="AJ33" s="207"/>
      <c r="AK33" s="207"/>
      <c r="AL33" s="207"/>
      <c r="AM33" s="207"/>
      <c r="AN33" s="207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</row>
    <row r="34" spans="1:50" ht="15" customHeight="1" x14ac:dyDescent="0.25">
      <c r="A34" s="282" t="s">
        <v>372</v>
      </c>
      <c r="B34" s="292" t="e">
        <f t="shared" ref="B34:J34" si="18">B14/$B$8</f>
        <v>#REF!</v>
      </c>
      <c r="C34" s="292" t="e">
        <f t="shared" si="18"/>
        <v>#REF!</v>
      </c>
      <c r="D34" s="292" t="e">
        <f t="shared" si="18"/>
        <v>#REF!</v>
      </c>
      <c r="E34" s="292" t="e">
        <f t="shared" si="18"/>
        <v>#REF!</v>
      </c>
      <c r="F34" s="292" t="e">
        <f t="shared" si="18"/>
        <v>#REF!</v>
      </c>
      <c r="G34" s="292" t="e">
        <f t="shared" si="18"/>
        <v>#REF!</v>
      </c>
      <c r="H34" s="292" t="e">
        <f t="shared" si="18"/>
        <v>#REF!</v>
      </c>
      <c r="I34" s="292" t="e">
        <f t="shared" si="18"/>
        <v>#REF!</v>
      </c>
      <c r="J34" s="292" t="e">
        <f t="shared" si="18"/>
        <v>#REF!</v>
      </c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</row>
    <row r="35" spans="1:50" ht="15" customHeight="1" x14ac:dyDescent="0.25">
      <c r="A35" s="279" t="s">
        <v>372</v>
      </c>
      <c r="B35" s="291" t="e">
        <f t="shared" ref="B35:J35" si="19">B15/$B$8</f>
        <v>#REF!</v>
      </c>
      <c r="C35" s="291" t="e">
        <f t="shared" si="19"/>
        <v>#REF!</v>
      </c>
      <c r="D35" s="291" t="e">
        <f t="shared" si="19"/>
        <v>#REF!</v>
      </c>
      <c r="E35" s="291" t="e">
        <f t="shared" si="19"/>
        <v>#REF!</v>
      </c>
      <c r="F35" s="291" t="e">
        <f t="shared" si="19"/>
        <v>#REF!</v>
      </c>
      <c r="G35" s="291" t="e">
        <f t="shared" si="19"/>
        <v>#REF!</v>
      </c>
      <c r="H35" s="291" t="e">
        <f t="shared" si="19"/>
        <v>#REF!</v>
      </c>
      <c r="I35" s="291" t="e">
        <f t="shared" si="19"/>
        <v>#REF!</v>
      </c>
      <c r="J35" s="291" t="e">
        <f t="shared" si="19"/>
        <v>#REF!</v>
      </c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</row>
    <row r="36" spans="1:50" ht="15" customHeight="1" thickBot="1" x14ac:dyDescent="0.3">
      <c r="A36" s="290"/>
      <c r="B36" s="289"/>
      <c r="C36" s="289"/>
      <c r="D36" s="289"/>
      <c r="E36" s="289"/>
      <c r="F36" s="289"/>
      <c r="G36" s="289"/>
      <c r="H36" s="289"/>
      <c r="I36" s="289"/>
      <c r="J36" s="289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</row>
    <row r="37" spans="1:50" ht="15" customHeight="1" x14ac:dyDescent="0.25">
      <c r="A37" s="208" t="s">
        <v>282</v>
      </c>
      <c r="B37" s="207"/>
      <c r="C37" s="207"/>
      <c r="D37" s="207"/>
      <c r="E37" s="207"/>
      <c r="F37" s="207"/>
      <c r="G37" s="207"/>
      <c r="H37" s="207"/>
      <c r="I37" s="207"/>
      <c r="J37" s="207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</row>
    <row r="38" spans="1:50" ht="15" customHeight="1" x14ac:dyDescent="0.25">
      <c r="A38" s="208"/>
      <c r="B38" s="205"/>
      <c r="C38" s="205"/>
      <c r="D38" s="205"/>
      <c r="E38" s="205"/>
      <c r="F38" s="205"/>
      <c r="G38" s="205"/>
      <c r="H38" s="205"/>
      <c r="I38" s="205"/>
      <c r="J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</row>
    <row r="39" spans="1:50" ht="15" customHeight="1" x14ac:dyDescent="0.25">
      <c r="A39" s="288" t="s">
        <v>371</v>
      </c>
      <c r="B39" s="287"/>
      <c r="C39" s="287"/>
      <c r="D39" s="287"/>
      <c r="E39" s="287"/>
      <c r="F39" s="287"/>
      <c r="G39" s="287"/>
      <c r="H39" s="287"/>
      <c r="I39" s="287"/>
      <c r="J39" s="287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</row>
    <row r="40" spans="1:50" ht="15" customHeight="1" x14ac:dyDescent="0.25">
      <c r="A40" s="286"/>
      <c r="B40" s="285"/>
      <c r="C40" s="285">
        <v>2007</v>
      </c>
      <c r="D40" s="285">
        <v>2008</v>
      </c>
      <c r="E40" s="285">
        <v>2009</v>
      </c>
      <c r="F40" s="285">
        <v>2010</v>
      </c>
      <c r="G40" s="285">
        <v>2011</v>
      </c>
      <c r="H40" s="285">
        <v>2012</v>
      </c>
      <c r="I40" s="285">
        <v>2013</v>
      </c>
      <c r="J40" s="285">
        <v>2014</v>
      </c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</row>
    <row r="41" spans="1:50" ht="15" customHeight="1" x14ac:dyDescent="0.25">
      <c r="A41" s="284" t="s">
        <v>279</v>
      </c>
      <c r="B41" s="207"/>
      <c r="C41" s="283">
        <f t="shared" ref="C41:J41" si="20">(C8/B8)-1</f>
        <v>6.900627655412217E-2</v>
      </c>
      <c r="D41" s="283">
        <f t="shared" si="20"/>
        <v>3.5468048857810741E-2</v>
      </c>
      <c r="E41" s="283">
        <f t="shared" si="20"/>
        <v>1.65154924529054E-2</v>
      </c>
      <c r="F41" s="283">
        <f t="shared" si="20"/>
        <v>3.9718007047375048E-2</v>
      </c>
      <c r="G41" s="283">
        <f t="shared" si="20"/>
        <v>6.589511515571167E-2</v>
      </c>
      <c r="H41" s="283">
        <f t="shared" si="20"/>
        <v>4.0439438063714972E-2</v>
      </c>
      <c r="I41" s="283">
        <f t="shared" si="20"/>
        <v>4.936289500509683E-2</v>
      </c>
      <c r="J41" s="283">
        <f t="shared" si="20"/>
        <v>4.5525009916539183E-2</v>
      </c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</row>
    <row r="42" spans="1:50" ht="15" customHeight="1" x14ac:dyDescent="0.25">
      <c r="A42" s="282" t="s">
        <v>278</v>
      </c>
      <c r="B42" s="281"/>
      <c r="C42" s="280" t="e">
        <f t="shared" ref="C42:J44" si="21">(C12/B12)-1</f>
        <v>#REF!</v>
      </c>
      <c r="D42" s="280" t="e">
        <f t="shared" si="21"/>
        <v>#REF!</v>
      </c>
      <c r="E42" s="280" t="e">
        <f t="shared" si="21"/>
        <v>#REF!</v>
      </c>
      <c r="F42" s="280" t="e">
        <f t="shared" si="21"/>
        <v>#REF!</v>
      </c>
      <c r="G42" s="280" t="e">
        <f t="shared" si="21"/>
        <v>#REF!</v>
      </c>
      <c r="H42" s="280" t="e">
        <f t="shared" si="21"/>
        <v>#REF!</v>
      </c>
      <c r="I42" s="280" t="e">
        <f t="shared" si="21"/>
        <v>#REF!</v>
      </c>
      <c r="J42" s="280" t="e">
        <f t="shared" si="21"/>
        <v>#REF!</v>
      </c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</row>
    <row r="43" spans="1:50" ht="15" customHeight="1" x14ac:dyDescent="0.25">
      <c r="A43" s="279" t="s">
        <v>277</v>
      </c>
      <c r="B43" s="205"/>
      <c r="C43" s="278" t="e">
        <f t="shared" si="21"/>
        <v>#REF!</v>
      </c>
      <c r="D43" s="278" t="e">
        <f t="shared" si="21"/>
        <v>#REF!</v>
      </c>
      <c r="E43" s="278" t="e">
        <f t="shared" si="21"/>
        <v>#REF!</v>
      </c>
      <c r="F43" s="278" t="e">
        <f t="shared" si="21"/>
        <v>#REF!</v>
      </c>
      <c r="G43" s="278" t="e">
        <f t="shared" si="21"/>
        <v>#REF!</v>
      </c>
      <c r="H43" s="278" t="e">
        <f t="shared" si="21"/>
        <v>#REF!</v>
      </c>
      <c r="I43" s="278" t="e">
        <f t="shared" si="21"/>
        <v>#REF!</v>
      </c>
      <c r="J43" s="278" t="e">
        <f t="shared" si="21"/>
        <v>#REF!</v>
      </c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</row>
    <row r="44" spans="1:50" ht="15" customHeight="1" x14ac:dyDescent="0.25">
      <c r="A44" s="277" t="s">
        <v>276</v>
      </c>
      <c r="B44" s="276"/>
      <c r="C44" s="275" t="e">
        <f t="shared" si="21"/>
        <v>#REF!</v>
      </c>
      <c r="D44" s="275" t="e">
        <f t="shared" si="21"/>
        <v>#REF!</v>
      </c>
      <c r="E44" s="275" t="e">
        <f t="shared" si="21"/>
        <v>#REF!</v>
      </c>
      <c r="F44" s="275" t="e">
        <f t="shared" si="21"/>
        <v>#REF!</v>
      </c>
      <c r="G44" s="275" t="e">
        <f t="shared" si="21"/>
        <v>#REF!</v>
      </c>
      <c r="H44" s="275" t="e">
        <f t="shared" si="21"/>
        <v>#REF!</v>
      </c>
      <c r="I44" s="275" t="e">
        <f t="shared" si="21"/>
        <v>#REF!</v>
      </c>
      <c r="J44" s="275" t="e">
        <f t="shared" si="21"/>
        <v>#REF!</v>
      </c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</row>
    <row r="45" spans="1:50" ht="15" customHeight="1" thickBot="1" x14ac:dyDescent="0.3">
      <c r="A45" s="274"/>
      <c r="B45" s="273"/>
      <c r="C45" s="273"/>
      <c r="D45" s="273"/>
      <c r="E45" s="273"/>
      <c r="F45" s="273"/>
      <c r="G45" s="273"/>
      <c r="H45" s="273"/>
      <c r="I45" s="273"/>
      <c r="J45" s="273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</row>
    <row r="46" spans="1:50" ht="15" customHeight="1" x14ac:dyDescent="0.25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</row>
    <row r="47" spans="1:50" ht="15" customHeight="1" x14ac:dyDescent="0.25">
      <c r="A47" s="205"/>
      <c r="B47" s="205"/>
      <c r="C47" s="205"/>
      <c r="D47" s="205"/>
      <c r="E47" s="205"/>
      <c r="F47" s="205"/>
      <c r="G47" s="205"/>
      <c r="H47" s="205"/>
      <c r="I47" s="205"/>
      <c r="J47" s="272" t="s">
        <v>369</v>
      </c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</row>
    <row r="48" spans="1:50" ht="15" customHeight="1" x14ac:dyDescent="0.25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</row>
    <row r="49" spans="1:30" ht="15" customHeight="1" x14ac:dyDescent="0.25">
      <c r="A49" s="170" t="s">
        <v>274</v>
      </c>
      <c r="B49" s="205"/>
      <c r="C49" s="205"/>
      <c r="D49" s="205"/>
      <c r="E49" s="205"/>
      <c r="F49" s="205"/>
      <c r="G49" s="205"/>
      <c r="H49" s="205"/>
      <c r="I49" s="205"/>
      <c r="J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</row>
    <row r="50" spans="1:30" ht="15" customHeight="1" x14ac:dyDescent="0.25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</row>
    <row r="51" spans="1:30" ht="15" customHeight="1" x14ac:dyDescent="0.25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</row>
    <row r="52" spans="1:30" ht="15" customHeight="1" x14ac:dyDescent="0.25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</row>
    <row r="53" spans="1:30" ht="15" customHeight="1" x14ac:dyDescent="0.25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</row>
    <row r="54" spans="1:30" ht="15" customHeight="1" x14ac:dyDescent="0.25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</row>
    <row r="55" spans="1:30" ht="15" customHeight="1" x14ac:dyDescent="0.25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</row>
    <row r="56" spans="1:30" ht="15" customHeight="1" x14ac:dyDescent="0.25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</row>
    <row r="57" spans="1:30" ht="15" customHeight="1" x14ac:dyDescent="0.25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</row>
    <row r="58" spans="1:30" ht="15" customHeight="1" x14ac:dyDescent="0.25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</row>
    <row r="59" spans="1:30" ht="15" customHeight="1" x14ac:dyDescent="0.25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</row>
    <row r="60" spans="1:30" ht="15" customHeight="1" x14ac:dyDescent="0.25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</row>
    <row r="61" spans="1:30" ht="15" customHeight="1" x14ac:dyDescent="0.25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</row>
    <row r="62" spans="1:30" ht="15" customHeight="1" x14ac:dyDescent="0.25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</row>
    <row r="63" spans="1:30" ht="15" customHeight="1" x14ac:dyDescent="0.25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</row>
    <row r="64" spans="1:30" ht="15" customHeight="1" x14ac:dyDescent="0.25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</row>
    <row r="65" spans="1:30" ht="15" customHeight="1" x14ac:dyDescent="0.25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</row>
    <row r="66" spans="1:30" ht="15" customHeight="1" x14ac:dyDescent="0.25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</row>
    <row r="67" spans="1:30" ht="15" customHeight="1" x14ac:dyDescent="0.25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</row>
    <row r="68" spans="1:30" ht="15" customHeight="1" x14ac:dyDescent="0.25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</row>
    <row r="69" spans="1:30" ht="15" customHeight="1" x14ac:dyDescent="0.25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</row>
    <row r="70" spans="1:30" ht="15" customHeight="1" x14ac:dyDescent="0.25">
      <c r="A70" s="170" t="s">
        <v>370</v>
      </c>
      <c r="B70" s="205"/>
      <c r="C70" s="205"/>
      <c r="D70" s="205"/>
      <c r="E70" s="205"/>
      <c r="F70" s="205"/>
      <c r="G70" s="205"/>
      <c r="H70" s="205"/>
      <c r="I70" s="205"/>
      <c r="J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</row>
    <row r="71" spans="1:30" ht="15" customHeight="1" x14ac:dyDescent="0.25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</row>
    <row r="72" spans="1:30" ht="15" customHeight="1" x14ac:dyDescent="0.25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</row>
    <row r="73" spans="1:30" ht="15" customHeight="1" x14ac:dyDescent="0.25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</row>
    <row r="74" spans="1:30" ht="15" customHeight="1" x14ac:dyDescent="0.25">
      <c r="A74" s="205"/>
      <c r="B74" s="205"/>
      <c r="C74" s="205"/>
      <c r="D74" s="205"/>
      <c r="E74" s="205"/>
      <c r="F74" s="205"/>
      <c r="G74" s="205"/>
      <c r="H74" s="205"/>
      <c r="I74" s="205"/>
      <c r="J74" s="205"/>
    </row>
    <row r="75" spans="1:30" ht="15" customHeight="1" x14ac:dyDescent="0.25">
      <c r="A75" s="205"/>
      <c r="B75" s="205"/>
      <c r="C75" s="205"/>
      <c r="D75" s="205"/>
      <c r="E75" s="205"/>
      <c r="F75" s="205"/>
      <c r="G75" s="205"/>
      <c r="H75" s="205"/>
      <c r="I75" s="205"/>
      <c r="J75" s="205"/>
    </row>
    <row r="76" spans="1:30" ht="15" customHeight="1" x14ac:dyDescent="0.25">
      <c r="A76" s="205"/>
      <c r="B76" s="205"/>
      <c r="C76" s="205"/>
      <c r="D76" s="205"/>
      <c r="E76" s="205"/>
      <c r="F76" s="205"/>
      <c r="G76" s="205"/>
      <c r="H76" s="205"/>
      <c r="I76" s="205"/>
      <c r="J76" s="205"/>
    </row>
    <row r="77" spans="1:30" ht="15" customHeight="1" x14ac:dyDescent="0.25">
      <c r="A77" s="205"/>
      <c r="B77" s="205"/>
      <c r="C77" s="205"/>
      <c r="D77" s="205"/>
      <c r="E77" s="205"/>
      <c r="F77" s="205"/>
      <c r="G77" s="205"/>
      <c r="H77" s="205"/>
      <c r="I77" s="205"/>
      <c r="J77" s="205"/>
    </row>
    <row r="78" spans="1:30" ht="15" customHeight="1" x14ac:dyDescent="0.25">
      <c r="A78" s="205"/>
      <c r="B78" s="205"/>
      <c r="C78" s="205"/>
      <c r="D78" s="205"/>
      <c r="E78" s="205"/>
      <c r="F78" s="205"/>
      <c r="G78" s="205"/>
      <c r="H78" s="205"/>
      <c r="I78" s="205"/>
      <c r="J78" s="205"/>
    </row>
    <row r="79" spans="1:30" ht="15" customHeight="1" x14ac:dyDescent="0.25">
      <c r="A79" s="205"/>
      <c r="B79" s="205"/>
      <c r="C79" s="205"/>
      <c r="D79" s="205"/>
      <c r="E79" s="205"/>
      <c r="F79" s="205"/>
      <c r="G79" s="205"/>
      <c r="H79" s="205"/>
      <c r="I79" s="205"/>
      <c r="J79" s="205"/>
    </row>
    <row r="80" spans="1:30" ht="15" customHeight="1" x14ac:dyDescent="0.25">
      <c r="A80" s="205"/>
      <c r="B80" s="205"/>
      <c r="C80" s="205"/>
      <c r="D80" s="205"/>
      <c r="E80" s="205"/>
      <c r="F80" s="205"/>
      <c r="G80" s="205"/>
      <c r="H80" s="205"/>
      <c r="I80" s="205"/>
      <c r="J80" s="205"/>
    </row>
    <row r="81" spans="1:10" ht="15" customHeight="1" x14ac:dyDescent="0.25">
      <c r="A81" s="205"/>
      <c r="B81" s="205"/>
      <c r="C81" s="205"/>
      <c r="D81" s="205"/>
      <c r="E81" s="205"/>
      <c r="F81" s="205"/>
      <c r="G81" s="205"/>
      <c r="H81" s="205"/>
      <c r="I81" s="205"/>
      <c r="J81" s="205"/>
    </row>
    <row r="82" spans="1:10" ht="15" customHeight="1" x14ac:dyDescent="0.25">
      <c r="A82" s="205"/>
      <c r="B82" s="205"/>
      <c r="C82" s="205"/>
      <c r="D82" s="205"/>
      <c r="E82" s="205"/>
      <c r="F82" s="205"/>
      <c r="G82" s="205"/>
      <c r="H82" s="205"/>
      <c r="I82" s="205"/>
      <c r="J82" s="205"/>
    </row>
    <row r="83" spans="1:10" ht="15" customHeight="1" x14ac:dyDescent="0.25">
      <c r="A83" s="205"/>
      <c r="B83" s="205"/>
      <c r="C83" s="205"/>
      <c r="D83" s="205"/>
      <c r="E83" s="205"/>
      <c r="F83" s="205"/>
      <c r="G83" s="205"/>
      <c r="H83" s="205"/>
      <c r="I83" s="205"/>
      <c r="J83" s="205"/>
    </row>
    <row r="84" spans="1:10" ht="15" customHeight="1" x14ac:dyDescent="0.25">
      <c r="A84" s="205"/>
      <c r="B84" s="205"/>
      <c r="C84" s="205"/>
      <c r="D84" s="205"/>
      <c r="E84" s="205"/>
      <c r="F84" s="205"/>
      <c r="G84" s="205"/>
      <c r="H84" s="205"/>
      <c r="I84" s="205"/>
      <c r="J84" s="205"/>
    </row>
    <row r="85" spans="1:10" ht="15" customHeight="1" x14ac:dyDescent="0.25">
      <c r="A85" s="205"/>
      <c r="B85" s="205"/>
      <c r="C85" s="205"/>
      <c r="D85" s="205"/>
      <c r="E85" s="205"/>
      <c r="F85" s="205"/>
      <c r="G85" s="205"/>
      <c r="H85" s="205"/>
      <c r="I85" s="205"/>
      <c r="J85" s="205"/>
    </row>
    <row r="86" spans="1:10" ht="15" customHeight="1" x14ac:dyDescent="0.25">
      <c r="A86" s="205"/>
      <c r="B86" s="205"/>
      <c r="C86" s="205"/>
      <c r="D86" s="205"/>
      <c r="E86" s="205"/>
      <c r="F86" s="205"/>
      <c r="G86" s="205"/>
      <c r="H86" s="205"/>
      <c r="I86" s="205"/>
      <c r="J86" s="205"/>
    </row>
    <row r="87" spans="1:10" ht="15" customHeight="1" x14ac:dyDescent="0.25">
      <c r="A87" s="205"/>
      <c r="B87" s="205"/>
      <c r="C87" s="205"/>
      <c r="D87" s="205"/>
      <c r="E87" s="205"/>
      <c r="F87" s="205"/>
      <c r="G87" s="205"/>
      <c r="H87" s="205"/>
      <c r="I87" s="205"/>
      <c r="J87" s="205"/>
    </row>
    <row r="88" spans="1:10" ht="15" customHeight="1" x14ac:dyDescent="0.25">
      <c r="A88" s="205"/>
      <c r="B88" s="205"/>
      <c r="C88" s="205"/>
      <c r="D88" s="205"/>
      <c r="E88" s="205"/>
      <c r="F88" s="205"/>
      <c r="G88" s="205"/>
      <c r="H88" s="205"/>
      <c r="I88" s="205"/>
      <c r="J88" s="205"/>
    </row>
    <row r="89" spans="1:10" ht="15" customHeight="1" x14ac:dyDescent="0.25">
      <c r="A89" s="205"/>
      <c r="B89" s="205"/>
      <c r="C89" s="205"/>
      <c r="D89" s="205"/>
      <c r="E89" s="205"/>
      <c r="F89" s="205"/>
      <c r="G89" s="205"/>
      <c r="H89" s="205"/>
      <c r="I89" s="205"/>
      <c r="J89" s="205"/>
    </row>
    <row r="90" spans="1:10" ht="15" customHeight="1" x14ac:dyDescent="0.25">
      <c r="A90" s="205"/>
      <c r="B90" s="205"/>
      <c r="C90" s="205"/>
      <c r="D90" s="205"/>
      <c r="E90" s="205"/>
      <c r="F90" s="205"/>
      <c r="G90" s="205"/>
      <c r="H90" s="205"/>
      <c r="I90" s="205"/>
      <c r="J90" s="205"/>
    </row>
    <row r="91" spans="1:10" ht="15" customHeight="1" x14ac:dyDescent="0.25">
      <c r="A91" s="205"/>
      <c r="B91" s="205"/>
      <c r="C91" s="205"/>
      <c r="D91" s="205"/>
      <c r="E91" s="205"/>
      <c r="F91" s="205"/>
      <c r="G91" s="205"/>
      <c r="H91" s="205"/>
      <c r="I91" s="205"/>
      <c r="J91" s="205"/>
    </row>
    <row r="92" spans="1:10" ht="15" customHeight="1" x14ac:dyDescent="0.25">
      <c r="A92" s="205"/>
      <c r="B92" s="205"/>
      <c r="C92" s="205"/>
      <c r="D92" s="205"/>
      <c r="E92" s="205"/>
      <c r="F92" s="205"/>
      <c r="G92" s="205"/>
      <c r="H92" s="205"/>
      <c r="I92" s="205"/>
      <c r="J92" s="272" t="s">
        <v>369</v>
      </c>
    </row>
    <row r="93" spans="1:10" ht="15" customHeight="1" x14ac:dyDescent="0.25">
      <c r="A93" s="205"/>
      <c r="B93" s="205"/>
      <c r="C93" s="205"/>
      <c r="D93" s="205"/>
      <c r="E93" s="205"/>
      <c r="F93" s="205"/>
      <c r="G93" s="205"/>
      <c r="H93" s="205"/>
      <c r="I93" s="205"/>
      <c r="J93" s="205"/>
    </row>
    <row r="94" spans="1:10" ht="15" customHeight="1" x14ac:dyDescent="0.25">
      <c r="A94" s="170" t="s">
        <v>368</v>
      </c>
      <c r="B94" s="205"/>
      <c r="C94" s="205"/>
      <c r="D94" s="205"/>
      <c r="E94" s="205"/>
      <c r="F94" s="205"/>
      <c r="G94" s="205"/>
      <c r="H94" s="205"/>
      <c r="I94" s="205"/>
      <c r="J94" s="205"/>
    </row>
    <row r="95" spans="1:10" ht="15" customHeight="1" x14ac:dyDescent="0.25">
      <c r="A95" s="205"/>
      <c r="B95" s="205"/>
      <c r="C95" s="205"/>
      <c r="D95" s="205"/>
      <c r="E95" s="205"/>
      <c r="F95" s="205"/>
      <c r="G95" s="205"/>
      <c r="H95" s="205"/>
      <c r="I95" s="205"/>
      <c r="J95" s="205"/>
    </row>
    <row r="96" spans="1:10" ht="15" customHeight="1" x14ac:dyDescent="0.25">
      <c r="A96" s="205"/>
      <c r="B96" s="205"/>
      <c r="C96" s="205"/>
      <c r="D96" s="205"/>
      <c r="E96" s="205"/>
      <c r="F96" s="205"/>
      <c r="G96" s="205"/>
      <c r="H96" s="205"/>
      <c r="I96" s="205"/>
      <c r="J96" s="205"/>
    </row>
    <row r="97" spans="1:10" ht="15" customHeight="1" x14ac:dyDescent="0.25">
      <c r="A97" s="205"/>
      <c r="B97" s="205"/>
      <c r="C97" s="205"/>
      <c r="D97" s="205"/>
      <c r="E97" s="205"/>
      <c r="F97" s="205"/>
      <c r="G97" s="205"/>
      <c r="H97" s="205"/>
      <c r="I97" s="205"/>
      <c r="J97" s="205"/>
    </row>
    <row r="98" spans="1:10" ht="15" customHeight="1" x14ac:dyDescent="0.25">
      <c r="A98" s="205"/>
      <c r="B98" s="205"/>
      <c r="C98" s="205"/>
      <c r="D98" s="205"/>
      <c r="E98" s="205"/>
      <c r="F98" s="205"/>
      <c r="G98" s="205"/>
      <c r="H98" s="205"/>
      <c r="I98" s="205"/>
      <c r="J98" s="205"/>
    </row>
    <row r="99" spans="1:10" ht="15" customHeight="1" x14ac:dyDescent="0.25">
      <c r="A99" s="205"/>
      <c r="B99" s="205"/>
      <c r="C99" s="205"/>
      <c r="D99" s="205"/>
      <c r="E99" s="205"/>
      <c r="F99" s="205"/>
      <c r="G99" s="205"/>
      <c r="H99" s="205"/>
      <c r="I99" s="205"/>
      <c r="J99" s="205"/>
    </row>
    <row r="100" spans="1:10" ht="15" customHeight="1" x14ac:dyDescent="0.25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</row>
    <row r="101" spans="1:10" ht="15" customHeight="1" x14ac:dyDescent="0.25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</row>
    <row r="102" spans="1:10" ht="15" customHeight="1" x14ac:dyDescent="0.25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</row>
    <row r="103" spans="1:10" ht="15" customHeight="1" x14ac:dyDescent="0.25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</row>
    <row r="104" spans="1:10" ht="15" customHeight="1" x14ac:dyDescent="0.25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</row>
    <row r="105" spans="1:10" ht="15" customHeight="1" x14ac:dyDescent="0.25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</row>
    <row r="106" spans="1:10" ht="15" customHeight="1" x14ac:dyDescent="0.25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</row>
    <row r="107" spans="1:10" ht="15" customHeight="1" x14ac:dyDescent="0.25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</row>
    <row r="108" spans="1:10" ht="15" customHeight="1" x14ac:dyDescent="0.25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</row>
    <row r="109" spans="1:10" ht="15" customHeight="1" x14ac:dyDescent="0.25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</row>
    <row r="110" spans="1:10" ht="15" customHeight="1" x14ac:dyDescent="0.25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</row>
    <row r="111" spans="1:10" ht="15" customHeight="1" x14ac:dyDescent="0.25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</row>
    <row r="112" spans="1:10" ht="15" customHeight="1" x14ac:dyDescent="0.25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</row>
    <row r="113" spans="1:10" ht="15" customHeight="1" x14ac:dyDescent="0.25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</row>
    <row r="114" spans="1:10" ht="15" customHeight="1" x14ac:dyDescent="0.25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</row>
    <row r="115" spans="1:10" ht="15" customHeight="1" x14ac:dyDescent="0.25">
      <c r="A115" s="170" t="s">
        <v>270</v>
      </c>
      <c r="B115" s="205"/>
      <c r="C115" s="205"/>
      <c r="D115" s="205"/>
      <c r="E115" s="205"/>
      <c r="F115" s="205"/>
      <c r="G115" s="205"/>
      <c r="H115" s="205"/>
      <c r="I115" s="205"/>
      <c r="J115" s="205"/>
    </row>
    <row r="116" spans="1:10" ht="15" customHeight="1" x14ac:dyDescent="0.25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</row>
    <row r="117" spans="1:10" ht="15" customHeight="1" x14ac:dyDescent="0.25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</row>
    <row r="118" spans="1:10" ht="15" customHeight="1" x14ac:dyDescent="0.25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</row>
    <row r="119" spans="1:10" ht="15" customHeight="1" x14ac:dyDescent="0.25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</row>
    <row r="120" spans="1:10" ht="15" customHeight="1" x14ac:dyDescent="0.25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</row>
    <row r="121" spans="1:10" ht="15" customHeight="1" x14ac:dyDescent="0.25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</row>
    <row r="122" spans="1:10" ht="15" customHeight="1" x14ac:dyDescent="0.25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</row>
    <row r="123" spans="1:10" ht="15" customHeight="1" x14ac:dyDescent="0.25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</row>
    <row r="124" spans="1:10" ht="15" customHeight="1" x14ac:dyDescent="0.25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</row>
    <row r="125" spans="1:10" ht="15" customHeight="1" x14ac:dyDescent="0.25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</row>
    <row r="126" spans="1:10" ht="15" customHeight="1" x14ac:dyDescent="0.25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</row>
    <row r="127" spans="1:10" ht="15" customHeight="1" x14ac:dyDescent="0.25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</row>
    <row r="128" spans="1:10" ht="15" customHeight="1" x14ac:dyDescent="0.25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</row>
    <row r="129" spans="1:10" ht="15" customHeight="1" x14ac:dyDescent="0.25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</row>
    <row r="130" spans="1:10" ht="15" customHeight="1" x14ac:dyDescent="0.25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</row>
    <row r="131" spans="1:10" ht="15" customHeight="1" x14ac:dyDescent="0.25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</row>
    <row r="132" spans="1:10" ht="15" customHeight="1" x14ac:dyDescent="0.25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</row>
    <row r="133" spans="1:10" ht="15" customHeight="1" x14ac:dyDescent="0.25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</row>
    <row r="134" spans="1:10" ht="15" customHeight="1" x14ac:dyDescent="0.25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</row>
    <row r="135" spans="1:10" ht="15" customHeight="1" x14ac:dyDescent="0.25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</row>
    <row r="136" spans="1:10" ht="15" customHeight="1" x14ac:dyDescent="0.25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</row>
  </sheetData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&amp;"-,Negrita"&amp;K04-043Balance Energético Colombiano&amp;"-,Normal" &amp;14 2014&amp;11               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/>
  </sheetViews>
  <sheetFormatPr baseColWidth="10" defaultRowHeight="15" x14ac:dyDescent="0.25"/>
  <cols>
    <col min="2" max="2" width="39" style="537" customWidth="1"/>
    <col min="3" max="10" width="16.7109375" customWidth="1"/>
  </cols>
  <sheetData>
    <row r="3" spans="2:14" x14ac:dyDescent="0.25">
      <c r="B3" s="740" t="s">
        <v>666</v>
      </c>
      <c r="C3" s="740" t="s">
        <v>642</v>
      </c>
      <c r="D3" s="740" t="s">
        <v>643</v>
      </c>
      <c r="E3" s="740" t="s">
        <v>644</v>
      </c>
      <c r="F3" s="738" t="s">
        <v>645</v>
      </c>
      <c r="G3" s="738"/>
      <c r="H3" s="738"/>
      <c r="I3" s="739"/>
      <c r="J3" s="538"/>
      <c r="L3" t="s">
        <v>652</v>
      </c>
      <c r="M3" t="s">
        <v>650</v>
      </c>
      <c r="N3" t="s">
        <v>662</v>
      </c>
    </row>
    <row r="4" spans="2:14" x14ac:dyDescent="0.25">
      <c r="B4" s="741"/>
      <c r="C4" s="741"/>
      <c r="D4" s="741"/>
      <c r="E4" s="741"/>
      <c r="F4" s="548" t="s">
        <v>646</v>
      </c>
      <c r="G4" s="548" t="s">
        <v>647</v>
      </c>
      <c r="H4" s="548" t="s">
        <v>648</v>
      </c>
      <c r="I4" s="548" t="s">
        <v>649</v>
      </c>
      <c r="J4" s="538"/>
      <c r="L4" t="s">
        <v>653</v>
      </c>
      <c r="M4" t="s">
        <v>655</v>
      </c>
      <c r="N4" t="s">
        <v>663</v>
      </c>
    </row>
    <row r="5" spans="2:14" x14ac:dyDescent="0.25">
      <c r="B5" s="539" t="s">
        <v>626</v>
      </c>
      <c r="C5" s="540" t="s">
        <v>658</v>
      </c>
      <c r="D5" s="540" t="s">
        <v>651</v>
      </c>
      <c r="E5" s="540" t="s">
        <v>650</v>
      </c>
      <c r="F5" s="540" t="s">
        <v>662</v>
      </c>
      <c r="G5" s="540" t="s">
        <v>656</v>
      </c>
      <c r="H5" s="540" t="s">
        <v>656</v>
      </c>
      <c r="I5" s="541" t="s">
        <v>650</v>
      </c>
      <c r="J5" s="538"/>
      <c r="L5" t="s">
        <v>651</v>
      </c>
      <c r="M5" t="s">
        <v>656</v>
      </c>
      <c r="N5" t="s">
        <v>664</v>
      </c>
    </row>
    <row r="6" spans="2:14" x14ac:dyDescent="0.25">
      <c r="B6" s="542" t="s">
        <v>627</v>
      </c>
      <c r="C6" s="543" t="s">
        <v>657</v>
      </c>
      <c r="D6" s="543" t="s">
        <v>652</v>
      </c>
      <c r="E6" s="543" t="s">
        <v>650</v>
      </c>
      <c r="F6" s="543" t="s">
        <v>664</v>
      </c>
      <c r="G6" s="543" t="s">
        <v>656</v>
      </c>
      <c r="H6" s="543" t="s">
        <v>656</v>
      </c>
      <c r="I6" s="544" t="s">
        <v>656</v>
      </c>
      <c r="J6" s="538"/>
      <c r="L6" t="s">
        <v>654</v>
      </c>
    </row>
    <row r="7" spans="2:14" ht="25.5" x14ac:dyDescent="0.25">
      <c r="B7" s="539" t="s">
        <v>628</v>
      </c>
      <c r="C7" s="540" t="s">
        <v>659</v>
      </c>
      <c r="D7" s="540" t="s">
        <v>653</v>
      </c>
      <c r="E7" s="540" t="s">
        <v>655</v>
      </c>
      <c r="F7" s="540" t="s">
        <v>664</v>
      </c>
      <c r="G7" s="540" t="s">
        <v>656</v>
      </c>
      <c r="H7" s="540" t="s">
        <v>656</v>
      </c>
      <c r="I7" s="541" t="s">
        <v>655</v>
      </c>
      <c r="J7" s="538"/>
    </row>
    <row r="8" spans="2:14" x14ac:dyDescent="0.25">
      <c r="B8" s="542" t="s">
        <v>629</v>
      </c>
      <c r="C8" s="543" t="s">
        <v>657</v>
      </c>
      <c r="D8" s="543" t="s">
        <v>651</v>
      </c>
      <c r="E8" s="543" t="s">
        <v>650</v>
      </c>
      <c r="F8" s="543" t="s">
        <v>664</v>
      </c>
      <c r="G8" s="543" t="s">
        <v>656</v>
      </c>
      <c r="H8" s="543" t="s">
        <v>656</v>
      </c>
      <c r="I8" s="544" t="s">
        <v>655</v>
      </c>
      <c r="J8" s="538"/>
    </row>
    <row r="9" spans="2:14" x14ac:dyDescent="0.25">
      <c r="B9" s="539" t="s">
        <v>630</v>
      </c>
      <c r="C9" s="540" t="s">
        <v>657</v>
      </c>
      <c r="D9" s="540" t="s">
        <v>651</v>
      </c>
      <c r="E9" s="540" t="s">
        <v>650</v>
      </c>
      <c r="F9" s="540" t="s">
        <v>663</v>
      </c>
      <c r="G9" s="540" t="s">
        <v>655</v>
      </c>
      <c r="H9" s="540" t="s">
        <v>656</v>
      </c>
      <c r="I9" s="541" t="s">
        <v>650</v>
      </c>
      <c r="J9" s="538"/>
    </row>
    <row r="10" spans="2:14" ht="25.5" x14ac:dyDescent="0.25">
      <c r="B10" s="542" t="s">
        <v>631</v>
      </c>
      <c r="C10" s="543" t="s">
        <v>660</v>
      </c>
      <c r="D10" s="543" t="s">
        <v>651</v>
      </c>
      <c r="E10" s="543" t="s">
        <v>650</v>
      </c>
      <c r="F10" s="543" t="s">
        <v>663</v>
      </c>
      <c r="G10" s="543" t="s">
        <v>655</v>
      </c>
      <c r="H10" s="543" t="s">
        <v>656</v>
      </c>
      <c r="I10" s="544" t="s">
        <v>650</v>
      </c>
      <c r="J10" s="538"/>
    </row>
    <row r="11" spans="2:14" ht="25.5" x14ac:dyDescent="0.25">
      <c r="B11" s="539" t="s">
        <v>665</v>
      </c>
      <c r="C11" s="540" t="s">
        <v>657</v>
      </c>
      <c r="D11" s="540" t="s">
        <v>651</v>
      </c>
      <c r="E11" s="540" t="s">
        <v>650</v>
      </c>
      <c r="F11" s="540" t="s">
        <v>663</v>
      </c>
      <c r="G11" s="540" t="s">
        <v>650</v>
      </c>
      <c r="H11" s="540" t="s">
        <v>656</v>
      </c>
      <c r="I11" s="541" t="s">
        <v>650</v>
      </c>
      <c r="J11" s="538"/>
    </row>
    <row r="12" spans="2:14" ht="25.5" x14ac:dyDescent="0.25">
      <c r="B12" s="542" t="s">
        <v>632</v>
      </c>
      <c r="C12" s="543" t="s">
        <v>657</v>
      </c>
      <c r="D12" s="543" t="s">
        <v>651</v>
      </c>
      <c r="E12" s="543" t="s">
        <v>650</v>
      </c>
      <c r="F12" s="543" t="s">
        <v>662</v>
      </c>
      <c r="G12" s="543" t="s">
        <v>650</v>
      </c>
      <c r="H12" s="543" t="s">
        <v>656</v>
      </c>
      <c r="I12" s="544" t="s">
        <v>650</v>
      </c>
      <c r="J12" s="538"/>
    </row>
    <row r="13" spans="2:14" ht="25.5" x14ac:dyDescent="0.25">
      <c r="B13" s="539" t="s">
        <v>633</v>
      </c>
      <c r="C13" s="540" t="s">
        <v>657</v>
      </c>
      <c r="D13" s="540" t="s">
        <v>653</v>
      </c>
      <c r="E13" s="540" t="s">
        <v>650</v>
      </c>
      <c r="F13" s="540" t="s">
        <v>663</v>
      </c>
      <c r="G13" s="540" t="s">
        <v>655</v>
      </c>
      <c r="H13" s="540" t="s">
        <v>656</v>
      </c>
      <c r="I13" s="541" t="s">
        <v>655</v>
      </c>
      <c r="J13" s="538"/>
    </row>
    <row r="14" spans="2:14" x14ac:dyDescent="0.25">
      <c r="B14" s="542" t="s">
        <v>634</v>
      </c>
      <c r="C14" s="543" t="s">
        <v>657</v>
      </c>
      <c r="D14" s="543" t="s">
        <v>651</v>
      </c>
      <c r="E14" s="543" t="s">
        <v>650</v>
      </c>
      <c r="F14" s="543" t="s">
        <v>663</v>
      </c>
      <c r="G14" s="543" t="s">
        <v>655</v>
      </c>
      <c r="H14" s="543" t="s">
        <v>656</v>
      </c>
      <c r="I14" s="544" t="s">
        <v>650</v>
      </c>
      <c r="J14" s="538"/>
    </row>
    <row r="15" spans="2:14" x14ac:dyDescent="0.25">
      <c r="B15" s="539" t="s">
        <v>635</v>
      </c>
      <c r="C15" s="540" t="s">
        <v>657</v>
      </c>
      <c r="D15" s="540" t="s">
        <v>651</v>
      </c>
      <c r="E15" s="540" t="s">
        <v>655</v>
      </c>
      <c r="F15" s="540" t="s">
        <v>662</v>
      </c>
      <c r="G15" s="540" t="s">
        <v>650</v>
      </c>
      <c r="H15" s="540" t="s">
        <v>656</v>
      </c>
      <c r="I15" s="541" t="s">
        <v>655</v>
      </c>
      <c r="J15" s="538"/>
    </row>
    <row r="16" spans="2:14" x14ac:dyDescent="0.25">
      <c r="B16" s="542" t="s">
        <v>636</v>
      </c>
      <c r="C16" s="543" t="s">
        <v>657</v>
      </c>
      <c r="D16" s="543" t="s">
        <v>651</v>
      </c>
      <c r="E16" s="543" t="s">
        <v>650</v>
      </c>
      <c r="F16" s="543" t="s">
        <v>664</v>
      </c>
      <c r="G16" s="543" t="s">
        <v>656</v>
      </c>
      <c r="H16" s="543" t="s">
        <v>656</v>
      </c>
      <c r="I16" s="544" t="s">
        <v>650</v>
      </c>
      <c r="J16" s="538"/>
    </row>
    <row r="17" spans="2:10" x14ac:dyDescent="0.25">
      <c r="B17" s="539" t="s">
        <v>637</v>
      </c>
      <c r="C17" s="540" t="s">
        <v>660</v>
      </c>
      <c r="D17" s="540" t="s">
        <v>651</v>
      </c>
      <c r="E17" s="540" t="s">
        <v>650</v>
      </c>
      <c r="F17" s="540" t="s">
        <v>664</v>
      </c>
      <c r="G17" s="540" t="s">
        <v>656</v>
      </c>
      <c r="H17" s="540" t="s">
        <v>656</v>
      </c>
      <c r="I17" s="541" t="s">
        <v>650</v>
      </c>
      <c r="J17" s="538"/>
    </row>
    <row r="18" spans="2:10" ht="25.5" x14ac:dyDescent="0.25">
      <c r="B18" s="542" t="s">
        <v>638</v>
      </c>
      <c r="C18" s="543" t="s">
        <v>661</v>
      </c>
      <c r="D18" s="543" t="s">
        <v>651</v>
      </c>
      <c r="E18" s="543" t="s">
        <v>650</v>
      </c>
      <c r="F18" s="543" t="s">
        <v>662</v>
      </c>
      <c r="G18" s="543" t="s">
        <v>650</v>
      </c>
      <c r="H18" s="543" t="s">
        <v>656</v>
      </c>
      <c r="I18" s="544" t="s">
        <v>655</v>
      </c>
      <c r="J18" s="538"/>
    </row>
    <row r="19" spans="2:10" x14ac:dyDescent="0.25">
      <c r="B19" s="539" t="s">
        <v>639</v>
      </c>
      <c r="C19" s="540" t="s">
        <v>657</v>
      </c>
      <c r="D19" s="540" t="s">
        <v>653</v>
      </c>
      <c r="E19" s="540" t="s">
        <v>650</v>
      </c>
      <c r="F19" s="540" t="s">
        <v>663</v>
      </c>
      <c r="G19" s="540" t="s">
        <v>655</v>
      </c>
      <c r="H19" s="540" t="s">
        <v>656</v>
      </c>
      <c r="I19" s="541" t="s">
        <v>656</v>
      </c>
      <c r="J19" s="538"/>
    </row>
    <row r="20" spans="2:10" x14ac:dyDescent="0.25">
      <c r="B20" s="542" t="s">
        <v>640</v>
      </c>
      <c r="C20" s="543" t="s">
        <v>657</v>
      </c>
      <c r="D20" s="543" t="s">
        <v>651</v>
      </c>
      <c r="E20" s="543" t="s">
        <v>650</v>
      </c>
      <c r="F20" s="543" t="s">
        <v>662</v>
      </c>
      <c r="G20" s="543" t="s">
        <v>650</v>
      </c>
      <c r="H20" s="543" t="s">
        <v>650</v>
      </c>
      <c r="I20" s="544" t="s">
        <v>650</v>
      </c>
    </row>
    <row r="21" spans="2:10" ht="25.5" x14ac:dyDescent="0.25">
      <c r="B21" s="545" t="s">
        <v>641</v>
      </c>
      <c r="C21" s="546" t="s">
        <v>657</v>
      </c>
      <c r="D21" s="546" t="s">
        <v>653</v>
      </c>
      <c r="E21" s="546" t="s">
        <v>650</v>
      </c>
      <c r="F21" s="546" t="s">
        <v>662</v>
      </c>
      <c r="G21" s="546" t="s">
        <v>655</v>
      </c>
      <c r="H21" s="546" t="s">
        <v>656</v>
      </c>
      <c r="I21" s="547" t="s">
        <v>655</v>
      </c>
    </row>
  </sheetData>
  <mergeCells count="5">
    <mergeCell ref="F3:I3"/>
    <mergeCell ref="B3:B4"/>
    <mergeCell ref="C3:C4"/>
    <mergeCell ref="D3:D4"/>
    <mergeCell ref="E3:E4"/>
  </mergeCells>
  <dataValidations count="3">
    <dataValidation type="list" allowBlank="1" showInputMessage="1" showErrorMessage="1" sqref="D5:D21">
      <formula1>$L$3:$L$6</formula1>
    </dataValidation>
    <dataValidation type="list" allowBlank="1" showInputMessage="1" showErrorMessage="1" sqref="E5:E21 G5:I21">
      <formula1>$M$3:$M$5</formula1>
    </dataValidation>
    <dataValidation type="list" allowBlank="1" showInputMessage="1" showErrorMessage="1" sqref="F5:F21">
      <formula1>$N$3:$N$5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X93"/>
  <sheetViews>
    <sheetView tabSelected="1" zoomScaleNormal="100" zoomScalePageLayoutView="7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1" width="10" style="8" customWidth="1"/>
    <col min="12" max="12" width="10.7109375" style="8" customWidth="1"/>
    <col min="13" max="23" width="10" style="8" customWidth="1"/>
    <col min="24" max="16384" width="9.140625" style="8"/>
  </cols>
  <sheetData>
    <row r="1" spans="1:23" x14ac:dyDescent="0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s="12" customFormat="1" ht="15.75" x14ac:dyDescent="0.25">
      <c r="A2" s="156"/>
      <c r="B2" s="643" t="s">
        <v>85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</row>
    <row r="3" spans="1:23" s="12" customFormat="1" ht="15.75" x14ac:dyDescent="0.25">
      <c r="A3" s="156"/>
      <c r="B3" s="643" t="s">
        <v>86</v>
      </c>
      <c r="D3" s="465"/>
      <c r="E3" s="465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</row>
    <row r="4" spans="1:23" s="12" customFormat="1" x14ac:dyDescent="0.25">
      <c r="A4" s="156"/>
      <c r="B4" s="156"/>
      <c r="C4" s="15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</row>
    <row r="5" spans="1:23" s="659" customFormat="1" hidden="1" x14ac:dyDescent="0.25">
      <c r="B5" s="660">
        <v>10</v>
      </c>
      <c r="C5" s="660">
        <v>1</v>
      </c>
      <c r="D5" s="661">
        <f>VLOOKUP(D7,'Bases de Cálculo'!$B$9:$K$34,$C$5+3,FALSE)</f>
        <v>1</v>
      </c>
      <c r="E5" s="661">
        <f>VLOOKUP(E7,'Bases de Cálculo'!$B$9:$K$34,$C$5+3,FALSE)</f>
        <v>1</v>
      </c>
      <c r="F5" s="661">
        <f>VLOOKUP(F7,'Bases de Cálculo'!$B$9:$K$34,$C$5+3,FALSE)</f>
        <v>1</v>
      </c>
      <c r="G5" s="661">
        <f>VLOOKUP(G7,'Bases de Cálculo'!$B$9:$K$34,$C$5+3,FALSE)</f>
        <v>1</v>
      </c>
      <c r="H5" s="661">
        <f>VLOOKUP(H7,'Bases de Cálculo'!$B$9:$K$34,$C$5+3,FALSE)</f>
        <v>1</v>
      </c>
      <c r="I5" s="661">
        <f>VLOOKUP(I7,'Bases de Cálculo'!$B$9:$K$34,$C$5+3,FALSE)</f>
        <v>1</v>
      </c>
      <c r="J5" s="661">
        <f>VLOOKUP(J7,'Bases de Cálculo'!$B$9:$K$34,$C$5+3,FALSE)</f>
        <v>1</v>
      </c>
      <c r="K5" s="661">
        <f>VLOOKUP(K7,'Bases de Cálculo'!$B$9:$K$34,$C$5+3,FALSE)</f>
        <v>1</v>
      </c>
      <c r="L5" s="660">
        <f>2005+B5</f>
        <v>2015</v>
      </c>
      <c r="M5" s="661">
        <f>VLOOKUP(M7,'Bases de Cálculo'!$B$9:$K$34,$C$5+3,FALSE)</f>
        <v>1</v>
      </c>
      <c r="N5" s="661">
        <f>VLOOKUP(N7,'Bases de Cálculo'!$B$9:$K$34,$C$5+3,FALSE)</f>
        <v>1</v>
      </c>
      <c r="O5" s="661">
        <f>VLOOKUP(O7,'Bases de Cálculo'!$B$9:$K$34,$C$5+3,FALSE)</f>
        <v>1</v>
      </c>
      <c r="P5" s="661">
        <f>VLOOKUP(P7,'Bases de Cálculo'!$B$9:$K$34,$C$5+3,FALSE)</f>
        <v>1</v>
      </c>
      <c r="Q5" s="661">
        <f>VLOOKUP(Q7,'Bases de Cálculo'!$B$9:$K$34,$C$5+3,FALSE)</f>
        <v>1</v>
      </c>
      <c r="R5" s="661">
        <f>VLOOKUP(R7,'Bases de Cálculo'!$B$9:$K$34,$C$5+3,FALSE)</f>
        <v>1</v>
      </c>
      <c r="S5" s="661">
        <f>VLOOKUP(S7,'Bases de Cálculo'!$B$9:$K$34,$C$5+3,FALSE)</f>
        <v>1</v>
      </c>
      <c r="T5" s="661">
        <f>VLOOKUP(T7,'Bases de Cálculo'!$B$9:$K$34,$C$5+3,FALSE)</f>
        <v>1</v>
      </c>
      <c r="U5" s="661">
        <f>VLOOKUP(U7,'Bases de Cálculo'!$B$9:$K$34,$C$5+3,FALSE)</f>
        <v>1</v>
      </c>
      <c r="V5" s="661">
        <f>VLOOKUP(V7,'Bases de Cálculo'!$B$9:$K$34,$C$5+3,FALSE)</f>
        <v>1</v>
      </c>
      <c r="W5" s="661">
        <f>VLOOKUP(W7,'Bases de Cálculo'!$B$9:$K$34,$C$5+3,FALSE)</f>
        <v>1</v>
      </c>
    </row>
    <row r="6" spans="1:23" s="9" customFormat="1" x14ac:dyDescent="0.25">
      <c r="A6" s="121"/>
      <c r="B6" s="684" t="str">
        <f>CONCATENATE("Balance energético Colombiano ",L5,"
",VLOOKUP($C$8,'Bases de Cálculo'!$B$37:$C$43,2,FALSE),"/año")</f>
        <v>Balance energético Colombiano 2015
Unidades Originales */año</v>
      </c>
      <c r="C6" s="687" t="s">
        <v>46</v>
      </c>
      <c r="D6" s="687"/>
      <c r="E6" s="687"/>
      <c r="F6" s="687"/>
      <c r="G6" s="687"/>
      <c r="H6" s="687"/>
      <c r="I6" s="687"/>
      <c r="J6" s="687"/>
      <c r="K6" s="687"/>
      <c r="L6" s="688" t="s">
        <v>47</v>
      </c>
      <c r="M6" s="688"/>
      <c r="N6" s="688"/>
      <c r="O6" s="688"/>
      <c r="P6" s="688"/>
      <c r="Q6" s="688"/>
      <c r="R6" s="688"/>
      <c r="S6" s="688"/>
      <c r="T6" s="688"/>
      <c r="U6" s="688"/>
      <c r="V6" s="688"/>
      <c r="W6" s="688"/>
    </row>
    <row r="7" spans="1:23" s="9" customFormat="1" x14ac:dyDescent="0.25">
      <c r="A7" s="121"/>
      <c r="B7" s="685"/>
      <c r="C7" s="14" t="s">
        <v>48</v>
      </c>
      <c r="D7" s="14" t="s">
        <v>26</v>
      </c>
      <c r="E7" s="14" t="s">
        <v>27</v>
      </c>
      <c r="F7" s="14" t="s">
        <v>28</v>
      </c>
      <c r="G7" s="14" t="s">
        <v>29</v>
      </c>
      <c r="H7" s="14" t="s">
        <v>30</v>
      </c>
      <c r="I7" s="14" t="s">
        <v>31</v>
      </c>
      <c r="J7" s="14" t="s">
        <v>32</v>
      </c>
      <c r="K7" s="14" t="s">
        <v>118</v>
      </c>
      <c r="L7" s="15" t="s">
        <v>48</v>
      </c>
      <c r="M7" s="15" t="s">
        <v>33</v>
      </c>
      <c r="N7" s="15" t="s">
        <v>34</v>
      </c>
      <c r="O7" s="15" t="s">
        <v>35</v>
      </c>
      <c r="P7" s="15" t="s">
        <v>36</v>
      </c>
      <c r="Q7" s="15" t="s">
        <v>37</v>
      </c>
      <c r="R7" s="15" t="s">
        <v>38</v>
      </c>
      <c r="S7" s="15" t="s">
        <v>124</v>
      </c>
      <c r="T7" s="15" t="s">
        <v>39</v>
      </c>
      <c r="U7" s="15" t="s">
        <v>41</v>
      </c>
      <c r="V7" s="15" t="s">
        <v>42</v>
      </c>
      <c r="W7" s="15" t="s">
        <v>44</v>
      </c>
    </row>
    <row r="8" spans="1:23" s="9" customFormat="1" x14ac:dyDescent="0.25">
      <c r="A8" s="121"/>
      <c r="B8" s="686"/>
      <c r="C8" s="14" t="str">
        <f>IF($C$5=1,"UO",HLOOKUP("UO",'Bases de Cálculo'!$B$37:$B$43,$C$5))</f>
        <v>UO</v>
      </c>
      <c r="D8" s="14" t="str">
        <f ca="1">IF($C$5=1,VLOOKUP(D7,'Bases de Cálculo'!$B$9:$D$34,3,FALSE),INDIRECT(CONCATENATE("'Bases de Cálculo'!B",36+$C$5)))</f>
        <v>kTon</v>
      </c>
      <c r="E8" s="14" t="str">
        <f ca="1">IF($C$5=1,VLOOKUP(E7,'Bases de Cálculo'!$B$9:$D$34,3,FALSE),INDIRECT(CONCATENATE("'Bases de Cálculo'!B",36+$C$5)))</f>
        <v>kTon</v>
      </c>
      <c r="F8" s="14" t="str">
        <f ca="1">IF($C$5=1,VLOOKUP(F7,'Bases de Cálculo'!$B$9:$D$34,3,FALSE),INDIRECT(CONCATENATE("'Bases de Cálculo'!B",36+$C$5)))</f>
        <v>Mpc</v>
      </c>
      <c r="G8" s="14" t="str">
        <f ca="1">IF($C$5=1,VLOOKUP(G7,'Bases de Cálculo'!$B$9:$D$34,3,FALSE),INDIRECT(CONCATENATE("'Bases de Cálculo'!B",36+$C$5)))</f>
        <v>GWh</v>
      </c>
      <c r="H8" s="14" t="str">
        <f ca="1">IF($C$5=1,VLOOKUP(H7,'Bases de Cálculo'!$B$9:$D$34,3,FALSE),INDIRECT(CONCATENATE("'Bases de Cálculo'!B",36+$C$5)))</f>
        <v>kTon</v>
      </c>
      <c r="I8" s="14" t="str">
        <f ca="1">IF($C$5=1,VLOOKUP(I7,'Bases de Cálculo'!$B$9:$D$34,3,FALSE),INDIRECT(CONCATENATE("'Bases de Cálculo'!B",36+$C$5)))</f>
        <v>kBL</v>
      </c>
      <c r="J8" s="14" t="str">
        <f ca="1">IF($C$5=1,VLOOKUP(J7,'Bases de Cálculo'!$B$9:$D$34,3,FALSE),INDIRECT(CONCATENATE("'Bases de Cálculo'!B",36+$C$5)))</f>
        <v>TJ</v>
      </c>
      <c r="K8" s="14" t="str">
        <f ca="1">IF($C$5=1,VLOOKUP(K7,'Bases de Cálculo'!$B$9:$D$34,3,FALSE),INDIRECT(CONCATENATE("'Bases de Cálculo'!B",36+$C$5)))</f>
        <v>GWh</v>
      </c>
      <c r="L8" s="667" t="str">
        <f>IF($C$5=1,"UO",HLOOKUP("UO",'Bases de Cálculo'!$B$37:$B$43,$C$5))</f>
        <v>UO</v>
      </c>
      <c r="M8" s="667" t="str">
        <f ca="1">IF($C$5=1,VLOOKUP(M7,'Bases de Cálculo'!$B$9:$D$34,3,FALSE),INDIRECT(CONCATENATE("'Bases de Cálculo'!B",36+$C$5)))</f>
        <v>kBL</v>
      </c>
      <c r="N8" s="667" t="str">
        <f ca="1">IF($C$5=1,VLOOKUP(N7,'Bases de Cálculo'!$B$9:$D$34,3,FALSE),INDIRECT(CONCATENATE("'Bases de Cálculo'!B",36+$C$5)))</f>
        <v>kBL</v>
      </c>
      <c r="O8" s="667" t="str">
        <f ca="1">IF($C$5=1,VLOOKUP(O7,'Bases de Cálculo'!$B$9:$D$34,3,FALSE),INDIRECT(CONCATENATE("'Bases de Cálculo'!B",36+$C$5)))</f>
        <v>kTon</v>
      </c>
      <c r="P8" s="667" t="str">
        <f ca="1">IF($C$5=1,VLOOKUP(P7,'Bases de Cálculo'!$B$9:$D$34,3,FALSE),INDIRECT(CONCATENATE("'Bases de Cálculo'!B",36+$C$5)))</f>
        <v>kTon</v>
      </c>
      <c r="Q8" s="667" t="str">
        <f ca="1">IF($C$5=1,VLOOKUP(Q7,'Bases de Cálculo'!$B$9:$D$34,3,FALSE),INDIRECT(CONCATENATE("'Bases de Cálculo'!B",36+$C$5)))</f>
        <v>kBL</v>
      </c>
      <c r="R8" s="667" t="str">
        <f ca="1">IF($C$5=1,VLOOKUP(R7,'Bases de Cálculo'!$B$9:$D$34,3,FALSE),INDIRECT(CONCATENATE("'Bases de Cálculo'!B",36+$C$5)))</f>
        <v>GWh</v>
      </c>
      <c r="S8" s="667" t="str">
        <f ca="1">IF($C$5=1,VLOOKUP(S7,'Bases de Cálculo'!$B$9:$D$34,3,FALSE),INDIRECT(CONCATENATE("'Bases de Cálculo'!B",36+$C$5)))</f>
        <v>GWh</v>
      </c>
      <c r="T8" s="667" t="str">
        <f ca="1">IF($C$5=1,VLOOKUP(T7,'Bases de Cálculo'!$B$9:$D$34,3,FALSE),INDIRECT(CONCATENATE("'Bases de Cálculo'!B",36+$C$5)))</f>
        <v>kBL</v>
      </c>
      <c r="U8" s="667" t="str">
        <f ca="1">IF($C$5=1,VLOOKUP(U7,'Bases de Cálculo'!$B$9:$D$34,3,FALSE),INDIRECT(CONCATENATE("'Bases de Cálculo'!B",36+$C$5)))</f>
        <v>kBL</v>
      </c>
      <c r="V8" s="667" t="str">
        <f ca="1">IF($C$5=1,VLOOKUP(V7,'Bases de Cálculo'!$B$9:$D$34,3,FALSE),INDIRECT(CONCATENATE("'Bases de Cálculo'!B",36+$C$5)))</f>
        <v>kBL</v>
      </c>
      <c r="W8" s="667" t="str">
        <f ca="1">IF($C$5=1,VLOOKUP(W7,'Bases de Cálculo'!$B$9:$D$34,3,FALSE),INDIRECT(CONCATENATE("'Bases de Cálculo'!B",36+$C$5)))</f>
        <v>kBL</v>
      </c>
    </row>
    <row r="9" spans="1:23" s="9" customFormat="1" x14ac:dyDescent="0.25">
      <c r="A9" s="121"/>
      <c r="B9" s="594" t="s">
        <v>1</v>
      </c>
      <c r="C9" s="88" t="str">
        <f t="shared" ref="C9:C10" si="0">IF($C$5=1,"No aplica",_xlfn.AGGREGATE(9,6,D9:K9))</f>
        <v>No aplica</v>
      </c>
      <c r="D9" s="525">
        <f>D10+D11+D12-D13-D14-D15-D16+D17-D18-D19-D20+D25+((ABS(D26)+ABS(D27)+ABS(D28)+ABS(D29)+ABS(D30)+ABS(D31)+ABS(D32)+ABS(D33)+ABS(D34)+ABS(D35)+ABS(D36)-D25)/2)</f>
        <v>6120.3695629999993</v>
      </c>
      <c r="E9" s="525">
        <f t="shared" ref="E9:K9" si="1">E10+E11+E12-E13-E14-E15-E16+E17-E18-E19-E20+E25+((ABS(E26)+ABS(E27)+ABS(E28)+ABS(E29)+ABS(E30)+ABS(E31)+ABS(E32)+ABS(E33)+ABS(E34)+ABS(E35)+ABS(E36)-E25)/2)</f>
        <v>9187.0598135800701</v>
      </c>
      <c r="F9" s="525">
        <f t="shared" si="1"/>
        <v>408506.64719288668</v>
      </c>
      <c r="G9" s="525">
        <f t="shared" si="1"/>
        <v>62159.848470096273</v>
      </c>
      <c r="H9" s="525">
        <f t="shared" si="1"/>
        <v>3834.0951846084868</v>
      </c>
      <c r="I9" s="525">
        <f t="shared" si="1"/>
        <v>90784.768932147999</v>
      </c>
      <c r="J9" s="525">
        <f t="shared" si="1"/>
        <v>256.92978911764237</v>
      </c>
      <c r="K9" s="525">
        <f t="shared" si="1"/>
        <v>77.672748268802394</v>
      </c>
      <c r="L9" s="88" t="str">
        <f t="shared" ref="L9:L10" si="2">IF($C$5=1,"No aplica",_xlfn.AGGREGATE(9,6,M9:W9))</f>
        <v>No aplica</v>
      </c>
      <c r="M9" s="525">
        <f>M10+M11+M12-M13-M14-M15-M16+M17-M18-M19-M20+M25+((ABS(M26)+ABS(M27)+ABS(M28)+ABS(M29)+ABS(M30)+ABS(M31)+ABS(M32)+ABS(M33)+ABS(M34)+ABS(M35)+ABS(M36)-M25)/2)</f>
        <v>0</v>
      </c>
      <c r="N9" s="525">
        <f t="shared" ref="N9" si="3">N10+N11+N12-N13-N14-N15-N16+N17-N18-N19-N20+N25+((ABS(N26)+ABS(N27)+ABS(N28)+ABS(N29)+ABS(N30)+ABS(N31)+ABS(N32)+ABS(N33)+ABS(N34)+ABS(N35)+ABS(N36)-N25)/2)</f>
        <v>0</v>
      </c>
      <c r="O9" s="525">
        <f t="shared" ref="O9" si="4">O10+O11+O12-O13-O14-O15-O16+O17-O18-O19-O20+O25+((ABS(O26)+ABS(O27)+ABS(O28)+ABS(O29)+ABS(O30)+ABS(O31)+ABS(O32)+ABS(O33)+ABS(O34)+ABS(O35)+ABS(O36)-O25)/2)</f>
        <v>17.356255519106305</v>
      </c>
      <c r="P9" s="525">
        <f t="shared" ref="P9" si="5">P10+P11+P12-P13-P14-P15-P16+P17-P18-P19-P20+P25+((ABS(P26)+ABS(P27)+ABS(P28)+ABS(P29)+ABS(P30)+ABS(P31)+ABS(P32)+ABS(P33)+ABS(P34)+ABS(P35)+ABS(P36)-P25)/2)</f>
        <v>933.84892332433742</v>
      </c>
      <c r="Q9" s="525">
        <f t="shared" ref="Q9" si="6">Q10+Q11+Q12-Q13-Q14-Q15-Q16+Q17-Q18-Q19-Q20+Q25+((ABS(Q26)+ABS(Q27)+ABS(Q28)+ABS(Q29)+ABS(Q30)+ABS(Q31)+ABS(Q32)+ABS(Q33)+ABS(Q34)+ABS(Q35)+ABS(Q36)-Q25)/2)</f>
        <v>35840.391890966464</v>
      </c>
      <c r="R9" s="525">
        <f t="shared" ref="R9" si="7">R10+R11+R12-R13-R14-R15-R16+R17-R18-R19-R20+R25+((ABS(R26)+ABS(R27)+ABS(R28)+ABS(R29)+ABS(R30)+ABS(R31)+ABS(R32)+ABS(R33)+ABS(R34)+ABS(R35)+ABS(R36)-R25)/2)</f>
        <v>54844.66124791879</v>
      </c>
      <c r="S9" s="525">
        <f t="shared" ref="S9" si="8">S10+S11+S12-S13-S14-S15-S16+S17-S18-S19-S20+S25+((ABS(S26)+ABS(S27)+ABS(S28)+ABS(S29)+ABS(S30)+ABS(S31)+ABS(S32)+ABS(S33)+ABS(S34)+ABS(S35)+ABS(S36)-S25)/2)</f>
        <v>3952.5219186290196</v>
      </c>
      <c r="T9" s="525">
        <f t="shared" ref="T9" si="9">T10+T11+T12-T13-T14-T15-T16+T17-T18-T19-T20+T25+((ABS(T26)+ABS(T27)+ABS(T28)+ABS(T29)+ABS(T30)+ABS(T31)+ABS(T32)+ABS(T33)+ABS(T34)+ABS(T35)+ABS(T36)-T25)/2)</f>
        <v>6743.505707565284</v>
      </c>
      <c r="U9" s="525">
        <f>U10+U11+U12-U13-U14-U15-U16+U17-U18-U19-U20+U25+((ABS(U26)+ABS(U27)+ABS(U28)+ABS(U29)+ABS(U30)+ABS(U31)+ABS(U32)+ABS(U33)+ABS(U34)+ABS(U35)+ABS(U36)-U25)/2)</f>
        <v>7424.2099251609388</v>
      </c>
      <c r="V9" s="525">
        <f t="shared" ref="V9" si="10">V10+V11+V12-V13-V14-V15-V16+V17-V18-V19-V20+V25+((ABS(V26)+ABS(V27)+ABS(V28)+ABS(V29)+ABS(V30)+ABS(V31)+ABS(V32)+ABS(V33)+ABS(V34)+ABS(V35)+ABS(V36)-V25)/2)</f>
        <v>30241.485394761155</v>
      </c>
      <c r="W9" s="525">
        <f t="shared" ref="W9" si="11">W10+W11+W12-W13-W14-W15-W16+W17-W18-W19-W20+W25+((ABS(W26)+ABS(W27)+ABS(W28)+ABS(W29)+ABS(W30)+ABS(W31)+ABS(W32)+ABS(W33)+ABS(W34)+ABS(W35)+ABS(W36)-W25)/2)</f>
        <v>7985.1050000000005</v>
      </c>
    </row>
    <row r="10" spans="1:23" x14ac:dyDescent="0.25">
      <c r="A10" s="121"/>
      <c r="B10" s="587" t="s">
        <v>850</v>
      </c>
      <c r="C10" s="644" t="str">
        <f t="shared" si="0"/>
        <v>No aplica</v>
      </c>
      <c r="D10" s="644">
        <f>(HLOOKUP(CONCATENATE($L$5,D$7),BECO_Datos!$D$3:$HN$85,BECO_Datos!$A10,FALSE)+IFERROR(HLOOKUP(CONCATENATE($L$5,D$7),BECO_Datos!$HP$3:$LT$85,BECO_Datos!$A10,FALSE),0))*D$5</f>
        <v>6120.3695629999993</v>
      </c>
      <c r="E10" s="644">
        <f>(HLOOKUP(CONCATENATE($L$5,E$7),BECO_Datos!$D$3:$HN$85,BECO_Datos!$A10,FALSE)+IFERROR(HLOOKUP(CONCATENATE($L$5,E$7),BECO_Datos!$HP$3:$LT$85,BECO_Datos!$A10,FALSE),0))*E$5</f>
        <v>85547.51</v>
      </c>
      <c r="F10" s="644">
        <f>(HLOOKUP(CONCATENATE($L$5,F$7),BECO_Datos!$D$3:$HN$85,BECO_Datos!$A10,FALSE)+IFERROR(HLOOKUP(CONCATENATE($L$5,F$7),BECO_Datos!$HP$3:$LT$85,BECO_Datos!$A10,FALSE),0))*F$5</f>
        <v>875800.50216999988</v>
      </c>
      <c r="G10" s="644">
        <f>(HLOOKUP(CONCATENATE($L$5,G$7),BECO_Datos!$D$3:$HN$85,BECO_Datos!$A10,FALSE)+IFERROR(HLOOKUP(CONCATENATE($L$5,G$7),BECO_Datos!$HP$3:$LT$85,BECO_Datos!$A10,FALSE),0))*G$5</f>
        <v>62159.848470096273</v>
      </c>
      <c r="H10" s="644">
        <f>(HLOOKUP(CONCATENATE($L$5,H$7),BECO_Datos!$D$3:$HN$85,BECO_Datos!$A10,FALSE)+IFERROR(HLOOKUP(CONCATENATE($L$5,H$7),BECO_Datos!$HP$3:$LT$85,BECO_Datos!$A10,FALSE),0))*H$5</f>
        <v>3834.1292083984868</v>
      </c>
      <c r="I10" s="644">
        <f>(HLOOKUP(CONCATENATE($L$5,I$7),BECO_Datos!$D$3:$HN$85,BECO_Datos!$A10,FALSE)+IFERROR(HLOOKUP(CONCATENATE($L$5,I$7),BECO_Datos!$HP$3:$LT$85,BECO_Datos!$A10,FALSE),0))*I$5</f>
        <v>368695.47467067267</v>
      </c>
      <c r="J10" s="644">
        <f>(HLOOKUP(CONCATENATE($L$5,J$7),BECO_Datos!$D$3:$HN$85,BECO_Datos!$A10,FALSE)+IFERROR(HLOOKUP(CONCATENATE($L$5,J$7),BECO_Datos!$HP$3:$LT$85,BECO_Datos!$A10,FALSE),0))*J$5</f>
        <v>256.92978911764237</v>
      </c>
      <c r="K10" s="644">
        <f>(HLOOKUP(CONCATENATE($L$5,K$7),BECO_Datos!$D$3:$HN$85,BECO_Datos!$A10,FALSE)+IFERROR(HLOOKUP(CONCATENATE($L$5,K$7),BECO_Datos!$HP$3:$LT$85,BECO_Datos!$A10,FALSE),0))*K$5</f>
        <v>77.672748268802394</v>
      </c>
      <c r="L10" s="645" t="str">
        <f t="shared" si="2"/>
        <v>No aplica</v>
      </c>
      <c r="M10" s="645">
        <f>(HLOOKUP(CONCATENATE($L$5,M$7),BECO_Datos!$D$3:$HN$85,BECO_Datos!$A10,FALSE)+IFERROR(HLOOKUP(CONCATENATE($L$5,M$7),BECO_Datos!$HP$3:$LT$85,BECO_Datos!$A10,FALSE),0))*M$5</f>
        <v>0</v>
      </c>
      <c r="N10" s="645">
        <f>(HLOOKUP(CONCATENATE($L$5,N$7),BECO_Datos!$D$3:$HN$85,BECO_Datos!$A10,FALSE)+IFERROR(HLOOKUP(CONCATENATE($L$5,N$7),BECO_Datos!$HP$3:$LT$85,BECO_Datos!$A10,FALSE),0))*N$5</f>
        <v>0</v>
      </c>
      <c r="O10" s="645">
        <f>(HLOOKUP(CONCATENATE($L$5,O$7),BECO_Datos!$D$3:$HN$85,BECO_Datos!$A10,FALSE)+IFERROR(HLOOKUP(CONCATENATE($L$5,O$7),BECO_Datos!$HP$3:$LT$85,BECO_Datos!$A10,FALSE),0))*O$5</f>
        <v>0</v>
      </c>
      <c r="P10" s="645">
        <f>(HLOOKUP(CONCATENATE($L$5,P$7),BECO_Datos!$D$3:$HN$85,BECO_Datos!$A10,FALSE)+IFERROR(HLOOKUP(CONCATENATE($L$5,P$7),BECO_Datos!$HP$3:$LT$85,BECO_Datos!$A10,FALSE),0))*P$5</f>
        <v>0</v>
      </c>
      <c r="Q10" s="645">
        <f>(HLOOKUP(CONCATENATE($L$5,Q$7),BECO_Datos!$D$3:$HN$85,BECO_Datos!$A10,FALSE)+IFERROR(HLOOKUP(CONCATENATE($L$5,Q$7),BECO_Datos!$HP$3:$LT$85,BECO_Datos!$A10,FALSE),0))*Q$5</f>
        <v>0</v>
      </c>
      <c r="R10" s="645">
        <f>(HLOOKUP(CONCATENATE($L$5,R$7),BECO_Datos!$D$3:$HN$85,BECO_Datos!$A10,FALSE)+IFERROR(HLOOKUP(CONCATENATE($L$5,R$7),BECO_Datos!$HP$3:$LT$85,BECO_Datos!$A10,FALSE),0))*R$5</f>
        <v>0</v>
      </c>
      <c r="S10" s="645">
        <f>(HLOOKUP(CONCATENATE($L$5,S$7),BECO_Datos!$D$3:$HN$85,BECO_Datos!$A10,FALSE)+IFERROR(HLOOKUP(CONCATENATE($L$5,S$7),BECO_Datos!$HP$3:$LT$85,BECO_Datos!$A10,FALSE),0))*S$5</f>
        <v>0</v>
      </c>
      <c r="T10" s="645">
        <f>(HLOOKUP(CONCATENATE($L$5,T$7),BECO_Datos!$D$3:$HN$85,BECO_Datos!$A10,FALSE)+IFERROR(HLOOKUP(CONCATENATE($L$5,T$7),BECO_Datos!$HP$3:$LT$85,BECO_Datos!$A10,FALSE),0))*T$5</f>
        <v>0</v>
      </c>
      <c r="U10" s="645">
        <f>(HLOOKUP(CONCATENATE($L$5,U$7),BECO_Datos!$D$3:$HN$85,BECO_Datos!$A10,FALSE)+IFERROR(HLOOKUP(CONCATENATE($L$5,U$7),BECO_Datos!$HP$3:$LT$85,BECO_Datos!$A10,FALSE),0))*U$5</f>
        <v>0</v>
      </c>
      <c r="V10" s="645">
        <f>(HLOOKUP(CONCATENATE($L$5,V$7),BECO_Datos!$D$3:$HN$85,BECO_Datos!$A10,FALSE)+IFERROR(HLOOKUP(CONCATENATE($L$5,V$7),BECO_Datos!$HP$3:$LT$85,BECO_Datos!$A10,FALSE),0))*V$5</f>
        <v>0</v>
      </c>
      <c r="W10" s="645">
        <f>(HLOOKUP(CONCATENATE($L$5,W$7),BECO_Datos!$D$3:$HN$85,BECO_Datos!$A10,FALSE)+IFERROR(HLOOKUP(CONCATENATE($L$5,W$7),BECO_Datos!$HP$3:$LT$85,BECO_Datos!$A10,FALSE),0))*W$5</f>
        <v>0</v>
      </c>
    </row>
    <row r="11" spans="1:23" x14ac:dyDescent="0.25">
      <c r="A11" s="121"/>
      <c r="B11" s="676" t="s">
        <v>2</v>
      </c>
      <c r="C11" s="87" t="str">
        <f t="shared" ref="C11:C19" si="12">IF($C$5=1,"No aplica",_xlfn.AGGREGATE(9,6,D11:K11))</f>
        <v>No aplica</v>
      </c>
      <c r="D11" s="526">
        <f>(HLOOKUP(CONCATENATE($L$5,D$7),BECO_Datos!$D$3:$HN$85,BECO_Datos!$A23,FALSE)+IFERROR(HLOOKUP(CONCATENATE($L$5,D$7),BECO_Datos!$HP$3:$LT$85,BECO_Datos!$A23,FALSE),0))*D$5</f>
        <v>0</v>
      </c>
      <c r="E11" s="526">
        <f>(HLOOKUP(CONCATENATE($L$5,E$7),BECO_Datos!$D$3:$HN$85,BECO_Datos!$A23,FALSE)+IFERROR(HLOOKUP(CONCATENATE($L$5,E$7),BECO_Datos!$HP$3:$LT$85,BECO_Datos!$A23,FALSE),0))*E$5</f>
        <v>0.28137959999999995</v>
      </c>
      <c r="F11" s="526">
        <f>(HLOOKUP(CONCATENATE($L$5,F$7),BECO_Datos!$D$3:$HN$85,BECO_Datos!$A23,FALSE)+IFERROR(HLOOKUP(CONCATENATE($L$5,F$7),BECO_Datos!$HP$3:$LT$85,BECO_Datos!$A23,FALSE),0))*F$5</f>
        <v>0</v>
      </c>
      <c r="G11" s="526">
        <f>(HLOOKUP(CONCATENATE($L$5,G$7),BECO_Datos!$D$3:$HN$85,BECO_Datos!$A23,FALSE)+IFERROR(HLOOKUP(CONCATENATE($L$5,G$7),BECO_Datos!$HP$3:$LT$85,BECO_Datos!$A23,FALSE),0))*G$5</f>
        <v>0</v>
      </c>
      <c r="H11" s="526">
        <f>(HLOOKUP(CONCATENATE($L$5,H$7),BECO_Datos!$D$3:$HN$85,BECO_Datos!$A23,FALSE)+IFERROR(HLOOKUP(CONCATENATE($L$5,H$7),BECO_Datos!$HP$3:$LT$85,BECO_Datos!$A23,FALSE),0))*H$5</f>
        <v>0</v>
      </c>
      <c r="I11" s="526">
        <f>(HLOOKUP(CONCATENATE($L$5,I$7),BECO_Datos!$D$3:$HN$85,BECO_Datos!$A23,FALSE)+IFERROR(HLOOKUP(CONCATENATE($L$5,I$7),BECO_Datos!$HP$3:$LT$85,BECO_Datos!$A23,FALSE),0))*I$5</f>
        <v>0.120198276964304</v>
      </c>
      <c r="J11" s="526">
        <f>(HLOOKUP(CONCATENATE($L$5,J$7),BECO_Datos!$D$3:$HN$85,BECO_Datos!$A23,FALSE)+IFERROR(HLOOKUP(CONCATENATE($L$5,J$7),BECO_Datos!$HP$3:$LT$85,BECO_Datos!$A23,FALSE),0))*J$5</f>
        <v>0</v>
      </c>
      <c r="K11" s="526">
        <f>(HLOOKUP(CONCATENATE($L$5,K$7),BECO_Datos!$D$3:$HN$85,BECO_Datos!$A23,FALSE)+IFERROR(HLOOKUP(CONCATENATE($L$5,K$7),BECO_Datos!$HP$3:$LT$85,BECO_Datos!$A23,FALSE),0))*K$5</f>
        <v>0</v>
      </c>
      <c r="L11" s="87" t="str">
        <f t="shared" ref="L11:L19" si="13">IF($C$5=1,"No aplica",_xlfn.AGGREGATE(9,6,M11:W11))</f>
        <v>No aplica</v>
      </c>
      <c r="M11" s="526">
        <f>(HLOOKUP(CONCATENATE($L$5,M$7),BECO_Datos!$D$3:$HN$85,BECO_Datos!$A23,FALSE)+IFERROR(HLOOKUP(CONCATENATE($L$5,M$7),BECO_Datos!$HP$3:$LT$85,BECO_Datos!$A23,FALSE),0))*M$5</f>
        <v>0</v>
      </c>
      <c r="N11" s="526">
        <f>(HLOOKUP(CONCATENATE($L$5,N$7),BECO_Datos!$D$3:$HN$85,BECO_Datos!$A23,FALSE)+IFERROR(HLOOKUP(CONCATENATE($L$5,N$7),BECO_Datos!$HP$3:$LT$85,BECO_Datos!$A23,FALSE),0))*N$5</f>
        <v>0</v>
      </c>
      <c r="O11" s="526">
        <f>(HLOOKUP(CONCATENATE($L$5,O$7),BECO_Datos!$D$3:$HN$85,BECO_Datos!$A23,FALSE)+IFERROR(HLOOKUP(CONCATENATE($L$5,O$7),BECO_Datos!$HP$3:$LT$85,BECO_Datos!$A23,FALSE),0))*O$5</f>
        <v>0</v>
      </c>
      <c r="P11" s="526">
        <f>(HLOOKUP(CONCATENATE($L$5,P$7),BECO_Datos!$D$3:$HN$85,BECO_Datos!$A23,FALSE)+IFERROR(HLOOKUP(CONCATENATE($L$5,P$7),BECO_Datos!$HP$3:$LT$85,BECO_Datos!$A23,FALSE),0))*P$5</f>
        <v>0</v>
      </c>
      <c r="Q11" s="526">
        <f>(HLOOKUP(CONCATENATE($L$5,Q$7),BECO_Datos!$D$3:$HN$85,BECO_Datos!$A23,FALSE)+IFERROR(HLOOKUP(CONCATENATE($L$5,Q$7),BECO_Datos!$HP$3:$LT$85,BECO_Datos!$A23,FALSE),0))*Q$5</f>
        <v>15581.12</v>
      </c>
      <c r="R11" s="526">
        <f>(HLOOKUP(CONCATENATE($L$5,R$7),BECO_Datos!$D$3:$HN$85,BECO_Datos!$A23,FALSE)+IFERROR(HLOOKUP(CONCATENATE($L$5,R$7),BECO_Datos!$HP$3:$LT$85,BECO_Datos!$A23,FALSE),0))*R$5</f>
        <v>45.193040969999963</v>
      </c>
      <c r="S11" s="526">
        <f>(HLOOKUP(CONCATENATE($L$5,S$7),BECO_Datos!$D$3:$HN$85,BECO_Datos!$A23,FALSE)+IFERROR(HLOOKUP(CONCATENATE($L$5,S$7),BECO_Datos!$HP$3:$LT$85,BECO_Datos!$A23,FALSE),0))*S$5</f>
        <v>0</v>
      </c>
      <c r="T11" s="526">
        <f>(HLOOKUP(CONCATENATE($L$5,T$7),BECO_Datos!$D$3:$HN$85,BECO_Datos!$A23,FALSE)+IFERROR(HLOOKUP(CONCATENATE($L$5,T$7),BECO_Datos!$HP$3:$LT$85,BECO_Datos!$A23,FALSE),0))*T$5</f>
        <v>50.005000000000003</v>
      </c>
      <c r="U11" s="526">
        <f>(HLOOKUP(CONCATENATE($L$5,U$7),BECO_Datos!$D$3:$HN$85,BECO_Datos!$A23,FALSE)+IFERROR(HLOOKUP(CONCATENATE($L$5,U$7),BECO_Datos!$HP$3:$LT$85,BECO_Datos!$A23,FALSE),0))*U$5</f>
        <v>12.385453514739229</v>
      </c>
      <c r="V11" s="526">
        <f>(HLOOKUP(CONCATENATE($L$5,V$7),BECO_Datos!$D$3:$HN$85,BECO_Datos!$A23,FALSE)+IFERROR(HLOOKUP(CONCATENATE($L$5,V$7),BECO_Datos!$HP$3:$LT$85,BECO_Datos!$A23,FALSE),0))*V$5</f>
        <v>6147.5352020468499</v>
      </c>
      <c r="W11" s="526">
        <f>(HLOOKUP(CONCATENATE($L$5,W$7),BECO_Datos!$D$3:$HN$85,BECO_Datos!$A23,FALSE)+IFERROR(HLOOKUP(CONCATENATE($L$5,W$7),BECO_Datos!$HP$3:$LT$85,BECO_Datos!$A23,FALSE),0))*W$5</f>
        <v>694.59500000000003</v>
      </c>
    </row>
    <row r="12" spans="1:23" x14ac:dyDescent="0.25">
      <c r="A12" s="121"/>
      <c r="B12" s="586" t="s">
        <v>119</v>
      </c>
      <c r="C12" s="86" t="str">
        <f t="shared" si="12"/>
        <v>No aplica</v>
      </c>
      <c r="D12" s="86">
        <f>(HLOOKUP(CONCATENATE($L$5,D$7),BECO_Datos!$D$3:$HN$85,BECO_Datos!$A24,FALSE)+IFERROR(HLOOKUP(CONCATENATE($L$5,D$7),BECO_Datos!$HP$3:$LT$85,BECO_Datos!$A24,FALSE),0))*D$5</f>
        <v>0</v>
      </c>
      <c r="E12" s="86">
        <f>(HLOOKUP(CONCATENATE($L$5,E$7),BECO_Datos!$D$3:$HN$85,BECO_Datos!$A24,FALSE)+IFERROR(HLOOKUP(CONCATENATE($L$5,E$7),BECO_Datos!$HP$3:$LT$85,BECO_Datos!$A24,FALSE),0))*E$5</f>
        <v>0</v>
      </c>
      <c r="F12" s="86">
        <f>(HLOOKUP(CONCATENATE($L$5,F$7),BECO_Datos!$D$3:$HN$85,BECO_Datos!$A24,FALSE)+IFERROR(HLOOKUP(CONCATENATE($L$5,F$7),BECO_Datos!$HP$3:$LT$85,BECO_Datos!$A24,FALSE),0))*F$5</f>
        <v>0</v>
      </c>
      <c r="G12" s="86">
        <f>(HLOOKUP(CONCATENATE($L$5,G$7),BECO_Datos!$D$3:$HN$85,BECO_Datos!$A24,FALSE)+IFERROR(HLOOKUP(CONCATENATE($L$5,G$7),BECO_Datos!$HP$3:$LT$85,BECO_Datos!$A24,FALSE),0))*G$5</f>
        <v>0</v>
      </c>
      <c r="H12" s="86">
        <f>(HLOOKUP(CONCATENATE($L$5,H$7),BECO_Datos!$D$3:$HN$85,BECO_Datos!$A24,FALSE)+IFERROR(HLOOKUP(CONCATENATE($L$5,H$7),BECO_Datos!$HP$3:$LT$85,BECO_Datos!$A24,FALSE),0))*H$5</f>
        <v>0</v>
      </c>
      <c r="I12" s="86">
        <f>(HLOOKUP(CONCATENATE($L$5,I$7),BECO_Datos!$D$3:$HN$85,BECO_Datos!$A24,FALSE)+IFERROR(HLOOKUP(CONCATENATE($L$5,I$7),BECO_Datos!$HP$3:$LT$85,BECO_Datos!$A24,FALSE),0))*I$5</f>
        <v>10575.948327890625</v>
      </c>
      <c r="J12" s="86">
        <f>(HLOOKUP(CONCATENATE($L$5,J$7),BECO_Datos!$D$3:$HN$85,BECO_Datos!$A24,FALSE)+IFERROR(HLOOKUP(CONCATENATE($L$5,J$7),BECO_Datos!$HP$3:$LT$85,BECO_Datos!$A24,FALSE),0))*J$5</f>
        <v>0</v>
      </c>
      <c r="K12" s="86">
        <f>(HLOOKUP(CONCATENATE($L$5,K$7),BECO_Datos!$D$3:$HN$85,BECO_Datos!$A24,FALSE)+IFERROR(HLOOKUP(CONCATENATE($L$5,K$7),BECO_Datos!$HP$3:$LT$85,BECO_Datos!$A24,FALSE),0))*K$5</f>
        <v>0</v>
      </c>
      <c r="L12" s="86" t="str">
        <f t="shared" si="13"/>
        <v>No aplica</v>
      </c>
      <c r="M12" s="86">
        <f>(HLOOKUP(CONCATENATE($L$5,M$7),BECO_Datos!$D$3:$HN$85,BECO_Datos!$A24,FALSE)+IFERROR(HLOOKUP(CONCATENATE($L$5,M$7),BECO_Datos!$HP$3:$LT$85,BECO_Datos!$A24,FALSE),0))*M$5</f>
        <v>-2884.6072845714289</v>
      </c>
      <c r="N12" s="86">
        <f>(HLOOKUP(CONCATENATE($L$5,N$7),BECO_Datos!$D$3:$HN$85,BECO_Datos!$A24,FALSE)+IFERROR(HLOOKUP(CONCATENATE($L$5,N$7),BECO_Datos!$HP$3:$LT$85,BECO_Datos!$A24,FALSE),0))*N$5</f>
        <v>-3626.8174757428565</v>
      </c>
      <c r="O12" s="86">
        <f>(HLOOKUP(CONCATENATE($L$5,O$7),BECO_Datos!$D$3:$HN$85,BECO_Datos!$A24,FALSE)+IFERROR(HLOOKUP(CONCATENATE($L$5,O$7),BECO_Datos!$HP$3:$LT$85,BECO_Datos!$A24,FALSE),0))*O$5</f>
        <v>0</v>
      </c>
      <c r="P12" s="86">
        <f>(HLOOKUP(CONCATENATE($L$5,P$7),BECO_Datos!$D$3:$HN$85,BECO_Datos!$A24,FALSE)+IFERROR(HLOOKUP(CONCATENATE($L$5,P$7),BECO_Datos!$HP$3:$LT$85,BECO_Datos!$A24,FALSE),0))*P$5</f>
        <v>0</v>
      </c>
      <c r="Q12" s="86">
        <f>(HLOOKUP(CONCATENATE($L$5,Q$7),BECO_Datos!$D$3:$HN$85,BECO_Datos!$A24,FALSE)+IFERROR(HLOOKUP(CONCATENATE($L$5,Q$7),BECO_Datos!$HP$3:$LT$85,BECO_Datos!$A24,FALSE),0))*Q$5</f>
        <v>3626.8174757428565</v>
      </c>
      <c r="R12" s="86">
        <f>(HLOOKUP(CONCATENATE($L$5,R$7),BECO_Datos!$D$3:$HN$85,BECO_Datos!$A24,FALSE)+IFERROR(HLOOKUP(CONCATENATE($L$5,R$7),BECO_Datos!$HP$3:$LT$85,BECO_Datos!$A24,FALSE),0))*R$5</f>
        <v>0</v>
      </c>
      <c r="S12" s="86">
        <f>(HLOOKUP(CONCATENATE($L$5,S$7),BECO_Datos!$D$3:$HN$85,BECO_Datos!$A24,FALSE)+IFERROR(HLOOKUP(CONCATENATE($L$5,S$7),BECO_Datos!$HP$3:$LT$85,BECO_Datos!$A24,FALSE),0))*S$5</f>
        <v>0</v>
      </c>
      <c r="T12" s="86">
        <f>(HLOOKUP(CONCATENATE($L$5,T$7),BECO_Datos!$D$3:$HN$85,BECO_Datos!$A24,FALSE)+IFERROR(HLOOKUP(CONCATENATE($L$5,T$7),BECO_Datos!$HP$3:$LT$85,BECO_Datos!$A24,FALSE),0))*T$5</f>
        <v>0</v>
      </c>
      <c r="U12" s="86">
        <f>(HLOOKUP(CONCATENATE($L$5,U$7),BECO_Datos!$D$3:$HN$85,BECO_Datos!$A24,FALSE)+IFERROR(HLOOKUP(CONCATENATE($L$5,U$7),BECO_Datos!$HP$3:$LT$85,BECO_Datos!$A24,FALSE),0))*U$5</f>
        <v>0</v>
      </c>
      <c r="V12" s="86">
        <f>(HLOOKUP(CONCATENATE($L$5,V$7),BECO_Datos!$D$3:$HN$85,BECO_Datos!$A24,FALSE)+IFERROR(HLOOKUP(CONCATENATE($L$5,V$7),BECO_Datos!$HP$3:$LT$85,BECO_Datos!$A24,FALSE),0))*V$5</f>
        <v>2884.6072845714289</v>
      </c>
      <c r="W12" s="86">
        <f>(HLOOKUP(CONCATENATE($L$5,W$7),BECO_Datos!$D$3:$HN$85,BECO_Datos!$A24,FALSE)+IFERROR(HLOOKUP(CONCATENATE($L$5,W$7),BECO_Datos!$HP$3:$LT$85,BECO_Datos!$A24,FALSE),0))*W$5</f>
        <v>0</v>
      </c>
    </row>
    <row r="13" spans="1:23" x14ac:dyDescent="0.25">
      <c r="A13" s="121"/>
      <c r="B13" s="676" t="s">
        <v>3</v>
      </c>
      <c r="C13" s="87" t="str">
        <f t="shared" si="12"/>
        <v>No aplica</v>
      </c>
      <c r="D13" s="526">
        <f>(HLOOKUP(CONCATENATE($L$5,D$7),BECO_Datos!$D$3:$HN$85,BECO_Datos!$A25,FALSE)+IFERROR(HLOOKUP(CONCATENATE($L$5,D$7),BECO_Datos!$HP$3:$LT$85,BECO_Datos!$A25,FALSE),0))*D$5</f>
        <v>0</v>
      </c>
      <c r="E13" s="526">
        <f>(HLOOKUP(CONCATENATE($L$5,E$7),BECO_Datos!$D$3:$HN$85,BECO_Datos!$A25,FALSE)+IFERROR(HLOOKUP(CONCATENATE($L$5,E$7),BECO_Datos!$HP$3:$LT$85,BECO_Datos!$A25,FALSE),0))*E$5</f>
        <v>72790.176268359995</v>
      </c>
      <c r="F13" s="526">
        <f>(HLOOKUP(CONCATENATE($L$5,F$7),BECO_Datos!$D$3:$HN$85,BECO_Datos!$A25,FALSE)+IFERROR(HLOOKUP(CONCATENATE($L$5,F$7),BECO_Datos!$HP$3:$LT$85,BECO_Datos!$A25,FALSE),0))*F$5</f>
        <v>13128.439706900001</v>
      </c>
      <c r="G13" s="526">
        <f>(HLOOKUP(CONCATENATE($L$5,G$7),BECO_Datos!$D$3:$HN$85,BECO_Datos!$A25,FALSE)+IFERROR(HLOOKUP(CONCATENATE($L$5,G$7),BECO_Datos!$HP$3:$LT$85,BECO_Datos!$A25,FALSE),0))*G$5</f>
        <v>0</v>
      </c>
      <c r="H13" s="526">
        <f>(HLOOKUP(CONCATENATE($L$5,H$7),BECO_Datos!$D$3:$HN$85,BECO_Datos!$A25,FALSE)+IFERROR(HLOOKUP(CONCATENATE($L$5,H$7),BECO_Datos!$HP$3:$LT$85,BECO_Datos!$A25,FALSE),0))*H$5</f>
        <v>3.4023789999999998E-2</v>
      </c>
      <c r="I13" s="526">
        <f>(HLOOKUP(CONCATENATE($L$5,I$7),BECO_Datos!$D$3:$HN$85,BECO_Datos!$A25,FALSE)+IFERROR(HLOOKUP(CONCATENATE($L$5,I$7),BECO_Datos!$HP$3:$LT$85,BECO_Datos!$A25,FALSE),0))*I$5</f>
        <v>288486.77426469221</v>
      </c>
      <c r="J13" s="526">
        <f>(HLOOKUP(CONCATENATE($L$5,J$7),BECO_Datos!$D$3:$HN$85,BECO_Datos!$A25,FALSE)+IFERROR(HLOOKUP(CONCATENATE($L$5,J$7),BECO_Datos!$HP$3:$LT$85,BECO_Datos!$A25,FALSE),0))*J$5</f>
        <v>0</v>
      </c>
      <c r="K13" s="526">
        <f>(HLOOKUP(CONCATENATE($L$5,K$7),BECO_Datos!$D$3:$HN$85,BECO_Datos!$A25,FALSE)+IFERROR(HLOOKUP(CONCATENATE($L$5,K$7),BECO_Datos!$HP$3:$LT$85,BECO_Datos!$A25,FALSE),0))*K$5</f>
        <v>0</v>
      </c>
      <c r="L13" s="87" t="str">
        <f t="shared" si="13"/>
        <v>No aplica</v>
      </c>
      <c r="M13" s="526">
        <f>(HLOOKUP(CONCATENATE($L$5,M$7),BECO_Datos!$D$3:$HN$85,BECO_Datos!$A25,FALSE)+IFERROR(HLOOKUP(CONCATENATE($L$5,M$7),BECO_Datos!$HP$3:$LT$85,BECO_Datos!$A25,FALSE),0))*M$5</f>
        <v>0</v>
      </c>
      <c r="N13" s="526">
        <f>(HLOOKUP(CONCATENATE($L$5,N$7),BECO_Datos!$D$3:$HN$85,BECO_Datos!$A25,FALSE)+IFERROR(HLOOKUP(CONCATENATE($L$5,N$7),BECO_Datos!$HP$3:$LT$85,BECO_Datos!$A25,FALSE),0))*N$5</f>
        <v>0</v>
      </c>
      <c r="O13" s="526">
        <f>(HLOOKUP(CONCATENATE($L$5,O$7),BECO_Datos!$D$3:$HN$85,BECO_Datos!$A25,FALSE)+IFERROR(HLOOKUP(CONCATENATE($L$5,O$7),BECO_Datos!$HP$3:$LT$85,BECO_Datos!$A25,FALSE),0))*O$5</f>
        <v>14.44690763</v>
      </c>
      <c r="P13" s="526">
        <f>(HLOOKUP(CONCATENATE($L$5,P$7),BECO_Datos!$D$3:$HN$85,BECO_Datos!$A25,FALSE)+IFERROR(HLOOKUP(CONCATENATE($L$5,P$7),BECO_Datos!$HP$3:$LT$85,BECO_Datos!$A25,FALSE),0))*P$5</f>
        <v>1916.8683470500002</v>
      </c>
      <c r="Q13" s="526">
        <f>(HLOOKUP(CONCATENATE($L$5,Q$7),BECO_Datos!$D$3:$HN$85,BECO_Datos!$A25,FALSE)+IFERROR(HLOOKUP(CONCATENATE($L$5,Q$7),BECO_Datos!$HP$3:$LT$85,BECO_Datos!$A25,FALSE),0))*Q$5</f>
        <v>0</v>
      </c>
      <c r="R13" s="526">
        <f>(HLOOKUP(CONCATENATE($L$5,R$7),BECO_Datos!$D$3:$HN$85,BECO_Datos!$A25,FALSE)+IFERROR(HLOOKUP(CONCATENATE($L$5,R$7),BECO_Datos!$HP$3:$LT$85,BECO_Datos!$A25,FALSE),0))*R$5</f>
        <v>459.8432419099999</v>
      </c>
      <c r="S13" s="526">
        <f>(HLOOKUP(CONCATENATE($L$5,S$7),BECO_Datos!$D$3:$HN$85,BECO_Datos!$A25,FALSE)+IFERROR(HLOOKUP(CONCATENATE($L$5,S$7),BECO_Datos!$HP$3:$LT$85,BECO_Datos!$A25,FALSE),0))*S$5</f>
        <v>0</v>
      </c>
      <c r="T13" s="526">
        <f>(HLOOKUP(CONCATENATE($L$5,T$7),BECO_Datos!$D$3:$HN$85,BECO_Datos!$A25,FALSE)+IFERROR(HLOOKUP(CONCATENATE($L$5,T$7),BECO_Datos!$HP$3:$LT$85,BECO_Datos!$A25,FALSE),0))*T$5</f>
        <v>16342.908542434716</v>
      </c>
      <c r="U13" s="526">
        <f>(HLOOKUP(CONCATENATE($L$5,U$7),BECO_Datos!$D$3:$HN$85,BECO_Datos!$A25,FALSE)+IFERROR(HLOOKUP(CONCATENATE($L$5,U$7),BECO_Datos!$HP$3:$LT$85,BECO_Datos!$A25,FALSE),0))*U$5</f>
        <v>228.60111111111112</v>
      </c>
      <c r="V13" s="526">
        <f>(HLOOKUP(CONCATENATE($L$5,V$7),BECO_Datos!$D$3:$HN$85,BECO_Datos!$A25,FALSE)+IFERROR(HLOOKUP(CONCATENATE($L$5,V$7),BECO_Datos!$HP$3:$LT$85,BECO_Datos!$A25,FALSE),0))*V$5</f>
        <v>0</v>
      </c>
      <c r="W13" s="526">
        <f>(HLOOKUP(CONCATENATE($L$5,W$7),BECO_Datos!$D$3:$HN$85,BECO_Datos!$A25,FALSE)+IFERROR(HLOOKUP(CONCATENATE($L$5,W$7),BECO_Datos!$HP$3:$LT$85,BECO_Datos!$A25,FALSE),0))*W$5</f>
        <v>0</v>
      </c>
    </row>
    <row r="14" spans="1:23" x14ac:dyDescent="0.25">
      <c r="A14" s="121"/>
      <c r="B14" s="586" t="s">
        <v>50</v>
      </c>
      <c r="C14" s="86" t="str">
        <f t="shared" si="12"/>
        <v>No aplica</v>
      </c>
      <c r="D14" s="86">
        <f>(HLOOKUP(CONCATENATE($L$5,D$7),BECO_Datos!$D$3:$HN$85,BECO_Datos!$A26,FALSE)+IFERROR(HLOOKUP(CONCATENATE($L$5,D$7),BECO_Datos!$HP$3:$LT$85,BECO_Datos!$A26,FALSE),0))*D$5</f>
        <v>0</v>
      </c>
      <c r="E14" s="86">
        <f>(HLOOKUP(CONCATENATE($L$5,E$7),BECO_Datos!$D$3:$HN$85,BECO_Datos!$A26,FALSE)+IFERROR(HLOOKUP(CONCATENATE($L$5,E$7),BECO_Datos!$HP$3:$LT$85,BECO_Datos!$A26,FALSE),0))*E$5</f>
        <v>3570.5552976599261</v>
      </c>
      <c r="F14" s="86">
        <f>(HLOOKUP(CONCATENATE($L$5,F$7),BECO_Datos!$D$3:$HN$85,BECO_Datos!$A26,FALSE)+IFERROR(HLOOKUP(CONCATENATE($L$5,F$7),BECO_Datos!$HP$3:$LT$85,BECO_Datos!$A26,FALSE),0))*F$5</f>
        <v>0</v>
      </c>
      <c r="G14" s="86">
        <f>(HLOOKUP(CONCATENATE($L$5,G$7),BECO_Datos!$D$3:$HN$85,BECO_Datos!$A26,FALSE)+IFERROR(HLOOKUP(CONCATENATE($L$5,G$7),BECO_Datos!$HP$3:$LT$85,BECO_Datos!$A26,FALSE),0))*G$5</f>
        <v>0</v>
      </c>
      <c r="H14" s="86">
        <f>(HLOOKUP(CONCATENATE($L$5,H$7),BECO_Datos!$D$3:$HN$85,BECO_Datos!$A26,FALSE)+IFERROR(HLOOKUP(CONCATENATE($L$5,H$7),BECO_Datos!$HP$3:$LT$85,BECO_Datos!$A26,FALSE),0))*H$5</f>
        <v>0</v>
      </c>
      <c r="I14" s="86">
        <f>(HLOOKUP(CONCATENATE($L$5,I$7),BECO_Datos!$D$3:$HN$85,BECO_Datos!$A26,FALSE)+IFERROR(HLOOKUP(CONCATENATE($L$5,I$7),BECO_Datos!$HP$3:$LT$85,BECO_Datos!$A26,FALSE),0))*I$5</f>
        <v>0</v>
      </c>
      <c r="J14" s="86">
        <f>(HLOOKUP(CONCATENATE($L$5,J$7),BECO_Datos!$D$3:$HN$85,BECO_Datos!$A26,FALSE)+IFERROR(HLOOKUP(CONCATENATE($L$5,J$7),BECO_Datos!$HP$3:$LT$85,BECO_Datos!$A26,FALSE),0))*J$5</f>
        <v>0</v>
      </c>
      <c r="K14" s="86">
        <f>(HLOOKUP(CONCATENATE($L$5,K$7),BECO_Datos!$D$3:$HN$85,BECO_Datos!$A26,FALSE)+IFERROR(HLOOKUP(CONCATENATE($L$5,K$7),BECO_Datos!$HP$3:$LT$85,BECO_Datos!$A26,FALSE),0))*K$5</f>
        <v>0</v>
      </c>
      <c r="L14" s="86" t="str">
        <f t="shared" si="13"/>
        <v>No aplica</v>
      </c>
      <c r="M14" s="86">
        <f>(HLOOKUP(CONCATENATE($L$5,M$7),BECO_Datos!$D$3:$HN$85,BECO_Datos!$A26,FALSE)+IFERROR(HLOOKUP(CONCATENATE($L$5,M$7),BECO_Datos!$HP$3:$LT$85,BECO_Datos!$A26,FALSE),0))*M$5</f>
        <v>-75.559481809524186</v>
      </c>
      <c r="N14" s="86">
        <f>(HLOOKUP(CONCATENATE($L$5,N$7),BECO_Datos!$D$3:$HN$85,BECO_Datos!$A26,FALSE)+IFERROR(HLOOKUP(CONCATENATE($L$5,N$7),BECO_Datos!$HP$3:$LT$85,BECO_Datos!$A26,FALSE),0))*N$5</f>
        <v>76.66848782857187</v>
      </c>
      <c r="O14" s="86">
        <f>(HLOOKUP(CONCATENATE($L$5,O$7),BECO_Datos!$D$3:$HN$85,BECO_Datos!$A26,FALSE)+IFERROR(HLOOKUP(CONCATENATE($L$5,O$7),BECO_Datos!$HP$3:$LT$85,BECO_Datos!$A26,FALSE),0))*O$5</f>
        <v>0</v>
      </c>
      <c r="P14" s="86">
        <f>(HLOOKUP(CONCATENATE($L$5,P$7),BECO_Datos!$D$3:$HN$85,BECO_Datos!$A26,FALSE)+IFERROR(HLOOKUP(CONCATENATE($L$5,P$7),BECO_Datos!$HP$3:$LT$85,BECO_Datos!$A26,FALSE),0))*P$5</f>
        <v>0</v>
      </c>
      <c r="Q14" s="86">
        <f>(HLOOKUP(CONCATENATE($L$5,Q$7),BECO_Datos!$D$3:$HN$85,BECO_Datos!$A26,FALSE)+IFERROR(HLOOKUP(CONCATENATE($L$5,Q$7),BECO_Datos!$HP$3:$LT$85,BECO_Datos!$A26,FALSE),0))*Q$5</f>
        <v>0</v>
      </c>
      <c r="R14" s="86">
        <f>(HLOOKUP(CONCATENATE($L$5,R$7),BECO_Datos!$D$3:$HN$85,BECO_Datos!$A26,FALSE)+IFERROR(HLOOKUP(CONCATENATE($L$5,R$7),BECO_Datos!$HP$3:$LT$85,BECO_Datos!$A26,FALSE),0))*R$5</f>
        <v>0</v>
      </c>
      <c r="S14" s="86">
        <f>(HLOOKUP(CONCATENATE($L$5,S$7),BECO_Datos!$D$3:$HN$85,BECO_Datos!$A26,FALSE)+IFERROR(HLOOKUP(CONCATENATE($L$5,S$7),BECO_Datos!$HP$3:$LT$85,BECO_Datos!$A26,FALSE),0))*S$5</f>
        <v>0</v>
      </c>
      <c r="T14" s="86">
        <f>(HLOOKUP(CONCATENATE($L$5,T$7),BECO_Datos!$D$3:$HN$85,BECO_Datos!$A26,FALSE)+IFERROR(HLOOKUP(CONCATENATE($L$5,T$7),BECO_Datos!$HP$3:$LT$85,BECO_Datos!$A26,FALSE),0))*T$5</f>
        <v>0</v>
      </c>
      <c r="U14" s="86">
        <f>(HLOOKUP(CONCATENATE($L$5,U$7),BECO_Datos!$D$3:$HN$85,BECO_Datos!$A26,FALSE)+IFERROR(HLOOKUP(CONCATENATE($L$5,U$7),BECO_Datos!$HP$3:$LT$85,BECO_Datos!$A26,FALSE),0))*U$5</f>
        <v>0</v>
      </c>
      <c r="V14" s="86">
        <f>(HLOOKUP(CONCATENATE($L$5,V$7),BECO_Datos!$D$3:$HN$85,BECO_Datos!$A26,FALSE)+IFERROR(HLOOKUP(CONCATENATE($L$5,V$7),BECO_Datos!$HP$3:$LT$85,BECO_Datos!$A26,FALSE),0))*V$5</f>
        <v>0</v>
      </c>
      <c r="W14" s="86">
        <f>(HLOOKUP(CONCATENATE($L$5,W$7),BECO_Datos!$D$3:$HN$85,BECO_Datos!$A26,FALSE)+IFERROR(HLOOKUP(CONCATENATE($L$5,W$7),BECO_Datos!$HP$3:$LT$85,BECO_Datos!$A26,FALSE),0))*W$5</f>
        <v>0</v>
      </c>
    </row>
    <row r="15" spans="1:23" x14ac:dyDescent="0.25">
      <c r="A15" s="121"/>
      <c r="B15" s="676" t="s">
        <v>51</v>
      </c>
      <c r="C15" s="87" t="str">
        <f t="shared" si="12"/>
        <v>No aplica</v>
      </c>
      <c r="D15" s="526">
        <f>(HLOOKUP(CONCATENATE($L$5,D$7),BECO_Datos!$D$3:$HN$85,BECO_Datos!$A27,FALSE)+IFERROR(HLOOKUP(CONCATENATE($L$5,D$7),BECO_Datos!$HP$3:$LT$85,BECO_Datos!$A27,FALSE),0))*D$5</f>
        <v>0</v>
      </c>
      <c r="E15" s="526">
        <f>(HLOOKUP(CONCATENATE($L$5,E$7),BECO_Datos!$D$3:$HN$85,BECO_Datos!$A27,FALSE)+IFERROR(HLOOKUP(CONCATENATE($L$5,E$7),BECO_Datos!$HP$3:$LT$85,BECO_Datos!$A27,FALSE),0))*E$5</f>
        <v>0</v>
      </c>
      <c r="F15" s="526">
        <f>(HLOOKUP(CONCATENATE($L$5,F$7),BECO_Datos!$D$3:$HN$85,BECO_Datos!$A27,FALSE)+IFERROR(HLOOKUP(CONCATENATE($L$5,F$7),BECO_Datos!$HP$3:$LT$85,BECO_Datos!$A27,FALSE),0))*F$5</f>
        <v>13711.935421592265</v>
      </c>
      <c r="G15" s="526">
        <f>(HLOOKUP(CONCATENATE($L$5,G$7),BECO_Datos!$D$3:$HN$85,BECO_Datos!$A27,FALSE)+IFERROR(HLOOKUP(CONCATENATE($L$5,G$7),BECO_Datos!$HP$3:$LT$85,BECO_Datos!$A27,FALSE),0))*G$5</f>
        <v>0</v>
      </c>
      <c r="H15" s="526">
        <f>(HLOOKUP(CONCATENATE($L$5,H$7),BECO_Datos!$D$3:$HN$85,BECO_Datos!$A27,FALSE)+IFERROR(HLOOKUP(CONCATENATE($L$5,H$7),BECO_Datos!$HP$3:$LT$85,BECO_Datos!$A27,FALSE),0))*H$5</f>
        <v>0</v>
      </c>
      <c r="I15" s="526">
        <f>(HLOOKUP(CONCATENATE($L$5,I$7),BECO_Datos!$D$3:$HN$85,BECO_Datos!$A27,FALSE)+IFERROR(HLOOKUP(CONCATENATE($L$5,I$7),BECO_Datos!$HP$3:$LT$85,BECO_Datos!$A27,FALSE),0))*I$5</f>
        <v>0</v>
      </c>
      <c r="J15" s="526">
        <f>(HLOOKUP(CONCATENATE($L$5,J$7),BECO_Datos!$D$3:$HN$85,BECO_Datos!$A27,FALSE)+IFERROR(HLOOKUP(CONCATENATE($L$5,J$7),BECO_Datos!$HP$3:$LT$85,BECO_Datos!$A27,FALSE),0))*J$5</f>
        <v>0</v>
      </c>
      <c r="K15" s="526">
        <f>(HLOOKUP(CONCATENATE($L$5,K$7),BECO_Datos!$D$3:$HN$85,BECO_Datos!$A27,FALSE)+IFERROR(HLOOKUP(CONCATENATE($L$5,K$7),BECO_Datos!$HP$3:$LT$85,BECO_Datos!$A27,FALSE),0))*K$5</f>
        <v>0</v>
      </c>
      <c r="L15" s="87" t="str">
        <f t="shared" si="13"/>
        <v>No aplica</v>
      </c>
      <c r="M15" s="526">
        <f>(HLOOKUP(CONCATENATE($L$5,M$7),BECO_Datos!$D$3:$HN$85,BECO_Datos!$A27,FALSE)+IFERROR(HLOOKUP(CONCATENATE($L$5,M$7),BECO_Datos!$HP$3:$LT$85,BECO_Datos!$A27,FALSE),0))*M$5</f>
        <v>0</v>
      </c>
      <c r="N15" s="526">
        <f>(HLOOKUP(CONCATENATE($L$5,N$7),BECO_Datos!$D$3:$HN$85,BECO_Datos!$A27,FALSE)+IFERROR(HLOOKUP(CONCATENATE($L$5,N$7),BECO_Datos!$HP$3:$LT$85,BECO_Datos!$A27,FALSE),0))*N$5</f>
        <v>0</v>
      </c>
      <c r="O15" s="526">
        <f>(HLOOKUP(CONCATENATE($L$5,O$7),BECO_Datos!$D$3:$HN$85,BECO_Datos!$A27,FALSE)+IFERROR(HLOOKUP(CONCATENATE($L$5,O$7),BECO_Datos!$HP$3:$LT$85,BECO_Datos!$A27,FALSE),0))*O$5</f>
        <v>0</v>
      </c>
      <c r="P15" s="526">
        <f>(HLOOKUP(CONCATENATE($L$5,P$7),BECO_Datos!$D$3:$HN$85,BECO_Datos!$A27,FALSE)+IFERROR(HLOOKUP(CONCATENATE($L$5,P$7),BECO_Datos!$HP$3:$LT$85,BECO_Datos!$A27,FALSE),0))*P$5</f>
        <v>0</v>
      </c>
      <c r="Q15" s="526">
        <f>(HLOOKUP(CONCATENATE($L$5,Q$7),BECO_Datos!$D$3:$HN$85,BECO_Datos!$A27,FALSE)+IFERROR(HLOOKUP(CONCATENATE($L$5,Q$7),BECO_Datos!$HP$3:$LT$85,BECO_Datos!$A27,FALSE),0))*Q$5</f>
        <v>0</v>
      </c>
      <c r="R15" s="526">
        <f>(HLOOKUP(CONCATENATE($L$5,R$7),BECO_Datos!$D$3:$HN$85,BECO_Datos!$A27,FALSE)+IFERROR(HLOOKUP(CONCATENATE($L$5,R$7),BECO_Datos!$HP$3:$LT$85,BECO_Datos!$A27,FALSE),0))*R$5</f>
        <v>0</v>
      </c>
      <c r="S15" s="526">
        <f>(HLOOKUP(CONCATENATE($L$5,S$7),BECO_Datos!$D$3:$HN$85,BECO_Datos!$A27,FALSE)+IFERROR(HLOOKUP(CONCATENATE($L$5,S$7),BECO_Datos!$HP$3:$LT$85,BECO_Datos!$A27,FALSE),0))*S$5</f>
        <v>0</v>
      </c>
      <c r="T15" s="526">
        <f>(HLOOKUP(CONCATENATE($L$5,T$7),BECO_Datos!$D$3:$HN$85,BECO_Datos!$A27,FALSE)+IFERROR(HLOOKUP(CONCATENATE($L$5,T$7),BECO_Datos!$HP$3:$LT$85,BECO_Datos!$A27,FALSE),0))*T$5</f>
        <v>0</v>
      </c>
      <c r="U15" s="526">
        <f>(HLOOKUP(CONCATENATE($L$5,U$7),BECO_Datos!$D$3:$HN$85,BECO_Datos!$A27,FALSE)+IFERROR(HLOOKUP(CONCATENATE($L$5,U$7),BECO_Datos!$HP$3:$LT$85,BECO_Datos!$A27,FALSE),0))*U$5</f>
        <v>0</v>
      </c>
      <c r="V15" s="526">
        <f>(HLOOKUP(CONCATENATE($L$5,V$7),BECO_Datos!$D$3:$HN$85,BECO_Datos!$A27,FALSE)+IFERROR(HLOOKUP(CONCATENATE($L$5,V$7),BECO_Datos!$HP$3:$LT$85,BECO_Datos!$A27,FALSE),0))*V$5</f>
        <v>0</v>
      </c>
      <c r="W15" s="526">
        <f>(HLOOKUP(CONCATENATE($L$5,W$7),BECO_Datos!$D$3:$HN$85,BECO_Datos!$A27,FALSE)+IFERROR(HLOOKUP(CONCATENATE($L$5,W$7),BECO_Datos!$HP$3:$LT$85,BECO_Datos!$A27,FALSE),0))*W$5</f>
        <v>0</v>
      </c>
    </row>
    <row r="16" spans="1:23" x14ac:dyDescent="0.25">
      <c r="A16" s="121"/>
      <c r="B16" s="586" t="s">
        <v>49</v>
      </c>
      <c r="C16" s="86" t="str">
        <f t="shared" si="12"/>
        <v>No aplica</v>
      </c>
      <c r="D16" s="86">
        <f>(HLOOKUP(CONCATENATE($L$5,D$7),BECO_Datos!$D$3:$HN$85,BECO_Datos!$A28,FALSE)+IFERROR(HLOOKUP(CONCATENATE($L$5,D$7),BECO_Datos!$HP$3:$LT$85,BECO_Datos!$A28,FALSE),0))*D$5</f>
        <v>0</v>
      </c>
      <c r="E16" s="86">
        <f>(HLOOKUP(CONCATENATE($L$5,E$7),BECO_Datos!$D$3:$HN$85,BECO_Datos!$A28,FALSE)+IFERROR(HLOOKUP(CONCATENATE($L$5,E$7),BECO_Datos!$HP$3:$LT$85,BECO_Datos!$A28,FALSE),0))*E$5</f>
        <v>0</v>
      </c>
      <c r="F16" s="86">
        <f>(HLOOKUP(CONCATENATE($L$5,F$7),BECO_Datos!$D$3:$HN$85,BECO_Datos!$A28,FALSE)+IFERROR(HLOOKUP(CONCATENATE($L$5,F$7),BECO_Datos!$HP$3:$LT$85,BECO_Datos!$A28,FALSE),0))*F$5</f>
        <v>0</v>
      </c>
      <c r="G16" s="86">
        <f>(HLOOKUP(CONCATENATE($L$5,G$7),BECO_Datos!$D$3:$HN$85,BECO_Datos!$A28,FALSE)+IFERROR(HLOOKUP(CONCATENATE($L$5,G$7),BECO_Datos!$HP$3:$LT$85,BECO_Datos!$A28,FALSE),0))*G$5</f>
        <v>0</v>
      </c>
      <c r="H16" s="86">
        <f>(HLOOKUP(CONCATENATE($L$5,H$7),BECO_Datos!$D$3:$HN$85,BECO_Datos!$A28,FALSE)+IFERROR(HLOOKUP(CONCATENATE($L$5,H$7),BECO_Datos!$HP$3:$LT$85,BECO_Datos!$A28,FALSE),0))*H$5</f>
        <v>0</v>
      </c>
      <c r="I16" s="86">
        <f>(HLOOKUP(CONCATENATE($L$5,I$7),BECO_Datos!$D$3:$HN$85,BECO_Datos!$A28,FALSE)+IFERROR(HLOOKUP(CONCATENATE($L$5,I$7),BECO_Datos!$HP$3:$LT$85,BECO_Datos!$A28,FALSE),0))*I$5</f>
        <v>0</v>
      </c>
      <c r="J16" s="86">
        <f>(HLOOKUP(CONCATENATE($L$5,J$7),BECO_Datos!$D$3:$HN$85,BECO_Datos!$A28,FALSE)+IFERROR(HLOOKUP(CONCATENATE($L$5,J$7),BECO_Datos!$HP$3:$LT$85,BECO_Datos!$A28,FALSE),0))*J$5</f>
        <v>0</v>
      </c>
      <c r="K16" s="86">
        <f>(HLOOKUP(CONCATENATE($L$5,K$7),BECO_Datos!$D$3:$HN$85,BECO_Datos!$A28,FALSE)+IFERROR(HLOOKUP(CONCATENATE($L$5,K$7),BECO_Datos!$HP$3:$LT$85,BECO_Datos!$A28,FALSE),0))*K$5</f>
        <v>0</v>
      </c>
      <c r="L16" s="86" t="str">
        <f t="shared" si="13"/>
        <v>No aplica</v>
      </c>
      <c r="M16" s="86">
        <f>(HLOOKUP(CONCATENATE($L$5,M$7),BECO_Datos!$D$3:$HN$85,BECO_Datos!$A28,FALSE)+IFERROR(HLOOKUP(CONCATENATE($L$5,M$7),BECO_Datos!$HP$3:$LT$85,BECO_Datos!$A28,FALSE),0))*M$5</f>
        <v>0</v>
      </c>
      <c r="N16" s="86">
        <f>(HLOOKUP(CONCATENATE($L$5,N$7),BECO_Datos!$D$3:$HN$85,BECO_Datos!$A28,FALSE)+IFERROR(HLOOKUP(CONCATENATE($L$5,N$7),BECO_Datos!$HP$3:$LT$85,BECO_Datos!$A28,FALSE),0))*N$5</f>
        <v>0</v>
      </c>
      <c r="O16" s="86">
        <f>(HLOOKUP(CONCATENATE($L$5,O$7),BECO_Datos!$D$3:$HN$85,BECO_Datos!$A28,FALSE)+IFERROR(HLOOKUP(CONCATENATE($L$5,O$7),BECO_Datos!$HP$3:$LT$85,BECO_Datos!$A28,FALSE),0))*O$5</f>
        <v>0</v>
      </c>
      <c r="P16" s="86">
        <f>(HLOOKUP(CONCATENATE($L$5,P$7),BECO_Datos!$D$3:$HN$85,BECO_Datos!$A28,FALSE)+IFERROR(HLOOKUP(CONCATENATE($L$5,P$7),BECO_Datos!$HP$3:$LT$85,BECO_Datos!$A28,FALSE),0))*P$5</f>
        <v>0</v>
      </c>
      <c r="Q16" s="86">
        <f>(HLOOKUP(CONCATENATE($L$5,Q$7),BECO_Datos!$D$3:$HN$85,BECO_Datos!$A28,FALSE)+IFERROR(HLOOKUP(CONCATENATE($L$5,Q$7),BECO_Datos!$HP$3:$LT$85,BECO_Datos!$A28,FALSE),0))*Q$5</f>
        <v>0</v>
      </c>
      <c r="R16" s="86">
        <f>(HLOOKUP(CONCATENATE($L$5,R$7),BECO_Datos!$D$3:$HN$85,BECO_Datos!$A28,FALSE)+IFERROR(HLOOKUP(CONCATENATE($L$5,R$7),BECO_Datos!$HP$3:$LT$85,BECO_Datos!$A28,FALSE),0))*R$5</f>
        <v>9243.6279085595816</v>
      </c>
      <c r="S16" s="86">
        <f>(HLOOKUP(CONCATENATE($L$5,S$7),BECO_Datos!$D$3:$HN$85,BECO_Datos!$A28,FALSE)+IFERROR(HLOOKUP(CONCATENATE($L$5,S$7),BECO_Datos!$HP$3:$LT$85,BECO_Datos!$A28,FALSE),0))*S$5</f>
        <v>0</v>
      </c>
      <c r="T16" s="86">
        <f>(HLOOKUP(CONCATENATE($L$5,T$7),BECO_Datos!$D$3:$HN$85,BECO_Datos!$A28,FALSE)+IFERROR(HLOOKUP(CONCATENATE($L$5,T$7),BECO_Datos!$HP$3:$LT$85,BECO_Datos!$A28,FALSE),0))*T$5</f>
        <v>0</v>
      </c>
      <c r="U16" s="86">
        <f>(HLOOKUP(CONCATENATE($L$5,U$7),BECO_Datos!$D$3:$HN$85,BECO_Datos!$A28,FALSE)+IFERROR(HLOOKUP(CONCATENATE($L$5,U$7),BECO_Datos!$HP$3:$LT$85,BECO_Datos!$A28,FALSE),0))*U$5</f>
        <v>0</v>
      </c>
      <c r="V16" s="86">
        <f>(HLOOKUP(CONCATENATE($L$5,V$7),BECO_Datos!$D$3:$HN$85,BECO_Datos!$A28,FALSE)+IFERROR(HLOOKUP(CONCATENATE($L$5,V$7),BECO_Datos!$HP$3:$LT$85,BECO_Datos!$A28,FALSE),0))*V$5</f>
        <v>0</v>
      </c>
      <c r="W16" s="86">
        <f>(HLOOKUP(CONCATENATE($L$5,W$7),BECO_Datos!$D$3:$HN$85,BECO_Datos!$A28,FALSE)+IFERROR(HLOOKUP(CONCATENATE($L$5,W$7),BECO_Datos!$HP$3:$LT$85,BECO_Datos!$A28,FALSE),0))*W$5</f>
        <v>0</v>
      </c>
    </row>
    <row r="17" spans="1:24" x14ac:dyDescent="0.25">
      <c r="A17" s="121"/>
      <c r="B17" s="676" t="s">
        <v>140</v>
      </c>
      <c r="C17" s="87" t="str">
        <f t="shared" si="12"/>
        <v>No aplica</v>
      </c>
      <c r="D17" s="526">
        <f>(HLOOKUP(CONCATENATE($L$5,D$7),BECO_Datos!$D$3:$HN$85,BECO_Datos!$A29,FALSE)+IFERROR(HLOOKUP(CONCATENATE($L$5,D$7),BECO_Datos!$HP$3:$LT$85,BECO_Datos!$A29,FALSE),0))*D$5</f>
        <v>0</v>
      </c>
      <c r="E17" s="526">
        <f>(HLOOKUP(CONCATENATE($L$5,E$7),BECO_Datos!$D$3:$HN$85,BECO_Datos!$A29,FALSE)+IFERROR(HLOOKUP(CONCATENATE($L$5,E$7),BECO_Datos!$HP$3:$LT$85,BECO_Datos!$A29,FALSE),0))*E$5</f>
        <v>0</v>
      </c>
      <c r="F17" s="526">
        <f>(HLOOKUP(CONCATENATE($L$5,F$7),BECO_Datos!$D$3:$HN$85,BECO_Datos!$A29,FALSE)+IFERROR(HLOOKUP(CONCATENATE($L$5,F$7),BECO_Datos!$HP$3:$LT$85,BECO_Datos!$A29,FALSE),0))*F$5</f>
        <v>0</v>
      </c>
      <c r="G17" s="526">
        <f>(HLOOKUP(CONCATENATE($L$5,G$7),BECO_Datos!$D$3:$HN$85,BECO_Datos!$A29,FALSE)+IFERROR(HLOOKUP(CONCATENATE($L$5,G$7),BECO_Datos!$HP$3:$LT$85,BECO_Datos!$A29,FALSE),0))*G$5</f>
        <v>0</v>
      </c>
      <c r="H17" s="526">
        <f>(HLOOKUP(CONCATENATE($L$5,H$7),BECO_Datos!$D$3:$HN$85,BECO_Datos!$A29,FALSE)+IFERROR(HLOOKUP(CONCATENATE($L$5,H$7),BECO_Datos!$HP$3:$LT$85,BECO_Datos!$A29,FALSE),0))*H$5</f>
        <v>0</v>
      </c>
      <c r="I17" s="526">
        <f>(HLOOKUP(CONCATENATE($L$5,I$7),BECO_Datos!$D$3:$HN$85,BECO_Datos!$A29,FALSE)+IFERROR(HLOOKUP(CONCATENATE($L$5,I$7),BECO_Datos!$HP$3:$LT$85,BECO_Datos!$A29,FALSE),0))*I$5</f>
        <v>0</v>
      </c>
      <c r="J17" s="526">
        <f>(HLOOKUP(CONCATENATE($L$5,J$7),BECO_Datos!$D$3:$HN$85,BECO_Datos!$A29,FALSE)+IFERROR(HLOOKUP(CONCATENATE($L$5,J$7),BECO_Datos!$HP$3:$LT$85,BECO_Datos!$A29,FALSE),0))*J$5</f>
        <v>0</v>
      </c>
      <c r="K17" s="526">
        <f>(HLOOKUP(CONCATENATE($L$5,K$7),BECO_Datos!$D$3:$HN$85,BECO_Datos!$A29,FALSE)+IFERROR(HLOOKUP(CONCATENATE($L$5,K$7),BECO_Datos!$HP$3:$LT$85,BECO_Datos!$A29,FALSE),0))*K$5</f>
        <v>0</v>
      </c>
      <c r="L17" s="87" t="str">
        <f t="shared" si="13"/>
        <v>No aplica</v>
      </c>
      <c r="M17" s="526">
        <f>(HLOOKUP(CONCATENATE($L$5,M$7),BECO_Datos!$D$3:$HN$85,BECO_Datos!$A29,FALSE)+IFERROR(HLOOKUP(CONCATENATE($L$5,M$7),BECO_Datos!$HP$3:$LT$85,BECO_Datos!$A29,FALSE),0))*M$5</f>
        <v>0</v>
      </c>
      <c r="N17" s="526">
        <f>(HLOOKUP(CONCATENATE($L$5,N$7),BECO_Datos!$D$3:$HN$85,BECO_Datos!$A29,FALSE)+IFERROR(HLOOKUP(CONCATENATE($L$5,N$7),BECO_Datos!$HP$3:$LT$85,BECO_Datos!$A29,FALSE),0))*N$5</f>
        <v>0</v>
      </c>
      <c r="O17" s="526">
        <f>(HLOOKUP(CONCATENATE($L$5,O$7),BECO_Datos!$D$3:$HN$85,BECO_Datos!$A29,FALSE)+IFERROR(HLOOKUP(CONCATENATE($L$5,O$7),BECO_Datos!$HP$3:$LT$85,BECO_Datos!$A29,FALSE),0))*O$5</f>
        <v>0</v>
      </c>
      <c r="P17" s="526">
        <f>(HLOOKUP(CONCATENATE($L$5,P$7),BECO_Datos!$D$3:$HN$85,BECO_Datos!$A29,FALSE)+IFERROR(HLOOKUP(CONCATENATE($L$5,P$7),BECO_Datos!$HP$3:$LT$85,BECO_Datos!$A29,FALSE),0))*P$5</f>
        <v>0</v>
      </c>
      <c r="Q17" s="526">
        <f>(HLOOKUP(CONCATENATE($L$5,Q$7),BECO_Datos!$D$3:$HN$85,BECO_Datos!$A29,FALSE)+IFERROR(HLOOKUP(CONCATENATE($L$5,Q$7),BECO_Datos!$HP$3:$LT$85,BECO_Datos!$A29,FALSE),0))*Q$5</f>
        <v>0</v>
      </c>
      <c r="R17" s="526">
        <f>(HLOOKUP(CONCATENATE($L$5,R$7),BECO_Datos!$D$3:$HN$85,BECO_Datos!$A29,FALSE)+IFERROR(HLOOKUP(CONCATENATE($L$5,R$7),BECO_Datos!$HP$3:$LT$85,BECO_Datos!$A29,FALSE),0))*R$5</f>
        <v>0</v>
      </c>
      <c r="S17" s="526">
        <f>(HLOOKUP(CONCATENATE($L$5,S$7),BECO_Datos!$D$3:$HN$85,BECO_Datos!$A29,FALSE)+IFERROR(HLOOKUP(CONCATENATE($L$5,S$7),BECO_Datos!$HP$3:$LT$85,BECO_Datos!$A29,FALSE),0))*S$5</f>
        <v>0</v>
      </c>
      <c r="T17" s="526">
        <f>(HLOOKUP(CONCATENATE($L$5,T$7),BECO_Datos!$D$3:$HN$85,BECO_Datos!$A29,FALSE)+IFERROR(HLOOKUP(CONCATENATE($L$5,T$7),BECO_Datos!$HP$3:$LT$85,BECO_Datos!$A29,FALSE),0))*T$5</f>
        <v>0</v>
      </c>
      <c r="U17" s="526">
        <f>(HLOOKUP(CONCATENATE($L$5,U$7),BECO_Datos!$D$3:$HN$85,BECO_Datos!$A29,FALSE)+IFERROR(HLOOKUP(CONCATENATE($L$5,U$7),BECO_Datos!$HP$3:$LT$85,BECO_Datos!$A29,FALSE),0))*U$5</f>
        <v>0</v>
      </c>
      <c r="V17" s="526">
        <f>(HLOOKUP(CONCATENATE($L$5,V$7),BECO_Datos!$D$3:$HN$85,BECO_Datos!$A29,FALSE)+IFERROR(HLOOKUP(CONCATENATE($L$5,V$7),BECO_Datos!$HP$3:$LT$85,BECO_Datos!$A29,FALSE),0))*V$5</f>
        <v>0</v>
      </c>
      <c r="W17" s="526">
        <f>(HLOOKUP(CONCATENATE($L$5,W$7),BECO_Datos!$D$3:$HN$85,BECO_Datos!$A29,FALSE)+IFERROR(HLOOKUP(CONCATENATE($L$5,W$7),BECO_Datos!$HP$3:$LT$85,BECO_Datos!$A29,FALSE),0))*W$5</f>
        <v>0</v>
      </c>
    </row>
    <row r="18" spans="1:24" x14ac:dyDescent="0.25">
      <c r="A18" s="121"/>
      <c r="B18" s="586" t="s">
        <v>116</v>
      </c>
      <c r="C18" s="86" t="str">
        <f t="shared" si="12"/>
        <v>No aplica</v>
      </c>
      <c r="D18" s="86">
        <f>(HLOOKUP(CONCATENATE($L$5,D$7),BECO_Datos!$D$3:$HN$85,BECO_Datos!$A30,FALSE)+IFERROR(HLOOKUP(CONCATENATE($L$5,D$7),BECO_Datos!$HP$3:$LT$85,BECO_Datos!$A30,FALSE),0))*D$5</f>
        <v>0</v>
      </c>
      <c r="E18" s="86">
        <f>(HLOOKUP(CONCATENATE($L$5,E$7),BECO_Datos!$D$3:$HN$85,BECO_Datos!$A30,FALSE)+IFERROR(HLOOKUP(CONCATENATE($L$5,E$7),BECO_Datos!$HP$3:$LT$85,BECO_Datos!$A30,FALSE),0))*E$5</f>
        <v>0</v>
      </c>
      <c r="F18" s="86">
        <f>(HLOOKUP(CONCATENATE($L$5,F$7),BECO_Datos!$D$3:$HN$85,BECO_Datos!$A30,FALSE)+IFERROR(HLOOKUP(CONCATENATE($L$5,F$7),BECO_Datos!$HP$3:$LT$85,BECO_Datos!$A30,FALSE),0))*F$5</f>
        <v>401100.88329071732</v>
      </c>
      <c r="G18" s="86">
        <f>(HLOOKUP(CONCATENATE($L$5,G$7),BECO_Datos!$D$3:$HN$85,BECO_Datos!$A30,FALSE)+IFERROR(HLOOKUP(CONCATENATE($L$5,G$7),BECO_Datos!$HP$3:$LT$85,BECO_Datos!$A30,FALSE),0))*G$5</f>
        <v>0</v>
      </c>
      <c r="H18" s="86">
        <f>(HLOOKUP(CONCATENATE($L$5,H$7),BECO_Datos!$D$3:$HN$85,BECO_Datos!$A30,FALSE)+IFERROR(HLOOKUP(CONCATENATE($L$5,H$7),BECO_Datos!$HP$3:$LT$85,BECO_Datos!$A30,FALSE),0))*H$5</f>
        <v>0</v>
      </c>
      <c r="I18" s="86">
        <f>(HLOOKUP(CONCATENATE($L$5,I$7),BECO_Datos!$D$3:$HN$85,BECO_Datos!$A30,FALSE)+IFERROR(HLOOKUP(CONCATENATE($L$5,I$7),BECO_Datos!$HP$3:$LT$85,BECO_Datos!$A30,FALSE),0))*I$5</f>
        <v>0</v>
      </c>
      <c r="J18" s="86">
        <f>(HLOOKUP(CONCATENATE($L$5,J$7),BECO_Datos!$D$3:$HN$85,BECO_Datos!$A30,FALSE)+IFERROR(HLOOKUP(CONCATENATE($L$5,J$7),BECO_Datos!$HP$3:$LT$85,BECO_Datos!$A30,FALSE),0))*J$5</f>
        <v>0</v>
      </c>
      <c r="K18" s="86">
        <f>(HLOOKUP(CONCATENATE($L$5,K$7),BECO_Datos!$D$3:$HN$85,BECO_Datos!$A30,FALSE)+IFERROR(HLOOKUP(CONCATENATE($L$5,K$7),BECO_Datos!$HP$3:$LT$85,BECO_Datos!$A30,FALSE),0))*K$5</f>
        <v>0</v>
      </c>
      <c r="L18" s="86" t="str">
        <f t="shared" si="13"/>
        <v>No aplica</v>
      </c>
      <c r="M18" s="86">
        <f>(HLOOKUP(CONCATENATE($L$5,M$7),BECO_Datos!$D$3:$HN$85,BECO_Datos!$A30,FALSE)+IFERROR(HLOOKUP(CONCATENATE($L$5,M$7),BECO_Datos!$HP$3:$LT$85,BECO_Datos!$A30,FALSE),0))*M$5</f>
        <v>0</v>
      </c>
      <c r="N18" s="86">
        <f>(HLOOKUP(CONCATENATE($L$5,N$7),BECO_Datos!$D$3:$HN$85,BECO_Datos!$A30,FALSE)+IFERROR(HLOOKUP(CONCATENATE($L$5,N$7),BECO_Datos!$HP$3:$LT$85,BECO_Datos!$A30,FALSE),0))*N$5</f>
        <v>0</v>
      </c>
      <c r="O18" s="86">
        <f>(HLOOKUP(CONCATENATE($L$5,O$7),BECO_Datos!$D$3:$HN$85,BECO_Datos!$A30,FALSE)+IFERROR(HLOOKUP(CONCATENATE($L$5,O$7),BECO_Datos!$HP$3:$LT$85,BECO_Datos!$A30,FALSE),0))*O$5</f>
        <v>0</v>
      </c>
      <c r="P18" s="86">
        <f>(HLOOKUP(CONCATENATE($L$5,P$7),BECO_Datos!$D$3:$HN$85,BECO_Datos!$A30,FALSE)+IFERROR(HLOOKUP(CONCATENATE($L$5,P$7),BECO_Datos!$HP$3:$LT$85,BECO_Datos!$A30,FALSE),0))*P$5</f>
        <v>0</v>
      </c>
      <c r="Q18" s="86">
        <f>(HLOOKUP(CONCATENATE($L$5,Q$7),BECO_Datos!$D$3:$HN$85,BECO_Datos!$A30,FALSE)+IFERROR(HLOOKUP(CONCATENATE($L$5,Q$7),BECO_Datos!$HP$3:$LT$85,BECO_Datos!$A30,FALSE),0))*Q$5</f>
        <v>0</v>
      </c>
      <c r="R18" s="86">
        <f>(HLOOKUP(CONCATENATE($L$5,R$7),BECO_Datos!$D$3:$HN$85,BECO_Datos!$A30,FALSE)+IFERROR(HLOOKUP(CONCATENATE($L$5,R$7),BECO_Datos!$HP$3:$LT$85,BECO_Datos!$A30,FALSE),0))*R$5</f>
        <v>0</v>
      </c>
      <c r="S18" s="86">
        <f>(HLOOKUP(CONCATENATE($L$5,S$7),BECO_Datos!$D$3:$HN$85,BECO_Datos!$A30,FALSE)+IFERROR(HLOOKUP(CONCATENATE($L$5,S$7),BECO_Datos!$HP$3:$LT$85,BECO_Datos!$A30,FALSE),0))*S$5</f>
        <v>0</v>
      </c>
      <c r="T18" s="86">
        <f>(HLOOKUP(CONCATENATE($L$5,T$7),BECO_Datos!$D$3:$HN$85,BECO_Datos!$A30,FALSE)+IFERROR(HLOOKUP(CONCATENATE($L$5,T$7),BECO_Datos!$HP$3:$LT$85,BECO_Datos!$A30,FALSE),0))*T$5</f>
        <v>0</v>
      </c>
      <c r="U18" s="86">
        <f>(HLOOKUP(CONCATENATE($L$5,U$7),BECO_Datos!$D$3:$HN$85,BECO_Datos!$A30,FALSE)+IFERROR(HLOOKUP(CONCATENATE($L$5,U$7),BECO_Datos!$HP$3:$LT$85,BECO_Datos!$A30,FALSE),0))*U$5</f>
        <v>0</v>
      </c>
      <c r="V18" s="86">
        <f>(HLOOKUP(CONCATENATE($L$5,V$7),BECO_Datos!$D$3:$HN$85,BECO_Datos!$A30,FALSE)+IFERROR(HLOOKUP(CONCATENATE($L$5,V$7),BECO_Datos!$HP$3:$LT$85,BECO_Datos!$A30,FALSE),0))*V$5</f>
        <v>0</v>
      </c>
      <c r="W18" s="86">
        <f>(HLOOKUP(CONCATENATE($L$5,W$7),BECO_Datos!$D$3:$HN$85,BECO_Datos!$A30,FALSE)+IFERROR(HLOOKUP(CONCATENATE($L$5,W$7),BECO_Datos!$HP$3:$LT$85,BECO_Datos!$A30,FALSE),0))*W$5</f>
        <v>0</v>
      </c>
    </row>
    <row r="19" spans="1:24" x14ac:dyDescent="0.25">
      <c r="A19" s="121"/>
      <c r="B19" s="676" t="s">
        <v>117</v>
      </c>
      <c r="C19" s="87" t="str">
        <f t="shared" si="12"/>
        <v>No aplica</v>
      </c>
      <c r="D19" s="526">
        <f>(HLOOKUP(CONCATENATE($L$5,D$7),BECO_Datos!$D$3:$HN$85,BECO_Datos!$A31,FALSE)+IFERROR(HLOOKUP(CONCATENATE($L$5,D$7),BECO_Datos!$HP$3:$LT$85,BECO_Datos!$A31,FALSE),0))*D$5</f>
        <v>0</v>
      </c>
      <c r="E19" s="526">
        <f>(HLOOKUP(CONCATENATE($L$5,E$7),BECO_Datos!$D$3:$HN$85,BECO_Datos!$A31,FALSE)+IFERROR(HLOOKUP(CONCATENATE($L$5,E$7),BECO_Datos!$HP$3:$LT$85,BECO_Datos!$A31,FALSE),0))*E$5</f>
        <v>0</v>
      </c>
      <c r="F19" s="526">
        <f>(HLOOKUP(CONCATENATE($L$5,F$7),BECO_Datos!$D$3:$HN$85,BECO_Datos!$A31,FALSE)+IFERROR(HLOOKUP(CONCATENATE($L$5,F$7),BECO_Datos!$HP$3:$LT$85,BECO_Datos!$A31,FALSE),0))*F$5</f>
        <v>0</v>
      </c>
      <c r="G19" s="526">
        <f>(HLOOKUP(CONCATENATE($L$5,G$7),BECO_Datos!$D$3:$HN$85,BECO_Datos!$A31,FALSE)+IFERROR(HLOOKUP(CONCATENATE($L$5,G$7),BECO_Datos!$HP$3:$LT$85,BECO_Datos!$A31,FALSE),0))*G$5</f>
        <v>0</v>
      </c>
      <c r="H19" s="526">
        <f>(HLOOKUP(CONCATENATE($L$5,H$7),BECO_Datos!$D$3:$HN$85,BECO_Datos!$A31,FALSE)+IFERROR(HLOOKUP(CONCATENATE($L$5,H$7),BECO_Datos!$HP$3:$LT$85,BECO_Datos!$A31,FALSE),0))*H$5</f>
        <v>0</v>
      </c>
      <c r="I19" s="526">
        <f>(HLOOKUP(CONCATENATE($L$5,I$7),BECO_Datos!$D$3:$HN$85,BECO_Datos!$A31,FALSE)+IFERROR(HLOOKUP(CONCATENATE($L$5,I$7),BECO_Datos!$HP$3:$LT$85,BECO_Datos!$A31,FALSE),0))*I$5</f>
        <v>0</v>
      </c>
      <c r="J19" s="526">
        <f>(HLOOKUP(CONCATENATE($L$5,J$7),BECO_Datos!$D$3:$HN$85,BECO_Datos!$A31,FALSE)+IFERROR(HLOOKUP(CONCATENATE($L$5,J$7),BECO_Datos!$HP$3:$LT$85,BECO_Datos!$A31,FALSE),0))*J$5</f>
        <v>0</v>
      </c>
      <c r="K19" s="526">
        <f>(HLOOKUP(CONCATENATE($L$5,K$7),BECO_Datos!$D$3:$HN$85,BECO_Datos!$A31,FALSE)+IFERROR(HLOOKUP(CONCATENATE($L$5,K$7),BECO_Datos!$HP$3:$LT$85,BECO_Datos!$A31,FALSE),0))*K$5</f>
        <v>0</v>
      </c>
      <c r="L19" s="87" t="str">
        <f t="shared" si="13"/>
        <v>No aplica</v>
      </c>
      <c r="M19" s="526">
        <f>(HLOOKUP(CONCATENATE($L$5,M$7),BECO_Datos!$D$3:$HN$85,BECO_Datos!$A31,FALSE)+IFERROR(HLOOKUP(CONCATENATE($L$5,M$7),BECO_Datos!$HP$3:$LT$85,BECO_Datos!$A31,FALSE),0))*M$5</f>
        <v>0</v>
      </c>
      <c r="N19" s="526">
        <f>(HLOOKUP(CONCATENATE($L$5,N$7),BECO_Datos!$D$3:$HN$85,BECO_Datos!$A31,FALSE)+IFERROR(HLOOKUP(CONCATENATE($L$5,N$7),BECO_Datos!$HP$3:$LT$85,BECO_Datos!$A31,FALSE),0))*N$5</f>
        <v>0</v>
      </c>
      <c r="O19" s="526">
        <f>(HLOOKUP(CONCATENATE($L$5,O$7),BECO_Datos!$D$3:$HN$85,BECO_Datos!$A31,FALSE)+IFERROR(HLOOKUP(CONCATENATE($L$5,O$7),BECO_Datos!$HP$3:$LT$85,BECO_Datos!$A31,FALSE),0))*O$5</f>
        <v>0</v>
      </c>
      <c r="P19" s="526">
        <f>(HLOOKUP(CONCATENATE($L$5,P$7),BECO_Datos!$D$3:$HN$85,BECO_Datos!$A31,FALSE)+IFERROR(HLOOKUP(CONCATENATE($L$5,P$7),BECO_Datos!$HP$3:$LT$85,BECO_Datos!$A31,FALSE),0))*P$5</f>
        <v>0</v>
      </c>
      <c r="Q19" s="526">
        <f>(HLOOKUP(CONCATENATE($L$5,Q$7),BECO_Datos!$D$3:$HN$85,BECO_Datos!$A31,FALSE)+IFERROR(HLOOKUP(CONCATENATE($L$5,Q$7),BECO_Datos!$HP$3:$LT$85,BECO_Datos!$A31,FALSE),0))*Q$5</f>
        <v>0</v>
      </c>
      <c r="R19" s="526">
        <f>(HLOOKUP(CONCATENATE($L$5,R$7),BECO_Datos!$D$3:$HN$85,BECO_Datos!$A31,FALSE)+IFERROR(HLOOKUP(CONCATENATE($L$5,R$7),BECO_Datos!$HP$3:$LT$85,BECO_Datos!$A31,FALSE),0))*R$5</f>
        <v>0</v>
      </c>
      <c r="S19" s="526">
        <f>(HLOOKUP(CONCATENATE($L$5,S$7),BECO_Datos!$D$3:$HN$85,BECO_Datos!$A31,FALSE)+IFERROR(HLOOKUP(CONCATENATE($L$5,S$7),BECO_Datos!$HP$3:$LT$85,BECO_Datos!$A31,FALSE),0))*S$5</f>
        <v>0</v>
      </c>
      <c r="T19" s="526">
        <f>(HLOOKUP(CONCATENATE($L$5,T$7),BECO_Datos!$D$3:$HN$85,BECO_Datos!$A31,FALSE)+IFERROR(HLOOKUP(CONCATENATE($L$5,T$7),BECO_Datos!$HP$3:$LT$85,BECO_Datos!$A31,FALSE),0))*T$5</f>
        <v>0</v>
      </c>
      <c r="U19" s="526">
        <f>(HLOOKUP(CONCATENATE($L$5,U$7),BECO_Datos!$D$3:$HN$85,BECO_Datos!$A31,FALSE)+IFERROR(HLOOKUP(CONCATENATE($L$5,U$7),BECO_Datos!$HP$3:$LT$85,BECO_Datos!$A31,FALSE),0))*U$5</f>
        <v>0</v>
      </c>
      <c r="V19" s="526">
        <f>(HLOOKUP(CONCATENATE($L$5,V$7),BECO_Datos!$D$3:$HN$85,BECO_Datos!$A31,FALSE)+IFERROR(HLOOKUP(CONCATENATE($L$5,V$7),BECO_Datos!$HP$3:$LT$85,BECO_Datos!$A31,FALSE),0))*V$5</f>
        <v>0</v>
      </c>
      <c r="W19" s="526">
        <f>(HLOOKUP(CONCATENATE($L$5,W$7),BECO_Datos!$D$3:$HN$85,BECO_Datos!$A31,FALSE)+IFERROR(HLOOKUP(CONCATENATE($L$5,W$7),BECO_Datos!$HP$3:$LT$85,BECO_Datos!$A31,FALSE),0))*W$5</f>
        <v>0</v>
      </c>
    </row>
    <row r="20" spans="1:24" x14ac:dyDescent="0.25">
      <c r="A20" s="121"/>
      <c r="B20" s="586" t="s">
        <v>16</v>
      </c>
      <c r="C20" s="86" t="str">
        <f t="shared" ref="C20:C36" si="14">IF($C$5=1,"No aplica",_xlfn.AGGREGATE(9,6,D20:K20))</f>
        <v>No aplica</v>
      </c>
      <c r="D20" s="86">
        <f t="shared" ref="D20" si="15">SUM(D21:D24)</f>
        <v>0</v>
      </c>
      <c r="E20" s="86">
        <f t="shared" ref="E20:K20" si="16">SUM(E21:E24)</f>
        <v>0</v>
      </c>
      <c r="F20" s="86">
        <f t="shared" si="16"/>
        <v>39352.596557903489</v>
      </c>
      <c r="G20" s="86">
        <f t="shared" si="16"/>
        <v>0</v>
      </c>
      <c r="H20" s="86">
        <f t="shared" si="16"/>
        <v>0</v>
      </c>
      <c r="I20" s="86">
        <f t="shared" si="16"/>
        <v>0</v>
      </c>
      <c r="J20" s="86">
        <f t="shared" si="16"/>
        <v>0</v>
      </c>
      <c r="K20" s="86">
        <f t="shared" si="16"/>
        <v>0</v>
      </c>
      <c r="L20" s="86" t="str">
        <f t="shared" ref="L20:L36" si="17">IF($C$5=1,"No aplica",_xlfn.AGGREGATE(9,6,M20:W20))</f>
        <v>No aplica</v>
      </c>
      <c r="M20" s="86">
        <f t="shared" ref="M20:W20" si="18">SUM(M21:M24)</f>
        <v>0</v>
      </c>
      <c r="N20" s="86">
        <f t="shared" si="18"/>
        <v>0</v>
      </c>
      <c r="O20" s="86">
        <f t="shared" si="18"/>
        <v>0</v>
      </c>
      <c r="P20" s="86">
        <f t="shared" si="18"/>
        <v>0</v>
      </c>
      <c r="Q20" s="86">
        <f t="shared" si="18"/>
        <v>0</v>
      </c>
      <c r="R20" s="86">
        <f t="shared" si="18"/>
        <v>2045.5345736214265</v>
      </c>
      <c r="S20" s="86">
        <f t="shared" si="18"/>
        <v>4679.1035590859283</v>
      </c>
      <c r="T20" s="86">
        <f t="shared" si="18"/>
        <v>0</v>
      </c>
      <c r="U20" s="86">
        <f t="shared" si="18"/>
        <v>0</v>
      </c>
      <c r="V20" s="86">
        <f t="shared" si="18"/>
        <v>0</v>
      </c>
      <c r="W20" s="86">
        <f t="shared" si="18"/>
        <v>0</v>
      </c>
    </row>
    <row r="21" spans="1:24" x14ac:dyDescent="0.25">
      <c r="A21" s="121"/>
      <c r="B21" s="680" t="s">
        <v>115</v>
      </c>
      <c r="C21" s="89" t="str">
        <f t="shared" si="14"/>
        <v>No aplica</v>
      </c>
      <c r="D21" s="527">
        <f>(HLOOKUP(CONCATENATE($L$5,D$7),BECO_Datos!$D$3:$HN$85,BECO_Datos!$A37,FALSE)+IFERROR(HLOOKUP(CONCATENATE($L$5,D$7),BECO_Datos!$HP$3:$LT$85,BECO_Datos!$A37,FALSE),0))*D$5</f>
        <v>0</v>
      </c>
      <c r="E21" s="527">
        <f>(HLOOKUP(CONCATENATE($L$5,E$7),BECO_Datos!$D$3:$HN$85,BECO_Datos!$A37,FALSE)+IFERROR(HLOOKUP(CONCATENATE($L$5,E$7),BECO_Datos!$HP$3:$LT$85,BECO_Datos!$A37,FALSE),0))*E$5</f>
        <v>0</v>
      </c>
      <c r="F21" s="527">
        <f>(HLOOKUP(CONCATENATE($L$5,F$7),BECO_Datos!$D$3:$HN$85,BECO_Datos!$A37,FALSE)+IFERROR(HLOOKUP(CONCATENATE($L$5,F$7),BECO_Datos!$HP$3:$LT$85,BECO_Datos!$A37,FALSE),0))*F$5</f>
        <v>0</v>
      </c>
      <c r="G21" s="527">
        <f>(HLOOKUP(CONCATENATE($L$5,G$7),BECO_Datos!$D$3:$HN$85,BECO_Datos!$A37,FALSE)+IFERROR(HLOOKUP(CONCATENATE($L$5,G$7),BECO_Datos!$HP$3:$LT$85,BECO_Datos!$A37,FALSE),0))*G$5</f>
        <v>0</v>
      </c>
      <c r="H21" s="527">
        <f>(HLOOKUP(CONCATENATE($L$5,H$7),BECO_Datos!$D$3:$HN$85,BECO_Datos!$A37,FALSE)+IFERROR(HLOOKUP(CONCATENATE($L$5,H$7),BECO_Datos!$HP$3:$LT$85,BECO_Datos!$A37,FALSE),0))*H$5</f>
        <v>0</v>
      </c>
      <c r="I21" s="527">
        <f>(HLOOKUP(CONCATENATE($L$5,I$7),BECO_Datos!$D$3:$HN$85,BECO_Datos!$A37,FALSE)+IFERROR(HLOOKUP(CONCATENATE($L$5,I$7),BECO_Datos!$HP$3:$LT$85,BECO_Datos!$A37,FALSE),0))*I$5</f>
        <v>0</v>
      </c>
      <c r="J21" s="527">
        <f>(HLOOKUP(CONCATENATE($L$5,J$7),BECO_Datos!$D$3:$HN$85,BECO_Datos!$A37,FALSE)+IFERROR(HLOOKUP(CONCATENATE($L$5,J$7),BECO_Datos!$HP$3:$LT$85,BECO_Datos!$A37,FALSE),0))*J$5</f>
        <v>0</v>
      </c>
      <c r="K21" s="527">
        <f>(HLOOKUP(CONCATENATE($L$5,K$7),BECO_Datos!$D$3:$HN$85,BECO_Datos!$A37,FALSE)+IFERROR(HLOOKUP(CONCATENATE($L$5,K$7),BECO_Datos!$HP$3:$LT$85,BECO_Datos!$A37,FALSE),0))*K$5</f>
        <v>0</v>
      </c>
      <c r="L21" s="89" t="str">
        <f t="shared" si="17"/>
        <v>No aplica</v>
      </c>
      <c r="M21" s="527">
        <f>(HLOOKUP(CONCATENATE($L$5,M$7),BECO_Datos!$D$3:$HN$85,BECO_Datos!$A37,FALSE)+IFERROR(HLOOKUP(CONCATENATE($L$5,M$7),BECO_Datos!$HP$3:$LT$85,BECO_Datos!$A37,FALSE),0))*M$5</f>
        <v>0</v>
      </c>
      <c r="N21" s="527">
        <f>(HLOOKUP(CONCATENATE($L$5,N$7),BECO_Datos!$D$3:$HN$85,BECO_Datos!$A37,FALSE)+IFERROR(HLOOKUP(CONCATENATE($L$5,N$7),BECO_Datos!$HP$3:$LT$85,BECO_Datos!$A37,FALSE),0))*N$5</f>
        <v>0</v>
      </c>
      <c r="O21" s="527">
        <f>(HLOOKUP(CONCATENATE($L$5,O$7),BECO_Datos!$D$3:$HN$85,BECO_Datos!$A37,FALSE)+IFERROR(HLOOKUP(CONCATENATE($L$5,O$7),BECO_Datos!$HP$3:$LT$85,BECO_Datos!$A37,FALSE),0))*O$5</f>
        <v>0</v>
      </c>
      <c r="P21" s="527">
        <f>(HLOOKUP(CONCATENATE($L$5,P$7),BECO_Datos!$D$3:$HN$85,BECO_Datos!$A37,FALSE)+IFERROR(HLOOKUP(CONCATENATE($L$5,P$7),BECO_Datos!$HP$3:$LT$85,BECO_Datos!$A37,FALSE),0))*P$5</f>
        <v>0</v>
      </c>
      <c r="Q21" s="527">
        <f>(HLOOKUP(CONCATENATE($L$5,Q$7),BECO_Datos!$D$3:$HN$85,BECO_Datos!$A37,FALSE)+IFERROR(HLOOKUP(CONCATENATE($L$5,Q$7),BECO_Datos!$HP$3:$LT$85,BECO_Datos!$A37,FALSE),0))*Q$5</f>
        <v>0</v>
      </c>
      <c r="R21" s="527">
        <f>(HLOOKUP(CONCATENATE($L$5,R$7),BECO_Datos!$D$3:$HN$85,BECO_Datos!$A37,FALSE)+IFERROR(HLOOKUP(CONCATENATE($L$5,R$7),BECO_Datos!$HP$3:$LT$85,BECO_Datos!$A37,FALSE),0))*R$5</f>
        <v>2045.5345736214265</v>
      </c>
      <c r="S21" s="527">
        <f>(HLOOKUP(CONCATENATE($L$5,S$7),BECO_Datos!$D$3:$HN$85,BECO_Datos!$A37,FALSE)+IFERROR(HLOOKUP(CONCATENATE($L$5,S$7),BECO_Datos!$HP$3:$LT$85,BECO_Datos!$A37,FALSE),0))*S$5</f>
        <v>0</v>
      </c>
      <c r="T21" s="527">
        <f>(HLOOKUP(CONCATENATE($L$5,T$7),BECO_Datos!$D$3:$HN$85,BECO_Datos!$A37,FALSE)+IFERROR(HLOOKUP(CONCATENATE($L$5,T$7),BECO_Datos!$HP$3:$LT$85,BECO_Datos!$A37,FALSE),0))*T$5</f>
        <v>0</v>
      </c>
      <c r="U21" s="527">
        <f>(HLOOKUP(CONCATENATE($L$5,U$7),BECO_Datos!$D$3:$HN$85,BECO_Datos!$A37,FALSE)+IFERROR(HLOOKUP(CONCATENATE($L$5,U$7),BECO_Datos!$HP$3:$LT$85,BECO_Datos!$A37,FALSE),0))*U$5</f>
        <v>0</v>
      </c>
      <c r="V21" s="527">
        <f>(HLOOKUP(CONCATENATE($L$5,V$7),BECO_Datos!$D$3:$HN$85,BECO_Datos!$A37,FALSE)+IFERROR(HLOOKUP(CONCATENATE($L$5,V$7),BECO_Datos!$HP$3:$LT$85,BECO_Datos!$A37,FALSE),0))*V$5</f>
        <v>0</v>
      </c>
      <c r="W21" s="527">
        <f>(HLOOKUP(CONCATENATE($L$5,W$7),BECO_Datos!$D$3:$HN$85,BECO_Datos!$A37,FALSE)+IFERROR(HLOOKUP(CONCATENATE($L$5,W$7),BECO_Datos!$HP$3:$LT$85,BECO_Datos!$A37,FALSE),0))*W$5</f>
        <v>0</v>
      </c>
    </row>
    <row r="22" spans="1:24" x14ac:dyDescent="0.25">
      <c r="A22" s="121"/>
      <c r="B22" s="679" t="s">
        <v>122</v>
      </c>
      <c r="C22" s="86" t="str">
        <f t="shared" si="14"/>
        <v>No aplica</v>
      </c>
      <c r="D22" s="86">
        <f>(HLOOKUP(CONCATENATE($L$5,D$7),BECO_Datos!$D$3:$HN$85,BECO_Datos!$A38,FALSE)+IFERROR(HLOOKUP(CONCATENATE($L$5,D$7),BECO_Datos!$HP$3:$LT$85,BECO_Datos!$A38,FALSE),0))*D$5</f>
        <v>0</v>
      </c>
      <c r="E22" s="86">
        <f>(HLOOKUP(CONCATENATE($L$5,E$7),BECO_Datos!$D$3:$HN$85,BECO_Datos!$A38,FALSE)+IFERROR(HLOOKUP(CONCATENATE($L$5,E$7),BECO_Datos!$HP$3:$LT$85,BECO_Datos!$A38,FALSE),0))*E$5</f>
        <v>0</v>
      </c>
      <c r="F22" s="86">
        <f>(HLOOKUP(CONCATENATE($L$5,F$7),BECO_Datos!$D$3:$HN$85,BECO_Datos!$A38,FALSE)+IFERROR(HLOOKUP(CONCATENATE($L$5,F$7),BECO_Datos!$HP$3:$LT$85,BECO_Datos!$A38,FALSE),0))*F$5</f>
        <v>24686.788004610982</v>
      </c>
      <c r="G22" s="86">
        <f>(HLOOKUP(CONCATENATE($L$5,G$7),BECO_Datos!$D$3:$HN$85,BECO_Datos!$A38,FALSE)+IFERROR(HLOOKUP(CONCATENATE($L$5,G$7),BECO_Datos!$HP$3:$LT$85,BECO_Datos!$A38,FALSE),0))*G$5</f>
        <v>0</v>
      </c>
      <c r="H22" s="86">
        <f>(HLOOKUP(CONCATENATE($L$5,H$7),BECO_Datos!$D$3:$HN$85,BECO_Datos!$A38,FALSE)+IFERROR(HLOOKUP(CONCATENATE($L$5,H$7),BECO_Datos!$HP$3:$LT$85,BECO_Datos!$A38,FALSE),0))*H$5</f>
        <v>0</v>
      </c>
      <c r="I22" s="86">
        <f>(HLOOKUP(CONCATENATE($L$5,I$7),BECO_Datos!$D$3:$HN$85,BECO_Datos!$A38,FALSE)+IFERROR(HLOOKUP(CONCATENATE($L$5,I$7),BECO_Datos!$HP$3:$LT$85,BECO_Datos!$A38,FALSE),0))*I$5</f>
        <v>0</v>
      </c>
      <c r="J22" s="86">
        <f>(HLOOKUP(CONCATENATE($L$5,J$7),BECO_Datos!$D$3:$HN$85,BECO_Datos!$A38,FALSE)+IFERROR(HLOOKUP(CONCATENATE($L$5,J$7),BECO_Datos!$HP$3:$LT$85,BECO_Datos!$A38,FALSE),0))*J$5</f>
        <v>0</v>
      </c>
      <c r="K22" s="86">
        <f>(HLOOKUP(CONCATENATE($L$5,K$7),BECO_Datos!$D$3:$HN$85,BECO_Datos!$A38,FALSE)+IFERROR(HLOOKUP(CONCATENATE($L$5,K$7),BECO_Datos!$HP$3:$LT$85,BECO_Datos!$A38,FALSE),0))*K$5</f>
        <v>0</v>
      </c>
      <c r="L22" s="86" t="str">
        <f t="shared" si="17"/>
        <v>No aplica</v>
      </c>
      <c r="M22" s="86">
        <f>(HLOOKUP(CONCATENATE($L$5,M$7),BECO_Datos!$D$3:$HN$85,BECO_Datos!$A38,FALSE)+IFERROR(HLOOKUP(CONCATENATE($L$5,M$7),BECO_Datos!$HP$3:$LT$85,BECO_Datos!$A38,FALSE),0))*M$5</f>
        <v>0</v>
      </c>
      <c r="N22" s="86">
        <f>(HLOOKUP(CONCATENATE($L$5,N$7),BECO_Datos!$D$3:$HN$85,BECO_Datos!$A38,FALSE)+IFERROR(HLOOKUP(CONCATENATE($L$5,N$7),BECO_Datos!$HP$3:$LT$85,BECO_Datos!$A38,FALSE),0))*N$5</f>
        <v>0</v>
      </c>
      <c r="O22" s="86">
        <f>(HLOOKUP(CONCATENATE($L$5,O$7),BECO_Datos!$D$3:$HN$85,BECO_Datos!$A38,FALSE)+IFERROR(HLOOKUP(CONCATENATE($L$5,O$7),BECO_Datos!$HP$3:$LT$85,BECO_Datos!$A38,FALSE),0))*O$5</f>
        <v>0</v>
      </c>
      <c r="P22" s="86">
        <f>(HLOOKUP(CONCATENATE($L$5,P$7),BECO_Datos!$D$3:$HN$85,BECO_Datos!$A38,FALSE)+IFERROR(HLOOKUP(CONCATENATE($L$5,P$7),BECO_Datos!$HP$3:$LT$85,BECO_Datos!$A38,FALSE),0))*P$5</f>
        <v>0</v>
      </c>
      <c r="Q22" s="86">
        <f>(HLOOKUP(CONCATENATE($L$5,Q$7),BECO_Datos!$D$3:$HN$85,BECO_Datos!$A38,FALSE)+IFERROR(HLOOKUP(CONCATENATE($L$5,Q$7),BECO_Datos!$HP$3:$LT$85,BECO_Datos!$A38,FALSE),0))*Q$5</f>
        <v>0</v>
      </c>
      <c r="R22" s="86">
        <f>(HLOOKUP(CONCATENATE($L$5,R$7),BECO_Datos!$D$3:$HN$85,BECO_Datos!$A38,FALSE)+IFERROR(HLOOKUP(CONCATENATE($L$5,R$7),BECO_Datos!$HP$3:$LT$85,BECO_Datos!$A38,FALSE),0))*R$5</f>
        <v>0</v>
      </c>
      <c r="S22" s="86">
        <f>(HLOOKUP(CONCATENATE($L$5,S$7),BECO_Datos!$D$3:$HN$85,BECO_Datos!$A38,FALSE)+IFERROR(HLOOKUP(CONCATENATE($L$5,S$7),BECO_Datos!$HP$3:$LT$85,BECO_Datos!$A38,FALSE),0))*S$5</f>
        <v>4679.1035590859283</v>
      </c>
      <c r="T22" s="86">
        <f>(HLOOKUP(CONCATENATE($L$5,T$7),BECO_Datos!$D$3:$HN$85,BECO_Datos!$A38,FALSE)+IFERROR(HLOOKUP(CONCATENATE($L$5,T$7),BECO_Datos!$HP$3:$LT$85,BECO_Datos!$A38,FALSE),0))*T$5</f>
        <v>0</v>
      </c>
      <c r="U22" s="86">
        <f>(HLOOKUP(CONCATENATE($L$5,U$7),BECO_Datos!$D$3:$HN$85,BECO_Datos!$A38,FALSE)+IFERROR(HLOOKUP(CONCATENATE($L$5,U$7),BECO_Datos!$HP$3:$LT$85,BECO_Datos!$A38,FALSE),0))*U$5</f>
        <v>0</v>
      </c>
      <c r="V22" s="86">
        <f>(HLOOKUP(CONCATENATE($L$5,V$7),BECO_Datos!$D$3:$HN$85,BECO_Datos!$A38,FALSE)+IFERROR(HLOOKUP(CONCATENATE($L$5,V$7),BECO_Datos!$HP$3:$LT$85,BECO_Datos!$A38,FALSE),0))*V$5</f>
        <v>0</v>
      </c>
      <c r="W22" s="86">
        <f>(HLOOKUP(CONCATENATE($L$5,W$7),BECO_Datos!$D$3:$HN$85,BECO_Datos!$A38,FALSE)+IFERROR(HLOOKUP(CONCATENATE($L$5,W$7),BECO_Datos!$HP$3:$LT$85,BECO_Datos!$A38,FALSE),0))*W$5</f>
        <v>0</v>
      </c>
    </row>
    <row r="23" spans="1:24" x14ac:dyDescent="0.25">
      <c r="A23" s="121"/>
      <c r="B23" s="680" t="s">
        <v>120</v>
      </c>
      <c r="C23" s="89" t="str">
        <f t="shared" si="14"/>
        <v>No aplica</v>
      </c>
      <c r="D23" s="527">
        <f>(HLOOKUP(CONCATENATE($L$5,D$7),BECO_Datos!$D$3:$HN$85,BECO_Datos!$A39,FALSE)+IFERROR(HLOOKUP(CONCATENATE($L$5,D$7),BECO_Datos!$HP$3:$LT$85,BECO_Datos!$A39,FALSE),0))*D$5</f>
        <v>0</v>
      </c>
      <c r="E23" s="527">
        <f>(HLOOKUP(CONCATENATE($L$5,E$7),BECO_Datos!$D$3:$HN$85,BECO_Datos!$A39,FALSE)+IFERROR(HLOOKUP(CONCATENATE($L$5,E$7),BECO_Datos!$HP$3:$LT$85,BECO_Datos!$A39,FALSE),0))*E$5</f>
        <v>0</v>
      </c>
      <c r="F23" s="527">
        <f>(HLOOKUP(CONCATENATE($L$5,F$7),BECO_Datos!$D$3:$HN$85,BECO_Datos!$A39,FALSE)+IFERROR(HLOOKUP(CONCATENATE($L$5,F$7),BECO_Datos!$HP$3:$LT$85,BECO_Datos!$A39,FALSE),0))*F$5</f>
        <v>14665.808553292505</v>
      </c>
      <c r="G23" s="527">
        <f>(HLOOKUP(CONCATENATE($L$5,G$7),BECO_Datos!$D$3:$HN$85,BECO_Datos!$A39,FALSE)+IFERROR(HLOOKUP(CONCATENATE($L$5,G$7),BECO_Datos!$HP$3:$LT$85,BECO_Datos!$A39,FALSE),0))*G$5</f>
        <v>0</v>
      </c>
      <c r="H23" s="527">
        <f>(HLOOKUP(CONCATENATE($L$5,H$7),BECO_Datos!$D$3:$HN$85,BECO_Datos!$A39,FALSE)+IFERROR(HLOOKUP(CONCATENATE($L$5,H$7),BECO_Datos!$HP$3:$LT$85,BECO_Datos!$A39,FALSE),0))*H$5</f>
        <v>0</v>
      </c>
      <c r="I23" s="527">
        <f>(HLOOKUP(CONCATENATE($L$5,I$7),BECO_Datos!$D$3:$HN$85,BECO_Datos!$A39,FALSE)+IFERROR(HLOOKUP(CONCATENATE($L$5,I$7),BECO_Datos!$HP$3:$LT$85,BECO_Datos!$A39,FALSE),0))*I$5</f>
        <v>0</v>
      </c>
      <c r="J23" s="527">
        <f>(HLOOKUP(CONCATENATE($L$5,J$7),BECO_Datos!$D$3:$HN$85,BECO_Datos!$A39,FALSE)+IFERROR(HLOOKUP(CONCATENATE($L$5,J$7),BECO_Datos!$HP$3:$LT$85,BECO_Datos!$A39,FALSE),0))*J$5</f>
        <v>0</v>
      </c>
      <c r="K23" s="527">
        <f>(HLOOKUP(CONCATENATE($L$5,K$7),BECO_Datos!$D$3:$HN$85,BECO_Datos!$A39,FALSE)+IFERROR(HLOOKUP(CONCATENATE($L$5,K$7),BECO_Datos!$HP$3:$LT$85,BECO_Datos!$A39,FALSE),0))*K$5</f>
        <v>0</v>
      </c>
      <c r="L23" s="89" t="str">
        <f t="shared" si="17"/>
        <v>No aplica</v>
      </c>
      <c r="M23" s="527">
        <f>(HLOOKUP(CONCATENATE($L$5,M$7),BECO_Datos!$D$3:$HN$85,BECO_Datos!$A39,FALSE)+IFERROR(HLOOKUP(CONCATENATE($L$5,M$7),BECO_Datos!$HP$3:$LT$85,BECO_Datos!$A39,FALSE),0))*M$5</f>
        <v>0</v>
      </c>
      <c r="N23" s="527">
        <f>(HLOOKUP(CONCATENATE($L$5,N$7),BECO_Datos!$D$3:$HN$85,BECO_Datos!$A39,FALSE)+IFERROR(HLOOKUP(CONCATENATE($L$5,N$7),BECO_Datos!$HP$3:$LT$85,BECO_Datos!$A39,FALSE),0))*N$5</f>
        <v>0</v>
      </c>
      <c r="O23" s="527">
        <f>(HLOOKUP(CONCATENATE($L$5,O$7),BECO_Datos!$D$3:$HN$85,BECO_Datos!$A39,FALSE)+IFERROR(HLOOKUP(CONCATENATE($L$5,O$7),BECO_Datos!$HP$3:$LT$85,BECO_Datos!$A39,FALSE),0))*O$5</f>
        <v>0</v>
      </c>
      <c r="P23" s="527">
        <f>(HLOOKUP(CONCATENATE($L$5,P$7),BECO_Datos!$D$3:$HN$85,BECO_Datos!$A39,FALSE)+IFERROR(HLOOKUP(CONCATENATE($L$5,P$7),BECO_Datos!$HP$3:$LT$85,BECO_Datos!$A39,FALSE),0))*P$5</f>
        <v>0</v>
      </c>
      <c r="Q23" s="527">
        <f>(HLOOKUP(CONCATENATE($L$5,Q$7),BECO_Datos!$D$3:$HN$85,BECO_Datos!$A39,FALSE)+IFERROR(HLOOKUP(CONCATENATE($L$5,Q$7),BECO_Datos!$HP$3:$LT$85,BECO_Datos!$A39,FALSE),0))*Q$5</f>
        <v>0</v>
      </c>
      <c r="R23" s="527">
        <f>(HLOOKUP(CONCATENATE($L$5,R$7),BECO_Datos!$D$3:$HN$85,BECO_Datos!$A39,FALSE)+IFERROR(HLOOKUP(CONCATENATE($L$5,R$7),BECO_Datos!$HP$3:$LT$85,BECO_Datos!$A39,FALSE),0))*R$5</f>
        <v>0</v>
      </c>
      <c r="S23" s="527">
        <f>(HLOOKUP(CONCATENATE($L$5,S$7),BECO_Datos!$D$3:$HN$85,BECO_Datos!$A39,FALSE)+IFERROR(HLOOKUP(CONCATENATE($L$5,S$7),BECO_Datos!$HP$3:$LT$85,BECO_Datos!$A39,FALSE),0))*S$5</f>
        <v>0</v>
      </c>
      <c r="T23" s="527">
        <f>(HLOOKUP(CONCATENATE($L$5,T$7),BECO_Datos!$D$3:$HN$85,BECO_Datos!$A39,FALSE)+IFERROR(HLOOKUP(CONCATENATE($L$5,T$7),BECO_Datos!$HP$3:$LT$85,BECO_Datos!$A39,FALSE),0))*T$5</f>
        <v>0</v>
      </c>
      <c r="U23" s="527">
        <f>(HLOOKUP(CONCATENATE($L$5,U$7),BECO_Datos!$D$3:$HN$85,BECO_Datos!$A39,FALSE)+IFERROR(HLOOKUP(CONCATENATE($L$5,U$7),BECO_Datos!$HP$3:$LT$85,BECO_Datos!$A39,FALSE),0))*U$5</f>
        <v>0</v>
      </c>
      <c r="V23" s="527">
        <f>(HLOOKUP(CONCATENATE($L$5,V$7),BECO_Datos!$D$3:$HN$85,BECO_Datos!$A39,FALSE)+IFERROR(HLOOKUP(CONCATENATE($L$5,V$7),BECO_Datos!$HP$3:$LT$85,BECO_Datos!$A39,FALSE),0))*V$5</f>
        <v>0</v>
      </c>
      <c r="W23" s="527">
        <f>(HLOOKUP(CONCATENATE($L$5,W$7),BECO_Datos!$D$3:$HN$85,BECO_Datos!$A39,FALSE)+IFERROR(HLOOKUP(CONCATENATE($L$5,W$7),BECO_Datos!$HP$3:$LT$85,BECO_Datos!$A39,FALSE),0))*W$5</f>
        <v>0</v>
      </c>
    </row>
    <row r="24" spans="1:24" x14ac:dyDescent="0.25">
      <c r="A24" s="121"/>
      <c r="B24" s="679" t="s">
        <v>114</v>
      </c>
      <c r="C24" s="86" t="str">
        <f t="shared" si="14"/>
        <v>No aplica</v>
      </c>
      <c r="D24" s="86">
        <f>(HLOOKUP(CONCATENATE($L$5,D$7),BECO_Datos!$D$3:$HN$85,BECO_Datos!$A40,FALSE)+IFERROR(HLOOKUP(CONCATENATE($L$5,D$7),BECO_Datos!$HP$3:$LT$85,BECO_Datos!$A40,FALSE),0))*D$5</f>
        <v>0</v>
      </c>
      <c r="E24" s="86">
        <f>(HLOOKUP(CONCATENATE($L$5,E$7),BECO_Datos!$D$3:$HN$85,BECO_Datos!$A40,FALSE)+IFERROR(HLOOKUP(CONCATENATE($L$5,E$7),BECO_Datos!$HP$3:$LT$85,BECO_Datos!$A40,FALSE),0))*E$5</f>
        <v>0</v>
      </c>
      <c r="F24" s="86">
        <f>(HLOOKUP(CONCATENATE($L$5,F$7),BECO_Datos!$D$3:$HN$85,BECO_Datos!$A40,FALSE)+IFERROR(HLOOKUP(CONCATENATE($L$5,F$7),BECO_Datos!$HP$3:$LT$85,BECO_Datos!$A40,FALSE),0))*F$5</f>
        <v>0</v>
      </c>
      <c r="G24" s="86">
        <f>(HLOOKUP(CONCATENATE($L$5,G$7),BECO_Datos!$D$3:$HN$85,BECO_Datos!$A40,FALSE)+IFERROR(HLOOKUP(CONCATENATE($L$5,G$7),BECO_Datos!$HP$3:$LT$85,BECO_Datos!$A40,FALSE),0))*G$5</f>
        <v>0</v>
      </c>
      <c r="H24" s="86">
        <f>(HLOOKUP(CONCATENATE($L$5,H$7),BECO_Datos!$D$3:$HN$85,BECO_Datos!$A40,FALSE)+IFERROR(HLOOKUP(CONCATENATE($L$5,H$7),BECO_Datos!$HP$3:$LT$85,BECO_Datos!$A40,FALSE),0))*H$5</f>
        <v>0</v>
      </c>
      <c r="I24" s="86">
        <f>(HLOOKUP(CONCATENATE($L$5,I$7),BECO_Datos!$D$3:$HN$85,BECO_Datos!$A40,FALSE)+IFERROR(HLOOKUP(CONCATENATE($L$5,I$7),BECO_Datos!$HP$3:$LT$85,BECO_Datos!$A40,FALSE),0))*I$5</f>
        <v>0</v>
      </c>
      <c r="J24" s="86">
        <f>(HLOOKUP(CONCATENATE($L$5,J$7),BECO_Datos!$D$3:$HN$85,BECO_Datos!$A40,FALSE)+IFERROR(HLOOKUP(CONCATENATE($L$5,J$7),BECO_Datos!$HP$3:$LT$85,BECO_Datos!$A40,FALSE),0))*J$5</f>
        <v>0</v>
      </c>
      <c r="K24" s="86">
        <f>(HLOOKUP(CONCATENATE($L$5,K$7),BECO_Datos!$D$3:$HN$85,BECO_Datos!$A40,FALSE)+IFERROR(HLOOKUP(CONCATENATE($L$5,K$7),BECO_Datos!$HP$3:$LT$85,BECO_Datos!$A40,FALSE),0))*K$5</f>
        <v>0</v>
      </c>
      <c r="L24" s="86" t="str">
        <f t="shared" si="17"/>
        <v>No aplica</v>
      </c>
      <c r="M24" s="86">
        <f>(HLOOKUP(CONCATENATE($L$5,M$7),BECO_Datos!$D$3:$HN$85,BECO_Datos!$A40,FALSE)+IFERROR(HLOOKUP(CONCATENATE($L$5,M$7),BECO_Datos!$HP$3:$LT$85,BECO_Datos!$A40,FALSE),0))*M$5</f>
        <v>0</v>
      </c>
      <c r="N24" s="86">
        <f>(HLOOKUP(CONCATENATE($L$5,N$7),BECO_Datos!$D$3:$HN$85,BECO_Datos!$A40,FALSE)+IFERROR(HLOOKUP(CONCATENATE($L$5,N$7),BECO_Datos!$HP$3:$LT$85,BECO_Datos!$A40,FALSE),0))*N$5</f>
        <v>0</v>
      </c>
      <c r="O24" s="86">
        <f>(HLOOKUP(CONCATENATE($L$5,O$7),BECO_Datos!$D$3:$HN$85,BECO_Datos!$A40,FALSE)+IFERROR(HLOOKUP(CONCATENATE($L$5,O$7),BECO_Datos!$HP$3:$LT$85,BECO_Datos!$A40,FALSE),0))*O$5</f>
        <v>0</v>
      </c>
      <c r="P24" s="86">
        <f>(HLOOKUP(CONCATENATE($L$5,P$7),BECO_Datos!$D$3:$HN$85,BECO_Datos!$A40,FALSE)+IFERROR(HLOOKUP(CONCATENATE($L$5,P$7),BECO_Datos!$HP$3:$LT$85,BECO_Datos!$A40,FALSE),0))*P$5</f>
        <v>0</v>
      </c>
      <c r="Q24" s="86">
        <f>(HLOOKUP(CONCATENATE($L$5,Q$7),BECO_Datos!$D$3:$HN$85,BECO_Datos!$A40,FALSE)+IFERROR(HLOOKUP(CONCATENATE($L$5,Q$7),BECO_Datos!$HP$3:$LT$85,BECO_Datos!$A40,FALSE),0))*Q$5</f>
        <v>0</v>
      </c>
      <c r="R24" s="86">
        <f>(HLOOKUP(CONCATENATE($L$5,R$7),BECO_Datos!$D$3:$HN$85,BECO_Datos!$A40,FALSE)+IFERROR(HLOOKUP(CONCATENATE($L$5,R$7),BECO_Datos!$HP$3:$LT$85,BECO_Datos!$A40,FALSE),0))*R$5</f>
        <v>0</v>
      </c>
      <c r="S24" s="86">
        <f>(HLOOKUP(CONCATENATE($L$5,S$7),BECO_Datos!$D$3:$HN$85,BECO_Datos!$A40,FALSE)+IFERROR(HLOOKUP(CONCATENATE($L$5,S$7),BECO_Datos!$HP$3:$LT$85,BECO_Datos!$A40,FALSE),0))*S$5</f>
        <v>0</v>
      </c>
      <c r="T24" s="86">
        <f>(HLOOKUP(CONCATENATE($L$5,T$7),BECO_Datos!$D$3:$HN$85,BECO_Datos!$A40,FALSE)+IFERROR(HLOOKUP(CONCATENATE($L$5,T$7),BECO_Datos!$HP$3:$LT$85,BECO_Datos!$A40,FALSE),0))*T$5</f>
        <v>0</v>
      </c>
      <c r="U24" s="86">
        <f>(HLOOKUP(CONCATENATE($L$5,U$7),BECO_Datos!$D$3:$HN$85,BECO_Datos!$A40,FALSE)+IFERROR(HLOOKUP(CONCATENATE($L$5,U$7),BECO_Datos!$HP$3:$LT$85,BECO_Datos!$A40,FALSE),0))*U$5</f>
        <v>0</v>
      </c>
      <c r="V24" s="86">
        <f>(HLOOKUP(CONCATENATE($L$5,V$7),BECO_Datos!$D$3:$HN$85,BECO_Datos!$A40,FALSE)+IFERROR(HLOOKUP(CONCATENATE($L$5,V$7),BECO_Datos!$HP$3:$LT$85,BECO_Datos!$A40,FALSE),0))*V$5</f>
        <v>0</v>
      </c>
      <c r="W24" s="86">
        <f>(HLOOKUP(CONCATENATE($L$5,W$7),BECO_Datos!$D$3:$HN$85,BECO_Datos!$A40,FALSE)+IFERROR(HLOOKUP(CONCATENATE($L$5,W$7),BECO_Datos!$HP$3:$LT$85,BECO_Datos!$A40,FALSE),0))*W$5</f>
        <v>0</v>
      </c>
    </row>
    <row r="25" spans="1:24" x14ac:dyDescent="0.25">
      <c r="A25" s="121"/>
      <c r="B25" s="665" t="s">
        <v>853</v>
      </c>
      <c r="C25" s="88" t="str">
        <f t="shared" si="14"/>
        <v>No aplica</v>
      </c>
      <c r="D25" s="529">
        <f t="shared" ref="D25" si="19">SUM(D26:D36)</f>
        <v>-1105.7710120100783</v>
      </c>
      <c r="E25" s="529">
        <f t="shared" ref="E25:K25" si="20">SUM(E26:E36)</f>
        <v>-5785.3557273334454</v>
      </c>
      <c r="F25" s="529">
        <f t="shared" si="20"/>
        <v>-155658.49991645553</v>
      </c>
      <c r="G25" s="529">
        <f t="shared" si="20"/>
        <v>-62159.848470096273</v>
      </c>
      <c r="H25" s="529">
        <f t="shared" si="20"/>
        <v>-159.01581574553151</v>
      </c>
      <c r="I25" s="529">
        <f t="shared" si="20"/>
        <v>-90714.504830672624</v>
      </c>
      <c r="J25" s="529">
        <f t="shared" si="20"/>
        <v>0</v>
      </c>
      <c r="K25" s="529">
        <f t="shared" si="20"/>
        <v>-77.857187693849781</v>
      </c>
      <c r="L25" s="88" t="str">
        <f t="shared" si="17"/>
        <v>No aplica</v>
      </c>
      <c r="M25" s="529">
        <f t="shared" ref="M25:W25" si="21">SUM(M26:M36)</f>
        <v>2809.0478027619047</v>
      </c>
      <c r="N25" s="529">
        <f t="shared" si="21"/>
        <v>3703.4859635714283</v>
      </c>
      <c r="O25" s="529">
        <f t="shared" si="21"/>
        <v>31.803163149106304</v>
      </c>
      <c r="P25" s="529">
        <f t="shared" si="21"/>
        <v>2850.7172703743377</v>
      </c>
      <c r="Q25" s="529">
        <f t="shared" si="21"/>
        <v>12439.205792983324</v>
      </c>
      <c r="R25" s="529">
        <f t="shared" si="21"/>
        <v>66548.4739310398</v>
      </c>
      <c r="S25" s="529">
        <f t="shared" si="21"/>
        <v>8631.6254777149479</v>
      </c>
      <c r="T25" s="529">
        <f t="shared" si="21"/>
        <v>21818.625517518063</v>
      </c>
      <c r="U25" s="529">
        <f t="shared" si="21"/>
        <v>7383.2176498350254</v>
      </c>
      <c r="V25" s="529">
        <f t="shared" si="21"/>
        <v>21209.342908142877</v>
      </c>
      <c r="W25" s="529">
        <f t="shared" si="21"/>
        <v>7204.3589273672333</v>
      </c>
    </row>
    <row r="26" spans="1:24" x14ac:dyDescent="0.25">
      <c r="A26" s="121"/>
      <c r="B26" s="666" t="s">
        <v>5</v>
      </c>
      <c r="C26" s="89" t="str">
        <f t="shared" si="14"/>
        <v>No aplica</v>
      </c>
      <c r="D26" s="668">
        <f>(HLOOKUP(CONCATENATE($L$5,D$7),BECO_Datos!$D$3:$HN$85,BECO_Datos!$A12,FALSE)+IFERROR(HLOOKUP(CONCATENATE($L$5,D$7),BECO_Datos!$HP$3:$LT$85,BECO_Datos!$A12,FALSE),0))*D$5</f>
        <v>0</v>
      </c>
      <c r="E26" s="668">
        <f>(HLOOKUP(CONCATENATE($L$5,E$7),BECO_Datos!$D$3:$HN$85,BECO_Datos!$A12,FALSE)+IFERROR(HLOOKUP(CONCATENATE($L$5,E$7),BECO_Datos!$HP$3:$LT$85,BECO_Datos!$A12,FALSE),0))*E$5</f>
        <v>0</v>
      </c>
      <c r="F26" s="668">
        <f>(HLOOKUP(CONCATENATE($L$5,F$7),BECO_Datos!$D$3:$HN$85,BECO_Datos!$A12,FALSE)+IFERROR(HLOOKUP(CONCATENATE($L$5,F$7),BECO_Datos!$HP$3:$LT$85,BECO_Datos!$A12,FALSE),0))*F$5</f>
        <v>0</v>
      </c>
      <c r="G26" s="668">
        <f>(HLOOKUP(CONCATENATE($L$5,G$7),BECO_Datos!$D$3:$HN$85,BECO_Datos!$A12,FALSE)+IFERROR(HLOOKUP(CONCATENATE($L$5,G$7),BECO_Datos!$HP$3:$LT$85,BECO_Datos!$A12,FALSE),0))*G$5</f>
        <v>-62009.169399999992</v>
      </c>
      <c r="H26" s="668">
        <f>(HLOOKUP(CONCATENATE($L$5,H$7),BECO_Datos!$D$3:$HN$85,BECO_Datos!$A12,FALSE)+IFERROR(HLOOKUP(CONCATENATE($L$5,H$7),BECO_Datos!$HP$3:$LT$85,BECO_Datos!$A12,FALSE),0))*H$5</f>
        <v>0</v>
      </c>
      <c r="I26" s="668">
        <f>(HLOOKUP(CONCATENATE($L$5,I$7),BECO_Datos!$D$3:$HN$85,BECO_Datos!$A12,FALSE)+IFERROR(HLOOKUP(CONCATENATE($L$5,I$7),BECO_Datos!$HP$3:$LT$85,BECO_Datos!$A12,FALSE),0))*I$5</f>
        <v>0</v>
      </c>
      <c r="J26" s="668">
        <f>(HLOOKUP(CONCATENATE($L$5,J$7),BECO_Datos!$D$3:$HN$85,BECO_Datos!$A12,FALSE)+IFERROR(HLOOKUP(CONCATENATE($L$5,J$7),BECO_Datos!$HP$3:$LT$85,BECO_Datos!$A12,FALSE),0))*J$5</f>
        <v>0</v>
      </c>
      <c r="K26" s="668">
        <f>(HLOOKUP(CONCATENATE($L$5,K$7),BECO_Datos!$D$3:$HN$85,BECO_Datos!$A12,FALSE)+IFERROR(HLOOKUP(CONCATENATE($L$5,K$7),BECO_Datos!$HP$3:$LT$85,BECO_Datos!$A12,FALSE),0))*K$5</f>
        <v>0</v>
      </c>
      <c r="L26" s="89" t="str">
        <f t="shared" si="17"/>
        <v>No aplica</v>
      </c>
      <c r="M26" s="668">
        <f>(HLOOKUP(CONCATENATE($L$5,M$7),BECO_Datos!$D$3:$HN$85,BECO_Datos!$A12,FALSE)+IFERROR(HLOOKUP(CONCATENATE($L$5,M$7),BECO_Datos!$HP$3:$LT$85,BECO_Datos!$A12,FALSE),0))*M$5</f>
        <v>0</v>
      </c>
      <c r="N26" s="668">
        <f>(HLOOKUP(CONCATENATE($L$5,N$7),BECO_Datos!$D$3:$HN$85,BECO_Datos!$A12,FALSE)+IFERROR(HLOOKUP(CONCATENATE($L$5,N$7),BECO_Datos!$HP$3:$LT$85,BECO_Datos!$A12,FALSE),0))*N$5</f>
        <v>0</v>
      </c>
      <c r="O26" s="668">
        <f>(HLOOKUP(CONCATENATE($L$5,O$7),BECO_Datos!$D$3:$HN$85,BECO_Datos!$A12,FALSE)+IFERROR(HLOOKUP(CONCATENATE($L$5,O$7),BECO_Datos!$HP$3:$LT$85,BECO_Datos!$A12,FALSE),0))*O$5</f>
        <v>0</v>
      </c>
      <c r="P26" s="668">
        <f>(HLOOKUP(CONCATENATE($L$5,P$7),BECO_Datos!$D$3:$HN$85,BECO_Datos!$A12,FALSE)+IFERROR(HLOOKUP(CONCATENATE($L$5,P$7),BECO_Datos!$HP$3:$LT$85,BECO_Datos!$A12,FALSE),0))*P$5</f>
        <v>0</v>
      </c>
      <c r="Q26" s="668">
        <f>(HLOOKUP(CONCATENATE($L$5,Q$7),BECO_Datos!$D$3:$HN$85,BECO_Datos!$A12,FALSE)+IFERROR(HLOOKUP(CONCATENATE($L$5,Q$7),BECO_Datos!$HP$3:$LT$85,BECO_Datos!$A12,FALSE),0))*Q$5</f>
        <v>0</v>
      </c>
      <c r="R26" s="668">
        <f>(HLOOKUP(CONCATENATE($L$5,R$7),BECO_Datos!$D$3:$HN$85,BECO_Datos!$A12,FALSE)+IFERROR(HLOOKUP(CONCATENATE($L$5,R$7),BECO_Datos!$HP$3:$LT$85,BECO_Datos!$A12,FALSE),0))*R$5</f>
        <v>44681.902367079791</v>
      </c>
      <c r="S26" s="668">
        <f>(HLOOKUP(CONCATENATE($L$5,S$7),BECO_Datos!$D$3:$HN$85,BECO_Datos!$A12,FALSE)+IFERROR(HLOOKUP(CONCATENATE($L$5,S$7),BECO_Datos!$HP$3:$LT$85,BECO_Datos!$A12,FALSE),0))*S$5</f>
        <v>0</v>
      </c>
      <c r="T26" s="668">
        <f>(HLOOKUP(CONCATENATE($L$5,T$7),BECO_Datos!$D$3:$HN$85,BECO_Datos!$A12,FALSE)+IFERROR(HLOOKUP(CONCATENATE($L$5,T$7),BECO_Datos!$HP$3:$LT$85,BECO_Datos!$A12,FALSE),0))*T$5</f>
        <v>0</v>
      </c>
      <c r="U26" s="668">
        <f>(HLOOKUP(CONCATENATE($L$5,U$7),BECO_Datos!$D$3:$HN$85,BECO_Datos!$A12,FALSE)+IFERROR(HLOOKUP(CONCATENATE($L$5,U$7),BECO_Datos!$HP$3:$LT$85,BECO_Datos!$A12,FALSE),0))*U$5</f>
        <v>0</v>
      </c>
      <c r="V26" s="668">
        <f>(HLOOKUP(CONCATENATE($L$5,V$7),BECO_Datos!$D$3:$HN$85,BECO_Datos!$A12,FALSE)+IFERROR(HLOOKUP(CONCATENATE($L$5,V$7),BECO_Datos!$HP$3:$LT$85,BECO_Datos!$A12,FALSE),0))*V$5</f>
        <v>0</v>
      </c>
      <c r="W26" s="668">
        <f>(HLOOKUP(CONCATENATE($L$5,W$7),BECO_Datos!$D$3:$HN$85,BECO_Datos!$A12,FALSE)+IFERROR(HLOOKUP(CONCATENATE($L$5,W$7),BECO_Datos!$HP$3:$LT$85,BECO_Datos!$A12,FALSE),0))*W$5</f>
        <v>0</v>
      </c>
    </row>
    <row r="27" spans="1:24" x14ac:dyDescent="0.25">
      <c r="A27" s="121"/>
      <c r="B27" s="586" t="s">
        <v>6</v>
      </c>
      <c r="C27" s="86" t="str">
        <f t="shared" si="14"/>
        <v>No aplica</v>
      </c>
      <c r="D27" s="86">
        <f>(HLOOKUP(CONCATENATE($L$5,D$7),BECO_Datos!$D$3:$HN$85,BECO_Datos!$A13,FALSE)+IFERROR(HLOOKUP(CONCATENATE($L$5,D$7),BECO_Datos!$HP$3:$LT$85,BECO_Datos!$A13,FALSE),0))*D$5</f>
        <v>0</v>
      </c>
      <c r="E27" s="86">
        <f>(HLOOKUP(CONCATENATE($L$5,E$7),BECO_Datos!$D$3:$HN$85,BECO_Datos!$A13,FALSE)+IFERROR(HLOOKUP(CONCATENATE($L$5,E$7),BECO_Datos!$HP$3:$LT$85,BECO_Datos!$A13,FALSE),0))*E$5</f>
        <v>-2144.3237513150852</v>
      </c>
      <c r="F27" s="86">
        <f>(HLOOKUP(CONCATENATE($L$5,F$7),BECO_Datos!$D$3:$HN$85,BECO_Datos!$A13,FALSE)+IFERROR(HLOOKUP(CONCATENATE($L$5,F$7),BECO_Datos!$HP$3:$LT$85,BECO_Datos!$A13,FALSE),0))*F$5</f>
        <v>-113446.17425847924</v>
      </c>
      <c r="G27" s="86">
        <f>(HLOOKUP(CONCATENATE($L$5,G$7),BECO_Datos!$D$3:$HN$85,BECO_Datos!$A13,FALSE)+IFERROR(HLOOKUP(CONCATENATE($L$5,G$7),BECO_Datos!$HP$3:$LT$85,BECO_Datos!$A13,FALSE),0))*G$5</f>
        <v>0</v>
      </c>
      <c r="H27" s="86">
        <f>(HLOOKUP(CONCATENATE($L$5,H$7),BECO_Datos!$D$3:$HN$85,BECO_Datos!$A13,FALSE)+IFERROR(HLOOKUP(CONCATENATE($L$5,H$7),BECO_Datos!$HP$3:$LT$85,BECO_Datos!$A13,FALSE),0))*H$5</f>
        <v>0</v>
      </c>
      <c r="I27" s="86">
        <f>(HLOOKUP(CONCATENATE($L$5,I$7),BECO_Datos!$D$3:$HN$85,BECO_Datos!$A13,FALSE)+IFERROR(HLOOKUP(CONCATENATE($L$5,I$7),BECO_Datos!$HP$3:$LT$85,BECO_Datos!$A13,FALSE),0))*I$5</f>
        <v>0</v>
      </c>
      <c r="J27" s="86">
        <f>(HLOOKUP(CONCATENATE($L$5,J$7),BECO_Datos!$D$3:$HN$85,BECO_Datos!$A13,FALSE)+IFERROR(HLOOKUP(CONCATENATE($L$5,J$7),BECO_Datos!$HP$3:$LT$85,BECO_Datos!$A13,FALSE),0))*J$5</f>
        <v>0</v>
      </c>
      <c r="K27" s="86">
        <f>(HLOOKUP(CONCATENATE($L$5,K$7),BECO_Datos!$D$3:$HN$85,BECO_Datos!$A13,FALSE)+IFERROR(HLOOKUP(CONCATENATE($L$5,K$7),BECO_Datos!$HP$3:$LT$85,BECO_Datos!$A13,FALSE),0))*K$5</f>
        <v>0</v>
      </c>
      <c r="L27" s="86" t="str">
        <f t="shared" si="17"/>
        <v>No aplica</v>
      </c>
      <c r="M27" s="86">
        <f>(HLOOKUP(CONCATENATE($L$5,M$7),BECO_Datos!$D$3:$HN$85,BECO_Datos!$A13,FALSE)+IFERROR(HLOOKUP(CONCATENATE($L$5,M$7),BECO_Datos!$HP$3:$LT$85,BECO_Datos!$A13,FALSE),0))*M$5</f>
        <v>0</v>
      </c>
      <c r="N27" s="86">
        <f>(HLOOKUP(CONCATENATE($L$5,N$7),BECO_Datos!$D$3:$HN$85,BECO_Datos!$A13,FALSE)+IFERROR(HLOOKUP(CONCATENATE($L$5,N$7),BECO_Datos!$HP$3:$LT$85,BECO_Datos!$A13,FALSE),0))*N$5</f>
        <v>0</v>
      </c>
      <c r="O27" s="86">
        <f>(HLOOKUP(CONCATENATE($L$5,O$7),BECO_Datos!$D$3:$HN$85,BECO_Datos!$A13,FALSE)+IFERROR(HLOOKUP(CONCATENATE($L$5,O$7),BECO_Datos!$HP$3:$LT$85,BECO_Datos!$A13,FALSE),0))*O$5</f>
        <v>0</v>
      </c>
      <c r="P27" s="86">
        <f>(HLOOKUP(CONCATENATE($L$5,P$7),BECO_Datos!$D$3:$HN$85,BECO_Datos!$A13,FALSE)+IFERROR(HLOOKUP(CONCATENATE($L$5,P$7),BECO_Datos!$HP$3:$LT$85,BECO_Datos!$A13,FALSE),0))*P$5</f>
        <v>0</v>
      </c>
      <c r="Q27" s="86">
        <f>(HLOOKUP(CONCATENATE($L$5,Q$7),BECO_Datos!$D$3:$HN$85,BECO_Datos!$A13,FALSE)+IFERROR(HLOOKUP(CONCATENATE($L$5,Q$7),BECO_Datos!$HP$3:$LT$85,BECO_Datos!$A13,FALSE),0))*Q$5</f>
        <v>-2181.6344351457305</v>
      </c>
      <c r="R27" s="86">
        <f>(HLOOKUP(CONCATENATE($L$5,R$7),BECO_Datos!$D$3:$HN$85,BECO_Datos!$A13,FALSE)+IFERROR(HLOOKUP(CONCATENATE($L$5,R$7),BECO_Datos!$HP$3:$LT$85,BECO_Datos!$A13,FALSE),0))*R$5</f>
        <v>21272.006989630008</v>
      </c>
      <c r="S27" s="86">
        <f>(HLOOKUP(CONCATENATE($L$5,S$7),BECO_Datos!$D$3:$HN$85,BECO_Datos!$A13,FALSE)+IFERROR(HLOOKUP(CONCATENATE($L$5,S$7),BECO_Datos!$HP$3:$LT$85,BECO_Datos!$A13,FALSE),0))*S$5</f>
        <v>0</v>
      </c>
      <c r="T27" s="86">
        <f>(HLOOKUP(CONCATENATE($L$5,T$7),BECO_Datos!$D$3:$HN$85,BECO_Datos!$A13,FALSE)+IFERROR(HLOOKUP(CONCATENATE($L$5,T$7),BECO_Datos!$HP$3:$LT$85,BECO_Datos!$A13,FALSE),0))*T$5</f>
        <v>-1217.7837324819379</v>
      </c>
      <c r="U27" s="86">
        <f>(HLOOKUP(CONCATENATE($L$5,U$7),BECO_Datos!$D$3:$HN$85,BECO_Datos!$A13,FALSE)+IFERROR(HLOOKUP(CONCATENATE($L$5,U$7),BECO_Datos!$HP$3:$LT$85,BECO_Datos!$A13,FALSE),0))*U$5</f>
        <v>0</v>
      </c>
      <c r="V27" s="86">
        <f>(HLOOKUP(CONCATENATE($L$5,V$7),BECO_Datos!$D$3:$HN$85,BECO_Datos!$A13,FALSE)+IFERROR(HLOOKUP(CONCATENATE($L$5,V$7),BECO_Datos!$HP$3:$LT$85,BECO_Datos!$A13,FALSE),0))*V$5</f>
        <v>0</v>
      </c>
      <c r="W27" s="86">
        <f>(HLOOKUP(CONCATENATE($L$5,W$7),BECO_Datos!$D$3:$HN$85,BECO_Datos!$A13,FALSE)+IFERROR(HLOOKUP(CONCATENATE($L$5,W$7),BECO_Datos!$HP$3:$LT$85,BECO_Datos!$A13,FALSE),0))*W$5</f>
        <v>-86.151072632766997</v>
      </c>
    </row>
    <row r="28" spans="1:24" x14ac:dyDescent="0.25">
      <c r="A28" s="121"/>
      <c r="B28" s="666" t="s">
        <v>25</v>
      </c>
      <c r="C28" s="89" t="str">
        <f t="shared" si="14"/>
        <v>No aplica</v>
      </c>
      <c r="D28" s="668">
        <f>(HLOOKUP(CONCATENATE($L$5,D$7),BECO_Datos!$D$3:$HN$85,BECO_Datos!$A14,FALSE)+IFERROR(HLOOKUP(CONCATENATE($L$5,D$7),BECO_Datos!$HP$3:$LT$85,BECO_Datos!$A14,FALSE),0))*D$5</f>
        <v>0</v>
      </c>
      <c r="E28" s="668">
        <f>(HLOOKUP(CONCATENATE($L$5,E$7),BECO_Datos!$D$3:$HN$85,BECO_Datos!$A14,FALSE)+IFERROR(HLOOKUP(CONCATENATE($L$5,E$7),BECO_Datos!$HP$3:$LT$85,BECO_Datos!$A14,FALSE),0))*E$5</f>
        <v>0</v>
      </c>
      <c r="F28" s="668">
        <f>(HLOOKUP(CONCATENATE($L$5,F$7),BECO_Datos!$D$3:$HN$85,BECO_Datos!$A14,FALSE)+IFERROR(HLOOKUP(CONCATENATE($L$5,F$7),BECO_Datos!$HP$3:$LT$85,BECO_Datos!$A14,FALSE),0))*F$5</f>
        <v>0</v>
      </c>
      <c r="G28" s="668">
        <f>(HLOOKUP(CONCATENATE($L$5,G$7),BECO_Datos!$D$3:$HN$85,BECO_Datos!$A14,FALSE)+IFERROR(HLOOKUP(CONCATENATE($L$5,G$7),BECO_Datos!$HP$3:$LT$85,BECO_Datos!$A14,FALSE),0))*G$5</f>
        <v>0</v>
      </c>
      <c r="H28" s="668">
        <f>(HLOOKUP(CONCATENATE($L$5,H$7),BECO_Datos!$D$3:$HN$85,BECO_Datos!$A14,FALSE)+IFERROR(HLOOKUP(CONCATENATE($L$5,H$7),BECO_Datos!$HP$3:$LT$85,BECO_Datos!$A14,FALSE),0))*H$5</f>
        <v>0</v>
      </c>
      <c r="I28" s="668">
        <f>(HLOOKUP(CONCATENATE($L$5,I$7),BECO_Datos!$D$3:$HN$85,BECO_Datos!$A14,FALSE)+IFERROR(HLOOKUP(CONCATENATE($L$5,I$7),BECO_Datos!$HP$3:$LT$85,BECO_Datos!$A14,FALSE),0))*I$5</f>
        <v>0</v>
      </c>
      <c r="J28" s="668">
        <f>(HLOOKUP(CONCATENATE($L$5,J$7),BECO_Datos!$D$3:$HN$85,BECO_Datos!$A14,FALSE)+IFERROR(HLOOKUP(CONCATENATE($L$5,J$7),BECO_Datos!$HP$3:$LT$85,BECO_Datos!$A14,FALSE),0))*J$5</f>
        <v>0</v>
      </c>
      <c r="K28" s="668">
        <f>(HLOOKUP(CONCATENATE($L$5,K$7),BECO_Datos!$D$3:$HN$85,BECO_Datos!$A14,FALSE)+IFERROR(HLOOKUP(CONCATENATE($L$5,K$7),BECO_Datos!$HP$3:$LT$85,BECO_Datos!$A14,FALSE),0))*K$5</f>
        <v>-68.377448310000005</v>
      </c>
      <c r="L28" s="89" t="str">
        <f t="shared" si="17"/>
        <v>No aplica</v>
      </c>
      <c r="M28" s="668">
        <f>(HLOOKUP(CONCATENATE($L$5,M$7),BECO_Datos!$D$3:$HN$85,BECO_Datos!$A14,FALSE)+IFERROR(HLOOKUP(CONCATENATE($L$5,M$7),BECO_Datos!$HP$3:$LT$85,BECO_Datos!$A14,FALSE),0))*M$5</f>
        <v>0</v>
      </c>
      <c r="N28" s="668">
        <f>(HLOOKUP(CONCATENATE($L$5,N$7),BECO_Datos!$D$3:$HN$85,BECO_Datos!$A14,FALSE)+IFERROR(HLOOKUP(CONCATENATE($L$5,N$7),BECO_Datos!$HP$3:$LT$85,BECO_Datos!$A14,FALSE),0))*N$5</f>
        <v>0</v>
      </c>
      <c r="O28" s="668">
        <f>(HLOOKUP(CONCATENATE($L$5,O$7),BECO_Datos!$D$3:$HN$85,BECO_Datos!$A14,FALSE)+IFERROR(HLOOKUP(CONCATENATE($L$5,O$7),BECO_Datos!$HP$3:$LT$85,BECO_Datos!$A14,FALSE),0))*O$5</f>
        <v>0</v>
      </c>
      <c r="P28" s="668">
        <f>(HLOOKUP(CONCATENATE($L$5,P$7),BECO_Datos!$D$3:$HN$85,BECO_Datos!$A14,FALSE)+IFERROR(HLOOKUP(CONCATENATE($L$5,P$7),BECO_Datos!$HP$3:$LT$85,BECO_Datos!$A14,FALSE),0))*P$5</f>
        <v>0</v>
      </c>
      <c r="Q28" s="668">
        <f>(HLOOKUP(CONCATENATE($L$5,Q$7),BECO_Datos!$D$3:$HN$85,BECO_Datos!$A14,FALSE)+IFERROR(HLOOKUP(CONCATENATE($L$5,Q$7),BECO_Datos!$HP$3:$LT$85,BECO_Datos!$A14,FALSE),0))*Q$5</f>
        <v>0</v>
      </c>
      <c r="R28" s="668">
        <f>(HLOOKUP(CONCATENATE($L$5,R$7),BECO_Datos!$D$3:$HN$85,BECO_Datos!$A14,FALSE)+IFERROR(HLOOKUP(CONCATENATE($L$5,R$7),BECO_Datos!$HP$3:$LT$85,BECO_Datos!$A14,FALSE),0))*R$5</f>
        <v>68.377448309999991</v>
      </c>
      <c r="S28" s="668">
        <f>(HLOOKUP(CONCATENATE($L$5,S$7),BECO_Datos!$D$3:$HN$85,BECO_Datos!$A14,FALSE)+IFERROR(HLOOKUP(CONCATENATE($L$5,S$7),BECO_Datos!$HP$3:$LT$85,BECO_Datos!$A14,FALSE),0))*S$5</f>
        <v>0</v>
      </c>
      <c r="T28" s="668">
        <f>(HLOOKUP(CONCATENATE($L$5,T$7),BECO_Datos!$D$3:$HN$85,BECO_Datos!$A14,FALSE)+IFERROR(HLOOKUP(CONCATENATE($L$5,T$7),BECO_Datos!$HP$3:$LT$85,BECO_Datos!$A14,FALSE),0))*T$5</f>
        <v>0</v>
      </c>
      <c r="U28" s="668">
        <f>(HLOOKUP(CONCATENATE($L$5,U$7),BECO_Datos!$D$3:$HN$85,BECO_Datos!$A14,FALSE)+IFERROR(HLOOKUP(CONCATENATE($L$5,U$7),BECO_Datos!$HP$3:$LT$85,BECO_Datos!$A14,FALSE),0))*U$5</f>
        <v>0</v>
      </c>
      <c r="V28" s="668">
        <f>(HLOOKUP(CONCATENATE($L$5,V$7),BECO_Datos!$D$3:$HN$85,BECO_Datos!$A14,FALSE)+IFERROR(HLOOKUP(CONCATENATE($L$5,V$7),BECO_Datos!$HP$3:$LT$85,BECO_Datos!$A14,FALSE),0))*V$5</f>
        <v>0</v>
      </c>
      <c r="W28" s="668">
        <f>(HLOOKUP(CONCATENATE($L$5,W$7),BECO_Datos!$D$3:$HN$85,BECO_Datos!$A14,FALSE)+IFERROR(HLOOKUP(CONCATENATE($L$5,W$7),BECO_Datos!$HP$3:$LT$85,BECO_Datos!$A14,FALSE),0))*W$5</f>
        <v>0</v>
      </c>
    </row>
    <row r="29" spans="1:24" x14ac:dyDescent="0.25">
      <c r="A29" s="121"/>
      <c r="B29" s="586" t="s">
        <v>24</v>
      </c>
      <c r="C29" s="86" t="str">
        <f t="shared" si="14"/>
        <v>No aplica</v>
      </c>
      <c r="D29" s="86">
        <f>(HLOOKUP(CONCATENATE($L$5,D$7),BECO_Datos!$D$3:$HN$85,BECO_Datos!$A15,FALSE)+IFERROR(HLOOKUP(CONCATENATE($L$5,D$7),BECO_Datos!$HP$3:$LT$85,BECO_Datos!$A15,FALSE),0))*D$5</f>
        <v>0</v>
      </c>
      <c r="E29" s="86">
        <f>(HLOOKUP(CONCATENATE($L$5,E$7),BECO_Datos!$D$3:$HN$85,BECO_Datos!$A15,FALSE)+IFERROR(HLOOKUP(CONCATENATE($L$5,E$7),BECO_Datos!$HP$3:$LT$85,BECO_Datos!$A15,FALSE),0))*E$5</f>
        <v>0</v>
      </c>
      <c r="F29" s="86">
        <f>(HLOOKUP(CONCATENATE($L$5,F$7),BECO_Datos!$D$3:$HN$85,BECO_Datos!$A15,FALSE)+IFERROR(HLOOKUP(CONCATENATE($L$5,F$7),BECO_Datos!$HP$3:$LT$85,BECO_Datos!$A15,FALSE),0))*F$5</f>
        <v>0</v>
      </c>
      <c r="G29" s="86">
        <f>(HLOOKUP(CONCATENATE($L$5,G$7),BECO_Datos!$D$3:$HN$85,BECO_Datos!$A15,FALSE)+IFERROR(HLOOKUP(CONCATENATE($L$5,G$7),BECO_Datos!$HP$3:$LT$85,BECO_Datos!$A15,FALSE),0))*G$5</f>
        <v>0</v>
      </c>
      <c r="H29" s="86">
        <f>(HLOOKUP(CONCATENATE($L$5,H$7),BECO_Datos!$D$3:$HN$85,BECO_Datos!$A15,FALSE)+IFERROR(HLOOKUP(CONCATENATE($L$5,H$7),BECO_Datos!$HP$3:$LT$85,BECO_Datos!$A15,FALSE),0))*H$5</f>
        <v>0</v>
      </c>
      <c r="I29" s="86">
        <f>(HLOOKUP(CONCATENATE($L$5,I$7),BECO_Datos!$D$3:$HN$85,BECO_Datos!$A15,FALSE)+IFERROR(HLOOKUP(CONCATENATE($L$5,I$7),BECO_Datos!$HP$3:$LT$85,BECO_Datos!$A15,FALSE),0))*I$5</f>
        <v>0</v>
      </c>
      <c r="J29" s="86">
        <f>(HLOOKUP(CONCATENATE($L$5,J$7),BECO_Datos!$D$3:$HN$85,BECO_Datos!$A15,FALSE)+IFERROR(HLOOKUP(CONCATENATE($L$5,J$7),BECO_Datos!$HP$3:$LT$85,BECO_Datos!$A15,FALSE),0))*J$5</f>
        <v>0</v>
      </c>
      <c r="K29" s="86">
        <f>(HLOOKUP(CONCATENATE($L$5,K$7),BECO_Datos!$D$3:$HN$85,BECO_Datos!$A15,FALSE)+IFERROR(HLOOKUP(CONCATENATE($L$5,K$7),BECO_Datos!$HP$3:$LT$85,BECO_Datos!$A15,FALSE),0))*K$5</f>
        <v>0</v>
      </c>
      <c r="L29" s="86" t="str">
        <f t="shared" si="17"/>
        <v>No aplica</v>
      </c>
      <c r="M29" s="86">
        <f>(HLOOKUP(CONCATENATE($L$5,M$7),BECO_Datos!$D$3:$HN$85,BECO_Datos!$A15,FALSE)+IFERROR(HLOOKUP(CONCATENATE($L$5,M$7),BECO_Datos!$HP$3:$LT$85,BECO_Datos!$A15,FALSE),0))*M$5</f>
        <v>0</v>
      </c>
      <c r="N29" s="86">
        <f>(HLOOKUP(CONCATENATE($L$5,N$7),BECO_Datos!$D$3:$HN$85,BECO_Datos!$A15,FALSE)+IFERROR(HLOOKUP(CONCATENATE($L$5,N$7),BECO_Datos!$HP$3:$LT$85,BECO_Datos!$A15,FALSE),0))*N$5</f>
        <v>0</v>
      </c>
      <c r="O29" s="86">
        <f>(HLOOKUP(CONCATENATE($L$5,O$7),BECO_Datos!$D$3:$HN$85,BECO_Datos!$A15,FALSE)+IFERROR(HLOOKUP(CONCATENATE($L$5,O$7),BECO_Datos!$HP$3:$LT$85,BECO_Datos!$A15,FALSE),0))*O$5</f>
        <v>0</v>
      </c>
      <c r="P29" s="86">
        <f>(HLOOKUP(CONCATENATE($L$5,P$7),BECO_Datos!$D$3:$HN$85,BECO_Datos!$A15,FALSE)+IFERROR(HLOOKUP(CONCATENATE($L$5,P$7),BECO_Datos!$HP$3:$LT$85,BECO_Datos!$A15,FALSE),0))*P$5</f>
        <v>0</v>
      </c>
      <c r="Q29" s="86">
        <f>(HLOOKUP(CONCATENATE($L$5,Q$7),BECO_Datos!$D$3:$HN$85,BECO_Datos!$A15,FALSE)+IFERROR(HLOOKUP(CONCATENATE($L$5,Q$7),BECO_Datos!$HP$3:$LT$85,BECO_Datos!$A15,FALSE),0))*Q$5</f>
        <v>0</v>
      </c>
      <c r="R29" s="86">
        <f>(HLOOKUP(CONCATENATE($L$5,R$7),BECO_Datos!$D$3:$HN$85,BECO_Datos!$A15,FALSE)+IFERROR(HLOOKUP(CONCATENATE($L$5,R$7),BECO_Datos!$HP$3:$LT$85,BECO_Datos!$A15,FALSE),0))*R$5</f>
        <v>0</v>
      </c>
      <c r="S29" s="86">
        <f>(HLOOKUP(CONCATENATE($L$5,S$7),BECO_Datos!$D$3:$HN$85,BECO_Datos!$A15,FALSE)+IFERROR(HLOOKUP(CONCATENATE($L$5,S$7),BECO_Datos!$HP$3:$LT$85,BECO_Datos!$A15,FALSE),0))*S$5</f>
        <v>0</v>
      </c>
      <c r="T29" s="86">
        <f>(HLOOKUP(CONCATENATE($L$5,T$7),BECO_Datos!$D$3:$HN$85,BECO_Datos!$A15,FALSE)+IFERROR(HLOOKUP(CONCATENATE($L$5,T$7),BECO_Datos!$HP$3:$LT$85,BECO_Datos!$A15,FALSE),0))*T$5</f>
        <v>0</v>
      </c>
      <c r="U29" s="86">
        <f>(HLOOKUP(CONCATENATE($L$5,U$7),BECO_Datos!$D$3:$HN$85,BECO_Datos!$A15,FALSE)+IFERROR(HLOOKUP(CONCATENATE($L$5,U$7),BECO_Datos!$HP$3:$LT$85,BECO_Datos!$A15,FALSE),0))*U$5</f>
        <v>0</v>
      </c>
      <c r="V29" s="86">
        <f>(HLOOKUP(CONCATENATE($L$5,V$7),BECO_Datos!$D$3:$HN$85,BECO_Datos!$A15,FALSE)+IFERROR(HLOOKUP(CONCATENATE($L$5,V$7),BECO_Datos!$HP$3:$LT$85,BECO_Datos!$A15,FALSE),0))*V$5</f>
        <v>0</v>
      </c>
      <c r="W29" s="86">
        <f>(HLOOKUP(CONCATENATE($L$5,W$7),BECO_Datos!$D$3:$HN$85,BECO_Datos!$A15,FALSE)+IFERROR(HLOOKUP(CONCATENATE($L$5,W$7),BECO_Datos!$HP$3:$LT$85,BECO_Datos!$A15,FALSE),0))*W$5</f>
        <v>0</v>
      </c>
    </row>
    <row r="30" spans="1:24" x14ac:dyDescent="0.25">
      <c r="A30" s="121"/>
      <c r="B30" s="666" t="s">
        <v>123</v>
      </c>
      <c r="C30" s="89" t="str">
        <f t="shared" si="14"/>
        <v>No aplica</v>
      </c>
      <c r="D30" s="668">
        <f>(HLOOKUP(CONCATENATE($L$5,D$7),BECO_Datos!$D$3:$HN$85,BECO_Datos!$A16,FALSE)+IFERROR(HLOOKUP(CONCATENATE($L$5,D$7),BECO_Datos!$HP$3:$LT$85,BECO_Datos!$A16,FALSE),0))*D$5</f>
        <v>-1105.7710120100783</v>
      </c>
      <c r="E30" s="668">
        <f>(HLOOKUP(CONCATENATE($L$5,E$7),BECO_Datos!$D$3:$HN$85,BECO_Datos!$A16,FALSE)+IFERROR(HLOOKUP(CONCATENATE($L$5,E$7),BECO_Datos!$HP$3:$LT$85,BECO_Datos!$A16,FALSE),0))*E$5</f>
        <v>-234.96646505835989</v>
      </c>
      <c r="F30" s="668">
        <f>(HLOOKUP(CONCATENATE($L$5,F$7),BECO_Datos!$D$3:$HN$85,BECO_Datos!$A16,FALSE)+IFERROR(HLOOKUP(CONCATENATE($L$5,F$7),BECO_Datos!$HP$3:$LT$85,BECO_Datos!$A16,FALSE),0))*F$5</f>
        <v>-38745.791917304785</v>
      </c>
      <c r="G30" s="668">
        <f>(HLOOKUP(CONCATENATE($L$5,G$7),BECO_Datos!$D$3:$HN$85,BECO_Datos!$A16,FALSE)+IFERROR(HLOOKUP(CONCATENATE($L$5,G$7),BECO_Datos!$HP$3:$LT$85,BECO_Datos!$A16,FALSE),0))*G$5</f>
        <v>-150.67907009628155</v>
      </c>
      <c r="H30" s="668">
        <f>(HLOOKUP(CONCATENATE($L$5,H$7),BECO_Datos!$D$3:$HN$85,BECO_Datos!$A16,FALSE)+IFERROR(HLOOKUP(CONCATENATE($L$5,H$7),BECO_Datos!$HP$3:$LT$85,BECO_Datos!$A16,FALSE),0))*H$5</f>
        <v>0</v>
      </c>
      <c r="I30" s="668">
        <f>(HLOOKUP(CONCATENATE($L$5,I$7),BECO_Datos!$D$3:$HN$85,BECO_Datos!$A16,FALSE)+IFERROR(HLOOKUP(CONCATENATE($L$5,I$7),BECO_Datos!$HP$3:$LT$85,BECO_Datos!$A16,FALSE),0))*I$5</f>
        <v>-1660.8056706726181</v>
      </c>
      <c r="J30" s="668">
        <f>(HLOOKUP(CONCATENATE($L$5,J$7),BECO_Datos!$D$3:$HN$85,BECO_Datos!$A16,FALSE)+IFERROR(HLOOKUP(CONCATENATE($L$5,J$7),BECO_Datos!$HP$3:$LT$85,BECO_Datos!$A16,FALSE),0))*J$5</f>
        <v>0</v>
      </c>
      <c r="K30" s="668">
        <f>(HLOOKUP(CONCATENATE($L$5,K$7),BECO_Datos!$D$3:$HN$85,BECO_Datos!$A16,FALSE)+IFERROR(HLOOKUP(CONCATENATE($L$5,K$7),BECO_Datos!$HP$3:$LT$85,BECO_Datos!$A16,FALSE),0))*K$5</f>
        <v>-9.4797393838497719</v>
      </c>
      <c r="L30" s="89" t="str">
        <f t="shared" si="17"/>
        <v>No aplica</v>
      </c>
      <c r="M30" s="668">
        <f>(HLOOKUP(CONCATENATE($L$5,M$7),BECO_Datos!$D$3:$HN$85,BECO_Datos!$A16,FALSE)+IFERROR(HLOOKUP(CONCATENATE($L$5,M$7),BECO_Datos!$HP$3:$LT$85,BECO_Datos!$A16,FALSE),0))*M$5</f>
        <v>0</v>
      </c>
      <c r="N30" s="668">
        <f>(HLOOKUP(CONCATENATE($L$5,N$7),BECO_Datos!$D$3:$HN$85,BECO_Datos!$A16,FALSE)+IFERROR(HLOOKUP(CONCATENATE($L$5,N$7),BECO_Datos!$HP$3:$LT$85,BECO_Datos!$A16,FALSE),0))*N$5</f>
        <v>0</v>
      </c>
      <c r="O30" s="668">
        <f>(HLOOKUP(CONCATENATE($L$5,O$7),BECO_Datos!$D$3:$HN$85,BECO_Datos!$A16,FALSE)+IFERROR(HLOOKUP(CONCATENATE($L$5,O$7),BECO_Datos!$HP$3:$LT$85,BECO_Datos!$A16,FALSE),0))*O$5</f>
        <v>0</v>
      </c>
      <c r="P30" s="668">
        <f>(HLOOKUP(CONCATENATE($L$5,P$7),BECO_Datos!$D$3:$HN$85,BECO_Datos!$A16,FALSE)+IFERROR(HLOOKUP(CONCATENATE($L$5,P$7),BECO_Datos!$HP$3:$LT$85,BECO_Datos!$A16,FALSE),0))*P$5</f>
        <v>0</v>
      </c>
      <c r="Q30" s="668">
        <f>(HLOOKUP(CONCATENATE($L$5,Q$7),BECO_Datos!$D$3:$HN$85,BECO_Datos!$A16,FALSE)+IFERROR(HLOOKUP(CONCATENATE($L$5,Q$7),BECO_Datos!$HP$3:$LT$85,BECO_Datos!$A16,FALSE),0))*Q$5</f>
        <v>-2011.614187094556</v>
      </c>
      <c r="R30" s="668">
        <f>(HLOOKUP(CONCATENATE($L$5,R$7),BECO_Datos!$D$3:$HN$85,BECO_Datos!$A16,FALSE)+IFERROR(HLOOKUP(CONCATENATE($L$5,R$7),BECO_Datos!$HP$3:$LT$85,BECO_Datos!$A16,FALSE),0))*R$5</f>
        <v>526.18712602000016</v>
      </c>
      <c r="S30" s="668">
        <f>(HLOOKUP(CONCATENATE($L$5,S$7),BECO_Datos!$D$3:$HN$85,BECO_Datos!$A16,FALSE)+IFERROR(HLOOKUP(CONCATENATE($L$5,S$7),BECO_Datos!$HP$3:$LT$85,BECO_Datos!$A16,FALSE),0))*S$5</f>
        <v>8631.6254777149479</v>
      </c>
      <c r="T30" s="668">
        <f>(HLOOKUP(CONCATENATE($L$5,T$7),BECO_Datos!$D$3:$HN$85,BECO_Datos!$A16,FALSE)+IFERROR(HLOOKUP(CONCATENATE($L$5,T$7),BECO_Datos!$HP$3:$LT$85,BECO_Datos!$A16,FALSE),0))*T$5</f>
        <v>0</v>
      </c>
      <c r="U30" s="668">
        <f>(HLOOKUP(CONCATENATE($L$5,U$7),BECO_Datos!$D$3:$HN$85,BECO_Datos!$A16,FALSE)+IFERROR(HLOOKUP(CONCATENATE($L$5,U$7),BECO_Datos!$HP$3:$LT$85,BECO_Datos!$A16,FALSE),0))*U$5</f>
        <v>-257.20793292228512</v>
      </c>
      <c r="V30" s="668">
        <f>(HLOOKUP(CONCATENATE($L$5,V$7),BECO_Datos!$D$3:$HN$85,BECO_Datos!$A16,FALSE)+IFERROR(HLOOKUP(CONCATENATE($L$5,V$7),BECO_Datos!$HP$3:$LT$85,BECO_Datos!$A16,FALSE),0))*V$5</f>
        <v>0</v>
      </c>
      <c r="W30" s="668">
        <f>(HLOOKUP(CONCATENATE($L$5,W$7),BECO_Datos!$D$3:$HN$85,BECO_Datos!$A16,FALSE)+IFERROR(HLOOKUP(CONCATENATE($L$5,W$7),BECO_Datos!$HP$3:$LT$85,BECO_Datos!$A16,FALSE),0))*W$5</f>
        <v>0</v>
      </c>
    </row>
    <row r="31" spans="1:24" x14ac:dyDescent="0.25">
      <c r="A31" s="121"/>
      <c r="B31" s="586" t="s">
        <v>7</v>
      </c>
      <c r="C31" s="86" t="str">
        <f t="shared" si="14"/>
        <v>No aplica</v>
      </c>
      <c r="D31" s="86">
        <f>(HLOOKUP(CONCATENATE($L$5,D$7),BECO_Datos!$D$3:$HN$85,BECO_Datos!$A17,FALSE)+IFERROR(HLOOKUP(CONCATENATE($L$5,D$7),BECO_Datos!$HP$3:$LT$85,BECO_Datos!$A17,FALSE),0))*D$5</f>
        <v>0</v>
      </c>
      <c r="E31" s="86">
        <f>(HLOOKUP(CONCATENATE($L$5,E$7),BECO_Datos!$D$3:$HN$85,BECO_Datos!$A17,FALSE)+IFERROR(HLOOKUP(CONCATENATE($L$5,E$7),BECO_Datos!$HP$3:$LT$85,BECO_Datos!$A17,FALSE),0))*E$5</f>
        <v>0</v>
      </c>
      <c r="F31" s="86">
        <f>(HLOOKUP(CONCATENATE($L$5,F$7),BECO_Datos!$D$3:$HN$85,BECO_Datos!$A17,FALSE)+IFERROR(HLOOKUP(CONCATENATE($L$5,F$7),BECO_Datos!$HP$3:$LT$85,BECO_Datos!$A17,FALSE),0))*F$5</f>
        <v>-3466.5337406715262</v>
      </c>
      <c r="G31" s="86">
        <f>(HLOOKUP(CONCATENATE($L$5,G$7),BECO_Datos!$D$3:$HN$85,BECO_Datos!$A17,FALSE)+IFERROR(HLOOKUP(CONCATENATE($L$5,G$7),BECO_Datos!$HP$3:$LT$85,BECO_Datos!$A17,FALSE),0))*G$5</f>
        <v>0</v>
      </c>
      <c r="H31" s="86">
        <f>(HLOOKUP(CONCATENATE($L$5,H$7),BECO_Datos!$D$3:$HN$85,BECO_Datos!$A17,FALSE)+IFERROR(HLOOKUP(CONCATENATE($L$5,H$7),BECO_Datos!$HP$3:$LT$85,BECO_Datos!$A17,FALSE),0))*H$5</f>
        <v>0</v>
      </c>
      <c r="I31" s="86">
        <f>(HLOOKUP(CONCATENATE($L$5,I$7),BECO_Datos!$D$3:$HN$85,BECO_Datos!$A17,FALSE)+IFERROR(HLOOKUP(CONCATENATE($L$5,I$7),BECO_Datos!$HP$3:$LT$85,BECO_Datos!$A17,FALSE),0))*I$5</f>
        <v>0</v>
      </c>
      <c r="J31" s="86">
        <f>(HLOOKUP(CONCATENATE($L$5,J$7),BECO_Datos!$D$3:$HN$85,BECO_Datos!$A17,FALSE)+IFERROR(HLOOKUP(CONCATENATE($L$5,J$7),BECO_Datos!$HP$3:$LT$85,BECO_Datos!$A17,FALSE),0))*J$5</f>
        <v>0</v>
      </c>
      <c r="K31" s="86">
        <f>(HLOOKUP(CONCATENATE($L$5,K$7),BECO_Datos!$D$3:$HN$85,BECO_Datos!$A17,FALSE)+IFERROR(HLOOKUP(CONCATENATE($L$5,K$7),BECO_Datos!$HP$3:$LT$85,BECO_Datos!$A17,FALSE),0))*K$5</f>
        <v>0</v>
      </c>
      <c r="L31" s="86" t="str">
        <f t="shared" si="17"/>
        <v>No aplica</v>
      </c>
      <c r="M31" s="86">
        <f>(HLOOKUP(CONCATENATE($L$5,M$7),BECO_Datos!$D$3:$HN$85,BECO_Datos!$A17,FALSE)+IFERROR(HLOOKUP(CONCATENATE($L$5,M$7),BECO_Datos!$HP$3:$LT$85,BECO_Datos!$A17,FALSE),0))*M$5</f>
        <v>0</v>
      </c>
      <c r="N31" s="86">
        <f>(HLOOKUP(CONCATENATE($L$5,N$7),BECO_Datos!$D$3:$HN$85,BECO_Datos!$A17,FALSE)+IFERROR(HLOOKUP(CONCATENATE($L$5,N$7),BECO_Datos!$HP$3:$LT$85,BECO_Datos!$A17,FALSE),0))*N$5</f>
        <v>0</v>
      </c>
      <c r="O31" s="86">
        <f>(HLOOKUP(CONCATENATE($L$5,O$7),BECO_Datos!$D$3:$HN$85,BECO_Datos!$A17,FALSE)+IFERROR(HLOOKUP(CONCATENATE($L$5,O$7),BECO_Datos!$HP$3:$LT$85,BECO_Datos!$A17,FALSE),0))*O$5</f>
        <v>0</v>
      </c>
      <c r="P31" s="86">
        <f>(HLOOKUP(CONCATENATE($L$5,P$7),BECO_Datos!$D$3:$HN$85,BECO_Datos!$A17,FALSE)+IFERROR(HLOOKUP(CONCATENATE($L$5,P$7),BECO_Datos!$HP$3:$LT$85,BECO_Datos!$A17,FALSE),0))*P$5</f>
        <v>0</v>
      </c>
      <c r="Q31" s="86">
        <f>(HLOOKUP(CONCATENATE($L$5,Q$7),BECO_Datos!$D$3:$HN$85,BECO_Datos!$A17,FALSE)+IFERROR(HLOOKUP(CONCATENATE($L$5,Q$7),BECO_Datos!$HP$3:$LT$85,BECO_Datos!$A17,FALSE),0))*Q$5</f>
        <v>0</v>
      </c>
      <c r="R31" s="86">
        <f>(HLOOKUP(CONCATENATE($L$5,R$7),BECO_Datos!$D$3:$HN$85,BECO_Datos!$A17,FALSE)+IFERROR(HLOOKUP(CONCATENATE($L$5,R$7),BECO_Datos!$HP$3:$LT$85,BECO_Datos!$A17,FALSE),0))*R$5</f>
        <v>0</v>
      </c>
      <c r="S31" s="86">
        <f>(HLOOKUP(CONCATENATE($L$5,S$7),BECO_Datos!$D$3:$HN$85,BECO_Datos!$A17,FALSE)+IFERROR(HLOOKUP(CONCATENATE($L$5,S$7),BECO_Datos!$HP$3:$LT$85,BECO_Datos!$A17,FALSE),0))*S$5</f>
        <v>0</v>
      </c>
      <c r="T31" s="86">
        <f>(HLOOKUP(CONCATENATE($L$5,T$7),BECO_Datos!$D$3:$HN$85,BECO_Datos!$A17,FALSE)+IFERROR(HLOOKUP(CONCATENATE($L$5,T$7),BECO_Datos!$HP$3:$LT$85,BECO_Datos!$A17,FALSE),0))*T$5</f>
        <v>0</v>
      </c>
      <c r="U31" s="86">
        <f>(HLOOKUP(CONCATENATE($L$5,U$7),BECO_Datos!$D$3:$HN$85,BECO_Datos!$A17,FALSE)+IFERROR(HLOOKUP(CONCATENATE($L$5,U$7),BECO_Datos!$HP$3:$LT$85,BECO_Datos!$A17,FALSE),0))*U$5</f>
        <v>0</v>
      </c>
      <c r="V31" s="86">
        <f>(HLOOKUP(CONCATENATE($L$5,V$7),BECO_Datos!$D$3:$HN$85,BECO_Datos!$A17,FALSE)+IFERROR(HLOOKUP(CONCATENATE($L$5,V$7),BECO_Datos!$HP$3:$LT$85,BECO_Datos!$A17,FALSE),0))*V$5</f>
        <v>0</v>
      </c>
      <c r="W31" s="86">
        <f>(HLOOKUP(CONCATENATE($L$5,W$7),BECO_Datos!$D$3:$HN$85,BECO_Datos!$A17,FALSE)+IFERROR(HLOOKUP(CONCATENATE($L$5,W$7),BECO_Datos!$HP$3:$LT$85,BECO_Datos!$A17,FALSE),0))*W$5</f>
        <v>0</v>
      </c>
    </row>
    <row r="32" spans="1:24" s="9" customFormat="1" x14ac:dyDescent="0.25">
      <c r="B32" s="666" t="s">
        <v>8</v>
      </c>
      <c r="C32" s="89" t="str">
        <f t="shared" si="14"/>
        <v>No aplica</v>
      </c>
      <c r="D32" s="668">
        <f>(HLOOKUP(CONCATENATE($L$5,D$7),BECO_Datos!$D$3:$HN$85,BECO_Datos!$A18,FALSE)+IFERROR(HLOOKUP(CONCATENATE($L$5,D$7),BECO_Datos!$HP$3:$LT$85,BECO_Datos!$A18,FALSE),0))*D$5</f>
        <v>0</v>
      </c>
      <c r="E32" s="668">
        <f>(HLOOKUP(CONCATENATE($L$5,E$7),BECO_Datos!$D$3:$HN$85,BECO_Datos!$A18,FALSE)+IFERROR(HLOOKUP(CONCATENATE($L$5,E$7),BECO_Datos!$HP$3:$LT$85,BECO_Datos!$A18,FALSE),0))*E$5</f>
        <v>0</v>
      </c>
      <c r="F32" s="668">
        <f>(HLOOKUP(CONCATENATE($L$5,F$7),BECO_Datos!$D$3:$HN$85,BECO_Datos!$A18,FALSE)+IFERROR(HLOOKUP(CONCATENATE($L$5,F$7),BECO_Datos!$HP$3:$LT$85,BECO_Datos!$A18,FALSE),0))*F$5</f>
        <v>0</v>
      </c>
      <c r="G32" s="668">
        <f>(HLOOKUP(CONCATENATE($L$5,G$7),BECO_Datos!$D$3:$HN$85,BECO_Datos!$A18,FALSE)+IFERROR(HLOOKUP(CONCATENATE($L$5,G$7),BECO_Datos!$HP$3:$LT$85,BECO_Datos!$A18,FALSE),0))*G$5</f>
        <v>0</v>
      </c>
      <c r="H32" s="668">
        <f>(HLOOKUP(CONCATENATE($L$5,H$7),BECO_Datos!$D$3:$HN$85,BECO_Datos!$A18,FALSE)+IFERROR(HLOOKUP(CONCATENATE($L$5,H$7),BECO_Datos!$HP$3:$LT$85,BECO_Datos!$A18,FALSE),0))*H$5</f>
        <v>0</v>
      </c>
      <c r="I32" s="668">
        <f>(HLOOKUP(CONCATENATE($L$5,I$7),BECO_Datos!$D$3:$HN$85,BECO_Datos!$A18,FALSE)+IFERROR(HLOOKUP(CONCATENATE($L$5,I$7),BECO_Datos!$HP$3:$LT$85,BECO_Datos!$A18,FALSE),0))*I$5</f>
        <v>-89053.699160000004</v>
      </c>
      <c r="J32" s="668">
        <f>(HLOOKUP(CONCATENATE($L$5,J$7),BECO_Datos!$D$3:$HN$85,BECO_Datos!$A18,FALSE)+IFERROR(HLOOKUP(CONCATENATE($L$5,J$7),BECO_Datos!$HP$3:$LT$85,BECO_Datos!$A18,FALSE),0))*J$5</f>
        <v>0</v>
      </c>
      <c r="K32" s="668">
        <f>(HLOOKUP(CONCATENATE($L$5,K$7),BECO_Datos!$D$3:$HN$85,BECO_Datos!$A18,FALSE)+IFERROR(HLOOKUP(CONCATENATE($L$5,K$7),BECO_Datos!$HP$3:$LT$85,BECO_Datos!$A18,FALSE),0))*K$5</f>
        <v>0</v>
      </c>
      <c r="L32" s="89" t="str">
        <f t="shared" si="17"/>
        <v>No aplica</v>
      </c>
      <c r="M32" s="668">
        <f>(HLOOKUP(CONCATENATE($L$5,M$7),BECO_Datos!$D$3:$HN$85,BECO_Datos!$A18,FALSE)+IFERROR(HLOOKUP(CONCATENATE($L$5,M$7),BECO_Datos!$HP$3:$LT$85,BECO_Datos!$A18,FALSE),0))*M$5</f>
        <v>0</v>
      </c>
      <c r="N32" s="668">
        <f>(HLOOKUP(CONCATENATE($L$5,N$7),BECO_Datos!$D$3:$HN$85,BECO_Datos!$A18,FALSE)+IFERROR(HLOOKUP(CONCATENATE($L$5,N$7),BECO_Datos!$HP$3:$LT$85,BECO_Datos!$A18,FALSE),0))*N$5</f>
        <v>0</v>
      </c>
      <c r="O32" s="668">
        <f>(HLOOKUP(CONCATENATE($L$5,O$7),BECO_Datos!$D$3:$HN$85,BECO_Datos!$A18,FALSE)+IFERROR(HLOOKUP(CONCATENATE($L$5,O$7),BECO_Datos!$HP$3:$LT$85,BECO_Datos!$A18,FALSE),0))*O$5</f>
        <v>0</v>
      </c>
      <c r="P32" s="668">
        <f>(HLOOKUP(CONCATENATE($L$5,P$7),BECO_Datos!$D$3:$HN$85,BECO_Datos!$A18,FALSE)+IFERROR(HLOOKUP(CONCATENATE($L$5,P$7),BECO_Datos!$HP$3:$LT$85,BECO_Datos!$A18,FALSE),0))*P$5</f>
        <v>0</v>
      </c>
      <c r="Q32" s="668">
        <f>(HLOOKUP(CONCATENATE($L$5,Q$7),BECO_Datos!$D$3:$HN$85,BECO_Datos!$A18,FALSE)+IFERROR(HLOOKUP(CONCATENATE($L$5,Q$7),BECO_Datos!$HP$3:$LT$85,BECO_Datos!$A18,FALSE),0))*Q$5</f>
        <v>16632.454415223612</v>
      </c>
      <c r="R32" s="668">
        <f>(HLOOKUP(CONCATENATE($L$5,R$7),BECO_Datos!$D$3:$HN$85,BECO_Datos!$A18,FALSE)+IFERROR(HLOOKUP(CONCATENATE($L$5,R$7),BECO_Datos!$HP$3:$LT$85,BECO_Datos!$A18,FALSE),0))*R$5</f>
        <v>0</v>
      </c>
      <c r="S32" s="668">
        <f>(HLOOKUP(CONCATENATE($L$5,S$7),BECO_Datos!$D$3:$HN$85,BECO_Datos!$A18,FALSE)+IFERROR(HLOOKUP(CONCATENATE($L$5,S$7),BECO_Datos!$HP$3:$LT$85,BECO_Datos!$A18,FALSE),0))*S$5</f>
        <v>0</v>
      </c>
      <c r="T32" s="668">
        <f>(HLOOKUP(CONCATENATE($L$5,T$7),BECO_Datos!$D$3:$HN$85,BECO_Datos!$A18,FALSE)+IFERROR(HLOOKUP(CONCATENATE($L$5,T$7),BECO_Datos!$HP$3:$LT$85,BECO_Datos!$A18,FALSE),0))*T$5</f>
        <v>23036.409250000001</v>
      </c>
      <c r="U32" s="668">
        <f>(HLOOKUP(CONCATENATE($L$5,U$7),BECO_Datos!$D$3:$HN$85,BECO_Datos!$A18,FALSE)+IFERROR(HLOOKUP(CONCATENATE($L$5,U$7),BECO_Datos!$HP$3:$LT$85,BECO_Datos!$A18,FALSE),0))*U$5</f>
        <v>7640.4255827573106</v>
      </c>
      <c r="V32" s="668">
        <f>(HLOOKUP(CONCATENATE($L$5,V$7),BECO_Datos!$D$3:$HN$85,BECO_Datos!$A18,FALSE)+IFERROR(HLOOKUP(CONCATENATE($L$5,V$7),BECO_Datos!$HP$3:$LT$85,BECO_Datos!$A18,FALSE),0))*V$5</f>
        <v>21209.342908142877</v>
      </c>
      <c r="W32" s="668">
        <f>(HLOOKUP(CONCATENATE($L$5,W$7),BECO_Datos!$D$3:$HN$85,BECO_Datos!$A18,FALSE)+IFERROR(HLOOKUP(CONCATENATE($L$5,W$7),BECO_Datos!$HP$3:$LT$85,BECO_Datos!$A18,FALSE),0))*W$5</f>
        <v>7290.51</v>
      </c>
      <c r="X32" s="8"/>
    </row>
    <row r="33" spans="1:24" s="9" customFormat="1" x14ac:dyDescent="0.25">
      <c r="B33" s="586" t="s">
        <v>9</v>
      </c>
      <c r="C33" s="86" t="str">
        <f t="shared" si="14"/>
        <v>No aplica</v>
      </c>
      <c r="D33" s="86">
        <f>(HLOOKUP(CONCATENATE($L$5,D$7),BECO_Datos!$D$3:$HN$85,BECO_Datos!$A19,FALSE)+IFERROR(HLOOKUP(CONCATENATE($L$5,D$7),BECO_Datos!$HP$3:$LT$85,BECO_Datos!$A19,FALSE),0))*D$5</f>
        <v>0</v>
      </c>
      <c r="E33" s="86">
        <f>(HLOOKUP(CONCATENATE($L$5,E$7),BECO_Datos!$D$3:$HN$85,BECO_Datos!$A19,FALSE)+IFERROR(HLOOKUP(CONCATENATE($L$5,E$7),BECO_Datos!$HP$3:$LT$85,BECO_Datos!$A19,FALSE),0))*E$5</f>
        <v>-3406.0655109600002</v>
      </c>
      <c r="F33" s="86">
        <f>(HLOOKUP(CONCATENATE($L$5,F$7),BECO_Datos!$D$3:$HN$85,BECO_Datos!$A19,FALSE)+IFERROR(HLOOKUP(CONCATENATE($L$5,F$7),BECO_Datos!$HP$3:$LT$85,BECO_Datos!$A19,FALSE),0))*F$5</f>
        <v>0</v>
      </c>
      <c r="G33" s="86">
        <f>(HLOOKUP(CONCATENATE($L$5,G$7),BECO_Datos!$D$3:$HN$85,BECO_Datos!$A19,FALSE)+IFERROR(HLOOKUP(CONCATENATE($L$5,G$7),BECO_Datos!$HP$3:$LT$85,BECO_Datos!$A19,FALSE),0))*G$5</f>
        <v>0</v>
      </c>
      <c r="H33" s="86">
        <f>(HLOOKUP(CONCATENATE($L$5,H$7),BECO_Datos!$D$3:$HN$85,BECO_Datos!$A19,FALSE)+IFERROR(HLOOKUP(CONCATENATE($L$5,H$7),BECO_Datos!$HP$3:$LT$85,BECO_Datos!$A19,FALSE),0))*H$5</f>
        <v>0</v>
      </c>
      <c r="I33" s="86">
        <f>(HLOOKUP(CONCATENATE($L$5,I$7),BECO_Datos!$D$3:$HN$85,BECO_Datos!$A19,FALSE)+IFERROR(HLOOKUP(CONCATENATE($L$5,I$7),BECO_Datos!$HP$3:$LT$85,BECO_Datos!$A19,FALSE),0))*I$5</f>
        <v>0</v>
      </c>
      <c r="J33" s="86">
        <f>(HLOOKUP(CONCATENATE($L$5,J$7),BECO_Datos!$D$3:$HN$85,BECO_Datos!$A19,FALSE)+IFERROR(HLOOKUP(CONCATENATE($L$5,J$7),BECO_Datos!$HP$3:$LT$85,BECO_Datos!$A19,FALSE),0))*J$5</f>
        <v>0</v>
      </c>
      <c r="K33" s="86">
        <f>(HLOOKUP(CONCATENATE($L$5,K$7),BECO_Datos!$D$3:$HN$85,BECO_Datos!$A19,FALSE)+IFERROR(HLOOKUP(CONCATENATE($L$5,K$7),BECO_Datos!$HP$3:$LT$85,BECO_Datos!$A19,FALSE),0))*K$5</f>
        <v>0</v>
      </c>
      <c r="L33" s="86" t="str">
        <f t="shared" si="17"/>
        <v>No aplica</v>
      </c>
      <c r="M33" s="86">
        <f>(HLOOKUP(CONCATENATE($L$5,M$7),BECO_Datos!$D$3:$HN$85,BECO_Datos!$A19,FALSE)+IFERROR(HLOOKUP(CONCATENATE($L$5,M$7),BECO_Datos!$HP$3:$LT$85,BECO_Datos!$A19,FALSE),0))*M$5</f>
        <v>0</v>
      </c>
      <c r="N33" s="86">
        <f>(HLOOKUP(CONCATENATE($L$5,N$7),BECO_Datos!$D$3:$HN$85,BECO_Datos!$A19,FALSE)+IFERROR(HLOOKUP(CONCATENATE($L$5,N$7),BECO_Datos!$HP$3:$LT$85,BECO_Datos!$A19,FALSE),0))*N$5</f>
        <v>0</v>
      </c>
      <c r="O33" s="86">
        <f>(HLOOKUP(CONCATENATE($L$5,O$7),BECO_Datos!$D$3:$HN$85,BECO_Datos!$A19,FALSE)+IFERROR(HLOOKUP(CONCATENATE($L$5,O$7),BECO_Datos!$HP$3:$LT$85,BECO_Datos!$A19,FALSE),0))*O$5</f>
        <v>0</v>
      </c>
      <c r="P33" s="86">
        <f>(HLOOKUP(CONCATENATE($L$5,P$7),BECO_Datos!$D$3:$HN$85,BECO_Datos!$A19,FALSE)+IFERROR(HLOOKUP(CONCATENATE($L$5,P$7),BECO_Datos!$HP$3:$LT$85,BECO_Datos!$A19,FALSE),0))*P$5</f>
        <v>2850.7172703743377</v>
      </c>
      <c r="Q33" s="86">
        <f>(HLOOKUP(CONCATENATE($L$5,Q$7),BECO_Datos!$D$3:$HN$85,BECO_Datos!$A19,FALSE)+IFERROR(HLOOKUP(CONCATENATE($L$5,Q$7),BECO_Datos!$HP$3:$LT$85,BECO_Datos!$A19,FALSE),0))*Q$5</f>
        <v>0</v>
      </c>
      <c r="R33" s="86">
        <f>(HLOOKUP(CONCATENATE($L$5,R$7),BECO_Datos!$D$3:$HN$85,BECO_Datos!$A19,FALSE)+IFERROR(HLOOKUP(CONCATENATE($L$5,R$7),BECO_Datos!$HP$3:$LT$85,BECO_Datos!$A19,FALSE),0))*R$5</f>
        <v>0</v>
      </c>
      <c r="S33" s="86">
        <f>(HLOOKUP(CONCATENATE($L$5,S$7),BECO_Datos!$D$3:$HN$85,BECO_Datos!$A19,FALSE)+IFERROR(HLOOKUP(CONCATENATE($L$5,S$7),BECO_Datos!$HP$3:$LT$85,BECO_Datos!$A19,FALSE),0))*S$5</f>
        <v>0</v>
      </c>
      <c r="T33" s="86">
        <f>(HLOOKUP(CONCATENATE($L$5,T$7),BECO_Datos!$D$3:$HN$85,BECO_Datos!$A19,FALSE)+IFERROR(HLOOKUP(CONCATENATE($L$5,T$7),BECO_Datos!$HP$3:$LT$85,BECO_Datos!$A19,FALSE),0))*T$5</f>
        <v>0</v>
      </c>
      <c r="U33" s="86">
        <f>(HLOOKUP(CONCATENATE($L$5,U$7),BECO_Datos!$D$3:$HN$85,BECO_Datos!$A19,FALSE)+IFERROR(HLOOKUP(CONCATENATE($L$5,U$7),BECO_Datos!$HP$3:$LT$85,BECO_Datos!$A19,FALSE),0))*U$5</f>
        <v>0</v>
      </c>
      <c r="V33" s="86">
        <f>(HLOOKUP(CONCATENATE($L$5,V$7),BECO_Datos!$D$3:$HN$85,BECO_Datos!$A19,FALSE)+IFERROR(HLOOKUP(CONCATENATE($L$5,V$7),BECO_Datos!$HP$3:$LT$85,BECO_Datos!$A19,FALSE),0))*V$5</f>
        <v>0</v>
      </c>
      <c r="W33" s="86">
        <f>(HLOOKUP(CONCATENATE($L$5,W$7),BECO_Datos!$D$3:$HN$85,BECO_Datos!$A19,FALSE)+IFERROR(HLOOKUP(CONCATENATE($L$5,W$7),BECO_Datos!$HP$3:$LT$85,BECO_Datos!$A19,FALSE),0))*W$5</f>
        <v>0</v>
      </c>
      <c r="X33" s="8"/>
    </row>
    <row r="34" spans="1:24" x14ac:dyDescent="0.25">
      <c r="B34" s="666" t="s">
        <v>11</v>
      </c>
      <c r="C34" s="89" t="str">
        <f t="shared" si="14"/>
        <v>No aplica</v>
      </c>
      <c r="D34" s="668">
        <f>(HLOOKUP(CONCATENATE($L$5,D$7),BECO_Datos!$D$3:$HN$85,BECO_Datos!$A20,FALSE)+IFERROR(HLOOKUP(CONCATENATE($L$5,D$7),BECO_Datos!$HP$3:$LT$85,BECO_Datos!$A20,FALSE),0))*D$5</f>
        <v>0</v>
      </c>
      <c r="E34" s="668">
        <f>(HLOOKUP(CONCATENATE($L$5,E$7),BECO_Datos!$D$3:$HN$85,BECO_Datos!$A20,FALSE)+IFERROR(HLOOKUP(CONCATENATE($L$5,E$7),BECO_Datos!$HP$3:$LT$85,BECO_Datos!$A20,FALSE),0))*E$5</f>
        <v>0</v>
      </c>
      <c r="F34" s="668">
        <f>(HLOOKUP(CONCATENATE($L$5,F$7),BECO_Datos!$D$3:$HN$85,BECO_Datos!$A20,FALSE)+IFERROR(HLOOKUP(CONCATENATE($L$5,F$7),BECO_Datos!$HP$3:$LT$85,BECO_Datos!$A20,FALSE),0))*F$5</f>
        <v>0</v>
      </c>
      <c r="G34" s="668">
        <f>(HLOOKUP(CONCATENATE($L$5,G$7),BECO_Datos!$D$3:$HN$85,BECO_Datos!$A20,FALSE)+IFERROR(HLOOKUP(CONCATENATE($L$5,G$7),BECO_Datos!$HP$3:$LT$85,BECO_Datos!$A20,FALSE),0))*G$5</f>
        <v>0</v>
      </c>
      <c r="H34" s="668">
        <f>(HLOOKUP(CONCATENATE($L$5,H$7),BECO_Datos!$D$3:$HN$85,BECO_Datos!$A20,FALSE)+IFERROR(HLOOKUP(CONCATENATE($L$5,H$7),BECO_Datos!$HP$3:$LT$85,BECO_Datos!$A20,FALSE),0))*H$5</f>
        <v>-159.01581574553151</v>
      </c>
      <c r="I34" s="668">
        <f>(HLOOKUP(CONCATENATE($L$5,I$7),BECO_Datos!$D$3:$HN$85,BECO_Datos!$A20,FALSE)+IFERROR(HLOOKUP(CONCATENATE($L$5,I$7),BECO_Datos!$HP$3:$LT$85,BECO_Datos!$A20,FALSE),0))*I$5</f>
        <v>0</v>
      </c>
      <c r="J34" s="668">
        <f>(HLOOKUP(CONCATENATE($L$5,J$7),BECO_Datos!$D$3:$HN$85,BECO_Datos!$A20,FALSE)+IFERROR(HLOOKUP(CONCATENATE($L$5,J$7),BECO_Datos!$HP$3:$LT$85,BECO_Datos!$A20,FALSE),0))*J$5</f>
        <v>0</v>
      </c>
      <c r="K34" s="668">
        <f>(HLOOKUP(CONCATENATE($L$5,K$7),BECO_Datos!$D$3:$HN$85,BECO_Datos!$A20,FALSE)+IFERROR(HLOOKUP(CONCATENATE($L$5,K$7),BECO_Datos!$HP$3:$LT$85,BECO_Datos!$A20,FALSE),0))*K$5</f>
        <v>0</v>
      </c>
      <c r="L34" s="89" t="str">
        <f t="shared" si="17"/>
        <v>No aplica</v>
      </c>
      <c r="M34" s="668">
        <f>(HLOOKUP(CONCATENATE($L$5,M$7),BECO_Datos!$D$3:$HN$85,BECO_Datos!$A20,FALSE)+IFERROR(HLOOKUP(CONCATENATE($L$5,M$7),BECO_Datos!$HP$3:$LT$85,BECO_Datos!$A20,FALSE),0))*M$5</f>
        <v>0</v>
      </c>
      <c r="N34" s="668">
        <f>(HLOOKUP(CONCATENATE($L$5,N$7),BECO_Datos!$D$3:$HN$85,BECO_Datos!$A20,FALSE)+IFERROR(HLOOKUP(CONCATENATE($L$5,N$7),BECO_Datos!$HP$3:$LT$85,BECO_Datos!$A20,FALSE),0))*N$5</f>
        <v>0</v>
      </c>
      <c r="O34" s="668">
        <f>(HLOOKUP(CONCATENATE($L$5,O$7),BECO_Datos!$D$3:$HN$85,BECO_Datos!$A20,FALSE)+IFERROR(HLOOKUP(CONCATENATE($L$5,O$7),BECO_Datos!$HP$3:$LT$85,BECO_Datos!$A20,FALSE),0))*O$5</f>
        <v>31.803163149106304</v>
      </c>
      <c r="P34" s="668">
        <f>(HLOOKUP(CONCATENATE($L$5,P$7),BECO_Datos!$D$3:$HN$85,BECO_Datos!$A20,FALSE)+IFERROR(HLOOKUP(CONCATENATE($L$5,P$7),BECO_Datos!$HP$3:$LT$85,BECO_Datos!$A20,FALSE),0))*P$5</f>
        <v>0</v>
      </c>
      <c r="Q34" s="668">
        <f>(HLOOKUP(CONCATENATE($L$5,Q$7),BECO_Datos!$D$3:$HN$85,BECO_Datos!$A20,FALSE)+IFERROR(HLOOKUP(CONCATENATE($L$5,Q$7),BECO_Datos!$HP$3:$LT$85,BECO_Datos!$A20,FALSE),0))*Q$5</f>
        <v>0</v>
      </c>
      <c r="R34" s="668">
        <f>(HLOOKUP(CONCATENATE($L$5,R$7),BECO_Datos!$D$3:$HN$85,BECO_Datos!$A20,FALSE)+IFERROR(HLOOKUP(CONCATENATE($L$5,R$7),BECO_Datos!$HP$3:$LT$85,BECO_Datos!$A20,FALSE),0))*R$5</f>
        <v>0</v>
      </c>
      <c r="S34" s="668">
        <f>(HLOOKUP(CONCATENATE($L$5,S$7),BECO_Datos!$D$3:$HN$85,BECO_Datos!$A20,FALSE)+IFERROR(HLOOKUP(CONCATENATE($L$5,S$7),BECO_Datos!$HP$3:$LT$85,BECO_Datos!$A20,FALSE),0))*S$5</f>
        <v>0</v>
      </c>
      <c r="T34" s="668">
        <f>(HLOOKUP(CONCATENATE($L$5,T$7),BECO_Datos!$D$3:$HN$85,BECO_Datos!$A20,FALSE)+IFERROR(HLOOKUP(CONCATENATE($L$5,T$7),BECO_Datos!$HP$3:$LT$85,BECO_Datos!$A20,FALSE),0))*T$5</f>
        <v>0</v>
      </c>
      <c r="U34" s="668">
        <f>(HLOOKUP(CONCATENATE($L$5,U$7),BECO_Datos!$D$3:$HN$85,BECO_Datos!$A20,FALSE)+IFERROR(HLOOKUP(CONCATENATE($L$5,U$7),BECO_Datos!$HP$3:$LT$85,BECO_Datos!$A20,FALSE),0))*U$5</f>
        <v>0</v>
      </c>
      <c r="V34" s="668">
        <f>(HLOOKUP(CONCATENATE($L$5,V$7),BECO_Datos!$D$3:$HN$85,BECO_Datos!$A20,FALSE)+IFERROR(HLOOKUP(CONCATENATE($L$5,V$7),BECO_Datos!$HP$3:$LT$85,BECO_Datos!$A20,FALSE),0))*V$5</f>
        <v>0</v>
      </c>
      <c r="W34" s="668">
        <f>(HLOOKUP(CONCATENATE($L$5,W$7),BECO_Datos!$D$3:$HN$85,BECO_Datos!$A20,FALSE)+IFERROR(HLOOKUP(CONCATENATE($L$5,W$7),BECO_Datos!$HP$3:$LT$85,BECO_Datos!$A20,FALSE),0))*W$5</f>
        <v>0</v>
      </c>
    </row>
    <row r="35" spans="1:24" x14ac:dyDescent="0.25">
      <c r="B35" s="586" t="s">
        <v>12</v>
      </c>
      <c r="C35" s="86" t="str">
        <f t="shared" si="14"/>
        <v>No aplica</v>
      </c>
      <c r="D35" s="86">
        <f>(HLOOKUP(CONCATENATE($L$5,D$7),BECO_Datos!$D$3:$HN$85,BECO_Datos!$A21,FALSE)+IFERROR(HLOOKUP(CONCATENATE($L$5,D$7),BECO_Datos!$HP$3:$LT$85,BECO_Datos!$A21,FALSE),0))*D$5</f>
        <v>0</v>
      </c>
      <c r="E35" s="86">
        <f>(HLOOKUP(CONCATENATE($L$5,E$7),BECO_Datos!$D$3:$HN$85,BECO_Datos!$A21,FALSE)+IFERROR(HLOOKUP(CONCATENATE($L$5,E$7),BECO_Datos!$HP$3:$LT$85,BECO_Datos!$A21,FALSE),0))*E$5</f>
        <v>0</v>
      </c>
      <c r="F35" s="86">
        <f>(HLOOKUP(CONCATENATE($L$5,F$7),BECO_Datos!$D$3:$HN$85,BECO_Datos!$A21,FALSE)+IFERROR(HLOOKUP(CONCATENATE($L$5,F$7),BECO_Datos!$HP$3:$LT$85,BECO_Datos!$A21,FALSE),0))*F$5</f>
        <v>0</v>
      </c>
      <c r="G35" s="86">
        <f>(HLOOKUP(CONCATENATE($L$5,G$7),BECO_Datos!$D$3:$HN$85,BECO_Datos!$A21,FALSE)+IFERROR(HLOOKUP(CONCATENATE($L$5,G$7),BECO_Datos!$HP$3:$LT$85,BECO_Datos!$A21,FALSE),0))*G$5</f>
        <v>0</v>
      </c>
      <c r="H35" s="86">
        <f>(HLOOKUP(CONCATENATE($L$5,H$7),BECO_Datos!$D$3:$HN$85,BECO_Datos!$A21,FALSE)+IFERROR(HLOOKUP(CONCATENATE($L$5,H$7),BECO_Datos!$HP$3:$LT$85,BECO_Datos!$A21,FALSE),0))*H$5</f>
        <v>0</v>
      </c>
      <c r="I35" s="86">
        <f>(HLOOKUP(CONCATENATE($L$5,I$7),BECO_Datos!$D$3:$HN$85,BECO_Datos!$A21,FALSE)+IFERROR(HLOOKUP(CONCATENATE($L$5,I$7),BECO_Datos!$HP$3:$LT$85,BECO_Datos!$A21,FALSE),0))*I$5</f>
        <v>0</v>
      </c>
      <c r="J35" s="86">
        <f>(HLOOKUP(CONCATENATE($L$5,J$7),BECO_Datos!$D$3:$HN$85,BECO_Datos!$A21,FALSE)+IFERROR(HLOOKUP(CONCATENATE($L$5,J$7),BECO_Datos!$HP$3:$LT$85,BECO_Datos!$A21,FALSE),0))*J$5</f>
        <v>0</v>
      </c>
      <c r="K35" s="86">
        <f>(HLOOKUP(CONCATENATE($L$5,K$7),BECO_Datos!$D$3:$HN$85,BECO_Datos!$A21,FALSE)+IFERROR(HLOOKUP(CONCATENATE($L$5,K$7),BECO_Datos!$HP$3:$LT$85,BECO_Datos!$A21,FALSE),0))*K$5</f>
        <v>0</v>
      </c>
      <c r="L35" s="86" t="str">
        <f t="shared" si="17"/>
        <v>No aplica</v>
      </c>
      <c r="M35" s="86">
        <f>(HLOOKUP(CONCATENATE($L$5,M$7),BECO_Datos!$D$3:$HN$85,BECO_Datos!$A21,FALSE)+IFERROR(HLOOKUP(CONCATENATE($L$5,M$7),BECO_Datos!$HP$3:$LT$85,BECO_Datos!$A21,FALSE),0))*M$5</f>
        <v>2809.0478027619047</v>
      </c>
      <c r="N35" s="86">
        <f>(HLOOKUP(CONCATENATE($L$5,N$7),BECO_Datos!$D$3:$HN$85,BECO_Datos!$A21,FALSE)+IFERROR(HLOOKUP(CONCATENATE($L$5,N$7),BECO_Datos!$HP$3:$LT$85,BECO_Datos!$A21,FALSE),0))*N$5</f>
        <v>0</v>
      </c>
      <c r="O35" s="86">
        <f>(HLOOKUP(CONCATENATE($L$5,O$7),BECO_Datos!$D$3:$HN$85,BECO_Datos!$A21,FALSE)+IFERROR(HLOOKUP(CONCATENATE($L$5,O$7),BECO_Datos!$HP$3:$LT$85,BECO_Datos!$A21,FALSE),0))*O$5</f>
        <v>0</v>
      </c>
      <c r="P35" s="86">
        <f>(HLOOKUP(CONCATENATE($L$5,P$7),BECO_Datos!$D$3:$HN$85,BECO_Datos!$A21,FALSE)+IFERROR(HLOOKUP(CONCATENATE($L$5,P$7),BECO_Datos!$HP$3:$LT$85,BECO_Datos!$A21,FALSE),0))*P$5</f>
        <v>0</v>
      </c>
      <c r="Q35" s="86">
        <f>(HLOOKUP(CONCATENATE($L$5,Q$7),BECO_Datos!$D$3:$HN$85,BECO_Datos!$A21,FALSE)+IFERROR(HLOOKUP(CONCATENATE($L$5,Q$7),BECO_Datos!$HP$3:$LT$85,BECO_Datos!$A21,FALSE),0))*Q$5</f>
        <v>0</v>
      </c>
      <c r="R35" s="86">
        <f>(HLOOKUP(CONCATENATE($L$5,R$7),BECO_Datos!$D$3:$HN$85,BECO_Datos!$A21,FALSE)+IFERROR(HLOOKUP(CONCATENATE($L$5,R$7),BECO_Datos!$HP$3:$LT$85,BECO_Datos!$A21,FALSE),0))*R$5</f>
        <v>0</v>
      </c>
      <c r="S35" s="86">
        <f>(HLOOKUP(CONCATENATE($L$5,S$7),BECO_Datos!$D$3:$HN$85,BECO_Datos!$A21,FALSE)+IFERROR(HLOOKUP(CONCATENATE($L$5,S$7),BECO_Datos!$HP$3:$LT$85,BECO_Datos!$A21,FALSE),0))*S$5</f>
        <v>0</v>
      </c>
      <c r="T35" s="86">
        <f>(HLOOKUP(CONCATENATE($L$5,T$7),BECO_Datos!$D$3:$HN$85,BECO_Datos!$A21,FALSE)+IFERROR(HLOOKUP(CONCATENATE($L$5,T$7),BECO_Datos!$HP$3:$LT$85,BECO_Datos!$A21,FALSE),0))*T$5</f>
        <v>0</v>
      </c>
      <c r="U35" s="86">
        <f>(HLOOKUP(CONCATENATE($L$5,U$7),BECO_Datos!$D$3:$HN$85,BECO_Datos!$A21,FALSE)+IFERROR(HLOOKUP(CONCATENATE($L$5,U$7),BECO_Datos!$HP$3:$LT$85,BECO_Datos!$A21,FALSE),0))*U$5</f>
        <v>0</v>
      </c>
      <c r="V35" s="86">
        <f>(HLOOKUP(CONCATENATE($L$5,V$7),BECO_Datos!$D$3:$HN$85,BECO_Datos!$A21,FALSE)+IFERROR(HLOOKUP(CONCATENATE($L$5,V$7),BECO_Datos!$HP$3:$LT$85,BECO_Datos!$A21,FALSE),0))*V$5</f>
        <v>0</v>
      </c>
      <c r="W35" s="86">
        <f>(HLOOKUP(CONCATENATE($L$5,W$7),BECO_Datos!$D$3:$HN$85,BECO_Datos!$A21,FALSE)+IFERROR(HLOOKUP(CONCATENATE($L$5,W$7),BECO_Datos!$HP$3:$LT$85,BECO_Datos!$A21,FALSE),0))*W$5</f>
        <v>0</v>
      </c>
    </row>
    <row r="36" spans="1:24" x14ac:dyDescent="0.25">
      <c r="B36" s="666" t="s">
        <v>13</v>
      </c>
      <c r="C36" s="89" t="str">
        <f t="shared" si="14"/>
        <v>No aplica</v>
      </c>
      <c r="D36" s="668">
        <f>(HLOOKUP(CONCATENATE($L$5,D$7),BECO_Datos!$D$3:$HN$85,BECO_Datos!$A22,FALSE)+IFERROR(HLOOKUP(CONCATENATE($L$5,D$7),BECO_Datos!$HP$3:$LT$85,BECO_Datos!$A22,FALSE),0))*D$5</f>
        <v>0</v>
      </c>
      <c r="E36" s="668">
        <f>(HLOOKUP(CONCATENATE($L$5,E$7),BECO_Datos!$D$3:$HN$85,BECO_Datos!$A22,FALSE)+IFERROR(HLOOKUP(CONCATENATE($L$5,E$7),BECO_Datos!$HP$3:$LT$85,BECO_Datos!$A22,FALSE),0))*E$5</f>
        <v>0</v>
      </c>
      <c r="F36" s="668">
        <f>(HLOOKUP(CONCATENATE($L$5,F$7),BECO_Datos!$D$3:$HN$85,BECO_Datos!$A22,FALSE)+IFERROR(HLOOKUP(CONCATENATE($L$5,F$7),BECO_Datos!$HP$3:$LT$85,BECO_Datos!$A22,FALSE),0))*F$5</f>
        <v>0</v>
      </c>
      <c r="G36" s="668">
        <f>(HLOOKUP(CONCATENATE($L$5,G$7),BECO_Datos!$D$3:$HN$85,BECO_Datos!$A22,FALSE)+IFERROR(HLOOKUP(CONCATENATE($L$5,G$7),BECO_Datos!$HP$3:$LT$85,BECO_Datos!$A22,FALSE),0))*G$5</f>
        <v>0</v>
      </c>
      <c r="H36" s="668">
        <f>(HLOOKUP(CONCATENATE($L$5,H$7),BECO_Datos!$D$3:$HN$85,BECO_Datos!$A22,FALSE)+IFERROR(HLOOKUP(CONCATENATE($L$5,H$7),BECO_Datos!$HP$3:$LT$85,BECO_Datos!$A22,FALSE),0))*H$5</f>
        <v>0</v>
      </c>
      <c r="I36" s="668">
        <f>(HLOOKUP(CONCATENATE($L$5,I$7),BECO_Datos!$D$3:$HN$85,BECO_Datos!$A22,FALSE)+IFERROR(HLOOKUP(CONCATENATE($L$5,I$7),BECO_Datos!$HP$3:$LT$85,BECO_Datos!$A22,FALSE),0))*I$5</f>
        <v>0</v>
      </c>
      <c r="J36" s="668">
        <f>(HLOOKUP(CONCATENATE($L$5,J$7),BECO_Datos!$D$3:$HN$85,BECO_Datos!$A22,FALSE)+IFERROR(HLOOKUP(CONCATENATE($L$5,J$7),BECO_Datos!$HP$3:$LT$85,BECO_Datos!$A22,FALSE),0))*J$5</f>
        <v>0</v>
      </c>
      <c r="K36" s="668">
        <f>(HLOOKUP(CONCATENATE($L$5,K$7),BECO_Datos!$D$3:$HN$85,BECO_Datos!$A22,FALSE)+IFERROR(HLOOKUP(CONCATENATE($L$5,K$7),BECO_Datos!$HP$3:$LT$85,BECO_Datos!$A22,FALSE),0))*K$5</f>
        <v>0</v>
      </c>
      <c r="L36" s="89" t="str">
        <f t="shared" si="17"/>
        <v>No aplica</v>
      </c>
      <c r="M36" s="668">
        <f>(HLOOKUP(CONCATENATE($L$5,M$7),BECO_Datos!$D$3:$HN$85,BECO_Datos!$A22,FALSE)+IFERROR(HLOOKUP(CONCATENATE($L$5,M$7),BECO_Datos!$HP$3:$LT$85,BECO_Datos!$A22,FALSE),0))*M$5</f>
        <v>0</v>
      </c>
      <c r="N36" s="668">
        <f>(HLOOKUP(CONCATENATE($L$5,N$7),BECO_Datos!$D$3:$HN$85,BECO_Datos!$A22,FALSE)+IFERROR(HLOOKUP(CONCATENATE($L$5,N$7),BECO_Datos!$HP$3:$LT$85,BECO_Datos!$A22,FALSE),0))*N$5</f>
        <v>3703.4859635714283</v>
      </c>
      <c r="O36" s="668">
        <f>(HLOOKUP(CONCATENATE($L$5,O$7),BECO_Datos!$D$3:$HN$85,BECO_Datos!$A22,FALSE)+IFERROR(HLOOKUP(CONCATENATE($L$5,O$7),BECO_Datos!$HP$3:$LT$85,BECO_Datos!$A22,FALSE),0))*O$5</f>
        <v>0</v>
      </c>
      <c r="P36" s="668">
        <f>(HLOOKUP(CONCATENATE($L$5,P$7),BECO_Datos!$D$3:$HN$85,BECO_Datos!$A22,FALSE)+IFERROR(HLOOKUP(CONCATENATE($L$5,P$7),BECO_Datos!$HP$3:$LT$85,BECO_Datos!$A22,FALSE),0))*P$5</f>
        <v>0</v>
      </c>
      <c r="Q36" s="668">
        <f>(HLOOKUP(CONCATENATE($L$5,Q$7),BECO_Datos!$D$3:$HN$85,BECO_Datos!$A22,FALSE)+IFERROR(HLOOKUP(CONCATENATE($L$5,Q$7),BECO_Datos!$HP$3:$LT$85,BECO_Datos!$A22,FALSE),0))*Q$5</f>
        <v>0</v>
      </c>
      <c r="R36" s="668">
        <f>(HLOOKUP(CONCATENATE($L$5,R$7),BECO_Datos!$D$3:$HN$85,BECO_Datos!$A22,FALSE)+IFERROR(HLOOKUP(CONCATENATE($L$5,R$7),BECO_Datos!$HP$3:$LT$85,BECO_Datos!$A22,FALSE),0))*R$5</f>
        <v>0</v>
      </c>
      <c r="S36" s="668">
        <f>(HLOOKUP(CONCATENATE($L$5,S$7),BECO_Datos!$D$3:$HN$85,BECO_Datos!$A22,FALSE)+IFERROR(HLOOKUP(CONCATENATE($L$5,S$7),BECO_Datos!$HP$3:$LT$85,BECO_Datos!$A22,FALSE),0))*S$5</f>
        <v>0</v>
      </c>
      <c r="T36" s="668">
        <f>(HLOOKUP(CONCATENATE($L$5,T$7),BECO_Datos!$D$3:$HN$85,BECO_Datos!$A22,FALSE)+IFERROR(HLOOKUP(CONCATENATE($L$5,T$7),BECO_Datos!$HP$3:$LT$85,BECO_Datos!$A22,FALSE),0))*T$5</f>
        <v>0</v>
      </c>
      <c r="U36" s="668">
        <f>(HLOOKUP(CONCATENATE($L$5,U$7),BECO_Datos!$D$3:$HN$85,BECO_Datos!$A22,FALSE)+IFERROR(HLOOKUP(CONCATENATE($L$5,U$7),BECO_Datos!$HP$3:$LT$85,BECO_Datos!$A22,FALSE),0))*U$5</f>
        <v>0</v>
      </c>
      <c r="V36" s="668">
        <f>(HLOOKUP(CONCATENATE($L$5,V$7),BECO_Datos!$D$3:$HN$85,BECO_Datos!$A22,FALSE)+IFERROR(HLOOKUP(CONCATENATE($L$5,V$7),BECO_Datos!$HP$3:$LT$85,BECO_Datos!$A22,FALSE),0))*V$5</f>
        <v>0</v>
      </c>
      <c r="W36" s="668">
        <f>(HLOOKUP(CONCATENATE($L$5,W$7),BECO_Datos!$D$3:$HN$85,BECO_Datos!$A22,FALSE)+IFERROR(HLOOKUP(CONCATENATE($L$5,W$7),BECO_Datos!$HP$3:$LT$85,BECO_Datos!$A22,FALSE),0))*W$5</f>
        <v>0</v>
      </c>
    </row>
    <row r="37" spans="1:24" x14ac:dyDescent="0.25">
      <c r="A37" s="121"/>
      <c r="B37" s="669" t="s">
        <v>154</v>
      </c>
      <c r="C37" s="663" t="str">
        <f t="shared" ref="C37:C39" si="22">IF($C$5=1,"No aplica",_xlfn.AGGREGATE(9,6,D37:K37))</f>
        <v>No aplica</v>
      </c>
      <c r="D37" s="670">
        <f t="shared" ref="D37:K37" si="23">IF(D39=0,0,D38/D9)</f>
        <v>5.0636519501998496E-2</v>
      </c>
      <c r="E37" s="670">
        <f t="shared" si="23"/>
        <v>1.2020118245580433E-2</v>
      </c>
      <c r="F37" s="670">
        <f t="shared" si="23"/>
        <v>0.11962034988014918</v>
      </c>
      <c r="G37" s="670">
        <f t="shared" si="23"/>
        <v>0</v>
      </c>
      <c r="H37" s="670">
        <f t="shared" si="23"/>
        <v>0</v>
      </c>
      <c r="I37" s="670">
        <f t="shared" si="23"/>
        <v>0</v>
      </c>
      <c r="J37" s="670">
        <f t="shared" si="23"/>
        <v>0</v>
      </c>
      <c r="K37" s="670">
        <f t="shared" si="23"/>
        <v>-2.3745706075584787E-3</v>
      </c>
      <c r="L37" s="88"/>
      <c r="M37" s="670">
        <f t="shared" ref="M37:W37" si="24">IF(M39=0,0,M38/M9)</f>
        <v>0</v>
      </c>
      <c r="N37" s="670">
        <f t="shared" si="24"/>
        <v>0</v>
      </c>
      <c r="O37" s="670">
        <f t="shared" si="24"/>
        <v>0</v>
      </c>
      <c r="P37" s="670">
        <f t="shared" si="24"/>
        <v>0</v>
      </c>
      <c r="Q37" s="670">
        <f t="shared" si="24"/>
        <v>-0.48174013119957354</v>
      </c>
      <c r="R37" s="670">
        <f t="shared" si="24"/>
        <v>0</v>
      </c>
      <c r="S37" s="670">
        <f t="shared" si="24"/>
        <v>1.2269682706000479E-2</v>
      </c>
      <c r="T37" s="670">
        <f t="shared" si="24"/>
        <v>0.62219163475716721</v>
      </c>
      <c r="U37" s="670">
        <f t="shared" si="24"/>
        <v>4.2103913892506874E-2</v>
      </c>
      <c r="V37" s="670">
        <f t="shared" si="24"/>
        <v>-0.28635395618862131</v>
      </c>
      <c r="W37" s="670">
        <f t="shared" si="24"/>
        <v>-0.32773914932865666</v>
      </c>
    </row>
    <row r="38" spans="1:24" x14ac:dyDescent="0.25">
      <c r="A38" s="121"/>
      <c r="B38" s="671" t="s">
        <v>14</v>
      </c>
      <c r="C38" s="88" t="str">
        <f t="shared" si="22"/>
        <v>No aplica</v>
      </c>
      <c r="D38" s="672">
        <f t="shared" ref="D38:K38" si="25">D9-D39</f>
        <v>309.91421273628748</v>
      </c>
      <c r="E38" s="672">
        <f t="shared" si="25"/>
        <v>110.42954528845257</v>
      </c>
      <c r="F38" s="672">
        <f t="shared" si="25"/>
        <v>48865.708065579762</v>
      </c>
      <c r="G38" s="672">
        <f t="shared" si="25"/>
        <v>0</v>
      </c>
      <c r="H38" s="672">
        <f t="shared" si="25"/>
        <v>0</v>
      </c>
      <c r="I38" s="672">
        <f t="shared" si="25"/>
        <v>0</v>
      </c>
      <c r="J38" s="672">
        <f t="shared" si="25"/>
        <v>0</v>
      </c>
      <c r="K38" s="672">
        <f t="shared" si="25"/>
        <v>-0.18443942504738686</v>
      </c>
      <c r="L38" s="88" t="str">
        <f t="shared" ref="L38:L39" si="26">IF($C$5=1,"No aplica",_xlfn.AGGREGATE(9,6,M38:W38))</f>
        <v>No aplica</v>
      </c>
      <c r="M38" s="672">
        <f t="shared" ref="M38:W38" si="27">M9-M39</f>
        <v>0</v>
      </c>
      <c r="N38" s="672">
        <f t="shared" si="27"/>
        <v>0</v>
      </c>
      <c r="O38" s="672">
        <f t="shared" si="27"/>
        <v>0</v>
      </c>
      <c r="P38" s="672">
        <f t="shared" si="27"/>
        <v>0</v>
      </c>
      <c r="Q38" s="672">
        <f t="shared" si="27"/>
        <v>-17265.755091798317</v>
      </c>
      <c r="R38" s="672">
        <f t="shared" si="27"/>
        <v>0</v>
      </c>
      <c r="S38" s="672">
        <f t="shared" si="27"/>
        <v>48.496189830090316</v>
      </c>
      <c r="T38" s="672">
        <f t="shared" si="27"/>
        <v>4195.7528401843319</v>
      </c>
      <c r="U38" s="672">
        <f t="shared" si="27"/>
        <v>312.58829540887109</v>
      </c>
      <c r="V38" s="672">
        <f t="shared" si="27"/>
        <v>-8659.7689838102669</v>
      </c>
      <c r="W38" s="672">
        <f t="shared" si="27"/>
        <v>-2617.0315200000032</v>
      </c>
    </row>
    <row r="39" spans="1:24" x14ac:dyDescent="0.25">
      <c r="A39" s="121"/>
      <c r="B39" s="673" t="s">
        <v>849</v>
      </c>
      <c r="C39" s="87" t="str">
        <f t="shared" si="22"/>
        <v>No aplica</v>
      </c>
      <c r="D39" s="530">
        <f t="shared" ref="D39:K39" si="28">D40+D41+((ABS(D26)+ABS(D27)+ABS(D28)+ABS(D29)+ABS(D30)+ABS(D31)+ABS(D32)+ABS(D33)+ABS(D34)+ABS(D35)+ABS(D36)-D25)/2)</f>
        <v>5810.4553502637118</v>
      </c>
      <c r="E39" s="530">
        <f t="shared" si="28"/>
        <v>9076.6302682916175</v>
      </c>
      <c r="F39" s="530">
        <f t="shared" si="28"/>
        <v>359640.93912730692</v>
      </c>
      <c r="G39" s="530">
        <f t="shared" si="28"/>
        <v>62159.848470096273</v>
      </c>
      <c r="H39" s="530">
        <f t="shared" si="28"/>
        <v>3834.0951846084868</v>
      </c>
      <c r="I39" s="530">
        <f t="shared" si="28"/>
        <v>90784.768932148014</v>
      </c>
      <c r="J39" s="530">
        <f t="shared" si="28"/>
        <v>256.92978911764237</v>
      </c>
      <c r="K39" s="530">
        <f t="shared" si="28"/>
        <v>77.857187693849781</v>
      </c>
      <c r="L39" s="87" t="str">
        <f t="shared" si="26"/>
        <v>No aplica</v>
      </c>
      <c r="M39" s="530">
        <f t="shared" ref="M39:W39" si="29">M40+M41+((ABS(M26)+ABS(M27)+ABS(M28)+ABS(M29)+ABS(M30)+ABS(M31)+ABS(M32)+ABS(M33)+ABS(M34)+ABS(M35)+ABS(M36)-M25)/2)</f>
        <v>0</v>
      </c>
      <c r="N39" s="530">
        <f t="shared" si="29"/>
        <v>0</v>
      </c>
      <c r="O39" s="530">
        <f t="shared" si="29"/>
        <v>17.356255519106305</v>
      </c>
      <c r="P39" s="530">
        <f t="shared" si="29"/>
        <v>933.84892332433753</v>
      </c>
      <c r="Q39" s="530">
        <f t="shared" si="29"/>
        <v>53106.146982764782</v>
      </c>
      <c r="R39" s="530">
        <f t="shared" si="29"/>
        <v>54844.661247918775</v>
      </c>
      <c r="S39" s="530">
        <f t="shared" si="29"/>
        <v>3904.0257287989293</v>
      </c>
      <c r="T39" s="530">
        <f t="shared" si="29"/>
        <v>2547.752867380952</v>
      </c>
      <c r="U39" s="530">
        <f t="shared" si="29"/>
        <v>7111.6216297520677</v>
      </c>
      <c r="V39" s="530">
        <f t="shared" si="29"/>
        <v>38901.254378571422</v>
      </c>
      <c r="W39" s="530">
        <f t="shared" si="29"/>
        <v>10602.136520000004</v>
      </c>
    </row>
    <row r="40" spans="1:24" x14ac:dyDescent="0.25">
      <c r="A40" s="121"/>
      <c r="B40" s="587" t="s">
        <v>121</v>
      </c>
      <c r="C40" s="86" t="str">
        <f t="shared" ref="C40:C64" si="30">IF($C$5=1,"No aplica",_xlfn.AGGREGATE(9,6,D40:K40))</f>
        <v>No aplica</v>
      </c>
      <c r="D40" s="86">
        <f>(HLOOKUP(CONCATENATE($L$5,D$7),BECO_Datos!$D$3:$HN$85,BECO_Datos!$A35,FALSE)+IFERROR(HLOOKUP(CONCATENATE($L$5,D$7),BECO_Datos!$HP$3:$LT$85,BECO_Datos!$A35,FALSE),0))*D$5</f>
        <v>906.87941164867925</v>
      </c>
      <c r="E40" s="86">
        <f>(HLOOKUP(CONCATENATE($L$5,E$7),BECO_Datos!$D$3:$HN$85,BECO_Datos!$A35,FALSE)+IFERROR(HLOOKUP(CONCATENATE($L$5,E$7),BECO_Datos!$HP$3:$LT$85,BECO_Datos!$A35,FALSE),0))*E$5</f>
        <v>0</v>
      </c>
      <c r="F40" s="86">
        <f>(HLOOKUP(CONCATENATE($L$5,F$7),BECO_Datos!$D$3:$HN$85,BECO_Datos!$A35,FALSE)+IFERROR(HLOOKUP(CONCATENATE($L$5,F$7),BECO_Datos!$HP$3:$LT$85,BECO_Datos!$A35,FALSE),0))*F$5</f>
        <v>0</v>
      </c>
      <c r="G40" s="86">
        <f>(HLOOKUP(CONCATENATE($L$5,G$7),BECO_Datos!$D$3:$HN$85,BECO_Datos!$A35,FALSE)+IFERROR(HLOOKUP(CONCATENATE($L$5,G$7),BECO_Datos!$HP$3:$LT$85,BECO_Datos!$A35,FALSE),0))*G$5</f>
        <v>0</v>
      </c>
      <c r="H40" s="86">
        <f>(HLOOKUP(CONCATENATE($L$5,H$7),BECO_Datos!$D$3:$HN$85,BECO_Datos!$A35,FALSE)+IFERROR(HLOOKUP(CONCATENATE($L$5,H$7),BECO_Datos!$HP$3:$LT$85,BECO_Datos!$A35,FALSE),0))*H$5</f>
        <v>0</v>
      </c>
      <c r="I40" s="86">
        <f>(HLOOKUP(CONCATENATE($L$5,I$7),BECO_Datos!$D$3:$HN$85,BECO_Datos!$A35,FALSE)+IFERROR(HLOOKUP(CONCATENATE($L$5,I$7),BECO_Datos!$HP$3:$LT$85,BECO_Datos!$A35,FALSE),0))*I$5</f>
        <v>0</v>
      </c>
      <c r="J40" s="86">
        <f>(HLOOKUP(CONCATENATE($L$5,J$7),BECO_Datos!$D$3:$HN$85,BECO_Datos!$A35,FALSE)+IFERROR(HLOOKUP(CONCATENATE($L$5,J$7),BECO_Datos!$HP$3:$LT$85,BECO_Datos!$A35,FALSE),0))*J$5</f>
        <v>0</v>
      </c>
      <c r="K40" s="86">
        <f>(HLOOKUP(CONCATENATE($L$5,K$7),BECO_Datos!$D$3:$HN$85,BECO_Datos!$A35,FALSE)+IFERROR(HLOOKUP(CONCATENATE($L$5,K$7),BECO_Datos!$HP$3:$LT$85,BECO_Datos!$A35,FALSE),0))*K$5</f>
        <v>0</v>
      </c>
      <c r="L40" s="86" t="str">
        <f t="shared" ref="L40:L64" si="31">IF($C$5=1,"No aplica",_xlfn.AGGREGATE(9,6,M40:W40))</f>
        <v>No aplica</v>
      </c>
      <c r="M40" s="86">
        <f>(HLOOKUP(CONCATENATE($L$5,M$7),BECO_Datos!$D$3:$HN$85,BECO_Datos!$A35,FALSE)+IFERROR(HLOOKUP(CONCATENATE($L$5,M$7),BECO_Datos!$HP$3:$LT$85,BECO_Datos!$A35,FALSE),0))*M$5</f>
        <v>0</v>
      </c>
      <c r="N40" s="86">
        <f>(HLOOKUP(CONCATENATE($L$5,N$7),BECO_Datos!$D$3:$HN$85,BECO_Datos!$A35,FALSE)+IFERROR(HLOOKUP(CONCATENATE($L$5,N$7),BECO_Datos!$HP$3:$LT$85,BECO_Datos!$A35,FALSE),0))*N$5</f>
        <v>0</v>
      </c>
      <c r="O40" s="86">
        <f>(HLOOKUP(CONCATENATE($L$5,O$7),BECO_Datos!$D$3:$HN$85,BECO_Datos!$A35,FALSE)+IFERROR(HLOOKUP(CONCATENATE($L$5,O$7),BECO_Datos!$HP$3:$LT$85,BECO_Datos!$A35,FALSE),0))*O$5</f>
        <v>0</v>
      </c>
      <c r="P40" s="86">
        <f>(HLOOKUP(CONCATENATE($L$5,P$7),BECO_Datos!$D$3:$HN$85,BECO_Datos!$A35,FALSE)+IFERROR(HLOOKUP(CONCATENATE($L$5,P$7),BECO_Datos!$HP$3:$LT$85,BECO_Datos!$A35,FALSE),0))*P$5</f>
        <v>0</v>
      </c>
      <c r="Q40" s="86">
        <f>(HLOOKUP(CONCATENATE($L$5,Q$7),BECO_Datos!$D$3:$HN$85,BECO_Datos!$A35,FALSE)+IFERROR(HLOOKUP(CONCATENATE($L$5,Q$7),BECO_Datos!$HP$3:$LT$85,BECO_Datos!$A35,FALSE),0))*Q$5</f>
        <v>0</v>
      </c>
      <c r="R40" s="86">
        <f>(HLOOKUP(CONCATENATE($L$5,R$7),BECO_Datos!$D$3:$HN$85,BECO_Datos!$A35,FALSE)+IFERROR(HLOOKUP(CONCATENATE($L$5,R$7),BECO_Datos!$HP$3:$LT$85,BECO_Datos!$A35,FALSE),0))*R$5</f>
        <v>0</v>
      </c>
      <c r="S40" s="86">
        <f>(HLOOKUP(CONCATENATE($L$5,S$7),BECO_Datos!$D$3:$HN$85,BECO_Datos!$A35,FALSE)+IFERROR(HLOOKUP(CONCATENATE($L$5,S$7),BECO_Datos!$HP$3:$LT$85,BECO_Datos!$A35,FALSE),0))*S$5</f>
        <v>0</v>
      </c>
      <c r="T40" s="86">
        <f>(HLOOKUP(CONCATENATE($L$5,T$7),BECO_Datos!$D$3:$HN$85,BECO_Datos!$A35,FALSE)+IFERROR(HLOOKUP(CONCATENATE($L$5,T$7),BECO_Datos!$HP$3:$LT$85,BECO_Datos!$A35,FALSE),0))*T$5</f>
        <v>0</v>
      </c>
      <c r="U40" s="86">
        <f>(HLOOKUP(CONCATENATE($L$5,U$7),BECO_Datos!$D$3:$HN$85,BECO_Datos!$A35,FALSE)+IFERROR(HLOOKUP(CONCATENATE($L$5,U$7),BECO_Datos!$HP$3:$LT$85,BECO_Datos!$A35,FALSE),0))*U$5</f>
        <v>0</v>
      </c>
      <c r="V40" s="86">
        <f>(HLOOKUP(CONCATENATE($L$5,V$7),BECO_Datos!$D$3:$HN$85,BECO_Datos!$A35,FALSE)+IFERROR(HLOOKUP(CONCATENATE($L$5,V$7),BECO_Datos!$HP$3:$LT$85,BECO_Datos!$A35,FALSE),0))*V$5</f>
        <v>0</v>
      </c>
      <c r="W40" s="86">
        <f>(HLOOKUP(CONCATENATE($L$5,W$7),BECO_Datos!$D$3:$HN$85,BECO_Datos!$A35,FALSE)+IFERROR(HLOOKUP(CONCATENATE($L$5,W$7),BECO_Datos!$HP$3:$LT$85,BECO_Datos!$A35,FALSE),0))*W$5</f>
        <v>0</v>
      </c>
    </row>
    <row r="41" spans="1:24" x14ac:dyDescent="0.25">
      <c r="A41" s="121"/>
      <c r="B41" s="588" t="s">
        <v>17</v>
      </c>
      <c r="C41" s="87" t="str">
        <f t="shared" si="30"/>
        <v>No aplica</v>
      </c>
      <c r="D41" s="531">
        <f>D42+D45+D46+D70+D82+D83+D84+D85</f>
        <v>3797.8049266049547</v>
      </c>
      <c r="E41" s="531">
        <f t="shared" ref="E41:K41" si="32">E42+E45+E46+E70+E82+E83+E84+E85</f>
        <v>3291.274540958173</v>
      </c>
      <c r="F41" s="531">
        <f t="shared" si="32"/>
        <v>203982.43921085139</v>
      </c>
      <c r="G41" s="531">
        <f t="shared" si="32"/>
        <v>0</v>
      </c>
      <c r="H41" s="531">
        <f t="shared" si="32"/>
        <v>3675.0793688629551</v>
      </c>
      <c r="I41" s="531">
        <f t="shared" si="32"/>
        <v>70.264101475387889</v>
      </c>
      <c r="J41" s="531">
        <f t="shared" si="32"/>
        <v>256.92978911764237</v>
      </c>
      <c r="K41" s="531">
        <f t="shared" si="32"/>
        <v>0</v>
      </c>
      <c r="L41" s="87" t="str">
        <f t="shared" si="31"/>
        <v>No aplica</v>
      </c>
      <c r="M41" s="531">
        <f>M42+M45+M46+M70+M82+M83+M84+M85</f>
        <v>0</v>
      </c>
      <c r="N41" s="531">
        <f t="shared" ref="N41:W41" si="33">N42+N45+N46+N70+N82+N83+N84+N85</f>
        <v>0</v>
      </c>
      <c r="O41" s="531">
        <f t="shared" si="33"/>
        <v>17.356255519106305</v>
      </c>
      <c r="P41" s="531">
        <f t="shared" si="33"/>
        <v>933.84892332433753</v>
      </c>
      <c r="Q41" s="531">
        <f t="shared" si="33"/>
        <v>48912.898360524494</v>
      </c>
      <c r="R41" s="531">
        <f t="shared" si="33"/>
        <v>54844.661247918775</v>
      </c>
      <c r="S41" s="531">
        <f t="shared" si="33"/>
        <v>3904.0257287989293</v>
      </c>
      <c r="T41" s="531">
        <f t="shared" si="33"/>
        <v>1329.9691348990145</v>
      </c>
      <c r="U41" s="531">
        <f t="shared" si="33"/>
        <v>6854.4136968297826</v>
      </c>
      <c r="V41" s="531">
        <f t="shared" si="33"/>
        <v>38901.254378571422</v>
      </c>
      <c r="W41" s="531">
        <f t="shared" si="33"/>
        <v>10515.985447367237</v>
      </c>
    </row>
    <row r="42" spans="1:24" x14ac:dyDescent="0.25">
      <c r="A42" s="121"/>
      <c r="B42" s="583" t="s">
        <v>18</v>
      </c>
      <c r="C42" s="89" t="str">
        <f t="shared" si="30"/>
        <v>No aplica</v>
      </c>
      <c r="D42" s="532">
        <f t="shared" ref="D42" si="34">SUM(D43:D44)</f>
        <v>0</v>
      </c>
      <c r="E42" s="532">
        <f t="shared" ref="E42:K42" si="35">SUM(E43:E44)</f>
        <v>0</v>
      </c>
      <c r="F42" s="532">
        <f t="shared" si="35"/>
        <v>43666.118319865971</v>
      </c>
      <c r="G42" s="532">
        <f t="shared" si="35"/>
        <v>0</v>
      </c>
      <c r="H42" s="532">
        <f t="shared" si="35"/>
        <v>3634.6225000010454</v>
      </c>
      <c r="I42" s="532">
        <f t="shared" si="35"/>
        <v>0</v>
      </c>
      <c r="J42" s="532">
        <f t="shared" si="35"/>
        <v>0</v>
      </c>
      <c r="K42" s="532">
        <f t="shared" si="35"/>
        <v>0</v>
      </c>
      <c r="L42" s="89" t="str">
        <f t="shared" si="31"/>
        <v>No aplica</v>
      </c>
      <c r="M42" s="532">
        <f t="shared" ref="M42:W42" si="36">SUM(M43:M44)</f>
        <v>0</v>
      </c>
      <c r="N42" s="532">
        <f t="shared" si="36"/>
        <v>0</v>
      </c>
      <c r="O42" s="532">
        <f t="shared" si="36"/>
        <v>0</v>
      </c>
      <c r="P42" s="532">
        <f t="shared" si="36"/>
        <v>0</v>
      </c>
      <c r="Q42" s="532">
        <f t="shared" si="36"/>
        <v>0</v>
      </c>
      <c r="R42" s="532">
        <f t="shared" si="36"/>
        <v>22161.654276666664</v>
      </c>
      <c r="S42" s="532">
        <f t="shared" si="36"/>
        <v>0</v>
      </c>
      <c r="T42" s="532">
        <f t="shared" si="36"/>
        <v>0</v>
      </c>
      <c r="U42" s="532">
        <f t="shared" si="36"/>
        <v>4076.9582385477202</v>
      </c>
      <c r="V42" s="532">
        <f t="shared" si="36"/>
        <v>0</v>
      </c>
      <c r="W42" s="532">
        <f t="shared" si="36"/>
        <v>0</v>
      </c>
    </row>
    <row r="43" spans="1:24" x14ac:dyDescent="0.25">
      <c r="A43" s="121"/>
      <c r="B43" s="677" t="s">
        <v>141</v>
      </c>
      <c r="C43" s="86" t="str">
        <f t="shared" si="30"/>
        <v>No aplica</v>
      </c>
      <c r="D43" s="533">
        <f>(HLOOKUP(CONCATENATE($L$5,D$7),BECO_Datos!$D$3:$HN$85,BECO_Datos!$A43,FALSE)+IFERROR(HLOOKUP(CONCATENATE($L$5,D$7),BECO_Datos!$HP$3:$LT$85,BECO_Datos!$A43,FALSE),0))*D$5</f>
        <v>0</v>
      </c>
      <c r="E43" s="533">
        <f>(HLOOKUP(CONCATENATE($L$5,E$7),BECO_Datos!$D$3:$HN$85,BECO_Datos!$A43,FALSE)+IFERROR(HLOOKUP(CONCATENATE($L$5,E$7),BECO_Datos!$HP$3:$LT$85,BECO_Datos!$A43,FALSE),0))*E$5</f>
        <v>0</v>
      </c>
      <c r="F43" s="533">
        <f>(HLOOKUP(CONCATENATE($L$5,F$7),BECO_Datos!$D$3:$HN$85,BECO_Datos!$A43,FALSE)+IFERROR(HLOOKUP(CONCATENATE($L$5,F$7),BECO_Datos!$HP$3:$LT$85,BECO_Datos!$A43,FALSE),0))*F$5</f>
        <v>41751.12782027691</v>
      </c>
      <c r="G43" s="533">
        <f>(HLOOKUP(CONCATENATE($L$5,G$7),BECO_Datos!$D$3:$HN$85,BECO_Datos!$A43,FALSE)+IFERROR(HLOOKUP(CONCATENATE($L$5,G$7),BECO_Datos!$HP$3:$LT$85,BECO_Datos!$A43,FALSE),0))*G$5</f>
        <v>0</v>
      </c>
      <c r="H43" s="533">
        <f>(HLOOKUP(CONCATENATE($L$5,H$7),BECO_Datos!$D$3:$HN$85,BECO_Datos!$A43,FALSE)+IFERROR(HLOOKUP(CONCATENATE($L$5,H$7),BECO_Datos!$HP$3:$LT$85,BECO_Datos!$A43,FALSE),0))*H$5</f>
        <v>286.30750000104308</v>
      </c>
      <c r="I43" s="533">
        <f>(HLOOKUP(CONCATENATE($L$5,I$7),BECO_Datos!$D$3:$HN$85,BECO_Datos!$A43,FALSE)+IFERROR(HLOOKUP(CONCATENATE($L$5,I$7),BECO_Datos!$HP$3:$LT$85,BECO_Datos!$A43,FALSE),0))*I$5</f>
        <v>0</v>
      </c>
      <c r="J43" s="533">
        <f>(HLOOKUP(CONCATENATE($L$5,J$7),BECO_Datos!$D$3:$HN$85,BECO_Datos!$A43,FALSE)+IFERROR(HLOOKUP(CONCATENATE($L$5,J$7),BECO_Datos!$HP$3:$LT$85,BECO_Datos!$A43,FALSE),0))*J$5</f>
        <v>0</v>
      </c>
      <c r="K43" s="533">
        <f>(HLOOKUP(CONCATENATE($L$5,K$7),BECO_Datos!$D$3:$HN$85,BECO_Datos!$A43,FALSE)+IFERROR(HLOOKUP(CONCATENATE($L$5,K$7),BECO_Datos!$HP$3:$LT$85,BECO_Datos!$A43,FALSE),0))*K$5</f>
        <v>0</v>
      </c>
      <c r="L43" s="86" t="str">
        <f t="shared" si="31"/>
        <v>No aplica</v>
      </c>
      <c r="M43" s="533">
        <f>(HLOOKUP(CONCATENATE($L$5,M$7),BECO_Datos!$D$3:$HN$85,BECO_Datos!$A43,FALSE)+IFERROR(HLOOKUP(CONCATENATE($L$5,M$7),BECO_Datos!$HP$3:$LT$85,BECO_Datos!$A43,FALSE),0))*M$5</f>
        <v>0</v>
      </c>
      <c r="N43" s="533">
        <f>(HLOOKUP(CONCATENATE($L$5,N$7),BECO_Datos!$D$3:$HN$85,BECO_Datos!$A43,FALSE)+IFERROR(HLOOKUP(CONCATENATE($L$5,N$7),BECO_Datos!$HP$3:$LT$85,BECO_Datos!$A43,FALSE),0))*N$5</f>
        <v>0</v>
      </c>
      <c r="O43" s="533">
        <f>(HLOOKUP(CONCATENATE($L$5,O$7),BECO_Datos!$D$3:$HN$85,BECO_Datos!$A43,FALSE)+IFERROR(HLOOKUP(CONCATENATE($L$5,O$7),BECO_Datos!$HP$3:$LT$85,BECO_Datos!$A43,FALSE),0))*O$5</f>
        <v>0</v>
      </c>
      <c r="P43" s="533">
        <f>(HLOOKUP(CONCATENATE($L$5,P$7),BECO_Datos!$D$3:$HN$85,BECO_Datos!$A43,FALSE)+IFERROR(HLOOKUP(CONCATENATE($L$5,P$7),BECO_Datos!$HP$3:$LT$85,BECO_Datos!$A43,FALSE),0))*P$5</f>
        <v>0</v>
      </c>
      <c r="Q43" s="533">
        <f>(HLOOKUP(CONCATENATE($L$5,Q$7),BECO_Datos!$D$3:$HN$85,BECO_Datos!$A43,FALSE)+IFERROR(HLOOKUP(CONCATENATE($L$5,Q$7),BECO_Datos!$HP$3:$LT$85,BECO_Datos!$A43,FALSE),0))*Q$5</f>
        <v>0</v>
      </c>
      <c r="R43" s="533">
        <f>(HLOOKUP(CONCATENATE($L$5,R$7),BECO_Datos!$D$3:$HN$85,BECO_Datos!$A43,FALSE)+IFERROR(HLOOKUP(CONCATENATE($L$5,R$7),BECO_Datos!$HP$3:$LT$85,BECO_Datos!$A43,FALSE),0))*R$5</f>
        <v>22161.654276666664</v>
      </c>
      <c r="S43" s="533">
        <f>(HLOOKUP(CONCATENATE($L$5,S$7),BECO_Datos!$D$3:$HN$85,BECO_Datos!$A43,FALSE)+IFERROR(HLOOKUP(CONCATENATE($L$5,S$7),BECO_Datos!$HP$3:$LT$85,BECO_Datos!$A43,FALSE),0))*S$5</f>
        <v>0</v>
      </c>
      <c r="T43" s="533">
        <f>(HLOOKUP(CONCATENATE($L$5,T$7),BECO_Datos!$D$3:$HN$85,BECO_Datos!$A43,FALSE)+IFERROR(HLOOKUP(CONCATENATE($L$5,T$7),BECO_Datos!$HP$3:$LT$85,BECO_Datos!$A43,FALSE),0))*T$5</f>
        <v>0</v>
      </c>
      <c r="U43" s="533">
        <f>(HLOOKUP(CONCATENATE($L$5,U$7),BECO_Datos!$D$3:$HN$85,BECO_Datos!$A43,FALSE)+IFERROR(HLOOKUP(CONCATENATE($L$5,U$7),BECO_Datos!$HP$3:$LT$85,BECO_Datos!$A43,FALSE),0))*U$5</f>
        <v>2382.1475161868848</v>
      </c>
      <c r="V43" s="533">
        <f>(HLOOKUP(CONCATENATE($L$5,V$7),BECO_Datos!$D$3:$HN$85,BECO_Datos!$A43,FALSE)+IFERROR(HLOOKUP(CONCATENATE($L$5,V$7),BECO_Datos!$HP$3:$LT$85,BECO_Datos!$A43,FALSE),0))*V$5</f>
        <v>0</v>
      </c>
      <c r="W43" s="533">
        <f>(HLOOKUP(CONCATENATE($L$5,W$7),BECO_Datos!$D$3:$HN$85,BECO_Datos!$A43,FALSE)+IFERROR(HLOOKUP(CONCATENATE($L$5,W$7),BECO_Datos!$HP$3:$LT$85,BECO_Datos!$A43,FALSE),0))*W$5</f>
        <v>0</v>
      </c>
    </row>
    <row r="44" spans="1:24" x14ac:dyDescent="0.25">
      <c r="A44" s="121"/>
      <c r="B44" s="678" t="s">
        <v>142</v>
      </c>
      <c r="C44" s="89" t="str">
        <f t="shared" si="30"/>
        <v>No aplica</v>
      </c>
      <c r="D44" s="534">
        <f>(HLOOKUP(CONCATENATE($L$5,D$7),BECO_Datos!$D$3:$HN$85,BECO_Datos!$A44,FALSE)+IFERROR(HLOOKUP(CONCATENATE($L$5,D$7),BECO_Datos!$HP$3:$LT$85,BECO_Datos!$A44,FALSE),0))*D$5</f>
        <v>0</v>
      </c>
      <c r="E44" s="534">
        <f>(HLOOKUP(CONCATENATE($L$5,E$7),BECO_Datos!$D$3:$HN$85,BECO_Datos!$A44,FALSE)+IFERROR(HLOOKUP(CONCATENATE($L$5,E$7),BECO_Datos!$HP$3:$LT$85,BECO_Datos!$A44,FALSE),0))*E$5</f>
        <v>0</v>
      </c>
      <c r="F44" s="534">
        <f>(HLOOKUP(CONCATENATE($L$5,F$7),BECO_Datos!$D$3:$HN$85,BECO_Datos!$A44,FALSE)+IFERROR(HLOOKUP(CONCATENATE($L$5,F$7),BECO_Datos!$HP$3:$LT$85,BECO_Datos!$A44,FALSE),0))*F$5</f>
        <v>1914.9904995890629</v>
      </c>
      <c r="G44" s="534">
        <f>(HLOOKUP(CONCATENATE($L$5,G$7),BECO_Datos!$D$3:$HN$85,BECO_Datos!$A44,FALSE)+IFERROR(HLOOKUP(CONCATENATE($L$5,G$7),BECO_Datos!$HP$3:$LT$85,BECO_Datos!$A44,FALSE),0))*G$5</f>
        <v>0</v>
      </c>
      <c r="H44" s="534">
        <f>(HLOOKUP(CONCATENATE($L$5,H$7),BECO_Datos!$D$3:$HN$85,BECO_Datos!$A44,FALSE)+IFERROR(HLOOKUP(CONCATENATE($L$5,H$7),BECO_Datos!$HP$3:$LT$85,BECO_Datos!$A44,FALSE),0))*H$5</f>
        <v>3348.3150000000023</v>
      </c>
      <c r="I44" s="534">
        <f>(HLOOKUP(CONCATENATE($L$5,I$7),BECO_Datos!$D$3:$HN$85,BECO_Datos!$A44,FALSE)+IFERROR(HLOOKUP(CONCATENATE($L$5,I$7),BECO_Datos!$HP$3:$LT$85,BECO_Datos!$A44,FALSE),0))*I$5</f>
        <v>0</v>
      </c>
      <c r="J44" s="534">
        <f>(HLOOKUP(CONCATENATE($L$5,J$7),BECO_Datos!$D$3:$HN$85,BECO_Datos!$A44,FALSE)+IFERROR(HLOOKUP(CONCATENATE($L$5,J$7),BECO_Datos!$HP$3:$LT$85,BECO_Datos!$A44,FALSE),0))*J$5</f>
        <v>0</v>
      </c>
      <c r="K44" s="534">
        <f>(HLOOKUP(CONCATENATE($L$5,K$7),BECO_Datos!$D$3:$HN$85,BECO_Datos!$A44,FALSE)+IFERROR(HLOOKUP(CONCATENATE($L$5,K$7),BECO_Datos!$HP$3:$LT$85,BECO_Datos!$A44,FALSE),0))*K$5</f>
        <v>0</v>
      </c>
      <c r="L44" s="89" t="str">
        <f t="shared" si="31"/>
        <v>No aplica</v>
      </c>
      <c r="M44" s="534">
        <f>(HLOOKUP(CONCATENATE($L$5,M$7),BECO_Datos!$D$3:$HN$85,BECO_Datos!$A44,FALSE)+IFERROR(HLOOKUP(CONCATENATE($L$5,M$7),BECO_Datos!$HP$3:$LT$85,BECO_Datos!$A44,FALSE),0))*M$5</f>
        <v>0</v>
      </c>
      <c r="N44" s="534">
        <f>(HLOOKUP(CONCATENATE($L$5,N$7),BECO_Datos!$D$3:$HN$85,BECO_Datos!$A44,FALSE)+IFERROR(HLOOKUP(CONCATENATE($L$5,N$7),BECO_Datos!$HP$3:$LT$85,BECO_Datos!$A44,FALSE),0))*N$5</f>
        <v>0</v>
      </c>
      <c r="O44" s="534">
        <f>(HLOOKUP(CONCATENATE($L$5,O$7),BECO_Datos!$D$3:$HN$85,BECO_Datos!$A44,FALSE)+IFERROR(HLOOKUP(CONCATENATE($L$5,O$7),BECO_Datos!$HP$3:$LT$85,BECO_Datos!$A44,FALSE),0))*O$5</f>
        <v>0</v>
      </c>
      <c r="P44" s="534">
        <f>(HLOOKUP(CONCATENATE($L$5,P$7),BECO_Datos!$D$3:$HN$85,BECO_Datos!$A44,FALSE)+IFERROR(HLOOKUP(CONCATENATE($L$5,P$7),BECO_Datos!$HP$3:$LT$85,BECO_Datos!$A44,FALSE),0))*P$5</f>
        <v>0</v>
      </c>
      <c r="Q44" s="534">
        <f>(HLOOKUP(CONCATENATE($L$5,Q$7),BECO_Datos!$D$3:$HN$85,BECO_Datos!$A44,FALSE)+IFERROR(HLOOKUP(CONCATENATE($L$5,Q$7),BECO_Datos!$HP$3:$LT$85,BECO_Datos!$A44,FALSE),0))*Q$5</f>
        <v>0</v>
      </c>
      <c r="R44" s="534">
        <f>(HLOOKUP(CONCATENATE($L$5,R$7),BECO_Datos!$D$3:$HN$85,BECO_Datos!$A44,FALSE)+IFERROR(HLOOKUP(CONCATENATE($L$5,R$7),BECO_Datos!$HP$3:$LT$85,BECO_Datos!$A44,FALSE),0))*R$5</f>
        <v>0</v>
      </c>
      <c r="S44" s="534">
        <f>(HLOOKUP(CONCATENATE($L$5,S$7),BECO_Datos!$D$3:$HN$85,BECO_Datos!$A44,FALSE)+IFERROR(HLOOKUP(CONCATENATE($L$5,S$7),BECO_Datos!$HP$3:$LT$85,BECO_Datos!$A44,FALSE),0))*S$5</f>
        <v>0</v>
      </c>
      <c r="T44" s="534">
        <f>(HLOOKUP(CONCATENATE($L$5,T$7),BECO_Datos!$D$3:$HN$85,BECO_Datos!$A44,FALSE)+IFERROR(HLOOKUP(CONCATENATE($L$5,T$7),BECO_Datos!$HP$3:$LT$85,BECO_Datos!$A44,FALSE),0))*T$5</f>
        <v>0</v>
      </c>
      <c r="U44" s="534">
        <f>(HLOOKUP(CONCATENATE($L$5,U$7),BECO_Datos!$D$3:$HN$85,BECO_Datos!$A44,FALSE)+IFERROR(HLOOKUP(CONCATENATE($L$5,U$7),BECO_Datos!$HP$3:$LT$85,BECO_Datos!$A44,FALSE),0))*U$5</f>
        <v>1694.8107223608354</v>
      </c>
      <c r="V44" s="534">
        <f>(HLOOKUP(CONCATENATE($L$5,V$7),BECO_Datos!$D$3:$HN$85,BECO_Datos!$A44,FALSE)+IFERROR(HLOOKUP(CONCATENATE($L$5,V$7),BECO_Datos!$HP$3:$LT$85,BECO_Datos!$A44,FALSE),0))*V$5</f>
        <v>0</v>
      </c>
      <c r="W44" s="534">
        <f>(HLOOKUP(CONCATENATE($L$5,W$7),BECO_Datos!$D$3:$HN$85,BECO_Datos!$A44,FALSE)+IFERROR(HLOOKUP(CONCATENATE($L$5,W$7),BECO_Datos!$HP$3:$LT$85,BECO_Datos!$A44,FALSE),0))*W$5</f>
        <v>0</v>
      </c>
    </row>
    <row r="45" spans="1:24" x14ac:dyDescent="0.25">
      <c r="A45" s="121"/>
      <c r="B45" s="586" t="s">
        <v>19</v>
      </c>
      <c r="C45" s="86" t="str">
        <f t="shared" si="30"/>
        <v>No aplica</v>
      </c>
      <c r="D45" s="86">
        <f>(HLOOKUP(CONCATENATE($L$5,D$7),BECO_Datos!$D$3:$HN$85,BECO_Datos!$A45,FALSE)+IFERROR(HLOOKUP(CONCATENATE($L$5,D$7),BECO_Datos!$HP$3:$LT$85,BECO_Datos!$A45,FALSE),0))*D$5</f>
        <v>0</v>
      </c>
      <c r="E45" s="86">
        <f>(HLOOKUP(CONCATENATE($L$5,E$7),BECO_Datos!$D$3:$HN$85,BECO_Datos!$A45,FALSE)+IFERROR(HLOOKUP(CONCATENATE($L$5,E$7),BECO_Datos!$HP$3:$LT$85,BECO_Datos!$A45,FALSE),0))*E$5</f>
        <v>0</v>
      </c>
      <c r="F45" s="86">
        <f>(HLOOKUP(CONCATENATE($L$5,F$7),BECO_Datos!$D$3:$HN$85,BECO_Datos!$A45,FALSE)+IFERROR(HLOOKUP(CONCATENATE($L$5,F$7),BECO_Datos!$HP$3:$LT$85,BECO_Datos!$A45,FALSE),0))*F$5</f>
        <v>15298.22414314508</v>
      </c>
      <c r="G45" s="86">
        <f>(HLOOKUP(CONCATENATE($L$5,G$7),BECO_Datos!$D$3:$HN$85,BECO_Datos!$A45,FALSE)+IFERROR(HLOOKUP(CONCATENATE($L$5,G$7),BECO_Datos!$HP$3:$LT$85,BECO_Datos!$A45,FALSE),0))*G$5</f>
        <v>0</v>
      </c>
      <c r="H45" s="86">
        <f>(HLOOKUP(CONCATENATE($L$5,H$7),BECO_Datos!$D$3:$HN$85,BECO_Datos!$A45,FALSE)+IFERROR(HLOOKUP(CONCATENATE($L$5,H$7),BECO_Datos!$HP$3:$LT$85,BECO_Datos!$A45,FALSE),0))*H$5</f>
        <v>0</v>
      </c>
      <c r="I45" s="86">
        <f>(HLOOKUP(CONCATENATE($L$5,I$7),BECO_Datos!$D$3:$HN$85,BECO_Datos!$A45,FALSE)+IFERROR(HLOOKUP(CONCATENATE($L$5,I$7),BECO_Datos!$HP$3:$LT$85,BECO_Datos!$A45,FALSE),0))*I$5</f>
        <v>0</v>
      </c>
      <c r="J45" s="86">
        <f>(HLOOKUP(CONCATENATE($L$5,J$7),BECO_Datos!$D$3:$HN$85,BECO_Datos!$A45,FALSE)+IFERROR(HLOOKUP(CONCATENATE($L$5,J$7),BECO_Datos!$HP$3:$LT$85,BECO_Datos!$A45,FALSE),0))*J$5</f>
        <v>0</v>
      </c>
      <c r="K45" s="86">
        <f>(HLOOKUP(CONCATENATE($L$5,K$7),BECO_Datos!$D$3:$HN$85,BECO_Datos!$A45,FALSE)+IFERROR(HLOOKUP(CONCATENATE($L$5,K$7),BECO_Datos!$HP$3:$LT$85,BECO_Datos!$A45,FALSE),0))*K$5</f>
        <v>0</v>
      </c>
      <c r="L45" s="86" t="str">
        <f t="shared" si="31"/>
        <v>No aplica</v>
      </c>
      <c r="M45" s="86">
        <f>(HLOOKUP(CONCATENATE($L$5,M$7),BECO_Datos!$D$3:$HN$85,BECO_Datos!$A45,FALSE)+IFERROR(HLOOKUP(CONCATENATE($L$5,M$7),BECO_Datos!$HP$3:$LT$85,BECO_Datos!$A45,FALSE),0))*M$5</f>
        <v>0</v>
      </c>
      <c r="N45" s="86">
        <f>(HLOOKUP(CONCATENATE($L$5,N$7),BECO_Datos!$D$3:$HN$85,BECO_Datos!$A45,FALSE)+IFERROR(HLOOKUP(CONCATENATE($L$5,N$7),BECO_Datos!$HP$3:$LT$85,BECO_Datos!$A45,FALSE),0))*N$5</f>
        <v>0</v>
      </c>
      <c r="O45" s="86">
        <f>(HLOOKUP(CONCATENATE($L$5,O$7),BECO_Datos!$D$3:$HN$85,BECO_Datos!$A45,FALSE)+IFERROR(HLOOKUP(CONCATENATE($L$5,O$7),BECO_Datos!$HP$3:$LT$85,BECO_Datos!$A45,FALSE),0))*O$5</f>
        <v>0</v>
      </c>
      <c r="P45" s="86">
        <f>(HLOOKUP(CONCATENATE($L$5,P$7),BECO_Datos!$D$3:$HN$85,BECO_Datos!$A45,FALSE)+IFERROR(HLOOKUP(CONCATENATE($L$5,P$7),BECO_Datos!$HP$3:$LT$85,BECO_Datos!$A45,FALSE),0))*P$5</f>
        <v>0</v>
      </c>
      <c r="Q45" s="86">
        <f>(HLOOKUP(CONCATENATE($L$5,Q$7),BECO_Datos!$D$3:$HN$85,BECO_Datos!$A45,FALSE)+IFERROR(HLOOKUP(CONCATENATE($L$5,Q$7),BECO_Datos!$HP$3:$LT$85,BECO_Datos!$A45,FALSE),0))*Q$5</f>
        <v>0</v>
      </c>
      <c r="R45" s="86">
        <f>(HLOOKUP(CONCATENATE($L$5,R$7),BECO_Datos!$D$3:$HN$85,BECO_Datos!$A45,FALSE)+IFERROR(HLOOKUP(CONCATENATE($L$5,R$7),BECO_Datos!$HP$3:$LT$85,BECO_Datos!$A45,FALSE),0))*R$5</f>
        <v>12748.688416000001</v>
      </c>
      <c r="S45" s="86">
        <f>(HLOOKUP(CONCATENATE($L$5,S$7),BECO_Datos!$D$3:$HN$85,BECO_Datos!$A45,FALSE)+IFERROR(HLOOKUP(CONCATENATE($L$5,S$7),BECO_Datos!$HP$3:$LT$85,BECO_Datos!$A45,FALSE),0))*S$5</f>
        <v>0</v>
      </c>
      <c r="T45" s="86">
        <f>(HLOOKUP(CONCATENATE($L$5,T$7),BECO_Datos!$D$3:$HN$85,BECO_Datos!$A45,FALSE)+IFERROR(HLOOKUP(CONCATENATE($L$5,T$7),BECO_Datos!$HP$3:$LT$85,BECO_Datos!$A45,FALSE),0))*T$5</f>
        <v>0</v>
      </c>
      <c r="U45" s="86">
        <f>(HLOOKUP(CONCATENATE($L$5,U$7),BECO_Datos!$D$3:$HN$85,BECO_Datos!$A45,FALSE)+IFERROR(HLOOKUP(CONCATENATE($L$5,U$7),BECO_Datos!$HP$3:$LT$85,BECO_Datos!$A45,FALSE),0))*U$5</f>
        <v>726.7262493288008</v>
      </c>
      <c r="V45" s="86">
        <f>(HLOOKUP(CONCATENATE($L$5,V$7),BECO_Datos!$D$3:$HN$85,BECO_Datos!$A45,FALSE)+IFERROR(HLOOKUP(CONCATENATE($L$5,V$7),BECO_Datos!$HP$3:$LT$85,BECO_Datos!$A45,FALSE),0))*V$5</f>
        <v>0</v>
      </c>
      <c r="W45" s="86">
        <f>(HLOOKUP(CONCATENATE($L$5,W$7),BECO_Datos!$D$3:$HN$85,BECO_Datos!$A45,FALSE)+IFERROR(HLOOKUP(CONCATENATE($L$5,W$7),BECO_Datos!$HP$3:$LT$85,BECO_Datos!$A45,FALSE),0))*W$5</f>
        <v>0</v>
      </c>
    </row>
    <row r="46" spans="1:24" x14ac:dyDescent="0.25">
      <c r="A46" s="121"/>
      <c r="B46" s="583" t="s">
        <v>20</v>
      </c>
      <c r="C46" s="89" t="str">
        <f t="shared" si="30"/>
        <v>No aplica</v>
      </c>
      <c r="D46" s="532">
        <f t="shared" ref="D46" si="37">SUM(D47:D69)</f>
        <v>3797.8049266049547</v>
      </c>
      <c r="E46" s="532">
        <f t="shared" ref="E46:K46" si="38">SUM(E47:E69)</f>
        <v>3291.274540958173</v>
      </c>
      <c r="F46" s="532">
        <f t="shared" si="38"/>
        <v>115830.22201326965</v>
      </c>
      <c r="G46" s="532">
        <f t="shared" si="38"/>
        <v>0</v>
      </c>
      <c r="H46" s="532">
        <f t="shared" si="38"/>
        <v>40.456868861909484</v>
      </c>
      <c r="I46" s="532">
        <f t="shared" si="38"/>
        <v>70.264101475387889</v>
      </c>
      <c r="J46" s="532">
        <f t="shared" si="38"/>
        <v>256.92978911764237</v>
      </c>
      <c r="K46" s="532">
        <f t="shared" si="38"/>
        <v>0</v>
      </c>
      <c r="L46" s="89" t="str">
        <f t="shared" si="31"/>
        <v>No aplica</v>
      </c>
      <c r="M46" s="532">
        <f t="shared" ref="M46:W46" si="39">SUM(M47:M69)</f>
        <v>0</v>
      </c>
      <c r="N46" s="532">
        <f t="shared" si="39"/>
        <v>0</v>
      </c>
      <c r="O46" s="532">
        <f t="shared" si="39"/>
        <v>17.356255519106305</v>
      </c>
      <c r="P46" s="532">
        <f t="shared" si="39"/>
        <v>933.84892332433753</v>
      </c>
      <c r="Q46" s="532">
        <f t="shared" si="39"/>
        <v>582.48917232078986</v>
      </c>
      <c r="R46" s="532">
        <f t="shared" si="39"/>
        <v>12200.95858680217</v>
      </c>
      <c r="S46" s="532">
        <f t="shared" si="39"/>
        <v>3904.0257287989293</v>
      </c>
      <c r="T46" s="532">
        <f t="shared" si="39"/>
        <v>0</v>
      </c>
      <c r="U46" s="532">
        <f t="shared" si="39"/>
        <v>1264.0735687813756</v>
      </c>
      <c r="V46" s="532">
        <f t="shared" si="39"/>
        <v>73.617999298084371</v>
      </c>
      <c r="W46" s="532">
        <f t="shared" si="39"/>
        <v>6.6344589305654775</v>
      </c>
    </row>
    <row r="47" spans="1:24" x14ac:dyDescent="0.25">
      <c r="A47" s="121"/>
      <c r="B47" s="535" t="s">
        <v>88</v>
      </c>
      <c r="C47" s="86" t="str">
        <f t="shared" si="30"/>
        <v>No aplica</v>
      </c>
      <c r="D47" s="533">
        <f>(HLOOKUP(CONCATENATE($L$5,D$7),BECO_Datos!$D$3:$HN$85,BECO_Datos!$A47,FALSE)+IFERROR(HLOOKUP(CONCATENATE($L$5,D$7),BECO_Datos!$HP$3:$LT$85,BECO_Datos!$A47,FALSE),0))*D$5</f>
        <v>3797.8049266049547</v>
      </c>
      <c r="E47" s="533">
        <f>(HLOOKUP(CONCATENATE($L$5,E$7),BECO_Datos!$D$3:$HN$85,BECO_Datos!$A47,FALSE)+IFERROR(HLOOKUP(CONCATENATE($L$5,E$7),BECO_Datos!$HP$3:$LT$85,BECO_Datos!$A47,FALSE),0))*E$5</f>
        <v>441.01915080171534</v>
      </c>
      <c r="F47" s="533">
        <f>(HLOOKUP(CONCATENATE($L$5,F$7),BECO_Datos!$D$3:$HN$85,BECO_Datos!$A47,FALSE)+IFERROR(HLOOKUP(CONCATENATE($L$5,F$7),BECO_Datos!$HP$3:$LT$85,BECO_Datos!$A47,FALSE),0))*F$5</f>
        <v>11954.629201826614</v>
      </c>
      <c r="G47" s="533">
        <f>(HLOOKUP(CONCATENATE($L$5,G$7),BECO_Datos!$D$3:$HN$85,BECO_Datos!$A47,FALSE)+IFERROR(HLOOKUP(CONCATENATE($L$5,G$7),BECO_Datos!$HP$3:$LT$85,BECO_Datos!$A47,FALSE),0))*G$5</f>
        <v>0</v>
      </c>
      <c r="H47" s="533">
        <f>(HLOOKUP(CONCATENATE($L$5,H$7),BECO_Datos!$D$3:$HN$85,BECO_Datos!$A47,FALSE)+IFERROR(HLOOKUP(CONCATENATE($L$5,H$7),BECO_Datos!$HP$3:$LT$85,BECO_Datos!$A47,FALSE),0))*H$5</f>
        <v>0.66232915723338703</v>
      </c>
      <c r="I47" s="533">
        <f>(HLOOKUP(CONCATENATE($L$5,I$7),BECO_Datos!$D$3:$HN$85,BECO_Datos!$A47,FALSE)+IFERROR(HLOOKUP(CONCATENATE($L$5,I$7),BECO_Datos!$HP$3:$LT$85,BECO_Datos!$A47,FALSE),0))*I$5</f>
        <v>1.363274669364434</v>
      </c>
      <c r="J47" s="533">
        <f>(HLOOKUP(CONCATENATE($L$5,J$7),BECO_Datos!$D$3:$HN$85,BECO_Datos!$A47,FALSE)+IFERROR(HLOOKUP(CONCATENATE($L$5,J$7),BECO_Datos!$HP$3:$LT$85,BECO_Datos!$A47,FALSE),0))*J$5</f>
        <v>173.98639775553119</v>
      </c>
      <c r="K47" s="533">
        <f>(HLOOKUP(CONCATENATE($L$5,K$7),BECO_Datos!$D$3:$HN$85,BECO_Datos!$A47,FALSE)+IFERROR(HLOOKUP(CONCATENATE($L$5,K$7),BECO_Datos!$HP$3:$LT$85,BECO_Datos!$A47,FALSE),0))*K$5</f>
        <v>0</v>
      </c>
      <c r="L47" s="86" t="str">
        <f t="shared" si="31"/>
        <v>No aplica</v>
      </c>
      <c r="M47" s="533">
        <f>(HLOOKUP(CONCATENATE($L$5,M$7),BECO_Datos!$D$3:$HN$85,BECO_Datos!$A47,FALSE)+IFERROR(HLOOKUP(CONCATENATE($L$5,M$7),BECO_Datos!$HP$3:$LT$85,BECO_Datos!$A47,FALSE),0))*M$5</f>
        <v>0</v>
      </c>
      <c r="N47" s="533">
        <f>(HLOOKUP(CONCATENATE($L$5,N$7),BECO_Datos!$D$3:$HN$85,BECO_Datos!$A47,FALSE)+IFERROR(HLOOKUP(CONCATENATE($L$5,N$7),BECO_Datos!$HP$3:$LT$85,BECO_Datos!$A47,FALSE),0))*N$5</f>
        <v>0</v>
      </c>
      <c r="O47" s="533">
        <f>(HLOOKUP(CONCATENATE($L$5,O$7),BECO_Datos!$D$3:$HN$85,BECO_Datos!$A47,FALSE)+IFERROR(HLOOKUP(CONCATENATE($L$5,O$7),BECO_Datos!$HP$3:$LT$85,BECO_Datos!$A47,FALSE),0))*O$5</f>
        <v>0.13675084657077272</v>
      </c>
      <c r="P47" s="533">
        <f>(HLOOKUP(CONCATENATE($L$5,P$7),BECO_Datos!$D$3:$HN$85,BECO_Datos!$A47,FALSE)+IFERROR(HLOOKUP(CONCATENATE($L$5,P$7),BECO_Datos!$HP$3:$LT$85,BECO_Datos!$A47,FALSE),0))*P$5</f>
        <v>13.084858725538812</v>
      </c>
      <c r="Q47" s="533">
        <f>(HLOOKUP(CONCATENATE($L$5,Q$7),BECO_Datos!$D$3:$HN$85,BECO_Datos!$A47,FALSE)+IFERROR(HLOOKUP(CONCATENATE($L$5,Q$7),BECO_Datos!$HP$3:$LT$85,BECO_Datos!$A47,FALSE),0))*Q$5</f>
        <v>125.86575590543505</v>
      </c>
      <c r="R47" s="533">
        <f>(HLOOKUP(CONCATENATE($L$5,R$7),BECO_Datos!$D$3:$HN$85,BECO_Datos!$A47,FALSE)+IFERROR(HLOOKUP(CONCATENATE($L$5,R$7),BECO_Datos!$HP$3:$LT$85,BECO_Datos!$A47,FALSE),0))*R$5</f>
        <v>1898.6365606243173</v>
      </c>
      <c r="S47" s="533">
        <f>(HLOOKUP(CONCATENATE($L$5,S$7),BECO_Datos!$D$3:$HN$85,BECO_Datos!$A47,FALSE)+IFERROR(HLOOKUP(CONCATENATE($L$5,S$7),BECO_Datos!$HP$3:$LT$85,BECO_Datos!$A47,FALSE),0))*S$5</f>
        <v>1198.3468162426664</v>
      </c>
      <c r="T47" s="533">
        <f>(HLOOKUP(CONCATENATE($L$5,T$7),BECO_Datos!$D$3:$HN$85,BECO_Datos!$A47,FALSE)+IFERROR(HLOOKUP(CONCATENATE($L$5,T$7),BECO_Datos!$HP$3:$LT$85,BECO_Datos!$A47,FALSE),0))*T$5</f>
        <v>0</v>
      </c>
      <c r="U47" s="533">
        <f>(HLOOKUP(CONCATENATE($L$5,U$7),BECO_Datos!$D$3:$HN$85,BECO_Datos!$A47,FALSE)+IFERROR(HLOOKUP(CONCATENATE($L$5,U$7),BECO_Datos!$HP$3:$LT$85,BECO_Datos!$A47,FALSE),0))*U$5</f>
        <v>61.871900629493538</v>
      </c>
      <c r="V47" s="533">
        <f>(HLOOKUP(CONCATENATE($L$5,V$7),BECO_Datos!$D$3:$HN$85,BECO_Datos!$A47,FALSE)+IFERROR(HLOOKUP(CONCATENATE($L$5,V$7),BECO_Datos!$HP$3:$LT$85,BECO_Datos!$A47,FALSE),0))*V$5</f>
        <v>21.712453681540858</v>
      </c>
      <c r="W47" s="533">
        <f>(HLOOKUP(CONCATENATE($L$5,W$7),BECO_Datos!$D$3:$HN$85,BECO_Datos!$A47,FALSE)+IFERROR(HLOOKUP(CONCATENATE($L$5,W$7),BECO_Datos!$HP$3:$LT$85,BECO_Datos!$A47,FALSE),0))*W$5</f>
        <v>0</v>
      </c>
    </row>
    <row r="48" spans="1:24" x14ac:dyDescent="0.25">
      <c r="A48" s="121"/>
      <c r="B48" s="536" t="s">
        <v>89</v>
      </c>
      <c r="C48" s="89" t="str">
        <f t="shared" si="30"/>
        <v>No aplica</v>
      </c>
      <c r="D48" s="534">
        <f>(HLOOKUP(CONCATENATE($L$5,D$7),BECO_Datos!$D$3:$HN$85,BECO_Datos!$A48,FALSE)+IFERROR(HLOOKUP(CONCATENATE($L$5,D$7),BECO_Datos!$HP$3:$LT$85,BECO_Datos!$A48,FALSE),0))*D$5</f>
        <v>0</v>
      </c>
      <c r="E48" s="534">
        <f>(HLOOKUP(CONCATENATE($L$5,E$7),BECO_Datos!$D$3:$HN$85,BECO_Datos!$A48,FALSE)+IFERROR(HLOOKUP(CONCATENATE($L$5,E$7),BECO_Datos!$HP$3:$LT$85,BECO_Datos!$A48,FALSE),0))*E$5</f>
        <v>16.058954279540746</v>
      </c>
      <c r="F48" s="534">
        <f>(HLOOKUP(CONCATENATE($L$5,F$7),BECO_Datos!$D$3:$HN$85,BECO_Datos!$A48,FALSE)+IFERROR(HLOOKUP(CONCATENATE($L$5,F$7),BECO_Datos!$HP$3:$LT$85,BECO_Datos!$A48,FALSE),0))*F$5</f>
        <v>3817.8934023699489</v>
      </c>
      <c r="G48" s="534">
        <f>(HLOOKUP(CONCATENATE($L$5,G$7),BECO_Datos!$D$3:$HN$85,BECO_Datos!$A48,FALSE)+IFERROR(HLOOKUP(CONCATENATE($L$5,G$7),BECO_Datos!$HP$3:$LT$85,BECO_Datos!$A48,FALSE),0))*G$5</f>
        <v>0</v>
      </c>
      <c r="H48" s="534">
        <f>(HLOOKUP(CONCATENATE($L$5,H$7),BECO_Datos!$D$3:$HN$85,BECO_Datos!$A48,FALSE)+IFERROR(HLOOKUP(CONCATENATE($L$5,H$7),BECO_Datos!$HP$3:$LT$85,BECO_Datos!$A48,FALSE),0))*H$5</f>
        <v>0</v>
      </c>
      <c r="I48" s="534">
        <f>(HLOOKUP(CONCATENATE($L$5,I$7),BECO_Datos!$D$3:$HN$85,BECO_Datos!$A48,FALSE)+IFERROR(HLOOKUP(CONCATENATE($L$5,I$7),BECO_Datos!$HP$3:$LT$85,BECO_Datos!$A48,FALSE),0))*I$5</f>
        <v>0.17737613506545444</v>
      </c>
      <c r="J48" s="534">
        <f>(HLOOKUP(CONCATENATE($L$5,J$7),BECO_Datos!$D$3:$HN$85,BECO_Datos!$A48,FALSE)+IFERROR(HLOOKUP(CONCATENATE($L$5,J$7),BECO_Datos!$HP$3:$LT$85,BECO_Datos!$A48,FALSE),0))*J$5</f>
        <v>0</v>
      </c>
      <c r="K48" s="534">
        <f>(HLOOKUP(CONCATENATE($L$5,K$7),BECO_Datos!$D$3:$HN$85,BECO_Datos!$A48,FALSE)+IFERROR(HLOOKUP(CONCATENATE($L$5,K$7),BECO_Datos!$HP$3:$LT$85,BECO_Datos!$A48,FALSE),0))*K$5</f>
        <v>0</v>
      </c>
      <c r="L48" s="89" t="str">
        <f t="shared" si="31"/>
        <v>No aplica</v>
      </c>
      <c r="M48" s="534">
        <f>(HLOOKUP(CONCATENATE($L$5,M$7),BECO_Datos!$D$3:$HN$85,BECO_Datos!$A48,FALSE)+IFERROR(HLOOKUP(CONCATENATE($L$5,M$7),BECO_Datos!$HP$3:$LT$85,BECO_Datos!$A48,FALSE),0))*M$5</f>
        <v>0</v>
      </c>
      <c r="N48" s="534">
        <f>(HLOOKUP(CONCATENATE($L$5,N$7),BECO_Datos!$D$3:$HN$85,BECO_Datos!$A48,FALSE)+IFERROR(HLOOKUP(CONCATENATE($L$5,N$7),BECO_Datos!$HP$3:$LT$85,BECO_Datos!$A48,FALSE),0))*N$5</f>
        <v>0</v>
      </c>
      <c r="O48" s="534">
        <f>(HLOOKUP(CONCATENATE($L$5,O$7),BECO_Datos!$D$3:$HN$85,BECO_Datos!$A48,FALSE)+IFERROR(HLOOKUP(CONCATENATE($L$5,O$7),BECO_Datos!$HP$3:$LT$85,BECO_Datos!$A48,FALSE),0))*O$5</f>
        <v>0</v>
      </c>
      <c r="P48" s="534">
        <f>(HLOOKUP(CONCATENATE($L$5,P$7),BECO_Datos!$D$3:$HN$85,BECO_Datos!$A48,FALSE)+IFERROR(HLOOKUP(CONCATENATE($L$5,P$7),BECO_Datos!$HP$3:$LT$85,BECO_Datos!$A48,FALSE),0))*P$5</f>
        <v>0</v>
      </c>
      <c r="Q48" s="534">
        <f>(HLOOKUP(CONCATENATE($L$5,Q$7),BECO_Datos!$D$3:$HN$85,BECO_Datos!$A48,FALSE)+IFERROR(HLOOKUP(CONCATENATE($L$5,Q$7),BECO_Datos!$HP$3:$LT$85,BECO_Datos!$A48,FALSE),0))*Q$5</f>
        <v>4.7093099980793198</v>
      </c>
      <c r="R48" s="534">
        <f>(HLOOKUP(CONCATENATE($L$5,R$7),BECO_Datos!$D$3:$HN$85,BECO_Datos!$A48,FALSE)+IFERROR(HLOOKUP(CONCATENATE($L$5,R$7),BECO_Datos!$HP$3:$LT$85,BECO_Datos!$A48,FALSE),0))*R$5</f>
        <v>456.50179702107511</v>
      </c>
      <c r="S48" s="534">
        <f>(HLOOKUP(CONCATENATE($L$5,S$7),BECO_Datos!$D$3:$HN$85,BECO_Datos!$A48,FALSE)+IFERROR(HLOOKUP(CONCATENATE($L$5,S$7),BECO_Datos!$HP$3:$LT$85,BECO_Datos!$A48,FALSE),0))*S$5</f>
        <v>4.27409181294842</v>
      </c>
      <c r="T48" s="534">
        <f>(HLOOKUP(CONCATENATE($L$5,T$7),BECO_Datos!$D$3:$HN$85,BECO_Datos!$A48,FALSE)+IFERROR(HLOOKUP(CONCATENATE($L$5,T$7),BECO_Datos!$HP$3:$LT$85,BECO_Datos!$A48,FALSE),0))*T$5</f>
        <v>0</v>
      </c>
      <c r="U48" s="534">
        <f>(HLOOKUP(CONCATENATE($L$5,U$7),BECO_Datos!$D$3:$HN$85,BECO_Datos!$A48,FALSE)+IFERROR(HLOOKUP(CONCATENATE($L$5,U$7),BECO_Datos!$HP$3:$LT$85,BECO_Datos!$A48,FALSE),0))*U$5</f>
        <v>158.63478805820992</v>
      </c>
      <c r="V48" s="534">
        <f>(HLOOKUP(CONCATENATE($L$5,V$7),BECO_Datos!$D$3:$HN$85,BECO_Datos!$A48,FALSE)+IFERROR(HLOOKUP(CONCATENATE($L$5,V$7),BECO_Datos!$HP$3:$LT$85,BECO_Datos!$A48,FALSE),0))*V$5</f>
        <v>4.8830864793780151</v>
      </c>
      <c r="W48" s="534">
        <f>(HLOOKUP(CONCATENATE($L$5,W$7),BECO_Datos!$D$3:$HN$85,BECO_Datos!$A48,FALSE)+IFERROR(HLOOKUP(CONCATENATE($L$5,W$7),BECO_Datos!$HP$3:$LT$85,BECO_Datos!$A48,FALSE),0))*W$5</f>
        <v>0</v>
      </c>
    </row>
    <row r="49" spans="1:23" x14ac:dyDescent="0.25">
      <c r="A49" s="121"/>
      <c r="B49" s="535" t="s">
        <v>90</v>
      </c>
      <c r="C49" s="86" t="str">
        <f t="shared" si="30"/>
        <v>No aplica</v>
      </c>
      <c r="D49" s="533">
        <f>(HLOOKUP(CONCATENATE($L$5,D$7),BECO_Datos!$D$3:$HN$85,BECO_Datos!$A49,FALSE)+IFERROR(HLOOKUP(CONCATENATE($L$5,D$7),BECO_Datos!$HP$3:$LT$85,BECO_Datos!$A49,FALSE),0))*D$5</f>
        <v>0</v>
      </c>
      <c r="E49" s="533">
        <f>(HLOOKUP(CONCATENATE($L$5,E$7),BECO_Datos!$D$3:$HN$85,BECO_Datos!$A49,FALSE)+IFERROR(HLOOKUP(CONCATENATE($L$5,E$7),BECO_Datos!$HP$3:$LT$85,BECO_Datos!$A49,FALSE),0))*E$5</f>
        <v>0</v>
      </c>
      <c r="F49" s="533">
        <f>(HLOOKUP(CONCATENATE($L$5,F$7),BECO_Datos!$D$3:$HN$85,BECO_Datos!$A49,FALSE)+IFERROR(HLOOKUP(CONCATENATE($L$5,F$7),BECO_Datos!$HP$3:$LT$85,BECO_Datos!$A49,FALSE),0))*F$5</f>
        <v>0</v>
      </c>
      <c r="G49" s="533">
        <f>(HLOOKUP(CONCATENATE($L$5,G$7),BECO_Datos!$D$3:$HN$85,BECO_Datos!$A49,FALSE)+IFERROR(HLOOKUP(CONCATENATE($L$5,G$7),BECO_Datos!$HP$3:$LT$85,BECO_Datos!$A49,FALSE),0))*G$5</f>
        <v>0</v>
      </c>
      <c r="H49" s="533">
        <f>(HLOOKUP(CONCATENATE($L$5,H$7),BECO_Datos!$D$3:$HN$85,BECO_Datos!$A49,FALSE)+IFERROR(HLOOKUP(CONCATENATE($L$5,H$7),BECO_Datos!$HP$3:$LT$85,BECO_Datos!$A49,FALSE),0))*H$5</f>
        <v>0</v>
      </c>
      <c r="I49" s="533">
        <f>(HLOOKUP(CONCATENATE($L$5,I$7),BECO_Datos!$D$3:$HN$85,BECO_Datos!$A49,FALSE)+IFERROR(HLOOKUP(CONCATENATE($L$5,I$7),BECO_Datos!$HP$3:$LT$85,BECO_Datos!$A49,FALSE),0))*I$5</f>
        <v>0</v>
      </c>
      <c r="J49" s="533">
        <f>(HLOOKUP(CONCATENATE($L$5,J$7),BECO_Datos!$D$3:$HN$85,BECO_Datos!$A49,FALSE)+IFERROR(HLOOKUP(CONCATENATE($L$5,J$7),BECO_Datos!$HP$3:$LT$85,BECO_Datos!$A49,FALSE),0))*J$5</f>
        <v>0</v>
      </c>
      <c r="K49" s="533">
        <f>(HLOOKUP(CONCATENATE($L$5,K$7),BECO_Datos!$D$3:$HN$85,BECO_Datos!$A49,FALSE)+IFERROR(HLOOKUP(CONCATENATE($L$5,K$7),BECO_Datos!$HP$3:$LT$85,BECO_Datos!$A49,FALSE),0))*K$5</f>
        <v>0</v>
      </c>
      <c r="L49" s="86" t="str">
        <f t="shared" si="31"/>
        <v>No aplica</v>
      </c>
      <c r="M49" s="533">
        <f>(HLOOKUP(CONCATENATE($L$5,M$7),BECO_Datos!$D$3:$HN$85,BECO_Datos!$A49,FALSE)+IFERROR(HLOOKUP(CONCATENATE($L$5,M$7),BECO_Datos!$HP$3:$LT$85,BECO_Datos!$A49,FALSE),0))*M$5</f>
        <v>0</v>
      </c>
      <c r="N49" s="533">
        <f>(HLOOKUP(CONCATENATE($L$5,N$7),BECO_Datos!$D$3:$HN$85,BECO_Datos!$A49,FALSE)+IFERROR(HLOOKUP(CONCATENATE($L$5,N$7),BECO_Datos!$HP$3:$LT$85,BECO_Datos!$A49,FALSE),0))*N$5</f>
        <v>0</v>
      </c>
      <c r="O49" s="533">
        <f>(HLOOKUP(CONCATENATE($L$5,O$7),BECO_Datos!$D$3:$HN$85,BECO_Datos!$A49,FALSE)+IFERROR(HLOOKUP(CONCATENATE($L$5,O$7),BECO_Datos!$HP$3:$LT$85,BECO_Datos!$A49,FALSE),0))*O$5</f>
        <v>0</v>
      </c>
      <c r="P49" s="533">
        <f>(HLOOKUP(CONCATENATE($L$5,P$7),BECO_Datos!$D$3:$HN$85,BECO_Datos!$A49,FALSE)+IFERROR(HLOOKUP(CONCATENATE($L$5,P$7),BECO_Datos!$HP$3:$LT$85,BECO_Datos!$A49,FALSE),0))*P$5</f>
        <v>0</v>
      </c>
      <c r="Q49" s="533">
        <f>(HLOOKUP(CONCATENATE($L$5,Q$7),BECO_Datos!$D$3:$HN$85,BECO_Datos!$A49,FALSE)+IFERROR(HLOOKUP(CONCATENATE($L$5,Q$7),BECO_Datos!$HP$3:$LT$85,BECO_Datos!$A49,FALSE),0))*Q$5</f>
        <v>2.6949270479679536E-3</v>
      </c>
      <c r="R49" s="533">
        <f>(HLOOKUP(CONCATENATE($L$5,R$7),BECO_Datos!$D$3:$HN$85,BECO_Datos!$A49,FALSE)+IFERROR(HLOOKUP(CONCATENATE($L$5,R$7),BECO_Datos!$HP$3:$LT$85,BECO_Datos!$A49,FALSE),0))*R$5</f>
        <v>0</v>
      </c>
      <c r="S49" s="533">
        <f>(HLOOKUP(CONCATENATE($L$5,S$7),BECO_Datos!$D$3:$HN$85,BECO_Datos!$A49,FALSE)+IFERROR(HLOOKUP(CONCATENATE($L$5,S$7),BECO_Datos!$HP$3:$LT$85,BECO_Datos!$A49,FALSE),0))*S$5</f>
        <v>0</v>
      </c>
      <c r="T49" s="533">
        <f>(HLOOKUP(CONCATENATE($L$5,T$7),BECO_Datos!$D$3:$HN$85,BECO_Datos!$A49,FALSE)+IFERROR(HLOOKUP(CONCATENATE($L$5,T$7),BECO_Datos!$HP$3:$LT$85,BECO_Datos!$A49,FALSE),0))*T$5</f>
        <v>0</v>
      </c>
      <c r="U49" s="533">
        <f>(HLOOKUP(CONCATENATE($L$5,U$7),BECO_Datos!$D$3:$HN$85,BECO_Datos!$A49,FALSE)+IFERROR(HLOOKUP(CONCATENATE($L$5,U$7),BECO_Datos!$HP$3:$LT$85,BECO_Datos!$A49,FALSE),0))*U$5</f>
        <v>7.9794711024752274E-2</v>
      </c>
      <c r="V49" s="533">
        <f>(HLOOKUP(CONCATENATE($L$5,V$7),BECO_Datos!$D$3:$HN$85,BECO_Datos!$A49,FALSE)+IFERROR(HLOOKUP(CONCATENATE($L$5,V$7),BECO_Datos!$HP$3:$LT$85,BECO_Datos!$A49,FALSE),0))*V$5</f>
        <v>0</v>
      </c>
      <c r="W49" s="533">
        <f>(HLOOKUP(CONCATENATE($L$5,W$7),BECO_Datos!$D$3:$HN$85,BECO_Datos!$A49,FALSE)+IFERROR(HLOOKUP(CONCATENATE($L$5,W$7),BECO_Datos!$HP$3:$LT$85,BECO_Datos!$A49,FALSE),0))*W$5</f>
        <v>0</v>
      </c>
    </row>
    <row r="50" spans="1:23" x14ac:dyDescent="0.25">
      <c r="A50" s="121"/>
      <c r="B50" s="536" t="s">
        <v>91</v>
      </c>
      <c r="C50" s="89" t="str">
        <f t="shared" si="30"/>
        <v>No aplica</v>
      </c>
      <c r="D50" s="534">
        <f>(HLOOKUP(CONCATENATE($L$5,D$7),BECO_Datos!$D$3:$HN$85,BECO_Datos!$A50,FALSE)+IFERROR(HLOOKUP(CONCATENATE($L$5,D$7),BECO_Datos!$HP$3:$LT$85,BECO_Datos!$A50,FALSE),0))*D$5</f>
        <v>0</v>
      </c>
      <c r="E50" s="534">
        <f>(HLOOKUP(CONCATENATE($L$5,E$7),BECO_Datos!$D$3:$HN$85,BECO_Datos!$A50,FALSE)+IFERROR(HLOOKUP(CONCATENATE($L$5,E$7),BECO_Datos!$HP$3:$LT$85,BECO_Datos!$A50,FALSE),0))*E$5</f>
        <v>292.87267282049322</v>
      </c>
      <c r="F50" s="534">
        <f>(HLOOKUP(CONCATENATE($L$5,F$7),BECO_Datos!$D$3:$HN$85,BECO_Datos!$A50,FALSE)+IFERROR(HLOOKUP(CONCATENATE($L$5,F$7),BECO_Datos!$HP$3:$LT$85,BECO_Datos!$A50,FALSE),0))*F$5</f>
        <v>3363.9454425491672</v>
      </c>
      <c r="G50" s="534">
        <f>(HLOOKUP(CONCATENATE($L$5,G$7),BECO_Datos!$D$3:$HN$85,BECO_Datos!$A50,FALSE)+IFERROR(HLOOKUP(CONCATENATE($L$5,G$7),BECO_Datos!$HP$3:$LT$85,BECO_Datos!$A50,FALSE),0))*G$5</f>
        <v>0</v>
      </c>
      <c r="H50" s="534">
        <f>(HLOOKUP(CONCATENATE($L$5,H$7),BECO_Datos!$D$3:$HN$85,BECO_Datos!$A50,FALSE)+IFERROR(HLOOKUP(CONCATENATE($L$5,H$7),BECO_Datos!$HP$3:$LT$85,BECO_Datos!$A50,FALSE),0))*H$5</f>
        <v>0</v>
      </c>
      <c r="I50" s="534">
        <f>(HLOOKUP(CONCATENATE($L$5,I$7),BECO_Datos!$D$3:$HN$85,BECO_Datos!$A50,FALSE)+IFERROR(HLOOKUP(CONCATENATE($L$5,I$7),BECO_Datos!$HP$3:$LT$85,BECO_Datos!$A50,FALSE),0))*I$5</f>
        <v>1.4220320857350031</v>
      </c>
      <c r="J50" s="534">
        <f>(HLOOKUP(CONCATENATE($L$5,J$7),BECO_Datos!$D$3:$HN$85,BECO_Datos!$A50,FALSE)+IFERROR(HLOOKUP(CONCATENATE($L$5,J$7),BECO_Datos!$HP$3:$LT$85,BECO_Datos!$A50,FALSE),0))*J$5</f>
        <v>0</v>
      </c>
      <c r="K50" s="534">
        <f>(HLOOKUP(CONCATENATE($L$5,K$7),BECO_Datos!$D$3:$HN$85,BECO_Datos!$A50,FALSE)+IFERROR(HLOOKUP(CONCATENATE($L$5,K$7),BECO_Datos!$HP$3:$LT$85,BECO_Datos!$A50,FALSE),0))*K$5</f>
        <v>0</v>
      </c>
      <c r="L50" s="89" t="str">
        <f t="shared" si="31"/>
        <v>No aplica</v>
      </c>
      <c r="M50" s="534">
        <f>(HLOOKUP(CONCATENATE($L$5,M$7),BECO_Datos!$D$3:$HN$85,BECO_Datos!$A50,FALSE)+IFERROR(HLOOKUP(CONCATENATE($L$5,M$7),BECO_Datos!$HP$3:$LT$85,BECO_Datos!$A50,FALSE),0))*M$5</f>
        <v>0</v>
      </c>
      <c r="N50" s="534">
        <f>(HLOOKUP(CONCATENATE($L$5,N$7),BECO_Datos!$D$3:$HN$85,BECO_Datos!$A50,FALSE)+IFERROR(HLOOKUP(CONCATENATE($L$5,N$7),BECO_Datos!$HP$3:$LT$85,BECO_Datos!$A50,FALSE),0))*N$5</f>
        <v>0</v>
      </c>
      <c r="O50" s="534">
        <f>(HLOOKUP(CONCATENATE($L$5,O$7),BECO_Datos!$D$3:$HN$85,BECO_Datos!$A50,FALSE)+IFERROR(HLOOKUP(CONCATENATE($L$5,O$7),BECO_Datos!$HP$3:$LT$85,BECO_Datos!$A50,FALSE),0))*O$5</f>
        <v>0</v>
      </c>
      <c r="P50" s="534">
        <f>(HLOOKUP(CONCATENATE($L$5,P$7),BECO_Datos!$D$3:$HN$85,BECO_Datos!$A50,FALSE)+IFERROR(HLOOKUP(CONCATENATE($L$5,P$7),BECO_Datos!$HP$3:$LT$85,BECO_Datos!$A50,FALSE),0))*P$5</f>
        <v>0</v>
      </c>
      <c r="Q50" s="534">
        <f>(HLOOKUP(CONCATENATE($L$5,Q$7),BECO_Datos!$D$3:$HN$85,BECO_Datos!$A50,FALSE)+IFERROR(HLOOKUP(CONCATENATE($L$5,Q$7),BECO_Datos!$HP$3:$LT$85,BECO_Datos!$A50,FALSE),0))*Q$5</f>
        <v>2.1593329011399982</v>
      </c>
      <c r="R50" s="534">
        <f>(HLOOKUP(CONCATENATE($L$5,R$7),BECO_Datos!$D$3:$HN$85,BECO_Datos!$A50,FALSE)+IFERROR(HLOOKUP(CONCATENATE($L$5,R$7),BECO_Datos!$HP$3:$LT$85,BECO_Datos!$A50,FALSE),0))*R$5</f>
        <v>559.15930470221542</v>
      </c>
      <c r="S50" s="534">
        <f>(HLOOKUP(CONCATENATE($L$5,S$7),BECO_Datos!$D$3:$HN$85,BECO_Datos!$A50,FALSE)+IFERROR(HLOOKUP(CONCATENATE($L$5,S$7),BECO_Datos!$HP$3:$LT$85,BECO_Datos!$A50,FALSE),0))*S$5</f>
        <v>143.43255609061572</v>
      </c>
      <c r="T50" s="534">
        <f>(HLOOKUP(CONCATENATE($L$5,T$7),BECO_Datos!$D$3:$HN$85,BECO_Datos!$A50,FALSE)+IFERROR(HLOOKUP(CONCATENATE($L$5,T$7),BECO_Datos!$HP$3:$LT$85,BECO_Datos!$A50,FALSE),0))*T$5</f>
        <v>0</v>
      </c>
      <c r="U50" s="534">
        <f>(HLOOKUP(CONCATENATE($L$5,U$7),BECO_Datos!$D$3:$HN$85,BECO_Datos!$A50,FALSE)+IFERROR(HLOOKUP(CONCATENATE($L$5,U$7),BECO_Datos!$HP$3:$LT$85,BECO_Datos!$A50,FALSE),0))*U$5</f>
        <v>2.8434275950599108</v>
      </c>
      <c r="V50" s="534">
        <f>(HLOOKUP(CONCATENATE($L$5,V$7),BECO_Datos!$D$3:$HN$85,BECO_Datos!$A50,FALSE)+IFERROR(HLOOKUP(CONCATENATE($L$5,V$7),BECO_Datos!$HP$3:$LT$85,BECO_Datos!$A50,FALSE),0))*V$5</f>
        <v>3.1737436072329506</v>
      </c>
      <c r="W50" s="534">
        <f>(HLOOKUP(CONCATENATE($L$5,W$7),BECO_Datos!$D$3:$HN$85,BECO_Datos!$A50,FALSE)+IFERROR(HLOOKUP(CONCATENATE($L$5,W$7),BECO_Datos!$HP$3:$LT$85,BECO_Datos!$A50,FALSE),0))*W$5</f>
        <v>3.7060144091794534E-2</v>
      </c>
    </row>
    <row r="51" spans="1:23" x14ac:dyDescent="0.25">
      <c r="A51" s="121"/>
      <c r="B51" s="535" t="s">
        <v>92</v>
      </c>
      <c r="C51" s="86" t="str">
        <f t="shared" si="30"/>
        <v>No aplica</v>
      </c>
      <c r="D51" s="533">
        <f>(HLOOKUP(CONCATENATE($L$5,D$7),BECO_Datos!$D$3:$HN$85,BECO_Datos!$A51,FALSE)+IFERROR(HLOOKUP(CONCATENATE($L$5,D$7),BECO_Datos!$HP$3:$LT$85,BECO_Datos!$A51,FALSE),0))*D$5</f>
        <v>0</v>
      </c>
      <c r="E51" s="533">
        <f>(HLOOKUP(CONCATENATE($L$5,E$7),BECO_Datos!$D$3:$HN$85,BECO_Datos!$A51,FALSE)+IFERROR(HLOOKUP(CONCATENATE($L$5,E$7),BECO_Datos!$HP$3:$LT$85,BECO_Datos!$A51,FALSE),0))*E$5</f>
        <v>16.610460230534454</v>
      </c>
      <c r="F51" s="533">
        <f>(HLOOKUP(CONCATENATE($L$5,F$7),BECO_Datos!$D$3:$HN$85,BECO_Datos!$A51,FALSE)+IFERROR(HLOOKUP(CONCATENATE($L$5,F$7),BECO_Datos!$HP$3:$LT$85,BECO_Datos!$A51,FALSE),0))*F$5</f>
        <v>1772.644921962795</v>
      </c>
      <c r="G51" s="533">
        <f>(HLOOKUP(CONCATENATE($L$5,G$7),BECO_Datos!$D$3:$HN$85,BECO_Datos!$A51,FALSE)+IFERROR(HLOOKUP(CONCATENATE($L$5,G$7),BECO_Datos!$HP$3:$LT$85,BECO_Datos!$A51,FALSE),0))*G$5</f>
        <v>0</v>
      </c>
      <c r="H51" s="533">
        <f>(HLOOKUP(CONCATENATE($L$5,H$7),BECO_Datos!$D$3:$HN$85,BECO_Datos!$A51,FALSE)+IFERROR(HLOOKUP(CONCATENATE($L$5,H$7),BECO_Datos!$HP$3:$LT$85,BECO_Datos!$A51,FALSE),0))*H$5</f>
        <v>0</v>
      </c>
      <c r="I51" s="533">
        <f>(HLOOKUP(CONCATENATE($L$5,I$7),BECO_Datos!$D$3:$HN$85,BECO_Datos!$A51,FALSE)+IFERROR(HLOOKUP(CONCATENATE($L$5,I$7),BECO_Datos!$HP$3:$LT$85,BECO_Datos!$A51,FALSE),0))*I$5</f>
        <v>0</v>
      </c>
      <c r="J51" s="533">
        <f>(HLOOKUP(CONCATENATE($L$5,J$7),BECO_Datos!$D$3:$HN$85,BECO_Datos!$A51,FALSE)+IFERROR(HLOOKUP(CONCATENATE($L$5,J$7),BECO_Datos!$HP$3:$LT$85,BECO_Datos!$A51,FALSE),0))*J$5</f>
        <v>0</v>
      </c>
      <c r="K51" s="533">
        <f>(HLOOKUP(CONCATENATE($L$5,K$7),BECO_Datos!$D$3:$HN$85,BECO_Datos!$A51,FALSE)+IFERROR(HLOOKUP(CONCATENATE($L$5,K$7),BECO_Datos!$HP$3:$LT$85,BECO_Datos!$A51,FALSE),0))*K$5</f>
        <v>0</v>
      </c>
      <c r="L51" s="86" t="str">
        <f t="shared" si="31"/>
        <v>No aplica</v>
      </c>
      <c r="M51" s="533">
        <f>(HLOOKUP(CONCATENATE($L$5,M$7),BECO_Datos!$D$3:$HN$85,BECO_Datos!$A51,FALSE)+IFERROR(HLOOKUP(CONCATENATE($L$5,M$7),BECO_Datos!$HP$3:$LT$85,BECO_Datos!$A51,FALSE),0))*M$5</f>
        <v>0</v>
      </c>
      <c r="N51" s="533">
        <f>(HLOOKUP(CONCATENATE($L$5,N$7),BECO_Datos!$D$3:$HN$85,BECO_Datos!$A51,FALSE)+IFERROR(HLOOKUP(CONCATENATE($L$5,N$7),BECO_Datos!$HP$3:$LT$85,BECO_Datos!$A51,FALSE),0))*N$5</f>
        <v>0</v>
      </c>
      <c r="O51" s="533">
        <f>(HLOOKUP(CONCATENATE($L$5,O$7),BECO_Datos!$D$3:$HN$85,BECO_Datos!$A51,FALSE)+IFERROR(HLOOKUP(CONCATENATE($L$5,O$7),BECO_Datos!$HP$3:$LT$85,BECO_Datos!$A51,FALSE),0))*O$5</f>
        <v>1.3514947157601802</v>
      </c>
      <c r="P51" s="533">
        <f>(HLOOKUP(CONCATENATE($L$5,P$7),BECO_Datos!$D$3:$HN$85,BECO_Datos!$A51,FALSE)+IFERROR(HLOOKUP(CONCATENATE($L$5,P$7),BECO_Datos!$HP$3:$LT$85,BECO_Datos!$A51,FALSE),0))*P$5</f>
        <v>0</v>
      </c>
      <c r="Q51" s="533">
        <f>(HLOOKUP(CONCATENATE($L$5,Q$7),BECO_Datos!$D$3:$HN$85,BECO_Datos!$A51,FALSE)+IFERROR(HLOOKUP(CONCATENATE($L$5,Q$7),BECO_Datos!$HP$3:$LT$85,BECO_Datos!$A51,FALSE),0))*Q$5</f>
        <v>0.91693274610418862</v>
      </c>
      <c r="R51" s="533">
        <f>(HLOOKUP(CONCATENATE($L$5,R$7),BECO_Datos!$D$3:$HN$85,BECO_Datos!$A51,FALSE)+IFERROR(HLOOKUP(CONCATENATE($L$5,R$7),BECO_Datos!$HP$3:$LT$85,BECO_Datos!$A51,FALSE),0))*R$5</f>
        <v>193.00794720714836</v>
      </c>
      <c r="S51" s="533">
        <f>(HLOOKUP(CONCATENATE($L$5,S$7),BECO_Datos!$D$3:$HN$85,BECO_Datos!$A51,FALSE)+IFERROR(HLOOKUP(CONCATENATE($L$5,S$7),BECO_Datos!$HP$3:$LT$85,BECO_Datos!$A51,FALSE),0))*S$5</f>
        <v>7.046165143469672E-3</v>
      </c>
      <c r="T51" s="533">
        <f>(HLOOKUP(CONCATENATE($L$5,T$7),BECO_Datos!$D$3:$HN$85,BECO_Datos!$A51,FALSE)+IFERROR(HLOOKUP(CONCATENATE($L$5,T$7),BECO_Datos!$HP$3:$LT$85,BECO_Datos!$A51,FALSE),0))*T$5</f>
        <v>0</v>
      </c>
      <c r="U51" s="533">
        <f>(HLOOKUP(CONCATENATE($L$5,U$7),BECO_Datos!$D$3:$HN$85,BECO_Datos!$A51,FALSE)+IFERROR(HLOOKUP(CONCATENATE($L$5,U$7),BECO_Datos!$HP$3:$LT$85,BECO_Datos!$A51,FALSE),0))*U$5</f>
        <v>0.25139136916692179</v>
      </c>
      <c r="V51" s="533">
        <f>(HLOOKUP(CONCATENATE($L$5,V$7),BECO_Datos!$D$3:$HN$85,BECO_Datos!$A51,FALSE)+IFERROR(HLOOKUP(CONCATENATE($L$5,V$7),BECO_Datos!$HP$3:$LT$85,BECO_Datos!$A51,FALSE),0))*V$5</f>
        <v>1.0936275926144523</v>
      </c>
      <c r="W51" s="533">
        <f>(HLOOKUP(CONCATENATE($L$5,W$7),BECO_Datos!$D$3:$HN$85,BECO_Datos!$A51,FALSE)+IFERROR(HLOOKUP(CONCATENATE($L$5,W$7),BECO_Datos!$HP$3:$LT$85,BECO_Datos!$A51,FALSE),0))*W$5</f>
        <v>0</v>
      </c>
    </row>
    <row r="52" spans="1:23" x14ac:dyDescent="0.25">
      <c r="A52" s="121"/>
      <c r="B52" s="536" t="s">
        <v>93</v>
      </c>
      <c r="C52" s="89" t="str">
        <f t="shared" si="30"/>
        <v>No aplica</v>
      </c>
      <c r="D52" s="534">
        <f>(HLOOKUP(CONCATENATE($L$5,D$7),BECO_Datos!$D$3:$HN$85,BECO_Datos!$A52,FALSE)+IFERROR(HLOOKUP(CONCATENATE($L$5,D$7),BECO_Datos!$HP$3:$LT$85,BECO_Datos!$A52,FALSE),0))*D$5</f>
        <v>0</v>
      </c>
      <c r="E52" s="534">
        <f>(HLOOKUP(CONCATENATE($L$5,E$7),BECO_Datos!$D$3:$HN$85,BECO_Datos!$A52,FALSE)+IFERROR(HLOOKUP(CONCATENATE($L$5,E$7),BECO_Datos!$HP$3:$LT$85,BECO_Datos!$A52,FALSE),0))*E$5</f>
        <v>1.7523809865020794</v>
      </c>
      <c r="F52" s="534">
        <f>(HLOOKUP(CONCATENATE($L$5,F$7),BECO_Datos!$D$3:$HN$85,BECO_Datos!$A52,FALSE)+IFERROR(HLOOKUP(CONCATENATE($L$5,F$7),BECO_Datos!$HP$3:$LT$85,BECO_Datos!$A52,FALSE),0))*F$5</f>
        <v>76.194555450887862</v>
      </c>
      <c r="G52" s="534">
        <f>(HLOOKUP(CONCATENATE($L$5,G$7),BECO_Datos!$D$3:$HN$85,BECO_Datos!$A52,FALSE)+IFERROR(HLOOKUP(CONCATENATE($L$5,G$7),BECO_Datos!$HP$3:$LT$85,BECO_Datos!$A52,FALSE),0))*G$5</f>
        <v>0</v>
      </c>
      <c r="H52" s="534">
        <f>(HLOOKUP(CONCATENATE($L$5,H$7),BECO_Datos!$D$3:$HN$85,BECO_Datos!$A52,FALSE)+IFERROR(HLOOKUP(CONCATENATE($L$5,H$7),BECO_Datos!$HP$3:$LT$85,BECO_Datos!$A52,FALSE),0))*H$5</f>
        <v>0</v>
      </c>
      <c r="I52" s="534">
        <f>(HLOOKUP(CONCATENATE($L$5,I$7),BECO_Datos!$D$3:$HN$85,BECO_Datos!$A52,FALSE)+IFERROR(HLOOKUP(CONCATENATE($L$5,I$7),BECO_Datos!$HP$3:$LT$85,BECO_Datos!$A52,FALSE),0))*I$5</f>
        <v>0</v>
      </c>
      <c r="J52" s="534">
        <f>(HLOOKUP(CONCATENATE($L$5,J$7),BECO_Datos!$D$3:$HN$85,BECO_Datos!$A52,FALSE)+IFERROR(HLOOKUP(CONCATENATE($L$5,J$7),BECO_Datos!$HP$3:$LT$85,BECO_Datos!$A52,FALSE),0))*J$5</f>
        <v>0</v>
      </c>
      <c r="K52" s="534">
        <f>(HLOOKUP(CONCATENATE($L$5,K$7),BECO_Datos!$D$3:$HN$85,BECO_Datos!$A52,FALSE)+IFERROR(HLOOKUP(CONCATENATE($L$5,K$7),BECO_Datos!$HP$3:$LT$85,BECO_Datos!$A52,FALSE),0))*K$5</f>
        <v>0</v>
      </c>
      <c r="L52" s="89" t="str">
        <f t="shared" si="31"/>
        <v>No aplica</v>
      </c>
      <c r="M52" s="534">
        <f>(HLOOKUP(CONCATENATE($L$5,M$7),BECO_Datos!$D$3:$HN$85,BECO_Datos!$A52,FALSE)+IFERROR(HLOOKUP(CONCATENATE($L$5,M$7),BECO_Datos!$HP$3:$LT$85,BECO_Datos!$A52,FALSE),0))*M$5</f>
        <v>0</v>
      </c>
      <c r="N52" s="534">
        <f>(HLOOKUP(CONCATENATE($L$5,N$7),BECO_Datos!$D$3:$HN$85,BECO_Datos!$A52,FALSE)+IFERROR(HLOOKUP(CONCATENATE($L$5,N$7),BECO_Datos!$HP$3:$LT$85,BECO_Datos!$A52,FALSE),0))*N$5</f>
        <v>0</v>
      </c>
      <c r="O52" s="534">
        <f>(HLOOKUP(CONCATENATE($L$5,O$7),BECO_Datos!$D$3:$HN$85,BECO_Datos!$A52,FALSE)+IFERROR(HLOOKUP(CONCATENATE($L$5,O$7),BECO_Datos!$HP$3:$LT$85,BECO_Datos!$A52,FALSE),0))*O$5</f>
        <v>0</v>
      </c>
      <c r="P52" s="534">
        <f>(HLOOKUP(CONCATENATE($L$5,P$7),BECO_Datos!$D$3:$HN$85,BECO_Datos!$A52,FALSE)+IFERROR(HLOOKUP(CONCATENATE($L$5,P$7),BECO_Datos!$HP$3:$LT$85,BECO_Datos!$A52,FALSE),0))*P$5</f>
        <v>0</v>
      </c>
      <c r="Q52" s="534">
        <f>(HLOOKUP(CONCATENATE($L$5,Q$7),BECO_Datos!$D$3:$HN$85,BECO_Datos!$A52,FALSE)+IFERROR(HLOOKUP(CONCATENATE($L$5,Q$7),BECO_Datos!$HP$3:$LT$85,BECO_Datos!$A52,FALSE),0))*Q$5</f>
        <v>0.91930051891919906</v>
      </c>
      <c r="R52" s="534">
        <f>(HLOOKUP(CONCATENATE($L$5,R$7),BECO_Datos!$D$3:$HN$85,BECO_Datos!$A52,FALSE)+IFERROR(HLOOKUP(CONCATENATE($L$5,R$7),BECO_Datos!$HP$3:$LT$85,BECO_Datos!$A52,FALSE),0))*R$5</f>
        <v>86.687149580248644</v>
      </c>
      <c r="S52" s="534">
        <f>(HLOOKUP(CONCATENATE($L$5,S$7),BECO_Datos!$D$3:$HN$85,BECO_Datos!$A52,FALSE)+IFERROR(HLOOKUP(CONCATENATE($L$5,S$7),BECO_Datos!$HP$3:$LT$85,BECO_Datos!$A52,FALSE),0))*S$5</f>
        <v>2.8084587901040018E-2</v>
      </c>
      <c r="T52" s="534">
        <f>(HLOOKUP(CONCATENATE($L$5,T$7),BECO_Datos!$D$3:$HN$85,BECO_Datos!$A52,FALSE)+IFERROR(HLOOKUP(CONCATENATE($L$5,T$7),BECO_Datos!$HP$3:$LT$85,BECO_Datos!$A52,FALSE),0))*T$5</f>
        <v>0</v>
      </c>
      <c r="U52" s="534">
        <f>(HLOOKUP(CONCATENATE($L$5,U$7),BECO_Datos!$D$3:$HN$85,BECO_Datos!$A52,FALSE)+IFERROR(HLOOKUP(CONCATENATE($L$5,U$7),BECO_Datos!$HP$3:$LT$85,BECO_Datos!$A52,FALSE),0))*U$5</f>
        <v>0.61532191480924958</v>
      </c>
      <c r="V52" s="534">
        <f>(HLOOKUP(CONCATENATE($L$5,V$7),BECO_Datos!$D$3:$HN$85,BECO_Datos!$A52,FALSE)+IFERROR(HLOOKUP(CONCATENATE($L$5,V$7),BECO_Datos!$HP$3:$LT$85,BECO_Datos!$A52,FALSE),0))*V$5</f>
        <v>0.49352289777787101</v>
      </c>
      <c r="W52" s="534">
        <f>(HLOOKUP(CONCATENATE($L$5,W$7),BECO_Datos!$D$3:$HN$85,BECO_Datos!$A52,FALSE)+IFERROR(HLOOKUP(CONCATENATE($L$5,W$7),BECO_Datos!$HP$3:$LT$85,BECO_Datos!$A52,FALSE),0))*W$5</f>
        <v>0</v>
      </c>
    </row>
    <row r="53" spans="1:23" x14ac:dyDescent="0.25">
      <c r="A53" s="121"/>
      <c r="B53" s="535" t="s">
        <v>94</v>
      </c>
      <c r="C53" s="86" t="str">
        <f t="shared" si="30"/>
        <v>No aplica</v>
      </c>
      <c r="D53" s="533">
        <f>(HLOOKUP(CONCATENATE($L$5,D$7),BECO_Datos!$D$3:$HN$85,BECO_Datos!$A53,FALSE)+IFERROR(HLOOKUP(CONCATENATE($L$5,D$7),BECO_Datos!$HP$3:$LT$85,BECO_Datos!$A53,FALSE),0))*D$5</f>
        <v>0</v>
      </c>
      <c r="E53" s="533">
        <f>(HLOOKUP(CONCATENATE($L$5,E$7),BECO_Datos!$D$3:$HN$85,BECO_Datos!$A53,FALSE)+IFERROR(HLOOKUP(CONCATENATE($L$5,E$7),BECO_Datos!$HP$3:$LT$85,BECO_Datos!$A53,FALSE),0))*E$5</f>
        <v>0.22754260688405059</v>
      </c>
      <c r="F53" s="533">
        <f>(HLOOKUP(CONCATENATE($L$5,F$7),BECO_Datos!$D$3:$HN$85,BECO_Datos!$A53,FALSE)+IFERROR(HLOOKUP(CONCATENATE($L$5,F$7),BECO_Datos!$HP$3:$LT$85,BECO_Datos!$A53,FALSE),0))*F$5</f>
        <v>29.176193512304739</v>
      </c>
      <c r="G53" s="533">
        <f>(HLOOKUP(CONCATENATE($L$5,G$7),BECO_Datos!$D$3:$HN$85,BECO_Datos!$A53,FALSE)+IFERROR(HLOOKUP(CONCATENATE($L$5,G$7),BECO_Datos!$HP$3:$LT$85,BECO_Datos!$A53,FALSE),0))*G$5</f>
        <v>0</v>
      </c>
      <c r="H53" s="533">
        <f>(HLOOKUP(CONCATENATE($L$5,H$7),BECO_Datos!$D$3:$HN$85,BECO_Datos!$A53,FALSE)+IFERROR(HLOOKUP(CONCATENATE($L$5,H$7),BECO_Datos!$HP$3:$LT$85,BECO_Datos!$A53,FALSE),0))*H$5</f>
        <v>2.3672454146963111</v>
      </c>
      <c r="I53" s="533">
        <f>(HLOOKUP(CONCATENATE($L$5,I$7),BECO_Datos!$D$3:$HN$85,BECO_Datos!$A53,FALSE)+IFERROR(HLOOKUP(CONCATENATE($L$5,I$7),BECO_Datos!$HP$3:$LT$85,BECO_Datos!$A53,FALSE),0))*I$5</f>
        <v>0</v>
      </c>
      <c r="J53" s="533">
        <f>(HLOOKUP(CONCATENATE($L$5,J$7),BECO_Datos!$D$3:$HN$85,BECO_Datos!$A53,FALSE)+IFERROR(HLOOKUP(CONCATENATE($L$5,J$7),BECO_Datos!$HP$3:$LT$85,BECO_Datos!$A53,FALSE),0))*J$5</f>
        <v>0</v>
      </c>
      <c r="K53" s="533">
        <f>(HLOOKUP(CONCATENATE($L$5,K$7),BECO_Datos!$D$3:$HN$85,BECO_Datos!$A53,FALSE)+IFERROR(HLOOKUP(CONCATENATE($L$5,K$7),BECO_Datos!$HP$3:$LT$85,BECO_Datos!$A53,FALSE),0))*K$5</f>
        <v>0</v>
      </c>
      <c r="L53" s="86" t="str">
        <f t="shared" si="31"/>
        <v>No aplica</v>
      </c>
      <c r="M53" s="533">
        <f>(HLOOKUP(CONCATENATE($L$5,M$7),BECO_Datos!$D$3:$HN$85,BECO_Datos!$A53,FALSE)+IFERROR(HLOOKUP(CONCATENATE($L$5,M$7),BECO_Datos!$HP$3:$LT$85,BECO_Datos!$A53,FALSE),0))*M$5</f>
        <v>0</v>
      </c>
      <c r="N53" s="533">
        <f>(HLOOKUP(CONCATENATE($L$5,N$7),BECO_Datos!$D$3:$HN$85,BECO_Datos!$A53,FALSE)+IFERROR(HLOOKUP(CONCATENATE($L$5,N$7),BECO_Datos!$HP$3:$LT$85,BECO_Datos!$A53,FALSE),0))*N$5</f>
        <v>0</v>
      </c>
      <c r="O53" s="533">
        <f>(HLOOKUP(CONCATENATE($L$5,O$7),BECO_Datos!$D$3:$HN$85,BECO_Datos!$A53,FALSE)+IFERROR(HLOOKUP(CONCATENATE($L$5,O$7),BECO_Datos!$HP$3:$LT$85,BECO_Datos!$A53,FALSE),0))*O$5</f>
        <v>0</v>
      </c>
      <c r="P53" s="533">
        <f>(HLOOKUP(CONCATENATE($L$5,P$7),BECO_Datos!$D$3:$HN$85,BECO_Datos!$A53,FALSE)+IFERROR(HLOOKUP(CONCATENATE($L$5,P$7),BECO_Datos!$HP$3:$LT$85,BECO_Datos!$A53,FALSE),0))*P$5</f>
        <v>0</v>
      </c>
      <c r="Q53" s="533">
        <f>(HLOOKUP(CONCATENATE($L$5,Q$7),BECO_Datos!$D$3:$HN$85,BECO_Datos!$A53,FALSE)+IFERROR(HLOOKUP(CONCATENATE($L$5,Q$7),BECO_Datos!$HP$3:$LT$85,BECO_Datos!$A53,FALSE),0))*Q$5</f>
        <v>5.4354125539289635</v>
      </c>
      <c r="R53" s="533">
        <f>(HLOOKUP(CONCATENATE($L$5,R$7),BECO_Datos!$D$3:$HN$85,BECO_Datos!$A53,FALSE)+IFERROR(HLOOKUP(CONCATENATE($L$5,R$7),BECO_Datos!$HP$3:$LT$85,BECO_Datos!$A53,FALSE),0))*R$5</f>
        <v>65.865765543608134</v>
      </c>
      <c r="S53" s="533">
        <f>(HLOOKUP(CONCATENATE($L$5,S$7),BECO_Datos!$D$3:$HN$85,BECO_Datos!$A53,FALSE)+IFERROR(HLOOKUP(CONCATENATE($L$5,S$7),BECO_Datos!$HP$3:$LT$85,BECO_Datos!$A53,FALSE),0))*S$5</f>
        <v>27.103766809316564</v>
      </c>
      <c r="T53" s="533">
        <f>(HLOOKUP(CONCATENATE($L$5,T$7),BECO_Datos!$D$3:$HN$85,BECO_Datos!$A53,FALSE)+IFERROR(HLOOKUP(CONCATENATE($L$5,T$7),BECO_Datos!$HP$3:$LT$85,BECO_Datos!$A53,FALSE),0))*T$5</f>
        <v>0</v>
      </c>
      <c r="U53" s="533">
        <f>(HLOOKUP(CONCATENATE($L$5,U$7),BECO_Datos!$D$3:$HN$85,BECO_Datos!$A53,FALSE)+IFERROR(HLOOKUP(CONCATENATE($L$5,U$7),BECO_Datos!$HP$3:$LT$85,BECO_Datos!$A53,FALSE),0))*U$5</f>
        <v>7.9598188306402857</v>
      </c>
      <c r="V53" s="533">
        <f>(HLOOKUP(CONCATENATE($L$5,V$7),BECO_Datos!$D$3:$HN$85,BECO_Datos!$A53,FALSE)+IFERROR(HLOOKUP(CONCATENATE($L$5,V$7),BECO_Datos!$HP$3:$LT$85,BECO_Datos!$A53,FALSE),0))*V$5</f>
        <v>0.9662449526205461</v>
      </c>
      <c r="W53" s="533">
        <f>(HLOOKUP(CONCATENATE($L$5,W$7),BECO_Datos!$D$3:$HN$85,BECO_Datos!$A53,FALSE)+IFERROR(HLOOKUP(CONCATENATE($L$5,W$7),BECO_Datos!$HP$3:$LT$85,BECO_Datos!$A53,FALSE),0))*W$5</f>
        <v>0</v>
      </c>
    </row>
    <row r="54" spans="1:23" x14ac:dyDescent="0.25">
      <c r="A54" s="121"/>
      <c r="B54" s="536" t="s">
        <v>95</v>
      </c>
      <c r="C54" s="89" t="str">
        <f t="shared" si="30"/>
        <v>No aplica</v>
      </c>
      <c r="D54" s="534">
        <f>(HLOOKUP(CONCATENATE($L$5,D$7),BECO_Datos!$D$3:$HN$85,BECO_Datos!$A54,FALSE)+IFERROR(HLOOKUP(CONCATENATE($L$5,D$7),BECO_Datos!$HP$3:$LT$85,BECO_Datos!$A54,FALSE),0))*D$5</f>
        <v>0</v>
      </c>
      <c r="E54" s="534">
        <f>(HLOOKUP(CONCATENATE($L$5,E$7),BECO_Datos!$D$3:$HN$85,BECO_Datos!$A54,FALSE)+IFERROR(HLOOKUP(CONCATENATE($L$5,E$7),BECO_Datos!$HP$3:$LT$85,BECO_Datos!$A54,FALSE),0))*E$5</f>
        <v>492.56353032502932</v>
      </c>
      <c r="F54" s="534">
        <f>(HLOOKUP(CONCATENATE($L$5,F$7),BECO_Datos!$D$3:$HN$85,BECO_Datos!$A54,FALSE)+IFERROR(HLOOKUP(CONCATENATE($L$5,F$7),BECO_Datos!$HP$3:$LT$85,BECO_Datos!$A54,FALSE),0))*F$5</f>
        <v>13821.000048226349</v>
      </c>
      <c r="G54" s="534">
        <f>(HLOOKUP(CONCATENATE($L$5,G$7),BECO_Datos!$D$3:$HN$85,BECO_Datos!$A54,FALSE)+IFERROR(HLOOKUP(CONCATENATE($L$5,G$7),BECO_Datos!$HP$3:$LT$85,BECO_Datos!$A54,FALSE),0))*G$5</f>
        <v>0</v>
      </c>
      <c r="H54" s="534">
        <f>(HLOOKUP(CONCATENATE($L$5,H$7),BECO_Datos!$D$3:$HN$85,BECO_Datos!$A54,FALSE)+IFERROR(HLOOKUP(CONCATENATE($L$5,H$7),BECO_Datos!$HP$3:$LT$85,BECO_Datos!$A54,FALSE),0))*H$5</f>
        <v>0</v>
      </c>
      <c r="I54" s="534">
        <f>(HLOOKUP(CONCATENATE($L$5,I$7),BECO_Datos!$D$3:$HN$85,BECO_Datos!$A54,FALSE)+IFERROR(HLOOKUP(CONCATENATE($L$5,I$7),BECO_Datos!$HP$3:$LT$85,BECO_Datos!$A54,FALSE),0))*I$5</f>
        <v>47.323868938733462</v>
      </c>
      <c r="J54" s="534">
        <f>(HLOOKUP(CONCATENATE($L$5,J$7),BECO_Datos!$D$3:$HN$85,BECO_Datos!$A54,FALSE)+IFERROR(HLOOKUP(CONCATENATE($L$5,J$7),BECO_Datos!$HP$3:$LT$85,BECO_Datos!$A54,FALSE),0))*J$5</f>
        <v>0</v>
      </c>
      <c r="K54" s="534">
        <f>(HLOOKUP(CONCATENATE($L$5,K$7),BECO_Datos!$D$3:$HN$85,BECO_Datos!$A54,FALSE)+IFERROR(HLOOKUP(CONCATENATE($L$5,K$7),BECO_Datos!$HP$3:$LT$85,BECO_Datos!$A54,FALSE),0))*K$5</f>
        <v>0</v>
      </c>
      <c r="L54" s="89" t="str">
        <f t="shared" si="31"/>
        <v>No aplica</v>
      </c>
      <c r="M54" s="534">
        <f>(HLOOKUP(CONCATENATE($L$5,M$7),BECO_Datos!$D$3:$HN$85,BECO_Datos!$A54,FALSE)+IFERROR(HLOOKUP(CONCATENATE($L$5,M$7),BECO_Datos!$HP$3:$LT$85,BECO_Datos!$A54,FALSE),0))*M$5</f>
        <v>0</v>
      </c>
      <c r="N54" s="534">
        <f>(HLOOKUP(CONCATENATE($L$5,N$7),BECO_Datos!$D$3:$HN$85,BECO_Datos!$A54,FALSE)+IFERROR(HLOOKUP(CONCATENATE($L$5,N$7),BECO_Datos!$HP$3:$LT$85,BECO_Datos!$A54,FALSE),0))*N$5</f>
        <v>0</v>
      </c>
      <c r="O54" s="534">
        <f>(HLOOKUP(CONCATENATE($L$5,O$7),BECO_Datos!$D$3:$HN$85,BECO_Datos!$A54,FALSE)+IFERROR(HLOOKUP(CONCATENATE($L$5,O$7),BECO_Datos!$HP$3:$LT$85,BECO_Datos!$A54,FALSE),0))*O$5</f>
        <v>0</v>
      </c>
      <c r="P54" s="534">
        <f>(HLOOKUP(CONCATENATE($L$5,P$7),BECO_Datos!$D$3:$HN$85,BECO_Datos!$A54,FALSE)+IFERROR(HLOOKUP(CONCATENATE($L$5,P$7),BECO_Datos!$HP$3:$LT$85,BECO_Datos!$A54,FALSE),0))*P$5</f>
        <v>0</v>
      </c>
      <c r="Q54" s="534">
        <f>(HLOOKUP(CONCATENATE($L$5,Q$7),BECO_Datos!$D$3:$HN$85,BECO_Datos!$A54,FALSE)+IFERROR(HLOOKUP(CONCATENATE($L$5,Q$7),BECO_Datos!$HP$3:$LT$85,BECO_Datos!$A54,FALSE),0))*Q$5</f>
        <v>4.3593944025439697</v>
      </c>
      <c r="R54" s="534">
        <f>(HLOOKUP(CONCATENATE($L$5,R$7),BECO_Datos!$D$3:$HN$85,BECO_Datos!$A54,FALSE)+IFERROR(HLOOKUP(CONCATENATE($L$5,R$7),BECO_Datos!$HP$3:$LT$85,BECO_Datos!$A54,FALSE),0))*R$5</f>
        <v>1330.9436665181568</v>
      </c>
      <c r="S54" s="534">
        <f>(HLOOKUP(CONCATENATE($L$5,S$7),BECO_Datos!$D$3:$HN$85,BECO_Datos!$A54,FALSE)+IFERROR(HLOOKUP(CONCATENATE($L$5,S$7),BECO_Datos!$HP$3:$LT$85,BECO_Datos!$A54,FALSE),0))*S$5</f>
        <v>387.6412049836639</v>
      </c>
      <c r="T54" s="534">
        <f>(HLOOKUP(CONCATENATE($L$5,T$7),BECO_Datos!$D$3:$HN$85,BECO_Datos!$A54,FALSE)+IFERROR(HLOOKUP(CONCATENATE($L$5,T$7),BECO_Datos!$HP$3:$LT$85,BECO_Datos!$A54,FALSE),0))*T$5</f>
        <v>0</v>
      </c>
      <c r="U54" s="534">
        <f>(HLOOKUP(CONCATENATE($L$5,U$7),BECO_Datos!$D$3:$HN$85,BECO_Datos!$A54,FALSE)+IFERROR(HLOOKUP(CONCATENATE($L$5,U$7),BECO_Datos!$HP$3:$LT$85,BECO_Datos!$A54,FALSE),0))*U$5</f>
        <v>7.6322567322781616</v>
      </c>
      <c r="V54" s="534">
        <f>(HLOOKUP(CONCATENATE($L$5,V$7),BECO_Datos!$D$3:$HN$85,BECO_Datos!$A54,FALSE)+IFERROR(HLOOKUP(CONCATENATE($L$5,V$7),BECO_Datos!$HP$3:$LT$85,BECO_Datos!$A54,FALSE),0))*V$5</f>
        <v>0.53149022942090873</v>
      </c>
      <c r="W54" s="534">
        <f>(HLOOKUP(CONCATENATE($L$5,W$7),BECO_Datos!$D$3:$HN$85,BECO_Datos!$A54,FALSE)+IFERROR(HLOOKUP(CONCATENATE($L$5,W$7),BECO_Datos!$HP$3:$LT$85,BECO_Datos!$A54,FALSE),0))*W$5</f>
        <v>6.9535520747841972E-2</v>
      </c>
    </row>
    <row r="55" spans="1:23" x14ac:dyDescent="0.25">
      <c r="A55" s="121"/>
      <c r="B55" s="535" t="s">
        <v>96</v>
      </c>
      <c r="C55" s="86" t="str">
        <f t="shared" si="30"/>
        <v>No aplica</v>
      </c>
      <c r="D55" s="533">
        <f>(HLOOKUP(CONCATENATE($L$5,D$7),BECO_Datos!$D$3:$HN$85,BECO_Datos!$A55,FALSE)+IFERROR(HLOOKUP(CONCATENATE($L$5,D$7),BECO_Datos!$HP$3:$LT$85,BECO_Datos!$A55,FALSE),0))*D$5</f>
        <v>0</v>
      </c>
      <c r="E55" s="533">
        <f>(HLOOKUP(CONCATENATE($L$5,E$7),BECO_Datos!$D$3:$HN$85,BECO_Datos!$A55,FALSE)+IFERROR(HLOOKUP(CONCATENATE($L$5,E$7),BECO_Datos!$HP$3:$LT$85,BECO_Datos!$A55,FALSE),0))*E$5</f>
        <v>0</v>
      </c>
      <c r="F55" s="533">
        <f>(HLOOKUP(CONCATENATE($L$5,F$7),BECO_Datos!$D$3:$HN$85,BECO_Datos!$A55,FALSE)+IFERROR(HLOOKUP(CONCATENATE($L$5,F$7),BECO_Datos!$HP$3:$LT$85,BECO_Datos!$A55,FALSE),0))*F$5</f>
        <v>0</v>
      </c>
      <c r="G55" s="533">
        <f>(HLOOKUP(CONCATENATE($L$5,G$7),BECO_Datos!$D$3:$HN$85,BECO_Datos!$A55,FALSE)+IFERROR(HLOOKUP(CONCATENATE($L$5,G$7),BECO_Datos!$HP$3:$LT$85,BECO_Datos!$A55,FALSE),0))*G$5</f>
        <v>0</v>
      </c>
      <c r="H55" s="533">
        <f>(HLOOKUP(CONCATENATE($L$5,H$7),BECO_Datos!$D$3:$HN$85,BECO_Datos!$A55,FALSE)+IFERROR(HLOOKUP(CONCATENATE($L$5,H$7),BECO_Datos!$HP$3:$LT$85,BECO_Datos!$A55,FALSE),0))*H$5</f>
        <v>0</v>
      </c>
      <c r="I55" s="533">
        <f>(HLOOKUP(CONCATENATE($L$5,I$7),BECO_Datos!$D$3:$HN$85,BECO_Datos!$A55,FALSE)+IFERROR(HLOOKUP(CONCATENATE($L$5,I$7),BECO_Datos!$HP$3:$LT$85,BECO_Datos!$A55,FALSE),0))*I$5</f>
        <v>0</v>
      </c>
      <c r="J55" s="533">
        <f>(HLOOKUP(CONCATENATE($L$5,J$7),BECO_Datos!$D$3:$HN$85,BECO_Datos!$A55,FALSE)+IFERROR(HLOOKUP(CONCATENATE($L$5,J$7),BECO_Datos!$HP$3:$LT$85,BECO_Datos!$A55,FALSE),0))*J$5</f>
        <v>0</v>
      </c>
      <c r="K55" s="533">
        <f>(HLOOKUP(CONCATENATE($L$5,K$7),BECO_Datos!$D$3:$HN$85,BECO_Datos!$A55,FALSE)+IFERROR(HLOOKUP(CONCATENATE($L$5,K$7),BECO_Datos!$HP$3:$LT$85,BECO_Datos!$A55,FALSE),0))*K$5</f>
        <v>0</v>
      </c>
      <c r="L55" s="86" t="str">
        <f t="shared" si="31"/>
        <v>No aplica</v>
      </c>
      <c r="M55" s="533">
        <f>(HLOOKUP(CONCATENATE($L$5,M$7),BECO_Datos!$D$3:$HN$85,BECO_Datos!$A55,FALSE)+IFERROR(HLOOKUP(CONCATENATE($L$5,M$7),BECO_Datos!$HP$3:$LT$85,BECO_Datos!$A55,FALSE),0))*M$5</f>
        <v>0</v>
      </c>
      <c r="N55" s="533">
        <f>(HLOOKUP(CONCATENATE($L$5,N$7),BECO_Datos!$D$3:$HN$85,BECO_Datos!$A55,FALSE)+IFERROR(HLOOKUP(CONCATENATE($L$5,N$7),BECO_Datos!$HP$3:$LT$85,BECO_Datos!$A55,FALSE),0))*N$5</f>
        <v>0</v>
      </c>
      <c r="O55" s="533">
        <f>(HLOOKUP(CONCATENATE($L$5,O$7),BECO_Datos!$D$3:$HN$85,BECO_Datos!$A55,FALSE)+IFERROR(HLOOKUP(CONCATENATE($L$5,O$7),BECO_Datos!$HP$3:$LT$85,BECO_Datos!$A55,FALSE),0))*O$5</f>
        <v>0</v>
      </c>
      <c r="P55" s="533">
        <f>(HLOOKUP(CONCATENATE($L$5,P$7),BECO_Datos!$D$3:$HN$85,BECO_Datos!$A55,FALSE)+IFERROR(HLOOKUP(CONCATENATE($L$5,P$7),BECO_Datos!$HP$3:$LT$85,BECO_Datos!$A55,FALSE),0))*P$5</f>
        <v>0</v>
      </c>
      <c r="Q55" s="533">
        <f>(HLOOKUP(CONCATENATE($L$5,Q$7),BECO_Datos!$D$3:$HN$85,BECO_Datos!$A55,FALSE)+IFERROR(HLOOKUP(CONCATENATE($L$5,Q$7),BECO_Datos!$HP$3:$LT$85,BECO_Datos!$A55,FALSE),0))*Q$5</f>
        <v>1.2483808063649429</v>
      </c>
      <c r="R55" s="533">
        <f>(HLOOKUP(CONCATENATE($L$5,R$7),BECO_Datos!$D$3:$HN$85,BECO_Datos!$A55,FALSE)+IFERROR(HLOOKUP(CONCATENATE($L$5,R$7),BECO_Datos!$HP$3:$LT$85,BECO_Datos!$A55,FALSE),0))*R$5</f>
        <v>144.15206023907012</v>
      </c>
      <c r="S55" s="533">
        <f>(HLOOKUP(CONCATENATE($L$5,S$7),BECO_Datos!$D$3:$HN$85,BECO_Datos!$A55,FALSE)+IFERROR(HLOOKUP(CONCATENATE($L$5,S$7),BECO_Datos!$HP$3:$LT$85,BECO_Datos!$A55,FALSE),0))*S$5</f>
        <v>0</v>
      </c>
      <c r="T55" s="533">
        <f>(HLOOKUP(CONCATENATE($L$5,T$7),BECO_Datos!$D$3:$HN$85,BECO_Datos!$A55,FALSE)+IFERROR(HLOOKUP(CONCATENATE($L$5,T$7),BECO_Datos!$HP$3:$LT$85,BECO_Datos!$A55,FALSE),0))*T$5</f>
        <v>0</v>
      </c>
      <c r="U55" s="533">
        <f>(HLOOKUP(CONCATENATE($L$5,U$7),BECO_Datos!$D$3:$HN$85,BECO_Datos!$A55,FALSE)+IFERROR(HLOOKUP(CONCATENATE($L$5,U$7),BECO_Datos!$HP$3:$LT$85,BECO_Datos!$A55,FALSE),0))*U$5</f>
        <v>0.75679702027554885</v>
      </c>
      <c r="V55" s="533">
        <f>(HLOOKUP(CONCATENATE($L$5,V$7),BECO_Datos!$D$3:$HN$85,BECO_Datos!$A55,FALSE)+IFERROR(HLOOKUP(CONCATENATE($L$5,V$7),BECO_Datos!$HP$3:$LT$85,BECO_Datos!$A55,FALSE),0))*V$5</f>
        <v>1.0769512983789908</v>
      </c>
      <c r="W55" s="533">
        <f>(HLOOKUP(CONCATENATE($L$5,W$7),BECO_Datos!$D$3:$HN$85,BECO_Datos!$A55,FALSE)+IFERROR(HLOOKUP(CONCATENATE($L$5,W$7),BECO_Datos!$HP$3:$LT$85,BECO_Datos!$A55,FALSE),0))*W$5</f>
        <v>0</v>
      </c>
    </row>
    <row r="56" spans="1:23" x14ac:dyDescent="0.25">
      <c r="A56" s="121"/>
      <c r="B56" s="536" t="s">
        <v>97</v>
      </c>
      <c r="C56" s="89" t="str">
        <f t="shared" si="30"/>
        <v>No aplica</v>
      </c>
      <c r="D56" s="534">
        <f>(HLOOKUP(CONCATENATE($L$5,D$7),BECO_Datos!$D$3:$HN$85,BECO_Datos!$A56,FALSE)+IFERROR(HLOOKUP(CONCATENATE($L$5,D$7),BECO_Datos!$HP$3:$LT$85,BECO_Datos!$A56,FALSE),0))*D$5</f>
        <v>0</v>
      </c>
      <c r="E56" s="534">
        <f>(HLOOKUP(CONCATENATE($L$5,E$7),BECO_Datos!$D$3:$HN$85,BECO_Datos!$A56,FALSE)+IFERROR(HLOOKUP(CONCATENATE($L$5,E$7),BECO_Datos!$HP$3:$LT$85,BECO_Datos!$A56,FALSE),0))*E$5</f>
        <v>0</v>
      </c>
      <c r="F56" s="534">
        <f>(HLOOKUP(CONCATENATE($L$5,F$7),BECO_Datos!$D$3:$HN$85,BECO_Datos!$A56,FALSE)+IFERROR(HLOOKUP(CONCATENATE($L$5,F$7),BECO_Datos!$HP$3:$LT$85,BECO_Datos!$A56,FALSE),0))*F$5</f>
        <v>30604.035273879283</v>
      </c>
      <c r="G56" s="534">
        <f>(HLOOKUP(CONCATENATE($L$5,G$7),BECO_Datos!$D$3:$HN$85,BECO_Datos!$A56,FALSE)+IFERROR(HLOOKUP(CONCATENATE($L$5,G$7),BECO_Datos!$HP$3:$LT$85,BECO_Datos!$A56,FALSE),0))*G$5</f>
        <v>0</v>
      </c>
      <c r="H56" s="534">
        <f>(HLOOKUP(CONCATENATE($L$5,H$7),BECO_Datos!$D$3:$HN$85,BECO_Datos!$A56,FALSE)+IFERROR(HLOOKUP(CONCATENATE($L$5,H$7),BECO_Datos!$HP$3:$LT$85,BECO_Datos!$A56,FALSE),0))*H$5</f>
        <v>0</v>
      </c>
      <c r="I56" s="534">
        <f>(HLOOKUP(CONCATENATE($L$5,I$7),BECO_Datos!$D$3:$HN$85,BECO_Datos!$A56,FALSE)+IFERROR(HLOOKUP(CONCATENATE($L$5,I$7),BECO_Datos!$HP$3:$LT$85,BECO_Datos!$A56,FALSE),0))*I$5</f>
        <v>0</v>
      </c>
      <c r="J56" s="534">
        <f>(HLOOKUP(CONCATENATE($L$5,J$7),BECO_Datos!$D$3:$HN$85,BECO_Datos!$A56,FALSE)+IFERROR(HLOOKUP(CONCATENATE($L$5,J$7),BECO_Datos!$HP$3:$LT$85,BECO_Datos!$A56,FALSE),0))*J$5</f>
        <v>0</v>
      </c>
      <c r="K56" s="534">
        <f>(HLOOKUP(CONCATENATE($L$5,K$7),BECO_Datos!$D$3:$HN$85,BECO_Datos!$A56,FALSE)+IFERROR(HLOOKUP(CONCATENATE($L$5,K$7),BECO_Datos!$HP$3:$LT$85,BECO_Datos!$A56,FALSE),0))*K$5</f>
        <v>0</v>
      </c>
      <c r="L56" s="89" t="str">
        <f t="shared" si="31"/>
        <v>No aplica</v>
      </c>
      <c r="M56" s="534">
        <f>(HLOOKUP(CONCATENATE($L$5,M$7),BECO_Datos!$D$3:$HN$85,BECO_Datos!$A56,FALSE)+IFERROR(HLOOKUP(CONCATENATE($L$5,M$7),BECO_Datos!$HP$3:$LT$85,BECO_Datos!$A56,FALSE),0))*M$5</f>
        <v>0</v>
      </c>
      <c r="N56" s="534">
        <f>(HLOOKUP(CONCATENATE($L$5,N$7),BECO_Datos!$D$3:$HN$85,BECO_Datos!$A56,FALSE)+IFERROR(HLOOKUP(CONCATENATE($L$5,N$7),BECO_Datos!$HP$3:$LT$85,BECO_Datos!$A56,FALSE),0))*N$5</f>
        <v>0</v>
      </c>
      <c r="O56" s="534">
        <f>(HLOOKUP(CONCATENATE($L$5,O$7),BECO_Datos!$D$3:$HN$85,BECO_Datos!$A56,FALSE)+IFERROR(HLOOKUP(CONCATENATE($L$5,O$7),BECO_Datos!$HP$3:$LT$85,BECO_Datos!$A56,FALSE),0))*O$5</f>
        <v>0</v>
      </c>
      <c r="P56" s="534">
        <f>(HLOOKUP(CONCATENATE($L$5,P$7),BECO_Datos!$D$3:$HN$85,BECO_Datos!$A56,FALSE)+IFERROR(HLOOKUP(CONCATENATE($L$5,P$7),BECO_Datos!$HP$3:$LT$85,BECO_Datos!$A56,FALSE),0))*P$5</f>
        <v>0</v>
      </c>
      <c r="Q56" s="534">
        <f>(HLOOKUP(CONCATENATE($L$5,Q$7),BECO_Datos!$D$3:$HN$85,BECO_Datos!$A56,FALSE)+IFERROR(HLOOKUP(CONCATENATE($L$5,Q$7),BECO_Datos!$HP$3:$LT$85,BECO_Datos!$A56,FALSE),0))*Q$5</f>
        <v>1.3341588089073704</v>
      </c>
      <c r="R56" s="534">
        <f>(HLOOKUP(CONCATENATE($L$5,R$7),BECO_Datos!$D$3:$HN$85,BECO_Datos!$A56,FALSE)+IFERROR(HLOOKUP(CONCATENATE($L$5,R$7),BECO_Datos!$HP$3:$LT$85,BECO_Datos!$A56,FALSE),0))*R$5</f>
        <v>473.78628478183396</v>
      </c>
      <c r="S56" s="534">
        <f>(HLOOKUP(CONCATENATE($L$5,S$7),BECO_Datos!$D$3:$HN$85,BECO_Datos!$A56,FALSE)+IFERROR(HLOOKUP(CONCATENATE($L$5,S$7),BECO_Datos!$HP$3:$LT$85,BECO_Datos!$A56,FALSE),0))*S$5</f>
        <v>848.2074405040421</v>
      </c>
      <c r="T56" s="534">
        <f>(HLOOKUP(CONCATENATE($L$5,T$7),BECO_Datos!$D$3:$HN$85,BECO_Datos!$A56,FALSE)+IFERROR(HLOOKUP(CONCATENATE($L$5,T$7),BECO_Datos!$HP$3:$LT$85,BECO_Datos!$A56,FALSE),0))*T$5</f>
        <v>0</v>
      </c>
      <c r="U56" s="534">
        <f>(HLOOKUP(CONCATENATE($L$5,U$7),BECO_Datos!$D$3:$HN$85,BECO_Datos!$A56,FALSE)+IFERROR(HLOOKUP(CONCATENATE($L$5,U$7),BECO_Datos!$HP$3:$LT$85,BECO_Datos!$A56,FALSE),0))*U$5</f>
        <v>935.98908014960011</v>
      </c>
      <c r="V56" s="534">
        <f>(HLOOKUP(CONCATENATE($L$5,V$7),BECO_Datos!$D$3:$HN$85,BECO_Datos!$A56,FALSE)+IFERROR(HLOOKUP(CONCATENATE($L$5,V$7),BECO_Datos!$HP$3:$LT$85,BECO_Datos!$A56,FALSE),0))*V$5</f>
        <v>0.51157141582699095</v>
      </c>
      <c r="W56" s="534">
        <f>(HLOOKUP(CONCATENATE($L$5,W$7),BECO_Datos!$D$3:$HN$85,BECO_Datos!$A56,FALSE)+IFERROR(HLOOKUP(CONCATENATE($L$5,W$7),BECO_Datos!$HP$3:$LT$85,BECO_Datos!$A56,FALSE),0))*W$5</f>
        <v>8.3823935240548235E-4</v>
      </c>
    </row>
    <row r="57" spans="1:23" x14ac:dyDescent="0.25">
      <c r="A57" s="121"/>
      <c r="B57" s="535" t="s">
        <v>98</v>
      </c>
      <c r="C57" s="86" t="str">
        <f t="shared" si="30"/>
        <v>No aplica</v>
      </c>
      <c r="D57" s="533">
        <f>(HLOOKUP(CONCATENATE($L$5,D$7),BECO_Datos!$D$3:$HN$85,BECO_Datos!$A57,FALSE)+IFERROR(HLOOKUP(CONCATENATE($L$5,D$7),BECO_Datos!$HP$3:$LT$85,BECO_Datos!$A57,FALSE),0))*D$5</f>
        <v>0</v>
      </c>
      <c r="E57" s="533">
        <f>(HLOOKUP(CONCATENATE($L$5,E$7),BECO_Datos!$D$3:$HN$85,BECO_Datos!$A57,FALSE)+IFERROR(HLOOKUP(CONCATENATE($L$5,E$7),BECO_Datos!$HP$3:$LT$85,BECO_Datos!$A57,FALSE),0))*E$5</f>
        <v>274.17588490167475</v>
      </c>
      <c r="F57" s="533">
        <f>(HLOOKUP(CONCATENATE($L$5,F$7),BECO_Datos!$D$3:$HN$85,BECO_Datos!$A57,FALSE)+IFERROR(HLOOKUP(CONCATENATE($L$5,F$7),BECO_Datos!$HP$3:$LT$85,BECO_Datos!$A57,FALSE),0))*F$5</f>
        <v>1201.5822561283294</v>
      </c>
      <c r="G57" s="533">
        <f>(HLOOKUP(CONCATENATE($L$5,G$7),BECO_Datos!$D$3:$HN$85,BECO_Datos!$A57,FALSE)+IFERROR(HLOOKUP(CONCATENATE($L$5,G$7),BECO_Datos!$HP$3:$LT$85,BECO_Datos!$A57,FALSE),0))*G$5</f>
        <v>0</v>
      </c>
      <c r="H57" s="533">
        <f>(HLOOKUP(CONCATENATE($L$5,H$7),BECO_Datos!$D$3:$HN$85,BECO_Datos!$A57,FALSE)+IFERROR(HLOOKUP(CONCATENATE($L$5,H$7),BECO_Datos!$HP$3:$LT$85,BECO_Datos!$A57,FALSE),0))*H$5</f>
        <v>0</v>
      </c>
      <c r="I57" s="533">
        <f>(HLOOKUP(CONCATENATE($L$5,I$7),BECO_Datos!$D$3:$HN$85,BECO_Datos!$A57,FALSE)+IFERROR(HLOOKUP(CONCATENATE($L$5,I$7),BECO_Datos!$HP$3:$LT$85,BECO_Datos!$A57,FALSE),0))*I$5</f>
        <v>6.3861203083303124</v>
      </c>
      <c r="J57" s="533">
        <f>(HLOOKUP(CONCATENATE($L$5,J$7),BECO_Datos!$D$3:$HN$85,BECO_Datos!$A57,FALSE)+IFERROR(HLOOKUP(CONCATENATE($L$5,J$7),BECO_Datos!$HP$3:$LT$85,BECO_Datos!$A57,FALSE),0))*J$5</f>
        <v>0</v>
      </c>
      <c r="K57" s="533">
        <f>(HLOOKUP(CONCATENATE($L$5,K$7),BECO_Datos!$D$3:$HN$85,BECO_Datos!$A57,FALSE)+IFERROR(HLOOKUP(CONCATENATE($L$5,K$7),BECO_Datos!$HP$3:$LT$85,BECO_Datos!$A57,FALSE),0))*K$5</f>
        <v>0</v>
      </c>
      <c r="L57" s="86" t="str">
        <f t="shared" si="31"/>
        <v>No aplica</v>
      </c>
      <c r="M57" s="533">
        <f>(HLOOKUP(CONCATENATE($L$5,M$7),BECO_Datos!$D$3:$HN$85,BECO_Datos!$A57,FALSE)+IFERROR(HLOOKUP(CONCATENATE($L$5,M$7),BECO_Datos!$HP$3:$LT$85,BECO_Datos!$A57,FALSE),0))*M$5</f>
        <v>0</v>
      </c>
      <c r="N57" s="533">
        <f>(HLOOKUP(CONCATENATE($L$5,N$7),BECO_Datos!$D$3:$HN$85,BECO_Datos!$A57,FALSE)+IFERROR(HLOOKUP(CONCATENATE($L$5,N$7),BECO_Datos!$HP$3:$LT$85,BECO_Datos!$A57,FALSE),0))*N$5</f>
        <v>0</v>
      </c>
      <c r="O57" s="533">
        <f>(HLOOKUP(CONCATENATE($L$5,O$7),BECO_Datos!$D$3:$HN$85,BECO_Datos!$A57,FALSE)+IFERROR(HLOOKUP(CONCATENATE($L$5,O$7),BECO_Datos!$HP$3:$LT$85,BECO_Datos!$A57,FALSE),0))*O$5</f>
        <v>3.1997767015321203</v>
      </c>
      <c r="P57" s="533">
        <f>(HLOOKUP(CONCATENATE($L$5,P$7),BECO_Datos!$D$3:$HN$85,BECO_Datos!$A57,FALSE)+IFERROR(HLOOKUP(CONCATENATE($L$5,P$7),BECO_Datos!$HP$3:$LT$85,BECO_Datos!$A57,FALSE),0))*P$5</f>
        <v>0.22746628789372864</v>
      </c>
      <c r="Q57" s="533">
        <f>(HLOOKUP(CONCATENATE($L$5,Q$7),BECO_Datos!$D$3:$HN$85,BECO_Datos!$A57,FALSE)+IFERROR(HLOOKUP(CONCATENATE($L$5,Q$7),BECO_Datos!$HP$3:$LT$85,BECO_Datos!$A57,FALSE),0))*Q$5</f>
        <v>30.583670024286146</v>
      </c>
      <c r="R57" s="533">
        <f>(HLOOKUP(CONCATENATE($L$5,R$7),BECO_Datos!$D$3:$HN$85,BECO_Datos!$A57,FALSE)+IFERROR(HLOOKUP(CONCATENATE($L$5,R$7),BECO_Datos!$HP$3:$LT$85,BECO_Datos!$A57,FALSE),0))*R$5</f>
        <v>974.18229053220136</v>
      </c>
      <c r="S57" s="533">
        <f>(HLOOKUP(CONCATENATE($L$5,S$7),BECO_Datos!$D$3:$HN$85,BECO_Datos!$A57,FALSE)+IFERROR(HLOOKUP(CONCATENATE($L$5,S$7),BECO_Datos!$HP$3:$LT$85,BECO_Datos!$A57,FALSE),0))*S$5</f>
        <v>701.99610001178519</v>
      </c>
      <c r="T57" s="533">
        <f>(HLOOKUP(CONCATENATE($L$5,T$7),BECO_Datos!$D$3:$HN$85,BECO_Datos!$A57,FALSE)+IFERROR(HLOOKUP(CONCATENATE($L$5,T$7),BECO_Datos!$HP$3:$LT$85,BECO_Datos!$A57,FALSE),0))*T$5</f>
        <v>0</v>
      </c>
      <c r="U57" s="533">
        <f>(HLOOKUP(CONCATENATE($L$5,U$7),BECO_Datos!$D$3:$HN$85,BECO_Datos!$A57,FALSE)+IFERROR(HLOOKUP(CONCATENATE($L$5,U$7),BECO_Datos!$HP$3:$LT$85,BECO_Datos!$A57,FALSE),0))*U$5</f>
        <v>10.270112839543861</v>
      </c>
      <c r="V57" s="533">
        <f>(HLOOKUP(CONCATENATE($L$5,V$7),BECO_Datos!$D$3:$HN$85,BECO_Datos!$A57,FALSE)+IFERROR(HLOOKUP(CONCATENATE($L$5,V$7),BECO_Datos!$HP$3:$LT$85,BECO_Datos!$A57,FALSE),0))*V$5</f>
        <v>3.3677774484411724</v>
      </c>
      <c r="W57" s="533">
        <f>(HLOOKUP(CONCATENATE($L$5,W$7),BECO_Datos!$D$3:$HN$85,BECO_Datos!$A57,FALSE)+IFERROR(HLOOKUP(CONCATENATE($L$5,W$7),BECO_Datos!$HP$3:$LT$85,BECO_Datos!$A57,FALSE),0))*W$5</f>
        <v>6.1721162437638482</v>
      </c>
    </row>
    <row r="58" spans="1:23" x14ac:dyDescent="0.25">
      <c r="A58" s="121"/>
      <c r="B58" s="536" t="s">
        <v>99</v>
      </c>
      <c r="C58" s="89" t="str">
        <f t="shared" si="30"/>
        <v>No aplica</v>
      </c>
      <c r="D58" s="534">
        <f>(HLOOKUP(CONCATENATE($L$5,D$7),BECO_Datos!$D$3:$HN$85,BECO_Datos!$A58,FALSE)+IFERROR(HLOOKUP(CONCATENATE($L$5,D$7),BECO_Datos!$HP$3:$LT$85,BECO_Datos!$A58,FALSE),0))*D$5</f>
        <v>0</v>
      </c>
      <c r="E58" s="534">
        <f>(HLOOKUP(CONCATENATE($L$5,E$7),BECO_Datos!$D$3:$HN$85,BECO_Datos!$A58,FALSE)+IFERROR(HLOOKUP(CONCATENATE($L$5,E$7),BECO_Datos!$HP$3:$LT$85,BECO_Datos!$A58,FALSE),0))*E$5</f>
        <v>0</v>
      </c>
      <c r="F58" s="534">
        <f>(HLOOKUP(CONCATENATE($L$5,F$7),BECO_Datos!$D$3:$HN$85,BECO_Datos!$A58,FALSE)+IFERROR(HLOOKUP(CONCATENATE($L$5,F$7),BECO_Datos!$HP$3:$LT$85,BECO_Datos!$A58,FALSE),0))*F$5</f>
        <v>979.20835470952693</v>
      </c>
      <c r="G58" s="534">
        <f>(HLOOKUP(CONCATENATE($L$5,G$7),BECO_Datos!$D$3:$HN$85,BECO_Datos!$A58,FALSE)+IFERROR(HLOOKUP(CONCATENATE($L$5,G$7),BECO_Datos!$HP$3:$LT$85,BECO_Datos!$A58,FALSE),0))*G$5</f>
        <v>0</v>
      </c>
      <c r="H58" s="534">
        <f>(HLOOKUP(CONCATENATE($L$5,H$7),BECO_Datos!$D$3:$HN$85,BECO_Datos!$A58,FALSE)+IFERROR(HLOOKUP(CONCATENATE($L$5,H$7),BECO_Datos!$HP$3:$LT$85,BECO_Datos!$A58,FALSE),0))*H$5</f>
        <v>0</v>
      </c>
      <c r="I58" s="534">
        <f>(HLOOKUP(CONCATENATE($L$5,I$7),BECO_Datos!$D$3:$HN$85,BECO_Datos!$A58,FALSE)+IFERROR(HLOOKUP(CONCATENATE($L$5,I$7),BECO_Datos!$HP$3:$LT$85,BECO_Datos!$A58,FALSE),0))*I$5</f>
        <v>0</v>
      </c>
      <c r="J58" s="534">
        <f>(HLOOKUP(CONCATENATE($L$5,J$7),BECO_Datos!$D$3:$HN$85,BECO_Datos!$A58,FALSE)+IFERROR(HLOOKUP(CONCATENATE($L$5,J$7),BECO_Datos!$HP$3:$LT$85,BECO_Datos!$A58,FALSE),0))*J$5</f>
        <v>0</v>
      </c>
      <c r="K58" s="534">
        <f>(HLOOKUP(CONCATENATE($L$5,K$7),BECO_Datos!$D$3:$HN$85,BECO_Datos!$A58,FALSE)+IFERROR(HLOOKUP(CONCATENATE($L$5,K$7),BECO_Datos!$HP$3:$LT$85,BECO_Datos!$A58,FALSE),0))*K$5</f>
        <v>0</v>
      </c>
      <c r="L58" s="89" t="str">
        <f t="shared" si="31"/>
        <v>No aplica</v>
      </c>
      <c r="M58" s="534">
        <f>(HLOOKUP(CONCATENATE($L$5,M$7),BECO_Datos!$D$3:$HN$85,BECO_Datos!$A58,FALSE)+IFERROR(HLOOKUP(CONCATENATE($L$5,M$7),BECO_Datos!$HP$3:$LT$85,BECO_Datos!$A58,FALSE),0))*M$5</f>
        <v>0</v>
      </c>
      <c r="N58" s="534">
        <f>(HLOOKUP(CONCATENATE($L$5,N$7),BECO_Datos!$D$3:$HN$85,BECO_Datos!$A58,FALSE)+IFERROR(HLOOKUP(CONCATENATE($L$5,N$7),BECO_Datos!$HP$3:$LT$85,BECO_Datos!$A58,FALSE),0))*N$5</f>
        <v>0</v>
      </c>
      <c r="O58" s="534">
        <f>(HLOOKUP(CONCATENATE($L$5,O$7),BECO_Datos!$D$3:$HN$85,BECO_Datos!$A58,FALSE)+IFERROR(HLOOKUP(CONCATENATE($L$5,O$7),BECO_Datos!$HP$3:$LT$85,BECO_Datos!$A58,FALSE),0))*O$5</f>
        <v>0</v>
      </c>
      <c r="P58" s="534">
        <f>(HLOOKUP(CONCATENATE($L$5,P$7),BECO_Datos!$D$3:$HN$85,BECO_Datos!$A58,FALSE)+IFERROR(HLOOKUP(CONCATENATE($L$5,P$7),BECO_Datos!$HP$3:$LT$85,BECO_Datos!$A58,FALSE),0))*P$5</f>
        <v>0</v>
      </c>
      <c r="Q58" s="534">
        <f>(HLOOKUP(CONCATENATE($L$5,Q$7),BECO_Datos!$D$3:$HN$85,BECO_Datos!$A58,FALSE)+IFERROR(HLOOKUP(CONCATENATE($L$5,Q$7),BECO_Datos!$HP$3:$LT$85,BECO_Datos!$A58,FALSE),0))*Q$5</f>
        <v>0</v>
      </c>
      <c r="R58" s="534">
        <f>(HLOOKUP(CONCATENATE($L$5,R$7),BECO_Datos!$D$3:$HN$85,BECO_Datos!$A58,FALSE)+IFERROR(HLOOKUP(CONCATENATE($L$5,R$7),BECO_Datos!$HP$3:$LT$85,BECO_Datos!$A58,FALSE),0))*R$5</f>
        <v>144.85921095948211</v>
      </c>
      <c r="S58" s="534">
        <f>(HLOOKUP(CONCATENATE($L$5,S$7),BECO_Datos!$D$3:$HN$85,BECO_Datos!$A58,FALSE)+IFERROR(HLOOKUP(CONCATENATE($L$5,S$7),BECO_Datos!$HP$3:$LT$85,BECO_Datos!$A58,FALSE),0))*S$5</f>
        <v>15.286040868943729</v>
      </c>
      <c r="T58" s="534">
        <f>(HLOOKUP(CONCATENATE($L$5,T$7),BECO_Datos!$D$3:$HN$85,BECO_Datos!$A58,FALSE)+IFERROR(HLOOKUP(CONCATENATE($L$5,T$7),BECO_Datos!$HP$3:$LT$85,BECO_Datos!$A58,FALSE),0))*T$5</f>
        <v>0</v>
      </c>
      <c r="U58" s="534">
        <f>(HLOOKUP(CONCATENATE($L$5,U$7),BECO_Datos!$D$3:$HN$85,BECO_Datos!$A58,FALSE)+IFERROR(HLOOKUP(CONCATENATE($L$5,U$7),BECO_Datos!$HP$3:$LT$85,BECO_Datos!$A58,FALSE),0))*U$5</f>
        <v>3.023306841303262</v>
      </c>
      <c r="V58" s="534">
        <f>(HLOOKUP(CONCATENATE($L$5,V$7),BECO_Datos!$D$3:$HN$85,BECO_Datos!$A58,FALSE)+IFERROR(HLOOKUP(CONCATENATE($L$5,V$7),BECO_Datos!$HP$3:$LT$85,BECO_Datos!$A58,FALSE),0))*V$5</f>
        <v>0</v>
      </c>
      <c r="W58" s="534">
        <f>(HLOOKUP(CONCATENATE($L$5,W$7),BECO_Datos!$D$3:$HN$85,BECO_Datos!$A58,FALSE)+IFERROR(HLOOKUP(CONCATENATE($L$5,W$7),BECO_Datos!$HP$3:$LT$85,BECO_Datos!$A58,FALSE),0))*W$5</f>
        <v>0</v>
      </c>
    </row>
    <row r="59" spans="1:23" x14ac:dyDescent="0.25">
      <c r="A59" s="121"/>
      <c r="B59" s="535" t="s">
        <v>100</v>
      </c>
      <c r="C59" s="86" t="str">
        <f t="shared" si="30"/>
        <v>No aplica</v>
      </c>
      <c r="D59" s="533">
        <f>(HLOOKUP(CONCATENATE($L$5,D$7),BECO_Datos!$D$3:$HN$85,BECO_Datos!$A59,FALSE)+IFERROR(HLOOKUP(CONCATENATE($L$5,D$7),BECO_Datos!$HP$3:$LT$85,BECO_Datos!$A59,FALSE),0))*D$5</f>
        <v>0</v>
      </c>
      <c r="E59" s="533">
        <f>(HLOOKUP(CONCATENATE($L$5,E$7),BECO_Datos!$D$3:$HN$85,BECO_Datos!$A59,FALSE)+IFERROR(HLOOKUP(CONCATENATE($L$5,E$7),BECO_Datos!$HP$3:$LT$85,BECO_Datos!$A59,FALSE),0))*E$5</f>
        <v>2.8091254599300632</v>
      </c>
      <c r="F59" s="533">
        <f>(HLOOKUP(CONCATENATE($L$5,F$7),BECO_Datos!$D$3:$HN$85,BECO_Datos!$A59,FALSE)+IFERROR(HLOOKUP(CONCATENATE($L$5,F$7),BECO_Datos!$HP$3:$LT$85,BECO_Datos!$A59,FALSE),0))*F$5</f>
        <v>45.577945842282588</v>
      </c>
      <c r="G59" s="533">
        <f>(HLOOKUP(CONCATENATE($L$5,G$7),BECO_Datos!$D$3:$HN$85,BECO_Datos!$A59,FALSE)+IFERROR(HLOOKUP(CONCATENATE($L$5,G$7),BECO_Datos!$HP$3:$LT$85,BECO_Datos!$A59,FALSE),0))*G$5</f>
        <v>0</v>
      </c>
      <c r="H59" s="533">
        <f>(HLOOKUP(CONCATENATE($L$5,H$7),BECO_Datos!$D$3:$HN$85,BECO_Datos!$A59,FALSE)+IFERROR(HLOOKUP(CONCATENATE($L$5,H$7),BECO_Datos!$HP$3:$LT$85,BECO_Datos!$A59,FALSE),0))*H$5</f>
        <v>3.3899165093422994E-3</v>
      </c>
      <c r="I59" s="533">
        <f>(HLOOKUP(CONCATENATE($L$5,I$7),BECO_Datos!$D$3:$HN$85,BECO_Datos!$A59,FALSE)+IFERROR(HLOOKUP(CONCATENATE($L$5,I$7),BECO_Datos!$HP$3:$LT$85,BECO_Datos!$A59,FALSE),0))*I$5</f>
        <v>3.7567843992388213E-5</v>
      </c>
      <c r="J59" s="533">
        <f>(HLOOKUP(CONCATENATE($L$5,J$7),BECO_Datos!$D$3:$HN$85,BECO_Datos!$A59,FALSE)+IFERROR(HLOOKUP(CONCATENATE($L$5,J$7),BECO_Datos!$HP$3:$LT$85,BECO_Datos!$A59,FALSE),0))*J$5</f>
        <v>0</v>
      </c>
      <c r="K59" s="533">
        <f>(HLOOKUP(CONCATENATE($L$5,K$7),BECO_Datos!$D$3:$HN$85,BECO_Datos!$A59,FALSE)+IFERROR(HLOOKUP(CONCATENATE($L$5,K$7),BECO_Datos!$HP$3:$LT$85,BECO_Datos!$A59,FALSE),0))*K$5</f>
        <v>0</v>
      </c>
      <c r="L59" s="86" t="str">
        <f t="shared" si="31"/>
        <v>No aplica</v>
      </c>
      <c r="M59" s="533">
        <f>(HLOOKUP(CONCATENATE($L$5,M$7),BECO_Datos!$D$3:$HN$85,BECO_Datos!$A59,FALSE)+IFERROR(HLOOKUP(CONCATENATE($L$5,M$7),BECO_Datos!$HP$3:$LT$85,BECO_Datos!$A59,FALSE),0))*M$5</f>
        <v>0</v>
      </c>
      <c r="N59" s="533">
        <f>(HLOOKUP(CONCATENATE($L$5,N$7),BECO_Datos!$D$3:$HN$85,BECO_Datos!$A59,FALSE)+IFERROR(HLOOKUP(CONCATENATE($L$5,N$7),BECO_Datos!$HP$3:$LT$85,BECO_Datos!$A59,FALSE),0))*N$5</f>
        <v>0</v>
      </c>
      <c r="O59" s="533">
        <f>(HLOOKUP(CONCATENATE($L$5,O$7),BECO_Datos!$D$3:$HN$85,BECO_Datos!$A59,FALSE)+IFERROR(HLOOKUP(CONCATENATE($L$5,O$7),BECO_Datos!$HP$3:$LT$85,BECO_Datos!$A59,FALSE),0))*O$5</f>
        <v>0</v>
      </c>
      <c r="P59" s="533">
        <f>(HLOOKUP(CONCATENATE($L$5,P$7),BECO_Datos!$D$3:$HN$85,BECO_Datos!$A59,FALSE)+IFERROR(HLOOKUP(CONCATENATE($L$5,P$7),BECO_Datos!$HP$3:$LT$85,BECO_Datos!$A59,FALSE),0))*P$5</f>
        <v>0</v>
      </c>
      <c r="Q59" s="533">
        <f>(HLOOKUP(CONCATENATE($L$5,Q$7),BECO_Datos!$D$3:$HN$85,BECO_Datos!$A59,FALSE)+IFERROR(HLOOKUP(CONCATENATE($L$5,Q$7),BECO_Datos!$HP$3:$LT$85,BECO_Datos!$A59,FALSE),0))*Q$5</f>
        <v>6.543523017971812</v>
      </c>
      <c r="R59" s="533">
        <f>(HLOOKUP(CONCATENATE($L$5,R$7),BECO_Datos!$D$3:$HN$85,BECO_Datos!$A59,FALSE)+IFERROR(HLOOKUP(CONCATENATE($L$5,R$7),BECO_Datos!$HP$3:$LT$85,BECO_Datos!$A59,FALSE),0))*R$5</f>
        <v>1052.2010195741798</v>
      </c>
      <c r="S59" s="533">
        <f>(HLOOKUP(CONCATENATE($L$5,S$7),BECO_Datos!$D$3:$HN$85,BECO_Datos!$A59,FALSE)+IFERROR(HLOOKUP(CONCATENATE($L$5,S$7),BECO_Datos!$HP$3:$LT$85,BECO_Datos!$A59,FALSE),0))*S$5</f>
        <v>84.992368926419886</v>
      </c>
      <c r="T59" s="533">
        <f>(HLOOKUP(CONCATENATE($L$5,T$7),BECO_Datos!$D$3:$HN$85,BECO_Datos!$A59,FALSE)+IFERROR(HLOOKUP(CONCATENATE($L$5,T$7),BECO_Datos!$HP$3:$LT$85,BECO_Datos!$A59,FALSE),0))*T$5</f>
        <v>0</v>
      </c>
      <c r="U59" s="533">
        <f>(HLOOKUP(CONCATENATE($L$5,U$7),BECO_Datos!$D$3:$HN$85,BECO_Datos!$A59,FALSE)+IFERROR(HLOOKUP(CONCATENATE($L$5,U$7),BECO_Datos!$HP$3:$LT$85,BECO_Datos!$A59,FALSE),0))*U$5</f>
        <v>11.459164766590794</v>
      </c>
      <c r="V59" s="533">
        <f>(HLOOKUP(CONCATENATE($L$5,V$7),BECO_Datos!$D$3:$HN$85,BECO_Datos!$A59,FALSE)+IFERROR(HLOOKUP(CONCATENATE($L$5,V$7),BECO_Datos!$HP$3:$LT$85,BECO_Datos!$A59,FALSE),0))*V$5</f>
        <v>1.7885024469675292</v>
      </c>
      <c r="W59" s="533">
        <f>(HLOOKUP(CONCATENATE($L$5,W$7),BECO_Datos!$D$3:$HN$85,BECO_Datos!$A59,FALSE)+IFERROR(HLOOKUP(CONCATENATE($L$5,W$7),BECO_Datos!$HP$3:$LT$85,BECO_Datos!$A59,FALSE),0))*W$5</f>
        <v>0</v>
      </c>
    </row>
    <row r="60" spans="1:23" x14ac:dyDescent="0.25">
      <c r="A60" s="121"/>
      <c r="B60" s="536" t="s">
        <v>101</v>
      </c>
      <c r="C60" s="89" t="str">
        <f t="shared" si="30"/>
        <v>No aplica</v>
      </c>
      <c r="D60" s="534">
        <f>(HLOOKUP(CONCATENATE($L$5,D$7),BECO_Datos!$D$3:$HN$85,BECO_Datos!$A60,FALSE)+IFERROR(HLOOKUP(CONCATENATE($L$5,D$7),BECO_Datos!$HP$3:$LT$85,BECO_Datos!$A60,FALSE),0))*D$5</f>
        <v>0</v>
      </c>
      <c r="E60" s="534">
        <f>(HLOOKUP(CONCATENATE($L$5,E$7),BECO_Datos!$D$3:$HN$85,BECO_Datos!$A60,FALSE)+IFERROR(HLOOKUP(CONCATENATE($L$5,E$7),BECO_Datos!$HP$3:$LT$85,BECO_Datos!$A60,FALSE),0))*E$5</f>
        <v>1533.9722824246846</v>
      </c>
      <c r="F60" s="534">
        <f>(HLOOKUP(CONCATENATE($L$5,F$7),BECO_Datos!$D$3:$HN$85,BECO_Datos!$A60,FALSE)+IFERROR(HLOOKUP(CONCATENATE($L$5,F$7),BECO_Datos!$HP$3:$LT$85,BECO_Datos!$A60,FALSE),0))*F$5</f>
        <v>40318.613926792452</v>
      </c>
      <c r="G60" s="534">
        <f>(HLOOKUP(CONCATENATE($L$5,G$7),BECO_Datos!$D$3:$HN$85,BECO_Datos!$A60,FALSE)+IFERROR(HLOOKUP(CONCATENATE($L$5,G$7),BECO_Datos!$HP$3:$LT$85,BECO_Datos!$A60,FALSE),0))*G$5</f>
        <v>0</v>
      </c>
      <c r="H60" s="534">
        <f>(HLOOKUP(CONCATENATE($L$5,H$7),BECO_Datos!$D$3:$HN$85,BECO_Datos!$A60,FALSE)+IFERROR(HLOOKUP(CONCATENATE($L$5,H$7),BECO_Datos!$HP$3:$LT$85,BECO_Datos!$A60,FALSE),0))*H$5</f>
        <v>37.406720808946631</v>
      </c>
      <c r="I60" s="534">
        <f>(HLOOKUP(CONCATENATE($L$5,I$7),BECO_Datos!$D$3:$HN$85,BECO_Datos!$A60,FALSE)+IFERROR(HLOOKUP(CONCATENATE($L$5,I$7),BECO_Datos!$HP$3:$LT$85,BECO_Datos!$A60,FALSE),0))*I$5</f>
        <v>6.3617216908328027</v>
      </c>
      <c r="J60" s="534">
        <f>(HLOOKUP(CONCATENATE($L$5,J$7),BECO_Datos!$D$3:$HN$85,BECO_Datos!$A60,FALSE)+IFERROR(HLOOKUP(CONCATENATE($L$5,J$7),BECO_Datos!$HP$3:$LT$85,BECO_Datos!$A60,FALSE),0))*J$5</f>
        <v>82.943391362111171</v>
      </c>
      <c r="K60" s="534">
        <f>(HLOOKUP(CONCATENATE($L$5,K$7),BECO_Datos!$D$3:$HN$85,BECO_Datos!$A60,FALSE)+IFERROR(HLOOKUP(CONCATENATE($L$5,K$7),BECO_Datos!$HP$3:$LT$85,BECO_Datos!$A60,FALSE),0))*K$5</f>
        <v>0</v>
      </c>
      <c r="L60" s="89" t="str">
        <f t="shared" si="31"/>
        <v>No aplica</v>
      </c>
      <c r="M60" s="534">
        <f>(HLOOKUP(CONCATENATE($L$5,M$7),BECO_Datos!$D$3:$HN$85,BECO_Datos!$A60,FALSE)+IFERROR(HLOOKUP(CONCATENATE($L$5,M$7),BECO_Datos!$HP$3:$LT$85,BECO_Datos!$A60,FALSE),0))*M$5</f>
        <v>0</v>
      </c>
      <c r="N60" s="534">
        <f>(HLOOKUP(CONCATENATE($L$5,N$7),BECO_Datos!$D$3:$HN$85,BECO_Datos!$A60,FALSE)+IFERROR(HLOOKUP(CONCATENATE($L$5,N$7),BECO_Datos!$HP$3:$LT$85,BECO_Datos!$A60,FALSE),0))*N$5</f>
        <v>0</v>
      </c>
      <c r="O60" s="534">
        <f>(HLOOKUP(CONCATENATE($L$5,O$7),BECO_Datos!$D$3:$HN$85,BECO_Datos!$A60,FALSE)+IFERROR(HLOOKUP(CONCATENATE($L$5,O$7),BECO_Datos!$HP$3:$LT$85,BECO_Datos!$A60,FALSE),0))*O$5</f>
        <v>12.619843867907532</v>
      </c>
      <c r="P60" s="534">
        <f>(HLOOKUP(CONCATENATE($L$5,P$7),BECO_Datos!$D$3:$HN$85,BECO_Datos!$A60,FALSE)+IFERROR(HLOOKUP(CONCATENATE($L$5,P$7),BECO_Datos!$HP$3:$LT$85,BECO_Datos!$A60,FALSE),0))*P$5</f>
        <v>914.41657374908232</v>
      </c>
      <c r="Q60" s="534">
        <f>(HLOOKUP(CONCATENATE($L$5,Q$7),BECO_Datos!$D$3:$HN$85,BECO_Datos!$A60,FALSE)+IFERROR(HLOOKUP(CONCATENATE($L$5,Q$7),BECO_Datos!$HP$3:$LT$85,BECO_Datos!$A60,FALSE),0))*Q$5</f>
        <v>208.66387025537568</v>
      </c>
      <c r="R60" s="534">
        <f>(HLOOKUP(CONCATENATE($L$5,R$7),BECO_Datos!$D$3:$HN$85,BECO_Datos!$A60,FALSE)+IFERROR(HLOOKUP(CONCATENATE($L$5,R$7),BECO_Datos!$HP$3:$LT$85,BECO_Datos!$A60,FALSE),0))*R$5</f>
        <v>1397.7342342296256</v>
      </c>
      <c r="S60" s="534">
        <f>(HLOOKUP(CONCATENATE($L$5,S$7),BECO_Datos!$D$3:$HN$85,BECO_Datos!$A60,FALSE)+IFERROR(HLOOKUP(CONCATENATE($L$5,S$7),BECO_Datos!$HP$3:$LT$85,BECO_Datos!$A60,FALSE),0))*S$5</f>
        <v>492.14469036230884</v>
      </c>
      <c r="T60" s="534">
        <f>(HLOOKUP(CONCATENATE($L$5,T$7),BECO_Datos!$D$3:$HN$85,BECO_Datos!$A60,FALSE)+IFERROR(HLOOKUP(CONCATENATE($L$5,T$7),BECO_Datos!$HP$3:$LT$85,BECO_Datos!$A60,FALSE),0))*T$5</f>
        <v>0</v>
      </c>
      <c r="U60" s="534">
        <f>(HLOOKUP(CONCATENATE($L$5,U$7),BECO_Datos!$D$3:$HN$85,BECO_Datos!$A60,FALSE)+IFERROR(HLOOKUP(CONCATENATE($L$5,U$7),BECO_Datos!$HP$3:$LT$85,BECO_Datos!$A60,FALSE),0))*U$5</f>
        <v>32.086466675749676</v>
      </c>
      <c r="V60" s="534">
        <f>(HLOOKUP(CONCATENATE($L$5,V$7),BECO_Datos!$D$3:$HN$85,BECO_Datos!$A60,FALSE)+IFERROR(HLOOKUP(CONCATENATE($L$5,V$7),BECO_Datos!$HP$3:$LT$85,BECO_Datos!$A60,FALSE),0))*V$5</f>
        <v>7.1390474487698548</v>
      </c>
      <c r="W60" s="534">
        <f>(HLOOKUP(CONCATENATE($L$5,W$7),BECO_Datos!$D$3:$HN$85,BECO_Datos!$A60,FALSE)+IFERROR(HLOOKUP(CONCATENATE($L$5,W$7),BECO_Datos!$HP$3:$LT$85,BECO_Datos!$A60,FALSE),0))*W$5</f>
        <v>5.6216438560665244E-2</v>
      </c>
    </row>
    <row r="61" spans="1:23" x14ac:dyDescent="0.25">
      <c r="A61" s="121"/>
      <c r="B61" s="535" t="s">
        <v>102</v>
      </c>
      <c r="C61" s="86" t="str">
        <f t="shared" si="30"/>
        <v>No aplica</v>
      </c>
      <c r="D61" s="533">
        <f>(HLOOKUP(CONCATENATE($L$5,D$7),BECO_Datos!$D$3:$HN$85,BECO_Datos!$A61,FALSE)+IFERROR(HLOOKUP(CONCATENATE($L$5,D$7),BECO_Datos!$HP$3:$LT$85,BECO_Datos!$A61,FALSE),0))*D$5</f>
        <v>0</v>
      </c>
      <c r="E61" s="533">
        <f>(HLOOKUP(CONCATENATE($L$5,E$7),BECO_Datos!$D$3:$HN$85,BECO_Datos!$A61,FALSE)+IFERROR(HLOOKUP(CONCATENATE($L$5,E$7),BECO_Datos!$HP$3:$LT$85,BECO_Datos!$A61,FALSE),0))*E$5</f>
        <v>216.75052710299045</v>
      </c>
      <c r="F61" s="533">
        <f>(HLOOKUP(CONCATENATE($L$5,F$7),BECO_Datos!$D$3:$HN$85,BECO_Datos!$A61,FALSE)+IFERROR(HLOOKUP(CONCATENATE($L$5,F$7),BECO_Datos!$HP$3:$LT$85,BECO_Datos!$A61,FALSE),0))*F$5</f>
        <v>4428.3165123571589</v>
      </c>
      <c r="G61" s="533">
        <f>(HLOOKUP(CONCATENATE($L$5,G$7),BECO_Datos!$D$3:$HN$85,BECO_Datos!$A61,FALSE)+IFERROR(HLOOKUP(CONCATENATE($L$5,G$7),BECO_Datos!$HP$3:$LT$85,BECO_Datos!$A61,FALSE),0))*G$5</f>
        <v>0</v>
      </c>
      <c r="H61" s="533">
        <f>(HLOOKUP(CONCATENATE($L$5,H$7),BECO_Datos!$D$3:$HN$85,BECO_Datos!$A61,FALSE)+IFERROR(HLOOKUP(CONCATENATE($L$5,H$7),BECO_Datos!$HP$3:$LT$85,BECO_Datos!$A61,FALSE),0))*H$5</f>
        <v>9.677364094653463E-3</v>
      </c>
      <c r="I61" s="533">
        <f>(HLOOKUP(CONCATENATE($L$5,I$7),BECO_Datos!$D$3:$HN$85,BECO_Datos!$A61,FALSE)+IFERROR(HLOOKUP(CONCATENATE($L$5,I$7),BECO_Datos!$HP$3:$LT$85,BECO_Datos!$A61,FALSE),0))*I$5</f>
        <v>7.2296700794824327</v>
      </c>
      <c r="J61" s="533">
        <f>(HLOOKUP(CONCATENATE($L$5,J$7),BECO_Datos!$D$3:$HN$85,BECO_Datos!$A61,FALSE)+IFERROR(HLOOKUP(CONCATENATE($L$5,J$7),BECO_Datos!$HP$3:$LT$85,BECO_Datos!$A61,FALSE),0))*J$5</f>
        <v>0</v>
      </c>
      <c r="K61" s="533">
        <f>(HLOOKUP(CONCATENATE($L$5,K$7),BECO_Datos!$D$3:$HN$85,BECO_Datos!$A61,FALSE)+IFERROR(HLOOKUP(CONCATENATE($L$5,K$7),BECO_Datos!$HP$3:$LT$85,BECO_Datos!$A61,FALSE),0))*K$5</f>
        <v>0</v>
      </c>
      <c r="L61" s="86" t="str">
        <f t="shared" si="31"/>
        <v>No aplica</v>
      </c>
      <c r="M61" s="533">
        <f>(HLOOKUP(CONCATENATE($L$5,M$7),BECO_Datos!$D$3:$HN$85,BECO_Datos!$A61,FALSE)+IFERROR(HLOOKUP(CONCATENATE($L$5,M$7),BECO_Datos!$HP$3:$LT$85,BECO_Datos!$A61,FALSE),0))*M$5</f>
        <v>0</v>
      </c>
      <c r="N61" s="533">
        <f>(HLOOKUP(CONCATENATE($L$5,N$7),BECO_Datos!$D$3:$HN$85,BECO_Datos!$A61,FALSE)+IFERROR(HLOOKUP(CONCATENATE($L$5,N$7),BECO_Datos!$HP$3:$LT$85,BECO_Datos!$A61,FALSE),0))*N$5</f>
        <v>0</v>
      </c>
      <c r="O61" s="533">
        <f>(HLOOKUP(CONCATENATE($L$5,O$7),BECO_Datos!$D$3:$HN$85,BECO_Datos!$A61,FALSE)+IFERROR(HLOOKUP(CONCATENATE($L$5,O$7),BECO_Datos!$HP$3:$LT$85,BECO_Datos!$A61,FALSE),0))*O$5</f>
        <v>4.8389387335700799E-2</v>
      </c>
      <c r="P61" s="533">
        <f>(HLOOKUP(CONCATENATE($L$5,P$7),BECO_Datos!$D$3:$HN$85,BECO_Datos!$A61,FALSE)+IFERROR(HLOOKUP(CONCATENATE($L$5,P$7),BECO_Datos!$HP$3:$LT$85,BECO_Datos!$A61,FALSE),0))*P$5</f>
        <v>1.6663933876643884</v>
      </c>
      <c r="Q61" s="533">
        <f>(HLOOKUP(CONCATENATE($L$5,Q$7),BECO_Datos!$D$3:$HN$85,BECO_Datos!$A61,FALSE)+IFERROR(HLOOKUP(CONCATENATE($L$5,Q$7),BECO_Datos!$HP$3:$LT$85,BECO_Datos!$A61,FALSE),0))*Q$5</f>
        <v>166.52324529856929</v>
      </c>
      <c r="R61" s="533">
        <f>(HLOOKUP(CONCATENATE($L$5,R$7),BECO_Datos!$D$3:$HN$85,BECO_Datos!$A61,FALSE)+IFERROR(HLOOKUP(CONCATENATE($L$5,R$7),BECO_Datos!$HP$3:$LT$85,BECO_Datos!$A61,FALSE),0))*R$5</f>
        <v>2587.84606826254</v>
      </c>
      <c r="S61" s="533">
        <f>(HLOOKUP(CONCATENATE($L$5,S$7),BECO_Datos!$D$3:$HN$85,BECO_Datos!$A61,FALSE)+IFERROR(HLOOKUP(CONCATENATE($L$5,S$7),BECO_Datos!$HP$3:$LT$85,BECO_Datos!$A61,FALSE),0))*S$5</f>
        <v>1.0401244377837989E-2</v>
      </c>
      <c r="T61" s="533">
        <f>(HLOOKUP(CONCATENATE($L$5,T$7),BECO_Datos!$D$3:$HN$85,BECO_Datos!$A61,FALSE)+IFERROR(HLOOKUP(CONCATENATE($L$5,T$7),BECO_Datos!$HP$3:$LT$85,BECO_Datos!$A61,FALSE),0))*T$5</f>
        <v>0</v>
      </c>
      <c r="U61" s="533">
        <f>(HLOOKUP(CONCATENATE($L$5,U$7),BECO_Datos!$D$3:$HN$85,BECO_Datos!$A61,FALSE)+IFERROR(HLOOKUP(CONCATENATE($L$5,U$7),BECO_Datos!$HP$3:$LT$85,BECO_Datos!$A61,FALSE),0))*U$5</f>
        <v>4.1158478818801818</v>
      </c>
      <c r="V61" s="533">
        <f>(HLOOKUP(CONCATENATE($L$5,V$7),BECO_Datos!$D$3:$HN$85,BECO_Datos!$A61,FALSE)+IFERROR(HLOOKUP(CONCATENATE($L$5,V$7),BECO_Datos!$HP$3:$LT$85,BECO_Datos!$A61,FALSE),0))*V$5</f>
        <v>3.8176030442597648</v>
      </c>
      <c r="W61" s="533">
        <f>(HLOOKUP(CONCATENATE($L$5,W$7),BECO_Datos!$D$3:$HN$85,BECO_Datos!$A61,FALSE)+IFERROR(HLOOKUP(CONCATENATE($L$5,W$7),BECO_Datos!$HP$3:$LT$85,BECO_Datos!$A61,FALSE),0))*W$5</f>
        <v>0</v>
      </c>
    </row>
    <row r="62" spans="1:23" x14ac:dyDescent="0.25">
      <c r="A62" s="121"/>
      <c r="B62" s="536" t="s">
        <v>103</v>
      </c>
      <c r="C62" s="89" t="str">
        <f t="shared" si="30"/>
        <v>No aplica</v>
      </c>
      <c r="D62" s="534">
        <f>(HLOOKUP(CONCATENATE($L$5,D$7),BECO_Datos!$D$3:$HN$85,BECO_Datos!$A62,FALSE)+IFERROR(HLOOKUP(CONCATENATE($L$5,D$7),BECO_Datos!$HP$3:$LT$85,BECO_Datos!$A62,FALSE),0))*D$5</f>
        <v>0</v>
      </c>
      <c r="E62" s="534">
        <f>(HLOOKUP(CONCATENATE($L$5,E$7),BECO_Datos!$D$3:$HN$85,BECO_Datos!$A62,FALSE)+IFERROR(HLOOKUP(CONCATENATE($L$5,E$7),BECO_Datos!$HP$3:$LT$85,BECO_Datos!$A62,FALSE),0))*E$5</f>
        <v>2.4542630460947059</v>
      </c>
      <c r="F62" s="534">
        <f>(HLOOKUP(CONCATENATE($L$5,F$7),BECO_Datos!$D$3:$HN$85,BECO_Datos!$A62,FALSE)+IFERROR(HLOOKUP(CONCATENATE($L$5,F$7),BECO_Datos!$HP$3:$LT$85,BECO_Datos!$A62,FALSE),0))*F$5</f>
        <v>2240.9933468819227</v>
      </c>
      <c r="G62" s="534">
        <f>(HLOOKUP(CONCATENATE($L$5,G$7),BECO_Datos!$D$3:$HN$85,BECO_Datos!$A62,FALSE)+IFERROR(HLOOKUP(CONCATENATE($L$5,G$7),BECO_Datos!$HP$3:$LT$85,BECO_Datos!$A62,FALSE),0))*G$5</f>
        <v>0</v>
      </c>
      <c r="H62" s="534">
        <f>(HLOOKUP(CONCATENATE($L$5,H$7),BECO_Datos!$D$3:$HN$85,BECO_Datos!$A62,FALSE)+IFERROR(HLOOKUP(CONCATENATE($L$5,H$7),BECO_Datos!$HP$3:$LT$85,BECO_Datos!$A62,FALSE),0))*H$5</f>
        <v>0</v>
      </c>
      <c r="I62" s="534">
        <f>(HLOOKUP(CONCATENATE($L$5,I$7),BECO_Datos!$D$3:$HN$85,BECO_Datos!$A62,FALSE)+IFERROR(HLOOKUP(CONCATENATE($L$5,I$7),BECO_Datos!$HP$3:$LT$85,BECO_Datos!$A62,FALSE),0))*I$5</f>
        <v>0</v>
      </c>
      <c r="J62" s="534">
        <f>(HLOOKUP(CONCATENATE($L$5,J$7),BECO_Datos!$D$3:$HN$85,BECO_Datos!$A62,FALSE)+IFERROR(HLOOKUP(CONCATENATE($L$5,J$7),BECO_Datos!$HP$3:$LT$85,BECO_Datos!$A62,FALSE),0))*J$5</f>
        <v>0</v>
      </c>
      <c r="K62" s="534">
        <f>(HLOOKUP(CONCATENATE($L$5,K$7),BECO_Datos!$D$3:$HN$85,BECO_Datos!$A62,FALSE)+IFERROR(HLOOKUP(CONCATENATE($L$5,K$7),BECO_Datos!$HP$3:$LT$85,BECO_Datos!$A62,FALSE),0))*K$5</f>
        <v>0</v>
      </c>
      <c r="L62" s="89" t="str">
        <f t="shared" si="31"/>
        <v>No aplica</v>
      </c>
      <c r="M62" s="534">
        <f>(HLOOKUP(CONCATENATE($L$5,M$7),BECO_Datos!$D$3:$HN$85,BECO_Datos!$A62,FALSE)+IFERROR(HLOOKUP(CONCATENATE($L$5,M$7),BECO_Datos!$HP$3:$LT$85,BECO_Datos!$A62,FALSE),0))*M$5</f>
        <v>0</v>
      </c>
      <c r="N62" s="534">
        <f>(HLOOKUP(CONCATENATE($L$5,N$7),BECO_Datos!$D$3:$HN$85,BECO_Datos!$A62,FALSE)+IFERROR(HLOOKUP(CONCATENATE($L$5,N$7),BECO_Datos!$HP$3:$LT$85,BECO_Datos!$A62,FALSE),0))*N$5</f>
        <v>0</v>
      </c>
      <c r="O62" s="534">
        <f>(HLOOKUP(CONCATENATE($L$5,O$7),BECO_Datos!$D$3:$HN$85,BECO_Datos!$A62,FALSE)+IFERROR(HLOOKUP(CONCATENATE($L$5,O$7),BECO_Datos!$HP$3:$LT$85,BECO_Datos!$A62,FALSE),0))*O$5</f>
        <v>0</v>
      </c>
      <c r="P62" s="534">
        <f>(HLOOKUP(CONCATENATE($L$5,P$7),BECO_Datos!$D$3:$HN$85,BECO_Datos!$A62,FALSE)+IFERROR(HLOOKUP(CONCATENATE($L$5,P$7),BECO_Datos!$HP$3:$LT$85,BECO_Datos!$A62,FALSE),0))*P$5</f>
        <v>0.12644697496956947</v>
      </c>
      <c r="Q62" s="534">
        <f>(HLOOKUP(CONCATENATE($L$5,Q$7),BECO_Datos!$D$3:$HN$85,BECO_Datos!$A62,FALSE)+IFERROR(HLOOKUP(CONCATENATE($L$5,Q$7),BECO_Datos!$HP$3:$LT$85,BECO_Datos!$A62,FALSE),0))*Q$5</f>
        <v>11.467553088902623</v>
      </c>
      <c r="R62" s="534">
        <f>(HLOOKUP(CONCATENATE($L$5,R$7),BECO_Datos!$D$3:$HN$85,BECO_Datos!$A62,FALSE)+IFERROR(HLOOKUP(CONCATENATE($L$5,R$7),BECO_Datos!$HP$3:$LT$85,BECO_Datos!$A62,FALSE),0))*R$5</f>
        <v>210.36682982062842</v>
      </c>
      <c r="S62" s="534">
        <f>(HLOOKUP(CONCATENATE($L$5,S$7),BECO_Datos!$D$3:$HN$85,BECO_Datos!$A62,FALSE)+IFERROR(HLOOKUP(CONCATENATE($L$5,S$7),BECO_Datos!$HP$3:$LT$85,BECO_Datos!$A62,FALSE),0))*S$5</f>
        <v>0</v>
      </c>
      <c r="T62" s="534">
        <f>(HLOOKUP(CONCATENATE($L$5,T$7),BECO_Datos!$D$3:$HN$85,BECO_Datos!$A62,FALSE)+IFERROR(HLOOKUP(CONCATENATE($L$5,T$7),BECO_Datos!$HP$3:$LT$85,BECO_Datos!$A62,FALSE),0))*T$5</f>
        <v>0</v>
      </c>
      <c r="U62" s="534">
        <f>(HLOOKUP(CONCATENATE($L$5,U$7),BECO_Datos!$D$3:$HN$85,BECO_Datos!$A62,FALSE)+IFERROR(HLOOKUP(CONCATENATE($L$5,U$7),BECO_Datos!$HP$3:$LT$85,BECO_Datos!$A62,FALSE),0))*U$5</f>
        <v>8.543028239793232</v>
      </c>
      <c r="V62" s="534">
        <f>(HLOOKUP(CONCATENATE($L$5,V$7),BECO_Datos!$D$3:$HN$85,BECO_Datos!$A62,FALSE)+IFERROR(HLOOKUP(CONCATENATE($L$5,V$7),BECO_Datos!$HP$3:$LT$85,BECO_Datos!$A62,FALSE),0))*V$5</f>
        <v>6.1082790015637531</v>
      </c>
      <c r="W62" s="534">
        <f>(HLOOKUP(CONCATENATE($L$5,W$7),BECO_Datos!$D$3:$HN$85,BECO_Datos!$A62,FALSE)+IFERROR(HLOOKUP(CONCATENATE($L$5,W$7),BECO_Datos!$HP$3:$LT$85,BECO_Datos!$A62,FALSE),0))*W$5</f>
        <v>0.29869234404892253</v>
      </c>
    </row>
    <row r="63" spans="1:23" x14ac:dyDescent="0.25">
      <c r="A63" s="121"/>
      <c r="B63" s="535" t="s">
        <v>104</v>
      </c>
      <c r="C63" s="86" t="str">
        <f t="shared" si="30"/>
        <v>No aplica</v>
      </c>
      <c r="D63" s="533">
        <f>(HLOOKUP(CONCATENATE($L$5,D$7),BECO_Datos!$D$3:$HN$85,BECO_Datos!$A63,FALSE)+IFERROR(HLOOKUP(CONCATENATE($L$5,D$7),BECO_Datos!$HP$3:$LT$85,BECO_Datos!$A63,FALSE),0))*D$5</f>
        <v>0</v>
      </c>
      <c r="E63" s="533">
        <f>(HLOOKUP(CONCATENATE($L$5,E$7),BECO_Datos!$D$3:$HN$85,BECO_Datos!$A63,FALSE)+IFERROR(HLOOKUP(CONCATENATE($L$5,E$7),BECO_Datos!$HP$3:$LT$85,BECO_Datos!$A63,FALSE),0))*E$5</f>
        <v>0</v>
      </c>
      <c r="F63" s="533">
        <f>(HLOOKUP(CONCATENATE($L$5,F$7),BECO_Datos!$D$3:$HN$85,BECO_Datos!$A63,FALSE)+IFERROR(HLOOKUP(CONCATENATE($L$5,F$7),BECO_Datos!$HP$3:$LT$85,BECO_Datos!$A63,FALSE),0))*F$5</f>
        <v>0</v>
      </c>
      <c r="G63" s="533">
        <f>(HLOOKUP(CONCATENATE($L$5,G$7),BECO_Datos!$D$3:$HN$85,BECO_Datos!$A63,FALSE)+IFERROR(HLOOKUP(CONCATENATE($L$5,G$7),BECO_Datos!$HP$3:$LT$85,BECO_Datos!$A63,FALSE),0))*G$5</f>
        <v>0</v>
      </c>
      <c r="H63" s="533">
        <f>(HLOOKUP(CONCATENATE($L$5,H$7),BECO_Datos!$D$3:$HN$85,BECO_Datos!$A63,FALSE)+IFERROR(HLOOKUP(CONCATENATE($L$5,H$7),BECO_Datos!$HP$3:$LT$85,BECO_Datos!$A63,FALSE),0))*H$5</f>
        <v>0</v>
      </c>
      <c r="I63" s="533">
        <f>(HLOOKUP(CONCATENATE($L$5,I$7),BECO_Datos!$D$3:$HN$85,BECO_Datos!$A63,FALSE)+IFERROR(HLOOKUP(CONCATENATE($L$5,I$7),BECO_Datos!$HP$3:$LT$85,BECO_Datos!$A63,FALSE),0))*I$5</f>
        <v>0</v>
      </c>
      <c r="J63" s="533">
        <f>(HLOOKUP(CONCATENATE($L$5,J$7),BECO_Datos!$D$3:$HN$85,BECO_Datos!$A63,FALSE)+IFERROR(HLOOKUP(CONCATENATE($L$5,J$7),BECO_Datos!$HP$3:$LT$85,BECO_Datos!$A63,FALSE),0))*J$5</f>
        <v>0</v>
      </c>
      <c r="K63" s="533">
        <f>(HLOOKUP(CONCATENATE($L$5,K$7),BECO_Datos!$D$3:$HN$85,BECO_Datos!$A63,FALSE)+IFERROR(HLOOKUP(CONCATENATE($L$5,K$7),BECO_Datos!$HP$3:$LT$85,BECO_Datos!$A63,FALSE),0))*K$5</f>
        <v>0</v>
      </c>
      <c r="L63" s="86" t="str">
        <f t="shared" si="31"/>
        <v>No aplica</v>
      </c>
      <c r="M63" s="533">
        <f>(HLOOKUP(CONCATENATE($L$5,M$7),BECO_Datos!$D$3:$HN$85,BECO_Datos!$A63,FALSE)+IFERROR(HLOOKUP(CONCATENATE($L$5,M$7),BECO_Datos!$HP$3:$LT$85,BECO_Datos!$A63,FALSE),0))*M$5</f>
        <v>0</v>
      </c>
      <c r="N63" s="533">
        <f>(HLOOKUP(CONCATENATE($L$5,N$7),BECO_Datos!$D$3:$HN$85,BECO_Datos!$A63,FALSE)+IFERROR(HLOOKUP(CONCATENATE($L$5,N$7),BECO_Datos!$HP$3:$LT$85,BECO_Datos!$A63,FALSE),0))*N$5</f>
        <v>0</v>
      </c>
      <c r="O63" s="533">
        <f>(HLOOKUP(CONCATENATE($L$5,O$7),BECO_Datos!$D$3:$HN$85,BECO_Datos!$A63,FALSE)+IFERROR(HLOOKUP(CONCATENATE($L$5,O$7),BECO_Datos!$HP$3:$LT$85,BECO_Datos!$A63,FALSE),0))*O$5</f>
        <v>0</v>
      </c>
      <c r="P63" s="533">
        <f>(HLOOKUP(CONCATENATE($L$5,P$7),BECO_Datos!$D$3:$HN$85,BECO_Datos!$A63,FALSE)+IFERROR(HLOOKUP(CONCATENATE($L$5,P$7),BECO_Datos!$HP$3:$LT$85,BECO_Datos!$A63,FALSE),0))*P$5</f>
        <v>0</v>
      </c>
      <c r="Q63" s="533">
        <f>(HLOOKUP(CONCATENATE($L$5,Q$7),BECO_Datos!$D$3:$HN$85,BECO_Datos!$A63,FALSE)+IFERROR(HLOOKUP(CONCATENATE($L$5,Q$7),BECO_Datos!$HP$3:$LT$85,BECO_Datos!$A63,FALSE),0))*Q$5</f>
        <v>1.1292727107855673E-2</v>
      </c>
      <c r="R63" s="533">
        <f>(HLOOKUP(CONCATENATE($L$5,R$7),BECO_Datos!$D$3:$HN$85,BECO_Datos!$A63,FALSE)+IFERROR(HLOOKUP(CONCATENATE($L$5,R$7),BECO_Datos!$HP$3:$LT$85,BECO_Datos!$A63,FALSE),0))*R$5</f>
        <v>0.8724522443368482</v>
      </c>
      <c r="S63" s="533">
        <f>(HLOOKUP(CONCATENATE($L$5,S$7),BECO_Datos!$D$3:$HN$85,BECO_Datos!$A63,FALSE)+IFERROR(HLOOKUP(CONCATENATE($L$5,S$7),BECO_Datos!$HP$3:$LT$85,BECO_Datos!$A63,FALSE),0))*S$5</f>
        <v>0</v>
      </c>
      <c r="T63" s="533">
        <f>(HLOOKUP(CONCATENATE($L$5,T$7),BECO_Datos!$D$3:$HN$85,BECO_Datos!$A63,FALSE)+IFERROR(HLOOKUP(CONCATENATE($L$5,T$7),BECO_Datos!$HP$3:$LT$85,BECO_Datos!$A63,FALSE),0))*T$5</f>
        <v>0</v>
      </c>
      <c r="U63" s="533">
        <f>(HLOOKUP(CONCATENATE($L$5,U$7),BECO_Datos!$D$3:$HN$85,BECO_Datos!$A63,FALSE)+IFERROR(HLOOKUP(CONCATENATE($L$5,U$7),BECO_Datos!$HP$3:$LT$85,BECO_Datos!$A63,FALSE),0))*U$5</f>
        <v>0.9283657155949594</v>
      </c>
      <c r="V63" s="533">
        <f>(HLOOKUP(CONCATENATE($L$5,V$7),BECO_Datos!$D$3:$HN$85,BECO_Datos!$A63,FALSE)+IFERROR(HLOOKUP(CONCATENATE($L$5,V$7),BECO_Datos!$HP$3:$LT$85,BECO_Datos!$A63,FALSE),0))*V$5</f>
        <v>0.21072330718194773</v>
      </c>
      <c r="W63" s="533">
        <f>(HLOOKUP(CONCATENATE($L$5,W$7),BECO_Datos!$D$3:$HN$85,BECO_Datos!$A63,FALSE)+IFERROR(HLOOKUP(CONCATENATE($L$5,W$7),BECO_Datos!$HP$3:$LT$85,BECO_Datos!$A63,FALSE),0))*W$5</f>
        <v>0</v>
      </c>
    </row>
    <row r="64" spans="1:23" x14ac:dyDescent="0.25">
      <c r="A64" s="121"/>
      <c r="B64" s="536" t="s">
        <v>105</v>
      </c>
      <c r="C64" s="89" t="str">
        <f t="shared" si="30"/>
        <v>No aplica</v>
      </c>
      <c r="D64" s="534">
        <f>(HLOOKUP(CONCATENATE($L$5,D$7),BECO_Datos!$D$3:$HN$85,BECO_Datos!$A64,FALSE)+IFERROR(HLOOKUP(CONCATENATE($L$5,D$7),BECO_Datos!$HP$3:$LT$85,BECO_Datos!$A64,FALSE),0))*D$5</f>
        <v>0</v>
      </c>
      <c r="E64" s="534">
        <f>(HLOOKUP(CONCATENATE($L$5,E$7),BECO_Datos!$D$3:$HN$85,BECO_Datos!$A64,FALSE)+IFERROR(HLOOKUP(CONCATENATE($L$5,E$7),BECO_Datos!$HP$3:$LT$85,BECO_Datos!$A64,FALSE),0))*E$5</f>
        <v>0</v>
      </c>
      <c r="F64" s="534">
        <f>(HLOOKUP(CONCATENATE($L$5,F$7),BECO_Datos!$D$3:$HN$85,BECO_Datos!$A64,FALSE)+IFERROR(HLOOKUP(CONCATENATE($L$5,F$7),BECO_Datos!$HP$3:$LT$85,BECO_Datos!$A64,FALSE),0))*F$5</f>
        <v>437.35402948147896</v>
      </c>
      <c r="G64" s="534">
        <f>(HLOOKUP(CONCATENATE($L$5,G$7),BECO_Datos!$D$3:$HN$85,BECO_Datos!$A64,FALSE)+IFERROR(HLOOKUP(CONCATENATE($L$5,G$7),BECO_Datos!$HP$3:$LT$85,BECO_Datos!$A64,FALSE),0))*G$5</f>
        <v>0</v>
      </c>
      <c r="H64" s="534">
        <f>(HLOOKUP(CONCATENATE($L$5,H$7),BECO_Datos!$D$3:$HN$85,BECO_Datos!$A64,FALSE)+IFERROR(HLOOKUP(CONCATENATE($L$5,H$7),BECO_Datos!$HP$3:$LT$85,BECO_Datos!$A64,FALSE),0))*H$5</f>
        <v>0</v>
      </c>
      <c r="I64" s="534">
        <f>(HLOOKUP(CONCATENATE($L$5,I$7),BECO_Datos!$D$3:$HN$85,BECO_Datos!$A64,FALSE)+IFERROR(HLOOKUP(CONCATENATE($L$5,I$7),BECO_Datos!$HP$3:$LT$85,BECO_Datos!$A64,FALSE),0))*I$5</f>
        <v>0</v>
      </c>
      <c r="J64" s="534">
        <f>(HLOOKUP(CONCATENATE($L$5,J$7),BECO_Datos!$D$3:$HN$85,BECO_Datos!$A64,FALSE)+IFERROR(HLOOKUP(CONCATENATE($L$5,J$7),BECO_Datos!$HP$3:$LT$85,BECO_Datos!$A64,FALSE),0))*J$5</f>
        <v>0</v>
      </c>
      <c r="K64" s="534">
        <f>(HLOOKUP(CONCATENATE($L$5,K$7),BECO_Datos!$D$3:$HN$85,BECO_Datos!$A64,FALSE)+IFERROR(HLOOKUP(CONCATENATE($L$5,K$7),BECO_Datos!$HP$3:$LT$85,BECO_Datos!$A64,FALSE),0))*K$5</f>
        <v>0</v>
      </c>
      <c r="L64" s="89" t="str">
        <f t="shared" si="31"/>
        <v>No aplica</v>
      </c>
      <c r="M64" s="534">
        <f>(HLOOKUP(CONCATENATE($L$5,M$7),BECO_Datos!$D$3:$HN$85,BECO_Datos!$A64,FALSE)+IFERROR(HLOOKUP(CONCATENATE($L$5,M$7),BECO_Datos!$HP$3:$LT$85,BECO_Datos!$A64,FALSE),0))*M$5</f>
        <v>0</v>
      </c>
      <c r="N64" s="534">
        <f>(HLOOKUP(CONCATENATE($L$5,N$7),BECO_Datos!$D$3:$HN$85,BECO_Datos!$A64,FALSE)+IFERROR(HLOOKUP(CONCATENATE($L$5,N$7),BECO_Datos!$HP$3:$LT$85,BECO_Datos!$A64,FALSE),0))*N$5</f>
        <v>0</v>
      </c>
      <c r="O64" s="534">
        <f>(HLOOKUP(CONCATENATE($L$5,O$7),BECO_Datos!$D$3:$HN$85,BECO_Datos!$A64,FALSE)+IFERROR(HLOOKUP(CONCATENATE($L$5,O$7),BECO_Datos!$HP$3:$LT$85,BECO_Datos!$A64,FALSE),0))*O$5</f>
        <v>0</v>
      </c>
      <c r="P64" s="534">
        <f>(HLOOKUP(CONCATENATE($L$5,P$7),BECO_Datos!$D$3:$HN$85,BECO_Datos!$A64,FALSE)+IFERROR(HLOOKUP(CONCATENATE($L$5,P$7),BECO_Datos!$HP$3:$LT$85,BECO_Datos!$A64,FALSE),0))*P$5</f>
        <v>2.8516957957059765</v>
      </c>
      <c r="Q64" s="534">
        <f>(HLOOKUP(CONCATENATE($L$5,Q$7),BECO_Datos!$D$3:$HN$85,BECO_Datos!$A64,FALSE)+IFERROR(HLOOKUP(CONCATENATE($L$5,Q$7),BECO_Datos!$HP$3:$LT$85,BECO_Datos!$A64,FALSE),0))*Q$5</f>
        <v>1.8142984862445855</v>
      </c>
      <c r="R64" s="534">
        <f>(HLOOKUP(CONCATENATE($L$5,R$7),BECO_Datos!$D$3:$HN$85,BECO_Datos!$A64,FALSE)+IFERROR(HLOOKUP(CONCATENATE($L$5,R$7),BECO_Datos!$HP$3:$LT$85,BECO_Datos!$A64,FALSE),0))*R$5</f>
        <v>196.3456758911768</v>
      </c>
      <c r="S64" s="534">
        <f>(HLOOKUP(CONCATENATE($L$5,S$7),BECO_Datos!$D$3:$HN$85,BECO_Datos!$A64,FALSE)+IFERROR(HLOOKUP(CONCATENATE($L$5,S$7),BECO_Datos!$HP$3:$LT$85,BECO_Datos!$A64,FALSE),0))*S$5</f>
        <v>0</v>
      </c>
      <c r="T64" s="534">
        <f>(HLOOKUP(CONCATENATE($L$5,T$7),BECO_Datos!$D$3:$HN$85,BECO_Datos!$A64,FALSE)+IFERROR(HLOOKUP(CONCATENATE($L$5,T$7),BECO_Datos!$HP$3:$LT$85,BECO_Datos!$A64,FALSE),0))*T$5</f>
        <v>0</v>
      </c>
      <c r="U64" s="534">
        <f>(HLOOKUP(CONCATENATE($L$5,U$7),BECO_Datos!$D$3:$HN$85,BECO_Datos!$A64,FALSE)+IFERROR(HLOOKUP(CONCATENATE($L$5,U$7),BECO_Datos!$HP$3:$LT$85,BECO_Datos!$A64,FALSE),0))*U$5</f>
        <v>1.9156435061783363</v>
      </c>
      <c r="V64" s="534">
        <f>(HLOOKUP(CONCATENATE($L$5,V$7),BECO_Datos!$D$3:$HN$85,BECO_Datos!$A64,FALSE)+IFERROR(HLOOKUP(CONCATENATE($L$5,V$7),BECO_Datos!$HP$3:$LT$85,BECO_Datos!$A64,FALSE),0))*V$5</f>
        <v>1.358449222428221</v>
      </c>
      <c r="W64" s="534">
        <f>(HLOOKUP(CONCATENATE($L$5,W$7),BECO_Datos!$D$3:$HN$85,BECO_Datos!$A64,FALSE)+IFERROR(HLOOKUP(CONCATENATE($L$5,W$7),BECO_Datos!$HP$3:$LT$85,BECO_Datos!$A64,FALSE),0))*W$5</f>
        <v>0</v>
      </c>
    </row>
    <row r="65" spans="1:23" x14ac:dyDescent="0.25">
      <c r="A65" s="121"/>
      <c r="B65" s="535" t="s">
        <v>106</v>
      </c>
      <c r="C65" s="86" t="str">
        <f t="shared" ref="C65:C85" si="40">IF($C$5=1,"No aplica",_xlfn.AGGREGATE(9,6,D65:K65))</f>
        <v>No aplica</v>
      </c>
      <c r="D65" s="533">
        <f>(HLOOKUP(CONCATENATE($L$5,D$7),BECO_Datos!$D$3:$HN$85,BECO_Datos!$A65,FALSE)+IFERROR(HLOOKUP(CONCATENATE($L$5,D$7),BECO_Datos!$HP$3:$LT$85,BECO_Datos!$A65,FALSE),0))*D$5</f>
        <v>0</v>
      </c>
      <c r="E65" s="533">
        <f>(HLOOKUP(CONCATENATE($L$5,E$7),BECO_Datos!$D$3:$HN$85,BECO_Datos!$A65,FALSE)+IFERROR(HLOOKUP(CONCATENATE($L$5,E$7),BECO_Datos!$HP$3:$LT$85,BECO_Datos!$A65,FALSE),0))*E$5</f>
        <v>0</v>
      </c>
      <c r="F65" s="533">
        <f>(HLOOKUP(CONCATENATE($L$5,F$7),BECO_Datos!$D$3:$HN$85,BECO_Datos!$A65,FALSE)+IFERROR(HLOOKUP(CONCATENATE($L$5,F$7),BECO_Datos!$HP$3:$LT$85,BECO_Datos!$A65,FALSE),0))*F$5</f>
        <v>0</v>
      </c>
      <c r="G65" s="533">
        <f>(HLOOKUP(CONCATENATE($L$5,G$7),BECO_Datos!$D$3:$HN$85,BECO_Datos!$A65,FALSE)+IFERROR(HLOOKUP(CONCATENATE($L$5,G$7),BECO_Datos!$HP$3:$LT$85,BECO_Datos!$A65,FALSE),0))*G$5</f>
        <v>0</v>
      </c>
      <c r="H65" s="533">
        <f>(HLOOKUP(CONCATENATE($L$5,H$7),BECO_Datos!$D$3:$HN$85,BECO_Datos!$A65,FALSE)+IFERROR(HLOOKUP(CONCATENATE($L$5,H$7),BECO_Datos!$HP$3:$LT$85,BECO_Datos!$A65,FALSE),0))*H$5</f>
        <v>7.5062004291544431E-3</v>
      </c>
      <c r="I65" s="533">
        <f>(HLOOKUP(CONCATENATE($L$5,I$7),BECO_Datos!$D$3:$HN$85,BECO_Datos!$A65,FALSE)+IFERROR(HLOOKUP(CONCATENATE($L$5,I$7),BECO_Datos!$HP$3:$LT$85,BECO_Datos!$A65,FALSE),0))*I$5</f>
        <v>0</v>
      </c>
      <c r="J65" s="533">
        <f>(HLOOKUP(CONCATENATE($L$5,J$7),BECO_Datos!$D$3:$HN$85,BECO_Datos!$A65,FALSE)+IFERROR(HLOOKUP(CONCATENATE($L$5,J$7),BECO_Datos!$HP$3:$LT$85,BECO_Datos!$A65,FALSE),0))*J$5</f>
        <v>0</v>
      </c>
      <c r="K65" s="533">
        <f>(HLOOKUP(CONCATENATE($L$5,K$7),BECO_Datos!$D$3:$HN$85,BECO_Datos!$A65,FALSE)+IFERROR(HLOOKUP(CONCATENATE($L$5,K$7),BECO_Datos!$HP$3:$LT$85,BECO_Datos!$A65,FALSE),0))*K$5</f>
        <v>0</v>
      </c>
      <c r="L65" s="86" t="str">
        <f t="shared" ref="L65:L85" si="41">IF($C$5=1,"No aplica",_xlfn.AGGREGATE(9,6,M65:W65))</f>
        <v>No aplica</v>
      </c>
      <c r="M65" s="533">
        <f>(HLOOKUP(CONCATENATE($L$5,M$7),BECO_Datos!$D$3:$HN$85,BECO_Datos!$A65,FALSE)+IFERROR(HLOOKUP(CONCATENATE($L$5,M$7),BECO_Datos!$HP$3:$LT$85,BECO_Datos!$A65,FALSE),0))*M$5</f>
        <v>0</v>
      </c>
      <c r="N65" s="533">
        <f>(HLOOKUP(CONCATENATE($L$5,N$7),BECO_Datos!$D$3:$HN$85,BECO_Datos!$A65,FALSE)+IFERROR(HLOOKUP(CONCATENATE($L$5,N$7),BECO_Datos!$HP$3:$LT$85,BECO_Datos!$A65,FALSE),0))*N$5</f>
        <v>0</v>
      </c>
      <c r="O65" s="533">
        <f>(HLOOKUP(CONCATENATE($L$5,O$7),BECO_Datos!$D$3:$HN$85,BECO_Datos!$A65,FALSE)+IFERROR(HLOOKUP(CONCATENATE($L$5,O$7),BECO_Datos!$HP$3:$LT$85,BECO_Datos!$A65,FALSE),0))*O$5</f>
        <v>0</v>
      </c>
      <c r="P65" s="533">
        <f>(HLOOKUP(CONCATENATE($L$5,P$7),BECO_Datos!$D$3:$HN$85,BECO_Datos!$A65,FALSE)+IFERROR(HLOOKUP(CONCATENATE($L$5,P$7),BECO_Datos!$HP$3:$LT$85,BECO_Datos!$A65,FALSE),0))*P$5</f>
        <v>0.66654583111694143</v>
      </c>
      <c r="Q65" s="533">
        <f>(HLOOKUP(CONCATENATE($L$5,Q$7),BECO_Datos!$D$3:$HN$85,BECO_Datos!$A65,FALSE)+IFERROR(HLOOKUP(CONCATENATE($L$5,Q$7),BECO_Datos!$HP$3:$LT$85,BECO_Datos!$A65,FALSE),0))*Q$5</f>
        <v>5.4007944161669057</v>
      </c>
      <c r="R65" s="533">
        <f>(HLOOKUP(CONCATENATE($L$5,R$7),BECO_Datos!$D$3:$HN$85,BECO_Datos!$A65,FALSE)+IFERROR(HLOOKUP(CONCATENATE($L$5,R$7),BECO_Datos!$HP$3:$LT$85,BECO_Datos!$A65,FALSE),0))*R$5</f>
        <v>77.070725633561878</v>
      </c>
      <c r="S65" s="533">
        <f>(HLOOKUP(CONCATENATE($L$5,S$7),BECO_Datos!$D$3:$HN$85,BECO_Datos!$A65,FALSE)+IFERROR(HLOOKUP(CONCATENATE($L$5,S$7),BECO_Datos!$HP$3:$LT$85,BECO_Datos!$A65,FALSE),0))*S$5</f>
        <v>0</v>
      </c>
      <c r="T65" s="533">
        <f>(HLOOKUP(CONCATENATE($L$5,T$7),BECO_Datos!$D$3:$HN$85,BECO_Datos!$A65,FALSE)+IFERROR(HLOOKUP(CONCATENATE($L$5,T$7),BECO_Datos!$HP$3:$LT$85,BECO_Datos!$A65,FALSE),0))*T$5</f>
        <v>0</v>
      </c>
      <c r="U65" s="533">
        <f>(HLOOKUP(CONCATENATE($L$5,U$7),BECO_Datos!$D$3:$HN$85,BECO_Datos!$A65,FALSE)+IFERROR(HLOOKUP(CONCATENATE($L$5,U$7),BECO_Datos!$HP$3:$LT$85,BECO_Datos!$A65,FALSE),0))*U$5</f>
        <v>2.0604238172947356</v>
      </c>
      <c r="V65" s="533">
        <f>(HLOOKUP(CONCATENATE($L$5,V$7),BECO_Datos!$D$3:$HN$85,BECO_Datos!$A65,FALSE)+IFERROR(HLOOKUP(CONCATENATE($L$5,V$7),BECO_Datos!$HP$3:$LT$85,BECO_Datos!$A65,FALSE),0))*V$5</f>
        <v>3.5114291015638184</v>
      </c>
      <c r="W65" s="533">
        <f>(HLOOKUP(CONCATENATE($L$5,W$7),BECO_Datos!$D$3:$HN$85,BECO_Datos!$A65,FALSE)+IFERROR(HLOOKUP(CONCATENATE($L$5,W$7),BECO_Datos!$HP$3:$LT$85,BECO_Datos!$A65,FALSE),0))*W$5</f>
        <v>0</v>
      </c>
    </row>
    <row r="66" spans="1:23" x14ac:dyDescent="0.25">
      <c r="A66" s="121"/>
      <c r="B66" s="536" t="s">
        <v>107</v>
      </c>
      <c r="C66" s="89" t="str">
        <f t="shared" si="40"/>
        <v>No aplica</v>
      </c>
      <c r="D66" s="534">
        <f>(HLOOKUP(CONCATENATE($L$5,D$7),BECO_Datos!$D$3:$HN$85,BECO_Datos!$A66,FALSE)+IFERROR(HLOOKUP(CONCATENATE($L$5,D$7),BECO_Datos!$HP$3:$LT$85,BECO_Datos!$A66,FALSE),0))*D$5</f>
        <v>0</v>
      </c>
      <c r="E66" s="534">
        <f>(HLOOKUP(CONCATENATE($L$5,E$7),BECO_Datos!$D$3:$HN$85,BECO_Datos!$A66,FALSE)+IFERROR(HLOOKUP(CONCATENATE($L$5,E$7),BECO_Datos!$HP$3:$LT$85,BECO_Datos!$A66,FALSE),0))*E$5</f>
        <v>0</v>
      </c>
      <c r="F66" s="534">
        <f>(HLOOKUP(CONCATENATE($L$5,F$7),BECO_Datos!$D$3:$HN$85,BECO_Datos!$A66,FALSE)+IFERROR(HLOOKUP(CONCATENATE($L$5,F$7),BECO_Datos!$HP$3:$LT$85,BECO_Datos!$A66,FALSE),0))*F$5</f>
        <v>623.13348415243263</v>
      </c>
      <c r="G66" s="534">
        <f>(HLOOKUP(CONCATENATE($L$5,G$7),BECO_Datos!$D$3:$HN$85,BECO_Datos!$A66,FALSE)+IFERROR(HLOOKUP(CONCATENATE($L$5,G$7),BECO_Datos!$HP$3:$LT$85,BECO_Datos!$A66,FALSE),0))*G$5</f>
        <v>0</v>
      </c>
      <c r="H66" s="534">
        <f>(HLOOKUP(CONCATENATE($L$5,H$7),BECO_Datos!$D$3:$HN$85,BECO_Datos!$A66,FALSE)+IFERROR(HLOOKUP(CONCATENATE($L$5,H$7),BECO_Datos!$HP$3:$LT$85,BECO_Datos!$A66,FALSE),0))*H$5</f>
        <v>0</v>
      </c>
      <c r="I66" s="534">
        <f>(HLOOKUP(CONCATENATE($L$5,I$7),BECO_Datos!$D$3:$HN$85,BECO_Datos!$A66,FALSE)+IFERROR(HLOOKUP(CONCATENATE($L$5,I$7),BECO_Datos!$HP$3:$LT$85,BECO_Datos!$A66,FALSE),0))*I$5</f>
        <v>0</v>
      </c>
      <c r="J66" s="534">
        <f>(HLOOKUP(CONCATENATE($L$5,J$7),BECO_Datos!$D$3:$HN$85,BECO_Datos!$A66,FALSE)+IFERROR(HLOOKUP(CONCATENATE($L$5,J$7),BECO_Datos!$HP$3:$LT$85,BECO_Datos!$A66,FALSE),0))*J$5</f>
        <v>0</v>
      </c>
      <c r="K66" s="534">
        <f>(HLOOKUP(CONCATENATE($L$5,K$7),BECO_Datos!$D$3:$HN$85,BECO_Datos!$A66,FALSE)+IFERROR(HLOOKUP(CONCATENATE($L$5,K$7),BECO_Datos!$HP$3:$LT$85,BECO_Datos!$A66,FALSE),0))*K$5</f>
        <v>0</v>
      </c>
      <c r="L66" s="89" t="str">
        <f t="shared" si="41"/>
        <v>No aplica</v>
      </c>
      <c r="M66" s="534">
        <f>(HLOOKUP(CONCATENATE($L$5,M$7),BECO_Datos!$D$3:$HN$85,BECO_Datos!$A66,FALSE)+IFERROR(HLOOKUP(CONCATENATE($L$5,M$7),BECO_Datos!$HP$3:$LT$85,BECO_Datos!$A66,FALSE),0))*M$5</f>
        <v>0</v>
      </c>
      <c r="N66" s="534">
        <f>(HLOOKUP(CONCATENATE($L$5,N$7),BECO_Datos!$D$3:$HN$85,BECO_Datos!$A66,FALSE)+IFERROR(HLOOKUP(CONCATENATE($L$5,N$7),BECO_Datos!$HP$3:$LT$85,BECO_Datos!$A66,FALSE),0))*N$5</f>
        <v>0</v>
      </c>
      <c r="O66" s="534">
        <f>(HLOOKUP(CONCATENATE($L$5,O$7),BECO_Datos!$D$3:$HN$85,BECO_Datos!$A66,FALSE)+IFERROR(HLOOKUP(CONCATENATE($L$5,O$7),BECO_Datos!$HP$3:$LT$85,BECO_Datos!$A66,FALSE),0))*O$5</f>
        <v>0</v>
      </c>
      <c r="P66" s="534">
        <f>(HLOOKUP(CONCATENATE($L$5,P$7),BECO_Datos!$D$3:$HN$85,BECO_Datos!$A66,FALSE)+IFERROR(HLOOKUP(CONCATENATE($L$5,P$7),BECO_Datos!$HP$3:$LT$85,BECO_Datos!$A66,FALSE),0))*P$5</f>
        <v>0.80894257236579825</v>
      </c>
      <c r="Q66" s="534">
        <f>(HLOOKUP(CONCATENATE($L$5,Q$7),BECO_Datos!$D$3:$HN$85,BECO_Datos!$A66,FALSE)+IFERROR(HLOOKUP(CONCATENATE($L$5,Q$7),BECO_Datos!$HP$3:$LT$85,BECO_Datos!$A66,FALSE),0))*Q$5</f>
        <v>1.6177151588156682</v>
      </c>
      <c r="R66" s="534">
        <f>(HLOOKUP(CONCATENATE($L$5,R$7),BECO_Datos!$D$3:$HN$85,BECO_Datos!$A66,FALSE)+IFERROR(HLOOKUP(CONCATENATE($L$5,R$7),BECO_Datos!$HP$3:$LT$85,BECO_Datos!$A66,FALSE),0))*R$5</f>
        <v>117.09393085307858</v>
      </c>
      <c r="S66" s="534">
        <f>(HLOOKUP(CONCATENATE($L$5,S$7),BECO_Datos!$D$3:$HN$85,BECO_Datos!$A66,FALSE)+IFERROR(HLOOKUP(CONCATENATE($L$5,S$7),BECO_Datos!$HP$3:$LT$85,BECO_Datos!$A66,FALSE),0))*S$5</f>
        <v>0</v>
      </c>
      <c r="T66" s="534">
        <f>(HLOOKUP(CONCATENATE($L$5,T$7),BECO_Datos!$D$3:$HN$85,BECO_Datos!$A66,FALSE)+IFERROR(HLOOKUP(CONCATENATE($L$5,T$7),BECO_Datos!$HP$3:$LT$85,BECO_Datos!$A66,FALSE),0))*T$5</f>
        <v>0</v>
      </c>
      <c r="U66" s="534">
        <f>(HLOOKUP(CONCATENATE($L$5,U$7),BECO_Datos!$D$3:$HN$85,BECO_Datos!$A66,FALSE)+IFERROR(HLOOKUP(CONCATENATE($L$5,U$7),BECO_Datos!$HP$3:$LT$85,BECO_Datos!$A66,FALSE),0))*U$5</f>
        <v>4.0049249565602407</v>
      </c>
      <c r="V66" s="534">
        <f>(HLOOKUP(CONCATENATE($L$5,V$7),BECO_Datos!$D$3:$HN$85,BECO_Datos!$A66,FALSE)+IFERROR(HLOOKUP(CONCATENATE($L$5,V$7),BECO_Datos!$HP$3:$LT$85,BECO_Datos!$A66,FALSE),0))*V$5</f>
        <v>7.9942092260044468</v>
      </c>
      <c r="W66" s="534">
        <f>(HLOOKUP(CONCATENATE($L$5,W$7),BECO_Datos!$D$3:$HN$85,BECO_Datos!$A66,FALSE)+IFERROR(HLOOKUP(CONCATENATE($L$5,W$7),BECO_Datos!$HP$3:$LT$85,BECO_Datos!$A66,FALSE),0))*W$5</f>
        <v>0</v>
      </c>
    </row>
    <row r="67" spans="1:23" x14ac:dyDescent="0.25">
      <c r="A67" s="121"/>
      <c r="B67" s="535" t="s">
        <v>108</v>
      </c>
      <c r="C67" s="86" t="str">
        <f t="shared" si="40"/>
        <v>No aplica</v>
      </c>
      <c r="D67" s="533">
        <f>(HLOOKUP(CONCATENATE($L$5,D$7),BECO_Datos!$D$3:$HN$85,BECO_Datos!$A67,FALSE)+IFERROR(HLOOKUP(CONCATENATE($L$5,D$7),BECO_Datos!$HP$3:$LT$85,BECO_Datos!$A67,FALSE),0))*D$5</f>
        <v>0</v>
      </c>
      <c r="E67" s="533">
        <f>(HLOOKUP(CONCATENATE($L$5,E$7),BECO_Datos!$D$3:$HN$85,BECO_Datos!$A67,FALSE)+IFERROR(HLOOKUP(CONCATENATE($L$5,E$7),BECO_Datos!$HP$3:$LT$85,BECO_Datos!$A67,FALSE),0))*E$5</f>
        <v>7.7659720992317204E-3</v>
      </c>
      <c r="F67" s="533">
        <f>(HLOOKUP(CONCATENATE($L$5,F$7),BECO_Datos!$D$3:$HN$85,BECO_Datos!$A67,FALSE)+IFERROR(HLOOKUP(CONCATENATE($L$5,F$7),BECO_Datos!$HP$3:$LT$85,BECO_Datos!$A67,FALSE),0))*F$5</f>
        <v>0</v>
      </c>
      <c r="G67" s="533">
        <f>(HLOOKUP(CONCATENATE($L$5,G$7),BECO_Datos!$D$3:$HN$85,BECO_Datos!$A67,FALSE)+IFERROR(HLOOKUP(CONCATENATE($L$5,G$7),BECO_Datos!$HP$3:$LT$85,BECO_Datos!$A67,FALSE),0))*G$5</f>
        <v>0</v>
      </c>
      <c r="H67" s="533">
        <f>(HLOOKUP(CONCATENATE($L$5,H$7),BECO_Datos!$D$3:$HN$85,BECO_Datos!$A67,FALSE)+IFERROR(HLOOKUP(CONCATENATE($L$5,H$7),BECO_Datos!$HP$3:$LT$85,BECO_Datos!$A67,FALSE),0))*H$5</f>
        <v>0</v>
      </c>
      <c r="I67" s="533">
        <f>(HLOOKUP(CONCATENATE($L$5,I$7),BECO_Datos!$D$3:$HN$85,BECO_Datos!$A67,FALSE)+IFERROR(HLOOKUP(CONCATENATE($L$5,I$7),BECO_Datos!$HP$3:$LT$85,BECO_Datos!$A67,FALSE),0))*I$5</f>
        <v>0</v>
      </c>
      <c r="J67" s="533">
        <f>(HLOOKUP(CONCATENATE($L$5,J$7),BECO_Datos!$D$3:$HN$85,BECO_Datos!$A67,FALSE)+IFERROR(HLOOKUP(CONCATENATE($L$5,J$7),BECO_Datos!$HP$3:$LT$85,BECO_Datos!$A67,FALSE),0))*J$5</f>
        <v>0</v>
      </c>
      <c r="K67" s="533">
        <f>(HLOOKUP(CONCATENATE($L$5,K$7),BECO_Datos!$D$3:$HN$85,BECO_Datos!$A67,FALSE)+IFERROR(HLOOKUP(CONCATENATE($L$5,K$7),BECO_Datos!$HP$3:$LT$85,BECO_Datos!$A67,FALSE),0))*K$5</f>
        <v>0</v>
      </c>
      <c r="L67" s="86" t="str">
        <f t="shared" si="41"/>
        <v>No aplica</v>
      </c>
      <c r="M67" s="533">
        <f>(HLOOKUP(CONCATENATE($L$5,M$7),BECO_Datos!$D$3:$HN$85,BECO_Datos!$A67,FALSE)+IFERROR(HLOOKUP(CONCATENATE($L$5,M$7),BECO_Datos!$HP$3:$LT$85,BECO_Datos!$A67,FALSE),0))*M$5</f>
        <v>0</v>
      </c>
      <c r="N67" s="533">
        <f>(HLOOKUP(CONCATENATE($L$5,N$7),BECO_Datos!$D$3:$HN$85,BECO_Datos!$A67,FALSE)+IFERROR(HLOOKUP(CONCATENATE($L$5,N$7),BECO_Datos!$HP$3:$LT$85,BECO_Datos!$A67,FALSE),0))*N$5</f>
        <v>0</v>
      </c>
      <c r="O67" s="533">
        <f>(HLOOKUP(CONCATENATE($L$5,O$7),BECO_Datos!$D$3:$HN$85,BECO_Datos!$A67,FALSE)+IFERROR(HLOOKUP(CONCATENATE($L$5,O$7),BECO_Datos!$HP$3:$LT$85,BECO_Datos!$A67,FALSE),0))*O$5</f>
        <v>0</v>
      </c>
      <c r="P67" s="533">
        <f>(HLOOKUP(CONCATENATE($L$5,P$7),BECO_Datos!$D$3:$HN$85,BECO_Datos!$A67,FALSE)+IFERROR(HLOOKUP(CONCATENATE($L$5,P$7),BECO_Datos!$HP$3:$LT$85,BECO_Datos!$A67,FALSE),0))*P$5</f>
        <v>0</v>
      </c>
      <c r="Q67" s="533">
        <f>(HLOOKUP(CONCATENATE($L$5,Q$7),BECO_Datos!$D$3:$HN$85,BECO_Datos!$A67,FALSE)+IFERROR(HLOOKUP(CONCATENATE($L$5,Q$7),BECO_Datos!$HP$3:$LT$85,BECO_Datos!$A67,FALSE),0))*Q$5</f>
        <v>0.88247518568462247</v>
      </c>
      <c r="R67" s="533">
        <f>(HLOOKUP(CONCATENATE($L$5,R$7),BECO_Datos!$D$3:$HN$85,BECO_Datos!$A67,FALSE)+IFERROR(HLOOKUP(CONCATENATE($L$5,R$7),BECO_Datos!$HP$3:$LT$85,BECO_Datos!$A67,FALSE),0))*R$5</f>
        <v>21.462479683174955</v>
      </c>
      <c r="S67" s="533">
        <f>(HLOOKUP(CONCATENATE($L$5,S$7),BECO_Datos!$D$3:$HN$85,BECO_Datos!$A67,FALSE)+IFERROR(HLOOKUP(CONCATENATE($L$5,S$7),BECO_Datos!$HP$3:$LT$85,BECO_Datos!$A67,FALSE),0))*S$5</f>
        <v>1.8822029718181282E-2</v>
      </c>
      <c r="T67" s="533">
        <f>(HLOOKUP(CONCATENATE($L$5,T$7),BECO_Datos!$D$3:$HN$85,BECO_Datos!$A67,FALSE)+IFERROR(HLOOKUP(CONCATENATE($L$5,T$7),BECO_Datos!$HP$3:$LT$85,BECO_Datos!$A67,FALSE),0))*T$5</f>
        <v>0</v>
      </c>
      <c r="U67" s="533">
        <f>(HLOOKUP(CONCATENATE($L$5,U$7),BECO_Datos!$D$3:$HN$85,BECO_Datos!$A67,FALSE)+IFERROR(HLOOKUP(CONCATENATE($L$5,U$7),BECO_Datos!$HP$3:$LT$85,BECO_Datos!$A67,FALSE),0))*U$5</f>
        <v>3.1967602308766212</v>
      </c>
      <c r="V67" s="533">
        <f>(HLOOKUP(CONCATENATE($L$5,V$7),BECO_Datos!$D$3:$HN$85,BECO_Datos!$A67,FALSE)+IFERROR(HLOOKUP(CONCATENATE($L$5,V$7),BECO_Datos!$HP$3:$LT$85,BECO_Datos!$A67,FALSE),0))*V$5</f>
        <v>0.78733501931366923</v>
      </c>
      <c r="W67" s="533">
        <f>(HLOOKUP(CONCATENATE($L$5,W$7),BECO_Datos!$D$3:$HN$85,BECO_Datos!$A67,FALSE)+IFERROR(HLOOKUP(CONCATENATE($L$5,W$7),BECO_Datos!$HP$3:$LT$85,BECO_Datos!$A67,FALSE),0))*W$5</f>
        <v>0</v>
      </c>
    </row>
    <row r="68" spans="1:23" x14ac:dyDescent="0.25">
      <c r="A68" s="121"/>
      <c r="B68" s="536" t="s">
        <v>109</v>
      </c>
      <c r="C68" s="89" t="str">
        <f t="shared" si="40"/>
        <v>No aplica</v>
      </c>
      <c r="D68" s="534">
        <f>(HLOOKUP(CONCATENATE($L$5,D$7),BECO_Datos!$D$3:$HN$85,BECO_Datos!$A68,FALSE)+IFERROR(HLOOKUP(CONCATENATE($L$5,D$7),BECO_Datos!$HP$3:$LT$85,BECO_Datos!$A68,FALSE),0))*D$5</f>
        <v>0</v>
      </c>
      <c r="E68" s="534">
        <f>(HLOOKUP(CONCATENATE($L$5,E$7),BECO_Datos!$D$3:$HN$85,BECO_Datos!$A68,FALSE)+IFERROR(HLOOKUP(CONCATENATE($L$5,E$7),BECO_Datos!$HP$3:$LT$85,BECO_Datos!$A68,FALSE),0))*E$5</f>
        <v>0</v>
      </c>
      <c r="F68" s="534">
        <f>(HLOOKUP(CONCATENATE($L$5,F$7),BECO_Datos!$D$3:$HN$85,BECO_Datos!$A68,FALSE)+IFERROR(HLOOKUP(CONCATENATE($L$5,F$7),BECO_Datos!$HP$3:$LT$85,BECO_Datos!$A68,FALSE),0))*F$5</f>
        <v>0</v>
      </c>
      <c r="G68" s="534">
        <f>(HLOOKUP(CONCATENATE($L$5,G$7),BECO_Datos!$D$3:$HN$85,BECO_Datos!$A68,FALSE)+IFERROR(HLOOKUP(CONCATENATE($L$5,G$7),BECO_Datos!$HP$3:$LT$85,BECO_Datos!$A68,FALSE),0))*G$5</f>
        <v>0</v>
      </c>
      <c r="H68" s="534">
        <f>(HLOOKUP(CONCATENATE($L$5,H$7),BECO_Datos!$D$3:$HN$85,BECO_Datos!$A68,FALSE)+IFERROR(HLOOKUP(CONCATENATE($L$5,H$7),BECO_Datos!$HP$3:$LT$85,BECO_Datos!$A68,FALSE),0))*H$5</f>
        <v>0</v>
      </c>
      <c r="I68" s="534">
        <f>(HLOOKUP(CONCATENATE($L$5,I$7),BECO_Datos!$D$3:$HN$85,BECO_Datos!$A68,FALSE)+IFERROR(HLOOKUP(CONCATENATE($L$5,I$7),BECO_Datos!$HP$3:$LT$85,BECO_Datos!$A68,FALSE),0))*I$5</f>
        <v>0</v>
      </c>
      <c r="J68" s="534">
        <f>(HLOOKUP(CONCATENATE($L$5,J$7),BECO_Datos!$D$3:$HN$85,BECO_Datos!$A68,FALSE)+IFERROR(HLOOKUP(CONCATENATE($L$5,J$7),BECO_Datos!$HP$3:$LT$85,BECO_Datos!$A68,FALSE),0))*J$5</f>
        <v>0</v>
      </c>
      <c r="K68" s="534">
        <f>(HLOOKUP(CONCATENATE($L$5,K$7),BECO_Datos!$D$3:$HN$85,BECO_Datos!$A68,FALSE)+IFERROR(HLOOKUP(CONCATENATE($L$5,K$7),BECO_Datos!$HP$3:$LT$85,BECO_Datos!$A68,FALSE),0))*K$5</f>
        <v>0</v>
      </c>
      <c r="L68" s="89" t="str">
        <f t="shared" si="41"/>
        <v>No aplica</v>
      </c>
      <c r="M68" s="534">
        <f>(HLOOKUP(CONCATENATE($L$5,M$7),BECO_Datos!$D$3:$HN$85,BECO_Datos!$A68,FALSE)+IFERROR(HLOOKUP(CONCATENATE($L$5,M$7),BECO_Datos!$HP$3:$LT$85,BECO_Datos!$A68,FALSE),0))*M$5</f>
        <v>0</v>
      </c>
      <c r="N68" s="534">
        <f>(HLOOKUP(CONCATENATE($L$5,N$7),BECO_Datos!$D$3:$HN$85,BECO_Datos!$A68,FALSE)+IFERROR(HLOOKUP(CONCATENATE($L$5,N$7),BECO_Datos!$HP$3:$LT$85,BECO_Datos!$A68,FALSE),0))*N$5</f>
        <v>0</v>
      </c>
      <c r="O68" s="534">
        <f>(HLOOKUP(CONCATENATE($L$5,O$7),BECO_Datos!$D$3:$HN$85,BECO_Datos!$A68,FALSE)+IFERROR(HLOOKUP(CONCATENATE($L$5,O$7),BECO_Datos!$HP$3:$LT$85,BECO_Datos!$A68,FALSE),0))*O$5</f>
        <v>0</v>
      </c>
      <c r="P68" s="534">
        <f>(HLOOKUP(CONCATENATE($L$5,P$7),BECO_Datos!$D$3:$HN$85,BECO_Datos!$A68,FALSE)+IFERROR(HLOOKUP(CONCATENATE($L$5,P$7),BECO_Datos!$HP$3:$LT$85,BECO_Datos!$A68,FALSE),0))*P$5</f>
        <v>0</v>
      </c>
      <c r="Q68" s="534">
        <f>(HLOOKUP(CONCATENATE($L$5,Q$7),BECO_Datos!$D$3:$HN$85,BECO_Datos!$A68,FALSE)+IFERROR(HLOOKUP(CONCATENATE($L$5,Q$7),BECO_Datos!$HP$3:$LT$85,BECO_Datos!$A68,FALSE),0))*Q$5</f>
        <v>0.99580853313108775</v>
      </c>
      <c r="R68" s="534">
        <f>(HLOOKUP(CONCATENATE($L$5,R$7),BECO_Datos!$D$3:$HN$85,BECO_Datos!$A68,FALSE)+IFERROR(HLOOKUP(CONCATENATE($L$5,R$7),BECO_Datos!$HP$3:$LT$85,BECO_Datos!$A68,FALSE),0))*R$5</f>
        <v>98.600429167505169</v>
      </c>
      <c r="S68" s="534">
        <f>(HLOOKUP(CONCATENATE($L$5,S$7),BECO_Datos!$D$3:$HN$85,BECO_Datos!$A68,FALSE)+IFERROR(HLOOKUP(CONCATENATE($L$5,S$7),BECO_Datos!$HP$3:$LT$85,BECO_Datos!$A68,FALSE),0))*S$5</f>
        <v>1.2612816838244282E-2</v>
      </c>
      <c r="T68" s="534">
        <f>(HLOOKUP(CONCATENATE($L$5,T$7),BECO_Datos!$D$3:$HN$85,BECO_Datos!$A68,FALSE)+IFERROR(HLOOKUP(CONCATENATE($L$5,T$7),BECO_Datos!$HP$3:$LT$85,BECO_Datos!$A68,FALSE),0))*T$5</f>
        <v>0</v>
      </c>
      <c r="U68" s="534">
        <f>(HLOOKUP(CONCATENATE($L$5,U$7),BECO_Datos!$D$3:$HN$85,BECO_Datos!$A68,FALSE)+IFERROR(HLOOKUP(CONCATENATE($L$5,U$7),BECO_Datos!$HP$3:$LT$85,BECO_Datos!$A68,FALSE),0))*U$5</f>
        <v>3.7997058003327884</v>
      </c>
      <c r="V68" s="534">
        <f>(HLOOKUP(CONCATENATE($L$5,V$7),BECO_Datos!$D$3:$HN$85,BECO_Datos!$A68,FALSE)+IFERROR(HLOOKUP(CONCATENATE($L$5,V$7),BECO_Datos!$HP$3:$LT$85,BECO_Datos!$A68,FALSE),0))*V$5</f>
        <v>2.2050663132120043</v>
      </c>
      <c r="W68" s="534">
        <f>(HLOOKUP(CONCATENATE($L$5,W$7),BECO_Datos!$D$3:$HN$85,BECO_Datos!$A68,FALSE)+IFERROR(HLOOKUP(CONCATENATE($L$5,W$7),BECO_Datos!$HP$3:$LT$85,BECO_Datos!$A68,FALSE),0))*W$5</f>
        <v>0</v>
      </c>
    </row>
    <row r="69" spans="1:23" x14ac:dyDescent="0.25">
      <c r="A69" s="121"/>
      <c r="B69" s="535" t="s">
        <v>110</v>
      </c>
      <c r="C69" s="86" t="str">
        <f t="shared" si="40"/>
        <v>No aplica</v>
      </c>
      <c r="D69" s="533">
        <f>(HLOOKUP(CONCATENATE($L$5,D$7),BECO_Datos!$D$3:$HN$85,BECO_Datos!$A69,FALSE)+IFERROR(HLOOKUP(CONCATENATE($L$5,D$7),BECO_Datos!$HP$3:$LT$85,BECO_Datos!$A69,FALSE),0))*D$5</f>
        <v>0</v>
      </c>
      <c r="E69" s="533">
        <f>(HLOOKUP(CONCATENATE($L$5,E$7),BECO_Datos!$D$3:$HN$85,BECO_Datos!$A69,FALSE)+IFERROR(HLOOKUP(CONCATENATE($L$5,E$7),BECO_Datos!$HP$3:$LT$85,BECO_Datos!$A69,FALSE),0))*E$5</f>
        <v>0</v>
      </c>
      <c r="F69" s="533">
        <f>(HLOOKUP(CONCATENATE($L$5,F$7),BECO_Datos!$D$3:$HN$85,BECO_Datos!$A69,FALSE)+IFERROR(HLOOKUP(CONCATENATE($L$5,F$7),BECO_Datos!$HP$3:$LT$85,BECO_Datos!$A69,FALSE),0))*F$5</f>
        <v>115.92311714673436</v>
      </c>
      <c r="G69" s="533">
        <f>(HLOOKUP(CONCATENATE($L$5,G$7),BECO_Datos!$D$3:$HN$85,BECO_Datos!$A69,FALSE)+IFERROR(HLOOKUP(CONCATENATE($L$5,G$7),BECO_Datos!$HP$3:$LT$85,BECO_Datos!$A69,FALSE),0))*G$5</f>
        <v>0</v>
      </c>
      <c r="H69" s="533">
        <f>(HLOOKUP(CONCATENATE($L$5,H$7),BECO_Datos!$D$3:$HN$85,BECO_Datos!$A69,FALSE)+IFERROR(HLOOKUP(CONCATENATE($L$5,H$7),BECO_Datos!$HP$3:$LT$85,BECO_Datos!$A69,FALSE),0))*H$5</f>
        <v>0</v>
      </c>
      <c r="I69" s="533">
        <f>(HLOOKUP(CONCATENATE($L$5,I$7),BECO_Datos!$D$3:$HN$85,BECO_Datos!$A69,FALSE)+IFERROR(HLOOKUP(CONCATENATE($L$5,I$7),BECO_Datos!$HP$3:$LT$85,BECO_Datos!$A69,FALSE),0))*I$5</f>
        <v>0</v>
      </c>
      <c r="J69" s="533">
        <f>(HLOOKUP(CONCATENATE($L$5,J$7),BECO_Datos!$D$3:$HN$85,BECO_Datos!$A69,FALSE)+IFERROR(HLOOKUP(CONCATENATE($L$5,J$7),BECO_Datos!$HP$3:$LT$85,BECO_Datos!$A69,FALSE),0))*J$5</f>
        <v>0</v>
      </c>
      <c r="K69" s="533">
        <f>(HLOOKUP(CONCATENATE($L$5,K$7),BECO_Datos!$D$3:$HN$85,BECO_Datos!$A69,FALSE)+IFERROR(HLOOKUP(CONCATENATE($L$5,K$7),BECO_Datos!$HP$3:$LT$85,BECO_Datos!$A69,FALSE),0))*K$5</f>
        <v>0</v>
      </c>
      <c r="L69" s="86" t="str">
        <f t="shared" si="41"/>
        <v>No aplica</v>
      </c>
      <c r="M69" s="533">
        <f>(HLOOKUP(CONCATENATE($L$5,M$7),BECO_Datos!$D$3:$HN$85,BECO_Datos!$A69,FALSE)+IFERROR(HLOOKUP(CONCATENATE($L$5,M$7),BECO_Datos!$HP$3:$LT$85,BECO_Datos!$A69,FALSE),0))*M$5</f>
        <v>0</v>
      </c>
      <c r="N69" s="533">
        <f>(HLOOKUP(CONCATENATE($L$5,N$7),BECO_Datos!$D$3:$HN$85,BECO_Datos!$A69,FALSE)+IFERROR(HLOOKUP(CONCATENATE($L$5,N$7),BECO_Datos!$HP$3:$LT$85,BECO_Datos!$A69,FALSE),0))*N$5</f>
        <v>0</v>
      </c>
      <c r="O69" s="533">
        <f>(HLOOKUP(CONCATENATE($L$5,O$7),BECO_Datos!$D$3:$HN$85,BECO_Datos!$A69,FALSE)+IFERROR(HLOOKUP(CONCATENATE($L$5,O$7),BECO_Datos!$HP$3:$LT$85,BECO_Datos!$A69,FALSE),0))*O$5</f>
        <v>0</v>
      </c>
      <c r="P69" s="533">
        <f>(HLOOKUP(CONCATENATE($L$5,P$7),BECO_Datos!$D$3:$HN$85,BECO_Datos!$A69,FALSE)+IFERROR(HLOOKUP(CONCATENATE($L$5,P$7),BECO_Datos!$HP$3:$LT$85,BECO_Datos!$A69,FALSE),0))*P$5</f>
        <v>0</v>
      </c>
      <c r="Q69" s="533">
        <f>(HLOOKUP(CONCATENATE($L$5,Q$7),BECO_Datos!$D$3:$HN$85,BECO_Datos!$A69,FALSE)+IFERROR(HLOOKUP(CONCATENATE($L$5,Q$7),BECO_Datos!$HP$3:$LT$85,BECO_Datos!$A69,FALSE),0))*Q$5</f>
        <v>1.0342525600624974</v>
      </c>
      <c r="R69" s="533">
        <f>(HLOOKUP(CONCATENATE($L$5,R$7),BECO_Datos!$D$3:$HN$85,BECO_Datos!$A69,FALSE)+IFERROR(HLOOKUP(CONCATENATE($L$5,R$7),BECO_Datos!$HP$3:$LT$85,BECO_Datos!$A69,FALSE),0))*R$5</f>
        <v>113.58270373300154</v>
      </c>
      <c r="S69" s="533">
        <f>(HLOOKUP(CONCATENATE($L$5,S$7),BECO_Datos!$D$3:$HN$85,BECO_Datos!$A69,FALSE)+IFERROR(HLOOKUP(CONCATENATE($L$5,S$7),BECO_Datos!$HP$3:$LT$85,BECO_Datos!$A69,FALSE),0))*S$5</f>
        <v>0.52368534224043561</v>
      </c>
      <c r="T69" s="533">
        <f>(HLOOKUP(CONCATENATE($L$5,T$7),BECO_Datos!$D$3:$HN$85,BECO_Datos!$A69,FALSE)+IFERROR(HLOOKUP(CONCATENATE($L$5,T$7),BECO_Datos!$HP$3:$LT$85,BECO_Datos!$A69,FALSE),0))*T$5</f>
        <v>0</v>
      </c>
      <c r="U69" s="533">
        <f>(HLOOKUP(CONCATENATE($L$5,U$7),BECO_Datos!$D$3:$HN$85,BECO_Datos!$A69,FALSE)+IFERROR(HLOOKUP(CONCATENATE($L$5,U$7),BECO_Datos!$HP$3:$LT$85,BECO_Datos!$A69,FALSE),0))*U$5</f>
        <v>2.0352404991180841</v>
      </c>
      <c r="V69" s="533">
        <f>(HLOOKUP(CONCATENATE($L$5,V$7),BECO_Datos!$D$3:$HN$85,BECO_Datos!$A69,FALSE)+IFERROR(HLOOKUP(CONCATENATE($L$5,V$7),BECO_Datos!$HP$3:$LT$85,BECO_Datos!$A69,FALSE),0))*V$5</f>
        <v>0.88688556358660664</v>
      </c>
      <c r="W69" s="533">
        <f>(HLOOKUP(CONCATENATE($L$5,W$7),BECO_Datos!$D$3:$HN$85,BECO_Datos!$A69,FALSE)+IFERROR(HLOOKUP(CONCATENATE($L$5,W$7),BECO_Datos!$HP$3:$LT$85,BECO_Datos!$A69,FALSE),0))*W$5</f>
        <v>0</v>
      </c>
    </row>
    <row r="70" spans="1:23" x14ac:dyDescent="0.25">
      <c r="A70" s="121"/>
      <c r="B70" s="583" t="s">
        <v>21</v>
      </c>
      <c r="C70" s="89" t="str">
        <f t="shared" si="40"/>
        <v>No aplica</v>
      </c>
      <c r="D70" s="534">
        <f t="shared" ref="D70:K70" si="42">D71+D78+D79+D80+D81</f>
        <v>0</v>
      </c>
      <c r="E70" s="534">
        <f t="shared" si="42"/>
        <v>0</v>
      </c>
      <c r="F70" s="534">
        <f t="shared" si="42"/>
        <v>29187.874734570665</v>
      </c>
      <c r="G70" s="534">
        <f t="shared" si="42"/>
        <v>0</v>
      </c>
      <c r="H70" s="534">
        <f t="shared" si="42"/>
        <v>0</v>
      </c>
      <c r="I70" s="534">
        <f t="shared" si="42"/>
        <v>0</v>
      </c>
      <c r="J70" s="534">
        <f t="shared" si="42"/>
        <v>0</v>
      </c>
      <c r="K70" s="534">
        <f t="shared" si="42"/>
        <v>0</v>
      </c>
      <c r="L70" s="89" t="str">
        <f t="shared" si="41"/>
        <v>No aplica</v>
      </c>
      <c r="M70" s="534">
        <f t="shared" ref="M70:W70" si="43">M71+M78+M79+M80+M81</f>
        <v>0</v>
      </c>
      <c r="N70" s="534">
        <f t="shared" si="43"/>
        <v>0</v>
      </c>
      <c r="O70" s="534">
        <f t="shared" si="43"/>
        <v>0</v>
      </c>
      <c r="P70" s="534">
        <f t="shared" si="43"/>
        <v>0</v>
      </c>
      <c r="Q70" s="534">
        <f t="shared" si="43"/>
        <v>36186.440886666664</v>
      </c>
      <c r="R70" s="534">
        <f t="shared" si="43"/>
        <v>80.733344896000006</v>
      </c>
      <c r="S70" s="534">
        <f t="shared" si="43"/>
        <v>0</v>
      </c>
      <c r="T70" s="534">
        <f t="shared" si="43"/>
        <v>1241.2378095238096</v>
      </c>
      <c r="U70" s="534">
        <f t="shared" si="43"/>
        <v>0</v>
      </c>
      <c r="V70" s="534">
        <f t="shared" si="43"/>
        <v>38467.618585238102</v>
      </c>
      <c r="W70" s="534">
        <f t="shared" si="43"/>
        <v>10129.949079523811</v>
      </c>
    </row>
    <row r="71" spans="1:23" x14ac:dyDescent="0.25">
      <c r="A71" s="121"/>
      <c r="B71" s="535" t="s">
        <v>143</v>
      </c>
      <c r="C71" s="86" t="str">
        <f t="shared" si="40"/>
        <v>No aplica</v>
      </c>
      <c r="D71" s="533">
        <f t="shared" ref="D71:K71" si="44">SUM(D72:D77)</f>
        <v>0</v>
      </c>
      <c r="E71" s="533">
        <f t="shared" si="44"/>
        <v>0</v>
      </c>
      <c r="F71" s="533">
        <f t="shared" si="44"/>
        <v>29187.874734570665</v>
      </c>
      <c r="G71" s="533">
        <f t="shared" si="44"/>
        <v>0</v>
      </c>
      <c r="H71" s="533">
        <f t="shared" si="44"/>
        <v>0</v>
      </c>
      <c r="I71" s="533">
        <f t="shared" si="44"/>
        <v>0</v>
      </c>
      <c r="J71" s="533">
        <f t="shared" si="44"/>
        <v>0</v>
      </c>
      <c r="K71" s="533">
        <f t="shared" si="44"/>
        <v>0</v>
      </c>
      <c r="L71" s="86" t="str">
        <f t="shared" si="41"/>
        <v>No aplica</v>
      </c>
      <c r="M71" s="533">
        <f t="shared" ref="M71:W71" si="45">SUM(M72:M77)</f>
        <v>0</v>
      </c>
      <c r="N71" s="533">
        <f t="shared" si="45"/>
        <v>0</v>
      </c>
      <c r="O71" s="533">
        <f t="shared" si="45"/>
        <v>0</v>
      </c>
      <c r="P71" s="533">
        <f t="shared" si="45"/>
        <v>0</v>
      </c>
      <c r="Q71" s="533">
        <f t="shared" si="45"/>
        <v>35350.647815238088</v>
      </c>
      <c r="R71" s="533">
        <f t="shared" si="45"/>
        <v>0</v>
      </c>
      <c r="S71" s="533">
        <f t="shared" si="45"/>
        <v>0</v>
      </c>
      <c r="T71" s="533">
        <f t="shared" si="45"/>
        <v>0</v>
      </c>
      <c r="U71" s="533">
        <f t="shared" si="45"/>
        <v>0</v>
      </c>
      <c r="V71" s="533">
        <f t="shared" si="45"/>
        <v>38365.728611428574</v>
      </c>
      <c r="W71" s="533">
        <f t="shared" si="45"/>
        <v>0</v>
      </c>
    </row>
    <row r="72" spans="1:23" x14ac:dyDescent="0.25">
      <c r="A72" s="121"/>
      <c r="B72" s="584" t="s">
        <v>144</v>
      </c>
      <c r="C72" s="89" t="str">
        <f t="shared" si="40"/>
        <v>No aplica</v>
      </c>
      <c r="D72" s="532">
        <f>(HLOOKUP(CONCATENATE($L$5,D$7),BECO_Datos!$D$3:$HN$85,BECO_Datos!$A72,FALSE)+IFERROR(HLOOKUP(CONCATENATE($L$5,D$7),BECO_Datos!$HP$3:$LT$85,BECO_Datos!$A72,FALSE),0))*D$5</f>
        <v>0</v>
      </c>
      <c r="E72" s="532">
        <f>(HLOOKUP(CONCATENATE($L$5,E$7),BECO_Datos!$D$3:$HN$85,BECO_Datos!$A72,FALSE)+IFERROR(HLOOKUP(CONCATENATE($L$5,E$7),BECO_Datos!$HP$3:$LT$85,BECO_Datos!$A72,FALSE),0))*E$5</f>
        <v>0</v>
      </c>
      <c r="F72" s="532">
        <f>(HLOOKUP(CONCATENATE($L$5,F$7),BECO_Datos!$D$3:$HN$85,BECO_Datos!$A72,FALSE)+IFERROR(HLOOKUP(CONCATENATE($L$5,F$7),BECO_Datos!$HP$3:$LT$85,BECO_Datos!$A72,FALSE),0))*F$5</f>
        <v>4138.4381088670852</v>
      </c>
      <c r="G72" s="532">
        <f>(HLOOKUP(CONCATENATE($L$5,G$7),BECO_Datos!$D$3:$HN$85,BECO_Datos!$A72,FALSE)+IFERROR(HLOOKUP(CONCATENATE($L$5,G$7),BECO_Datos!$HP$3:$LT$85,BECO_Datos!$A72,FALSE),0))*G$5</f>
        <v>0</v>
      </c>
      <c r="H72" s="532">
        <f>(HLOOKUP(CONCATENATE($L$5,H$7),BECO_Datos!$D$3:$HN$85,BECO_Datos!$A72,FALSE)+IFERROR(HLOOKUP(CONCATENATE($L$5,H$7),BECO_Datos!$HP$3:$LT$85,BECO_Datos!$A72,FALSE),0))*H$5</f>
        <v>0</v>
      </c>
      <c r="I72" s="532">
        <f>(HLOOKUP(CONCATENATE($L$5,I$7),BECO_Datos!$D$3:$HN$85,BECO_Datos!$A72,FALSE)+IFERROR(HLOOKUP(CONCATENATE($L$5,I$7),BECO_Datos!$HP$3:$LT$85,BECO_Datos!$A72,FALSE),0))*I$5</f>
        <v>0</v>
      </c>
      <c r="J72" s="532">
        <f>(HLOOKUP(CONCATENATE($L$5,J$7),BECO_Datos!$D$3:$HN$85,BECO_Datos!$A72,FALSE)+IFERROR(HLOOKUP(CONCATENATE($L$5,J$7),BECO_Datos!$HP$3:$LT$85,BECO_Datos!$A72,FALSE),0))*J$5</f>
        <v>0</v>
      </c>
      <c r="K72" s="532">
        <f>(HLOOKUP(CONCATENATE($L$5,K$7),BECO_Datos!$D$3:$HN$85,BECO_Datos!$A72,FALSE)+IFERROR(HLOOKUP(CONCATENATE($L$5,K$7),BECO_Datos!$HP$3:$LT$85,BECO_Datos!$A72,FALSE),0))*K$5</f>
        <v>0</v>
      </c>
      <c r="L72" s="89" t="str">
        <f t="shared" si="41"/>
        <v>No aplica</v>
      </c>
      <c r="M72" s="532">
        <f>(HLOOKUP(CONCATENATE($L$5,M$7),BECO_Datos!$D$3:$HN$85,BECO_Datos!$A72,FALSE)+IFERROR(HLOOKUP(CONCATENATE($L$5,M$7),BECO_Datos!$HP$3:$LT$85,BECO_Datos!$A72,FALSE),0))*M$5</f>
        <v>0</v>
      </c>
      <c r="N72" s="532">
        <f>(HLOOKUP(CONCATENATE($L$5,N$7),BECO_Datos!$D$3:$HN$85,BECO_Datos!$A72,FALSE)+IFERROR(HLOOKUP(CONCATENATE($L$5,N$7),BECO_Datos!$HP$3:$LT$85,BECO_Datos!$A72,FALSE),0))*N$5</f>
        <v>0</v>
      </c>
      <c r="O72" s="532">
        <f>(HLOOKUP(CONCATENATE($L$5,O$7),BECO_Datos!$D$3:$HN$85,BECO_Datos!$A72,FALSE)+IFERROR(HLOOKUP(CONCATENATE($L$5,O$7),BECO_Datos!$HP$3:$LT$85,BECO_Datos!$A72,FALSE),0))*O$5</f>
        <v>0</v>
      </c>
      <c r="P72" s="532">
        <f>(HLOOKUP(CONCATENATE($L$5,P$7),BECO_Datos!$D$3:$HN$85,BECO_Datos!$A72,FALSE)+IFERROR(HLOOKUP(CONCATENATE($L$5,P$7),BECO_Datos!$HP$3:$LT$85,BECO_Datos!$A72,FALSE),0))*P$5</f>
        <v>0</v>
      </c>
      <c r="Q72" s="532">
        <f>(HLOOKUP(CONCATENATE($L$5,Q$7),BECO_Datos!$D$3:$HN$85,BECO_Datos!$A72,FALSE)+IFERROR(HLOOKUP(CONCATENATE($L$5,Q$7),BECO_Datos!$HP$3:$LT$85,BECO_Datos!$A72,FALSE),0))*Q$5</f>
        <v>3205.0524395002976</v>
      </c>
      <c r="R72" s="532">
        <f>(HLOOKUP(CONCATENATE($L$5,R$7),BECO_Datos!$D$3:$HN$85,BECO_Datos!$A72,FALSE)+IFERROR(HLOOKUP(CONCATENATE($L$5,R$7),BECO_Datos!$HP$3:$LT$85,BECO_Datos!$A72,FALSE),0))*R$5</f>
        <v>0</v>
      </c>
      <c r="S72" s="532">
        <f>(HLOOKUP(CONCATENATE($L$5,S$7),BECO_Datos!$D$3:$HN$85,BECO_Datos!$A72,FALSE)+IFERROR(HLOOKUP(CONCATENATE($L$5,S$7),BECO_Datos!$HP$3:$LT$85,BECO_Datos!$A72,FALSE),0))*S$5</f>
        <v>0</v>
      </c>
      <c r="T72" s="532">
        <f>(HLOOKUP(CONCATENATE($L$5,T$7),BECO_Datos!$D$3:$HN$85,BECO_Datos!$A72,FALSE)+IFERROR(HLOOKUP(CONCATENATE($L$5,T$7),BECO_Datos!$HP$3:$LT$85,BECO_Datos!$A72,FALSE),0))*T$5</f>
        <v>0</v>
      </c>
      <c r="U72" s="532">
        <f>(HLOOKUP(CONCATENATE($L$5,U$7),BECO_Datos!$D$3:$HN$85,BECO_Datos!$A72,FALSE)+IFERROR(HLOOKUP(CONCATENATE($L$5,U$7),BECO_Datos!$HP$3:$LT$85,BECO_Datos!$A72,FALSE),0))*U$5</f>
        <v>0</v>
      </c>
      <c r="V72" s="532">
        <f>(HLOOKUP(CONCATENATE($L$5,V$7),BECO_Datos!$D$3:$HN$85,BECO_Datos!$A72,FALSE)+IFERROR(HLOOKUP(CONCATENATE($L$5,V$7),BECO_Datos!$HP$3:$LT$85,BECO_Datos!$A72,FALSE),0))*V$5</f>
        <v>17022.671567052745</v>
      </c>
      <c r="W72" s="532">
        <f>(HLOOKUP(CONCATENATE($L$5,W$7),BECO_Datos!$D$3:$HN$85,BECO_Datos!$A72,FALSE)+IFERROR(HLOOKUP(CONCATENATE($L$5,W$7),BECO_Datos!$HP$3:$LT$85,BECO_Datos!$A72,FALSE),0))*W$5</f>
        <v>0</v>
      </c>
    </row>
    <row r="73" spans="1:23" x14ac:dyDescent="0.25">
      <c r="A73" s="121"/>
      <c r="B73" s="585" t="s">
        <v>145</v>
      </c>
      <c r="C73" s="86" t="str">
        <f t="shared" si="40"/>
        <v>No aplica</v>
      </c>
      <c r="D73" s="533">
        <f>(HLOOKUP(CONCATENATE($L$5,D$7),BECO_Datos!$D$3:$HN$85,BECO_Datos!$A73,FALSE)+IFERROR(HLOOKUP(CONCATENATE($L$5,D$7),BECO_Datos!$HP$3:$LT$85,BECO_Datos!$A73,FALSE),0))*D$5</f>
        <v>0</v>
      </c>
      <c r="E73" s="533">
        <f>(HLOOKUP(CONCATENATE($L$5,E$7),BECO_Datos!$D$3:$HN$85,BECO_Datos!$A73,FALSE)+IFERROR(HLOOKUP(CONCATENATE($L$5,E$7),BECO_Datos!$HP$3:$LT$85,BECO_Datos!$A73,FALSE),0))*E$5</f>
        <v>0</v>
      </c>
      <c r="F73" s="533">
        <f>(HLOOKUP(CONCATENATE($L$5,F$7),BECO_Datos!$D$3:$HN$85,BECO_Datos!$A73,FALSE)+IFERROR(HLOOKUP(CONCATENATE($L$5,F$7),BECO_Datos!$HP$3:$LT$85,BECO_Datos!$A73,FALSE),0))*F$5</f>
        <v>3890.9455529351717</v>
      </c>
      <c r="G73" s="533">
        <f>(HLOOKUP(CONCATENATE($L$5,G$7),BECO_Datos!$D$3:$HN$85,BECO_Datos!$A73,FALSE)+IFERROR(HLOOKUP(CONCATENATE($L$5,G$7),BECO_Datos!$HP$3:$LT$85,BECO_Datos!$A73,FALSE),0))*G$5</f>
        <v>0</v>
      </c>
      <c r="H73" s="533">
        <f>(HLOOKUP(CONCATENATE($L$5,H$7),BECO_Datos!$D$3:$HN$85,BECO_Datos!$A73,FALSE)+IFERROR(HLOOKUP(CONCATENATE($L$5,H$7),BECO_Datos!$HP$3:$LT$85,BECO_Datos!$A73,FALSE),0))*H$5</f>
        <v>0</v>
      </c>
      <c r="I73" s="533">
        <f>(HLOOKUP(CONCATENATE($L$5,I$7),BECO_Datos!$D$3:$HN$85,BECO_Datos!$A73,FALSE)+IFERROR(HLOOKUP(CONCATENATE($L$5,I$7),BECO_Datos!$HP$3:$LT$85,BECO_Datos!$A73,FALSE),0))*I$5</f>
        <v>0</v>
      </c>
      <c r="J73" s="533">
        <f>(HLOOKUP(CONCATENATE($L$5,J$7),BECO_Datos!$D$3:$HN$85,BECO_Datos!$A73,FALSE)+IFERROR(HLOOKUP(CONCATENATE($L$5,J$7),BECO_Datos!$HP$3:$LT$85,BECO_Datos!$A73,FALSE),0))*J$5</f>
        <v>0</v>
      </c>
      <c r="K73" s="533">
        <f>(HLOOKUP(CONCATENATE($L$5,K$7),BECO_Datos!$D$3:$HN$85,BECO_Datos!$A73,FALSE)+IFERROR(HLOOKUP(CONCATENATE($L$5,K$7),BECO_Datos!$HP$3:$LT$85,BECO_Datos!$A73,FALSE),0))*K$5</f>
        <v>0</v>
      </c>
      <c r="L73" s="86" t="str">
        <f t="shared" si="41"/>
        <v>No aplica</v>
      </c>
      <c r="M73" s="533">
        <f>(HLOOKUP(CONCATENATE($L$5,M$7),BECO_Datos!$D$3:$HN$85,BECO_Datos!$A73,FALSE)+IFERROR(HLOOKUP(CONCATENATE($L$5,M$7),BECO_Datos!$HP$3:$LT$85,BECO_Datos!$A73,FALSE),0))*M$5</f>
        <v>0</v>
      </c>
      <c r="N73" s="533">
        <f>(HLOOKUP(CONCATENATE($L$5,N$7),BECO_Datos!$D$3:$HN$85,BECO_Datos!$A73,FALSE)+IFERROR(HLOOKUP(CONCATENATE($L$5,N$7),BECO_Datos!$HP$3:$LT$85,BECO_Datos!$A73,FALSE),0))*N$5</f>
        <v>0</v>
      </c>
      <c r="O73" s="533">
        <f>(HLOOKUP(CONCATENATE($L$5,O$7),BECO_Datos!$D$3:$HN$85,BECO_Datos!$A73,FALSE)+IFERROR(HLOOKUP(CONCATENATE($L$5,O$7),BECO_Datos!$HP$3:$LT$85,BECO_Datos!$A73,FALSE),0))*O$5</f>
        <v>0</v>
      </c>
      <c r="P73" s="533">
        <f>(HLOOKUP(CONCATENATE($L$5,P$7),BECO_Datos!$D$3:$HN$85,BECO_Datos!$A73,FALSE)+IFERROR(HLOOKUP(CONCATENATE($L$5,P$7),BECO_Datos!$HP$3:$LT$85,BECO_Datos!$A73,FALSE),0))*P$5</f>
        <v>0</v>
      </c>
      <c r="Q73" s="533">
        <f>(HLOOKUP(CONCATENATE($L$5,Q$7),BECO_Datos!$D$3:$HN$85,BECO_Datos!$A73,FALSE)+IFERROR(HLOOKUP(CONCATENATE($L$5,Q$7),BECO_Datos!$HP$3:$LT$85,BECO_Datos!$A73,FALSE),0))*Q$5</f>
        <v>955.7546900650384</v>
      </c>
      <c r="R73" s="533">
        <f>(HLOOKUP(CONCATENATE($L$5,R$7),BECO_Datos!$D$3:$HN$85,BECO_Datos!$A73,FALSE)+IFERROR(HLOOKUP(CONCATENATE($L$5,R$7),BECO_Datos!$HP$3:$LT$85,BECO_Datos!$A73,FALSE),0))*R$5</f>
        <v>0</v>
      </c>
      <c r="S73" s="533">
        <f>(HLOOKUP(CONCATENATE($L$5,S$7),BECO_Datos!$D$3:$HN$85,BECO_Datos!$A73,FALSE)+IFERROR(HLOOKUP(CONCATENATE($L$5,S$7),BECO_Datos!$HP$3:$LT$85,BECO_Datos!$A73,FALSE),0))*S$5</f>
        <v>0</v>
      </c>
      <c r="T73" s="533">
        <f>(HLOOKUP(CONCATENATE($L$5,T$7),BECO_Datos!$D$3:$HN$85,BECO_Datos!$A73,FALSE)+IFERROR(HLOOKUP(CONCATENATE($L$5,T$7),BECO_Datos!$HP$3:$LT$85,BECO_Datos!$A73,FALSE),0))*T$5</f>
        <v>0</v>
      </c>
      <c r="U73" s="533">
        <f>(HLOOKUP(CONCATENATE($L$5,U$7),BECO_Datos!$D$3:$HN$85,BECO_Datos!$A73,FALSE)+IFERROR(HLOOKUP(CONCATENATE($L$5,U$7),BECO_Datos!$HP$3:$LT$85,BECO_Datos!$A73,FALSE),0))*U$5</f>
        <v>0</v>
      </c>
      <c r="V73" s="533">
        <f>(HLOOKUP(CONCATENATE($L$5,V$7),BECO_Datos!$D$3:$HN$85,BECO_Datos!$A73,FALSE)+IFERROR(HLOOKUP(CONCATENATE($L$5,V$7),BECO_Datos!$HP$3:$LT$85,BECO_Datos!$A73,FALSE),0))*V$5</f>
        <v>14883.963599311328</v>
      </c>
      <c r="W73" s="533">
        <f>(HLOOKUP(CONCATENATE($L$5,W$7),BECO_Datos!$D$3:$HN$85,BECO_Datos!$A73,FALSE)+IFERROR(HLOOKUP(CONCATENATE($L$5,W$7),BECO_Datos!$HP$3:$LT$85,BECO_Datos!$A73,FALSE),0))*W$5</f>
        <v>0</v>
      </c>
    </row>
    <row r="74" spans="1:23" x14ac:dyDescent="0.25">
      <c r="A74" s="121"/>
      <c r="B74" s="584" t="s">
        <v>146</v>
      </c>
      <c r="C74" s="89" t="str">
        <f t="shared" si="40"/>
        <v>No aplica</v>
      </c>
      <c r="D74" s="532">
        <f>(HLOOKUP(CONCATENATE($L$5,D$7),BECO_Datos!$D$3:$HN$85,BECO_Datos!$A74,FALSE)+IFERROR(HLOOKUP(CONCATENATE($L$5,D$7),BECO_Datos!$HP$3:$LT$85,BECO_Datos!$A74,FALSE),0))*D$5</f>
        <v>0</v>
      </c>
      <c r="E74" s="532">
        <f>(HLOOKUP(CONCATENATE($L$5,E$7),BECO_Datos!$D$3:$HN$85,BECO_Datos!$A74,FALSE)+IFERROR(HLOOKUP(CONCATENATE($L$5,E$7),BECO_Datos!$HP$3:$LT$85,BECO_Datos!$A74,FALSE),0))*E$5</f>
        <v>0</v>
      </c>
      <c r="F74" s="532">
        <f>(HLOOKUP(CONCATENATE($L$5,F$7),BECO_Datos!$D$3:$HN$85,BECO_Datos!$A74,FALSE)+IFERROR(HLOOKUP(CONCATENATE($L$5,F$7),BECO_Datos!$HP$3:$LT$85,BECO_Datos!$A74,FALSE),0))*F$5</f>
        <v>3340.5479771514129</v>
      </c>
      <c r="G74" s="532">
        <f>(HLOOKUP(CONCATENATE($L$5,G$7),BECO_Datos!$D$3:$HN$85,BECO_Datos!$A74,FALSE)+IFERROR(HLOOKUP(CONCATENATE($L$5,G$7),BECO_Datos!$HP$3:$LT$85,BECO_Datos!$A74,FALSE),0))*G$5</f>
        <v>0</v>
      </c>
      <c r="H74" s="532">
        <f>(HLOOKUP(CONCATENATE($L$5,H$7),BECO_Datos!$D$3:$HN$85,BECO_Datos!$A74,FALSE)+IFERROR(HLOOKUP(CONCATENATE($L$5,H$7),BECO_Datos!$HP$3:$LT$85,BECO_Datos!$A74,FALSE),0))*H$5</f>
        <v>0</v>
      </c>
      <c r="I74" s="532">
        <f>(HLOOKUP(CONCATENATE($L$5,I$7),BECO_Datos!$D$3:$HN$85,BECO_Datos!$A74,FALSE)+IFERROR(HLOOKUP(CONCATENATE($L$5,I$7),BECO_Datos!$HP$3:$LT$85,BECO_Datos!$A74,FALSE),0))*I$5</f>
        <v>0</v>
      </c>
      <c r="J74" s="532">
        <f>(HLOOKUP(CONCATENATE($L$5,J$7),BECO_Datos!$D$3:$HN$85,BECO_Datos!$A74,FALSE)+IFERROR(HLOOKUP(CONCATENATE($L$5,J$7),BECO_Datos!$HP$3:$LT$85,BECO_Datos!$A74,FALSE),0))*J$5</f>
        <v>0</v>
      </c>
      <c r="K74" s="532">
        <f>(HLOOKUP(CONCATENATE($L$5,K$7),BECO_Datos!$D$3:$HN$85,BECO_Datos!$A74,FALSE)+IFERROR(HLOOKUP(CONCATENATE($L$5,K$7),BECO_Datos!$HP$3:$LT$85,BECO_Datos!$A74,FALSE),0))*K$5</f>
        <v>0</v>
      </c>
      <c r="L74" s="89" t="str">
        <f t="shared" si="41"/>
        <v>No aplica</v>
      </c>
      <c r="M74" s="532">
        <f>(HLOOKUP(CONCATENATE($L$5,M$7),BECO_Datos!$D$3:$HN$85,BECO_Datos!$A74,FALSE)+IFERROR(HLOOKUP(CONCATENATE($L$5,M$7),BECO_Datos!$HP$3:$LT$85,BECO_Datos!$A74,FALSE),0))*M$5</f>
        <v>0</v>
      </c>
      <c r="N74" s="532">
        <f>(HLOOKUP(CONCATENATE($L$5,N$7),BECO_Datos!$D$3:$HN$85,BECO_Datos!$A74,FALSE)+IFERROR(HLOOKUP(CONCATENATE($L$5,N$7),BECO_Datos!$HP$3:$LT$85,BECO_Datos!$A74,FALSE),0))*N$5</f>
        <v>0</v>
      </c>
      <c r="O74" s="532">
        <f>(HLOOKUP(CONCATENATE($L$5,O$7),BECO_Datos!$D$3:$HN$85,BECO_Datos!$A74,FALSE)+IFERROR(HLOOKUP(CONCATENATE($L$5,O$7),BECO_Datos!$HP$3:$LT$85,BECO_Datos!$A74,FALSE),0))*O$5</f>
        <v>0</v>
      </c>
      <c r="P74" s="532">
        <f>(HLOOKUP(CONCATENATE($L$5,P$7),BECO_Datos!$D$3:$HN$85,BECO_Datos!$A74,FALSE)+IFERROR(HLOOKUP(CONCATENATE($L$5,P$7),BECO_Datos!$HP$3:$LT$85,BECO_Datos!$A74,FALSE),0))*P$5</f>
        <v>0</v>
      </c>
      <c r="Q74" s="532">
        <f>(HLOOKUP(CONCATENATE($L$5,Q$7),BECO_Datos!$D$3:$HN$85,BECO_Datos!$A74,FALSE)+IFERROR(HLOOKUP(CONCATENATE($L$5,Q$7),BECO_Datos!$HP$3:$LT$85,BECO_Datos!$A74,FALSE),0))*Q$5</f>
        <v>5987.93144212676</v>
      </c>
      <c r="R74" s="532">
        <f>(HLOOKUP(CONCATENATE($L$5,R$7),BECO_Datos!$D$3:$HN$85,BECO_Datos!$A74,FALSE)+IFERROR(HLOOKUP(CONCATENATE($L$5,R$7),BECO_Datos!$HP$3:$LT$85,BECO_Datos!$A74,FALSE),0))*R$5</f>
        <v>0</v>
      </c>
      <c r="S74" s="532">
        <f>(HLOOKUP(CONCATENATE($L$5,S$7),BECO_Datos!$D$3:$HN$85,BECO_Datos!$A74,FALSE)+IFERROR(HLOOKUP(CONCATENATE($L$5,S$7),BECO_Datos!$HP$3:$LT$85,BECO_Datos!$A74,FALSE),0))*S$5</f>
        <v>0</v>
      </c>
      <c r="T74" s="532">
        <f>(HLOOKUP(CONCATENATE($L$5,T$7),BECO_Datos!$D$3:$HN$85,BECO_Datos!$A74,FALSE)+IFERROR(HLOOKUP(CONCATENATE($L$5,T$7),BECO_Datos!$HP$3:$LT$85,BECO_Datos!$A74,FALSE),0))*T$5</f>
        <v>0</v>
      </c>
      <c r="U74" s="532">
        <f>(HLOOKUP(CONCATENATE($L$5,U$7),BECO_Datos!$D$3:$HN$85,BECO_Datos!$A74,FALSE)+IFERROR(HLOOKUP(CONCATENATE($L$5,U$7),BECO_Datos!$HP$3:$LT$85,BECO_Datos!$A74,FALSE),0))*U$5</f>
        <v>0</v>
      </c>
      <c r="V74" s="532">
        <f>(HLOOKUP(CONCATENATE($L$5,V$7),BECO_Datos!$D$3:$HN$85,BECO_Datos!$A74,FALSE)+IFERROR(HLOOKUP(CONCATENATE($L$5,V$7),BECO_Datos!$HP$3:$LT$85,BECO_Datos!$A74,FALSE),0))*V$5</f>
        <v>2189.2901756630308</v>
      </c>
      <c r="W74" s="532">
        <f>(HLOOKUP(CONCATENATE($L$5,W$7),BECO_Datos!$D$3:$HN$85,BECO_Datos!$A74,FALSE)+IFERROR(HLOOKUP(CONCATENATE($L$5,W$7),BECO_Datos!$HP$3:$LT$85,BECO_Datos!$A74,FALSE),0))*W$5</f>
        <v>0</v>
      </c>
    </row>
    <row r="75" spans="1:23" x14ac:dyDescent="0.25">
      <c r="A75" s="121"/>
      <c r="B75" s="585" t="s">
        <v>147</v>
      </c>
      <c r="C75" s="86" t="str">
        <f t="shared" si="40"/>
        <v>No aplica</v>
      </c>
      <c r="D75" s="533">
        <f>(HLOOKUP(CONCATENATE($L$5,D$7),BECO_Datos!$D$3:$HN$85,BECO_Datos!$A75,FALSE)+IFERROR(HLOOKUP(CONCATENATE($L$5,D$7),BECO_Datos!$HP$3:$LT$85,BECO_Datos!$A75,FALSE),0))*D$5</f>
        <v>0</v>
      </c>
      <c r="E75" s="533">
        <f>(HLOOKUP(CONCATENATE($L$5,E$7),BECO_Datos!$D$3:$HN$85,BECO_Datos!$A75,FALSE)+IFERROR(HLOOKUP(CONCATENATE($L$5,E$7),BECO_Datos!$HP$3:$LT$85,BECO_Datos!$A75,FALSE),0))*E$5</f>
        <v>0</v>
      </c>
      <c r="F75" s="533">
        <f>(HLOOKUP(CONCATENATE($L$5,F$7),BECO_Datos!$D$3:$HN$85,BECO_Datos!$A75,FALSE)+IFERROR(HLOOKUP(CONCATENATE($L$5,F$7),BECO_Datos!$HP$3:$LT$85,BECO_Datos!$A75,FALSE),0))*F$5</f>
        <v>12944.142396218544</v>
      </c>
      <c r="G75" s="533">
        <f>(HLOOKUP(CONCATENATE($L$5,G$7),BECO_Datos!$D$3:$HN$85,BECO_Datos!$A75,FALSE)+IFERROR(HLOOKUP(CONCATENATE($L$5,G$7),BECO_Datos!$HP$3:$LT$85,BECO_Datos!$A75,FALSE),0))*G$5</f>
        <v>0</v>
      </c>
      <c r="H75" s="533">
        <f>(HLOOKUP(CONCATENATE($L$5,H$7),BECO_Datos!$D$3:$HN$85,BECO_Datos!$A75,FALSE)+IFERROR(HLOOKUP(CONCATENATE($L$5,H$7),BECO_Datos!$HP$3:$LT$85,BECO_Datos!$A75,FALSE),0))*H$5</f>
        <v>0</v>
      </c>
      <c r="I75" s="533">
        <f>(HLOOKUP(CONCATENATE($L$5,I$7),BECO_Datos!$D$3:$HN$85,BECO_Datos!$A75,FALSE)+IFERROR(HLOOKUP(CONCATENATE($L$5,I$7),BECO_Datos!$HP$3:$LT$85,BECO_Datos!$A75,FALSE),0))*I$5</f>
        <v>0</v>
      </c>
      <c r="J75" s="533">
        <f>(HLOOKUP(CONCATENATE($L$5,J$7),BECO_Datos!$D$3:$HN$85,BECO_Datos!$A75,FALSE)+IFERROR(HLOOKUP(CONCATENATE($L$5,J$7),BECO_Datos!$HP$3:$LT$85,BECO_Datos!$A75,FALSE),0))*J$5</f>
        <v>0</v>
      </c>
      <c r="K75" s="533">
        <f>(HLOOKUP(CONCATENATE($L$5,K$7),BECO_Datos!$D$3:$HN$85,BECO_Datos!$A75,FALSE)+IFERROR(HLOOKUP(CONCATENATE($L$5,K$7),BECO_Datos!$HP$3:$LT$85,BECO_Datos!$A75,FALSE),0))*K$5</f>
        <v>0</v>
      </c>
      <c r="L75" s="86" t="str">
        <f t="shared" si="41"/>
        <v>No aplica</v>
      </c>
      <c r="M75" s="533">
        <f>(HLOOKUP(CONCATENATE($L$5,M$7),BECO_Datos!$D$3:$HN$85,BECO_Datos!$A75,FALSE)+IFERROR(HLOOKUP(CONCATENATE($L$5,M$7),BECO_Datos!$HP$3:$LT$85,BECO_Datos!$A75,FALSE),0))*M$5</f>
        <v>0</v>
      </c>
      <c r="N75" s="533">
        <f>(HLOOKUP(CONCATENATE($L$5,N$7),BECO_Datos!$D$3:$HN$85,BECO_Datos!$A75,FALSE)+IFERROR(HLOOKUP(CONCATENATE($L$5,N$7),BECO_Datos!$HP$3:$LT$85,BECO_Datos!$A75,FALSE),0))*N$5</f>
        <v>0</v>
      </c>
      <c r="O75" s="533">
        <f>(HLOOKUP(CONCATENATE($L$5,O$7),BECO_Datos!$D$3:$HN$85,BECO_Datos!$A75,FALSE)+IFERROR(HLOOKUP(CONCATENATE($L$5,O$7),BECO_Datos!$HP$3:$LT$85,BECO_Datos!$A75,FALSE),0))*O$5</f>
        <v>0</v>
      </c>
      <c r="P75" s="533">
        <f>(HLOOKUP(CONCATENATE($L$5,P$7),BECO_Datos!$D$3:$HN$85,BECO_Datos!$A75,FALSE)+IFERROR(HLOOKUP(CONCATENATE($L$5,P$7),BECO_Datos!$HP$3:$LT$85,BECO_Datos!$A75,FALSE),0))*P$5</f>
        <v>0</v>
      </c>
      <c r="Q75" s="533">
        <f>(HLOOKUP(CONCATENATE($L$5,Q$7),BECO_Datos!$D$3:$HN$85,BECO_Datos!$A75,FALSE)+IFERROR(HLOOKUP(CONCATENATE($L$5,Q$7),BECO_Datos!$HP$3:$LT$85,BECO_Datos!$A75,FALSE),0))*Q$5</f>
        <v>5678.5253942621639</v>
      </c>
      <c r="R75" s="533">
        <f>(HLOOKUP(CONCATENATE($L$5,R$7),BECO_Datos!$D$3:$HN$85,BECO_Datos!$A75,FALSE)+IFERROR(HLOOKUP(CONCATENATE($L$5,R$7),BECO_Datos!$HP$3:$LT$85,BECO_Datos!$A75,FALSE),0))*R$5</f>
        <v>0</v>
      </c>
      <c r="S75" s="533">
        <f>(HLOOKUP(CONCATENATE($L$5,S$7),BECO_Datos!$D$3:$HN$85,BECO_Datos!$A75,FALSE)+IFERROR(HLOOKUP(CONCATENATE($L$5,S$7),BECO_Datos!$HP$3:$LT$85,BECO_Datos!$A75,FALSE),0))*S$5</f>
        <v>0</v>
      </c>
      <c r="T75" s="533">
        <f>(HLOOKUP(CONCATENATE($L$5,T$7),BECO_Datos!$D$3:$HN$85,BECO_Datos!$A75,FALSE)+IFERROR(HLOOKUP(CONCATENATE($L$5,T$7),BECO_Datos!$HP$3:$LT$85,BECO_Datos!$A75,FALSE),0))*T$5</f>
        <v>0</v>
      </c>
      <c r="U75" s="533">
        <f>(HLOOKUP(CONCATENATE($L$5,U$7),BECO_Datos!$D$3:$HN$85,BECO_Datos!$A75,FALSE)+IFERROR(HLOOKUP(CONCATENATE($L$5,U$7),BECO_Datos!$HP$3:$LT$85,BECO_Datos!$A75,FALSE),0))*U$5</f>
        <v>0</v>
      </c>
      <c r="V75" s="533">
        <f>(HLOOKUP(CONCATENATE($L$5,V$7),BECO_Datos!$D$3:$HN$85,BECO_Datos!$A75,FALSE)+IFERROR(HLOOKUP(CONCATENATE($L$5,V$7),BECO_Datos!$HP$3:$LT$85,BECO_Datos!$A75,FALSE),0))*V$5</f>
        <v>2447.5462522727235</v>
      </c>
      <c r="W75" s="533">
        <f>(HLOOKUP(CONCATENATE($L$5,W$7),BECO_Datos!$D$3:$HN$85,BECO_Datos!$A75,FALSE)+IFERROR(HLOOKUP(CONCATENATE($L$5,W$7),BECO_Datos!$HP$3:$LT$85,BECO_Datos!$A75,FALSE),0))*W$5</f>
        <v>0</v>
      </c>
    </row>
    <row r="76" spans="1:23" x14ac:dyDescent="0.25">
      <c r="A76" s="121"/>
      <c r="B76" s="584" t="s">
        <v>148</v>
      </c>
      <c r="C76" s="89" t="str">
        <f t="shared" si="40"/>
        <v>No aplica</v>
      </c>
      <c r="D76" s="532">
        <f>(HLOOKUP(CONCATENATE($L$5,D$7),BECO_Datos!$D$3:$HN$85,BECO_Datos!$A76,FALSE)+IFERROR(HLOOKUP(CONCATENATE($L$5,D$7),BECO_Datos!$HP$3:$LT$85,BECO_Datos!$A76,FALSE),0))*D$5</f>
        <v>0</v>
      </c>
      <c r="E76" s="532">
        <f>(HLOOKUP(CONCATENATE($L$5,E$7),BECO_Datos!$D$3:$HN$85,BECO_Datos!$A76,FALSE)+IFERROR(HLOOKUP(CONCATENATE($L$5,E$7),BECO_Datos!$HP$3:$LT$85,BECO_Datos!$A76,FALSE),0))*E$5</f>
        <v>0</v>
      </c>
      <c r="F76" s="532">
        <f>(HLOOKUP(CONCATENATE($L$5,F$7),BECO_Datos!$D$3:$HN$85,BECO_Datos!$A76,FALSE)+IFERROR(HLOOKUP(CONCATENATE($L$5,F$7),BECO_Datos!$HP$3:$LT$85,BECO_Datos!$A76,FALSE),0))*F$5</f>
        <v>4481.6229129253534</v>
      </c>
      <c r="G76" s="532">
        <f>(HLOOKUP(CONCATENATE($L$5,G$7),BECO_Datos!$D$3:$HN$85,BECO_Datos!$A76,FALSE)+IFERROR(HLOOKUP(CONCATENATE($L$5,G$7),BECO_Datos!$HP$3:$LT$85,BECO_Datos!$A76,FALSE),0))*G$5</f>
        <v>0</v>
      </c>
      <c r="H76" s="532">
        <f>(HLOOKUP(CONCATENATE($L$5,H$7),BECO_Datos!$D$3:$HN$85,BECO_Datos!$A76,FALSE)+IFERROR(HLOOKUP(CONCATENATE($L$5,H$7),BECO_Datos!$HP$3:$LT$85,BECO_Datos!$A76,FALSE),0))*H$5</f>
        <v>0</v>
      </c>
      <c r="I76" s="532">
        <f>(HLOOKUP(CONCATENATE($L$5,I$7),BECO_Datos!$D$3:$HN$85,BECO_Datos!$A76,FALSE)+IFERROR(HLOOKUP(CONCATENATE($L$5,I$7),BECO_Datos!$HP$3:$LT$85,BECO_Datos!$A76,FALSE),0))*I$5</f>
        <v>0</v>
      </c>
      <c r="J76" s="532">
        <f>(HLOOKUP(CONCATENATE($L$5,J$7),BECO_Datos!$D$3:$HN$85,BECO_Datos!$A76,FALSE)+IFERROR(HLOOKUP(CONCATENATE($L$5,J$7),BECO_Datos!$HP$3:$LT$85,BECO_Datos!$A76,FALSE),0))*J$5</f>
        <v>0</v>
      </c>
      <c r="K76" s="532">
        <f>(HLOOKUP(CONCATENATE($L$5,K$7),BECO_Datos!$D$3:$HN$85,BECO_Datos!$A76,FALSE)+IFERROR(HLOOKUP(CONCATENATE($L$5,K$7),BECO_Datos!$HP$3:$LT$85,BECO_Datos!$A76,FALSE),0))*K$5</f>
        <v>0</v>
      </c>
      <c r="L76" s="89" t="str">
        <f t="shared" si="41"/>
        <v>No aplica</v>
      </c>
      <c r="M76" s="532">
        <f>(HLOOKUP(CONCATENATE($L$5,M$7),BECO_Datos!$D$3:$HN$85,BECO_Datos!$A76,FALSE)+IFERROR(HLOOKUP(CONCATENATE($L$5,M$7),BECO_Datos!$HP$3:$LT$85,BECO_Datos!$A76,FALSE),0))*M$5</f>
        <v>0</v>
      </c>
      <c r="N76" s="532">
        <f>(HLOOKUP(CONCATENATE($L$5,N$7),BECO_Datos!$D$3:$HN$85,BECO_Datos!$A76,FALSE)+IFERROR(HLOOKUP(CONCATENATE($L$5,N$7),BECO_Datos!$HP$3:$LT$85,BECO_Datos!$A76,FALSE),0))*N$5</f>
        <v>0</v>
      </c>
      <c r="O76" s="532">
        <f>(HLOOKUP(CONCATENATE($L$5,O$7),BECO_Datos!$D$3:$HN$85,BECO_Datos!$A76,FALSE)+IFERROR(HLOOKUP(CONCATENATE($L$5,O$7),BECO_Datos!$HP$3:$LT$85,BECO_Datos!$A76,FALSE),0))*O$5</f>
        <v>0</v>
      </c>
      <c r="P76" s="532">
        <f>(HLOOKUP(CONCATENATE($L$5,P$7),BECO_Datos!$D$3:$HN$85,BECO_Datos!$A76,FALSE)+IFERROR(HLOOKUP(CONCATENATE($L$5,P$7),BECO_Datos!$HP$3:$LT$85,BECO_Datos!$A76,FALSE),0))*P$5</f>
        <v>0</v>
      </c>
      <c r="Q76" s="532">
        <f>(HLOOKUP(CONCATENATE($L$5,Q$7),BECO_Datos!$D$3:$HN$85,BECO_Datos!$A76,FALSE)+IFERROR(HLOOKUP(CONCATENATE($L$5,Q$7),BECO_Datos!$HP$3:$LT$85,BECO_Datos!$A76,FALSE),0))*Q$5</f>
        <v>7750.7449783792154</v>
      </c>
      <c r="R76" s="532">
        <f>(HLOOKUP(CONCATENATE($L$5,R$7),BECO_Datos!$D$3:$HN$85,BECO_Datos!$A76,FALSE)+IFERROR(HLOOKUP(CONCATENATE($L$5,R$7),BECO_Datos!$HP$3:$LT$85,BECO_Datos!$A76,FALSE),0))*R$5</f>
        <v>0</v>
      </c>
      <c r="S76" s="532">
        <f>(HLOOKUP(CONCATENATE($L$5,S$7),BECO_Datos!$D$3:$HN$85,BECO_Datos!$A76,FALSE)+IFERROR(HLOOKUP(CONCATENATE($L$5,S$7),BECO_Datos!$HP$3:$LT$85,BECO_Datos!$A76,FALSE),0))*S$5</f>
        <v>0</v>
      </c>
      <c r="T76" s="532">
        <f>(HLOOKUP(CONCATENATE($L$5,T$7),BECO_Datos!$D$3:$HN$85,BECO_Datos!$A76,FALSE)+IFERROR(HLOOKUP(CONCATENATE($L$5,T$7),BECO_Datos!$HP$3:$LT$85,BECO_Datos!$A76,FALSE),0))*T$5</f>
        <v>0</v>
      </c>
      <c r="U76" s="532">
        <f>(HLOOKUP(CONCATENATE($L$5,U$7),BECO_Datos!$D$3:$HN$85,BECO_Datos!$A76,FALSE)+IFERROR(HLOOKUP(CONCATENATE($L$5,U$7),BECO_Datos!$HP$3:$LT$85,BECO_Datos!$A76,FALSE),0))*U$5</f>
        <v>0</v>
      </c>
      <c r="V76" s="532">
        <f>(HLOOKUP(CONCATENATE($L$5,V$7),BECO_Datos!$D$3:$HN$85,BECO_Datos!$A76,FALSE)+IFERROR(HLOOKUP(CONCATENATE($L$5,V$7),BECO_Datos!$HP$3:$LT$85,BECO_Datos!$A76,FALSE),0))*V$5</f>
        <v>1344.2834796246807</v>
      </c>
      <c r="W76" s="532">
        <f>(HLOOKUP(CONCATENATE($L$5,W$7),BECO_Datos!$D$3:$HN$85,BECO_Datos!$A76,FALSE)+IFERROR(HLOOKUP(CONCATENATE($L$5,W$7),BECO_Datos!$HP$3:$LT$85,BECO_Datos!$A76,FALSE),0))*W$5</f>
        <v>0</v>
      </c>
    </row>
    <row r="77" spans="1:23" x14ac:dyDescent="0.25">
      <c r="A77" s="121"/>
      <c r="B77" s="585" t="s">
        <v>149</v>
      </c>
      <c r="C77" s="86" t="str">
        <f t="shared" si="40"/>
        <v>No aplica</v>
      </c>
      <c r="D77" s="533">
        <f>(HLOOKUP(CONCATENATE($L$5,D$7),BECO_Datos!$D$3:$HN$85,BECO_Datos!$A77,FALSE)+IFERROR(HLOOKUP(CONCATENATE($L$5,D$7),BECO_Datos!$HP$3:$LT$85,BECO_Datos!$A77,FALSE),0))*D$5</f>
        <v>0</v>
      </c>
      <c r="E77" s="533">
        <f>(HLOOKUP(CONCATENATE($L$5,E$7),BECO_Datos!$D$3:$HN$85,BECO_Datos!$A77,FALSE)+IFERROR(HLOOKUP(CONCATENATE($L$5,E$7),BECO_Datos!$HP$3:$LT$85,BECO_Datos!$A77,FALSE),0))*E$5</f>
        <v>0</v>
      </c>
      <c r="F77" s="533">
        <f>(HLOOKUP(CONCATENATE($L$5,F$7),BECO_Datos!$D$3:$HN$85,BECO_Datos!$A77,FALSE)+IFERROR(HLOOKUP(CONCATENATE($L$5,F$7),BECO_Datos!$HP$3:$LT$85,BECO_Datos!$A77,FALSE),0))*F$5</f>
        <v>392.17778647309933</v>
      </c>
      <c r="G77" s="533">
        <f>(HLOOKUP(CONCATENATE($L$5,G$7),BECO_Datos!$D$3:$HN$85,BECO_Datos!$A77,FALSE)+IFERROR(HLOOKUP(CONCATENATE($L$5,G$7),BECO_Datos!$HP$3:$LT$85,BECO_Datos!$A77,FALSE),0))*G$5</f>
        <v>0</v>
      </c>
      <c r="H77" s="533">
        <f>(HLOOKUP(CONCATENATE($L$5,H$7),BECO_Datos!$D$3:$HN$85,BECO_Datos!$A77,FALSE)+IFERROR(HLOOKUP(CONCATENATE($L$5,H$7),BECO_Datos!$HP$3:$LT$85,BECO_Datos!$A77,FALSE),0))*H$5</f>
        <v>0</v>
      </c>
      <c r="I77" s="533">
        <f>(HLOOKUP(CONCATENATE($L$5,I$7),BECO_Datos!$D$3:$HN$85,BECO_Datos!$A77,FALSE)+IFERROR(HLOOKUP(CONCATENATE($L$5,I$7),BECO_Datos!$HP$3:$LT$85,BECO_Datos!$A77,FALSE),0))*I$5</f>
        <v>0</v>
      </c>
      <c r="J77" s="533">
        <f>(HLOOKUP(CONCATENATE($L$5,J$7),BECO_Datos!$D$3:$HN$85,BECO_Datos!$A77,FALSE)+IFERROR(HLOOKUP(CONCATENATE($L$5,J$7),BECO_Datos!$HP$3:$LT$85,BECO_Datos!$A77,FALSE),0))*J$5</f>
        <v>0</v>
      </c>
      <c r="K77" s="533">
        <f>(HLOOKUP(CONCATENATE($L$5,K$7),BECO_Datos!$D$3:$HN$85,BECO_Datos!$A77,FALSE)+IFERROR(HLOOKUP(CONCATENATE($L$5,K$7),BECO_Datos!$HP$3:$LT$85,BECO_Datos!$A77,FALSE),0))*K$5</f>
        <v>0</v>
      </c>
      <c r="L77" s="86" t="str">
        <f t="shared" si="41"/>
        <v>No aplica</v>
      </c>
      <c r="M77" s="533">
        <f>(HLOOKUP(CONCATENATE($L$5,M$7),BECO_Datos!$D$3:$HN$85,BECO_Datos!$A77,FALSE)+IFERROR(HLOOKUP(CONCATENATE($L$5,M$7),BECO_Datos!$HP$3:$LT$85,BECO_Datos!$A77,FALSE),0))*M$5</f>
        <v>0</v>
      </c>
      <c r="N77" s="533">
        <f>(HLOOKUP(CONCATENATE($L$5,N$7),BECO_Datos!$D$3:$HN$85,BECO_Datos!$A77,FALSE)+IFERROR(HLOOKUP(CONCATENATE($L$5,N$7),BECO_Datos!$HP$3:$LT$85,BECO_Datos!$A77,FALSE),0))*N$5</f>
        <v>0</v>
      </c>
      <c r="O77" s="533">
        <f>(HLOOKUP(CONCATENATE($L$5,O$7),BECO_Datos!$D$3:$HN$85,BECO_Datos!$A77,FALSE)+IFERROR(HLOOKUP(CONCATENATE($L$5,O$7),BECO_Datos!$HP$3:$LT$85,BECO_Datos!$A77,FALSE),0))*O$5</f>
        <v>0</v>
      </c>
      <c r="P77" s="533">
        <f>(HLOOKUP(CONCATENATE($L$5,P$7),BECO_Datos!$D$3:$HN$85,BECO_Datos!$A77,FALSE)+IFERROR(HLOOKUP(CONCATENATE($L$5,P$7),BECO_Datos!$HP$3:$LT$85,BECO_Datos!$A77,FALSE),0))*P$5</f>
        <v>0</v>
      </c>
      <c r="Q77" s="533">
        <f>(HLOOKUP(CONCATENATE($L$5,Q$7),BECO_Datos!$D$3:$HN$85,BECO_Datos!$A77,FALSE)+IFERROR(HLOOKUP(CONCATENATE($L$5,Q$7),BECO_Datos!$HP$3:$LT$85,BECO_Datos!$A77,FALSE),0))*Q$5</f>
        <v>11772.638870904615</v>
      </c>
      <c r="R77" s="533">
        <f>(HLOOKUP(CONCATENATE($L$5,R$7),BECO_Datos!$D$3:$HN$85,BECO_Datos!$A77,FALSE)+IFERROR(HLOOKUP(CONCATENATE($L$5,R$7),BECO_Datos!$HP$3:$LT$85,BECO_Datos!$A77,FALSE),0))*R$5</f>
        <v>0</v>
      </c>
      <c r="S77" s="533">
        <f>(HLOOKUP(CONCATENATE($L$5,S$7),BECO_Datos!$D$3:$HN$85,BECO_Datos!$A77,FALSE)+IFERROR(HLOOKUP(CONCATENATE($L$5,S$7),BECO_Datos!$HP$3:$LT$85,BECO_Datos!$A77,FALSE),0))*S$5</f>
        <v>0</v>
      </c>
      <c r="T77" s="533">
        <f>(HLOOKUP(CONCATENATE($L$5,T$7),BECO_Datos!$D$3:$HN$85,BECO_Datos!$A77,FALSE)+IFERROR(HLOOKUP(CONCATENATE($L$5,T$7),BECO_Datos!$HP$3:$LT$85,BECO_Datos!$A77,FALSE),0))*T$5</f>
        <v>0</v>
      </c>
      <c r="U77" s="533">
        <f>(HLOOKUP(CONCATENATE($L$5,U$7),BECO_Datos!$D$3:$HN$85,BECO_Datos!$A77,FALSE)+IFERROR(HLOOKUP(CONCATENATE($L$5,U$7),BECO_Datos!$HP$3:$LT$85,BECO_Datos!$A77,FALSE),0))*U$5</f>
        <v>0</v>
      </c>
      <c r="V77" s="533">
        <f>(HLOOKUP(CONCATENATE($L$5,V$7),BECO_Datos!$D$3:$HN$85,BECO_Datos!$A77,FALSE)+IFERROR(HLOOKUP(CONCATENATE($L$5,V$7),BECO_Datos!$HP$3:$LT$85,BECO_Datos!$A77,FALSE),0))*V$5</f>
        <v>477.97353750406529</v>
      </c>
      <c r="W77" s="533">
        <f>(HLOOKUP(CONCATENATE($L$5,W$7),BECO_Datos!$D$3:$HN$85,BECO_Datos!$A77,FALSE)+IFERROR(HLOOKUP(CONCATENATE($L$5,W$7),BECO_Datos!$HP$3:$LT$85,BECO_Datos!$A77,FALSE),0))*W$5</f>
        <v>0</v>
      </c>
    </row>
    <row r="78" spans="1:23" x14ac:dyDescent="0.25">
      <c r="A78" s="121"/>
      <c r="B78" s="536" t="s">
        <v>150</v>
      </c>
      <c r="C78" s="89" t="str">
        <f t="shared" si="40"/>
        <v>No aplica</v>
      </c>
      <c r="D78" s="532">
        <f>(HLOOKUP(CONCATENATE($L$5,D$7),BECO_Datos!$D$3:$HN$85,BECO_Datos!$A78,FALSE)+IFERROR(HLOOKUP(CONCATENATE($L$5,D$7),BECO_Datos!$HP$3:$LT$85,BECO_Datos!$A78,FALSE),0))*D$5</f>
        <v>0</v>
      </c>
      <c r="E78" s="532">
        <f>(HLOOKUP(CONCATENATE($L$5,E$7),BECO_Datos!$D$3:$HN$85,BECO_Datos!$A78,FALSE)+IFERROR(HLOOKUP(CONCATENATE($L$5,E$7),BECO_Datos!$HP$3:$LT$85,BECO_Datos!$A78,FALSE),0))*E$5</f>
        <v>0</v>
      </c>
      <c r="F78" s="532">
        <f>(HLOOKUP(CONCATENATE($L$5,F$7),BECO_Datos!$D$3:$HN$85,BECO_Datos!$A78,FALSE)+IFERROR(HLOOKUP(CONCATENATE($L$5,F$7),BECO_Datos!$HP$3:$LT$85,BECO_Datos!$A78,FALSE),0))*F$5</f>
        <v>0</v>
      </c>
      <c r="G78" s="532">
        <f>(HLOOKUP(CONCATENATE($L$5,G$7),BECO_Datos!$D$3:$HN$85,BECO_Datos!$A78,FALSE)+IFERROR(HLOOKUP(CONCATENATE($L$5,G$7),BECO_Datos!$HP$3:$LT$85,BECO_Datos!$A78,FALSE),0))*G$5</f>
        <v>0</v>
      </c>
      <c r="H78" s="532">
        <f>(HLOOKUP(CONCATENATE($L$5,H$7),BECO_Datos!$D$3:$HN$85,BECO_Datos!$A78,FALSE)+IFERROR(HLOOKUP(CONCATENATE($L$5,H$7),BECO_Datos!$HP$3:$LT$85,BECO_Datos!$A78,FALSE),0))*H$5</f>
        <v>0</v>
      </c>
      <c r="I78" s="532">
        <f>(HLOOKUP(CONCATENATE($L$5,I$7),BECO_Datos!$D$3:$HN$85,BECO_Datos!$A78,FALSE)+IFERROR(HLOOKUP(CONCATENATE($L$5,I$7),BECO_Datos!$HP$3:$LT$85,BECO_Datos!$A78,FALSE),0))*I$5</f>
        <v>0</v>
      </c>
      <c r="J78" s="532">
        <f>(HLOOKUP(CONCATENATE($L$5,J$7),BECO_Datos!$D$3:$HN$85,BECO_Datos!$A78,FALSE)+IFERROR(HLOOKUP(CONCATENATE($L$5,J$7),BECO_Datos!$HP$3:$LT$85,BECO_Datos!$A78,FALSE),0))*J$5</f>
        <v>0</v>
      </c>
      <c r="K78" s="532">
        <f>(HLOOKUP(CONCATENATE($L$5,K$7),BECO_Datos!$D$3:$HN$85,BECO_Datos!$A78,FALSE)+IFERROR(HLOOKUP(CONCATENATE($L$5,K$7),BECO_Datos!$HP$3:$LT$85,BECO_Datos!$A78,FALSE),0))*K$5</f>
        <v>0</v>
      </c>
      <c r="L78" s="89" t="str">
        <f t="shared" si="41"/>
        <v>No aplica</v>
      </c>
      <c r="M78" s="532">
        <f>(HLOOKUP(CONCATENATE($L$5,M$7),BECO_Datos!$D$3:$HN$85,BECO_Datos!$A78,FALSE)+IFERROR(HLOOKUP(CONCATENATE($L$5,M$7),BECO_Datos!$HP$3:$LT$85,BECO_Datos!$A78,FALSE),0))*M$5</f>
        <v>0</v>
      </c>
      <c r="N78" s="532">
        <f>(HLOOKUP(CONCATENATE($L$5,N$7),BECO_Datos!$D$3:$HN$85,BECO_Datos!$A78,FALSE)+IFERROR(HLOOKUP(CONCATENATE($L$5,N$7),BECO_Datos!$HP$3:$LT$85,BECO_Datos!$A78,FALSE),0))*N$5</f>
        <v>0</v>
      </c>
      <c r="O78" s="532">
        <f>(HLOOKUP(CONCATENATE($L$5,O$7),BECO_Datos!$D$3:$HN$85,BECO_Datos!$A78,FALSE)+IFERROR(HLOOKUP(CONCATENATE($L$5,O$7),BECO_Datos!$HP$3:$LT$85,BECO_Datos!$A78,FALSE),0))*O$5</f>
        <v>0</v>
      </c>
      <c r="P78" s="532">
        <f>(HLOOKUP(CONCATENATE($L$5,P$7),BECO_Datos!$D$3:$HN$85,BECO_Datos!$A78,FALSE)+IFERROR(HLOOKUP(CONCATENATE($L$5,P$7),BECO_Datos!$HP$3:$LT$85,BECO_Datos!$A78,FALSE),0))*P$5</f>
        <v>0</v>
      </c>
      <c r="Q78" s="532">
        <f>(HLOOKUP(CONCATENATE($L$5,Q$7),BECO_Datos!$D$3:$HN$85,BECO_Datos!$A78,FALSE)+IFERROR(HLOOKUP(CONCATENATE($L$5,Q$7),BECO_Datos!$HP$3:$LT$85,BECO_Datos!$A78,FALSE),0))*Q$5</f>
        <v>0</v>
      </c>
      <c r="R78" s="532">
        <f>(HLOOKUP(CONCATENATE($L$5,R$7),BECO_Datos!$D$3:$HN$85,BECO_Datos!$A78,FALSE)+IFERROR(HLOOKUP(CONCATENATE($L$5,R$7),BECO_Datos!$HP$3:$LT$85,BECO_Datos!$A78,FALSE),0))*R$5</f>
        <v>0</v>
      </c>
      <c r="S78" s="532">
        <f>(HLOOKUP(CONCATENATE($L$5,S$7),BECO_Datos!$D$3:$HN$85,BECO_Datos!$A78,FALSE)+IFERROR(HLOOKUP(CONCATENATE($L$5,S$7),BECO_Datos!$HP$3:$LT$85,BECO_Datos!$A78,FALSE),0))*S$5</f>
        <v>0</v>
      </c>
      <c r="T78" s="532">
        <f>(HLOOKUP(CONCATENATE($L$5,T$7),BECO_Datos!$D$3:$HN$85,BECO_Datos!$A78,FALSE)+IFERROR(HLOOKUP(CONCATENATE($L$5,T$7),BECO_Datos!$HP$3:$LT$85,BECO_Datos!$A78,FALSE),0))*T$5</f>
        <v>0</v>
      </c>
      <c r="U78" s="532">
        <f>(HLOOKUP(CONCATENATE($L$5,U$7),BECO_Datos!$D$3:$HN$85,BECO_Datos!$A78,FALSE)+IFERROR(HLOOKUP(CONCATENATE($L$5,U$7),BECO_Datos!$HP$3:$LT$85,BECO_Datos!$A78,FALSE),0))*U$5</f>
        <v>0</v>
      </c>
      <c r="V78" s="532">
        <f>(HLOOKUP(CONCATENATE($L$5,V$7),BECO_Datos!$D$3:$HN$85,BECO_Datos!$A78,FALSE)+IFERROR(HLOOKUP(CONCATENATE($L$5,V$7),BECO_Datos!$HP$3:$LT$85,BECO_Datos!$A78,FALSE),0))*V$5</f>
        <v>87.839307142857137</v>
      </c>
      <c r="W78" s="532">
        <f>(HLOOKUP(CONCATENATE($L$5,W$7),BECO_Datos!$D$3:$HN$85,BECO_Datos!$A78,FALSE)+IFERROR(HLOOKUP(CONCATENATE($L$5,W$7),BECO_Datos!$HP$3:$LT$85,BECO_Datos!$A78,FALSE),0))*W$5</f>
        <v>10129.949079523811</v>
      </c>
    </row>
    <row r="79" spans="1:23" x14ac:dyDescent="0.25">
      <c r="A79" s="121"/>
      <c r="B79" s="535" t="s">
        <v>151</v>
      </c>
      <c r="C79" s="86" t="str">
        <f t="shared" si="40"/>
        <v>No aplica</v>
      </c>
      <c r="D79" s="533">
        <f>(HLOOKUP(CONCATENATE($L$5,D$7),BECO_Datos!$D$3:$HN$85,BECO_Datos!$A79,FALSE)+IFERROR(HLOOKUP(CONCATENATE($L$5,D$7),BECO_Datos!$HP$3:$LT$85,BECO_Datos!$A79,FALSE),0))*D$5</f>
        <v>0</v>
      </c>
      <c r="E79" s="533">
        <f>(HLOOKUP(CONCATENATE($L$5,E$7),BECO_Datos!$D$3:$HN$85,BECO_Datos!$A79,FALSE)+IFERROR(HLOOKUP(CONCATENATE($L$5,E$7),BECO_Datos!$HP$3:$LT$85,BECO_Datos!$A79,FALSE),0))*E$5</f>
        <v>0</v>
      </c>
      <c r="F79" s="533">
        <f>(HLOOKUP(CONCATENATE($L$5,F$7),BECO_Datos!$D$3:$HN$85,BECO_Datos!$A79,FALSE)+IFERROR(HLOOKUP(CONCATENATE($L$5,F$7),BECO_Datos!$HP$3:$LT$85,BECO_Datos!$A79,FALSE),0))*F$5</f>
        <v>0</v>
      </c>
      <c r="G79" s="533">
        <f>(HLOOKUP(CONCATENATE($L$5,G$7),BECO_Datos!$D$3:$HN$85,BECO_Datos!$A79,FALSE)+IFERROR(HLOOKUP(CONCATENATE($L$5,G$7),BECO_Datos!$HP$3:$LT$85,BECO_Datos!$A79,FALSE),0))*G$5</f>
        <v>0</v>
      </c>
      <c r="H79" s="533">
        <f>(HLOOKUP(CONCATENATE($L$5,H$7),BECO_Datos!$D$3:$HN$85,BECO_Datos!$A79,FALSE)+IFERROR(HLOOKUP(CONCATENATE($L$5,H$7),BECO_Datos!$HP$3:$LT$85,BECO_Datos!$A79,FALSE),0))*H$5</f>
        <v>0</v>
      </c>
      <c r="I79" s="533">
        <f>(HLOOKUP(CONCATENATE($L$5,I$7),BECO_Datos!$D$3:$HN$85,BECO_Datos!$A79,FALSE)+IFERROR(HLOOKUP(CONCATENATE($L$5,I$7),BECO_Datos!$HP$3:$LT$85,BECO_Datos!$A79,FALSE),0))*I$5</f>
        <v>0</v>
      </c>
      <c r="J79" s="533">
        <f>(HLOOKUP(CONCATENATE($L$5,J$7),BECO_Datos!$D$3:$HN$85,BECO_Datos!$A79,FALSE)+IFERROR(HLOOKUP(CONCATENATE($L$5,J$7),BECO_Datos!$HP$3:$LT$85,BECO_Datos!$A79,FALSE),0))*J$5</f>
        <v>0</v>
      </c>
      <c r="K79" s="533">
        <f>(HLOOKUP(CONCATENATE($L$5,K$7),BECO_Datos!$D$3:$HN$85,BECO_Datos!$A79,FALSE)+IFERROR(HLOOKUP(CONCATENATE($L$5,K$7),BECO_Datos!$HP$3:$LT$85,BECO_Datos!$A79,FALSE),0))*K$5</f>
        <v>0</v>
      </c>
      <c r="L79" s="86" t="str">
        <f t="shared" si="41"/>
        <v>No aplica</v>
      </c>
      <c r="M79" s="533">
        <f>(HLOOKUP(CONCATENATE($L$5,M$7),BECO_Datos!$D$3:$HN$85,BECO_Datos!$A79,FALSE)+IFERROR(HLOOKUP(CONCATENATE($L$5,M$7),BECO_Datos!$HP$3:$LT$85,BECO_Datos!$A79,FALSE),0))*M$5</f>
        <v>0</v>
      </c>
      <c r="N79" s="533">
        <f>(HLOOKUP(CONCATENATE($L$5,N$7),BECO_Datos!$D$3:$HN$85,BECO_Datos!$A79,FALSE)+IFERROR(HLOOKUP(CONCATENATE($L$5,N$7),BECO_Datos!$HP$3:$LT$85,BECO_Datos!$A79,FALSE),0))*N$5</f>
        <v>0</v>
      </c>
      <c r="O79" s="533">
        <f>(HLOOKUP(CONCATENATE($L$5,O$7),BECO_Datos!$D$3:$HN$85,BECO_Datos!$A79,FALSE)+IFERROR(HLOOKUP(CONCATENATE($L$5,O$7),BECO_Datos!$HP$3:$LT$85,BECO_Datos!$A79,FALSE),0))*O$5</f>
        <v>0</v>
      </c>
      <c r="P79" s="533">
        <f>(HLOOKUP(CONCATENATE($L$5,P$7),BECO_Datos!$D$3:$HN$85,BECO_Datos!$A79,FALSE)+IFERROR(HLOOKUP(CONCATENATE($L$5,P$7),BECO_Datos!$HP$3:$LT$85,BECO_Datos!$A79,FALSE),0))*P$5</f>
        <v>0</v>
      </c>
      <c r="Q79" s="533">
        <f>(HLOOKUP(CONCATENATE($L$5,Q$7),BECO_Datos!$D$3:$HN$85,BECO_Datos!$A79,FALSE)+IFERROR(HLOOKUP(CONCATENATE($L$5,Q$7),BECO_Datos!$HP$3:$LT$85,BECO_Datos!$A79,FALSE),0))*Q$5</f>
        <v>17.853190476190477</v>
      </c>
      <c r="R79" s="533">
        <f>(HLOOKUP(CONCATENATE($L$5,R$7),BECO_Datos!$D$3:$HN$85,BECO_Datos!$A79,FALSE)+IFERROR(HLOOKUP(CONCATENATE($L$5,R$7),BECO_Datos!$HP$3:$LT$85,BECO_Datos!$A79,FALSE),0))*R$5</f>
        <v>0</v>
      </c>
      <c r="S79" s="533">
        <f>(HLOOKUP(CONCATENATE($L$5,S$7),BECO_Datos!$D$3:$HN$85,BECO_Datos!$A79,FALSE)+IFERROR(HLOOKUP(CONCATENATE($L$5,S$7),BECO_Datos!$HP$3:$LT$85,BECO_Datos!$A79,FALSE),0))*S$5</f>
        <v>0</v>
      </c>
      <c r="T79" s="533">
        <f>(HLOOKUP(CONCATENATE($L$5,T$7),BECO_Datos!$D$3:$HN$85,BECO_Datos!$A79,FALSE)+IFERROR(HLOOKUP(CONCATENATE($L$5,T$7),BECO_Datos!$HP$3:$LT$85,BECO_Datos!$A79,FALSE),0))*T$5</f>
        <v>0</v>
      </c>
      <c r="U79" s="533">
        <f>(HLOOKUP(CONCATENATE($L$5,U$7),BECO_Datos!$D$3:$HN$85,BECO_Datos!$A79,FALSE)+IFERROR(HLOOKUP(CONCATENATE($L$5,U$7),BECO_Datos!$HP$3:$LT$85,BECO_Datos!$A79,FALSE),0))*U$5</f>
        <v>0</v>
      </c>
      <c r="V79" s="533">
        <f>(HLOOKUP(CONCATENATE($L$5,V$7),BECO_Datos!$D$3:$HN$85,BECO_Datos!$A79,FALSE)+IFERROR(HLOOKUP(CONCATENATE($L$5,V$7),BECO_Datos!$HP$3:$LT$85,BECO_Datos!$A79,FALSE),0))*V$5</f>
        <v>14.050666666666666</v>
      </c>
      <c r="W79" s="533">
        <f>(HLOOKUP(CONCATENATE($L$5,W$7),BECO_Datos!$D$3:$HN$85,BECO_Datos!$A79,FALSE)+IFERROR(HLOOKUP(CONCATENATE($L$5,W$7),BECO_Datos!$HP$3:$LT$85,BECO_Datos!$A79,FALSE),0))*W$5</f>
        <v>0</v>
      </c>
    </row>
    <row r="80" spans="1:23" x14ac:dyDescent="0.25">
      <c r="A80" s="121"/>
      <c r="B80" s="536" t="s">
        <v>152</v>
      </c>
      <c r="C80" s="89" t="str">
        <f t="shared" si="40"/>
        <v>No aplica</v>
      </c>
      <c r="D80" s="532">
        <f>(HLOOKUP(CONCATENATE($L$5,D$7),BECO_Datos!$D$3:$HN$85,BECO_Datos!$A80,FALSE)+IFERROR(HLOOKUP(CONCATENATE($L$5,D$7),BECO_Datos!$HP$3:$LT$85,BECO_Datos!$A80,FALSE),0))*D$5</f>
        <v>0</v>
      </c>
      <c r="E80" s="532">
        <f>(HLOOKUP(CONCATENATE($L$5,E$7),BECO_Datos!$D$3:$HN$85,BECO_Datos!$A80,FALSE)+IFERROR(HLOOKUP(CONCATENATE($L$5,E$7),BECO_Datos!$HP$3:$LT$85,BECO_Datos!$A80,FALSE),0))*E$5</f>
        <v>0</v>
      </c>
      <c r="F80" s="532">
        <f>(HLOOKUP(CONCATENATE($L$5,F$7),BECO_Datos!$D$3:$HN$85,BECO_Datos!$A80,FALSE)+IFERROR(HLOOKUP(CONCATENATE($L$5,F$7),BECO_Datos!$HP$3:$LT$85,BECO_Datos!$A80,FALSE),0))*F$5</f>
        <v>0</v>
      </c>
      <c r="G80" s="532">
        <f>(HLOOKUP(CONCATENATE($L$5,G$7),BECO_Datos!$D$3:$HN$85,BECO_Datos!$A80,FALSE)+IFERROR(HLOOKUP(CONCATENATE($L$5,G$7),BECO_Datos!$HP$3:$LT$85,BECO_Datos!$A80,FALSE),0))*G$5</f>
        <v>0</v>
      </c>
      <c r="H80" s="532">
        <f>(HLOOKUP(CONCATENATE($L$5,H$7),BECO_Datos!$D$3:$HN$85,BECO_Datos!$A80,FALSE)+IFERROR(HLOOKUP(CONCATENATE($L$5,H$7),BECO_Datos!$HP$3:$LT$85,BECO_Datos!$A80,FALSE),0))*H$5</f>
        <v>0</v>
      </c>
      <c r="I80" s="532">
        <f>(HLOOKUP(CONCATENATE($L$5,I$7),BECO_Datos!$D$3:$HN$85,BECO_Datos!$A80,FALSE)+IFERROR(HLOOKUP(CONCATENATE($L$5,I$7),BECO_Datos!$HP$3:$LT$85,BECO_Datos!$A80,FALSE),0))*I$5</f>
        <v>0</v>
      </c>
      <c r="J80" s="532">
        <f>(HLOOKUP(CONCATENATE($L$5,J$7),BECO_Datos!$D$3:$HN$85,BECO_Datos!$A80,FALSE)+IFERROR(HLOOKUP(CONCATENATE($L$5,J$7),BECO_Datos!$HP$3:$LT$85,BECO_Datos!$A80,FALSE),0))*J$5</f>
        <v>0</v>
      </c>
      <c r="K80" s="532">
        <f>(HLOOKUP(CONCATENATE($L$5,K$7),BECO_Datos!$D$3:$HN$85,BECO_Datos!$A80,FALSE)+IFERROR(HLOOKUP(CONCATENATE($L$5,K$7),BECO_Datos!$HP$3:$LT$85,BECO_Datos!$A80,FALSE),0))*K$5</f>
        <v>0</v>
      </c>
      <c r="L80" s="89" t="str">
        <f t="shared" si="41"/>
        <v>No aplica</v>
      </c>
      <c r="M80" s="532">
        <f>(HLOOKUP(CONCATENATE($L$5,M$7),BECO_Datos!$D$3:$HN$85,BECO_Datos!$A80,FALSE)+IFERROR(HLOOKUP(CONCATENATE($L$5,M$7),BECO_Datos!$HP$3:$LT$85,BECO_Datos!$A80,FALSE),0))*M$5</f>
        <v>0</v>
      </c>
      <c r="N80" s="532">
        <f>(HLOOKUP(CONCATENATE($L$5,N$7),BECO_Datos!$D$3:$HN$85,BECO_Datos!$A80,FALSE)+IFERROR(HLOOKUP(CONCATENATE($L$5,N$7),BECO_Datos!$HP$3:$LT$85,BECO_Datos!$A80,FALSE),0))*N$5</f>
        <v>0</v>
      </c>
      <c r="O80" s="532">
        <f>(HLOOKUP(CONCATENATE($L$5,O$7),BECO_Datos!$D$3:$HN$85,BECO_Datos!$A80,FALSE)+IFERROR(HLOOKUP(CONCATENATE($L$5,O$7),BECO_Datos!$HP$3:$LT$85,BECO_Datos!$A80,FALSE),0))*O$5</f>
        <v>0</v>
      </c>
      <c r="P80" s="532">
        <f>(HLOOKUP(CONCATENATE($L$5,P$7),BECO_Datos!$D$3:$HN$85,BECO_Datos!$A80,FALSE)+IFERROR(HLOOKUP(CONCATENATE($L$5,P$7),BECO_Datos!$HP$3:$LT$85,BECO_Datos!$A80,FALSE),0))*P$5</f>
        <v>0</v>
      </c>
      <c r="Q80" s="532">
        <f>(HLOOKUP(CONCATENATE($L$5,Q$7),BECO_Datos!$D$3:$HN$85,BECO_Datos!$A80,FALSE)+IFERROR(HLOOKUP(CONCATENATE($L$5,Q$7),BECO_Datos!$HP$3:$LT$85,BECO_Datos!$A80,FALSE),0))*Q$5</f>
        <v>817.93988095238092</v>
      </c>
      <c r="R80" s="532">
        <f>(HLOOKUP(CONCATENATE($L$5,R$7),BECO_Datos!$D$3:$HN$85,BECO_Datos!$A80,FALSE)+IFERROR(HLOOKUP(CONCATENATE($L$5,R$7),BECO_Datos!$HP$3:$LT$85,BECO_Datos!$A80,FALSE),0))*R$5</f>
        <v>0</v>
      </c>
      <c r="S80" s="532">
        <f>(HLOOKUP(CONCATENATE($L$5,S$7),BECO_Datos!$D$3:$HN$85,BECO_Datos!$A80,FALSE)+IFERROR(HLOOKUP(CONCATENATE($L$5,S$7),BECO_Datos!$HP$3:$LT$85,BECO_Datos!$A80,FALSE),0))*S$5</f>
        <v>0</v>
      </c>
      <c r="T80" s="532">
        <f>(HLOOKUP(CONCATENATE($L$5,T$7),BECO_Datos!$D$3:$HN$85,BECO_Datos!$A80,FALSE)+IFERROR(HLOOKUP(CONCATENATE($L$5,T$7),BECO_Datos!$HP$3:$LT$85,BECO_Datos!$A80,FALSE),0))*T$5</f>
        <v>1241.2378095238096</v>
      </c>
      <c r="U80" s="532">
        <f>(HLOOKUP(CONCATENATE($L$5,U$7),BECO_Datos!$D$3:$HN$85,BECO_Datos!$A80,FALSE)+IFERROR(HLOOKUP(CONCATENATE($L$5,U$7),BECO_Datos!$HP$3:$LT$85,BECO_Datos!$A80,FALSE),0))*U$5</f>
        <v>0</v>
      </c>
      <c r="V80" s="532">
        <f>(HLOOKUP(CONCATENATE($L$5,V$7),BECO_Datos!$D$3:$HN$85,BECO_Datos!$A80,FALSE)+IFERROR(HLOOKUP(CONCATENATE($L$5,V$7),BECO_Datos!$HP$3:$LT$85,BECO_Datos!$A80,FALSE),0))*V$5</f>
        <v>0</v>
      </c>
      <c r="W80" s="532">
        <f>(HLOOKUP(CONCATENATE($L$5,W$7),BECO_Datos!$D$3:$HN$85,BECO_Datos!$A80,FALSE)+IFERROR(HLOOKUP(CONCATENATE($L$5,W$7),BECO_Datos!$HP$3:$LT$85,BECO_Datos!$A80,FALSE),0))*W$5</f>
        <v>0</v>
      </c>
    </row>
    <row r="81" spans="1:23" x14ac:dyDescent="0.25">
      <c r="A81" s="121"/>
      <c r="B81" s="535" t="s">
        <v>153</v>
      </c>
      <c r="C81" s="86" t="str">
        <f t="shared" si="40"/>
        <v>No aplica</v>
      </c>
      <c r="D81" s="533">
        <f>(HLOOKUP(CONCATENATE($L$5,D$7),BECO_Datos!$D$3:$HN$85,BECO_Datos!$A81,FALSE)+IFERROR(HLOOKUP(CONCATENATE($L$5,D$7),BECO_Datos!$HP$3:$LT$85,BECO_Datos!$A81,FALSE),0))*D$5</f>
        <v>0</v>
      </c>
      <c r="E81" s="533">
        <f>(HLOOKUP(CONCATENATE($L$5,E$7),BECO_Datos!$D$3:$HN$85,BECO_Datos!$A81,FALSE)+IFERROR(HLOOKUP(CONCATENATE($L$5,E$7),BECO_Datos!$HP$3:$LT$85,BECO_Datos!$A81,FALSE),0))*E$5</f>
        <v>0</v>
      </c>
      <c r="F81" s="533">
        <f>(HLOOKUP(CONCATENATE($L$5,F$7),BECO_Datos!$D$3:$HN$85,BECO_Datos!$A81,FALSE)+IFERROR(HLOOKUP(CONCATENATE($L$5,F$7),BECO_Datos!$HP$3:$LT$85,BECO_Datos!$A81,FALSE),0))*F$5</f>
        <v>0</v>
      </c>
      <c r="G81" s="533">
        <f>(HLOOKUP(CONCATENATE($L$5,G$7),BECO_Datos!$D$3:$HN$85,BECO_Datos!$A81,FALSE)+IFERROR(HLOOKUP(CONCATENATE($L$5,G$7),BECO_Datos!$HP$3:$LT$85,BECO_Datos!$A81,FALSE),0))*G$5</f>
        <v>0</v>
      </c>
      <c r="H81" s="533">
        <f>(HLOOKUP(CONCATENATE($L$5,H$7),BECO_Datos!$D$3:$HN$85,BECO_Datos!$A81,FALSE)+IFERROR(HLOOKUP(CONCATENATE($L$5,H$7),BECO_Datos!$HP$3:$LT$85,BECO_Datos!$A81,FALSE),0))*H$5</f>
        <v>0</v>
      </c>
      <c r="I81" s="533">
        <f>(HLOOKUP(CONCATENATE($L$5,I$7),BECO_Datos!$D$3:$HN$85,BECO_Datos!$A81,FALSE)+IFERROR(HLOOKUP(CONCATENATE($L$5,I$7),BECO_Datos!$HP$3:$LT$85,BECO_Datos!$A81,FALSE),0))*I$5</f>
        <v>0</v>
      </c>
      <c r="J81" s="533">
        <f>(HLOOKUP(CONCATENATE($L$5,J$7),BECO_Datos!$D$3:$HN$85,BECO_Datos!$A81,FALSE)+IFERROR(HLOOKUP(CONCATENATE($L$5,J$7),BECO_Datos!$HP$3:$LT$85,BECO_Datos!$A81,FALSE),0))*J$5</f>
        <v>0</v>
      </c>
      <c r="K81" s="533">
        <f>(HLOOKUP(CONCATENATE($L$5,K$7),BECO_Datos!$D$3:$HN$85,BECO_Datos!$A81,FALSE)+IFERROR(HLOOKUP(CONCATENATE($L$5,K$7),BECO_Datos!$HP$3:$LT$85,BECO_Datos!$A81,FALSE),0))*K$5</f>
        <v>0</v>
      </c>
      <c r="L81" s="86" t="str">
        <f t="shared" si="41"/>
        <v>No aplica</v>
      </c>
      <c r="M81" s="533">
        <f>(HLOOKUP(CONCATENATE($L$5,M$7),BECO_Datos!$D$3:$HN$85,BECO_Datos!$A81,FALSE)+IFERROR(HLOOKUP(CONCATENATE($L$5,M$7),BECO_Datos!$HP$3:$LT$85,BECO_Datos!$A81,FALSE),0))*M$5</f>
        <v>0</v>
      </c>
      <c r="N81" s="533">
        <f>(HLOOKUP(CONCATENATE($L$5,N$7),BECO_Datos!$D$3:$HN$85,BECO_Datos!$A81,FALSE)+IFERROR(HLOOKUP(CONCATENATE($L$5,N$7),BECO_Datos!$HP$3:$LT$85,BECO_Datos!$A81,FALSE),0))*N$5</f>
        <v>0</v>
      </c>
      <c r="O81" s="533">
        <f>(HLOOKUP(CONCATENATE($L$5,O$7),BECO_Datos!$D$3:$HN$85,BECO_Datos!$A81,FALSE)+IFERROR(HLOOKUP(CONCATENATE($L$5,O$7),BECO_Datos!$HP$3:$LT$85,BECO_Datos!$A81,FALSE),0))*O$5</f>
        <v>0</v>
      </c>
      <c r="P81" s="533">
        <f>(HLOOKUP(CONCATENATE($L$5,P$7),BECO_Datos!$D$3:$HN$85,BECO_Datos!$A81,FALSE)+IFERROR(HLOOKUP(CONCATENATE($L$5,P$7),BECO_Datos!$HP$3:$LT$85,BECO_Datos!$A81,FALSE),0))*P$5</f>
        <v>0</v>
      </c>
      <c r="Q81" s="533">
        <f>(HLOOKUP(CONCATENATE($L$5,Q$7),BECO_Datos!$D$3:$HN$85,BECO_Datos!$A81,FALSE)+IFERROR(HLOOKUP(CONCATENATE($L$5,Q$7),BECO_Datos!$HP$3:$LT$85,BECO_Datos!$A81,FALSE),0))*Q$5</f>
        <v>0</v>
      </c>
      <c r="R81" s="533">
        <f>(HLOOKUP(CONCATENATE($L$5,R$7),BECO_Datos!$D$3:$HN$85,BECO_Datos!$A81,FALSE)+IFERROR(HLOOKUP(CONCATENATE($L$5,R$7),BECO_Datos!$HP$3:$LT$85,BECO_Datos!$A81,FALSE),0))*R$5</f>
        <v>80.733344896000006</v>
      </c>
      <c r="S81" s="533">
        <f>(HLOOKUP(CONCATENATE($L$5,S$7),BECO_Datos!$D$3:$HN$85,BECO_Datos!$A81,FALSE)+IFERROR(HLOOKUP(CONCATENATE($L$5,S$7),BECO_Datos!$HP$3:$LT$85,BECO_Datos!$A81,FALSE),0))*S$5</f>
        <v>0</v>
      </c>
      <c r="T81" s="533">
        <f>(HLOOKUP(CONCATENATE($L$5,T$7),BECO_Datos!$D$3:$HN$85,BECO_Datos!$A81,FALSE)+IFERROR(HLOOKUP(CONCATENATE($L$5,T$7),BECO_Datos!$HP$3:$LT$85,BECO_Datos!$A81,FALSE),0))*T$5</f>
        <v>0</v>
      </c>
      <c r="U81" s="533">
        <f>(HLOOKUP(CONCATENATE($L$5,U$7),BECO_Datos!$D$3:$HN$85,BECO_Datos!$A81,FALSE)+IFERROR(HLOOKUP(CONCATENATE($L$5,U$7),BECO_Datos!$HP$3:$LT$85,BECO_Datos!$A81,FALSE),0))*U$5</f>
        <v>0</v>
      </c>
      <c r="V81" s="533">
        <f>(HLOOKUP(CONCATENATE($L$5,V$7),BECO_Datos!$D$3:$HN$85,BECO_Datos!$A81,FALSE)+IFERROR(HLOOKUP(CONCATENATE($L$5,V$7),BECO_Datos!$HP$3:$LT$85,BECO_Datos!$A81,FALSE),0))*V$5</f>
        <v>0</v>
      </c>
      <c r="W81" s="533">
        <f>(HLOOKUP(CONCATENATE($L$5,W$7),BECO_Datos!$D$3:$HN$85,BECO_Datos!$A81,FALSE)+IFERROR(HLOOKUP(CONCATENATE($L$5,W$7),BECO_Datos!$HP$3:$LT$85,BECO_Datos!$A81,FALSE),0))*W$5</f>
        <v>0</v>
      </c>
    </row>
    <row r="82" spans="1:23" x14ac:dyDescent="0.25">
      <c r="A82" s="121"/>
      <c r="B82" s="583" t="s">
        <v>113</v>
      </c>
      <c r="C82" s="89" t="str">
        <f t="shared" si="40"/>
        <v>No aplica</v>
      </c>
      <c r="D82" s="532">
        <f>(HLOOKUP(CONCATENATE($L$5,D$7),BECO_Datos!$D$3:$HN$85,BECO_Datos!$A82,FALSE)+IFERROR(HLOOKUP(CONCATENATE($L$5,D$7),BECO_Datos!$HP$3:$LT$85,BECO_Datos!$A82,FALSE),0))*D$5</f>
        <v>0</v>
      </c>
      <c r="E82" s="532">
        <f>(HLOOKUP(CONCATENATE($L$5,E$7),BECO_Datos!$D$3:$HN$85,BECO_Datos!$A82,FALSE)+IFERROR(HLOOKUP(CONCATENATE($L$5,E$7),BECO_Datos!$HP$3:$LT$85,BECO_Datos!$A82,FALSE),0))*E$5</f>
        <v>0</v>
      </c>
      <c r="F82" s="532">
        <f>(HLOOKUP(CONCATENATE($L$5,F$7),BECO_Datos!$D$3:$HN$85,BECO_Datos!$A82,FALSE)+IFERROR(HLOOKUP(CONCATENATE($L$5,F$7),BECO_Datos!$HP$3:$LT$85,BECO_Datos!$A82,FALSE),0))*F$5</f>
        <v>0</v>
      </c>
      <c r="G82" s="532">
        <f>(HLOOKUP(CONCATENATE($L$5,G$7),BECO_Datos!$D$3:$HN$85,BECO_Datos!$A82,FALSE)+IFERROR(HLOOKUP(CONCATENATE($L$5,G$7),BECO_Datos!$HP$3:$LT$85,BECO_Datos!$A82,FALSE),0))*G$5</f>
        <v>0</v>
      </c>
      <c r="H82" s="532">
        <f>(HLOOKUP(CONCATENATE($L$5,H$7),BECO_Datos!$D$3:$HN$85,BECO_Datos!$A82,FALSE)+IFERROR(HLOOKUP(CONCATENATE($L$5,H$7),BECO_Datos!$HP$3:$LT$85,BECO_Datos!$A82,FALSE),0))*H$5</f>
        <v>0</v>
      </c>
      <c r="I82" s="532">
        <f>(HLOOKUP(CONCATENATE($L$5,I$7),BECO_Datos!$D$3:$HN$85,BECO_Datos!$A82,FALSE)+IFERROR(HLOOKUP(CONCATENATE($L$5,I$7),BECO_Datos!$HP$3:$LT$85,BECO_Datos!$A82,FALSE),0))*I$5</f>
        <v>0</v>
      </c>
      <c r="J82" s="532">
        <f>(HLOOKUP(CONCATENATE($L$5,J$7),BECO_Datos!$D$3:$HN$85,BECO_Datos!$A82,FALSE)+IFERROR(HLOOKUP(CONCATENATE($L$5,J$7),BECO_Datos!$HP$3:$LT$85,BECO_Datos!$A82,FALSE),0))*J$5</f>
        <v>0</v>
      </c>
      <c r="K82" s="532">
        <f>(HLOOKUP(CONCATENATE($L$5,K$7),BECO_Datos!$D$3:$HN$85,BECO_Datos!$A82,FALSE)+IFERROR(HLOOKUP(CONCATENATE($L$5,K$7),BECO_Datos!$HP$3:$LT$85,BECO_Datos!$A82,FALSE),0))*K$5</f>
        <v>0</v>
      </c>
      <c r="L82" s="89" t="str">
        <f t="shared" si="41"/>
        <v>No aplica</v>
      </c>
      <c r="M82" s="532">
        <f>(HLOOKUP(CONCATENATE($L$5,M$7),BECO_Datos!$D$3:$HN$85,BECO_Datos!$A82,FALSE)+IFERROR(HLOOKUP(CONCATENATE($L$5,M$7),BECO_Datos!$HP$3:$LT$85,BECO_Datos!$A82,FALSE),0))*M$5</f>
        <v>0</v>
      </c>
      <c r="N82" s="532">
        <f>(HLOOKUP(CONCATENATE($L$5,N$7),BECO_Datos!$D$3:$HN$85,BECO_Datos!$A82,FALSE)+IFERROR(HLOOKUP(CONCATENATE($L$5,N$7),BECO_Datos!$HP$3:$LT$85,BECO_Datos!$A82,FALSE),0))*N$5</f>
        <v>0</v>
      </c>
      <c r="O82" s="532">
        <f>(HLOOKUP(CONCATENATE($L$5,O$7),BECO_Datos!$D$3:$HN$85,BECO_Datos!$A82,FALSE)+IFERROR(HLOOKUP(CONCATENATE($L$5,O$7),BECO_Datos!$HP$3:$LT$85,BECO_Datos!$A82,FALSE),0))*O$5</f>
        <v>0</v>
      </c>
      <c r="P82" s="532">
        <f>(HLOOKUP(CONCATENATE($L$5,P$7),BECO_Datos!$D$3:$HN$85,BECO_Datos!$A82,FALSE)+IFERROR(HLOOKUP(CONCATENATE($L$5,P$7),BECO_Datos!$HP$3:$LT$85,BECO_Datos!$A82,FALSE),0))*P$5</f>
        <v>0</v>
      </c>
      <c r="Q82" s="532">
        <f>(HLOOKUP(CONCATENATE($L$5,Q$7),BECO_Datos!$D$3:$HN$85,BECO_Datos!$A82,FALSE)+IFERROR(HLOOKUP(CONCATENATE($L$5,Q$7),BECO_Datos!$HP$3:$LT$85,BECO_Datos!$A82,FALSE),0))*Q$5</f>
        <v>0</v>
      </c>
      <c r="R82" s="532">
        <f>(HLOOKUP(CONCATENATE($L$5,R$7),BECO_Datos!$D$3:$HN$85,BECO_Datos!$A82,FALSE)+IFERROR(HLOOKUP(CONCATENATE($L$5,R$7),BECO_Datos!$HP$3:$LT$85,BECO_Datos!$A82,FALSE),0))*R$5</f>
        <v>566.9379343281804</v>
      </c>
      <c r="S82" s="532">
        <f>(HLOOKUP(CONCATENATE($L$5,S$7),BECO_Datos!$D$3:$HN$85,BECO_Datos!$A82,FALSE)+IFERROR(HLOOKUP(CONCATENATE($L$5,S$7),BECO_Datos!$HP$3:$LT$85,BECO_Datos!$A82,FALSE),0))*S$5</f>
        <v>0</v>
      </c>
      <c r="T82" s="532">
        <f>(HLOOKUP(CONCATENATE($L$5,T$7),BECO_Datos!$D$3:$HN$85,BECO_Datos!$A82,FALSE)+IFERROR(HLOOKUP(CONCATENATE($L$5,T$7),BECO_Datos!$HP$3:$LT$85,BECO_Datos!$A82,FALSE),0))*T$5</f>
        <v>0</v>
      </c>
      <c r="U82" s="532">
        <f>(HLOOKUP(CONCATENATE($L$5,U$7),BECO_Datos!$D$3:$HN$85,BECO_Datos!$A82,FALSE)+IFERROR(HLOOKUP(CONCATENATE($L$5,U$7),BECO_Datos!$HP$3:$LT$85,BECO_Datos!$A82,FALSE),0))*U$5</f>
        <v>0</v>
      </c>
      <c r="V82" s="532">
        <f>(HLOOKUP(CONCATENATE($L$5,V$7),BECO_Datos!$D$3:$HN$85,BECO_Datos!$A82,FALSE)+IFERROR(HLOOKUP(CONCATENATE($L$5,V$7),BECO_Datos!$HP$3:$LT$85,BECO_Datos!$A82,FALSE),0))*V$5</f>
        <v>0</v>
      </c>
      <c r="W82" s="532">
        <f>(HLOOKUP(CONCATENATE($L$5,W$7),BECO_Datos!$D$3:$HN$85,BECO_Datos!$A82,FALSE)+IFERROR(HLOOKUP(CONCATENATE($L$5,W$7),BECO_Datos!$HP$3:$LT$85,BECO_Datos!$A82,FALSE),0))*W$5</f>
        <v>0</v>
      </c>
    </row>
    <row r="83" spans="1:23" x14ac:dyDescent="0.25">
      <c r="A83" s="121"/>
      <c r="B83" s="586" t="s">
        <v>112</v>
      </c>
      <c r="C83" s="86" t="str">
        <f t="shared" si="40"/>
        <v>No aplica</v>
      </c>
      <c r="D83" s="533">
        <f>(HLOOKUP(CONCATENATE($L$5,D$7),BECO_Datos!$D$3:$HN$85,BECO_Datos!$A83,FALSE)+IFERROR(HLOOKUP(CONCATENATE($L$5,D$7),BECO_Datos!$HP$3:$LT$85,BECO_Datos!$A83,FALSE),0))*D$5</f>
        <v>0</v>
      </c>
      <c r="E83" s="533">
        <f>(HLOOKUP(CONCATENATE($L$5,E$7),BECO_Datos!$D$3:$HN$85,BECO_Datos!$A83,FALSE)+IFERROR(HLOOKUP(CONCATENATE($L$5,E$7),BECO_Datos!$HP$3:$LT$85,BECO_Datos!$A83,FALSE),0))*E$5</f>
        <v>0</v>
      </c>
      <c r="F83" s="533">
        <f>(HLOOKUP(CONCATENATE($L$5,F$7),BECO_Datos!$D$3:$HN$85,BECO_Datos!$A83,FALSE)+IFERROR(HLOOKUP(CONCATENATE($L$5,F$7),BECO_Datos!$HP$3:$LT$85,BECO_Datos!$A83,FALSE),0))*F$5</f>
        <v>0</v>
      </c>
      <c r="G83" s="533">
        <f>(HLOOKUP(CONCATENATE($L$5,G$7),BECO_Datos!$D$3:$HN$85,BECO_Datos!$A83,FALSE)+IFERROR(HLOOKUP(CONCATENATE($L$5,G$7),BECO_Datos!$HP$3:$LT$85,BECO_Datos!$A83,FALSE),0))*G$5</f>
        <v>0</v>
      </c>
      <c r="H83" s="533">
        <f>(HLOOKUP(CONCATENATE($L$5,H$7),BECO_Datos!$D$3:$HN$85,BECO_Datos!$A83,FALSE)+IFERROR(HLOOKUP(CONCATENATE($L$5,H$7),BECO_Datos!$HP$3:$LT$85,BECO_Datos!$A83,FALSE),0))*H$5</f>
        <v>0</v>
      </c>
      <c r="I83" s="533">
        <f>(HLOOKUP(CONCATENATE($L$5,I$7),BECO_Datos!$D$3:$HN$85,BECO_Datos!$A83,FALSE)+IFERROR(HLOOKUP(CONCATENATE($L$5,I$7),BECO_Datos!$HP$3:$LT$85,BECO_Datos!$A83,FALSE),0))*I$5</f>
        <v>0</v>
      </c>
      <c r="J83" s="533">
        <f>(HLOOKUP(CONCATENATE($L$5,J$7),BECO_Datos!$D$3:$HN$85,BECO_Datos!$A83,FALSE)+IFERROR(HLOOKUP(CONCATENATE($L$5,J$7),BECO_Datos!$HP$3:$LT$85,BECO_Datos!$A83,FALSE),0))*J$5</f>
        <v>0</v>
      </c>
      <c r="K83" s="533">
        <f>(HLOOKUP(CONCATENATE($L$5,K$7),BECO_Datos!$D$3:$HN$85,BECO_Datos!$A83,FALSE)+IFERROR(HLOOKUP(CONCATENATE($L$5,K$7),BECO_Datos!$HP$3:$LT$85,BECO_Datos!$A83,FALSE),0))*K$5</f>
        <v>0</v>
      </c>
      <c r="L83" s="86" t="str">
        <f t="shared" si="41"/>
        <v>No aplica</v>
      </c>
      <c r="M83" s="533">
        <f>(HLOOKUP(CONCATENATE($L$5,M$7),BECO_Datos!$D$3:$HN$85,BECO_Datos!$A83,FALSE)+IFERROR(HLOOKUP(CONCATENATE($L$5,M$7),BECO_Datos!$HP$3:$LT$85,BECO_Datos!$A83,FALSE),0))*M$5</f>
        <v>0</v>
      </c>
      <c r="N83" s="533">
        <f>(HLOOKUP(CONCATENATE($L$5,N$7),BECO_Datos!$D$3:$HN$85,BECO_Datos!$A83,FALSE)+IFERROR(HLOOKUP(CONCATENATE($L$5,N$7),BECO_Datos!$HP$3:$LT$85,BECO_Datos!$A83,FALSE),0))*N$5</f>
        <v>0</v>
      </c>
      <c r="O83" s="533">
        <f>(HLOOKUP(CONCATENATE($L$5,O$7),BECO_Datos!$D$3:$HN$85,BECO_Datos!$A83,FALSE)+IFERROR(HLOOKUP(CONCATENATE($L$5,O$7),BECO_Datos!$HP$3:$LT$85,BECO_Datos!$A83,FALSE),0))*O$5</f>
        <v>0</v>
      </c>
      <c r="P83" s="533">
        <f>(HLOOKUP(CONCATENATE($L$5,P$7),BECO_Datos!$D$3:$HN$85,BECO_Datos!$A83,FALSE)+IFERROR(HLOOKUP(CONCATENATE($L$5,P$7),BECO_Datos!$HP$3:$LT$85,BECO_Datos!$A83,FALSE),0))*P$5</f>
        <v>0</v>
      </c>
      <c r="Q83" s="533">
        <f>(HLOOKUP(CONCATENATE($L$5,Q$7),BECO_Datos!$D$3:$HN$85,BECO_Datos!$A83,FALSE)+IFERROR(HLOOKUP(CONCATENATE($L$5,Q$7),BECO_Datos!$HP$3:$LT$85,BECO_Datos!$A83,FALSE),0))*Q$5</f>
        <v>0</v>
      </c>
      <c r="R83" s="533">
        <f>(HLOOKUP(CONCATENATE($L$5,R$7),BECO_Datos!$D$3:$HN$85,BECO_Datos!$A83,FALSE)+IFERROR(HLOOKUP(CONCATENATE($L$5,R$7),BECO_Datos!$HP$3:$LT$85,BECO_Datos!$A83,FALSE),0))*R$5</f>
        <v>3999.373680512896</v>
      </c>
      <c r="S83" s="533">
        <f>(HLOOKUP(CONCATENATE($L$5,S$7),BECO_Datos!$D$3:$HN$85,BECO_Datos!$A83,FALSE)+IFERROR(HLOOKUP(CONCATENATE($L$5,S$7),BECO_Datos!$HP$3:$LT$85,BECO_Datos!$A83,FALSE),0))*S$5</f>
        <v>0</v>
      </c>
      <c r="T83" s="533">
        <f>(HLOOKUP(CONCATENATE($L$5,T$7),BECO_Datos!$D$3:$HN$85,BECO_Datos!$A83,FALSE)+IFERROR(HLOOKUP(CONCATENATE($L$5,T$7),BECO_Datos!$HP$3:$LT$85,BECO_Datos!$A83,FALSE),0))*T$5</f>
        <v>0</v>
      </c>
      <c r="U83" s="533">
        <f>(HLOOKUP(CONCATENATE($L$5,U$7),BECO_Datos!$D$3:$HN$85,BECO_Datos!$A83,FALSE)+IFERROR(HLOOKUP(CONCATENATE($L$5,U$7),BECO_Datos!$HP$3:$LT$85,BECO_Datos!$A83,FALSE),0))*U$5</f>
        <v>0</v>
      </c>
      <c r="V83" s="533">
        <f>(HLOOKUP(CONCATENATE($L$5,V$7),BECO_Datos!$D$3:$HN$85,BECO_Datos!$A83,FALSE)+IFERROR(HLOOKUP(CONCATENATE($L$5,V$7),BECO_Datos!$HP$3:$LT$85,BECO_Datos!$A83,FALSE),0))*V$5</f>
        <v>0</v>
      </c>
      <c r="W83" s="533">
        <f>(HLOOKUP(CONCATENATE($L$5,W$7),BECO_Datos!$D$3:$HN$85,BECO_Datos!$A83,FALSE)+IFERROR(HLOOKUP(CONCATENATE($L$5,W$7),BECO_Datos!$HP$3:$LT$85,BECO_Datos!$A83,FALSE),0))*W$5</f>
        <v>0</v>
      </c>
    </row>
    <row r="84" spans="1:23" x14ac:dyDescent="0.25">
      <c r="A84" s="121"/>
      <c r="B84" s="583" t="s">
        <v>22</v>
      </c>
      <c r="C84" s="89" t="str">
        <f t="shared" si="40"/>
        <v>No aplica</v>
      </c>
      <c r="D84" s="532">
        <f>(HLOOKUP(CONCATENATE($L$5,D$7),BECO_Datos!$D$3:$HN$85,BECO_Datos!$A84,FALSE)+IFERROR(HLOOKUP(CONCATENATE($L$5,D$7),BECO_Datos!$HP$3:$LT$85,BECO_Datos!$A84,FALSE),0))*D$5</f>
        <v>0</v>
      </c>
      <c r="E84" s="532">
        <f>(HLOOKUP(CONCATENATE($L$5,E$7),BECO_Datos!$D$3:$HN$85,BECO_Datos!$A84,FALSE)+IFERROR(HLOOKUP(CONCATENATE($L$5,E$7),BECO_Datos!$HP$3:$LT$85,BECO_Datos!$A84,FALSE),0))*E$5</f>
        <v>0</v>
      </c>
      <c r="F84" s="532">
        <f>(HLOOKUP(CONCATENATE($L$5,F$7),BECO_Datos!$D$3:$HN$85,BECO_Datos!$A84,FALSE)+IFERROR(HLOOKUP(CONCATENATE($L$5,F$7),BECO_Datos!$HP$3:$LT$85,BECO_Datos!$A84,FALSE),0))*F$5</f>
        <v>0</v>
      </c>
      <c r="G84" s="532">
        <f>(HLOOKUP(CONCATENATE($L$5,G$7),BECO_Datos!$D$3:$HN$85,BECO_Datos!$A84,FALSE)+IFERROR(HLOOKUP(CONCATENATE($L$5,G$7),BECO_Datos!$HP$3:$LT$85,BECO_Datos!$A84,FALSE),0))*G$5</f>
        <v>0</v>
      </c>
      <c r="H84" s="532">
        <f>(HLOOKUP(CONCATENATE($L$5,H$7),BECO_Datos!$D$3:$HN$85,BECO_Datos!$A84,FALSE)+IFERROR(HLOOKUP(CONCATENATE($L$5,H$7),BECO_Datos!$HP$3:$LT$85,BECO_Datos!$A84,FALSE),0))*H$5</f>
        <v>0</v>
      </c>
      <c r="I84" s="532">
        <f>(HLOOKUP(CONCATENATE($L$5,I$7),BECO_Datos!$D$3:$HN$85,BECO_Datos!$A84,FALSE)+IFERROR(HLOOKUP(CONCATENATE($L$5,I$7),BECO_Datos!$HP$3:$LT$85,BECO_Datos!$A84,FALSE),0))*I$5</f>
        <v>0</v>
      </c>
      <c r="J84" s="532">
        <f>(HLOOKUP(CONCATENATE($L$5,J$7),BECO_Datos!$D$3:$HN$85,BECO_Datos!$A84,FALSE)+IFERROR(HLOOKUP(CONCATENATE($L$5,J$7),BECO_Datos!$HP$3:$LT$85,BECO_Datos!$A84,FALSE),0))*J$5</f>
        <v>0</v>
      </c>
      <c r="K84" s="532">
        <f>(HLOOKUP(CONCATENATE($L$5,K$7),BECO_Datos!$D$3:$HN$85,BECO_Datos!$A84,FALSE)+IFERROR(HLOOKUP(CONCATENATE($L$5,K$7),BECO_Datos!$HP$3:$LT$85,BECO_Datos!$A84,FALSE),0))*K$5</f>
        <v>0</v>
      </c>
      <c r="L84" s="89" t="str">
        <f t="shared" si="41"/>
        <v>No aplica</v>
      </c>
      <c r="M84" s="532">
        <f>(HLOOKUP(CONCATENATE($L$5,M$7),BECO_Datos!$D$3:$HN$85,BECO_Datos!$A84,FALSE)+IFERROR(HLOOKUP(CONCATENATE($L$5,M$7),BECO_Datos!$HP$3:$LT$85,BECO_Datos!$A84,FALSE),0))*M$5</f>
        <v>0</v>
      </c>
      <c r="N84" s="532">
        <f>(HLOOKUP(CONCATENATE($L$5,N$7),BECO_Datos!$D$3:$HN$85,BECO_Datos!$A84,FALSE)+IFERROR(HLOOKUP(CONCATENATE($L$5,N$7),BECO_Datos!$HP$3:$LT$85,BECO_Datos!$A84,FALSE),0))*N$5</f>
        <v>0</v>
      </c>
      <c r="O84" s="532">
        <f>(HLOOKUP(CONCATENATE($L$5,O$7),BECO_Datos!$D$3:$HN$85,BECO_Datos!$A84,FALSE)+IFERROR(HLOOKUP(CONCATENATE($L$5,O$7),BECO_Datos!$HP$3:$LT$85,BECO_Datos!$A84,FALSE),0))*O$5</f>
        <v>0</v>
      </c>
      <c r="P84" s="532">
        <f>(HLOOKUP(CONCATENATE($L$5,P$7),BECO_Datos!$D$3:$HN$85,BECO_Datos!$A84,FALSE)+IFERROR(HLOOKUP(CONCATENATE($L$5,P$7),BECO_Datos!$HP$3:$LT$85,BECO_Datos!$A84,FALSE),0))*P$5</f>
        <v>0</v>
      </c>
      <c r="Q84" s="532">
        <f>(HLOOKUP(CONCATENATE($L$5,Q$7),BECO_Datos!$D$3:$HN$85,BECO_Datos!$A84,FALSE)+IFERROR(HLOOKUP(CONCATENATE($L$5,Q$7),BECO_Datos!$HP$3:$LT$85,BECO_Datos!$A84,FALSE),0))*Q$5</f>
        <v>0</v>
      </c>
      <c r="R84" s="532">
        <f>(HLOOKUP(CONCATENATE($L$5,R$7),BECO_Datos!$D$3:$HN$85,BECO_Datos!$A84,FALSE)+IFERROR(HLOOKUP(CONCATENATE($L$5,R$7),BECO_Datos!$HP$3:$LT$85,BECO_Datos!$A84,FALSE),0))*R$5</f>
        <v>89.823512095328994</v>
      </c>
      <c r="S84" s="532">
        <f>(HLOOKUP(CONCATENATE($L$5,S$7),BECO_Datos!$D$3:$HN$85,BECO_Datos!$A84,FALSE)+IFERROR(HLOOKUP(CONCATENATE($L$5,S$7),BECO_Datos!$HP$3:$LT$85,BECO_Datos!$A84,FALSE),0))*S$5</f>
        <v>0</v>
      </c>
      <c r="T84" s="532">
        <f>(HLOOKUP(CONCATENATE($L$5,T$7),BECO_Datos!$D$3:$HN$85,BECO_Datos!$A84,FALSE)+IFERROR(HLOOKUP(CONCATENATE($L$5,T$7),BECO_Datos!$HP$3:$LT$85,BECO_Datos!$A84,FALSE),0))*T$5</f>
        <v>0</v>
      </c>
      <c r="U84" s="532">
        <f>(HLOOKUP(CONCATENATE($L$5,U$7),BECO_Datos!$D$3:$HN$85,BECO_Datos!$A84,FALSE)+IFERROR(HLOOKUP(CONCATENATE($L$5,U$7),BECO_Datos!$HP$3:$LT$85,BECO_Datos!$A84,FALSE),0))*U$5</f>
        <v>0</v>
      </c>
      <c r="V84" s="532">
        <f>(HLOOKUP(CONCATENATE($L$5,V$7),BECO_Datos!$D$3:$HN$85,BECO_Datos!$A84,FALSE)+IFERROR(HLOOKUP(CONCATENATE($L$5,V$7),BECO_Datos!$HP$3:$LT$85,BECO_Datos!$A84,FALSE),0))*V$5</f>
        <v>0</v>
      </c>
      <c r="W84" s="532">
        <f>(HLOOKUP(CONCATENATE($L$5,W$7),BECO_Datos!$D$3:$HN$85,BECO_Datos!$A84,FALSE)+IFERROR(HLOOKUP(CONCATENATE($L$5,W$7),BECO_Datos!$HP$3:$LT$85,BECO_Datos!$A84,FALSE),0))*W$5</f>
        <v>0</v>
      </c>
    </row>
    <row r="85" spans="1:23" x14ac:dyDescent="0.25">
      <c r="A85" s="121"/>
      <c r="B85" s="586" t="s">
        <v>23</v>
      </c>
      <c r="C85" s="86" t="str">
        <f t="shared" si="40"/>
        <v>No aplica</v>
      </c>
      <c r="D85" s="86">
        <f>(HLOOKUP(CONCATENATE($L$5,D$7),BECO_Datos!$D$3:$HN$85,BECO_Datos!$A85,FALSE)+IFERROR(HLOOKUP(CONCATENATE($L$5,D$7),BECO_Datos!$HP$3:$LT$85,BECO_Datos!$A85,FALSE),0))*D$5</f>
        <v>0</v>
      </c>
      <c r="E85" s="86">
        <f>(HLOOKUP(CONCATENATE($L$5,E$7),BECO_Datos!$D$3:$HN$85,BECO_Datos!$A85,FALSE)+IFERROR(HLOOKUP(CONCATENATE($L$5,E$7),BECO_Datos!$HP$3:$LT$85,BECO_Datos!$A85,FALSE),0))*E$5</f>
        <v>0</v>
      </c>
      <c r="F85" s="86">
        <f>(HLOOKUP(CONCATENATE($L$5,F$7),BECO_Datos!$D$3:$HN$85,BECO_Datos!$A85,FALSE)+IFERROR(HLOOKUP(CONCATENATE($L$5,F$7),BECO_Datos!$HP$3:$LT$85,BECO_Datos!$A85,FALSE),0))*F$5</f>
        <v>0</v>
      </c>
      <c r="G85" s="86">
        <f>(HLOOKUP(CONCATENATE($L$5,G$7),BECO_Datos!$D$3:$HN$85,BECO_Datos!$A85,FALSE)+IFERROR(HLOOKUP(CONCATENATE($L$5,G$7),BECO_Datos!$HP$3:$LT$85,BECO_Datos!$A85,FALSE),0))*G$5</f>
        <v>0</v>
      </c>
      <c r="H85" s="86">
        <f>(HLOOKUP(CONCATENATE($L$5,H$7),BECO_Datos!$D$3:$HN$85,BECO_Datos!$A85,FALSE)+IFERROR(HLOOKUP(CONCATENATE($L$5,H$7),BECO_Datos!$HP$3:$LT$85,BECO_Datos!$A85,FALSE),0))*H$5</f>
        <v>0</v>
      </c>
      <c r="I85" s="86">
        <f>(HLOOKUP(CONCATENATE($L$5,I$7),BECO_Datos!$D$3:$HN$85,BECO_Datos!$A85,FALSE)+IFERROR(HLOOKUP(CONCATENATE($L$5,I$7),BECO_Datos!$HP$3:$LT$85,BECO_Datos!$A85,FALSE),0))*I$5</f>
        <v>0</v>
      </c>
      <c r="J85" s="86">
        <f>(HLOOKUP(CONCATENATE($L$5,J$7),BECO_Datos!$D$3:$HN$85,BECO_Datos!$A85,FALSE)+IFERROR(HLOOKUP(CONCATENATE($L$5,J$7),BECO_Datos!$HP$3:$LT$85,BECO_Datos!$A85,FALSE),0))*J$5</f>
        <v>0</v>
      </c>
      <c r="K85" s="86">
        <f>(HLOOKUP(CONCATENATE($L$5,K$7),BECO_Datos!$D$3:$HN$85,BECO_Datos!$A85,FALSE)+IFERROR(HLOOKUP(CONCATENATE($L$5,K$7),BECO_Datos!$HP$3:$LT$85,BECO_Datos!$A85,FALSE),0))*K$5</f>
        <v>0</v>
      </c>
      <c r="L85" s="86" t="str">
        <f t="shared" si="41"/>
        <v>No aplica</v>
      </c>
      <c r="M85" s="86">
        <f>(HLOOKUP(CONCATENATE($L$5,M$7),BECO_Datos!$D$3:$HN$85,BECO_Datos!$A85,FALSE)+IFERROR(HLOOKUP(CONCATENATE($L$5,M$7),BECO_Datos!$HP$3:$LT$85,BECO_Datos!$A85,FALSE),0))*M$5</f>
        <v>0</v>
      </c>
      <c r="N85" s="86">
        <f>(HLOOKUP(CONCATENATE($L$5,N$7),BECO_Datos!$D$3:$HN$85,BECO_Datos!$A85,FALSE)+IFERROR(HLOOKUP(CONCATENATE($L$5,N$7),BECO_Datos!$HP$3:$LT$85,BECO_Datos!$A85,FALSE),0))*N$5</f>
        <v>0</v>
      </c>
      <c r="O85" s="86">
        <f>(HLOOKUP(CONCATENATE($L$5,O$7),BECO_Datos!$D$3:$HN$85,BECO_Datos!$A85,FALSE)+IFERROR(HLOOKUP(CONCATENATE($L$5,O$7),BECO_Datos!$HP$3:$LT$85,BECO_Datos!$A85,FALSE),0))*O$5</f>
        <v>0</v>
      </c>
      <c r="P85" s="86">
        <f>(HLOOKUP(CONCATENATE($L$5,P$7),BECO_Datos!$D$3:$HN$85,BECO_Datos!$A85,FALSE)+IFERROR(HLOOKUP(CONCATENATE($L$5,P$7),BECO_Datos!$HP$3:$LT$85,BECO_Datos!$A85,FALSE),0))*P$5</f>
        <v>0</v>
      </c>
      <c r="Q85" s="86">
        <f>(HLOOKUP(CONCATENATE($L$5,Q$7),BECO_Datos!$D$3:$HN$85,BECO_Datos!$A85,FALSE)+IFERROR(HLOOKUP(CONCATENATE($L$5,Q$7),BECO_Datos!$HP$3:$LT$85,BECO_Datos!$A85,FALSE),0))*Q$5</f>
        <v>12143.968301537041</v>
      </c>
      <c r="R85" s="86">
        <f>(HLOOKUP(CONCATENATE($L$5,R$7),BECO_Datos!$D$3:$HN$85,BECO_Datos!$A85,FALSE)+IFERROR(HLOOKUP(CONCATENATE($L$5,R$7),BECO_Datos!$HP$3:$LT$85,BECO_Datos!$A85,FALSE),0))*R$5</f>
        <v>2996.4914966175347</v>
      </c>
      <c r="S85" s="86">
        <f>(HLOOKUP(CONCATENATE($L$5,S$7),BECO_Datos!$D$3:$HN$85,BECO_Datos!$A85,FALSE)+IFERROR(HLOOKUP(CONCATENATE($L$5,S$7),BECO_Datos!$HP$3:$LT$85,BECO_Datos!$A85,FALSE),0))*S$5</f>
        <v>0</v>
      </c>
      <c r="T85" s="86">
        <f>(HLOOKUP(CONCATENATE($L$5,T$7),BECO_Datos!$D$3:$HN$85,BECO_Datos!$A85,FALSE)+IFERROR(HLOOKUP(CONCATENATE($L$5,T$7),BECO_Datos!$HP$3:$LT$85,BECO_Datos!$A85,FALSE),0))*T$5</f>
        <v>88.73132537520496</v>
      </c>
      <c r="U85" s="86">
        <f>(HLOOKUP(CONCATENATE($L$5,U$7),BECO_Datos!$D$3:$HN$85,BECO_Datos!$A85,FALSE)+IFERROR(HLOOKUP(CONCATENATE($L$5,U$7),BECO_Datos!$HP$3:$LT$85,BECO_Datos!$A85,FALSE),0))*U$5</f>
        <v>786.65564017188626</v>
      </c>
      <c r="V85" s="86">
        <f>(HLOOKUP(CONCATENATE($L$5,V$7),BECO_Datos!$D$3:$HN$85,BECO_Datos!$A85,FALSE)+IFERROR(HLOOKUP(CONCATENATE($L$5,V$7),BECO_Datos!$HP$3:$LT$85,BECO_Datos!$A85,FALSE),0))*V$5</f>
        <v>360.01779403523688</v>
      </c>
      <c r="W85" s="86">
        <f>(HLOOKUP(CONCATENATE($L$5,W$7),BECO_Datos!$D$3:$HN$85,BECO_Datos!$A85,FALSE)+IFERROR(HLOOKUP(CONCATENATE($L$5,W$7),BECO_Datos!$HP$3:$LT$85,BECO_Datos!$A85,FALSE),0))*W$5</f>
        <v>379.4019089128596</v>
      </c>
    </row>
    <row r="86" spans="1:23" x14ac:dyDescent="0.25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</row>
    <row r="87" spans="1:23" x14ac:dyDescent="0.25">
      <c r="A87" s="121"/>
      <c r="B87" s="59" t="s">
        <v>127</v>
      </c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</row>
    <row r="88" spans="1:23" x14ac:dyDescent="0.25">
      <c r="A88" s="121"/>
      <c r="B88" s="674" t="s">
        <v>128</v>
      </c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</row>
    <row r="89" spans="1:23" x14ac:dyDescent="0.25">
      <c r="A89" s="121"/>
      <c r="B89" s="675" t="s">
        <v>129</v>
      </c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</row>
    <row r="90" spans="1:23" x14ac:dyDescent="0.25">
      <c r="A90" s="121"/>
      <c r="B90" s="674" t="s">
        <v>130</v>
      </c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</row>
    <row r="91" spans="1:23" x14ac:dyDescent="0.25">
      <c r="A91" s="121"/>
      <c r="B91" s="675" t="s">
        <v>131</v>
      </c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</row>
    <row r="92" spans="1:23" x14ac:dyDescent="0.25">
      <c r="A92" s="121"/>
      <c r="B92" s="674" t="s">
        <v>132</v>
      </c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</row>
    <row r="93" spans="1:23" x14ac:dyDescent="0.25">
      <c r="A93" s="121"/>
      <c r="B93" s="675" t="s">
        <v>133</v>
      </c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</row>
  </sheetData>
  <mergeCells count="3">
    <mergeCell ref="B6:B8"/>
    <mergeCell ref="C6:K6"/>
    <mergeCell ref="L6:W6"/>
  </mergeCells>
  <pageMargins left="0.25" right="0.25" top="1.1114583333333334" bottom="0.75" header="0.3" footer="0.3"/>
  <pageSetup paperSize="5" scale="66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665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6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workbookViewId="0"/>
  </sheetViews>
  <sheetFormatPr baseColWidth="10" defaultColWidth="11.42578125" defaultRowHeight="15" x14ac:dyDescent="0.25"/>
  <cols>
    <col min="1" max="1" width="2.42578125" customWidth="1"/>
    <col min="2" max="2" width="92.140625" customWidth="1"/>
    <col min="3" max="3" width="11.85546875" bestFit="1" customWidth="1"/>
    <col min="4" max="10" width="11.7109375" bestFit="1" customWidth="1"/>
    <col min="11" max="12" width="11.5703125" bestFit="1" customWidth="1"/>
  </cols>
  <sheetData>
    <row r="2" spans="2:13" ht="20.25" thickBot="1" x14ac:dyDescent="0.35">
      <c r="B2" s="364" t="s">
        <v>436</v>
      </c>
    </row>
    <row r="3" spans="2:13" ht="15.75" thickTop="1" x14ac:dyDescent="0.25"/>
    <row r="5" spans="2:13" x14ac:dyDescent="0.25">
      <c r="B5" s="363" t="s">
        <v>435</v>
      </c>
      <c r="C5" s="363">
        <v>2006</v>
      </c>
      <c r="D5" s="363">
        <v>2007</v>
      </c>
      <c r="E5" s="363">
        <v>2008</v>
      </c>
      <c r="F5" s="363">
        <v>2009</v>
      </c>
      <c r="G5" s="363">
        <v>2010</v>
      </c>
      <c r="H5" s="363">
        <v>2011</v>
      </c>
      <c r="I5" s="363">
        <v>2012</v>
      </c>
      <c r="J5" s="363">
        <v>2013</v>
      </c>
      <c r="K5" s="363">
        <v>2014</v>
      </c>
      <c r="L5" s="363">
        <v>2015</v>
      </c>
    </row>
    <row r="6" spans="2:13" x14ac:dyDescent="0.25">
      <c r="B6" s="362" t="str">
        <f>Cap_02!A6</f>
        <v>PIB precios corrientes (BB COP)</v>
      </c>
      <c r="C6" s="361">
        <f>Cap_02!B6</f>
        <v>383.89800000000002</v>
      </c>
      <c r="D6" s="361">
        <f>Cap_02!C6</f>
        <v>431.072</v>
      </c>
      <c r="E6" s="361">
        <f>Cap_02!D6</f>
        <v>480.08699999999999</v>
      </c>
      <c r="F6" s="361">
        <f>Cap_02!E6</f>
        <v>504.64699999999999</v>
      </c>
      <c r="G6" s="361">
        <f>Cap_02!F6</f>
        <v>544.92399999999998</v>
      </c>
      <c r="H6" s="361">
        <f>Cap_02!G6</f>
        <v>619.89400000000001</v>
      </c>
      <c r="I6" s="361">
        <f>Cap_02!H6</f>
        <v>664.24</v>
      </c>
      <c r="J6" s="361">
        <f>Cap_02!I6</f>
        <v>710.49699999999996</v>
      </c>
      <c r="K6" s="361">
        <f>Cap_02!J6</f>
        <v>757.50599999999997</v>
      </c>
      <c r="L6" s="360">
        <f>Cap_02!K6</f>
        <v>800.84900000000005</v>
      </c>
    </row>
    <row r="7" spans="2:13" x14ac:dyDescent="0.25">
      <c r="B7" s="355" t="str">
        <f>Cap_02!A55</f>
        <v>Oferta bruta de energía primaria (PJ)</v>
      </c>
      <c r="C7" s="352">
        <f>Cap_02!B55</f>
        <v>2622.4775415929885</v>
      </c>
      <c r="D7" s="352">
        <f>Cap_02!C55</f>
        <v>2512.7623024487357</v>
      </c>
      <c r="E7" s="352">
        <f>Cap_02!D55</f>
        <v>2737.9838085550673</v>
      </c>
      <c r="F7" s="352">
        <f>Cap_02!E55</f>
        <v>2997.4666855351898</v>
      </c>
      <c r="G7" s="352">
        <f>Cap_02!F55</f>
        <v>2193.5800396304617</v>
      </c>
      <c r="H7" s="352">
        <f>Cap_02!G55</f>
        <v>2276.5609749396899</v>
      </c>
      <c r="I7" s="352">
        <f>Cap_02!H55</f>
        <v>2334.4921678911483</v>
      </c>
      <c r="J7" s="352">
        <f>Cap_02!I55</f>
        <v>2182.6860390807683</v>
      </c>
      <c r="K7" s="352">
        <f>Cap_02!J55</f>
        <v>1751.3674408507341</v>
      </c>
      <c r="L7" s="351">
        <f>Cap_02!K55</f>
        <v>2105.7639946231839</v>
      </c>
    </row>
    <row r="8" spans="2:13" x14ac:dyDescent="0.25">
      <c r="B8" s="353" t="s">
        <v>434</v>
      </c>
      <c r="C8" s="359">
        <f t="shared" ref="C8:L8" si="0">C7/C6</f>
        <v>6.831183130917557</v>
      </c>
      <c r="D8" s="359">
        <f t="shared" si="0"/>
        <v>5.8291011767146452</v>
      </c>
      <c r="E8" s="359">
        <f t="shared" si="0"/>
        <v>5.7030992477510685</v>
      </c>
      <c r="F8" s="359">
        <f t="shared" si="0"/>
        <v>5.939729524866272</v>
      </c>
      <c r="G8" s="359">
        <f t="shared" si="0"/>
        <v>4.0254788550888962</v>
      </c>
      <c r="H8" s="359">
        <f t="shared" si="0"/>
        <v>3.6725004193292561</v>
      </c>
      <c r="I8" s="359">
        <f t="shared" si="0"/>
        <v>3.5145311452052694</v>
      </c>
      <c r="J8" s="359">
        <f t="shared" si="0"/>
        <v>3.072055250171033</v>
      </c>
      <c r="K8" s="359">
        <f t="shared" si="0"/>
        <v>2.312017912532355</v>
      </c>
      <c r="L8" s="358">
        <f t="shared" si="0"/>
        <v>2.6294145271120821</v>
      </c>
    </row>
    <row r="9" spans="2:13" x14ac:dyDescent="0.25">
      <c r="B9" s="357"/>
      <c r="C9" s="352"/>
      <c r="D9" s="352"/>
      <c r="E9" s="352"/>
      <c r="F9" s="352"/>
      <c r="G9" s="352"/>
      <c r="H9" s="352"/>
      <c r="I9" s="352"/>
      <c r="J9" s="352"/>
      <c r="K9" s="352"/>
      <c r="L9" s="351"/>
    </row>
    <row r="10" spans="2:13" x14ac:dyDescent="0.25">
      <c r="B10" s="353" t="s">
        <v>433</v>
      </c>
      <c r="C10" s="356" t="e">
        <f>SUMIFS(BECO_Resultados!#REF!,BECO_Resultados!#REF!,DANE!C$5,BECO_Resultados!#REF!,DANE!$M10)/SUMIFS(BECO_Resultados!#REF!,BECO_Resultados!#REF!,DANE!C$5)</f>
        <v>#REF!</v>
      </c>
      <c r="D10" s="356" t="e">
        <f>SUMIFS(BECO_Resultados!#REF!,BECO_Resultados!#REF!,DANE!D$5,BECO_Resultados!#REF!,DANE!$M10)/SUMIFS(BECO_Resultados!#REF!,BECO_Resultados!#REF!,DANE!D$5)</f>
        <v>#REF!</v>
      </c>
      <c r="E10" s="356" t="e">
        <f>SUMIFS(BECO_Resultados!#REF!,BECO_Resultados!#REF!,DANE!E$5,BECO_Resultados!#REF!,DANE!$M10)/SUMIFS(BECO_Resultados!#REF!,BECO_Resultados!#REF!,DANE!E$5)</f>
        <v>#REF!</v>
      </c>
      <c r="F10" s="356" t="e">
        <f>SUMIFS(BECO_Resultados!#REF!,BECO_Resultados!#REF!,DANE!F$5,BECO_Resultados!#REF!,DANE!$M10)/SUMIFS(BECO_Resultados!#REF!,BECO_Resultados!#REF!,DANE!F$5)</f>
        <v>#REF!</v>
      </c>
      <c r="G10" s="356" t="e">
        <f>SUMIFS(BECO_Resultados!#REF!,BECO_Resultados!#REF!,DANE!G$5,BECO_Resultados!#REF!,DANE!$M10)/SUMIFS(BECO_Resultados!#REF!,BECO_Resultados!#REF!,DANE!G$5)</f>
        <v>#REF!</v>
      </c>
      <c r="H10" s="356" t="e">
        <f>SUMIFS(BECO_Resultados!#REF!,BECO_Resultados!#REF!,DANE!H$5,BECO_Resultados!#REF!,DANE!$M10)/SUMIFS(BECO_Resultados!#REF!,BECO_Resultados!#REF!,DANE!H$5)</f>
        <v>#REF!</v>
      </c>
      <c r="I10" s="356" t="e">
        <f>SUMIFS(BECO_Resultados!#REF!,BECO_Resultados!#REF!,DANE!I$5,BECO_Resultados!#REF!,DANE!$M10)/SUMIFS(BECO_Resultados!#REF!,BECO_Resultados!#REF!,DANE!I$5)</f>
        <v>#REF!</v>
      </c>
      <c r="J10" s="356" t="e">
        <f>SUMIFS(BECO_Resultados!#REF!,BECO_Resultados!#REF!,DANE!J$5,BECO_Resultados!#REF!,DANE!$M10)/SUMIFS(BECO_Resultados!#REF!,BECO_Resultados!#REF!,DANE!J$5)</f>
        <v>#REF!</v>
      </c>
      <c r="K10" s="356" t="e">
        <f>SUMIFS(BECO_Resultados!#REF!,BECO_Resultados!#REF!,DANE!K$5,BECO_Resultados!#REF!,DANE!$M10)/SUMIFS(BECO_Resultados!#REF!,BECO_Resultados!#REF!,DANE!K$5)</f>
        <v>#REF!</v>
      </c>
      <c r="L10" s="356" t="e">
        <f>SUMIFS(BECO_Resultados!#REF!,BECO_Resultados!#REF!,DANE!L$5,BECO_Resultados!#REF!,DANE!$M10)/SUMIFS(BECO_Resultados!#REF!,BECO_Resultados!#REF!,DANE!L$5)</f>
        <v>#REF!</v>
      </c>
      <c r="M10" t="s">
        <v>432</v>
      </c>
    </row>
    <row r="11" spans="2:13" x14ac:dyDescent="0.25">
      <c r="B11" s="354"/>
      <c r="C11" s="352"/>
      <c r="D11" s="352"/>
      <c r="E11" s="352"/>
      <c r="F11" s="352"/>
      <c r="G11" s="352"/>
      <c r="H11" s="352"/>
      <c r="I11" s="352"/>
      <c r="J11" s="352"/>
      <c r="K11" s="352"/>
      <c r="L11" s="351"/>
    </row>
    <row r="12" spans="2:13" x14ac:dyDescent="0.25">
      <c r="B12" s="353" t="s">
        <v>431</v>
      </c>
      <c r="C12" s="352" t="e">
        <f>#REF!</f>
        <v>#REF!</v>
      </c>
      <c r="D12" s="352" t="e">
        <f>#REF!</f>
        <v>#REF!</v>
      </c>
      <c r="E12" s="352" t="e">
        <f>#REF!</f>
        <v>#REF!</v>
      </c>
      <c r="F12" s="352" t="e">
        <f>#REF!</f>
        <v>#REF!</v>
      </c>
      <c r="G12" s="352" t="e">
        <f>#REF!</f>
        <v>#REF!</v>
      </c>
      <c r="H12" s="352" t="e">
        <f>#REF!</f>
        <v>#REF!</v>
      </c>
      <c r="I12" s="352" t="e">
        <f>#REF!</f>
        <v>#REF!</v>
      </c>
      <c r="J12" s="352" t="e">
        <f>#REF!</f>
        <v>#REF!</v>
      </c>
      <c r="K12" s="352" t="e">
        <f>#REF!</f>
        <v>#REF!</v>
      </c>
      <c r="L12" s="351" t="e">
        <f>#REF!</f>
        <v>#REF!</v>
      </c>
    </row>
    <row r="13" spans="2:13" x14ac:dyDescent="0.25">
      <c r="B13" s="355" t="s">
        <v>430</v>
      </c>
      <c r="C13" s="352" t="e">
        <f>#REF!</f>
        <v>#REF!</v>
      </c>
      <c r="D13" s="352" t="e">
        <f>#REF!</f>
        <v>#REF!</v>
      </c>
      <c r="E13" s="352" t="e">
        <f>#REF!</f>
        <v>#REF!</v>
      </c>
      <c r="F13" s="352" t="e">
        <f>#REF!</f>
        <v>#REF!</v>
      </c>
      <c r="G13" s="352" t="e">
        <f>#REF!</f>
        <v>#REF!</v>
      </c>
      <c r="H13" s="352" t="e">
        <f>#REF!</f>
        <v>#REF!</v>
      </c>
      <c r="I13" s="352" t="e">
        <f>#REF!</f>
        <v>#REF!</v>
      </c>
      <c r="J13" s="352" t="e">
        <f>#REF!</f>
        <v>#REF!</v>
      </c>
      <c r="K13" s="352" t="e">
        <f>#REF!</f>
        <v>#REF!</v>
      </c>
      <c r="L13" s="351" t="e">
        <f>#REF!</f>
        <v>#REF!</v>
      </c>
    </row>
    <row r="14" spans="2:13" x14ac:dyDescent="0.25">
      <c r="B14" s="355"/>
      <c r="C14" s="352"/>
      <c r="D14" s="352"/>
      <c r="E14" s="352"/>
      <c r="F14" s="352"/>
      <c r="G14" s="352"/>
      <c r="H14" s="352"/>
      <c r="I14" s="352"/>
      <c r="J14" s="352"/>
      <c r="K14" s="352"/>
      <c r="L14" s="351"/>
    </row>
    <row r="15" spans="2:13" x14ac:dyDescent="0.25">
      <c r="B15" s="353" t="s">
        <v>429</v>
      </c>
      <c r="C15" s="352" t="e">
        <f>#REF!</f>
        <v>#REF!</v>
      </c>
      <c r="D15" s="352" t="e">
        <f>#REF!</f>
        <v>#REF!</v>
      </c>
      <c r="E15" s="352" t="e">
        <f>#REF!</f>
        <v>#REF!</v>
      </c>
      <c r="F15" s="352" t="e">
        <f>#REF!</f>
        <v>#REF!</v>
      </c>
      <c r="G15" s="352" t="e">
        <f>#REF!</f>
        <v>#REF!</v>
      </c>
      <c r="H15" s="352" t="e">
        <f>#REF!</f>
        <v>#REF!</v>
      </c>
      <c r="I15" s="352" t="e">
        <f>#REF!</f>
        <v>#REF!</v>
      </c>
      <c r="J15" s="352" t="e">
        <f>#REF!</f>
        <v>#REF!</v>
      </c>
      <c r="K15" s="352" t="e">
        <f>#REF!</f>
        <v>#REF!</v>
      </c>
      <c r="L15" s="351" t="e">
        <f>#REF!</f>
        <v>#REF!</v>
      </c>
    </row>
    <row r="16" spans="2:13" x14ac:dyDescent="0.25">
      <c r="B16" s="355" t="s">
        <v>428</v>
      </c>
      <c r="C16" s="352" t="e">
        <f>#REF!</f>
        <v>#REF!</v>
      </c>
      <c r="D16" s="352" t="e">
        <f>#REF!</f>
        <v>#REF!</v>
      </c>
      <c r="E16" s="352" t="e">
        <f>#REF!</f>
        <v>#REF!</v>
      </c>
      <c r="F16" s="352" t="e">
        <f>#REF!</f>
        <v>#REF!</v>
      </c>
      <c r="G16" s="352" t="e">
        <f>#REF!</f>
        <v>#REF!</v>
      </c>
      <c r="H16" s="352" t="e">
        <f>#REF!</f>
        <v>#REF!</v>
      </c>
      <c r="I16" s="352" t="e">
        <f>#REF!</f>
        <v>#REF!</v>
      </c>
      <c r="J16" s="352" t="e">
        <f>#REF!</f>
        <v>#REF!</v>
      </c>
      <c r="K16" s="352" t="e">
        <f>#REF!</f>
        <v>#REF!</v>
      </c>
      <c r="L16" s="351" t="e">
        <f>#REF!</f>
        <v>#REF!</v>
      </c>
    </row>
    <row r="17" spans="2:13" x14ac:dyDescent="0.25">
      <c r="B17" s="354"/>
      <c r="C17" s="352"/>
      <c r="D17" s="352"/>
      <c r="E17" s="352"/>
      <c r="F17" s="352"/>
      <c r="G17" s="352"/>
      <c r="H17" s="352"/>
      <c r="I17" s="352"/>
      <c r="J17" s="352"/>
      <c r="K17" s="352"/>
      <c r="L17" s="351"/>
    </row>
    <row r="18" spans="2:13" x14ac:dyDescent="0.25">
      <c r="B18" s="353" t="s">
        <v>427</v>
      </c>
      <c r="C18" s="352"/>
      <c r="D18" s="352"/>
      <c r="E18" s="352"/>
      <c r="F18" s="352"/>
      <c r="G18" s="352"/>
      <c r="H18" s="352"/>
      <c r="I18" s="352"/>
      <c r="J18" s="352"/>
      <c r="K18" s="352"/>
      <c r="L18" s="351"/>
    </row>
    <row r="19" spans="2:13" x14ac:dyDescent="0.25">
      <c r="B19" s="354"/>
      <c r="C19" s="352"/>
      <c r="D19" s="352"/>
      <c r="E19" s="352"/>
      <c r="F19" s="352"/>
      <c r="G19" s="352"/>
      <c r="H19" s="352"/>
      <c r="I19" s="352"/>
      <c r="J19" s="352"/>
      <c r="K19" s="352"/>
      <c r="L19" s="351"/>
    </row>
    <row r="20" spans="2:13" x14ac:dyDescent="0.25">
      <c r="B20" s="353" t="s">
        <v>426</v>
      </c>
      <c r="C20" s="352" t="e">
        <f>#REF!+#REF!</f>
        <v>#REF!</v>
      </c>
      <c r="D20" s="352" t="e">
        <f>#REF!+#REF!</f>
        <v>#REF!</v>
      </c>
      <c r="E20" s="352" t="e">
        <f>#REF!+#REF!</f>
        <v>#REF!</v>
      </c>
      <c r="F20" s="352" t="e">
        <f>#REF!+#REF!</f>
        <v>#REF!</v>
      </c>
      <c r="G20" s="352" t="e">
        <f>#REF!+#REF!</f>
        <v>#REF!</v>
      </c>
      <c r="H20" s="352" t="e">
        <f>#REF!+#REF!</f>
        <v>#REF!</v>
      </c>
      <c r="I20" s="352" t="e">
        <f>#REF!+#REF!</f>
        <v>#REF!</v>
      </c>
      <c r="J20" s="352" t="e">
        <f>#REF!+#REF!</f>
        <v>#REF!</v>
      </c>
      <c r="K20" s="352" t="e">
        <f>#REF!+#REF!</f>
        <v>#REF!</v>
      </c>
      <c r="L20" s="351" t="e">
        <f>#REF!+#REF!</f>
        <v>#REF!</v>
      </c>
    </row>
    <row r="21" spans="2:13" x14ac:dyDescent="0.25">
      <c r="B21" s="355" t="s">
        <v>425</v>
      </c>
      <c r="C21" s="352" t="e">
        <f>#REF!</f>
        <v>#REF!</v>
      </c>
      <c r="D21" s="352" t="e">
        <f>#REF!</f>
        <v>#REF!</v>
      </c>
      <c r="E21" s="352" t="e">
        <f>#REF!</f>
        <v>#REF!</v>
      </c>
      <c r="F21" s="352" t="e">
        <f>#REF!</f>
        <v>#REF!</v>
      </c>
      <c r="G21" s="352" t="e">
        <f>#REF!</f>
        <v>#REF!</v>
      </c>
      <c r="H21" s="352" t="e">
        <f>#REF!</f>
        <v>#REF!</v>
      </c>
      <c r="I21" s="352" t="e">
        <f>#REF!</f>
        <v>#REF!</v>
      </c>
      <c r="J21" s="352" t="e">
        <f>#REF!</f>
        <v>#REF!</v>
      </c>
      <c r="K21" s="352" t="e">
        <f>#REF!</f>
        <v>#REF!</v>
      </c>
      <c r="L21" s="351" t="e">
        <f>#REF!</f>
        <v>#REF!</v>
      </c>
    </row>
    <row r="22" spans="2:13" x14ac:dyDescent="0.25">
      <c r="B22" s="355" t="s">
        <v>424</v>
      </c>
      <c r="C22" s="352" t="e">
        <f>#REF!</f>
        <v>#REF!</v>
      </c>
      <c r="D22" s="352" t="e">
        <f>#REF!</f>
        <v>#REF!</v>
      </c>
      <c r="E22" s="352" t="e">
        <f>#REF!</f>
        <v>#REF!</v>
      </c>
      <c r="F22" s="352" t="e">
        <f>#REF!</f>
        <v>#REF!</v>
      </c>
      <c r="G22" s="352" t="e">
        <f>#REF!</f>
        <v>#REF!</v>
      </c>
      <c r="H22" s="352" t="e">
        <f>#REF!</f>
        <v>#REF!</v>
      </c>
      <c r="I22" s="352" t="e">
        <f>#REF!</f>
        <v>#REF!</v>
      </c>
      <c r="J22" s="352" t="e">
        <f>#REF!</f>
        <v>#REF!</v>
      </c>
      <c r="K22" s="352" t="e">
        <f>#REF!</f>
        <v>#REF!</v>
      </c>
      <c r="L22" s="351" t="e">
        <f>#REF!</f>
        <v>#REF!</v>
      </c>
    </row>
    <row r="23" spans="2:13" x14ac:dyDescent="0.25">
      <c r="B23" s="353" t="s">
        <v>423</v>
      </c>
      <c r="C23" s="352">
        <v>52330.149932029963</v>
      </c>
      <c r="D23" s="352">
        <v>53589.523983450112</v>
      </c>
      <c r="E23" s="352">
        <v>54364.367382280027</v>
      </c>
      <c r="F23" s="352">
        <v>55531.543616219933</v>
      </c>
      <c r="G23" s="352">
        <v>56304.289454599995</v>
      </c>
      <c r="H23" s="352">
        <v>58486.822393950126</v>
      </c>
      <c r="I23" s="352">
        <v>59686.791565960055</v>
      </c>
      <c r="J23" s="352">
        <v>61841.506778849871</v>
      </c>
      <c r="K23" s="352">
        <v>61075.574842159862</v>
      </c>
      <c r="L23" s="351">
        <v>64971.763695439819</v>
      </c>
    </row>
    <row r="24" spans="2:13" x14ac:dyDescent="0.25">
      <c r="B24" s="353" t="s">
        <v>422</v>
      </c>
      <c r="C24" s="352">
        <v>9.8983937899999912</v>
      </c>
      <c r="D24" s="352">
        <v>36.483104819999973</v>
      </c>
      <c r="E24" s="352">
        <v>30.63057380999998</v>
      </c>
      <c r="F24" s="352">
        <v>434.08218649999986</v>
      </c>
      <c r="G24" s="352">
        <v>581.01026274999992</v>
      </c>
      <c r="H24" s="352">
        <v>129.36415641999992</v>
      </c>
      <c r="I24" s="352">
        <v>302.0679130599998</v>
      </c>
      <c r="J24" s="352">
        <v>355.08064064999979</v>
      </c>
      <c r="K24" s="352">
        <v>3252.2800487699988</v>
      </c>
      <c r="L24" s="351">
        <v>1576.7102356</v>
      </c>
    </row>
    <row r="25" spans="2:13" x14ac:dyDescent="0.25">
      <c r="B25" s="354"/>
      <c r="C25" s="352"/>
      <c r="D25" s="352"/>
      <c r="E25" s="352"/>
      <c r="F25" s="352"/>
      <c r="G25" s="352"/>
      <c r="H25" s="352"/>
      <c r="I25" s="352"/>
      <c r="J25" s="352"/>
      <c r="K25" s="352"/>
      <c r="L25" s="351"/>
    </row>
    <row r="26" spans="2:13" x14ac:dyDescent="0.25">
      <c r="B26" s="353" t="s">
        <v>421</v>
      </c>
      <c r="C26" s="352" t="e">
        <f>SUMIFS(BECO_Resultados!#REF!,BECO_Resultados!#REF!,DANE!C$5,BECO_Resultados!#REF!,DANE!$M26)</f>
        <v>#REF!</v>
      </c>
      <c r="D26" s="352" t="e">
        <f>SUMIFS(BECO_Resultados!#REF!,BECO_Resultados!#REF!,DANE!D$5,BECO_Resultados!#REF!,DANE!$M26)</f>
        <v>#REF!</v>
      </c>
      <c r="E26" s="352" t="e">
        <f>SUMIFS(BECO_Resultados!#REF!,BECO_Resultados!#REF!,DANE!E$5,BECO_Resultados!#REF!,DANE!$M26)</f>
        <v>#REF!</v>
      </c>
      <c r="F26" s="352" t="e">
        <f>SUMIFS(BECO_Resultados!#REF!,BECO_Resultados!#REF!,DANE!F$5,BECO_Resultados!#REF!,DANE!$M26)</f>
        <v>#REF!</v>
      </c>
      <c r="G26" s="352" t="e">
        <f>SUMIFS(BECO_Resultados!#REF!,BECO_Resultados!#REF!,DANE!G$5,BECO_Resultados!#REF!,DANE!$M26)</f>
        <v>#REF!</v>
      </c>
      <c r="H26" s="352" t="e">
        <f>SUMIFS(BECO_Resultados!#REF!,BECO_Resultados!#REF!,DANE!H$5,BECO_Resultados!#REF!,DANE!$M26)</f>
        <v>#REF!</v>
      </c>
      <c r="I26" s="352" t="e">
        <f>SUMIFS(BECO_Resultados!#REF!,BECO_Resultados!#REF!,DANE!I$5,BECO_Resultados!#REF!,DANE!$M26)</f>
        <v>#REF!</v>
      </c>
      <c r="J26" s="352" t="e">
        <f>SUMIFS(BECO_Resultados!#REF!,BECO_Resultados!#REF!,DANE!J$5,BECO_Resultados!#REF!,DANE!$M26)</f>
        <v>#REF!</v>
      </c>
      <c r="K26" s="352" t="e">
        <f>SUMIFS(BECO_Resultados!#REF!,BECO_Resultados!#REF!,DANE!K$5,BECO_Resultados!#REF!,DANE!$M26)</f>
        <v>#REF!</v>
      </c>
      <c r="L26" s="351" t="e">
        <f>SUMIFS(BECO_Resultados!#REF!,BECO_Resultados!#REF!,DANE!L$5,BECO_Resultados!#REF!,DANE!$M26)</f>
        <v>#REF!</v>
      </c>
      <c r="M26" t="s">
        <v>420</v>
      </c>
    </row>
    <row r="27" spans="2:13" x14ac:dyDescent="0.25">
      <c r="B27" s="350" t="s">
        <v>419</v>
      </c>
      <c r="C27" s="349" t="e">
        <f>SUMIFS(BECO_Resultados!#REF!,BECO_Resultados!#REF!,DANE!C$5,BECO_Resultados!#REF!,DANE!$M27)</f>
        <v>#REF!</v>
      </c>
      <c r="D27" s="349" t="e">
        <f>SUMIFS(BECO_Resultados!#REF!,BECO_Resultados!#REF!,DANE!D$5,BECO_Resultados!#REF!,DANE!$M27)</f>
        <v>#REF!</v>
      </c>
      <c r="E27" s="349" t="e">
        <f>SUMIFS(BECO_Resultados!#REF!,BECO_Resultados!#REF!,DANE!E$5,BECO_Resultados!#REF!,DANE!$M27)</f>
        <v>#REF!</v>
      </c>
      <c r="F27" s="349" t="e">
        <f>SUMIFS(BECO_Resultados!#REF!,BECO_Resultados!#REF!,DANE!F$5,BECO_Resultados!#REF!,DANE!$M27)</f>
        <v>#REF!</v>
      </c>
      <c r="G27" s="349" t="e">
        <f>SUMIFS(BECO_Resultados!#REF!,BECO_Resultados!#REF!,DANE!G$5,BECO_Resultados!#REF!,DANE!$M27)</f>
        <v>#REF!</v>
      </c>
      <c r="H27" s="349" t="e">
        <f>SUMIFS(BECO_Resultados!#REF!,BECO_Resultados!#REF!,DANE!H$5,BECO_Resultados!#REF!,DANE!$M27)</f>
        <v>#REF!</v>
      </c>
      <c r="I27" s="349" t="e">
        <f>SUMIFS(BECO_Resultados!#REF!,BECO_Resultados!#REF!,DANE!I$5,BECO_Resultados!#REF!,DANE!$M27)</f>
        <v>#REF!</v>
      </c>
      <c r="J27" s="349" t="e">
        <f>SUMIFS(BECO_Resultados!#REF!,BECO_Resultados!#REF!,DANE!J$5,BECO_Resultados!#REF!,DANE!$M27)</f>
        <v>#REF!</v>
      </c>
      <c r="K27" s="349" t="e">
        <f>SUMIFS(BECO_Resultados!#REF!,BECO_Resultados!#REF!,DANE!K$5,BECO_Resultados!#REF!,DANE!$M27)</f>
        <v>#REF!</v>
      </c>
      <c r="L27" s="348" t="e">
        <f>SUMIFS(BECO_Resultados!#REF!,BECO_Resultados!#REF!,DANE!L$5,BECO_Resultados!#REF!,DANE!$M27)</f>
        <v>#REF!</v>
      </c>
      <c r="M27" t="s">
        <v>418</v>
      </c>
    </row>
    <row r="28" spans="2:13" x14ac:dyDescent="0.25">
      <c r="C28" s="347"/>
    </row>
    <row r="29" spans="2:13" x14ac:dyDescent="0.25">
      <c r="C29" s="347"/>
    </row>
    <row r="30" spans="2:13" x14ac:dyDescent="0.25">
      <c r="C30" s="347"/>
    </row>
    <row r="31" spans="2:13" x14ac:dyDescent="0.25">
      <c r="C31" s="347"/>
    </row>
    <row r="32" spans="2:13" x14ac:dyDescent="0.25">
      <c r="C32" s="347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261"/>
  <sheetViews>
    <sheetView workbookViewId="0"/>
  </sheetViews>
  <sheetFormatPr baseColWidth="10" defaultRowHeight="15" x14ac:dyDescent="0.25"/>
  <cols>
    <col min="1" max="1" width="3.5703125" style="97" bestFit="1" customWidth="1"/>
    <col min="2" max="2" width="26.5703125" bestFit="1" customWidth="1"/>
    <col min="3" max="3" width="2.42578125" customWidth="1"/>
    <col min="4" max="23" width="7.140625" customWidth="1"/>
    <col min="24" max="26" width="10.7109375" style="383" customWidth="1"/>
    <col min="27" max="27" width="2.42578125" customWidth="1"/>
    <col min="28" max="47" width="7.140625" customWidth="1"/>
    <col min="48" max="50" width="10.7109375" customWidth="1"/>
    <col min="51" max="51" width="2.42578125" customWidth="1"/>
    <col min="52" max="71" width="7.140625" customWidth="1"/>
    <col min="72" max="74" width="10.7109375" customWidth="1"/>
    <col min="75" max="75" width="2.42578125" customWidth="1"/>
    <col min="76" max="95" width="7.140625" customWidth="1"/>
    <col min="96" max="98" width="10.7109375" customWidth="1"/>
    <col min="99" max="99" width="2.42578125" customWidth="1"/>
    <col min="100" max="119" width="7.140625" customWidth="1"/>
    <col min="120" max="122" width="10.7109375" customWidth="1"/>
    <col min="123" max="123" width="2.42578125" customWidth="1"/>
    <col min="124" max="143" width="7.140625" customWidth="1"/>
    <col min="144" max="146" width="10.7109375" customWidth="1"/>
    <col min="147" max="147" width="2.42578125" customWidth="1"/>
    <col min="148" max="167" width="7.140625" customWidth="1"/>
    <col min="168" max="170" width="10.7109375" customWidth="1"/>
  </cols>
  <sheetData>
    <row r="1" spans="1:170" x14ac:dyDescent="0.25">
      <c r="C1" s="165">
        <v>7</v>
      </c>
      <c r="D1" s="164">
        <f>VLOOKUP(D2,'Bases de Cálculo'!$B$9:$L$34,$C$1+4,FALSE)</f>
        <v>0.11292971718206792</v>
      </c>
      <c r="E1" s="164">
        <f>VLOOKUP(E2,'Bases de Cálculo'!$B$9:$L$34,$C$1+4,FALSE)</f>
        <v>8.8136018640712285E-2</v>
      </c>
      <c r="F1" s="164">
        <f>VLOOKUP(F2,'Bases de Cálculo'!$B$9:$L$34,$C$1+4,FALSE)</f>
        <v>5.5539114956987067E-2</v>
      </c>
      <c r="G1" s="164">
        <f>VLOOKUP(G2,'Bases de Cálculo'!$B$9:$L$34,$C$1+4,FALSE)</f>
        <v>0</v>
      </c>
      <c r="H1" s="164">
        <f>VLOOKUP(H2,'Bases de Cálculo'!$B$9:$L$34,$C$1+4,FALSE)</f>
        <v>8.9524923242345178E-2</v>
      </c>
      <c r="I1" s="164">
        <f>VLOOKUP(I2,'Bases de Cálculo'!$B$9:$L$34,$C$1+4,FALSE)</f>
        <v>7.7841777688967134E-2</v>
      </c>
      <c r="J1" s="164">
        <f>VLOOKUP(J2,'Bases de Cálculo'!$B$9:$L$34,$C$1+4,FALSE)</f>
        <v>0</v>
      </c>
      <c r="K1" s="164">
        <f>VLOOKUP(K2,'Bases de Cálculo'!$B$9:$L$34,$C$1+4,FALSE)</f>
        <v>8.4758116120746727E-2</v>
      </c>
      <c r="L1" s="164">
        <f>VLOOKUP(L2,'Bases de Cálculo'!$B$9:$L$34,$C$1+4,FALSE)</f>
        <v>5.4806487022879928E-2</v>
      </c>
      <c r="M1" s="164">
        <f>VLOOKUP(M2,'Bases de Cálculo'!$B$9:$L$34,$C$1+4,FALSE)</f>
        <v>8.9524923242345178E-2</v>
      </c>
      <c r="N1" s="164">
        <f>VLOOKUP(N2,'Bases de Cálculo'!$B$9:$L$34,$C$1+4,FALSE)</f>
        <v>8.8136018640712285E-2</v>
      </c>
      <c r="O1" s="164">
        <f>VLOOKUP(O2,'Bases de Cálculo'!$B$9:$L$34,$C$1+4,FALSE)</f>
        <v>7.5166375708662928E-2</v>
      </c>
      <c r="P1" s="164" t="e">
        <f>VLOOKUP(P2,'Bases de Cálculo'!$B$9:$L$34,$C$1+4,FALSE)</f>
        <v>#N/A</v>
      </c>
      <c r="Q1" s="164">
        <f>VLOOKUP(Q2,'Bases de Cálculo'!$B$9:$L$34,$C$1+4,FALSE)</f>
        <v>7.8281203343664757E-2</v>
      </c>
      <c r="R1" s="164">
        <f>VLOOKUP(R2,'Bases de Cálculo'!$B$9:$L$34,$C$1+4,FALSE)</f>
        <v>4.0784041574326496E-2</v>
      </c>
      <c r="S1" s="164">
        <f>VLOOKUP(S2,'Bases de Cálculo'!$B$9:$L$34,$C$1+4,FALSE)</f>
        <v>4.7289338246831368E-2</v>
      </c>
      <c r="T1" s="164">
        <f>VLOOKUP(T2,'Bases de Cálculo'!$B$9:$L$34,$C$1+4,FALSE)</f>
        <v>6.919382714033373E-2</v>
      </c>
      <c r="U1" s="164">
        <f>VLOOKUP(U2,'Bases de Cálculo'!$B$9:$L$34,$C$1+4,FALSE)</f>
        <v>0</v>
      </c>
      <c r="V1" s="164">
        <f>VLOOKUP(V2,'Bases de Cálculo'!$B$9:$L$34,$C$1+4,FALSE)</f>
        <v>8.7735056011523968E-2</v>
      </c>
      <c r="W1" s="164">
        <f>VLOOKUP(W2,'Bases de Cálculo'!$B$9:$L$34,$C$1+4,FALSE)</f>
        <v>0</v>
      </c>
      <c r="AB1" s="164">
        <f>VLOOKUP(AB2,'Bases de Cálculo'!$B$9:$L$34,$C$1+4,FALSE)</f>
        <v>0.11292971718206792</v>
      </c>
      <c r="AC1" s="164">
        <f>VLOOKUP(AC2,'Bases de Cálculo'!$B$9:$L$34,$C$1+4,FALSE)</f>
        <v>8.8136018640712285E-2</v>
      </c>
      <c r="AD1" s="164">
        <f>VLOOKUP(AD2,'Bases de Cálculo'!$B$9:$L$34,$C$1+4,FALSE)</f>
        <v>5.5539114956987067E-2</v>
      </c>
      <c r="AE1" s="164">
        <f>VLOOKUP(AE2,'Bases de Cálculo'!$B$9:$L$34,$C$1+4,FALSE)</f>
        <v>0</v>
      </c>
      <c r="AF1" s="164">
        <f>VLOOKUP(AF2,'Bases de Cálculo'!$B$9:$L$34,$C$1+4,FALSE)</f>
        <v>8.9524923242345178E-2</v>
      </c>
      <c r="AG1" s="164">
        <f>VLOOKUP(AG2,'Bases de Cálculo'!$B$9:$L$34,$C$1+4,FALSE)</f>
        <v>7.7841777688967134E-2</v>
      </c>
      <c r="AH1" s="164">
        <f>VLOOKUP(AH2,'Bases de Cálculo'!$B$9:$L$34,$C$1+4,FALSE)</f>
        <v>0</v>
      </c>
      <c r="AI1" s="164">
        <f>VLOOKUP(AI2,'Bases de Cálculo'!$B$9:$L$34,$C$1+4,FALSE)</f>
        <v>8.4758116120746727E-2</v>
      </c>
      <c r="AJ1" s="164">
        <f>VLOOKUP(AJ2,'Bases de Cálculo'!$B$9:$L$34,$C$1+4,FALSE)</f>
        <v>5.4806487022879928E-2</v>
      </c>
      <c r="AK1" s="164">
        <f>VLOOKUP(AK2,'Bases de Cálculo'!$B$9:$L$34,$C$1+4,FALSE)</f>
        <v>8.9524923242345178E-2</v>
      </c>
      <c r="AL1" s="164">
        <f>VLOOKUP(AL2,'Bases de Cálculo'!$B$9:$L$34,$C$1+4,FALSE)</f>
        <v>8.8136018640712285E-2</v>
      </c>
      <c r="AM1" s="164">
        <f>VLOOKUP(AM2,'Bases de Cálculo'!$B$9:$L$34,$C$1+4,FALSE)</f>
        <v>7.5166375708662928E-2</v>
      </c>
      <c r="AN1" s="164" t="e">
        <f>VLOOKUP(AN2,'Bases de Cálculo'!$B$9:$L$34,$C$1+4,FALSE)</f>
        <v>#N/A</v>
      </c>
      <c r="AO1" s="164">
        <f>VLOOKUP(AO2,'Bases de Cálculo'!$B$9:$L$34,$C$1+4,FALSE)</f>
        <v>7.8281203343664757E-2</v>
      </c>
      <c r="AP1" s="164">
        <f>VLOOKUP(AP2,'Bases de Cálculo'!$B$9:$L$34,$C$1+4,FALSE)</f>
        <v>4.0784041574326496E-2</v>
      </c>
      <c r="AQ1" s="164">
        <f>VLOOKUP(AQ2,'Bases de Cálculo'!$B$9:$L$34,$C$1+4,FALSE)</f>
        <v>4.7289338246831368E-2</v>
      </c>
      <c r="AR1" s="164">
        <f>VLOOKUP(AR2,'Bases de Cálculo'!$B$9:$L$34,$C$1+4,FALSE)</f>
        <v>6.919382714033373E-2</v>
      </c>
      <c r="AS1" s="164">
        <f>VLOOKUP(AS2,'Bases de Cálculo'!$B$9:$L$34,$C$1+4,FALSE)</f>
        <v>0</v>
      </c>
      <c r="AT1" s="164">
        <f>VLOOKUP(AT2,'Bases de Cálculo'!$B$9:$L$34,$C$1+4,FALSE)</f>
        <v>8.7735056011523968E-2</v>
      </c>
      <c r="AU1" s="164">
        <f>VLOOKUP(AU2,'Bases de Cálculo'!$B$9:$L$34,$C$1+4,FALSE)</f>
        <v>0</v>
      </c>
      <c r="AV1" s="383"/>
      <c r="AW1" s="383"/>
      <c r="AX1" s="383"/>
      <c r="AZ1" s="164">
        <f>VLOOKUP(AZ2,'Bases de Cálculo'!$B$9:$L$34,$C$1+4,FALSE)</f>
        <v>0.11292971718206792</v>
      </c>
      <c r="BA1" s="164">
        <f>VLOOKUP(BA2,'Bases de Cálculo'!$B$9:$L$34,$C$1+4,FALSE)</f>
        <v>8.8136018640712285E-2</v>
      </c>
      <c r="BB1" s="164">
        <f>VLOOKUP(BB2,'Bases de Cálculo'!$B$9:$L$34,$C$1+4,FALSE)</f>
        <v>5.5539114956987067E-2</v>
      </c>
      <c r="BC1" s="164">
        <f>VLOOKUP(BC2,'Bases de Cálculo'!$B$9:$L$34,$C$1+4,FALSE)</f>
        <v>0</v>
      </c>
      <c r="BD1" s="164">
        <f>VLOOKUP(BD2,'Bases de Cálculo'!$B$9:$L$34,$C$1+4,FALSE)</f>
        <v>8.9524923242345178E-2</v>
      </c>
      <c r="BE1" s="164">
        <f>VLOOKUP(BE2,'Bases de Cálculo'!$B$9:$L$34,$C$1+4,FALSE)</f>
        <v>7.7841777688967134E-2</v>
      </c>
      <c r="BF1" s="164">
        <f>VLOOKUP(BF2,'Bases de Cálculo'!$B$9:$L$34,$C$1+4,FALSE)</f>
        <v>0</v>
      </c>
      <c r="BG1" s="164">
        <f>VLOOKUP(BG2,'Bases de Cálculo'!$B$9:$L$34,$C$1+4,FALSE)</f>
        <v>8.4758116120746727E-2</v>
      </c>
      <c r="BH1" s="164">
        <f>VLOOKUP(BH2,'Bases de Cálculo'!$B$9:$L$34,$C$1+4,FALSE)</f>
        <v>5.4806487022879928E-2</v>
      </c>
      <c r="BI1" s="164">
        <f>VLOOKUP(BI2,'Bases de Cálculo'!$B$9:$L$34,$C$1+4,FALSE)</f>
        <v>8.9524923242345178E-2</v>
      </c>
      <c r="BJ1" s="164">
        <f>VLOOKUP(BJ2,'Bases de Cálculo'!$B$9:$L$34,$C$1+4,FALSE)</f>
        <v>8.8136018640712285E-2</v>
      </c>
      <c r="BK1" s="164">
        <f>VLOOKUP(BK2,'Bases de Cálculo'!$B$9:$L$34,$C$1+4,FALSE)</f>
        <v>7.5166375708662928E-2</v>
      </c>
      <c r="BL1" s="164" t="e">
        <f>VLOOKUP(BL2,'Bases de Cálculo'!$B$9:$L$34,$C$1+4,FALSE)</f>
        <v>#N/A</v>
      </c>
      <c r="BM1" s="164">
        <f>VLOOKUP(BM2,'Bases de Cálculo'!$B$9:$L$34,$C$1+4,FALSE)</f>
        <v>7.8281203343664757E-2</v>
      </c>
      <c r="BN1" s="164">
        <f>VLOOKUP(BN2,'Bases de Cálculo'!$B$9:$L$34,$C$1+4,FALSE)</f>
        <v>4.0784041574326496E-2</v>
      </c>
      <c r="BO1" s="164">
        <f>VLOOKUP(BO2,'Bases de Cálculo'!$B$9:$L$34,$C$1+4,FALSE)</f>
        <v>4.7289338246831368E-2</v>
      </c>
      <c r="BP1" s="164">
        <f>VLOOKUP(BP2,'Bases de Cálculo'!$B$9:$L$34,$C$1+4,FALSE)</f>
        <v>6.919382714033373E-2</v>
      </c>
      <c r="BQ1" s="164">
        <f>VLOOKUP(BQ2,'Bases de Cálculo'!$B$9:$L$34,$C$1+4,FALSE)</f>
        <v>0</v>
      </c>
      <c r="BR1" s="164">
        <f>VLOOKUP(BR2,'Bases de Cálculo'!$B$9:$L$34,$C$1+4,FALSE)</f>
        <v>8.7735056011523968E-2</v>
      </c>
      <c r="BS1" s="164">
        <f>VLOOKUP(BS2,'Bases de Cálculo'!$B$9:$L$34,$C$1+4,FALSE)</f>
        <v>0</v>
      </c>
      <c r="BT1" s="383"/>
      <c r="BU1" s="383"/>
      <c r="BV1" s="383"/>
      <c r="BX1" s="164">
        <f>VLOOKUP(BX2,'Bases de Cálculo'!$B$9:$L$34,$C$1+4,FALSE)</f>
        <v>0.11292971718206792</v>
      </c>
      <c r="BY1" s="164">
        <f>VLOOKUP(BY2,'Bases de Cálculo'!$B$9:$L$34,$C$1+4,FALSE)</f>
        <v>8.8136018640712285E-2</v>
      </c>
      <c r="BZ1" s="164">
        <f>VLOOKUP(BZ2,'Bases de Cálculo'!$B$9:$L$34,$C$1+4,FALSE)</f>
        <v>5.5539114956987067E-2</v>
      </c>
      <c r="CA1" s="164">
        <f>VLOOKUP(CA2,'Bases de Cálculo'!$B$9:$L$34,$C$1+4,FALSE)</f>
        <v>0</v>
      </c>
      <c r="CB1" s="164">
        <f>VLOOKUP(CB2,'Bases de Cálculo'!$B$9:$L$34,$C$1+4,FALSE)</f>
        <v>8.9524923242345178E-2</v>
      </c>
      <c r="CC1" s="164">
        <f>VLOOKUP(CC2,'Bases de Cálculo'!$B$9:$L$34,$C$1+4,FALSE)</f>
        <v>7.7841777688967134E-2</v>
      </c>
      <c r="CD1" s="164">
        <f>VLOOKUP(CD2,'Bases de Cálculo'!$B$9:$L$34,$C$1+4,FALSE)</f>
        <v>0</v>
      </c>
      <c r="CE1" s="164">
        <f>VLOOKUP(CE2,'Bases de Cálculo'!$B$9:$L$34,$C$1+4,FALSE)</f>
        <v>8.4758116120746727E-2</v>
      </c>
      <c r="CF1" s="164">
        <f>VLOOKUP(CF2,'Bases de Cálculo'!$B$9:$L$34,$C$1+4,FALSE)</f>
        <v>5.4806487022879928E-2</v>
      </c>
      <c r="CG1" s="164">
        <f>VLOOKUP(CG2,'Bases de Cálculo'!$B$9:$L$34,$C$1+4,FALSE)</f>
        <v>8.9524923242345178E-2</v>
      </c>
      <c r="CH1" s="164">
        <f>VLOOKUP(CH2,'Bases de Cálculo'!$B$9:$L$34,$C$1+4,FALSE)</f>
        <v>8.8136018640712285E-2</v>
      </c>
      <c r="CI1" s="164">
        <f>VLOOKUP(CI2,'Bases de Cálculo'!$B$9:$L$34,$C$1+4,FALSE)</f>
        <v>7.5166375708662928E-2</v>
      </c>
      <c r="CJ1" s="164" t="e">
        <f>VLOOKUP(CJ2,'Bases de Cálculo'!$B$9:$L$34,$C$1+4,FALSE)</f>
        <v>#N/A</v>
      </c>
      <c r="CK1" s="164">
        <f>VLOOKUP(CK2,'Bases de Cálculo'!$B$9:$L$34,$C$1+4,FALSE)</f>
        <v>7.8281203343664757E-2</v>
      </c>
      <c r="CL1" s="164">
        <f>VLOOKUP(CL2,'Bases de Cálculo'!$B$9:$L$34,$C$1+4,FALSE)</f>
        <v>4.0784041574326496E-2</v>
      </c>
      <c r="CM1" s="164">
        <f>VLOOKUP(CM2,'Bases de Cálculo'!$B$9:$L$34,$C$1+4,FALSE)</f>
        <v>4.7289338246831368E-2</v>
      </c>
      <c r="CN1" s="164">
        <f>VLOOKUP(CN2,'Bases de Cálculo'!$B$9:$L$34,$C$1+4,FALSE)</f>
        <v>6.919382714033373E-2</v>
      </c>
      <c r="CO1" s="164">
        <f>VLOOKUP(CO2,'Bases de Cálculo'!$B$9:$L$34,$C$1+4,FALSE)</f>
        <v>0</v>
      </c>
      <c r="CP1" s="164">
        <f>VLOOKUP(CP2,'Bases de Cálculo'!$B$9:$L$34,$C$1+4,FALSE)</f>
        <v>8.7735056011523968E-2</v>
      </c>
      <c r="CQ1" s="164">
        <f>VLOOKUP(CQ2,'Bases de Cálculo'!$B$9:$L$34,$C$1+4,FALSE)</f>
        <v>0</v>
      </c>
      <c r="CR1" s="383"/>
      <c r="CS1" s="383"/>
      <c r="CT1" s="383"/>
      <c r="CV1" s="164">
        <f>VLOOKUP(CV2,'Bases de Cálculo'!$B$9:$L$34,$C$1+4,FALSE)</f>
        <v>0.11292971718206792</v>
      </c>
      <c r="CW1" s="164">
        <f>VLOOKUP(CW2,'Bases de Cálculo'!$B$9:$L$34,$C$1+4,FALSE)</f>
        <v>8.8136018640712285E-2</v>
      </c>
      <c r="CX1" s="164">
        <f>VLOOKUP(CX2,'Bases de Cálculo'!$B$9:$L$34,$C$1+4,FALSE)</f>
        <v>5.5539114956987067E-2</v>
      </c>
      <c r="CY1" s="164">
        <f>VLOOKUP(CY2,'Bases de Cálculo'!$B$9:$L$34,$C$1+4,FALSE)</f>
        <v>0</v>
      </c>
      <c r="CZ1" s="164">
        <f>VLOOKUP(CZ2,'Bases de Cálculo'!$B$9:$L$34,$C$1+4,FALSE)</f>
        <v>8.9524923242345178E-2</v>
      </c>
      <c r="DA1" s="164">
        <f>VLOOKUP(DA2,'Bases de Cálculo'!$B$9:$L$34,$C$1+4,FALSE)</f>
        <v>7.7841777688967134E-2</v>
      </c>
      <c r="DB1" s="164">
        <f>VLOOKUP(DB2,'Bases de Cálculo'!$B$9:$L$34,$C$1+4,FALSE)</f>
        <v>0</v>
      </c>
      <c r="DC1" s="164">
        <f>VLOOKUP(DC2,'Bases de Cálculo'!$B$9:$L$34,$C$1+4,FALSE)</f>
        <v>8.4758116120746727E-2</v>
      </c>
      <c r="DD1" s="164">
        <f>VLOOKUP(DD2,'Bases de Cálculo'!$B$9:$L$34,$C$1+4,FALSE)</f>
        <v>5.4806487022879928E-2</v>
      </c>
      <c r="DE1" s="164">
        <f>VLOOKUP(DE2,'Bases de Cálculo'!$B$9:$L$34,$C$1+4,FALSE)</f>
        <v>8.9524923242345178E-2</v>
      </c>
      <c r="DF1" s="164">
        <f>VLOOKUP(DF2,'Bases de Cálculo'!$B$9:$L$34,$C$1+4,FALSE)</f>
        <v>8.8136018640712285E-2</v>
      </c>
      <c r="DG1" s="164">
        <f>VLOOKUP(DG2,'Bases de Cálculo'!$B$9:$L$34,$C$1+4,FALSE)</f>
        <v>7.5166375708662928E-2</v>
      </c>
      <c r="DH1" s="164" t="e">
        <f>VLOOKUP(DH2,'Bases de Cálculo'!$B$9:$L$34,$C$1+4,FALSE)</f>
        <v>#N/A</v>
      </c>
      <c r="DI1" s="164">
        <f>VLOOKUP(DI2,'Bases de Cálculo'!$B$9:$L$34,$C$1+4,FALSE)</f>
        <v>7.8281203343664757E-2</v>
      </c>
      <c r="DJ1" s="164">
        <f>VLOOKUP(DJ2,'Bases de Cálculo'!$B$9:$L$34,$C$1+4,FALSE)</f>
        <v>4.0784041574326496E-2</v>
      </c>
      <c r="DK1" s="164">
        <f>VLOOKUP(DK2,'Bases de Cálculo'!$B$9:$L$34,$C$1+4,FALSE)</f>
        <v>4.7289338246831368E-2</v>
      </c>
      <c r="DL1" s="164">
        <f>VLOOKUP(DL2,'Bases de Cálculo'!$B$9:$L$34,$C$1+4,FALSE)</f>
        <v>6.919382714033373E-2</v>
      </c>
      <c r="DM1" s="164">
        <f>VLOOKUP(DM2,'Bases de Cálculo'!$B$9:$L$34,$C$1+4,FALSE)</f>
        <v>0</v>
      </c>
      <c r="DN1" s="164">
        <f>VLOOKUP(DN2,'Bases de Cálculo'!$B$9:$L$34,$C$1+4,FALSE)</f>
        <v>8.7735056011523968E-2</v>
      </c>
      <c r="DO1" s="164">
        <f>VLOOKUP(DO2,'Bases de Cálculo'!$B$9:$L$34,$C$1+4,FALSE)</f>
        <v>0</v>
      </c>
      <c r="DP1" s="383"/>
      <c r="DQ1" s="383"/>
      <c r="DR1" s="383"/>
      <c r="DT1" s="164">
        <f>VLOOKUP(DT2,'Bases de Cálculo'!$B$9:$L$34,$C$1+4,FALSE)</f>
        <v>0.11292971718206792</v>
      </c>
      <c r="DU1" s="164">
        <f>VLOOKUP(DU2,'Bases de Cálculo'!$B$9:$L$34,$C$1+4,FALSE)</f>
        <v>8.8136018640712285E-2</v>
      </c>
      <c r="DV1" s="164">
        <f>VLOOKUP(DV2,'Bases de Cálculo'!$B$9:$L$34,$C$1+4,FALSE)</f>
        <v>5.5539114956987067E-2</v>
      </c>
      <c r="DW1" s="164">
        <f>VLOOKUP(DW2,'Bases de Cálculo'!$B$9:$L$34,$C$1+4,FALSE)</f>
        <v>0</v>
      </c>
      <c r="DX1" s="164">
        <f>VLOOKUP(DX2,'Bases de Cálculo'!$B$9:$L$34,$C$1+4,FALSE)</f>
        <v>8.9524923242345178E-2</v>
      </c>
      <c r="DY1" s="164">
        <f>VLOOKUP(DY2,'Bases de Cálculo'!$B$9:$L$34,$C$1+4,FALSE)</f>
        <v>7.7841777688967134E-2</v>
      </c>
      <c r="DZ1" s="164">
        <f>VLOOKUP(DZ2,'Bases de Cálculo'!$B$9:$L$34,$C$1+4,FALSE)</f>
        <v>0</v>
      </c>
      <c r="EA1" s="164">
        <f>VLOOKUP(EA2,'Bases de Cálculo'!$B$9:$L$34,$C$1+4,FALSE)</f>
        <v>8.4758116120746727E-2</v>
      </c>
      <c r="EB1" s="164">
        <f>VLOOKUP(EB2,'Bases de Cálculo'!$B$9:$L$34,$C$1+4,FALSE)</f>
        <v>5.4806487022879928E-2</v>
      </c>
      <c r="EC1" s="164">
        <f>VLOOKUP(EC2,'Bases de Cálculo'!$B$9:$L$34,$C$1+4,FALSE)</f>
        <v>8.9524923242345178E-2</v>
      </c>
      <c r="ED1" s="164">
        <f>VLOOKUP(ED2,'Bases de Cálculo'!$B$9:$L$34,$C$1+4,FALSE)</f>
        <v>8.8136018640712285E-2</v>
      </c>
      <c r="EE1" s="164">
        <f>VLOOKUP(EE2,'Bases de Cálculo'!$B$9:$L$34,$C$1+4,FALSE)</f>
        <v>7.5166375708662928E-2</v>
      </c>
      <c r="EF1" s="164" t="e">
        <f>VLOOKUP(EF2,'Bases de Cálculo'!$B$9:$L$34,$C$1+4,FALSE)</f>
        <v>#N/A</v>
      </c>
      <c r="EG1" s="164">
        <f>VLOOKUP(EG2,'Bases de Cálculo'!$B$9:$L$34,$C$1+4,FALSE)</f>
        <v>7.8281203343664757E-2</v>
      </c>
      <c r="EH1" s="164">
        <f>VLOOKUP(EH2,'Bases de Cálculo'!$B$9:$L$34,$C$1+4,FALSE)</f>
        <v>4.0784041574326496E-2</v>
      </c>
      <c r="EI1" s="164">
        <f>VLOOKUP(EI2,'Bases de Cálculo'!$B$9:$L$34,$C$1+4,FALSE)</f>
        <v>4.7289338246831368E-2</v>
      </c>
      <c r="EJ1" s="164">
        <f>VLOOKUP(EJ2,'Bases de Cálculo'!$B$9:$L$34,$C$1+4,FALSE)</f>
        <v>6.919382714033373E-2</v>
      </c>
      <c r="EK1" s="164">
        <f>VLOOKUP(EK2,'Bases de Cálculo'!$B$9:$L$34,$C$1+4,FALSE)</f>
        <v>0</v>
      </c>
      <c r="EL1" s="164">
        <f>VLOOKUP(EL2,'Bases de Cálculo'!$B$9:$L$34,$C$1+4,FALSE)</f>
        <v>8.7735056011523968E-2</v>
      </c>
      <c r="EM1" s="164">
        <f>VLOOKUP(EM2,'Bases de Cálculo'!$B$9:$L$34,$C$1+4,FALSE)</f>
        <v>0</v>
      </c>
      <c r="EN1" s="383"/>
      <c r="EO1" s="383"/>
      <c r="EP1" s="383"/>
      <c r="ER1" s="164">
        <f>VLOOKUP(ER2,'Bases de Cálculo'!$B$9:$L$34,$C$1+4,FALSE)</f>
        <v>0.11292971718206792</v>
      </c>
      <c r="ES1" s="164">
        <f>VLOOKUP(ES2,'Bases de Cálculo'!$B$9:$L$34,$C$1+4,FALSE)</f>
        <v>8.8136018640712285E-2</v>
      </c>
      <c r="ET1" s="164">
        <f>VLOOKUP(ET2,'Bases de Cálculo'!$B$9:$L$34,$C$1+4,FALSE)</f>
        <v>5.5539114956987067E-2</v>
      </c>
      <c r="EU1" s="164">
        <f>VLOOKUP(EU2,'Bases de Cálculo'!$B$9:$L$34,$C$1+4,FALSE)</f>
        <v>0</v>
      </c>
      <c r="EV1" s="164">
        <f>VLOOKUP(EV2,'Bases de Cálculo'!$B$9:$L$34,$C$1+4,FALSE)</f>
        <v>8.9524923242345178E-2</v>
      </c>
      <c r="EW1" s="164">
        <f>VLOOKUP(EW2,'Bases de Cálculo'!$B$9:$L$34,$C$1+4,FALSE)</f>
        <v>7.7841777688967134E-2</v>
      </c>
      <c r="EX1" s="164">
        <f>VLOOKUP(EX2,'Bases de Cálculo'!$B$9:$L$34,$C$1+4,FALSE)</f>
        <v>0</v>
      </c>
      <c r="EY1" s="164">
        <f>VLOOKUP(EY2,'Bases de Cálculo'!$B$9:$L$34,$C$1+4,FALSE)</f>
        <v>8.4758116120746727E-2</v>
      </c>
      <c r="EZ1" s="164">
        <f>VLOOKUP(EZ2,'Bases de Cálculo'!$B$9:$L$34,$C$1+4,FALSE)</f>
        <v>5.4806487022879928E-2</v>
      </c>
      <c r="FA1" s="164">
        <f>VLOOKUP(FA2,'Bases de Cálculo'!$B$9:$L$34,$C$1+4,FALSE)</f>
        <v>8.9524923242345178E-2</v>
      </c>
      <c r="FB1" s="164">
        <f>VLOOKUP(FB2,'Bases de Cálculo'!$B$9:$L$34,$C$1+4,FALSE)</f>
        <v>8.8136018640712285E-2</v>
      </c>
      <c r="FC1" s="164">
        <f>VLOOKUP(FC2,'Bases de Cálculo'!$B$9:$L$34,$C$1+4,FALSE)</f>
        <v>7.5166375708662928E-2</v>
      </c>
      <c r="FD1" s="164" t="e">
        <f>VLOOKUP(FD2,'Bases de Cálculo'!$B$9:$L$34,$C$1+4,FALSE)</f>
        <v>#N/A</v>
      </c>
      <c r="FE1" s="164">
        <f>VLOOKUP(FE2,'Bases de Cálculo'!$B$9:$L$34,$C$1+4,FALSE)</f>
        <v>7.8281203343664757E-2</v>
      </c>
      <c r="FF1" s="164">
        <f>VLOOKUP(FF2,'Bases de Cálculo'!$B$9:$L$34,$C$1+4,FALSE)</f>
        <v>4.0784041574326496E-2</v>
      </c>
      <c r="FG1" s="164">
        <f>VLOOKUP(FG2,'Bases de Cálculo'!$B$9:$L$34,$C$1+4,FALSE)</f>
        <v>4.7289338246831368E-2</v>
      </c>
      <c r="FH1" s="164">
        <f>VLOOKUP(FH2,'Bases de Cálculo'!$B$9:$L$34,$C$1+4,FALSE)</f>
        <v>6.919382714033373E-2</v>
      </c>
      <c r="FI1" s="164">
        <f>VLOOKUP(FI2,'Bases de Cálculo'!$B$9:$L$34,$C$1+4,FALSE)</f>
        <v>0</v>
      </c>
      <c r="FJ1" s="164">
        <f>VLOOKUP(FJ2,'Bases de Cálculo'!$B$9:$L$34,$C$1+4,FALSE)</f>
        <v>8.7735056011523968E-2</v>
      </c>
      <c r="FK1" s="164">
        <f>VLOOKUP(FK2,'Bases de Cálculo'!$B$9:$L$34,$C$1+4,FALSE)</f>
        <v>0</v>
      </c>
      <c r="FL1" s="383"/>
      <c r="FM1" s="383"/>
      <c r="FN1" s="383"/>
    </row>
    <row r="2" spans="1:170" s="561" customFormat="1" ht="38.25" x14ac:dyDescent="0.25">
      <c r="A2" s="565"/>
      <c r="B2" s="742" t="s">
        <v>766</v>
      </c>
      <c r="D2" s="14" t="s">
        <v>26</v>
      </c>
      <c r="E2" s="14" t="s">
        <v>27</v>
      </c>
      <c r="F2" s="14" t="s">
        <v>28</v>
      </c>
      <c r="G2" s="14" t="s">
        <v>29</v>
      </c>
      <c r="H2" s="14" t="s">
        <v>30</v>
      </c>
      <c r="I2" s="14" t="s">
        <v>31</v>
      </c>
      <c r="J2" s="14" t="s">
        <v>32</v>
      </c>
      <c r="K2" s="14" t="s">
        <v>33</v>
      </c>
      <c r="L2" s="14" t="s">
        <v>34</v>
      </c>
      <c r="M2" s="14" t="s">
        <v>35</v>
      </c>
      <c r="N2" s="14" t="s">
        <v>36</v>
      </c>
      <c r="O2" s="14" t="s">
        <v>37</v>
      </c>
      <c r="P2" s="14" t="s">
        <v>762</v>
      </c>
      <c r="Q2" s="14" t="s">
        <v>39</v>
      </c>
      <c r="R2" s="14" t="s">
        <v>40</v>
      </c>
      <c r="S2" s="14" t="s">
        <v>41</v>
      </c>
      <c r="T2" s="14" t="s">
        <v>42</v>
      </c>
      <c r="U2" s="14" t="s">
        <v>43</v>
      </c>
      <c r="V2" s="14" t="s">
        <v>44</v>
      </c>
      <c r="W2" s="14" t="s">
        <v>45</v>
      </c>
      <c r="X2" s="562" t="s">
        <v>763</v>
      </c>
      <c r="Y2" s="562" t="s">
        <v>764</v>
      </c>
      <c r="Z2" s="562" t="s">
        <v>765</v>
      </c>
      <c r="AB2" s="14" t="s">
        <v>26</v>
      </c>
      <c r="AC2" s="14" t="s">
        <v>27</v>
      </c>
      <c r="AD2" s="14" t="s">
        <v>28</v>
      </c>
      <c r="AE2" s="14" t="s">
        <v>29</v>
      </c>
      <c r="AF2" s="14" t="s">
        <v>30</v>
      </c>
      <c r="AG2" s="14" t="s">
        <v>31</v>
      </c>
      <c r="AH2" s="14" t="s">
        <v>32</v>
      </c>
      <c r="AI2" s="14" t="s">
        <v>33</v>
      </c>
      <c r="AJ2" s="14" t="s">
        <v>34</v>
      </c>
      <c r="AK2" s="14" t="s">
        <v>35</v>
      </c>
      <c r="AL2" s="14" t="s">
        <v>36</v>
      </c>
      <c r="AM2" s="14" t="s">
        <v>37</v>
      </c>
      <c r="AN2" s="14" t="s">
        <v>762</v>
      </c>
      <c r="AO2" s="14" t="s">
        <v>39</v>
      </c>
      <c r="AP2" s="14" t="s">
        <v>40</v>
      </c>
      <c r="AQ2" s="14" t="s">
        <v>41</v>
      </c>
      <c r="AR2" s="14" t="s">
        <v>42</v>
      </c>
      <c r="AS2" s="14" t="s">
        <v>43</v>
      </c>
      <c r="AT2" s="14" t="s">
        <v>44</v>
      </c>
      <c r="AU2" s="14" t="s">
        <v>45</v>
      </c>
      <c r="AV2" s="562" t="s">
        <v>763</v>
      </c>
      <c r="AW2" s="562" t="s">
        <v>764</v>
      </c>
      <c r="AX2" s="562" t="s">
        <v>765</v>
      </c>
      <c r="AZ2" s="14" t="s">
        <v>26</v>
      </c>
      <c r="BA2" s="14" t="s">
        <v>27</v>
      </c>
      <c r="BB2" s="14" t="s">
        <v>28</v>
      </c>
      <c r="BC2" s="14" t="s">
        <v>29</v>
      </c>
      <c r="BD2" s="14" t="s">
        <v>30</v>
      </c>
      <c r="BE2" s="14" t="s">
        <v>31</v>
      </c>
      <c r="BF2" s="14" t="s">
        <v>32</v>
      </c>
      <c r="BG2" s="14" t="s">
        <v>33</v>
      </c>
      <c r="BH2" s="14" t="s">
        <v>34</v>
      </c>
      <c r="BI2" s="14" t="s">
        <v>35</v>
      </c>
      <c r="BJ2" s="14" t="s">
        <v>36</v>
      </c>
      <c r="BK2" s="14" t="s">
        <v>37</v>
      </c>
      <c r="BL2" s="14" t="s">
        <v>762</v>
      </c>
      <c r="BM2" s="14" t="s">
        <v>39</v>
      </c>
      <c r="BN2" s="14" t="s">
        <v>40</v>
      </c>
      <c r="BO2" s="14" t="s">
        <v>41</v>
      </c>
      <c r="BP2" s="14" t="s">
        <v>42</v>
      </c>
      <c r="BQ2" s="14" t="s">
        <v>43</v>
      </c>
      <c r="BR2" s="14" t="s">
        <v>44</v>
      </c>
      <c r="BS2" s="14" t="s">
        <v>45</v>
      </c>
      <c r="BT2" s="562" t="s">
        <v>763</v>
      </c>
      <c r="BU2" s="562" t="s">
        <v>764</v>
      </c>
      <c r="BV2" s="562" t="s">
        <v>765</v>
      </c>
      <c r="BX2" s="14" t="s">
        <v>26</v>
      </c>
      <c r="BY2" s="14" t="s">
        <v>27</v>
      </c>
      <c r="BZ2" s="14" t="s">
        <v>28</v>
      </c>
      <c r="CA2" s="14" t="s">
        <v>29</v>
      </c>
      <c r="CB2" s="14" t="s">
        <v>30</v>
      </c>
      <c r="CC2" s="14" t="s">
        <v>31</v>
      </c>
      <c r="CD2" s="14" t="s">
        <v>32</v>
      </c>
      <c r="CE2" s="14" t="s">
        <v>33</v>
      </c>
      <c r="CF2" s="14" t="s">
        <v>34</v>
      </c>
      <c r="CG2" s="14" t="s">
        <v>35</v>
      </c>
      <c r="CH2" s="14" t="s">
        <v>36</v>
      </c>
      <c r="CI2" s="14" t="s">
        <v>37</v>
      </c>
      <c r="CJ2" s="14" t="s">
        <v>762</v>
      </c>
      <c r="CK2" s="14" t="s">
        <v>39</v>
      </c>
      <c r="CL2" s="14" t="s">
        <v>40</v>
      </c>
      <c r="CM2" s="14" t="s">
        <v>41</v>
      </c>
      <c r="CN2" s="14" t="s">
        <v>42</v>
      </c>
      <c r="CO2" s="14" t="s">
        <v>43</v>
      </c>
      <c r="CP2" s="14" t="s">
        <v>44</v>
      </c>
      <c r="CQ2" s="14" t="s">
        <v>45</v>
      </c>
      <c r="CR2" s="562" t="s">
        <v>763</v>
      </c>
      <c r="CS2" s="562" t="s">
        <v>764</v>
      </c>
      <c r="CT2" s="562" t="s">
        <v>765</v>
      </c>
      <c r="CV2" s="14" t="s">
        <v>26</v>
      </c>
      <c r="CW2" s="14" t="s">
        <v>27</v>
      </c>
      <c r="CX2" s="14" t="s">
        <v>28</v>
      </c>
      <c r="CY2" s="14" t="s">
        <v>29</v>
      </c>
      <c r="CZ2" s="14" t="s">
        <v>30</v>
      </c>
      <c r="DA2" s="14" t="s">
        <v>31</v>
      </c>
      <c r="DB2" s="14" t="s">
        <v>32</v>
      </c>
      <c r="DC2" s="14" t="s">
        <v>33</v>
      </c>
      <c r="DD2" s="14" t="s">
        <v>34</v>
      </c>
      <c r="DE2" s="14" t="s">
        <v>35</v>
      </c>
      <c r="DF2" s="14" t="s">
        <v>36</v>
      </c>
      <c r="DG2" s="14" t="s">
        <v>37</v>
      </c>
      <c r="DH2" s="14" t="s">
        <v>762</v>
      </c>
      <c r="DI2" s="14" t="s">
        <v>39</v>
      </c>
      <c r="DJ2" s="14" t="s">
        <v>40</v>
      </c>
      <c r="DK2" s="14" t="s">
        <v>41</v>
      </c>
      <c r="DL2" s="14" t="s">
        <v>42</v>
      </c>
      <c r="DM2" s="14" t="s">
        <v>43</v>
      </c>
      <c r="DN2" s="14" t="s">
        <v>44</v>
      </c>
      <c r="DO2" s="14" t="s">
        <v>45</v>
      </c>
      <c r="DP2" s="562" t="s">
        <v>763</v>
      </c>
      <c r="DQ2" s="562" t="s">
        <v>764</v>
      </c>
      <c r="DR2" s="562" t="s">
        <v>765</v>
      </c>
      <c r="DT2" s="14" t="s">
        <v>26</v>
      </c>
      <c r="DU2" s="14" t="s">
        <v>27</v>
      </c>
      <c r="DV2" s="14" t="s">
        <v>28</v>
      </c>
      <c r="DW2" s="14" t="s">
        <v>29</v>
      </c>
      <c r="DX2" s="14" t="s">
        <v>30</v>
      </c>
      <c r="DY2" s="14" t="s">
        <v>31</v>
      </c>
      <c r="DZ2" s="14" t="s">
        <v>32</v>
      </c>
      <c r="EA2" s="14" t="s">
        <v>33</v>
      </c>
      <c r="EB2" s="14" t="s">
        <v>34</v>
      </c>
      <c r="EC2" s="14" t="s">
        <v>35</v>
      </c>
      <c r="ED2" s="14" t="s">
        <v>36</v>
      </c>
      <c r="EE2" s="14" t="s">
        <v>37</v>
      </c>
      <c r="EF2" s="14" t="s">
        <v>762</v>
      </c>
      <c r="EG2" s="14" t="s">
        <v>39</v>
      </c>
      <c r="EH2" s="14" t="s">
        <v>40</v>
      </c>
      <c r="EI2" s="14" t="s">
        <v>41</v>
      </c>
      <c r="EJ2" s="14" t="s">
        <v>42</v>
      </c>
      <c r="EK2" s="14" t="s">
        <v>43</v>
      </c>
      <c r="EL2" s="14" t="s">
        <v>44</v>
      </c>
      <c r="EM2" s="14" t="s">
        <v>45</v>
      </c>
      <c r="EN2" s="562" t="s">
        <v>763</v>
      </c>
      <c r="EO2" s="562" t="s">
        <v>764</v>
      </c>
      <c r="EP2" s="562" t="s">
        <v>765</v>
      </c>
      <c r="ER2" s="14" t="s">
        <v>26</v>
      </c>
      <c r="ES2" s="14" t="s">
        <v>27</v>
      </c>
      <c r="ET2" s="14" t="s">
        <v>28</v>
      </c>
      <c r="EU2" s="14" t="s">
        <v>29</v>
      </c>
      <c r="EV2" s="14" t="s">
        <v>30</v>
      </c>
      <c r="EW2" s="14" t="s">
        <v>31</v>
      </c>
      <c r="EX2" s="14" t="s">
        <v>32</v>
      </c>
      <c r="EY2" s="14" t="s">
        <v>33</v>
      </c>
      <c r="EZ2" s="14" t="s">
        <v>34</v>
      </c>
      <c r="FA2" s="14" t="s">
        <v>35</v>
      </c>
      <c r="FB2" s="14" t="s">
        <v>36</v>
      </c>
      <c r="FC2" s="14" t="s">
        <v>37</v>
      </c>
      <c r="FD2" s="14" t="s">
        <v>762</v>
      </c>
      <c r="FE2" s="14" t="s">
        <v>39</v>
      </c>
      <c r="FF2" s="14" t="s">
        <v>40</v>
      </c>
      <c r="FG2" s="14" t="s">
        <v>41</v>
      </c>
      <c r="FH2" s="14" t="s">
        <v>42</v>
      </c>
      <c r="FI2" s="14" t="s">
        <v>43</v>
      </c>
      <c r="FJ2" s="14" t="s">
        <v>44</v>
      </c>
      <c r="FK2" s="14" t="s">
        <v>45</v>
      </c>
      <c r="FL2" s="562" t="s">
        <v>763</v>
      </c>
      <c r="FM2" s="562" t="s">
        <v>764</v>
      </c>
      <c r="FN2" s="562" t="s">
        <v>765</v>
      </c>
    </row>
    <row r="3" spans="1:170" x14ac:dyDescent="0.25">
      <c r="B3" s="743"/>
      <c r="D3" s="558" t="s">
        <v>56</v>
      </c>
      <c r="E3" s="558" t="s">
        <v>56</v>
      </c>
      <c r="F3" s="558" t="s">
        <v>56</v>
      </c>
      <c r="G3" s="558" t="s">
        <v>56</v>
      </c>
      <c r="H3" s="558" t="s">
        <v>56</v>
      </c>
      <c r="I3" s="558" t="s">
        <v>56</v>
      </c>
      <c r="J3" s="558" t="s">
        <v>56</v>
      </c>
      <c r="K3" s="558" t="s">
        <v>56</v>
      </c>
      <c r="L3" s="558" t="s">
        <v>56</v>
      </c>
      <c r="M3" s="558" t="s">
        <v>56</v>
      </c>
      <c r="N3" s="558" t="s">
        <v>56</v>
      </c>
      <c r="O3" s="558" t="s">
        <v>56</v>
      </c>
      <c r="P3" s="558" t="s">
        <v>56</v>
      </c>
      <c r="Q3" s="558" t="s">
        <v>56</v>
      </c>
      <c r="R3" s="558" t="s">
        <v>56</v>
      </c>
      <c r="S3" s="558" t="s">
        <v>56</v>
      </c>
      <c r="T3" s="558" t="s">
        <v>56</v>
      </c>
      <c r="U3" s="558" t="s">
        <v>56</v>
      </c>
      <c r="V3" s="558" t="s">
        <v>56</v>
      </c>
      <c r="W3" s="558" t="s">
        <v>56</v>
      </c>
      <c r="X3" s="560"/>
      <c r="Y3" s="560"/>
      <c r="Z3" s="560"/>
      <c r="AB3" s="558" t="s">
        <v>56</v>
      </c>
      <c r="AC3" s="558" t="s">
        <v>56</v>
      </c>
      <c r="AD3" s="558" t="s">
        <v>56</v>
      </c>
      <c r="AE3" s="558" t="s">
        <v>56</v>
      </c>
      <c r="AF3" s="558" t="s">
        <v>56</v>
      </c>
      <c r="AG3" s="558" t="s">
        <v>56</v>
      </c>
      <c r="AH3" s="558" t="s">
        <v>56</v>
      </c>
      <c r="AI3" s="558" t="s">
        <v>56</v>
      </c>
      <c r="AJ3" s="558" t="s">
        <v>56</v>
      </c>
      <c r="AK3" s="558" t="s">
        <v>56</v>
      </c>
      <c r="AL3" s="558" t="s">
        <v>56</v>
      </c>
      <c r="AM3" s="558" t="s">
        <v>56</v>
      </c>
      <c r="AN3" s="558" t="s">
        <v>56</v>
      </c>
      <c r="AO3" s="558" t="s">
        <v>56</v>
      </c>
      <c r="AP3" s="558" t="s">
        <v>56</v>
      </c>
      <c r="AQ3" s="558" t="s">
        <v>56</v>
      </c>
      <c r="AR3" s="558" t="s">
        <v>56</v>
      </c>
      <c r="AS3" s="558" t="s">
        <v>56</v>
      </c>
      <c r="AT3" s="558" t="s">
        <v>56</v>
      </c>
      <c r="AU3" s="558" t="s">
        <v>56</v>
      </c>
      <c r="AV3" s="558"/>
      <c r="AW3" s="558"/>
      <c r="AX3" s="558"/>
      <c r="AZ3" s="558" t="s">
        <v>56</v>
      </c>
      <c r="BA3" s="558" t="s">
        <v>56</v>
      </c>
      <c r="BB3" s="558" t="s">
        <v>56</v>
      </c>
      <c r="BC3" s="558" t="s">
        <v>56</v>
      </c>
      <c r="BD3" s="558" t="s">
        <v>56</v>
      </c>
      <c r="BE3" s="558" t="s">
        <v>56</v>
      </c>
      <c r="BF3" s="558" t="s">
        <v>56</v>
      </c>
      <c r="BG3" s="558" t="s">
        <v>56</v>
      </c>
      <c r="BH3" s="558" t="s">
        <v>56</v>
      </c>
      <c r="BI3" s="558" t="s">
        <v>56</v>
      </c>
      <c r="BJ3" s="558" t="s">
        <v>56</v>
      </c>
      <c r="BK3" s="558" t="s">
        <v>56</v>
      </c>
      <c r="BL3" s="558" t="s">
        <v>56</v>
      </c>
      <c r="BM3" s="558" t="s">
        <v>56</v>
      </c>
      <c r="BN3" s="558" t="s">
        <v>56</v>
      </c>
      <c r="BO3" s="558" t="s">
        <v>56</v>
      </c>
      <c r="BP3" s="558" t="s">
        <v>56</v>
      </c>
      <c r="BQ3" s="558" t="s">
        <v>56</v>
      </c>
      <c r="BR3" s="558" t="s">
        <v>56</v>
      </c>
      <c r="BS3" s="558" t="s">
        <v>56</v>
      </c>
      <c r="BT3" s="558"/>
      <c r="BU3" s="558"/>
      <c r="BV3" s="558"/>
      <c r="BX3" s="558" t="s">
        <v>56</v>
      </c>
      <c r="BY3" s="558" t="s">
        <v>56</v>
      </c>
      <c r="BZ3" s="558" t="s">
        <v>56</v>
      </c>
      <c r="CA3" s="558" t="s">
        <v>56</v>
      </c>
      <c r="CB3" s="558" t="s">
        <v>56</v>
      </c>
      <c r="CC3" s="558" t="s">
        <v>56</v>
      </c>
      <c r="CD3" s="558" t="s">
        <v>56</v>
      </c>
      <c r="CE3" s="558" t="s">
        <v>56</v>
      </c>
      <c r="CF3" s="558" t="s">
        <v>56</v>
      </c>
      <c r="CG3" s="558" t="s">
        <v>56</v>
      </c>
      <c r="CH3" s="558" t="s">
        <v>56</v>
      </c>
      <c r="CI3" s="558" t="s">
        <v>56</v>
      </c>
      <c r="CJ3" s="558" t="s">
        <v>56</v>
      </c>
      <c r="CK3" s="558" t="s">
        <v>56</v>
      </c>
      <c r="CL3" s="558" t="s">
        <v>56</v>
      </c>
      <c r="CM3" s="558" t="s">
        <v>56</v>
      </c>
      <c r="CN3" s="558" t="s">
        <v>56</v>
      </c>
      <c r="CO3" s="558" t="s">
        <v>56</v>
      </c>
      <c r="CP3" s="558" t="s">
        <v>56</v>
      </c>
      <c r="CQ3" s="558" t="s">
        <v>56</v>
      </c>
      <c r="CR3" s="558"/>
      <c r="CS3" s="558"/>
      <c r="CT3" s="558"/>
      <c r="CV3" s="558" t="s">
        <v>56</v>
      </c>
      <c r="CW3" s="558" t="s">
        <v>56</v>
      </c>
      <c r="CX3" s="558" t="s">
        <v>56</v>
      </c>
      <c r="CY3" s="558" t="s">
        <v>56</v>
      </c>
      <c r="CZ3" s="558" t="s">
        <v>56</v>
      </c>
      <c r="DA3" s="558" t="s">
        <v>56</v>
      </c>
      <c r="DB3" s="558" t="s">
        <v>56</v>
      </c>
      <c r="DC3" s="558" t="s">
        <v>56</v>
      </c>
      <c r="DD3" s="558" t="s">
        <v>56</v>
      </c>
      <c r="DE3" s="558" t="s">
        <v>56</v>
      </c>
      <c r="DF3" s="558" t="s">
        <v>56</v>
      </c>
      <c r="DG3" s="558" t="s">
        <v>56</v>
      </c>
      <c r="DH3" s="558" t="s">
        <v>56</v>
      </c>
      <c r="DI3" s="558" t="s">
        <v>56</v>
      </c>
      <c r="DJ3" s="558" t="s">
        <v>56</v>
      </c>
      <c r="DK3" s="558" t="s">
        <v>56</v>
      </c>
      <c r="DL3" s="558" t="s">
        <v>56</v>
      </c>
      <c r="DM3" s="558" t="s">
        <v>56</v>
      </c>
      <c r="DN3" s="558" t="s">
        <v>56</v>
      </c>
      <c r="DO3" s="558" t="s">
        <v>56</v>
      </c>
      <c r="DP3" s="558"/>
      <c r="DQ3" s="558"/>
      <c r="DR3" s="558"/>
      <c r="DT3" s="558" t="s">
        <v>56</v>
      </c>
      <c r="DU3" s="558" t="s">
        <v>56</v>
      </c>
      <c r="DV3" s="558" t="s">
        <v>56</v>
      </c>
      <c r="DW3" s="558" t="s">
        <v>56</v>
      </c>
      <c r="DX3" s="558" t="s">
        <v>56</v>
      </c>
      <c r="DY3" s="558" t="s">
        <v>56</v>
      </c>
      <c r="DZ3" s="558" t="s">
        <v>56</v>
      </c>
      <c r="EA3" s="558" t="s">
        <v>56</v>
      </c>
      <c r="EB3" s="558" t="s">
        <v>56</v>
      </c>
      <c r="EC3" s="558" t="s">
        <v>56</v>
      </c>
      <c r="ED3" s="558" t="s">
        <v>56</v>
      </c>
      <c r="EE3" s="558" t="s">
        <v>56</v>
      </c>
      <c r="EF3" s="558" t="s">
        <v>56</v>
      </c>
      <c r="EG3" s="558" t="s">
        <v>56</v>
      </c>
      <c r="EH3" s="558" t="s">
        <v>56</v>
      </c>
      <c r="EI3" s="558" t="s">
        <v>56</v>
      </c>
      <c r="EJ3" s="558" t="s">
        <v>56</v>
      </c>
      <c r="EK3" s="558" t="s">
        <v>56</v>
      </c>
      <c r="EL3" s="558" t="s">
        <v>56</v>
      </c>
      <c r="EM3" s="558" t="s">
        <v>56</v>
      </c>
      <c r="EN3" s="558"/>
      <c r="EO3" s="558"/>
      <c r="EP3" s="558"/>
      <c r="ER3" s="558" t="s">
        <v>56</v>
      </c>
      <c r="ES3" s="558" t="s">
        <v>56</v>
      </c>
      <c r="ET3" s="558" t="s">
        <v>56</v>
      </c>
      <c r="EU3" s="558" t="s">
        <v>56</v>
      </c>
      <c r="EV3" s="558" t="s">
        <v>56</v>
      </c>
      <c r="EW3" s="558" t="s">
        <v>56</v>
      </c>
      <c r="EX3" s="558" t="s">
        <v>56</v>
      </c>
      <c r="EY3" s="558" t="s">
        <v>56</v>
      </c>
      <c r="EZ3" s="558" t="s">
        <v>56</v>
      </c>
      <c r="FA3" s="558" t="s">
        <v>56</v>
      </c>
      <c r="FB3" s="558" t="s">
        <v>56</v>
      </c>
      <c r="FC3" s="558" t="s">
        <v>56</v>
      </c>
      <c r="FD3" s="558" t="s">
        <v>56</v>
      </c>
      <c r="FE3" s="558" t="s">
        <v>56</v>
      </c>
      <c r="FF3" s="558" t="s">
        <v>56</v>
      </c>
      <c r="FG3" s="558" t="s">
        <v>56</v>
      </c>
      <c r="FH3" s="558" t="s">
        <v>56</v>
      </c>
      <c r="FI3" s="558" t="s">
        <v>56</v>
      </c>
      <c r="FJ3" s="558" t="s">
        <v>56</v>
      </c>
      <c r="FK3" s="558" t="s">
        <v>56</v>
      </c>
      <c r="FL3" s="558"/>
      <c r="FM3" s="558"/>
      <c r="FN3" s="558"/>
    </row>
    <row r="4" spans="1:170" x14ac:dyDescent="0.25">
      <c r="B4" s="744"/>
      <c r="D4" s="558">
        <v>2006</v>
      </c>
      <c r="E4" s="558">
        <f>D4</f>
        <v>2006</v>
      </c>
      <c r="F4" s="558">
        <f t="shared" ref="F4:Z4" si="0">E4</f>
        <v>2006</v>
      </c>
      <c r="G4" s="558">
        <f t="shared" si="0"/>
        <v>2006</v>
      </c>
      <c r="H4" s="558">
        <f t="shared" si="0"/>
        <v>2006</v>
      </c>
      <c r="I4" s="558">
        <f t="shared" si="0"/>
        <v>2006</v>
      </c>
      <c r="J4" s="558">
        <f t="shared" si="0"/>
        <v>2006</v>
      </c>
      <c r="K4" s="558">
        <f t="shared" si="0"/>
        <v>2006</v>
      </c>
      <c r="L4" s="558">
        <f t="shared" si="0"/>
        <v>2006</v>
      </c>
      <c r="M4" s="558">
        <f t="shared" si="0"/>
        <v>2006</v>
      </c>
      <c r="N4" s="558">
        <f t="shared" si="0"/>
        <v>2006</v>
      </c>
      <c r="O4" s="558">
        <f t="shared" si="0"/>
        <v>2006</v>
      </c>
      <c r="P4" s="558">
        <f t="shared" si="0"/>
        <v>2006</v>
      </c>
      <c r="Q4" s="558">
        <f t="shared" si="0"/>
        <v>2006</v>
      </c>
      <c r="R4" s="558">
        <f t="shared" si="0"/>
        <v>2006</v>
      </c>
      <c r="S4" s="558">
        <f t="shared" si="0"/>
        <v>2006</v>
      </c>
      <c r="T4" s="558">
        <f t="shared" si="0"/>
        <v>2006</v>
      </c>
      <c r="U4" s="558">
        <f t="shared" si="0"/>
        <v>2006</v>
      </c>
      <c r="V4" s="558">
        <f t="shared" si="0"/>
        <v>2006</v>
      </c>
      <c r="W4" s="558">
        <f t="shared" si="0"/>
        <v>2006</v>
      </c>
      <c r="X4" s="560">
        <f t="shared" si="0"/>
        <v>2006</v>
      </c>
      <c r="Y4" s="560">
        <f t="shared" si="0"/>
        <v>2006</v>
      </c>
      <c r="Z4" s="560">
        <f t="shared" si="0"/>
        <v>2006</v>
      </c>
      <c r="AB4" s="558">
        <v>2007</v>
      </c>
      <c r="AC4" s="558">
        <f t="shared" ref="AC4:CN4" si="1">AB4</f>
        <v>2007</v>
      </c>
      <c r="AD4" s="558">
        <f t="shared" si="1"/>
        <v>2007</v>
      </c>
      <c r="AE4" s="558">
        <f t="shared" si="1"/>
        <v>2007</v>
      </c>
      <c r="AF4" s="558">
        <f t="shared" si="1"/>
        <v>2007</v>
      </c>
      <c r="AG4" s="558">
        <f t="shared" si="1"/>
        <v>2007</v>
      </c>
      <c r="AH4" s="558">
        <f t="shared" si="1"/>
        <v>2007</v>
      </c>
      <c r="AI4" s="558">
        <f t="shared" si="1"/>
        <v>2007</v>
      </c>
      <c r="AJ4" s="558">
        <f t="shared" si="1"/>
        <v>2007</v>
      </c>
      <c r="AK4" s="558">
        <f t="shared" si="1"/>
        <v>2007</v>
      </c>
      <c r="AL4" s="558">
        <f t="shared" si="1"/>
        <v>2007</v>
      </c>
      <c r="AM4" s="558">
        <f t="shared" si="1"/>
        <v>2007</v>
      </c>
      <c r="AN4" s="558">
        <f t="shared" si="1"/>
        <v>2007</v>
      </c>
      <c r="AO4" s="558">
        <f t="shared" si="1"/>
        <v>2007</v>
      </c>
      <c r="AP4" s="558">
        <f t="shared" si="1"/>
        <v>2007</v>
      </c>
      <c r="AQ4" s="558">
        <f t="shared" si="1"/>
        <v>2007</v>
      </c>
      <c r="AR4" s="558">
        <f t="shared" si="1"/>
        <v>2007</v>
      </c>
      <c r="AS4" s="558">
        <f t="shared" si="1"/>
        <v>2007</v>
      </c>
      <c r="AT4" s="558">
        <f t="shared" si="1"/>
        <v>2007</v>
      </c>
      <c r="AU4" s="558">
        <f t="shared" si="1"/>
        <v>2007</v>
      </c>
      <c r="AV4" s="558">
        <f t="shared" si="1"/>
        <v>2007</v>
      </c>
      <c r="AW4" s="558">
        <f t="shared" si="1"/>
        <v>2007</v>
      </c>
      <c r="AX4" s="558">
        <f t="shared" si="1"/>
        <v>2007</v>
      </c>
      <c r="AZ4" s="558">
        <v>2008</v>
      </c>
      <c r="BA4" s="558">
        <f t="shared" ref="BA4" si="2">AZ4</f>
        <v>2008</v>
      </c>
      <c r="BB4" s="558">
        <f t="shared" si="1"/>
        <v>2008</v>
      </c>
      <c r="BC4" s="558">
        <f t="shared" si="1"/>
        <v>2008</v>
      </c>
      <c r="BD4" s="558">
        <f t="shared" si="1"/>
        <v>2008</v>
      </c>
      <c r="BE4" s="558">
        <f t="shared" si="1"/>
        <v>2008</v>
      </c>
      <c r="BF4" s="558">
        <f t="shared" si="1"/>
        <v>2008</v>
      </c>
      <c r="BG4" s="558">
        <f t="shared" si="1"/>
        <v>2008</v>
      </c>
      <c r="BH4" s="558">
        <f t="shared" si="1"/>
        <v>2008</v>
      </c>
      <c r="BI4" s="558">
        <f t="shared" si="1"/>
        <v>2008</v>
      </c>
      <c r="BJ4" s="558">
        <f t="shared" si="1"/>
        <v>2008</v>
      </c>
      <c r="BK4" s="558">
        <f t="shared" si="1"/>
        <v>2008</v>
      </c>
      <c r="BL4" s="558">
        <f t="shared" si="1"/>
        <v>2008</v>
      </c>
      <c r="BM4" s="558">
        <f t="shared" si="1"/>
        <v>2008</v>
      </c>
      <c r="BN4" s="558">
        <f t="shared" si="1"/>
        <v>2008</v>
      </c>
      <c r="BO4" s="558">
        <f t="shared" si="1"/>
        <v>2008</v>
      </c>
      <c r="BP4" s="558">
        <f t="shared" si="1"/>
        <v>2008</v>
      </c>
      <c r="BQ4" s="558">
        <f t="shared" si="1"/>
        <v>2008</v>
      </c>
      <c r="BR4" s="558">
        <f t="shared" si="1"/>
        <v>2008</v>
      </c>
      <c r="BS4" s="558">
        <f t="shared" si="1"/>
        <v>2008</v>
      </c>
      <c r="BT4" s="558">
        <f t="shared" si="1"/>
        <v>2008</v>
      </c>
      <c r="BU4" s="558">
        <f t="shared" si="1"/>
        <v>2008</v>
      </c>
      <c r="BV4" s="558">
        <f t="shared" si="1"/>
        <v>2008</v>
      </c>
      <c r="BX4" s="558">
        <v>2009</v>
      </c>
      <c r="BY4" s="558">
        <f t="shared" ref="BY4" si="3">BX4</f>
        <v>2009</v>
      </c>
      <c r="BZ4" s="558">
        <f t="shared" si="1"/>
        <v>2009</v>
      </c>
      <c r="CA4" s="558">
        <f t="shared" si="1"/>
        <v>2009</v>
      </c>
      <c r="CB4" s="558">
        <f t="shared" si="1"/>
        <v>2009</v>
      </c>
      <c r="CC4" s="558">
        <f t="shared" si="1"/>
        <v>2009</v>
      </c>
      <c r="CD4" s="558">
        <f t="shared" si="1"/>
        <v>2009</v>
      </c>
      <c r="CE4" s="558">
        <f t="shared" si="1"/>
        <v>2009</v>
      </c>
      <c r="CF4" s="558">
        <f t="shared" si="1"/>
        <v>2009</v>
      </c>
      <c r="CG4" s="558">
        <f t="shared" si="1"/>
        <v>2009</v>
      </c>
      <c r="CH4" s="558">
        <f t="shared" si="1"/>
        <v>2009</v>
      </c>
      <c r="CI4" s="558">
        <f t="shared" si="1"/>
        <v>2009</v>
      </c>
      <c r="CJ4" s="558">
        <f t="shared" si="1"/>
        <v>2009</v>
      </c>
      <c r="CK4" s="558">
        <f t="shared" si="1"/>
        <v>2009</v>
      </c>
      <c r="CL4" s="558">
        <f t="shared" si="1"/>
        <v>2009</v>
      </c>
      <c r="CM4" s="558">
        <f t="shared" si="1"/>
        <v>2009</v>
      </c>
      <c r="CN4" s="558">
        <f t="shared" si="1"/>
        <v>2009</v>
      </c>
      <c r="CO4" s="558">
        <f t="shared" ref="CO4:DR4" si="4">CN4</f>
        <v>2009</v>
      </c>
      <c r="CP4" s="558">
        <f t="shared" si="4"/>
        <v>2009</v>
      </c>
      <c r="CQ4" s="558">
        <f t="shared" si="4"/>
        <v>2009</v>
      </c>
      <c r="CR4" s="558">
        <f t="shared" si="4"/>
        <v>2009</v>
      </c>
      <c r="CS4" s="558">
        <f t="shared" si="4"/>
        <v>2009</v>
      </c>
      <c r="CT4" s="558">
        <f t="shared" si="4"/>
        <v>2009</v>
      </c>
      <c r="CV4" s="558">
        <v>2010</v>
      </c>
      <c r="CW4" s="558">
        <f t="shared" ref="CW4" si="5">CV4</f>
        <v>2010</v>
      </c>
      <c r="CX4" s="558">
        <f t="shared" si="4"/>
        <v>2010</v>
      </c>
      <c r="CY4" s="558">
        <f t="shared" si="4"/>
        <v>2010</v>
      </c>
      <c r="CZ4" s="558">
        <f t="shared" si="4"/>
        <v>2010</v>
      </c>
      <c r="DA4" s="558">
        <f t="shared" si="4"/>
        <v>2010</v>
      </c>
      <c r="DB4" s="558">
        <f t="shared" si="4"/>
        <v>2010</v>
      </c>
      <c r="DC4" s="558">
        <f t="shared" si="4"/>
        <v>2010</v>
      </c>
      <c r="DD4" s="558">
        <f t="shared" si="4"/>
        <v>2010</v>
      </c>
      <c r="DE4" s="558">
        <f t="shared" si="4"/>
        <v>2010</v>
      </c>
      <c r="DF4" s="558">
        <f t="shared" si="4"/>
        <v>2010</v>
      </c>
      <c r="DG4" s="558">
        <f t="shared" si="4"/>
        <v>2010</v>
      </c>
      <c r="DH4" s="558">
        <f t="shared" si="4"/>
        <v>2010</v>
      </c>
      <c r="DI4" s="558">
        <f t="shared" si="4"/>
        <v>2010</v>
      </c>
      <c r="DJ4" s="558">
        <f t="shared" si="4"/>
        <v>2010</v>
      </c>
      <c r="DK4" s="558">
        <f t="shared" si="4"/>
        <v>2010</v>
      </c>
      <c r="DL4" s="558">
        <f t="shared" si="4"/>
        <v>2010</v>
      </c>
      <c r="DM4" s="558">
        <f t="shared" si="4"/>
        <v>2010</v>
      </c>
      <c r="DN4" s="558">
        <f t="shared" si="4"/>
        <v>2010</v>
      </c>
      <c r="DO4" s="558">
        <f t="shared" si="4"/>
        <v>2010</v>
      </c>
      <c r="DP4" s="558">
        <f t="shared" si="4"/>
        <v>2010</v>
      </c>
      <c r="DQ4" s="558">
        <f t="shared" si="4"/>
        <v>2010</v>
      </c>
      <c r="DR4" s="558">
        <f t="shared" si="4"/>
        <v>2010</v>
      </c>
      <c r="DT4" s="558">
        <v>2011</v>
      </c>
      <c r="DU4" s="558">
        <f t="shared" ref="DU4:EP4" si="6">DT4</f>
        <v>2011</v>
      </c>
      <c r="DV4" s="558">
        <f t="shared" si="6"/>
        <v>2011</v>
      </c>
      <c r="DW4" s="558">
        <f t="shared" si="6"/>
        <v>2011</v>
      </c>
      <c r="DX4" s="558">
        <f t="shared" si="6"/>
        <v>2011</v>
      </c>
      <c r="DY4" s="558">
        <f t="shared" si="6"/>
        <v>2011</v>
      </c>
      <c r="DZ4" s="558">
        <f t="shared" si="6"/>
        <v>2011</v>
      </c>
      <c r="EA4" s="558">
        <f t="shared" si="6"/>
        <v>2011</v>
      </c>
      <c r="EB4" s="558">
        <f t="shared" si="6"/>
        <v>2011</v>
      </c>
      <c r="EC4" s="558">
        <f t="shared" si="6"/>
        <v>2011</v>
      </c>
      <c r="ED4" s="558">
        <f t="shared" si="6"/>
        <v>2011</v>
      </c>
      <c r="EE4" s="558">
        <f t="shared" si="6"/>
        <v>2011</v>
      </c>
      <c r="EF4" s="558">
        <f t="shared" si="6"/>
        <v>2011</v>
      </c>
      <c r="EG4" s="558">
        <f t="shared" si="6"/>
        <v>2011</v>
      </c>
      <c r="EH4" s="558">
        <f t="shared" si="6"/>
        <v>2011</v>
      </c>
      <c r="EI4" s="558">
        <f t="shared" si="6"/>
        <v>2011</v>
      </c>
      <c r="EJ4" s="558">
        <f t="shared" si="6"/>
        <v>2011</v>
      </c>
      <c r="EK4" s="558">
        <f t="shared" si="6"/>
        <v>2011</v>
      </c>
      <c r="EL4" s="558">
        <f t="shared" si="6"/>
        <v>2011</v>
      </c>
      <c r="EM4" s="558">
        <f t="shared" si="6"/>
        <v>2011</v>
      </c>
      <c r="EN4" s="558">
        <f t="shared" si="6"/>
        <v>2011</v>
      </c>
      <c r="EO4" s="558">
        <f t="shared" si="6"/>
        <v>2011</v>
      </c>
      <c r="EP4" s="558">
        <f t="shared" si="6"/>
        <v>2011</v>
      </c>
      <c r="ER4" s="558">
        <v>2012</v>
      </c>
      <c r="ES4" s="558">
        <f t="shared" ref="ES4:FN4" si="7">ER4</f>
        <v>2012</v>
      </c>
      <c r="ET4" s="558">
        <f t="shared" si="7"/>
        <v>2012</v>
      </c>
      <c r="EU4" s="558">
        <f t="shared" si="7"/>
        <v>2012</v>
      </c>
      <c r="EV4" s="558">
        <f t="shared" si="7"/>
        <v>2012</v>
      </c>
      <c r="EW4" s="558">
        <f t="shared" si="7"/>
        <v>2012</v>
      </c>
      <c r="EX4" s="558">
        <f t="shared" si="7"/>
        <v>2012</v>
      </c>
      <c r="EY4" s="558">
        <f t="shared" si="7"/>
        <v>2012</v>
      </c>
      <c r="EZ4" s="558">
        <f t="shared" si="7"/>
        <v>2012</v>
      </c>
      <c r="FA4" s="558">
        <f t="shared" si="7"/>
        <v>2012</v>
      </c>
      <c r="FB4" s="558">
        <f t="shared" si="7"/>
        <v>2012</v>
      </c>
      <c r="FC4" s="558">
        <f t="shared" si="7"/>
        <v>2012</v>
      </c>
      <c r="FD4" s="558">
        <f t="shared" si="7"/>
        <v>2012</v>
      </c>
      <c r="FE4" s="558">
        <f t="shared" si="7"/>
        <v>2012</v>
      </c>
      <c r="FF4" s="558">
        <f t="shared" si="7"/>
        <v>2012</v>
      </c>
      <c r="FG4" s="558">
        <f t="shared" si="7"/>
        <v>2012</v>
      </c>
      <c r="FH4" s="558">
        <f t="shared" si="7"/>
        <v>2012</v>
      </c>
      <c r="FI4" s="558">
        <f t="shared" si="7"/>
        <v>2012</v>
      </c>
      <c r="FJ4" s="558">
        <f t="shared" si="7"/>
        <v>2012</v>
      </c>
      <c r="FK4" s="558">
        <f t="shared" si="7"/>
        <v>2012</v>
      </c>
      <c r="FL4" s="558">
        <f t="shared" si="7"/>
        <v>2012</v>
      </c>
      <c r="FM4" s="558">
        <f t="shared" si="7"/>
        <v>2012</v>
      </c>
      <c r="FN4" s="558">
        <f t="shared" si="7"/>
        <v>2012</v>
      </c>
    </row>
    <row r="5" spans="1:170" x14ac:dyDescent="0.25">
      <c r="A5" s="97">
        <v>1</v>
      </c>
      <c r="B5" s="563"/>
      <c r="D5" s="560" t="str">
        <f>CONCATENATE(D4,D2)</f>
        <v>2006BZ</v>
      </c>
      <c r="E5" s="560" t="str">
        <f t="shared" ref="E5:Z5" si="8">CONCATENATE(E4,E2)</f>
        <v>2006CM</v>
      </c>
      <c r="F5" s="560" t="str">
        <f t="shared" si="8"/>
        <v>2006GN</v>
      </c>
      <c r="G5" s="560" t="str">
        <f t="shared" si="8"/>
        <v>2006HE</v>
      </c>
      <c r="H5" s="560" t="str">
        <f t="shared" si="8"/>
        <v>2006LE</v>
      </c>
      <c r="I5" s="560" t="str">
        <f t="shared" si="8"/>
        <v>2006PT</v>
      </c>
      <c r="J5" s="560" t="str">
        <f t="shared" si="8"/>
        <v>2006RC</v>
      </c>
      <c r="K5" s="560" t="str">
        <f t="shared" si="8"/>
        <v>2006AC</v>
      </c>
      <c r="L5" s="560" t="str">
        <f t="shared" si="8"/>
        <v>2006BI</v>
      </c>
      <c r="M5" s="560" t="str">
        <f t="shared" si="8"/>
        <v>2006CL</v>
      </c>
      <c r="N5" s="560" t="str">
        <f t="shared" si="8"/>
        <v>2006CQ</v>
      </c>
      <c r="O5" s="560" t="str">
        <f t="shared" si="8"/>
        <v>2006DO</v>
      </c>
      <c r="P5" s="560" t="str">
        <f t="shared" si="8"/>
        <v>2006EE</v>
      </c>
      <c r="Q5" s="560" t="str">
        <f t="shared" si="8"/>
        <v>2006FO</v>
      </c>
      <c r="R5" s="560" t="str">
        <f t="shared" si="8"/>
        <v>2006GI</v>
      </c>
      <c r="S5" s="560" t="str">
        <f t="shared" si="8"/>
        <v>2006GL</v>
      </c>
      <c r="T5" s="560" t="str">
        <f t="shared" si="8"/>
        <v>2006GM</v>
      </c>
      <c r="U5" s="560" t="str">
        <f t="shared" si="8"/>
        <v>2006GR</v>
      </c>
      <c r="V5" s="560" t="str">
        <f t="shared" si="8"/>
        <v>2006KJ</v>
      </c>
      <c r="W5" s="560" t="str">
        <f t="shared" si="8"/>
        <v>2006NE</v>
      </c>
      <c r="X5" s="560" t="str">
        <f t="shared" si="8"/>
        <v>2006TOTAL PRIMARIA</v>
      </c>
      <c r="Y5" s="560" t="str">
        <f t="shared" si="8"/>
        <v>2006TOTAL SECUNDARIA</v>
      </c>
      <c r="Z5" s="560" t="str">
        <f t="shared" si="8"/>
        <v>2006TOTAL EFECTIVA</v>
      </c>
      <c r="AB5" s="560" t="str">
        <f t="shared" ref="AB5" si="9">CONCATENATE(AB4,AB2)</f>
        <v>2007BZ</v>
      </c>
      <c r="AC5" s="560" t="str">
        <f t="shared" ref="AC5" si="10">CONCATENATE(AC4,AC2)</f>
        <v>2007CM</v>
      </c>
      <c r="AD5" s="560" t="str">
        <f t="shared" ref="AD5" si="11">CONCATENATE(AD4,AD2)</f>
        <v>2007GN</v>
      </c>
      <c r="AE5" s="560" t="str">
        <f t="shared" ref="AE5" si="12">CONCATENATE(AE4,AE2)</f>
        <v>2007HE</v>
      </c>
      <c r="AF5" s="560" t="str">
        <f t="shared" ref="AF5" si="13">CONCATENATE(AF4,AF2)</f>
        <v>2007LE</v>
      </c>
      <c r="AG5" s="560" t="str">
        <f t="shared" ref="AG5" si="14">CONCATENATE(AG4,AG2)</f>
        <v>2007PT</v>
      </c>
      <c r="AH5" s="560" t="str">
        <f t="shared" ref="AH5" si="15">CONCATENATE(AH4,AH2)</f>
        <v>2007RC</v>
      </c>
      <c r="AI5" s="560" t="str">
        <f t="shared" ref="AI5" si="16">CONCATENATE(AI4,AI2)</f>
        <v>2007AC</v>
      </c>
      <c r="AJ5" s="560" t="str">
        <f t="shared" ref="AJ5" si="17">CONCATENATE(AJ4,AJ2)</f>
        <v>2007BI</v>
      </c>
      <c r="AK5" s="560" t="str">
        <f t="shared" ref="AK5" si="18">CONCATENATE(AK4,AK2)</f>
        <v>2007CL</v>
      </c>
      <c r="AL5" s="560" t="str">
        <f t="shared" ref="AL5" si="19">CONCATENATE(AL4,AL2)</f>
        <v>2007CQ</v>
      </c>
      <c r="AM5" s="560" t="str">
        <f t="shared" ref="AM5" si="20">CONCATENATE(AM4,AM2)</f>
        <v>2007DO</v>
      </c>
      <c r="AN5" s="560" t="str">
        <f t="shared" ref="AN5" si="21">CONCATENATE(AN4,AN2)</f>
        <v>2007EE</v>
      </c>
      <c r="AO5" s="560" t="str">
        <f t="shared" ref="AO5" si="22">CONCATENATE(AO4,AO2)</f>
        <v>2007FO</v>
      </c>
      <c r="AP5" s="560" t="str">
        <f t="shared" ref="AP5" si="23">CONCATENATE(AP4,AP2)</f>
        <v>2007GI</v>
      </c>
      <c r="AQ5" s="560" t="str">
        <f t="shared" ref="AQ5" si="24">CONCATENATE(AQ4,AQ2)</f>
        <v>2007GL</v>
      </c>
      <c r="AR5" s="560" t="str">
        <f t="shared" ref="AR5" si="25">CONCATENATE(AR4,AR2)</f>
        <v>2007GM</v>
      </c>
      <c r="AS5" s="560" t="str">
        <f t="shared" ref="AS5" si="26">CONCATENATE(AS4,AS2)</f>
        <v>2007GR</v>
      </c>
      <c r="AT5" s="560" t="str">
        <f t="shared" ref="AT5" si="27">CONCATENATE(AT4,AT2)</f>
        <v>2007KJ</v>
      </c>
      <c r="AU5" s="560" t="str">
        <f t="shared" ref="AU5" si="28">CONCATENATE(AU4,AU2)</f>
        <v>2007NE</v>
      </c>
      <c r="AV5" s="560" t="str">
        <f t="shared" ref="AV5" si="29">CONCATENATE(AV4,AV2)</f>
        <v>2007TOTAL PRIMARIA</v>
      </c>
      <c r="AW5" s="560" t="str">
        <f t="shared" ref="AW5" si="30">CONCATENATE(AW4,AW2)</f>
        <v>2007TOTAL SECUNDARIA</v>
      </c>
      <c r="AX5" s="560" t="str">
        <f t="shared" ref="AX5" si="31">CONCATENATE(AX4,AX2)</f>
        <v>2007TOTAL EFECTIVA</v>
      </c>
      <c r="AZ5" s="560" t="str">
        <f t="shared" ref="AZ5" si="32">CONCATENATE(AZ4,AZ2)</f>
        <v>2008BZ</v>
      </c>
      <c r="BA5" s="560" t="str">
        <f t="shared" ref="BA5" si="33">CONCATENATE(BA4,BA2)</f>
        <v>2008CM</v>
      </c>
      <c r="BB5" s="560" t="str">
        <f t="shared" ref="BB5" si="34">CONCATENATE(BB4,BB2)</f>
        <v>2008GN</v>
      </c>
      <c r="BC5" s="560" t="str">
        <f t="shared" ref="BC5" si="35">CONCATENATE(BC4,BC2)</f>
        <v>2008HE</v>
      </c>
      <c r="BD5" s="560" t="str">
        <f t="shared" ref="BD5" si="36">CONCATENATE(BD4,BD2)</f>
        <v>2008LE</v>
      </c>
      <c r="BE5" s="560" t="str">
        <f t="shared" ref="BE5" si="37">CONCATENATE(BE4,BE2)</f>
        <v>2008PT</v>
      </c>
      <c r="BF5" s="560" t="str">
        <f t="shared" ref="BF5" si="38">CONCATENATE(BF4,BF2)</f>
        <v>2008RC</v>
      </c>
      <c r="BG5" s="560" t="str">
        <f t="shared" ref="BG5" si="39">CONCATENATE(BG4,BG2)</f>
        <v>2008AC</v>
      </c>
      <c r="BH5" s="560" t="str">
        <f t="shared" ref="BH5" si="40">CONCATENATE(BH4,BH2)</f>
        <v>2008BI</v>
      </c>
      <c r="BI5" s="560" t="str">
        <f t="shared" ref="BI5" si="41">CONCATENATE(BI4,BI2)</f>
        <v>2008CL</v>
      </c>
      <c r="BJ5" s="560" t="str">
        <f t="shared" ref="BJ5" si="42">CONCATENATE(BJ4,BJ2)</f>
        <v>2008CQ</v>
      </c>
      <c r="BK5" s="560" t="str">
        <f t="shared" ref="BK5" si="43">CONCATENATE(BK4,BK2)</f>
        <v>2008DO</v>
      </c>
      <c r="BL5" s="560" t="str">
        <f t="shared" ref="BL5" si="44">CONCATENATE(BL4,BL2)</f>
        <v>2008EE</v>
      </c>
      <c r="BM5" s="560" t="str">
        <f t="shared" ref="BM5" si="45">CONCATENATE(BM4,BM2)</f>
        <v>2008FO</v>
      </c>
      <c r="BN5" s="560" t="str">
        <f t="shared" ref="BN5" si="46">CONCATENATE(BN4,BN2)</f>
        <v>2008GI</v>
      </c>
      <c r="BO5" s="560" t="str">
        <f t="shared" ref="BO5" si="47">CONCATENATE(BO4,BO2)</f>
        <v>2008GL</v>
      </c>
      <c r="BP5" s="560" t="str">
        <f t="shared" ref="BP5" si="48">CONCATENATE(BP4,BP2)</f>
        <v>2008GM</v>
      </c>
      <c r="BQ5" s="560" t="str">
        <f t="shared" ref="BQ5" si="49">CONCATENATE(BQ4,BQ2)</f>
        <v>2008GR</v>
      </c>
      <c r="BR5" s="560" t="str">
        <f t="shared" ref="BR5" si="50">CONCATENATE(BR4,BR2)</f>
        <v>2008KJ</v>
      </c>
      <c r="BS5" s="560" t="str">
        <f t="shared" ref="BS5" si="51">CONCATENATE(BS4,BS2)</f>
        <v>2008NE</v>
      </c>
      <c r="BT5" s="560" t="str">
        <f t="shared" ref="BT5" si="52">CONCATENATE(BT4,BT2)</f>
        <v>2008TOTAL PRIMARIA</v>
      </c>
      <c r="BU5" s="560" t="str">
        <f t="shared" ref="BU5" si="53">CONCATENATE(BU4,BU2)</f>
        <v>2008TOTAL SECUNDARIA</v>
      </c>
      <c r="BV5" s="560" t="str">
        <f t="shared" ref="BV5" si="54">CONCATENATE(BV4,BV2)</f>
        <v>2008TOTAL EFECTIVA</v>
      </c>
      <c r="BX5" s="560" t="str">
        <f t="shared" ref="BX5" si="55">CONCATENATE(BX4,BX2)</f>
        <v>2009BZ</v>
      </c>
      <c r="BY5" s="560" t="str">
        <f t="shared" ref="BY5" si="56">CONCATENATE(BY4,BY2)</f>
        <v>2009CM</v>
      </c>
      <c r="BZ5" s="560" t="str">
        <f t="shared" ref="BZ5" si="57">CONCATENATE(BZ4,BZ2)</f>
        <v>2009GN</v>
      </c>
      <c r="CA5" s="560" t="str">
        <f t="shared" ref="CA5" si="58">CONCATENATE(CA4,CA2)</f>
        <v>2009HE</v>
      </c>
      <c r="CB5" s="560" t="str">
        <f t="shared" ref="CB5" si="59">CONCATENATE(CB4,CB2)</f>
        <v>2009LE</v>
      </c>
      <c r="CC5" s="560" t="str">
        <f t="shared" ref="CC5" si="60">CONCATENATE(CC4,CC2)</f>
        <v>2009PT</v>
      </c>
      <c r="CD5" s="560" t="str">
        <f t="shared" ref="CD5" si="61">CONCATENATE(CD4,CD2)</f>
        <v>2009RC</v>
      </c>
      <c r="CE5" s="560" t="str">
        <f t="shared" ref="CE5" si="62">CONCATENATE(CE4,CE2)</f>
        <v>2009AC</v>
      </c>
      <c r="CF5" s="560" t="str">
        <f t="shared" ref="CF5" si="63">CONCATENATE(CF4,CF2)</f>
        <v>2009BI</v>
      </c>
      <c r="CG5" s="560" t="str">
        <f t="shared" ref="CG5" si="64">CONCATENATE(CG4,CG2)</f>
        <v>2009CL</v>
      </c>
      <c r="CH5" s="560" t="str">
        <f t="shared" ref="CH5" si="65">CONCATENATE(CH4,CH2)</f>
        <v>2009CQ</v>
      </c>
      <c r="CI5" s="560" t="str">
        <f t="shared" ref="CI5" si="66">CONCATENATE(CI4,CI2)</f>
        <v>2009DO</v>
      </c>
      <c r="CJ5" s="560" t="str">
        <f t="shared" ref="CJ5" si="67">CONCATENATE(CJ4,CJ2)</f>
        <v>2009EE</v>
      </c>
      <c r="CK5" s="560" t="str">
        <f t="shared" ref="CK5" si="68">CONCATENATE(CK4,CK2)</f>
        <v>2009FO</v>
      </c>
      <c r="CL5" s="560" t="str">
        <f t="shared" ref="CL5" si="69">CONCATENATE(CL4,CL2)</f>
        <v>2009GI</v>
      </c>
      <c r="CM5" s="560" t="str">
        <f t="shared" ref="CM5" si="70">CONCATENATE(CM4,CM2)</f>
        <v>2009GL</v>
      </c>
      <c r="CN5" s="560" t="str">
        <f t="shared" ref="CN5" si="71">CONCATENATE(CN4,CN2)</f>
        <v>2009GM</v>
      </c>
      <c r="CO5" s="560" t="str">
        <f t="shared" ref="CO5" si="72">CONCATENATE(CO4,CO2)</f>
        <v>2009GR</v>
      </c>
      <c r="CP5" s="560" t="str">
        <f t="shared" ref="CP5" si="73">CONCATENATE(CP4,CP2)</f>
        <v>2009KJ</v>
      </c>
      <c r="CQ5" s="560" t="str">
        <f t="shared" ref="CQ5" si="74">CONCATENATE(CQ4,CQ2)</f>
        <v>2009NE</v>
      </c>
      <c r="CR5" s="560" t="str">
        <f t="shared" ref="CR5" si="75">CONCATENATE(CR4,CR2)</f>
        <v>2009TOTAL PRIMARIA</v>
      </c>
      <c r="CS5" s="560" t="str">
        <f t="shared" ref="CS5" si="76">CONCATENATE(CS4,CS2)</f>
        <v>2009TOTAL SECUNDARIA</v>
      </c>
      <c r="CT5" s="560" t="str">
        <f t="shared" ref="CT5" si="77">CONCATENATE(CT4,CT2)</f>
        <v>2009TOTAL EFECTIVA</v>
      </c>
      <c r="CV5" s="560" t="str">
        <f t="shared" ref="CV5" si="78">CONCATENATE(CV4,CV2)</f>
        <v>2010BZ</v>
      </c>
      <c r="CW5" s="560" t="str">
        <f t="shared" ref="CW5" si="79">CONCATENATE(CW4,CW2)</f>
        <v>2010CM</v>
      </c>
      <c r="CX5" s="560" t="str">
        <f t="shared" ref="CX5" si="80">CONCATENATE(CX4,CX2)</f>
        <v>2010GN</v>
      </c>
      <c r="CY5" s="560" t="str">
        <f t="shared" ref="CY5" si="81">CONCATENATE(CY4,CY2)</f>
        <v>2010HE</v>
      </c>
      <c r="CZ5" s="560" t="str">
        <f t="shared" ref="CZ5" si="82">CONCATENATE(CZ4,CZ2)</f>
        <v>2010LE</v>
      </c>
      <c r="DA5" s="560" t="str">
        <f t="shared" ref="DA5" si="83">CONCATENATE(DA4,DA2)</f>
        <v>2010PT</v>
      </c>
      <c r="DB5" s="560" t="str">
        <f t="shared" ref="DB5" si="84">CONCATENATE(DB4,DB2)</f>
        <v>2010RC</v>
      </c>
      <c r="DC5" s="560" t="str">
        <f t="shared" ref="DC5" si="85">CONCATENATE(DC4,DC2)</f>
        <v>2010AC</v>
      </c>
      <c r="DD5" s="560" t="str">
        <f t="shared" ref="DD5" si="86">CONCATENATE(DD4,DD2)</f>
        <v>2010BI</v>
      </c>
      <c r="DE5" s="560" t="str">
        <f t="shared" ref="DE5" si="87">CONCATENATE(DE4,DE2)</f>
        <v>2010CL</v>
      </c>
      <c r="DF5" s="560" t="str">
        <f t="shared" ref="DF5" si="88">CONCATENATE(DF4,DF2)</f>
        <v>2010CQ</v>
      </c>
      <c r="DG5" s="560" t="str">
        <f t="shared" ref="DG5" si="89">CONCATENATE(DG4,DG2)</f>
        <v>2010DO</v>
      </c>
      <c r="DH5" s="560" t="str">
        <f t="shared" ref="DH5" si="90">CONCATENATE(DH4,DH2)</f>
        <v>2010EE</v>
      </c>
      <c r="DI5" s="560" t="str">
        <f t="shared" ref="DI5" si="91">CONCATENATE(DI4,DI2)</f>
        <v>2010FO</v>
      </c>
      <c r="DJ5" s="560" t="str">
        <f t="shared" ref="DJ5" si="92">CONCATENATE(DJ4,DJ2)</f>
        <v>2010GI</v>
      </c>
      <c r="DK5" s="560" t="str">
        <f t="shared" ref="DK5" si="93">CONCATENATE(DK4,DK2)</f>
        <v>2010GL</v>
      </c>
      <c r="DL5" s="560" t="str">
        <f t="shared" ref="DL5" si="94">CONCATENATE(DL4,DL2)</f>
        <v>2010GM</v>
      </c>
      <c r="DM5" s="560" t="str">
        <f t="shared" ref="DM5" si="95">CONCATENATE(DM4,DM2)</f>
        <v>2010GR</v>
      </c>
      <c r="DN5" s="560" t="str">
        <f t="shared" ref="DN5" si="96">CONCATENATE(DN4,DN2)</f>
        <v>2010KJ</v>
      </c>
      <c r="DO5" s="560" t="str">
        <f t="shared" ref="DO5" si="97">CONCATENATE(DO4,DO2)</f>
        <v>2010NE</v>
      </c>
      <c r="DP5" s="560" t="str">
        <f t="shared" ref="DP5" si="98">CONCATENATE(DP4,DP2)</f>
        <v>2010TOTAL PRIMARIA</v>
      </c>
      <c r="DQ5" s="560" t="str">
        <f t="shared" ref="DQ5" si="99">CONCATENATE(DQ4,DQ2)</f>
        <v>2010TOTAL SECUNDARIA</v>
      </c>
      <c r="DR5" s="560" t="str">
        <f t="shared" ref="DR5" si="100">CONCATENATE(DR4,DR2)</f>
        <v>2010TOTAL EFECTIVA</v>
      </c>
      <c r="DT5" s="560" t="str">
        <f t="shared" ref="DT5" si="101">CONCATENATE(DT4,DT2)</f>
        <v>2011BZ</v>
      </c>
      <c r="DU5" s="560" t="str">
        <f t="shared" ref="DU5" si="102">CONCATENATE(DU4,DU2)</f>
        <v>2011CM</v>
      </c>
      <c r="DV5" s="560" t="str">
        <f t="shared" ref="DV5" si="103">CONCATENATE(DV4,DV2)</f>
        <v>2011GN</v>
      </c>
      <c r="DW5" s="560" t="str">
        <f t="shared" ref="DW5" si="104">CONCATENATE(DW4,DW2)</f>
        <v>2011HE</v>
      </c>
      <c r="DX5" s="560" t="str">
        <f t="shared" ref="DX5" si="105">CONCATENATE(DX4,DX2)</f>
        <v>2011LE</v>
      </c>
      <c r="DY5" s="560" t="str">
        <f t="shared" ref="DY5" si="106">CONCATENATE(DY4,DY2)</f>
        <v>2011PT</v>
      </c>
      <c r="DZ5" s="560" t="str">
        <f t="shared" ref="DZ5" si="107">CONCATENATE(DZ4,DZ2)</f>
        <v>2011RC</v>
      </c>
      <c r="EA5" s="560" t="str">
        <f t="shared" ref="EA5" si="108">CONCATENATE(EA4,EA2)</f>
        <v>2011AC</v>
      </c>
      <c r="EB5" s="560" t="str">
        <f t="shared" ref="EB5" si="109">CONCATENATE(EB4,EB2)</f>
        <v>2011BI</v>
      </c>
      <c r="EC5" s="560" t="str">
        <f t="shared" ref="EC5" si="110">CONCATENATE(EC4,EC2)</f>
        <v>2011CL</v>
      </c>
      <c r="ED5" s="560" t="str">
        <f t="shared" ref="ED5" si="111">CONCATENATE(ED4,ED2)</f>
        <v>2011CQ</v>
      </c>
      <c r="EE5" s="560" t="str">
        <f t="shared" ref="EE5" si="112">CONCATENATE(EE4,EE2)</f>
        <v>2011DO</v>
      </c>
      <c r="EF5" s="560" t="str">
        <f t="shared" ref="EF5" si="113">CONCATENATE(EF4,EF2)</f>
        <v>2011EE</v>
      </c>
      <c r="EG5" s="560" t="str">
        <f t="shared" ref="EG5" si="114">CONCATENATE(EG4,EG2)</f>
        <v>2011FO</v>
      </c>
      <c r="EH5" s="560" t="str">
        <f t="shared" ref="EH5" si="115">CONCATENATE(EH4,EH2)</f>
        <v>2011GI</v>
      </c>
      <c r="EI5" s="560" t="str">
        <f t="shared" ref="EI5" si="116">CONCATENATE(EI4,EI2)</f>
        <v>2011GL</v>
      </c>
      <c r="EJ5" s="560" t="str">
        <f t="shared" ref="EJ5" si="117">CONCATENATE(EJ4,EJ2)</f>
        <v>2011GM</v>
      </c>
      <c r="EK5" s="560" t="str">
        <f t="shared" ref="EK5" si="118">CONCATENATE(EK4,EK2)</f>
        <v>2011GR</v>
      </c>
      <c r="EL5" s="560" t="str">
        <f t="shared" ref="EL5" si="119">CONCATENATE(EL4,EL2)</f>
        <v>2011KJ</v>
      </c>
      <c r="EM5" s="560" t="str">
        <f t="shared" ref="EM5" si="120">CONCATENATE(EM4,EM2)</f>
        <v>2011NE</v>
      </c>
      <c r="EN5" s="560" t="str">
        <f t="shared" ref="EN5" si="121">CONCATENATE(EN4,EN2)</f>
        <v>2011TOTAL PRIMARIA</v>
      </c>
      <c r="EO5" s="560" t="str">
        <f t="shared" ref="EO5" si="122">CONCATENATE(EO4,EO2)</f>
        <v>2011TOTAL SECUNDARIA</v>
      </c>
      <c r="EP5" s="560" t="str">
        <f t="shared" ref="EP5" si="123">CONCATENATE(EP4,EP2)</f>
        <v>2011TOTAL EFECTIVA</v>
      </c>
      <c r="ER5" s="560" t="str">
        <f t="shared" ref="ER5" si="124">CONCATENATE(ER4,ER2)</f>
        <v>2012BZ</v>
      </c>
      <c r="ES5" s="560" t="str">
        <f t="shared" ref="ES5" si="125">CONCATENATE(ES4,ES2)</f>
        <v>2012CM</v>
      </c>
      <c r="ET5" s="560" t="str">
        <f t="shared" ref="ET5" si="126">CONCATENATE(ET4,ET2)</f>
        <v>2012GN</v>
      </c>
      <c r="EU5" s="560" t="str">
        <f t="shared" ref="EU5" si="127">CONCATENATE(EU4,EU2)</f>
        <v>2012HE</v>
      </c>
      <c r="EV5" s="560" t="str">
        <f t="shared" ref="EV5" si="128">CONCATENATE(EV4,EV2)</f>
        <v>2012LE</v>
      </c>
      <c r="EW5" s="560" t="str">
        <f t="shared" ref="EW5" si="129">CONCATENATE(EW4,EW2)</f>
        <v>2012PT</v>
      </c>
      <c r="EX5" s="560" t="str">
        <f t="shared" ref="EX5" si="130">CONCATENATE(EX4,EX2)</f>
        <v>2012RC</v>
      </c>
      <c r="EY5" s="560" t="str">
        <f t="shared" ref="EY5" si="131">CONCATENATE(EY4,EY2)</f>
        <v>2012AC</v>
      </c>
      <c r="EZ5" s="560" t="str">
        <f t="shared" ref="EZ5" si="132">CONCATENATE(EZ4,EZ2)</f>
        <v>2012BI</v>
      </c>
      <c r="FA5" s="560" t="str">
        <f t="shared" ref="FA5" si="133">CONCATENATE(FA4,FA2)</f>
        <v>2012CL</v>
      </c>
      <c r="FB5" s="560" t="str">
        <f t="shared" ref="FB5" si="134">CONCATENATE(FB4,FB2)</f>
        <v>2012CQ</v>
      </c>
      <c r="FC5" s="560" t="str">
        <f t="shared" ref="FC5" si="135">CONCATENATE(FC4,FC2)</f>
        <v>2012DO</v>
      </c>
      <c r="FD5" s="560" t="str">
        <f t="shared" ref="FD5" si="136">CONCATENATE(FD4,FD2)</f>
        <v>2012EE</v>
      </c>
      <c r="FE5" s="560" t="str">
        <f t="shared" ref="FE5" si="137">CONCATENATE(FE4,FE2)</f>
        <v>2012FO</v>
      </c>
      <c r="FF5" s="560" t="str">
        <f t="shared" ref="FF5" si="138">CONCATENATE(FF4,FF2)</f>
        <v>2012GI</v>
      </c>
      <c r="FG5" s="560" t="str">
        <f t="shared" ref="FG5" si="139">CONCATENATE(FG4,FG2)</f>
        <v>2012GL</v>
      </c>
      <c r="FH5" s="560" t="str">
        <f t="shared" ref="FH5" si="140">CONCATENATE(FH4,FH2)</f>
        <v>2012GM</v>
      </c>
      <c r="FI5" s="560" t="str">
        <f t="shared" ref="FI5" si="141">CONCATENATE(FI4,FI2)</f>
        <v>2012GR</v>
      </c>
      <c r="FJ5" s="560" t="str">
        <f t="shared" ref="FJ5" si="142">CONCATENATE(FJ4,FJ2)</f>
        <v>2012KJ</v>
      </c>
      <c r="FK5" s="560" t="str">
        <f t="shared" ref="FK5" si="143">CONCATENATE(FK4,FK2)</f>
        <v>2012NE</v>
      </c>
      <c r="FL5" s="560" t="str">
        <f t="shared" ref="FL5" si="144">CONCATENATE(FL4,FL2)</f>
        <v>2012TOTAL PRIMARIA</v>
      </c>
      <c r="FM5" s="560" t="str">
        <f t="shared" ref="FM5" si="145">CONCATENATE(FM4,FM2)</f>
        <v>2012TOTAL SECUNDARIA</v>
      </c>
      <c r="FN5" s="560" t="str">
        <f t="shared" ref="FN5" si="146">CONCATENATE(FN4,FN2)</f>
        <v>2012TOTAL EFECTIVA</v>
      </c>
    </row>
    <row r="6" spans="1:170" hidden="1" x14ac:dyDescent="0.25">
      <c r="A6" s="97">
        <v>2</v>
      </c>
      <c r="B6" s="66" t="s">
        <v>699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0</v>
      </c>
      <c r="J6" s="78">
        <v>0</v>
      </c>
      <c r="K6" s="78">
        <v>5183.9282880000001</v>
      </c>
      <c r="L6" s="78">
        <v>0</v>
      </c>
      <c r="M6" s="78">
        <v>12926.744999999999</v>
      </c>
      <c r="N6" s="78">
        <v>9505.7107200000009</v>
      </c>
      <c r="O6" s="78">
        <v>186090.86707199996</v>
      </c>
      <c r="P6" s="78">
        <v>194456.59588799998</v>
      </c>
      <c r="Q6" s="78">
        <v>114572.61936</v>
      </c>
      <c r="R6" s="78">
        <v>4521.7439999999997</v>
      </c>
      <c r="S6" s="78">
        <v>32165.719019999997</v>
      </c>
      <c r="T6" s="78">
        <v>173390.20927200001</v>
      </c>
      <c r="U6" s="78">
        <v>37151.98848</v>
      </c>
      <c r="V6" s="78">
        <v>37965.818663999999</v>
      </c>
      <c r="W6" s="78">
        <v>52132.945031999996</v>
      </c>
      <c r="X6" s="568">
        <v>0</v>
      </c>
      <c r="Y6" s="568">
        <v>860064.89079599991</v>
      </c>
      <c r="Z6" s="568">
        <v>0</v>
      </c>
      <c r="AB6" s="78">
        <v>0</v>
      </c>
      <c r="AC6" s="78">
        <v>0</v>
      </c>
      <c r="AD6" s="78">
        <v>0</v>
      </c>
      <c r="AE6" s="78">
        <v>0</v>
      </c>
      <c r="AF6" s="78">
        <v>0</v>
      </c>
      <c r="AG6" s="78">
        <v>0</v>
      </c>
      <c r="AH6" s="78">
        <v>0</v>
      </c>
      <c r="AI6" s="78">
        <v>5766.2786736000007</v>
      </c>
      <c r="AJ6" s="78">
        <v>0</v>
      </c>
      <c r="AK6" s="78">
        <v>13090.030199999999</v>
      </c>
      <c r="AL6" s="78">
        <v>9606.1939199999997</v>
      </c>
      <c r="AM6" s="78">
        <v>189436.20400799997</v>
      </c>
      <c r="AN6" s="78">
        <v>200700.11952000001</v>
      </c>
      <c r="AO6" s="78">
        <v>136910.87208</v>
      </c>
      <c r="AP6" s="78">
        <v>4521.7439999999997</v>
      </c>
      <c r="AQ6" s="78">
        <v>33144.174179999995</v>
      </c>
      <c r="AR6" s="78">
        <v>153182.325996</v>
      </c>
      <c r="AS6" s="78">
        <v>36601.005599999997</v>
      </c>
      <c r="AT6" s="78">
        <v>34400.925935999992</v>
      </c>
      <c r="AU6" s="78">
        <v>57835.617839999992</v>
      </c>
      <c r="AV6" s="78">
        <v>0</v>
      </c>
      <c r="AW6" s="78">
        <v>875195.49195359985</v>
      </c>
      <c r="AX6" s="78">
        <v>0</v>
      </c>
      <c r="AZ6" s="78">
        <v>0</v>
      </c>
      <c r="BA6" s="78">
        <v>0</v>
      </c>
      <c r="BB6" s="78">
        <v>0</v>
      </c>
      <c r="BC6" s="78">
        <v>0</v>
      </c>
      <c r="BD6" s="78">
        <v>0</v>
      </c>
      <c r="BE6" s="78">
        <v>0</v>
      </c>
      <c r="BF6" s="78">
        <v>0</v>
      </c>
      <c r="BG6" s="78">
        <v>5419.5613919999996</v>
      </c>
      <c r="BH6" s="78">
        <v>4060.7773199999997</v>
      </c>
      <c r="BI6" s="78">
        <v>13090.030199999999</v>
      </c>
      <c r="BJ6" s="78">
        <v>9606.1939199999997</v>
      </c>
      <c r="BK6" s="78">
        <v>189436.20400799997</v>
      </c>
      <c r="BL6" s="78">
        <v>201632.68735199998</v>
      </c>
      <c r="BM6" s="78">
        <v>136910.87208</v>
      </c>
      <c r="BN6" s="78">
        <v>4521.7439999999997</v>
      </c>
      <c r="BO6" s="78">
        <v>33144.174179999995</v>
      </c>
      <c r="BP6" s="78">
        <v>153182.325996</v>
      </c>
      <c r="BQ6" s="78">
        <v>36601.005599999997</v>
      </c>
      <c r="BR6" s="78">
        <v>34400.925935999992</v>
      </c>
      <c r="BS6" s="78">
        <v>46280.049839999992</v>
      </c>
      <c r="BT6" s="78">
        <v>0</v>
      </c>
      <c r="BU6" s="78">
        <v>868286.55182399985</v>
      </c>
      <c r="BV6" s="78">
        <v>0</v>
      </c>
      <c r="BX6" s="78">
        <v>0</v>
      </c>
      <c r="BY6" s="78">
        <v>0</v>
      </c>
      <c r="BZ6" s="78">
        <v>0</v>
      </c>
      <c r="CA6" s="78">
        <v>0</v>
      </c>
      <c r="CB6" s="78">
        <v>0</v>
      </c>
      <c r="CC6" s="78">
        <v>0</v>
      </c>
      <c r="CD6" s="78">
        <v>0</v>
      </c>
      <c r="CE6" s="78">
        <v>6917.5146960000002</v>
      </c>
      <c r="CF6" s="78">
        <v>8085.799368</v>
      </c>
      <c r="CG6" s="78">
        <v>13090.030199999999</v>
      </c>
      <c r="CH6" s="78">
        <v>22307.270399999998</v>
      </c>
      <c r="CI6" s="78">
        <v>153856.61013599997</v>
      </c>
      <c r="CJ6" s="78">
        <v>204801.25759200001</v>
      </c>
      <c r="CK6" s="78">
        <v>134165.83852799999</v>
      </c>
      <c r="CL6" s="78">
        <v>4467.3155999999999</v>
      </c>
      <c r="CM6" s="78">
        <v>29246.263379999997</v>
      </c>
      <c r="CN6" s="78">
        <v>140798.10654000001</v>
      </c>
      <c r="CO6" s="78">
        <v>36601.005599999997</v>
      </c>
      <c r="CP6" s="78">
        <v>49267.164167999988</v>
      </c>
      <c r="CQ6" s="78">
        <v>32569.368407999998</v>
      </c>
      <c r="CR6" s="78">
        <v>0</v>
      </c>
      <c r="CS6" s="78">
        <v>836173.54461599991</v>
      </c>
      <c r="CT6" s="78">
        <v>0</v>
      </c>
      <c r="CV6" s="78">
        <v>0</v>
      </c>
      <c r="CW6" s="78">
        <v>0</v>
      </c>
      <c r="CX6" s="78">
        <v>0</v>
      </c>
      <c r="CY6" s="78">
        <v>0</v>
      </c>
      <c r="CZ6" s="78">
        <v>0</v>
      </c>
      <c r="DA6" s="78">
        <v>0</v>
      </c>
      <c r="DB6" s="78">
        <v>0</v>
      </c>
      <c r="DC6" s="78">
        <v>6160.1225760000007</v>
      </c>
      <c r="DD6" s="78">
        <v>12779.955792000001</v>
      </c>
      <c r="DE6" s="78">
        <v>13090.030199999999</v>
      </c>
      <c r="DF6" s="78">
        <v>41881.397759999993</v>
      </c>
      <c r="DG6" s="78">
        <v>146241.49082400001</v>
      </c>
      <c r="DH6" s="78">
        <v>223747.86736800001</v>
      </c>
      <c r="DI6" s="78">
        <v>150871.50547199999</v>
      </c>
      <c r="DJ6" s="78">
        <v>2574.8820000000001</v>
      </c>
      <c r="DK6" s="78">
        <v>25837.580159999998</v>
      </c>
      <c r="DL6" s="78">
        <v>147686.27176800001</v>
      </c>
      <c r="DM6" s="78">
        <v>34389.202895999995</v>
      </c>
      <c r="DN6" s="78">
        <v>50890.721471999997</v>
      </c>
      <c r="DO6" s="78">
        <v>29484.031751999995</v>
      </c>
      <c r="DP6" s="78">
        <v>0</v>
      </c>
      <c r="DQ6" s="78">
        <v>885635.06004000001</v>
      </c>
      <c r="DR6" s="78">
        <v>0</v>
      </c>
      <c r="DT6" s="78">
        <v>0</v>
      </c>
      <c r="DU6" s="78">
        <v>0</v>
      </c>
      <c r="DV6" s="78">
        <v>0</v>
      </c>
      <c r="DW6" s="78">
        <v>0</v>
      </c>
      <c r="DX6" s="78">
        <v>0</v>
      </c>
      <c r="DY6" s="78">
        <v>0</v>
      </c>
      <c r="DZ6" s="78">
        <v>0</v>
      </c>
      <c r="EA6" s="78">
        <v>7139.6830512000006</v>
      </c>
      <c r="EB6" s="78">
        <v>16697.712024</v>
      </c>
      <c r="EC6" s="78">
        <v>8626.9013999999988</v>
      </c>
      <c r="ED6" s="78">
        <v>39811.443839999993</v>
      </c>
      <c r="EE6" s="78">
        <v>203765.108328</v>
      </c>
      <c r="EF6" s="78">
        <v>222408.42631199997</v>
      </c>
      <c r="EG6" s="78">
        <v>164255.86771199998</v>
      </c>
      <c r="EH6" s="78">
        <v>3956.5259999999998</v>
      </c>
      <c r="EI6" s="78">
        <v>26374.537259999997</v>
      </c>
      <c r="EJ6" s="78">
        <v>148872.35034</v>
      </c>
      <c r="EK6" s="78">
        <v>35302.260239999996</v>
      </c>
      <c r="EL6" s="78">
        <v>52248.500711999994</v>
      </c>
      <c r="EM6" s="78">
        <v>28813.808807999998</v>
      </c>
      <c r="EN6" s="78">
        <v>0</v>
      </c>
      <c r="EO6" s="78">
        <v>958273.12602719979</v>
      </c>
      <c r="EP6" s="78">
        <v>0</v>
      </c>
      <c r="ER6" s="78">
        <v>0</v>
      </c>
      <c r="ES6" s="78">
        <v>0</v>
      </c>
      <c r="ET6" s="78">
        <v>0</v>
      </c>
      <c r="EU6" s="78">
        <v>0</v>
      </c>
      <c r="EV6" s="78">
        <v>0</v>
      </c>
      <c r="EW6" s="78">
        <v>0</v>
      </c>
      <c r="EX6" s="78">
        <v>0</v>
      </c>
      <c r="EY6" s="78">
        <v>7816.2866784000007</v>
      </c>
      <c r="EZ6" s="78">
        <v>18010.441296000001</v>
      </c>
      <c r="FA6" s="78">
        <v>6585.8364000000001</v>
      </c>
      <c r="FB6" s="78">
        <v>43147.486080000002</v>
      </c>
      <c r="FC6" s="78">
        <v>201217.10558399998</v>
      </c>
      <c r="FD6" s="78">
        <v>218944.60293599998</v>
      </c>
      <c r="FE6" s="78">
        <v>171375.60484799999</v>
      </c>
      <c r="FF6" s="78">
        <v>3956.5259999999998</v>
      </c>
      <c r="FG6" s="78">
        <v>27293.330519999996</v>
      </c>
      <c r="FH6" s="78">
        <v>153238.01043600001</v>
      </c>
      <c r="FI6" s="78">
        <v>34971.670511999997</v>
      </c>
      <c r="FJ6" s="78">
        <v>53282.724047999996</v>
      </c>
      <c r="FK6" s="78">
        <v>24301.359503999996</v>
      </c>
      <c r="FL6" s="78">
        <v>0</v>
      </c>
      <c r="FM6" s="78">
        <v>964140.98484239983</v>
      </c>
      <c r="FN6" s="78">
        <v>0</v>
      </c>
    </row>
    <row r="7" spans="1:170" hidden="1" x14ac:dyDescent="0.25">
      <c r="A7" s="97">
        <v>3</v>
      </c>
      <c r="B7" s="67" t="s">
        <v>5</v>
      </c>
      <c r="D7" s="79">
        <v>0</v>
      </c>
      <c r="E7" s="79">
        <v>0</v>
      </c>
      <c r="F7" s="79">
        <v>0</v>
      </c>
      <c r="G7" s="79">
        <v>0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79">
        <v>0</v>
      </c>
      <c r="N7" s="79">
        <v>0</v>
      </c>
      <c r="O7" s="79">
        <v>0</v>
      </c>
      <c r="P7" s="79">
        <v>153088.75101599999</v>
      </c>
      <c r="Q7" s="79">
        <v>0</v>
      </c>
      <c r="R7" s="79">
        <v>0</v>
      </c>
      <c r="S7" s="79">
        <v>0</v>
      </c>
      <c r="T7" s="79">
        <v>0</v>
      </c>
      <c r="U7" s="79">
        <v>0</v>
      </c>
      <c r="V7" s="79">
        <v>0</v>
      </c>
      <c r="W7" s="79">
        <v>0</v>
      </c>
      <c r="X7" s="570">
        <v>0</v>
      </c>
      <c r="Y7" s="570">
        <v>153088.75101599999</v>
      </c>
      <c r="Z7" s="570">
        <v>0</v>
      </c>
      <c r="AB7" s="79">
        <v>0</v>
      </c>
      <c r="AC7" s="79">
        <v>0</v>
      </c>
      <c r="AD7" s="79">
        <v>0</v>
      </c>
      <c r="AE7" s="79">
        <v>0</v>
      </c>
      <c r="AF7" s="79">
        <v>0</v>
      </c>
      <c r="AG7" s="79">
        <v>0</v>
      </c>
      <c r="AH7" s="79">
        <v>0</v>
      </c>
      <c r="AI7" s="79">
        <v>0</v>
      </c>
      <c r="AJ7" s="79">
        <v>0</v>
      </c>
      <c r="AK7" s="79">
        <v>0</v>
      </c>
      <c r="AL7" s="79">
        <v>0</v>
      </c>
      <c r="AM7" s="79">
        <v>0</v>
      </c>
      <c r="AN7" s="79">
        <v>159199.05067200001</v>
      </c>
      <c r="AO7" s="79">
        <v>0</v>
      </c>
      <c r="AP7" s="79">
        <v>0</v>
      </c>
      <c r="AQ7" s="79">
        <v>0</v>
      </c>
      <c r="AR7" s="79">
        <v>0</v>
      </c>
      <c r="AS7" s="79">
        <v>0</v>
      </c>
      <c r="AT7" s="79">
        <v>0</v>
      </c>
      <c r="AU7" s="79">
        <v>0</v>
      </c>
      <c r="AV7" s="79">
        <v>0</v>
      </c>
      <c r="AW7" s="79">
        <v>159199.05067200001</v>
      </c>
      <c r="AX7" s="79">
        <v>0</v>
      </c>
      <c r="AZ7" s="79">
        <v>0</v>
      </c>
      <c r="BA7" s="79">
        <v>0</v>
      </c>
      <c r="BB7" s="79">
        <v>0</v>
      </c>
      <c r="BC7" s="79">
        <v>0</v>
      </c>
      <c r="BD7" s="79">
        <v>0</v>
      </c>
      <c r="BE7" s="79">
        <v>0</v>
      </c>
      <c r="BF7" s="79">
        <v>0</v>
      </c>
      <c r="BG7" s="79">
        <v>0</v>
      </c>
      <c r="BH7" s="79">
        <v>0</v>
      </c>
      <c r="BI7" s="79">
        <v>0</v>
      </c>
      <c r="BJ7" s="79">
        <v>0</v>
      </c>
      <c r="BK7" s="79">
        <v>0</v>
      </c>
      <c r="BL7" s="79">
        <v>166209.51232799998</v>
      </c>
      <c r="BM7" s="79">
        <v>0</v>
      </c>
      <c r="BN7" s="79">
        <v>0</v>
      </c>
      <c r="BO7" s="79">
        <v>0</v>
      </c>
      <c r="BP7" s="79">
        <v>0</v>
      </c>
      <c r="BQ7" s="79">
        <v>0</v>
      </c>
      <c r="BR7" s="79">
        <v>0</v>
      </c>
      <c r="BS7" s="79">
        <v>0</v>
      </c>
      <c r="BT7" s="79">
        <v>0</v>
      </c>
      <c r="BU7" s="79">
        <v>166209.51232799998</v>
      </c>
      <c r="BV7" s="79">
        <v>0</v>
      </c>
      <c r="BX7" s="79">
        <v>0</v>
      </c>
      <c r="BY7" s="79">
        <v>0</v>
      </c>
      <c r="BZ7" s="79">
        <v>0</v>
      </c>
      <c r="CA7" s="79">
        <v>0</v>
      </c>
      <c r="CB7" s="79">
        <v>0</v>
      </c>
      <c r="CC7" s="79">
        <v>0</v>
      </c>
      <c r="CD7" s="79">
        <v>0</v>
      </c>
      <c r="CE7" s="79">
        <v>0</v>
      </c>
      <c r="CF7" s="79">
        <v>0</v>
      </c>
      <c r="CG7" s="79">
        <v>0</v>
      </c>
      <c r="CH7" s="79">
        <v>0</v>
      </c>
      <c r="CI7" s="79">
        <v>0</v>
      </c>
      <c r="CJ7" s="79">
        <v>147039.66237599999</v>
      </c>
      <c r="CK7" s="79">
        <v>0</v>
      </c>
      <c r="CL7" s="79">
        <v>0</v>
      </c>
      <c r="CM7" s="79">
        <v>0</v>
      </c>
      <c r="CN7" s="79">
        <v>0</v>
      </c>
      <c r="CO7" s="79">
        <v>0</v>
      </c>
      <c r="CP7" s="79">
        <v>0</v>
      </c>
      <c r="CQ7" s="79">
        <v>0</v>
      </c>
      <c r="CR7" s="79">
        <v>0</v>
      </c>
      <c r="CS7" s="79">
        <v>147039.66237599999</v>
      </c>
      <c r="CT7" s="79">
        <v>0</v>
      </c>
      <c r="CV7" s="79">
        <v>0</v>
      </c>
      <c r="CW7" s="79">
        <v>0</v>
      </c>
      <c r="CX7" s="79">
        <v>0</v>
      </c>
      <c r="CY7" s="79">
        <v>0</v>
      </c>
      <c r="CZ7" s="79">
        <v>0</v>
      </c>
      <c r="DA7" s="79">
        <v>0</v>
      </c>
      <c r="DB7" s="79">
        <v>0</v>
      </c>
      <c r="DC7" s="79">
        <v>0</v>
      </c>
      <c r="DD7" s="79">
        <v>0</v>
      </c>
      <c r="DE7" s="79">
        <v>0</v>
      </c>
      <c r="DF7" s="79">
        <v>0</v>
      </c>
      <c r="DG7" s="79">
        <v>0</v>
      </c>
      <c r="DH7" s="79">
        <v>145469.77984800001</v>
      </c>
      <c r="DI7" s="79">
        <v>0</v>
      </c>
      <c r="DJ7" s="79">
        <v>0</v>
      </c>
      <c r="DK7" s="79">
        <v>0</v>
      </c>
      <c r="DL7" s="79">
        <v>0</v>
      </c>
      <c r="DM7" s="79">
        <v>0</v>
      </c>
      <c r="DN7" s="79">
        <v>0</v>
      </c>
      <c r="DO7" s="79">
        <v>0</v>
      </c>
      <c r="DP7" s="79">
        <v>0</v>
      </c>
      <c r="DQ7" s="79">
        <v>145469.77984800001</v>
      </c>
      <c r="DR7" s="79">
        <v>0</v>
      </c>
      <c r="DT7" s="79">
        <v>0</v>
      </c>
      <c r="DU7" s="79">
        <v>0</v>
      </c>
      <c r="DV7" s="79">
        <v>0</v>
      </c>
      <c r="DW7" s="79">
        <v>0</v>
      </c>
      <c r="DX7" s="79">
        <v>0</v>
      </c>
      <c r="DY7" s="79">
        <v>0</v>
      </c>
      <c r="DZ7" s="79">
        <v>0</v>
      </c>
      <c r="EA7" s="79">
        <v>0</v>
      </c>
      <c r="EB7" s="79">
        <v>0</v>
      </c>
      <c r="EC7" s="79">
        <v>0</v>
      </c>
      <c r="ED7" s="79">
        <v>0</v>
      </c>
      <c r="EE7" s="79">
        <v>0</v>
      </c>
      <c r="EF7" s="79">
        <v>175992.47294400001</v>
      </c>
      <c r="EG7" s="79">
        <v>0</v>
      </c>
      <c r="EH7" s="79">
        <v>0</v>
      </c>
      <c r="EI7" s="79">
        <v>0</v>
      </c>
      <c r="EJ7" s="79">
        <v>0</v>
      </c>
      <c r="EK7" s="79">
        <v>0</v>
      </c>
      <c r="EL7" s="79">
        <v>0</v>
      </c>
      <c r="EM7" s="79">
        <v>0</v>
      </c>
      <c r="EN7" s="79">
        <v>0</v>
      </c>
      <c r="EO7" s="79">
        <v>175992.47294400001</v>
      </c>
      <c r="EP7" s="79">
        <v>0</v>
      </c>
      <c r="ER7" s="79">
        <v>0</v>
      </c>
      <c r="ES7" s="79">
        <v>0</v>
      </c>
      <c r="ET7" s="79">
        <v>0</v>
      </c>
      <c r="EU7" s="79">
        <v>0</v>
      </c>
      <c r="EV7" s="79">
        <v>0</v>
      </c>
      <c r="EW7" s="79">
        <v>0</v>
      </c>
      <c r="EX7" s="79">
        <v>0</v>
      </c>
      <c r="EY7" s="79">
        <v>0</v>
      </c>
      <c r="EZ7" s="79">
        <v>0</v>
      </c>
      <c r="FA7" s="79">
        <v>0</v>
      </c>
      <c r="FB7" s="79">
        <v>0</v>
      </c>
      <c r="FC7" s="79">
        <v>0</v>
      </c>
      <c r="FD7" s="79">
        <v>171326.03313599998</v>
      </c>
      <c r="FE7" s="79">
        <v>0</v>
      </c>
      <c r="FF7" s="79">
        <v>0</v>
      </c>
      <c r="FG7" s="79">
        <v>0</v>
      </c>
      <c r="FH7" s="79">
        <v>0</v>
      </c>
      <c r="FI7" s="79">
        <v>0</v>
      </c>
      <c r="FJ7" s="79">
        <v>0</v>
      </c>
      <c r="FK7" s="79">
        <v>0</v>
      </c>
      <c r="FL7" s="79">
        <v>0</v>
      </c>
      <c r="FM7" s="79">
        <v>171326.03313599998</v>
      </c>
      <c r="FN7" s="79">
        <v>0</v>
      </c>
    </row>
    <row r="8" spans="1:170" hidden="1" x14ac:dyDescent="0.25">
      <c r="A8" s="97">
        <v>4</v>
      </c>
      <c r="B8" s="68" t="s">
        <v>6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35866.054727999996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567">
        <v>0</v>
      </c>
      <c r="Y8" s="567">
        <v>35866.054727999996</v>
      </c>
      <c r="Z8" s="567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33511.230936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33511.230936</v>
      </c>
      <c r="AX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29266.066943999998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29266.066943999998</v>
      </c>
      <c r="BV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51590.084543999998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51590.084543999998</v>
      </c>
      <c r="CT8" s="18">
        <v>0</v>
      </c>
      <c r="CV8" s="18">
        <v>0</v>
      </c>
      <c r="CW8" s="18">
        <v>0</v>
      </c>
      <c r="CX8" s="18">
        <v>0</v>
      </c>
      <c r="CY8" s="18">
        <v>0</v>
      </c>
      <c r="CZ8" s="18">
        <v>0</v>
      </c>
      <c r="DA8" s="18">
        <v>0</v>
      </c>
      <c r="DB8" s="18">
        <v>0</v>
      </c>
      <c r="DC8" s="18">
        <v>0</v>
      </c>
      <c r="DD8" s="18">
        <v>0</v>
      </c>
      <c r="DE8" s="18">
        <v>0</v>
      </c>
      <c r="DF8" s="18">
        <v>0</v>
      </c>
      <c r="DG8" s="18">
        <v>0</v>
      </c>
      <c r="DH8" s="18">
        <v>67548.156480000005</v>
      </c>
      <c r="DI8" s="18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67548.156480000005</v>
      </c>
      <c r="DR8" s="18">
        <v>0</v>
      </c>
      <c r="DT8" s="18">
        <v>0</v>
      </c>
      <c r="DU8" s="18">
        <v>0</v>
      </c>
      <c r="DV8" s="18">
        <v>0</v>
      </c>
      <c r="DW8" s="18">
        <v>0</v>
      </c>
      <c r="DX8" s="18">
        <v>0</v>
      </c>
      <c r="DY8" s="18">
        <v>0</v>
      </c>
      <c r="DZ8" s="18">
        <v>0</v>
      </c>
      <c r="EA8" s="18">
        <v>0</v>
      </c>
      <c r="EB8" s="18">
        <v>0</v>
      </c>
      <c r="EC8" s="18">
        <v>0</v>
      </c>
      <c r="ED8" s="18">
        <v>0</v>
      </c>
      <c r="EE8" s="18">
        <v>0</v>
      </c>
      <c r="EF8" s="18">
        <v>33788.480832000001</v>
      </c>
      <c r="EG8" s="18">
        <v>0</v>
      </c>
      <c r="EH8" s="18">
        <v>0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0</v>
      </c>
      <c r="EO8" s="18">
        <v>33788.480832000001</v>
      </c>
      <c r="EP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8">
        <v>0</v>
      </c>
      <c r="EX8" s="18">
        <v>0</v>
      </c>
      <c r="EY8" s="18">
        <v>0</v>
      </c>
      <c r="EZ8" s="18">
        <v>0</v>
      </c>
      <c r="FA8" s="18">
        <v>0</v>
      </c>
      <c r="FB8" s="18">
        <v>0</v>
      </c>
      <c r="FC8" s="18">
        <v>0</v>
      </c>
      <c r="FD8" s="18">
        <v>43553.438208</v>
      </c>
      <c r="FE8" s="18">
        <v>0</v>
      </c>
      <c r="FF8" s="18">
        <v>0</v>
      </c>
      <c r="FG8" s="18">
        <v>0</v>
      </c>
      <c r="FH8" s="18">
        <v>0</v>
      </c>
      <c r="FI8" s="18">
        <v>0</v>
      </c>
      <c r="FJ8" s="18">
        <v>0</v>
      </c>
      <c r="FK8" s="18">
        <v>0</v>
      </c>
      <c r="FL8" s="18">
        <v>0</v>
      </c>
      <c r="FM8" s="18">
        <v>43553.438208</v>
      </c>
      <c r="FN8" s="18">
        <v>0</v>
      </c>
    </row>
    <row r="9" spans="1:170" hidden="1" x14ac:dyDescent="0.25">
      <c r="A9" s="97">
        <v>5</v>
      </c>
      <c r="B9" s="67" t="s">
        <v>700</v>
      </c>
      <c r="D9" s="79">
        <v>0</v>
      </c>
      <c r="E9" s="79"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226.840824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570">
        <v>0</v>
      </c>
      <c r="Y9" s="570">
        <v>226.840824</v>
      </c>
      <c r="Z9" s="570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K9" s="79">
        <v>0</v>
      </c>
      <c r="AL9" s="79">
        <v>0</v>
      </c>
      <c r="AM9" s="79">
        <v>0</v>
      </c>
      <c r="AN9" s="79">
        <v>176.43175199999999</v>
      </c>
      <c r="AO9" s="79">
        <v>0</v>
      </c>
      <c r="AP9" s="79">
        <v>0</v>
      </c>
      <c r="AQ9" s="79">
        <v>0</v>
      </c>
      <c r="AR9" s="79">
        <v>0</v>
      </c>
      <c r="AS9" s="79">
        <v>0</v>
      </c>
      <c r="AT9" s="79">
        <v>0</v>
      </c>
      <c r="AU9" s="79">
        <v>0</v>
      </c>
      <c r="AV9" s="79">
        <v>0</v>
      </c>
      <c r="AW9" s="79">
        <v>176.43175199999999</v>
      </c>
      <c r="AX9" s="79">
        <v>0</v>
      </c>
      <c r="AZ9" s="79">
        <v>0</v>
      </c>
      <c r="BA9" s="79">
        <v>0</v>
      </c>
      <c r="BB9" s="79">
        <v>0</v>
      </c>
      <c r="BC9" s="79">
        <v>0</v>
      </c>
      <c r="BD9" s="79">
        <v>0</v>
      </c>
      <c r="BE9" s="79">
        <v>0</v>
      </c>
      <c r="BF9" s="79">
        <v>0</v>
      </c>
      <c r="BG9" s="79">
        <v>0</v>
      </c>
      <c r="BH9" s="79">
        <v>0</v>
      </c>
      <c r="BI9" s="79">
        <v>0</v>
      </c>
      <c r="BJ9" s="79">
        <v>0</v>
      </c>
      <c r="BK9" s="79">
        <v>0</v>
      </c>
      <c r="BL9" s="79">
        <v>194.43499199999999</v>
      </c>
      <c r="BM9" s="79">
        <v>0</v>
      </c>
      <c r="BN9" s="79">
        <v>0</v>
      </c>
      <c r="BO9" s="79">
        <v>0</v>
      </c>
      <c r="BP9" s="79">
        <v>0</v>
      </c>
      <c r="BQ9" s="79">
        <v>0</v>
      </c>
      <c r="BR9" s="79">
        <v>0</v>
      </c>
      <c r="BS9" s="79">
        <v>0</v>
      </c>
      <c r="BT9" s="79">
        <v>0</v>
      </c>
      <c r="BU9" s="79">
        <v>194.43499199999999</v>
      </c>
      <c r="BV9" s="79">
        <v>0</v>
      </c>
      <c r="BX9" s="79">
        <v>0</v>
      </c>
      <c r="BY9" s="79">
        <v>0</v>
      </c>
      <c r="BZ9" s="79">
        <v>0</v>
      </c>
      <c r="CA9" s="79">
        <v>0</v>
      </c>
      <c r="CB9" s="79">
        <v>0</v>
      </c>
      <c r="CC9" s="79">
        <v>0</v>
      </c>
      <c r="CD9" s="79">
        <v>0</v>
      </c>
      <c r="CE9" s="79">
        <v>0</v>
      </c>
      <c r="CF9" s="79">
        <v>0</v>
      </c>
      <c r="CG9" s="79">
        <v>0</v>
      </c>
      <c r="CH9" s="79">
        <v>0</v>
      </c>
      <c r="CI9" s="79">
        <v>0</v>
      </c>
      <c r="CJ9" s="79">
        <v>208.83758399999999</v>
      </c>
      <c r="CK9" s="79">
        <v>0</v>
      </c>
      <c r="CL9" s="79">
        <v>0</v>
      </c>
      <c r="CM9" s="79">
        <v>0</v>
      </c>
      <c r="CN9" s="79">
        <v>0</v>
      </c>
      <c r="CO9" s="79">
        <v>0</v>
      </c>
      <c r="CP9" s="79">
        <v>0</v>
      </c>
      <c r="CQ9" s="79">
        <v>0</v>
      </c>
      <c r="CR9" s="79">
        <v>0</v>
      </c>
      <c r="CS9" s="79">
        <v>208.83758399999999</v>
      </c>
      <c r="CT9" s="79">
        <v>0</v>
      </c>
      <c r="CV9" s="79">
        <v>0</v>
      </c>
      <c r="CW9" s="79">
        <v>0</v>
      </c>
      <c r="CX9" s="79">
        <v>0</v>
      </c>
      <c r="CY9" s="79">
        <v>0</v>
      </c>
      <c r="CZ9" s="79">
        <v>0</v>
      </c>
      <c r="DA9" s="79">
        <v>0</v>
      </c>
      <c r="DB9" s="79">
        <v>0</v>
      </c>
      <c r="DC9" s="79">
        <v>0</v>
      </c>
      <c r="DD9" s="79">
        <v>0</v>
      </c>
      <c r="DE9" s="79">
        <v>0</v>
      </c>
      <c r="DF9" s="79">
        <v>0</v>
      </c>
      <c r="DG9" s="79">
        <v>0</v>
      </c>
      <c r="DH9" s="79">
        <v>140.42527199999998</v>
      </c>
      <c r="DI9" s="79">
        <v>0</v>
      </c>
      <c r="DJ9" s="79">
        <v>0</v>
      </c>
      <c r="DK9" s="79">
        <v>0</v>
      </c>
      <c r="DL9" s="79">
        <v>0</v>
      </c>
      <c r="DM9" s="79">
        <v>0</v>
      </c>
      <c r="DN9" s="79">
        <v>0</v>
      </c>
      <c r="DO9" s="79">
        <v>0</v>
      </c>
      <c r="DP9" s="79">
        <v>0</v>
      </c>
      <c r="DQ9" s="79">
        <v>140.42527199999998</v>
      </c>
      <c r="DR9" s="79">
        <v>0</v>
      </c>
      <c r="DT9" s="79">
        <v>0</v>
      </c>
      <c r="DU9" s="79">
        <v>0</v>
      </c>
      <c r="DV9" s="79">
        <v>0</v>
      </c>
      <c r="DW9" s="79">
        <v>0</v>
      </c>
      <c r="DX9" s="79">
        <v>0</v>
      </c>
      <c r="DY9" s="79">
        <v>0</v>
      </c>
      <c r="DZ9" s="79">
        <v>0</v>
      </c>
      <c r="EA9" s="79">
        <v>0</v>
      </c>
      <c r="EB9" s="79">
        <v>0</v>
      </c>
      <c r="EC9" s="79">
        <v>0</v>
      </c>
      <c r="ED9" s="79">
        <v>0</v>
      </c>
      <c r="EE9" s="79">
        <v>0</v>
      </c>
      <c r="EF9" s="79">
        <v>147.62656799999999</v>
      </c>
      <c r="EG9" s="79">
        <v>0</v>
      </c>
      <c r="EH9" s="79">
        <v>0</v>
      </c>
      <c r="EI9" s="79">
        <v>0</v>
      </c>
      <c r="EJ9" s="79">
        <v>0</v>
      </c>
      <c r="EK9" s="79">
        <v>0</v>
      </c>
      <c r="EL9" s="79">
        <v>0</v>
      </c>
      <c r="EM9" s="79">
        <v>0</v>
      </c>
      <c r="EN9" s="79">
        <v>0</v>
      </c>
      <c r="EO9" s="79">
        <v>147.62656799999999</v>
      </c>
      <c r="EP9" s="79">
        <v>0</v>
      </c>
      <c r="ER9" s="79">
        <v>0</v>
      </c>
      <c r="ES9" s="79">
        <v>0</v>
      </c>
      <c r="ET9" s="79">
        <v>0</v>
      </c>
      <c r="EU9" s="79">
        <v>0</v>
      </c>
      <c r="EV9" s="79">
        <v>0</v>
      </c>
      <c r="EW9" s="79">
        <v>0</v>
      </c>
      <c r="EX9" s="79">
        <v>0</v>
      </c>
      <c r="EY9" s="79">
        <v>0</v>
      </c>
      <c r="EZ9" s="79">
        <v>0</v>
      </c>
      <c r="FA9" s="79">
        <v>0</v>
      </c>
      <c r="FB9" s="79">
        <v>0</v>
      </c>
      <c r="FC9" s="79">
        <v>0</v>
      </c>
      <c r="FD9" s="79">
        <v>198.03563999999997</v>
      </c>
      <c r="FE9" s="79">
        <v>0</v>
      </c>
      <c r="FF9" s="79">
        <v>0</v>
      </c>
      <c r="FG9" s="79">
        <v>0</v>
      </c>
      <c r="FH9" s="79">
        <v>0</v>
      </c>
      <c r="FI9" s="79">
        <v>0</v>
      </c>
      <c r="FJ9" s="79">
        <v>0</v>
      </c>
      <c r="FK9" s="79">
        <v>0</v>
      </c>
      <c r="FL9" s="79">
        <v>0</v>
      </c>
      <c r="FM9" s="79">
        <v>198.03563999999997</v>
      </c>
      <c r="FN9" s="79">
        <v>0</v>
      </c>
    </row>
    <row r="10" spans="1:170" hidden="1" x14ac:dyDescent="0.25">
      <c r="A10" s="97">
        <v>6</v>
      </c>
      <c r="B10" s="68" t="s">
        <v>701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5274.9493200000006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567">
        <v>0</v>
      </c>
      <c r="Y10" s="567">
        <v>5274.9493200000006</v>
      </c>
      <c r="Z10" s="567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7813.4061599999995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7813.4061599999995</v>
      </c>
      <c r="AX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5962.6730880000005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5962.6730880000005</v>
      </c>
      <c r="BV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5962.6730880000005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5962.6730880000005</v>
      </c>
      <c r="CT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10589.505767999999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0</v>
      </c>
      <c r="DP10" s="18">
        <v>0</v>
      </c>
      <c r="DQ10" s="18">
        <v>10589.505767999999</v>
      </c>
      <c r="DR10" s="18">
        <v>0</v>
      </c>
      <c r="DT10" s="18">
        <v>0</v>
      </c>
      <c r="DU10" s="18">
        <v>0</v>
      </c>
      <c r="DV10" s="18">
        <v>0</v>
      </c>
      <c r="DW10" s="18">
        <v>0</v>
      </c>
      <c r="DX10" s="18">
        <v>0</v>
      </c>
      <c r="DY10" s="18">
        <v>0</v>
      </c>
      <c r="DZ10" s="18">
        <v>0</v>
      </c>
      <c r="EA10" s="18">
        <v>0</v>
      </c>
      <c r="EB10" s="18">
        <v>0</v>
      </c>
      <c r="EC10" s="18">
        <v>0</v>
      </c>
      <c r="ED10" s="18">
        <v>0</v>
      </c>
      <c r="EE10" s="18">
        <v>0</v>
      </c>
      <c r="EF10" s="18">
        <v>12479.845967999998</v>
      </c>
      <c r="EG10" s="18">
        <v>0</v>
      </c>
      <c r="EH10" s="18">
        <v>0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12479.845967999998</v>
      </c>
      <c r="EP10" s="18">
        <v>0</v>
      </c>
      <c r="ER10" s="18">
        <v>0</v>
      </c>
      <c r="ES10" s="18">
        <v>0</v>
      </c>
      <c r="ET10" s="18">
        <v>0</v>
      </c>
      <c r="EU10" s="18">
        <v>0</v>
      </c>
      <c r="EV10" s="18">
        <v>0</v>
      </c>
      <c r="EW10" s="18">
        <v>0</v>
      </c>
      <c r="EX10" s="18">
        <v>0</v>
      </c>
      <c r="EY10" s="18">
        <v>0</v>
      </c>
      <c r="EZ10" s="18">
        <v>0</v>
      </c>
      <c r="FA10" s="18">
        <v>0</v>
      </c>
      <c r="FB10" s="18">
        <v>0</v>
      </c>
      <c r="FC10" s="18">
        <v>0</v>
      </c>
      <c r="FD10" s="18">
        <v>3867.0959519999997</v>
      </c>
      <c r="FE10" s="18">
        <v>0</v>
      </c>
      <c r="FF10" s="18">
        <v>0</v>
      </c>
      <c r="FG10" s="18">
        <v>0</v>
      </c>
      <c r="FH10" s="18">
        <v>0</v>
      </c>
      <c r="FI10" s="18">
        <v>0</v>
      </c>
      <c r="FJ10" s="18">
        <v>0</v>
      </c>
      <c r="FK10" s="18">
        <v>0</v>
      </c>
      <c r="FL10" s="18">
        <v>0</v>
      </c>
      <c r="FM10" s="18">
        <v>3867.0959519999997</v>
      </c>
      <c r="FN10" s="18">
        <v>0</v>
      </c>
    </row>
    <row r="11" spans="1:170" hidden="1" x14ac:dyDescent="0.25">
      <c r="A11" s="97">
        <v>7</v>
      </c>
      <c r="B11" s="67" t="s">
        <v>702</v>
      </c>
      <c r="D11" s="79">
        <v>0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570">
        <v>0</v>
      </c>
      <c r="Y11" s="570">
        <v>0</v>
      </c>
      <c r="Z11" s="570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79">
        <v>0</v>
      </c>
      <c r="BQ11" s="79">
        <v>0</v>
      </c>
      <c r="BR11" s="79">
        <v>0</v>
      </c>
      <c r="BS11" s="79">
        <v>0</v>
      </c>
      <c r="BT11" s="79">
        <v>0</v>
      </c>
      <c r="BU11" s="79">
        <v>0</v>
      </c>
      <c r="BV11" s="79">
        <v>0</v>
      </c>
      <c r="BX11" s="79">
        <v>0</v>
      </c>
      <c r="BY11" s="79">
        <v>0</v>
      </c>
      <c r="BZ11" s="79">
        <v>0</v>
      </c>
      <c r="CA11" s="79">
        <v>0</v>
      </c>
      <c r="CB11" s="79">
        <v>0</v>
      </c>
      <c r="CC11" s="79">
        <v>0</v>
      </c>
      <c r="CD11" s="79">
        <v>0</v>
      </c>
      <c r="CE11" s="79">
        <v>0</v>
      </c>
      <c r="CF11" s="79">
        <v>0</v>
      </c>
      <c r="CG11" s="79">
        <v>0</v>
      </c>
      <c r="CH11" s="79">
        <v>0</v>
      </c>
      <c r="CI11" s="79">
        <v>0</v>
      </c>
      <c r="CJ11" s="79">
        <v>0</v>
      </c>
      <c r="CK11" s="79">
        <v>0</v>
      </c>
      <c r="CL11" s="79">
        <v>0</v>
      </c>
      <c r="CM11" s="79">
        <v>0</v>
      </c>
      <c r="CN11" s="79">
        <v>0</v>
      </c>
      <c r="CO11" s="79">
        <v>0</v>
      </c>
      <c r="CP11" s="79">
        <v>0</v>
      </c>
      <c r="CQ11" s="79">
        <v>0</v>
      </c>
      <c r="CR11" s="79">
        <v>0</v>
      </c>
      <c r="CS11" s="79">
        <v>0</v>
      </c>
      <c r="CT11" s="79">
        <v>0</v>
      </c>
      <c r="CV11" s="79">
        <v>0</v>
      </c>
      <c r="CW11" s="79">
        <v>0</v>
      </c>
      <c r="CX11" s="79">
        <v>0</v>
      </c>
      <c r="CY11" s="79">
        <v>0</v>
      </c>
      <c r="CZ11" s="79">
        <v>0</v>
      </c>
      <c r="DA11" s="79">
        <v>0</v>
      </c>
      <c r="DB11" s="79">
        <v>0</v>
      </c>
      <c r="DC11" s="79">
        <v>0</v>
      </c>
      <c r="DD11" s="79">
        <v>0</v>
      </c>
      <c r="DE11" s="79">
        <v>0</v>
      </c>
      <c r="DF11" s="79">
        <v>0</v>
      </c>
      <c r="DG11" s="79">
        <v>0</v>
      </c>
      <c r="DH11" s="79">
        <v>0</v>
      </c>
      <c r="DI11" s="79">
        <v>0</v>
      </c>
      <c r="DJ11" s="79">
        <v>0</v>
      </c>
      <c r="DK11" s="79">
        <v>0</v>
      </c>
      <c r="DL11" s="79">
        <v>0</v>
      </c>
      <c r="DM11" s="79">
        <v>0</v>
      </c>
      <c r="DN11" s="79">
        <v>0</v>
      </c>
      <c r="DO11" s="79">
        <v>0</v>
      </c>
      <c r="DP11" s="79">
        <v>0</v>
      </c>
      <c r="DQ11" s="79">
        <v>0</v>
      </c>
      <c r="DR11" s="79">
        <v>0</v>
      </c>
      <c r="DT11" s="79">
        <v>0</v>
      </c>
      <c r="DU11" s="79">
        <v>0</v>
      </c>
      <c r="DV11" s="79">
        <v>0</v>
      </c>
      <c r="DW11" s="79">
        <v>0</v>
      </c>
      <c r="DX11" s="79">
        <v>0</v>
      </c>
      <c r="DY11" s="79">
        <v>0</v>
      </c>
      <c r="DZ11" s="79">
        <v>0</v>
      </c>
      <c r="EA11" s="79">
        <v>0</v>
      </c>
      <c r="EB11" s="79">
        <v>0</v>
      </c>
      <c r="EC11" s="79">
        <v>0</v>
      </c>
      <c r="ED11" s="79">
        <v>0</v>
      </c>
      <c r="EE11" s="79">
        <v>0</v>
      </c>
      <c r="EF11" s="79">
        <v>0</v>
      </c>
      <c r="EG11" s="79">
        <v>0</v>
      </c>
      <c r="EH11" s="79">
        <v>0</v>
      </c>
      <c r="EI11" s="79">
        <v>0</v>
      </c>
      <c r="EJ11" s="79">
        <v>0</v>
      </c>
      <c r="EK11" s="79">
        <v>0</v>
      </c>
      <c r="EL11" s="79">
        <v>0</v>
      </c>
      <c r="EM11" s="79">
        <v>0</v>
      </c>
      <c r="EN11" s="79">
        <v>0</v>
      </c>
      <c r="EO11" s="79">
        <v>0</v>
      </c>
      <c r="EP11" s="79">
        <v>0</v>
      </c>
      <c r="ER11" s="79">
        <v>0</v>
      </c>
      <c r="ES11" s="79">
        <v>0</v>
      </c>
      <c r="ET11" s="79">
        <v>0</v>
      </c>
      <c r="EU11" s="79">
        <v>0</v>
      </c>
      <c r="EV11" s="79">
        <v>0</v>
      </c>
      <c r="EW11" s="79">
        <v>0</v>
      </c>
      <c r="EX11" s="79">
        <v>0</v>
      </c>
      <c r="EY11" s="79">
        <v>0</v>
      </c>
      <c r="EZ11" s="79">
        <v>0</v>
      </c>
      <c r="FA11" s="79">
        <v>0</v>
      </c>
      <c r="FB11" s="79">
        <v>0</v>
      </c>
      <c r="FC11" s="79">
        <v>0</v>
      </c>
      <c r="FD11" s="79">
        <v>0</v>
      </c>
      <c r="FE11" s="79">
        <v>0</v>
      </c>
      <c r="FF11" s="79">
        <v>0</v>
      </c>
      <c r="FG11" s="79">
        <v>0</v>
      </c>
      <c r="FH11" s="79">
        <v>0</v>
      </c>
      <c r="FI11" s="79">
        <v>0</v>
      </c>
      <c r="FJ11" s="79">
        <v>0</v>
      </c>
      <c r="FK11" s="79">
        <v>0</v>
      </c>
      <c r="FL11" s="79">
        <v>0</v>
      </c>
      <c r="FM11" s="79">
        <v>0</v>
      </c>
      <c r="FN11" s="79">
        <v>0</v>
      </c>
    </row>
    <row r="12" spans="1:170" hidden="1" x14ac:dyDescent="0.25">
      <c r="A12" s="97">
        <v>8</v>
      </c>
      <c r="B12" s="68" t="s">
        <v>7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2366.5886999999998</v>
      </c>
      <c r="T12" s="18">
        <v>0</v>
      </c>
      <c r="U12" s="18">
        <v>0</v>
      </c>
      <c r="V12" s="18">
        <v>0</v>
      </c>
      <c r="W12" s="18">
        <v>0</v>
      </c>
      <c r="X12" s="567">
        <v>0</v>
      </c>
      <c r="Y12" s="567">
        <v>2366.5886999999998</v>
      </c>
      <c r="Z12" s="567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2064.3017399999999</v>
      </c>
      <c r="AR12" s="18">
        <v>2895.5908800000002</v>
      </c>
      <c r="AS12" s="18">
        <v>0</v>
      </c>
      <c r="AT12" s="18">
        <v>0</v>
      </c>
      <c r="AU12" s="18">
        <v>0</v>
      </c>
      <c r="AV12" s="18">
        <v>0</v>
      </c>
      <c r="AW12" s="18">
        <v>4959.8926200000005</v>
      </c>
      <c r="AX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2064.3017399999999</v>
      </c>
      <c r="BP12" s="18">
        <v>2895.5908800000002</v>
      </c>
      <c r="BQ12" s="18">
        <v>0</v>
      </c>
      <c r="BR12" s="18">
        <v>0</v>
      </c>
      <c r="BS12" s="18">
        <v>0</v>
      </c>
      <c r="BT12" s="18">
        <v>0</v>
      </c>
      <c r="BU12" s="18">
        <v>4959.8926200000005</v>
      </c>
      <c r="BV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2895.5908800000002</v>
      </c>
      <c r="CO12" s="18">
        <v>0</v>
      </c>
      <c r="CP12" s="18">
        <v>0</v>
      </c>
      <c r="CQ12" s="18">
        <v>0</v>
      </c>
      <c r="CR12" s="18">
        <v>0</v>
      </c>
      <c r="CS12" s="18">
        <v>2895.5908800000002</v>
      </c>
      <c r="CT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2082.5980559999998</v>
      </c>
      <c r="DM12" s="18">
        <v>0</v>
      </c>
      <c r="DN12" s="18">
        <v>0</v>
      </c>
      <c r="DO12" s="18">
        <v>0</v>
      </c>
      <c r="DP12" s="18">
        <v>0</v>
      </c>
      <c r="DQ12" s="18">
        <v>2082.5980559999998</v>
      </c>
      <c r="DR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1801.7893799999997</v>
      </c>
      <c r="EJ12" s="18">
        <v>2923.4330999999997</v>
      </c>
      <c r="EK12" s="18">
        <v>0</v>
      </c>
      <c r="EL12" s="18">
        <v>0</v>
      </c>
      <c r="EM12" s="18">
        <v>0</v>
      </c>
      <c r="EN12" s="18">
        <v>0</v>
      </c>
      <c r="EO12" s="18">
        <v>4725.2224799999995</v>
      </c>
      <c r="EP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8">
        <v>0</v>
      </c>
      <c r="EX12" s="18">
        <v>0</v>
      </c>
      <c r="EY12" s="18">
        <v>0</v>
      </c>
      <c r="EZ12" s="18">
        <v>0</v>
      </c>
      <c r="FA12" s="18">
        <v>0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6865.0959599999987</v>
      </c>
      <c r="FH12" s="18">
        <v>3964.7321280000001</v>
      </c>
      <c r="FI12" s="18">
        <v>0</v>
      </c>
      <c r="FJ12" s="18">
        <v>0</v>
      </c>
      <c r="FK12" s="18">
        <v>0</v>
      </c>
      <c r="FL12" s="18">
        <v>0</v>
      </c>
      <c r="FM12" s="18">
        <v>10829.828087999998</v>
      </c>
      <c r="FN12" s="18">
        <v>0</v>
      </c>
    </row>
    <row r="13" spans="1:170" hidden="1" x14ac:dyDescent="0.25">
      <c r="A13" s="97">
        <v>9</v>
      </c>
      <c r="B13" s="67" t="s">
        <v>8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5183.9282880000001</v>
      </c>
      <c r="L13" s="79">
        <v>0</v>
      </c>
      <c r="M13" s="79">
        <v>0</v>
      </c>
      <c r="N13" s="79">
        <v>0</v>
      </c>
      <c r="O13" s="79">
        <v>186090.86707199996</v>
      </c>
      <c r="P13" s="79">
        <v>0</v>
      </c>
      <c r="Q13" s="79">
        <v>114572.61936</v>
      </c>
      <c r="R13" s="79">
        <v>0</v>
      </c>
      <c r="S13" s="79">
        <v>29799.130319999997</v>
      </c>
      <c r="T13" s="79">
        <v>173390.20927200001</v>
      </c>
      <c r="U13" s="79">
        <v>37151.98848</v>
      </c>
      <c r="V13" s="79">
        <v>37965.818663999999</v>
      </c>
      <c r="W13" s="79">
        <v>52132.945031999996</v>
      </c>
      <c r="X13" s="570">
        <v>0</v>
      </c>
      <c r="Y13" s="570">
        <v>636287.50648799993</v>
      </c>
      <c r="Z13" s="570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5766.2786736000007</v>
      </c>
      <c r="AJ13" s="79">
        <v>0</v>
      </c>
      <c r="AK13" s="79">
        <v>0</v>
      </c>
      <c r="AL13" s="79">
        <v>0</v>
      </c>
      <c r="AM13" s="79">
        <v>189436.20400799997</v>
      </c>
      <c r="AN13" s="79">
        <v>0</v>
      </c>
      <c r="AO13" s="79">
        <v>136910.87208</v>
      </c>
      <c r="AP13" s="79">
        <v>0</v>
      </c>
      <c r="AQ13" s="79">
        <v>31079.872439999996</v>
      </c>
      <c r="AR13" s="79">
        <v>150286.735116</v>
      </c>
      <c r="AS13" s="79">
        <v>36601.005599999997</v>
      </c>
      <c r="AT13" s="79">
        <v>34400.925935999992</v>
      </c>
      <c r="AU13" s="79">
        <v>57835.617839999992</v>
      </c>
      <c r="AV13" s="79">
        <v>0</v>
      </c>
      <c r="AW13" s="79">
        <v>642317.51169359987</v>
      </c>
      <c r="AX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5419.5613919999996</v>
      </c>
      <c r="BH13" s="79">
        <v>4060.7773199999997</v>
      </c>
      <c r="BI13" s="79">
        <v>0</v>
      </c>
      <c r="BJ13" s="79">
        <v>0</v>
      </c>
      <c r="BK13" s="79">
        <v>189436.20400799997</v>
      </c>
      <c r="BL13" s="79">
        <v>0</v>
      </c>
      <c r="BM13" s="79">
        <v>136910.87208</v>
      </c>
      <c r="BN13" s="79">
        <v>0</v>
      </c>
      <c r="BO13" s="79">
        <v>31079.872439999996</v>
      </c>
      <c r="BP13" s="79">
        <v>150286.735116</v>
      </c>
      <c r="BQ13" s="79">
        <v>36601.005599999997</v>
      </c>
      <c r="BR13" s="79">
        <v>34400.925935999992</v>
      </c>
      <c r="BS13" s="79">
        <v>46280.049839999992</v>
      </c>
      <c r="BT13" s="79">
        <v>0</v>
      </c>
      <c r="BU13" s="79">
        <v>634476.0037319999</v>
      </c>
      <c r="BV13" s="79">
        <v>0</v>
      </c>
      <c r="BX13" s="79">
        <v>0</v>
      </c>
      <c r="BY13" s="79">
        <v>0</v>
      </c>
      <c r="BZ13" s="79">
        <v>0</v>
      </c>
      <c r="CA13" s="79">
        <v>0</v>
      </c>
      <c r="CB13" s="79">
        <v>0</v>
      </c>
      <c r="CC13" s="79">
        <v>0</v>
      </c>
      <c r="CD13" s="79">
        <v>0</v>
      </c>
      <c r="CE13" s="79">
        <v>6917.5146960000002</v>
      </c>
      <c r="CF13" s="79">
        <v>8085.799368</v>
      </c>
      <c r="CG13" s="79">
        <v>0</v>
      </c>
      <c r="CH13" s="79">
        <v>0</v>
      </c>
      <c r="CI13" s="79">
        <v>153856.61013599997</v>
      </c>
      <c r="CJ13" s="79">
        <v>0</v>
      </c>
      <c r="CK13" s="79">
        <v>134165.83852799999</v>
      </c>
      <c r="CL13" s="79">
        <v>0</v>
      </c>
      <c r="CM13" s="79">
        <v>29246.263379999997</v>
      </c>
      <c r="CN13" s="79">
        <v>137902.51566</v>
      </c>
      <c r="CO13" s="79">
        <v>36601.005599999997</v>
      </c>
      <c r="CP13" s="79">
        <v>49267.164167999988</v>
      </c>
      <c r="CQ13" s="79">
        <v>32569.368407999998</v>
      </c>
      <c r="CR13" s="79">
        <v>0</v>
      </c>
      <c r="CS13" s="79">
        <v>588612.079944</v>
      </c>
      <c r="CT13" s="79">
        <v>0</v>
      </c>
      <c r="CV13" s="79">
        <v>0</v>
      </c>
      <c r="CW13" s="79">
        <v>0</v>
      </c>
      <c r="CX13" s="79">
        <v>0</v>
      </c>
      <c r="CY13" s="79">
        <v>0</v>
      </c>
      <c r="CZ13" s="79">
        <v>0</v>
      </c>
      <c r="DA13" s="79">
        <v>0</v>
      </c>
      <c r="DB13" s="79">
        <v>0</v>
      </c>
      <c r="DC13" s="79">
        <v>6160.1225760000007</v>
      </c>
      <c r="DD13" s="79">
        <v>12779.955792000001</v>
      </c>
      <c r="DE13" s="79">
        <v>0</v>
      </c>
      <c r="DF13" s="79">
        <v>0</v>
      </c>
      <c r="DG13" s="79">
        <v>146241.49082400001</v>
      </c>
      <c r="DH13" s="79">
        <v>0</v>
      </c>
      <c r="DI13" s="79">
        <v>150871.50547199999</v>
      </c>
      <c r="DJ13" s="79">
        <v>0</v>
      </c>
      <c r="DK13" s="79">
        <v>25837.580159999998</v>
      </c>
      <c r="DL13" s="79">
        <v>145603.67371200002</v>
      </c>
      <c r="DM13" s="79">
        <v>34389.202895999995</v>
      </c>
      <c r="DN13" s="79">
        <v>50890.721471999997</v>
      </c>
      <c r="DO13" s="79">
        <v>29484.031751999995</v>
      </c>
      <c r="DP13" s="79">
        <v>0</v>
      </c>
      <c r="DQ13" s="79">
        <v>602258.28465599997</v>
      </c>
      <c r="DR13" s="79">
        <v>0</v>
      </c>
      <c r="DT13" s="79">
        <v>0</v>
      </c>
      <c r="DU13" s="79">
        <v>0</v>
      </c>
      <c r="DV13" s="79">
        <v>0</v>
      </c>
      <c r="DW13" s="79">
        <v>0</v>
      </c>
      <c r="DX13" s="79">
        <v>0</v>
      </c>
      <c r="DY13" s="79">
        <v>0</v>
      </c>
      <c r="DZ13" s="79">
        <v>0</v>
      </c>
      <c r="EA13" s="79">
        <v>7139.6830512000006</v>
      </c>
      <c r="EB13" s="79">
        <v>16697.712024</v>
      </c>
      <c r="EC13" s="79">
        <v>0</v>
      </c>
      <c r="ED13" s="79">
        <v>0</v>
      </c>
      <c r="EE13" s="79">
        <v>203765.108328</v>
      </c>
      <c r="EF13" s="79">
        <v>0</v>
      </c>
      <c r="EG13" s="79">
        <v>164255.86771199998</v>
      </c>
      <c r="EH13" s="79">
        <v>0</v>
      </c>
      <c r="EI13" s="79">
        <v>24572.747879999995</v>
      </c>
      <c r="EJ13" s="79">
        <v>145948.91724000001</v>
      </c>
      <c r="EK13" s="79">
        <v>35302.260239999996</v>
      </c>
      <c r="EL13" s="79">
        <v>52248.500711999994</v>
      </c>
      <c r="EM13" s="79">
        <v>28813.808807999998</v>
      </c>
      <c r="EN13" s="79">
        <v>0</v>
      </c>
      <c r="EO13" s="79">
        <v>678744.60599519988</v>
      </c>
      <c r="EP13" s="79">
        <v>0</v>
      </c>
      <c r="ER13" s="79">
        <v>0</v>
      </c>
      <c r="ES13" s="79">
        <v>0</v>
      </c>
      <c r="ET13" s="79">
        <v>0</v>
      </c>
      <c r="EU13" s="79">
        <v>0</v>
      </c>
      <c r="EV13" s="79">
        <v>0</v>
      </c>
      <c r="EW13" s="79">
        <v>0</v>
      </c>
      <c r="EX13" s="79">
        <v>0</v>
      </c>
      <c r="EY13" s="79">
        <v>7816.2866784000007</v>
      </c>
      <c r="EZ13" s="79">
        <v>18010.441296000001</v>
      </c>
      <c r="FA13" s="79">
        <v>0</v>
      </c>
      <c r="FB13" s="79">
        <v>0</v>
      </c>
      <c r="FC13" s="79">
        <v>201217.10558399998</v>
      </c>
      <c r="FD13" s="79">
        <v>0</v>
      </c>
      <c r="FE13" s="79">
        <v>171375.60484799999</v>
      </c>
      <c r="FF13" s="79">
        <v>0</v>
      </c>
      <c r="FG13" s="79">
        <v>20428.234559999997</v>
      </c>
      <c r="FH13" s="79">
        <v>149273.27830800001</v>
      </c>
      <c r="FI13" s="79">
        <v>34971.670511999997</v>
      </c>
      <c r="FJ13" s="79">
        <v>53282.724047999996</v>
      </c>
      <c r="FK13" s="79">
        <v>24301.359503999996</v>
      </c>
      <c r="FL13" s="79">
        <v>0</v>
      </c>
      <c r="FM13" s="79">
        <v>680676.70533839997</v>
      </c>
      <c r="FN13" s="79">
        <v>0</v>
      </c>
    </row>
    <row r="14" spans="1:170" hidden="1" x14ac:dyDescent="0.25">
      <c r="A14" s="97">
        <v>10</v>
      </c>
      <c r="B14" s="68" t="s">
        <v>9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9505.7107200000009</v>
      </c>
      <c r="O14" s="18">
        <v>0</v>
      </c>
      <c r="P14" s="18">
        <v>0</v>
      </c>
      <c r="Q14" s="18">
        <v>0</v>
      </c>
      <c r="R14" s="18">
        <v>1951.0488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567">
        <v>0</v>
      </c>
      <c r="Y14" s="567">
        <v>11456.759520000001</v>
      </c>
      <c r="Z14" s="567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9606.1939199999997</v>
      </c>
      <c r="AM14" s="18">
        <v>0</v>
      </c>
      <c r="AN14" s="18">
        <v>0</v>
      </c>
      <c r="AO14" s="18">
        <v>0</v>
      </c>
      <c r="AP14" s="18">
        <v>1951.0488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11557.24272</v>
      </c>
      <c r="AX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9606.1939199999997</v>
      </c>
      <c r="BK14" s="18">
        <v>0</v>
      </c>
      <c r="BL14" s="18">
        <v>0</v>
      </c>
      <c r="BM14" s="18">
        <v>0</v>
      </c>
      <c r="BN14" s="18">
        <v>1951.0488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11557.24272</v>
      </c>
      <c r="BV14" s="18">
        <v>0</v>
      </c>
      <c r="BX14" s="18">
        <v>0</v>
      </c>
      <c r="BY14" s="18">
        <v>0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22307.270399999998</v>
      </c>
      <c r="CI14" s="18">
        <v>0</v>
      </c>
      <c r="CJ14" s="18">
        <v>0</v>
      </c>
      <c r="CK14" s="18">
        <v>0</v>
      </c>
      <c r="CL14" s="18">
        <v>2189.6963999999998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24496.966799999998</v>
      </c>
      <c r="CT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41881.397759999993</v>
      </c>
      <c r="DG14" s="18">
        <v>0</v>
      </c>
      <c r="DH14" s="18">
        <v>0</v>
      </c>
      <c r="DI14" s="18">
        <v>0</v>
      </c>
      <c r="DJ14" s="18">
        <v>870.85439999999994</v>
      </c>
      <c r="DK14" s="18">
        <v>0</v>
      </c>
      <c r="DL14" s="18">
        <v>0</v>
      </c>
      <c r="DM14" s="18">
        <v>0</v>
      </c>
      <c r="DN14" s="18">
        <v>0</v>
      </c>
      <c r="DO14" s="18">
        <v>0</v>
      </c>
      <c r="DP14" s="18">
        <v>0</v>
      </c>
      <c r="DQ14" s="18">
        <v>42752.252159999989</v>
      </c>
      <c r="DR14" s="18">
        <v>0</v>
      </c>
      <c r="DT14" s="18">
        <v>0</v>
      </c>
      <c r="DU14" s="18">
        <v>0</v>
      </c>
      <c r="DV14" s="18">
        <v>0</v>
      </c>
      <c r="DW14" s="18">
        <v>0</v>
      </c>
      <c r="DX14" s="18">
        <v>0</v>
      </c>
      <c r="DY14" s="18">
        <v>0</v>
      </c>
      <c r="DZ14" s="18">
        <v>0</v>
      </c>
      <c r="EA14" s="18">
        <v>0</v>
      </c>
      <c r="EB14" s="18">
        <v>0</v>
      </c>
      <c r="EC14" s="18">
        <v>0</v>
      </c>
      <c r="ED14" s="18">
        <v>39811.443839999993</v>
      </c>
      <c r="EE14" s="18">
        <v>0</v>
      </c>
      <c r="EF14" s="18">
        <v>0</v>
      </c>
      <c r="EG14" s="18">
        <v>0</v>
      </c>
      <c r="EH14" s="18">
        <v>2223.1907999999999</v>
      </c>
      <c r="EI14" s="18">
        <v>0</v>
      </c>
      <c r="EJ14" s="18">
        <v>0</v>
      </c>
      <c r="EK14" s="18">
        <v>0</v>
      </c>
      <c r="EL14" s="18">
        <v>0</v>
      </c>
      <c r="EM14" s="18">
        <v>0</v>
      </c>
      <c r="EN14" s="18">
        <v>0</v>
      </c>
      <c r="EO14" s="18">
        <v>42034.634639999989</v>
      </c>
      <c r="EP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8">
        <v>0</v>
      </c>
      <c r="EX14" s="18">
        <v>0</v>
      </c>
      <c r="EY14" s="18">
        <v>0</v>
      </c>
      <c r="EZ14" s="18">
        <v>0</v>
      </c>
      <c r="FA14" s="18">
        <v>0</v>
      </c>
      <c r="FB14" s="18">
        <v>43147.486080000002</v>
      </c>
      <c r="FC14" s="18">
        <v>0</v>
      </c>
      <c r="FD14" s="18">
        <v>0</v>
      </c>
      <c r="FE14" s="18">
        <v>0</v>
      </c>
      <c r="FF14" s="18">
        <v>2223.1907999999999</v>
      </c>
      <c r="FG14" s="18">
        <v>0</v>
      </c>
      <c r="FH14" s="18">
        <v>0</v>
      </c>
      <c r="FI14" s="18">
        <v>0</v>
      </c>
      <c r="FJ14" s="18">
        <v>0</v>
      </c>
      <c r="FK14" s="18">
        <v>0</v>
      </c>
      <c r="FL14" s="18">
        <v>0</v>
      </c>
      <c r="FM14" s="18">
        <v>45370.676879999999</v>
      </c>
      <c r="FN14" s="18">
        <v>0</v>
      </c>
    </row>
    <row r="15" spans="1:170" hidden="1" x14ac:dyDescent="0.25">
      <c r="A15" s="97">
        <v>11</v>
      </c>
      <c r="B15" s="67" t="s">
        <v>10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2570.6952000000001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570">
        <v>0</v>
      </c>
      <c r="Y15" s="570">
        <v>2570.6952000000001</v>
      </c>
      <c r="Z15" s="570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2570.6952000000001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2570.6952000000001</v>
      </c>
      <c r="AX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2570.6952000000001</v>
      </c>
      <c r="BO15" s="79">
        <v>0</v>
      </c>
      <c r="BP15" s="79">
        <v>0</v>
      </c>
      <c r="BQ15" s="79">
        <v>0</v>
      </c>
      <c r="BR15" s="79">
        <v>0</v>
      </c>
      <c r="BS15" s="79">
        <v>0</v>
      </c>
      <c r="BT15" s="79">
        <v>0</v>
      </c>
      <c r="BU15" s="79">
        <v>2570.6952000000001</v>
      </c>
      <c r="BV15" s="79">
        <v>0</v>
      </c>
      <c r="BX15" s="79">
        <v>0</v>
      </c>
      <c r="BY15" s="79">
        <v>0</v>
      </c>
      <c r="BZ15" s="79">
        <v>0</v>
      </c>
      <c r="CA15" s="79">
        <v>0</v>
      </c>
      <c r="CB15" s="79">
        <v>0</v>
      </c>
      <c r="CC15" s="79">
        <v>0</v>
      </c>
      <c r="CD15" s="79">
        <v>0</v>
      </c>
      <c r="CE15" s="79">
        <v>0</v>
      </c>
      <c r="CF15" s="79">
        <v>0</v>
      </c>
      <c r="CG15" s="79">
        <v>0</v>
      </c>
      <c r="CH15" s="79">
        <v>0</v>
      </c>
      <c r="CI15" s="79">
        <v>0</v>
      </c>
      <c r="CJ15" s="79">
        <v>0</v>
      </c>
      <c r="CK15" s="79">
        <v>0</v>
      </c>
      <c r="CL15" s="79">
        <v>2277.6192000000001</v>
      </c>
      <c r="CM15" s="79">
        <v>0</v>
      </c>
      <c r="CN15" s="79">
        <v>0</v>
      </c>
      <c r="CO15" s="79">
        <v>0</v>
      </c>
      <c r="CP15" s="79">
        <v>0</v>
      </c>
      <c r="CQ15" s="79">
        <v>0</v>
      </c>
      <c r="CR15" s="79">
        <v>0</v>
      </c>
      <c r="CS15" s="79">
        <v>2277.6192000000001</v>
      </c>
      <c r="CT15" s="79">
        <v>0</v>
      </c>
      <c r="CV15" s="79">
        <v>0</v>
      </c>
      <c r="CW15" s="79">
        <v>0</v>
      </c>
      <c r="CX15" s="79">
        <v>0</v>
      </c>
      <c r="CY15" s="79">
        <v>0</v>
      </c>
      <c r="CZ15" s="79">
        <v>0</v>
      </c>
      <c r="DA15" s="79">
        <v>0</v>
      </c>
      <c r="DB15" s="79">
        <v>0</v>
      </c>
      <c r="DC15" s="79">
        <v>0</v>
      </c>
      <c r="DD15" s="79">
        <v>0</v>
      </c>
      <c r="DE15" s="79">
        <v>0</v>
      </c>
      <c r="DF15" s="79">
        <v>0</v>
      </c>
      <c r="DG15" s="79">
        <v>0</v>
      </c>
      <c r="DH15" s="79">
        <v>0</v>
      </c>
      <c r="DI15" s="79">
        <v>0</v>
      </c>
      <c r="DJ15" s="79">
        <v>1704.0275999999999</v>
      </c>
      <c r="DK15" s="79">
        <v>0</v>
      </c>
      <c r="DL15" s="79">
        <v>0</v>
      </c>
      <c r="DM15" s="79">
        <v>0</v>
      </c>
      <c r="DN15" s="79">
        <v>0</v>
      </c>
      <c r="DO15" s="79">
        <v>0</v>
      </c>
      <c r="DP15" s="79">
        <v>0</v>
      </c>
      <c r="DQ15" s="79">
        <v>1704.0275999999999</v>
      </c>
      <c r="DR15" s="79">
        <v>0</v>
      </c>
      <c r="DT15" s="79">
        <v>0</v>
      </c>
      <c r="DU15" s="79">
        <v>0</v>
      </c>
      <c r="DV15" s="79">
        <v>0</v>
      </c>
      <c r="DW15" s="79">
        <v>0</v>
      </c>
      <c r="DX15" s="79">
        <v>0</v>
      </c>
      <c r="DY15" s="79">
        <v>0</v>
      </c>
      <c r="DZ15" s="79">
        <v>0</v>
      </c>
      <c r="EA15" s="79">
        <v>0</v>
      </c>
      <c r="EB15" s="79">
        <v>0</v>
      </c>
      <c r="EC15" s="79">
        <v>0</v>
      </c>
      <c r="ED15" s="79">
        <v>0</v>
      </c>
      <c r="EE15" s="79">
        <v>0</v>
      </c>
      <c r="EF15" s="79">
        <v>0</v>
      </c>
      <c r="EG15" s="79">
        <v>0</v>
      </c>
      <c r="EH15" s="79">
        <v>1733.3352</v>
      </c>
      <c r="EI15" s="79">
        <v>0</v>
      </c>
      <c r="EJ15" s="79">
        <v>0</v>
      </c>
      <c r="EK15" s="79">
        <v>0</v>
      </c>
      <c r="EL15" s="79">
        <v>0</v>
      </c>
      <c r="EM15" s="79">
        <v>0</v>
      </c>
      <c r="EN15" s="79">
        <v>0</v>
      </c>
      <c r="EO15" s="79">
        <v>1733.3352</v>
      </c>
      <c r="EP15" s="79">
        <v>0</v>
      </c>
      <c r="ER15" s="79">
        <v>0</v>
      </c>
      <c r="ES15" s="79">
        <v>0</v>
      </c>
      <c r="ET15" s="79">
        <v>0</v>
      </c>
      <c r="EU15" s="79">
        <v>0</v>
      </c>
      <c r="EV15" s="79">
        <v>0</v>
      </c>
      <c r="EW15" s="79">
        <v>0</v>
      </c>
      <c r="EX15" s="79">
        <v>0</v>
      </c>
      <c r="EY15" s="79">
        <v>0</v>
      </c>
      <c r="EZ15" s="79">
        <v>0</v>
      </c>
      <c r="FA15" s="79">
        <v>0</v>
      </c>
      <c r="FB15" s="79">
        <v>0</v>
      </c>
      <c r="FC15" s="79">
        <v>0</v>
      </c>
      <c r="FD15" s="79">
        <v>0</v>
      </c>
      <c r="FE15" s="79">
        <v>0</v>
      </c>
      <c r="FF15" s="79">
        <v>1733.3352</v>
      </c>
      <c r="FG15" s="79">
        <v>0</v>
      </c>
      <c r="FH15" s="79">
        <v>0</v>
      </c>
      <c r="FI15" s="79">
        <v>0</v>
      </c>
      <c r="FJ15" s="79">
        <v>0</v>
      </c>
      <c r="FK15" s="79">
        <v>0</v>
      </c>
      <c r="FL15" s="79">
        <v>0</v>
      </c>
      <c r="FM15" s="79">
        <v>1733.3352</v>
      </c>
      <c r="FN15" s="79">
        <v>0</v>
      </c>
    </row>
    <row r="16" spans="1:170" hidden="1" x14ac:dyDescent="0.25">
      <c r="A16" s="97">
        <v>12</v>
      </c>
      <c r="B16" s="68" t="s">
        <v>11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12926.744999999999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567">
        <v>0</v>
      </c>
      <c r="Y16" s="567">
        <v>12926.744999999999</v>
      </c>
      <c r="Z16" s="567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13090.030199999999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13090.030199999999</v>
      </c>
      <c r="AX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13090.030199999999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13090.030199999999</v>
      </c>
      <c r="BV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13090.030199999999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13090.030199999999</v>
      </c>
      <c r="CT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13090.030199999999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8">
        <v>0</v>
      </c>
      <c r="DO16" s="18">
        <v>0</v>
      </c>
      <c r="DP16" s="18">
        <v>0</v>
      </c>
      <c r="DQ16" s="18">
        <v>13090.030199999999</v>
      </c>
      <c r="DR16" s="18">
        <v>0</v>
      </c>
      <c r="DT16" s="18">
        <v>0</v>
      </c>
      <c r="DU16" s="18">
        <v>0</v>
      </c>
      <c r="DV16" s="18">
        <v>0</v>
      </c>
      <c r="DW16" s="18">
        <v>0</v>
      </c>
      <c r="DX16" s="18">
        <v>0</v>
      </c>
      <c r="DY16" s="18">
        <v>0</v>
      </c>
      <c r="DZ16" s="18">
        <v>0</v>
      </c>
      <c r="EA16" s="18">
        <v>0</v>
      </c>
      <c r="EB16" s="18">
        <v>0</v>
      </c>
      <c r="EC16" s="18">
        <v>8626.9013999999988</v>
      </c>
      <c r="ED16" s="18">
        <v>0</v>
      </c>
      <c r="EE16" s="18">
        <v>0</v>
      </c>
      <c r="EF16" s="18">
        <v>0</v>
      </c>
      <c r="EG16" s="18">
        <v>0</v>
      </c>
      <c r="EH16" s="18">
        <v>0</v>
      </c>
      <c r="EI16" s="18">
        <v>0</v>
      </c>
      <c r="EJ16" s="18">
        <v>0</v>
      </c>
      <c r="EK16" s="18">
        <v>0</v>
      </c>
      <c r="EL16" s="18">
        <v>0</v>
      </c>
      <c r="EM16" s="18">
        <v>0</v>
      </c>
      <c r="EN16" s="18">
        <v>0</v>
      </c>
      <c r="EO16" s="18">
        <v>8626.9013999999988</v>
      </c>
      <c r="EP16" s="18">
        <v>0</v>
      </c>
      <c r="ER16" s="18">
        <v>0</v>
      </c>
      <c r="ES16" s="18">
        <v>0</v>
      </c>
      <c r="ET16" s="18">
        <v>0</v>
      </c>
      <c r="EU16" s="18">
        <v>0</v>
      </c>
      <c r="EV16" s="18">
        <v>0</v>
      </c>
      <c r="EW16" s="18">
        <v>0</v>
      </c>
      <c r="EX16" s="18">
        <v>0</v>
      </c>
      <c r="EY16" s="18">
        <v>0</v>
      </c>
      <c r="EZ16" s="18">
        <v>0</v>
      </c>
      <c r="FA16" s="18">
        <v>6585.8364000000001</v>
      </c>
      <c r="FB16" s="18">
        <v>0</v>
      </c>
      <c r="FC16" s="18">
        <v>0</v>
      </c>
      <c r="FD16" s="18">
        <v>0</v>
      </c>
      <c r="FE16" s="18">
        <v>0</v>
      </c>
      <c r="FF16" s="18">
        <v>0</v>
      </c>
      <c r="FG16" s="18">
        <v>0</v>
      </c>
      <c r="FH16" s="18">
        <v>0</v>
      </c>
      <c r="FI16" s="18">
        <v>0</v>
      </c>
      <c r="FJ16" s="18">
        <v>0</v>
      </c>
      <c r="FK16" s="18">
        <v>0</v>
      </c>
      <c r="FL16" s="18">
        <v>0</v>
      </c>
      <c r="FM16" s="18">
        <v>6585.8364000000001</v>
      </c>
      <c r="FN16" s="18">
        <v>0</v>
      </c>
    </row>
    <row r="17" spans="1:170" hidden="1" x14ac:dyDescent="0.25">
      <c r="A17" s="97">
        <v>13</v>
      </c>
      <c r="B17" s="67" t="s">
        <v>12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570">
        <v>0</v>
      </c>
      <c r="Y17" s="570">
        <v>0</v>
      </c>
      <c r="Z17" s="570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X17" s="79">
        <v>0</v>
      </c>
      <c r="BY17" s="79">
        <v>0</v>
      </c>
      <c r="BZ17" s="79">
        <v>0</v>
      </c>
      <c r="CA17" s="79">
        <v>0</v>
      </c>
      <c r="CB17" s="79">
        <v>0</v>
      </c>
      <c r="CC17" s="79">
        <v>0</v>
      </c>
      <c r="CD17" s="79">
        <v>0</v>
      </c>
      <c r="CE17" s="79">
        <v>0</v>
      </c>
      <c r="CF17" s="79">
        <v>0</v>
      </c>
      <c r="CG17" s="79">
        <v>0</v>
      </c>
      <c r="CH17" s="79">
        <v>0</v>
      </c>
      <c r="CI17" s="79">
        <v>0</v>
      </c>
      <c r="CJ17" s="79">
        <v>0</v>
      </c>
      <c r="CK17" s="79">
        <v>0</v>
      </c>
      <c r="CL17" s="79">
        <v>0</v>
      </c>
      <c r="CM17" s="79">
        <v>0</v>
      </c>
      <c r="CN17" s="79">
        <v>0</v>
      </c>
      <c r="CO17" s="79">
        <v>0</v>
      </c>
      <c r="CP17" s="79">
        <v>0</v>
      </c>
      <c r="CQ17" s="79">
        <v>0</v>
      </c>
      <c r="CR17" s="79">
        <v>0</v>
      </c>
      <c r="CS17" s="79">
        <v>0</v>
      </c>
      <c r="CT17" s="79">
        <v>0</v>
      </c>
      <c r="CV17" s="79">
        <v>0</v>
      </c>
      <c r="CW17" s="79">
        <v>0</v>
      </c>
      <c r="CX17" s="79">
        <v>0</v>
      </c>
      <c r="CY17" s="79">
        <v>0</v>
      </c>
      <c r="CZ17" s="79">
        <v>0</v>
      </c>
      <c r="DA17" s="79">
        <v>0</v>
      </c>
      <c r="DB17" s="79">
        <v>0</v>
      </c>
      <c r="DC17" s="79">
        <v>0</v>
      </c>
      <c r="DD17" s="79">
        <v>0</v>
      </c>
      <c r="DE17" s="79">
        <v>0</v>
      </c>
      <c r="DF17" s="79">
        <v>0</v>
      </c>
      <c r="DG17" s="79">
        <v>0</v>
      </c>
      <c r="DH17" s="79">
        <v>0</v>
      </c>
      <c r="DI17" s="79">
        <v>0</v>
      </c>
      <c r="DJ17" s="79">
        <v>0</v>
      </c>
      <c r="DK17" s="79">
        <v>0</v>
      </c>
      <c r="DL17" s="79">
        <v>0</v>
      </c>
      <c r="DM17" s="79">
        <v>0</v>
      </c>
      <c r="DN17" s="79">
        <v>0</v>
      </c>
      <c r="DO17" s="79">
        <v>0</v>
      </c>
      <c r="DP17" s="79">
        <v>0</v>
      </c>
      <c r="DQ17" s="79">
        <v>0</v>
      </c>
      <c r="DR17" s="79">
        <v>0</v>
      </c>
      <c r="DT17" s="79">
        <v>0</v>
      </c>
      <c r="DU17" s="79">
        <v>0</v>
      </c>
      <c r="DV17" s="79">
        <v>0</v>
      </c>
      <c r="DW17" s="79">
        <v>0</v>
      </c>
      <c r="DX17" s="79">
        <v>0</v>
      </c>
      <c r="DY17" s="79">
        <v>0</v>
      </c>
      <c r="DZ17" s="79">
        <v>0</v>
      </c>
      <c r="EA17" s="79">
        <v>0</v>
      </c>
      <c r="EB17" s="79">
        <v>0</v>
      </c>
      <c r="EC17" s="79">
        <v>0</v>
      </c>
      <c r="ED17" s="79">
        <v>0</v>
      </c>
      <c r="EE17" s="79">
        <v>0</v>
      </c>
      <c r="EF17" s="79">
        <v>0</v>
      </c>
      <c r="EG17" s="79">
        <v>0</v>
      </c>
      <c r="EH17" s="79">
        <v>0</v>
      </c>
      <c r="EI17" s="79">
        <v>0</v>
      </c>
      <c r="EJ17" s="79">
        <v>0</v>
      </c>
      <c r="EK17" s="79">
        <v>0</v>
      </c>
      <c r="EL17" s="79">
        <v>0</v>
      </c>
      <c r="EM17" s="79">
        <v>0</v>
      </c>
      <c r="EN17" s="79">
        <v>0</v>
      </c>
      <c r="EO17" s="79">
        <v>0</v>
      </c>
      <c r="EP17" s="79">
        <v>0</v>
      </c>
      <c r="ER17" s="79">
        <v>0</v>
      </c>
      <c r="ES17" s="79">
        <v>0</v>
      </c>
      <c r="ET17" s="79">
        <v>0</v>
      </c>
      <c r="EU17" s="79">
        <v>0</v>
      </c>
      <c r="EV17" s="79">
        <v>0</v>
      </c>
      <c r="EW17" s="79">
        <v>0</v>
      </c>
      <c r="EX17" s="79">
        <v>0</v>
      </c>
      <c r="EY17" s="79">
        <v>0</v>
      </c>
      <c r="EZ17" s="79">
        <v>0</v>
      </c>
      <c r="FA17" s="79">
        <v>0</v>
      </c>
      <c r="FB17" s="79">
        <v>0</v>
      </c>
      <c r="FC17" s="79">
        <v>0</v>
      </c>
      <c r="FD17" s="79">
        <v>0</v>
      </c>
      <c r="FE17" s="79">
        <v>0</v>
      </c>
      <c r="FF17" s="79">
        <v>0</v>
      </c>
      <c r="FG17" s="79">
        <v>0</v>
      </c>
      <c r="FH17" s="79">
        <v>0</v>
      </c>
      <c r="FI17" s="79">
        <v>0</v>
      </c>
      <c r="FJ17" s="79">
        <v>0</v>
      </c>
      <c r="FK17" s="79">
        <v>0</v>
      </c>
      <c r="FL17" s="79">
        <v>0</v>
      </c>
      <c r="FM17" s="79">
        <v>0</v>
      </c>
      <c r="FN17" s="79">
        <v>0</v>
      </c>
    </row>
    <row r="18" spans="1:170" hidden="1" x14ac:dyDescent="0.25">
      <c r="A18" s="97">
        <v>14</v>
      </c>
      <c r="B18" s="68" t="s">
        <v>13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567">
        <v>0</v>
      </c>
      <c r="Y18" s="567">
        <v>0</v>
      </c>
      <c r="Z18" s="567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8">
        <v>0</v>
      </c>
      <c r="DO18" s="18">
        <v>0</v>
      </c>
      <c r="DP18" s="18">
        <v>0</v>
      </c>
      <c r="DQ18" s="18">
        <v>0</v>
      </c>
      <c r="DR18" s="18">
        <v>0</v>
      </c>
      <c r="DT18" s="18">
        <v>0</v>
      </c>
      <c r="DU18" s="18">
        <v>0</v>
      </c>
      <c r="DV18" s="18">
        <v>0</v>
      </c>
      <c r="DW18" s="18">
        <v>0</v>
      </c>
      <c r="DX18" s="18">
        <v>0</v>
      </c>
      <c r="DY18" s="18">
        <v>0</v>
      </c>
      <c r="DZ18" s="18">
        <v>0</v>
      </c>
      <c r="EA18" s="18">
        <v>0</v>
      </c>
      <c r="EB18" s="18">
        <v>0</v>
      </c>
      <c r="EC18" s="18">
        <v>0</v>
      </c>
      <c r="ED18" s="18">
        <v>0</v>
      </c>
      <c r="EE18" s="18">
        <v>0</v>
      </c>
      <c r="EF18" s="18">
        <v>0</v>
      </c>
      <c r="EG18" s="18">
        <v>0</v>
      </c>
      <c r="EH18" s="18">
        <v>0</v>
      </c>
      <c r="EI18" s="18">
        <v>0</v>
      </c>
      <c r="EJ18" s="18">
        <v>0</v>
      </c>
      <c r="EK18" s="18">
        <v>0</v>
      </c>
      <c r="EL18" s="18">
        <v>0</v>
      </c>
      <c r="EM18" s="18">
        <v>0</v>
      </c>
      <c r="EN18" s="18">
        <v>0</v>
      </c>
      <c r="EO18" s="18">
        <v>0</v>
      </c>
      <c r="EP18" s="18">
        <v>0</v>
      </c>
      <c r="ER18" s="18">
        <v>0</v>
      </c>
      <c r="ES18" s="18">
        <v>0</v>
      </c>
      <c r="ET18" s="18">
        <v>0</v>
      </c>
      <c r="EU18" s="18">
        <v>0</v>
      </c>
      <c r="EV18" s="18">
        <v>0</v>
      </c>
      <c r="EW18" s="18">
        <v>0</v>
      </c>
      <c r="EX18" s="18">
        <v>0</v>
      </c>
      <c r="EY18" s="18">
        <v>0</v>
      </c>
      <c r="EZ18" s="18">
        <v>0</v>
      </c>
      <c r="FA18" s="18">
        <v>0</v>
      </c>
      <c r="FB18" s="18">
        <v>0</v>
      </c>
      <c r="FC18" s="18">
        <v>0</v>
      </c>
      <c r="FD18" s="18">
        <v>0</v>
      </c>
      <c r="FE18" s="18">
        <v>0</v>
      </c>
      <c r="FF18" s="18">
        <v>0</v>
      </c>
      <c r="FG18" s="18">
        <v>0</v>
      </c>
      <c r="FH18" s="18">
        <v>0</v>
      </c>
      <c r="FI18" s="18">
        <v>0</v>
      </c>
      <c r="FJ18" s="18">
        <v>0</v>
      </c>
      <c r="FK18" s="18">
        <v>0</v>
      </c>
      <c r="FL18" s="18">
        <v>0</v>
      </c>
      <c r="FM18" s="18">
        <v>0</v>
      </c>
      <c r="FN18" s="18">
        <v>0</v>
      </c>
    </row>
    <row r="19" spans="1:170" hidden="1" x14ac:dyDescent="0.25">
      <c r="A19" s="97">
        <v>15</v>
      </c>
      <c r="B19" s="64" t="s">
        <v>1</v>
      </c>
      <c r="D19" s="77">
        <v>45095.017968</v>
      </c>
      <c r="E19" s="77">
        <v>91793.496599999999</v>
      </c>
      <c r="F19" s="77">
        <v>288574.91367120005</v>
      </c>
      <c r="G19" s="77">
        <v>189383.28285599998</v>
      </c>
      <c r="H19" s="77">
        <v>89605.893599999996</v>
      </c>
      <c r="I19" s="77">
        <v>669263.83185599989</v>
      </c>
      <c r="J19" s="77">
        <v>12949.7724</v>
      </c>
      <c r="K19" s="77">
        <v>5177.1959136000005</v>
      </c>
      <c r="L19" s="77">
        <v>0</v>
      </c>
      <c r="M19" s="77">
        <v>12926.744999999999</v>
      </c>
      <c r="N19" s="77">
        <v>8802.3283200000005</v>
      </c>
      <c r="O19" s="77">
        <v>193573.09735199998</v>
      </c>
      <c r="P19" s="77">
        <v>151119.19655999998</v>
      </c>
      <c r="Q19" s="77">
        <v>7132.1300639999999</v>
      </c>
      <c r="R19" s="77">
        <v>4266.3491999999997</v>
      </c>
      <c r="S19" s="77">
        <v>30928.728959999997</v>
      </c>
      <c r="T19" s="77">
        <v>165705.75655200001</v>
      </c>
      <c r="U19" s="77">
        <v>37151.98848</v>
      </c>
      <c r="V19" s="77">
        <v>34545.370535999995</v>
      </c>
      <c r="W19" s="77">
        <v>52132.945031999996</v>
      </c>
      <c r="X19" s="571">
        <v>1386666.2089511997</v>
      </c>
      <c r="Y19" s="571">
        <v>703461.83196960005</v>
      </c>
      <c r="Z19" s="571">
        <v>1230063.1501247997</v>
      </c>
      <c r="AB19" s="77">
        <v>43113.824207999998</v>
      </c>
      <c r="AC19" s="77">
        <v>98488.189799999993</v>
      </c>
      <c r="AD19" s="77">
        <v>292503.55558320001</v>
      </c>
      <c r="AE19" s="77">
        <v>190463.47725599998</v>
      </c>
      <c r="AF19" s="77">
        <v>89575.748639999991</v>
      </c>
      <c r="AG19" s="77">
        <v>676179.83930400002</v>
      </c>
      <c r="AH19" s="77">
        <v>12941.398799999999</v>
      </c>
      <c r="AI19" s="77">
        <v>5746.0815504000002</v>
      </c>
      <c r="AJ19" s="77">
        <v>0</v>
      </c>
      <c r="AK19" s="77">
        <v>13090.030199999999</v>
      </c>
      <c r="AL19" s="77">
        <v>8902.8115199999993</v>
      </c>
      <c r="AM19" s="77">
        <v>197022.4344</v>
      </c>
      <c r="AN19" s="77">
        <v>157542.752592</v>
      </c>
      <c r="AO19" s="77">
        <v>7101.1477439999999</v>
      </c>
      <c r="AP19" s="77">
        <v>4266.3491999999997</v>
      </c>
      <c r="AQ19" s="77">
        <v>32889.616739999998</v>
      </c>
      <c r="AR19" s="77">
        <v>145431.05194800001</v>
      </c>
      <c r="AS19" s="77">
        <v>36601.005599999997</v>
      </c>
      <c r="AT19" s="77">
        <v>31026.700079999995</v>
      </c>
      <c r="AU19" s="77">
        <v>57835.617839999992</v>
      </c>
      <c r="AV19" s="77">
        <v>1403266.0335912001</v>
      </c>
      <c r="AW19" s="77">
        <v>697455.59941439994</v>
      </c>
      <c r="AX19" s="77">
        <v>1225526.1410520002</v>
      </c>
      <c r="AZ19" s="77">
        <v>45171.217728000003</v>
      </c>
      <c r="BA19" s="77">
        <v>116286.2766</v>
      </c>
      <c r="BB19" s="77">
        <v>313077.49078320002</v>
      </c>
      <c r="BC19" s="77">
        <v>190463.47725599998</v>
      </c>
      <c r="BD19" s="77">
        <v>89545.60368</v>
      </c>
      <c r="BE19" s="77">
        <v>689942.52079199988</v>
      </c>
      <c r="BF19" s="77">
        <v>12886.9704</v>
      </c>
      <c r="BG19" s="77">
        <v>5399.3642688</v>
      </c>
      <c r="BH19" s="77">
        <v>4055.6694239999997</v>
      </c>
      <c r="BI19" s="77">
        <v>13090.030199999999</v>
      </c>
      <c r="BJ19" s="77">
        <v>8902.8115199999993</v>
      </c>
      <c r="BK19" s="77">
        <v>197022.4344</v>
      </c>
      <c r="BL19" s="77">
        <v>159238.65779999999</v>
      </c>
      <c r="BM19" s="77">
        <v>7101.1477439999999</v>
      </c>
      <c r="BN19" s="77">
        <v>4266.3491999999997</v>
      </c>
      <c r="BO19" s="77">
        <v>32889.616739999998</v>
      </c>
      <c r="BP19" s="77">
        <v>148772.11834799999</v>
      </c>
      <c r="BQ19" s="77">
        <v>36601.005599999997</v>
      </c>
      <c r="BR19" s="77">
        <v>31026.700079999995</v>
      </c>
      <c r="BS19" s="77">
        <v>46280.049839999992</v>
      </c>
      <c r="BT19" s="77">
        <v>1457373.5572392</v>
      </c>
      <c r="BU19" s="77">
        <v>694645.95516479993</v>
      </c>
      <c r="BV19" s="77">
        <v>1283732.9605800002</v>
      </c>
      <c r="BX19" s="77">
        <v>41445.049463999996</v>
      </c>
      <c r="BY19" s="77">
        <v>145949.75459999999</v>
      </c>
      <c r="BZ19" s="77">
        <v>352890.99452880002</v>
      </c>
      <c r="CA19" s="77">
        <v>175963.66775999998</v>
      </c>
      <c r="CB19" s="77">
        <v>89545.60368</v>
      </c>
      <c r="CC19" s="77">
        <v>672886.50242399995</v>
      </c>
      <c r="CD19" s="77">
        <v>15968.4552</v>
      </c>
      <c r="CE19" s="77">
        <v>7089.1902432000006</v>
      </c>
      <c r="CF19" s="77">
        <v>8004.0730319999993</v>
      </c>
      <c r="CG19" s="77">
        <v>13090.030199999999</v>
      </c>
      <c r="CH19" s="77">
        <v>4742.8070399999997</v>
      </c>
      <c r="CI19" s="77">
        <v>210773.56031999996</v>
      </c>
      <c r="CJ19" s="77">
        <v>170728.325568</v>
      </c>
      <c r="CK19" s="77">
        <v>6803.7174719999994</v>
      </c>
      <c r="CL19" s="77">
        <v>4220.2943999999998</v>
      </c>
      <c r="CM19" s="77">
        <v>30216.763619999998</v>
      </c>
      <c r="CN19" s="77">
        <v>122310.87246</v>
      </c>
      <c r="CO19" s="77">
        <v>36601.005599999997</v>
      </c>
      <c r="CP19" s="77">
        <v>36376.928064</v>
      </c>
      <c r="CQ19" s="77">
        <v>32760.035279999996</v>
      </c>
      <c r="CR19" s="77">
        <v>1494650.0276567999</v>
      </c>
      <c r="CS19" s="77">
        <v>683717.60329919995</v>
      </c>
      <c r="CT19" s="77">
        <v>1342189.8995399997</v>
      </c>
      <c r="CV19" s="77">
        <v>55900.143936</v>
      </c>
      <c r="CW19" s="77">
        <v>167775.54300000001</v>
      </c>
      <c r="CX19" s="77">
        <v>386829.17020800005</v>
      </c>
      <c r="CY19" s="77">
        <v>173176.76620799999</v>
      </c>
      <c r="CZ19" s="77">
        <v>89545.60368</v>
      </c>
      <c r="DA19" s="77">
        <v>665126.93851199991</v>
      </c>
      <c r="DB19" s="77">
        <v>11940.7536</v>
      </c>
      <c r="DC19" s="77">
        <v>6059.1369599999998</v>
      </c>
      <c r="DD19" s="77">
        <v>12534.776784</v>
      </c>
      <c r="DE19" s="77">
        <v>13090.030199999999</v>
      </c>
      <c r="DF19" s="77">
        <v>5727.5423999999994</v>
      </c>
      <c r="DG19" s="77">
        <v>213350.45198399998</v>
      </c>
      <c r="DH19" s="77">
        <v>188007.83532000001</v>
      </c>
      <c r="DI19" s="77">
        <v>5440.4953919999998</v>
      </c>
      <c r="DJ19" s="77">
        <v>2432.5308</v>
      </c>
      <c r="DK19" s="77">
        <v>26875.697219999998</v>
      </c>
      <c r="DL19" s="77">
        <v>122678.38976400001</v>
      </c>
      <c r="DM19" s="77">
        <v>34389.202895999995</v>
      </c>
      <c r="DN19" s="77">
        <v>42460.934615999991</v>
      </c>
      <c r="DO19" s="77">
        <v>29293.364879999997</v>
      </c>
      <c r="DP19" s="77">
        <v>1550294.9191439999</v>
      </c>
      <c r="DQ19" s="77">
        <v>702340.38921599998</v>
      </c>
      <c r="DR19" s="77">
        <v>1367003.8489680002</v>
      </c>
      <c r="DT19" s="77">
        <v>51571.997567999999</v>
      </c>
      <c r="DU19" s="77">
        <v>176538.5154</v>
      </c>
      <c r="DV19" s="77">
        <v>360384.8054976</v>
      </c>
      <c r="DW19" s="77">
        <v>209514.50582399999</v>
      </c>
      <c r="DX19" s="77">
        <v>84240.090720000007</v>
      </c>
      <c r="DY19" s="77">
        <v>671072.27824799996</v>
      </c>
      <c r="DZ19" s="77">
        <v>10157.176799999999</v>
      </c>
      <c r="EA19" s="77">
        <v>7281.0629136000007</v>
      </c>
      <c r="EB19" s="77">
        <v>16794.762048000001</v>
      </c>
      <c r="EC19" s="77">
        <v>8626.9013999999988</v>
      </c>
      <c r="ED19" s="77">
        <v>6672.0844799999995</v>
      </c>
      <c r="EE19" s="77">
        <v>266754.50949599996</v>
      </c>
      <c r="EF19" s="77">
        <v>190128.616992</v>
      </c>
      <c r="EG19" s="77">
        <v>4089.6662399999996</v>
      </c>
      <c r="EH19" s="77">
        <v>3734.6255999999998</v>
      </c>
      <c r="EI19" s="77">
        <v>26473.973759999997</v>
      </c>
      <c r="EJ19" s="77">
        <v>134956.80878399999</v>
      </c>
      <c r="EK19" s="77">
        <v>35302.260239999996</v>
      </c>
      <c r="EL19" s="77">
        <v>45661.826951999996</v>
      </c>
      <c r="EM19" s="77">
        <v>28409.363927999995</v>
      </c>
      <c r="EN19" s="77">
        <v>1563479.3700576001</v>
      </c>
      <c r="EO19" s="77">
        <v>774886.4628336</v>
      </c>
      <c r="EP19" s="77">
        <v>1380092.7068640003</v>
      </c>
      <c r="ER19" s="77">
        <v>47487.690431999996</v>
      </c>
      <c r="ES19" s="77">
        <v>154685.5128</v>
      </c>
      <c r="ET19" s="77">
        <v>404654.03578079998</v>
      </c>
      <c r="EU19" s="77">
        <v>203958.70595999999</v>
      </c>
      <c r="EV19" s="77">
        <v>94172.855039999995</v>
      </c>
      <c r="EW19" s="77">
        <v>682304.29034399998</v>
      </c>
      <c r="EX19" s="77">
        <v>11023.8444</v>
      </c>
      <c r="EY19" s="77">
        <v>7644.6111311999994</v>
      </c>
      <c r="EZ19" s="77">
        <v>17949.146543999999</v>
      </c>
      <c r="FA19" s="77">
        <v>6585.8364000000001</v>
      </c>
      <c r="FB19" s="77">
        <v>5144.7398399999993</v>
      </c>
      <c r="FC19" s="77">
        <v>276732.74246399995</v>
      </c>
      <c r="FD19" s="77">
        <v>188605.54288799997</v>
      </c>
      <c r="FE19" s="77">
        <v>6971.0219999999999</v>
      </c>
      <c r="FF19" s="77">
        <v>3734.6255999999998</v>
      </c>
      <c r="FG19" s="77">
        <v>24906.854519999997</v>
      </c>
      <c r="FH19" s="77">
        <v>160009.23834000001</v>
      </c>
      <c r="FI19" s="77">
        <v>34971.670511999997</v>
      </c>
      <c r="FJ19" s="77">
        <v>52589.389967999989</v>
      </c>
      <c r="FK19" s="77">
        <v>24486.248591999996</v>
      </c>
      <c r="FL19" s="77">
        <v>1598286.9347567998</v>
      </c>
      <c r="FM19" s="77">
        <v>810331.66879919998</v>
      </c>
      <c r="FN19" s="77">
        <v>1444477.6187135999</v>
      </c>
    </row>
    <row r="20" spans="1:170" hidden="1" x14ac:dyDescent="0.25">
      <c r="A20" s="97">
        <v>16</v>
      </c>
      <c r="B20" s="66" t="s">
        <v>457</v>
      </c>
      <c r="D20" s="78">
        <v>71551.574639999992</v>
      </c>
      <c r="E20" s="78">
        <v>1785142.6631999998</v>
      </c>
      <c r="F20" s="78">
        <v>303302.91214079998</v>
      </c>
      <c r="G20" s="78">
        <v>189383.28285599998</v>
      </c>
      <c r="H20" s="78">
        <v>89605.893599999996</v>
      </c>
      <c r="I20" s="78">
        <v>1116394.9800479999</v>
      </c>
      <c r="J20" s="78">
        <v>12949.7724</v>
      </c>
      <c r="K20" s="78">
        <v>5183.9282880000001</v>
      </c>
      <c r="L20" s="78">
        <v>0</v>
      </c>
      <c r="M20" s="78">
        <v>12926.744999999999</v>
      </c>
      <c r="N20" s="78">
        <v>9505.7107200000009</v>
      </c>
      <c r="O20" s="78">
        <v>186090.86707199996</v>
      </c>
      <c r="P20" s="78">
        <v>194456.59588799998</v>
      </c>
      <c r="Q20" s="78">
        <v>114572.61936</v>
      </c>
      <c r="R20" s="78">
        <v>4521.7439999999997</v>
      </c>
      <c r="S20" s="78">
        <v>32165.719019999997</v>
      </c>
      <c r="T20" s="78">
        <v>173390.20927200001</v>
      </c>
      <c r="U20" s="78">
        <v>37151.98848</v>
      </c>
      <c r="V20" s="78">
        <v>37965.818663999999</v>
      </c>
      <c r="W20" s="78">
        <v>52132.945031999996</v>
      </c>
      <c r="X20" s="568">
        <v>3568331.0788848</v>
      </c>
      <c r="Y20" s="568">
        <v>860064.89079599991</v>
      </c>
      <c r="Z20" s="568">
        <v>3568331.0788848</v>
      </c>
      <c r="AB20" s="78">
        <v>80543.14632</v>
      </c>
      <c r="AC20" s="78">
        <v>1902327.0083999999</v>
      </c>
      <c r="AD20" s="78">
        <v>303302.91214079998</v>
      </c>
      <c r="AE20" s="78">
        <v>190463.47725599998</v>
      </c>
      <c r="AF20" s="78">
        <v>89575.748639999991</v>
      </c>
      <c r="AG20" s="78">
        <v>1118578.9823999999</v>
      </c>
      <c r="AH20" s="78">
        <v>12941.398799999999</v>
      </c>
      <c r="AI20" s="78">
        <v>5766.2786736000007</v>
      </c>
      <c r="AJ20" s="78">
        <v>0</v>
      </c>
      <c r="AK20" s="78">
        <v>13090.030199999999</v>
      </c>
      <c r="AL20" s="78">
        <v>9606.1939199999997</v>
      </c>
      <c r="AM20" s="78">
        <v>189436.20400799997</v>
      </c>
      <c r="AN20" s="78">
        <v>200700.11952000001</v>
      </c>
      <c r="AO20" s="78">
        <v>136910.87208</v>
      </c>
      <c r="AP20" s="78">
        <v>4521.7439999999997</v>
      </c>
      <c r="AQ20" s="78">
        <v>33144.174179999995</v>
      </c>
      <c r="AR20" s="78">
        <v>153182.325996</v>
      </c>
      <c r="AS20" s="78">
        <v>36601.005599999997</v>
      </c>
      <c r="AT20" s="78">
        <v>34400.925935999992</v>
      </c>
      <c r="AU20" s="78">
        <v>57835.617839999992</v>
      </c>
      <c r="AV20" s="78">
        <v>3697732.6739567998</v>
      </c>
      <c r="AW20" s="78">
        <v>875195.49195359985</v>
      </c>
      <c r="AX20" s="78">
        <v>3697732.6739567998</v>
      </c>
      <c r="AZ20" s="78">
        <v>81000.344880000004</v>
      </c>
      <c r="BA20" s="78">
        <v>2000298.1284</v>
      </c>
      <c r="BB20" s="78">
        <v>322897.13614080002</v>
      </c>
      <c r="BC20" s="78">
        <v>190463.47725599998</v>
      </c>
      <c r="BD20" s="78">
        <v>89545.60368</v>
      </c>
      <c r="BE20" s="78">
        <v>1241946.2263679998</v>
      </c>
      <c r="BF20" s="78">
        <v>12886.9704</v>
      </c>
      <c r="BG20" s="78">
        <v>5419.5613919999996</v>
      </c>
      <c r="BH20" s="78">
        <v>4060.7773199999997</v>
      </c>
      <c r="BI20" s="78">
        <v>13090.030199999999</v>
      </c>
      <c r="BJ20" s="78">
        <v>9606.1939199999997</v>
      </c>
      <c r="BK20" s="78">
        <v>189436.20400799997</v>
      </c>
      <c r="BL20" s="78">
        <v>201632.68735199998</v>
      </c>
      <c r="BM20" s="78">
        <v>136910.87208</v>
      </c>
      <c r="BN20" s="78">
        <v>4521.7439999999997</v>
      </c>
      <c r="BO20" s="78">
        <v>33144.174179999995</v>
      </c>
      <c r="BP20" s="78">
        <v>153182.325996</v>
      </c>
      <c r="BQ20" s="78">
        <v>36601.005599999997</v>
      </c>
      <c r="BR20" s="78">
        <v>34400.925935999992</v>
      </c>
      <c r="BS20" s="78">
        <v>46280.049839999992</v>
      </c>
      <c r="BT20" s="78">
        <v>3939037.8871248001</v>
      </c>
      <c r="BU20" s="78">
        <v>868286.55182399985</v>
      </c>
      <c r="BV20" s="78">
        <v>3939037.8871248001</v>
      </c>
      <c r="BX20" s="78">
        <v>74005.206911999994</v>
      </c>
      <c r="BY20" s="78">
        <v>1981384.2593999999</v>
      </c>
      <c r="BZ20" s="78">
        <v>436833.62985600001</v>
      </c>
      <c r="CA20" s="78">
        <v>175963.66775999998</v>
      </c>
      <c r="CB20" s="78">
        <v>89545.60368</v>
      </c>
      <c r="CC20" s="78">
        <v>1414222.4118959999</v>
      </c>
      <c r="CD20" s="78">
        <v>15968.4552</v>
      </c>
      <c r="CE20" s="78">
        <v>6917.5146960000002</v>
      </c>
      <c r="CF20" s="78">
        <v>8085.799368</v>
      </c>
      <c r="CG20" s="78">
        <v>13090.030199999999</v>
      </c>
      <c r="CH20" s="78">
        <v>22307.270399999998</v>
      </c>
      <c r="CI20" s="78">
        <v>153856.61013599997</v>
      </c>
      <c r="CJ20" s="78">
        <v>204801.25759200001</v>
      </c>
      <c r="CK20" s="78">
        <v>134165.83852799999</v>
      </c>
      <c r="CL20" s="78">
        <v>4471.5023999999994</v>
      </c>
      <c r="CM20" s="78">
        <v>29246.263379999997</v>
      </c>
      <c r="CN20" s="78">
        <v>140798.10654000001</v>
      </c>
      <c r="CO20" s="78">
        <v>36601.005599999997</v>
      </c>
      <c r="CP20" s="78">
        <v>49267.164167999988</v>
      </c>
      <c r="CQ20" s="78">
        <v>32569.368407999998</v>
      </c>
      <c r="CR20" s="78">
        <v>4187923.2347040004</v>
      </c>
      <c r="CS20" s="78">
        <v>836177.73141599994</v>
      </c>
      <c r="CT20" s="78">
        <v>4187923.2347040004</v>
      </c>
      <c r="CV20" s="78">
        <v>64602.156528</v>
      </c>
      <c r="CW20" s="78">
        <v>2023375.77</v>
      </c>
      <c r="CX20" s="78">
        <v>464354.69717520004</v>
      </c>
      <c r="CY20" s="78">
        <v>173176.76620799999</v>
      </c>
      <c r="CZ20" s="78">
        <v>89545.60368</v>
      </c>
      <c r="DA20" s="78">
        <v>1657299.5625599998</v>
      </c>
      <c r="DB20" s="78">
        <v>11940.7536</v>
      </c>
      <c r="DC20" s="78">
        <v>6160.1225760000007</v>
      </c>
      <c r="DD20" s="78">
        <v>12779.955792000001</v>
      </c>
      <c r="DE20" s="78">
        <v>13090.030199999999</v>
      </c>
      <c r="DF20" s="78">
        <v>41881.397759999993</v>
      </c>
      <c r="DG20" s="78">
        <v>146241.49082400001</v>
      </c>
      <c r="DH20" s="78">
        <v>223744.26671999999</v>
      </c>
      <c r="DI20" s="78">
        <v>150871.50547199999</v>
      </c>
      <c r="DJ20" s="78">
        <v>2574.8820000000001</v>
      </c>
      <c r="DK20" s="78">
        <v>25837.580159999998</v>
      </c>
      <c r="DL20" s="78">
        <v>147686.27176800001</v>
      </c>
      <c r="DM20" s="78">
        <v>34389.202895999995</v>
      </c>
      <c r="DN20" s="78">
        <v>50890.721471999997</v>
      </c>
      <c r="DO20" s="78">
        <v>29484.031751999995</v>
      </c>
      <c r="DP20" s="78">
        <v>4484295.3097512005</v>
      </c>
      <c r="DQ20" s="78">
        <v>885631.45939199987</v>
      </c>
      <c r="DR20" s="78">
        <v>4484295.3097512005</v>
      </c>
      <c r="DT20" s="78">
        <v>68762.663423999998</v>
      </c>
      <c r="DU20" s="78">
        <v>2335060.0025999998</v>
      </c>
      <c r="DV20" s="78">
        <v>460482.87851280003</v>
      </c>
      <c r="DW20" s="78">
        <v>209514.50582399999</v>
      </c>
      <c r="DX20" s="78">
        <v>84240.090720000007</v>
      </c>
      <c r="DY20" s="78">
        <v>1930195.8564479998</v>
      </c>
      <c r="DZ20" s="78">
        <v>10157.176799999999</v>
      </c>
      <c r="EA20" s="78">
        <v>7139.6830512000006</v>
      </c>
      <c r="EB20" s="78">
        <v>16697.712024</v>
      </c>
      <c r="EC20" s="78">
        <v>8626.9013999999988</v>
      </c>
      <c r="ED20" s="78">
        <v>39811.443839999993</v>
      </c>
      <c r="EE20" s="78">
        <v>203765.108328</v>
      </c>
      <c r="EF20" s="78">
        <v>222408.42631199997</v>
      </c>
      <c r="EG20" s="78">
        <v>164255.86771199998</v>
      </c>
      <c r="EH20" s="78">
        <v>3956.5259999999998</v>
      </c>
      <c r="EI20" s="78">
        <v>26374.537259999997</v>
      </c>
      <c r="EJ20" s="78">
        <v>148872.35034</v>
      </c>
      <c r="EK20" s="78">
        <v>35302.260239999996</v>
      </c>
      <c r="EL20" s="78">
        <v>52248.500711999994</v>
      </c>
      <c r="EM20" s="78">
        <v>28813.808807999998</v>
      </c>
      <c r="EN20" s="78">
        <v>5098413.1743288003</v>
      </c>
      <c r="EO20" s="78">
        <v>958273.12602719979</v>
      </c>
      <c r="EP20" s="78">
        <v>5098413.1743288003</v>
      </c>
      <c r="ER20" s="78">
        <v>63322.00056</v>
      </c>
      <c r="ES20" s="78">
        <v>2422716.9408</v>
      </c>
      <c r="ET20" s="78">
        <v>498549.55718880001</v>
      </c>
      <c r="EU20" s="78">
        <v>203958.70595999999</v>
      </c>
      <c r="EV20" s="78">
        <v>94172.855039999995</v>
      </c>
      <c r="EW20" s="78">
        <v>1996501.705632</v>
      </c>
      <c r="EX20" s="78">
        <v>11023.8444</v>
      </c>
      <c r="EY20" s="78">
        <v>7816.2866784000007</v>
      </c>
      <c r="EZ20" s="78">
        <v>18010.441296000001</v>
      </c>
      <c r="FA20" s="78">
        <v>6585.8364000000001</v>
      </c>
      <c r="FB20" s="78">
        <v>43147.486080000002</v>
      </c>
      <c r="FC20" s="78">
        <v>201217.10558399998</v>
      </c>
      <c r="FD20" s="78">
        <v>218944.60293599998</v>
      </c>
      <c r="FE20" s="78">
        <v>171375.60484799999</v>
      </c>
      <c r="FF20" s="78">
        <v>3956.5259999999998</v>
      </c>
      <c r="FG20" s="78">
        <v>27293.330519999996</v>
      </c>
      <c r="FH20" s="78">
        <v>153238.01043600001</v>
      </c>
      <c r="FI20" s="78">
        <v>34971.670511999997</v>
      </c>
      <c r="FJ20" s="78">
        <v>53282.724047999996</v>
      </c>
      <c r="FK20" s="78">
        <v>24301.359503999996</v>
      </c>
      <c r="FL20" s="78">
        <v>5290245.6095807999</v>
      </c>
      <c r="FM20" s="78">
        <v>964140.98484239983</v>
      </c>
      <c r="FN20" s="78">
        <v>5290245.6095807999</v>
      </c>
    </row>
    <row r="21" spans="1:170" hidden="1" x14ac:dyDescent="0.25">
      <c r="A21" s="97">
        <v>17</v>
      </c>
      <c r="B21" s="65" t="s">
        <v>2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16397.350991999996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8337.3423119999989</v>
      </c>
      <c r="P21" s="18">
        <v>100.81814399999999</v>
      </c>
      <c r="Q21" s="18">
        <v>3569.1632639999998</v>
      </c>
      <c r="R21" s="18">
        <v>0</v>
      </c>
      <c r="S21" s="18">
        <v>0</v>
      </c>
      <c r="T21" s="18">
        <v>38.979108000000004</v>
      </c>
      <c r="U21" s="18">
        <v>0</v>
      </c>
      <c r="V21" s="18">
        <v>179.11130399999996</v>
      </c>
      <c r="W21" s="18">
        <v>0</v>
      </c>
      <c r="X21" s="567">
        <v>16397.350991999996</v>
      </c>
      <c r="Y21" s="567">
        <v>12225.414132</v>
      </c>
      <c r="Z21" s="567">
        <v>28622.765123999998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16397.350991999996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12266.235431999999</v>
      </c>
      <c r="AN21" s="18">
        <v>140.42527199999998</v>
      </c>
      <c r="AO21" s="18">
        <v>241.66209599999999</v>
      </c>
      <c r="AP21" s="18">
        <v>0</v>
      </c>
      <c r="AQ21" s="18">
        <v>0</v>
      </c>
      <c r="AR21" s="18">
        <v>38.979108000000004</v>
      </c>
      <c r="AS21" s="18">
        <v>0</v>
      </c>
      <c r="AT21" s="18">
        <v>184.88908799999999</v>
      </c>
      <c r="AU21" s="18">
        <v>0</v>
      </c>
      <c r="AV21" s="18">
        <v>16397.350991999996</v>
      </c>
      <c r="AW21" s="18">
        <v>12872.190995999999</v>
      </c>
      <c r="AX21" s="18">
        <v>29269.541987999997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12266.235431999999</v>
      </c>
      <c r="BL21" s="18">
        <v>136.824624</v>
      </c>
      <c r="BM21" s="18">
        <v>241.66209599999999</v>
      </c>
      <c r="BN21" s="18">
        <v>0</v>
      </c>
      <c r="BO21" s="18">
        <v>0</v>
      </c>
      <c r="BP21" s="18">
        <v>38.979108000000004</v>
      </c>
      <c r="BQ21" s="18">
        <v>0</v>
      </c>
      <c r="BR21" s="18">
        <v>184.88908799999999</v>
      </c>
      <c r="BS21" s="18">
        <v>0</v>
      </c>
      <c r="BT21" s="18">
        <v>0</v>
      </c>
      <c r="BU21" s="18">
        <v>12868.590348</v>
      </c>
      <c r="BV21" s="18">
        <v>12868.590348</v>
      </c>
      <c r="BX21" s="18">
        <v>0</v>
      </c>
      <c r="BY21" s="18">
        <v>0</v>
      </c>
      <c r="BZ21" s="18">
        <v>0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70165.408895999994</v>
      </c>
      <c r="CJ21" s="18">
        <v>75.613607999999985</v>
      </c>
      <c r="CK21" s="18">
        <v>161.10806399999998</v>
      </c>
      <c r="CL21" s="18">
        <v>0</v>
      </c>
      <c r="CM21" s="18">
        <v>1447.7954400000001</v>
      </c>
      <c r="CN21" s="18">
        <v>723.89772000000005</v>
      </c>
      <c r="CO21" s="18">
        <v>0</v>
      </c>
      <c r="CP21" s="18">
        <v>121.33346399999998</v>
      </c>
      <c r="CQ21" s="18">
        <v>0</v>
      </c>
      <c r="CR21" s="18">
        <v>0</v>
      </c>
      <c r="CS21" s="18">
        <v>72695.157191999984</v>
      </c>
      <c r="CT21" s="18">
        <v>72695.157191999984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100117.441152</v>
      </c>
      <c r="DH21" s="18">
        <v>36.006479999999996</v>
      </c>
      <c r="DI21" s="18">
        <v>204.48331199999998</v>
      </c>
      <c r="DJ21" s="18">
        <v>0</v>
      </c>
      <c r="DK21" s="18">
        <v>1340.4040199999999</v>
      </c>
      <c r="DL21" s="18">
        <v>1770.7651919999998</v>
      </c>
      <c r="DM21" s="18">
        <v>0</v>
      </c>
      <c r="DN21" s="18">
        <v>1040.0011199999999</v>
      </c>
      <c r="DO21" s="18">
        <v>0</v>
      </c>
      <c r="DP21" s="18">
        <v>0</v>
      </c>
      <c r="DQ21" s="18">
        <v>104509.101276</v>
      </c>
      <c r="DR21" s="18">
        <v>104509.101276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0</v>
      </c>
      <c r="EB21" s="18">
        <v>0</v>
      </c>
      <c r="EC21" s="18">
        <v>0</v>
      </c>
      <c r="ED21" s="18">
        <v>0</v>
      </c>
      <c r="EE21" s="18">
        <v>99649.440647999989</v>
      </c>
      <c r="EF21" s="18">
        <v>28.805183999999997</v>
      </c>
      <c r="EG21" s="18">
        <v>334.60905600000001</v>
      </c>
      <c r="EH21" s="18">
        <v>0</v>
      </c>
      <c r="EI21" s="18">
        <v>743.78502000000003</v>
      </c>
      <c r="EJ21" s="18">
        <v>14349.880188000001</v>
      </c>
      <c r="EK21" s="18">
        <v>0</v>
      </c>
      <c r="EL21" s="18">
        <v>1172.8901519999999</v>
      </c>
      <c r="EM21" s="18">
        <v>0</v>
      </c>
      <c r="EN21" s="18">
        <v>0</v>
      </c>
      <c r="EO21" s="18">
        <v>116279.41024799997</v>
      </c>
      <c r="EP21" s="18">
        <v>116279.41024799997</v>
      </c>
      <c r="ER21" s="18">
        <v>0</v>
      </c>
      <c r="ES21" s="18">
        <v>0</v>
      </c>
      <c r="ET21" s="18">
        <v>0</v>
      </c>
      <c r="EU21" s="18">
        <v>0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0</v>
      </c>
      <c r="FC21" s="18">
        <v>109500.56236799998</v>
      </c>
      <c r="FD21" s="18">
        <v>25.204535999999997</v>
      </c>
      <c r="FE21" s="18">
        <v>322.21612799999997</v>
      </c>
      <c r="FF21" s="18">
        <v>0</v>
      </c>
      <c r="FG21" s="18">
        <v>0</v>
      </c>
      <c r="FH21" s="18">
        <v>24941.060676000001</v>
      </c>
      <c r="FI21" s="18">
        <v>0</v>
      </c>
      <c r="FJ21" s="18">
        <v>1415.5570799999998</v>
      </c>
      <c r="FK21" s="18">
        <v>184.88908799999999</v>
      </c>
      <c r="FL21" s="18">
        <v>0</v>
      </c>
      <c r="FM21" s="18">
        <v>136389.48987599998</v>
      </c>
      <c r="FN21" s="18">
        <v>136389.48987599998</v>
      </c>
    </row>
    <row r="22" spans="1:170" hidden="1" x14ac:dyDescent="0.25">
      <c r="A22" s="97">
        <v>18</v>
      </c>
      <c r="B22" s="66" t="s">
        <v>3</v>
      </c>
      <c r="D22" s="78">
        <v>0</v>
      </c>
      <c r="E22" s="78">
        <v>1686409.5455999998</v>
      </c>
      <c r="F22" s="78">
        <v>0</v>
      </c>
      <c r="G22" s="78">
        <v>0</v>
      </c>
      <c r="H22" s="78">
        <v>0</v>
      </c>
      <c r="I22" s="78">
        <v>462020.49755999999</v>
      </c>
      <c r="J22" s="78">
        <v>0</v>
      </c>
      <c r="K22" s="78">
        <v>0</v>
      </c>
      <c r="L22" s="78">
        <v>0</v>
      </c>
      <c r="M22" s="78">
        <v>0</v>
      </c>
      <c r="N22" s="78">
        <v>522.51263999999992</v>
      </c>
      <c r="O22" s="78">
        <v>2981.3365439999998</v>
      </c>
      <c r="P22" s="78">
        <v>5793.4426320000002</v>
      </c>
      <c r="Q22" s="78">
        <v>143850.91175999999</v>
      </c>
      <c r="R22" s="78">
        <v>0</v>
      </c>
      <c r="S22" s="78">
        <v>600.59645999999998</v>
      </c>
      <c r="T22" s="78">
        <v>18064.032336</v>
      </c>
      <c r="U22" s="78">
        <v>0</v>
      </c>
      <c r="V22" s="78">
        <v>9932.0106959999994</v>
      </c>
      <c r="W22" s="78">
        <v>0</v>
      </c>
      <c r="X22" s="568">
        <v>2148430.0431599999</v>
      </c>
      <c r="Y22" s="568">
        <v>181744.84306800002</v>
      </c>
      <c r="Z22" s="568">
        <v>2330174.8862279998</v>
      </c>
      <c r="AB22" s="78">
        <v>0</v>
      </c>
      <c r="AC22" s="78">
        <v>1757356.9649999999</v>
      </c>
      <c r="AD22" s="78">
        <v>20.573935200000001</v>
      </c>
      <c r="AE22" s="78">
        <v>0</v>
      </c>
      <c r="AF22" s="78">
        <v>0</v>
      </c>
      <c r="AG22" s="78">
        <v>477816.95901599998</v>
      </c>
      <c r="AH22" s="78">
        <v>0</v>
      </c>
      <c r="AI22" s="78">
        <v>0</v>
      </c>
      <c r="AJ22" s="78">
        <v>0</v>
      </c>
      <c r="AK22" s="78">
        <v>0</v>
      </c>
      <c r="AL22" s="78">
        <v>522.51263999999992</v>
      </c>
      <c r="AM22" s="78">
        <v>0</v>
      </c>
      <c r="AN22" s="78">
        <v>3157.7682960000002</v>
      </c>
      <c r="AO22" s="78">
        <v>97334.056511999996</v>
      </c>
      <c r="AP22" s="78">
        <v>0</v>
      </c>
      <c r="AQ22" s="78">
        <v>182.96315999999999</v>
      </c>
      <c r="AR22" s="78">
        <v>17251.039511999999</v>
      </c>
      <c r="AS22" s="78">
        <v>0</v>
      </c>
      <c r="AT22" s="78">
        <v>2426.6692799999996</v>
      </c>
      <c r="AU22" s="78">
        <v>0</v>
      </c>
      <c r="AV22" s="78">
        <v>2235194.4979511998</v>
      </c>
      <c r="AW22" s="78">
        <v>120875.0094</v>
      </c>
      <c r="AX22" s="78">
        <v>2356069.5073511996</v>
      </c>
      <c r="AZ22" s="78">
        <v>0</v>
      </c>
      <c r="BA22" s="78">
        <v>1844061.4061999999</v>
      </c>
      <c r="BB22" s="78">
        <v>20.573935200000001</v>
      </c>
      <c r="BC22" s="78">
        <v>0</v>
      </c>
      <c r="BD22" s="78">
        <v>0</v>
      </c>
      <c r="BE22" s="78">
        <v>546000.58799999987</v>
      </c>
      <c r="BF22" s="78">
        <v>0</v>
      </c>
      <c r="BG22" s="78">
        <v>0</v>
      </c>
      <c r="BH22" s="78">
        <v>0</v>
      </c>
      <c r="BI22" s="78">
        <v>0</v>
      </c>
      <c r="BJ22" s="78">
        <v>522.51263999999992</v>
      </c>
      <c r="BK22" s="78">
        <v>0</v>
      </c>
      <c r="BL22" s="78">
        <v>2203.5965759999995</v>
      </c>
      <c r="BM22" s="78">
        <v>97334.056511999996</v>
      </c>
      <c r="BN22" s="78">
        <v>0</v>
      </c>
      <c r="BO22" s="78">
        <v>182.96315999999999</v>
      </c>
      <c r="BP22" s="78">
        <v>17251.039511999999</v>
      </c>
      <c r="BQ22" s="78">
        <v>0</v>
      </c>
      <c r="BR22" s="78">
        <v>2426.6692799999996</v>
      </c>
      <c r="BS22" s="78">
        <v>0</v>
      </c>
      <c r="BT22" s="78">
        <v>2390082.5681351996</v>
      </c>
      <c r="BU22" s="78">
        <v>119920.83768</v>
      </c>
      <c r="BV22" s="78">
        <v>2510003.4058151995</v>
      </c>
      <c r="BX22" s="78">
        <v>0</v>
      </c>
      <c r="BY22" s="78">
        <v>1816711.1351999999</v>
      </c>
      <c r="BZ22" s="78">
        <v>64222.028582400002</v>
      </c>
      <c r="CA22" s="78">
        <v>0</v>
      </c>
      <c r="CB22" s="78">
        <v>0</v>
      </c>
      <c r="CC22" s="78">
        <v>739879.90790400002</v>
      </c>
      <c r="CD22" s="78">
        <v>0</v>
      </c>
      <c r="CE22" s="78">
        <v>0</v>
      </c>
      <c r="CF22" s="78">
        <v>0</v>
      </c>
      <c r="CG22" s="78">
        <v>0</v>
      </c>
      <c r="CH22" s="78">
        <v>16439.051519999997</v>
      </c>
      <c r="CI22" s="78">
        <v>11330.234423999998</v>
      </c>
      <c r="CJ22" s="78">
        <v>3877.8978959999999</v>
      </c>
      <c r="CK22" s="78">
        <v>134029.51632</v>
      </c>
      <c r="CL22" s="78">
        <v>0</v>
      </c>
      <c r="CM22" s="78">
        <v>457.40789999999998</v>
      </c>
      <c r="CN22" s="78">
        <v>19857.071304000001</v>
      </c>
      <c r="CO22" s="78">
        <v>0</v>
      </c>
      <c r="CP22" s="78">
        <v>10122.677567999999</v>
      </c>
      <c r="CQ22" s="78">
        <v>0</v>
      </c>
      <c r="CR22" s="78">
        <v>2620813.0716864001</v>
      </c>
      <c r="CS22" s="78">
        <v>196113.85693199997</v>
      </c>
      <c r="CT22" s="78">
        <v>2816926.9286183999</v>
      </c>
      <c r="CV22" s="78">
        <v>0</v>
      </c>
      <c r="CW22" s="78">
        <v>1854593.3015999999</v>
      </c>
      <c r="CX22" s="78">
        <v>55616.245401600005</v>
      </c>
      <c r="CY22" s="78">
        <v>0</v>
      </c>
      <c r="CZ22" s="78">
        <v>0</v>
      </c>
      <c r="DA22" s="78">
        <v>992033.95723199996</v>
      </c>
      <c r="DB22" s="78">
        <v>0</v>
      </c>
      <c r="DC22" s="78">
        <v>0</v>
      </c>
      <c r="DD22" s="78">
        <v>0</v>
      </c>
      <c r="DE22" s="78">
        <v>0</v>
      </c>
      <c r="DF22" s="78">
        <v>34063.804799999998</v>
      </c>
      <c r="DG22" s="78">
        <v>32580.923975999998</v>
      </c>
      <c r="DH22" s="78">
        <v>2873.3171039999997</v>
      </c>
      <c r="DI22" s="78">
        <v>138156.361344</v>
      </c>
      <c r="DJ22" s="78">
        <v>0</v>
      </c>
      <c r="DK22" s="78">
        <v>302.28696000000002</v>
      </c>
      <c r="DL22" s="78">
        <v>26405.561448</v>
      </c>
      <c r="DM22" s="78">
        <v>0</v>
      </c>
      <c r="DN22" s="78">
        <v>6309.3401279999989</v>
      </c>
      <c r="DO22" s="78">
        <v>0</v>
      </c>
      <c r="DP22" s="78">
        <v>2902243.5042335996</v>
      </c>
      <c r="DQ22" s="78">
        <v>240691.59576000003</v>
      </c>
      <c r="DR22" s="78">
        <v>3142935.0999935996</v>
      </c>
      <c r="DT22" s="78">
        <v>0</v>
      </c>
      <c r="DU22" s="78">
        <v>2157351.2766</v>
      </c>
      <c r="DV22" s="78">
        <v>73427.395017600007</v>
      </c>
      <c r="DW22" s="78">
        <v>0</v>
      </c>
      <c r="DX22" s="78">
        <v>0</v>
      </c>
      <c r="DY22" s="78">
        <v>1260984.0246479998</v>
      </c>
      <c r="DZ22" s="78">
        <v>0</v>
      </c>
      <c r="EA22" s="78">
        <v>0</v>
      </c>
      <c r="EB22" s="78">
        <v>0</v>
      </c>
      <c r="EC22" s="78">
        <v>0</v>
      </c>
      <c r="ED22" s="78">
        <v>30366.02304</v>
      </c>
      <c r="EE22" s="78">
        <v>33701.814071999994</v>
      </c>
      <c r="EF22" s="78">
        <v>5555.7998639999996</v>
      </c>
      <c r="EG22" s="78">
        <v>157433.56084799999</v>
      </c>
      <c r="EH22" s="78">
        <v>0</v>
      </c>
      <c r="EI22" s="78">
        <v>644.34852000000001</v>
      </c>
      <c r="EJ22" s="78">
        <v>27196.280495999999</v>
      </c>
      <c r="EK22" s="78">
        <v>0</v>
      </c>
      <c r="EL22" s="78">
        <v>3668.8928399999995</v>
      </c>
      <c r="EM22" s="78">
        <v>0</v>
      </c>
      <c r="EN22" s="78">
        <v>3491762.6962655997</v>
      </c>
      <c r="EO22" s="78">
        <v>258566.71967999995</v>
      </c>
      <c r="EP22" s="78">
        <v>3750329.4159455998</v>
      </c>
      <c r="ER22" s="78">
        <v>0</v>
      </c>
      <c r="ES22" s="78">
        <v>2266806.7889999999</v>
      </c>
      <c r="ET22" s="78">
        <v>67045.556260800004</v>
      </c>
      <c r="EU22" s="78">
        <v>0</v>
      </c>
      <c r="EV22" s="78">
        <v>0</v>
      </c>
      <c r="EW22" s="78">
        <v>1316543.1955919999</v>
      </c>
      <c r="EX22" s="78">
        <v>0</v>
      </c>
      <c r="EY22" s="78">
        <v>0</v>
      </c>
      <c r="EZ22" s="78">
        <v>0</v>
      </c>
      <c r="FA22" s="78">
        <v>0</v>
      </c>
      <c r="FB22" s="78">
        <v>35852.405759999994</v>
      </c>
      <c r="FC22" s="78">
        <v>29668.920839999995</v>
      </c>
      <c r="FD22" s="78">
        <v>2574.4633199999998</v>
      </c>
      <c r="FE22" s="78">
        <v>160940.75947200001</v>
      </c>
      <c r="FF22" s="78">
        <v>0</v>
      </c>
      <c r="FG22" s="78">
        <v>2386.4760000000001</v>
      </c>
      <c r="FH22" s="78">
        <v>18437.118084000002</v>
      </c>
      <c r="FI22" s="78">
        <v>0</v>
      </c>
      <c r="FJ22" s="78">
        <v>1253.7791279999999</v>
      </c>
      <c r="FK22" s="78">
        <v>0</v>
      </c>
      <c r="FL22" s="78">
        <v>3650395.5408528</v>
      </c>
      <c r="FM22" s="78">
        <v>251113.92260399999</v>
      </c>
      <c r="FN22" s="78">
        <v>3901509.4634568002</v>
      </c>
    </row>
    <row r="23" spans="1:170" hidden="1" x14ac:dyDescent="0.25">
      <c r="A23" s="97">
        <v>19</v>
      </c>
      <c r="B23" s="65" t="s">
        <v>50</v>
      </c>
      <c r="D23" s="18">
        <v>0</v>
      </c>
      <c r="E23" s="18">
        <v>5089.0554000000002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-2126.2245119999998</v>
      </c>
      <c r="P23" s="18">
        <v>0</v>
      </c>
      <c r="Q23" s="18">
        <v>-32841.2592</v>
      </c>
      <c r="R23" s="18">
        <v>0</v>
      </c>
      <c r="S23" s="18">
        <v>636.39359999999999</v>
      </c>
      <c r="T23" s="18">
        <v>-10340.600508</v>
      </c>
      <c r="U23" s="18">
        <v>0</v>
      </c>
      <c r="V23" s="18">
        <v>-6332.4512639999994</v>
      </c>
      <c r="W23" s="18">
        <v>0</v>
      </c>
      <c r="X23" s="567">
        <v>5089.0554000000002</v>
      </c>
      <c r="Y23" s="567">
        <v>-51004.141883999997</v>
      </c>
      <c r="Z23" s="567">
        <v>-45915.086483999999</v>
      </c>
      <c r="AB23" s="18">
        <v>0</v>
      </c>
      <c r="AC23" s="18">
        <v>44359.146000000001</v>
      </c>
      <c r="AD23" s="18">
        <v>0</v>
      </c>
      <c r="AE23" s="18">
        <v>0</v>
      </c>
      <c r="AF23" s="18">
        <v>0</v>
      </c>
      <c r="AG23" s="18">
        <v>-20528.466551999998</v>
      </c>
      <c r="AH23" s="18">
        <v>0</v>
      </c>
      <c r="AI23" s="18">
        <v>13.464748800000001</v>
      </c>
      <c r="AJ23" s="18">
        <v>0</v>
      </c>
      <c r="AK23" s="18">
        <v>0</v>
      </c>
      <c r="AL23" s="18">
        <v>0</v>
      </c>
      <c r="AM23" s="18">
        <v>4680.00504</v>
      </c>
      <c r="AN23" s="18">
        <v>0</v>
      </c>
      <c r="AO23" s="18">
        <v>32717.329919999996</v>
      </c>
      <c r="AP23" s="18">
        <v>0</v>
      </c>
      <c r="AQ23" s="18">
        <v>71.594279999999983</v>
      </c>
      <c r="AR23" s="18">
        <v>-9505.3339079999987</v>
      </c>
      <c r="AS23" s="18">
        <v>0</v>
      </c>
      <c r="AT23" s="18">
        <v>1132.4456639999999</v>
      </c>
      <c r="AU23" s="18">
        <v>0</v>
      </c>
      <c r="AV23" s="18">
        <v>23830.679448000003</v>
      </c>
      <c r="AW23" s="18">
        <v>29109.505744799993</v>
      </c>
      <c r="AX23" s="18">
        <v>52940.185192799996</v>
      </c>
      <c r="AZ23" s="18">
        <v>0</v>
      </c>
      <c r="BA23" s="18">
        <v>37827.737999999998</v>
      </c>
      <c r="BB23" s="18">
        <v>0</v>
      </c>
      <c r="BC23" s="18">
        <v>0</v>
      </c>
      <c r="BD23" s="18">
        <v>0</v>
      </c>
      <c r="BE23" s="18">
        <v>5639.1171839999997</v>
      </c>
      <c r="BF23" s="18">
        <v>0</v>
      </c>
      <c r="BG23" s="18">
        <v>13.464748800000001</v>
      </c>
      <c r="BH23" s="18">
        <v>5.1078959999999993</v>
      </c>
      <c r="BI23" s="18">
        <v>0</v>
      </c>
      <c r="BJ23" s="18">
        <v>0</v>
      </c>
      <c r="BK23" s="18">
        <v>4680.00504</v>
      </c>
      <c r="BL23" s="18">
        <v>0</v>
      </c>
      <c r="BM23" s="18">
        <v>32717.329919999996</v>
      </c>
      <c r="BN23" s="18">
        <v>0</v>
      </c>
      <c r="BO23" s="18">
        <v>71.594279999999983</v>
      </c>
      <c r="BP23" s="18">
        <v>-12846.400308</v>
      </c>
      <c r="BQ23" s="18">
        <v>0</v>
      </c>
      <c r="BR23" s="18">
        <v>1132.4456639999999</v>
      </c>
      <c r="BS23" s="18">
        <v>0</v>
      </c>
      <c r="BT23" s="18">
        <v>43466.855184</v>
      </c>
      <c r="BU23" s="18">
        <v>25773.547240799995</v>
      </c>
      <c r="BV23" s="18">
        <v>69240.402424799991</v>
      </c>
      <c r="BX23" s="18">
        <v>0</v>
      </c>
      <c r="BY23" s="18">
        <v>17743.6584</v>
      </c>
      <c r="BZ23" s="18">
        <v>0</v>
      </c>
      <c r="CA23" s="18">
        <v>0</v>
      </c>
      <c r="CB23" s="18">
        <v>0</v>
      </c>
      <c r="CC23" s="18">
        <v>959.11214399999994</v>
      </c>
      <c r="CD23" s="18">
        <v>0</v>
      </c>
      <c r="CE23" s="18">
        <v>-161.5769856</v>
      </c>
      <c r="CF23" s="18">
        <v>81.726335999999989</v>
      </c>
      <c r="CG23" s="18">
        <v>0</v>
      </c>
      <c r="CH23" s="18">
        <v>0</v>
      </c>
      <c r="CI23" s="18">
        <v>1918.2242879999999</v>
      </c>
      <c r="CJ23" s="18">
        <v>0</v>
      </c>
      <c r="CK23" s="18">
        <v>-6506.2871999999998</v>
      </c>
      <c r="CL23" s="18">
        <v>0</v>
      </c>
      <c r="CM23" s="18">
        <v>19.8873</v>
      </c>
      <c r="CN23" s="18">
        <v>-684.91861199999994</v>
      </c>
      <c r="CO23" s="18">
        <v>0</v>
      </c>
      <c r="CP23" s="18">
        <v>2888.8919999999998</v>
      </c>
      <c r="CQ23" s="18">
        <v>-190.66687199999998</v>
      </c>
      <c r="CR23" s="18">
        <v>18702.770543999999</v>
      </c>
      <c r="CS23" s="18">
        <v>-2634.7197455999994</v>
      </c>
      <c r="CT23" s="18">
        <v>16068.0507984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-704.88964799999997</v>
      </c>
      <c r="DB23" s="18">
        <v>0</v>
      </c>
      <c r="DC23" s="18">
        <v>87.520867199999998</v>
      </c>
      <c r="DD23" s="18">
        <v>229.85531999999998</v>
      </c>
      <c r="DE23" s="18">
        <v>0</v>
      </c>
      <c r="DF23" s="18">
        <v>0</v>
      </c>
      <c r="DG23" s="18">
        <v>427.55601599999994</v>
      </c>
      <c r="DH23" s="18">
        <v>0</v>
      </c>
      <c r="DI23" s="18">
        <v>2367.0492479999998</v>
      </c>
      <c r="DJ23" s="18">
        <v>0</v>
      </c>
      <c r="DK23" s="18">
        <v>0</v>
      </c>
      <c r="DL23" s="18">
        <v>4265.4281040000005</v>
      </c>
      <c r="DM23" s="18">
        <v>0</v>
      </c>
      <c r="DN23" s="18">
        <v>-236.88914399999999</v>
      </c>
      <c r="DO23" s="18">
        <v>190.66687199999998</v>
      </c>
      <c r="DP23" s="18">
        <v>-704.88964799999997</v>
      </c>
      <c r="DQ23" s="18">
        <v>7331.1872831999999</v>
      </c>
      <c r="DR23" s="18">
        <v>6626.2976351999996</v>
      </c>
      <c r="DT23" s="18">
        <v>0</v>
      </c>
      <c r="DU23" s="18">
        <v>0</v>
      </c>
      <c r="DV23" s="18">
        <v>0</v>
      </c>
      <c r="DW23" s="18">
        <v>0</v>
      </c>
      <c r="DX23" s="18">
        <v>0</v>
      </c>
      <c r="DY23" s="18">
        <v>-2594.2250159999999</v>
      </c>
      <c r="DZ23" s="18">
        <v>0</v>
      </c>
      <c r="EA23" s="18">
        <v>-161.5769856</v>
      </c>
      <c r="EB23" s="18">
        <v>-102.15791999999999</v>
      </c>
      <c r="EC23" s="18">
        <v>0</v>
      </c>
      <c r="ED23" s="18">
        <v>783.76895999999988</v>
      </c>
      <c r="EE23" s="18">
        <v>462.22271999999992</v>
      </c>
      <c r="EF23" s="18">
        <v>0</v>
      </c>
      <c r="EG23" s="18">
        <v>-656.82518399999992</v>
      </c>
      <c r="EH23" s="18">
        <v>0</v>
      </c>
      <c r="EI23" s="18">
        <v>0</v>
      </c>
      <c r="EJ23" s="18">
        <v>-105.800436</v>
      </c>
      <c r="EK23" s="18">
        <v>0</v>
      </c>
      <c r="EL23" s="18">
        <v>288.88920000000002</v>
      </c>
      <c r="EM23" s="18">
        <v>404.44487999999996</v>
      </c>
      <c r="EN23" s="18">
        <v>-2594.2250159999999</v>
      </c>
      <c r="EO23" s="18">
        <v>912.96523439999987</v>
      </c>
      <c r="EP23" s="18">
        <v>-1681.2597816</v>
      </c>
      <c r="ER23" s="18">
        <v>0</v>
      </c>
      <c r="ES23" s="18">
        <v>0</v>
      </c>
      <c r="ET23" s="18">
        <v>0</v>
      </c>
      <c r="EU23" s="18">
        <v>0</v>
      </c>
      <c r="EV23" s="18">
        <v>0</v>
      </c>
      <c r="EW23" s="18">
        <v>-3229.7812559999998</v>
      </c>
      <c r="EX23" s="18">
        <v>0</v>
      </c>
      <c r="EY23" s="18">
        <v>161.5769856</v>
      </c>
      <c r="EZ23" s="18">
        <v>45.971063999999998</v>
      </c>
      <c r="FA23" s="18">
        <v>0</v>
      </c>
      <c r="FB23" s="18">
        <v>0</v>
      </c>
      <c r="FC23" s="18">
        <v>98.22232799999999</v>
      </c>
      <c r="FD23" s="18">
        <v>0</v>
      </c>
      <c r="FE23" s="18">
        <v>1381.8114720000001</v>
      </c>
      <c r="FF23" s="18">
        <v>0</v>
      </c>
      <c r="FG23" s="18">
        <v>0</v>
      </c>
      <c r="FH23" s="18">
        <v>1186.0785720000001</v>
      </c>
      <c r="FI23" s="18">
        <v>0</v>
      </c>
      <c r="FJ23" s="18">
        <v>-745.33413599999994</v>
      </c>
      <c r="FK23" s="18">
        <v>0</v>
      </c>
      <c r="FL23" s="18">
        <v>-3229.7812559999998</v>
      </c>
      <c r="FM23" s="18">
        <v>2128.3262856000006</v>
      </c>
      <c r="FN23" s="18">
        <v>-1101.4549703999992</v>
      </c>
    </row>
    <row r="24" spans="1:170" hidden="1" x14ac:dyDescent="0.25">
      <c r="A24" s="97">
        <v>20</v>
      </c>
      <c r="B24" s="66" t="s">
        <v>51</v>
      </c>
      <c r="D24" s="78">
        <v>26456.556671999999</v>
      </c>
      <c r="E24" s="78">
        <v>0</v>
      </c>
      <c r="F24" s="78">
        <v>14727.998469600001</v>
      </c>
      <c r="G24" s="78">
        <v>0</v>
      </c>
      <c r="H24" s="78">
        <v>0</v>
      </c>
      <c r="I24" s="78">
        <v>1484.8904879999998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78">
        <v>0</v>
      </c>
      <c r="U24" s="78">
        <v>0</v>
      </c>
      <c r="V24" s="78">
        <v>0</v>
      </c>
      <c r="W24" s="78">
        <v>0</v>
      </c>
      <c r="X24" s="568">
        <v>42669.445629599999</v>
      </c>
      <c r="Y24" s="568">
        <v>0</v>
      </c>
      <c r="Z24" s="568">
        <v>42669.445629599999</v>
      </c>
      <c r="AB24" s="78">
        <v>37429.322112000002</v>
      </c>
      <c r="AC24" s="78">
        <v>0</v>
      </c>
      <c r="AD24" s="78">
        <v>10778.7826224</v>
      </c>
      <c r="AE24" s="78">
        <v>0</v>
      </c>
      <c r="AF24" s="78">
        <v>0</v>
      </c>
      <c r="AG24" s="78">
        <v>1484.8904879999998</v>
      </c>
      <c r="AH24" s="78">
        <v>0</v>
      </c>
      <c r="AI24" s="78">
        <v>0</v>
      </c>
      <c r="AJ24" s="78">
        <v>0</v>
      </c>
      <c r="AK24" s="78">
        <v>0</v>
      </c>
      <c r="AL24" s="78">
        <v>0</v>
      </c>
      <c r="AM24" s="78">
        <v>0</v>
      </c>
      <c r="AN24" s="78">
        <v>0</v>
      </c>
      <c r="AO24" s="78">
        <v>0</v>
      </c>
      <c r="AP24" s="78">
        <v>0</v>
      </c>
      <c r="AQ24" s="78">
        <v>0</v>
      </c>
      <c r="AR24" s="78">
        <v>0</v>
      </c>
      <c r="AS24" s="78">
        <v>0</v>
      </c>
      <c r="AT24" s="78">
        <v>0</v>
      </c>
      <c r="AU24" s="78">
        <v>0</v>
      </c>
      <c r="AV24" s="78">
        <v>49692.995222400001</v>
      </c>
      <c r="AW24" s="78">
        <v>0</v>
      </c>
      <c r="AX24" s="78">
        <v>49692.995222400001</v>
      </c>
      <c r="AZ24" s="78">
        <v>35829.127151999994</v>
      </c>
      <c r="BA24" s="78">
        <v>0</v>
      </c>
      <c r="BB24" s="78">
        <v>9799.0714224000003</v>
      </c>
      <c r="BC24" s="78">
        <v>0</v>
      </c>
      <c r="BD24" s="78">
        <v>0</v>
      </c>
      <c r="BE24" s="78">
        <v>340.88925599999993</v>
      </c>
      <c r="BF24" s="78">
        <v>0</v>
      </c>
      <c r="BG24" s="78">
        <v>0</v>
      </c>
      <c r="BH24" s="78">
        <v>0</v>
      </c>
      <c r="BI24" s="78">
        <v>0</v>
      </c>
      <c r="BJ24" s="78">
        <v>0</v>
      </c>
      <c r="BK24" s="78">
        <v>0</v>
      </c>
      <c r="BL24" s="78">
        <v>0</v>
      </c>
      <c r="BM24" s="78">
        <v>0</v>
      </c>
      <c r="BN24" s="78">
        <v>0</v>
      </c>
      <c r="BO24" s="78">
        <v>0</v>
      </c>
      <c r="BP24" s="78">
        <v>0</v>
      </c>
      <c r="BQ24" s="78">
        <v>0</v>
      </c>
      <c r="BR24" s="78">
        <v>0</v>
      </c>
      <c r="BS24" s="78">
        <v>0</v>
      </c>
      <c r="BT24" s="78">
        <v>45969.0878304</v>
      </c>
      <c r="BU24" s="78">
        <v>0</v>
      </c>
      <c r="BV24" s="78">
        <v>45969.0878304</v>
      </c>
      <c r="BX24" s="78">
        <v>32560.157448000002</v>
      </c>
      <c r="BY24" s="78">
        <v>0</v>
      </c>
      <c r="BZ24" s="78">
        <v>19720.606744800003</v>
      </c>
      <c r="CA24" s="78">
        <v>0</v>
      </c>
      <c r="CB24" s="78">
        <v>0</v>
      </c>
      <c r="CC24" s="78">
        <v>398.66709599999996</v>
      </c>
      <c r="CD24" s="78">
        <v>0</v>
      </c>
      <c r="CE24" s="78">
        <v>0</v>
      </c>
      <c r="CF24" s="78">
        <v>0</v>
      </c>
      <c r="CG24" s="78">
        <v>0</v>
      </c>
      <c r="CH24" s="78">
        <v>0</v>
      </c>
      <c r="CI24" s="78">
        <v>0</v>
      </c>
      <c r="CJ24" s="78">
        <v>0</v>
      </c>
      <c r="CK24" s="78">
        <v>0</v>
      </c>
      <c r="CL24" s="78">
        <v>0</v>
      </c>
      <c r="CM24" s="78">
        <v>0</v>
      </c>
      <c r="CN24" s="78">
        <v>0</v>
      </c>
      <c r="CO24" s="78">
        <v>0</v>
      </c>
      <c r="CP24" s="78">
        <v>0</v>
      </c>
      <c r="CQ24" s="78">
        <v>0</v>
      </c>
      <c r="CR24" s="78">
        <v>52679.431288800006</v>
      </c>
      <c r="CS24" s="78">
        <v>0</v>
      </c>
      <c r="CT24" s="78">
        <v>52679.431288800006</v>
      </c>
      <c r="CV24" s="78">
        <v>8702.0125919999991</v>
      </c>
      <c r="CW24" s="78">
        <v>0</v>
      </c>
      <c r="CX24" s="78">
        <v>21909.281565599998</v>
      </c>
      <c r="CY24" s="78">
        <v>0</v>
      </c>
      <c r="CZ24" s="78">
        <v>0</v>
      </c>
      <c r="DA24" s="78">
        <v>0</v>
      </c>
      <c r="DB24" s="78">
        <v>0</v>
      </c>
      <c r="DC24" s="78">
        <v>0</v>
      </c>
      <c r="DD24" s="78">
        <v>0</v>
      </c>
      <c r="DE24" s="78">
        <v>0</v>
      </c>
      <c r="DF24" s="78">
        <v>0</v>
      </c>
      <c r="DG24" s="78">
        <v>0</v>
      </c>
      <c r="DH24" s="78">
        <v>0</v>
      </c>
      <c r="DI24" s="78">
        <v>0</v>
      </c>
      <c r="DJ24" s="78">
        <v>0</v>
      </c>
      <c r="DK24" s="78">
        <v>0</v>
      </c>
      <c r="DL24" s="78">
        <v>0</v>
      </c>
      <c r="DM24" s="78">
        <v>0</v>
      </c>
      <c r="DN24" s="78">
        <v>0</v>
      </c>
      <c r="DO24" s="78">
        <v>0</v>
      </c>
      <c r="DP24" s="78">
        <v>30611.294157599998</v>
      </c>
      <c r="DQ24" s="78">
        <v>0</v>
      </c>
      <c r="DR24" s="78">
        <v>30611.294157599998</v>
      </c>
      <c r="DT24" s="78">
        <v>17190.665856</v>
      </c>
      <c r="DU24" s="78">
        <v>0</v>
      </c>
      <c r="DV24" s="78">
        <v>26670.677997600003</v>
      </c>
      <c r="DW24" s="78">
        <v>0</v>
      </c>
      <c r="DX24" s="78">
        <v>0</v>
      </c>
      <c r="DY24" s="78">
        <v>0</v>
      </c>
      <c r="DZ24" s="78">
        <v>0</v>
      </c>
      <c r="EA24" s="78">
        <v>0</v>
      </c>
      <c r="EB24" s="78">
        <v>0</v>
      </c>
      <c r="EC24" s="78">
        <v>0</v>
      </c>
      <c r="ED24" s="78">
        <v>0</v>
      </c>
      <c r="EE24" s="78">
        <v>0</v>
      </c>
      <c r="EF24" s="78">
        <v>0</v>
      </c>
      <c r="EG24" s="78">
        <v>0</v>
      </c>
      <c r="EH24" s="78">
        <v>0</v>
      </c>
      <c r="EI24" s="78">
        <v>0</v>
      </c>
      <c r="EJ24" s="78">
        <v>0</v>
      </c>
      <c r="EK24" s="78">
        <v>0</v>
      </c>
      <c r="EL24" s="78">
        <v>0</v>
      </c>
      <c r="EM24" s="78">
        <v>0</v>
      </c>
      <c r="EN24" s="78">
        <v>43861.343853600003</v>
      </c>
      <c r="EO24" s="78">
        <v>0</v>
      </c>
      <c r="EP24" s="78">
        <v>43861.343853600003</v>
      </c>
      <c r="ER24" s="78">
        <v>15834.310127999999</v>
      </c>
      <c r="ES24" s="78">
        <v>0</v>
      </c>
      <c r="ET24" s="78">
        <v>26849.965147200004</v>
      </c>
      <c r="EU24" s="78">
        <v>0</v>
      </c>
      <c r="EV24" s="78">
        <v>0</v>
      </c>
      <c r="EW24" s="78">
        <v>0</v>
      </c>
      <c r="EX24" s="78">
        <v>0</v>
      </c>
      <c r="EY24" s="78">
        <v>0</v>
      </c>
      <c r="EZ24" s="78">
        <v>0</v>
      </c>
      <c r="FA24" s="78">
        <v>0</v>
      </c>
      <c r="FB24" s="78">
        <v>0</v>
      </c>
      <c r="FC24" s="78">
        <v>0</v>
      </c>
      <c r="FD24" s="78">
        <v>0</v>
      </c>
      <c r="FE24" s="78">
        <v>0</v>
      </c>
      <c r="FF24" s="78">
        <v>0</v>
      </c>
      <c r="FG24" s="78">
        <v>0</v>
      </c>
      <c r="FH24" s="78">
        <v>0</v>
      </c>
      <c r="FI24" s="78">
        <v>0</v>
      </c>
      <c r="FJ24" s="78">
        <v>0</v>
      </c>
      <c r="FK24" s="78">
        <v>0</v>
      </c>
      <c r="FL24" s="78">
        <v>42684.275275200001</v>
      </c>
      <c r="FM24" s="78">
        <v>0</v>
      </c>
      <c r="FN24" s="78">
        <v>42684.275275200001</v>
      </c>
    </row>
    <row r="25" spans="1:170" hidden="1" x14ac:dyDescent="0.25">
      <c r="A25" s="97">
        <v>21</v>
      </c>
      <c r="B25" s="65" t="s">
        <v>49</v>
      </c>
      <c r="D25" s="18">
        <v>0</v>
      </c>
      <c r="E25" s="18">
        <v>1850.5655999999999</v>
      </c>
      <c r="F25" s="18">
        <v>0</v>
      </c>
      <c r="G25" s="18">
        <v>0</v>
      </c>
      <c r="H25" s="18">
        <v>0</v>
      </c>
      <c r="I25" s="18">
        <v>23.111135999999998</v>
      </c>
      <c r="J25" s="18">
        <v>0</v>
      </c>
      <c r="K25" s="18">
        <v>6.7323744000000003</v>
      </c>
      <c r="L25" s="18">
        <v>0</v>
      </c>
      <c r="M25" s="18">
        <v>0</v>
      </c>
      <c r="N25" s="18">
        <v>180.86975999999999</v>
      </c>
      <c r="O25" s="18">
        <v>0</v>
      </c>
      <c r="P25" s="18">
        <v>37644.774839999998</v>
      </c>
      <c r="Q25" s="18">
        <v>0</v>
      </c>
      <c r="R25" s="18">
        <v>255.3948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567">
        <v>1873.6767359999999</v>
      </c>
      <c r="Y25" s="567">
        <v>38087.771774399997</v>
      </c>
      <c r="Z25" s="567">
        <v>39961.448510399998</v>
      </c>
      <c r="AB25" s="18">
        <v>0</v>
      </c>
      <c r="AC25" s="18">
        <v>2122.7075999999997</v>
      </c>
      <c r="AD25" s="18">
        <v>0</v>
      </c>
      <c r="AE25" s="18">
        <v>0</v>
      </c>
      <c r="AF25" s="18">
        <v>0</v>
      </c>
      <c r="AG25" s="18">
        <v>23.111135999999998</v>
      </c>
      <c r="AH25" s="18">
        <v>0</v>
      </c>
      <c r="AI25" s="18">
        <v>6.7323744000000003</v>
      </c>
      <c r="AJ25" s="18">
        <v>0</v>
      </c>
      <c r="AK25" s="18">
        <v>0</v>
      </c>
      <c r="AL25" s="18">
        <v>180.86975999999999</v>
      </c>
      <c r="AM25" s="18">
        <v>0</v>
      </c>
      <c r="AN25" s="18">
        <v>40140.023904000001</v>
      </c>
      <c r="AO25" s="18">
        <v>0</v>
      </c>
      <c r="AP25" s="18">
        <v>255.3948</v>
      </c>
      <c r="AQ25" s="18">
        <v>0</v>
      </c>
      <c r="AR25" s="18">
        <v>44.547552000000003</v>
      </c>
      <c r="AS25" s="18">
        <v>0</v>
      </c>
      <c r="AT25" s="18">
        <v>0</v>
      </c>
      <c r="AU25" s="18">
        <v>0</v>
      </c>
      <c r="AV25" s="18">
        <v>2145.8187359999997</v>
      </c>
      <c r="AW25" s="18">
        <v>40627.568390400003</v>
      </c>
      <c r="AX25" s="18">
        <v>42773.387126400004</v>
      </c>
      <c r="AZ25" s="18">
        <v>0</v>
      </c>
      <c r="BA25" s="18">
        <v>2122.7075999999997</v>
      </c>
      <c r="BB25" s="18">
        <v>0</v>
      </c>
      <c r="BC25" s="18">
        <v>0</v>
      </c>
      <c r="BD25" s="18">
        <v>0</v>
      </c>
      <c r="BE25" s="18">
        <v>23.111135999999998</v>
      </c>
      <c r="BF25" s="18">
        <v>0</v>
      </c>
      <c r="BG25" s="18">
        <v>6.7323744000000003</v>
      </c>
      <c r="BH25" s="18">
        <v>0</v>
      </c>
      <c r="BI25" s="18">
        <v>0</v>
      </c>
      <c r="BJ25" s="18">
        <v>180.86975999999999</v>
      </c>
      <c r="BK25" s="18">
        <v>0</v>
      </c>
      <c r="BL25" s="18">
        <v>40327.257599999997</v>
      </c>
      <c r="BM25" s="18">
        <v>0</v>
      </c>
      <c r="BN25" s="18">
        <v>255.3948</v>
      </c>
      <c r="BO25" s="18">
        <v>0</v>
      </c>
      <c r="BP25" s="18">
        <v>44.547552000000003</v>
      </c>
      <c r="BQ25" s="18">
        <v>0</v>
      </c>
      <c r="BR25" s="18">
        <v>0</v>
      </c>
      <c r="BS25" s="18">
        <v>0</v>
      </c>
      <c r="BT25" s="18">
        <v>2145.8187359999997</v>
      </c>
      <c r="BU25" s="18">
        <v>40814.802086399999</v>
      </c>
      <c r="BV25" s="18">
        <v>42960.6208224</v>
      </c>
      <c r="BX25" s="18">
        <v>0</v>
      </c>
      <c r="BY25" s="18">
        <v>979.71119999999996</v>
      </c>
      <c r="BZ25" s="18">
        <v>0</v>
      </c>
      <c r="CA25" s="18">
        <v>0</v>
      </c>
      <c r="CB25" s="18">
        <v>0</v>
      </c>
      <c r="CC25" s="18">
        <v>98.22232799999999</v>
      </c>
      <c r="CD25" s="18">
        <v>0</v>
      </c>
      <c r="CE25" s="18">
        <v>-10.0985616</v>
      </c>
      <c r="CF25" s="18">
        <v>0</v>
      </c>
      <c r="CG25" s="18">
        <v>0</v>
      </c>
      <c r="CH25" s="18">
        <v>1125.41184</v>
      </c>
      <c r="CI25" s="18">
        <v>0</v>
      </c>
      <c r="CJ25" s="18">
        <v>30270.647735999995</v>
      </c>
      <c r="CK25" s="18">
        <v>0</v>
      </c>
      <c r="CL25" s="18">
        <v>251.208</v>
      </c>
      <c r="CM25" s="18">
        <v>0</v>
      </c>
      <c r="CN25" s="18">
        <v>38.979108000000004</v>
      </c>
      <c r="CO25" s="18">
        <v>0</v>
      </c>
      <c r="CP25" s="18">
        <v>0</v>
      </c>
      <c r="CQ25" s="18">
        <v>0</v>
      </c>
      <c r="CR25" s="18">
        <v>1077.933528</v>
      </c>
      <c r="CS25" s="18">
        <v>31676.148122399994</v>
      </c>
      <c r="CT25" s="18">
        <v>32754.081650399996</v>
      </c>
      <c r="CV25" s="18">
        <v>0</v>
      </c>
      <c r="CW25" s="18">
        <v>1006.9254</v>
      </c>
      <c r="CX25" s="18">
        <v>0</v>
      </c>
      <c r="CY25" s="18">
        <v>0</v>
      </c>
      <c r="CZ25" s="18">
        <v>0</v>
      </c>
      <c r="DA25" s="18">
        <v>843.55646399999989</v>
      </c>
      <c r="DB25" s="18">
        <v>0</v>
      </c>
      <c r="DC25" s="18">
        <v>13.464748800000001</v>
      </c>
      <c r="DD25" s="18">
        <v>15.323688000000001</v>
      </c>
      <c r="DE25" s="18">
        <v>0</v>
      </c>
      <c r="DF25" s="18">
        <v>2090.0505599999997</v>
      </c>
      <c r="DG25" s="18">
        <v>0</v>
      </c>
      <c r="DH25" s="18">
        <v>32899.120775999996</v>
      </c>
      <c r="DI25" s="18">
        <v>5112.0828000000001</v>
      </c>
      <c r="DJ25" s="18">
        <v>142.35120000000001</v>
      </c>
      <c r="DK25" s="18">
        <v>0</v>
      </c>
      <c r="DL25" s="18">
        <v>-3892.3423560000001</v>
      </c>
      <c r="DM25" s="18">
        <v>0</v>
      </c>
      <c r="DN25" s="18">
        <v>3397.3369919999996</v>
      </c>
      <c r="DO25" s="18">
        <v>0</v>
      </c>
      <c r="DP25" s="18">
        <v>1850.4818639999999</v>
      </c>
      <c r="DQ25" s="18">
        <v>39777.38840879999</v>
      </c>
      <c r="DR25" s="18">
        <v>41627.870272799992</v>
      </c>
      <c r="DT25" s="18">
        <v>0</v>
      </c>
      <c r="DU25" s="18">
        <v>1170.2105999999999</v>
      </c>
      <c r="DV25" s="18">
        <v>0</v>
      </c>
      <c r="DW25" s="18">
        <v>0</v>
      </c>
      <c r="DX25" s="18">
        <v>0</v>
      </c>
      <c r="DY25" s="18">
        <v>733.77856799999995</v>
      </c>
      <c r="DZ25" s="18">
        <v>0</v>
      </c>
      <c r="EA25" s="18">
        <v>20.1971232</v>
      </c>
      <c r="EB25" s="18">
        <v>5.1078959999999993</v>
      </c>
      <c r="EC25" s="18">
        <v>0</v>
      </c>
      <c r="ED25" s="18">
        <v>1989.5673599999998</v>
      </c>
      <c r="EE25" s="18">
        <v>2496.0026879999996</v>
      </c>
      <c r="EF25" s="18">
        <v>26752.814640000001</v>
      </c>
      <c r="EG25" s="18">
        <v>3724.0748640000002</v>
      </c>
      <c r="EH25" s="18">
        <v>221.90039999999999</v>
      </c>
      <c r="EI25" s="18">
        <v>0</v>
      </c>
      <c r="EJ25" s="18">
        <v>1174.9416839999999</v>
      </c>
      <c r="EK25" s="18">
        <v>0</v>
      </c>
      <c r="EL25" s="18">
        <v>3801.7818719999996</v>
      </c>
      <c r="EM25" s="18">
        <v>0</v>
      </c>
      <c r="EN25" s="18">
        <v>1903.9891679999998</v>
      </c>
      <c r="EO25" s="18">
        <v>40186.388527199997</v>
      </c>
      <c r="EP25" s="18">
        <v>42090.377695199997</v>
      </c>
      <c r="ER25" s="18">
        <v>0</v>
      </c>
      <c r="ES25" s="18">
        <v>1224.6389999999999</v>
      </c>
      <c r="ET25" s="18">
        <v>0</v>
      </c>
      <c r="EU25" s="18">
        <v>0</v>
      </c>
      <c r="EV25" s="18">
        <v>0</v>
      </c>
      <c r="EW25" s="18">
        <v>884.00095199999987</v>
      </c>
      <c r="EX25" s="18">
        <v>0</v>
      </c>
      <c r="EY25" s="18">
        <v>10.0985616</v>
      </c>
      <c r="EZ25" s="18">
        <v>15.323688000000001</v>
      </c>
      <c r="FA25" s="18">
        <v>0</v>
      </c>
      <c r="FB25" s="18">
        <v>2150.3404799999998</v>
      </c>
      <c r="FC25" s="18">
        <v>4217.7823199999993</v>
      </c>
      <c r="FD25" s="18">
        <v>27789.801263999998</v>
      </c>
      <c r="FE25" s="18">
        <v>2404.228032</v>
      </c>
      <c r="FF25" s="18">
        <v>221.90039999999999</v>
      </c>
      <c r="FG25" s="18">
        <v>0</v>
      </c>
      <c r="FH25" s="18">
        <v>-1453.3638839999999</v>
      </c>
      <c r="FI25" s="18">
        <v>0</v>
      </c>
      <c r="FJ25" s="18">
        <v>1600.4461679999999</v>
      </c>
      <c r="FK25" s="18">
        <v>0</v>
      </c>
      <c r="FL25" s="18">
        <v>2108.6399519999995</v>
      </c>
      <c r="FM25" s="18">
        <v>36956.557029600001</v>
      </c>
      <c r="FN25" s="18">
        <v>39065.196981599998</v>
      </c>
    </row>
    <row r="26" spans="1:170" hidden="1" x14ac:dyDescent="0.25">
      <c r="A26" s="97">
        <v>22</v>
      </c>
      <c r="B26" s="70" t="s">
        <v>14</v>
      </c>
      <c r="D26" s="80">
        <v>-944.87702400000001</v>
      </c>
      <c r="E26" s="80">
        <v>31296.329999999998</v>
      </c>
      <c r="F26" s="80">
        <v>-290.97422640000002</v>
      </c>
      <c r="G26" s="80">
        <v>0</v>
      </c>
      <c r="H26" s="80">
        <v>12495.08592</v>
      </c>
      <c r="I26" s="80">
        <v>5494.672583999999</v>
      </c>
      <c r="J26" s="80">
        <v>0</v>
      </c>
      <c r="K26" s="80">
        <v>0</v>
      </c>
      <c r="L26" s="80">
        <v>0</v>
      </c>
      <c r="M26" s="80">
        <v>517.06979999999999</v>
      </c>
      <c r="N26" s="80">
        <v>602.89919999999995</v>
      </c>
      <c r="O26" s="80">
        <v>658.66737599999999</v>
      </c>
      <c r="P26" s="80">
        <v>-1080.1943999999999</v>
      </c>
      <c r="Q26" s="80">
        <v>37.178783999999993</v>
      </c>
      <c r="R26" s="80">
        <v>-1314.6551999999999</v>
      </c>
      <c r="S26" s="80">
        <v>-322.17426</v>
      </c>
      <c r="T26" s="80">
        <v>-573.54973200000006</v>
      </c>
      <c r="U26" s="80">
        <v>0</v>
      </c>
      <c r="V26" s="80">
        <v>23.111135999999998</v>
      </c>
      <c r="W26" s="80">
        <v>156.00016799999997</v>
      </c>
      <c r="X26" s="572">
        <v>48050.237253599997</v>
      </c>
      <c r="Y26" s="572">
        <v>-1295.6471280000001</v>
      </c>
      <c r="Z26" s="572">
        <v>46754.590125600342</v>
      </c>
      <c r="AB26" s="80">
        <v>15.239952000000001</v>
      </c>
      <c r="AC26" s="80">
        <v>0</v>
      </c>
      <c r="AD26" s="80">
        <v>0.9797112</v>
      </c>
      <c r="AE26" s="80">
        <v>-1080.1943999999999</v>
      </c>
      <c r="AF26" s="80">
        <v>723.47904000000005</v>
      </c>
      <c r="AG26" s="80">
        <v>0</v>
      </c>
      <c r="AH26" s="80">
        <v>0</v>
      </c>
      <c r="AI26" s="80">
        <v>0</v>
      </c>
      <c r="AJ26" s="80">
        <v>0</v>
      </c>
      <c r="AK26" s="80">
        <v>108.85679999999999</v>
      </c>
      <c r="AL26" s="80">
        <v>663.18912</v>
      </c>
      <c r="AM26" s="80">
        <v>0</v>
      </c>
      <c r="AN26" s="80">
        <v>-1018.983384</v>
      </c>
      <c r="AO26" s="80">
        <v>148.71513599999997</v>
      </c>
      <c r="AP26" s="80">
        <v>-1314.6551999999999</v>
      </c>
      <c r="AQ26" s="80">
        <v>-2159.7607800000001</v>
      </c>
      <c r="AR26" s="80">
        <v>0</v>
      </c>
      <c r="AS26" s="80">
        <v>0</v>
      </c>
      <c r="AT26" s="80">
        <v>98.22232799999999</v>
      </c>
      <c r="AU26" s="80">
        <v>-17333.351999999999</v>
      </c>
      <c r="AV26" s="80">
        <v>-340.49569679999979</v>
      </c>
      <c r="AW26" s="80">
        <v>-20807.767980000001</v>
      </c>
      <c r="AX26" s="80">
        <v>-21148.263676799834</v>
      </c>
      <c r="AZ26" s="80">
        <v>-2004.053688</v>
      </c>
      <c r="BA26" s="80">
        <v>-9851.5403999999999</v>
      </c>
      <c r="BB26" s="80">
        <v>167.5306152</v>
      </c>
      <c r="BC26" s="80">
        <v>-1080.1943999999999</v>
      </c>
      <c r="BD26" s="80">
        <v>753.62400000000002</v>
      </c>
      <c r="BE26" s="80">
        <v>-3547.5593759999997</v>
      </c>
      <c r="BF26" s="80">
        <v>66.988799999999998</v>
      </c>
      <c r="BG26" s="80">
        <v>0</v>
      </c>
      <c r="BH26" s="80">
        <v>10.215791999999999</v>
      </c>
      <c r="BI26" s="80">
        <v>108.85679999999999</v>
      </c>
      <c r="BJ26" s="80">
        <v>663.18912</v>
      </c>
      <c r="BK26" s="80">
        <v>10556.011367999999</v>
      </c>
      <c r="BL26" s="80">
        <v>212.438232</v>
      </c>
      <c r="BM26" s="80">
        <v>247.85856000000001</v>
      </c>
      <c r="BN26" s="80">
        <v>-1314.6551999999999</v>
      </c>
      <c r="BO26" s="80">
        <v>-2159.7607800000001</v>
      </c>
      <c r="BP26" s="80">
        <v>10585.612044</v>
      </c>
      <c r="BQ26" s="80">
        <v>0</v>
      </c>
      <c r="BR26" s="80">
        <v>3801.7818719999996</v>
      </c>
      <c r="BS26" s="80">
        <v>-6274.6734239999987</v>
      </c>
      <c r="BT26" s="80">
        <v>-15495.204448800001</v>
      </c>
      <c r="BU26" s="80">
        <v>16436.874384000002</v>
      </c>
      <c r="BV26" s="80">
        <v>941.66993519989774</v>
      </c>
      <c r="BX26" s="80">
        <v>1722.1145759999999</v>
      </c>
      <c r="BY26" s="80">
        <v>-353.78460000000001</v>
      </c>
      <c r="BZ26" s="80">
        <v>-241.9886664</v>
      </c>
      <c r="CA26" s="80">
        <v>0</v>
      </c>
      <c r="CB26" s="80">
        <v>753.62400000000002</v>
      </c>
      <c r="CC26" s="80">
        <v>-18720.02016</v>
      </c>
      <c r="CD26" s="80">
        <v>0</v>
      </c>
      <c r="CE26" s="80">
        <v>-10.0985616</v>
      </c>
      <c r="CF26" s="80">
        <v>-5.1078959999999993</v>
      </c>
      <c r="CG26" s="80">
        <v>108.85679999999999</v>
      </c>
      <c r="CH26" s="80">
        <v>20.096639999999997</v>
      </c>
      <c r="CI26" s="80">
        <v>1409.7792959999999</v>
      </c>
      <c r="CJ26" s="80">
        <v>86.415552000000005</v>
      </c>
      <c r="CK26" s="80">
        <v>-421.35955200000001</v>
      </c>
      <c r="CL26" s="80">
        <v>0</v>
      </c>
      <c r="CM26" s="80">
        <v>-1022.2072199999999</v>
      </c>
      <c r="CN26" s="80">
        <v>-3285.3819600000002</v>
      </c>
      <c r="CO26" s="80">
        <v>0</v>
      </c>
      <c r="CP26" s="80">
        <v>254.22249599999998</v>
      </c>
      <c r="CQ26" s="80">
        <v>7187.5632959999994</v>
      </c>
      <c r="CR26" s="80">
        <v>-16840.0548504</v>
      </c>
      <c r="CS26" s="80">
        <v>4322.778890399999</v>
      </c>
      <c r="CT26" s="80">
        <v>-12517.275959999766</v>
      </c>
      <c r="CV26" s="80">
        <v>0</v>
      </c>
      <c r="CW26" s="80">
        <v>3918.8447999999999</v>
      </c>
      <c r="CX26" s="80">
        <v>-16084.898481600001</v>
      </c>
      <c r="CY26" s="80">
        <v>0</v>
      </c>
      <c r="CZ26" s="80">
        <v>753.62400000000002</v>
      </c>
      <c r="DA26" s="80">
        <v>1167.1123679999998</v>
      </c>
      <c r="DB26" s="80">
        <v>-4.1867999999999999</v>
      </c>
      <c r="DC26" s="80">
        <v>0</v>
      </c>
      <c r="DD26" s="80">
        <v>0</v>
      </c>
      <c r="DE26" s="80">
        <v>108.85679999999999</v>
      </c>
      <c r="DF26" s="80">
        <v>-301.44959999999998</v>
      </c>
      <c r="DG26" s="80">
        <v>-17.333351999999998</v>
      </c>
      <c r="DH26" s="80">
        <v>-13855.293503999999</v>
      </c>
      <c r="DI26" s="80">
        <v>-185.89391999999998</v>
      </c>
      <c r="DJ26" s="80">
        <v>-4.1867999999999999</v>
      </c>
      <c r="DK26" s="80">
        <v>1734.17256</v>
      </c>
      <c r="DL26" s="80">
        <v>2038.050504</v>
      </c>
      <c r="DM26" s="80">
        <v>0</v>
      </c>
      <c r="DN26" s="80">
        <v>-52.000055999999994</v>
      </c>
      <c r="DO26" s="80">
        <v>-404.44487999999996</v>
      </c>
      <c r="DP26" s="80">
        <v>-10249.504113600002</v>
      </c>
      <c r="DQ26" s="80">
        <v>-10939.522247999999</v>
      </c>
      <c r="DR26" s="80">
        <v>-21189.026361600496</v>
      </c>
      <c r="DT26" s="80">
        <v>60.959808000000002</v>
      </c>
      <c r="DU26" s="80">
        <v>1142.9964</v>
      </c>
      <c r="DV26" s="80">
        <v>-5715.635140800001</v>
      </c>
      <c r="DW26" s="80">
        <v>0</v>
      </c>
      <c r="DX26" s="80">
        <v>0</v>
      </c>
      <c r="DY26" s="80">
        <v>-2744.4474</v>
      </c>
      <c r="DZ26" s="80">
        <v>0</v>
      </c>
      <c r="EA26" s="80">
        <v>3.3661872000000002</v>
      </c>
      <c r="EB26" s="80">
        <v>-20.431583999999997</v>
      </c>
      <c r="EC26" s="80">
        <v>0</v>
      </c>
      <c r="ED26" s="80">
        <v>0</v>
      </c>
      <c r="EE26" s="80">
        <v>-4870.6719119999998</v>
      </c>
      <c r="EF26" s="80">
        <v>-4381.9886159999996</v>
      </c>
      <c r="EG26" s="80">
        <v>68.161104000000009</v>
      </c>
      <c r="EH26" s="80">
        <v>0</v>
      </c>
      <c r="EI26" s="80">
        <v>2676.8305799999998</v>
      </c>
      <c r="EJ26" s="80">
        <v>15157.304568</v>
      </c>
      <c r="EK26" s="80">
        <v>0</v>
      </c>
      <c r="EL26" s="80">
        <v>63.555623999999995</v>
      </c>
      <c r="EM26" s="80">
        <v>-381.33374399999997</v>
      </c>
      <c r="EN26" s="80">
        <v>-7256.1263328000014</v>
      </c>
      <c r="EO26" s="80">
        <v>8314.7922072000019</v>
      </c>
      <c r="EP26" s="80">
        <v>1058.6658743992448</v>
      </c>
      <c r="ER26" s="80">
        <v>7.6199760000000003</v>
      </c>
      <c r="ES26" s="80">
        <v>27.214199999999998</v>
      </c>
      <c r="ET26" s="80">
        <v>-8266.8031056</v>
      </c>
      <c r="EU26" s="80">
        <v>0</v>
      </c>
      <c r="EV26" s="80">
        <v>-9254.5027200000004</v>
      </c>
      <c r="EW26" s="80">
        <v>-335.11147199999994</v>
      </c>
      <c r="EX26" s="80">
        <v>4.1867999999999999</v>
      </c>
      <c r="EY26" s="80">
        <v>0</v>
      </c>
      <c r="EZ26" s="80">
        <v>-91.942127999999997</v>
      </c>
      <c r="FA26" s="80">
        <v>27.214199999999998</v>
      </c>
      <c r="FB26" s="80">
        <v>-20.096639999999997</v>
      </c>
      <c r="FC26" s="80">
        <v>3640.0039199999997</v>
      </c>
      <c r="FD26" s="80">
        <v>-1620.2916</v>
      </c>
      <c r="FE26" s="80">
        <v>-12.392927999999999</v>
      </c>
      <c r="FF26" s="80">
        <v>0</v>
      </c>
      <c r="FG26" s="80">
        <v>1101.7564199999999</v>
      </c>
      <c r="FH26" s="80">
        <v>-2767.5166679999998</v>
      </c>
      <c r="FI26" s="80">
        <v>0</v>
      </c>
      <c r="FJ26" s="80">
        <v>-2351.5580879999998</v>
      </c>
      <c r="FK26" s="80">
        <v>0</v>
      </c>
      <c r="FL26" s="80">
        <v>-17817.396321600001</v>
      </c>
      <c r="FM26" s="80">
        <v>-2094.8235119999999</v>
      </c>
      <c r="FN26" s="80">
        <v>-19912.219833600335</v>
      </c>
    </row>
    <row r="27" spans="1:170" hidden="1" x14ac:dyDescent="0.25">
      <c r="A27" s="97">
        <v>23</v>
      </c>
      <c r="B27" s="71" t="s">
        <v>15</v>
      </c>
      <c r="D27" s="81">
        <v>44150.140943999999</v>
      </c>
      <c r="E27" s="81">
        <v>123089.8266</v>
      </c>
      <c r="F27" s="81">
        <v>288283.93944480002</v>
      </c>
      <c r="G27" s="81">
        <v>189383.28285599998</v>
      </c>
      <c r="H27" s="81">
        <v>102100.97952000001</v>
      </c>
      <c r="I27" s="81">
        <v>674758.50443999993</v>
      </c>
      <c r="J27" s="81">
        <v>12949.7724</v>
      </c>
      <c r="K27" s="81">
        <v>5177.1959136000005</v>
      </c>
      <c r="L27" s="81">
        <v>0</v>
      </c>
      <c r="M27" s="81">
        <v>13443.8148</v>
      </c>
      <c r="N27" s="81">
        <v>9405.2275200000004</v>
      </c>
      <c r="O27" s="81">
        <v>194231.76472799998</v>
      </c>
      <c r="P27" s="81">
        <v>150039.00215999997</v>
      </c>
      <c r="Q27" s="81">
        <v>7169.3088479999997</v>
      </c>
      <c r="R27" s="81">
        <v>2951.694</v>
      </c>
      <c r="S27" s="81">
        <v>30606.554700000001</v>
      </c>
      <c r="T27" s="81">
        <v>165132.20681999999</v>
      </c>
      <c r="U27" s="81">
        <v>37151.98848</v>
      </c>
      <c r="V27" s="81">
        <v>34568.481671999994</v>
      </c>
      <c r="W27" s="81">
        <v>52288.945199999987</v>
      </c>
      <c r="X27" s="573">
        <v>1434716.4462047999</v>
      </c>
      <c r="Y27" s="573">
        <v>702166.1848415999</v>
      </c>
      <c r="Z27" s="573">
        <v>1276817.7402504</v>
      </c>
      <c r="AB27" s="81">
        <v>43129.064160000002</v>
      </c>
      <c r="AC27" s="81">
        <v>98488.189799999993</v>
      </c>
      <c r="AD27" s="81">
        <v>292504.5352944</v>
      </c>
      <c r="AE27" s="81">
        <v>189383.28285599998</v>
      </c>
      <c r="AF27" s="81">
        <v>90299.227680000011</v>
      </c>
      <c r="AG27" s="81">
        <v>676179.83930400002</v>
      </c>
      <c r="AH27" s="81">
        <v>12941.398799999999</v>
      </c>
      <c r="AI27" s="81">
        <v>5746.0815504000002</v>
      </c>
      <c r="AJ27" s="81">
        <v>0</v>
      </c>
      <c r="AK27" s="81">
        <v>13198.886999999999</v>
      </c>
      <c r="AL27" s="81">
        <v>9566.0006399999984</v>
      </c>
      <c r="AM27" s="81">
        <v>197022.4344</v>
      </c>
      <c r="AN27" s="81">
        <v>156523.76920799998</v>
      </c>
      <c r="AO27" s="81">
        <v>7249.8628799999997</v>
      </c>
      <c r="AP27" s="81">
        <v>2951.694</v>
      </c>
      <c r="AQ27" s="81">
        <v>30729.855959999997</v>
      </c>
      <c r="AR27" s="81">
        <v>145431.05194800001</v>
      </c>
      <c r="AS27" s="81">
        <v>36601.005599999997</v>
      </c>
      <c r="AT27" s="81">
        <v>31124.922407999999</v>
      </c>
      <c r="AU27" s="81">
        <v>40502.265839999993</v>
      </c>
      <c r="AV27" s="81">
        <v>1402925.5378944001</v>
      </c>
      <c r="AW27" s="81">
        <v>676647.83143440005</v>
      </c>
      <c r="AX27" s="81">
        <v>1204377.8773752004</v>
      </c>
      <c r="AZ27" s="81">
        <v>43167.164040000003</v>
      </c>
      <c r="BA27" s="81">
        <v>106434.7362</v>
      </c>
      <c r="BB27" s="81">
        <v>313245.02139840001</v>
      </c>
      <c r="BC27" s="81">
        <v>189383.28285599998</v>
      </c>
      <c r="BD27" s="81">
        <v>90299.227680000011</v>
      </c>
      <c r="BE27" s="81">
        <v>686394.96141599992</v>
      </c>
      <c r="BF27" s="81">
        <v>12953.959199999999</v>
      </c>
      <c r="BG27" s="81">
        <v>5399.3642688</v>
      </c>
      <c r="BH27" s="81">
        <v>4065.8852159999997</v>
      </c>
      <c r="BI27" s="81">
        <v>13198.886999999999</v>
      </c>
      <c r="BJ27" s="81">
        <v>9566.0006399999984</v>
      </c>
      <c r="BK27" s="81">
        <v>207578.44576799998</v>
      </c>
      <c r="BL27" s="81">
        <v>159451.09603199997</v>
      </c>
      <c r="BM27" s="81">
        <v>7349.0063039999995</v>
      </c>
      <c r="BN27" s="81">
        <v>2951.694</v>
      </c>
      <c r="BO27" s="81">
        <v>30729.855959999997</v>
      </c>
      <c r="BP27" s="81">
        <v>159357.730392</v>
      </c>
      <c r="BQ27" s="81">
        <v>36601.005599999997</v>
      </c>
      <c r="BR27" s="81">
        <v>34828.481951999995</v>
      </c>
      <c r="BS27" s="81">
        <v>40005.376415999992</v>
      </c>
      <c r="BT27" s="81">
        <v>1441878.3527903999</v>
      </c>
      <c r="BU27" s="81">
        <v>711082.8295487999</v>
      </c>
      <c r="BV27" s="81">
        <v>1284674.6305152001</v>
      </c>
      <c r="BX27" s="81">
        <v>43167.164040000003</v>
      </c>
      <c r="BY27" s="81">
        <v>145595.97</v>
      </c>
      <c r="BZ27" s="81">
        <v>352649.00586240005</v>
      </c>
      <c r="CA27" s="81">
        <v>175963.66775999998</v>
      </c>
      <c r="CB27" s="81">
        <v>90299.227680000011</v>
      </c>
      <c r="CC27" s="81">
        <v>654166.48226399987</v>
      </c>
      <c r="CD27" s="81">
        <v>15968.4552</v>
      </c>
      <c r="CE27" s="81">
        <v>7079.0916815999999</v>
      </c>
      <c r="CF27" s="81">
        <v>7998.9651359999998</v>
      </c>
      <c r="CG27" s="81">
        <v>13198.886999999999</v>
      </c>
      <c r="CH27" s="81">
        <v>4762.9036799999994</v>
      </c>
      <c r="CI27" s="81">
        <v>212183.33961599998</v>
      </c>
      <c r="CJ27" s="81">
        <v>170814.74111999999</v>
      </c>
      <c r="CK27" s="81">
        <v>6382.3579200000004</v>
      </c>
      <c r="CL27" s="81">
        <v>4220.2943999999998</v>
      </c>
      <c r="CM27" s="81">
        <v>29194.556399999998</v>
      </c>
      <c r="CN27" s="81">
        <v>119025.4905</v>
      </c>
      <c r="CO27" s="81">
        <v>36601.005599999997</v>
      </c>
      <c r="CP27" s="81">
        <v>36631.150559999995</v>
      </c>
      <c r="CQ27" s="81">
        <v>39947.598575999997</v>
      </c>
      <c r="CR27" s="81">
        <v>1477809.9728063999</v>
      </c>
      <c r="CS27" s="81">
        <v>688040.38218959991</v>
      </c>
      <c r="CT27" s="81">
        <v>1329672.6235799999</v>
      </c>
      <c r="CV27" s="81">
        <v>55900.143936</v>
      </c>
      <c r="CW27" s="81">
        <v>171694.3878</v>
      </c>
      <c r="CX27" s="81">
        <v>370744.27172640001</v>
      </c>
      <c r="CY27" s="81">
        <v>173176.76620799999</v>
      </c>
      <c r="CZ27" s="81">
        <v>90299.227680000011</v>
      </c>
      <c r="DA27" s="81">
        <v>666294.05087999988</v>
      </c>
      <c r="DB27" s="81">
        <v>11936.566799999999</v>
      </c>
      <c r="DC27" s="81">
        <v>6059.1369599999998</v>
      </c>
      <c r="DD27" s="81">
        <v>12534.776784</v>
      </c>
      <c r="DE27" s="81">
        <v>13198.886999999999</v>
      </c>
      <c r="DF27" s="81">
        <v>5426.0927999999994</v>
      </c>
      <c r="DG27" s="81">
        <v>213333.118632</v>
      </c>
      <c r="DH27" s="81">
        <v>174152.54181600001</v>
      </c>
      <c r="DI27" s="81">
        <v>5254.6014719999994</v>
      </c>
      <c r="DJ27" s="81">
        <v>2428.3440000000001</v>
      </c>
      <c r="DK27" s="81">
        <v>28609.869779999997</v>
      </c>
      <c r="DL27" s="81">
        <v>124716.44026800001</v>
      </c>
      <c r="DM27" s="81">
        <v>34389.202895999995</v>
      </c>
      <c r="DN27" s="81">
        <v>42408.934559999994</v>
      </c>
      <c r="DO27" s="81">
        <v>28888.919999999995</v>
      </c>
      <c r="DP27" s="81">
        <v>1540045.4150303998</v>
      </c>
      <c r="DQ27" s="81">
        <v>691400.86696800007</v>
      </c>
      <c r="DR27" s="81">
        <v>1345814.8226063997</v>
      </c>
      <c r="DT27" s="81">
        <v>51632.957375999998</v>
      </c>
      <c r="DU27" s="81">
        <v>177681.51180000001</v>
      </c>
      <c r="DV27" s="81">
        <v>354669.17035679996</v>
      </c>
      <c r="DW27" s="81">
        <v>209514.50582399999</v>
      </c>
      <c r="DX27" s="81">
        <v>84240.090720000007</v>
      </c>
      <c r="DY27" s="81">
        <v>668327.8308479999</v>
      </c>
      <c r="DZ27" s="81">
        <v>10157.176799999999</v>
      </c>
      <c r="EA27" s="81">
        <v>7284.4291008</v>
      </c>
      <c r="EB27" s="81">
        <v>16774.330463999999</v>
      </c>
      <c r="EC27" s="81">
        <v>8626.9013999999988</v>
      </c>
      <c r="ED27" s="81">
        <v>6672.0844799999995</v>
      </c>
      <c r="EE27" s="81">
        <v>261883.83758399999</v>
      </c>
      <c r="EF27" s="81">
        <v>185746.62837599998</v>
      </c>
      <c r="EG27" s="81">
        <v>4157.8273440000003</v>
      </c>
      <c r="EH27" s="81">
        <v>3734.6255999999998</v>
      </c>
      <c r="EI27" s="81">
        <v>29150.804339999995</v>
      </c>
      <c r="EJ27" s="81">
        <v>150114.11335199999</v>
      </c>
      <c r="EK27" s="81">
        <v>35302.260239999996</v>
      </c>
      <c r="EL27" s="81">
        <v>45725.382575999996</v>
      </c>
      <c r="EM27" s="81">
        <v>28028.030183999996</v>
      </c>
      <c r="EN27" s="81">
        <v>1556223.2437247997</v>
      </c>
      <c r="EO27" s="81">
        <v>783201.25504079985</v>
      </c>
      <c r="EP27" s="81">
        <v>1381151.3727383995</v>
      </c>
      <c r="ER27" s="81">
        <v>47495.310407999998</v>
      </c>
      <c r="ES27" s="81">
        <v>154712.72699999998</v>
      </c>
      <c r="ET27" s="81">
        <v>396387.23267520004</v>
      </c>
      <c r="EU27" s="81">
        <v>203958.70595999999</v>
      </c>
      <c r="EV27" s="81">
        <v>84918.352320000005</v>
      </c>
      <c r="EW27" s="81">
        <v>681969.17887199984</v>
      </c>
      <c r="EX27" s="81">
        <v>11028.031199999999</v>
      </c>
      <c r="EY27" s="81">
        <v>7644.6111311999994</v>
      </c>
      <c r="EZ27" s="81">
        <v>17857.204416</v>
      </c>
      <c r="FA27" s="81">
        <v>6613.0505999999996</v>
      </c>
      <c r="FB27" s="81">
        <v>5124.6431999999995</v>
      </c>
      <c r="FC27" s="81">
        <v>280372.74638399994</v>
      </c>
      <c r="FD27" s="81">
        <v>186985.25128799997</v>
      </c>
      <c r="FE27" s="81">
        <v>6958.6290719999997</v>
      </c>
      <c r="FF27" s="81">
        <v>3734.6255999999998</v>
      </c>
      <c r="FG27" s="81">
        <v>26008.610939999995</v>
      </c>
      <c r="FH27" s="81">
        <v>157241.72167199999</v>
      </c>
      <c r="FI27" s="81">
        <v>34971.670511999997</v>
      </c>
      <c r="FJ27" s="81">
        <v>50237.831879999991</v>
      </c>
      <c r="FK27" s="81">
        <v>24486.248591999996</v>
      </c>
      <c r="FL27" s="81">
        <v>1580469.5384351998</v>
      </c>
      <c r="FM27" s="81">
        <v>808236.84528719983</v>
      </c>
      <c r="FN27" s="81">
        <v>1424565.3988799995</v>
      </c>
    </row>
    <row r="28" spans="1:170" hidden="1" x14ac:dyDescent="0.25">
      <c r="A28" s="97">
        <v>24</v>
      </c>
      <c r="B28" s="72" t="s">
        <v>703</v>
      </c>
      <c r="D28" s="18">
        <v>5913.1013759999996</v>
      </c>
      <c r="E28" s="18">
        <v>0</v>
      </c>
      <c r="F28" s="18">
        <v>31882.741581600003</v>
      </c>
      <c r="G28" s="18">
        <v>0</v>
      </c>
      <c r="H28" s="18">
        <v>0</v>
      </c>
      <c r="I28" s="18">
        <v>2767.558536</v>
      </c>
      <c r="J28" s="18">
        <v>0</v>
      </c>
      <c r="K28" s="18">
        <v>6.7323744000000003</v>
      </c>
      <c r="L28" s="18">
        <v>0</v>
      </c>
      <c r="M28" s="18">
        <v>517.06979999999999</v>
      </c>
      <c r="N28" s="18">
        <v>1386.6681599999999</v>
      </c>
      <c r="O28" s="18">
        <v>1155.5568000000001</v>
      </c>
      <c r="P28" s="18">
        <v>3766.2778079999998</v>
      </c>
      <c r="Q28" s="18">
        <v>2143.9765440000001</v>
      </c>
      <c r="R28" s="18">
        <v>531.72360000000003</v>
      </c>
      <c r="S28" s="18">
        <v>178.98569999999998</v>
      </c>
      <c r="T28" s="18">
        <v>228.30620400000001</v>
      </c>
      <c r="U28" s="18">
        <v>37151.98848</v>
      </c>
      <c r="V28" s="18">
        <v>86.666759999999996</v>
      </c>
      <c r="W28" s="18">
        <v>323.555904</v>
      </c>
      <c r="X28" s="567">
        <v>40563.401493600002</v>
      </c>
      <c r="Y28" s="567">
        <v>47477.508134399999</v>
      </c>
      <c r="Z28" s="567">
        <v>88040.909627999994</v>
      </c>
      <c r="AB28" s="18">
        <v>0</v>
      </c>
      <c r="AC28" s="18">
        <v>0</v>
      </c>
      <c r="AD28" s="18">
        <v>31811.222664000001</v>
      </c>
      <c r="AE28" s="18">
        <v>0</v>
      </c>
      <c r="AF28" s="18">
        <v>0</v>
      </c>
      <c r="AG28" s="18">
        <v>2767.558536</v>
      </c>
      <c r="AH28" s="18">
        <v>0</v>
      </c>
      <c r="AI28" s="18">
        <v>6.7323744000000003</v>
      </c>
      <c r="AJ28" s="18">
        <v>0</v>
      </c>
      <c r="AK28" s="18">
        <v>489.85559999999998</v>
      </c>
      <c r="AL28" s="18">
        <v>1386.6681599999999</v>
      </c>
      <c r="AM28" s="18">
        <v>1248.0013439999998</v>
      </c>
      <c r="AN28" s="18">
        <v>4443.1996319999998</v>
      </c>
      <c r="AO28" s="18">
        <v>2143.9765440000001</v>
      </c>
      <c r="AP28" s="18">
        <v>531.72360000000003</v>
      </c>
      <c r="AQ28" s="18">
        <v>171.03077999999999</v>
      </c>
      <c r="AR28" s="18">
        <v>228.30620400000001</v>
      </c>
      <c r="AS28" s="18">
        <v>36601.005599999997</v>
      </c>
      <c r="AT28" s="18">
        <v>121.33346399999998</v>
      </c>
      <c r="AU28" s="18">
        <v>277.33363199999997</v>
      </c>
      <c r="AV28" s="18">
        <v>34578.781199999998</v>
      </c>
      <c r="AW28" s="18">
        <v>47649.166934399997</v>
      </c>
      <c r="AX28" s="18">
        <v>82227.948134399994</v>
      </c>
      <c r="AZ28" s="18">
        <v>0</v>
      </c>
      <c r="BA28" s="18">
        <v>0</v>
      </c>
      <c r="BB28" s="18">
        <v>31811.222664000001</v>
      </c>
      <c r="BC28" s="18">
        <v>0</v>
      </c>
      <c r="BD28" s="18">
        <v>0</v>
      </c>
      <c r="BE28" s="18">
        <v>2767.558536</v>
      </c>
      <c r="BF28" s="18">
        <v>0</v>
      </c>
      <c r="BG28" s="18">
        <v>6.7323744000000003</v>
      </c>
      <c r="BH28" s="18">
        <v>5.1078959999999993</v>
      </c>
      <c r="BI28" s="18">
        <v>489.85559999999998</v>
      </c>
      <c r="BJ28" s="18">
        <v>1386.6681599999999</v>
      </c>
      <c r="BK28" s="18">
        <v>1248.0013439999998</v>
      </c>
      <c r="BL28" s="18">
        <v>3658.2583679999998</v>
      </c>
      <c r="BM28" s="18">
        <v>2143.9765440000001</v>
      </c>
      <c r="BN28" s="18">
        <v>531.72360000000003</v>
      </c>
      <c r="BO28" s="18">
        <v>171.03077999999999</v>
      </c>
      <c r="BP28" s="18">
        <v>228.30620400000001</v>
      </c>
      <c r="BQ28" s="18">
        <v>36601.005599999997</v>
      </c>
      <c r="BR28" s="18">
        <v>121.33346399999998</v>
      </c>
      <c r="BS28" s="18">
        <v>277.33363199999997</v>
      </c>
      <c r="BT28" s="18">
        <v>34578.781199999998</v>
      </c>
      <c r="BU28" s="18">
        <v>46869.333566400004</v>
      </c>
      <c r="BV28" s="18">
        <v>81448.114766400002</v>
      </c>
      <c r="BX28" s="18">
        <v>0</v>
      </c>
      <c r="BY28" s="18">
        <v>0</v>
      </c>
      <c r="BZ28" s="18">
        <v>52701.604581599997</v>
      </c>
      <c r="CA28" s="18">
        <v>0</v>
      </c>
      <c r="CB28" s="18">
        <v>0</v>
      </c>
      <c r="CC28" s="18">
        <v>9943.5662639999991</v>
      </c>
      <c r="CD28" s="18">
        <v>0</v>
      </c>
      <c r="CE28" s="18">
        <v>6.7323744000000003</v>
      </c>
      <c r="CF28" s="18">
        <v>5.1078959999999993</v>
      </c>
      <c r="CG28" s="18">
        <v>489.85559999999998</v>
      </c>
      <c r="CH28" s="18">
        <v>0</v>
      </c>
      <c r="CI28" s="18">
        <v>104.00011199999999</v>
      </c>
      <c r="CJ28" s="18">
        <v>3892.3004879999999</v>
      </c>
      <c r="CK28" s="18">
        <v>4040.0945280000001</v>
      </c>
      <c r="CL28" s="18">
        <v>1477.9404</v>
      </c>
      <c r="CM28" s="18">
        <v>906.86087999999995</v>
      </c>
      <c r="CN28" s="18">
        <v>0</v>
      </c>
      <c r="CO28" s="18">
        <v>36601.005599999997</v>
      </c>
      <c r="CP28" s="18">
        <v>0</v>
      </c>
      <c r="CQ28" s="18">
        <v>219.555792</v>
      </c>
      <c r="CR28" s="18">
        <v>62645.170845599998</v>
      </c>
      <c r="CS28" s="18">
        <v>47743.453670399991</v>
      </c>
      <c r="CT28" s="18">
        <v>110388.62451599998</v>
      </c>
      <c r="CV28" s="18">
        <v>0</v>
      </c>
      <c r="CW28" s="18">
        <v>0</v>
      </c>
      <c r="CX28" s="18">
        <v>52537.992811199998</v>
      </c>
      <c r="CY28" s="18">
        <v>0</v>
      </c>
      <c r="CZ28" s="18">
        <v>0</v>
      </c>
      <c r="DA28" s="18">
        <v>12745.791503999999</v>
      </c>
      <c r="DB28" s="18">
        <v>0</v>
      </c>
      <c r="DC28" s="18">
        <v>0</v>
      </c>
      <c r="DD28" s="18">
        <v>0</v>
      </c>
      <c r="DE28" s="18">
        <v>489.85559999999998</v>
      </c>
      <c r="DF28" s="18">
        <v>0</v>
      </c>
      <c r="DG28" s="18">
        <v>167.55573599999997</v>
      </c>
      <c r="DH28" s="18">
        <v>4252.365288</v>
      </c>
      <c r="DI28" s="18">
        <v>861.30849599999999</v>
      </c>
      <c r="DJ28" s="18">
        <v>192.59279999999998</v>
      </c>
      <c r="DK28" s="18">
        <v>449.45297999999997</v>
      </c>
      <c r="DL28" s="18">
        <v>345.24352800000003</v>
      </c>
      <c r="DM28" s="18">
        <v>34389.202895999995</v>
      </c>
      <c r="DN28" s="18">
        <v>0</v>
      </c>
      <c r="DO28" s="18">
        <v>1727.5574159999996</v>
      </c>
      <c r="DP28" s="18">
        <v>65283.784315199999</v>
      </c>
      <c r="DQ28" s="18">
        <v>42875.134739999994</v>
      </c>
      <c r="DR28" s="18">
        <v>108158.91905519999</v>
      </c>
      <c r="DT28" s="18">
        <v>0</v>
      </c>
      <c r="DU28" s="18">
        <v>0</v>
      </c>
      <c r="DV28" s="18">
        <v>57327.800867999998</v>
      </c>
      <c r="DW28" s="18">
        <v>0</v>
      </c>
      <c r="DX28" s="18">
        <v>0</v>
      </c>
      <c r="DY28" s="18">
        <v>12508.902359999998</v>
      </c>
      <c r="DZ28" s="18">
        <v>0</v>
      </c>
      <c r="EA28" s="18">
        <v>0</v>
      </c>
      <c r="EB28" s="18">
        <v>0</v>
      </c>
      <c r="EC28" s="18">
        <v>408.21299999999997</v>
      </c>
      <c r="ED28" s="18">
        <v>0</v>
      </c>
      <c r="EE28" s="18">
        <v>0</v>
      </c>
      <c r="EF28" s="18">
        <v>6175.1113199999991</v>
      </c>
      <c r="EG28" s="18">
        <v>1226.899872</v>
      </c>
      <c r="EH28" s="18">
        <v>1415.1384</v>
      </c>
      <c r="EI28" s="18">
        <v>668.21327999999994</v>
      </c>
      <c r="EJ28" s="18">
        <v>423.20174400000002</v>
      </c>
      <c r="EK28" s="18">
        <v>35302.260239999996</v>
      </c>
      <c r="EL28" s="18">
        <v>0</v>
      </c>
      <c r="EM28" s="18">
        <v>294.66698399999996</v>
      </c>
      <c r="EN28" s="18">
        <v>69836.703227999998</v>
      </c>
      <c r="EO28" s="18">
        <v>45913.704839999999</v>
      </c>
      <c r="EP28" s="18">
        <v>115750.40806799999</v>
      </c>
      <c r="ER28" s="18">
        <v>0</v>
      </c>
      <c r="ES28" s="18">
        <v>0</v>
      </c>
      <c r="ET28" s="18">
        <v>65602.441663200007</v>
      </c>
      <c r="EU28" s="18">
        <v>0</v>
      </c>
      <c r="EV28" s="18">
        <v>0</v>
      </c>
      <c r="EW28" s="18">
        <v>12711.124799999998</v>
      </c>
      <c r="EX28" s="18">
        <v>0</v>
      </c>
      <c r="EY28" s="18">
        <v>0</v>
      </c>
      <c r="EZ28" s="18">
        <v>0</v>
      </c>
      <c r="FA28" s="18">
        <v>0</v>
      </c>
      <c r="FB28" s="18">
        <v>0</v>
      </c>
      <c r="FC28" s="18">
        <v>392.88931199999996</v>
      </c>
      <c r="FD28" s="18">
        <v>3834.6901199999998</v>
      </c>
      <c r="FE28" s="18">
        <v>43.375247999999999</v>
      </c>
      <c r="FF28" s="18">
        <v>1415.1384</v>
      </c>
      <c r="FG28" s="18">
        <v>1018.2297599999999</v>
      </c>
      <c r="FH28" s="18">
        <v>0</v>
      </c>
      <c r="FI28" s="18">
        <v>34971.670511999997</v>
      </c>
      <c r="FJ28" s="18">
        <v>0</v>
      </c>
      <c r="FK28" s="18">
        <v>572.00061599999992</v>
      </c>
      <c r="FL28" s="18">
        <v>78313.566463199997</v>
      </c>
      <c r="FM28" s="18">
        <v>42247.993967999995</v>
      </c>
      <c r="FN28" s="18">
        <v>120561.56043119999</v>
      </c>
    </row>
    <row r="29" spans="1:170" hidden="1" x14ac:dyDescent="0.25">
      <c r="A29" s="97">
        <v>25</v>
      </c>
      <c r="B29" s="73" t="s">
        <v>704</v>
      </c>
      <c r="D29" s="82">
        <v>5204.4436079999996</v>
      </c>
      <c r="E29" s="82">
        <v>54918.255599999997</v>
      </c>
      <c r="F29" s="82">
        <v>111217.79513519999</v>
      </c>
      <c r="G29" s="82">
        <v>189383.28285599998</v>
      </c>
      <c r="H29" s="82">
        <v>17197.699680000002</v>
      </c>
      <c r="I29" s="82">
        <v>664554.93789599999</v>
      </c>
      <c r="J29" s="82">
        <v>799.67880000000002</v>
      </c>
      <c r="K29" s="82">
        <v>0</v>
      </c>
      <c r="L29" s="82">
        <v>0</v>
      </c>
      <c r="M29" s="82">
        <v>0</v>
      </c>
      <c r="N29" s="82">
        <v>6933.3407999999999</v>
      </c>
      <c r="O29" s="82">
        <v>0</v>
      </c>
      <c r="P29" s="82">
        <v>0</v>
      </c>
      <c r="Q29" s="82">
        <v>817.93324799999994</v>
      </c>
      <c r="R29" s="82">
        <v>1101.1284000000001</v>
      </c>
      <c r="S29" s="82">
        <v>517.06979999999999</v>
      </c>
      <c r="T29" s="82">
        <v>3218.5606319999997</v>
      </c>
      <c r="U29" s="82">
        <v>0</v>
      </c>
      <c r="V29" s="82">
        <v>0</v>
      </c>
      <c r="W29" s="82">
        <v>0</v>
      </c>
      <c r="X29" s="574">
        <v>1043276.0935751999</v>
      </c>
      <c r="Y29" s="574">
        <v>12588.032879999999</v>
      </c>
      <c r="Z29" s="574">
        <v>1055864.1264551999</v>
      </c>
      <c r="AB29" s="82">
        <v>5227.3035359999994</v>
      </c>
      <c r="AC29" s="82">
        <v>56823.249599999996</v>
      </c>
      <c r="AD29" s="82">
        <v>111217.79513519999</v>
      </c>
      <c r="AE29" s="82">
        <v>189383.28285599998</v>
      </c>
      <c r="AF29" s="82">
        <v>15660.30672</v>
      </c>
      <c r="AG29" s="82">
        <v>665976.27275999985</v>
      </c>
      <c r="AH29" s="82">
        <v>791.30520000000001</v>
      </c>
      <c r="AI29" s="82">
        <v>0</v>
      </c>
      <c r="AJ29" s="82">
        <v>0</v>
      </c>
      <c r="AK29" s="82">
        <v>0</v>
      </c>
      <c r="AL29" s="82">
        <v>6993.6307199999992</v>
      </c>
      <c r="AM29" s="82">
        <v>404.44487999999996</v>
      </c>
      <c r="AN29" s="82">
        <v>0</v>
      </c>
      <c r="AO29" s="82">
        <v>848.91556799999989</v>
      </c>
      <c r="AP29" s="82">
        <v>1101.1284000000001</v>
      </c>
      <c r="AQ29" s="82">
        <v>855.15390000000002</v>
      </c>
      <c r="AR29" s="82">
        <v>3218.5606319999997</v>
      </c>
      <c r="AS29" s="82">
        <v>0</v>
      </c>
      <c r="AT29" s="82">
        <v>0</v>
      </c>
      <c r="AU29" s="82">
        <v>0</v>
      </c>
      <c r="AV29" s="82">
        <v>1045079.5158071998</v>
      </c>
      <c r="AW29" s="82">
        <v>13421.834099999996</v>
      </c>
      <c r="AX29" s="82">
        <v>1058501.3499071999</v>
      </c>
      <c r="AZ29" s="82">
        <v>5265.4034160000001</v>
      </c>
      <c r="BA29" s="82">
        <v>62266.089599999999</v>
      </c>
      <c r="BB29" s="82">
        <v>95126.03867519999</v>
      </c>
      <c r="BC29" s="82">
        <v>189383.28285599998</v>
      </c>
      <c r="BD29" s="82">
        <v>15660.30672</v>
      </c>
      <c r="BE29" s="82">
        <v>675844.72783199989</v>
      </c>
      <c r="BF29" s="82">
        <v>803.86559999999997</v>
      </c>
      <c r="BG29" s="82">
        <v>0</v>
      </c>
      <c r="BH29" s="82">
        <v>0</v>
      </c>
      <c r="BI29" s="82">
        <v>0</v>
      </c>
      <c r="BJ29" s="82">
        <v>6993.6307199999992</v>
      </c>
      <c r="BK29" s="82">
        <v>404.44487999999996</v>
      </c>
      <c r="BL29" s="82">
        <v>0</v>
      </c>
      <c r="BM29" s="82">
        <v>848.91556799999989</v>
      </c>
      <c r="BN29" s="82">
        <v>1101.1284000000001</v>
      </c>
      <c r="BO29" s="82">
        <v>855.15390000000002</v>
      </c>
      <c r="BP29" s="82">
        <v>3218.5606319999997</v>
      </c>
      <c r="BQ29" s="82">
        <v>0</v>
      </c>
      <c r="BR29" s="82">
        <v>0</v>
      </c>
      <c r="BS29" s="82">
        <v>0</v>
      </c>
      <c r="BT29" s="82">
        <v>1044349.7146991999</v>
      </c>
      <c r="BU29" s="82">
        <v>13421.834099999996</v>
      </c>
      <c r="BV29" s="82">
        <v>1057771.5487992</v>
      </c>
      <c r="BX29" s="82">
        <v>5265.4034160000001</v>
      </c>
      <c r="BY29" s="82">
        <v>99304.6158</v>
      </c>
      <c r="BZ29" s="82">
        <v>141156.78969599999</v>
      </c>
      <c r="CA29" s="82">
        <v>175963.66775999998</v>
      </c>
      <c r="CB29" s="82">
        <v>15660.30672</v>
      </c>
      <c r="CC29" s="82">
        <v>636521.12992799992</v>
      </c>
      <c r="CD29" s="82">
        <v>958.77719999999999</v>
      </c>
      <c r="CE29" s="82">
        <v>0</v>
      </c>
      <c r="CF29" s="82">
        <v>0</v>
      </c>
      <c r="CG29" s="82">
        <v>0</v>
      </c>
      <c r="CH29" s="82">
        <v>3878.6515199999999</v>
      </c>
      <c r="CI29" s="82">
        <v>2646.2250719999997</v>
      </c>
      <c r="CJ29" s="82">
        <v>0</v>
      </c>
      <c r="CK29" s="82">
        <v>1220.7034079999999</v>
      </c>
      <c r="CL29" s="82">
        <v>841.54679999999996</v>
      </c>
      <c r="CM29" s="82">
        <v>0</v>
      </c>
      <c r="CN29" s="82">
        <v>0</v>
      </c>
      <c r="CO29" s="82">
        <v>0</v>
      </c>
      <c r="CP29" s="82">
        <v>0</v>
      </c>
      <c r="CQ29" s="82">
        <v>0</v>
      </c>
      <c r="CR29" s="82">
        <v>1074830.6905199997</v>
      </c>
      <c r="CS29" s="82">
        <v>8587.1268</v>
      </c>
      <c r="CT29" s="82">
        <v>1083417.8173199997</v>
      </c>
      <c r="CV29" s="82">
        <v>24635.382408000001</v>
      </c>
      <c r="CW29" s="82">
        <v>142003.69560000001</v>
      </c>
      <c r="CX29" s="82">
        <v>151618.14588960001</v>
      </c>
      <c r="CY29" s="82">
        <v>173176.76620799999</v>
      </c>
      <c r="CZ29" s="82">
        <v>15660.30672</v>
      </c>
      <c r="DA29" s="82">
        <v>631338.45767999988</v>
      </c>
      <c r="DB29" s="82">
        <v>715.94279999999992</v>
      </c>
      <c r="DC29" s="82">
        <v>0</v>
      </c>
      <c r="DD29" s="82">
        <v>0</v>
      </c>
      <c r="DE29" s="82">
        <v>0</v>
      </c>
      <c r="DF29" s="82">
        <v>4441.3574399999998</v>
      </c>
      <c r="DG29" s="82">
        <v>3888.4486319999996</v>
      </c>
      <c r="DH29" s="82">
        <v>0</v>
      </c>
      <c r="DI29" s="82">
        <v>2125.3871519999998</v>
      </c>
      <c r="DJ29" s="82">
        <v>665.70119999999997</v>
      </c>
      <c r="DK29" s="82">
        <v>0</v>
      </c>
      <c r="DL29" s="82">
        <v>0</v>
      </c>
      <c r="DM29" s="82">
        <v>0</v>
      </c>
      <c r="DN29" s="82">
        <v>0</v>
      </c>
      <c r="DO29" s="82">
        <v>0</v>
      </c>
      <c r="DP29" s="82">
        <v>1139148.6973055999</v>
      </c>
      <c r="DQ29" s="82">
        <v>11120.894423999998</v>
      </c>
      <c r="DR29" s="82">
        <v>1150269.5917296</v>
      </c>
      <c r="DT29" s="82">
        <v>20368.195848000003</v>
      </c>
      <c r="DU29" s="82">
        <v>94269.988799999992</v>
      </c>
      <c r="DV29" s="82">
        <v>122991.9643368</v>
      </c>
      <c r="DW29" s="82">
        <v>209514.50582399999</v>
      </c>
      <c r="DX29" s="82">
        <v>10626.098399999999</v>
      </c>
      <c r="DY29" s="82">
        <v>647805.1420799999</v>
      </c>
      <c r="DZ29" s="82">
        <v>611.27279999999996</v>
      </c>
      <c r="EA29" s="82">
        <v>0</v>
      </c>
      <c r="EB29" s="82">
        <v>0</v>
      </c>
      <c r="EC29" s="82">
        <v>0</v>
      </c>
      <c r="ED29" s="82">
        <v>3918.8447999999999</v>
      </c>
      <c r="EE29" s="82">
        <v>40.444488</v>
      </c>
      <c r="EF29" s="82">
        <v>0</v>
      </c>
      <c r="EG29" s="82">
        <v>1679.2417439999999</v>
      </c>
      <c r="EH29" s="82">
        <v>590.33879999999999</v>
      </c>
      <c r="EI29" s="82">
        <v>0</v>
      </c>
      <c r="EJ29" s="82">
        <v>0</v>
      </c>
      <c r="EK29" s="82">
        <v>0</v>
      </c>
      <c r="EL29" s="82">
        <v>0</v>
      </c>
      <c r="EM29" s="82">
        <v>0</v>
      </c>
      <c r="EN29" s="82">
        <v>1106187.1680887998</v>
      </c>
      <c r="EO29" s="82">
        <v>6228.8698320000003</v>
      </c>
      <c r="EP29" s="82">
        <v>1112416.0379207998</v>
      </c>
      <c r="ER29" s="82">
        <v>19880.517383999999</v>
      </c>
      <c r="ES29" s="82">
        <v>113836.99859999999</v>
      </c>
      <c r="ET29" s="82">
        <v>155886.747588</v>
      </c>
      <c r="EU29" s="82">
        <v>203958.70595999999</v>
      </c>
      <c r="EV29" s="82">
        <v>16037.11872</v>
      </c>
      <c r="EW29" s="82">
        <v>641767.3578</v>
      </c>
      <c r="EX29" s="82">
        <v>661.51440000000002</v>
      </c>
      <c r="EY29" s="82">
        <v>0</v>
      </c>
      <c r="EZ29" s="82">
        <v>0</v>
      </c>
      <c r="FA29" s="82">
        <v>0</v>
      </c>
      <c r="FB29" s="82">
        <v>3918.8447999999999</v>
      </c>
      <c r="FC29" s="82">
        <v>1698.6684959999998</v>
      </c>
      <c r="FD29" s="82">
        <v>0</v>
      </c>
      <c r="FE29" s="82">
        <v>2453.7997439999999</v>
      </c>
      <c r="FF29" s="82">
        <v>590.33879999999999</v>
      </c>
      <c r="FG29" s="82">
        <v>0</v>
      </c>
      <c r="FH29" s="82">
        <v>0</v>
      </c>
      <c r="FI29" s="82">
        <v>0</v>
      </c>
      <c r="FJ29" s="82">
        <v>86.666759999999996</v>
      </c>
      <c r="FK29" s="82">
        <v>0</v>
      </c>
      <c r="FL29" s="82">
        <v>1152028.9604519999</v>
      </c>
      <c r="FM29" s="82">
        <v>8748.3185999999987</v>
      </c>
      <c r="FN29" s="82">
        <v>1160777.279052</v>
      </c>
    </row>
    <row r="30" spans="1:170" hidden="1" x14ac:dyDescent="0.25">
      <c r="A30" s="97">
        <v>26</v>
      </c>
      <c r="B30" s="74" t="s">
        <v>705</v>
      </c>
      <c r="D30" s="83">
        <v>0</v>
      </c>
      <c r="E30" s="83">
        <v>0</v>
      </c>
      <c r="F30" s="83">
        <v>0</v>
      </c>
      <c r="G30" s="83">
        <v>188411.107896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575">
        <v>188411.107896</v>
      </c>
      <c r="Y30" s="575">
        <v>0</v>
      </c>
      <c r="Z30" s="575">
        <v>188411.107896</v>
      </c>
      <c r="AB30" s="83">
        <v>0</v>
      </c>
      <c r="AC30" s="83">
        <v>0</v>
      </c>
      <c r="AD30" s="83">
        <v>0</v>
      </c>
      <c r="AE30" s="83">
        <v>188396.705304</v>
      </c>
      <c r="AF30" s="83">
        <v>0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0</v>
      </c>
      <c r="AM30" s="83">
        <v>0</v>
      </c>
      <c r="AN30" s="83">
        <v>0</v>
      </c>
      <c r="AO30" s="83">
        <v>0</v>
      </c>
      <c r="AP30" s="83">
        <v>0</v>
      </c>
      <c r="AQ30" s="83">
        <v>0</v>
      </c>
      <c r="AR30" s="83">
        <v>0</v>
      </c>
      <c r="AS30" s="83">
        <v>0</v>
      </c>
      <c r="AT30" s="83">
        <v>0</v>
      </c>
      <c r="AU30" s="83">
        <v>0</v>
      </c>
      <c r="AV30" s="83">
        <v>188396.705304</v>
      </c>
      <c r="AW30" s="83">
        <v>0</v>
      </c>
      <c r="AX30" s="83">
        <v>188396.705304</v>
      </c>
      <c r="AZ30" s="83">
        <v>0</v>
      </c>
      <c r="BA30" s="83">
        <v>0</v>
      </c>
      <c r="BB30" s="83">
        <v>0</v>
      </c>
      <c r="BC30" s="83">
        <v>188396.705304</v>
      </c>
      <c r="BD30" s="83">
        <v>0</v>
      </c>
      <c r="BE30" s="83">
        <v>0</v>
      </c>
      <c r="BF30" s="83">
        <v>0</v>
      </c>
      <c r="BG30" s="83">
        <v>0</v>
      </c>
      <c r="BH30" s="83">
        <v>0</v>
      </c>
      <c r="BI30" s="83">
        <v>0</v>
      </c>
      <c r="BJ30" s="83">
        <v>0</v>
      </c>
      <c r="BK30" s="83">
        <v>0</v>
      </c>
      <c r="BL30" s="83">
        <v>0</v>
      </c>
      <c r="BM30" s="83">
        <v>0</v>
      </c>
      <c r="BN30" s="83">
        <v>0</v>
      </c>
      <c r="BO30" s="83">
        <v>0</v>
      </c>
      <c r="BP30" s="83">
        <v>0</v>
      </c>
      <c r="BQ30" s="83">
        <v>0</v>
      </c>
      <c r="BR30" s="83">
        <v>0</v>
      </c>
      <c r="BS30" s="83">
        <v>0</v>
      </c>
      <c r="BT30" s="83">
        <v>188396.705304</v>
      </c>
      <c r="BU30" s="83">
        <v>0</v>
      </c>
      <c r="BV30" s="83">
        <v>188396.705304</v>
      </c>
      <c r="BX30" s="83">
        <v>0</v>
      </c>
      <c r="BY30" s="83">
        <v>0</v>
      </c>
      <c r="BZ30" s="83">
        <v>0</v>
      </c>
      <c r="CA30" s="83">
        <v>175049.103168</v>
      </c>
      <c r="CB30" s="83">
        <v>0</v>
      </c>
      <c r="CC30" s="83">
        <v>0</v>
      </c>
      <c r="CD30" s="83">
        <v>0</v>
      </c>
      <c r="CE30" s="83">
        <v>0</v>
      </c>
      <c r="CF30" s="83">
        <v>0</v>
      </c>
      <c r="CG30" s="83">
        <v>0</v>
      </c>
      <c r="CH30" s="83">
        <v>0</v>
      </c>
      <c r="CI30" s="83">
        <v>0</v>
      </c>
      <c r="CJ30" s="83">
        <v>0</v>
      </c>
      <c r="CK30" s="83">
        <v>0</v>
      </c>
      <c r="CL30" s="83">
        <v>0</v>
      </c>
      <c r="CM30" s="83">
        <v>0</v>
      </c>
      <c r="CN30" s="83">
        <v>0</v>
      </c>
      <c r="CO30" s="83">
        <v>0</v>
      </c>
      <c r="CP30" s="83">
        <v>0</v>
      </c>
      <c r="CQ30" s="83">
        <v>0</v>
      </c>
      <c r="CR30" s="83">
        <v>175049.103168</v>
      </c>
      <c r="CS30" s="83">
        <v>0</v>
      </c>
      <c r="CT30" s="83">
        <v>175049.103168</v>
      </c>
      <c r="CV30" s="83">
        <v>0</v>
      </c>
      <c r="CW30" s="83">
        <v>0</v>
      </c>
      <c r="CX30" s="83">
        <v>0</v>
      </c>
      <c r="CY30" s="83">
        <v>173176.76620799999</v>
      </c>
      <c r="CZ30" s="83">
        <v>0</v>
      </c>
      <c r="DA30" s="83">
        <v>0</v>
      </c>
      <c r="DB30" s="83">
        <v>0</v>
      </c>
      <c r="DC30" s="83">
        <v>0</v>
      </c>
      <c r="DD30" s="83">
        <v>0</v>
      </c>
      <c r="DE30" s="83">
        <v>0</v>
      </c>
      <c r="DF30" s="83">
        <v>0</v>
      </c>
      <c r="DG30" s="83">
        <v>0</v>
      </c>
      <c r="DH30" s="83">
        <v>0</v>
      </c>
      <c r="DI30" s="83">
        <v>0</v>
      </c>
      <c r="DJ30" s="83">
        <v>0</v>
      </c>
      <c r="DK30" s="83">
        <v>0</v>
      </c>
      <c r="DL30" s="83">
        <v>0</v>
      </c>
      <c r="DM30" s="83">
        <v>0</v>
      </c>
      <c r="DN30" s="83">
        <v>0</v>
      </c>
      <c r="DO30" s="83">
        <v>0</v>
      </c>
      <c r="DP30" s="83">
        <v>173176.76620799999</v>
      </c>
      <c r="DQ30" s="83">
        <v>0</v>
      </c>
      <c r="DR30" s="83">
        <v>173176.76620799999</v>
      </c>
      <c r="DT30" s="83">
        <v>0</v>
      </c>
      <c r="DU30" s="83">
        <v>0</v>
      </c>
      <c r="DV30" s="83">
        <v>0</v>
      </c>
      <c r="DW30" s="83">
        <v>209514.50582399999</v>
      </c>
      <c r="DX30" s="83">
        <v>0</v>
      </c>
      <c r="DY30" s="83">
        <v>0</v>
      </c>
      <c r="DZ30" s="83">
        <v>0</v>
      </c>
      <c r="EA30" s="83">
        <v>0</v>
      </c>
      <c r="EB30" s="83">
        <v>0</v>
      </c>
      <c r="EC30" s="83">
        <v>0</v>
      </c>
      <c r="ED30" s="83">
        <v>0</v>
      </c>
      <c r="EE30" s="83">
        <v>0</v>
      </c>
      <c r="EF30" s="83">
        <v>0</v>
      </c>
      <c r="EG30" s="83">
        <v>0</v>
      </c>
      <c r="EH30" s="83">
        <v>0</v>
      </c>
      <c r="EI30" s="83">
        <v>0</v>
      </c>
      <c r="EJ30" s="83">
        <v>0</v>
      </c>
      <c r="EK30" s="83">
        <v>0</v>
      </c>
      <c r="EL30" s="83">
        <v>0</v>
      </c>
      <c r="EM30" s="83">
        <v>0</v>
      </c>
      <c r="EN30" s="83">
        <v>209514.50582399999</v>
      </c>
      <c r="EO30" s="83">
        <v>0</v>
      </c>
      <c r="EP30" s="83">
        <v>209514.50582399999</v>
      </c>
      <c r="ER30" s="83">
        <v>0</v>
      </c>
      <c r="ES30" s="83">
        <v>0</v>
      </c>
      <c r="ET30" s="83">
        <v>0</v>
      </c>
      <c r="EU30" s="83">
        <v>203958.70595999999</v>
      </c>
      <c r="EV30" s="83">
        <v>0</v>
      </c>
      <c r="EW30" s="83">
        <v>0</v>
      </c>
      <c r="EX30" s="83">
        <v>0</v>
      </c>
      <c r="EY30" s="83">
        <v>0</v>
      </c>
      <c r="EZ30" s="83">
        <v>0</v>
      </c>
      <c r="FA30" s="83">
        <v>0</v>
      </c>
      <c r="FB30" s="83">
        <v>0</v>
      </c>
      <c r="FC30" s="83">
        <v>0</v>
      </c>
      <c r="FD30" s="83">
        <v>0</v>
      </c>
      <c r="FE30" s="83">
        <v>0</v>
      </c>
      <c r="FF30" s="83">
        <v>0</v>
      </c>
      <c r="FG30" s="83">
        <v>0</v>
      </c>
      <c r="FH30" s="83">
        <v>0</v>
      </c>
      <c r="FI30" s="83">
        <v>0</v>
      </c>
      <c r="FJ30" s="83">
        <v>0</v>
      </c>
      <c r="FK30" s="83">
        <v>0</v>
      </c>
      <c r="FL30" s="83">
        <v>203958.70595999999</v>
      </c>
      <c r="FM30" s="83">
        <v>0</v>
      </c>
      <c r="FN30" s="83">
        <v>203958.70595999999</v>
      </c>
    </row>
    <row r="31" spans="1:170" hidden="1" x14ac:dyDescent="0.25">
      <c r="A31" s="97">
        <v>27</v>
      </c>
      <c r="B31" s="68" t="s">
        <v>706</v>
      </c>
      <c r="D31" s="84">
        <v>0</v>
      </c>
      <c r="E31" s="84">
        <v>28221.125400000001</v>
      </c>
      <c r="F31" s="84">
        <v>66512.593368000002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817.93324799999994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576">
        <v>94733.718768000006</v>
      </c>
      <c r="Y31" s="576">
        <v>817.93324799999994</v>
      </c>
      <c r="Z31" s="576">
        <v>95551.652016000007</v>
      </c>
      <c r="AB31" s="84">
        <v>0</v>
      </c>
      <c r="AC31" s="84">
        <v>28221.125400000001</v>
      </c>
      <c r="AD31" s="84">
        <v>66512.593368000002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830.32617599999992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94733.718768000006</v>
      </c>
      <c r="AW31" s="84">
        <v>830.32617599999992</v>
      </c>
      <c r="AX31" s="84">
        <v>95564.044944000008</v>
      </c>
      <c r="AZ31" s="84">
        <v>0</v>
      </c>
      <c r="BA31" s="84">
        <v>26561.0592</v>
      </c>
      <c r="BB31" s="84">
        <v>48275.269379999998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830.32617599999992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74836.328580000001</v>
      </c>
      <c r="BU31" s="84">
        <v>830.32617599999992</v>
      </c>
      <c r="BV31" s="84">
        <v>75666.654756000004</v>
      </c>
      <c r="BX31" s="84">
        <v>0</v>
      </c>
      <c r="BY31" s="84">
        <v>42998.436000000002</v>
      </c>
      <c r="BZ31" s="84">
        <v>97267.687358399999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2241.7801919999997</v>
      </c>
      <c r="CJ31" s="84">
        <v>0</v>
      </c>
      <c r="CK31" s="84">
        <v>1220.7034079999999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140266.12335840001</v>
      </c>
      <c r="CS31" s="84">
        <v>3462.4835999999996</v>
      </c>
      <c r="CT31" s="84">
        <v>143728.60695840002</v>
      </c>
      <c r="CV31" s="84">
        <v>0</v>
      </c>
      <c r="CW31" s="84">
        <v>41528.869200000001</v>
      </c>
      <c r="CX31" s="84">
        <v>107220.57343920002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3888.4486319999996</v>
      </c>
      <c r="DH31" s="84">
        <v>0</v>
      </c>
      <c r="DI31" s="84">
        <v>2125.3871519999998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148749.44263920002</v>
      </c>
      <c r="DQ31" s="84">
        <v>6013.835783999999</v>
      </c>
      <c r="DR31" s="84">
        <v>154763.27842320001</v>
      </c>
      <c r="DT31" s="84">
        <v>0</v>
      </c>
      <c r="DU31" s="84">
        <v>17662.015800000001</v>
      </c>
      <c r="DV31" s="84">
        <v>76321.461902399999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40.444488</v>
      </c>
      <c r="EF31" s="84">
        <v>0</v>
      </c>
      <c r="EG31" s="84">
        <v>1679.2417439999999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93983.477702400007</v>
      </c>
      <c r="EO31" s="84">
        <v>1719.686232</v>
      </c>
      <c r="EP31" s="84">
        <v>95703.163934400014</v>
      </c>
      <c r="ER31" s="84">
        <v>0</v>
      </c>
      <c r="ES31" s="84">
        <v>28384.410599999999</v>
      </c>
      <c r="ET31" s="84">
        <v>79985.581790400014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1698.6684959999998</v>
      </c>
      <c r="FD31" s="84">
        <v>0</v>
      </c>
      <c r="FE31" s="84">
        <v>2453.7997439999999</v>
      </c>
      <c r="FF31" s="84">
        <v>0</v>
      </c>
      <c r="FG31" s="84">
        <v>0</v>
      </c>
      <c r="FH31" s="84">
        <v>0</v>
      </c>
      <c r="FI31" s="84">
        <v>0</v>
      </c>
      <c r="FJ31" s="84">
        <v>86.666759999999996</v>
      </c>
      <c r="FK31" s="84">
        <v>0</v>
      </c>
      <c r="FL31" s="84">
        <v>108369.99239040002</v>
      </c>
      <c r="FM31" s="84">
        <v>4239.1350000000002</v>
      </c>
      <c r="FN31" s="84">
        <v>112609.12739040001</v>
      </c>
    </row>
    <row r="32" spans="1:170" hidden="1" x14ac:dyDescent="0.25">
      <c r="A32" s="97">
        <v>28</v>
      </c>
      <c r="B32" s="74" t="s">
        <v>707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575">
        <v>0</v>
      </c>
      <c r="Y32" s="575">
        <v>0</v>
      </c>
      <c r="Z32" s="575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83">
        <v>0</v>
      </c>
      <c r="CK32" s="83">
        <v>0</v>
      </c>
      <c r="CL32" s="83">
        <v>0</v>
      </c>
      <c r="CM32" s="83">
        <v>0</v>
      </c>
      <c r="CN32" s="83">
        <v>0</v>
      </c>
      <c r="CO32" s="83">
        <v>0</v>
      </c>
      <c r="CP32" s="83">
        <v>0</v>
      </c>
      <c r="CQ32" s="83">
        <v>0</v>
      </c>
      <c r="CR32" s="83">
        <v>0</v>
      </c>
      <c r="CS32" s="83">
        <v>0</v>
      </c>
      <c r="CT32" s="83">
        <v>0</v>
      </c>
      <c r="CV32" s="83">
        <v>0</v>
      </c>
      <c r="CW32" s="83">
        <v>0</v>
      </c>
      <c r="CX32" s="83">
        <v>0</v>
      </c>
      <c r="CY32" s="83">
        <v>0</v>
      </c>
      <c r="CZ32" s="83">
        <v>0</v>
      </c>
      <c r="DA32" s="83">
        <v>0</v>
      </c>
      <c r="DB32" s="83">
        <v>0</v>
      </c>
      <c r="DC32" s="83">
        <v>0</v>
      </c>
      <c r="DD32" s="83">
        <v>0</v>
      </c>
      <c r="DE32" s="83">
        <v>0</v>
      </c>
      <c r="DF32" s="83">
        <v>0</v>
      </c>
      <c r="DG32" s="83">
        <v>0</v>
      </c>
      <c r="DH32" s="83">
        <v>0</v>
      </c>
      <c r="DI32" s="83">
        <v>0</v>
      </c>
      <c r="DJ32" s="83">
        <v>0</v>
      </c>
      <c r="DK32" s="83">
        <v>0</v>
      </c>
      <c r="DL32" s="83">
        <v>0</v>
      </c>
      <c r="DM32" s="83">
        <v>0</v>
      </c>
      <c r="DN32" s="83">
        <v>0</v>
      </c>
      <c r="DO32" s="83">
        <v>0</v>
      </c>
      <c r="DP32" s="83">
        <v>0</v>
      </c>
      <c r="DQ32" s="83">
        <v>0</v>
      </c>
      <c r="DR32" s="83">
        <v>0</v>
      </c>
      <c r="DT32" s="83">
        <v>0</v>
      </c>
      <c r="DU32" s="83">
        <v>0</v>
      </c>
      <c r="DV32" s="83">
        <v>0</v>
      </c>
      <c r="DW32" s="83">
        <v>0</v>
      </c>
      <c r="DX32" s="83">
        <v>0</v>
      </c>
      <c r="DY32" s="83">
        <v>0</v>
      </c>
      <c r="DZ32" s="83">
        <v>0</v>
      </c>
      <c r="EA32" s="83">
        <v>0</v>
      </c>
      <c r="EB32" s="83">
        <v>0</v>
      </c>
      <c r="EC32" s="83">
        <v>0</v>
      </c>
      <c r="ED32" s="83">
        <v>0</v>
      </c>
      <c r="EE32" s="83">
        <v>0</v>
      </c>
      <c r="EF32" s="83">
        <v>0</v>
      </c>
      <c r="EG32" s="83">
        <v>0</v>
      </c>
      <c r="EH32" s="83">
        <v>0</v>
      </c>
      <c r="EI32" s="83">
        <v>0</v>
      </c>
      <c r="EJ32" s="83">
        <v>0</v>
      </c>
      <c r="EK32" s="83">
        <v>0</v>
      </c>
      <c r="EL32" s="83">
        <v>0</v>
      </c>
      <c r="EM32" s="83">
        <v>0</v>
      </c>
      <c r="EN32" s="83">
        <v>0</v>
      </c>
      <c r="EO32" s="83">
        <v>0</v>
      </c>
      <c r="EP32" s="83">
        <v>0</v>
      </c>
      <c r="ER32" s="83">
        <v>0</v>
      </c>
      <c r="ES32" s="83">
        <v>0</v>
      </c>
      <c r="ET32" s="83">
        <v>0</v>
      </c>
      <c r="EU32" s="83">
        <v>0</v>
      </c>
      <c r="EV32" s="83">
        <v>0</v>
      </c>
      <c r="EW32" s="83">
        <v>0</v>
      </c>
      <c r="EX32" s="83">
        <v>0</v>
      </c>
      <c r="EY32" s="83">
        <v>0</v>
      </c>
      <c r="EZ32" s="83">
        <v>0</v>
      </c>
      <c r="FA32" s="83">
        <v>0</v>
      </c>
      <c r="FB32" s="83">
        <v>0</v>
      </c>
      <c r="FC32" s="83">
        <v>0</v>
      </c>
      <c r="FD32" s="83">
        <v>0</v>
      </c>
      <c r="FE32" s="83">
        <v>0</v>
      </c>
      <c r="FF32" s="83">
        <v>0</v>
      </c>
      <c r="FG32" s="83">
        <v>0</v>
      </c>
      <c r="FH32" s="83">
        <v>0</v>
      </c>
      <c r="FI32" s="83">
        <v>0</v>
      </c>
      <c r="FJ32" s="83">
        <v>0</v>
      </c>
      <c r="FK32" s="83">
        <v>0</v>
      </c>
      <c r="FL32" s="83">
        <v>0</v>
      </c>
      <c r="FM32" s="83">
        <v>0</v>
      </c>
      <c r="FN32" s="83">
        <v>0</v>
      </c>
    </row>
    <row r="33" spans="1:170" hidden="1" x14ac:dyDescent="0.25">
      <c r="A33" s="97">
        <v>29</v>
      </c>
      <c r="B33" s="68" t="s">
        <v>708</v>
      </c>
      <c r="D33" s="84">
        <v>5204.4436079999996</v>
      </c>
      <c r="E33" s="84">
        <v>2775.8483999999999</v>
      </c>
      <c r="F33" s="84">
        <v>4913.2516679999999</v>
      </c>
      <c r="G33" s="84">
        <v>972.17495999999994</v>
      </c>
      <c r="H33" s="84">
        <v>0</v>
      </c>
      <c r="I33" s="84">
        <v>525.77834399999995</v>
      </c>
      <c r="J33" s="84">
        <v>799.67880000000002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1101.1284000000001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576">
        <v>15191.17578</v>
      </c>
      <c r="Y33" s="576">
        <v>1101.1284000000001</v>
      </c>
      <c r="Z33" s="576">
        <v>16292.304179999999</v>
      </c>
      <c r="AB33" s="84">
        <v>5227.3035359999994</v>
      </c>
      <c r="AC33" s="84">
        <v>4680.8423999999995</v>
      </c>
      <c r="AD33" s="84">
        <v>4913.2516679999999</v>
      </c>
      <c r="AE33" s="84">
        <v>986.57755199999986</v>
      </c>
      <c r="AF33" s="84">
        <v>0</v>
      </c>
      <c r="AG33" s="84">
        <v>525.77834399999995</v>
      </c>
      <c r="AH33" s="84">
        <v>791.30520000000001</v>
      </c>
      <c r="AI33" s="84">
        <v>0</v>
      </c>
      <c r="AJ33" s="84">
        <v>0</v>
      </c>
      <c r="AK33" s="84">
        <v>0</v>
      </c>
      <c r="AL33" s="84">
        <v>0</v>
      </c>
      <c r="AM33" s="84">
        <v>404.44487999999996</v>
      </c>
      <c r="AN33" s="84">
        <v>0</v>
      </c>
      <c r="AO33" s="84">
        <v>18.589391999999997</v>
      </c>
      <c r="AP33" s="84">
        <v>1101.1284000000001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17125.058699999998</v>
      </c>
      <c r="AW33" s="84">
        <v>1524.1626719999999</v>
      </c>
      <c r="AX33" s="84">
        <v>18649.221371999996</v>
      </c>
      <c r="AZ33" s="84">
        <v>5265.4034160000001</v>
      </c>
      <c r="BA33" s="84">
        <v>4653.6282000000001</v>
      </c>
      <c r="BB33" s="84">
        <v>4913.2516679999999</v>
      </c>
      <c r="BC33" s="84">
        <v>986.57755199999986</v>
      </c>
      <c r="BD33" s="84">
        <v>0</v>
      </c>
      <c r="BE33" s="84">
        <v>525.77834399999995</v>
      </c>
      <c r="BF33" s="84">
        <v>803.86559999999997</v>
      </c>
      <c r="BG33" s="84">
        <v>0</v>
      </c>
      <c r="BH33" s="84">
        <v>0</v>
      </c>
      <c r="BI33" s="84">
        <v>0</v>
      </c>
      <c r="BJ33" s="84">
        <v>0</v>
      </c>
      <c r="BK33" s="84">
        <v>404.44487999999996</v>
      </c>
      <c r="BL33" s="84">
        <v>0</v>
      </c>
      <c r="BM33" s="84">
        <v>18.589391999999997</v>
      </c>
      <c r="BN33" s="84">
        <v>1101.1284000000001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17148.504780000003</v>
      </c>
      <c r="BU33" s="84">
        <v>1524.1626719999999</v>
      </c>
      <c r="BV33" s="84">
        <v>18672.667452000002</v>
      </c>
      <c r="BX33" s="84">
        <v>5265.4034160000001</v>
      </c>
      <c r="BY33" s="84">
        <v>4653.6282000000001</v>
      </c>
      <c r="BZ33" s="84">
        <v>4913.2516679999999</v>
      </c>
      <c r="CA33" s="84">
        <v>914.56459199999995</v>
      </c>
      <c r="CB33" s="84">
        <v>0</v>
      </c>
      <c r="CC33" s="84">
        <v>0</v>
      </c>
      <c r="CD33" s="84">
        <v>958.77719999999999</v>
      </c>
      <c r="CE33" s="84">
        <v>0</v>
      </c>
      <c r="CF33" s="84">
        <v>0</v>
      </c>
      <c r="CG33" s="84">
        <v>0</v>
      </c>
      <c r="CH33" s="84">
        <v>0</v>
      </c>
      <c r="CI33" s="84">
        <v>404.44487999999996</v>
      </c>
      <c r="CJ33" s="84">
        <v>0</v>
      </c>
      <c r="CK33" s="84">
        <v>0</v>
      </c>
      <c r="CL33" s="84">
        <v>841.54679999999996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16705.625076</v>
      </c>
      <c r="CS33" s="84">
        <v>1245.9916799999999</v>
      </c>
      <c r="CT33" s="84">
        <v>17951.616755999999</v>
      </c>
      <c r="CV33" s="84">
        <v>24635.382408000001</v>
      </c>
      <c r="CW33" s="84">
        <v>5524.4825999999994</v>
      </c>
      <c r="CX33" s="84">
        <v>4913.2516679999999</v>
      </c>
      <c r="CY33" s="84">
        <v>0</v>
      </c>
      <c r="CZ33" s="84">
        <v>0</v>
      </c>
      <c r="DA33" s="84">
        <v>0</v>
      </c>
      <c r="DB33" s="84">
        <v>715.94279999999992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665.70119999999997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35789.059475999995</v>
      </c>
      <c r="DQ33" s="84">
        <v>665.70119999999997</v>
      </c>
      <c r="DR33" s="84">
        <v>36454.760675999998</v>
      </c>
      <c r="DT33" s="84">
        <v>20368.195848000003</v>
      </c>
      <c r="DU33" s="84">
        <v>6694.6931999999997</v>
      </c>
      <c r="DV33" s="84">
        <v>0</v>
      </c>
      <c r="DW33" s="84">
        <v>0</v>
      </c>
      <c r="DX33" s="84">
        <v>0</v>
      </c>
      <c r="DY33" s="84">
        <v>0</v>
      </c>
      <c r="DZ33" s="84">
        <v>611.27279999999996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590.33879999999999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27674.161848000003</v>
      </c>
      <c r="EO33" s="84">
        <v>590.33879999999999</v>
      </c>
      <c r="EP33" s="84">
        <v>28264.500648000005</v>
      </c>
      <c r="ER33" s="84">
        <v>19880.517383999999</v>
      </c>
      <c r="ES33" s="84">
        <v>5415.6257999999998</v>
      </c>
      <c r="ET33" s="84">
        <v>925.82708400000001</v>
      </c>
      <c r="EU33" s="84">
        <v>0</v>
      </c>
      <c r="EV33" s="84">
        <v>0</v>
      </c>
      <c r="EW33" s="84">
        <v>0</v>
      </c>
      <c r="EX33" s="84">
        <v>661.51440000000002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590.33879999999999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26883.484668000001</v>
      </c>
      <c r="FM33" s="84">
        <v>590.33879999999999</v>
      </c>
      <c r="FN33" s="84">
        <v>27473.823468000002</v>
      </c>
    </row>
    <row r="34" spans="1:170" hidden="1" x14ac:dyDescent="0.25">
      <c r="A34" s="97">
        <v>30</v>
      </c>
      <c r="B34" s="74" t="s">
        <v>709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83">
        <v>0</v>
      </c>
      <c r="W34" s="83">
        <v>0</v>
      </c>
      <c r="X34" s="575">
        <v>0</v>
      </c>
      <c r="Y34" s="575">
        <v>0</v>
      </c>
      <c r="Z34" s="575">
        <v>0</v>
      </c>
      <c r="AB34" s="83">
        <v>0</v>
      </c>
      <c r="AC34" s="83">
        <v>0</v>
      </c>
      <c r="AD34" s="83">
        <v>0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83">
        <v>0</v>
      </c>
      <c r="AK34" s="83">
        <v>0</v>
      </c>
      <c r="AL34" s="83">
        <v>0</v>
      </c>
      <c r="AM34" s="83">
        <v>0</v>
      </c>
      <c r="AN34" s="83">
        <v>0</v>
      </c>
      <c r="AO34" s="83">
        <v>0</v>
      </c>
      <c r="AP34" s="83">
        <v>0</v>
      </c>
      <c r="AQ34" s="83">
        <v>0</v>
      </c>
      <c r="AR34" s="83">
        <v>0</v>
      </c>
      <c r="AS34" s="83">
        <v>0</v>
      </c>
      <c r="AT34" s="83">
        <v>0</v>
      </c>
      <c r="AU34" s="83">
        <v>0</v>
      </c>
      <c r="AV34" s="83">
        <v>0</v>
      </c>
      <c r="AW34" s="83">
        <v>0</v>
      </c>
      <c r="AX34" s="83">
        <v>0</v>
      </c>
      <c r="AZ34" s="83">
        <v>0</v>
      </c>
      <c r="BA34" s="83">
        <v>0</v>
      </c>
      <c r="BB34" s="83">
        <v>0</v>
      </c>
      <c r="BC34" s="83">
        <v>0</v>
      </c>
      <c r="BD34" s="83">
        <v>0</v>
      </c>
      <c r="BE34" s="83">
        <v>0</v>
      </c>
      <c r="BF34" s="83">
        <v>0</v>
      </c>
      <c r="BG34" s="83">
        <v>0</v>
      </c>
      <c r="BH34" s="83">
        <v>0</v>
      </c>
      <c r="BI34" s="83">
        <v>0</v>
      </c>
      <c r="BJ34" s="83">
        <v>0</v>
      </c>
      <c r="BK34" s="83">
        <v>0</v>
      </c>
      <c r="BL34" s="83">
        <v>0</v>
      </c>
      <c r="BM34" s="83">
        <v>0</v>
      </c>
      <c r="BN34" s="83">
        <v>0</v>
      </c>
      <c r="BO34" s="83">
        <v>0</v>
      </c>
      <c r="BP34" s="83">
        <v>0</v>
      </c>
      <c r="BQ34" s="83">
        <v>0</v>
      </c>
      <c r="BR34" s="83">
        <v>0</v>
      </c>
      <c r="BS34" s="83">
        <v>0</v>
      </c>
      <c r="BT34" s="83">
        <v>0</v>
      </c>
      <c r="BU34" s="83">
        <v>0</v>
      </c>
      <c r="BV34" s="83">
        <v>0</v>
      </c>
      <c r="BX34" s="83">
        <v>0</v>
      </c>
      <c r="BY34" s="83">
        <v>0</v>
      </c>
      <c r="BZ34" s="83">
        <v>0</v>
      </c>
      <c r="CA34" s="83">
        <v>0</v>
      </c>
      <c r="CB34" s="83">
        <v>0</v>
      </c>
      <c r="CC34" s="83">
        <v>0</v>
      </c>
      <c r="CD34" s="83">
        <v>0</v>
      </c>
      <c r="CE34" s="83">
        <v>0</v>
      </c>
      <c r="CF34" s="83">
        <v>0</v>
      </c>
      <c r="CG34" s="83">
        <v>0</v>
      </c>
      <c r="CH34" s="83">
        <v>0</v>
      </c>
      <c r="CI34" s="83">
        <v>0</v>
      </c>
      <c r="CJ34" s="83">
        <v>0</v>
      </c>
      <c r="CK34" s="83">
        <v>0</v>
      </c>
      <c r="CL34" s="83">
        <v>0</v>
      </c>
      <c r="CM34" s="83">
        <v>0</v>
      </c>
      <c r="CN34" s="83">
        <v>0</v>
      </c>
      <c r="CO34" s="83">
        <v>0</v>
      </c>
      <c r="CP34" s="83">
        <v>0</v>
      </c>
      <c r="CQ34" s="83">
        <v>0</v>
      </c>
      <c r="CR34" s="83">
        <v>0</v>
      </c>
      <c r="CS34" s="83">
        <v>0</v>
      </c>
      <c r="CT34" s="83">
        <v>0</v>
      </c>
      <c r="CV34" s="83">
        <v>0</v>
      </c>
      <c r="CW34" s="83">
        <v>0</v>
      </c>
      <c r="CX34" s="83">
        <v>0</v>
      </c>
      <c r="CY34" s="83">
        <v>0</v>
      </c>
      <c r="CZ34" s="83">
        <v>0</v>
      </c>
      <c r="DA34" s="83">
        <v>0</v>
      </c>
      <c r="DB34" s="83">
        <v>0</v>
      </c>
      <c r="DC34" s="83">
        <v>0</v>
      </c>
      <c r="DD34" s="83">
        <v>0</v>
      </c>
      <c r="DE34" s="83">
        <v>0</v>
      </c>
      <c r="DF34" s="83">
        <v>0</v>
      </c>
      <c r="DG34" s="83">
        <v>0</v>
      </c>
      <c r="DH34" s="83">
        <v>0</v>
      </c>
      <c r="DI34" s="83">
        <v>0</v>
      </c>
      <c r="DJ34" s="83">
        <v>0</v>
      </c>
      <c r="DK34" s="83">
        <v>0</v>
      </c>
      <c r="DL34" s="83">
        <v>0</v>
      </c>
      <c r="DM34" s="83">
        <v>0</v>
      </c>
      <c r="DN34" s="83">
        <v>0</v>
      </c>
      <c r="DO34" s="83">
        <v>0</v>
      </c>
      <c r="DP34" s="83">
        <v>0</v>
      </c>
      <c r="DQ34" s="83">
        <v>0</v>
      </c>
      <c r="DR34" s="83">
        <v>0</v>
      </c>
      <c r="DT34" s="83">
        <v>0</v>
      </c>
      <c r="DU34" s="83">
        <v>0</v>
      </c>
      <c r="DV34" s="83">
        <v>0</v>
      </c>
      <c r="DW34" s="83">
        <v>0</v>
      </c>
      <c r="DX34" s="83">
        <v>0</v>
      </c>
      <c r="DY34" s="83">
        <v>0</v>
      </c>
      <c r="DZ34" s="83">
        <v>0</v>
      </c>
      <c r="EA34" s="83">
        <v>0</v>
      </c>
      <c r="EB34" s="83">
        <v>0</v>
      </c>
      <c r="EC34" s="83">
        <v>0</v>
      </c>
      <c r="ED34" s="83">
        <v>0</v>
      </c>
      <c r="EE34" s="83">
        <v>0</v>
      </c>
      <c r="EF34" s="83">
        <v>0</v>
      </c>
      <c r="EG34" s="83">
        <v>0</v>
      </c>
      <c r="EH34" s="83">
        <v>0</v>
      </c>
      <c r="EI34" s="83">
        <v>0</v>
      </c>
      <c r="EJ34" s="83">
        <v>0</v>
      </c>
      <c r="EK34" s="83">
        <v>0</v>
      </c>
      <c r="EL34" s="83">
        <v>0</v>
      </c>
      <c r="EM34" s="83">
        <v>0</v>
      </c>
      <c r="EN34" s="83">
        <v>0</v>
      </c>
      <c r="EO34" s="83">
        <v>0</v>
      </c>
      <c r="EP34" s="83">
        <v>0</v>
      </c>
      <c r="ER34" s="83">
        <v>0</v>
      </c>
      <c r="ES34" s="83">
        <v>0</v>
      </c>
      <c r="ET34" s="83">
        <v>0</v>
      </c>
      <c r="EU34" s="83">
        <v>0</v>
      </c>
      <c r="EV34" s="83">
        <v>0</v>
      </c>
      <c r="EW34" s="83">
        <v>0</v>
      </c>
      <c r="EX34" s="83">
        <v>0</v>
      </c>
      <c r="EY34" s="83">
        <v>0</v>
      </c>
      <c r="EZ34" s="83">
        <v>0</v>
      </c>
      <c r="FA34" s="83">
        <v>0</v>
      </c>
      <c r="FB34" s="83">
        <v>0</v>
      </c>
      <c r="FC34" s="83">
        <v>0</v>
      </c>
      <c r="FD34" s="83">
        <v>0</v>
      </c>
      <c r="FE34" s="83">
        <v>0</v>
      </c>
      <c r="FF34" s="83">
        <v>0</v>
      </c>
      <c r="FG34" s="83">
        <v>0</v>
      </c>
      <c r="FH34" s="83">
        <v>0</v>
      </c>
      <c r="FI34" s="83">
        <v>0</v>
      </c>
      <c r="FJ34" s="83">
        <v>0</v>
      </c>
      <c r="FK34" s="83">
        <v>0</v>
      </c>
      <c r="FL34" s="83">
        <v>0</v>
      </c>
      <c r="FM34" s="83">
        <v>0</v>
      </c>
      <c r="FN34" s="83">
        <v>0</v>
      </c>
    </row>
    <row r="35" spans="1:170" hidden="1" x14ac:dyDescent="0.25">
      <c r="A35" s="97">
        <v>31</v>
      </c>
      <c r="B35" s="68" t="s">
        <v>710</v>
      </c>
      <c r="D35" s="84">
        <v>0</v>
      </c>
      <c r="E35" s="84">
        <v>0</v>
      </c>
      <c r="F35" s="84">
        <v>7250.8425912000002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576">
        <v>7250.8425912000002</v>
      </c>
      <c r="Y35" s="576">
        <v>0</v>
      </c>
      <c r="Z35" s="576">
        <v>7250.8425912000002</v>
      </c>
      <c r="AB35" s="84">
        <v>0</v>
      </c>
      <c r="AC35" s="84">
        <v>0</v>
      </c>
      <c r="AD35" s="84">
        <v>7250.8425912000002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7250.8425912000002</v>
      </c>
      <c r="AW35" s="84">
        <v>0</v>
      </c>
      <c r="AX35" s="84">
        <v>7250.8425912000002</v>
      </c>
      <c r="AZ35" s="84">
        <v>0</v>
      </c>
      <c r="BA35" s="84">
        <v>0</v>
      </c>
      <c r="BB35" s="84">
        <v>7250.8425912000002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7250.8425912000002</v>
      </c>
      <c r="BU35" s="84">
        <v>0</v>
      </c>
      <c r="BV35" s="84">
        <v>7250.8425912000002</v>
      </c>
      <c r="BX35" s="84">
        <v>0</v>
      </c>
      <c r="BY35" s="84">
        <v>0</v>
      </c>
      <c r="BZ35" s="84">
        <v>3401.5572864000001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3401.5572864000001</v>
      </c>
      <c r="CS35" s="84">
        <v>0</v>
      </c>
      <c r="CT35" s="84">
        <v>3401.5572864000001</v>
      </c>
      <c r="CV35" s="84">
        <v>0</v>
      </c>
      <c r="CW35" s="84">
        <v>0</v>
      </c>
      <c r="CX35" s="84">
        <v>3988.4042952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3988.4042952</v>
      </c>
      <c r="DQ35" s="84">
        <v>0</v>
      </c>
      <c r="DR35" s="84">
        <v>3988.4042952</v>
      </c>
      <c r="DT35" s="84">
        <v>0</v>
      </c>
      <c r="DU35" s="84">
        <v>0</v>
      </c>
      <c r="DV35" s="84">
        <v>8169.8116967999995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8169.8116967999995</v>
      </c>
      <c r="EO35" s="84">
        <v>0</v>
      </c>
      <c r="EP35" s="84">
        <v>8169.8116967999995</v>
      </c>
      <c r="ER35" s="84">
        <v>0</v>
      </c>
      <c r="ES35" s="84">
        <v>0</v>
      </c>
      <c r="ET35" s="84">
        <v>36257.1520896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36257.1520896</v>
      </c>
      <c r="FM35" s="84">
        <v>0</v>
      </c>
      <c r="FN35" s="84">
        <v>36257.1520896</v>
      </c>
    </row>
    <row r="36" spans="1:170" hidden="1" x14ac:dyDescent="0.25">
      <c r="A36" s="97">
        <v>32</v>
      </c>
      <c r="B36" s="74" t="s">
        <v>711</v>
      </c>
      <c r="D36" s="83">
        <v>0</v>
      </c>
      <c r="E36" s="83">
        <v>0</v>
      </c>
      <c r="F36" s="83">
        <v>32541.107508000001</v>
      </c>
      <c r="G36" s="83">
        <v>0</v>
      </c>
      <c r="H36" s="83">
        <v>0</v>
      </c>
      <c r="I36" s="83">
        <v>664029.15955199988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517.06979999999999</v>
      </c>
      <c r="T36" s="83">
        <v>3218.5606319999997</v>
      </c>
      <c r="U36" s="83">
        <v>0</v>
      </c>
      <c r="V36" s="83">
        <v>0</v>
      </c>
      <c r="W36" s="83">
        <v>0</v>
      </c>
      <c r="X36" s="575">
        <v>696570.26705999987</v>
      </c>
      <c r="Y36" s="575">
        <v>3735.6304319999999</v>
      </c>
      <c r="Z36" s="575">
        <v>700305.8974919999</v>
      </c>
      <c r="AB36" s="83">
        <v>0</v>
      </c>
      <c r="AC36" s="83">
        <v>0</v>
      </c>
      <c r="AD36" s="83">
        <v>32541.107508000001</v>
      </c>
      <c r="AE36" s="83">
        <v>0</v>
      </c>
      <c r="AF36" s="83">
        <v>0</v>
      </c>
      <c r="AG36" s="83">
        <v>665450.49441599997</v>
      </c>
      <c r="AH36" s="83">
        <v>0</v>
      </c>
      <c r="AI36" s="83">
        <v>0</v>
      </c>
      <c r="AJ36" s="83">
        <v>0</v>
      </c>
      <c r="AK36" s="83">
        <v>0</v>
      </c>
      <c r="AL36" s="83">
        <v>0</v>
      </c>
      <c r="AM36" s="83">
        <v>0</v>
      </c>
      <c r="AN36" s="83">
        <v>0</v>
      </c>
      <c r="AO36" s="83">
        <v>0</v>
      </c>
      <c r="AP36" s="83">
        <v>0</v>
      </c>
      <c r="AQ36" s="83">
        <v>855.15390000000002</v>
      </c>
      <c r="AR36" s="83">
        <v>3218.5606319999997</v>
      </c>
      <c r="AS36" s="83">
        <v>0</v>
      </c>
      <c r="AT36" s="83">
        <v>0</v>
      </c>
      <c r="AU36" s="83">
        <v>0</v>
      </c>
      <c r="AV36" s="83">
        <v>697991.60192399996</v>
      </c>
      <c r="AW36" s="83">
        <v>4073.714532</v>
      </c>
      <c r="AX36" s="83">
        <v>702065.31645599997</v>
      </c>
      <c r="AZ36" s="83">
        <v>0</v>
      </c>
      <c r="BA36" s="83">
        <v>0</v>
      </c>
      <c r="BB36" s="83">
        <v>34686.675036000001</v>
      </c>
      <c r="BC36" s="83">
        <v>0</v>
      </c>
      <c r="BD36" s="83">
        <v>0</v>
      </c>
      <c r="BE36" s="83">
        <v>675318.9494879999</v>
      </c>
      <c r="BF36" s="83">
        <v>0</v>
      </c>
      <c r="BG36" s="83">
        <v>0</v>
      </c>
      <c r="BH36" s="83">
        <v>0</v>
      </c>
      <c r="BI36" s="83">
        <v>0</v>
      </c>
      <c r="BJ36" s="83">
        <v>0</v>
      </c>
      <c r="BK36" s="83">
        <v>0</v>
      </c>
      <c r="BL36" s="83">
        <v>0</v>
      </c>
      <c r="BM36" s="83">
        <v>0</v>
      </c>
      <c r="BN36" s="83">
        <v>0</v>
      </c>
      <c r="BO36" s="83">
        <v>855.15390000000002</v>
      </c>
      <c r="BP36" s="83">
        <v>3218.5606319999997</v>
      </c>
      <c r="BQ36" s="83">
        <v>0</v>
      </c>
      <c r="BR36" s="83">
        <v>0</v>
      </c>
      <c r="BS36" s="83">
        <v>0</v>
      </c>
      <c r="BT36" s="83">
        <v>710005.62452399987</v>
      </c>
      <c r="BU36" s="83">
        <v>4073.714532</v>
      </c>
      <c r="BV36" s="83">
        <v>714079.33905599988</v>
      </c>
      <c r="BX36" s="83">
        <v>0</v>
      </c>
      <c r="BY36" s="83">
        <v>0</v>
      </c>
      <c r="BZ36" s="83">
        <v>35574.293383200005</v>
      </c>
      <c r="CA36" s="83">
        <v>0</v>
      </c>
      <c r="CB36" s="83">
        <v>0</v>
      </c>
      <c r="CC36" s="83">
        <v>636498.01879200002</v>
      </c>
      <c r="CD36" s="83">
        <v>0</v>
      </c>
      <c r="CE36" s="83">
        <v>0</v>
      </c>
      <c r="CF36" s="83">
        <v>0</v>
      </c>
      <c r="CG36" s="83">
        <v>0</v>
      </c>
      <c r="CH36" s="83">
        <v>0</v>
      </c>
      <c r="CI36" s="83">
        <v>0</v>
      </c>
      <c r="CJ36" s="83">
        <v>0</v>
      </c>
      <c r="CK36" s="83">
        <v>0</v>
      </c>
      <c r="CL36" s="83">
        <v>0</v>
      </c>
      <c r="CM36" s="83">
        <v>0</v>
      </c>
      <c r="CN36" s="83">
        <v>0</v>
      </c>
      <c r="CO36" s="83">
        <v>0</v>
      </c>
      <c r="CP36" s="83">
        <v>0</v>
      </c>
      <c r="CQ36" s="83">
        <v>0</v>
      </c>
      <c r="CR36" s="83">
        <v>672072.31217519997</v>
      </c>
      <c r="CS36" s="83">
        <v>0</v>
      </c>
      <c r="CT36" s="83">
        <v>672072.31217519997</v>
      </c>
      <c r="CV36" s="83">
        <v>0</v>
      </c>
      <c r="CW36" s="83">
        <v>0</v>
      </c>
      <c r="CX36" s="83">
        <v>35495.916487199996</v>
      </c>
      <c r="CY36" s="83">
        <v>0</v>
      </c>
      <c r="CZ36" s="83">
        <v>0</v>
      </c>
      <c r="DA36" s="83">
        <v>631338.45767999988</v>
      </c>
      <c r="DB36" s="83">
        <v>0</v>
      </c>
      <c r="DC36" s="83">
        <v>0</v>
      </c>
      <c r="DD36" s="83">
        <v>0</v>
      </c>
      <c r="DE36" s="83">
        <v>0</v>
      </c>
      <c r="DF36" s="83">
        <v>0</v>
      </c>
      <c r="DG36" s="83">
        <v>0</v>
      </c>
      <c r="DH36" s="83">
        <v>0</v>
      </c>
      <c r="DI36" s="83">
        <v>0</v>
      </c>
      <c r="DJ36" s="83">
        <v>0</v>
      </c>
      <c r="DK36" s="83">
        <v>0</v>
      </c>
      <c r="DL36" s="83">
        <v>0</v>
      </c>
      <c r="DM36" s="83">
        <v>0</v>
      </c>
      <c r="DN36" s="83">
        <v>0</v>
      </c>
      <c r="DO36" s="83">
        <v>0</v>
      </c>
      <c r="DP36" s="83">
        <v>666834.37416719983</v>
      </c>
      <c r="DQ36" s="83">
        <v>0</v>
      </c>
      <c r="DR36" s="83">
        <v>666834.37416719983</v>
      </c>
      <c r="DT36" s="83">
        <v>0</v>
      </c>
      <c r="DU36" s="83">
        <v>0</v>
      </c>
      <c r="DV36" s="83">
        <v>38500.690737600002</v>
      </c>
      <c r="DW36" s="83">
        <v>0</v>
      </c>
      <c r="DX36" s="83">
        <v>0</v>
      </c>
      <c r="DY36" s="83">
        <v>647805.1420799999</v>
      </c>
      <c r="DZ36" s="83">
        <v>0</v>
      </c>
      <c r="EA36" s="83">
        <v>0</v>
      </c>
      <c r="EB36" s="83">
        <v>0</v>
      </c>
      <c r="EC36" s="83">
        <v>0</v>
      </c>
      <c r="ED36" s="83">
        <v>0</v>
      </c>
      <c r="EE36" s="83">
        <v>0</v>
      </c>
      <c r="EF36" s="83">
        <v>0</v>
      </c>
      <c r="EG36" s="83">
        <v>0</v>
      </c>
      <c r="EH36" s="83">
        <v>0</v>
      </c>
      <c r="EI36" s="83">
        <v>0</v>
      </c>
      <c r="EJ36" s="83">
        <v>0</v>
      </c>
      <c r="EK36" s="83">
        <v>0</v>
      </c>
      <c r="EL36" s="83">
        <v>0</v>
      </c>
      <c r="EM36" s="83">
        <v>0</v>
      </c>
      <c r="EN36" s="83">
        <v>686305.83281759988</v>
      </c>
      <c r="EO36" s="83">
        <v>0</v>
      </c>
      <c r="EP36" s="83">
        <v>686305.83281759988</v>
      </c>
      <c r="ER36" s="83">
        <v>0</v>
      </c>
      <c r="ES36" s="83">
        <v>0</v>
      </c>
      <c r="ET36" s="83">
        <v>38718.186624000002</v>
      </c>
      <c r="EU36" s="83">
        <v>0</v>
      </c>
      <c r="EV36" s="83">
        <v>0</v>
      </c>
      <c r="EW36" s="83">
        <v>641767.3578</v>
      </c>
      <c r="EX36" s="83">
        <v>0</v>
      </c>
      <c r="EY36" s="83">
        <v>0</v>
      </c>
      <c r="EZ36" s="83">
        <v>0</v>
      </c>
      <c r="FA36" s="83">
        <v>0</v>
      </c>
      <c r="FB36" s="83">
        <v>0</v>
      </c>
      <c r="FC36" s="83">
        <v>0</v>
      </c>
      <c r="FD36" s="83">
        <v>0</v>
      </c>
      <c r="FE36" s="83">
        <v>0</v>
      </c>
      <c r="FF36" s="83">
        <v>0</v>
      </c>
      <c r="FG36" s="83">
        <v>0</v>
      </c>
      <c r="FH36" s="83">
        <v>0</v>
      </c>
      <c r="FI36" s="83">
        <v>0</v>
      </c>
      <c r="FJ36" s="83">
        <v>0</v>
      </c>
      <c r="FK36" s="83">
        <v>0</v>
      </c>
      <c r="FL36" s="83">
        <v>680485.54442399996</v>
      </c>
      <c r="FM36" s="83">
        <v>0</v>
      </c>
      <c r="FN36" s="83">
        <v>680485.54442399996</v>
      </c>
    </row>
    <row r="37" spans="1:170" hidden="1" x14ac:dyDescent="0.25">
      <c r="A37" s="97">
        <v>33</v>
      </c>
      <c r="B37" s="68" t="s">
        <v>712</v>
      </c>
      <c r="D37" s="84">
        <v>0</v>
      </c>
      <c r="E37" s="84">
        <v>18532.870199999998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576">
        <v>18532.870199999998</v>
      </c>
      <c r="Y37" s="576">
        <v>0</v>
      </c>
      <c r="Z37" s="576">
        <v>18532.870199999998</v>
      </c>
      <c r="AB37" s="84">
        <v>0</v>
      </c>
      <c r="AC37" s="84">
        <v>18532.870199999998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18532.870199999998</v>
      </c>
      <c r="AW37" s="84">
        <v>0</v>
      </c>
      <c r="AX37" s="84">
        <v>18532.870199999998</v>
      </c>
      <c r="AZ37" s="84">
        <v>0</v>
      </c>
      <c r="BA37" s="84">
        <v>9388.8989999999994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9388.8989999999994</v>
      </c>
      <c r="BU37" s="84">
        <v>0</v>
      </c>
      <c r="BV37" s="84">
        <v>9388.8989999999994</v>
      </c>
      <c r="BX37" s="84">
        <v>0</v>
      </c>
      <c r="BY37" s="84">
        <v>43488.291599999997</v>
      </c>
      <c r="BZ37" s="84">
        <v>0</v>
      </c>
      <c r="CA37" s="84">
        <v>0</v>
      </c>
      <c r="CB37" s="84">
        <v>0</v>
      </c>
      <c r="CC37" s="84">
        <v>23.111135999999998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43511.402735999996</v>
      </c>
      <c r="CS37" s="84">
        <v>0</v>
      </c>
      <c r="CT37" s="84">
        <v>43511.402735999996</v>
      </c>
      <c r="CV37" s="84">
        <v>0</v>
      </c>
      <c r="CW37" s="84">
        <v>94950.343800000002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94950.343800000002</v>
      </c>
      <c r="DQ37" s="84">
        <v>0</v>
      </c>
      <c r="DR37" s="84">
        <v>94950.343800000002</v>
      </c>
      <c r="DT37" s="84">
        <v>0</v>
      </c>
      <c r="DU37" s="84">
        <v>69913.279800000004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69913.279800000004</v>
      </c>
      <c r="EO37" s="84">
        <v>0</v>
      </c>
      <c r="EP37" s="84">
        <v>69913.279800000004</v>
      </c>
      <c r="ER37" s="84">
        <v>0</v>
      </c>
      <c r="ES37" s="84">
        <v>80036.962199999994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80036.962199999994</v>
      </c>
      <c r="FM37" s="84">
        <v>0</v>
      </c>
      <c r="FN37" s="84">
        <v>80036.962199999994</v>
      </c>
    </row>
    <row r="38" spans="1:170" hidden="1" x14ac:dyDescent="0.25">
      <c r="A38" s="97">
        <v>34</v>
      </c>
      <c r="B38" s="74" t="s">
        <v>713</v>
      </c>
      <c r="D38" s="83">
        <v>0</v>
      </c>
      <c r="E38" s="83">
        <v>5388.4115999999995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6933.3407999999999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575">
        <v>5388.4115999999995</v>
      </c>
      <c r="Y38" s="575">
        <v>6933.3407999999999</v>
      </c>
      <c r="Z38" s="575">
        <v>12321.752399999999</v>
      </c>
      <c r="AB38" s="83">
        <v>0</v>
      </c>
      <c r="AC38" s="83">
        <v>5388.4115999999995</v>
      </c>
      <c r="AD38" s="83">
        <v>0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83">
        <v>0</v>
      </c>
      <c r="AK38" s="83">
        <v>0</v>
      </c>
      <c r="AL38" s="83">
        <v>6993.6307199999992</v>
      </c>
      <c r="AM38" s="83">
        <v>0</v>
      </c>
      <c r="AN38" s="83">
        <v>0</v>
      </c>
      <c r="AO38" s="83">
        <v>0</v>
      </c>
      <c r="AP38" s="83">
        <v>0</v>
      </c>
      <c r="AQ38" s="83">
        <v>0</v>
      </c>
      <c r="AR38" s="83">
        <v>0</v>
      </c>
      <c r="AS38" s="83">
        <v>0</v>
      </c>
      <c r="AT38" s="83">
        <v>0</v>
      </c>
      <c r="AU38" s="83">
        <v>0</v>
      </c>
      <c r="AV38" s="83">
        <v>5388.4115999999995</v>
      </c>
      <c r="AW38" s="83">
        <v>6993.6307199999992</v>
      </c>
      <c r="AX38" s="83">
        <v>12382.042319999999</v>
      </c>
      <c r="AZ38" s="83">
        <v>0</v>
      </c>
      <c r="BA38" s="83">
        <v>21662.503199999999</v>
      </c>
      <c r="BB38" s="83">
        <v>0</v>
      </c>
      <c r="BC38" s="83">
        <v>0</v>
      </c>
      <c r="BD38" s="83">
        <v>0</v>
      </c>
      <c r="BE38" s="83">
        <v>0</v>
      </c>
      <c r="BF38" s="83">
        <v>0</v>
      </c>
      <c r="BG38" s="83">
        <v>0</v>
      </c>
      <c r="BH38" s="83">
        <v>0</v>
      </c>
      <c r="BI38" s="83">
        <v>0</v>
      </c>
      <c r="BJ38" s="83">
        <v>6993.6307199999992</v>
      </c>
      <c r="BK38" s="83">
        <v>0</v>
      </c>
      <c r="BL38" s="83">
        <v>0</v>
      </c>
      <c r="BM38" s="83">
        <v>0</v>
      </c>
      <c r="BN38" s="83">
        <v>0</v>
      </c>
      <c r="BO38" s="83">
        <v>0</v>
      </c>
      <c r="BP38" s="83">
        <v>0</v>
      </c>
      <c r="BQ38" s="83">
        <v>0</v>
      </c>
      <c r="BR38" s="83">
        <v>0</v>
      </c>
      <c r="BS38" s="83">
        <v>0</v>
      </c>
      <c r="BT38" s="83">
        <v>21662.503199999999</v>
      </c>
      <c r="BU38" s="83">
        <v>6993.6307199999992</v>
      </c>
      <c r="BV38" s="83">
        <v>28656.13392</v>
      </c>
      <c r="BX38" s="83">
        <v>0</v>
      </c>
      <c r="BY38" s="83">
        <v>8164.2599999999993</v>
      </c>
      <c r="BZ38" s="83">
        <v>0</v>
      </c>
      <c r="CA38" s="83">
        <v>0</v>
      </c>
      <c r="CB38" s="83">
        <v>0</v>
      </c>
      <c r="CC38" s="83">
        <v>0</v>
      </c>
      <c r="CD38" s="83">
        <v>0</v>
      </c>
      <c r="CE38" s="83">
        <v>0</v>
      </c>
      <c r="CF38" s="83">
        <v>0</v>
      </c>
      <c r="CG38" s="83">
        <v>0</v>
      </c>
      <c r="CH38" s="83">
        <v>3878.6515199999999</v>
      </c>
      <c r="CI38" s="83">
        <v>0</v>
      </c>
      <c r="CJ38" s="83">
        <v>0</v>
      </c>
      <c r="CK38" s="83">
        <v>0</v>
      </c>
      <c r="CL38" s="83">
        <v>0</v>
      </c>
      <c r="CM38" s="83">
        <v>0</v>
      </c>
      <c r="CN38" s="83">
        <v>0</v>
      </c>
      <c r="CO38" s="83">
        <v>0</v>
      </c>
      <c r="CP38" s="83">
        <v>0</v>
      </c>
      <c r="CQ38" s="83">
        <v>0</v>
      </c>
      <c r="CR38" s="83">
        <v>8164.2599999999993</v>
      </c>
      <c r="CS38" s="83">
        <v>3878.6515199999999</v>
      </c>
      <c r="CT38" s="83">
        <v>12042.91152</v>
      </c>
      <c r="CV38" s="83">
        <v>0</v>
      </c>
      <c r="CW38" s="83">
        <v>0</v>
      </c>
      <c r="CX38" s="83">
        <v>0</v>
      </c>
      <c r="CY38" s="83">
        <v>0</v>
      </c>
      <c r="CZ38" s="83">
        <v>0</v>
      </c>
      <c r="DA38" s="83">
        <v>0</v>
      </c>
      <c r="DB38" s="83">
        <v>0</v>
      </c>
      <c r="DC38" s="83">
        <v>0</v>
      </c>
      <c r="DD38" s="83">
        <v>0</v>
      </c>
      <c r="DE38" s="83">
        <v>0</v>
      </c>
      <c r="DF38" s="83">
        <v>4441.3574399999998</v>
      </c>
      <c r="DG38" s="83">
        <v>0</v>
      </c>
      <c r="DH38" s="83">
        <v>0</v>
      </c>
      <c r="DI38" s="83">
        <v>0</v>
      </c>
      <c r="DJ38" s="83">
        <v>0</v>
      </c>
      <c r="DK38" s="83">
        <v>0</v>
      </c>
      <c r="DL38" s="83">
        <v>0</v>
      </c>
      <c r="DM38" s="83">
        <v>0</v>
      </c>
      <c r="DN38" s="83">
        <v>0</v>
      </c>
      <c r="DO38" s="83">
        <v>0</v>
      </c>
      <c r="DP38" s="83">
        <v>0</v>
      </c>
      <c r="DQ38" s="83">
        <v>4441.3574399999998</v>
      </c>
      <c r="DR38" s="83">
        <v>4441.3574399999998</v>
      </c>
      <c r="DT38" s="83">
        <v>0</v>
      </c>
      <c r="DU38" s="83">
        <v>0</v>
      </c>
      <c r="DV38" s="83">
        <v>0</v>
      </c>
      <c r="DW38" s="83">
        <v>0</v>
      </c>
      <c r="DX38" s="83">
        <v>0</v>
      </c>
      <c r="DY38" s="83">
        <v>0</v>
      </c>
      <c r="DZ38" s="83">
        <v>0</v>
      </c>
      <c r="EA38" s="83">
        <v>0</v>
      </c>
      <c r="EB38" s="83">
        <v>0</v>
      </c>
      <c r="EC38" s="83">
        <v>0</v>
      </c>
      <c r="ED38" s="83">
        <v>3918.8447999999999</v>
      </c>
      <c r="EE38" s="83">
        <v>0</v>
      </c>
      <c r="EF38" s="83">
        <v>0</v>
      </c>
      <c r="EG38" s="83">
        <v>0</v>
      </c>
      <c r="EH38" s="83">
        <v>0</v>
      </c>
      <c r="EI38" s="83">
        <v>0</v>
      </c>
      <c r="EJ38" s="83">
        <v>0</v>
      </c>
      <c r="EK38" s="83">
        <v>0</v>
      </c>
      <c r="EL38" s="83">
        <v>0</v>
      </c>
      <c r="EM38" s="83">
        <v>0</v>
      </c>
      <c r="EN38" s="83">
        <v>0</v>
      </c>
      <c r="EO38" s="83">
        <v>3918.8447999999999</v>
      </c>
      <c r="EP38" s="83">
        <v>3918.8447999999999</v>
      </c>
      <c r="ER38" s="83">
        <v>0</v>
      </c>
      <c r="ES38" s="83">
        <v>0</v>
      </c>
      <c r="ET38" s="83">
        <v>0</v>
      </c>
      <c r="EU38" s="83">
        <v>0</v>
      </c>
      <c r="EV38" s="83">
        <v>0</v>
      </c>
      <c r="EW38" s="83">
        <v>0</v>
      </c>
      <c r="EX38" s="83">
        <v>0</v>
      </c>
      <c r="EY38" s="83">
        <v>0</v>
      </c>
      <c r="EZ38" s="83">
        <v>0</v>
      </c>
      <c r="FA38" s="83">
        <v>0</v>
      </c>
      <c r="FB38" s="83">
        <v>3918.8447999999999</v>
      </c>
      <c r="FC38" s="83">
        <v>0</v>
      </c>
      <c r="FD38" s="83">
        <v>0</v>
      </c>
      <c r="FE38" s="83">
        <v>0</v>
      </c>
      <c r="FF38" s="83">
        <v>0</v>
      </c>
      <c r="FG38" s="83">
        <v>0</v>
      </c>
      <c r="FH38" s="83">
        <v>0</v>
      </c>
      <c r="FI38" s="83">
        <v>0</v>
      </c>
      <c r="FJ38" s="83">
        <v>0</v>
      </c>
      <c r="FK38" s="83">
        <v>0</v>
      </c>
      <c r="FL38" s="83">
        <v>0</v>
      </c>
      <c r="FM38" s="83">
        <v>3918.8447999999999</v>
      </c>
      <c r="FN38" s="83">
        <v>3918.8447999999999</v>
      </c>
    </row>
    <row r="39" spans="1:170" hidden="1" x14ac:dyDescent="0.25">
      <c r="A39" s="97">
        <v>35</v>
      </c>
      <c r="B39" s="68" t="s">
        <v>714</v>
      </c>
      <c r="D39" s="84">
        <v>0</v>
      </c>
      <c r="E39" s="84">
        <v>0</v>
      </c>
      <c r="F39" s="84">
        <v>0</v>
      </c>
      <c r="G39" s="84">
        <v>0</v>
      </c>
      <c r="H39" s="84">
        <v>17197.699680000002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576">
        <v>17197.699680000002</v>
      </c>
      <c r="Y39" s="576">
        <v>0</v>
      </c>
      <c r="Z39" s="576">
        <v>17197.699680000002</v>
      </c>
      <c r="AB39" s="84">
        <v>0</v>
      </c>
      <c r="AC39" s="84">
        <v>0</v>
      </c>
      <c r="AD39" s="84">
        <v>0</v>
      </c>
      <c r="AE39" s="84">
        <v>0</v>
      </c>
      <c r="AF39" s="84">
        <v>15660.30672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15660.30672</v>
      </c>
      <c r="AW39" s="84">
        <v>0</v>
      </c>
      <c r="AX39" s="84">
        <v>15660.30672</v>
      </c>
      <c r="AZ39" s="84">
        <v>0</v>
      </c>
      <c r="BA39" s="84">
        <v>0</v>
      </c>
      <c r="BB39" s="84">
        <v>0</v>
      </c>
      <c r="BC39" s="84">
        <v>0</v>
      </c>
      <c r="BD39" s="84">
        <v>15660.30672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15660.30672</v>
      </c>
      <c r="BU39" s="84">
        <v>0</v>
      </c>
      <c r="BV39" s="84">
        <v>15660.30672</v>
      </c>
      <c r="BX39" s="84">
        <v>0</v>
      </c>
      <c r="BY39" s="84">
        <v>0</v>
      </c>
      <c r="BZ39" s="84">
        <v>0</v>
      </c>
      <c r="CA39" s="84">
        <v>0</v>
      </c>
      <c r="CB39" s="84">
        <v>15660.30672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15660.30672</v>
      </c>
      <c r="CS39" s="84">
        <v>0</v>
      </c>
      <c r="CT39" s="84">
        <v>15660.30672</v>
      </c>
      <c r="CV39" s="84">
        <v>0</v>
      </c>
      <c r="CW39" s="84">
        <v>0</v>
      </c>
      <c r="CX39" s="84">
        <v>0</v>
      </c>
      <c r="CY39" s="84">
        <v>0</v>
      </c>
      <c r="CZ39" s="84">
        <v>15660.30672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15660.30672</v>
      </c>
      <c r="DQ39" s="84">
        <v>0</v>
      </c>
      <c r="DR39" s="84">
        <v>15660.30672</v>
      </c>
      <c r="DT39" s="84">
        <v>0</v>
      </c>
      <c r="DU39" s="84">
        <v>0</v>
      </c>
      <c r="DV39" s="84">
        <v>0</v>
      </c>
      <c r="DW39" s="84">
        <v>0</v>
      </c>
      <c r="DX39" s="84">
        <v>10626.098399999999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10626.098399999999</v>
      </c>
      <c r="EO39" s="84">
        <v>0</v>
      </c>
      <c r="EP39" s="84">
        <v>10626.098399999999</v>
      </c>
      <c r="ER39" s="84">
        <v>0</v>
      </c>
      <c r="ES39" s="84">
        <v>0</v>
      </c>
      <c r="ET39" s="84">
        <v>0</v>
      </c>
      <c r="EU39" s="84">
        <v>0</v>
      </c>
      <c r="EV39" s="84">
        <v>16037.11872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16037.11872</v>
      </c>
      <c r="FM39" s="84">
        <v>0</v>
      </c>
      <c r="FN39" s="84">
        <v>16037.11872</v>
      </c>
    </row>
    <row r="40" spans="1:170" hidden="1" x14ac:dyDescent="0.25">
      <c r="A40" s="97">
        <v>36</v>
      </c>
      <c r="B40" s="74" t="s">
        <v>715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0</v>
      </c>
      <c r="X40" s="575">
        <v>0</v>
      </c>
      <c r="Y40" s="575">
        <v>0</v>
      </c>
      <c r="Z40" s="575">
        <v>0</v>
      </c>
      <c r="AB40" s="83">
        <v>0</v>
      </c>
      <c r="AC40" s="83">
        <v>0</v>
      </c>
      <c r="AD40" s="83">
        <v>0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83">
        <v>0</v>
      </c>
      <c r="AK40" s="83">
        <v>0</v>
      </c>
      <c r="AL40" s="83">
        <v>0</v>
      </c>
      <c r="AM40" s="83">
        <v>0</v>
      </c>
      <c r="AN40" s="83">
        <v>0</v>
      </c>
      <c r="AO40" s="83">
        <v>0</v>
      </c>
      <c r="AP40" s="83">
        <v>0</v>
      </c>
      <c r="AQ40" s="83">
        <v>0</v>
      </c>
      <c r="AR40" s="83">
        <v>0</v>
      </c>
      <c r="AS40" s="83">
        <v>0</v>
      </c>
      <c r="AT40" s="83">
        <v>0</v>
      </c>
      <c r="AU40" s="83">
        <v>0</v>
      </c>
      <c r="AV40" s="83">
        <v>0</v>
      </c>
      <c r="AW40" s="83">
        <v>0</v>
      </c>
      <c r="AX40" s="83">
        <v>0</v>
      </c>
      <c r="AZ40" s="83">
        <v>0</v>
      </c>
      <c r="BA40" s="83">
        <v>0</v>
      </c>
      <c r="BB40" s="83">
        <v>0</v>
      </c>
      <c r="BC40" s="83">
        <v>0</v>
      </c>
      <c r="BD40" s="83">
        <v>0</v>
      </c>
      <c r="BE40" s="83">
        <v>0</v>
      </c>
      <c r="BF40" s="83">
        <v>0</v>
      </c>
      <c r="BG40" s="83">
        <v>0</v>
      </c>
      <c r="BH40" s="83">
        <v>0</v>
      </c>
      <c r="BI40" s="83">
        <v>0</v>
      </c>
      <c r="BJ40" s="83">
        <v>0</v>
      </c>
      <c r="BK40" s="83">
        <v>0</v>
      </c>
      <c r="BL40" s="83">
        <v>0</v>
      </c>
      <c r="BM40" s="83">
        <v>0</v>
      </c>
      <c r="BN40" s="83">
        <v>0</v>
      </c>
      <c r="BO40" s="83">
        <v>0</v>
      </c>
      <c r="BP40" s="83">
        <v>0</v>
      </c>
      <c r="BQ40" s="83">
        <v>0</v>
      </c>
      <c r="BR40" s="83">
        <v>0</v>
      </c>
      <c r="BS40" s="83">
        <v>0</v>
      </c>
      <c r="BT40" s="83">
        <v>0</v>
      </c>
      <c r="BU40" s="83">
        <v>0</v>
      </c>
      <c r="BV40" s="83">
        <v>0</v>
      </c>
      <c r="BX40" s="83">
        <v>0</v>
      </c>
      <c r="BY40" s="83">
        <v>0</v>
      </c>
      <c r="BZ40" s="83">
        <v>0</v>
      </c>
      <c r="CA40" s="83">
        <v>0</v>
      </c>
      <c r="CB40" s="83">
        <v>0</v>
      </c>
      <c r="CC40" s="83">
        <v>0</v>
      </c>
      <c r="CD40" s="83">
        <v>0</v>
      </c>
      <c r="CE40" s="83">
        <v>0</v>
      </c>
      <c r="CF40" s="83">
        <v>0</v>
      </c>
      <c r="CG40" s="83">
        <v>0</v>
      </c>
      <c r="CH40" s="83">
        <v>0</v>
      </c>
      <c r="CI40" s="83">
        <v>0</v>
      </c>
      <c r="CJ40" s="83">
        <v>0</v>
      </c>
      <c r="CK40" s="83">
        <v>0</v>
      </c>
      <c r="CL40" s="83">
        <v>0</v>
      </c>
      <c r="CM40" s="83">
        <v>0</v>
      </c>
      <c r="CN40" s="83">
        <v>0</v>
      </c>
      <c r="CO40" s="83">
        <v>0</v>
      </c>
      <c r="CP40" s="83">
        <v>0</v>
      </c>
      <c r="CQ40" s="83">
        <v>0</v>
      </c>
      <c r="CR40" s="83">
        <v>0</v>
      </c>
      <c r="CS40" s="83">
        <v>0</v>
      </c>
      <c r="CT40" s="83">
        <v>0</v>
      </c>
      <c r="CV40" s="83">
        <v>0</v>
      </c>
      <c r="CW40" s="83">
        <v>0</v>
      </c>
      <c r="CX40" s="83">
        <v>0</v>
      </c>
      <c r="CY40" s="83">
        <v>0</v>
      </c>
      <c r="CZ40" s="83">
        <v>0</v>
      </c>
      <c r="DA40" s="83">
        <v>0</v>
      </c>
      <c r="DB40" s="83">
        <v>0</v>
      </c>
      <c r="DC40" s="83">
        <v>0</v>
      </c>
      <c r="DD40" s="83">
        <v>0</v>
      </c>
      <c r="DE40" s="83">
        <v>0</v>
      </c>
      <c r="DF40" s="83">
        <v>0</v>
      </c>
      <c r="DG40" s="83">
        <v>0</v>
      </c>
      <c r="DH40" s="83">
        <v>0</v>
      </c>
      <c r="DI40" s="83">
        <v>0</v>
      </c>
      <c r="DJ40" s="83">
        <v>0</v>
      </c>
      <c r="DK40" s="83">
        <v>0</v>
      </c>
      <c r="DL40" s="83">
        <v>0</v>
      </c>
      <c r="DM40" s="83">
        <v>0</v>
      </c>
      <c r="DN40" s="83">
        <v>0</v>
      </c>
      <c r="DO40" s="83">
        <v>0</v>
      </c>
      <c r="DP40" s="83">
        <v>0</v>
      </c>
      <c r="DQ40" s="83">
        <v>0</v>
      </c>
      <c r="DR40" s="83">
        <v>0</v>
      </c>
      <c r="DT40" s="83">
        <v>0</v>
      </c>
      <c r="DU40" s="83">
        <v>0</v>
      </c>
      <c r="DV40" s="83">
        <v>0</v>
      </c>
      <c r="DW40" s="83">
        <v>0</v>
      </c>
      <c r="DX40" s="83">
        <v>0</v>
      </c>
      <c r="DY40" s="83">
        <v>0</v>
      </c>
      <c r="DZ40" s="83">
        <v>0</v>
      </c>
      <c r="EA40" s="83">
        <v>0</v>
      </c>
      <c r="EB40" s="83">
        <v>0</v>
      </c>
      <c r="EC40" s="83">
        <v>0</v>
      </c>
      <c r="ED40" s="83">
        <v>0</v>
      </c>
      <c r="EE40" s="83">
        <v>0</v>
      </c>
      <c r="EF40" s="83">
        <v>0</v>
      </c>
      <c r="EG40" s="83">
        <v>0</v>
      </c>
      <c r="EH40" s="83">
        <v>0</v>
      </c>
      <c r="EI40" s="83">
        <v>0</v>
      </c>
      <c r="EJ40" s="83">
        <v>0</v>
      </c>
      <c r="EK40" s="83">
        <v>0</v>
      </c>
      <c r="EL40" s="83">
        <v>0</v>
      </c>
      <c r="EM40" s="83">
        <v>0</v>
      </c>
      <c r="EN40" s="83">
        <v>0</v>
      </c>
      <c r="EO40" s="83">
        <v>0</v>
      </c>
      <c r="EP40" s="83">
        <v>0</v>
      </c>
      <c r="ER40" s="83">
        <v>0</v>
      </c>
      <c r="ES40" s="83">
        <v>0</v>
      </c>
      <c r="ET40" s="83">
        <v>0</v>
      </c>
      <c r="EU40" s="83">
        <v>0</v>
      </c>
      <c r="EV40" s="83">
        <v>0</v>
      </c>
      <c r="EW40" s="83">
        <v>0</v>
      </c>
      <c r="EX40" s="83">
        <v>0</v>
      </c>
      <c r="EY40" s="83">
        <v>0</v>
      </c>
      <c r="EZ40" s="83">
        <v>0</v>
      </c>
      <c r="FA40" s="83">
        <v>0</v>
      </c>
      <c r="FB40" s="83">
        <v>0</v>
      </c>
      <c r="FC40" s="83">
        <v>0</v>
      </c>
      <c r="FD40" s="83">
        <v>0</v>
      </c>
      <c r="FE40" s="83">
        <v>0</v>
      </c>
      <c r="FF40" s="83">
        <v>0</v>
      </c>
      <c r="FG40" s="83">
        <v>0</v>
      </c>
      <c r="FH40" s="83">
        <v>0</v>
      </c>
      <c r="FI40" s="83">
        <v>0</v>
      </c>
      <c r="FJ40" s="83">
        <v>0</v>
      </c>
      <c r="FK40" s="83">
        <v>0</v>
      </c>
      <c r="FL40" s="83">
        <v>0</v>
      </c>
      <c r="FM40" s="83">
        <v>0</v>
      </c>
      <c r="FN40" s="83">
        <v>0</v>
      </c>
    </row>
    <row r="41" spans="1:170" hidden="1" x14ac:dyDescent="0.25">
      <c r="A41" s="97">
        <v>37</v>
      </c>
      <c r="B41" s="68" t="s">
        <v>716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576">
        <v>0</v>
      </c>
      <c r="Y41" s="576">
        <v>0</v>
      </c>
      <c r="Z41" s="576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</row>
    <row r="42" spans="1:170" hidden="1" x14ac:dyDescent="0.25">
      <c r="A42" s="97">
        <v>38</v>
      </c>
      <c r="B42" s="73" t="s">
        <v>17</v>
      </c>
      <c r="D42" s="82">
        <v>33032.595959999999</v>
      </c>
      <c r="E42" s="82">
        <v>68171.570999999996</v>
      </c>
      <c r="F42" s="82">
        <v>145183.40272799999</v>
      </c>
      <c r="G42" s="82">
        <v>0</v>
      </c>
      <c r="H42" s="82">
        <v>84903.279839999988</v>
      </c>
      <c r="I42" s="82">
        <v>7436.0080079999998</v>
      </c>
      <c r="J42" s="82">
        <v>12150.0936</v>
      </c>
      <c r="K42" s="82">
        <v>5170.4635392</v>
      </c>
      <c r="L42" s="82">
        <v>0</v>
      </c>
      <c r="M42" s="82">
        <v>12926.744999999999</v>
      </c>
      <c r="N42" s="82">
        <v>1085.21856</v>
      </c>
      <c r="O42" s="82">
        <v>193076.20792799999</v>
      </c>
      <c r="P42" s="82">
        <v>146272.72435199999</v>
      </c>
      <c r="Q42" s="82">
        <v>4207.3990559999993</v>
      </c>
      <c r="R42" s="82">
        <v>1318.8419999999999</v>
      </c>
      <c r="S42" s="82">
        <v>29910.499199999998</v>
      </c>
      <c r="T42" s="82">
        <v>161685.33998400002</v>
      </c>
      <c r="U42" s="82">
        <v>0</v>
      </c>
      <c r="V42" s="82">
        <v>34481.814912000002</v>
      </c>
      <c r="W42" s="82">
        <v>51965.389295999994</v>
      </c>
      <c r="X42" s="574">
        <v>350876.95113599999</v>
      </c>
      <c r="Y42" s="574">
        <v>642100.64382720005</v>
      </c>
      <c r="Z42" s="574">
        <v>992977.59496319992</v>
      </c>
      <c r="AB42" s="82">
        <v>37901.760624000002</v>
      </c>
      <c r="AC42" s="82">
        <v>41664.940199999997</v>
      </c>
      <c r="AD42" s="82">
        <v>149475.51749520001</v>
      </c>
      <c r="AE42" s="82">
        <v>0</v>
      </c>
      <c r="AF42" s="82">
        <v>74638.920960000003</v>
      </c>
      <c r="AG42" s="82">
        <v>7436.0080079999998</v>
      </c>
      <c r="AH42" s="82">
        <v>12150.0936</v>
      </c>
      <c r="AI42" s="82">
        <v>5739.3491760000006</v>
      </c>
      <c r="AJ42" s="82">
        <v>0</v>
      </c>
      <c r="AK42" s="82">
        <v>12709.0314</v>
      </c>
      <c r="AL42" s="82">
        <v>1185.7017599999999</v>
      </c>
      <c r="AM42" s="82">
        <v>195369.98817599998</v>
      </c>
      <c r="AN42" s="82">
        <v>152080.56957599998</v>
      </c>
      <c r="AO42" s="82">
        <v>4256.9707680000001</v>
      </c>
      <c r="AP42" s="82">
        <v>1318.8419999999999</v>
      </c>
      <c r="AQ42" s="82">
        <v>29703.671279999995</v>
      </c>
      <c r="AR42" s="82">
        <v>141984.18511200001</v>
      </c>
      <c r="AS42" s="82">
        <v>0</v>
      </c>
      <c r="AT42" s="82">
        <v>31003.588943999996</v>
      </c>
      <c r="AU42" s="82">
        <v>40224.932207999998</v>
      </c>
      <c r="AV42" s="82">
        <v>323267.24088719999</v>
      </c>
      <c r="AW42" s="82">
        <v>615576.83039999998</v>
      </c>
      <c r="AX42" s="82">
        <v>938844.07128719985</v>
      </c>
      <c r="AZ42" s="82">
        <v>37901.760624000002</v>
      </c>
      <c r="BA42" s="82">
        <v>44168.6466</v>
      </c>
      <c r="BB42" s="82">
        <v>186307.76005920002</v>
      </c>
      <c r="BC42" s="82">
        <v>0</v>
      </c>
      <c r="BD42" s="82">
        <v>74638.920960000003</v>
      </c>
      <c r="BE42" s="82">
        <v>7782.6750479999992</v>
      </c>
      <c r="BF42" s="82">
        <v>12150.0936</v>
      </c>
      <c r="BG42" s="82">
        <v>5392.6318944000004</v>
      </c>
      <c r="BH42" s="82">
        <v>4060.7773199999997</v>
      </c>
      <c r="BI42" s="82">
        <v>12709.0314</v>
      </c>
      <c r="BJ42" s="82">
        <v>1185.7017599999999</v>
      </c>
      <c r="BK42" s="82">
        <v>205925.99954399996</v>
      </c>
      <c r="BL42" s="82">
        <v>155792.83766399999</v>
      </c>
      <c r="BM42" s="82">
        <v>4356.114192</v>
      </c>
      <c r="BN42" s="82">
        <v>1318.8419999999999</v>
      </c>
      <c r="BO42" s="82">
        <v>29703.671279999995</v>
      </c>
      <c r="BP42" s="82">
        <v>155910.86355600003</v>
      </c>
      <c r="BQ42" s="82">
        <v>0</v>
      </c>
      <c r="BR42" s="82">
        <v>34707.148487999999</v>
      </c>
      <c r="BS42" s="82">
        <v>39728.042783999997</v>
      </c>
      <c r="BT42" s="82">
        <v>362949.85689120006</v>
      </c>
      <c r="BU42" s="82">
        <v>650791.66188240005</v>
      </c>
      <c r="BV42" s="82">
        <v>1013741.5187735999</v>
      </c>
      <c r="BX42" s="82">
        <v>37901.760624000002</v>
      </c>
      <c r="BY42" s="82">
        <v>46291.354200000002</v>
      </c>
      <c r="BZ42" s="82">
        <v>158790.6115848</v>
      </c>
      <c r="CA42" s="82">
        <v>0</v>
      </c>
      <c r="CB42" s="82">
        <v>74638.920960000003</v>
      </c>
      <c r="CC42" s="82">
        <v>7701.7860719999999</v>
      </c>
      <c r="CD42" s="82">
        <v>15009.678</v>
      </c>
      <c r="CE42" s="82">
        <v>7072.3593072000003</v>
      </c>
      <c r="CF42" s="82">
        <v>7993.8572399999994</v>
      </c>
      <c r="CG42" s="82">
        <v>12709.0314</v>
      </c>
      <c r="CH42" s="82">
        <v>884.25215999999989</v>
      </c>
      <c r="CI42" s="82">
        <v>209433.11443199997</v>
      </c>
      <c r="CJ42" s="82">
        <v>166922.44063199998</v>
      </c>
      <c r="CK42" s="82">
        <v>1121.559984</v>
      </c>
      <c r="CL42" s="82">
        <v>1900.8072</v>
      </c>
      <c r="CM42" s="82">
        <v>28287.695519999997</v>
      </c>
      <c r="CN42" s="82">
        <v>119025.4905</v>
      </c>
      <c r="CO42" s="82">
        <v>0</v>
      </c>
      <c r="CP42" s="82">
        <v>36631.150559999995</v>
      </c>
      <c r="CQ42" s="82">
        <v>39728.042783999997</v>
      </c>
      <c r="CR42" s="82">
        <v>340334.11144080001</v>
      </c>
      <c r="CS42" s="82">
        <v>631709.80171919998</v>
      </c>
      <c r="CT42" s="82">
        <v>972043.91315999988</v>
      </c>
      <c r="CV42" s="82">
        <v>31264.761527999999</v>
      </c>
      <c r="CW42" s="82">
        <v>29690.692199999998</v>
      </c>
      <c r="CX42" s="82">
        <v>166588.13302559999</v>
      </c>
      <c r="CY42" s="82">
        <v>0</v>
      </c>
      <c r="CZ42" s="82">
        <v>74638.920960000003</v>
      </c>
      <c r="DA42" s="82">
        <v>22209.801695999995</v>
      </c>
      <c r="DB42" s="82">
        <v>11220.624</v>
      </c>
      <c r="DC42" s="82">
        <v>6059.1369599999998</v>
      </c>
      <c r="DD42" s="82">
        <v>12534.776784</v>
      </c>
      <c r="DE42" s="82">
        <v>12709.0314</v>
      </c>
      <c r="DF42" s="82">
        <v>984.7353599999999</v>
      </c>
      <c r="DG42" s="82">
        <v>209277.11426399997</v>
      </c>
      <c r="DH42" s="82">
        <v>169900.17652799998</v>
      </c>
      <c r="DI42" s="82">
        <v>2267.9058239999999</v>
      </c>
      <c r="DJ42" s="82">
        <v>1570.05</v>
      </c>
      <c r="DK42" s="82">
        <v>28160.416799999999</v>
      </c>
      <c r="DL42" s="82">
        <v>124371.19674000001</v>
      </c>
      <c r="DM42" s="82">
        <v>0</v>
      </c>
      <c r="DN42" s="82">
        <v>42408.934559999994</v>
      </c>
      <c r="DO42" s="82">
        <v>27161.362583999995</v>
      </c>
      <c r="DP42" s="82">
        <v>335612.93340959999</v>
      </c>
      <c r="DQ42" s="82">
        <v>637404.83780399989</v>
      </c>
      <c r="DR42" s="82">
        <v>973017.77121359983</v>
      </c>
      <c r="DT42" s="82">
        <v>31264.761527999999</v>
      </c>
      <c r="DU42" s="82">
        <v>83411.523000000001</v>
      </c>
      <c r="DV42" s="82">
        <v>174349.40515199999</v>
      </c>
      <c r="DW42" s="82">
        <v>0</v>
      </c>
      <c r="DX42" s="82">
        <v>73613.992320000005</v>
      </c>
      <c r="DY42" s="82">
        <v>8013.7864079999999</v>
      </c>
      <c r="DZ42" s="82">
        <v>9545.9040000000005</v>
      </c>
      <c r="EA42" s="82">
        <v>7284.4291008</v>
      </c>
      <c r="EB42" s="82">
        <v>16774.330463999999</v>
      </c>
      <c r="EC42" s="82">
        <v>8218.6883999999991</v>
      </c>
      <c r="ED42" s="82">
        <v>2753.2396800000001</v>
      </c>
      <c r="EE42" s="82">
        <v>261843.39309599996</v>
      </c>
      <c r="EF42" s="82">
        <v>179571.51705599998</v>
      </c>
      <c r="EG42" s="82">
        <v>1251.6857279999999</v>
      </c>
      <c r="EH42" s="82">
        <v>1729.1484</v>
      </c>
      <c r="EI42" s="82">
        <v>28482.591059999999</v>
      </c>
      <c r="EJ42" s="82">
        <v>149690.91160800002</v>
      </c>
      <c r="EK42" s="82">
        <v>0</v>
      </c>
      <c r="EL42" s="82">
        <v>45725.382575999996</v>
      </c>
      <c r="EM42" s="82">
        <v>27733.363199999996</v>
      </c>
      <c r="EN42" s="82">
        <v>380199.372408</v>
      </c>
      <c r="EO42" s="82">
        <v>731058.68036879995</v>
      </c>
      <c r="EP42" s="82">
        <v>1111258.0527768</v>
      </c>
      <c r="ER42" s="82">
        <v>27614.793023999999</v>
      </c>
      <c r="ES42" s="82">
        <v>40875.7284</v>
      </c>
      <c r="ET42" s="82">
        <v>174898.043424</v>
      </c>
      <c r="EU42" s="82">
        <v>0</v>
      </c>
      <c r="EV42" s="82">
        <v>68881.233599999992</v>
      </c>
      <c r="EW42" s="82">
        <v>27490.696271999994</v>
      </c>
      <c r="EX42" s="82">
        <v>10366.516799999999</v>
      </c>
      <c r="EY42" s="82">
        <v>7644.6111311999994</v>
      </c>
      <c r="EZ42" s="82">
        <v>17857.204416</v>
      </c>
      <c r="FA42" s="82">
        <v>6613.0505999999996</v>
      </c>
      <c r="FB42" s="82">
        <v>1205.7983999999999</v>
      </c>
      <c r="FC42" s="82">
        <v>278281.18857599999</v>
      </c>
      <c r="FD42" s="82">
        <v>183150.56116800001</v>
      </c>
      <c r="FE42" s="82">
        <v>4461.4540799999995</v>
      </c>
      <c r="FF42" s="82">
        <v>1729.1484</v>
      </c>
      <c r="FG42" s="82">
        <v>24990.381179999997</v>
      </c>
      <c r="FH42" s="82">
        <v>157241.72167199999</v>
      </c>
      <c r="FI42" s="82">
        <v>0</v>
      </c>
      <c r="FJ42" s="82">
        <v>50151.165119999998</v>
      </c>
      <c r="FK42" s="82">
        <v>23914.247975999999</v>
      </c>
      <c r="FL42" s="82">
        <v>350127.01151999994</v>
      </c>
      <c r="FM42" s="82">
        <v>757240.53271920001</v>
      </c>
      <c r="FN42" s="82">
        <v>1107367.5442392</v>
      </c>
    </row>
    <row r="43" spans="1:170" hidden="1" x14ac:dyDescent="0.25">
      <c r="A43" s="97">
        <v>39</v>
      </c>
      <c r="B43" s="74" t="s">
        <v>18</v>
      </c>
      <c r="D43" s="83">
        <v>0</v>
      </c>
      <c r="E43" s="83">
        <v>2612.5632000000001</v>
      </c>
      <c r="F43" s="83">
        <v>41641.644844799994</v>
      </c>
      <c r="G43" s="83">
        <v>0</v>
      </c>
      <c r="H43" s="83">
        <v>66801.231360000005</v>
      </c>
      <c r="I43" s="83">
        <v>0</v>
      </c>
      <c r="J43" s="83">
        <v>0</v>
      </c>
      <c r="K43" s="83">
        <v>0</v>
      </c>
      <c r="L43" s="83">
        <v>0</v>
      </c>
      <c r="M43" s="83">
        <v>12464.1036</v>
      </c>
      <c r="N43" s="83">
        <v>0</v>
      </c>
      <c r="O43" s="83">
        <v>0</v>
      </c>
      <c r="P43" s="83">
        <v>60865.353792000002</v>
      </c>
      <c r="Q43" s="83">
        <v>0</v>
      </c>
      <c r="R43" s="83">
        <v>0</v>
      </c>
      <c r="S43" s="83">
        <v>24882.989759999997</v>
      </c>
      <c r="T43" s="83">
        <v>1909.9762919999998</v>
      </c>
      <c r="U43" s="83">
        <v>0</v>
      </c>
      <c r="V43" s="83">
        <v>2241.7801919999997</v>
      </c>
      <c r="W43" s="83">
        <v>0</v>
      </c>
      <c r="X43" s="575">
        <v>111055.4394048</v>
      </c>
      <c r="Y43" s="575">
        <v>102364.20363600001</v>
      </c>
      <c r="Z43" s="575">
        <v>213419.6430408</v>
      </c>
      <c r="AB43" s="83">
        <v>0</v>
      </c>
      <c r="AC43" s="83">
        <v>2612.5632000000001</v>
      </c>
      <c r="AD43" s="83">
        <v>48025.443024</v>
      </c>
      <c r="AE43" s="83">
        <v>0</v>
      </c>
      <c r="AF43" s="83">
        <v>60320.064960000003</v>
      </c>
      <c r="AG43" s="83">
        <v>0</v>
      </c>
      <c r="AH43" s="83">
        <v>0</v>
      </c>
      <c r="AI43" s="83">
        <v>0</v>
      </c>
      <c r="AJ43" s="83">
        <v>0</v>
      </c>
      <c r="AK43" s="83">
        <v>12300.8184</v>
      </c>
      <c r="AL43" s="83">
        <v>0</v>
      </c>
      <c r="AM43" s="83">
        <v>0</v>
      </c>
      <c r="AN43" s="83">
        <v>63436.216463999997</v>
      </c>
      <c r="AO43" s="83">
        <v>0</v>
      </c>
      <c r="AP43" s="83">
        <v>0</v>
      </c>
      <c r="AQ43" s="83">
        <v>24616.499939999998</v>
      </c>
      <c r="AR43" s="83">
        <v>1909.9762919999998</v>
      </c>
      <c r="AS43" s="83">
        <v>0</v>
      </c>
      <c r="AT43" s="83">
        <v>2230.2246239999995</v>
      </c>
      <c r="AU43" s="83">
        <v>0</v>
      </c>
      <c r="AV43" s="83">
        <v>110958.071184</v>
      </c>
      <c r="AW43" s="83">
        <v>104493.73572</v>
      </c>
      <c r="AX43" s="83">
        <v>215451.806904</v>
      </c>
      <c r="AZ43" s="83">
        <v>0</v>
      </c>
      <c r="BA43" s="83">
        <v>2530.9205999999999</v>
      </c>
      <c r="BB43" s="83">
        <v>45593.799825599999</v>
      </c>
      <c r="BC43" s="83">
        <v>0</v>
      </c>
      <c r="BD43" s="83">
        <v>60320.064960000003</v>
      </c>
      <c r="BE43" s="83">
        <v>0</v>
      </c>
      <c r="BF43" s="83">
        <v>0</v>
      </c>
      <c r="BG43" s="83">
        <v>0</v>
      </c>
      <c r="BH43" s="83">
        <v>0</v>
      </c>
      <c r="BI43" s="83">
        <v>12300.8184</v>
      </c>
      <c r="BJ43" s="83">
        <v>0</v>
      </c>
      <c r="BK43" s="83">
        <v>0</v>
      </c>
      <c r="BL43" s="83">
        <v>65971.072656000004</v>
      </c>
      <c r="BM43" s="83">
        <v>0</v>
      </c>
      <c r="BN43" s="83">
        <v>0</v>
      </c>
      <c r="BO43" s="83">
        <v>24616.499939999998</v>
      </c>
      <c r="BP43" s="83">
        <v>2032.48206</v>
      </c>
      <c r="BQ43" s="83">
        <v>0</v>
      </c>
      <c r="BR43" s="83">
        <v>2496.0026879999996</v>
      </c>
      <c r="BS43" s="83">
        <v>0</v>
      </c>
      <c r="BT43" s="83">
        <v>108444.7853856</v>
      </c>
      <c r="BU43" s="83">
        <v>107416.87574399999</v>
      </c>
      <c r="BV43" s="83">
        <v>215861.66112959999</v>
      </c>
      <c r="BX43" s="83">
        <v>0</v>
      </c>
      <c r="BY43" s="83">
        <v>3401.7750000000001</v>
      </c>
      <c r="BZ43" s="83">
        <v>42978.950632800006</v>
      </c>
      <c r="CA43" s="83">
        <v>0</v>
      </c>
      <c r="CB43" s="83">
        <v>60320.064960000003</v>
      </c>
      <c r="CC43" s="83">
        <v>0</v>
      </c>
      <c r="CD43" s="83">
        <v>0</v>
      </c>
      <c r="CE43" s="83">
        <v>0</v>
      </c>
      <c r="CF43" s="83">
        <v>0</v>
      </c>
      <c r="CG43" s="83">
        <v>12300.8184</v>
      </c>
      <c r="CH43" s="83">
        <v>0</v>
      </c>
      <c r="CI43" s="83">
        <v>0</v>
      </c>
      <c r="CJ43" s="83">
        <v>68685.961248000007</v>
      </c>
      <c r="CK43" s="83">
        <v>0</v>
      </c>
      <c r="CL43" s="83">
        <v>0</v>
      </c>
      <c r="CM43" s="83">
        <v>23463.036540000001</v>
      </c>
      <c r="CN43" s="83">
        <v>1314.1527839999999</v>
      </c>
      <c r="CO43" s="83">
        <v>0</v>
      </c>
      <c r="CP43" s="83">
        <v>0</v>
      </c>
      <c r="CQ43" s="83">
        <v>0</v>
      </c>
      <c r="CR43" s="83">
        <v>106700.79059280001</v>
      </c>
      <c r="CS43" s="83">
        <v>105763.96897200002</v>
      </c>
      <c r="CT43" s="83">
        <v>212464.75956480001</v>
      </c>
      <c r="CV43" s="83">
        <v>0</v>
      </c>
      <c r="CW43" s="83">
        <v>2177.136</v>
      </c>
      <c r="CX43" s="83">
        <v>38809.299765600001</v>
      </c>
      <c r="CY43" s="83">
        <v>0</v>
      </c>
      <c r="CZ43" s="83">
        <v>60320.064960000003</v>
      </c>
      <c r="DA43" s="83">
        <v>0</v>
      </c>
      <c r="DB43" s="83">
        <v>0</v>
      </c>
      <c r="DC43" s="83">
        <v>0</v>
      </c>
      <c r="DD43" s="83">
        <v>0</v>
      </c>
      <c r="DE43" s="83">
        <v>12300.8184</v>
      </c>
      <c r="DF43" s="83">
        <v>0</v>
      </c>
      <c r="DG43" s="83">
        <v>0</v>
      </c>
      <c r="DH43" s="83">
        <v>70745.531903999989</v>
      </c>
      <c r="DI43" s="83">
        <v>0</v>
      </c>
      <c r="DJ43" s="83">
        <v>0</v>
      </c>
      <c r="DK43" s="83">
        <v>23359.622579999996</v>
      </c>
      <c r="DL43" s="83">
        <v>1369.8372239999999</v>
      </c>
      <c r="DM43" s="83">
        <v>0</v>
      </c>
      <c r="DN43" s="83">
        <v>0</v>
      </c>
      <c r="DO43" s="83">
        <v>0</v>
      </c>
      <c r="DP43" s="83">
        <v>101306.5007256</v>
      </c>
      <c r="DQ43" s="83">
        <v>107775.81010799999</v>
      </c>
      <c r="DR43" s="83">
        <v>209082.3108336</v>
      </c>
      <c r="DT43" s="83">
        <v>0</v>
      </c>
      <c r="DU43" s="83">
        <v>2993.5619999999999</v>
      </c>
      <c r="DV43" s="83">
        <v>42797.704060800002</v>
      </c>
      <c r="DW43" s="83">
        <v>0</v>
      </c>
      <c r="DX43" s="83">
        <v>62219.197440000004</v>
      </c>
      <c r="DY43" s="83">
        <v>0</v>
      </c>
      <c r="DZ43" s="83">
        <v>0</v>
      </c>
      <c r="EA43" s="83">
        <v>0</v>
      </c>
      <c r="EB43" s="83">
        <v>0</v>
      </c>
      <c r="EC43" s="83">
        <v>7075.692</v>
      </c>
      <c r="ED43" s="83">
        <v>0</v>
      </c>
      <c r="EE43" s="83">
        <v>0</v>
      </c>
      <c r="EF43" s="83">
        <v>72160.586567999984</v>
      </c>
      <c r="EG43" s="83">
        <v>0</v>
      </c>
      <c r="EH43" s="83">
        <v>0</v>
      </c>
      <c r="EI43" s="83">
        <v>23622.13494</v>
      </c>
      <c r="EJ43" s="83">
        <v>1653.8278680000001</v>
      </c>
      <c r="EK43" s="83">
        <v>0</v>
      </c>
      <c r="EL43" s="83">
        <v>0</v>
      </c>
      <c r="EM43" s="83">
        <v>0</v>
      </c>
      <c r="EN43" s="83">
        <v>108010.4635008</v>
      </c>
      <c r="EO43" s="83">
        <v>104512.24137599998</v>
      </c>
      <c r="EP43" s="83">
        <v>212522.70487679998</v>
      </c>
      <c r="ER43" s="83">
        <v>0</v>
      </c>
      <c r="ES43" s="83">
        <v>2993.5619999999999</v>
      </c>
      <c r="ET43" s="83">
        <v>42753.617056799994</v>
      </c>
      <c r="EU43" s="83">
        <v>0</v>
      </c>
      <c r="EV43" s="83">
        <v>57004.119360000004</v>
      </c>
      <c r="EW43" s="83">
        <v>0</v>
      </c>
      <c r="EX43" s="83">
        <v>0</v>
      </c>
      <c r="EY43" s="83">
        <v>0</v>
      </c>
      <c r="EZ43" s="83">
        <v>0</v>
      </c>
      <c r="FA43" s="83">
        <v>6395.3369999999995</v>
      </c>
      <c r="FB43" s="83">
        <v>0</v>
      </c>
      <c r="FC43" s="83">
        <v>0</v>
      </c>
      <c r="FD43" s="83">
        <v>74961.890711999993</v>
      </c>
      <c r="FE43" s="83">
        <v>0</v>
      </c>
      <c r="FF43" s="83">
        <v>0</v>
      </c>
      <c r="FG43" s="83">
        <v>20726.54406</v>
      </c>
      <c r="FH43" s="83">
        <v>1737.3545280000001</v>
      </c>
      <c r="FI43" s="83">
        <v>0</v>
      </c>
      <c r="FJ43" s="83">
        <v>0</v>
      </c>
      <c r="FK43" s="83">
        <v>0</v>
      </c>
      <c r="FL43" s="83">
        <v>102751.2984168</v>
      </c>
      <c r="FM43" s="83">
        <v>103821.12629999999</v>
      </c>
      <c r="FN43" s="83">
        <v>206572.42471679999</v>
      </c>
    </row>
    <row r="44" spans="1:170" hidden="1" x14ac:dyDescent="0.25">
      <c r="A44" s="97">
        <v>40</v>
      </c>
      <c r="B44" s="68" t="s">
        <v>19</v>
      </c>
      <c r="D44" s="84">
        <v>0</v>
      </c>
      <c r="E44" s="84">
        <v>0</v>
      </c>
      <c r="F44" s="84">
        <v>7348.8137112000004</v>
      </c>
      <c r="G44" s="84">
        <v>0</v>
      </c>
      <c r="H44" s="84">
        <v>0</v>
      </c>
      <c r="I44" s="84">
        <v>283.11141599999996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3437.7814799999996</v>
      </c>
      <c r="P44" s="84">
        <v>34537.415615999991</v>
      </c>
      <c r="Q44" s="84">
        <v>55.768175999999997</v>
      </c>
      <c r="R44" s="84">
        <v>0</v>
      </c>
      <c r="S44" s="84">
        <v>2446.1378999999997</v>
      </c>
      <c r="T44" s="84">
        <v>0</v>
      </c>
      <c r="U44" s="84">
        <v>0</v>
      </c>
      <c r="V44" s="84">
        <v>0</v>
      </c>
      <c r="W44" s="84">
        <v>0</v>
      </c>
      <c r="X44" s="576">
        <v>7631.9251272000001</v>
      </c>
      <c r="Y44" s="576">
        <v>40477.103171999988</v>
      </c>
      <c r="Z44" s="576">
        <v>48109.028299199985</v>
      </c>
      <c r="AB44" s="84">
        <v>0</v>
      </c>
      <c r="AC44" s="84">
        <v>0</v>
      </c>
      <c r="AD44" s="84">
        <v>8475.4815911999995</v>
      </c>
      <c r="AE44" s="84">
        <v>0</v>
      </c>
      <c r="AF44" s="84">
        <v>0</v>
      </c>
      <c r="AG44" s="84">
        <v>283.11141599999996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3455.1148319999993</v>
      </c>
      <c r="AN44" s="84">
        <v>35574.402239999996</v>
      </c>
      <c r="AO44" s="84">
        <v>55.768175999999997</v>
      </c>
      <c r="AP44" s="84">
        <v>0</v>
      </c>
      <c r="AQ44" s="84">
        <v>2497.8448800000001</v>
      </c>
      <c r="AR44" s="84">
        <v>0</v>
      </c>
      <c r="AS44" s="84">
        <v>0</v>
      </c>
      <c r="AT44" s="84">
        <v>0</v>
      </c>
      <c r="AU44" s="84">
        <v>0</v>
      </c>
      <c r="AV44" s="84">
        <v>8758.5930071999992</v>
      </c>
      <c r="AW44" s="84">
        <v>41583.13012799999</v>
      </c>
      <c r="AX44" s="84">
        <v>50341.723135199987</v>
      </c>
      <c r="AZ44" s="84">
        <v>0</v>
      </c>
      <c r="BA44" s="84">
        <v>0</v>
      </c>
      <c r="BB44" s="84">
        <v>8046.3680856000001</v>
      </c>
      <c r="BC44" s="84">
        <v>0</v>
      </c>
      <c r="BD44" s="84">
        <v>0</v>
      </c>
      <c r="BE44" s="84">
        <v>283.11141599999996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3640.0039199999997</v>
      </c>
      <c r="BL44" s="84">
        <v>36283.729895999997</v>
      </c>
      <c r="BM44" s="84">
        <v>55.768175999999997</v>
      </c>
      <c r="BN44" s="84">
        <v>0</v>
      </c>
      <c r="BO44" s="84">
        <v>2497.8448800000001</v>
      </c>
      <c r="BP44" s="84">
        <v>0</v>
      </c>
      <c r="BQ44" s="84">
        <v>0</v>
      </c>
      <c r="BR44" s="84">
        <v>0</v>
      </c>
      <c r="BS44" s="84">
        <v>0</v>
      </c>
      <c r="BT44" s="84">
        <v>8329.4795016000007</v>
      </c>
      <c r="BU44" s="84">
        <v>42477.346871999995</v>
      </c>
      <c r="BV44" s="84">
        <v>50806.826373599994</v>
      </c>
      <c r="BX44" s="84">
        <v>0</v>
      </c>
      <c r="BY44" s="84">
        <v>0</v>
      </c>
      <c r="BZ44" s="84">
        <v>7584.9241104000002</v>
      </c>
      <c r="CA44" s="84">
        <v>0</v>
      </c>
      <c r="CB44" s="84">
        <v>0</v>
      </c>
      <c r="CC44" s="84">
        <v>283.11141599999996</v>
      </c>
      <c r="CD44" s="84">
        <v>0</v>
      </c>
      <c r="CE44" s="84">
        <v>0</v>
      </c>
      <c r="CF44" s="84">
        <v>158.344776</v>
      </c>
      <c r="CG44" s="84">
        <v>0</v>
      </c>
      <c r="CH44" s="84">
        <v>0</v>
      </c>
      <c r="CI44" s="84">
        <v>4183.1156159999991</v>
      </c>
      <c r="CJ44" s="84">
        <v>40118.420015999996</v>
      </c>
      <c r="CK44" s="84">
        <v>6.1964639999999997</v>
      </c>
      <c r="CL44" s="84">
        <v>0</v>
      </c>
      <c r="CM44" s="84">
        <v>2215.4452199999996</v>
      </c>
      <c r="CN44" s="84">
        <v>0</v>
      </c>
      <c r="CO44" s="84">
        <v>0</v>
      </c>
      <c r="CP44" s="84">
        <v>733.77856799999995</v>
      </c>
      <c r="CQ44" s="84">
        <v>0</v>
      </c>
      <c r="CR44" s="84">
        <v>7868.0355264</v>
      </c>
      <c r="CS44" s="84">
        <v>47415.300660000001</v>
      </c>
      <c r="CT44" s="84">
        <v>55283.336186400003</v>
      </c>
      <c r="CV44" s="84">
        <v>0</v>
      </c>
      <c r="CW44" s="84">
        <v>0</v>
      </c>
      <c r="CX44" s="84">
        <v>12055.346316000001</v>
      </c>
      <c r="CY44" s="84">
        <v>0</v>
      </c>
      <c r="CZ44" s="84">
        <v>0</v>
      </c>
      <c r="DA44" s="84">
        <v>820.4453279999999</v>
      </c>
      <c r="DB44" s="84">
        <v>0</v>
      </c>
      <c r="DC44" s="84">
        <v>0</v>
      </c>
      <c r="DD44" s="84">
        <v>250.28690399999999</v>
      </c>
      <c r="DE44" s="84">
        <v>0</v>
      </c>
      <c r="DF44" s="84">
        <v>0</v>
      </c>
      <c r="DG44" s="84">
        <v>4183.1156159999991</v>
      </c>
      <c r="DH44" s="84">
        <v>41321.036447999999</v>
      </c>
      <c r="DI44" s="84">
        <v>6.1964639999999997</v>
      </c>
      <c r="DJ44" s="84">
        <v>0</v>
      </c>
      <c r="DK44" s="84">
        <v>2203.5128399999999</v>
      </c>
      <c r="DL44" s="84">
        <v>0</v>
      </c>
      <c r="DM44" s="84">
        <v>0</v>
      </c>
      <c r="DN44" s="84">
        <v>849.33424799999989</v>
      </c>
      <c r="DO44" s="84">
        <v>0</v>
      </c>
      <c r="DP44" s="84">
        <v>12875.791644000001</v>
      </c>
      <c r="DQ44" s="84">
        <v>48813.482519999998</v>
      </c>
      <c r="DR44" s="84">
        <v>61689.274164000002</v>
      </c>
      <c r="DT44" s="84">
        <v>0</v>
      </c>
      <c r="DU44" s="84">
        <v>0</v>
      </c>
      <c r="DV44" s="84">
        <v>14743.673848800001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337.12113599999998</v>
      </c>
      <c r="EC44" s="84">
        <v>0</v>
      </c>
      <c r="ED44" s="84">
        <v>0</v>
      </c>
      <c r="EE44" s="84">
        <v>5234.6723039999997</v>
      </c>
      <c r="EF44" s="84">
        <v>42149.185487999996</v>
      </c>
      <c r="EG44" s="84">
        <v>6.1964639999999997</v>
      </c>
      <c r="EH44" s="84">
        <v>0</v>
      </c>
      <c r="EI44" s="84">
        <v>2231.3550599999994</v>
      </c>
      <c r="EJ44" s="84">
        <v>0</v>
      </c>
      <c r="EK44" s="84">
        <v>0</v>
      </c>
      <c r="EL44" s="84">
        <v>912.88987199999997</v>
      </c>
      <c r="EM44" s="84">
        <v>0</v>
      </c>
      <c r="EN44" s="84">
        <v>14743.673848800001</v>
      </c>
      <c r="EO44" s="84">
        <v>50871.420323999999</v>
      </c>
      <c r="EP44" s="84">
        <v>65615.094172800003</v>
      </c>
      <c r="ER44" s="84">
        <v>0</v>
      </c>
      <c r="ES44" s="84">
        <v>0</v>
      </c>
      <c r="ET44" s="84">
        <v>17585.816040000002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357.55271999999997</v>
      </c>
      <c r="FA44" s="84">
        <v>0</v>
      </c>
      <c r="FB44" s="84">
        <v>0</v>
      </c>
      <c r="FC44" s="84">
        <v>5564.0059919999994</v>
      </c>
      <c r="FD44" s="84">
        <v>43783.879679999998</v>
      </c>
      <c r="FE44" s="84">
        <v>12.392927999999999</v>
      </c>
      <c r="FF44" s="84">
        <v>0</v>
      </c>
      <c r="FG44" s="84">
        <v>1956.9103199999997</v>
      </c>
      <c r="FH44" s="84">
        <v>0</v>
      </c>
      <c r="FI44" s="84">
        <v>0</v>
      </c>
      <c r="FJ44" s="84">
        <v>999.55663199999992</v>
      </c>
      <c r="FK44" s="84">
        <v>0</v>
      </c>
      <c r="FL44" s="84">
        <v>17585.816040000002</v>
      </c>
      <c r="FM44" s="84">
        <v>52674.298272</v>
      </c>
      <c r="FN44" s="84">
        <v>70260.114312000005</v>
      </c>
    </row>
    <row r="45" spans="1:170" hidden="1" x14ac:dyDescent="0.25">
      <c r="A45" s="97">
        <v>41</v>
      </c>
      <c r="B45" s="74" t="s">
        <v>20</v>
      </c>
      <c r="D45" s="83">
        <v>23583.825720000001</v>
      </c>
      <c r="E45" s="83">
        <v>65559.007799999992</v>
      </c>
      <c r="F45" s="83">
        <v>78313.214772000007</v>
      </c>
      <c r="G45" s="83">
        <v>0</v>
      </c>
      <c r="H45" s="83">
        <v>406.95695999999998</v>
      </c>
      <c r="I45" s="83">
        <v>4298.6712959999995</v>
      </c>
      <c r="J45" s="83">
        <v>7578.1080000000002</v>
      </c>
      <c r="K45" s="83">
        <v>0</v>
      </c>
      <c r="L45" s="83">
        <v>0</v>
      </c>
      <c r="M45" s="83">
        <v>462.64139999999998</v>
      </c>
      <c r="N45" s="83">
        <v>1085.21856</v>
      </c>
      <c r="O45" s="83">
        <v>18714.242375999998</v>
      </c>
      <c r="P45" s="83">
        <v>47287.310183999994</v>
      </c>
      <c r="Q45" s="83">
        <v>1177.32816</v>
      </c>
      <c r="R45" s="83">
        <v>1318.8419999999999</v>
      </c>
      <c r="S45" s="83">
        <v>2581.3715399999996</v>
      </c>
      <c r="T45" s="83">
        <v>0</v>
      </c>
      <c r="U45" s="83">
        <v>0</v>
      </c>
      <c r="V45" s="83">
        <v>3368.4480719999997</v>
      </c>
      <c r="W45" s="83">
        <v>433.33379999999994</v>
      </c>
      <c r="X45" s="575">
        <v>179739.784548</v>
      </c>
      <c r="Y45" s="575">
        <v>76428.736091999992</v>
      </c>
      <c r="Z45" s="575">
        <v>256168.52064</v>
      </c>
      <c r="AB45" s="83">
        <v>28003.411799999998</v>
      </c>
      <c r="AC45" s="83">
        <v>39052.377</v>
      </c>
      <c r="AD45" s="83">
        <v>75094.86348</v>
      </c>
      <c r="AE45" s="83">
        <v>0</v>
      </c>
      <c r="AF45" s="83">
        <v>437.10192000000001</v>
      </c>
      <c r="AG45" s="83">
        <v>4298.6712959999995</v>
      </c>
      <c r="AH45" s="83">
        <v>7569.7343999999994</v>
      </c>
      <c r="AI45" s="83">
        <v>0</v>
      </c>
      <c r="AJ45" s="83">
        <v>0</v>
      </c>
      <c r="AK45" s="83">
        <v>408.21299999999997</v>
      </c>
      <c r="AL45" s="83">
        <v>1185.7017599999999</v>
      </c>
      <c r="AM45" s="83">
        <v>19332.465263999999</v>
      </c>
      <c r="AN45" s="83">
        <v>49415.293151999998</v>
      </c>
      <c r="AO45" s="83">
        <v>1195.9175519999999</v>
      </c>
      <c r="AP45" s="83">
        <v>1318.8419999999999</v>
      </c>
      <c r="AQ45" s="83">
        <v>2589.3264599999998</v>
      </c>
      <c r="AR45" s="83">
        <v>0</v>
      </c>
      <c r="AS45" s="83">
        <v>0</v>
      </c>
      <c r="AT45" s="83">
        <v>3385.7814239999998</v>
      </c>
      <c r="AU45" s="83">
        <v>439.11158399999999</v>
      </c>
      <c r="AV45" s="83">
        <v>154456.15989599994</v>
      </c>
      <c r="AW45" s="83">
        <v>79270.652195999995</v>
      </c>
      <c r="AX45" s="83">
        <v>233726.81209199992</v>
      </c>
      <c r="AZ45" s="83">
        <v>28003.411799999998</v>
      </c>
      <c r="BA45" s="83">
        <v>41637.725999999995</v>
      </c>
      <c r="BB45" s="83">
        <v>102987.24134400001</v>
      </c>
      <c r="BC45" s="83">
        <v>0</v>
      </c>
      <c r="BD45" s="83">
        <v>437.10192000000001</v>
      </c>
      <c r="BE45" s="83">
        <v>4298.6712959999995</v>
      </c>
      <c r="BF45" s="83">
        <v>7569.7343999999994</v>
      </c>
      <c r="BG45" s="83">
        <v>0</v>
      </c>
      <c r="BH45" s="83">
        <v>0</v>
      </c>
      <c r="BI45" s="83">
        <v>408.21299999999997</v>
      </c>
      <c r="BJ45" s="83">
        <v>1185.7017599999999</v>
      </c>
      <c r="BK45" s="83">
        <v>20372.466383999996</v>
      </c>
      <c r="BL45" s="83">
        <v>49908.581927999992</v>
      </c>
      <c r="BM45" s="83">
        <v>1226.899872</v>
      </c>
      <c r="BN45" s="83">
        <v>1318.8419999999999</v>
      </c>
      <c r="BO45" s="83">
        <v>2589.3264599999998</v>
      </c>
      <c r="BP45" s="83">
        <v>0</v>
      </c>
      <c r="BQ45" s="83">
        <v>0</v>
      </c>
      <c r="BR45" s="83">
        <v>3790.2263039999998</v>
      </c>
      <c r="BS45" s="83">
        <v>433.33379999999994</v>
      </c>
      <c r="BT45" s="83">
        <v>184933.88675999996</v>
      </c>
      <c r="BU45" s="83">
        <v>81233.591507999969</v>
      </c>
      <c r="BV45" s="83">
        <v>266167.47826799995</v>
      </c>
      <c r="BX45" s="83">
        <v>28003.411799999998</v>
      </c>
      <c r="BY45" s="83">
        <v>42862.364999999998</v>
      </c>
      <c r="BZ45" s="83">
        <v>80926.104542400004</v>
      </c>
      <c r="CA45" s="83">
        <v>0</v>
      </c>
      <c r="CB45" s="83">
        <v>437.10192000000001</v>
      </c>
      <c r="CC45" s="83">
        <v>4298.6712959999995</v>
      </c>
      <c r="CD45" s="83">
        <v>9495.6623999999993</v>
      </c>
      <c r="CE45" s="83">
        <v>0</v>
      </c>
      <c r="CF45" s="83">
        <v>250.28690399999999</v>
      </c>
      <c r="CG45" s="83">
        <v>408.21299999999997</v>
      </c>
      <c r="CH45" s="83">
        <v>884.25215999999989</v>
      </c>
      <c r="CI45" s="83">
        <v>6569.3404079999991</v>
      </c>
      <c r="CJ45" s="83">
        <v>51147.204839999999</v>
      </c>
      <c r="CK45" s="83">
        <v>985.23777599999994</v>
      </c>
      <c r="CL45" s="83">
        <v>1900.8072</v>
      </c>
      <c r="CM45" s="83">
        <v>2601.2588399999995</v>
      </c>
      <c r="CN45" s="83">
        <v>0</v>
      </c>
      <c r="CO45" s="83">
        <v>0</v>
      </c>
      <c r="CP45" s="83">
        <v>1149.779016</v>
      </c>
      <c r="CQ45" s="83">
        <v>433.33379999999994</v>
      </c>
      <c r="CR45" s="83">
        <v>166023.31695839996</v>
      </c>
      <c r="CS45" s="83">
        <v>66329.713943999988</v>
      </c>
      <c r="CT45" s="83">
        <v>232353.03090239994</v>
      </c>
      <c r="CV45" s="83">
        <v>22509.409103999998</v>
      </c>
      <c r="CW45" s="83">
        <v>27486.342000000001</v>
      </c>
      <c r="CX45" s="83">
        <v>89987.453431200003</v>
      </c>
      <c r="CY45" s="83">
        <v>0</v>
      </c>
      <c r="CZ45" s="83">
        <v>437.10192000000001</v>
      </c>
      <c r="DA45" s="83">
        <v>12393.346679999999</v>
      </c>
      <c r="DB45" s="83">
        <v>7096.6260000000002</v>
      </c>
      <c r="DC45" s="83">
        <v>0</v>
      </c>
      <c r="DD45" s="83">
        <v>393.30799199999996</v>
      </c>
      <c r="DE45" s="83">
        <v>408.21299999999997</v>
      </c>
      <c r="DF45" s="83">
        <v>984.7353599999999</v>
      </c>
      <c r="DG45" s="83">
        <v>6569.3404079999991</v>
      </c>
      <c r="DH45" s="83">
        <v>50650.31541599999</v>
      </c>
      <c r="DI45" s="83">
        <v>1728.8134560000001</v>
      </c>
      <c r="DJ45" s="83">
        <v>1570.05</v>
      </c>
      <c r="DK45" s="83">
        <v>2589.3264599999998</v>
      </c>
      <c r="DL45" s="83">
        <v>0</v>
      </c>
      <c r="DM45" s="83">
        <v>0</v>
      </c>
      <c r="DN45" s="83">
        <v>1328.8903199999997</v>
      </c>
      <c r="DO45" s="83">
        <v>138.66681599999998</v>
      </c>
      <c r="DP45" s="83">
        <v>159910.27913519996</v>
      </c>
      <c r="DQ45" s="83">
        <v>66361.65922799999</v>
      </c>
      <c r="DR45" s="83">
        <v>226271.93836319994</v>
      </c>
      <c r="DT45" s="83">
        <v>22509.409103999998</v>
      </c>
      <c r="DU45" s="83">
        <v>80417.960999999996</v>
      </c>
      <c r="DV45" s="83">
        <v>94517.638019999999</v>
      </c>
      <c r="DW45" s="83">
        <v>0</v>
      </c>
      <c r="DX45" s="83">
        <v>391.88448</v>
      </c>
      <c r="DY45" s="83">
        <v>0</v>
      </c>
      <c r="DZ45" s="83">
        <v>6037.3656000000001</v>
      </c>
      <c r="EA45" s="83">
        <v>0</v>
      </c>
      <c r="EB45" s="83">
        <v>526.11328800000001</v>
      </c>
      <c r="EC45" s="83">
        <v>1142.9964</v>
      </c>
      <c r="ED45" s="83">
        <v>2753.2396800000001</v>
      </c>
      <c r="EE45" s="83">
        <v>8216.0088479999995</v>
      </c>
      <c r="EF45" s="83">
        <v>57938.026967999998</v>
      </c>
      <c r="EG45" s="83">
        <v>948.05899199999999</v>
      </c>
      <c r="EH45" s="83">
        <v>1729.1484</v>
      </c>
      <c r="EI45" s="83">
        <v>2621.1461399999998</v>
      </c>
      <c r="EJ45" s="83">
        <v>0</v>
      </c>
      <c r="EK45" s="83">
        <v>0</v>
      </c>
      <c r="EL45" s="83">
        <v>1432.8904319999997</v>
      </c>
      <c r="EM45" s="83">
        <v>138.66681599999998</v>
      </c>
      <c r="EN45" s="83">
        <v>203874.25820399998</v>
      </c>
      <c r="EO45" s="83">
        <v>77446.295964000004</v>
      </c>
      <c r="EP45" s="83">
        <v>281320.554168</v>
      </c>
      <c r="ER45" s="83">
        <v>19880.517383999999</v>
      </c>
      <c r="ES45" s="83">
        <v>37854.9522</v>
      </c>
      <c r="ET45" s="83">
        <v>91707.826298400003</v>
      </c>
      <c r="EU45" s="83">
        <v>0</v>
      </c>
      <c r="EV45" s="83">
        <v>422.02943999999997</v>
      </c>
      <c r="EW45" s="83">
        <v>0</v>
      </c>
      <c r="EX45" s="83">
        <v>6556.5288</v>
      </c>
      <c r="EY45" s="83">
        <v>0</v>
      </c>
      <c r="EZ45" s="83">
        <v>561.86855999999989</v>
      </c>
      <c r="FA45" s="83">
        <v>217.71359999999999</v>
      </c>
      <c r="FB45" s="83">
        <v>1205.7983999999999</v>
      </c>
      <c r="FC45" s="83">
        <v>8730.2316239999982</v>
      </c>
      <c r="FD45" s="83">
        <v>55820.845944000001</v>
      </c>
      <c r="FE45" s="83">
        <v>3395.6622719999996</v>
      </c>
      <c r="FF45" s="83">
        <v>1729.1484</v>
      </c>
      <c r="FG45" s="83">
        <v>2298.9718800000001</v>
      </c>
      <c r="FH45" s="83">
        <v>0</v>
      </c>
      <c r="FI45" s="83">
        <v>0</v>
      </c>
      <c r="FJ45" s="83">
        <v>1571.5572479999998</v>
      </c>
      <c r="FK45" s="83">
        <v>121.33346399999998</v>
      </c>
      <c r="FL45" s="83">
        <v>156421.85412240002</v>
      </c>
      <c r="FM45" s="83">
        <v>75653.131391999996</v>
      </c>
      <c r="FN45" s="83">
        <v>232074.9855144</v>
      </c>
    </row>
    <row r="46" spans="1:170" hidden="1" x14ac:dyDescent="0.25">
      <c r="A46" s="97">
        <v>42</v>
      </c>
      <c r="B46" s="68" t="s">
        <v>21</v>
      </c>
      <c r="D46" s="84">
        <v>0</v>
      </c>
      <c r="E46" s="84">
        <v>0</v>
      </c>
      <c r="F46" s="84">
        <v>17879.7294</v>
      </c>
      <c r="G46" s="84">
        <v>0</v>
      </c>
      <c r="H46" s="84">
        <v>0</v>
      </c>
      <c r="I46" s="84">
        <v>2773.3363199999999</v>
      </c>
      <c r="J46" s="84">
        <v>0</v>
      </c>
      <c r="K46" s="84">
        <v>5170.4635392</v>
      </c>
      <c r="L46" s="84">
        <v>0</v>
      </c>
      <c r="M46" s="84">
        <v>0</v>
      </c>
      <c r="N46" s="84">
        <v>0</v>
      </c>
      <c r="O46" s="84">
        <v>148477.49323199998</v>
      </c>
      <c r="P46" s="84">
        <v>205.23693599999999</v>
      </c>
      <c r="Q46" s="84">
        <v>861.30849599999999</v>
      </c>
      <c r="R46" s="84">
        <v>0</v>
      </c>
      <c r="S46" s="84">
        <v>0</v>
      </c>
      <c r="T46" s="84">
        <v>157614.80742</v>
      </c>
      <c r="U46" s="84">
        <v>0</v>
      </c>
      <c r="V46" s="84">
        <v>28819.586591999996</v>
      </c>
      <c r="W46" s="84">
        <v>8279.5644719999982</v>
      </c>
      <c r="X46" s="576">
        <v>20653.065719999999</v>
      </c>
      <c r="Y46" s="576">
        <v>349428.46068719996</v>
      </c>
      <c r="Z46" s="576">
        <v>370081.52640719997</v>
      </c>
      <c r="AB46" s="84">
        <v>0</v>
      </c>
      <c r="AC46" s="84">
        <v>0</v>
      </c>
      <c r="AD46" s="84">
        <v>17879.7294</v>
      </c>
      <c r="AE46" s="84">
        <v>0</v>
      </c>
      <c r="AF46" s="84">
        <v>0</v>
      </c>
      <c r="AG46" s="84">
        <v>2773.3363199999999</v>
      </c>
      <c r="AH46" s="84">
        <v>0</v>
      </c>
      <c r="AI46" s="84">
        <v>5739.3491760000006</v>
      </c>
      <c r="AJ46" s="84">
        <v>0</v>
      </c>
      <c r="AK46" s="84">
        <v>0</v>
      </c>
      <c r="AL46" s="84">
        <v>0</v>
      </c>
      <c r="AM46" s="84">
        <v>149511.71656799997</v>
      </c>
      <c r="AN46" s="84">
        <v>205.23693599999999</v>
      </c>
      <c r="AO46" s="84">
        <v>879.89788799999997</v>
      </c>
      <c r="AP46" s="84">
        <v>0</v>
      </c>
      <c r="AQ46" s="84">
        <v>0</v>
      </c>
      <c r="AR46" s="84">
        <v>137913.65254799998</v>
      </c>
      <c r="AS46" s="84">
        <v>0</v>
      </c>
      <c r="AT46" s="84">
        <v>25329.805055999997</v>
      </c>
      <c r="AU46" s="84">
        <v>7898.2307279999986</v>
      </c>
      <c r="AV46" s="84">
        <v>20653.065719999999</v>
      </c>
      <c r="AW46" s="84">
        <v>327477.88889999996</v>
      </c>
      <c r="AX46" s="84">
        <v>348130.95461999997</v>
      </c>
      <c r="AZ46" s="84">
        <v>0</v>
      </c>
      <c r="BA46" s="84">
        <v>0</v>
      </c>
      <c r="BB46" s="84">
        <v>29680.350804000002</v>
      </c>
      <c r="BC46" s="84">
        <v>0</v>
      </c>
      <c r="BD46" s="84">
        <v>0</v>
      </c>
      <c r="BE46" s="84">
        <v>3120.0033599999997</v>
      </c>
      <c r="BF46" s="84">
        <v>0</v>
      </c>
      <c r="BG46" s="84">
        <v>5379.1671456000004</v>
      </c>
      <c r="BH46" s="84">
        <v>4035.2378399999998</v>
      </c>
      <c r="BI46" s="84">
        <v>0</v>
      </c>
      <c r="BJ46" s="84">
        <v>0</v>
      </c>
      <c r="BK46" s="84">
        <v>157594.83638399999</v>
      </c>
      <c r="BL46" s="84">
        <v>208.83758399999999</v>
      </c>
      <c r="BM46" s="84">
        <v>898.48727999999994</v>
      </c>
      <c r="BN46" s="84">
        <v>0</v>
      </c>
      <c r="BO46" s="84">
        <v>0</v>
      </c>
      <c r="BP46" s="84">
        <v>151511.79279599999</v>
      </c>
      <c r="BQ46" s="84">
        <v>0</v>
      </c>
      <c r="BR46" s="84">
        <v>28351.586088</v>
      </c>
      <c r="BS46" s="84">
        <v>7800.0083999999988</v>
      </c>
      <c r="BT46" s="84">
        <v>32800.354164000004</v>
      </c>
      <c r="BU46" s="84">
        <v>355779.95351759996</v>
      </c>
      <c r="BV46" s="84">
        <v>388580.30768159998</v>
      </c>
      <c r="BX46" s="84">
        <v>0</v>
      </c>
      <c r="BY46" s="84">
        <v>27.214199999999998</v>
      </c>
      <c r="BZ46" s="84">
        <v>27300.632299199999</v>
      </c>
      <c r="CA46" s="84">
        <v>0</v>
      </c>
      <c r="CB46" s="84">
        <v>0</v>
      </c>
      <c r="CC46" s="84">
        <v>3120.0033599999997</v>
      </c>
      <c r="CD46" s="84">
        <v>0</v>
      </c>
      <c r="CE46" s="84">
        <v>7062.2607456000005</v>
      </c>
      <c r="CF46" s="84">
        <v>6456.3805439999996</v>
      </c>
      <c r="CG46" s="84">
        <v>0</v>
      </c>
      <c r="CH46" s="84">
        <v>0</v>
      </c>
      <c r="CI46" s="84">
        <v>169150.40438399999</v>
      </c>
      <c r="CJ46" s="84">
        <v>216.03888000000001</v>
      </c>
      <c r="CK46" s="84">
        <v>123.92928000000001</v>
      </c>
      <c r="CL46" s="84">
        <v>0</v>
      </c>
      <c r="CM46" s="84">
        <v>0</v>
      </c>
      <c r="CN46" s="84">
        <v>116313.658272</v>
      </c>
      <c r="CO46" s="84">
        <v>0</v>
      </c>
      <c r="CP46" s="84">
        <v>29582.254079999995</v>
      </c>
      <c r="CQ46" s="84">
        <v>7800.0083999999988</v>
      </c>
      <c r="CR46" s="84">
        <v>30447.849859199996</v>
      </c>
      <c r="CS46" s="84">
        <v>336704.93458559999</v>
      </c>
      <c r="CT46" s="84">
        <v>367152.7844448</v>
      </c>
      <c r="CV46" s="84">
        <v>0</v>
      </c>
      <c r="CW46" s="84">
        <v>27.214199999999998</v>
      </c>
      <c r="CX46" s="84">
        <v>25736.033512799997</v>
      </c>
      <c r="CY46" s="84">
        <v>0</v>
      </c>
      <c r="CZ46" s="84">
        <v>0</v>
      </c>
      <c r="DA46" s="84">
        <v>8996.0096879999983</v>
      </c>
      <c r="DB46" s="84">
        <v>0</v>
      </c>
      <c r="DC46" s="84">
        <v>6052.4045856000002</v>
      </c>
      <c r="DD46" s="84">
        <v>10123.849871999999</v>
      </c>
      <c r="DE46" s="84">
        <v>0</v>
      </c>
      <c r="DF46" s="84">
        <v>0</v>
      </c>
      <c r="DG46" s="84">
        <v>169017.51535199999</v>
      </c>
      <c r="DH46" s="84">
        <v>223.24017599999999</v>
      </c>
      <c r="DI46" s="84">
        <v>210.679776</v>
      </c>
      <c r="DJ46" s="84">
        <v>0</v>
      </c>
      <c r="DK46" s="84">
        <v>0</v>
      </c>
      <c r="DL46" s="84">
        <v>121536.858744</v>
      </c>
      <c r="DM46" s="84">
        <v>0</v>
      </c>
      <c r="DN46" s="84">
        <v>34250.703551999999</v>
      </c>
      <c r="DO46" s="84">
        <v>398.66709599999996</v>
      </c>
      <c r="DP46" s="84">
        <v>34759.257400799994</v>
      </c>
      <c r="DQ46" s="84">
        <v>341813.91915359994</v>
      </c>
      <c r="DR46" s="84">
        <v>376573.17655439995</v>
      </c>
      <c r="DT46" s="84">
        <v>0</v>
      </c>
      <c r="DU46" s="84">
        <v>0</v>
      </c>
      <c r="DV46" s="84">
        <v>22290.389222400001</v>
      </c>
      <c r="DW46" s="84">
        <v>0</v>
      </c>
      <c r="DX46" s="84">
        <v>0</v>
      </c>
      <c r="DY46" s="84">
        <v>8013.7864079999999</v>
      </c>
      <c r="DZ46" s="84">
        <v>0</v>
      </c>
      <c r="EA46" s="84">
        <v>7274.3305392000002</v>
      </c>
      <c r="EB46" s="84">
        <v>13546.140191999999</v>
      </c>
      <c r="EC46" s="84">
        <v>0</v>
      </c>
      <c r="ED46" s="84">
        <v>0</v>
      </c>
      <c r="EE46" s="84">
        <v>211472.672184</v>
      </c>
      <c r="EF46" s="84">
        <v>226.840824</v>
      </c>
      <c r="EG46" s="84">
        <v>117.732816</v>
      </c>
      <c r="EH46" s="84">
        <v>0</v>
      </c>
      <c r="EI46" s="84">
        <v>0</v>
      </c>
      <c r="EJ46" s="84">
        <v>146277.45543600002</v>
      </c>
      <c r="EK46" s="84">
        <v>0</v>
      </c>
      <c r="EL46" s="84">
        <v>36931.595327999996</v>
      </c>
      <c r="EM46" s="84">
        <v>404.44487999999996</v>
      </c>
      <c r="EN46" s="84">
        <v>30304.175630400001</v>
      </c>
      <c r="EO46" s="84">
        <v>416251.21219920012</v>
      </c>
      <c r="EP46" s="84">
        <v>446555.38782960013</v>
      </c>
      <c r="ER46" s="84">
        <v>0</v>
      </c>
      <c r="ES46" s="84">
        <v>27.214199999999998</v>
      </c>
      <c r="ET46" s="84">
        <v>22850.784028800001</v>
      </c>
      <c r="EU46" s="84">
        <v>0</v>
      </c>
      <c r="EV46" s="84">
        <v>0</v>
      </c>
      <c r="EW46" s="84">
        <v>27490.696271999994</v>
      </c>
      <c r="EX46" s="84">
        <v>0</v>
      </c>
      <c r="EY46" s="84">
        <v>7634.5125696000005</v>
      </c>
      <c r="EZ46" s="84">
        <v>14419.590408</v>
      </c>
      <c r="FA46" s="84">
        <v>0</v>
      </c>
      <c r="FB46" s="84">
        <v>0</v>
      </c>
      <c r="FC46" s="84">
        <v>224750.01981599999</v>
      </c>
      <c r="FD46" s="84">
        <v>234.04211999999998</v>
      </c>
      <c r="FE46" s="84">
        <v>421.35955200000001</v>
      </c>
      <c r="FF46" s="84">
        <v>0</v>
      </c>
      <c r="FG46" s="84">
        <v>0</v>
      </c>
      <c r="FH46" s="84">
        <v>153655.643736</v>
      </c>
      <c r="FI46" s="84">
        <v>0</v>
      </c>
      <c r="FJ46" s="84">
        <v>40508.043623999991</v>
      </c>
      <c r="FK46" s="84">
        <v>346.66703999999999</v>
      </c>
      <c r="FL46" s="84">
        <v>50368.694500799989</v>
      </c>
      <c r="FM46" s="84">
        <v>441969.87886559992</v>
      </c>
      <c r="FN46" s="84">
        <v>492338.57336639991</v>
      </c>
    </row>
    <row r="47" spans="1:170" hidden="1" x14ac:dyDescent="0.25">
      <c r="A47" s="97">
        <v>43</v>
      </c>
      <c r="B47" s="74" t="s">
        <v>717</v>
      </c>
      <c r="D47" s="83">
        <v>9448.7702399999998</v>
      </c>
      <c r="E47" s="83">
        <v>0</v>
      </c>
      <c r="F47" s="83">
        <v>0</v>
      </c>
      <c r="G47" s="83">
        <v>0</v>
      </c>
      <c r="H47" s="83">
        <v>17695.091520000002</v>
      </c>
      <c r="I47" s="83">
        <v>57.777839999999991</v>
      </c>
      <c r="J47" s="83">
        <v>3914.6579999999999</v>
      </c>
      <c r="K47" s="83">
        <v>0</v>
      </c>
      <c r="L47" s="83">
        <v>0</v>
      </c>
      <c r="M47" s="83">
        <v>0</v>
      </c>
      <c r="N47" s="83">
        <v>0</v>
      </c>
      <c r="O47" s="83">
        <v>19136.020607999999</v>
      </c>
      <c r="P47" s="83">
        <v>3190.1741280000001</v>
      </c>
      <c r="Q47" s="83">
        <v>12.392927999999999</v>
      </c>
      <c r="R47" s="83">
        <v>0</v>
      </c>
      <c r="S47" s="83">
        <v>0</v>
      </c>
      <c r="T47" s="83">
        <v>239.44309200000001</v>
      </c>
      <c r="U47" s="83">
        <v>0</v>
      </c>
      <c r="V47" s="83">
        <v>34.666703999999996</v>
      </c>
      <c r="W47" s="83">
        <v>0</v>
      </c>
      <c r="X47" s="575">
        <v>31116.297599999998</v>
      </c>
      <c r="Y47" s="575">
        <v>22612.697459999999</v>
      </c>
      <c r="Z47" s="575">
        <v>53728.995060000001</v>
      </c>
      <c r="AB47" s="83">
        <v>9898.3488240000006</v>
      </c>
      <c r="AC47" s="83">
        <v>0</v>
      </c>
      <c r="AD47" s="83">
        <v>0</v>
      </c>
      <c r="AE47" s="83">
        <v>0</v>
      </c>
      <c r="AF47" s="83">
        <v>13881.754079999999</v>
      </c>
      <c r="AG47" s="83">
        <v>57.777839999999991</v>
      </c>
      <c r="AH47" s="83">
        <v>3906.2844</v>
      </c>
      <c r="AI47" s="83">
        <v>0</v>
      </c>
      <c r="AJ47" s="83">
        <v>0</v>
      </c>
      <c r="AK47" s="83">
        <v>0</v>
      </c>
      <c r="AL47" s="83">
        <v>0</v>
      </c>
      <c r="AM47" s="83">
        <v>19713.799007999998</v>
      </c>
      <c r="AN47" s="83">
        <v>3258.5864399999996</v>
      </c>
      <c r="AO47" s="83">
        <v>12.392927999999999</v>
      </c>
      <c r="AP47" s="83">
        <v>0</v>
      </c>
      <c r="AQ47" s="83">
        <v>0</v>
      </c>
      <c r="AR47" s="83">
        <v>239.44309200000001</v>
      </c>
      <c r="AS47" s="83">
        <v>0</v>
      </c>
      <c r="AT47" s="83">
        <v>40.444488</v>
      </c>
      <c r="AU47" s="83">
        <v>0</v>
      </c>
      <c r="AV47" s="83">
        <v>27744.165143999999</v>
      </c>
      <c r="AW47" s="83">
        <v>23264.665956000001</v>
      </c>
      <c r="AX47" s="83">
        <v>51008.831099999996</v>
      </c>
      <c r="AZ47" s="83">
        <v>9898.3488240000006</v>
      </c>
      <c r="BA47" s="83">
        <v>0</v>
      </c>
      <c r="BB47" s="83">
        <v>0</v>
      </c>
      <c r="BC47" s="83">
        <v>0</v>
      </c>
      <c r="BD47" s="83">
        <v>13881.754079999999</v>
      </c>
      <c r="BE47" s="83">
        <v>57.777839999999991</v>
      </c>
      <c r="BF47" s="83">
        <v>3906.2844</v>
      </c>
      <c r="BG47" s="83">
        <v>13.464748800000001</v>
      </c>
      <c r="BH47" s="83">
        <v>25.539479999999998</v>
      </c>
      <c r="BI47" s="83">
        <v>0</v>
      </c>
      <c r="BJ47" s="83">
        <v>0</v>
      </c>
      <c r="BK47" s="83">
        <v>20782.689047999997</v>
      </c>
      <c r="BL47" s="83">
        <v>3226.1806079999997</v>
      </c>
      <c r="BM47" s="83">
        <v>12.392927999999999</v>
      </c>
      <c r="BN47" s="83">
        <v>0</v>
      </c>
      <c r="BO47" s="83">
        <v>0</v>
      </c>
      <c r="BP47" s="83">
        <v>261.71686800000003</v>
      </c>
      <c r="BQ47" s="83">
        <v>0</v>
      </c>
      <c r="BR47" s="83">
        <v>46.222271999999997</v>
      </c>
      <c r="BS47" s="83">
        <v>0</v>
      </c>
      <c r="BT47" s="83">
        <v>27744.165143999999</v>
      </c>
      <c r="BU47" s="83">
        <v>24368.205952799995</v>
      </c>
      <c r="BV47" s="83">
        <v>52112.371096799994</v>
      </c>
      <c r="BX47" s="83">
        <v>9898.3488240000006</v>
      </c>
      <c r="BY47" s="83">
        <v>0</v>
      </c>
      <c r="BZ47" s="83">
        <v>0</v>
      </c>
      <c r="CA47" s="83">
        <v>0</v>
      </c>
      <c r="CB47" s="83">
        <v>13881.754079999999</v>
      </c>
      <c r="CC47" s="83">
        <v>0</v>
      </c>
      <c r="CD47" s="83">
        <v>4618.0403999999999</v>
      </c>
      <c r="CE47" s="83">
        <v>10.0985616</v>
      </c>
      <c r="CF47" s="83">
        <v>1118.629224</v>
      </c>
      <c r="CG47" s="83">
        <v>0</v>
      </c>
      <c r="CH47" s="83">
        <v>0</v>
      </c>
      <c r="CI47" s="83">
        <v>29252.920391999996</v>
      </c>
      <c r="CJ47" s="83">
        <v>6182.3126159999993</v>
      </c>
      <c r="CK47" s="83">
        <v>6.1964639999999997</v>
      </c>
      <c r="CL47" s="83">
        <v>0</v>
      </c>
      <c r="CM47" s="83">
        <v>0</v>
      </c>
      <c r="CN47" s="83">
        <v>172.62176400000001</v>
      </c>
      <c r="CO47" s="83">
        <v>0</v>
      </c>
      <c r="CP47" s="83">
        <v>5119.1166239999993</v>
      </c>
      <c r="CQ47" s="83">
        <v>0</v>
      </c>
      <c r="CR47" s="83">
        <v>28398.143303999997</v>
      </c>
      <c r="CS47" s="83">
        <v>41861.895645600001</v>
      </c>
      <c r="CT47" s="83">
        <v>70260.038949599999</v>
      </c>
      <c r="CV47" s="83">
        <v>8755.3524240000006</v>
      </c>
      <c r="CW47" s="83">
        <v>0</v>
      </c>
      <c r="CX47" s="83">
        <v>0</v>
      </c>
      <c r="CY47" s="83">
        <v>0</v>
      </c>
      <c r="CZ47" s="83">
        <v>13881.754079999999</v>
      </c>
      <c r="DA47" s="83">
        <v>0</v>
      </c>
      <c r="DB47" s="83">
        <v>3454.1099999999997</v>
      </c>
      <c r="DC47" s="83">
        <v>6.7323744000000003</v>
      </c>
      <c r="DD47" s="83">
        <v>1752.0083279999999</v>
      </c>
      <c r="DE47" s="83">
        <v>0</v>
      </c>
      <c r="DF47" s="83">
        <v>0</v>
      </c>
      <c r="DG47" s="83">
        <v>29229.809255999997</v>
      </c>
      <c r="DH47" s="83">
        <v>6369.5463119999995</v>
      </c>
      <c r="DI47" s="83">
        <v>6.1964639999999997</v>
      </c>
      <c r="DJ47" s="83">
        <v>0</v>
      </c>
      <c r="DK47" s="83">
        <v>0</v>
      </c>
      <c r="DL47" s="83">
        <v>183.75865199999998</v>
      </c>
      <c r="DM47" s="83">
        <v>0</v>
      </c>
      <c r="DN47" s="83">
        <v>5922.2285999999995</v>
      </c>
      <c r="DO47" s="83">
        <v>0</v>
      </c>
      <c r="DP47" s="83">
        <v>26091.216504</v>
      </c>
      <c r="DQ47" s="83">
        <v>43470.279986399997</v>
      </c>
      <c r="DR47" s="83">
        <v>69561.496490399993</v>
      </c>
      <c r="DT47" s="83">
        <v>8755.3524240000006</v>
      </c>
      <c r="DU47" s="83">
        <v>0</v>
      </c>
      <c r="DV47" s="83">
        <v>0</v>
      </c>
      <c r="DW47" s="83">
        <v>0</v>
      </c>
      <c r="DX47" s="83">
        <v>11002.910399999999</v>
      </c>
      <c r="DY47" s="83">
        <v>0</v>
      </c>
      <c r="DZ47" s="83">
        <v>2939.1336000000001</v>
      </c>
      <c r="EA47" s="83">
        <v>10.0985616</v>
      </c>
      <c r="EB47" s="83">
        <v>2344.5242640000001</v>
      </c>
      <c r="EC47" s="83">
        <v>0</v>
      </c>
      <c r="ED47" s="83">
        <v>0</v>
      </c>
      <c r="EE47" s="83">
        <v>36573.372719999999</v>
      </c>
      <c r="EF47" s="83">
        <v>6495.5689920000004</v>
      </c>
      <c r="EG47" s="83">
        <v>6.1964639999999997</v>
      </c>
      <c r="EH47" s="83">
        <v>0</v>
      </c>
      <c r="EI47" s="83">
        <v>0</v>
      </c>
      <c r="EJ47" s="83">
        <v>217.16931600000001</v>
      </c>
      <c r="EK47" s="83">
        <v>0</v>
      </c>
      <c r="EL47" s="83">
        <v>6390.229104</v>
      </c>
      <c r="EM47" s="83">
        <v>0</v>
      </c>
      <c r="EN47" s="83">
        <v>22697.396423999999</v>
      </c>
      <c r="EO47" s="83">
        <v>52037.159421600001</v>
      </c>
      <c r="EP47" s="83">
        <v>74734.5558456</v>
      </c>
      <c r="ER47" s="83">
        <v>7734.2756399999998</v>
      </c>
      <c r="ES47" s="83">
        <v>0</v>
      </c>
      <c r="ET47" s="83">
        <v>0</v>
      </c>
      <c r="EU47" s="83">
        <v>0</v>
      </c>
      <c r="EV47" s="83">
        <v>11455.084799999999</v>
      </c>
      <c r="EW47" s="83">
        <v>0</v>
      </c>
      <c r="EX47" s="83">
        <v>3190.3415999999997</v>
      </c>
      <c r="EY47" s="83">
        <v>10.0985616</v>
      </c>
      <c r="EZ47" s="83">
        <v>2492.6532480000001</v>
      </c>
      <c r="FA47" s="83">
        <v>0</v>
      </c>
      <c r="FB47" s="83">
        <v>0</v>
      </c>
      <c r="FC47" s="83">
        <v>38872.930751999993</v>
      </c>
      <c r="FD47" s="83">
        <v>7662.1789439999993</v>
      </c>
      <c r="FE47" s="83">
        <v>12.392927999999999</v>
      </c>
      <c r="FF47" s="83">
        <v>0</v>
      </c>
      <c r="FG47" s="83">
        <v>0</v>
      </c>
      <c r="FH47" s="83">
        <v>228.30620400000001</v>
      </c>
      <c r="FI47" s="83">
        <v>0</v>
      </c>
      <c r="FJ47" s="83">
        <v>7008.4519919999993</v>
      </c>
      <c r="FK47" s="83">
        <v>0</v>
      </c>
      <c r="FL47" s="83">
        <v>22379.702039999996</v>
      </c>
      <c r="FM47" s="83">
        <v>56287.012629599994</v>
      </c>
      <c r="FN47" s="83">
        <v>78666.714669599984</v>
      </c>
    </row>
    <row r="48" spans="1:170" hidden="1" x14ac:dyDescent="0.25">
      <c r="A48" s="97">
        <v>44</v>
      </c>
      <c r="B48" s="68" t="s">
        <v>22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23.111135999999998</v>
      </c>
      <c r="J48" s="84">
        <v>0</v>
      </c>
      <c r="K48" s="84">
        <v>0</v>
      </c>
      <c r="L48" s="84">
        <v>0</v>
      </c>
      <c r="M48" s="84">
        <v>0</v>
      </c>
      <c r="N48" s="84">
        <v>0</v>
      </c>
      <c r="O48" s="84">
        <v>3310.6702319999995</v>
      </c>
      <c r="P48" s="84">
        <v>187.23369599999998</v>
      </c>
      <c r="Q48" s="84">
        <v>37.178783999999993</v>
      </c>
      <c r="R48" s="84">
        <v>0</v>
      </c>
      <c r="S48" s="84">
        <v>0</v>
      </c>
      <c r="T48" s="84">
        <v>1921.1131800000001</v>
      </c>
      <c r="U48" s="84">
        <v>0</v>
      </c>
      <c r="V48" s="84">
        <v>17.333351999999998</v>
      </c>
      <c r="W48" s="84">
        <v>13699.125863999998</v>
      </c>
      <c r="X48" s="576">
        <v>23.111135999999998</v>
      </c>
      <c r="Y48" s="576">
        <v>19172.655107999999</v>
      </c>
      <c r="Z48" s="576">
        <v>19195.766243999999</v>
      </c>
      <c r="AB48" s="8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23.111135999999998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v>3356.8925039999999</v>
      </c>
      <c r="AN48" s="84">
        <v>190.83434399999999</v>
      </c>
      <c r="AO48" s="84">
        <v>37.178783999999993</v>
      </c>
      <c r="AP48" s="84">
        <v>0</v>
      </c>
      <c r="AQ48" s="84">
        <v>0</v>
      </c>
      <c r="AR48" s="84">
        <v>1921.1131800000001</v>
      </c>
      <c r="AS48" s="84">
        <v>0</v>
      </c>
      <c r="AT48" s="84">
        <v>17.333351999999998</v>
      </c>
      <c r="AU48" s="84">
        <v>12543.569063999998</v>
      </c>
      <c r="AV48" s="84">
        <v>23.111135999999998</v>
      </c>
      <c r="AW48" s="84">
        <v>18066.921227999999</v>
      </c>
      <c r="AX48" s="84">
        <v>18090.032363999999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23.111135999999998</v>
      </c>
      <c r="BF48" s="84">
        <v>0</v>
      </c>
      <c r="BG48" s="84">
        <v>0</v>
      </c>
      <c r="BH48" s="84">
        <v>0</v>
      </c>
      <c r="BI48" s="84">
        <v>0</v>
      </c>
      <c r="BJ48" s="84">
        <v>0</v>
      </c>
      <c r="BK48" s="84">
        <v>3536.0038079999995</v>
      </c>
      <c r="BL48" s="84">
        <v>194.43499199999999</v>
      </c>
      <c r="BM48" s="84">
        <v>37.178783999999993</v>
      </c>
      <c r="BN48" s="84">
        <v>0</v>
      </c>
      <c r="BO48" s="84">
        <v>0</v>
      </c>
      <c r="BP48" s="84">
        <v>2104.8718319999998</v>
      </c>
      <c r="BQ48" s="84">
        <v>0</v>
      </c>
      <c r="BR48" s="84">
        <v>23.111135999999998</v>
      </c>
      <c r="BS48" s="84">
        <v>12387.568895999999</v>
      </c>
      <c r="BT48" s="84">
        <v>23.111135999999998</v>
      </c>
      <c r="BU48" s="84">
        <v>18283.169448000001</v>
      </c>
      <c r="BV48" s="84">
        <v>18306.280584</v>
      </c>
      <c r="BX48" s="84">
        <v>0</v>
      </c>
      <c r="BY48" s="84">
        <v>0</v>
      </c>
      <c r="BZ48" s="84"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10.215791999999999</v>
      </c>
      <c r="CG48" s="84">
        <v>0</v>
      </c>
      <c r="CH48" s="84">
        <v>0</v>
      </c>
      <c r="CI48" s="84">
        <v>277.33363199999997</v>
      </c>
      <c r="CJ48" s="84">
        <v>216.03888000000001</v>
      </c>
      <c r="CK48" s="84">
        <v>0</v>
      </c>
      <c r="CL48" s="84">
        <v>0</v>
      </c>
      <c r="CM48" s="84">
        <v>0</v>
      </c>
      <c r="CN48" s="84">
        <v>1225.0576800000001</v>
      </c>
      <c r="CO48" s="84">
        <v>0</v>
      </c>
      <c r="CP48" s="84">
        <v>46.222271999999997</v>
      </c>
      <c r="CQ48" s="84">
        <v>12387.568895999999</v>
      </c>
      <c r="CR48" s="84">
        <v>0</v>
      </c>
      <c r="CS48" s="84">
        <v>14162.437151999999</v>
      </c>
      <c r="CT48" s="84">
        <v>14162.437151999999</v>
      </c>
      <c r="CV48" s="84">
        <v>0</v>
      </c>
      <c r="CW48" s="84">
        <v>0</v>
      </c>
      <c r="CX48" s="84">
        <v>0</v>
      </c>
      <c r="CY48" s="84">
        <v>0</v>
      </c>
      <c r="CZ48" s="84">
        <v>0</v>
      </c>
      <c r="DA48" s="84">
        <v>0</v>
      </c>
      <c r="DB48" s="84">
        <v>0</v>
      </c>
      <c r="DC48" s="84">
        <v>0</v>
      </c>
      <c r="DD48" s="84">
        <v>15.323688000000001</v>
      </c>
      <c r="DE48" s="84">
        <v>0</v>
      </c>
      <c r="DF48" s="84">
        <v>0</v>
      </c>
      <c r="DG48" s="84">
        <v>277.33363199999997</v>
      </c>
      <c r="DH48" s="84">
        <v>223.24017599999999</v>
      </c>
      <c r="DI48" s="84">
        <v>0</v>
      </c>
      <c r="DJ48" s="84">
        <v>0</v>
      </c>
      <c r="DK48" s="84">
        <v>0</v>
      </c>
      <c r="DL48" s="84">
        <v>1280.7421200000001</v>
      </c>
      <c r="DM48" s="84">
        <v>0</v>
      </c>
      <c r="DN48" s="84">
        <v>57.777839999999991</v>
      </c>
      <c r="DO48" s="84">
        <v>4824.4496399999998</v>
      </c>
      <c r="DP48" s="84">
        <v>0</v>
      </c>
      <c r="DQ48" s="84">
        <v>6678.8670959999999</v>
      </c>
      <c r="DR48" s="84">
        <v>6678.8670959999999</v>
      </c>
      <c r="DT48" s="84">
        <v>0</v>
      </c>
      <c r="DU48" s="84">
        <v>0</v>
      </c>
      <c r="DV48" s="84">
        <v>0</v>
      </c>
      <c r="DW48" s="84">
        <v>0</v>
      </c>
      <c r="DX48" s="84">
        <v>0</v>
      </c>
      <c r="DY48" s="84">
        <v>0</v>
      </c>
      <c r="DZ48" s="84">
        <v>0</v>
      </c>
      <c r="EA48" s="84">
        <v>0</v>
      </c>
      <c r="EB48" s="84">
        <v>20.431583999999997</v>
      </c>
      <c r="EC48" s="84">
        <v>0</v>
      </c>
      <c r="ED48" s="84">
        <v>0</v>
      </c>
      <c r="EE48" s="84">
        <v>346.66703999999999</v>
      </c>
      <c r="EF48" s="84">
        <v>226.840824</v>
      </c>
      <c r="EG48" s="84">
        <v>0</v>
      </c>
      <c r="EH48" s="84">
        <v>0</v>
      </c>
      <c r="EI48" s="84">
        <v>0</v>
      </c>
      <c r="EJ48" s="84">
        <v>1542.4589880000001</v>
      </c>
      <c r="EK48" s="84">
        <v>0</v>
      </c>
      <c r="EL48" s="84">
        <v>57.777839999999991</v>
      </c>
      <c r="EM48" s="84">
        <v>4928.4497519999995</v>
      </c>
      <c r="EN48" s="84">
        <v>0</v>
      </c>
      <c r="EO48" s="84">
        <v>7122.6260279999997</v>
      </c>
      <c r="EP48" s="84">
        <v>7122.6260279999997</v>
      </c>
      <c r="ER48" s="84">
        <v>0</v>
      </c>
      <c r="ES48" s="84">
        <v>0</v>
      </c>
      <c r="ET48" s="84">
        <v>0</v>
      </c>
      <c r="EU48" s="84">
        <v>0</v>
      </c>
      <c r="EV48" s="84">
        <v>0</v>
      </c>
      <c r="EW48" s="84">
        <v>0</v>
      </c>
      <c r="EX48" s="84">
        <v>0</v>
      </c>
      <c r="EY48" s="84">
        <v>0</v>
      </c>
      <c r="EZ48" s="84">
        <v>25.539479999999998</v>
      </c>
      <c r="FA48" s="84">
        <v>0</v>
      </c>
      <c r="FB48" s="84">
        <v>0</v>
      </c>
      <c r="FC48" s="84">
        <v>364.00039199999998</v>
      </c>
      <c r="FD48" s="84">
        <v>298.85378399999996</v>
      </c>
      <c r="FE48" s="84">
        <v>0</v>
      </c>
      <c r="FF48" s="84">
        <v>0</v>
      </c>
      <c r="FG48" s="84">
        <v>0</v>
      </c>
      <c r="FH48" s="84">
        <v>1620.4172040000001</v>
      </c>
      <c r="FI48" s="84">
        <v>0</v>
      </c>
      <c r="FJ48" s="84">
        <v>63.555623999999995</v>
      </c>
      <c r="FK48" s="84">
        <v>4246.6712399999997</v>
      </c>
      <c r="FL48" s="84">
        <v>0</v>
      </c>
      <c r="FM48" s="84">
        <v>6619.0377239999998</v>
      </c>
      <c r="FN48" s="84">
        <v>6619.0377239999998</v>
      </c>
    </row>
    <row r="49" spans="1:170" hidden="1" x14ac:dyDescent="0.25">
      <c r="A49" s="97">
        <v>45</v>
      </c>
      <c r="B49" s="74" t="s">
        <v>23</v>
      </c>
      <c r="D49" s="83">
        <v>0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657.32759999999996</v>
      </c>
      <c r="K49" s="83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83">
        <v>2063.4225119999996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29553.365159999998</v>
      </c>
      <c r="X49" s="575">
        <v>657.32759999999996</v>
      </c>
      <c r="Y49" s="575">
        <v>31616.787671999999</v>
      </c>
      <c r="Z49" s="575">
        <v>32274.115271999999</v>
      </c>
      <c r="AB49" s="83">
        <v>0</v>
      </c>
      <c r="AC49" s="83">
        <v>0</v>
      </c>
      <c r="AD49" s="83">
        <v>0</v>
      </c>
      <c r="AE49" s="83">
        <v>0</v>
      </c>
      <c r="AF49" s="83">
        <v>0</v>
      </c>
      <c r="AG49" s="83">
        <v>0</v>
      </c>
      <c r="AH49" s="83">
        <v>674.07479999999998</v>
      </c>
      <c r="AI49" s="83">
        <v>0</v>
      </c>
      <c r="AJ49" s="83">
        <v>0</v>
      </c>
      <c r="AK49" s="83">
        <v>0</v>
      </c>
      <c r="AL49" s="83">
        <v>0</v>
      </c>
      <c r="AM49" s="83">
        <v>0</v>
      </c>
      <c r="AN49" s="83">
        <v>0</v>
      </c>
      <c r="AO49" s="83">
        <v>2075.8154399999999</v>
      </c>
      <c r="AP49" s="83">
        <v>0</v>
      </c>
      <c r="AQ49" s="83">
        <v>0</v>
      </c>
      <c r="AR49" s="83">
        <v>0</v>
      </c>
      <c r="AS49" s="83">
        <v>0</v>
      </c>
      <c r="AT49" s="83">
        <v>0</v>
      </c>
      <c r="AU49" s="83">
        <v>19344.020831999998</v>
      </c>
      <c r="AV49" s="83">
        <v>674.07479999999998</v>
      </c>
      <c r="AW49" s="83">
        <v>21419.836271999997</v>
      </c>
      <c r="AX49" s="83">
        <v>22093.911071999995</v>
      </c>
      <c r="AZ49" s="83">
        <v>0</v>
      </c>
      <c r="BA49" s="83">
        <v>0</v>
      </c>
      <c r="BB49" s="83">
        <v>0</v>
      </c>
      <c r="BC49" s="83">
        <v>0</v>
      </c>
      <c r="BD49" s="83">
        <v>0</v>
      </c>
      <c r="BE49" s="83">
        <v>0</v>
      </c>
      <c r="BF49" s="83">
        <v>674.07479999999998</v>
      </c>
      <c r="BG49" s="83">
        <v>0</v>
      </c>
      <c r="BH49" s="83">
        <v>0</v>
      </c>
      <c r="BI49" s="83">
        <v>0</v>
      </c>
      <c r="BJ49" s="83">
        <v>0</v>
      </c>
      <c r="BK49" s="83">
        <v>0</v>
      </c>
      <c r="BL49" s="83">
        <v>0</v>
      </c>
      <c r="BM49" s="83">
        <v>2125.3871519999998</v>
      </c>
      <c r="BN49" s="83">
        <v>0</v>
      </c>
      <c r="BO49" s="83">
        <v>0</v>
      </c>
      <c r="BP49" s="83">
        <v>0</v>
      </c>
      <c r="BQ49" s="83">
        <v>0</v>
      </c>
      <c r="BR49" s="83">
        <v>0</v>
      </c>
      <c r="BS49" s="83">
        <v>19107.131687999998</v>
      </c>
      <c r="BT49" s="83">
        <v>674.07479999999998</v>
      </c>
      <c r="BU49" s="83">
        <v>21232.518839999997</v>
      </c>
      <c r="BV49" s="83">
        <v>21906.593639999996</v>
      </c>
      <c r="BX49" s="83">
        <v>0</v>
      </c>
      <c r="BY49" s="83">
        <v>0</v>
      </c>
      <c r="BZ49" s="83">
        <v>0</v>
      </c>
      <c r="CA49" s="83">
        <v>0</v>
      </c>
      <c r="CB49" s="83">
        <v>0</v>
      </c>
      <c r="CC49" s="83">
        <v>0</v>
      </c>
      <c r="CD49" s="83">
        <v>895.97519999999997</v>
      </c>
      <c r="CE49" s="83">
        <v>0</v>
      </c>
      <c r="CF49" s="83">
        <v>0</v>
      </c>
      <c r="CG49" s="83">
        <v>0</v>
      </c>
      <c r="CH49" s="83">
        <v>0</v>
      </c>
      <c r="CI49" s="83">
        <v>0</v>
      </c>
      <c r="CJ49" s="83">
        <v>356.46415200000001</v>
      </c>
      <c r="CK49" s="83">
        <v>0</v>
      </c>
      <c r="CL49" s="83">
        <v>0</v>
      </c>
      <c r="CM49" s="83">
        <v>7.9549199999999995</v>
      </c>
      <c r="CN49" s="83">
        <v>0</v>
      </c>
      <c r="CO49" s="83">
        <v>0</v>
      </c>
      <c r="CP49" s="83">
        <v>0</v>
      </c>
      <c r="CQ49" s="83">
        <v>19107.131687999998</v>
      </c>
      <c r="CR49" s="83">
        <v>895.97519999999997</v>
      </c>
      <c r="CS49" s="83">
        <v>19471.550759999998</v>
      </c>
      <c r="CT49" s="83">
        <v>20367.525959999999</v>
      </c>
      <c r="CV49" s="83">
        <v>0</v>
      </c>
      <c r="CW49" s="83">
        <v>0</v>
      </c>
      <c r="CX49" s="83">
        <v>0</v>
      </c>
      <c r="CY49" s="83">
        <v>0</v>
      </c>
      <c r="CZ49" s="83">
        <v>0</v>
      </c>
      <c r="DA49" s="83">
        <v>0</v>
      </c>
      <c r="DB49" s="83">
        <v>669.88799999999992</v>
      </c>
      <c r="DC49" s="83">
        <v>0</v>
      </c>
      <c r="DD49" s="83">
        <v>0</v>
      </c>
      <c r="DE49" s="83">
        <v>0</v>
      </c>
      <c r="DF49" s="83">
        <v>0</v>
      </c>
      <c r="DG49" s="83">
        <v>0</v>
      </c>
      <c r="DH49" s="83">
        <v>367.266096</v>
      </c>
      <c r="DI49" s="83">
        <v>316.01966399999998</v>
      </c>
      <c r="DJ49" s="83">
        <v>0</v>
      </c>
      <c r="DK49" s="83">
        <v>7.9549199999999995</v>
      </c>
      <c r="DL49" s="83">
        <v>0</v>
      </c>
      <c r="DM49" s="83">
        <v>0</v>
      </c>
      <c r="DN49" s="83">
        <v>0</v>
      </c>
      <c r="DO49" s="83">
        <v>21799.579031999998</v>
      </c>
      <c r="DP49" s="83">
        <v>669.88799999999992</v>
      </c>
      <c r="DQ49" s="83">
        <v>22490.819711999997</v>
      </c>
      <c r="DR49" s="83">
        <v>23160.707711999996</v>
      </c>
      <c r="DT49" s="83">
        <v>0</v>
      </c>
      <c r="DU49" s="83">
        <v>0</v>
      </c>
      <c r="DV49" s="83">
        <v>0</v>
      </c>
      <c r="DW49" s="83">
        <v>0</v>
      </c>
      <c r="DX49" s="83">
        <v>0</v>
      </c>
      <c r="DY49" s="83">
        <v>0</v>
      </c>
      <c r="DZ49" s="83">
        <v>569.40480000000002</v>
      </c>
      <c r="EA49" s="83">
        <v>0</v>
      </c>
      <c r="EB49" s="83">
        <v>0</v>
      </c>
      <c r="EC49" s="83">
        <v>0</v>
      </c>
      <c r="ED49" s="83">
        <v>0</v>
      </c>
      <c r="EE49" s="83">
        <v>0</v>
      </c>
      <c r="EF49" s="83">
        <v>374.46739199999996</v>
      </c>
      <c r="EG49" s="83">
        <v>173.500992</v>
      </c>
      <c r="EH49" s="83">
        <v>0</v>
      </c>
      <c r="EI49" s="83">
        <v>7.9549199999999995</v>
      </c>
      <c r="EJ49" s="83">
        <v>0</v>
      </c>
      <c r="EK49" s="83">
        <v>0</v>
      </c>
      <c r="EL49" s="83">
        <v>0</v>
      </c>
      <c r="EM49" s="83">
        <v>22261.801751999996</v>
      </c>
      <c r="EN49" s="83">
        <v>569.40480000000002</v>
      </c>
      <c r="EO49" s="83">
        <v>22817.725055999996</v>
      </c>
      <c r="EP49" s="83">
        <v>23387.129855999996</v>
      </c>
      <c r="ER49" s="83">
        <v>0</v>
      </c>
      <c r="ES49" s="83">
        <v>0</v>
      </c>
      <c r="ET49" s="83">
        <v>0</v>
      </c>
      <c r="EU49" s="83">
        <v>0</v>
      </c>
      <c r="EV49" s="83">
        <v>0</v>
      </c>
      <c r="EW49" s="83">
        <v>0</v>
      </c>
      <c r="EX49" s="83">
        <v>619.64639999999997</v>
      </c>
      <c r="EY49" s="83">
        <v>0</v>
      </c>
      <c r="EZ49" s="83">
        <v>0</v>
      </c>
      <c r="FA49" s="83">
        <v>0</v>
      </c>
      <c r="FB49" s="83">
        <v>0</v>
      </c>
      <c r="FC49" s="83">
        <v>0</v>
      </c>
      <c r="FD49" s="83">
        <v>388.86998399999999</v>
      </c>
      <c r="FE49" s="83">
        <v>619.64639999999997</v>
      </c>
      <c r="FF49" s="83">
        <v>0</v>
      </c>
      <c r="FG49" s="83">
        <v>7.9549199999999995</v>
      </c>
      <c r="FH49" s="83">
        <v>0</v>
      </c>
      <c r="FI49" s="83">
        <v>0</v>
      </c>
      <c r="FJ49" s="83">
        <v>0</v>
      </c>
      <c r="FK49" s="83">
        <v>19199.576231999999</v>
      </c>
      <c r="FL49" s="83">
        <v>619.64639999999997</v>
      </c>
      <c r="FM49" s="83">
        <v>20216.047535999998</v>
      </c>
      <c r="FN49" s="83">
        <v>20835.693936</v>
      </c>
    </row>
    <row r="50" spans="1:170" hidden="1" x14ac:dyDescent="0.25">
      <c r="A50" s="97">
        <v>46</v>
      </c>
      <c r="B50" s="73" t="s">
        <v>718</v>
      </c>
      <c r="D50" s="82">
        <v>17785.023983999999</v>
      </c>
      <c r="E50" s="82">
        <v>24982.635599999998</v>
      </c>
      <c r="F50" s="82">
        <v>96043.048358400003</v>
      </c>
      <c r="G50" s="82">
        <v>0</v>
      </c>
      <c r="H50" s="82">
        <v>11228.997599999999</v>
      </c>
      <c r="I50" s="82">
        <v>2553.7805279999998</v>
      </c>
      <c r="J50" s="82">
        <v>6862.1651999999995</v>
      </c>
      <c r="K50" s="82">
        <v>932.43385440000009</v>
      </c>
      <c r="L50" s="82">
        <v>0</v>
      </c>
      <c r="M50" s="82">
        <v>1551.2094</v>
      </c>
      <c r="N50" s="82">
        <v>381.83616000000001</v>
      </c>
      <c r="O50" s="82">
        <v>45101.381903999994</v>
      </c>
      <c r="P50" s="82">
        <v>117129.07943999999</v>
      </c>
      <c r="Q50" s="82">
        <v>3172.5895679999999</v>
      </c>
      <c r="R50" s="82">
        <v>523.35</v>
      </c>
      <c r="S50" s="82">
        <v>19254.883859999998</v>
      </c>
      <c r="T50" s="82">
        <v>24161.478515999999</v>
      </c>
      <c r="U50" s="82">
        <v>0</v>
      </c>
      <c r="V50" s="82">
        <v>6026.2287119999992</v>
      </c>
      <c r="W50" s="82">
        <v>6944.8963679999988</v>
      </c>
      <c r="X50" s="574">
        <v>159455.65127040001</v>
      </c>
      <c r="Y50" s="574">
        <v>225179.36778239999</v>
      </c>
      <c r="Z50" s="574">
        <v>384635.01905280002</v>
      </c>
      <c r="AB50" s="82">
        <v>20787.294527999999</v>
      </c>
      <c r="AC50" s="82">
        <v>26533.844999999998</v>
      </c>
      <c r="AD50" s="82">
        <v>98982.181958400004</v>
      </c>
      <c r="AE50" s="82">
        <v>0</v>
      </c>
      <c r="AF50" s="82">
        <v>9631.3147200000003</v>
      </c>
      <c r="AG50" s="82">
        <v>2553.7805279999998</v>
      </c>
      <c r="AH50" s="82">
        <v>6853.7915999999996</v>
      </c>
      <c r="AI50" s="82">
        <v>1262.3201999999999</v>
      </c>
      <c r="AJ50" s="82">
        <v>0</v>
      </c>
      <c r="AK50" s="82">
        <v>1687.2803999999999</v>
      </c>
      <c r="AL50" s="82">
        <v>381.83616000000001</v>
      </c>
      <c r="AM50" s="82">
        <v>51792.055775999994</v>
      </c>
      <c r="AN50" s="82">
        <v>121795.519248</v>
      </c>
      <c r="AO50" s="82">
        <v>3178.786032</v>
      </c>
      <c r="AP50" s="82">
        <v>519.16319999999996</v>
      </c>
      <c r="AQ50" s="82">
        <v>19111.695299999999</v>
      </c>
      <c r="AR50" s="82">
        <v>25436.652192000001</v>
      </c>
      <c r="AS50" s="82">
        <v>0</v>
      </c>
      <c r="AT50" s="82">
        <v>6101.3399039999995</v>
      </c>
      <c r="AU50" s="82">
        <v>20759.577911999997</v>
      </c>
      <c r="AV50" s="82">
        <v>165342.2083344</v>
      </c>
      <c r="AW50" s="82">
        <v>252026.22632399999</v>
      </c>
      <c r="AX50" s="82">
        <v>417368.43465839996</v>
      </c>
      <c r="AZ50" s="82">
        <v>20787.294527999999</v>
      </c>
      <c r="BA50" s="82">
        <v>28275.553799999998</v>
      </c>
      <c r="BB50" s="82">
        <v>120602.44872</v>
      </c>
      <c r="BC50" s="82">
        <v>0</v>
      </c>
      <c r="BD50" s="82">
        <v>9631.3147200000003</v>
      </c>
      <c r="BE50" s="82">
        <v>2553.7805279999998</v>
      </c>
      <c r="BF50" s="82">
        <v>6853.7915999999996</v>
      </c>
      <c r="BG50" s="82">
        <v>969.4619136</v>
      </c>
      <c r="BH50" s="82">
        <v>730.42912799999999</v>
      </c>
      <c r="BI50" s="82">
        <v>1687.2803999999999</v>
      </c>
      <c r="BJ50" s="82">
        <v>381.83616000000001</v>
      </c>
      <c r="BK50" s="82">
        <v>48533.385600000001</v>
      </c>
      <c r="BL50" s="82">
        <v>124784.057088</v>
      </c>
      <c r="BM50" s="82">
        <v>3253.1435999999999</v>
      </c>
      <c r="BN50" s="82">
        <v>0</v>
      </c>
      <c r="BO50" s="82">
        <v>19111.695299999999</v>
      </c>
      <c r="BP50" s="82">
        <v>23365.191024</v>
      </c>
      <c r="BQ50" s="82">
        <v>0</v>
      </c>
      <c r="BR50" s="82">
        <v>6020.4509279999993</v>
      </c>
      <c r="BS50" s="82">
        <v>20505.355415999999</v>
      </c>
      <c r="BT50" s="82">
        <v>188704.18389599997</v>
      </c>
      <c r="BU50" s="82">
        <v>249342.28655760002</v>
      </c>
      <c r="BV50" s="82">
        <v>438046.47045359999</v>
      </c>
      <c r="BX50" s="82">
        <v>20787.294527999999</v>
      </c>
      <c r="BY50" s="82">
        <v>29200.836599999999</v>
      </c>
      <c r="BZ50" s="82">
        <v>101850.77635200002</v>
      </c>
      <c r="CA50" s="82">
        <v>0</v>
      </c>
      <c r="CB50" s="82">
        <v>9631.3147200000003</v>
      </c>
      <c r="CC50" s="82">
        <v>2519.1138239999996</v>
      </c>
      <c r="CD50" s="82">
        <v>8545.2587999999996</v>
      </c>
      <c r="CE50" s="82">
        <v>1272.4187616000002</v>
      </c>
      <c r="CF50" s="82">
        <v>1174.8160799999998</v>
      </c>
      <c r="CG50" s="82">
        <v>1687.2803999999999</v>
      </c>
      <c r="CH50" s="82">
        <v>281.35296</v>
      </c>
      <c r="CI50" s="82">
        <v>43778.269367999994</v>
      </c>
      <c r="CJ50" s="82">
        <v>132943.12545599998</v>
      </c>
      <c r="CK50" s="82">
        <v>743.57567999999992</v>
      </c>
      <c r="CL50" s="82">
        <v>745.25040000000001</v>
      </c>
      <c r="CM50" s="82">
        <v>18208.811879999997</v>
      </c>
      <c r="CN50" s="82">
        <v>17757.767916000001</v>
      </c>
      <c r="CO50" s="82">
        <v>0</v>
      </c>
      <c r="CP50" s="82">
        <v>5373.3391199999996</v>
      </c>
      <c r="CQ50" s="82">
        <v>20505.355415999999</v>
      </c>
      <c r="CR50" s="82">
        <v>172534.594824</v>
      </c>
      <c r="CS50" s="82">
        <v>244471.36343759997</v>
      </c>
      <c r="CT50" s="82">
        <v>417005.95826160006</v>
      </c>
      <c r="CV50" s="82">
        <v>16908.726744</v>
      </c>
      <c r="CW50" s="82">
        <v>18696.1554</v>
      </c>
      <c r="CX50" s="82">
        <v>108117.00918719999</v>
      </c>
      <c r="CY50" s="82">
        <v>0</v>
      </c>
      <c r="CZ50" s="82">
        <v>9631.3147200000003</v>
      </c>
      <c r="DA50" s="82">
        <v>7268.4522719999995</v>
      </c>
      <c r="DB50" s="82">
        <v>6384.87</v>
      </c>
      <c r="DC50" s="82">
        <v>1090.6446528000001</v>
      </c>
      <c r="DD50" s="82">
        <v>1838.8425599999998</v>
      </c>
      <c r="DE50" s="82">
        <v>1687.2803999999999</v>
      </c>
      <c r="DF50" s="82">
        <v>321.54623999999995</v>
      </c>
      <c r="DG50" s="82">
        <v>43755.158231999994</v>
      </c>
      <c r="DH50" s="82">
        <v>135272.74471199999</v>
      </c>
      <c r="DI50" s="82">
        <v>1642.06296</v>
      </c>
      <c r="DJ50" s="82">
        <v>619.64639999999997</v>
      </c>
      <c r="DK50" s="82">
        <v>18125.285219999998</v>
      </c>
      <c r="DL50" s="82">
        <v>18548.486964</v>
      </c>
      <c r="DM50" s="82">
        <v>0</v>
      </c>
      <c r="DN50" s="82">
        <v>6216.895583999999</v>
      </c>
      <c r="DO50" s="82">
        <v>5321.3390639999989</v>
      </c>
      <c r="DP50" s="82">
        <v>167006.52832319998</v>
      </c>
      <c r="DQ50" s="82">
        <v>234439.93298879999</v>
      </c>
      <c r="DR50" s="82">
        <v>401446.461312</v>
      </c>
      <c r="DT50" s="82">
        <v>16908.726744</v>
      </c>
      <c r="DU50" s="82">
        <v>54346.757399999995</v>
      </c>
      <c r="DV50" s="82">
        <v>115019.07459120001</v>
      </c>
      <c r="DW50" s="82">
        <v>0</v>
      </c>
      <c r="DX50" s="82">
        <v>9103.7779200000004</v>
      </c>
      <c r="DY50" s="82">
        <v>1583.1128159999998</v>
      </c>
      <c r="DZ50" s="82">
        <v>5434.4664000000002</v>
      </c>
      <c r="EA50" s="82">
        <v>1309.4468208000001</v>
      </c>
      <c r="EB50" s="82">
        <v>2462.0058719999997</v>
      </c>
      <c r="EC50" s="82">
        <v>1877.7798</v>
      </c>
      <c r="ED50" s="82">
        <v>904.34879999999998</v>
      </c>
      <c r="EE50" s="82">
        <v>54744.503399999987</v>
      </c>
      <c r="EF50" s="82">
        <v>143125.758</v>
      </c>
      <c r="EG50" s="82">
        <v>898.48727999999994</v>
      </c>
      <c r="EH50" s="82">
        <v>678.26159999999993</v>
      </c>
      <c r="EI50" s="82">
        <v>18336.0906</v>
      </c>
      <c r="EJ50" s="82">
        <v>22329.460439999999</v>
      </c>
      <c r="EK50" s="82">
        <v>0</v>
      </c>
      <c r="EL50" s="82">
        <v>6708.007223999999</v>
      </c>
      <c r="EM50" s="82">
        <v>5436.8947439999993</v>
      </c>
      <c r="EN50" s="82">
        <v>202395.91587120001</v>
      </c>
      <c r="EO50" s="82">
        <v>258811.04458079996</v>
      </c>
      <c r="EP50" s="82">
        <v>461206.96045199997</v>
      </c>
      <c r="ER50" s="82">
        <v>14935.152960000001</v>
      </c>
      <c r="ES50" s="82">
        <v>25799.061600000001</v>
      </c>
      <c r="ET50" s="82">
        <v>115121.9442672</v>
      </c>
      <c r="EU50" s="82">
        <v>0</v>
      </c>
      <c r="EV50" s="82">
        <v>8681.7484800000002</v>
      </c>
      <c r="EW50" s="82">
        <v>5431.1169599999994</v>
      </c>
      <c r="EX50" s="82">
        <v>5899.2011999999995</v>
      </c>
      <c r="EY50" s="82">
        <v>1373.4043776000001</v>
      </c>
      <c r="EZ50" s="82">
        <v>2620.3506480000001</v>
      </c>
      <c r="FA50" s="82">
        <v>870.85439999999994</v>
      </c>
      <c r="FB50" s="82">
        <v>401.93279999999999</v>
      </c>
      <c r="FC50" s="82">
        <v>58176.507095999994</v>
      </c>
      <c r="FD50" s="82">
        <v>145628.20835999999</v>
      </c>
      <c r="FE50" s="82">
        <v>3215.9648159999997</v>
      </c>
      <c r="FF50" s="82">
        <v>678.26159999999993</v>
      </c>
      <c r="FG50" s="82">
        <v>16084.848239999998</v>
      </c>
      <c r="FH50" s="82">
        <v>23454.286128</v>
      </c>
      <c r="FI50" s="82">
        <v>0</v>
      </c>
      <c r="FJ50" s="82">
        <v>7355.1190319999987</v>
      </c>
      <c r="FK50" s="82">
        <v>4680.00504</v>
      </c>
      <c r="FL50" s="82">
        <v>175868.22546720004</v>
      </c>
      <c r="FM50" s="82">
        <v>264539.74253759999</v>
      </c>
      <c r="FN50" s="82">
        <v>440407.96800479991</v>
      </c>
    </row>
    <row r="51" spans="1:170" hidden="1" x14ac:dyDescent="0.25">
      <c r="A51" s="97">
        <v>47</v>
      </c>
      <c r="B51" s="74" t="s">
        <v>719</v>
      </c>
      <c r="D51" s="83">
        <v>0</v>
      </c>
      <c r="E51" s="83">
        <v>326.57040000000001</v>
      </c>
      <c r="F51" s="83">
        <v>29149.347333599999</v>
      </c>
      <c r="G51" s="83">
        <v>0</v>
      </c>
      <c r="H51" s="83">
        <v>6677.1086399999995</v>
      </c>
      <c r="I51" s="83">
        <v>0</v>
      </c>
      <c r="J51" s="83">
        <v>0</v>
      </c>
      <c r="K51" s="83">
        <v>0</v>
      </c>
      <c r="L51" s="83">
        <v>0</v>
      </c>
      <c r="M51" s="83">
        <v>1251.8532</v>
      </c>
      <c r="N51" s="83">
        <v>0</v>
      </c>
      <c r="O51" s="83">
        <v>0</v>
      </c>
      <c r="P51" s="83">
        <v>48695.163551999998</v>
      </c>
      <c r="Q51" s="83">
        <v>0</v>
      </c>
      <c r="R51" s="83">
        <v>0</v>
      </c>
      <c r="S51" s="83">
        <v>16064.960939999999</v>
      </c>
      <c r="T51" s="83">
        <v>952.20392400000003</v>
      </c>
      <c r="U51" s="83">
        <v>0</v>
      </c>
      <c r="V51" s="83">
        <v>785.77862399999992</v>
      </c>
      <c r="W51" s="83">
        <v>0</v>
      </c>
      <c r="X51" s="575">
        <v>36153.026373599998</v>
      </c>
      <c r="Y51" s="575">
        <v>67749.96024</v>
      </c>
      <c r="Z51" s="575">
        <v>103902.98661359999</v>
      </c>
      <c r="AB51" s="83">
        <v>0</v>
      </c>
      <c r="AC51" s="83">
        <v>326.57040000000001</v>
      </c>
      <c r="AD51" s="83">
        <v>33617.810116799999</v>
      </c>
      <c r="AE51" s="83">
        <v>0</v>
      </c>
      <c r="AF51" s="83">
        <v>6028.9920000000002</v>
      </c>
      <c r="AG51" s="83">
        <v>0</v>
      </c>
      <c r="AH51" s="83">
        <v>0</v>
      </c>
      <c r="AI51" s="83">
        <v>0</v>
      </c>
      <c r="AJ51" s="83">
        <v>0</v>
      </c>
      <c r="AK51" s="83">
        <v>1279.0673999999999</v>
      </c>
      <c r="AL51" s="83">
        <v>0</v>
      </c>
      <c r="AM51" s="83">
        <v>0</v>
      </c>
      <c r="AN51" s="83">
        <v>50747.532912000002</v>
      </c>
      <c r="AO51" s="83">
        <v>0</v>
      </c>
      <c r="AP51" s="83">
        <v>0</v>
      </c>
      <c r="AQ51" s="83">
        <v>15889.9527</v>
      </c>
      <c r="AR51" s="83">
        <v>952.20392400000003</v>
      </c>
      <c r="AS51" s="83">
        <v>0</v>
      </c>
      <c r="AT51" s="83">
        <v>780.00083999999993</v>
      </c>
      <c r="AU51" s="83">
        <v>0</v>
      </c>
      <c r="AV51" s="83">
        <v>39973.372516799995</v>
      </c>
      <c r="AW51" s="83">
        <v>69648.757775999999</v>
      </c>
      <c r="AX51" s="83">
        <v>109622.13029279999</v>
      </c>
      <c r="AZ51" s="83">
        <v>0</v>
      </c>
      <c r="BA51" s="83">
        <v>326.57040000000001</v>
      </c>
      <c r="BB51" s="83">
        <v>31915.072051200001</v>
      </c>
      <c r="BC51" s="83">
        <v>0</v>
      </c>
      <c r="BD51" s="83">
        <v>6028.9920000000002</v>
      </c>
      <c r="BE51" s="83">
        <v>0</v>
      </c>
      <c r="BF51" s="83">
        <v>0</v>
      </c>
      <c r="BG51" s="83">
        <v>0</v>
      </c>
      <c r="BH51" s="83">
        <v>0</v>
      </c>
      <c r="BI51" s="83">
        <v>1279.0673999999999</v>
      </c>
      <c r="BJ51" s="83">
        <v>0</v>
      </c>
      <c r="BK51" s="83">
        <v>0</v>
      </c>
      <c r="BL51" s="83">
        <v>52778.298383999994</v>
      </c>
      <c r="BM51" s="83">
        <v>0</v>
      </c>
      <c r="BN51" s="83">
        <v>0</v>
      </c>
      <c r="BO51" s="83">
        <v>15889.9527</v>
      </c>
      <c r="BP51" s="83">
        <v>1013.456808</v>
      </c>
      <c r="BQ51" s="83">
        <v>0</v>
      </c>
      <c r="BR51" s="83">
        <v>872.44538399999999</v>
      </c>
      <c r="BS51" s="83">
        <v>0</v>
      </c>
      <c r="BT51" s="83">
        <v>38270.6344512</v>
      </c>
      <c r="BU51" s="83">
        <v>71833.220675999997</v>
      </c>
      <c r="BV51" s="83">
        <v>110103.85512719999</v>
      </c>
      <c r="BX51" s="83">
        <v>0</v>
      </c>
      <c r="BY51" s="83">
        <v>435.42719999999997</v>
      </c>
      <c r="BZ51" s="83">
        <v>30084.971529599999</v>
      </c>
      <c r="CA51" s="83">
        <v>0</v>
      </c>
      <c r="CB51" s="83">
        <v>6028.9920000000002</v>
      </c>
      <c r="CC51" s="83">
        <v>0</v>
      </c>
      <c r="CD51" s="83">
        <v>0</v>
      </c>
      <c r="CE51" s="83">
        <v>0</v>
      </c>
      <c r="CF51" s="83">
        <v>0</v>
      </c>
      <c r="CG51" s="83">
        <v>1279.0673999999999</v>
      </c>
      <c r="CH51" s="83">
        <v>0</v>
      </c>
      <c r="CI51" s="83">
        <v>0</v>
      </c>
      <c r="CJ51" s="83">
        <v>54949.489127999994</v>
      </c>
      <c r="CK51" s="83">
        <v>0</v>
      </c>
      <c r="CL51" s="83">
        <v>0</v>
      </c>
      <c r="CM51" s="83">
        <v>15146.167679999999</v>
      </c>
      <c r="CN51" s="83">
        <v>657.07639199999994</v>
      </c>
      <c r="CO51" s="83">
        <v>0</v>
      </c>
      <c r="CP51" s="83">
        <v>0</v>
      </c>
      <c r="CQ51" s="83">
        <v>0</v>
      </c>
      <c r="CR51" s="83">
        <v>36549.390729599996</v>
      </c>
      <c r="CS51" s="83">
        <v>72031.800600000002</v>
      </c>
      <c r="CT51" s="83">
        <v>108581.1913296</v>
      </c>
      <c r="CV51" s="83">
        <v>0</v>
      </c>
      <c r="CW51" s="83">
        <v>272.142</v>
      </c>
      <c r="CX51" s="83">
        <v>27166.4118648</v>
      </c>
      <c r="CY51" s="83">
        <v>0</v>
      </c>
      <c r="CZ51" s="83">
        <v>6028.9920000000002</v>
      </c>
      <c r="DA51" s="83">
        <v>0</v>
      </c>
      <c r="DB51" s="83">
        <v>0</v>
      </c>
      <c r="DC51" s="83">
        <v>0</v>
      </c>
      <c r="DD51" s="83">
        <v>0</v>
      </c>
      <c r="DE51" s="83">
        <v>1279.0673999999999</v>
      </c>
      <c r="DF51" s="83">
        <v>0</v>
      </c>
      <c r="DG51" s="83">
        <v>0</v>
      </c>
      <c r="DH51" s="83">
        <v>56598.585912000002</v>
      </c>
      <c r="DI51" s="83">
        <v>0</v>
      </c>
      <c r="DJ51" s="83">
        <v>0</v>
      </c>
      <c r="DK51" s="83">
        <v>15078.550859999999</v>
      </c>
      <c r="DL51" s="83">
        <v>684.91861199999994</v>
      </c>
      <c r="DM51" s="83">
        <v>0</v>
      </c>
      <c r="DN51" s="83">
        <v>0</v>
      </c>
      <c r="DO51" s="83">
        <v>0</v>
      </c>
      <c r="DP51" s="83">
        <v>33467.545864799999</v>
      </c>
      <c r="DQ51" s="83">
        <v>73641.122783999992</v>
      </c>
      <c r="DR51" s="83">
        <v>107108.6686488</v>
      </c>
      <c r="DT51" s="83">
        <v>0</v>
      </c>
      <c r="DU51" s="83">
        <v>380.99879999999996</v>
      </c>
      <c r="DV51" s="83">
        <v>29958.588784800002</v>
      </c>
      <c r="DW51" s="83">
        <v>0</v>
      </c>
      <c r="DX51" s="83">
        <v>6224.9342399999996</v>
      </c>
      <c r="DY51" s="83">
        <v>0</v>
      </c>
      <c r="DZ51" s="83">
        <v>0</v>
      </c>
      <c r="EA51" s="83">
        <v>0</v>
      </c>
      <c r="EB51" s="83">
        <v>0</v>
      </c>
      <c r="EC51" s="83">
        <v>734.78340000000003</v>
      </c>
      <c r="ED51" s="83">
        <v>0</v>
      </c>
      <c r="EE51" s="83">
        <v>0</v>
      </c>
      <c r="EF51" s="83">
        <v>57729.189383999998</v>
      </c>
      <c r="EG51" s="83">
        <v>0</v>
      </c>
      <c r="EH51" s="83">
        <v>0</v>
      </c>
      <c r="EI51" s="83">
        <v>15249.581639999999</v>
      </c>
      <c r="EJ51" s="83">
        <v>824.12971200000004</v>
      </c>
      <c r="EK51" s="83">
        <v>0</v>
      </c>
      <c r="EL51" s="83">
        <v>0</v>
      </c>
      <c r="EM51" s="83">
        <v>0</v>
      </c>
      <c r="EN51" s="83">
        <v>36564.521824800002</v>
      </c>
      <c r="EO51" s="83">
        <v>74537.684135999996</v>
      </c>
      <c r="EP51" s="83">
        <v>111102.2059608</v>
      </c>
      <c r="ER51" s="83">
        <v>0</v>
      </c>
      <c r="ES51" s="83">
        <v>380.99879999999996</v>
      </c>
      <c r="ET51" s="83">
        <v>29927.238026400002</v>
      </c>
      <c r="EU51" s="83">
        <v>0</v>
      </c>
      <c r="EV51" s="83">
        <v>5697.3974399999997</v>
      </c>
      <c r="EW51" s="83">
        <v>0</v>
      </c>
      <c r="EX51" s="83">
        <v>0</v>
      </c>
      <c r="EY51" s="83">
        <v>0</v>
      </c>
      <c r="EZ51" s="83">
        <v>0</v>
      </c>
      <c r="FA51" s="83">
        <v>653.14080000000001</v>
      </c>
      <c r="FB51" s="83">
        <v>0</v>
      </c>
      <c r="FC51" s="83">
        <v>0</v>
      </c>
      <c r="FD51" s="83">
        <v>59968.792439999997</v>
      </c>
      <c r="FE51" s="83">
        <v>0</v>
      </c>
      <c r="FF51" s="83">
        <v>0</v>
      </c>
      <c r="FG51" s="83">
        <v>13380.175439999999</v>
      </c>
      <c r="FH51" s="83">
        <v>868.67726400000004</v>
      </c>
      <c r="FI51" s="83">
        <v>0</v>
      </c>
      <c r="FJ51" s="83">
        <v>0</v>
      </c>
      <c r="FK51" s="83">
        <v>0</v>
      </c>
      <c r="FL51" s="83">
        <v>36005.634266400004</v>
      </c>
      <c r="FM51" s="83">
        <v>74870.785944000003</v>
      </c>
      <c r="FN51" s="83">
        <v>110876.42021040001</v>
      </c>
    </row>
    <row r="52" spans="1:170" hidden="1" x14ac:dyDescent="0.25">
      <c r="A52" s="97">
        <v>48</v>
      </c>
      <c r="B52" s="68" t="s">
        <v>720</v>
      </c>
      <c r="D52" s="84">
        <v>0</v>
      </c>
      <c r="E52" s="84">
        <v>0</v>
      </c>
      <c r="F52" s="84">
        <v>5144.4635112000005</v>
      </c>
      <c r="G52" s="84">
        <v>0</v>
      </c>
      <c r="H52" s="84">
        <v>0</v>
      </c>
      <c r="I52" s="84">
        <v>156.00016799999997</v>
      </c>
      <c r="J52" s="84">
        <v>0</v>
      </c>
      <c r="K52" s="84">
        <v>0</v>
      </c>
      <c r="L52" s="84">
        <v>0</v>
      </c>
      <c r="M52" s="84">
        <v>27.214199999999998</v>
      </c>
      <c r="N52" s="84">
        <v>20.096639999999997</v>
      </c>
      <c r="O52" s="84">
        <v>1924.0020719999998</v>
      </c>
      <c r="P52" s="84">
        <v>27631.372751999999</v>
      </c>
      <c r="Q52" s="84">
        <v>37.178783999999993</v>
      </c>
      <c r="R52" s="84">
        <v>0</v>
      </c>
      <c r="S52" s="84">
        <v>1475.6376599999999</v>
      </c>
      <c r="T52" s="84">
        <v>0</v>
      </c>
      <c r="U52" s="84">
        <v>0</v>
      </c>
      <c r="V52" s="84">
        <v>0</v>
      </c>
      <c r="W52" s="84">
        <v>0</v>
      </c>
      <c r="X52" s="576">
        <v>5300.4636792000001</v>
      </c>
      <c r="Y52" s="576">
        <v>31115.502108000001</v>
      </c>
      <c r="Z52" s="576">
        <v>36415.965787200003</v>
      </c>
      <c r="AB52" s="84">
        <v>0</v>
      </c>
      <c r="AC52" s="84">
        <v>0</v>
      </c>
      <c r="AD52" s="84">
        <v>5932.1513160000004</v>
      </c>
      <c r="AE52" s="84">
        <v>0</v>
      </c>
      <c r="AF52" s="84">
        <v>0</v>
      </c>
      <c r="AG52" s="84">
        <v>156.00016799999997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1924.0020719999998</v>
      </c>
      <c r="AN52" s="84">
        <v>28459.521791999996</v>
      </c>
      <c r="AO52" s="84">
        <v>37.178783999999993</v>
      </c>
      <c r="AP52" s="84">
        <v>0</v>
      </c>
      <c r="AQ52" s="84">
        <v>1503.4798799999999</v>
      </c>
      <c r="AR52" s="84">
        <v>0</v>
      </c>
      <c r="AS52" s="84">
        <v>0</v>
      </c>
      <c r="AT52" s="84">
        <v>0</v>
      </c>
      <c r="AU52" s="84">
        <v>0</v>
      </c>
      <c r="AV52" s="84">
        <v>6088.151484</v>
      </c>
      <c r="AW52" s="84">
        <v>31924.182527999994</v>
      </c>
      <c r="AX52" s="84">
        <v>38012.334011999992</v>
      </c>
      <c r="AZ52" s="84">
        <v>0</v>
      </c>
      <c r="BA52" s="84">
        <v>0</v>
      </c>
      <c r="BB52" s="84">
        <v>5632.3596888000002</v>
      </c>
      <c r="BC52" s="84">
        <v>0</v>
      </c>
      <c r="BD52" s="84">
        <v>0</v>
      </c>
      <c r="BE52" s="84">
        <v>156.00016799999997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2028.0021839999997</v>
      </c>
      <c r="BL52" s="84">
        <v>29028.424175999997</v>
      </c>
      <c r="BM52" s="84">
        <v>37.178783999999993</v>
      </c>
      <c r="BN52" s="84">
        <v>0</v>
      </c>
      <c r="BO52" s="84">
        <v>1503.4798799999999</v>
      </c>
      <c r="BP52" s="84">
        <v>0</v>
      </c>
      <c r="BQ52" s="84">
        <v>0</v>
      </c>
      <c r="BR52" s="84">
        <v>0</v>
      </c>
      <c r="BS52" s="84">
        <v>0</v>
      </c>
      <c r="BT52" s="84">
        <v>5788.3598567999998</v>
      </c>
      <c r="BU52" s="84">
        <v>32597.085023999996</v>
      </c>
      <c r="BV52" s="84">
        <v>38385.444880799994</v>
      </c>
      <c r="BX52" s="84">
        <v>0</v>
      </c>
      <c r="BY52" s="84">
        <v>0</v>
      </c>
      <c r="BZ52" s="84">
        <v>5309.0549928</v>
      </c>
      <c r="CA52" s="84">
        <v>0</v>
      </c>
      <c r="CB52" s="84">
        <v>0</v>
      </c>
      <c r="CC52" s="84">
        <v>156.00016799999997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2328.4469519999998</v>
      </c>
      <c r="CJ52" s="84">
        <v>32092.575624000001</v>
      </c>
      <c r="CK52" s="84">
        <v>0</v>
      </c>
      <c r="CL52" s="84">
        <v>0</v>
      </c>
      <c r="CM52" s="84">
        <v>1332.4491</v>
      </c>
      <c r="CN52" s="84">
        <v>0</v>
      </c>
      <c r="CO52" s="84">
        <v>0</v>
      </c>
      <c r="CP52" s="84">
        <v>0</v>
      </c>
      <c r="CQ52" s="84">
        <v>0</v>
      </c>
      <c r="CR52" s="84">
        <v>5465.0551607999996</v>
      </c>
      <c r="CS52" s="84">
        <v>35753.471676000001</v>
      </c>
      <c r="CT52" s="84">
        <v>41218.526836800003</v>
      </c>
      <c r="CV52" s="84">
        <v>0</v>
      </c>
      <c r="CW52" s="84">
        <v>0</v>
      </c>
      <c r="CX52" s="84">
        <v>8438.2525655999998</v>
      </c>
      <c r="CY52" s="84">
        <v>0</v>
      </c>
      <c r="CZ52" s="84">
        <v>0</v>
      </c>
      <c r="DA52" s="84">
        <v>450.66715199999993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2328.4469519999998</v>
      </c>
      <c r="DH52" s="84">
        <v>33057.549287999995</v>
      </c>
      <c r="DI52" s="84">
        <v>6.1964639999999997</v>
      </c>
      <c r="DJ52" s="84">
        <v>0</v>
      </c>
      <c r="DK52" s="84">
        <v>1324.4941799999999</v>
      </c>
      <c r="DL52" s="84">
        <v>0</v>
      </c>
      <c r="DM52" s="84">
        <v>0</v>
      </c>
      <c r="DN52" s="84">
        <v>0</v>
      </c>
      <c r="DO52" s="84">
        <v>0</v>
      </c>
      <c r="DP52" s="84">
        <v>8888.9197175999998</v>
      </c>
      <c r="DQ52" s="84">
        <v>36716.686883999995</v>
      </c>
      <c r="DR52" s="84">
        <v>45605.606601599997</v>
      </c>
      <c r="DT52" s="84">
        <v>0</v>
      </c>
      <c r="DU52" s="84">
        <v>0</v>
      </c>
      <c r="DV52" s="84">
        <v>10320.277780800001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2912.0031359999998</v>
      </c>
      <c r="EF52" s="84">
        <v>33720.068520000001</v>
      </c>
      <c r="EG52" s="84">
        <v>0</v>
      </c>
      <c r="EH52" s="84">
        <v>0</v>
      </c>
      <c r="EI52" s="84">
        <v>1340.4040199999999</v>
      </c>
      <c r="EJ52" s="84">
        <v>0</v>
      </c>
      <c r="EK52" s="84">
        <v>0</v>
      </c>
      <c r="EL52" s="84">
        <v>0</v>
      </c>
      <c r="EM52" s="84">
        <v>0</v>
      </c>
      <c r="EN52" s="84">
        <v>10320.277780800001</v>
      </c>
      <c r="EO52" s="84">
        <v>37972.475676000002</v>
      </c>
      <c r="EP52" s="84">
        <v>48292.753456800005</v>
      </c>
      <c r="ER52" s="84">
        <v>0</v>
      </c>
      <c r="ES52" s="84">
        <v>0</v>
      </c>
      <c r="ET52" s="84">
        <v>12310.071227999999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3091.1144399999998</v>
      </c>
      <c r="FD52" s="84">
        <v>35027.103744</v>
      </c>
      <c r="FE52" s="84">
        <v>12.392927999999999</v>
      </c>
      <c r="FF52" s="84">
        <v>0</v>
      </c>
      <c r="FG52" s="84">
        <v>1177.32816</v>
      </c>
      <c r="FH52" s="84">
        <v>0</v>
      </c>
      <c r="FI52" s="84">
        <v>0</v>
      </c>
      <c r="FJ52" s="84">
        <v>0</v>
      </c>
      <c r="FK52" s="84">
        <v>0</v>
      </c>
      <c r="FL52" s="84">
        <v>12310.071227999999</v>
      </c>
      <c r="FM52" s="84">
        <v>39307.939271999996</v>
      </c>
      <c r="FN52" s="84">
        <v>51618.010499999997</v>
      </c>
    </row>
    <row r="53" spans="1:170" hidden="1" x14ac:dyDescent="0.25">
      <c r="A53" s="97">
        <v>49</v>
      </c>
      <c r="B53" s="74" t="s">
        <v>721</v>
      </c>
      <c r="D53" s="83">
        <v>15445.691352000002</v>
      </c>
      <c r="E53" s="83">
        <v>24656.065200000001</v>
      </c>
      <c r="F53" s="83">
        <v>56385.318693599998</v>
      </c>
      <c r="G53" s="83">
        <v>0</v>
      </c>
      <c r="H53" s="83">
        <v>120.57984</v>
      </c>
      <c r="I53" s="83">
        <v>2363.1136559999995</v>
      </c>
      <c r="J53" s="83">
        <v>5714.982</v>
      </c>
      <c r="K53" s="83">
        <v>0</v>
      </c>
      <c r="L53" s="83">
        <v>0</v>
      </c>
      <c r="M53" s="83">
        <v>272.142</v>
      </c>
      <c r="N53" s="83">
        <v>361.73951999999997</v>
      </c>
      <c r="O53" s="83">
        <v>11416.901183999998</v>
      </c>
      <c r="P53" s="83">
        <v>38775.378312000001</v>
      </c>
      <c r="Q53" s="83">
        <v>861.30849599999999</v>
      </c>
      <c r="R53" s="83">
        <v>519.16319999999996</v>
      </c>
      <c r="S53" s="83">
        <v>1714.2852599999999</v>
      </c>
      <c r="T53" s="83">
        <v>0</v>
      </c>
      <c r="U53" s="83">
        <v>0</v>
      </c>
      <c r="V53" s="83">
        <v>0</v>
      </c>
      <c r="W53" s="83">
        <v>317.77811999999994</v>
      </c>
      <c r="X53" s="575">
        <v>104685.75074160002</v>
      </c>
      <c r="Y53" s="575">
        <v>54238.696091999998</v>
      </c>
      <c r="Z53" s="575">
        <v>158924.4468336</v>
      </c>
      <c r="AB53" s="83">
        <v>18341.282231999998</v>
      </c>
      <c r="AC53" s="83">
        <v>26207.274600000001</v>
      </c>
      <c r="AD53" s="83">
        <v>54068.301705599995</v>
      </c>
      <c r="AE53" s="83">
        <v>0</v>
      </c>
      <c r="AF53" s="83">
        <v>135.65232</v>
      </c>
      <c r="AG53" s="83">
        <v>2363.1136559999995</v>
      </c>
      <c r="AH53" s="83">
        <v>5706.6084000000001</v>
      </c>
      <c r="AI53" s="83">
        <v>0</v>
      </c>
      <c r="AJ53" s="83">
        <v>0</v>
      </c>
      <c r="AK53" s="83">
        <v>408.21299999999997</v>
      </c>
      <c r="AL53" s="83">
        <v>381.83616000000001</v>
      </c>
      <c r="AM53" s="83">
        <v>11873.346119999998</v>
      </c>
      <c r="AN53" s="83">
        <v>40521.692591999999</v>
      </c>
      <c r="AO53" s="83">
        <v>879.89788799999997</v>
      </c>
      <c r="AP53" s="83">
        <v>519.16319999999996</v>
      </c>
      <c r="AQ53" s="83">
        <v>1718.2627199999999</v>
      </c>
      <c r="AR53" s="83">
        <v>0</v>
      </c>
      <c r="AS53" s="83">
        <v>0</v>
      </c>
      <c r="AT53" s="83">
        <v>0</v>
      </c>
      <c r="AU53" s="83">
        <v>317.77811999999994</v>
      </c>
      <c r="AV53" s="83">
        <v>106822.23291359999</v>
      </c>
      <c r="AW53" s="83">
        <v>56620.1898</v>
      </c>
      <c r="AX53" s="83">
        <v>163442.42271359998</v>
      </c>
      <c r="AZ53" s="83">
        <v>18341.282231999998</v>
      </c>
      <c r="BA53" s="83">
        <v>27948.983399999997</v>
      </c>
      <c r="BB53" s="83">
        <v>74150.421883200004</v>
      </c>
      <c r="BC53" s="83">
        <v>0</v>
      </c>
      <c r="BD53" s="83">
        <v>135.65232</v>
      </c>
      <c r="BE53" s="83">
        <v>2363.1136559999995</v>
      </c>
      <c r="BF53" s="83">
        <v>5706.6084000000001</v>
      </c>
      <c r="BG53" s="83">
        <v>0</v>
      </c>
      <c r="BH53" s="83">
        <v>0</v>
      </c>
      <c r="BI53" s="83">
        <v>408.21299999999997</v>
      </c>
      <c r="BJ53" s="83">
        <v>381.83616000000001</v>
      </c>
      <c r="BK53" s="83">
        <v>12508.902359999998</v>
      </c>
      <c r="BL53" s="83">
        <v>40924.965168000002</v>
      </c>
      <c r="BM53" s="83">
        <v>898.48727999999994</v>
      </c>
      <c r="BN53" s="83">
        <v>0</v>
      </c>
      <c r="BO53" s="83">
        <v>1718.2627199999999</v>
      </c>
      <c r="BP53" s="83">
        <v>0</v>
      </c>
      <c r="BQ53" s="83">
        <v>0</v>
      </c>
      <c r="BR53" s="83">
        <v>0</v>
      </c>
      <c r="BS53" s="83">
        <v>317.77811999999994</v>
      </c>
      <c r="BT53" s="83">
        <v>128646.06189119999</v>
      </c>
      <c r="BU53" s="83">
        <v>57158.444808</v>
      </c>
      <c r="BV53" s="83">
        <v>185804.50669919999</v>
      </c>
      <c r="BX53" s="83">
        <v>18341.282231999998</v>
      </c>
      <c r="BY53" s="83">
        <v>28765.4094</v>
      </c>
      <c r="BZ53" s="83">
        <v>58266.3641976</v>
      </c>
      <c r="CA53" s="83">
        <v>0</v>
      </c>
      <c r="CB53" s="83">
        <v>135.65232</v>
      </c>
      <c r="CC53" s="83">
        <v>2363.1136559999995</v>
      </c>
      <c r="CD53" s="83">
        <v>7159.4279999999999</v>
      </c>
      <c r="CE53" s="83">
        <v>0</v>
      </c>
      <c r="CF53" s="83">
        <v>0</v>
      </c>
      <c r="CG53" s="83">
        <v>408.21299999999997</v>
      </c>
      <c r="CH53" s="83">
        <v>281.35296</v>
      </c>
      <c r="CI53" s="83">
        <v>4032.8932319999994</v>
      </c>
      <c r="CJ53" s="83">
        <v>41940.347904000002</v>
      </c>
      <c r="CK53" s="83">
        <v>718.78982399999995</v>
      </c>
      <c r="CL53" s="83">
        <v>745.25040000000001</v>
      </c>
      <c r="CM53" s="83">
        <v>1726.2176399999998</v>
      </c>
      <c r="CN53" s="83">
        <v>0</v>
      </c>
      <c r="CO53" s="83">
        <v>0</v>
      </c>
      <c r="CP53" s="83">
        <v>0</v>
      </c>
      <c r="CQ53" s="83">
        <v>317.77811999999994</v>
      </c>
      <c r="CR53" s="83">
        <v>115031.24980559999</v>
      </c>
      <c r="CS53" s="83">
        <v>50170.843080000006</v>
      </c>
      <c r="CT53" s="83">
        <v>165202.0928856</v>
      </c>
      <c r="CV53" s="83">
        <v>14744.653560000001</v>
      </c>
      <c r="CW53" s="83">
        <v>18424.0134</v>
      </c>
      <c r="CX53" s="83">
        <v>64791.2407896</v>
      </c>
      <c r="CY53" s="83">
        <v>0</v>
      </c>
      <c r="CZ53" s="83">
        <v>135.65232</v>
      </c>
      <c r="DA53" s="83">
        <v>6817.7851199999996</v>
      </c>
      <c r="DB53" s="83">
        <v>5350.7303999999995</v>
      </c>
      <c r="DC53" s="83">
        <v>0</v>
      </c>
      <c r="DD53" s="83">
        <v>0</v>
      </c>
      <c r="DE53" s="83">
        <v>408.21299999999997</v>
      </c>
      <c r="DF53" s="83">
        <v>321.54623999999995</v>
      </c>
      <c r="DG53" s="83">
        <v>4032.8932319999994</v>
      </c>
      <c r="DH53" s="83">
        <v>41533.474679999999</v>
      </c>
      <c r="DI53" s="83">
        <v>1270.2751199999998</v>
      </c>
      <c r="DJ53" s="83">
        <v>619.64639999999997</v>
      </c>
      <c r="DK53" s="83">
        <v>1718.2627199999999</v>
      </c>
      <c r="DL53" s="83">
        <v>0</v>
      </c>
      <c r="DM53" s="83">
        <v>0</v>
      </c>
      <c r="DN53" s="83">
        <v>0</v>
      </c>
      <c r="DO53" s="83">
        <v>98.22232799999999</v>
      </c>
      <c r="DP53" s="83">
        <v>110264.0755896</v>
      </c>
      <c r="DQ53" s="83">
        <v>50002.533719999999</v>
      </c>
      <c r="DR53" s="83">
        <v>160266.6093096</v>
      </c>
      <c r="DT53" s="83">
        <v>14744.653560000001</v>
      </c>
      <c r="DU53" s="83">
        <v>53965.758600000001</v>
      </c>
      <c r="DV53" s="83">
        <v>68052.699374399992</v>
      </c>
      <c r="DW53" s="83">
        <v>0</v>
      </c>
      <c r="DX53" s="83">
        <v>120.57984</v>
      </c>
      <c r="DY53" s="83">
        <v>0</v>
      </c>
      <c r="DZ53" s="83">
        <v>4555.2384000000002</v>
      </c>
      <c r="EA53" s="83">
        <v>0</v>
      </c>
      <c r="EB53" s="83">
        <v>0</v>
      </c>
      <c r="EC53" s="83">
        <v>1142.9964</v>
      </c>
      <c r="ED53" s="83">
        <v>904.34879999999998</v>
      </c>
      <c r="EE53" s="83">
        <v>5044.0054319999999</v>
      </c>
      <c r="EF53" s="83">
        <v>47510.550360000001</v>
      </c>
      <c r="EG53" s="83">
        <v>700.20043199999998</v>
      </c>
      <c r="EH53" s="83">
        <v>678.26159999999993</v>
      </c>
      <c r="EI53" s="83">
        <v>1738.1500199999998</v>
      </c>
      <c r="EJ53" s="83">
        <v>0</v>
      </c>
      <c r="EK53" s="83">
        <v>0</v>
      </c>
      <c r="EL53" s="83">
        <v>0</v>
      </c>
      <c r="EM53" s="83">
        <v>104.00011199999999</v>
      </c>
      <c r="EN53" s="83">
        <v>141438.92977439999</v>
      </c>
      <c r="EO53" s="83">
        <v>57822.513156000001</v>
      </c>
      <c r="EP53" s="83">
        <v>199261.44293039999</v>
      </c>
      <c r="ER53" s="83">
        <v>13022.538984000001</v>
      </c>
      <c r="ES53" s="83">
        <v>25418.0628</v>
      </c>
      <c r="ET53" s="83">
        <v>66029.595746400009</v>
      </c>
      <c r="EU53" s="83">
        <v>0</v>
      </c>
      <c r="EV53" s="83">
        <v>120.57984</v>
      </c>
      <c r="EW53" s="83">
        <v>0</v>
      </c>
      <c r="EX53" s="83">
        <v>4944.6107999999995</v>
      </c>
      <c r="EY53" s="83">
        <v>0</v>
      </c>
      <c r="EZ53" s="83">
        <v>0</v>
      </c>
      <c r="FA53" s="83">
        <v>217.71359999999999</v>
      </c>
      <c r="FB53" s="83">
        <v>401.93279999999999</v>
      </c>
      <c r="FC53" s="83">
        <v>5361.783551999999</v>
      </c>
      <c r="FD53" s="83">
        <v>45771.437375999994</v>
      </c>
      <c r="FE53" s="83">
        <v>2490.9785280000001</v>
      </c>
      <c r="FF53" s="83">
        <v>678.26159999999993</v>
      </c>
      <c r="FG53" s="83">
        <v>1523.3671799999997</v>
      </c>
      <c r="FH53" s="83">
        <v>0</v>
      </c>
      <c r="FI53" s="83">
        <v>0</v>
      </c>
      <c r="FJ53" s="83">
        <v>0</v>
      </c>
      <c r="FK53" s="83">
        <v>86.666759999999996</v>
      </c>
      <c r="FL53" s="83">
        <v>109535.38817040001</v>
      </c>
      <c r="FM53" s="83">
        <v>56532.141395999992</v>
      </c>
      <c r="FN53" s="83">
        <v>166067.52956639999</v>
      </c>
    </row>
    <row r="54" spans="1:170" hidden="1" x14ac:dyDescent="0.25">
      <c r="A54" s="97">
        <v>50</v>
      </c>
      <c r="B54" s="68" t="s">
        <v>722</v>
      </c>
      <c r="D54" s="84">
        <v>0</v>
      </c>
      <c r="E54" s="84">
        <v>0</v>
      </c>
      <c r="F54" s="84">
        <v>5363.9188199999999</v>
      </c>
      <c r="G54" s="84">
        <v>0</v>
      </c>
      <c r="H54" s="84">
        <v>0</v>
      </c>
      <c r="I54" s="84">
        <v>0</v>
      </c>
      <c r="J54" s="84">
        <v>0</v>
      </c>
      <c r="K54" s="84">
        <v>929.06766720000007</v>
      </c>
      <c r="L54" s="84">
        <v>0</v>
      </c>
      <c r="M54" s="84">
        <v>0</v>
      </c>
      <c r="N54" s="84">
        <v>0</v>
      </c>
      <c r="O54" s="84">
        <v>26728.028783999995</v>
      </c>
      <c r="P54" s="84">
        <v>169.230456</v>
      </c>
      <c r="Q54" s="84">
        <v>173.500992</v>
      </c>
      <c r="R54" s="84">
        <v>4.1867999999999999</v>
      </c>
      <c r="S54" s="84">
        <v>0</v>
      </c>
      <c r="T54" s="84">
        <v>22891.873284000001</v>
      </c>
      <c r="U54" s="84">
        <v>0</v>
      </c>
      <c r="V54" s="84">
        <v>5234.6723039999997</v>
      </c>
      <c r="W54" s="84">
        <v>6627.1182479999998</v>
      </c>
      <c r="X54" s="576">
        <v>5363.9188199999999</v>
      </c>
      <c r="Y54" s="576">
        <v>62757.678535199993</v>
      </c>
      <c r="Z54" s="576">
        <v>68121.597355199992</v>
      </c>
      <c r="AB54" s="84">
        <v>0</v>
      </c>
      <c r="AC54" s="84">
        <v>0</v>
      </c>
      <c r="AD54" s="84">
        <v>5363.9188199999999</v>
      </c>
      <c r="AE54" s="84">
        <v>0</v>
      </c>
      <c r="AF54" s="84">
        <v>0</v>
      </c>
      <c r="AG54" s="84">
        <v>0</v>
      </c>
      <c r="AH54" s="84">
        <v>0</v>
      </c>
      <c r="AI54" s="84">
        <v>1262.3201999999999</v>
      </c>
      <c r="AJ54" s="84">
        <v>0</v>
      </c>
      <c r="AK54" s="84">
        <v>0</v>
      </c>
      <c r="AL54" s="84">
        <v>0</v>
      </c>
      <c r="AM54" s="84">
        <v>32892.924311999996</v>
      </c>
      <c r="AN54" s="84">
        <v>169.230456</v>
      </c>
      <c r="AO54" s="84">
        <v>173.500992</v>
      </c>
      <c r="AP54" s="84">
        <v>0</v>
      </c>
      <c r="AQ54" s="84">
        <v>0</v>
      </c>
      <c r="AR54" s="84">
        <v>24172.615404</v>
      </c>
      <c r="AS54" s="84">
        <v>0</v>
      </c>
      <c r="AT54" s="84">
        <v>5321.3390639999989</v>
      </c>
      <c r="AU54" s="84">
        <v>7898.2307279999986</v>
      </c>
      <c r="AV54" s="84">
        <v>5363.9188199999999</v>
      </c>
      <c r="AW54" s="84">
        <v>71890.161155999987</v>
      </c>
      <c r="AX54" s="84">
        <v>77254.079975999994</v>
      </c>
      <c r="AZ54" s="84">
        <v>0</v>
      </c>
      <c r="BA54" s="84">
        <v>0</v>
      </c>
      <c r="BB54" s="84">
        <v>8904.5950967999997</v>
      </c>
      <c r="BC54" s="84">
        <v>0</v>
      </c>
      <c r="BD54" s="84">
        <v>0</v>
      </c>
      <c r="BE54" s="84">
        <v>0</v>
      </c>
      <c r="BF54" s="84">
        <v>0</v>
      </c>
      <c r="BG54" s="84">
        <v>969.4619136</v>
      </c>
      <c r="BH54" s="84">
        <v>730.42912799999999</v>
      </c>
      <c r="BI54" s="84">
        <v>0</v>
      </c>
      <c r="BJ54" s="84">
        <v>0</v>
      </c>
      <c r="BK54" s="84">
        <v>28617.364151999998</v>
      </c>
      <c r="BL54" s="84">
        <v>169.230456</v>
      </c>
      <c r="BM54" s="84">
        <v>179.69745599999999</v>
      </c>
      <c r="BN54" s="84">
        <v>0</v>
      </c>
      <c r="BO54" s="84">
        <v>0</v>
      </c>
      <c r="BP54" s="84">
        <v>22006.490687999998</v>
      </c>
      <c r="BQ54" s="84">
        <v>0</v>
      </c>
      <c r="BR54" s="84">
        <v>5148.0055439999996</v>
      </c>
      <c r="BS54" s="84">
        <v>7800.0083999999988</v>
      </c>
      <c r="BT54" s="84">
        <v>8904.5950967999997</v>
      </c>
      <c r="BU54" s="84">
        <v>65620.687737600005</v>
      </c>
      <c r="BV54" s="84">
        <v>74525.282834400001</v>
      </c>
      <c r="BX54" s="84">
        <v>0</v>
      </c>
      <c r="BY54" s="84">
        <v>0</v>
      </c>
      <c r="BZ54" s="84">
        <v>8190.3856319999995</v>
      </c>
      <c r="CA54" s="84">
        <v>0</v>
      </c>
      <c r="CB54" s="84">
        <v>0</v>
      </c>
      <c r="CC54" s="84">
        <v>0</v>
      </c>
      <c r="CD54" s="84">
        <v>0</v>
      </c>
      <c r="CE54" s="84">
        <v>1272.4187616000002</v>
      </c>
      <c r="CF54" s="84">
        <v>1174.8160799999998</v>
      </c>
      <c r="CG54" s="84">
        <v>0</v>
      </c>
      <c r="CH54" s="84">
        <v>0</v>
      </c>
      <c r="CI54" s="84">
        <v>30714.699743999994</v>
      </c>
      <c r="CJ54" s="84">
        <v>176.43175199999999</v>
      </c>
      <c r="CK54" s="84">
        <v>24.785855999999999</v>
      </c>
      <c r="CL54" s="84">
        <v>0</v>
      </c>
      <c r="CM54" s="84">
        <v>0</v>
      </c>
      <c r="CN54" s="84">
        <v>16894.659095999999</v>
      </c>
      <c r="CO54" s="84">
        <v>0</v>
      </c>
      <c r="CP54" s="84">
        <v>5373.3391199999996</v>
      </c>
      <c r="CQ54" s="84">
        <v>7800.0083999999988</v>
      </c>
      <c r="CR54" s="84">
        <v>8190.3856319999995</v>
      </c>
      <c r="CS54" s="84">
        <v>63431.15880959999</v>
      </c>
      <c r="CT54" s="84">
        <v>71621.544441599995</v>
      </c>
      <c r="CV54" s="84">
        <v>0</v>
      </c>
      <c r="CW54" s="84">
        <v>0</v>
      </c>
      <c r="CX54" s="84">
        <v>7721.1039671999997</v>
      </c>
      <c r="CY54" s="84">
        <v>0</v>
      </c>
      <c r="CZ54" s="84">
        <v>0</v>
      </c>
      <c r="DA54" s="84">
        <v>0</v>
      </c>
      <c r="DB54" s="84">
        <v>0</v>
      </c>
      <c r="DC54" s="84">
        <v>1090.6446528000001</v>
      </c>
      <c r="DD54" s="84">
        <v>1838.8425599999998</v>
      </c>
      <c r="DE54" s="84">
        <v>0</v>
      </c>
      <c r="DF54" s="84">
        <v>0</v>
      </c>
      <c r="DG54" s="84">
        <v>30691.588607999998</v>
      </c>
      <c r="DH54" s="84">
        <v>183.633048</v>
      </c>
      <c r="DI54" s="84">
        <v>43.375247999999999</v>
      </c>
      <c r="DJ54" s="84">
        <v>0</v>
      </c>
      <c r="DK54" s="84">
        <v>0</v>
      </c>
      <c r="DL54" s="84">
        <v>17651.967479999999</v>
      </c>
      <c r="DM54" s="84">
        <v>0</v>
      </c>
      <c r="DN54" s="84">
        <v>6216.895583999999</v>
      </c>
      <c r="DO54" s="84">
        <v>398.66709599999996</v>
      </c>
      <c r="DP54" s="84">
        <v>7721.1039671999997</v>
      </c>
      <c r="DQ54" s="84">
        <v>58115.614276799992</v>
      </c>
      <c r="DR54" s="84">
        <v>65836.718243999989</v>
      </c>
      <c r="DT54" s="84">
        <v>0</v>
      </c>
      <c r="DU54" s="84">
        <v>0</v>
      </c>
      <c r="DV54" s="84">
        <v>6687.5086511999998</v>
      </c>
      <c r="DW54" s="84">
        <v>0</v>
      </c>
      <c r="DX54" s="84">
        <v>0</v>
      </c>
      <c r="DY54" s="84">
        <v>1583.1128159999998</v>
      </c>
      <c r="DZ54" s="84">
        <v>0</v>
      </c>
      <c r="EA54" s="84">
        <v>1309.4468208000001</v>
      </c>
      <c r="EB54" s="84">
        <v>2462.0058719999997</v>
      </c>
      <c r="EC54" s="84">
        <v>0</v>
      </c>
      <c r="ED54" s="84">
        <v>0</v>
      </c>
      <c r="EE54" s="84">
        <v>38404.930247999997</v>
      </c>
      <c r="EF54" s="84">
        <v>187.23369599999998</v>
      </c>
      <c r="EG54" s="84">
        <v>24.785855999999999</v>
      </c>
      <c r="EH54" s="84">
        <v>0</v>
      </c>
      <c r="EI54" s="84">
        <v>0</v>
      </c>
      <c r="EJ54" s="84">
        <v>21249.182304000002</v>
      </c>
      <c r="EK54" s="84">
        <v>0</v>
      </c>
      <c r="EL54" s="84">
        <v>6708.007223999999</v>
      </c>
      <c r="EM54" s="84">
        <v>404.44487999999996</v>
      </c>
      <c r="EN54" s="84">
        <v>8270.6214671999987</v>
      </c>
      <c r="EO54" s="84">
        <v>70750.036900799998</v>
      </c>
      <c r="EP54" s="84">
        <v>79020.658368000004</v>
      </c>
      <c r="ER54" s="84">
        <v>0</v>
      </c>
      <c r="ES54" s="84">
        <v>0</v>
      </c>
      <c r="ET54" s="84">
        <v>6855.0392664000001</v>
      </c>
      <c r="EU54" s="84">
        <v>0</v>
      </c>
      <c r="EV54" s="84">
        <v>0</v>
      </c>
      <c r="EW54" s="84">
        <v>5431.1169599999994</v>
      </c>
      <c r="EX54" s="84">
        <v>0</v>
      </c>
      <c r="EY54" s="84">
        <v>1373.4043776000001</v>
      </c>
      <c r="EZ54" s="84">
        <v>2620.3506480000001</v>
      </c>
      <c r="FA54" s="84">
        <v>0</v>
      </c>
      <c r="FB54" s="84">
        <v>0</v>
      </c>
      <c r="FC54" s="84">
        <v>40814.266175999997</v>
      </c>
      <c r="FD54" s="84">
        <v>194.43499199999999</v>
      </c>
      <c r="FE54" s="84">
        <v>80.554031999999992</v>
      </c>
      <c r="FF54" s="84">
        <v>0</v>
      </c>
      <c r="FG54" s="84">
        <v>0</v>
      </c>
      <c r="FH54" s="84">
        <v>22318.323552000002</v>
      </c>
      <c r="FI54" s="84">
        <v>0</v>
      </c>
      <c r="FJ54" s="84">
        <v>7355.1190319999987</v>
      </c>
      <c r="FK54" s="84">
        <v>346.66703999999999</v>
      </c>
      <c r="FL54" s="84">
        <v>12286.156226399999</v>
      </c>
      <c r="FM54" s="84">
        <v>75103.1198496</v>
      </c>
      <c r="FN54" s="84">
        <v>87389.276075999995</v>
      </c>
    </row>
    <row r="55" spans="1:170" hidden="1" x14ac:dyDescent="0.25">
      <c r="A55" s="97">
        <v>51</v>
      </c>
      <c r="B55" s="74" t="s">
        <v>723</v>
      </c>
      <c r="D55" s="83">
        <v>2339.3326320000001</v>
      </c>
      <c r="E55" s="83">
        <v>0</v>
      </c>
      <c r="F55" s="83">
        <v>0</v>
      </c>
      <c r="G55" s="83">
        <v>0</v>
      </c>
      <c r="H55" s="83">
        <v>4431.3091199999999</v>
      </c>
      <c r="I55" s="83">
        <v>28.888919999999995</v>
      </c>
      <c r="J55" s="83">
        <v>983.89799999999991</v>
      </c>
      <c r="K55" s="83">
        <v>0</v>
      </c>
      <c r="L55" s="83">
        <v>0</v>
      </c>
      <c r="M55" s="83">
        <v>0</v>
      </c>
      <c r="N55" s="83">
        <v>0</v>
      </c>
      <c r="O55" s="83">
        <v>4402.6714079999992</v>
      </c>
      <c r="P55" s="83">
        <v>1753.515576</v>
      </c>
      <c r="Q55" s="83">
        <v>0</v>
      </c>
      <c r="R55" s="83">
        <v>0</v>
      </c>
      <c r="S55" s="83">
        <v>0</v>
      </c>
      <c r="T55" s="83">
        <v>38.979108000000004</v>
      </c>
      <c r="U55" s="83">
        <v>0</v>
      </c>
      <c r="V55" s="83">
        <v>5.7777839999999996</v>
      </c>
      <c r="W55" s="83">
        <v>0</v>
      </c>
      <c r="X55" s="575">
        <v>7783.428672</v>
      </c>
      <c r="Y55" s="575">
        <v>6200.9438759999994</v>
      </c>
      <c r="Z55" s="575">
        <v>13984.372547999999</v>
      </c>
      <c r="AB55" s="83">
        <v>2446.0122959999999</v>
      </c>
      <c r="AC55" s="83">
        <v>0</v>
      </c>
      <c r="AD55" s="83">
        <v>0</v>
      </c>
      <c r="AE55" s="83">
        <v>0</v>
      </c>
      <c r="AF55" s="83">
        <v>3466.6704</v>
      </c>
      <c r="AG55" s="83">
        <v>28.888919999999995</v>
      </c>
      <c r="AH55" s="83">
        <v>979.71119999999996</v>
      </c>
      <c r="AI55" s="83">
        <v>0</v>
      </c>
      <c r="AJ55" s="83">
        <v>0</v>
      </c>
      <c r="AK55" s="83">
        <v>0</v>
      </c>
      <c r="AL55" s="83">
        <v>0</v>
      </c>
      <c r="AM55" s="83">
        <v>4483.5603839999994</v>
      </c>
      <c r="AN55" s="83">
        <v>1793.1227039999999</v>
      </c>
      <c r="AO55" s="83">
        <v>12.392927999999999</v>
      </c>
      <c r="AP55" s="83">
        <v>0</v>
      </c>
      <c r="AQ55" s="83">
        <v>0</v>
      </c>
      <c r="AR55" s="83">
        <v>33.410664000000004</v>
      </c>
      <c r="AS55" s="83">
        <v>0</v>
      </c>
      <c r="AT55" s="83">
        <v>0</v>
      </c>
      <c r="AU55" s="83">
        <v>0</v>
      </c>
      <c r="AV55" s="83">
        <v>6921.2828159999999</v>
      </c>
      <c r="AW55" s="83">
        <v>6322.48668</v>
      </c>
      <c r="AX55" s="83">
        <v>13243.769496000001</v>
      </c>
      <c r="AZ55" s="83">
        <v>2446.0122959999999</v>
      </c>
      <c r="BA55" s="83">
        <v>0</v>
      </c>
      <c r="BB55" s="83">
        <v>0</v>
      </c>
      <c r="BC55" s="83">
        <v>0</v>
      </c>
      <c r="BD55" s="83">
        <v>3466.6704</v>
      </c>
      <c r="BE55" s="83">
        <v>28.888919999999995</v>
      </c>
      <c r="BF55" s="83">
        <v>979.71119999999996</v>
      </c>
      <c r="BG55" s="83">
        <v>0</v>
      </c>
      <c r="BH55" s="83">
        <v>0</v>
      </c>
      <c r="BI55" s="83">
        <v>0</v>
      </c>
      <c r="BJ55" s="83">
        <v>0</v>
      </c>
      <c r="BK55" s="83">
        <v>4726.2273119999991</v>
      </c>
      <c r="BL55" s="83">
        <v>1775.1194640000001</v>
      </c>
      <c r="BM55" s="83">
        <v>12.392927999999999</v>
      </c>
      <c r="BN55" s="83">
        <v>0</v>
      </c>
      <c r="BO55" s="83">
        <v>0</v>
      </c>
      <c r="BP55" s="83">
        <v>38.979108000000004</v>
      </c>
      <c r="BQ55" s="83">
        <v>0</v>
      </c>
      <c r="BR55" s="83">
        <v>0</v>
      </c>
      <c r="BS55" s="83">
        <v>0</v>
      </c>
      <c r="BT55" s="83">
        <v>6921.2828159999999</v>
      </c>
      <c r="BU55" s="83">
        <v>6552.7188120000001</v>
      </c>
      <c r="BV55" s="83">
        <v>13474.001628</v>
      </c>
      <c r="BX55" s="83">
        <v>2446.0122959999999</v>
      </c>
      <c r="BY55" s="83">
        <v>0</v>
      </c>
      <c r="BZ55" s="83">
        <v>0</v>
      </c>
      <c r="CA55" s="83">
        <v>0</v>
      </c>
      <c r="CB55" s="83">
        <v>3466.6704</v>
      </c>
      <c r="CC55" s="83">
        <v>0</v>
      </c>
      <c r="CD55" s="83">
        <v>1159.7436</v>
      </c>
      <c r="CE55" s="83">
        <v>0</v>
      </c>
      <c r="CF55" s="83">
        <v>0</v>
      </c>
      <c r="CG55" s="83">
        <v>0</v>
      </c>
      <c r="CH55" s="83">
        <v>0</v>
      </c>
      <c r="CI55" s="83">
        <v>6650.2293839999993</v>
      </c>
      <c r="CJ55" s="83">
        <v>3399.011712</v>
      </c>
      <c r="CK55" s="83">
        <v>0</v>
      </c>
      <c r="CL55" s="83">
        <v>0</v>
      </c>
      <c r="CM55" s="83">
        <v>0</v>
      </c>
      <c r="CN55" s="83">
        <v>27.842220000000001</v>
      </c>
      <c r="CO55" s="83">
        <v>0</v>
      </c>
      <c r="CP55" s="83">
        <v>0</v>
      </c>
      <c r="CQ55" s="83">
        <v>0</v>
      </c>
      <c r="CR55" s="83">
        <v>7072.4262959999996</v>
      </c>
      <c r="CS55" s="83">
        <v>10077.083316</v>
      </c>
      <c r="CT55" s="83">
        <v>17149.509612000002</v>
      </c>
      <c r="CV55" s="83">
        <v>2164.0731839999999</v>
      </c>
      <c r="CW55" s="83">
        <v>0</v>
      </c>
      <c r="CX55" s="83">
        <v>0</v>
      </c>
      <c r="CY55" s="83">
        <v>0</v>
      </c>
      <c r="CZ55" s="83">
        <v>3466.6704</v>
      </c>
      <c r="DA55" s="83">
        <v>0</v>
      </c>
      <c r="DB55" s="83">
        <v>866.66759999999999</v>
      </c>
      <c r="DC55" s="83">
        <v>0</v>
      </c>
      <c r="DD55" s="83">
        <v>0</v>
      </c>
      <c r="DE55" s="83">
        <v>0</v>
      </c>
      <c r="DF55" s="83">
        <v>0</v>
      </c>
      <c r="DG55" s="83">
        <v>6650.2293839999993</v>
      </c>
      <c r="DH55" s="83">
        <v>3503.4305039999999</v>
      </c>
      <c r="DI55" s="83">
        <v>6.1964639999999997</v>
      </c>
      <c r="DJ55" s="83">
        <v>0</v>
      </c>
      <c r="DK55" s="83">
        <v>0</v>
      </c>
      <c r="DL55" s="83">
        <v>27.842220000000001</v>
      </c>
      <c r="DM55" s="83">
        <v>0</v>
      </c>
      <c r="DN55" s="83">
        <v>0</v>
      </c>
      <c r="DO55" s="83">
        <v>0</v>
      </c>
      <c r="DP55" s="83">
        <v>6497.4111839999996</v>
      </c>
      <c r="DQ55" s="83">
        <v>10187.698571999999</v>
      </c>
      <c r="DR55" s="83">
        <v>16685.109755999998</v>
      </c>
      <c r="DT55" s="83">
        <v>2164.0731839999999</v>
      </c>
      <c r="DU55" s="83">
        <v>0</v>
      </c>
      <c r="DV55" s="83">
        <v>0</v>
      </c>
      <c r="DW55" s="83">
        <v>0</v>
      </c>
      <c r="DX55" s="83">
        <v>2758.2638400000001</v>
      </c>
      <c r="DY55" s="83">
        <v>0</v>
      </c>
      <c r="DZ55" s="83">
        <v>736.8768</v>
      </c>
      <c r="EA55" s="83">
        <v>0</v>
      </c>
      <c r="EB55" s="83">
        <v>0</v>
      </c>
      <c r="EC55" s="83">
        <v>0</v>
      </c>
      <c r="ED55" s="83">
        <v>0</v>
      </c>
      <c r="EE55" s="83">
        <v>8320.0089599999992</v>
      </c>
      <c r="EF55" s="83">
        <v>3571.8428159999999</v>
      </c>
      <c r="EG55" s="83">
        <v>0</v>
      </c>
      <c r="EH55" s="83">
        <v>0</v>
      </c>
      <c r="EI55" s="83">
        <v>0</v>
      </c>
      <c r="EJ55" s="83">
        <v>33.410664000000004</v>
      </c>
      <c r="EK55" s="83">
        <v>0</v>
      </c>
      <c r="EL55" s="83">
        <v>0</v>
      </c>
      <c r="EM55" s="83">
        <v>0</v>
      </c>
      <c r="EN55" s="83">
        <v>5659.2138240000004</v>
      </c>
      <c r="EO55" s="83">
        <v>11925.26244</v>
      </c>
      <c r="EP55" s="83">
        <v>17584.476264000001</v>
      </c>
      <c r="ER55" s="83">
        <v>1912.6139759999999</v>
      </c>
      <c r="ES55" s="83">
        <v>0</v>
      </c>
      <c r="ET55" s="83">
        <v>0</v>
      </c>
      <c r="EU55" s="83">
        <v>0</v>
      </c>
      <c r="EV55" s="83">
        <v>2863.7711999999997</v>
      </c>
      <c r="EW55" s="83">
        <v>0</v>
      </c>
      <c r="EX55" s="83">
        <v>799.67880000000002</v>
      </c>
      <c r="EY55" s="83">
        <v>0</v>
      </c>
      <c r="EZ55" s="83">
        <v>0</v>
      </c>
      <c r="FA55" s="83">
        <v>0</v>
      </c>
      <c r="FB55" s="83">
        <v>0</v>
      </c>
      <c r="FC55" s="83">
        <v>8840.0095199999978</v>
      </c>
      <c r="FD55" s="83">
        <v>4212.7581599999994</v>
      </c>
      <c r="FE55" s="83">
        <v>12.392927999999999</v>
      </c>
      <c r="FF55" s="83">
        <v>0</v>
      </c>
      <c r="FG55" s="83">
        <v>0</v>
      </c>
      <c r="FH55" s="83">
        <v>33.410664000000004</v>
      </c>
      <c r="FI55" s="83">
        <v>0</v>
      </c>
      <c r="FJ55" s="83">
        <v>0</v>
      </c>
      <c r="FK55" s="83">
        <v>0</v>
      </c>
      <c r="FL55" s="83">
        <v>5576.0639759999995</v>
      </c>
      <c r="FM55" s="83">
        <v>13098.571271999997</v>
      </c>
      <c r="FN55" s="83">
        <v>18674.635247999999</v>
      </c>
    </row>
    <row r="56" spans="1:170" hidden="1" x14ac:dyDescent="0.25">
      <c r="A56" s="97">
        <v>52</v>
      </c>
      <c r="B56" s="68" t="s">
        <v>724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5.7777839999999996</v>
      </c>
      <c r="J56" s="84">
        <v>0</v>
      </c>
      <c r="K56" s="84">
        <v>3.3661872000000002</v>
      </c>
      <c r="L56" s="84">
        <v>0</v>
      </c>
      <c r="M56" s="84">
        <v>0</v>
      </c>
      <c r="N56" s="84">
        <v>0</v>
      </c>
      <c r="O56" s="84">
        <v>629.77845599999989</v>
      </c>
      <c r="P56" s="84">
        <v>104.418792</v>
      </c>
      <c r="Q56" s="84">
        <v>37.178783999999993</v>
      </c>
      <c r="R56" s="84">
        <v>0</v>
      </c>
      <c r="S56" s="84">
        <v>0</v>
      </c>
      <c r="T56" s="84">
        <v>278.42219999999998</v>
      </c>
      <c r="U56" s="84">
        <v>0</v>
      </c>
      <c r="V56" s="84">
        <v>0</v>
      </c>
      <c r="W56" s="84">
        <v>0</v>
      </c>
      <c r="X56" s="576">
        <v>5.7777839999999996</v>
      </c>
      <c r="Y56" s="576">
        <v>1053.1644191999999</v>
      </c>
      <c r="Z56" s="576">
        <v>1058.9422032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5.7777839999999996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618.22288800000001</v>
      </c>
      <c r="AN56" s="84">
        <v>104.418792</v>
      </c>
      <c r="AO56" s="84">
        <v>0</v>
      </c>
      <c r="AP56" s="84">
        <v>0</v>
      </c>
      <c r="AQ56" s="84">
        <v>0</v>
      </c>
      <c r="AR56" s="84">
        <v>278.42219999999998</v>
      </c>
      <c r="AS56" s="84">
        <v>0</v>
      </c>
      <c r="AT56" s="84">
        <v>0</v>
      </c>
      <c r="AU56" s="84">
        <v>12543.569063999998</v>
      </c>
      <c r="AV56" s="84">
        <v>5.7777839999999996</v>
      </c>
      <c r="AW56" s="84">
        <v>13544.632943999997</v>
      </c>
      <c r="AX56" s="84">
        <v>13550.410727999997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5.7777839999999996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652.88959199999999</v>
      </c>
      <c r="BL56" s="84">
        <v>108.01944</v>
      </c>
      <c r="BM56" s="84">
        <v>0</v>
      </c>
      <c r="BN56" s="84">
        <v>0</v>
      </c>
      <c r="BO56" s="84">
        <v>0</v>
      </c>
      <c r="BP56" s="84">
        <v>306.26442000000003</v>
      </c>
      <c r="BQ56" s="84">
        <v>0</v>
      </c>
      <c r="BR56" s="84">
        <v>0</v>
      </c>
      <c r="BS56" s="84">
        <v>12387.568895999999</v>
      </c>
      <c r="BT56" s="84">
        <v>5.7777839999999996</v>
      </c>
      <c r="BU56" s="84">
        <v>13454.742348</v>
      </c>
      <c r="BV56" s="84">
        <v>13460.520132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52.000055999999994</v>
      </c>
      <c r="CJ56" s="84">
        <v>118.82138399999999</v>
      </c>
      <c r="CK56" s="84">
        <v>0</v>
      </c>
      <c r="CL56" s="84">
        <v>0</v>
      </c>
      <c r="CM56" s="84">
        <v>0</v>
      </c>
      <c r="CN56" s="84">
        <v>178.19020800000001</v>
      </c>
      <c r="CO56" s="84">
        <v>0</v>
      </c>
      <c r="CP56" s="84">
        <v>0</v>
      </c>
      <c r="CQ56" s="84">
        <v>12387.568895999999</v>
      </c>
      <c r="CR56" s="84">
        <v>0</v>
      </c>
      <c r="CS56" s="84">
        <v>12736.580543999999</v>
      </c>
      <c r="CT56" s="84">
        <v>12736.580543999999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52.000055999999994</v>
      </c>
      <c r="DH56" s="84">
        <v>122.42203199999999</v>
      </c>
      <c r="DI56" s="84">
        <v>0</v>
      </c>
      <c r="DJ56" s="84">
        <v>0</v>
      </c>
      <c r="DK56" s="84">
        <v>0</v>
      </c>
      <c r="DL56" s="84">
        <v>183.75865199999998</v>
      </c>
      <c r="DM56" s="84">
        <v>0</v>
      </c>
      <c r="DN56" s="84">
        <v>0</v>
      </c>
      <c r="DO56" s="84">
        <v>4824.4496399999998</v>
      </c>
      <c r="DP56" s="84">
        <v>0</v>
      </c>
      <c r="DQ56" s="84">
        <v>5182.6303799999996</v>
      </c>
      <c r="DR56" s="84">
        <v>5182.6303799999996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63.555623999999995</v>
      </c>
      <c r="EF56" s="84">
        <v>126.02267999999998</v>
      </c>
      <c r="EG56" s="84">
        <v>0</v>
      </c>
      <c r="EH56" s="84">
        <v>0</v>
      </c>
      <c r="EI56" s="84">
        <v>0</v>
      </c>
      <c r="EJ56" s="84">
        <v>222.73776000000001</v>
      </c>
      <c r="EK56" s="84">
        <v>0</v>
      </c>
      <c r="EL56" s="84">
        <v>0</v>
      </c>
      <c r="EM56" s="84">
        <v>4928.4497519999995</v>
      </c>
      <c r="EN56" s="84">
        <v>0</v>
      </c>
      <c r="EO56" s="84">
        <v>5340.7658159999992</v>
      </c>
      <c r="EP56" s="84">
        <v>5340.7658159999992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69.333407999999991</v>
      </c>
      <c r="FD56" s="84">
        <v>162.02916000000002</v>
      </c>
      <c r="FE56" s="84">
        <v>0</v>
      </c>
      <c r="FF56" s="84">
        <v>0</v>
      </c>
      <c r="FG56" s="84">
        <v>0</v>
      </c>
      <c r="FH56" s="84">
        <v>233.87464799999998</v>
      </c>
      <c r="FI56" s="84">
        <v>0</v>
      </c>
      <c r="FJ56" s="84">
        <v>0</v>
      </c>
      <c r="FK56" s="84">
        <v>4246.6712399999997</v>
      </c>
      <c r="FL56" s="84">
        <v>0</v>
      </c>
      <c r="FM56" s="84">
        <v>4711.9084559999992</v>
      </c>
      <c r="FN56" s="84">
        <v>4711.9084559999992</v>
      </c>
    </row>
    <row r="57" spans="1:170" hidden="1" x14ac:dyDescent="0.25">
      <c r="A57" s="97">
        <v>53</v>
      </c>
      <c r="B57" s="74" t="s">
        <v>725</v>
      </c>
      <c r="D57" s="83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163.2852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0</v>
      </c>
      <c r="Q57" s="83">
        <v>2063.4225119999996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575">
        <v>163.2852</v>
      </c>
      <c r="Y57" s="575">
        <v>2063.4225119999996</v>
      </c>
      <c r="Z57" s="575">
        <v>2226.7077119999994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167.47199999999998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2075.8154399999999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167.47199999999998</v>
      </c>
      <c r="AW57" s="83">
        <v>2075.8154399999999</v>
      </c>
      <c r="AX57" s="83">
        <v>2243.2874400000001</v>
      </c>
      <c r="AZ57" s="83">
        <v>0</v>
      </c>
      <c r="BA57" s="83">
        <v>0</v>
      </c>
      <c r="BB57" s="83">
        <v>0</v>
      </c>
      <c r="BC57" s="83">
        <v>0</v>
      </c>
      <c r="BD57" s="83">
        <v>0</v>
      </c>
      <c r="BE57" s="83">
        <v>0</v>
      </c>
      <c r="BF57" s="83">
        <v>167.47199999999998</v>
      </c>
      <c r="BG57" s="83">
        <v>0</v>
      </c>
      <c r="BH57" s="83">
        <v>0</v>
      </c>
      <c r="BI57" s="83">
        <v>0</v>
      </c>
      <c r="BJ57" s="83">
        <v>0</v>
      </c>
      <c r="BK57" s="83">
        <v>0</v>
      </c>
      <c r="BL57" s="83">
        <v>0</v>
      </c>
      <c r="BM57" s="83">
        <v>2125.3871519999998</v>
      </c>
      <c r="BN57" s="83">
        <v>0</v>
      </c>
      <c r="BO57" s="83">
        <v>0</v>
      </c>
      <c r="BP57" s="83">
        <v>0</v>
      </c>
      <c r="BQ57" s="83">
        <v>0</v>
      </c>
      <c r="BR57" s="83">
        <v>0</v>
      </c>
      <c r="BS57" s="83">
        <v>0</v>
      </c>
      <c r="BT57" s="83">
        <v>167.47199999999998</v>
      </c>
      <c r="BU57" s="83">
        <v>2125.3871519999998</v>
      </c>
      <c r="BV57" s="83">
        <v>2292.859152</v>
      </c>
      <c r="BX57" s="83">
        <v>0</v>
      </c>
      <c r="BY57" s="83">
        <v>0</v>
      </c>
      <c r="BZ57" s="83">
        <v>0</v>
      </c>
      <c r="CA57" s="83">
        <v>0</v>
      </c>
      <c r="CB57" s="83">
        <v>0</v>
      </c>
      <c r="CC57" s="83">
        <v>0</v>
      </c>
      <c r="CD57" s="83">
        <v>226.0872</v>
      </c>
      <c r="CE57" s="83">
        <v>0</v>
      </c>
      <c r="CF57" s="83">
        <v>0</v>
      </c>
      <c r="CG57" s="83">
        <v>0</v>
      </c>
      <c r="CH57" s="83">
        <v>0</v>
      </c>
      <c r="CI57" s="83">
        <v>0</v>
      </c>
      <c r="CJ57" s="83">
        <v>266.44795199999999</v>
      </c>
      <c r="CK57" s="83">
        <v>0</v>
      </c>
      <c r="CL57" s="83">
        <v>0</v>
      </c>
      <c r="CM57" s="83">
        <v>3.9774599999999998</v>
      </c>
      <c r="CN57" s="83">
        <v>0</v>
      </c>
      <c r="CO57" s="83">
        <v>0</v>
      </c>
      <c r="CP57" s="83">
        <v>0</v>
      </c>
      <c r="CQ57" s="83">
        <v>0</v>
      </c>
      <c r="CR57" s="83">
        <v>226.0872</v>
      </c>
      <c r="CS57" s="83">
        <v>270.42541199999999</v>
      </c>
      <c r="CT57" s="83">
        <v>496.51261199999999</v>
      </c>
      <c r="CV57" s="83">
        <v>0</v>
      </c>
      <c r="CW57" s="83">
        <v>0</v>
      </c>
      <c r="CX57" s="83">
        <v>0</v>
      </c>
      <c r="CY57" s="83">
        <v>0</v>
      </c>
      <c r="CZ57" s="83">
        <v>0</v>
      </c>
      <c r="DA57" s="83">
        <v>0</v>
      </c>
      <c r="DB57" s="83">
        <v>167.47199999999998</v>
      </c>
      <c r="DC57" s="83">
        <v>0</v>
      </c>
      <c r="DD57" s="83">
        <v>0</v>
      </c>
      <c r="DE57" s="83">
        <v>0</v>
      </c>
      <c r="DF57" s="83">
        <v>0</v>
      </c>
      <c r="DG57" s="83">
        <v>0</v>
      </c>
      <c r="DH57" s="83">
        <v>273.649248</v>
      </c>
      <c r="DI57" s="83">
        <v>316.01966399999998</v>
      </c>
      <c r="DJ57" s="83">
        <v>0</v>
      </c>
      <c r="DK57" s="83">
        <v>3.9774599999999998</v>
      </c>
      <c r="DL57" s="83">
        <v>0</v>
      </c>
      <c r="DM57" s="83">
        <v>0</v>
      </c>
      <c r="DN57" s="83">
        <v>0</v>
      </c>
      <c r="DO57" s="83">
        <v>0</v>
      </c>
      <c r="DP57" s="83">
        <v>167.47199999999998</v>
      </c>
      <c r="DQ57" s="83">
        <v>593.64637199999993</v>
      </c>
      <c r="DR57" s="83">
        <v>761.11837199999991</v>
      </c>
      <c r="DT57" s="83">
        <v>0</v>
      </c>
      <c r="DU57" s="83">
        <v>0</v>
      </c>
      <c r="DV57" s="83">
        <v>0</v>
      </c>
      <c r="DW57" s="83">
        <v>0</v>
      </c>
      <c r="DX57" s="83">
        <v>0</v>
      </c>
      <c r="DY57" s="83">
        <v>0</v>
      </c>
      <c r="DZ57" s="83">
        <v>142.35120000000001</v>
      </c>
      <c r="EA57" s="83">
        <v>0</v>
      </c>
      <c r="EB57" s="83">
        <v>0</v>
      </c>
      <c r="EC57" s="83">
        <v>0</v>
      </c>
      <c r="ED57" s="83">
        <v>0</v>
      </c>
      <c r="EE57" s="83">
        <v>0</v>
      </c>
      <c r="EF57" s="83">
        <v>280.85054399999996</v>
      </c>
      <c r="EG57" s="83">
        <v>173.500992</v>
      </c>
      <c r="EH57" s="83">
        <v>0</v>
      </c>
      <c r="EI57" s="83">
        <v>7.9549199999999995</v>
      </c>
      <c r="EJ57" s="83">
        <v>0</v>
      </c>
      <c r="EK57" s="83">
        <v>0</v>
      </c>
      <c r="EL57" s="83">
        <v>0</v>
      </c>
      <c r="EM57" s="83">
        <v>0</v>
      </c>
      <c r="EN57" s="83">
        <v>142.35120000000001</v>
      </c>
      <c r="EO57" s="83">
        <v>462.30645599999997</v>
      </c>
      <c r="EP57" s="83">
        <v>604.65765599999997</v>
      </c>
      <c r="ER57" s="83">
        <v>0</v>
      </c>
      <c r="ES57" s="83">
        <v>0</v>
      </c>
      <c r="ET57" s="83">
        <v>0</v>
      </c>
      <c r="EU57" s="83">
        <v>0</v>
      </c>
      <c r="EV57" s="83">
        <v>0</v>
      </c>
      <c r="EW57" s="83">
        <v>0</v>
      </c>
      <c r="EX57" s="83">
        <v>154.91159999999999</v>
      </c>
      <c r="EY57" s="83">
        <v>0</v>
      </c>
      <c r="EZ57" s="83">
        <v>0</v>
      </c>
      <c r="FA57" s="83">
        <v>0</v>
      </c>
      <c r="FB57" s="83">
        <v>0</v>
      </c>
      <c r="FC57" s="83">
        <v>0</v>
      </c>
      <c r="FD57" s="83">
        <v>291.65248799999995</v>
      </c>
      <c r="FE57" s="83">
        <v>619.64639999999997</v>
      </c>
      <c r="FF57" s="83">
        <v>0</v>
      </c>
      <c r="FG57" s="83">
        <v>3.9774599999999998</v>
      </c>
      <c r="FH57" s="83">
        <v>0</v>
      </c>
      <c r="FI57" s="83">
        <v>0</v>
      </c>
      <c r="FJ57" s="83">
        <v>0</v>
      </c>
      <c r="FK57" s="83">
        <v>0</v>
      </c>
      <c r="FL57" s="83">
        <v>154.91159999999999</v>
      </c>
      <c r="FM57" s="83">
        <v>915.27634799999987</v>
      </c>
      <c r="FN57" s="83">
        <v>1070.1879479999998</v>
      </c>
    </row>
    <row r="58" spans="1:170" hidden="1" x14ac:dyDescent="0.25">
      <c r="A58" s="97">
        <v>54</v>
      </c>
      <c r="B58" s="72" t="s">
        <v>726</v>
      </c>
      <c r="D58" s="18">
        <v>15247.571975999999</v>
      </c>
      <c r="E58" s="18">
        <v>43188.935400000002</v>
      </c>
      <c r="F58" s="18">
        <v>49140.354369600005</v>
      </c>
      <c r="G58" s="18">
        <v>0</v>
      </c>
      <c r="H58" s="18">
        <v>73674.28224</v>
      </c>
      <c r="I58" s="18">
        <v>4882.2274799999996</v>
      </c>
      <c r="J58" s="18">
        <v>5287.9283999999998</v>
      </c>
      <c r="K58" s="18">
        <v>4238.0296848000007</v>
      </c>
      <c r="L58" s="18">
        <v>0</v>
      </c>
      <c r="M58" s="18">
        <v>11375.535599999999</v>
      </c>
      <c r="N58" s="18">
        <v>703.38239999999996</v>
      </c>
      <c r="O58" s="18">
        <v>147974.82602400001</v>
      </c>
      <c r="P58" s="18">
        <v>29143.644912</v>
      </c>
      <c r="Q58" s="18">
        <v>1034.8094879999999</v>
      </c>
      <c r="R58" s="18">
        <v>795.49199999999996</v>
      </c>
      <c r="S58" s="18">
        <v>10655.615339999998</v>
      </c>
      <c r="T58" s="18">
        <v>137523.86146800002</v>
      </c>
      <c r="U58" s="18">
        <v>0</v>
      </c>
      <c r="V58" s="18">
        <v>28455.586199999994</v>
      </c>
      <c r="W58" s="18">
        <v>45020.492927999992</v>
      </c>
      <c r="X58" s="567">
        <v>191421.29986560001</v>
      </c>
      <c r="Y58" s="567">
        <v>416921.2760448</v>
      </c>
      <c r="Z58" s="567">
        <v>608342.57591040002</v>
      </c>
      <c r="AB58" s="18">
        <v>17114.466096</v>
      </c>
      <c r="AC58" s="18">
        <v>15131.0952</v>
      </c>
      <c r="AD58" s="18">
        <v>50493.335536799997</v>
      </c>
      <c r="AE58" s="18">
        <v>0</v>
      </c>
      <c r="AF58" s="18">
        <v>65007.606240000001</v>
      </c>
      <c r="AG58" s="18">
        <v>4882.2274799999996</v>
      </c>
      <c r="AH58" s="18">
        <v>5296.3019999999997</v>
      </c>
      <c r="AI58" s="18">
        <v>4477.0289760000005</v>
      </c>
      <c r="AJ58" s="18">
        <v>0</v>
      </c>
      <c r="AK58" s="18">
        <v>11021.751</v>
      </c>
      <c r="AL58" s="18">
        <v>803.86559999999997</v>
      </c>
      <c r="AM58" s="18">
        <v>143577.93239999999</v>
      </c>
      <c r="AN58" s="18">
        <v>30285.050327999998</v>
      </c>
      <c r="AO58" s="18">
        <v>1078.1847359999999</v>
      </c>
      <c r="AP58" s="18">
        <v>799.67880000000002</v>
      </c>
      <c r="AQ58" s="18">
        <v>10591.975979999999</v>
      </c>
      <c r="AR58" s="18">
        <v>116547.53292</v>
      </c>
      <c r="AS58" s="18">
        <v>0</v>
      </c>
      <c r="AT58" s="18">
        <v>24902.249039999995</v>
      </c>
      <c r="AU58" s="18">
        <v>19465.354295999998</v>
      </c>
      <c r="AV58" s="18">
        <v>157925.0325528</v>
      </c>
      <c r="AW58" s="18">
        <v>363550.60407599993</v>
      </c>
      <c r="AX58" s="18">
        <v>521475.63662879996</v>
      </c>
      <c r="AZ58" s="18">
        <v>17114.466096</v>
      </c>
      <c r="BA58" s="18">
        <v>15893.0928</v>
      </c>
      <c r="BB58" s="18">
        <v>65705.311339200009</v>
      </c>
      <c r="BC58" s="18">
        <v>0</v>
      </c>
      <c r="BD58" s="18">
        <v>65007.606240000001</v>
      </c>
      <c r="BE58" s="18">
        <v>5228.8945199999989</v>
      </c>
      <c r="BF58" s="18">
        <v>5296.3019999999997</v>
      </c>
      <c r="BG58" s="18">
        <v>4423.1699808000003</v>
      </c>
      <c r="BH58" s="18">
        <v>3330.3481919999995</v>
      </c>
      <c r="BI58" s="18">
        <v>11021.751</v>
      </c>
      <c r="BJ58" s="18">
        <v>803.86559999999997</v>
      </c>
      <c r="BK58" s="18">
        <v>157392.61394399998</v>
      </c>
      <c r="BL58" s="18">
        <v>31008.780575999997</v>
      </c>
      <c r="BM58" s="18">
        <v>1102.9705919999999</v>
      </c>
      <c r="BN58" s="18">
        <v>1318.8419999999999</v>
      </c>
      <c r="BO58" s="18">
        <v>10591.975979999999</v>
      </c>
      <c r="BP58" s="18">
        <v>132545.672532</v>
      </c>
      <c r="BQ58" s="18">
        <v>0</v>
      </c>
      <c r="BR58" s="18">
        <v>28686.697559999997</v>
      </c>
      <c r="BS58" s="18">
        <v>19222.687367999995</v>
      </c>
      <c r="BT58" s="18">
        <v>174245.6729952</v>
      </c>
      <c r="BU58" s="18">
        <v>401449.37532479997</v>
      </c>
      <c r="BV58" s="18">
        <v>575695.04831999994</v>
      </c>
      <c r="BX58" s="18">
        <v>17114.466096</v>
      </c>
      <c r="BY58" s="18">
        <v>17090.517599999999</v>
      </c>
      <c r="BZ58" s="18">
        <v>56939.835232800004</v>
      </c>
      <c r="CA58" s="18">
        <v>0</v>
      </c>
      <c r="CB58" s="18">
        <v>65007.606240000001</v>
      </c>
      <c r="CC58" s="18">
        <v>5182.6722479999999</v>
      </c>
      <c r="CD58" s="18">
        <v>6464.4191999999994</v>
      </c>
      <c r="CE58" s="18">
        <v>5799.9405456000004</v>
      </c>
      <c r="CF58" s="18">
        <v>6819.0411599999998</v>
      </c>
      <c r="CG58" s="18">
        <v>11021.751</v>
      </c>
      <c r="CH58" s="18">
        <v>602.89919999999995</v>
      </c>
      <c r="CI58" s="18">
        <v>165654.84506399996</v>
      </c>
      <c r="CJ58" s="18">
        <v>33979.315175999996</v>
      </c>
      <c r="CK58" s="18">
        <v>377.98430400000001</v>
      </c>
      <c r="CL58" s="18">
        <v>1155.5568000000001</v>
      </c>
      <c r="CM58" s="18">
        <v>10078.883639999998</v>
      </c>
      <c r="CN58" s="18">
        <v>101267.722584</v>
      </c>
      <c r="CO58" s="18">
        <v>0</v>
      </c>
      <c r="CP58" s="18">
        <v>31257.811439999998</v>
      </c>
      <c r="CQ58" s="18">
        <v>19222.687367999995</v>
      </c>
      <c r="CR58" s="18">
        <v>167799.51661679999</v>
      </c>
      <c r="CS58" s="18">
        <v>387238.43828159996</v>
      </c>
      <c r="CT58" s="18">
        <v>555037.9548984</v>
      </c>
      <c r="CV58" s="18">
        <v>14356.034783999999</v>
      </c>
      <c r="CW58" s="18">
        <v>10994.5368</v>
      </c>
      <c r="CX58" s="18">
        <v>58471.123838400003</v>
      </c>
      <c r="CY58" s="18">
        <v>0</v>
      </c>
      <c r="CZ58" s="18">
        <v>65007.606240000001</v>
      </c>
      <c r="DA58" s="18">
        <v>14941.349423999998</v>
      </c>
      <c r="DB58" s="18">
        <v>4835.7539999999999</v>
      </c>
      <c r="DC58" s="18">
        <v>4968.4923072000001</v>
      </c>
      <c r="DD58" s="18">
        <v>10695.934223999999</v>
      </c>
      <c r="DE58" s="18">
        <v>11021.751</v>
      </c>
      <c r="DF58" s="18">
        <v>663.18912</v>
      </c>
      <c r="DG58" s="18">
        <v>165521.95603199999</v>
      </c>
      <c r="DH58" s="18">
        <v>34627.431815999997</v>
      </c>
      <c r="DI58" s="18">
        <v>625.84286399999996</v>
      </c>
      <c r="DJ58" s="18">
        <v>950.40359999999998</v>
      </c>
      <c r="DK58" s="18">
        <v>10035.131579999999</v>
      </c>
      <c r="DL58" s="18">
        <v>105822.70977599999</v>
      </c>
      <c r="DM58" s="18">
        <v>0</v>
      </c>
      <c r="DN58" s="18">
        <v>36192.038975999996</v>
      </c>
      <c r="DO58" s="18">
        <v>21840.023519999999</v>
      </c>
      <c r="DP58" s="18">
        <v>168606.40508639996</v>
      </c>
      <c r="DQ58" s="18">
        <v>402964.9048151999</v>
      </c>
      <c r="DR58" s="18">
        <v>571571.30990159989</v>
      </c>
      <c r="DT58" s="18">
        <v>14356.034783999999</v>
      </c>
      <c r="DU58" s="18">
        <v>29064.765599999999</v>
      </c>
      <c r="DV58" s="18">
        <v>59330.330560800001</v>
      </c>
      <c r="DW58" s="18">
        <v>0</v>
      </c>
      <c r="DX58" s="18">
        <v>64510.214399999997</v>
      </c>
      <c r="DY58" s="18">
        <v>6430.6735919999992</v>
      </c>
      <c r="DZ58" s="18">
        <v>4111.4376000000002</v>
      </c>
      <c r="EA58" s="18">
        <v>5974.9822800000002</v>
      </c>
      <c r="EB58" s="18">
        <v>14312.324591999999</v>
      </c>
      <c r="EC58" s="18">
        <v>6340.9085999999998</v>
      </c>
      <c r="ED58" s="18">
        <v>1848.8908799999997</v>
      </c>
      <c r="EE58" s="18">
        <v>207098.88969599997</v>
      </c>
      <c r="EF58" s="18">
        <v>36445.759056000003</v>
      </c>
      <c r="EG58" s="18">
        <v>353.19844799999998</v>
      </c>
      <c r="EH58" s="18">
        <v>1050.8868</v>
      </c>
      <c r="EI58" s="18">
        <v>10146.500459999999</v>
      </c>
      <c r="EJ58" s="18">
        <v>127361.451168</v>
      </c>
      <c r="EK58" s="18">
        <v>0</v>
      </c>
      <c r="EL58" s="18">
        <v>39017.375351999995</v>
      </c>
      <c r="EM58" s="18">
        <v>22296.468455999995</v>
      </c>
      <c r="EN58" s="18">
        <v>177803.45653680002</v>
      </c>
      <c r="EO58" s="18">
        <v>472247.63578799996</v>
      </c>
      <c r="EP58" s="18">
        <v>650051.09232479997</v>
      </c>
      <c r="ER58" s="18">
        <v>12679.640063999999</v>
      </c>
      <c r="ES58" s="18">
        <v>15076.666799999999</v>
      </c>
      <c r="ET58" s="18">
        <v>59776.099156800003</v>
      </c>
      <c r="EU58" s="18">
        <v>0</v>
      </c>
      <c r="EV58" s="18">
        <v>60199.485119999998</v>
      </c>
      <c r="EW58" s="18">
        <v>22059.579311999994</v>
      </c>
      <c r="EX58" s="18">
        <v>4467.3155999999999</v>
      </c>
      <c r="EY58" s="18">
        <v>6271.2067536000004</v>
      </c>
      <c r="EZ58" s="18">
        <v>15236.853767999999</v>
      </c>
      <c r="FA58" s="18">
        <v>5742.1961999999994</v>
      </c>
      <c r="FB58" s="18">
        <v>803.86559999999997</v>
      </c>
      <c r="FC58" s="18">
        <v>220104.68148</v>
      </c>
      <c r="FD58" s="18">
        <v>37522.352807999996</v>
      </c>
      <c r="FE58" s="18">
        <v>1245.489264</v>
      </c>
      <c r="FF58" s="18">
        <v>1050.8868</v>
      </c>
      <c r="FG58" s="18">
        <v>8905.5329399999991</v>
      </c>
      <c r="FH58" s="18">
        <v>133787.43554400001</v>
      </c>
      <c r="FI58" s="18">
        <v>0</v>
      </c>
      <c r="FJ58" s="18">
        <v>42796.046087999996</v>
      </c>
      <c r="FK58" s="18">
        <v>19234.242935999999</v>
      </c>
      <c r="FL58" s="18">
        <v>174258.78605279999</v>
      </c>
      <c r="FM58" s="18">
        <v>492700.79018159996</v>
      </c>
      <c r="FN58" s="18">
        <v>666959.57623439992</v>
      </c>
    </row>
    <row r="59" spans="1:170" hidden="1" x14ac:dyDescent="0.25">
      <c r="A59" s="97">
        <v>55</v>
      </c>
      <c r="B59" s="73" t="s">
        <v>727</v>
      </c>
      <c r="D59" s="82">
        <v>33032.595959999999</v>
      </c>
      <c r="E59" s="82">
        <v>68171.570999999996</v>
      </c>
      <c r="F59" s="82">
        <v>137834.58901680002</v>
      </c>
      <c r="G59" s="82">
        <v>0</v>
      </c>
      <c r="H59" s="82">
        <v>84903.279839999988</v>
      </c>
      <c r="I59" s="82">
        <v>7129.7854559999987</v>
      </c>
      <c r="J59" s="82">
        <v>11492.766</v>
      </c>
      <c r="K59" s="82">
        <v>5170.4635392</v>
      </c>
      <c r="L59" s="82">
        <v>0</v>
      </c>
      <c r="M59" s="82">
        <v>12926.744999999999</v>
      </c>
      <c r="N59" s="82">
        <v>1085.21856</v>
      </c>
      <c r="O59" s="82">
        <v>186327.75621599998</v>
      </c>
      <c r="P59" s="82">
        <v>111548.07504</v>
      </c>
      <c r="Q59" s="82">
        <v>2051.0295839999999</v>
      </c>
      <c r="R59" s="82">
        <v>1318.8419999999999</v>
      </c>
      <c r="S59" s="82">
        <v>27464.3613</v>
      </c>
      <c r="T59" s="82">
        <v>159764.22680399998</v>
      </c>
      <c r="U59" s="82">
        <v>0</v>
      </c>
      <c r="V59" s="82">
        <v>34464.481559999993</v>
      </c>
      <c r="W59" s="82">
        <v>8712.8982720000004</v>
      </c>
      <c r="X59" s="574">
        <v>342564.58727280004</v>
      </c>
      <c r="Y59" s="574">
        <v>550834.09787519998</v>
      </c>
      <c r="Z59" s="574">
        <v>893398.68514800002</v>
      </c>
      <c r="AB59" s="82">
        <v>37901.760624000002</v>
      </c>
      <c r="AC59" s="82">
        <v>41664.940199999997</v>
      </c>
      <c r="AD59" s="82">
        <v>141000.03590399999</v>
      </c>
      <c r="AE59" s="82">
        <v>0</v>
      </c>
      <c r="AF59" s="82">
        <v>74638.920960000003</v>
      </c>
      <c r="AG59" s="82">
        <v>7129.7854559999987</v>
      </c>
      <c r="AH59" s="82">
        <v>11476.0188</v>
      </c>
      <c r="AI59" s="82">
        <v>5739.3491760000006</v>
      </c>
      <c r="AJ59" s="82">
        <v>0</v>
      </c>
      <c r="AK59" s="82">
        <v>12709.0314</v>
      </c>
      <c r="AL59" s="82">
        <v>1185.7017599999999</v>
      </c>
      <c r="AM59" s="82">
        <v>188557.98083999997</v>
      </c>
      <c r="AN59" s="82">
        <v>116315.332992</v>
      </c>
      <c r="AO59" s="82">
        <v>2088.2083680000001</v>
      </c>
      <c r="AP59" s="82">
        <v>1318.8419999999999</v>
      </c>
      <c r="AQ59" s="82">
        <v>27205.826399999998</v>
      </c>
      <c r="AR59" s="82">
        <v>140063.07193200002</v>
      </c>
      <c r="AS59" s="82">
        <v>0</v>
      </c>
      <c r="AT59" s="82">
        <v>30986.255591999998</v>
      </c>
      <c r="AU59" s="82">
        <v>8337.3423119999989</v>
      </c>
      <c r="AV59" s="82">
        <v>313811.46194400004</v>
      </c>
      <c r="AW59" s="82">
        <v>534506.94277199998</v>
      </c>
      <c r="AX59" s="82">
        <v>848318.40471599996</v>
      </c>
      <c r="AZ59" s="82">
        <v>37901.760624000002</v>
      </c>
      <c r="BA59" s="82">
        <v>44168.6466</v>
      </c>
      <c r="BB59" s="82">
        <v>178261.3919736</v>
      </c>
      <c r="BC59" s="82">
        <v>0</v>
      </c>
      <c r="BD59" s="82">
        <v>74638.920960000003</v>
      </c>
      <c r="BE59" s="82">
        <v>7476.452495999999</v>
      </c>
      <c r="BF59" s="82">
        <v>11476.0188</v>
      </c>
      <c r="BG59" s="82">
        <v>5392.6318944000004</v>
      </c>
      <c r="BH59" s="82">
        <v>4060.7773199999997</v>
      </c>
      <c r="BI59" s="82">
        <v>12709.0314</v>
      </c>
      <c r="BJ59" s="82">
        <v>1185.7017599999999</v>
      </c>
      <c r="BK59" s="82">
        <v>198749.99181599997</v>
      </c>
      <c r="BL59" s="82">
        <v>119314.67277599999</v>
      </c>
      <c r="BM59" s="82">
        <v>2137.78008</v>
      </c>
      <c r="BN59" s="82">
        <v>1318.8419999999999</v>
      </c>
      <c r="BO59" s="82">
        <v>27205.826399999998</v>
      </c>
      <c r="BP59" s="82">
        <v>153805.99172399999</v>
      </c>
      <c r="BQ59" s="82">
        <v>0</v>
      </c>
      <c r="BR59" s="82">
        <v>34684.037351999999</v>
      </c>
      <c r="BS59" s="82">
        <v>8233.3421999999991</v>
      </c>
      <c r="BT59" s="82">
        <v>353923.19145360001</v>
      </c>
      <c r="BU59" s="82">
        <v>568798.62672239996</v>
      </c>
      <c r="BV59" s="82">
        <v>922721.81817599991</v>
      </c>
      <c r="BX59" s="82">
        <v>37901.760624000002</v>
      </c>
      <c r="BY59" s="82">
        <v>46291.354200000002</v>
      </c>
      <c r="BZ59" s="82">
        <v>151205.68747440001</v>
      </c>
      <c r="CA59" s="82">
        <v>0</v>
      </c>
      <c r="CB59" s="82">
        <v>74638.920960000003</v>
      </c>
      <c r="CC59" s="82">
        <v>7418.6746559999992</v>
      </c>
      <c r="CD59" s="82">
        <v>14113.702799999999</v>
      </c>
      <c r="CE59" s="82">
        <v>7072.3593072000003</v>
      </c>
      <c r="CF59" s="82">
        <v>7825.2966719999995</v>
      </c>
      <c r="CG59" s="82">
        <v>12709.0314</v>
      </c>
      <c r="CH59" s="82">
        <v>884.25215999999989</v>
      </c>
      <c r="CI59" s="82">
        <v>204972.66518399998</v>
      </c>
      <c r="CJ59" s="82">
        <v>126231.517584</v>
      </c>
      <c r="CK59" s="82">
        <v>1115.3635199999999</v>
      </c>
      <c r="CL59" s="82">
        <v>1900.8072</v>
      </c>
      <c r="CM59" s="82">
        <v>26064.295379999996</v>
      </c>
      <c r="CN59" s="82">
        <v>117800.43282</v>
      </c>
      <c r="CO59" s="82">
        <v>0</v>
      </c>
      <c r="CP59" s="82">
        <v>35851.149719999994</v>
      </c>
      <c r="CQ59" s="82">
        <v>8233.3421999999991</v>
      </c>
      <c r="CR59" s="82">
        <v>331570.10071440006</v>
      </c>
      <c r="CS59" s="82">
        <v>550660.51314719988</v>
      </c>
      <c r="CT59" s="82">
        <v>882230.61386159994</v>
      </c>
      <c r="CV59" s="82">
        <v>31264.761527999999</v>
      </c>
      <c r="CW59" s="82">
        <v>29690.692199999998</v>
      </c>
      <c r="CX59" s="82">
        <v>154532.78670960001</v>
      </c>
      <c r="CY59" s="82">
        <v>0</v>
      </c>
      <c r="CZ59" s="82">
        <v>74638.920960000003</v>
      </c>
      <c r="DA59" s="82">
        <v>21389.356367999997</v>
      </c>
      <c r="DB59" s="82">
        <v>10550.735999999999</v>
      </c>
      <c r="DC59" s="82">
        <v>6059.1369599999998</v>
      </c>
      <c r="DD59" s="82">
        <v>12269.166192000001</v>
      </c>
      <c r="DE59" s="82">
        <v>12709.0314</v>
      </c>
      <c r="DF59" s="82">
        <v>984.7353599999999</v>
      </c>
      <c r="DG59" s="82">
        <v>204816.66501599998</v>
      </c>
      <c r="DH59" s="82">
        <v>127988.633808</v>
      </c>
      <c r="DI59" s="82">
        <v>1945.6896959999999</v>
      </c>
      <c r="DJ59" s="82">
        <v>1570.05</v>
      </c>
      <c r="DK59" s="82">
        <v>25948.949039999996</v>
      </c>
      <c r="DL59" s="82">
        <v>123090.45462</v>
      </c>
      <c r="DM59" s="82">
        <v>0</v>
      </c>
      <c r="DN59" s="82">
        <v>41501.822471999993</v>
      </c>
      <c r="DO59" s="82">
        <v>537.33391199999994</v>
      </c>
      <c r="DP59" s="82">
        <v>322067.25376559998</v>
      </c>
      <c r="DQ59" s="82">
        <v>559421.66847599996</v>
      </c>
      <c r="DR59" s="82">
        <v>881488.9222416</v>
      </c>
      <c r="DT59" s="82">
        <v>31264.761527999999</v>
      </c>
      <c r="DU59" s="82">
        <v>83411.523000000001</v>
      </c>
      <c r="DV59" s="82">
        <v>159605.73130319998</v>
      </c>
      <c r="DW59" s="82">
        <v>0</v>
      </c>
      <c r="DX59" s="82">
        <v>73613.992320000005</v>
      </c>
      <c r="DY59" s="82">
        <v>8013.7864079999999</v>
      </c>
      <c r="DZ59" s="82">
        <v>8976.4992000000002</v>
      </c>
      <c r="EA59" s="82">
        <v>7284.4291008</v>
      </c>
      <c r="EB59" s="82">
        <v>16416.777743999999</v>
      </c>
      <c r="EC59" s="82">
        <v>8218.6883999999991</v>
      </c>
      <c r="ED59" s="82">
        <v>2753.2396800000001</v>
      </c>
      <c r="EE59" s="82">
        <v>256262.05375199995</v>
      </c>
      <c r="EF59" s="82">
        <v>136821.02335199999</v>
      </c>
      <c r="EG59" s="82">
        <v>1071.9882720000001</v>
      </c>
      <c r="EH59" s="82">
        <v>1729.1484</v>
      </c>
      <c r="EI59" s="82">
        <v>26243.281079999997</v>
      </c>
      <c r="EJ59" s="82">
        <v>148148.45262</v>
      </c>
      <c r="EK59" s="82">
        <v>0</v>
      </c>
      <c r="EL59" s="82">
        <v>44754.714863999994</v>
      </c>
      <c r="EM59" s="82">
        <v>543.11169599999994</v>
      </c>
      <c r="EN59" s="82">
        <v>364886.29375920002</v>
      </c>
      <c r="EO59" s="82">
        <v>650246.90896079992</v>
      </c>
      <c r="EP59" s="82">
        <v>1015133.2027199999</v>
      </c>
      <c r="ER59" s="82">
        <v>27614.793023999999</v>
      </c>
      <c r="ES59" s="82">
        <v>40875.7284</v>
      </c>
      <c r="ET59" s="82">
        <v>157312.22738400003</v>
      </c>
      <c r="EU59" s="82">
        <v>0</v>
      </c>
      <c r="EV59" s="82">
        <v>68881.233599999992</v>
      </c>
      <c r="EW59" s="82">
        <v>27490.696271999994</v>
      </c>
      <c r="EX59" s="82">
        <v>9746.8703999999998</v>
      </c>
      <c r="EY59" s="82">
        <v>7644.6111311999994</v>
      </c>
      <c r="EZ59" s="82">
        <v>17474.112215999998</v>
      </c>
      <c r="FA59" s="82">
        <v>6613.0505999999996</v>
      </c>
      <c r="FB59" s="82">
        <v>1205.7983999999999</v>
      </c>
      <c r="FC59" s="82">
        <v>272353.18219199998</v>
      </c>
      <c r="FD59" s="82">
        <v>138678.95772000001</v>
      </c>
      <c r="FE59" s="82">
        <v>3829.4147519999997</v>
      </c>
      <c r="FF59" s="82">
        <v>1729.1484</v>
      </c>
      <c r="FG59" s="82">
        <v>23025.515940000001</v>
      </c>
      <c r="FH59" s="82">
        <v>155621.30446800002</v>
      </c>
      <c r="FI59" s="82">
        <v>0</v>
      </c>
      <c r="FJ59" s="82">
        <v>49088.052863999997</v>
      </c>
      <c r="FK59" s="82">
        <v>468.00050399999992</v>
      </c>
      <c r="FL59" s="82">
        <v>331921.54908000003</v>
      </c>
      <c r="FM59" s="82">
        <v>677731.1491872</v>
      </c>
      <c r="FN59" s="82">
        <v>1009652.6982672</v>
      </c>
    </row>
    <row r="60" spans="1:170" hidden="1" x14ac:dyDescent="0.25">
      <c r="A60" s="97">
        <v>56</v>
      </c>
      <c r="B60" s="74" t="s">
        <v>728</v>
      </c>
      <c r="D60" s="83">
        <v>23583.825720000001</v>
      </c>
      <c r="E60" s="83">
        <v>65559.007799999992</v>
      </c>
      <c r="F60" s="83">
        <v>78313.214772000007</v>
      </c>
      <c r="G60" s="83">
        <v>0</v>
      </c>
      <c r="H60" s="83">
        <v>406.95695999999998</v>
      </c>
      <c r="I60" s="83">
        <v>4298.6712959999995</v>
      </c>
      <c r="J60" s="83">
        <v>7578.1080000000002</v>
      </c>
      <c r="K60" s="83">
        <v>0</v>
      </c>
      <c r="L60" s="83">
        <v>0</v>
      </c>
      <c r="M60" s="83">
        <v>462.64139999999998</v>
      </c>
      <c r="N60" s="83">
        <v>1085.21856</v>
      </c>
      <c r="O60" s="83">
        <v>18714.242375999998</v>
      </c>
      <c r="P60" s="83">
        <v>47287.310183999994</v>
      </c>
      <c r="Q60" s="83">
        <v>1177.32816</v>
      </c>
      <c r="R60" s="83">
        <v>1318.8419999999999</v>
      </c>
      <c r="S60" s="83">
        <v>2581.3715399999996</v>
      </c>
      <c r="T60" s="83">
        <v>0</v>
      </c>
      <c r="U60" s="83">
        <v>0</v>
      </c>
      <c r="V60" s="83">
        <v>3368.4480719999997</v>
      </c>
      <c r="W60" s="83">
        <v>433.33379999999994</v>
      </c>
      <c r="X60" s="575">
        <v>179739.784548</v>
      </c>
      <c r="Y60" s="575">
        <v>76428.736091999992</v>
      </c>
      <c r="Z60" s="575">
        <v>256168.52064</v>
      </c>
      <c r="AB60" s="83">
        <v>28003.411799999998</v>
      </c>
      <c r="AC60" s="83">
        <v>39052.377</v>
      </c>
      <c r="AD60" s="83">
        <v>75094.86348</v>
      </c>
      <c r="AE60" s="83">
        <v>0</v>
      </c>
      <c r="AF60" s="83">
        <v>437.10192000000001</v>
      </c>
      <c r="AG60" s="83">
        <v>4298.6712959999995</v>
      </c>
      <c r="AH60" s="83">
        <v>7569.7343999999994</v>
      </c>
      <c r="AI60" s="83">
        <v>0</v>
      </c>
      <c r="AJ60" s="83">
        <v>0</v>
      </c>
      <c r="AK60" s="83">
        <v>408.21299999999997</v>
      </c>
      <c r="AL60" s="83">
        <v>1185.7017599999999</v>
      </c>
      <c r="AM60" s="83">
        <v>19332.465263999999</v>
      </c>
      <c r="AN60" s="83">
        <v>49415.293151999998</v>
      </c>
      <c r="AO60" s="83">
        <v>1195.9175519999999</v>
      </c>
      <c r="AP60" s="83">
        <v>1318.8419999999999</v>
      </c>
      <c r="AQ60" s="83">
        <v>2589.3264599999998</v>
      </c>
      <c r="AR60" s="83">
        <v>0</v>
      </c>
      <c r="AS60" s="83">
        <v>0</v>
      </c>
      <c r="AT60" s="83">
        <v>3385.7814239999998</v>
      </c>
      <c r="AU60" s="83">
        <v>439.11158399999999</v>
      </c>
      <c r="AV60" s="83">
        <v>154456.15989599994</v>
      </c>
      <c r="AW60" s="83">
        <v>79270.652195999995</v>
      </c>
      <c r="AX60" s="83">
        <v>233726.81209199992</v>
      </c>
      <c r="AZ60" s="83">
        <v>28003.411799999998</v>
      </c>
      <c r="BA60" s="83">
        <v>41637.725999999995</v>
      </c>
      <c r="BB60" s="83">
        <v>102987.24134400001</v>
      </c>
      <c r="BC60" s="83">
        <v>0</v>
      </c>
      <c r="BD60" s="83">
        <v>437.10192000000001</v>
      </c>
      <c r="BE60" s="83">
        <v>4298.6712959999995</v>
      </c>
      <c r="BF60" s="83">
        <v>7569.7343999999994</v>
      </c>
      <c r="BG60" s="83">
        <v>0</v>
      </c>
      <c r="BH60" s="83">
        <v>0</v>
      </c>
      <c r="BI60" s="83">
        <v>408.21299999999997</v>
      </c>
      <c r="BJ60" s="83">
        <v>1185.7017599999999</v>
      </c>
      <c r="BK60" s="83">
        <v>20372.466383999996</v>
      </c>
      <c r="BL60" s="83">
        <v>49908.581927999992</v>
      </c>
      <c r="BM60" s="83">
        <v>1226.899872</v>
      </c>
      <c r="BN60" s="83">
        <v>1318.8419999999999</v>
      </c>
      <c r="BO60" s="83">
        <v>2589.3264599999998</v>
      </c>
      <c r="BP60" s="83">
        <v>0</v>
      </c>
      <c r="BQ60" s="83">
        <v>0</v>
      </c>
      <c r="BR60" s="83">
        <v>3790.2263039999998</v>
      </c>
      <c r="BS60" s="83">
        <v>433.33379999999994</v>
      </c>
      <c r="BT60" s="83">
        <v>184933.88675999996</v>
      </c>
      <c r="BU60" s="83">
        <v>81233.591507999969</v>
      </c>
      <c r="BV60" s="83">
        <v>266167.47826799995</v>
      </c>
      <c r="BX60" s="83">
        <v>28003.411799999998</v>
      </c>
      <c r="BY60" s="83">
        <v>42862.364999999998</v>
      </c>
      <c r="BZ60" s="83">
        <v>80926.104542400004</v>
      </c>
      <c r="CA60" s="83">
        <v>0</v>
      </c>
      <c r="CB60" s="83">
        <v>437.10192000000001</v>
      </c>
      <c r="CC60" s="83">
        <v>4298.6712959999995</v>
      </c>
      <c r="CD60" s="83">
        <v>9495.6623999999993</v>
      </c>
      <c r="CE60" s="83">
        <v>0</v>
      </c>
      <c r="CF60" s="83">
        <v>250.28690399999999</v>
      </c>
      <c r="CG60" s="83">
        <v>408.21299999999997</v>
      </c>
      <c r="CH60" s="83">
        <v>884.25215999999989</v>
      </c>
      <c r="CI60" s="83">
        <v>6569.3404079999991</v>
      </c>
      <c r="CJ60" s="83">
        <v>51147.204839999999</v>
      </c>
      <c r="CK60" s="83">
        <v>985.23777599999994</v>
      </c>
      <c r="CL60" s="83">
        <v>1900.8072</v>
      </c>
      <c r="CM60" s="83">
        <v>2601.2588399999995</v>
      </c>
      <c r="CN60" s="83">
        <v>0</v>
      </c>
      <c r="CO60" s="83">
        <v>0</v>
      </c>
      <c r="CP60" s="83">
        <v>1149.779016</v>
      </c>
      <c r="CQ60" s="83">
        <v>433.33379999999994</v>
      </c>
      <c r="CR60" s="83">
        <v>166023.31695839996</v>
      </c>
      <c r="CS60" s="83">
        <v>66329.713943999988</v>
      </c>
      <c r="CT60" s="83">
        <v>232353.03090239994</v>
      </c>
      <c r="CV60" s="83">
        <v>22509.409103999998</v>
      </c>
      <c r="CW60" s="83">
        <v>27486.342000000001</v>
      </c>
      <c r="CX60" s="83">
        <v>89987.453431200003</v>
      </c>
      <c r="CY60" s="83">
        <v>0</v>
      </c>
      <c r="CZ60" s="83">
        <v>437.10192000000001</v>
      </c>
      <c r="DA60" s="83">
        <v>12393.346679999999</v>
      </c>
      <c r="DB60" s="83">
        <v>7096.6260000000002</v>
      </c>
      <c r="DC60" s="83">
        <v>0</v>
      </c>
      <c r="DD60" s="83">
        <v>393.30799199999996</v>
      </c>
      <c r="DE60" s="83">
        <v>408.21299999999997</v>
      </c>
      <c r="DF60" s="83">
        <v>984.7353599999999</v>
      </c>
      <c r="DG60" s="83">
        <v>6569.3404079999991</v>
      </c>
      <c r="DH60" s="83">
        <v>50650.31541599999</v>
      </c>
      <c r="DI60" s="83">
        <v>1728.8134560000001</v>
      </c>
      <c r="DJ60" s="83">
        <v>1570.05</v>
      </c>
      <c r="DK60" s="83">
        <v>2589.3264599999998</v>
      </c>
      <c r="DL60" s="83">
        <v>0</v>
      </c>
      <c r="DM60" s="83">
        <v>0</v>
      </c>
      <c r="DN60" s="83">
        <v>1328.8903199999997</v>
      </c>
      <c r="DO60" s="83">
        <v>138.66681599999998</v>
      </c>
      <c r="DP60" s="83">
        <v>159910.27913519996</v>
      </c>
      <c r="DQ60" s="83">
        <v>66361.65922799999</v>
      </c>
      <c r="DR60" s="83">
        <v>226271.93836319994</v>
      </c>
      <c r="DT60" s="83">
        <v>22509.409103999998</v>
      </c>
      <c r="DU60" s="83">
        <v>80417.960999999996</v>
      </c>
      <c r="DV60" s="83">
        <v>94517.638019999999</v>
      </c>
      <c r="DW60" s="83">
        <v>0</v>
      </c>
      <c r="DX60" s="83">
        <v>391.88448</v>
      </c>
      <c r="DY60" s="83">
        <v>0</v>
      </c>
      <c r="DZ60" s="83">
        <v>6037.3656000000001</v>
      </c>
      <c r="EA60" s="83">
        <v>0</v>
      </c>
      <c r="EB60" s="83">
        <v>526.11328800000001</v>
      </c>
      <c r="EC60" s="83">
        <v>1142.9964</v>
      </c>
      <c r="ED60" s="83">
        <v>2753.2396800000001</v>
      </c>
      <c r="EE60" s="83">
        <v>8216.0088479999995</v>
      </c>
      <c r="EF60" s="83">
        <v>57938.026967999998</v>
      </c>
      <c r="EG60" s="83">
        <v>948.05899199999999</v>
      </c>
      <c r="EH60" s="83">
        <v>1729.1484</v>
      </c>
      <c r="EI60" s="83">
        <v>2621.1461399999998</v>
      </c>
      <c r="EJ60" s="83">
        <v>0</v>
      </c>
      <c r="EK60" s="83">
        <v>0</v>
      </c>
      <c r="EL60" s="83">
        <v>1432.8904319999997</v>
      </c>
      <c r="EM60" s="83">
        <v>138.66681599999998</v>
      </c>
      <c r="EN60" s="83">
        <v>203874.25820399998</v>
      </c>
      <c r="EO60" s="83">
        <v>77446.295964000004</v>
      </c>
      <c r="EP60" s="83">
        <v>281320.554168</v>
      </c>
      <c r="ER60" s="83">
        <v>19880.517383999999</v>
      </c>
      <c r="ES60" s="83">
        <v>37854.9522</v>
      </c>
      <c r="ET60" s="83">
        <v>91707.826298400003</v>
      </c>
      <c r="EU60" s="83">
        <v>0</v>
      </c>
      <c r="EV60" s="83">
        <v>422.02943999999997</v>
      </c>
      <c r="EW60" s="83">
        <v>0</v>
      </c>
      <c r="EX60" s="83">
        <v>6556.5288</v>
      </c>
      <c r="EY60" s="83">
        <v>0</v>
      </c>
      <c r="EZ60" s="83">
        <v>561.86855999999989</v>
      </c>
      <c r="FA60" s="83">
        <v>217.71359999999999</v>
      </c>
      <c r="FB60" s="83">
        <v>1205.7983999999999</v>
      </c>
      <c r="FC60" s="83">
        <v>8730.2316239999982</v>
      </c>
      <c r="FD60" s="83">
        <v>55820.845944000001</v>
      </c>
      <c r="FE60" s="83">
        <v>3395.6622719999996</v>
      </c>
      <c r="FF60" s="83">
        <v>1729.1484</v>
      </c>
      <c r="FG60" s="83">
        <v>2298.9718800000001</v>
      </c>
      <c r="FH60" s="83">
        <v>0</v>
      </c>
      <c r="FI60" s="83">
        <v>0</v>
      </c>
      <c r="FJ60" s="83">
        <v>1571.5572479999998</v>
      </c>
      <c r="FK60" s="83">
        <v>121.33346399999998</v>
      </c>
      <c r="FL60" s="83">
        <v>156421.85412240002</v>
      </c>
      <c r="FM60" s="83">
        <v>75653.131391999996</v>
      </c>
      <c r="FN60" s="83">
        <v>232074.9855144</v>
      </c>
    </row>
    <row r="61" spans="1:170" hidden="1" x14ac:dyDescent="0.25">
      <c r="A61" s="97">
        <v>57</v>
      </c>
      <c r="B61" s="62" t="s">
        <v>729</v>
      </c>
      <c r="D61" s="84">
        <v>22684.668551999999</v>
      </c>
      <c r="E61" s="84">
        <v>22751.071199999998</v>
      </c>
      <c r="F61" s="84">
        <v>4947.5415599999997</v>
      </c>
      <c r="G61" s="84">
        <v>0</v>
      </c>
      <c r="H61" s="84">
        <v>361.73952000000003</v>
      </c>
      <c r="I61" s="84">
        <v>1490.6682719999999</v>
      </c>
      <c r="J61" s="84">
        <v>4.1867999999999999</v>
      </c>
      <c r="K61" s="84">
        <v>0</v>
      </c>
      <c r="L61" s="84">
        <v>0</v>
      </c>
      <c r="M61" s="84">
        <v>0</v>
      </c>
      <c r="N61" s="84">
        <v>0</v>
      </c>
      <c r="O61" s="84">
        <v>9492.8991119999991</v>
      </c>
      <c r="P61" s="84">
        <v>8821.5875999999989</v>
      </c>
      <c r="Q61" s="84">
        <v>235.465632</v>
      </c>
      <c r="R61" s="84">
        <v>0</v>
      </c>
      <c r="S61" s="84">
        <v>739.80755999999997</v>
      </c>
      <c r="T61" s="84">
        <v>0</v>
      </c>
      <c r="U61" s="84">
        <v>0</v>
      </c>
      <c r="V61" s="84">
        <v>202.22243999999998</v>
      </c>
      <c r="W61" s="84">
        <v>0</v>
      </c>
      <c r="X61" s="576">
        <v>52239.875904</v>
      </c>
      <c r="Y61" s="576">
        <v>19491.982344</v>
      </c>
      <c r="Z61" s="576">
        <v>71731.858248000004</v>
      </c>
      <c r="AB61" s="84">
        <v>26936.615159999998</v>
      </c>
      <c r="AC61" s="84">
        <v>2939.1336000000001</v>
      </c>
      <c r="AD61" s="84">
        <v>6997.0973904000002</v>
      </c>
      <c r="AE61" s="84">
        <v>0</v>
      </c>
      <c r="AF61" s="84">
        <v>391.88448</v>
      </c>
      <c r="AG61" s="84">
        <v>1490.6682719999999</v>
      </c>
      <c r="AH61" s="84">
        <v>4.1867999999999999</v>
      </c>
      <c r="AI61" s="84">
        <v>0</v>
      </c>
      <c r="AJ61" s="84">
        <v>0</v>
      </c>
      <c r="AK61" s="84">
        <v>0</v>
      </c>
      <c r="AL61" s="84">
        <v>0</v>
      </c>
      <c r="AM61" s="84">
        <v>5598.6726959999987</v>
      </c>
      <c r="AN61" s="84">
        <v>9217.658879999999</v>
      </c>
      <c r="AO61" s="84">
        <v>111.53635199999999</v>
      </c>
      <c r="AP61" s="84">
        <v>0</v>
      </c>
      <c r="AQ61" s="84">
        <v>739.80755999999997</v>
      </c>
      <c r="AR61" s="84">
        <v>0</v>
      </c>
      <c r="AS61" s="84">
        <v>0</v>
      </c>
      <c r="AT61" s="84">
        <v>202.22243999999998</v>
      </c>
      <c r="AU61" s="84">
        <v>80.888976</v>
      </c>
      <c r="AV61" s="84">
        <v>38759.585702400007</v>
      </c>
      <c r="AW61" s="84">
        <v>15950.786903999995</v>
      </c>
      <c r="AX61" s="84">
        <v>54710.3726064</v>
      </c>
      <c r="AZ61" s="84">
        <v>26936.615159999998</v>
      </c>
      <c r="BA61" s="84">
        <v>3129.6329999999998</v>
      </c>
      <c r="BB61" s="84">
        <v>6506.2620792000007</v>
      </c>
      <c r="BC61" s="84">
        <v>0</v>
      </c>
      <c r="BD61" s="84">
        <v>391.88448</v>
      </c>
      <c r="BE61" s="84">
        <v>1490.6682719999999</v>
      </c>
      <c r="BF61" s="84">
        <v>4.1867999999999999</v>
      </c>
      <c r="BG61" s="84">
        <v>0</v>
      </c>
      <c r="BH61" s="84">
        <v>0</v>
      </c>
      <c r="BI61" s="84">
        <v>0</v>
      </c>
      <c r="BJ61" s="84">
        <v>0</v>
      </c>
      <c r="BK61" s="84">
        <v>5899.117463999999</v>
      </c>
      <c r="BL61" s="84">
        <v>9311.2757280000005</v>
      </c>
      <c r="BM61" s="84">
        <v>117.732816</v>
      </c>
      <c r="BN61" s="84">
        <v>0</v>
      </c>
      <c r="BO61" s="84">
        <v>739.80755999999997</v>
      </c>
      <c r="BP61" s="84">
        <v>0</v>
      </c>
      <c r="BQ61" s="84">
        <v>0</v>
      </c>
      <c r="BR61" s="84">
        <v>225.33357599999997</v>
      </c>
      <c r="BS61" s="84">
        <v>86.666759999999996</v>
      </c>
      <c r="BT61" s="84">
        <v>38459.249791200004</v>
      </c>
      <c r="BU61" s="84">
        <v>16379.933903999998</v>
      </c>
      <c r="BV61" s="84">
        <v>54839.183695200001</v>
      </c>
      <c r="BX61" s="84">
        <v>26936.615159999998</v>
      </c>
      <c r="BY61" s="84">
        <v>3211.2755999999999</v>
      </c>
      <c r="BZ61" s="84">
        <v>5113.1127528000006</v>
      </c>
      <c r="CA61" s="84">
        <v>0</v>
      </c>
      <c r="CB61" s="84">
        <v>391.88448</v>
      </c>
      <c r="CC61" s="84">
        <v>1490.6682719999999</v>
      </c>
      <c r="CD61" s="84">
        <v>4.1867999999999999</v>
      </c>
      <c r="CE61" s="84">
        <v>0</v>
      </c>
      <c r="CF61" s="84">
        <v>0</v>
      </c>
      <c r="CG61" s="84">
        <v>0</v>
      </c>
      <c r="CH61" s="84">
        <v>0</v>
      </c>
      <c r="CI61" s="84">
        <v>1900.8909359999998</v>
      </c>
      <c r="CJ61" s="84">
        <v>9541.7171999999991</v>
      </c>
      <c r="CK61" s="84">
        <v>92.94695999999999</v>
      </c>
      <c r="CL61" s="84">
        <v>0</v>
      </c>
      <c r="CM61" s="84">
        <v>743.78502000000003</v>
      </c>
      <c r="CN61" s="84">
        <v>0</v>
      </c>
      <c r="CO61" s="84">
        <v>0</v>
      </c>
      <c r="CP61" s="84">
        <v>69.333407999999991</v>
      </c>
      <c r="CQ61" s="84">
        <v>86.666759999999996</v>
      </c>
      <c r="CR61" s="84">
        <v>37147.743064800008</v>
      </c>
      <c r="CS61" s="84">
        <v>12435.340283999998</v>
      </c>
      <c r="CT61" s="84">
        <v>49583.083348800006</v>
      </c>
      <c r="CV61" s="84">
        <v>21655.971792</v>
      </c>
      <c r="CW61" s="84">
        <v>2068.2791999999999</v>
      </c>
      <c r="CX61" s="84">
        <v>5685.2640935999998</v>
      </c>
      <c r="CY61" s="84">
        <v>0</v>
      </c>
      <c r="CZ61" s="84">
        <v>391.88448</v>
      </c>
      <c r="DA61" s="84">
        <v>4298.6712959999995</v>
      </c>
      <c r="DB61" s="84">
        <v>4.1867999999999999</v>
      </c>
      <c r="DC61" s="84">
        <v>0</v>
      </c>
      <c r="DD61" s="84">
        <v>0</v>
      </c>
      <c r="DE61" s="84">
        <v>0</v>
      </c>
      <c r="DF61" s="84">
        <v>0</v>
      </c>
      <c r="DG61" s="84">
        <v>1900.8909359999998</v>
      </c>
      <c r="DH61" s="84">
        <v>10715.528448000001</v>
      </c>
      <c r="DI61" s="84">
        <v>161.10806399999998</v>
      </c>
      <c r="DJ61" s="84">
        <v>0</v>
      </c>
      <c r="DK61" s="84">
        <v>739.80755999999997</v>
      </c>
      <c r="DL61" s="84">
        <v>0</v>
      </c>
      <c r="DM61" s="84">
        <v>0</v>
      </c>
      <c r="DN61" s="84">
        <v>80.888976</v>
      </c>
      <c r="DO61" s="84">
        <v>28.888919999999995</v>
      </c>
      <c r="DP61" s="84">
        <v>34104.257661600001</v>
      </c>
      <c r="DQ61" s="84">
        <v>13627.112904</v>
      </c>
      <c r="DR61" s="84">
        <v>47731.370565600002</v>
      </c>
      <c r="DT61" s="84">
        <v>21655.971792</v>
      </c>
      <c r="DU61" s="84">
        <v>6041.5523999999996</v>
      </c>
      <c r="DV61" s="84">
        <v>5971.3397640000003</v>
      </c>
      <c r="DW61" s="84">
        <v>0</v>
      </c>
      <c r="DX61" s="84">
        <v>346.66703999999999</v>
      </c>
      <c r="DY61" s="84">
        <v>0</v>
      </c>
      <c r="DZ61" s="84">
        <v>4.1867999999999999</v>
      </c>
      <c r="EA61" s="84">
        <v>0</v>
      </c>
      <c r="EB61" s="84">
        <v>0</v>
      </c>
      <c r="EC61" s="84">
        <v>0</v>
      </c>
      <c r="ED61" s="84">
        <v>0</v>
      </c>
      <c r="EE61" s="84">
        <v>2380.4470079999996</v>
      </c>
      <c r="EF61" s="84">
        <v>11327.638607999999</v>
      </c>
      <c r="EG61" s="84">
        <v>86.750495999999998</v>
      </c>
      <c r="EH61" s="84">
        <v>0</v>
      </c>
      <c r="EI61" s="84">
        <v>751.73993999999993</v>
      </c>
      <c r="EJ61" s="84">
        <v>0</v>
      </c>
      <c r="EK61" s="84">
        <v>0</v>
      </c>
      <c r="EL61" s="84">
        <v>86.666759999999996</v>
      </c>
      <c r="EM61" s="84">
        <v>28.888919999999995</v>
      </c>
      <c r="EN61" s="84">
        <v>34019.717796000004</v>
      </c>
      <c r="EO61" s="84">
        <v>14662.131731999998</v>
      </c>
      <c r="EP61" s="84">
        <v>48681.849528000006</v>
      </c>
      <c r="ER61" s="84">
        <v>19126.139759999998</v>
      </c>
      <c r="ES61" s="84">
        <v>2830.2768000000001</v>
      </c>
      <c r="ET61" s="84">
        <v>5794.0120367999998</v>
      </c>
      <c r="EU61" s="84">
        <v>0</v>
      </c>
      <c r="EV61" s="84">
        <v>376.81200000000001</v>
      </c>
      <c r="EW61" s="84">
        <v>0</v>
      </c>
      <c r="EX61" s="84">
        <v>4.1867999999999999</v>
      </c>
      <c r="EY61" s="84">
        <v>0</v>
      </c>
      <c r="EZ61" s="84">
        <v>0</v>
      </c>
      <c r="FA61" s="84">
        <v>0</v>
      </c>
      <c r="FB61" s="84">
        <v>0</v>
      </c>
      <c r="FC61" s="84">
        <v>2530.6693919999998</v>
      </c>
      <c r="FD61" s="84">
        <v>10413.074015999999</v>
      </c>
      <c r="FE61" s="84">
        <v>322.21612799999997</v>
      </c>
      <c r="FF61" s="84">
        <v>0</v>
      </c>
      <c r="FG61" s="84">
        <v>656.28089999999997</v>
      </c>
      <c r="FH61" s="84">
        <v>0</v>
      </c>
      <c r="FI61" s="84">
        <v>0</v>
      </c>
      <c r="FJ61" s="84">
        <v>92.444543999999993</v>
      </c>
      <c r="FK61" s="84">
        <v>23.111135999999998</v>
      </c>
      <c r="FL61" s="84">
        <v>28131.427396799998</v>
      </c>
      <c r="FM61" s="84">
        <v>14037.796115999998</v>
      </c>
      <c r="FN61" s="84">
        <v>42169.223512799996</v>
      </c>
    </row>
    <row r="62" spans="1:170" hidden="1" x14ac:dyDescent="0.25">
      <c r="A62" s="97">
        <v>58</v>
      </c>
      <c r="B62" s="63" t="s">
        <v>730</v>
      </c>
      <c r="D62" s="85">
        <v>0</v>
      </c>
      <c r="E62" s="85">
        <v>8626.9013999999988</v>
      </c>
      <c r="F62" s="85">
        <v>548.63827200000003</v>
      </c>
      <c r="G62" s="85">
        <v>0</v>
      </c>
      <c r="H62" s="85">
        <v>0</v>
      </c>
      <c r="I62" s="85">
        <v>566.22283199999993</v>
      </c>
      <c r="J62" s="85">
        <v>54.428399999999996</v>
      </c>
      <c r="K62" s="85">
        <v>0</v>
      </c>
      <c r="L62" s="85">
        <v>0</v>
      </c>
      <c r="M62" s="85">
        <v>0</v>
      </c>
      <c r="N62" s="85">
        <v>0</v>
      </c>
      <c r="O62" s="85">
        <v>1438.6682159999998</v>
      </c>
      <c r="P62" s="85">
        <v>6632.3936159999994</v>
      </c>
      <c r="Q62" s="85">
        <v>30.982320000000001</v>
      </c>
      <c r="R62" s="85">
        <v>0</v>
      </c>
      <c r="S62" s="85">
        <v>175.00823999999997</v>
      </c>
      <c r="T62" s="85">
        <v>0</v>
      </c>
      <c r="U62" s="85">
        <v>0</v>
      </c>
      <c r="V62" s="85">
        <v>236.88914399999999</v>
      </c>
      <c r="W62" s="85">
        <v>0</v>
      </c>
      <c r="X62" s="577">
        <v>9796.1909039999991</v>
      </c>
      <c r="Y62" s="577">
        <v>8513.9415360000003</v>
      </c>
      <c r="Z62" s="577">
        <v>18310.132440000001</v>
      </c>
      <c r="AB62" s="85">
        <v>0</v>
      </c>
      <c r="AC62" s="85">
        <v>4735.2708000000002</v>
      </c>
      <c r="AD62" s="85">
        <v>566.27307359999998</v>
      </c>
      <c r="AE62" s="85">
        <v>0</v>
      </c>
      <c r="AF62" s="85">
        <v>0</v>
      </c>
      <c r="AG62" s="85">
        <v>566.22283199999993</v>
      </c>
      <c r="AH62" s="85">
        <v>54.428399999999996</v>
      </c>
      <c r="AI62" s="85">
        <v>0</v>
      </c>
      <c r="AJ62" s="85">
        <v>0</v>
      </c>
      <c r="AK62" s="85">
        <v>0</v>
      </c>
      <c r="AL62" s="85">
        <v>0</v>
      </c>
      <c r="AM62" s="85">
        <v>1242.2235599999999</v>
      </c>
      <c r="AN62" s="85">
        <v>6931.2474000000002</v>
      </c>
      <c r="AO62" s="85">
        <v>43.375247999999999</v>
      </c>
      <c r="AP62" s="85">
        <v>0</v>
      </c>
      <c r="AQ62" s="85">
        <v>175.00823999999997</v>
      </c>
      <c r="AR62" s="85">
        <v>0</v>
      </c>
      <c r="AS62" s="85">
        <v>0</v>
      </c>
      <c r="AT62" s="85">
        <v>236.88914399999999</v>
      </c>
      <c r="AU62" s="85">
        <v>11.555567999999999</v>
      </c>
      <c r="AV62" s="85">
        <v>5922.1951056000007</v>
      </c>
      <c r="AW62" s="85">
        <v>8640.2991600000005</v>
      </c>
      <c r="AX62" s="85">
        <v>14562.494265600002</v>
      </c>
      <c r="AZ62" s="85">
        <v>0</v>
      </c>
      <c r="BA62" s="85">
        <v>5061.8411999999998</v>
      </c>
      <c r="BB62" s="85">
        <v>722.04715439999995</v>
      </c>
      <c r="BC62" s="85">
        <v>0</v>
      </c>
      <c r="BD62" s="85">
        <v>0</v>
      </c>
      <c r="BE62" s="85">
        <v>566.22283199999993</v>
      </c>
      <c r="BF62" s="85">
        <v>54.428399999999996</v>
      </c>
      <c r="BG62" s="85">
        <v>0</v>
      </c>
      <c r="BH62" s="85">
        <v>0</v>
      </c>
      <c r="BI62" s="85">
        <v>0</v>
      </c>
      <c r="BJ62" s="85">
        <v>0</v>
      </c>
      <c r="BK62" s="85">
        <v>1311.5569679999999</v>
      </c>
      <c r="BL62" s="85">
        <v>6999.6597119999997</v>
      </c>
      <c r="BM62" s="85">
        <v>49.571711999999998</v>
      </c>
      <c r="BN62" s="85">
        <v>0</v>
      </c>
      <c r="BO62" s="85">
        <v>175.00823999999997</v>
      </c>
      <c r="BP62" s="85">
        <v>0</v>
      </c>
      <c r="BQ62" s="85">
        <v>0</v>
      </c>
      <c r="BR62" s="85">
        <v>265.77806399999997</v>
      </c>
      <c r="BS62" s="85">
        <v>11.555567999999999</v>
      </c>
      <c r="BT62" s="85">
        <v>6404.5395863999993</v>
      </c>
      <c r="BU62" s="85">
        <v>8813.1302639999994</v>
      </c>
      <c r="BV62" s="85">
        <v>15217.669850399998</v>
      </c>
      <c r="BX62" s="85">
        <v>0</v>
      </c>
      <c r="BY62" s="85">
        <v>5197.9121999999998</v>
      </c>
      <c r="BZ62" s="85">
        <v>567.25278480000009</v>
      </c>
      <c r="CA62" s="85">
        <v>0</v>
      </c>
      <c r="CB62" s="85">
        <v>0</v>
      </c>
      <c r="CC62" s="85">
        <v>566.22283199999993</v>
      </c>
      <c r="CD62" s="85">
        <v>71.175600000000003</v>
      </c>
      <c r="CE62" s="85">
        <v>0</v>
      </c>
      <c r="CF62" s="85">
        <v>0</v>
      </c>
      <c r="CG62" s="85">
        <v>0</v>
      </c>
      <c r="CH62" s="85">
        <v>0</v>
      </c>
      <c r="CI62" s="85">
        <v>421.77823199999995</v>
      </c>
      <c r="CJ62" s="85">
        <v>7172.4908159999995</v>
      </c>
      <c r="CK62" s="85">
        <v>37.178783999999993</v>
      </c>
      <c r="CL62" s="85">
        <v>0</v>
      </c>
      <c r="CM62" s="85">
        <v>175.00823999999997</v>
      </c>
      <c r="CN62" s="85">
        <v>0</v>
      </c>
      <c r="CO62" s="85">
        <v>0</v>
      </c>
      <c r="CP62" s="85">
        <v>80.888976</v>
      </c>
      <c r="CQ62" s="85">
        <v>11.555567999999999</v>
      </c>
      <c r="CR62" s="85">
        <v>6402.5634167999988</v>
      </c>
      <c r="CS62" s="85">
        <v>7898.900615999999</v>
      </c>
      <c r="CT62" s="85">
        <v>14301.464032799999</v>
      </c>
      <c r="CV62" s="85">
        <v>0</v>
      </c>
      <c r="CW62" s="85">
        <v>3347.3465999999999</v>
      </c>
      <c r="CX62" s="85">
        <v>630.9340128</v>
      </c>
      <c r="CY62" s="85">
        <v>0</v>
      </c>
      <c r="CZ62" s="85">
        <v>0</v>
      </c>
      <c r="DA62" s="85">
        <v>1629.3350879999998</v>
      </c>
      <c r="DB62" s="85">
        <v>50.241599999999998</v>
      </c>
      <c r="DC62" s="85">
        <v>0</v>
      </c>
      <c r="DD62" s="85">
        <v>0</v>
      </c>
      <c r="DE62" s="85">
        <v>0</v>
      </c>
      <c r="DF62" s="85">
        <v>0</v>
      </c>
      <c r="DG62" s="85">
        <v>421.77823199999995</v>
      </c>
      <c r="DH62" s="85">
        <v>3939.1089120000001</v>
      </c>
      <c r="DI62" s="85">
        <v>68.161104000000009</v>
      </c>
      <c r="DJ62" s="85">
        <v>0</v>
      </c>
      <c r="DK62" s="85">
        <v>175.00823999999997</v>
      </c>
      <c r="DL62" s="85">
        <v>0</v>
      </c>
      <c r="DM62" s="85">
        <v>0</v>
      </c>
      <c r="DN62" s="85">
        <v>92.444543999999993</v>
      </c>
      <c r="DO62" s="85">
        <v>5.7777839999999996</v>
      </c>
      <c r="DP62" s="85">
        <v>5657.8573007999994</v>
      </c>
      <c r="DQ62" s="85">
        <v>4702.278816</v>
      </c>
      <c r="DR62" s="85">
        <v>10360.1361168</v>
      </c>
      <c r="DT62" s="85">
        <v>0</v>
      </c>
      <c r="DU62" s="85">
        <v>8028.1889999999994</v>
      </c>
      <c r="DV62" s="85">
        <v>662.28477120000002</v>
      </c>
      <c r="DW62" s="85">
        <v>0</v>
      </c>
      <c r="DX62" s="85">
        <v>0</v>
      </c>
      <c r="DY62" s="85">
        <v>0</v>
      </c>
      <c r="DZ62" s="85">
        <v>46.0548</v>
      </c>
      <c r="EA62" s="85">
        <v>0</v>
      </c>
      <c r="EB62" s="85">
        <v>0</v>
      </c>
      <c r="EC62" s="85">
        <v>0</v>
      </c>
      <c r="ED62" s="85">
        <v>0</v>
      </c>
      <c r="EE62" s="85">
        <v>525.77834399999995</v>
      </c>
      <c r="EF62" s="85">
        <v>3791.482344</v>
      </c>
      <c r="EG62" s="85">
        <v>37.178783999999993</v>
      </c>
      <c r="EH62" s="85">
        <v>0</v>
      </c>
      <c r="EI62" s="85">
        <v>178.98569999999998</v>
      </c>
      <c r="EJ62" s="85">
        <v>0</v>
      </c>
      <c r="EK62" s="85">
        <v>0</v>
      </c>
      <c r="EL62" s="85">
        <v>98.22232799999999</v>
      </c>
      <c r="EM62" s="85">
        <v>5.7777839999999996</v>
      </c>
      <c r="EN62" s="85">
        <v>8736.5285711999986</v>
      </c>
      <c r="EO62" s="85">
        <v>4637.4252839999999</v>
      </c>
      <c r="EP62" s="85">
        <v>13373.953855199998</v>
      </c>
      <c r="ER62" s="85">
        <v>0</v>
      </c>
      <c r="ES62" s="85">
        <v>4599.1997999999994</v>
      </c>
      <c r="ET62" s="85">
        <v>642.69054720000008</v>
      </c>
      <c r="EU62" s="85">
        <v>0</v>
      </c>
      <c r="EV62" s="85">
        <v>0</v>
      </c>
      <c r="EW62" s="85">
        <v>0</v>
      </c>
      <c r="EX62" s="85">
        <v>46.0548</v>
      </c>
      <c r="EY62" s="85">
        <v>0</v>
      </c>
      <c r="EZ62" s="85">
        <v>0</v>
      </c>
      <c r="FA62" s="85">
        <v>0</v>
      </c>
      <c r="FB62" s="85">
        <v>0</v>
      </c>
      <c r="FC62" s="85">
        <v>560.44504799999993</v>
      </c>
      <c r="FD62" s="85">
        <v>7827.808751999999</v>
      </c>
      <c r="FE62" s="85">
        <v>130.125744</v>
      </c>
      <c r="FF62" s="85">
        <v>0</v>
      </c>
      <c r="FG62" s="85">
        <v>155.12093999999999</v>
      </c>
      <c r="FH62" s="85">
        <v>0</v>
      </c>
      <c r="FI62" s="85">
        <v>0</v>
      </c>
      <c r="FJ62" s="85">
        <v>109.777896</v>
      </c>
      <c r="FK62" s="85">
        <v>5.7777839999999996</v>
      </c>
      <c r="FL62" s="85">
        <v>5287.9451471999992</v>
      </c>
      <c r="FM62" s="85">
        <v>8789.0561639999996</v>
      </c>
      <c r="FN62" s="85">
        <v>14077.001311199998</v>
      </c>
    </row>
    <row r="63" spans="1:170" hidden="1" x14ac:dyDescent="0.25">
      <c r="A63" s="97">
        <v>59</v>
      </c>
      <c r="B63" s="62" t="s">
        <v>731</v>
      </c>
      <c r="D63" s="84">
        <v>0</v>
      </c>
      <c r="E63" s="84">
        <v>1251.8532</v>
      </c>
      <c r="F63" s="84">
        <v>266.48144639999998</v>
      </c>
      <c r="G63" s="84">
        <v>0</v>
      </c>
      <c r="H63" s="84">
        <v>0</v>
      </c>
      <c r="I63" s="84">
        <v>80.888976</v>
      </c>
      <c r="J63" s="84">
        <v>0</v>
      </c>
      <c r="K63" s="84">
        <v>0</v>
      </c>
      <c r="L63" s="84">
        <v>0</v>
      </c>
      <c r="M63" s="84">
        <v>0</v>
      </c>
      <c r="N63" s="84">
        <v>0</v>
      </c>
      <c r="O63" s="84">
        <v>184.88908799999999</v>
      </c>
      <c r="P63" s="84">
        <v>594.10692000000006</v>
      </c>
      <c r="Q63" s="84">
        <v>12.392927999999999</v>
      </c>
      <c r="R63" s="84">
        <v>0</v>
      </c>
      <c r="S63" s="84">
        <v>7.9549199999999995</v>
      </c>
      <c r="T63" s="84">
        <v>0</v>
      </c>
      <c r="U63" s="84">
        <v>0</v>
      </c>
      <c r="V63" s="84">
        <v>5.7777839999999996</v>
      </c>
      <c r="W63" s="84">
        <v>0</v>
      </c>
      <c r="X63" s="576">
        <v>1599.2236224000001</v>
      </c>
      <c r="Y63" s="576">
        <v>805.12164000000007</v>
      </c>
      <c r="Z63" s="576">
        <v>2404.3452624000001</v>
      </c>
      <c r="AB63" s="84">
        <v>0</v>
      </c>
      <c r="AC63" s="84">
        <v>81.642600000000002</v>
      </c>
      <c r="AD63" s="84">
        <v>278.2379808</v>
      </c>
      <c r="AE63" s="84">
        <v>0</v>
      </c>
      <c r="AF63" s="84">
        <v>0</v>
      </c>
      <c r="AG63" s="84">
        <v>80.888976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v>34.666703999999996</v>
      </c>
      <c r="AN63" s="84">
        <v>622.912104</v>
      </c>
      <c r="AO63" s="84">
        <v>6.1964639999999997</v>
      </c>
      <c r="AP63" s="84">
        <v>0</v>
      </c>
      <c r="AQ63" s="84">
        <v>7.9549199999999995</v>
      </c>
      <c r="AR63" s="84">
        <v>0</v>
      </c>
      <c r="AS63" s="84">
        <v>0</v>
      </c>
      <c r="AT63" s="84">
        <v>5.7777839999999996</v>
      </c>
      <c r="AU63" s="84">
        <v>5.7777839999999996</v>
      </c>
      <c r="AV63" s="84">
        <v>440.76955680000003</v>
      </c>
      <c r="AW63" s="84">
        <v>683.28575999999998</v>
      </c>
      <c r="AX63" s="84">
        <v>1124.0553168000001</v>
      </c>
      <c r="AZ63" s="84">
        <v>0</v>
      </c>
      <c r="BA63" s="84">
        <v>81.642600000000002</v>
      </c>
      <c r="BB63" s="84">
        <v>349.75689840000001</v>
      </c>
      <c r="BC63" s="84">
        <v>0</v>
      </c>
      <c r="BD63" s="84">
        <v>0</v>
      </c>
      <c r="BE63" s="84">
        <v>80.888976</v>
      </c>
      <c r="BF63" s="84">
        <v>0</v>
      </c>
      <c r="BG63" s="84">
        <v>0</v>
      </c>
      <c r="BH63" s="84">
        <v>0</v>
      </c>
      <c r="BI63" s="84">
        <v>0</v>
      </c>
      <c r="BJ63" s="84">
        <v>0</v>
      </c>
      <c r="BK63" s="84">
        <v>34.666703999999996</v>
      </c>
      <c r="BL63" s="84">
        <v>626.51275199999998</v>
      </c>
      <c r="BM63" s="84">
        <v>6.1964639999999997</v>
      </c>
      <c r="BN63" s="84">
        <v>0</v>
      </c>
      <c r="BO63" s="84">
        <v>7.9549199999999995</v>
      </c>
      <c r="BP63" s="84">
        <v>0</v>
      </c>
      <c r="BQ63" s="84">
        <v>0</v>
      </c>
      <c r="BR63" s="84">
        <v>5.7777839999999996</v>
      </c>
      <c r="BS63" s="84">
        <v>5.7777839999999996</v>
      </c>
      <c r="BT63" s="84">
        <v>512.28847440000004</v>
      </c>
      <c r="BU63" s="84">
        <v>686.88640799999996</v>
      </c>
      <c r="BV63" s="84">
        <v>1199.1748824000001</v>
      </c>
      <c r="BX63" s="84">
        <v>0</v>
      </c>
      <c r="BY63" s="84">
        <v>81.642600000000002</v>
      </c>
      <c r="BZ63" s="84">
        <v>275.29884720000001</v>
      </c>
      <c r="CA63" s="84">
        <v>0</v>
      </c>
      <c r="CB63" s="84">
        <v>0</v>
      </c>
      <c r="CC63" s="84">
        <v>80.888976</v>
      </c>
      <c r="CD63" s="84">
        <v>0</v>
      </c>
      <c r="CE63" s="84">
        <v>0</v>
      </c>
      <c r="CF63" s="84">
        <v>0</v>
      </c>
      <c r="CG63" s="84">
        <v>0</v>
      </c>
      <c r="CH63" s="84">
        <v>0</v>
      </c>
      <c r="CI63" s="84">
        <v>11.555567999999999</v>
      </c>
      <c r="CJ63" s="84">
        <v>644.51599199999998</v>
      </c>
      <c r="CK63" s="84">
        <v>6.1964639999999997</v>
      </c>
      <c r="CL63" s="84">
        <v>0</v>
      </c>
      <c r="CM63" s="84">
        <v>7.9549199999999995</v>
      </c>
      <c r="CN63" s="84">
        <v>0</v>
      </c>
      <c r="CO63" s="84">
        <v>0</v>
      </c>
      <c r="CP63" s="84">
        <v>0</v>
      </c>
      <c r="CQ63" s="84">
        <v>5.7777839999999996</v>
      </c>
      <c r="CR63" s="84">
        <v>437.83042320000004</v>
      </c>
      <c r="CS63" s="84">
        <v>676.00072799999998</v>
      </c>
      <c r="CT63" s="84">
        <v>1113.8311512</v>
      </c>
      <c r="CV63" s="84">
        <v>0</v>
      </c>
      <c r="CW63" s="84">
        <v>54.428399999999996</v>
      </c>
      <c r="CX63" s="84">
        <v>305.66989440000003</v>
      </c>
      <c r="CY63" s="84">
        <v>0</v>
      </c>
      <c r="CZ63" s="84">
        <v>0</v>
      </c>
      <c r="DA63" s="84">
        <v>236.88914399999999</v>
      </c>
      <c r="DB63" s="84">
        <v>0</v>
      </c>
      <c r="DC63" s="84">
        <v>0</v>
      </c>
      <c r="DD63" s="84">
        <v>0</v>
      </c>
      <c r="DE63" s="84">
        <v>0</v>
      </c>
      <c r="DF63" s="84">
        <v>0</v>
      </c>
      <c r="DG63" s="84">
        <v>11.555567999999999</v>
      </c>
      <c r="DH63" s="84">
        <v>313.25637599999999</v>
      </c>
      <c r="DI63" s="84">
        <v>6.1964639999999997</v>
      </c>
      <c r="DJ63" s="84">
        <v>0</v>
      </c>
      <c r="DK63" s="84">
        <v>7.9549199999999995</v>
      </c>
      <c r="DL63" s="84">
        <v>0</v>
      </c>
      <c r="DM63" s="84">
        <v>0</v>
      </c>
      <c r="DN63" s="84">
        <v>0</v>
      </c>
      <c r="DO63" s="84">
        <v>0</v>
      </c>
      <c r="DP63" s="84">
        <v>596.98743839999997</v>
      </c>
      <c r="DQ63" s="84">
        <v>338.96332799999999</v>
      </c>
      <c r="DR63" s="84">
        <v>935.95076640000002</v>
      </c>
      <c r="DT63" s="84">
        <v>0</v>
      </c>
      <c r="DU63" s="84">
        <v>163.2852</v>
      </c>
      <c r="DV63" s="84">
        <v>321.34527360000004</v>
      </c>
      <c r="DW63" s="84">
        <v>0</v>
      </c>
      <c r="DX63" s="84">
        <v>0</v>
      </c>
      <c r="DY63" s="84">
        <v>0</v>
      </c>
      <c r="DZ63" s="84">
        <v>0</v>
      </c>
      <c r="EA63" s="84">
        <v>0</v>
      </c>
      <c r="EB63" s="84">
        <v>0</v>
      </c>
      <c r="EC63" s="84">
        <v>0</v>
      </c>
      <c r="ED63" s="84">
        <v>0</v>
      </c>
      <c r="EE63" s="84">
        <v>17.333351999999998</v>
      </c>
      <c r="EF63" s="84">
        <v>334.86026400000003</v>
      </c>
      <c r="EG63" s="84">
        <v>6.1964639999999997</v>
      </c>
      <c r="EH63" s="84">
        <v>0</v>
      </c>
      <c r="EI63" s="84">
        <v>7.9549199999999995</v>
      </c>
      <c r="EJ63" s="84">
        <v>0</v>
      </c>
      <c r="EK63" s="84">
        <v>0</v>
      </c>
      <c r="EL63" s="84">
        <v>0</v>
      </c>
      <c r="EM63" s="84">
        <v>0</v>
      </c>
      <c r="EN63" s="84">
        <v>484.63047360000007</v>
      </c>
      <c r="EO63" s="84">
        <v>366.34500000000003</v>
      </c>
      <c r="EP63" s="84">
        <v>850.9754736000001</v>
      </c>
      <c r="ER63" s="84">
        <v>0</v>
      </c>
      <c r="ES63" s="84">
        <v>81.642600000000002</v>
      </c>
      <c r="ET63" s="84">
        <v>311.54816160000001</v>
      </c>
      <c r="EU63" s="84">
        <v>0</v>
      </c>
      <c r="EV63" s="84">
        <v>0</v>
      </c>
      <c r="EW63" s="84">
        <v>0</v>
      </c>
      <c r="EX63" s="84">
        <v>0</v>
      </c>
      <c r="EY63" s="84">
        <v>0</v>
      </c>
      <c r="EZ63" s="84">
        <v>0</v>
      </c>
      <c r="FA63" s="84">
        <v>0</v>
      </c>
      <c r="FB63" s="84">
        <v>0</v>
      </c>
      <c r="FC63" s="84">
        <v>17.333351999999998</v>
      </c>
      <c r="FD63" s="84">
        <v>702.12635999999998</v>
      </c>
      <c r="FE63" s="84">
        <v>18.589391999999997</v>
      </c>
      <c r="FF63" s="84">
        <v>0</v>
      </c>
      <c r="FG63" s="84">
        <v>3.9774599999999998</v>
      </c>
      <c r="FH63" s="84">
        <v>0</v>
      </c>
      <c r="FI63" s="84">
        <v>0</v>
      </c>
      <c r="FJ63" s="84">
        <v>5.7777839999999996</v>
      </c>
      <c r="FK63" s="84">
        <v>0</v>
      </c>
      <c r="FL63" s="84">
        <v>393.19076160000003</v>
      </c>
      <c r="FM63" s="84">
        <v>747.80434799999989</v>
      </c>
      <c r="FN63" s="84">
        <v>1140.9951096</v>
      </c>
    </row>
    <row r="64" spans="1:170" hidden="1" x14ac:dyDescent="0.25">
      <c r="A64" s="97">
        <v>60</v>
      </c>
      <c r="B64" s="63" t="s">
        <v>732</v>
      </c>
      <c r="D64" s="85">
        <v>0</v>
      </c>
      <c r="E64" s="85">
        <v>353.78460000000001</v>
      </c>
      <c r="F64" s="85">
        <v>1315.7521416</v>
      </c>
      <c r="G64" s="85">
        <v>0</v>
      </c>
      <c r="H64" s="85">
        <v>0</v>
      </c>
      <c r="I64" s="85">
        <v>23.111135999999998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687.72376799999995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69.333407999999991</v>
      </c>
      <c r="W64" s="85">
        <v>0</v>
      </c>
      <c r="X64" s="577">
        <v>1692.6478775999999</v>
      </c>
      <c r="Y64" s="577">
        <v>757.05717599999991</v>
      </c>
      <c r="Z64" s="577">
        <v>2449.7050535999997</v>
      </c>
      <c r="AB64" s="85">
        <v>0</v>
      </c>
      <c r="AC64" s="85">
        <v>0</v>
      </c>
      <c r="AD64" s="85">
        <v>1261.8680256</v>
      </c>
      <c r="AE64" s="85">
        <v>0</v>
      </c>
      <c r="AF64" s="85">
        <v>0</v>
      </c>
      <c r="AG64" s="85">
        <v>23.111135999999998</v>
      </c>
      <c r="AH64" s="85">
        <v>0</v>
      </c>
      <c r="AI64" s="85">
        <v>0</v>
      </c>
      <c r="AJ64" s="85">
        <v>0</v>
      </c>
      <c r="AK64" s="85">
        <v>0</v>
      </c>
      <c r="AL64" s="85">
        <v>0</v>
      </c>
      <c r="AM64" s="85">
        <v>69.333407999999991</v>
      </c>
      <c r="AN64" s="85">
        <v>716.52895199999989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69.333407999999991</v>
      </c>
      <c r="AU64" s="85">
        <v>0</v>
      </c>
      <c r="AV64" s="85">
        <v>1284.9791616</v>
      </c>
      <c r="AW64" s="85">
        <v>855.19576799999982</v>
      </c>
      <c r="AX64" s="85">
        <v>2140.1749295999998</v>
      </c>
      <c r="AZ64" s="85">
        <v>0</v>
      </c>
      <c r="BA64" s="85">
        <v>27.214199999999998</v>
      </c>
      <c r="BB64" s="85">
        <v>1730.1699792000002</v>
      </c>
      <c r="BC64" s="85">
        <v>0</v>
      </c>
      <c r="BD64" s="85">
        <v>0</v>
      </c>
      <c r="BE64" s="85">
        <v>23.111135999999998</v>
      </c>
      <c r="BF64" s="85">
        <v>0</v>
      </c>
      <c r="BG64" s="85">
        <v>0</v>
      </c>
      <c r="BH64" s="85">
        <v>0</v>
      </c>
      <c r="BI64" s="85">
        <v>0</v>
      </c>
      <c r="BJ64" s="85">
        <v>0</v>
      </c>
      <c r="BK64" s="85">
        <v>75.111191999999988</v>
      </c>
      <c r="BL64" s="85">
        <v>723.73024799999996</v>
      </c>
      <c r="BM64" s="85">
        <v>0</v>
      </c>
      <c r="BN64" s="85">
        <v>0</v>
      </c>
      <c r="BO64" s="85">
        <v>0</v>
      </c>
      <c r="BP64" s="85">
        <v>0</v>
      </c>
      <c r="BQ64" s="85">
        <v>0</v>
      </c>
      <c r="BR64" s="85">
        <v>75.111191999999988</v>
      </c>
      <c r="BS64" s="85">
        <v>0</v>
      </c>
      <c r="BT64" s="85">
        <v>1780.4953152000001</v>
      </c>
      <c r="BU64" s="85">
        <v>873.95263199999988</v>
      </c>
      <c r="BV64" s="85">
        <v>2654.4479471999998</v>
      </c>
      <c r="BX64" s="85">
        <v>0</v>
      </c>
      <c r="BY64" s="85">
        <v>27.214199999999998</v>
      </c>
      <c r="BZ64" s="85">
        <v>1359.8391456000002</v>
      </c>
      <c r="CA64" s="85">
        <v>0</v>
      </c>
      <c r="CB64" s="85">
        <v>0</v>
      </c>
      <c r="CC64" s="85">
        <v>23.111135999999998</v>
      </c>
      <c r="CD64" s="85">
        <v>0</v>
      </c>
      <c r="CE64" s="85">
        <v>0</v>
      </c>
      <c r="CF64" s="85">
        <v>0</v>
      </c>
      <c r="CG64" s="85">
        <v>0</v>
      </c>
      <c r="CH64" s="85">
        <v>0</v>
      </c>
      <c r="CI64" s="85">
        <v>23.111135999999998</v>
      </c>
      <c r="CJ64" s="85">
        <v>741.73348799999997</v>
      </c>
      <c r="CK64" s="85">
        <v>0</v>
      </c>
      <c r="CL64" s="85">
        <v>0</v>
      </c>
      <c r="CM64" s="85">
        <v>0</v>
      </c>
      <c r="CN64" s="85">
        <v>0</v>
      </c>
      <c r="CO64" s="85">
        <v>0</v>
      </c>
      <c r="CP64" s="85">
        <v>23.111135999999998</v>
      </c>
      <c r="CQ64" s="85">
        <v>0</v>
      </c>
      <c r="CR64" s="85">
        <v>1410.1644816</v>
      </c>
      <c r="CS64" s="85">
        <v>787.95575999999994</v>
      </c>
      <c r="CT64" s="85">
        <v>2198.1202416000001</v>
      </c>
      <c r="CV64" s="85">
        <v>0</v>
      </c>
      <c r="CW64" s="85">
        <v>0</v>
      </c>
      <c r="CX64" s="85">
        <v>1511.6943816</v>
      </c>
      <c r="CY64" s="85">
        <v>0</v>
      </c>
      <c r="CZ64" s="85">
        <v>0</v>
      </c>
      <c r="DA64" s="85">
        <v>69.333407999999991</v>
      </c>
      <c r="DB64" s="85">
        <v>0</v>
      </c>
      <c r="DC64" s="85">
        <v>0</v>
      </c>
      <c r="DD64" s="85">
        <v>0</v>
      </c>
      <c r="DE64" s="85">
        <v>0</v>
      </c>
      <c r="DF64" s="85">
        <v>0</v>
      </c>
      <c r="DG64" s="85">
        <v>23.111135999999998</v>
      </c>
      <c r="DH64" s="85">
        <v>601.30821600000002</v>
      </c>
      <c r="DI64" s="85">
        <v>0</v>
      </c>
      <c r="DJ64" s="85">
        <v>0</v>
      </c>
      <c r="DK64" s="85">
        <v>0</v>
      </c>
      <c r="DL64" s="85">
        <v>0</v>
      </c>
      <c r="DM64" s="85">
        <v>0</v>
      </c>
      <c r="DN64" s="85">
        <v>28.888919999999995</v>
      </c>
      <c r="DO64" s="85">
        <v>0</v>
      </c>
      <c r="DP64" s="85">
        <v>1581.0277896</v>
      </c>
      <c r="DQ64" s="85">
        <v>653.30827199999999</v>
      </c>
      <c r="DR64" s="85">
        <v>2234.3360616</v>
      </c>
      <c r="DT64" s="85">
        <v>0</v>
      </c>
      <c r="DU64" s="85">
        <v>27.214199999999998</v>
      </c>
      <c r="DV64" s="85">
        <v>1588.1118552</v>
      </c>
      <c r="DW64" s="85">
        <v>0</v>
      </c>
      <c r="DX64" s="85">
        <v>0</v>
      </c>
      <c r="DY64" s="85">
        <v>0</v>
      </c>
      <c r="DZ64" s="85">
        <v>0</v>
      </c>
      <c r="EA64" s="85">
        <v>0</v>
      </c>
      <c r="EB64" s="85">
        <v>0</v>
      </c>
      <c r="EC64" s="85">
        <v>0</v>
      </c>
      <c r="ED64" s="85">
        <v>0</v>
      </c>
      <c r="EE64" s="85">
        <v>28.888919999999995</v>
      </c>
      <c r="EF64" s="85">
        <v>450.08099999999996</v>
      </c>
      <c r="EG64" s="85">
        <v>0</v>
      </c>
      <c r="EH64" s="85">
        <v>0</v>
      </c>
      <c r="EI64" s="85">
        <v>0</v>
      </c>
      <c r="EJ64" s="85">
        <v>0</v>
      </c>
      <c r="EK64" s="85">
        <v>0</v>
      </c>
      <c r="EL64" s="85">
        <v>28.888919999999995</v>
      </c>
      <c r="EM64" s="85">
        <v>0</v>
      </c>
      <c r="EN64" s="85">
        <v>1615.3260551999999</v>
      </c>
      <c r="EO64" s="85">
        <v>507.85883999999993</v>
      </c>
      <c r="EP64" s="85">
        <v>2123.1848952</v>
      </c>
      <c r="ER64" s="85">
        <v>0</v>
      </c>
      <c r="ES64" s="85">
        <v>0</v>
      </c>
      <c r="ET64" s="85">
        <v>1541.0857176</v>
      </c>
      <c r="EU64" s="85">
        <v>0</v>
      </c>
      <c r="EV64" s="85">
        <v>0</v>
      </c>
      <c r="EW64" s="85">
        <v>0</v>
      </c>
      <c r="EX64" s="85">
        <v>0</v>
      </c>
      <c r="EY64" s="85">
        <v>0</v>
      </c>
      <c r="EZ64" s="85">
        <v>0</v>
      </c>
      <c r="FA64" s="85">
        <v>0</v>
      </c>
      <c r="FB64" s="85">
        <v>0</v>
      </c>
      <c r="FC64" s="85">
        <v>34.666703999999996</v>
      </c>
      <c r="FD64" s="85">
        <v>810.14580000000001</v>
      </c>
      <c r="FE64" s="85">
        <v>0</v>
      </c>
      <c r="FF64" s="85">
        <v>0</v>
      </c>
      <c r="FG64" s="85">
        <v>0</v>
      </c>
      <c r="FH64" s="85">
        <v>0</v>
      </c>
      <c r="FI64" s="85">
        <v>0</v>
      </c>
      <c r="FJ64" s="85">
        <v>28.888919999999995</v>
      </c>
      <c r="FK64" s="85">
        <v>0</v>
      </c>
      <c r="FL64" s="85">
        <v>1541.0857176</v>
      </c>
      <c r="FM64" s="85">
        <v>873.70142399999997</v>
      </c>
      <c r="FN64" s="85">
        <v>2414.7871415999998</v>
      </c>
    </row>
    <row r="65" spans="1:170" hidden="1" x14ac:dyDescent="0.25">
      <c r="A65" s="97">
        <v>61</v>
      </c>
      <c r="B65" s="62" t="s">
        <v>733</v>
      </c>
      <c r="D65" s="84">
        <v>899.15716800000007</v>
      </c>
      <c r="E65" s="84">
        <v>81.642600000000002</v>
      </c>
      <c r="F65" s="84">
        <v>3736.6185167999997</v>
      </c>
      <c r="G65" s="84">
        <v>0</v>
      </c>
      <c r="H65" s="84">
        <v>0</v>
      </c>
      <c r="I65" s="84">
        <v>5.7777839999999996</v>
      </c>
      <c r="J65" s="84">
        <v>6824.4839999999995</v>
      </c>
      <c r="K65" s="84">
        <v>0</v>
      </c>
      <c r="L65" s="84">
        <v>0</v>
      </c>
      <c r="M65" s="84">
        <v>0</v>
      </c>
      <c r="N65" s="84">
        <v>0</v>
      </c>
      <c r="O65" s="84">
        <v>4645.3383359999998</v>
      </c>
      <c r="P65" s="84">
        <v>3989.5179840000001</v>
      </c>
      <c r="Q65" s="84">
        <v>24.785855999999999</v>
      </c>
      <c r="R65" s="84">
        <v>0</v>
      </c>
      <c r="S65" s="84">
        <v>143.18855999999997</v>
      </c>
      <c r="T65" s="84">
        <v>0</v>
      </c>
      <c r="U65" s="84">
        <v>0</v>
      </c>
      <c r="V65" s="84">
        <v>69.333407999999991</v>
      </c>
      <c r="W65" s="84">
        <v>0</v>
      </c>
      <c r="X65" s="576">
        <v>11547.6800688</v>
      </c>
      <c r="Y65" s="576">
        <v>8872.1641440000003</v>
      </c>
      <c r="Z65" s="576">
        <v>20419.844212800002</v>
      </c>
      <c r="AB65" s="84">
        <v>1066.79664</v>
      </c>
      <c r="AC65" s="84">
        <v>6585.8364000000001</v>
      </c>
      <c r="AD65" s="84">
        <v>3598.4792376</v>
      </c>
      <c r="AE65" s="84">
        <v>0</v>
      </c>
      <c r="AF65" s="84">
        <v>0</v>
      </c>
      <c r="AG65" s="84">
        <v>5.7777839999999996</v>
      </c>
      <c r="AH65" s="84">
        <v>6816.1103999999996</v>
      </c>
      <c r="AI65" s="84">
        <v>0</v>
      </c>
      <c r="AJ65" s="84">
        <v>0</v>
      </c>
      <c r="AK65" s="84">
        <v>0</v>
      </c>
      <c r="AL65" s="84">
        <v>0</v>
      </c>
      <c r="AM65" s="84">
        <v>271.55584799999997</v>
      </c>
      <c r="AN65" s="84">
        <v>4169.5503840000001</v>
      </c>
      <c r="AO65" s="84">
        <v>148.71513599999997</v>
      </c>
      <c r="AP65" s="84">
        <v>0</v>
      </c>
      <c r="AQ65" s="84">
        <v>143.18855999999997</v>
      </c>
      <c r="AR65" s="84">
        <v>0</v>
      </c>
      <c r="AS65" s="84">
        <v>0</v>
      </c>
      <c r="AT65" s="84">
        <v>69.333407999999991</v>
      </c>
      <c r="AU65" s="84">
        <v>5.7777839999999996</v>
      </c>
      <c r="AV65" s="84">
        <v>18073.000461600001</v>
      </c>
      <c r="AW65" s="84">
        <v>4808.1211199999998</v>
      </c>
      <c r="AX65" s="84">
        <v>22881.1215816</v>
      </c>
      <c r="AZ65" s="84">
        <v>1066.79664</v>
      </c>
      <c r="BA65" s="84">
        <v>7048.4777999999997</v>
      </c>
      <c r="BB65" s="84">
        <v>4914.2313792000004</v>
      </c>
      <c r="BC65" s="84">
        <v>0</v>
      </c>
      <c r="BD65" s="84">
        <v>0</v>
      </c>
      <c r="BE65" s="84">
        <v>5.7777839999999996</v>
      </c>
      <c r="BF65" s="84">
        <v>6816.1103999999996</v>
      </c>
      <c r="BG65" s="84">
        <v>0</v>
      </c>
      <c r="BH65" s="84">
        <v>0</v>
      </c>
      <c r="BI65" s="84">
        <v>0</v>
      </c>
      <c r="BJ65" s="84">
        <v>0</v>
      </c>
      <c r="BK65" s="84">
        <v>288.88920000000002</v>
      </c>
      <c r="BL65" s="84">
        <v>4212.7581599999994</v>
      </c>
      <c r="BM65" s="84">
        <v>148.71513599999997</v>
      </c>
      <c r="BN65" s="84">
        <v>0</v>
      </c>
      <c r="BO65" s="84">
        <v>143.18855999999997</v>
      </c>
      <c r="BP65" s="84">
        <v>0</v>
      </c>
      <c r="BQ65" s="84">
        <v>0</v>
      </c>
      <c r="BR65" s="84">
        <v>75.111191999999988</v>
      </c>
      <c r="BS65" s="84">
        <v>5.7777839999999996</v>
      </c>
      <c r="BT65" s="84">
        <v>19851.394003199999</v>
      </c>
      <c r="BU65" s="84">
        <v>4874.4400319999986</v>
      </c>
      <c r="BV65" s="84">
        <v>24725.834035199998</v>
      </c>
      <c r="BX65" s="84">
        <v>1066.79664</v>
      </c>
      <c r="BY65" s="84">
        <v>7238.9771999999994</v>
      </c>
      <c r="BZ65" s="84">
        <v>3862.0215503999998</v>
      </c>
      <c r="CA65" s="84">
        <v>0</v>
      </c>
      <c r="CB65" s="84">
        <v>0</v>
      </c>
      <c r="CC65" s="84">
        <v>5.7777839999999996</v>
      </c>
      <c r="CD65" s="84">
        <v>8549.4455999999991</v>
      </c>
      <c r="CE65" s="84">
        <v>0</v>
      </c>
      <c r="CF65" s="84">
        <v>0</v>
      </c>
      <c r="CG65" s="84">
        <v>0</v>
      </c>
      <c r="CH65" s="84">
        <v>0</v>
      </c>
      <c r="CI65" s="84">
        <v>92.444543999999993</v>
      </c>
      <c r="CJ65" s="84">
        <v>4317.1769519999989</v>
      </c>
      <c r="CK65" s="84">
        <v>123.92928000000001</v>
      </c>
      <c r="CL65" s="84">
        <v>0</v>
      </c>
      <c r="CM65" s="84">
        <v>147.16602</v>
      </c>
      <c r="CN65" s="84">
        <v>0</v>
      </c>
      <c r="CO65" s="84">
        <v>0</v>
      </c>
      <c r="CP65" s="84">
        <v>23.111135999999998</v>
      </c>
      <c r="CQ65" s="84">
        <v>5.7777839999999996</v>
      </c>
      <c r="CR65" s="84">
        <v>20723.0187744</v>
      </c>
      <c r="CS65" s="84">
        <v>4709.6057159999991</v>
      </c>
      <c r="CT65" s="84">
        <v>25432.624490399998</v>
      </c>
      <c r="CV65" s="84">
        <v>861.05728799999997</v>
      </c>
      <c r="CW65" s="84">
        <v>4653.6282000000001</v>
      </c>
      <c r="CX65" s="84">
        <v>4294.0741896</v>
      </c>
      <c r="CY65" s="84">
        <v>0</v>
      </c>
      <c r="CZ65" s="84">
        <v>0</v>
      </c>
      <c r="DA65" s="84">
        <v>11.555567999999999</v>
      </c>
      <c r="DB65" s="84">
        <v>6393.2435999999998</v>
      </c>
      <c r="DC65" s="84">
        <v>0</v>
      </c>
      <c r="DD65" s="84">
        <v>0</v>
      </c>
      <c r="DE65" s="84">
        <v>0</v>
      </c>
      <c r="DF65" s="84">
        <v>0</v>
      </c>
      <c r="DG65" s="84">
        <v>92.444543999999993</v>
      </c>
      <c r="DH65" s="84">
        <v>6092.2964159999992</v>
      </c>
      <c r="DI65" s="84">
        <v>210.679776</v>
      </c>
      <c r="DJ65" s="84">
        <v>0</v>
      </c>
      <c r="DK65" s="84">
        <v>143.18855999999997</v>
      </c>
      <c r="DL65" s="84">
        <v>0</v>
      </c>
      <c r="DM65" s="84">
        <v>0</v>
      </c>
      <c r="DN65" s="84">
        <v>28.888919999999995</v>
      </c>
      <c r="DO65" s="84">
        <v>0</v>
      </c>
      <c r="DP65" s="84">
        <v>16213.558845599999</v>
      </c>
      <c r="DQ65" s="84">
        <v>6567.498215999999</v>
      </c>
      <c r="DR65" s="84">
        <v>22781.057061599997</v>
      </c>
      <c r="DT65" s="84">
        <v>861.05728799999997</v>
      </c>
      <c r="DU65" s="84">
        <v>10450.2528</v>
      </c>
      <c r="DV65" s="84">
        <v>4510.5903648000003</v>
      </c>
      <c r="DW65" s="84">
        <v>0</v>
      </c>
      <c r="DX65" s="84">
        <v>0</v>
      </c>
      <c r="DY65" s="84">
        <v>0</v>
      </c>
      <c r="DZ65" s="84">
        <v>5438.6531999999997</v>
      </c>
      <c r="EA65" s="84">
        <v>0</v>
      </c>
      <c r="EB65" s="84">
        <v>0</v>
      </c>
      <c r="EC65" s="84">
        <v>0</v>
      </c>
      <c r="ED65" s="84">
        <v>0</v>
      </c>
      <c r="EE65" s="84">
        <v>115.55567999999998</v>
      </c>
      <c r="EF65" s="84">
        <v>6113.9003039999998</v>
      </c>
      <c r="EG65" s="84">
        <v>117.732816</v>
      </c>
      <c r="EH65" s="84">
        <v>0</v>
      </c>
      <c r="EI65" s="84">
        <v>147.16602</v>
      </c>
      <c r="EJ65" s="84">
        <v>0</v>
      </c>
      <c r="EK65" s="84">
        <v>0</v>
      </c>
      <c r="EL65" s="84">
        <v>28.888919999999995</v>
      </c>
      <c r="EM65" s="84">
        <v>0</v>
      </c>
      <c r="EN65" s="84">
        <v>21260.553652800001</v>
      </c>
      <c r="EO65" s="84">
        <v>6523.2437399999999</v>
      </c>
      <c r="EP65" s="84">
        <v>27783.797392799999</v>
      </c>
      <c r="ER65" s="84">
        <v>754.37762399999997</v>
      </c>
      <c r="ES65" s="84">
        <v>6395.3369999999995</v>
      </c>
      <c r="ET65" s="84">
        <v>4376.3699304000002</v>
      </c>
      <c r="EU65" s="84">
        <v>0</v>
      </c>
      <c r="EV65" s="84">
        <v>0</v>
      </c>
      <c r="EW65" s="84">
        <v>0</v>
      </c>
      <c r="EX65" s="84">
        <v>5903.3879999999999</v>
      </c>
      <c r="EY65" s="84">
        <v>0</v>
      </c>
      <c r="EZ65" s="84">
        <v>0</v>
      </c>
      <c r="FA65" s="84">
        <v>0</v>
      </c>
      <c r="FB65" s="84">
        <v>0</v>
      </c>
      <c r="FC65" s="84">
        <v>121.33346399999998</v>
      </c>
      <c r="FD65" s="84">
        <v>4709.6475839999994</v>
      </c>
      <c r="FE65" s="84">
        <v>421.35955200000001</v>
      </c>
      <c r="FF65" s="84">
        <v>0</v>
      </c>
      <c r="FG65" s="84">
        <v>127.27871999999999</v>
      </c>
      <c r="FH65" s="84">
        <v>0</v>
      </c>
      <c r="FI65" s="84">
        <v>0</v>
      </c>
      <c r="FJ65" s="84">
        <v>28.888919999999995</v>
      </c>
      <c r="FK65" s="84">
        <v>0</v>
      </c>
      <c r="FL65" s="84">
        <v>17429.472554399999</v>
      </c>
      <c r="FM65" s="84">
        <v>5408.5082400000001</v>
      </c>
      <c r="FN65" s="84">
        <v>22837.980794399999</v>
      </c>
    </row>
    <row r="66" spans="1:170" hidden="1" x14ac:dyDescent="0.25">
      <c r="A66" s="97">
        <v>62</v>
      </c>
      <c r="B66" s="63" t="s">
        <v>734</v>
      </c>
      <c r="D66" s="85">
        <v>0</v>
      </c>
      <c r="E66" s="85">
        <v>8681.3297999999995</v>
      </c>
      <c r="F66" s="85">
        <v>33020.186284800002</v>
      </c>
      <c r="G66" s="85">
        <v>0</v>
      </c>
      <c r="H66" s="85">
        <v>0</v>
      </c>
      <c r="I66" s="85">
        <v>566.22283199999993</v>
      </c>
      <c r="J66" s="85">
        <v>695.00879999999995</v>
      </c>
      <c r="K66" s="85">
        <v>0</v>
      </c>
      <c r="L66" s="85">
        <v>0</v>
      </c>
      <c r="M66" s="85">
        <v>462.64139999999998</v>
      </c>
      <c r="N66" s="85">
        <v>0</v>
      </c>
      <c r="O66" s="85">
        <v>947.55657599999995</v>
      </c>
      <c r="P66" s="85">
        <v>7507.3510799999995</v>
      </c>
      <c r="Q66" s="85">
        <v>278.84087999999997</v>
      </c>
      <c r="R66" s="85">
        <v>0</v>
      </c>
      <c r="S66" s="85">
        <v>246.60252</v>
      </c>
      <c r="T66" s="85">
        <v>0</v>
      </c>
      <c r="U66" s="85">
        <v>0</v>
      </c>
      <c r="V66" s="85">
        <v>468.00050399999992</v>
      </c>
      <c r="W66" s="85">
        <v>23.111135999999998</v>
      </c>
      <c r="X66" s="577">
        <v>42962.747716800004</v>
      </c>
      <c r="Y66" s="577">
        <v>9934.1040959999991</v>
      </c>
      <c r="Z66" s="577">
        <v>52896.8518128</v>
      </c>
      <c r="AB66" s="85">
        <v>0</v>
      </c>
      <c r="AC66" s="85">
        <v>2204.3501999999999</v>
      </c>
      <c r="AD66" s="85">
        <v>28527.230721600001</v>
      </c>
      <c r="AE66" s="85">
        <v>0</v>
      </c>
      <c r="AF66" s="85">
        <v>0</v>
      </c>
      <c r="AG66" s="85">
        <v>566.22283199999993</v>
      </c>
      <c r="AH66" s="85">
        <v>695.00879999999995</v>
      </c>
      <c r="AI66" s="85">
        <v>0</v>
      </c>
      <c r="AJ66" s="85">
        <v>0</v>
      </c>
      <c r="AK66" s="85">
        <v>408.21299999999997</v>
      </c>
      <c r="AL66" s="85">
        <v>60.289919999999995</v>
      </c>
      <c r="AM66" s="85">
        <v>2056.8911039999998</v>
      </c>
      <c r="AN66" s="85">
        <v>7845.8119919999999</v>
      </c>
      <c r="AO66" s="85">
        <v>30.982320000000001</v>
      </c>
      <c r="AP66" s="85">
        <v>0</v>
      </c>
      <c r="AQ66" s="85">
        <v>246.60252</v>
      </c>
      <c r="AR66" s="85">
        <v>0</v>
      </c>
      <c r="AS66" s="85">
        <v>0</v>
      </c>
      <c r="AT66" s="85">
        <v>468.00050399999992</v>
      </c>
      <c r="AU66" s="85">
        <v>98.22232799999999</v>
      </c>
      <c r="AV66" s="85">
        <v>31992.812553600001</v>
      </c>
      <c r="AW66" s="85">
        <v>11215.013687999999</v>
      </c>
      <c r="AX66" s="85">
        <v>43207.8262416</v>
      </c>
      <c r="AZ66" s="85">
        <v>0</v>
      </c>
      <c r="BA66" s="85">
        <v>2367.6354000000001</v>
      </c>
      <c r="BB66" s="85">
        <v>43423.739517599999</v>
      </c>
      <c r="BC66" s="85">
        <v>0</v>
      </c>
      <c r="BD66" s="85">
        <v>0</v>
      </c>
      <c r="BE66" s="85">
        <v>566.22283199999993</v>
      </c>
      <c r="BF66" s="85">
        <v>695.00879999999995</v>
      </c>
      <c r="BG66" s="85">
        <v>0</v>
      </c>
      <c r="BH66" s="85">
        <v>0</v>
      </c>
      <c r="BI66" s="85">
        <v>408.21299999999997</v>
      </c>
      <c r="BJ66" s="85">
        <v>60.289919999999995</v>
      </c>
      <c r="BK66" s="85">
        <v>2166.6689999999999</v>
      </c>
      <c r="BL66" s="85">
        <v>7925.0262479999992</v>
      </c>
      <c r="BM66" s="85">
        <v>30.982320000000001</v>
      </c>
      <c r="BN66" s="85">
        <v>0</v>
      </c>
      <c r="BO66" s="85">
        <v>246.60252</v>
      </c>
      <c r="BP66" s="85">
        <v>0</v>
      </c>
      <c r="BQ66" s="85">
        <v>0</v>
      </c>
      <c r="BR66" s="85">
        <v>525.77834399999995</v>
      </c>
      <c r="BS66" s="85">
        <v>104.00011199999999</v>
      </c>
      <c r="BT66" s="85">
        <v>47052.606549600001</v>
      </c>
      <c r="BU66" s="85">
        <v>11467.561463999999</v>
      </c>
      <c r="BV66" s="85">
        <v>58520.1680136</v>
      </c>
      <c r="BX66" s="85">
        <v>0</v>
      </c>
      <c r="BY66" s="85">
        <v>2422.0637999999999</v>
      </c>
      <c r="BZ66" s="85">
        <v>34122.361384800002</v>
      </c>
      <c r="CA66" s="85">
        <v>0</v>
      </c>
      <c r="CB66" s="85">
        <v>0</v>
      </c>
      <c r="CC66" s="85">
        <v>566.22283199999993</v>
      </c>
      <c r="CD66" s="85">
        <v>870.85439999999994</v>
      </c>
      <c r="CE66" s="85">
        <v>0</v>
      </c>
      <c r="CF66" s="85">
        <v>0</v>
      </c>
      <c r="CG66" s="85">
        <v>408.21299999999997</v>
      </c>
      <c r="CH66" s="85">
        <v>60.289919999999995</v>
      </c>
      <c r="CI66" s="85">
        <v>699.11186399999997</v>
      </c>
      <c r="CJ66" s="85">
        <v>8119.4612399999996</v>
      </c>
      <c r="CK66" s="85">
        <v>24.785855999999999</v>
      </c>
      <c r="CL66" s="85">
        <v>0</v>
      </c>
      <c r="CM66" s="85">
        <v>250.57997999999998</v>
      </c>
      <c r="CN66" s="85">
        <v>0</v>
      </c>
      <c r="CO66" s="85">
        <v>0</v>
      </c>
      <c r="CP66" s="85">
        <v>161.777952</v>
      </c>
      <c r="CQ66" s="85">
        <v>104.00011199999999</v>
      </c>
      <c r="CR66" s="85">
        <v>37981.502416799995</v>
      </c>
      <c r="CS66" s="85">
        <v>9828.2199240000009</v>
      </c>
      <c r="CT66" s="85">
        <v>47809.722340799999</v>
      </c>
      <c r="CV66" s="85">
        <v>0</v>
      </c>
      <c r="CW66" s="85">
        <v>1551.2094</v>
      </c>
      <c r="CX66" s="85">
        <v>37943.235064800007</v>
      </c>
      <c r="CY66" s="85">
        <v>0</v>
      </c>
      <c r="CZ66" s="85">
        <v>0</v>
      </c>
      <c r="DA66" s="85">
        <v>1640.8906559999998</v>
      </c>
      <c r="DB66" s="85">
        <v>648.95399999999995</v>
      </c>
      <c r="DC66" s="85">
        <v>0</v>
      </c>
      <c r="DD66" s="85">
        <v>0</v>
      </c>
      <c r="DE66" s="85">
        <v>408.21299999999997</v>
      </c>
      <c r="DF66" s="85">
        <v>60.289919999999995</v>
      </c>
      <c r="DG66" s="85">
        <v>699.11186399999997</v>
      </c>
      <c r="DH66" s="85">
        <v>10510.291512</v>
      </c>
      <c r="DI66" s="85">
        <v>43.375247999999999</v>
      </c>
      <c r="DJ66" s="85">
        <v>0</v>
      </c>
      <c r="DK66" s="85">
        <v>246.60252</v>
      </c>
      <c r="DL66" s="85">
        <v>0</v>
      </c>
      <c r="DM66" s="85">
        <v>0</v>
      </c>
      <c r="DN66" s="85">
        <v>184.88908799999999</v>
      </c>
      <c r="DO66" s="85">
        <v>34.666703999999996</v>
      </c>
      <c r="DP66" s="85">
        <v>41784.289120800007</v>
      </c>
      <c r="DQ66" s="85">
        <v>12187.439855999999</v>
      </c>
      <c r="DR66" s="85">
        <v>53971.728976800005</v>
      </c>
      <c r="DT66" s="85">
        <v>0</v>
      </c>
      <c r="DU66" s="85">
        <v>4027.7015999999999</v>
      </c>
      <c r="DV66" s="85">
        <v>39852.6921936</v>
      </c>
      <c r="DW66" s="85">
        <v>0</v>
      </c>
      <c r="DX66" s="85">
        <v>0</v>
      </c>
      <c r="DY66" s="85">
        <v>0</v>
      </c>
      <c r="DZ66" s="85">
        <v>552.6576</v>
      </c>
      <c r="EA66" s="85">
        <v>0</v>
      </c>
      <c r="EB66" s="85">
        <v>0</v>
      </c>
      <c r="EC66" s="85">
        <v>1142.9964</v>
      </c>
      <c r="ED66" s="85">
        <v>160.77311999999998</v>
      </c>
      <c r="EE66" s="85">
        <v>872.44538399999999</v>
      </c>
      <c r="EF66" s="85">
        <v>10737.132335999999</v>
      </c>
      <c r="EG66" s="85">
        <v>24.785855999999999</v>
      </c>
      <c r="EH66" s="85">
        <v>0</v>
      </c>
      <c r="EI66" s="85">
        <v>250.57997999999998</v>
      </c>
      <c r="EJ66" s="85">
        <v>0</v>
      </c>
      <c r="EK66" s="85">
        <v>0</v>
      </c>
      <c r="EL66" s="85">
        <v>196.44465599999998</v>
      </c>
      <c r="EM66" s="85">
        <v>34.666703999999996</v>
      </c>
      <c r="EN66" s="85">
        <v>44433.051393599999</v>
      </c>
      <c r="EO66" s="85">
        <v>13419.824435999999</v>
      </c>
      <c r="EP66" s="85">
        <v>57852.875829600001</v>
      </c>
      <c r="ER66" s="85">
        <v>0</v>
      </c>
      <c r="ES66" s="85">
        <v>2149.9218000000001</v>
      </c>
      <c r="ET66" s="85">
        <v>38668.221352799999</v>
      </c>
      <c r="EU66" s="85">
        <v>0</v>
      </c>
      <c r="EV66" s="85">
        <v>0</v>
      </c>
      <c r="EW66" s="85">
        <v>0</v>
      </c>
      <c r="EX66" s="85">
        <v>598.7124</v>
      </c>
      <c r="EY66" s="85">
        <v>0</v>
      </c>
      <c r="EZ66" s="85">
        <v>0</v>
      </c>
      <c r="FA66" s="85">
        <v>217.71359999999999</v>
      </c>
      <c r="FB66" s="85">
        <v>60.289919999999995</v>
      </c>
      <c r="FC66" s="85">
        <v>930.22322399999985</v>
      </c>
      <c r="FD66" s="85">
        <v>8861.1947280000004</v>
      </c>
      <c r="FE66" s="85">
        <v>86.750495999999998</v>
      </c>
      <c r="FF66" s="85">
        <v>0</v>
      </c>
      <c r="FG66" s="85">
        <v>218.7603</v>
      </c>
      <c r="FH66" s="85">
        <v>0</v>
      </c>
      <c r="FI66" s="85">
        <v>0</v>
      </c>
      <c r="FJ66" s="85">
        <v>219.555792</v>
      </c>
      <c r="FK66" s="85">
        <v>28.888919999999995</v>
      </c>
      <c r="FL66" s="85">
        <v>41416.855552799992</v>
      </c>
      <c r="FM66" s="85">
        <v>10623.376979999999</v>
      </c>
      <c r="FN66" s="85">
        <v>52040.232532799993</v>
      </c>
    </row>
    <row r="67" spans="1:170" hidden="1" x14ac:dyDescent="0.25">
      <c r="A67" s="97">
        <v>63</v>
      </c>
      <c r="B67" s="62" t="s">
        <v>735</v>
      </c>
      <c r="D67" s="84">
        <v>0</v>
      </c>
      <c r="E67" s="84">
        <v>1714.4946</v>
      </c>
      <c r="F67" s="84">
        <v>29198.3328936</v>
      </c>
      <c r="G67" s="84">
        <v>0</v>
      </c>
      <c r="H67" s="84">
        <v>0</v>
      </c>
      <c r="I67" s="84">
        <v>109.777896</v>
      </c>
      <c r="J67" s="84">
        <v>0</v>
      </c>
      <c r="K67" s="84">
        <v>0</v>
      </c>
      <c r="L67" s="84">
        <v>0</v>
      </c>
      <c r="M67" s="84">
        <v>0</v>
      </c>
      <c r="N67" s="84">
        <v>0</v>
      </c>
      <c r="O67" s="84">
        <v>693.33407999999997</v>
      </c>
      <c r="P67" s="84">
        <v>4457.6022240000002</v>
      </c>
      <c r="Q67" s="84">
        <v>130.125744</v>
      </c>
      <c r="R67" s="84">
        <v>0</v>
      </c>
      <c r="S67" s="84">
        <v>0</v>
      </c>
      <c r="T67" s="84">
        <v>0</v>
      </c>
      <c r="U67" s="84">
        <v>0</v>
      </c>
      <c r="V67" s="84">
        <v>34.666703999999996</v>
      </c>
      <c r="W67" s="84">
        <v>0</v>
      </c>
      <c r="X67" s="576">
        <v>31022.605389600001</v>
      </c>
      <c r="Y67" s="576">
        <v>5315.728752</v>
      </c>
      <c r="Z67" s="576">
        <v>36338.334141600004</v>
      </c>
      <c r="AB67" s="84">
        <v>0</v>
      </c>
      <c r="AC67" s="84">
        <v>13226.101199999999</v>
      </c>
      <c r="AD67" s="84">
        <v>27923.728622400002</v>
      </c>
      <c r="AE67" s="84">
        <v>0</v>
      </c>
      <c r="AF67" s="84">
        <v>0</v>
      </c>
      <c r="AG67" s="84">
        <v>109.777896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v>1947.1132079999998</v>
      </c>
      <c r="AN67" s="84">
        <v>4659.2385119999999</v>
      </c>
      <c r="AO67" s="84">
        <v>6.1964639999999997</v>
      </c>
      <c r="AP67" s="84">
        <v>0</v>
      </c>
      <c r="AQ67" s="84">
        <v>0</v>
      </c>
      <c r="AR67" s="84">
        <v>0</v>
      </c>
      <c r="AS67" s="84">
        <v>0</v>
      </c>
      <c r="AT67" s="84">
        <v>34.666703999999996</v>
      </c>
      <c r="AU67" s="84">
        <v>52.000055999999994</v>
      </c>
      <c r="AV67" s="84">
        <v>41259.607718400002</v>
      </c>
      <c r="AW67" s="84">
        <v>6699.2149439999994</v>
      </c>
      <c r="AX67" s="84">
        <v>47958.822662400002</v>
      </c>
      <c r="AZ67" s="84">
        <v>0</v>
      </c>
      <c r="BA67" s="84">
        <v>14096.955599999999</v>
      </c>
      <c r="BB67" s="84">
        <v>38397.8210616</v>
      </c>
      <c r="BC67" s="84">
        <v>0</v>
      </c>
      <c r="BD67" s="84">
        <v>0</v>
      </c>
      <c r="BE67" s="84">
        <v>109.777896</v>
      </c>
      <c r="BF67" s="84">
        <v>0</v>
      </c>
      <c r="BG67" s="84">
        <v>0</v>
      </c>
      <c r="BH67" s="84">
        <v>0</v>
      </c>
      <c r="BI67" s="84">
        <v>0</v>
      </c>
      <c r="BJ67" s="84">
        <v>0</v>
      </c>
      <c r="BK67" s="84">
        <v>2051.1133199999999</v>
      </c>
      <c r="BL67" s="84">
        <v>4702.4462880000001</v>
      </c>
      <c r="BM67" s="84">
        <v>6.1964639999999997</v>
      </c>
      <c r="BN67" s="84">
        <v>0</v>
      </c>
      <c r="BO67" s="84">
        <v>0</v>
      </c>
      <c r="BP67" s="84">
        <v>0</v>
      </c>
      <c r="BQ67" s="84">
        <v>0</v>
      </c>
      <c r="BR67" s="84">
        <v>40.444488</v>
      </c>
      <c r="BS67" s="84">
        <v>46.222271999999997</v>
      </c>
      <c r="BT67" s="84">
        <v>52604.5545576</v>
      </c>
      <c r="BU67" s="84">
        <v>6846.4228319999993</v>
      </c>
      <c r="BV67" s="84">
        <v>59450.977389599997</v>
      </c>
      <c r="BX67" s="84">
        <v>0</v>
      </c>
      <c r="BY67" s="84">
        <v>14505.168599999999</v>
      </c>
      <c r="BZ67" s="84">
        <v>30172.1658264</v>
      </c>
      <c r="CA67" s="84">
        <v>0</v>
      </c>
      <c r="CB67" s="84">
        <v>0</v>
      </c>
      <c r="CC67" s="84">
        <v>109.777896</v>
      </c>
      <c r="CD67" s="84">
        <v>0</v>
      </c>
      <c r="CE67" s="84">
        <v>0</v>
      </c>
      <c r="CF67" s="84">
        <v>0</v>
      </c>
      <c r="CG67" s="84">
        <v>0</v>
      </c>
      <c r="CH67" s="84">
        <v>0</v>
      </c>
      <c r="CI67" s="84">
        <v>664.44515999999987</v>
      </c>
      <c r="CJ67" s="84">
        <v>4821.2676719999999</v>
      </c>
      <c r="CK67" s="84">
        <v>6.1964639999999997</v>
      </c>
      <c r="CL67" s="84">
        <v>0</v>
      </c>
      <c r="CM67" s="84">
        <v>0</v>
      </c>
      <c r="CN67" s="84">
        <v>0</v>
      </c>
      <c r="CO67" s="84">
        <v>0</v>
      </c>
      <c r="CP67" s="84">
        <v>11.555567999999999</v>
      </c>
      <c r="CQ67" s="84">
        <v>46.222271999999997</v>
      </c>
      <c r="CR67" s="84">
        <v>44787.112322399997</v>
      </c>
      <c r="CS67" s="84">
        <v>5549.6871359999996</v>
      </c>
      <c r="CT67" s="84">
        <v>50336.799458399997</v>
      </c>
      <c r="CV67" s="84">
        <v>0</v>
      </c>
      <c r="CW67" s="84">
        <v>9307.2564000000002</v>
      </c>
      <c r="CX67" s="84">
        <v>33551.189755200001</v>
      </c>
      <c r="CY67" s="84">
        <v>0</v>
      </c>
      <c r="CZ67" s="84">
        <v>0</v>
      </c>
      <c r="DA67" s="84">
        <v>323.555904</v>
      </c>
      <c r="DB67" s="84">
        <v>0</v>
      </c>
      <c r="DC67" s="84">
        <v>0</v>
      </c>
      <c r="DD67" s="84">
        <v>0</v>
      </c>
      <c r="DE67" s="84">
        <v>0</v>
      </c>
      <c r="DF67" s="84">
        <v>0</v>
      </c>
      <c r="DG67" s="84">
        <v>658.66737599999999</v>
      </c>
      <c r="DH67" s="84">
        <v>4201.9562159999996</v>
      </c>
      <c r="DI67" s="84">
        <v>12.392927999999999</v>
      </c>
      <c r="DJ67" s="84">
        <v>0</v>
      </c>
      <c r="DK67" s="84">
        <v>0</v>
      </c>
      <c r="DL67" s="84">
        <v>0</v>
      </c>
      <c r="DM67" s="84">
        <v>0</v>
      </c>
      <c r="DN67" s="84">
        <v>11.555567999999999</v>
      </c>
      <c r="DO67" s="84">
        <v>17.333351999999998</v>
      </c>
      <c r="DP67" s="84">
        <v>43182.0020592</v>
      </c>
      <c r="DQ67" s="84">
        <v>4901.9054399999995</v>
      </c>
      <c r="DR67" s="84">
        <v>48083.907499200002</v>
      </c>
      <c r="DT67" s="84">
        <v>0</v>
      </c>
      <c r="DU67" s="84">
        <v>37201.811399999999</v>
      </c>
      <c r="DV67" s="84">
        <v>35240.211864000004</v>
      </c>
      <c r="DW67" s="84">
        <v>0</v>
      </c>
      <c r="DX67" s="84">
        <v>0</v>
      </c>
      <c r="DY67" s="84">
        <v>0</v>
      </c>
      <c r="DZ67" s="84">
        <v>0</v>
      </c>
      <c r="EA67" s="84">
        <v>0</v>
      </c>
      <c r="EB67" s="84">
        <v>0</v>
      </c>
      <c r="EC67" s="84">
        <v>0</v>
      </c>
      <c r="ED67" s="84">
        <v>0</v>
      </c>
      <c r="EE67" s="84">
        <v>826.2231119999999</v>
      </c>
      <c r="EF67" s="84">
        <v>4201.9562159999996</v>
      </c>
      <c r="EG67" s="84">
        <v>6.1964639999999997</v>
      </c>
      <c r="EH67" s="84">
        <v>0</v>
      </c>
      <c r="EI67" s="84">
        <v>0</v>
      </c>
      <c r="EJ67" s="84">
        <v>0</v>
      </c>
      <c r="EK67" s="84">
        <v>0</v>
      </c>
      <c r="EL67" s="84">
        <v>17.333351999999998</v>
      </c>
      <c r="EM67" s="84">
        <v>17.333351999999998</v>
      </c>
      <c r="EN67" s="84">
        <v>72442.023264000003</v>
      </c>
      <c r="EO67" s="84">
        <v>5069.0424959999982</v>
      </c>
      <c r="EP67" s="84">
        <v>77511.065759999998</v>
      </c>
      <c r="ER67" s="84">
        <v>0</v>
      </c>
      <c r="ES67" s="84">
        <v>12817.888199999999</v>
      </c>
      <c r="ET67" s="84">
        <v>34192.900591199999</v>
      </c>
      <c r="EU67" s="84">
        <v>0</v>
      </c>
      <c r="EV67" s="84">
        <v>0</v>
      </c>
      <c r="EW67" s="84">
        <v>0</v>
      </c>
      <c r="EX67" s="84">
        <v>0</v>
      </c>
      <c r="EY67" s="84">
        <v>0</v>
      </c>
      <c r="EZ67" s="84">
        <v>0</v>
      </c>
      <c r="FA67" s="84">
        <v>0</v>
      </c>
      <c r="FB67" s="84">
        <v>0</v>
      </c>
      <c r="FC67" s="84">
        <v>878.22316799999999</v>
      </c>
      <c r="FD67" s="84">
        <v>5260.5467280000003</v>
      </c>
      <c r="FE67" s="84">
        <v>24.785855999999999</v>
      </c>
      <c r="FF67" s="84">
        <v>0</v>
      </c>
      <c r="FG67" s="84">
        <v>0</v>
      </c>
      <c r="FH67" s="84">
        <v>0</v>
      </c>
      <c r="FI67" s="84">
        <v>0</v>
      </c>
      <c r="FJ67" s="84">
        <v>17.333351999999998</v>
      </c>
      <c r="FK67" s="84">
        <v>11.555567999999999</v>
      </c>
      <c r="FL67" s="84">
        <v>47010.788791200001</v>
      </c>
      <c r="FM67" s="84">
        <v>6192.4446719999996</v>
      </c>
      <c r="FN67" s="84">
        <v>53203.233463199998</v>
      </c>
    </row>
    <row r="68" spans="1:170" hidden="1" x14ac:dyDescent="0.25">
      <c r="A68" s="97">
        <v>64</v>
      </c>
      <c r="B68" s="63" t="s">
        <v>736</v>
      </c>
      <c r="D68" s="85">
        <v>0</v>
      </c>
      <c r="E68" s="85">
        <v>3401.7750000000001</v>
      </c>
      <c r="F68" s="85">
        <v>787.68780480000009</v>
      </c>
      <c r="G68" s="85">
        <v>0</v>
      </c>
      <c r="H68" s="85">
        <v>45.217440000000003</v>
      </c>
      <c r="I68" s="85">
        <v>219.555792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1998.3596399999999</v>
      </c>
      <c r="Q68" s="85">
        <v>30.982320000000001</v>
      </c>
      <c r="R68" s="85">
        <v>0</v>
      </c>
      <c r="S68" s="85">
        <v>727.87518</v>
      </c>
      <c r="T68" s="85">
        <v>0</v>
      </c>
      <c r="U68" s="85">
        <v>0</v>
      </c>
      <c r="V68" s="85">
        <v>1918.2242879999999</v>
      </c>
      <c r="W68" s="85">
        <v>0</v>
      </c>
      <c r="X68" s="577">
        <v>4454.2360368000009</v>
      </c>
      <c r="Y68" s="577">
        <v>4675.4414280000001</v>
      </c>
      <c r="Z68" s="577">
        <v>9129.677464800001</v>
      </c>
      <c r="AB68" s="85">
        <v>0</v>
      </c>
      <c r="AC68" s="85">
        <v>2177.136</v>
      </c>
      <c r="AD68" s="85">
        <v>1512.6740928000002</v>
      </c>
      <c r="AE68" s="85">
        <v>0</v>
      </c>
      <c r="AF68" s="85">
        <v>45.217440000000003</v>
      </c>
      <c r="AG68" s="85">
        <v>219.555792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641.33402399999989</v>
      </c>
      <c r="AN68" s="85">
        <v>2088.3758400000002</v>
      </c>
      <c r="AO68" s="85">
        <v>0</v>
      </c>
      <c r="AP68" s="85">
        <v>0</v>
      </c>
      <c r="AQ68" s="85">
        <v>727.87518</v>
      </c>
      <c r="AR68" s="85">
        <v>0</v>
      </c>
      <c r="AS68" s="85">
        <v>0</v>
      </c>
      <c r="AT68" s="85">
        <v>1929.7798559999997</v>
      </c>
      <c r="AU68" s="85">
        <v>11.555567999999999</v>
      </c>
      <c r="AV68" s="85">
        <v>3954.5833248000004</v>
      </c>
      <c r="AW68" s="85">
        <v>5398.9204679999993</v>
      </c>
      <c r="AX68" s="85">
        <v>9353.5037928000002</v>
      </c>
      <c r="AZ68" s="85">
        <v>0</v>
      </c>
      <c r="BA68" s="85">
        <v>2313.2069999999999</v>
      </c>
      <c r="BB68" s="85">
        <v>1036.5344496</v>
      </c>
      <c r="BC68" s="85">
        <v>0</v>
      </c>
      <c r="BD68" s="85">
        <v>45.217440000000003</v>
      </c>
      <c r="BE68" s="85">
        <v>219.555792</v>
      </c>
      <c r="BF68" s="85">
        <v>0</v>
      </c>
      <c r="BG68" s="85">
        <v>0</v>
      </c>
      <c r="BH68" s="85">
        <v>0</v>
      </c>
      <c r="BI68" s="85">
        <v>0</v>
      </c>
      <c r="BJ68" s="85">
        <v>0</v>
      </c>
      <c r="BK68" s="85">
        <v>676.00072799999987</v>
      </c>
      <c r="BL68" s="85">
        <v>2109.9797279999998</v>
      </c>
      <c r="BM68" s="85">
        <v>0</v>
      </c>
      <c r="BN68" s="85">
        <v>0</v>
      </c>
      <c r="BO68" s="85">
        <v>727.87518</v>
      </c>
      <c r="BP68" s="85">
        <v>0</v>
      </c>
      <c r="BQ68" s="85">
        <v>0</v>
      </c>
      <c r="BR68" s="85">
        <v>2160.891216</v>
      </c>
      <c r="BS68" s="85">
        <v>11.555567999999999</v>
      </c>
      <c r="BT68" s="85">
        <v>3614.5146816000001</v>
      </c>
      <c r="BU68" s="85">
        <v>5686.30242</v>
      </c>
      <c r="BV68" s="85">
        <v>9300.8171015999997</v>
      </c>
      <c r="BX68" s="85">
        <v>0</v>
      </c>
      <c r="BY68" s="85">
        <v>2367.6354000000001</v>
      </c>
      <c r="BZ68" s="85">
        <v>814.14000720000001</v>
      </c>
      <c r="CA68" s="85">
        <v>0</v>
      </c>
      <c r="CB68" s="85">
        <v>45.217440000000003</v>
      </c>
      <c r="CC68" s="85">
        <v>219.555792</v>
      </c>
      <c r="CD68" s="85">
        <v>0</v>
      </c>
      <c r="CE68" s="85">
        <v>0</v>
      </c>
      <c r="CF68" s="85">
        <v>0</v>
      </c>
      <c r="CG68" s="85">
        <v>0</v>
      </c>
      <c r="CH68" s="85">
        <v>0</v>
      </c>
      <c r="CI68" s="85">
        <v>219.555792</v>
      </c>
      <c r="CJ68" s="85">
        <v>2160.3887999999997</v>
      </c>
      <c r="CK68" s="85">
        <v>0</v>
      </c>
      <c r="CL68" s="85">
        <v>0</v>
      </c>
      <c r="CM68" s="85">
        <v>731.85263999999995</v>
      </c>
      <c r="CN68" s="85">
        <v>0</v>
      </c>
      <c r="CO68" s="85">
        <v>0</v>
      </c>
      <c r="CP68" s="85">
        <v>652.88959199999999</v>
      </c>
      <c r="CQ68" s="85">
        <v>11.555567999999999</v>
      </c>
      <c r="CR68" s="85">
        <v>3446.5486392000003</v>
      </c>
      <c r="CS68" s="85">
        <v>3776.2423920000001</v>
      </c>
      <c r="CT68" s="85">
        <v>7222.7910312000004</v>
      </c>
      <c r="CV68" s="85">
        <v>0</v>
      </c>
      <c r="CW68" s="85">
        <v>1523.9951999999998</v>
      </c>
      <c r="CX68" s="85">
        <v>905.25314879999996</v>
      </c>
      <c r="CY68" s="85">
        <v>0</v>
      </c>
      <c r="CZ68" s="85">
        <v>45.217440000000003</v>
      </c>
      <c r="DA68" s="85">
        <v>641.33402399999989</v>
      </c>
      <c r="DB68" s="85">
        <v>0</v>
      </c>
      <c r="DC68" s="85">
        <v>0</v>
      </c>
      <c r="DD68" s="85">
        <v>0</v>
      </c>
      <c r="DE68" s="85">
        <v>0</v>
      </c>
      <c r="DF68" s="85">
        <v>0</v>
      </c>
      <c r="DG68" s="85">
        <v>219.555792</v>
      </c>
      <c r="DH68" s="85">
        <v>2747.2944239999997</v>
      </c>
      <c r="DI68" s="85">
        <v>0</v>
      </c>
      <c r="DJ68" s="85">
        <v>0</v>
      </c>
      <c r="DK68" s="85">
        <v>731.85263999999995</v>
      </c>
      <c r="DL68" s="85">
        <v>0</v>
      </c>
      <c r="DM68" s="85">
        <v>0</v>
      </c>
      <c r="DN68" s="85">
        <v>756.88970399999982</v>
      </c>
      <c r="DO68" s="85">
        <v>5.7777839999999996</v>
      </c>
      <c r="DP68" s="85">
        <v>3115.7998127999995</v>
      </c>
      <c r="DQ68" s="85">
        <v>4461.3703439999999</v>
      </c>
      <c r="DR68" s="85">
        <v>7577.1701567999989</v>
      </c>
      <c r="DT68" s="85">
        <v>0</v>
      </c>
      <c r="DU68" s="85">
        <v>4816.9133999999995</v>
      </c>
      <c r="DV68" s="85">
        <v>951.29957520000005</v>
      </c>
      <c r="DW68" s="85">
        <v>0</v>
      </c>
      <c r="DX68" s="85">
        <v>45.217440000000003</v>
      </c>
      <c r="DY68" s="85">
        <v>0</v>
      </c>
      <c r="DZ68" s="85">
        <v>0</v>
      </c>
      <c r="EA68" s="85">
        <v>0</v>
      </c>
      <c r="EB68" s="85">
        <v>0</v>
      </c>
      <c r="EC68" s="85">
        <v>0</v>
      </c>
      <c r="ED68" s="85">
        <v>0</v>
      </c>
      <c r="EE68" s="85">
        <v>271.55584799999997</v>
      </c>
      <c r="EF68" s="85">
        <v>8036.6463359999998</v>
      </c>
      <c r="EG68" s="85">
        <v>0</v>
      </c>
      <c r="EH68" s="85">
        <v>0</v>
      </c>
      <c r="EI68" s="85">
        <v>739.80755999999997</v>
      </c>
      <c r="EJ68" s="85">
        <v>0</v>
      </c>
      <c r="EK68" s="85">
        <v>0</v>
      </c>
      <c r="EL68" s="85">
        <v>820.4453279999999</v>
      </c>
      <c r="EM68" s="85">
        <v>5.7777839999999996</v>
      </c>
      <c r="EN68" s="85">
        <v>5813.4304151999995</v>
      </c>
      <c r="EO68" s="85">
        <v>9874.2328559999987</v>
      </c>
      <c r="EP68" s="85">
        <v>15687.663271199999</v>
      </c>
      <c r="ER68" s="85">
        <v>0</v>
      </c>
      <c r="ES68" s="85">
        <v>2095.4933999999998</v>
      </c>
      <c r="ET68" s="85">
        <v>922.88795040000002</v>
      </c>
      <c r="EU68" s="85">
        <v>0</v>
      </c>
      <c r="EV68" s="85">
        <v>45.217440000000003</v>
      </c>
      <c r="EW68" s="85">
        <v>0</v>
      </c>
      <c r="EX68" s="85">
        <v>0</v>
      </c>
      <c r="EY68" s="85">
        <v>0</v>
      </c>
      <c r="EZ68" s="85">
        <v>0</v>
      </c>
      <c r="FA68" s="85">
        <v>0</v>
      </c>
      <c r="FB68" s="85">
        <v>0</v>
      </c>
      <c r="FC68" s="85">
        <v>288.88920000000002</v>
      </c>
      <c r="FD68" s="85">
        <v>2358.4244399999998</v>
      </c>
      <c r="FE68" s="85">
        <v>0</v>
      </c>
      <c r="FF68" s="85">
        <v>0</v>
      </c>
      <c r="FG68" s="85">
        <v>648.32597999999996</v>
      </c>
      <c r="FH68" s="85">
        <v>0</v>
      </c>
      <c r="FI68" s="85">
        <v>0</v>
      </c>
      <c r="FJ68" s="85">
        <v>895.55651999999986</v>
      </c>
      <c r="FK68" s="85">
        <v>5.7777839999999996</v>
      </c>
      <c r="FL68" s="85">
        <v>3063.5987903999999</v>
      </c>
      <c r="FM68" s="85">
        <v>4196.9739239999999</v>
      </c>
      <c r="FN68" s="85">
        <v>7260.5727143999993</v>
      </c>
    </row>
    <row r="69" spans="1:170" hidden="1" x14ac:dyDescent="0.25">
      <c r="A69" s="97">
        <v>65</v>
      </c>
      <c r="B69" s="62" t="s">
        <v>737</v>
      </c>
      <c r="D69" s="84">
        <v>0</v>
      </c>
      <c r="E69" s="84">
        <v>5497.2683999999999</v>
      </c>
      <c r="F69" s="84">
        <v>2177.8979976000001</v>
      </c>
      <c r="G69" s="84">
        <v>0</v>
      </c>
      <c r="H69" s="84">
        <v>0</v>
      </c>
      <c r="I69" s="84">
        <v>358.22260799999992</v>
      </c>
      <c r="J69" s="84">
        <v>0</v>
      </c>
      <c r="K69" s="84">
        <v>0</v>
      </c>
      <c r="L69" s="84">
        <v>0</v>
      </c>
      <c r="M69" s="84">
        <v>0</v>
      </c>
      <c r="N69" s="84">
        <v>1085.21856</v>
      </c>
      <c r="O69" s="84">
        <v>0</v>
      </c>
      <c r="P69" s="84">
        <v>8702.766216</v>
      </c>
      <c r="Q69" s="84">
        <v>68.161104000000009</v>
      </c>
      <c r="R69" s="84">
        <v>1318.8419999999999</v>
      </c>
      <c r="S69" s="84">
        <v>469.34027999999995</v>
      </c>
      <c r="T69" s="84">
        <v>0</v>
      </c>
      <c r="U69" s="84">
        <v>0</v>
      </c>
      <c r="V69" s="84">
        <v>369.77817599999997</v>
      </c>
      <c r="W69" s="84">
        <v>404.44487999999996</v>
      </c>
      <c r="X69" s="576">
        <v>8033.3890056</v>
      </c>
      <c r="Y69" s="576">
        <v>12418.551216</v>
      </c>
      <c r="Z69" s="576">
        <v>20451.940221600002</v>
      </c>
      <c r="AB69" s="84">
        <v>0</v>
      </c>
      <c r="AC69" s="84">
        <v>7075.692</v>
      </c>
      <c r="AD69" s="84">
        <v>2085.8051448000001</v>
      </c>
      <c r="AE69" s="84">
        <v>0</v>
      </c>
      <c r="AF69" s="84">
        <v>0</v>
      </c>
      <c r="AG69" s="84">
        <v>358.22260799999992</v>
      </c>
      <c r="AH69" s="84">
        <v>0</v>
      </c>
      <c r="AI69" s="84">
        <v>0</v>
      </c>
      <c r="AJ69" s="84">
        <v>0</v>
      </c>
      <c r="AK69" s="84">
        <v>0</v>
      </c>
      <c r="AL69" s="84">
        <v>1105.3152</v>
      </c>
      <c r="AM69" s="84">
        <v>1092.001176</v>
      </c>
      <c r="AN69" s="84">
        <v>9091.636199999999</v>
      </c>
      <c r="AO69" s="84">
        <v>0</v>
      </c>
      <c r="AP69" s="84">
        <v>1318.8419999999999</v>
      </c>
      <c r="AQ69" s="84">
        <v>469.34027999999995</v>
      </c>
      <c r="AR69" s="84">
        <v>0</v>
      </c>
      <c r="AS69" s="84">
        <v>0</v>
      </c>
      <c r="AT69" s="84">
        <v>369.77817599999997</v>
      </c>
      <c r="AU69" s="84">
        <v>23.111135999999998</v>
      </c>
      <c r="AV69" s="84">
        <v>9519.7197527999997</v>
      </c>
      <c r="AW69" s="84">
        <v>13470.024168</v>
      </c>
      <c r="AX69" s="84">
        <v>22989.7439208</v>
      </c>
      <c r="AZ69" s="84">
        <v>0</v>
      </c>
      <c r="BA69" s="84">
        <v>7565.5475999999999</v>
      </c>
      <c r="BB69" s="84">
        <v>2863.6958376000002</v>
      </c>
      <c r="BC69" s="84">
        <v>0</v>
      </c>
      <c r="BD69" s="84">
        <v>0</v>
      </c>
      <c r="BE69" s="84">
        <v>358.22260799999992</v>
      </c>
      <c r="BF69" s="84">
        <v>0</v>
      </c>
      <c r="BG69" s="84">
        <v>0</v>
      </c>
      <c r="BH69" s="84">
        <v>0</v>
      </c>
      <c r="BI69" s="84">
        <v>0</v>
      </c>
      <c r="BJ69" s="84">
        <v>1105.3152</v>
      </c>
      <c r="BK69" s="84">
        <v>1155.5568000000001</v>
      </c>
      <c r="BL69" s="84">
        <v>9185.2530480000005</v>
      </c>
      <c r="BM69" s="84">
        <v>0</v>
      </c>
      <c r="BN69" s="84">
        <v>1318.8419999999999</v>
      </c>
      <c r="BO69" s="84">
        <v>469.34027999999995</v>
      </c>
      <c r="BP69" s="84">
        <v>0</v>
      </c>
      <c r="BQ69" s="84">
        <v>0</v>
      </c>
      <c r="BR69" s="84">
        <v>416.00044799999995</v>
      </c>
      <c r="BS69" s="84">
        <v>23.111135999999998</v>
      </c>
      <c r="BT69" s="84">
        <v>10787.4660456</v>
      </c>
      <c r="BU69" s="84">
        <v>13673.418912000003</v>
      </c>
      <c r="BV69" s="84">
        <v>24460.884957600003</v>
      </c>
      <c r="BX69" s="84">
        <v>0</v>
      </c>
      <c r="BY69" s="84">
        <v>7783.2611999999999</v>
      </c>
      <c r="BZ69" s="84">
        <v>2250.3966264000001</v>
      </c>
      <c r="CA69" s="84">
        <v>0</v>
      </c>
      <c r="CB69" s="84">
        <v>0</v>
      </c>
      <c r="CC69" s="84">
        <v>358.22260799999992</v>
      </c>
      <c r="CD69" s="84">
        <v>0</v>
      </c>
      <c r="CE69" s="84">
        <v>0</v>
      </c>
      <c r="CF69" s="84">
        <v>0</v>
      </c>
      <c r="CG69" s="84">
        <v>0</v>
      </c>
      <c r="CH69" s="84">
        <v>823.96223999999995</v>
      </c>
      <c r="CI69" s="84">
        <v>369.77817599999997</v>
      </c>
      <c r="CJ69" s="84">
        <v>9412.0938719999995</v>
      </c>
      <c r="CK69" s="84">
        <v>0</v>
      </c>
      <c r="CL69" s="84">
        <v>1900.8072</v>
      </c>
      <c r="CM69" s="84">
        <v>473.31773999999996</v>
      </c>
      <c r="CN69" s="84">
        <v>0</v>
      </c>
      <c r="CO69" s="84">
        <v>0</v>
      </c>
      <c r="CP69" s="84">
        <v>127.11124799999999</v>
      </c>
      <c r="CQ69" s="84">
        <v>23.111135999999998</v>
      </c>
      <c r="CR69" s="84">
        <v>10391.8804344</v>
      </c>
      <c r="CS69" s="84">
        <v>13130.181611999998</v>
      </c>
      <c r="CT69" s="84">
        <v>23522.062046399999</v>
      </c>
      <c r="CV69" s="84">
        <v>0</v>
      </c>
      <c r="CW69" s="84">
        <v>4980.1985999999997</v>
      </c>
      <c r="CX69" s="84">
        <v>2502.1824048000003</v>
      </c>
      <c r="CY69" s="84">
        <v>0</v>
      </c>
      <c r="CZ69" s="84">
        <v>0</v>
      </c>
      <c r="DA69" s="84">
        <v>1034.2233359999998</v>
      </c>
      <c r="DB69" s="84">
        <v>0</v>
      </c>
      <c r="DC69" s="84">
        <v>0</v>
      </c>
      <c r="DD69" s="84">
        <v>0</v>
      </c>
      <c r="DE69" s="84">
        <v>0</v>
      </c>
      <c r="DF69" s="84">
        <v>924.44543999999985</v>
      </c>
      <c r="DG69" s="84">
        <v>369.77817599999997</v>
      </c>
      <c r="DH69" s="84">
        <v>9574.1230319999995</v>
      </c>
      <c r="DI69" s="84">
        <v>0</v>
      </c>
      <c r="DJ69" s="84">
        <v>1570.05</v>
      </c>
      <c r="DK69" s="84">
        <v>469.34027999999995</v>
      </c>
      <c r="DL69" s="84">
        <v>0</v>
      </c>
      <c r="DM69" s="84">
        <v>0</v>
      </c>
      <c r="DN69" s="84">
        <v>144.44460000000001</v>
      </c>
      <c r="DO69" s="84">
        <v>5.7777839999999996</v>
      </c>
      <c r="DP69" s="84">
        <v>8516.6043407999987</v>
      </c>
      <c r="DQ69" s="84">
        <v>13057.959311999999</v>
      </c>
      <c r="DR69" s="84">
        <v>21574.563652799996</v>
      </c>
      <c r="DT69" s="84">
        <v>0</v>
      </c>
      <c r="DU69" s="84">
        <v>9661.0409999999993</v>
      </c>
      <c r="DV69" s="84">
        <v>2628.5651496</v>
      </c>
      <c r="DW69" s="84">
        <v>0</v>
      </c>
      <c r="DX69" s="84">
        <v>0</v>
      </c>
      <c r="DY69" s="84">
        <v>0</v>
      </c>
      <c r="DZ69" s="84">
        <v>0</v>
      </c>
      <c r="EA69" s="84">
        <v>0</v>
      </c>
      <c r="EB69" s="84">
        <v>0</v>
      </c>
      <c r="EC69" s="84">
        <v>0</v>
      </c>
      <c r="ED69" s="84">
        <v>2572.3699199999996</v>
      </c>
      <c r="EE69" s="84">
        <v>462.22271999999992</v>
      </c>
      <c r="EF69" s="84">
        <v>10902.762143999998</v>
      </c>
      <c r="EG69" s="84">
        <v>0</v>
      </c>
      <c r="EH69" s="84">
        <v>1729.1484</v>
      </c>
      <c r="EI69" s="84">
        <v>477.29519999999997</v>
      </c>
      <c r="EJ69" s="84">
        <v>0</v>
      </c>
      <c r="EK69" s="84">
        <v>0</v>
      </c>
      <c r="EL69" s="84">
        <v>156.00016799999997</v>
      </c>
      <c r="EM69" s="84">
        <v>5.7777839999999996</v>
      </c>
      <c r="EN69" s="84">
        <v>12289.6061496</v>
      </c>
      <c r="EO69" s="84">
        <v>16305.576335999998</v>
      </c>
      <c r="EP69" s="84">
        <v>28595.182485599998</v>
      </c>
      <c r="ER69" s="84">
        <v>0</v>
      </c>
      <c r="ES69" s="84">
        <v>6857.9784</v>
      </c>
      <c r="ET69" s="84">
        <v>2550.1882536000003</v>
      </c>
      <c r="EU69" s="84">
        <v>0</v>
      </c>
      <c r="EV69" s="84">
        <v>0</v>
      </c>
      <c r="EW69" s="84">
        <v>0</v>
      </c>
      <c r="EX69" s="84">
        <v>0</v>
      </c>
      <c r="EY69" s="84">
        <v>0</v>
      </c>
      <c r="EZ69" s="84">
        <v>0</v>
      </c>
      <c r="FA69" s="84">
        <v>0</v>
      </c>
      <c r="FB69" s="84">
        <v>1125.41184</v>
      </c>
      <c r="FC69" s="84">
        <v>496.88942399999996</v>
      </c>
      <c r="FD69" s="84">
        <v>10272.648744</v>
      </c>
      <c r="FE69" s="84">
        <v>0</v>
      </c>
      <c r="FF69" s="84">
        <v>1729.1484</v>
      </c>
      <c r="FG69" s="84">
        <v>417.63329999999996</v>
      </c>
      <c r="FH69" s="84">
        <v>0</v>
      </c>
      <c r="FI69" s="84">
        <v>0</v>
      </c>
      <c r="FJ69" s="84">
        <v>173.33351999999999</v>
      </c>
      <c r="FK69" s="84">
        <v>5.7777839999999996</v>
      </c>
      <c r="FL69" s="84">
        <v>9408.1666536000012</v>
      </c>
      <c r="FM69" s="84">
        <v>14220.843011999999</v>
      </c>
      <c r="FN69" s="84">
        <v>23629.009665600002</v>
      </c>
    </row>
    <row r="70" spans="1:170" hidden="1" x14ac:dyDescent="0.25">
      <c r="A70" s="97">
        <v>66</v>
      </c>
      <c r="B70" s="63" t="s">
        <v>738</v>
      </c>
      <c r="D70" s="85">
        <v>0</v>
      </c>
      <c r="E70" s="85">
        <v>7701.6185999999998</v>
      </c>
      <c r="F70" s="85">
        <v>337.02065280000005</v>
      </c>
      <c r="G70" s="85">
        <v>0</v>
      </c>
      <c r="H70" s="85">
        <v>0</v>
      </c>
      <c r="I70" s="85">
        <v>502.66720799999996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312.00033599999995</v>
      </c>
      <c r="P70" s="85">
        <v>2113.5803759999999</v>
      </c>
      <c r="Q70" s="85">
        <v>68.161104000000009</v>
      </c>
      <c r="R70" s="85">
        <v>0</v>
      </c>
      <c r="S70" s="85">
        <v>71.594279999999983</v>
      </c>
      <c r="T70" s="85">
        <v>0</v>
      </c>
      <c r="U70" s="85">
        <v>0</v>
      </c>
      <c r="V70" s="85">
        <v>0</v>
      </c>
      <c r="W70" s="85">
        <v>5.7777839999999996</v>
      </c>
      <c r="X70" s="577">
        <v>8541.3064608000004</v>
      </c>
      <c r="Y70" s="577">
        <v>2571.1138799999994</v>
      </c>
      <c r="Z70" s="577">
        <v>11112.420340799999</v>
      </c>
      <c r="AB70" s="85">
        <v>0</v>
      </c>
      <c r="AC70" s="85">
        <v>0</v>
      </c>
      <c r="AD70" s="85">
        <v>450.66715199999999</v>
      </c>
      <c r="AE70" s="85">
        <v>0</v>
      </c>
      <c r="AF70" s="85">
        <v>0</v>
      </c>
      <c r="AG70" s="85">
        <v>502.66720799999996</v>
      </c>
      <c r="AH70" s="85">
        <v>0</v>
      </c>
      <c r="AI70" s="85">
        <v>0</v>
      </c>
      <c r="AJ70" s="85">
        <v>0</v>
      </c>
      <c r="AK70" s="85">
        <v>0</v>
      </c>
      <c r="AL70" s="85">
        <v>20.096639999999997</v>
      </c>
      <c r="AM70" s="85">
        <v>745.33413599999994</v>
      </c>
      <c r="AN70" s="85">
        <v>2210.7978719999996</v>
      </c>
      <c r="AO70" s="85">
        <v>848.91556799999989</v>
      </c>
      <c r="AP70" s="85">
        <v>0</v>
      </c>
      <c r="AQ70" s="85">
        <v>75.571740000000005</v>
      </c>
      <c r="AR70" s="85">
        <v>0</v>
      </c>
      <c r="AS70" s="85">
        <v>0</v>
      </c>
      <c r="AT70" s="85">
        <v>0</v>
      </c>
      <c r="AU70" s="85">
        <v>23.111135999999998</v>
      </c>
      <c r="AV70" s="85">
        <v>953.33435999999995</v>
      </c>
      <c r="AW70" s="85">
        <v>3923.8270919999991</v>
      </c>
      <c r="AX70" s="85">
        <v>4877.1614519999994</v>
      </c>
      <c r="AZ70" s="85">
        <v>0</v>
      </c>
      <c r="BA70" s="85">
        <v>0</v>
      </c>
      <c r="BB70" s="85">
        <v>443.80917360000001</v>
      </c>
      <c r="BC70" s="85">
        <v>0</v>
      </c>
      <c r="BD70" s="85">
        <v>0</v>
      </c>
      <c r="BE70" s="85">
        <v>502.66720799999996</v>
      </c>
      <c r="BF70" s="85">
        <v>0</v>
      </c>
      <c r="BG70" s="85">
        <v>0</v>
      </c>
      <c r="BH70" s="85">
        <v>0</v>
      </c>
      <c r="BI70" s="85">
        <v>0</v>
      </c>
      <c r="BJ70" s="85">
        <v>20.096639999999997</v>
      </c>
      <c r="BK70" s="85">
        <v>785.77862399999992</v>
      </c>
      <c r="BL70" s="85">
        <v>2232.4017600000002</v>
      </c>
      <c r="BM70" s="85">
        <v>867.50495999999987</v>
      </c>
      <c r="BN70" s="85">
        <v>0</v>
      </c>
      <c r="BO70" s="85">
        <v>75.571740000000005</v>
      </c>
      <c r="BP70" s="85">
        <v>0</v>
      </c>
      <c r="BQ70" s="85">
        <v>0</v>
      </c>
      <c r="BR70" s="85">
        <v>0</v>
      </c>
      <c r="BS70" s="85">
        <v>23.111135999999998</v>
      </c>
      <c r="BT70" s="85">
        <v>946.47638159999997</v>
      </c>
      <c r="BU70" s="85">
        <v>4004.4648599999996</v>
      </c>
      <c r="BV70" s="85">
        <v>4950.9412415999996</v>
      </c>
      <c r="BX70" s="85">
        <v>0</v>
      </c>
      <c r="BY70" s="85">
        <v>0</v>
      </c>
      <c r="BZ70" s="85">
        <v>348.77718720000001</v>
      </c>
      <c r="CA70" s="85">
        <v>0</v>
      </c>
      <c r="CB70" s="85">
        <v>0</v>
      </c>
      <c r="CC70" s="85">
        <v>502.66720799999996</v>
      </c>
      <c r="CD70" s="85">
        <v>0</v>
      </c>
      <c r="CE70" s="85">
        <v>0</v>
      </c>
      <c r="CF70" s="85">
        <v>0</v>
      </c>
      <c r="CG70" s="85">
        <v>0</v>
      </c>
      <c r="CH70" s="85">
        <v>0</v>
      </c>
      <c r="CI70" s="85">
        <v>254.22249599999998</v>
      </c>
      <c r="CJ70" s="85">
        <v>2286.4114800000002</v>
      </c>
      <c r="CK70" s="85">
        <v>694.00396799999999</v>
      </c>
      <c r="CL70" s="85">
        <v>0</v>
      </c>
      <c r="CM70" s="85">
        <v>75.571740000000005</v>
      </c>
      <c r="CN70" s="85">
        <v>0</v>
      </c>
      <c r="CO70" s="85">
        <v>0</v>
      </c>
      <c r="CP70" s="85">
        <v>0</v>
      </c>
      <c r="CQ70" s="85">
        <v>23.111135999999998</v>
      </c>
      <c r="CR70" s="85">
        <v>851.44439519999992</v>
      </c>
      <c r="CS70" s="85">
        <v>3333.3208199999999</v>
      </c>
      <c r="CT70" s="85">
        <v>4184.7652152000001</v>
      </c>
      <c r="CV70" s="85">
        <v>0</v>
      </c>
      <c r="CW70" s="85">
        <v>0</v>
      </c>
      <c r="CX70" s="85">
        <v>387.96563520000001</v>
      </c>
      <c r="CY70" s="85">
        <v>0</v>
      </c>
      <c r="CZ70" s="85">
        <v>0</v>
      </c>
      <c r="DA70" s="85">
        <v>1456.0015679999999</v>
      </c>
      <c r="DB70" s="85">
        <v>0</v>
      </c>
      <c r="DC70" s="85">
        <v>0</v>
      </c>
      <c r="DD70" s="85">
        <v>0</v>
      </c>
      <c r="DE70" s="85">
        <v>0</v>
      </c>
      <c r="DF70" s="85">
        <v>20.096639999999997</v>
      </c>
      <c r="DG70" s="85">
        <v>254.22249599999998</v>
      </c>
      <c r="DH70" s="85">
        <v>1627.4928959999997</v>
      </c>
      <c r="DI70" s="85">
        <v>1220.7034079999999</v>
      </c>
      <c r="DJ70" s="85">
        <v>0</v>
      </c>
      <c r="DK70" s="85">
        <v>75.571740000000005</v>
      </c>
      <c r="DL70" s="85">
        <v>0</v>
      </c>
      <c r="DM70" s="85">
        <v>0</v>
      </c>
      <c r="DN70" s="85">
        <v>0</v>
      </c>
      <c r="DO70" s="85">
        <v>5.7777839999999996</v>
      </c>
      <c r="DP70" s="85">
        <v>1843.9672031999999</v>
      </c>
      <c r="DQ70" s="85">
        <v>3203.8649639999994</v>
      </c>
      <c r="DR70" s="85">
        <v>5047.8321671999993</v>
      </c>
      <c r="DT70" s="85">
        <v>0</v>
      </c>
      <c r="DU70" s="85">
        <v>0</v>
      </c>
      <c r="DV70" s="85">
        <v>407.55985920000001</v>
      </c>
      <c r="DW70" s="85">
        <v>0</v>
      </c>
      <c r="DX70" s="85">
        <v>0</v>
      </c>
      <c r="DY70" s="85">
        <v>0</v>
      </c>
      <c r="DZ70" s="85">
        <v>0</v>
      </c>
      <c r="EA70" s="85">
        <v>0</v>
      </c>
      <c r="EB70" s="85">
        <v>0</v>
      </c>
      <c r="EC70" s="85">
        <v>0</v>
      </c>
      <c r="ED70" s="85">
        <v>40.193279999999994</v>
      </c>
      <c r="EE70" s="85">
        <v>317.77811999999994</v>
      </c>
      <c r="EF70" s="85">
        <v>1710.3078</v>
      </c>
      <c r="EG70" s="85">
        <v>669.21811200000002</v>
      </c>
      <c r="EH70" s="85">
        <v>0</v>
      </c>
      <c r="EI70" s="85">
        <v>75.571740000000005</v>
      </c>
      <c r="EJ70" s="85">
        <v>0</v>
      </c>
      <c r="EK70" s="85">
        <v>0</v>
      </c>
      <c r="EL70" s="85">
        <v>0</v>
      </c>
      <c r="EM70" s="85">
        <v>5.7777839999999996</v>
      </c>
      <c r="EN70" s="85">
        <v>407.55985920000001</v>
      </c>
      <c r="EO70" s="85">
        <v>2818.8468359999997</v>
      </c>
      <c r="EP70" s="85">
        <v>3226.4066951999998</v>
      </c>
      <c r="ER70" s="85">
        <v>0</v>
      </c>
      <c r="ES70" s="85">
        <v>0</v>
      </c>
      <c r="ET70" s="85">
        <v>394.82361359999999</v>
      </c>
      <c r="EU70" s="85">
        <v>0</v>
      </c>
      <c r="EV70" s="85">
        <v>0</v>
      </c>
      <c r="EW70" s="85">
        <v>0</v>
      </c>
      <c r="EX70" s="85">
        <v>0</v>
      </c>
      <c r="EY70" s="85">
        <v>0</v>
      </c>
      <c r="EZ70" s="85">
        <v>0</v>
      </c>
      <c r="FA70" s="85">
        <v>0</v>
      </c>
      <c r="FB70" s="85">
        <v>20.096639999999997</v>
      </c>
      <c r="FC70" s="85">
        <v>335.11147199999994</v>
      </c>
      <c r="FD70" s="85">
        <v>2495.2490640000001</v>
      </c>
      <c r="FE70" s="85">
        <v>2404.228032</v>
      </c>
      <c r="FF70" s="85">
        <v>0</v>
      </c>
      <c r="FG70" s="85">
        <v>63.639359999999996</v>
      </c>
      <c r="FH70" s="85">
        <v>0</v>
      </c>
      <c r="FI70" s="85">
        <v>0</v>
      </c>
      <c r="FJ70" s="85">
        <v>0</v>
      </c>
      <c r="FK70" s="85">
        <v>5.7777839999999996</v>
      </c>
      <c r="FL70" s="85">
        <v>394.82361359999999</v>
      </c>
      <c r="FM70" s="85">
        <v>5324.1023519999999</v>
      </c>
      <c r="FN70" s="85">
        <v>5718.9259655999995</v>
      </c>
    </row>
    <row r="71" spans="1:170" hidden="1" x14ac:dyDescent="0.25">
      <c r="A71" s="97">
        <v>67</v>
      </c>
      <c r="B71" s="62" t="s">
        <v>739</v>
      </c>
      <c r="D71" s="84">
        <v>0</v>
      </c>
      <c r="E71" s="84">
        <v>5497.2683999999999</v>
      </c>
      <c r="F71" s="84">
        <v>1977.0572016000001</v>
      </c>
      <c r="G71" s="84">
        <v>0</v>
      </c>
      <c r="H71" s="84">
        <v>0</v>
      </c>
      <c r="I71" s="84">
        <v>375.55595999999991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999.55663199999992</v>
      </c>
      <c r="P71" s="84">
        <v>1782.3207599999998</v>
      </c>
      <c r="Q71" s="84">
        <v>297.43027199999995</v>
      </c>
      <c r="R71" s="84">
        <v>0</v>
      </c>
      <c r="S71" s="84">
        <v>0</v>
      </c>
      <c r="T71" s="84">
        <v>0</v>
      </c>
      <c r="U71" s="84">
        <v>0</v>
      </c>
      <c r="V71" s="84">
        <v>-5.7777839999999996</v>
      </c>
      <c r="W71" s="84">
        <v>0</v>
      </c>
      <c r="X71" s="576">
        <v>7849.8815615999993</v>
      </c>
      <c r="Y71" s="576">
        <v>3073.52988</v>
      </c>
      <c r="Z71" s="576">
        <v>10923.411441599999</v>
      </c>
      <c r="AB71" s="84">
        <v>0</v>
      </c>
      <c r="AC71" s="84">
        <v>27.214199999999998</v>
      </c>
      <c r="AD71" s="84">
        <v>1892.8020384000001</v>
      </c>
      <c r="AE71" s="84">
        <v>0</v>
      </c>
      <c r="AF71" s="84">
        <v>0</v>
      </c>
      <c r="AG71" s="84">
        <v>375.55595999999991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84">
        <v>5633.3393999999998</v>
      </c>
      <c r="AN71" s="84">
        <v>1861.535016</v>
      </c>
      <c r="AO71" s="84">
        <v>0</v>
      </c>
      <c r="AP71" s="84">
        <v>0</v>
      </c>
      <c r="AQ71" s="84">
        <v>3.9774599999999998</v>
      </c>
      <c r="AR71" s="84">
        <v>0</v>
      </c>
      <c r="AS71" s="84">
        <v>0</v>
      </c>
      <c r="AT71" s="84">
        <v>0</v>
      </c>
      <c r="AU71" s="84">
        <v>127.11124799999999</v>
      </c>
      <c r="AV71" s="84">
        <v>2295.5721984000002</v>
      </c>
      <c r="AW71" s="84">
        <v>7625.9631239999999</v>
      </c>
      <c r="AX71" s="84">
        <v>9921.5353223999991</v>
      </c>
      <c r="AZ71" s="84">
        <v>0</v>
      </c>
      <c r="BA71" s="84">
        <v>-54.428399999999996</v>
      </c>
      <c r="BB71" s="84">
        <v>2599.1738135999999</v>
      </c>
      <c r="BC71" s="84">
        <v>0</v>
      </c>
      <c r="BD71" s="84">
        <v>0</v>
      </c>
      <c r="BE71" s="84">
        <v>375.55595999999991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5928.0063839999993</v>
      </c>
      <c r="BL71" s="84">
        <v>1879.538256</v>
      </c>
      <c r="BM71" s="84">
        <v>0</v>
      </c>
      <c r="BN71" s="84">
        <v>0</v>
      </c>
      <c r="BO71" s="84">
        <v>3.9774599999999998</v>
      </c>
      <c r="BP71" s="84">
        <v>0</v>
      </c>
      <c r="BQ71" s="84">
        <v>0</v>
      </c>
      <c r="BR71" s="84">
        <v>0</v>
      </c>
      <c r="BS71" s="84">
        <v>115.55567999999998</v>
      </c>
      <c r="BT71" s="84">
        <v>2920.3013736000003</v>
      </c>
      <c r="BU71" s="84">
        <v>7927.0777799999996</v>
      </c>
      <c r="BV71" s="84">
        <v>10847.379153599999</v>
      </c>
      <c r="BX71" s="84">
        <v>0</v>
      </c>
      <c r="BY71" s="84">
        <v>27.214199999999998</v>
      </c>
      <c r="BZ71" s="84">
        <v>2040.7384296</v>
      </c>
      <c r="CA71" s="84">
        <v>0</v>
      </c>
      <c r="CB71" s="84">
        <v>0</v>
      </c>
      <c r="CC71" s="84">
        <v>375.55595999999991</v>
      </c>
      <c r="CD71" s="84">
        <v>0</v>
      </c>
      <c r="CE71" s="84">
        <v>0</v>
      </c>
      <c r="CF71" s="84">
        <v>250.28690399999999</v>
      </c>
      <c r="CG71" s="84">
        <v>0</v>
      </c>
      <c r="CH71" s="84">
        <v>0</v>
      </c>
      <c r="CI71" s="84">
        <v>1912.4465039999998</v>
      </c>
      <c r="CJ71" s="84">
        <v>1929.9473279999997</v>
      </c>
      <c r="CK71" s="84">
        <v>0</v>
      </c>
      <c r="CL71" s="84">
        <v>0</v>
      </c>
      <c r="CM71" s="84">
        <v>-3.9774599999999998</v>
      </c>
      <c r="CN71" s="84">
        <v>0</v>
      </c>
      <c r="CO71" s="84">
        <v>0</v>
      </c>
      <c r="CP71" s="84">
        <v>0</v>
      </c>
      <c r="CQ71" s="84">
        <v>115.55567999999998</v>
      </c>
      <c r="CR71" s="84">
        <v>2443.5085896000001</v>
      </c>
      <c r="CS71" s="84">
        <v>4204.2589559999997</v>
      </c>
      <c r="CT71" s="84">
        <v>6647.7675455999997</v>
      </c>
      <c r="CV71" s="84">
        <v>-7.6199760000000003</v>
      </c>
      <c r="CW71" s="84">
        <v>0</v>
      </c>
      <c r="CX71" s="84">
        <v>2269.9908504</v>
      </c>
      <c r="CY71" s="84">
        <v>0</v>
      </c>
      <c r="CZ71" s="84">
        <v>0</v>
      </c>
      <c r="DA71" s="84">
        <v>1051.5566879999999</v>
      </c>
      <c r="DB71" s="84">
        <v>0</v>
      </c>
      <c r="DC71" s="84">
        <v>0</v>
      </c>
      <c r="DD71" s="84">
        <v>393.30799199999996</v>
      </c>
      <c r="DE71" s="84">
        <v>0</v>
      </c>
      <c r="DF71" s="84">
        <v>-20.096639999999997</v>
      </c>
      <c r="DG71" s="84">
        <v>1918.2242879999999</v>
      </c>
      <c r="DH71" s="84">
        <v>327.65896800000002</v>
      </c>
      <c r="DI71" s="84">
        <v>6.1964639999999997</v>
      </c>
      <c r="DJ71" s="84">
        <v>0</v>
      </c>
      <c r="DK71" s="84">
        <v>0</v>
      </c>
      <c r="DL71" s="84">
        <v>0</v>
      </c>
      <c r="DM71" s="84">
        <v>0</v>
      </c>
      <c r="DN71" s="84">
        <v>0</v>
      </c>
      <c r="DO71" s="84">
        <v>34.666703999999996</v>
      </c>
      <c r="DP71" s="84">
        <v>3313.9275624000002</v>
      </c>
      <c r="DQ71" s="84">
        <v>2659.9577760000002</v>
      </c>
      <c r="DR71" s="84">
        <v>5973.8853384000004</v>
      </c>
      <c r="DT71" s="84">
        <v>-7.6199760000000003</v>
      </c>
      <c r="DU71" s="84">
        <v>0</v>
      </c>
      <c r="DV71" s="84">
        <v>2383.6373496000001</v>
      </c>
      <c r="DW71" s="84">
        <v>0</v>
      </c>
      <c r="DX71" s="84">
        <v>0</v>
      </c>
      <c r="DY71" s="84">
        <v>0</v>
      </c>
      <c r="DZ71" s="84">
        <v>-4.1867999999999999</v>
      </c>
      <c r="EA71" s="84">
        <v>0</v>
      </c>
      <c r="EB71" s="84">
        <v>526.11328800000001</v>
      </c>
      <c r="EC71" s="84">
        <v>0</v>
      </c>
      <c r="ED71" s="84">
        <v>-20.096639999999997</v>
      </c>
      <c r="EE71" s="84">
        <v>2397.7803599999997</v>
      </c>
      <c r="EF71" s="84">
        <v>331.25961599999999</v>
      </c>
      <c r="EG71" s="84">
        <v>0</v>
      </c>
      <c r="EH71" s="84">
        <v>0</v>
      </c>
      <c r="EI71" s="84">
        <v>-7.9549199999999995</v>
      </c>
      <c r="EJ71" s="84">
        <v>0</v>
      </c>
      <c r="EK71" s="84">
        <v>0</v>
      </c>
      <c r="EL71" s="84">
        <v>0</v>
      </c>
      <c r="EM71" s="84">
        <v>34.666703999999996</v>
      </c>
      <c r="EN71" s="84">
        <v>2371.8305736000002</v>
      </c>
      <c r="EO71" s="84">
        <v>3261.7684079999995</v>
      </c>
      <c r="EP71" s="84">
        <v>5633.5989816000001</v>
      </c>
      <c r="ER71" s="84">
        <v>0</v>
      </c>
      <c r="ES71" s="84">
        <v>27.214199999999998</v>
      </c>
      <c r="ET71" s="84">
        <v>2313.0981432000003</v>
      </c>
      <c r="EU71" s="84">
        <v>0</v>
      </c>
      <c r="EV71" s="84">
        <v>0</v>
      </c>
      <c r="EW71" s="84">
        <v>0</v>
      </c>
      <c r="EX71" s="84">
        <v>4.1867999999999999</v>
      </c>
      <c r="EY71" s="84">
        <v>0</v>
      </c>
      <c r="EZ71" s="84">
        <v>561.86855999999989</v>
      </c>
      <c r="FA71" s="84">
        <v>0</v>
      </c>
      <c r="FB71" s="84">
        <v>0</v>
      </c>
      <c r="FC71" s="84">
        <v>2536.4471759999997</v>
      </c>
      <c r="FD71" s="84">
        <v>2109.9797279999998</v>
      </c>
      <c r="FE71" s="84">
        <v>-12.392927999999999</v>
      </c>
      <c r="FF71" s="84">
        <v>0</v>
      </c>
      <c r="FG71" s="84">
        <v>7.9549199999999995</v>
      </c>
      <c r="FH71" s="84">
        <v>0</v>
      </c>
      <c r="FI71" s="84">
        <v>0</v>
      </c>
      <c r="FJ71" s="84">
        <v>0</v>
      </c>
      <c r="FK71" s="84">
        <v>34.666703999999996</v>
      </c>
      <c r="FL71" s="84">
        <v>2344.4991432000002</v>
      </c>
      <c r="FM71" s="84">
        <v>5238.524159999999</v>
      </c>
      <c r="FN71" s="84">
        <v>7583.0233031999996</v>
      </c>
    </row>
    <row r="72" spans="1:170" hidden="1" x14ac:dyDescent="0.25">
      <c r="A72" s="97">
        <v>68</v>
      </c>
      <c r="B72" s="74" t="s">
        <v>740</v>
      </c>
      <c r="D72" s="83">
        <v>0</v>
      </c>
      <c r="E72" s="83">
        <v>0</v>
      </c>
      <c r="F72" s="83">
        <v>17879.7294</v>
      </c>
      <c r="G72" s="83">
        <v>0</v>
      </c>
      <c r="H72" s="83">
        <v>0</v>
      </c>
      <c r="I72" s="83">
        <v>2773.3363199999999</v>
      </c>
      <c r="J72" s="83">
        <v>0</v>
      </c>
      <c r="K72" s="83">
        <v>5170.4635392</v>
      </c>
      <c r="L72" s="83">
        <v>0</v>
      </c>
      <c r="M72" s="83">
        <v>0</v>
      </c>
      <c r="N72" s="83">
        <v>0</v>
      </c>
      <c r="O72" s="83">
        <v>148477.49323199998</v>
      </c>
      <c r="P72" s="83">
        <v>205.23693599999999</v>
      </c>
      <c r="Q72" s="83">
        <v>861.30849599999999</v>
      </c>
      <c r="R72" s="83">
        <v>0</v>
      </c>
      <c r="S72" s="83">
        <v>0</v>
      </c>
      <c r="T72" s="83">
        <v>157614.80742</v>
      </c>
      <c r="U72" s="83">
        <v>0</v>
      </c>
      <c r="V72" s="83">
        <v>28819.586591999996</v>
      </c>
      <c r="W72" s="83">
        <v>8279.5644719999982</v>
      </c>
      <c r="X72" s="575">
        <v>20653.065719999999</v>
      </c>
      <c r="Y72" s="575">
        <v>349428.46068719996</v>
      </c>
      <c r="Z72" s="575">
        <v>370081.52640719997</v>
      </c>
      <c r="AB72" s="83">
        <v>0</v>
      </c>
      <c r="AC72" s="83">
        <v>0</v>
      </c>
      <c r="AD72" s="83">
        <v>17879.7294</v>
      </c>
      <c r="AE72" s="83">
        <v>0</v>
      </c>
      <c r="AF72" s="83">
        <v>0</v>
      </c>
      <c r="AG72" s="83">
        <v>2773.3363199999999</v>
      </c>
      <c r="AH72" s="83">
        <v>0</v>
      </c>
      <c r="AI72" s="83">
        <v>5739.3491760000006</v>
      </c>
      <c r="AJ72" s="83">
        <v>0</v>
      </c>
      <c r="AK72" s="83">
        <v>0</v>
      </c>
      <c r="AL72" s="83">
        <v>0</v>
      </c>
      <c r="AM72" s="83">
        <v>149511.71656799997</v>
      </c>
      <c r="AN72" s="83">
        <v>205.23693599999999</v>
      </c>
      <c r="AO72" s="83">
        <v>879.89788799999997</v>
      </c>
      <c r="AP72" s="83">
        <v>0</v>
      </c>
      <c r="AQ72" s="83">
        <v>0</v>
      </c>
      <c r="AR72" s="83">
        <v>137913.65254799998</v>
      </c>
      <c r="AS72" s="83">
        <v>0</v>
      </c>
      <c r="AT72" s="83">
        <v>25329.805055999997</v>
      </c>
      <c r="AU72" s="83">
        <v>7898.2307279999986</v>
      </c>
      <c r="AV72" s="83">
        <v>20653.065719999999</v>
      </c>
      <c r="AW72" s="83">
        <v>327477.88889999996</v>
      </c>
      <c r="AX72" s="83">
        <v>348130.95461999997</v>
      </c>
      <c r="AZ72" s="83">
        <v>0</v>
      </c>
      <c r="BA72" s="83">
        <v>0</v>
      </c>
      <c r="BB72" s="83">
        <v>29680.350804000002</v>
      </c>
      <c r="BC72" s="83">
        <v>0</v>
      </c>
      <c r="BD72" s="83">
        <v>0</v>
      </c>
      <c r="BE72" s="83">
        <v>3120.0033599999997</v>
      </c>
      <c r="BF72" s="83">
        <v>0</v>
      </c>
      <c r="BG72" s="83">
        <v>5379.1671456000004</v>
      </c>
      <c r="BH72" s="83">
        <v>4035.2378399999998</v>
      </c>
      <c r="BI72" s="83">
        <v>0</v>
      </c>
      <c r="BJ72" s="83">
        <v>0</v>
      </c>
      <c r="BK72" s="83">
        <v>157594.83638399999</v>
      </c>
      <c r="BL72" s="83">
        <v>208.83758399999999</v>
      </c>
      <c r="BM72" s="83">
        <v>898.48727999999994</v>
      </c>
      <c r="BN72" s="83">
        <v>0</v>
      </c>
      <c r="BO72" s="83">
        <v>0</v>
      </c>
      <c r="BP72" s="83">
        <v>151511.79279599999</v>
      </c>
      <c r="BQ72" s="83">
        <v>0</v>
      </c>
      <c r="BR72" s="83">
        <v>28351.586088</v>
      </c>
      <c r="BS72" s="83">
        <v>7800.0083999999988</v>
      </c>
      <c r="BT72" s="83">
        <v>32800.354164000004</v>
      </c>
      <c r="BU72" s="83">
        <v>355779.95351759996</v>
      </c>
      <c r="BV72" s="83">
        <v>388580.30768159998</v>
      </c>
      <c r="BX72" s="83">
        <v>0</v>
      </c>
      <c r="BY72" s="83">
        <v>27.214199999999998</v>
      </c>
      <c r="BZ72" s="83">
        <v>27300.632299199999</v>
      </c>
      <c r="CA72" s="83">
        <v>0</v>
      </c>
      <c r="CB72" s="83">
        <v>0</v>
      </c>
      <c r="CC72" s="83">
        <v>3120.0033599999997</v>
      </c>
      <c r="CD72" s="83">
        <v>0</v>
      </c>
      <c r="CE72" s="83">
        <v>7062.2607456000005</v>
      </c>
      <c r="CF72" s="83">
        <v>6456.3805439999996</v>
      </c>
      <c r="CG72" s="83">
        <v>0</v>
      </c>
      <c r="CH72" s="83">
        <v>0</v>
      </c>
      <c r="CI72" s="83">
        <v>169150.40438399999</v>
      </c>
      <c r="CJ72" s="83">
        <v>216.03888000000001</v>
      </c>
      <c r="CK72" s="83">
        <v>123.92928000000001</v>
      </c>
      <c r="CL72" s="83">
        <v>0</v>
      </c>
      <c r="CM72" s="83">
        <v>0</v>
      </c>
      <c r="CN72" s="83">
        <v>116313.658272</v>
      </c>
      <c r="CO72" s="83">
        <v>0</v>
      </c>
      <c r="CP72" s="83">
        <v>29582.254079999995</v>
      </c>
      <c r="CQ72" s="83">
        <v>7800.0083999999988</v>
      </c>
      <c r="CR72" s="83">
        <v>30447.849859199996</v>
      </c>
      <c r="CS72" s="83">
        <v>336704.93458559999</v>
      </c>
      <c r="CT72" s="83">
        <v>367152.7844448</v>
      </c>
      <c r="CV72" s="83">
        <v>0</v>
      </c>
      <c r="CW72" s="83">
        <v>27.214199999999998</v>
      </c>
      <c r="CX72" s="83">
        <v>25736.033512799997</v>
      </c>
      <c r="CY72" s="83">
        <v>0</v>
      </c>
      <c r="CZ72" s="83">
        <v>0</v>
      </c>
      <c r="DA72" s="83">
        <v>8996.0096879999983</v>
      </c>
      <c r="DB72" s="83">
        <v>0</v>
      </c>
      <c r="DC72" s="83">
        <v>6052.4045856000002</v>
      </c>
      <c r="DD72" s="83">
        <v>10123.849871999999</v>
      </c>
      <c r="DE72" s="83">
        <v>0</v>
      </c>
      <c r="DF72" s="83">
        <v>0</v>
      </c>
      <c r="DG72" s="83">
        <v>169017.51535199999</v>
      </c>
      <c r="DH72" s="83">
        <v>223.24017599999999</v>
      </c>
      <c r="DI72" s="83">
        <v>210.679776</v>
      </c>
      <c r="DJ72" s="83">
        <v>0</v>
      </c>
      <c r="DK72" s="83">
        <v>0</v>
      </c>
      <c r="DL72" s="83">
        <v>121536.858744</v>
      </c>
      <c r="DM72" s="83">
        <v>0</v>
      </c>
      <c r="DN72" s="83">
        <v>34250.703551999999</v>
      </c>
      <c r="DO72" s="83">
        <v>398.66709599999996</v>
      </c>
      <c r="DP72" s="83">
        <v>34759.257400799994</v>
      </c>
      <c r="DQ72" s="83">
        <v>341813.91915359994</v>
      </c>
      <c r="DR72" s="83">
        <v>376573.17655439995</v>
      </c>
      <c r="DT72" s="83">
        <v>0</v>
      </c>
      <c r="DU72" s="83">
        <v>0</v>
      </c>
      <c r="DV72" s="83">
        <v>22290.389222400001</v>
      </c>
      <c r="DW72" s="83">
        <v>0</v>
      </c>
      <c r="DX72" s="83">
        <v>0</v>
      </c>
      <c r="DY72" s="83">
        <v>8013.7864079999999</v>
      </c>
      <c r="DZ72" s="83">
        <v>0</v>
      </c>
      <c r="EA72" s="83">
        <v>7274.3305392000002</v>
      </c>
      <c r="EB72" s="83">
        <v>13546.140191999999</v>
      </c>
      <c r="EC72" s="83">
        <v>0</v>
      </c>
      <c r="ED72" s="83">
        <v>0</v>
      </c>
      <c r="EE72" s="83">
        <v>211472.672184</v>
      </c>
      <c r="EF72" s="83">
        <v>226.840824</v>
      </c>
      <c r="EG72" s="83">
        <v>117.732816</v>
      </c>
      <c r="EH72" s="83">
        <v>0</v>
      </c>
      <c r="EI72" s="83">
        <v>0</v>
      </c>
      <c r="EJ72" s="83">
        <v>146277.45543600002</v>
      </c>
      <c r="EK72" s="83">
        <v>0</v>
      </c>
      <c r="EL72" s="83">
        <v>36931.595327999996</v>
      </c>
      <c r="EM72" s="83">
        <v>404.44487999999996</v>
      </c>
      <c r="EN72" s="83">
        <v>30304.175630400001</v>
      </c>
      <c r="EO72" s="83">
        <v>416251.21219920012</v>
      </c>
      <c r="EP72" s="83">
        <v>446555.38782960013</v>
      </c>
      <c r="ER72" s="83">
        <v>0</v>
      </c>
      <c r="ES72" s="83">
        <v>27.214199999999998</v>
      </c>
      <c r="ET72" s="83">
        <v>22850.784028800001</v>
      </c>
      <c r="EU72" s="83">
        <v>0</v>
      </c>
      <c r="EV72" s="83">
        <v>0</v>
      </c>
      <c r="EW72" s="83">
        <v>27490.696271999994</v>
      </c>
      <c r="EX72" s="83">
        <v>0</v>
      </c>
      <c r="EY72" s="83">
        <v>7634.5125696000005</v>
      </c>
      <c r="EZ72" s="83">
        <v>14419.590408</v>
      </c>
      <c r="FA72" s="83">
        <v>0</v>
      </c>
      <c r="FB72" s="83">
        <v>0</v>
      </c>
      <c r="FC72" s="83">
        <v>224750.01981599999</v>
      </c>
      <c r="FD72" s="83">
        <v>234.04211999999998</v>
      </c>
      <c r="FE72" s="83">
        <v>421.35955200000001</v>
      </c>
      <c r="FF72" s="83">
        <v>0</v>
      </c>
      <c r="FG72" s="83">
        <v>0</v>
      </c>
      <c r="FH72" s="83">
        <v>153655.643736</v>
      </c>
      <c r="FI72" s="83">
        <v>0</v>
      </c>
      <c r="FJ72" s="83">
        <v>40508.043623999991</v>
      </c>
      <c r="FK72" s="83">
        <v>346.66703999999999</v>
      </c>
      <c r="FL72" s="83">
        <v>50368.694500799989</v>
      </c>
      <c r="FM72" s="83">
        <v>441969.87886559992</v>
      </c>
      <c r="FN72" s="83">
        <v>492338.57336639991</v>
      </c>
    </row>
    <row r="73" spans="1:170" hidden="1" x14ac:dyDescent="0.25">
      <c r="A73" s="97">
        <v>69</v>
      </c>
      <c r="B73" s="62" t="s">
        <v>143</v>
      </c>
      <c r="D73" s="84">
        <v>0</v>
      </c>
      <c r="E73" s="84">
        <v>0</v>
      </c>
      <c r="F73" s="84">
        <v>17881.688822399999</v>
      </c>
      <c r="G73" s="84">
        <v>0</v>
      </c>
      <c r="H73" s="84">
        <v>0</v>
      </c>
      <c r="I73" s="84">
        <v>0</v>
      </c>
      <c r="J73" s="84">
        <v>0</v>
      </c>
      <c r="K73" s="84">
        <v>5170.4635392</v>
      </c>
      <c r="L73" s="84">
        <v>0</v>
      </c>
      <c r="M73" s="84">
        <v>0</v>
      </c>
      <c r="N73" s="84">
        <v>0</v>
      </c>
      <c r="O73" s="84">
        <v>124413.02287199999</v>
      </c>
      <c r="P73" s="84">
        <v>0</v>
      </c>
      <c r="Q73" s="84">
        <v>0</v>
      </c>
      <c r="R73" s="84">
        <v>0</v>
      </c>
      <c r="S73" s="84">
        <v>0</v>
      </c>
      <c r="T73" s="84">
        <v>154607.84766</v>
      </c>
      <c r="U73" s="84">
        <v>0</v>
      </c>
      <c r="V73" s="84">
        <v>0</v>
      </c>
      <c r="W73" s="84">
        <v>7938.6752159999996</v>
      </c>
      <c r="X73" s="576">
        <v>17881.688822399999</v>
      </c>
      <c r="Y73" s="576">
        <v>292130.0092872</v>
      </c>
      <c r="Z73" s="576">
        <v>310011.69810959999</v>
      </c>
      <c r="AB73" s="84">
        <v>0</v>
      </c>
      <c r="AC73" s="84">
        <v>0</v>
      </c>
      <c r="AD73" s="84">
        <v>17880.709111200002</v>
      </c>
      <c r="AE73" s="84">
        <v>0</v>
      </c>
      <c r="AF73" s="84">
        <v>0</v>
      </c>
      <c r="AG73" s="84">
        <v>0</v>
      </c>
      <c r="AH73" s="84">
        <v>0</v>
      </c>
      <c r="AI73" s="84">
        <v>5735.9829888000004</v>
      </c>
      <c r="AJ73" s="84">
        <v>0</v>
      </c>
      <c r="AK73" s="84">
        <v>0</v>
      </c>
      <c r="AL73" s="84">
        <v>0</v>
      </c>
      <c r="AM73" s="84">
        <v>125273.91268799998</v>
      </c>
      <c r="AN73" s="84">
        <v>0</v>
      </c>
      <c r="AO73" s="84">
        <v>0</v>
      </c>
      <c r="AP73" s="84">
        <v>0</v>
      </c>
      <c r="AQ73" s="84">
        <v>0</v>
      </c>
      <c r="AR73" s="84">
        <v>135296.48386800001</v>
      </c>
      <c r="AS73" s="84">
        <v>0</v>
      </c>
      <c r="AT73" s="84">
        <v>0</v>
      </c>
      <c r="AU73" s="84">
        <v>7580.4526079999996</v>
      </c>
      <c r="AV73" s="84">
        <v>17880.709111200002</v>
      </c>
      <c r="AW73" s="84">
        <v>273886.83215279999</v>
      </c>
      <c r="AX73" s="84">
        <v>291767.541264</v>
      </c>
      <c r="AZ73" s="84">
        <v>0</v>
      </c>
      <c r="BA73" s="84">
        <v>0</v>
      </c>
      <c r="BB73" s="84">
        <v>29680.350804000002</v>
      </c>
      <c r="BC73" s="84">
        <v>0</v>
      </c>
      <c r="BD73" s="84">
        <v>0</v>
      </c>
      <c r="BE73" s="84">
        <v>0</v>
      </c>
      <c r="BF73" s="84">
        <v>0</v>
      </c>
      <c r="BG73" s="84">
        <v>5382.5333327999997</v>
      </c>
      <c r="BH73" s="84">
        <v>4040.3457359999998</v>
      </c>
      <c r="BI73" s="84">
        <v>0</v>
      </c>
      <c r="BJ73" s="84">
        <v>0</v>
      </c>
      <c r="BK73" s="84">
        <v>132051.25331999999</v>
      </c>
      <c r="BL73" s="84">
        <v>0</v>
      </c>
      <c r="BM73" s="84">
        <v>0</v>
      </c>
      <c r="BN73" s="84">
        <v>0</v>
      </c>
      <c r="BO73" s="84">
        <v>0</v>
      </c>
      <c r="BP73" s="84">
        <v>148627.338804</v>
      </c>
      <c r="BQ73" s="84">
        <v>0</v>
      </c>
      <c r="BR73" s="84">
        <v>0</v>
      </c>
      <c r="BS73" s="84">
        <v>7476.452495999999</v>
      </c>
      <c r="BT73" s="84">
        <v>29680.350804000002</v>
      </c>
      <c r="BU73" s="84">
        <v>297577.92368879996</v>
      </c>
      <c r="BV73" s="84">
        <v>327258.27449279994</v>
      </c>
      <c r="BX73" s="84">
        <v>0</v>
      </c>
      <c r="BY73" s="84">
        <v>0</v>
      </c>
      <c r="BZ73" s="84">
        <v>27299.652588000001</v>
      </c>
      <c r="CA73" s="84">
        <v>0</v>
      </c>
      <c r="CB73" s="84">
        <v>0</v>
      </c>
      <c r="CC73" s="84">
        <v>0</v>
      </c>
      <c r="CD73" s="84">
        <v>0</v>
      </c>
      <c r="CE73" s="84">
        <v>7062.2607456000005</v>
      </c>
      <c r="CF73" s="84">
        <v>6461.4884399999992</v>
      </c>
      <c r="CG73" s="84">
        <v>0</v>
      </c>
      <c r="CH73" s="84">
        <v>0</v>
      </c>
      <c r="CI73" s="84">
        <v>141729.04151999997</v>
      </c>
      <c r="CJ73" s="84">
        <v>0</v>
      </c>
      <c r="CK73" s="84">
        <v>0</v>
      </c>
      <c r="CL73" s="84">
        <v>0</v>
      </c>
      <c r="CM73" s="84">
        <v>0</v>
      </c>
      <c r="CN73" s="84">
        <v>114097.41756</v>
      </c>
      <c r="CO73" s="84">
        <v>0</v>
      </c>
      <c r="CP73" s="84">
        <v>0</v>
      </c>
      <c r="CQ73" s="84">
        <v>7476.452495999999</v>
      </c>
      <c r="CR73" s="84">
        <v>27299.652588000001</v>
      </c>
      <c r="CS73" s="84">
        <v>276826.66076159995</v>
      </c>
      <c r="CT73" s="84">
        <v>304126.31334959995</v>
      </c>
      <c r="CV73" s="84">
        <v>0</v>
      </c>
      <c r="CW73" s="84">
        <v>0</v>
      </c>
      <c r="CX73" s="84">
        <v>25735.053801600003</v>
      </c>
      <c r="CY73" s="84">
        <v>0</v>
      </c>
      <c r="CZ73" s="84">
        <v>0</v>
      </c>
      <c r="DA73" s="84">
        <v>0</v>
      </c>
      <c r="DB73" s="84">
        <v>0</v>
      </c>
      <c r="DC73" s="84">
        <v>6052.4045856000002</v>
      </c>
      <c r="DD73" s="84">
        <v>10123.849871999999</v>
      </c>
      <c r="DE73" s="84">
        <v>0</v>
      </c>
      <c r="DF73" s="84">
        <v>0</v>
      </c>
      <c r="DG73" s="84">
        <v>141625.04140799999</v>
      </c>
      <c r="DH73" s="84">
        <v>0</v>
      </c>
      <c r="DI73" s="84">
        <v>0</v>
      </c>
      <c r="DJ73" s="84">
        <v>0</v>
      </c>
      <c r="DK73" s="84">
        <v>0</v>
      </c>
      <c r="DL73" s="84">
        <v>119225.954484</v>
      </c>
      <c r="DM73" s="84">
        <v>0</v>
      </c>
      <c r="DN73" s="84">
        <v>0</v>
      </c>
      <c r="DO73" s="84">
        <v>381.33374399999997</v>
      </c>
      <c r="DP73" s="84">
        <v>25735.053801600003</v>
      </c>
      <c r="DQ73" s="84">
        <v>277408.58409359999</v>
      </c>
      <c r="DR73" s="84">
        <v>303143.63789519999</v>
      </c>
      <c r="DT73" s="84">
        <v>0</v>
      </c>
      <c r="DU73" s="84">
        <v>0</v>
      </c>
      <c r="DV73" s="84">
        <v>22290.389222400001</v>
      </c>
      <c r="DW73" s="84">
        <v>0</v>
      </c>
      <c r="DX73" s="84">
        <v>0</v>
      </c>
      <c r="DY73" s="84">
        <v>0</v>
      </c>
      <c r="DZ73" s="84">
        <v>0</v>
      </c>
      <c r="EA73" s="84">
        <v>7270.964352</v>
      </c>
      <c r="EB73" s="84">
        <v>13551.248087999998</v>
      </c>
      <c r="EC73" s="84">
        <v>0</v>
      </c>
      <c r="ED73" s="84">
        <v>0</v>
      </c>
      <c r="EE73" s="84">
        <v>177193.07971199998</v>
      </c>
      <c r="EF73" s="84">
        <v>0</v>
      </c>
      <c r="EG73" s="84">
        <v>0</v>
      </c>
      <c r="EH73" s="84">
        <v>0</v>
      </c>
      <c r="EI73" s="84">
        <v>0</v>
      </c>
      <c r="EJ73" s="84">
        <v>143504.37032399999</v>
      </c>
      <c r="EK73" s="84">
        <v>0</v>
      </c>
      <c r="EL73" s="84">
        <v>0</v>
      </c>
      <c r="EM73" s="84">
        <v>392.88931199999996</v>
      </c>
      <c r="EN73" s="84">
        <v>22290.389222400001</v>
      </c>
      <c r="EO73" s="84">
        <v>341912.55178799998</v>
      </c>
      <c r="EP73" s="84">
        <v>364202.94101039995</v>
      </c>
      <c r="ER73" s="84">
        <v>0</v>
      </c>
      <c r="ES73" s="84">
        <v>0</v>
      </c>
      <c r="ET73" s="84">
        <v>22850.784028800001</v>
      </c>
      <c r="EU73" s="84">
        <v>0</v>
      </c>
      <c r="EV73" s="84">
        <v>0</v>
      </c>
      <c r="EW73" s="84">
        <v>0</v>
      </c>
      <c r="EX73" s="84">
        <v>0</v>
      </c>
      <c r="EY73" s="84">
        <v>7634.5125696000005</v>
      </c>
      <c r="EZ73" s="84">
        <v>14429.806199999999</v>
      </c>
      <c r="FA73" s="84">
        <v>0</v>
      </c>
      <c r="FB73" s="84">
        <v>0</v>
      </c>
      <c r="FC73" s="84">
        <v>188321.09169599996</v>
      </c>
      <c r="FD73" s="84">
        <v>0</v>
      </c>
      <c r="FE73" s="84">
        <v>0</v>
      </c>
      <c r="FF73" s="84">
        <v>0</v>
      </c>
      <c r="FG73" s="84">
        <v>0</v>
      </c>
      <c r="FH73" s="84">
        <v>150726.642192</v>
      </c>
      <c r="FI73" s="84">
        <v>0</v>
      </c>
      <c r="FJ73" s="84">
        <v>0</v>
      </c>
      <c r="FK73" s="84">
        <v>335.11147199999994</v>
      </c>
      <c r="FL73" s="84">
        <v>22850.784028800001</v>
      </c>
      <c r="FM73" s="84">
        <v>361447.16412959999</v>
      </c>
      <c r="FN73" s="84">
        <v>384297.94815840002</v>
      </c>
    </row>
    <row r="74" spans="1:170" hidden="1" x14ac:dyDescent="0.25">
      <c r="A74" s="97">
        <v>70</v>
      </c>
      <c r="B74" s="63" t="s">
        <v>144</v>
      </c>
      <c r="D74" s="85">
        <v>0</v>
      </c>
      <c r="E74" s="85">
        <v>0</v>
      </c>
      <c r="F74" s="85">
        <v>3040.0438536000001</v>
      </c>
      <c r="G74" s="85">
        <v>0</v>
      </c>
      <c r="H74" s="85">
        <v>0</v>
      </c>
      <c r="I74" s="85">
        <v>0</v>
      </c>
      <c r="J74" s="85">
        <v>0</v>
      </c>
      <c r="K74" s="85">
        <v>538.58995200000004</v>
      </c>
      <c r="L74" s="85">
        <v>0</v>
      </c>
      <c r="M74" s="85">
        <v>0</v>
      </c>
      <c r="N74" s="85">
        <v>0</v>
      </c>
      <c r="O74" s="85">
        <v>1606.2239519999998</v>
      </c>
      <c r="P74" s="85">
        <v>0</v>
      </c>
      <c r="Q74" s="85">
        <v>0</v>
      </c>
      <c r="R74" s="85">
        <v>0</v>
      </c>
      <c r="S74" s="85">
        <v>0</v>
      </c>
      <c r="T74" s="85">
        <v>16254.288036</v>
      </c>
      <c r="U74" s="85">
        <v>0</v>
      </c>
      <c r="V74" s="85">
        <v>0</v>
      </c>
      <c r="W74" s="85">
        <v>728.00078399999995</v>
      </c>
      <c r="X74" s="577">
        <v>3040.0438536000001</v>
      </c>
      <c r="Y74" s="577">
        <v>19127.102724</v>
      </c>
      <c r="Z74" s="577">
        <v>22167.1465776</v>
      </c>
      <c r="AB74" s="85">
        <v>0</v>
      </c>
      <c r="AC74" s="85">
        <v>0</v>
      </c>
      <c r="AD74" s="85">
        <v>3040.0438536000001</v>
      </c>
      <c r="AE74" s="85">
        <v>0</v>
      </c>
      <c r="AF74" s="85">
        <v>0</v>
      </c>
      <c r="AG74" s="85">
        <v>0</v>
      </c>
      <c r="AH74" s="85">
        <v>0</v>
      </c>
      <c r="AI74" s="85">
        <v>595.81513440000003</v>
      </c>
      <c r="AJ74" s="85">
        <v>0</v>
      </c>
      <c r="AK74" s="85">
        <v>0</v>
      </c>
      <c r="AL74" s="85">
        <v>0</v>
      </c>
      <c r="AM74" s="85">
        <v>13468.014503999999</v>
      </c>
      <c r="AN74" s="85">
        <v>0</v>
      </c>
      <c r="AO74" s="85">
        <v>0</v>
      </c>
      <c r="AP74" s="85">
        <v>0</v>
      </c>
      <c r="AQ74" s="85">
        <v>0</v>
      </c>
      <c r="AR74" s="85">
        <v>14221.805976</v>
      </c>
      <c r="AS74" s="85">
        <v>0</v>
      </c>
      <c r="AT74" s="85">
        <v>0</v>
      </c>
      <c r="AU74" s="85">
        <v>699.11186399999997</v>
      </c>
      <c r="AV74" s="85">
        <v>3040.0438536000001</v>
      </c>
      <c r="AW74" s="85">
        <v>28984.747478399997</v>
      </c>
      <c r="AX74" s="85">
        <v>32024.791331999997</v>
      </c>
      <c r="AZ74" s="85">
        <v>0</v>
      </c>
      <c r="BA74" s="85">
        <v>0</v>
      </c>
      <c r="BB74" s="85">
        <v>5045.5126800000007</v>
      </c>
      <c r="BC74" s="85">
        <v>0</v>
      </c>
      <c r="BD74" s="85">
        <v>0</v>
      </c>
      <c r="BE74" s="85">
        <v>0</v>
      </c>
      <c r="BF74" s="85">
        <v>0</v>
      </c>
      <c r="BG74" s="85">
        <v>562.15326240000002</v>
      </c>
      <c r="BH74" s="85">
        <v>45.971063999999998</v>
      </c>
      <c r="BI74" s="85">
        <v>0</v>
      </c>
      <c r="BJ74" s="85">
        <v>0</v>
      </c>
      <c r="BK74" s="85">
        <v>1704.4462799999999</v>
      </c>
      <c r="BL74" s="85">
        <v>0</v>
      </c>
      <c r="BM74" s="85">
        <v>0</v>
      </c>
      <c r="BN74" s="85">
        <v>0</v>
      </c>
      <c r="BO74" s="85">
        <v>0</v>
      </c>
      <c r="BP74" s="85">
        <v>15625.053864</v>
      </c>
      <c r="BQ74" s="85">
        <v>0</v>
      </c>
      <c r="BR74" s="85">
        <v>0</v>
      </c>
      <c r="BS74" s="85">
        <v>681.77851199999986</v>
      </c>
      <c r="BT74" s="85">
        <v>5045.5126800000007</v>
      </c>
      <c r="BU74" s="85">
        <v>18619.402982399999</v>
      </c>
      <c r="BV74" s="85">
        <v>23664.915662399999</v>
      </c>
      <c r="BX74" s="85">
        <v>0</v>
      </c>
      <c r="BY74" s="85">
        <v>0</v>
      </c>
      <c r="BZ74" s="85">
        <v>4640.8919544</v>
      </c>
      <c r="CA74" s="85">
        <v>0</v>
      </c>
      <c r="CB74" s="85">
        <v>0</v>
      </c>
      <c r="CC74" s="85">
        <v>0</v>
      </c>
      <c r="CD74" s="85">
        <v>0</v>
      </c>
      <c r="CE74" s="85">
        <v>737.19499680000001</v>
      </c>
      <c r="CF74" s="85">
        <v>71.510543999999996</v>
      </c>
      <c r="CG74" s="85">
        <v>0</v>
      </c>
      <c r="CH74" s="85">
        <v>0</v>
      </c>
      <c r="CI74" s="85">
        <v>1831.5575279999998</v>
      </c>
      <c r="CJ74" s="85">
        <v>0</v>
      </c>
      <c r="CK74" s="85">
        <v>0</v>
      </c>
      <c r="CL74" s="85">
        <v>0</v>
      </c>
      <c r="CM74" s="85">
        <v>0</v>
      </c>
      <c r="CN74" s="85">
        <v>11994.428376</v>
      </c>
      <c r="CO74" s="85">
        <v>0</v>
      </c>
      <c r="CP74" s="85">
        <v>0</v>
      </c>
      <c r="CQ74" s="85">
        <v>681.77851199999986</v>
      </c>
      <c r="CR74" s="85">
        <v>4640.8919544</v>
      </c>
      <c r="CS74" s="85">
        <v>15316.4699568</v>
      </c>
      <c r="CT74" s="85">
        <v>19957.361911200001</v>
      </c>
      <c r="CV74" s="85">
        <v>0</v>
      </c>
      <c r="CW74" s="85">
        <v>0</v>
      </c>
      <c r="CX74" s="85">
        <v>4375.3902192000005</v>
      </c>
      <c r="CY74" s="85">
        <v>0</v>
      </c>
      <c r="CZ74" s="85">
        <v>0</v>
      </c>
      <c r="DA74" s="85">
        <v>0</v>
      </c>
      <c r="DB74" s="85">
        <v>0</v>
      </c>
      <c r="DC74" s="85">
        <v>629.47700640000005</v>
      </c>
      <c r="DD74" s="85">
        <v>107.265816</v>
      </c>
      <c r="DE74" s="85">
        <v>0</v>
      </c>
      <c r="DF74" s="85">
        <v>0</v>
      </c>
      <c r="DG74" s="85">
        <v>1831.5575279999998</v>
      </c>
      <c r="DH74" s="85">
        <v>0</v>
      </c>
      <c r="DI74" s="85">
        <v>0</v>
      </c>
      <c r="DJ74" s="85">
        <v>0</v>
      </c>
      <c r="DK74" s="85">
        <v>0</v>
      </c>
      <c r="DL74" s="85">
        <v>12534.567444000002</v>
      </c>
      <c r="DM74" s="85">
        <v>0</v>
      </c>
      <c r="DN74" s="85">
        <v>0</v>
      </c>
      <c r="DO74" s="85">
        <v>34.666703999999996</v>
      </c>
      <c r="DP74" s="85">
        <v>4375.3902192000005</v>
      </c>
      <c r="DQ74" s="85">
        <v>15137.5344984</v>
      </c>
      <c r="DR74" s="85">
        <v>19512.924717599999</v>
      </c>
      <c r="DT74" s="85">
        <v>0</v>
      </c>
      <c r="DU74" s="85">
        <v>0</v>
      </c>
      <c r="DV74" s="85">
        <v>3789.5229216000002</v>
      </c>
      <c r="DW74" s="85">
        <v>0</v>
      </c>
      <c r="DX74" s="85">
        <v>0</v>
      </c>
      <c r="DY74" s="85">
        <v>0</v>
      </c>
      <c r="DZ74" s="85">
        <v>0</v>
      </c>
      <c r="EA74" s="85">
        <v>757.39211999999998</v>
      </c>
      <c r="EB74" s="85">
        <v>148.128984</v>
      </c>
      <c r="EC74" s="85">
        <v>0</v>
      </c>
      <c r="ED74" s="85">
        <v>0</v>
      </c>
      <c r="EE74" s="85">
        <v>2288.0024639999997</v>
      </c>
      <c r="EF74" s="85">
        <v>0</v>
      </c>
      <c r="EG74" s="85">
        <v>0</v>
      </c>
      <c r="EH74" s="85">
        <v>0</v>
      </c>
      <c r="EI74" s="85">
        <v>0</v>
      </c>
      <c r="EJ74" s="85">
        <v>15084.914796000001</v>
      </c>
      <c r="EK74" s="85">
        <v>0</v>
      </c>
      <c r="EL74" s="85">
        <v>0</v>
      </c>
      <c r="EM74" s="85">
        <v>34.666703999999996</v>
      </c>
      <c r="EN74" s="85">
        <v>3789.5229216000002</v>
      </c>
      <c r="EO74" s="85">
        <v>18313.105068000001</v>
      </c>
      <c r="EP74" s="85">
        <v>22102.627989600001</v>
      </c>
      <c r="ER74" s="85">
        <v>0</v>
      </c>
      <c r="ES74" s="85">
        <v>0</v>
      </c>
      <c r="ET74" s="85">
        <v>3884.5549080000001</v>
      </c>
      <c r="EU74" s="85">
        <v>0</v>
      </c>
      <c r="EV74" s="85">
        <v>0</v>
      </c>
      <c r="EW74" s="85">
        <v>0</v>
      </c>
      <c r="EX74" s="85">
        <v>0</v>
      </c>
      <c r="EY74" s="85">
        <v>794.42017920000001</v>
      </c>
      <c r="EZ74" s="85">
        <v>158.344776</v>
      </c>
      <c r="FA74" s="85">
        <v>0</v>
      </c>
      <c r="FB74" s="85">
        <v>0</v>
      </c>
      <c r="FC74" s="85">
        <v>2432.4470639999995</v>
      </c>
      <c r="FD74" s="85">
        <v>0</v>
      </c>
      <c r="FE74" s="85">
        <v>0</v>
      </c>
      <c r="FF74" s="85">
        <v>0</v>
      </c>
      <c r="FG74" s="85">
        <v>0</v>
      </c>
      <c r="FH74" s="85">
        <v>15842.223180000001</v>
      </c>
      <c r="FI74" s="85">
        <v>0</v>
      </c>
      <c r="FJ74" s="85">
        <v>0</v>
      </c>
      <c r="FK74" s="85">
        <v>28.888919999999995</v>
      </c>
      <c r="FL74" s="85">
        <v>3884.5549080000001</v>
      </c>
      <c r="FM74" s="85">
        <v>19256.324119200002</v>
      </c>
      <c r="FN74" s="85">
        <v>23140.879027200004</v>
      </c>
    </row>
    <row r="75" spans="1:170" hidden="1" x14ac:dyDescent="0.25">
      <c r="A75" s="97">
        <v>71</v>
      </c>
      <c r="B75" s="62" t="s">
        <v>145</v>
      </c>
      <c r="D75" s="84">
        <v>0</v>
      </c>
      <c r="E75" s="84">
        <v>0</v>
      </c>
      <c r="F75" s="84">
        <v>4470.4222055999999</v>
      </c>
      <c r="G75" s="84">
        <v>0</v>
      </c>
      <c r="H75" s="84">
        <v>0</v>
      </c>
      <c r="I75" s="84">
        <v>0</v>
      </c>
      <c r="J75" s="84">
        <v>0</v>
      </c>
      <c r="K75" s="84">
        <v>1548.4461120000001</v>
      </c>
      <c r="L75" s="84">
        <v>0</v>
      </c>
      <c r="M75" s="84">
        <v>0</v>
      </c>
      <c r="N75" s="84">
        <v>0</v>
      </c>
      <c r="O75" s="84">
        <v>3512.8926719999999</v>
      </c>
      <c r="P75" s="84">
        <v>0</v>
      </c>
      <c r="Q75" s="84">
        <v>0</v>
      </c>
      <c r="R75" s="84">
        <v>0</v>
      </c>
      <c r="S75" s="84">
        <v>0</v>
      </c>
      <c r="T75" s="84">
        <v>44296.972020000001</v>
      </c>
      <c r="U75" s="84">
        <v>0</v>
      </c>
      <c r="V75" s="84">
        <v>0</v>
      </c>
      <c r="W75" s="84">
        <v>1531.11276</v>
      </c>
      <c r="X75" s="576">
        <v>4470.4222055999999</v>
      </c>
      <c r="Y75" s="576">
        <v>50889.423563999997</v>
      </c>
      <c r="Z75" s="576">
        <v>55359.845769599997</v>
      </c>
      <c r="AB75" s="84">
        <v>0</v>
      </c>
      <c r="AC75" s="84">
        <v>0</v>
      </c>
      <c r="AD75" s="84">
        <v>5006.3242319999999</v>
      </c>
      <c r="AE75" s="84">
        <v>0</v>
      </c>
      <c r="AF75" s="84">
        <v>0</v>
      </c>
      <c r="AG75" s="84">
        <v>0</v>
      </c>
      <c r="AH75" s="84">
        <v>0</v>
      </c>
      <c r="AI75" s="84">
        <v>1733.5864079999999</v>
      </c>
      <c r="AJ75" s="84">
        <v>0</v>
      </c>
      <c r="AK75" s="84">
        <v>0</v>
      </c>
      <c r="AL75" s="84">
        <v>0</v>
      </c>
      <c r="AM75" s="84">
        <v>8048.4531119999992</v>
      </c>
      <c r="AN75" s="84">
        <v>0</v>
      </c>
      <c r="AO75" s="84">
        <v>0</v>
      </c>
      <c r="AP75" s="84">
        <v>0</v>
      </c>
      <c r="AQ75" s="84">
        <v>0</v>
      </c>
      <c r="AR75" s="84">
        <v>38761.938684000001</v>
      </c>
      <c r="AS75" s="84">
        <v>0</v>
      </c>
      <c r="AT75" s="84">
        <v>0</v>
      </c>
      <c r="AU75" s="84">
        <v>1398.2237279999999</v>
      </c>
      <c r="AV75" s="84">
        <v>5006.3242319999999</v>
      </c>
      <c r="AW75" s="84">
        <v>49942.201931999996</v>
      </c>
      <c r="AX75" s="84">
        <v>54948.526163999995</v>
      </c>
      <c r="AZ75" s="84">
        <v>0</v>
      </c>
      <c r="BA75" s="84">
        <v>0</v>
      </c>
      <c r="BB75" s="84">
        <v>7420.3326287999998</v>
      </c>
      <c r="BC75" s="84">
        <v>0</v>
      </c>
      <c r="BD75" s="84">
        <v>0</v>
      </c>
      <c r="BE75" s="84">
        <v>0</v>
      </c>
      <c r="BF75" s="84">
        <v>0</v>
      </c>
      <c r="BG75" s="84">
        <v>1605.6712944000001</v>
      </c>
      <c r="BH75" s="84">
        <v>97.050023999999993</v>
      </c>
      <c r="BI75" s="84">
        <v>0</v>
      </c>
      <c r="BJ75" s="84">
        <v>0</v>
      </c>
      <c r="BK75" s="84">
        <v>3726.6706799999993</v>
      </c>
      <c r="BL75" s="84">
        <v>0</v>
      </c>
      <c r="BM75" s="84">
        <v>0</v>
      </c>
      <c r="BN75" s="84">
        <v>0</v>
      </c>
      <c r="BO75" s="84">
        <v>0</v>
      </c>
      <c r="BP75" s="84">
        <v>42581.891267999999</v>
      </c>
      <c r="BQ75" s="84">
        <v>0</v>
      </c>
      <c r="BR75" s="84">
        <v>0</v>
      </c>
      <c r="BS75" s="84">
        <v>1444.4459999999999</v>
      </c>
      <c r="BT75" s="84">
        <v>7420.3326287999998</v>
      </c>
      <c r="BU75" s="84">
        <v>49455.729266399998</v>
      </c>
      <c r="BV75" s="84">
        <v>56876.0618952</v>
      </c>
      <c r="BX75" s="84">
        <v>0</v>
      </c>
      <c r="BY75" s="84">
        <v>0</v>
      </c>
      <c r="BZ75" s="84">
        <v>6824.6682191999998</v>
      </c>
      <c r="CA75" s="84">
        <v>0</v>
      </c>
      <c r="CB75" s="84">
        <v>0</v>
      </c>
      <c r="CC75" s="84">
        <v>0</v>
      </c>
      <c r="CD75" s="84">
        <v>0</v>
      </c>
      <c r="CE75" s="84">
        <v>2107.2331872</v>
      </c>
      <c r="CF75" s="84">
        <v>153.23688000000001</v>
      </c>
      <c r="CG75" s="84">
        <v>0</v>
      </c>
      <c r="CH75" s="84">
        <v>0</v>
      </c>
      <c r="CI75" s="84">
        <v>3998.2265279999997</v>
      </c>
      <c r="CJ75" s="84">
        <v>0</v>
      </c>
      <c r="CK75" s="84">
        <v>0</v>
      </c>
      <c r="CL75" s="84">
        <v>0</v>
      </c>
      <c r="CM75" s="84">
        <v>0</v>
      </c>
      <c r="CN75" s="84">
        <v>32692.334724</v>
      </c>
      <c r="CO75" s="84">
        <v>0</v>
      </c>
      <c r="CP75" s="84">
        <v>0</v>
      </c>
      <c r="CQ75" s="84">
        <v>1444.4459999999999</v>
      </c>
      <c r="CR75" s="84">
        <v>6824.6682191999998</v>
      </c>
      <c r="CS75" s="84">
        <v>40395.477319199999</v>
      </c>
      <c r="CT75" s="84">
        <v>47220.1455384</v>
      </c>
      <c r="CV75" s="84">
        <v>0</v>
      </c>
      <c r="CW75" s="84">
        <v>0</v>
      </c>
      <c r="CX75" s="84">
        <v>6433.7634504000007</v>
      </c>
      <c r="CY75" s="84">
        <v>0</v>
      </c>
      <c r="CZ75" s="84">
        <v>0</v>
      </c>
      <c r="DA75" s="84">
        <v>0</v>
      </c>
      <c r="DB75" s="84">
        <v>0</v>
      </c>
      <c r="DC75" s="84">
        <v>1807.6425264000002</v>
      </c>
      <c r="DD75" s="84">
        <v>240.07111199999997</v>
      </c>
      <c r="DE75" s="84">
        <v>0</v>
      </c>
      <c r="DF75" s="84">
        <v>0</v>
      </c>
      <c r="DG75" s="84">
        <v>3998.2265279999997</v>
      </c>
      <c r="DH75" s="84">
        <v>0</v>
      </c>
      <c r="DI75" s="84">
        <v>0</v>
      </c>
      <c r="DJ75" s="84">
        <v>0</v>
      </c>
      <c r="DK75" s="84">
        <v>0</v>
      </c>
      <c r="DL75" s="84">
        <v>34156.835496</v>
      </c>
      <c r="DM75" s="84">
        <v>0</v>
      </c>
      <c r="DN75" s="84">
        <v>0</v>
      </c>
      <c r="DO75" s="84">
        <v>75.111191999999988</v>
      </c>
      <c r="DP75" s="84">
        <v>6433.7634504000007</v>
      </c>
      <c r="DQ75" s="84">
        <v>40277.8868544</v>
      </c>
      <c r="DR75" s="84">
        <v>46711.650304800001</v>
      </c>
      <c r="DT75" s="84">
        <v>0</v>
      </c>
      <c r="DU75" s="84">
        <v>0</v>
      </c>
      <c r="DV75" s="84">
        <v>5572.5973056000003</v>
      </c>
      <c r="DW75" s="84">
        <v>0</v>
      </c>
      <c r="DX75" s="84">
        <v>0</v>
      </c>
      <c r="DY75" s="84">
        <v>0</v>
      </c>
      <c r="DZ75" s="84">
        <v>0</v>
      </c>
      <c r="EA75" s="84">
        <v>2171.190744</v>
      </c>
      <c r="EB75" s="84">
        <v>321.79744799999997</v>
      </c>
      <c r="EC75" s="84">
        <v>0</v>
      </c>
      <c r="ED75" s="84">
        <v>0</v>
      </c>
      <c r="EE75" s="84">
        <v>4997.783159999999</v>
      </c>
      <c r="EF75" s="84">
        <v>0</v>
      </c>
      <c r="EG75" s="84">
        <v>0</v>
      </c>
      <c r="EH75" s="84">
        <v>0</v>
      </c>
      <c r="EI75" s="84">
        <v>0</v>
      </c>
      <c r="EJ75" s="84">
        <v>41111.822052000003</v>
      </c>
      <c r="EK75" s="84">
        <v>0</v>
      </c>
      <c r="EL75" s="84">
        <v>0</v>
      </c>
      <c r="EM75" s="84">
        <v>75.111191999999988</v>
      </c>
      <c r="EN75" s="84">
        <v>5572.5973056000003</v>
      </c>
      <c r="EO75" s="84">
        <v>48677.704595999996</v>
      </c>
      <c r="EP75" s="84">
        <v>54250.301901599996</v>
      </c>
      <c r="ER75" s="84">
        <v>0</v>
      </c>
      <c r="ES75" s="84">
        <v>0</v>
      </c>
      <c r="ET75" s="84">
        <v>5712.6960072000002</v>
      </c>
      <c r="EU75" s="84">
        <v>0</v>
      </c>
      <c r="EV75" s="84">
        <v>0</v>
      </c>
      <c r="EW75" s="84">
        <v>0</v>
      </c>
      <c r="EX75" s="84">
        <v>0</v>
      </c>
      <c r="EY75" s="84">
        <v>2278.9087344</v>
      </c>
      <c r="EZ75" s="84">
        <v>342.22903199999996</v>
      </c>
      <c r="FA75" s="84">
        <v>0</v>
      </c>
      <c r="FB75" s="84">
        <v>0</v>
      </c>
      <c r="FC75" s="84">
        <v>5315.561279999999</v>
      </c>
      <c r="FD75" s="84">
        <v>0</v>
      </c>
      <c r="FE75" s="84">
        <v>0</v>
      </c>
      <c r="FF75" s="84">
        <v>0</v>
      </c>
      <c r="FG75" s="84">
        <v>0</v>
      </c>
      <c r="FH75" s="84">
        <v>43183.283220000005</v>
      </c>
      <c r="FI75" s="84">
        <v>0</v>
      </c>
      <c r="FJ75" s="84">
        <v>0</v>
      </c>
      <c r="FK75" s="84">
        <v>63.555623999999995</v>
      </c>
      <c r="FL75" s="84">
        <v>5712.6960072000002</v>
      </c>
      <c r="FM75" s="84">
        <v>51183.537890400003</v>
      </c>
      <c r="FN75" s="84">
        <v>56896.233897600003</v>
      </c>
    </row>
    <row r="76" spans="1:170" hidden="1" x14ac:dyDescent="0.25">
      <c r="A76" s="97">
        <v>72</v>
      </c>
      <c r="B76" s="63" t="s">
        <v>146</v>
      </c>
      <c r="D76" s="85">
        <v>0</v>
      </c>
      <c r="E76" s="85">
        <v>0</v>
      </c>
      <c r="F76" s="85">
        <v>2860.7567040000004</v>
      </c>
      <c r="G76" s="85">
        <v>0</v>
      </c>
      <c r="H76" s="85">
        <v>0</v>
      </c>
      <c r="I76" s="85">
        <v>0</v>
      </c>
      <c r="J76" s="85">
        <v>0</v>
      </c>
      <c r="K76" s="85">
        <v>642.9417552000001</v>
      </c>
      <c r="L76" s="85">
        <v>0</v>
      </c>
      <c r="M76" s="85">
        <v>0</v>
      </c>
      <c r="N76" s="85">
        <v>0</v>
      </c>
      <c r="O76" s="85">
        <v>9972.4551839999986</v>
      </c>
      <c r="P76" s="85">
        <v>0</v>
      </c>
      <c r="Q76" s="85">
        <v>0</v>
      </c>
      <c r="R76" s="85">
        <v>0</v>
      </c>
      <c r="S76" s="85">
        <v>0</v>
      </c>
      <c r="T76" s="85">
        <v>19422.732671999998</v>
      </c>
      <c r="U76" s="85">
        <v>0</v>
      </c>
      <c r="V76" s="85">
        <v>0</v>
      </c>
      <c r="W76" s="85">
        <v>814.66754399999991</v>
      </c>
      <c r="X76" s="577">
        <v>2860.7567040000004</v>
      </c>
      <c r="Y76" s="577">
        <v>30852.797155199998</v>
      </c>
      <c r="Z76" s="577">
        <v>33713.553859200001</v>
      </c>
      <c r="AB76" s="85">
        <v>0</v>
      </c>
      <c r="AC76" s="85">
        <v>0</v>
      </c>
      <c r="AD76" s="85">
        <v>2860.7567040000004</v>
      </c>
      <c r="AE76" s="85">
        <v>0</v>
      </c>
      <c r="AF76" s="85">
        <v>0</v>
      </c>
      <c r="AG76" s="85">
        <v>0</v>
      </c>
      <c r="AH76" s="85">
        <v>0</v>
      </c>
      <c r="AI76" s="85">
        <v>723.73024800000007</v>
      </c>
      <c r="AJ76" s="85">
        <v>0</v>
      </c>
      <c r="AK76" s="85">
        <v>0</v>
      </c>
      <c r="AL76" s="85">
        <v>0</v>
      </c>
      <c r="AM76" s="85">
        <v>13716.459215999999</v>
      </c>
      <c r="AN76" s="85">
        <v>0</v>
      </c>
      <c r="AO76" s="85">
        <v>0</v>
      </c>
      <c r="AP76" s="85">
        <v>0</v>
      </c>
      <c r="AQ76" s="85">
        <v>0</v>
      </c>
      <c r="AR76" s="85">
        <v>19756.839312</v>
      </c>
      <c r="AS76" s="85">
        <v>0</v>
      </c>
      <c r="AT76" s="85">
        <v>0</v>
      </c>
      <c r="AU76" s="85">
        <v>901.33430399999986</v>
      </c>
      <c r="AV76" s="85">
        <v>2860.7567040000004</v>
      </c>
      <c r="AW76" s="85">
        <v>35098.363079999996</v>
      </c>
      <c r="AX76" s="85">
        <v>37959.119783999995</v>
      </c>
      <c r="AZ76" s="85">
        <v>0</v>
      </c>
      <c r="BA76" s="85">
        <v>0</v>
      </c>
      <c r="BB76" s="85">
        <v>4748.6601864000004</v>
      </c>
      <c r="BC76" s="85">
        <v>0</v>
      </c>
      <c r="BD76" s="85">
        <v>0</v>
      </c>
      <c r="BE76" s="85">
        <v>0</v>
      </c>
      <c r="BF76" s="85">
        <v>0</v>
      </c>
      <c r="BG76" s="85">
        <v>669.87125279999998</v>
      </c>
      <c r="BH76" s="85">
        <v>270.71848799999998</v>
      </c>
      <c r="BI76" s="85">
        <v>0</v>
      </c>
      <c r="BJ76" s="85">
        <v>0</v>
      </c>
      <c r="BK76" s="85">
        <v>10584.900287999999</v>
      </c>
      <c r="BL76" s="85">
        <v>0</v>
      </c>
      <c r="BM76" s="85">
        <v>0</v>
      </c>
      <c r="BN76" s="85">
        <v>0</v>
      </c>
      <c r="BO76" s="85">
        <v>0</v>
      </c>
      <c r="BP76" s="85">
        <v>18670.992732000002</v>
      </c>
      <c r="BQ76" s="85">
        <v>0</v>
      </c>
      <c r="BR76" s="85">
        <v>0</v>
      </c>
      <c r="BS76" s="85">
        <v>762.66748799999993</v>
      </c>
      <c r="BT76" s="85">
        <v>4748.6601864000004</v>
      </c>
      <c r="BU76" s="85">
        <v>30959.150248800001</v>
      </c>
      <c r="BV76" s="85">
        <v>35707.810435200001</v>
      </c>
      <c r="BX76" s="85">
        <v>0</v>
      </c>
      <c r="BY76" s="85">
        <v>0</v>
      </c>
      <c r="BZ76" s="85">
        <v>4368.5322407999993</v>
      </c>
      <c r="CA76" s="85">
        <v>0</v>
      </c>
      <c r="CB76" s="85">
        <v>0</v>
      </c>
      <c r="CC76" s="85">
        <v>0</v>
      </c>
      <c r="CD76" s="85">
        <v>0</v>
      </c>
      <c r="CE76" s="85">
        <v>878.57485920000011</v>
      </c>
      <c r="CF76" s="85">
        <v>434.17115999999999</v>
      </c>
      <c r="CG76" s="85">
        <v>0</v>
      </c>
      <c r="CH76" s="85">
        <v>0</v>
      </c>
      <c r="CI76" s="85">
        <v>11359.123344</v>
      </c>
      <c r="CJ76" s="85">
        <v>0</v>
      </c>
      <c r="CK76" s="85">
        <v>0</v>
      </c>
      <c r="CL76" s="85">
        <v>0</v>
      </c>
      <c r="CM76" s="85">
        <v>0</v>
      </c>
      <c r="CN76" s="85">
        <v>14333.174856</v>
      </c>
      <c r="CO76" s="85">
        <v>0</v>
      </c>
      <c r="CP76" s="85">
        <v>0</v>
      </c>
      <c r="CQ76" s="85">
        <v>762.66748799999993</v>
      </c>
      <c r="CR76" s="85">
        <v>4368.5322407999993</v>
      </c>
      <c r="CS76" s="85">
        <v>27767.711707199996</v>
      </c>
      <c r="CT76" s="85">
        <v>32136.243947999996</v>
      </c>
      <c r="CV76" s="85">
        <v>0</v>
      </c>
      <c r="CW76" s="85">
        <v>0</v>
      </c>
      <c r="CX76" s="85">
        <v>4117.7261736</v>
      </c>
      <c r="CY76" s="85">
        <v>0</v>
      </c>
      <c r="CZ76" s="85">
        <v>0</v>
      </c>
      <c r="DA76" s="85">
        <v>0</v>
      </c>
      <c r="DB76" s="85">
        <v>0</v>
      </c>
      <c r="DC76" s="85">
        <v>750.65974559999995</v>
      </c>
      <c r="DD76" s="85">
        <v>679.35016799999994</v>
      </c>
      <c r="DE76" s="85">
        <v>0</v>
      </c>
      <c r="DF76" s="85">
        <v>0</v>
      </c>
      <c r="DG76" s="85">
        <v>11353.34556</v>
      </c>
      <c r="DH76" s="85">
        <v>0</v>
      </c>
      <c r="DI76" s="85">
        <v>0</v>
      </c>
      <c r="DJ76" s="85">
        <v>0</v>
      </c>
      <c r="DK76" s="85">
        <v>0</v>
      </c>
      <c r="DL76" s="85">
        <v>14979.114360000001</v>
      </c>
      <c r="DM76" s="85">
        <v>0</v>
      </c>
      <c r="DN76" s="85">
        <v>0</v>
      </c>
      <c r="DO76" s="85">
        <v>40.444488</v>
      </c>
      <c r="DP76" s="85">
        <v>4117.7261736</v>
      </c>
      <c r="DQ76" s="85">
        <v>27802.914321600001</v>
      </c>
      <c r="DR76" s="85">
        <v>31920.640495200001</v>
      </c>
      <c r="DT76" s="85">
        <v>0</v>
      </c>
      <c r="DU76" s="85">
        <v>0</v>
      </c>
      <c r="DV76" s="85">
        <v>3566.1487680000005</v>
      </c>
      <c r="DW76" s="85">
        <v>0</v>
      </c>
      <c r="DX76" s="85">
        <v>0</v>
      </c>
      <c r="DY76" s="85">
        <v>0</v>
      </c>
      <c r="DZ76" s="85">
        <v>0</v>
      </c>
      <c r="EA76" s="85">
        <v>902.13816959999997</v>
      </c>
      <c r="EB76" s="85">
        <v>909.20548799999995</v>
      </c>
      <c r="EC76" s="85">
        <v>0</v>
      </c>
      <c r="ED76" s="85">
        <v>0</v>
      </c>
      <c r="EE76" s="85">
        <v>14201.793071999999</v>
      </c>
      <c r="EF76" s="85">
        <v>0</v>
      </c>
      <c r="EG76" s="85">
        <v>0</v>
      </c>
      <c r="EH76" s="85">
        <v>0</v>
      </c>
      <c r="EI76" s="85">
        <v>0</v>
      </c>
      <c r="EJ76" s="85">
        <v>18030.621671999997</v>
      </c>
      <c r="EK76" s="85">
        <v>0</v>
      </c>
      <c r="EL76" s="85">
        <v>0</v>
      </c>
      <c r="EM76" s="85">
        <v>40.444488</v>
      </c>
      <c r="EN76" s="85">
        <v>3566.1487680000005</v>
      </c>
      <c r="EO76" s="85">
        <v>34084.202889599997</v>
      </c>
      <c r="EP76" s="85">
        <v>37650.351657599997</v>
      </c>
      <c r="ER76" s="85">
        <v>0</v>
      </c>
      <c r="ES76" s="85">
        <v>0</v>
      </c>
      <c r="ET76" s="85">
        <v>3656.2821983999997</v>
      </c>
      <c r="EU76" s="85">
        <v>0</v>
      </c>
      <c r="EV76" s="85">
        <v>0</v>
      </c>
      <c r="EW76" s="85">
        <v>0</v>
      </c>
      <c r="EX76" s="85">
        <v>0</v>
      </c>
      <c r="EY76" s="85">
        <v>949.26479040000004</v>
      </c>
      <c r="EZ76" s="85">
        <v>970.50023999999985</v>
      </c>
      <c r="FA76" s="85">
        <v>0</v>
      </c>
      <c r="FB76" s="85">
        <v>0</v>
      </c>
      <c r="FC76" s="85">
        <v>15091.571807999999</v>
      </c>
      <c r="FD76" s="85">
        <v>0</v>
      </c>
      <c r="FE76" s="85">
        <v>0</v>
      </c>
      <c r="FF76" s="85">
        <v>0</v>
      </c>
      <c r="FG76" s="85">
        <v>0</v>
      </c>
      <c r="FH76" s="85">
        <v>18938.278043999999</v>
      </c>
      <c r="FI76" s="85">
        <v>0</v>
      </c>
      <c r="FJ76" s="85">
        <v>0</v>
      </c>
      <c r="FK76" s="85">
        <v>34.666703999999996</v>
      </c>
      <c r="FL76" s="85">
        <v>3656.2821983999997</v>
      </c>
      <c r="FM76" s="85">
        <v>35984.2815864</v>
      </c>
      <c r="FN76" s="85">
        <v>39640.563784799997</v>
      </c>
    </row>
    <row r="77" spans="1:170" hidden="1" x14ac:dyDescent="0.25">
      <c r="A77" s="97">
        <v>73</v>
      </c>
      <c r="B77" s="62" t="s">
        <v>147</v>
      </c>
      <c r="D77" s="84">
        <v>0</v>
      </c>
      <c r="E77" s="84">
        <v>0</v>
      </c>
      <c r="F77" s="84">
        <v>5543.2059695999997</v>
      </c>
      <c r="G77" s="84">
        <v>0</v>
      </c>
      <c r="H77" s="84">
        <v>0</v>
      </c>
      <c r="I77" s="84">
        <v>0</v>
      </c>
      <c r="J77" s="84">
        <v>0</v>
      </c>
      <c r="K77" s="84">
        <v>1238.7568896</v>
      </c>
      <c r="L77" s="84">
        <v>0</v>
      </c>
      <c r="M77" s="84">
        <v>0</v>
      </c>
      <c r="N77" s="84">
        <v>0</v>
      </c>
      <c r="O77" s="84">
        <v>9527.5658159999984</v>
      </c>
      <c r="P77" s="84">
        <v>0</v>
      </c>
      <c r="Q77" s="84">
        <v>0</v>
      </c>
      <c r="R77" s="84">
        <v>0</v>
      </c>
      <c r="S77" s="84">
        <v>0</v>
      </c>
      <c r="T77" s="84">
        <v>38617.159140000003</v>
      </c>
      <c r="U77" s="84">
        <v>0</v>
      </c>
      <c r="V77" s="84">
        <v>0</v>
      </c>
      <c r="W77" s="84">
        <v>1848.8908799999997</v>
      </c>
      <c r="X77" s="576">
        <v>5543.2059695999997</v>
      </c>
      <c r="Y77" s="576">
        <v>51232.372725599998</v>
      </c>
      <c r="Z77" s="576">
        <v>56775.578695199998</v>
      </c>
      <c r="AB77" s="84">
        <v>0</v>
      </c>
      <c r="AC77" s="84">
        <v>0</v>
      </c>
      <c r="AD77" s="84">
        <v>5006.3242319999999</v>
      </c>
      <c r="AE77" s="84">
        <v>0</v>
      </c>
      <c r="AF77" s="84">
        <v>0</v>
      </c>
      <c r="AG77" s="84">
        <v>0</v>
      </c>
      <c r="AH77" s="84">
        <v>0</v>
      </c>
      <c r="AI77" s="84">
        <v>1376.7705648000001</v>
      </c>
      <c r="AJ77" s="84">
        <v>0</v>
      </c>
      <c r="AK77" s="84">
        <v>0</v>
      </c>
      <c r="AL77" s="84">
        <v>0</v>
      </c>
      <c r="AM77" s="84">
        <v>10931.567327999997</v>
      </c>
      <c r="AN77" s="84">
        <v>0</v>
      </c>
      <c r="AO77" s="84">
        <v>0</v>
      </c>
      <c r="AP77" s="84">
        <v>0</v>
      </c>
      <c r="AQ77" s="84">
        <v>0</v>
      </c>
      <c r="AR77" s="84">
        <v>32413.912523999999</v>
      </c>
      <c r="AS77" s="84">
        <v>0</v>
      </c>
      <c r="AT77" s="84">
        <v>0</v>
      </c>
      <c r="AU77" s="84">
        <v>1519.557192</v>
      </c>
      <c r="AV77" s="84">
        <v>5006.3242319999999</v>
      </c>
      <c r="AW77" s="84">
        <v>46241.807608800002</v>
      </c>
      <c r="AX77" s="84">
        <v>51248.131840800001</v>
      </c>
      <c r="AZ77" s="84">
        <v>0</v>
      </c>
      <c r="BA77" s="84">
        <v>0</v>
      </c>
      <c r="BB77" s="84">
        <v>9200.4678791999995</v>
      </c>
      <c r="BC77" s="84">
        <v>0</v>
      </c>
      <c r="BD77" s="84">
        <v>0</v>
      </c>
      <c r="BE77" s="84">
        <v>0</v>
      </c>
      <c r="BF77" s="84">
        <v>0</v>
      </c>
      <c r="BG77" s="84">
        <v>1289.2496976</v>
      </c>
      <c r="BH77" s="84">
        <v>260.50269600000001</v>
      </c>
      <c r="BI77" s="84">
        <v>0</v>
      </c>
      <c r="BJ77" s="84">
        <v>0</v>
      </c>
      <c r="BK77" s="84">
        <v>10116.899783999997</v>
      </c>
      <c r="BL77" s="84">
        <v>0</v>
      </c>
      <c r="BM77" s="84">
        <v>0</v>
      </c>
      <c r="BN77" s="84">
        <v>0</v>
      </c>
      <c r="BO77" s="84">
        <v>0</v>
      </c>
      <c r="BP77" s="84">
        <v>37124.816147999998</v>
      </c>
      <c r="BQ77" s="84">
        <v>0</v>
      </c>
      <c r="BR77" s="84">
        <v>0</v>
      </c>
      <c r="BS77" s="84">
        <v>1744.890768</v>
      </c>
      <c r="BT77" s="84">
        <v>9200.4678791999995</v>
      </c>
      <c r="BU77" s="84">
        <v>50536.359093599996</v>
      </c>
      <c r="BV77" s="84">
        <v>59736.826972799994</v>
      </c>
      <c r="BX77" s="84">
        <v>0</v>
      </c>
      <c r="BY77" s="84">
        <v>0</v>
      </c>
      <c r="BZ77" s="84">
        <v>8462.7453456000003</v>
      </c>
      <c r="CA77" s="84">
        <v>0</v>
      </c>
      <c r="CB77" s="84">
        <v>0</v>
      </c>
      <c r="CC77" s="84">
        <v>0</v>
      </c>
      <c r="CD77" s="84">
        <v>0</v>
      </c>
      <c r="CE77" s="84">
        <v>1689.8259744</v>
      </c>
      <c r="CF77" s="84">
        <v>413.73957599999994</v>
      </c>
      <c r="CG77" s="84">
        <v>0</v>
      </c>
      <c r="CH77" s="84">
        <v>0</v>
      </c>
      <c r="CI77" s="84">
        <v>10856.456135999999</v>
      </c>
      <c r="CJ77" s="84">
        <v>0</v>
      </c>
      <c r="CK77" s="84">
        <v>0</v>
      </c>
      <c r="CL77" s="84">
        <v>0</v>
      </c>
      <c r="CM77" s="84">
        <v>0</v>
      </c>
      <c r="CN77" s="84">
        <v>28499.296392</v>
      </c>
      <c r="CO77" s="84">
        <v>0</v>
      </c>
      <c r="CP77" s="84">
        <v>0</v>
      </c>
      <c r="CQ77" s="84">
        <v>1744.890768</v>
      </c>
      <c r="CR77" s="84">
        <v>8462.7453456000003</v>
      </c>
      <c r="CS77" s="84">
        <v>43204.208846399997</v>
      </c>
      <c r="CT77" s="84">
        <v>51666.954191999997</v>
      </c>
      <c r="CV77" s="84">
        <v>0</v>
      </c>
      <c r="CW77" s="84">
        <v>0</v>
      </c>
      <c r="CX77" s="84">
        <v>7977.7883016000005</v>
      </c>
      <c r="CY77" s="84">
        <v>0</v>
      </c>
      <c r="CZ77" s="84">
        <v>0</v>
      </c>
      <c r="DA77" s="84">
        <v>0</v>
      </c>
      <c r="DB77" s="84">
        <v>0</v>
      </c>
      <c r="DC77" s="84">
        <v>1450.8266831999999</v>
      </c>
      <c r="DD77" s="84">
        <v>648.70279199999993</v>
      </c>
      <c r="DE77" s="84">
        <v>0</v>
      </c>
      <c r="DF77" s="84">
        <v>0</v>
      </c>
      <c r="DG77" s="84">
        <v>10850.678351999999</v>
      </c>
      <c r="DH77" s="84">
        <v>0</v>
      </c>
      <c r="DI77" s="84">
        <v>0</v>
      </c>
      <c r="DJ77" s="84">
        <v>0</v>
      </c>
      <c r="DK77" s="84">
        <v>0</v>
      </c>
      <c r="DL77" s="84">
        <v>29780.038511999999</v>
      </c>
      <c r="DM77" s="84">
        <v>0</v>
      </c>
      <c r="DN77" s="84">
        <v>0</v>
      </c>
      <c r="DO77" s="84">
        <v>86.666759999999996</v>
      </c>
      <c r="DP77" s="84">
        <v>7977.7883016000005</v>
      </c>
      <c r="DQ77" s="84">
        <v>42816.913099199999</v>
      </c>
      <c r="DR77" s="84">
        <v>50794.701400799997</v>
      </c>
      <c r="DT77" s="84">
        <v>0</v>
      </c>
      <c r="DU77" s="84">
        <v>0</v>
      </c>
      <c r="DV77" s="84">
        <v>6909.9030935999999</v>
      </c>
      <c r="DW77" s="84">
        <v>0</v>
      </c>
      <c r="DX77" s="84">
        <v>0</v>
      </c>
      <c r="DY77" s="84">
        <v>0</v>
      </c>
      <c r="DZ77" s="84">
        <v>0</v>
      </c>
      <c r="EA77" s="84">
        <v>1740.3187823999999</v>
      </c>
      <c r="EB77" s="84">
        <v>868.34231999999997</v>
      </c>
      <c r="EC77" s="84">
        <v>0</v>
      </c>
      <c r="ED77" s="84">
        <v>0</v>
      </c>
      <c r="EE77" s="84">
        <v>13572.014615999999</v>
      </c>
      <c r="EF77" s="84">
        <v>0</v>
      </c>
      <c r="EG77" s="84">
        <v>0</v>
      </c>
      <c r="EH77" s="84">
        <v>0</v>
      </c>
      <c r="EI77" s="84">
        <v>0</v>
      </c>
      <c r="EJ77" s="84">
        <v>35844.074028000003</v>
      </c>
      <c r="EK77" s="84">
        <v>0</v>
      </c>
      <c r="EL77" s="84">
        <v>0</v>
      </c>
      <c r="EM77" s="84">
        <v>92.444543999999993</v>
      </c>
      <c r="EN77" s="84">
        <v>6909.9030935999999</v>
      </c>
      <c r="EO77" s="84">
        <v>52117.194290400003</v>
      </c>
      <c r="EP77" s="84">
        <v>59027.097384000001</v>
      </c>
      <c r="ER77" s="84">
        <v>0</v>
      </c>
      <c r="ES77" s="84">
        <v>0</v>
      </c>
      <c r="ET77" s="84">
        <v>7084.2916872000005</v>
      </c>
      <c r="EU77" s="84">
        <v>0</v>
      </c>
      <c r="EV77" s="84">
        <v>0</v>
      </c>
      <c r="EW77" s="84">
        <v>0</v>
      </c>
      <c r="EX77" s="84">
        <v>0</v>
      </c>
      <c r="EY77" s="84">
        <v>1827.8396496</v>
      </c>
      <c r="EZ77" s="84">
        <v>924.52917599999989</v>
      </c>
      <c r="FA77" s="84">
        <v>0</v>
      </c>
      <c r="FB77" s="84">
        <v>0</v>
      </c>
      <c r="FC77" s="84">
        <v>14427.126647999998</v>
      </c>
      <c r="FD77" s="84">
        <v>0</v>
      </c>
      <c r="FE77" s="84">
        <v>0</v>
      </c>
      <c r="FF77" s="84">
        <v>0</v>
      </c>
      <c r="FG77" s="84">
        <v>0</v>
      </c>
      <c r="FH77" s="84">
        <v>37648.249884000004</v>
      </c>
      <c r="FI77" s="84">
        <v>0</v>
      </c>
      <c r="FJ77" s="84">
        <v>0</v>
      </c>
      <c r="FK77" s="84">
        <v>75.111191999999988</v>
      </c>
      <c r="FL77" s="84">
        <v>7084.2916872000005</v>
      </c>
      <c r="FM77" s="84">
        <v>54902.856549599994</v>
      </c>
      <c r="FN77" s="84">
        <v>61987.148236799992</v>
      </c>
    </row>
    <row r="78" spans="1:170" hidden="1" x14ac:dyDescent="0.25">
      <c r="A78" s="97">
        <v>74</v>
      </c>
      <c r="B78" s="63" t="s">
        <v>148</v>
      </c>
      <c r="D78" s="85">
        <v>0</v>
      </c>
      <c r="E78" s="85">
        <v>0</v>
      </c>
      <c r="F78" s="85">
        <v>1072.783764</v>
      </c>
      <c r="G78" s="85">
        <v>0</v>
      </c>
      <c r="H78" s="85">
        <v>0</v>
      </c>
      <c r="I78" s="85">
        <v>0</v>
      </c>
      <c r="J78" s="85">
        <v>0</v>
      </c>
      <c r="K78" s="85">
        <v>582.35038559999998</v>
      </c>
      <c r="L78" s="85">
        <v>0</v>
      </c>
      <c r="M78" s="85">
        <v>0</v>
      </c>
      <c r="N78" s="85">
        <v>0</v>
      </c>
      <c r="O78" s="85">
        <v>13387.125527999999</v>
      </c>
      <c r="P78" s="85">
        <v>0</v>
      </c>
      <c r="Q78" s="85">
        <v>0</v>
      </c>
      <c r="R78" s="85">
        <v>0</v>
      </c>
      <c r="S78" s="85">
        <v>0</v>
      </c>
      <c r="T78" s="85">
        <v>17317.860840000001</v>
      </c>
      <c r="U78" s="85">
        <v>0</v>
      </c>
      <c r="V78" s="85">
        <v>0</v>
      </c>
      <c r="W78" s="85">
        <v>1028.4455519999999</v>
      </c>
      <c r="X78" s="577">
        <v>1072.783764</v>
      </c>
      <c r="Y78" s="577">
        <v>32315.782305600002</v>
      </c>
      <c r="Z78" s="577">
        <v>33388.566069600005</v>
      </c>
      <c r="AB78" s="85">
        <v>0</v>
      </c>
      <c r="AC78" s="85">
        <v>0</v>
      </c>
      <c r="AD78" s="85">
        <v>1072.783764</v>
      </c>
      <c r="AE78" s="85">
        <v>0</v>
      </c>
      <c r="AF78" s="85">
        <v>0</v>
      </c>
      <c r="AG78" s="85">
        <v>0</v>
      </c>
      <c r="AH78" s="85">
        <v>0</v>
      </c>
      <c r="AI78" s="85">
        <v>646.3079424</v>
      </c>
      <c r="AJ78" s="85">
        <v>0</v>
      </c>
      <c r="AK78" s="85">
        <v>0</v>
      </c>
      <c r="AL78" s="85">
        <v>0</v>
      </c>
      <c r="AM78" s="85">
        <v>13491.125639999998</v>
      </c>
      <c r="AN78" s="85">
        <v>0</v>
      </c>
      <c r="AO78" s="85">
        <v>0</v>
      </c>
      <c r="AP78" s="85">
        <v>0</v>
      </c>
      <c r="AQ78" s="85">
        <v>0</v>
      </c>
      <c r="AR78" s="85">
        <v>15157.304568</v>
      </c>
      <c r="AS78" s="85">
        <v>0</v>
      </c>
      <c r="AT78" s="85">
        <v>0</v>
      </c>
      <c r="AU78" s="85">
        <v>1005.3344159999999</v>
      </c>
      <c r="AV78" s="85">
        <v>1072.783764</v>
      </c>
      <c r="AW78" s="85">
        <v>30300.072566400002</v>
      </c>
      <c r="AX78" s="85">
        <v>31372.856330400002</v>
      </c>
      <c r="AZ78" s="85">
        <v>0</v>
      </c>
      <c r="BA78" s="85">
        <v>0</v>
      </c>
      <c r="BB78" s="85">
        <v>1781.1149616</v>
      </c>
      <c r="BC78" s="85">
        <v>0</v>
      </c>
      <c r="BD78" s="85">
        <v>0</v>
      </c>
      <c r="BE78" s="85">
        <v>0</v>
      </c>
      <c r="BF78" s="85">
        <v>0</v>
      </c>
      <c r="BG78" s="85">
        <v>605.91369599999996</v>
      </c>
      <c r="BH78" s="85">
        <v>362.660616</v>
      </c>
      <c r="BI78" s="85">
        <v>0</v>
      </c>
      <c r="BJ78" s="85">
        <v>0</v>
      </c>
      <c r="BK78" s="85">
        <v>14207.570855999998</v>
      </c>
      <c r="BL78" s="85">
        <v>0</v>
      </c>
      <c r="BM78" s="85">
        <v>0</v>
      </c>
      <c r="BN78" s="85">
        <v>0</v>
      </c>
      <c r="BO78" s="85">
        <v>0</v>
      </c>
      <c r="BP78" s="85">
        <v>16649.647560000001</v>
      </c>
      <c r="BQ78" s="85">
        <v>0</v>
      </c>
      <c r="BR78" s="85">
        <v>0</v>
      </c>
      <c r="BS78" s="85">
        <v>970.66771199999982</v>
      </c>
      <c r="BT78" s="85">
        <v>1781.1149616</v>
      </c>
      <c r="BU78" s="85">
        <v>32796.460440000003</v>
      </c>
      <c r="BV78" s="85">
        <v>34577.575401599999</v>
      </c>
      <c r="BX78" s="85">
        <v>0</v>
      </c>
      <c r="BY78" s="85">
        <v>0</v>
      </c>
      <c r="BZ78" s="85">
        <v>1638.0771264000002</v>
      </c>
      <c r="CA78" s="85">
        <v>0</v>
      </c>
      <c r="CB78" s="85">
        <v>0</v>
      </c>
      <c r="CC78" s="85">
        <v>0</v>
      </c>
      <c r="CD78" s="85">
        <v>0</v>
      </c>
      <c r="CE78" s="85">
        <v>797.78636640000002</v>
      </c>
      <c r="CF78" s="85">
        <v>582.30014399999993</v>
      </c>
      <c r="CG78" s="85">
        <v>0</v>
      </c>
      <c r="CH78" s="85">
        <v>0</v>
      </c>
      <c r="CI78" s="85">
        <v>15247.571975999997</v>
      </c>
      <c r="CJ78" s="85">
        <v>0</v>
      </c>
      <c r="CK78" s="85">
        <v>0</v>
      </c>
      <c r="CL78" s="85">
        <v>0</v>
      </c>
      <c r="CM78" s="85">
        <v>0</v>
      </c>
      <c r="CN78" s="85">
        <v>12779.57898</v>
      </c>
      <c r="CO78" s="85">
        <v>0</v>
      </c>
      <c r="CP78" s="85">
        <v>0</v>
      </c>
      <c r="CQ78" s="85">
        <v>970.66771199999982</v>
      </c>
      <c r="CR78" s="85">
        <v>1638.0771264000002</v>
      </c>
      <c r="CS78" s="85">
        <v>30377.905178399993</v>
      </c>
      <c r="CT78" s="85">
        <v>32015.982304799993</v>
      </c>
      <c r="CV78" s="85">
        <v>0</v>
      </c>
      <c r="CW78" s="85">
        <v>0</v>
      </c>
      <c r="CX78" s="85">
        <v>1544.0248512000001</v>
      </c>
      <c r="CY78" s="85">
        <v>0</v>
      </c>
      <c r="CZ78" s="85">
        <v>0</v>
      </c>
      <c r="DA78" s="85">
        <v>0</v>
      </c>
      <c r="DB78" s="85">
        <v>0</v>
      </c>
      <c r="DC78" s="85">
        <v>683.33600160000003</v>
      </c>
      <c r="DD78" s="85">
        <v>914.31338399999993</v>
      </c>
      <c r="DE78" s="85">
        <v>0</v>
      </c>
      <c r="DF78" s="85">
        <v>0</v>
      </c>
      <c r="DG78" s="85">
        <v>15236.016408</v>
      </c>
      <c r="DH78" s="85">
        <v>0</v>
      </c>
      <c r="DI78" s="85">
        <v>0</v>
      </c>
      <c r="DJ78" s="85">
        <v>0</v>
      </c>
      <c r="DK78" s="85">
        <v>0</v>
      </c>
      <c r="DL78" s="85">
        <v>13353.128712</v>
      </c>
      <c r="DM78" s="85">
        <v>0</v>
      </c>
      <c r="DN78" s="85">
        <v>0</v>
      </c>
      <c r="DO78" s="85">
        <v>52.000055999999994</v>
      </c>
      <c r="DP78" s="85">
        <v>1544.0248512000001</v>
      </c>
      <c r="DQ78" s="85">
        <v>30238.794561600003</v>
      </c>
      <c r="DR78" s="85">
        <v>31782.819412800003</v>
      </c>
      <c r="DT78" s="85">
        <v>0</v>
      </c>
      <c r="DU78" s="85">
        <v>0</v>
      </c>
      <c r="DV78" s="85">
        <v>1337.3057880000001</v>
      </c>
      <c r="DW78" s="85">
        <v>0</v>
      </c>
      <c r="DX78" s="85">
        <v>0</v>
      </c>
      <c r="DY78" s="85">
        <v>0</v>
      </c>
      <c r="DZ78" s="85">
        <v>0</v>
      </c>
      <c r="EA78" s="85">
        <v>821.3496768</v>
      </c>
      <c r="EB78" s="85">
        <v>1220.7871439999999</v>
      </c>
      <c r="EC78" s="85">
        <v>0</v>
      </c>
      <c r="ED78" s="85">
        <v>0</v>
      </c>
      <c r="EE78" s="85">
        <v>19066.6872</v>
      </c>
      <c r="EF78" s="85">
        <v>0</v>
      </c>
      <c r="EG78" s="85">
        <v>0</v>
      </c>
      <c r="EH78" s="85">
        <v>0</v>
      </c>
      <c r="EI78" s="85">
        <v>0</v>
      </c>
      <c r="EJ78" s="85">
        <v>16076.097828</v>
      </c>
      <c r="EK78" s="85">
        <v>0</v>
      </c>
      <c r="EL78" s="85">
        <v>0</v>
      </c>
      <c r="EM78" s="85">
        <v>52.000055999999994</v>
      </c>
      <c r="EN78" s="85">
        <v>1337.3057880000001</v>
      </c>
      <c r="EO78" s="85">
        <v>37236.921904799994</v>
      </c>
      <c r="EP78" s="85">
        <v>38574.227692799992</v>
      </c>
      <c r="ER78" s="85">
        <v>0</v>
      </c>
      <c r="ES78" s="85">
        <v>0</v>
      </c>
      <c r="ET78" s="85">
        <v>1370.6159688</v>
      </c>
      <c r="EU78" s="85">
        <v>0</v>
      </c>
      <c r="EV78" s="85">
        <v>0</v>
      </c>
      <c r="EW78" s="85">
        <v>0</v>
      </c>
      <c r="EX78" s="85">
        <v>0</v>
      </c>
      <c r="EY78" s="85">
        <v>861.74392320000004</v>
      </c>
      <c r="EZ78" s="85">
        <v>1302.5134799999998</v>
      </c>
      <c r="FA78" s="85">
        <v>0</v>
      </c>
      <c r="FB78" s="85">
        <v>0</v>
      </c>
      <c r="FC78" s="85">
        <v>20262.688488</v>
      </c>
      <c r="FD78" s="85">
        <v>0</v>
      </c>
      <c r="FE78" s="85">
        <v>0</v>
      </c>
      <c r="FF78" s="85">
        <v>0</v>
      </c>
      <c r="FG78" s="85">
        <v>0</v>
      </c>
      <c r="FH78" s="85">
        <v>16883.522208000002</v>
      </c>
      <c r="FI78" s="85">
        <v>0</v>
      </c>
      <c r="FJ78" s="85">
        <v>0</v>
      </c>
      <c r="FK78" s="85">
        <v>46.222271999999997</v>
      </c>
      <c r="FL78" s="85">
        <v>1370.6159688</v>
      </c>
      <c r="FM78" s="85">
        <v>39356.690371200006</v>
      </c>
      <c r="FN78" s="85">
        <v>40727.306340000003</v>
      </c>
    </row>
    <row r="79" spans="1:170" hidden="1" x14ac:dyDescent="0.25">
      <c r="A79" s="97">
        <v>75</v>
      </c>
      <c r="B79" s="62" t="s">
        <v>149</v>
      </c>
      <c r="D79" s="84">
        <v>0</v>
      </c>
      <c r="E79" s="84">
        <v>0</v>
      </c>
      <c r="F79" s="84">
        <v>894.47632560000011</v>
      </c>
      <c r="G79" s="84">
        <v>0</v>
      </c>
      <c r="H79" s="84">
        <v>0</v>
      </c>
      <c r="I79" s="84">
        <v>0</v>
      </c>
      <c r="J79" s="84">
        <v>0</v>
      </c>
      <c r="K79" s="84">
        <v>619.37844480000001</v>
      </c>
      <c r="L79" s="84">
        <v>0</v>
      </c>
      <c r="M79" s="84">
        <v>0</v>
      </c>
      <c r="N79" s="84">
        <v>0</v>
      </c>
      <c r="O79" s="84">
        <v>86406.759719999987</v>
      </c>
      <c r="P79" s="84">
        <v>0</v>
      </c>
      <c r="Q79" s="84">
        <v>0</v>
      </c>
      <c r="R79" s="84">
        <v>0</v>
      </c>
      <c r="S79" s="84">
        <v>0</v>
      </c>
      <c r="T79" s="84">
        <v>18698.834952000001</v>
      </c>
      <c r="U79" s="84">
        <v>0</v>
      </c>
      <c r="V79" s="84">
        <v>0</v>
      </c>
      <c r="W79" s="84">
        <v>1987.5576959999999</v>
      </c>
      <c r="X79" s="576">
        <v>894.47632560000011</v>
      </c>
      <c r="Y79" s="576">
        <v>107712.53081279999</v>
      </c>
      <c r="Z79" s="576">
        <v>108607.00713839999</v>
      </c>
      <c r="AB79" s="84">
        <v>0</v>
      </c>
      <c r="AC79" s="84">
        <v>0</v>
      </c>
      <c r="AD79" s="84">
        <v>894.47632560000011</v>
      </c>
      <c r="AE79" s="84">
        <v>0</v>
      </c>
      <c r="AF79" s="84">
        <v>0</v>
      </c>
      <c r="AG79" s="84">
        <v>0</v>
      </c>
      <c r="AH79" s="84">
        <v>0</v>
      </c>
      <c r="AI79" s="84">
        <v>659.77269119999994</v>
      </c>
      <c r="AJ79" s="84">
        <v>0</v>
      </c>
      <c r="AK79" s="84">
        <v>0</v>
      </c>
      <c r="AL79" s="84">
        <v>0</v>
      </c>
      <c r="AM79" s="84">
        <v>65618.292887999996</v>
      </c>
      <c r="AN79" s="84">
        <v>0</v>
      </c>
      <c r="AO79" s="84">
        <v>0</v>
      </c>
      <c r="AP79" s="84">
        <v>0</v>
      </c>
      <c r="AQ79" s="84">
        <v>0</v>
      </c>
      <c r="AR79" s="84">
        <v>14984.682804</v>
      </c>
      <c r="AS79" s="84">
        <v>0</v>
      </c>
      <c r="AT79" s="84">
        <v>0</v>
      </c>
      <c r="AU79" s="84">
        <v>2056.8911039999998</v>
      </c>
      <c r="AV79" s="84">
        <v>894.47632560000011</v>
      </c>
      <c r="AW79" s="84">
        <v>83319.639487199995</v>
      </c>
      <c r="AX79" s="84">
        <v>84214.115812799995</v>
      </c>
      <c r="AZ79" s="84">
        <v>0</v>
      </c>
      <c r="BA79" s="84">
        <v>0</v>
      </c>
      <c r="BB79" s="84">
        <v>1484.2624680000001</v>
      </c>
      <c r="BC79" s="84">
        <v>0</v>
      </c>
      <c r="BD79" s="84">
        <v>0</v>
      </c>
      <c r="BE79" s="84">
        <v>0</v>
      </c>
      <c r="BF79" s="84">
        <v>0</v>
      </c>
      <c r="BG79" s="84">
        <v>649.67412960000001</v>
      </c>
      <c r="BH79" s="84">
        <v>3003.4428480000001</v>
      </c>
      <c r="BI79" s="84">
        <v>0</v>
      </c>
      <c r="BJ79" s="84">
        <v>0</v>
      </c>
      <c r="BK79" s="84">
        <v>91710.765431999986</v>
      </c>
      <c r="BL79" s="84">
        <v>0</v>
      </c>
      <c r="BM79" s="84">
        <v>0</v>
      </c>
      <c r="BN79" s="84">
        <v>0</v>
      </c>
      <c r="BO79" s="84">
        <v>0</v>
      </c>
      <c r="BP79" s="84">
        <v>17974.937232</v>
      </c>
      <c r="BQ79" s="84">
        <v>0</v>
      </c>
      <c r="BR79" s="84">
        <v>0</v>
      </c>
      <c r="BS79" s="84">
        <v>1872.0020159999997</v>
      </c>
      <c r="BT79" s="84">
        <v>1484.2624680000001</v>
      </c>
      <c r="BU79" s="84">
        <v>115210.82165759998</v>
      </c>
      <c r="BV79" s="84">
        <v>116695.08412559998</v>
      </c>
      <c r="BX79" s="84">
        <v>0</v>
      </c>
      <c r="BY79" s="84">
        <v>0</v>
      </c>
      <c r="BZ79" s="84">
        <v>1364.7377016</v>
      </c>
      <c r="CA79" s="84">
        <v>0</v>
      </c>
      <c r="CB79" s="84">
        <v>0</v>
      </c>
      <c r="CC79" s="84">
        <v>0</v>
      </c>
      <c r="CD79" s="84">
        <v>0</v>
      </c>
      <c r="CE79" s="84">
        <v>851.6453616</v>
      </c>
      <c r="CF79" s="84">
        <v>4806.5301359999994</v>
      </c>
      <c r="CG79" s="84">
        <v>0</v>
      </c>
      <c r="CH79" s="84">
        <v>0</v>
      </c>
      <c r="CI79" s="84">
        <v>98436.106007999988</v>
      </c>
      <c r="CJ79" s="84">
        <v>0</v>
      </c>
      <c r="CK79" s="84">
        <v>0</v>
      </c>
      <c r="CL79" s="84">
        <v>0</v>
      </c>
      <c r="CM79" s="84">
        <v>0</v>
      </c>
      <c r="CN79" s="84">
        <v>13798.604232</v>
      </c>
      <c r="CO79" s="84">
        <v>0</v>
      </c>
      <c r="CP79" s="84">
        <v>0</v>
      </c>
      <c r="CQ79" s="84">
        <v>1872.0020159999997</v>
      </c>
      <c r="CR79" s="84">
        <v>1364.7377016</v>
      </c>
      <c r="CS79" s="84">
        <v>119764.88775359998</v>
      </c>
      <c r="CT79" s="84">
        <v>121129.62545519997</v>
      </c>
      <c r="CV79" s="84">
        <v>0</v>
      </c>
      <c r="CW79" s="84">
        <v>0</v>
      </c>
      <c r="CX79" s="84">
        <v>1286.3608056</v>
      </c>
      <c r="CY79" s="84">
        <v>0</v>
      </c>
      <c r="CZ79" s="84">
        <v>0</v>
      </c>
      <c r="DA79" s="84">
        <v>0</v>
      </c>
      <c r="DB79" s="84">
        <v>0</v>
      </c>
      <c r="DC79" s="84">
        <v>730.4626224000001</v>
      </c>
      <c r="DD79" s="84">
        <v>7534.1466</v>
      </c>
      <c r="DE79" s="84">
        <v>0</v>
      </c>
      <c r="DF79" s="84">
        <v>0</v>
      </c>
      <c r="DG79" s="84">
        <v>98355.217031999986</v>
      </c>
      <c r="DH79" s="84">
        <v>0</v>
      </c>
      <c r="DI79" s="84">
        <v>0</v>
      </c>
      <c r="DJ79" s="84">
        <v>0</v>
      </c>
      <c r="DK79" s="84">
        <v>0</v>
      </c>
      <c r="DL79" s="84">
        <v>14422.269960000001</v>
      </c>
      <c r="DM79" s="84">
        <v>0</v>
      </c>
      <c r="DN79" s="84">
        <v>0</v>
      </c>
      <c r="DO79" s="84">
        <v>92.444543999999993</v>
      </c>
      <c r="DP79" s="84">
        <v>1286.3608056</v>
      </c>
      <c r="DQ79" s="84">
        <v>121134.54075839999</v>
      </c>
      <c r="DR79" s="84">
        <v>122420.90156399999</v>
      </c>
      <c r="DT79" s="84">
        <v>0</v>
      </c>
      <c r="DU79" s="84">
        <v>0</v>
      </c>
      <c r="DV79" s="84">
        <v>1114.9113456</v>
      </c>
      <c r="DW79" s="84">
        <v>0</v>
      </c>
      <c r="DX79" s="84">
        <v>0</v>
      </c>
      <c r="DY79" s="84">
        <v>0</v>
      </c>
      <c r="DZ79" s="84">
        <v>0</v>
      </c>
      <c r="EA79" s="84">
        <v>878.57485920000011</v>
      </c>
      <c r="EB79" s="84">
        <v>10082.986703999999</v>
      </c>
      <c r="EC79" s="84">
        <v>0</v>
      </c>
      <c r="ED79" s="84">
        <v>0</v>
      </c>
      <c r="EE79" s="84">
        <v>123066.79919999998</v>
      </c>
      <c r="EF79" s="84">
        <v>0</v>
      </c>
      <c r="EG79" s="84">
        <v>0</v>
      </c>
      <c r="EH79" s="84">
        <v>0</v>
      </c>
      <c r="EI79" s="84">
        <v>0</v>
      </c>
      <c r="EJ79" s="84">
        <v>17356.839948000001</v>
      </c>
      <c r="EK79" s="84">
        <v>0</v>
      </c>
      <c r="EL79" s="84">
        <v>0</v>
      </c>
      <c r="EM79" s="84">
        <v>98.22232799999999</v>
      </c>
      <c r="EN79" s="84">
        <v>1114.9113456</v>
      </c>
      <c r="EO79" s="84">
        <v>151483.42303919999</v>
      </c>
      <c r="EP79" s="84">
        <v>152598.33438479999</v>
      </c>
      <c r="ER79" s="84">
        <v>0</v>
      </c>
      <c r="ES79" s="84">
        <v>0</v>
      </c>
      <c r="ET79" s="84">
        <v>1142.3432591999999</v>
      </c>
      <c r="EU79" s="84">
        <v>0</v>
      </c>
      <c r="EV79" s="84">
        <v>0</v>
      </c>
      <c r="EW79" s="84">
        <v>0</v>
      </c>
      <c r="EX79" s="84">
        <v>0</v>
      </c>
      <c r="EY79" s="84">
        <v>922.33529280000005</v>
      </c>
      <c r="EZ79" s="84">
        <v>10731.689495999999</v>
      </c>
      <c r="FA79" s="84">
        <v>0</v>
      </c>
      <c r="FB79" s="84">
        <v>0</v>
      </c>
      <c r="FC79" s="84">
        <v>130791.69640799999</v>
      </c>
      <c r="FD79" s="84">
        <v>0</v>
      </c>
      <c r="FE79" s="84">
        <v>0</v>
      </c>
      <c r="FF79" s="84">
        <v>0</v>
      </c>
      <c r="FG79" s="84">
        <v>0</v>
      </c>
      <c r="FH79" s="84">
        <v>18231.085655999999</v>
      </c>
      <c r="FI79" s="84">
        <v>0</v>
      </c>
      <c r="FJ79" s="84">
        <v>0</v>
      </c>
      <c r="FK79" s="84">
        <v>86.666759999999996</v>
      </c>
      <c r="FL79" s="84">
        <v>1142.3432591999999</v>
      </c>
      <c r="FM79" s="84">
        <v>160763.47361279998</v>
      </c>
      <c r="FN79" s="84">
        <v>161905.81687199997</v>
      </c>
    </row>
    <row r="80" spans="1:170" hidden="1" x14ac:dyDescent="0.25">
      <c r="A80" s="97">
        <v>76</v>
      </c>
      <c r="B80" s="63" t="s">
        <v>150</v>
      </c>
      <c r="D80" s="85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85">
        <v>0</v>
      </c>
      <c r="N80" s="85">
        <v>0</v>
      </c>
      <c r="O80" s="85">
        <v>0</v>
      </c>
      <c r="P80" s="85">
        <v>0</v>
      </c>
      <c r="Q80" s="85">
        <v>0</v>
      </c>
      <c r="R80" s="85">
        <v>0</v>
      </c>
      <c r="S80" s="85">
        <v>0</v>
      </c>
      <c r="T80" s="85">
        <v>645.93950399999994</v>
      </c>
      <c r="U80" s="85">
        <v>0</v>
      </c>
      <c r="V80" s="85">
        <v>28819.586591999996</v>
      </c>
      <c r="W80" s="85">
        <v>104.00011199999999</v>
      </c>
      <c r="X80" s="577">
        <v>0</v>
      </c>
      <c r="Y80" s="577">
        <v>29569.526207999996</v>
      </c>
      <c r="Z80" s="577">
        <v>29569.526207999996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85">
        <v>0</v>
      </c>
      <c r="AI80" s="85">
        <v>0</v>
      </c>
      <c r="AJ80" s="8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562.41284400000006</v>
      </c>
      <c r="AS80" s="85">
        <v>0</v>
      </c>
      <c r="AT80" s="85">
        <v>25329.805055999997</v>
      </c>
      <c r="AU80" s="85">
        <v>98.22232799999999</v>
      </c>
      <c r="AV80" s="85">
        <v>0</v>
      </c>
      <c r="AW80" s="85">
        <v>25990.440227999996</v>
      </c>
      <c r="AX80" s="85">
        <v>25990.440227999996</v>
      </c>
      <c r="AZ80" s="85">
        <v>0</v>
      </c>
      <c r="BA80" s="85">
        <v>0</v>
      </c>
      <c r="BB80" s="85">
        <v>0</v>
      </c>
      <c r="BC80" s="85">
        <v>0</v>
      </c>
      <c r="BD80" s="85">
        <v>0</v>
      </c>
      <c r="BE80" s="85">
        <v>0</v>
      </c>
      <c r="BF80" s="85">
        <v>0</v>
      </c>
      <c r="BG80" s="85">
        <v>0</v>
      </c>
      <c r="BH80" s="85">
        <v>0</v>
      </c>
      <c r="BI80" s="85">
        <v>0</v>
      </c>
      <c r="BJ80" s="85">
        <v>0</v>
      </c>
      <c r="BK80" s="85">
        <v>0</v>
      </c>
      <c r="BL80" s="85">
        <v>0</v>
      </c>
      <c r="BM80" s="85">
        <v>0</v>
      </c>
      <c r="BN80" s="85">
        <v>0</v>
      </c>
      <c r="BO80" s="85">
        <v>0</v>
      </c>
      <c r="BP80" s="85">
        <v>618.09728399999995</v>
      </c>
      <c r="BQ80" s="85">
        <v>0</v>
      </c>
      <c r="BR80" s="85">
        <v>28351.586088</v>
      </c>
      <c r="BS80" s="85">
        <v>98.22232799999999</v>
      </c>
      <c r="BT80" s="85">
        <v>0</v>
      </c>
      <c r="BU80" s="85">
        <v>29067.905699999999</v>
      </c>
      <c r="BV80" s="85">
        <v>29067.905699999999</v>
      </c>
      <c r="BX80" s="85">
        <v>0</v>
      </c>
      <c r="BY80" s="85">
        <v>0</v>
      </c>
      <c r="BZ80" s="85">
        <v>0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>
        <v>0</v>
      </c>
      <c r="CH80" s="85">
        <v>0</v>
      </c>
      <c r="CI80" s="85">
        <v>0</v>
      </c>
      <c r="CJ80" s="85">
        <v>0</v>
      </c>
      <c r="CK80" s="85">
        <v>0</v>
      </c>
      <c r="CL80" s="85">
        <v>0</v>
      </c>
      <c r="CM80" s="85">
        <v>0</v>
      </c>
      <c r="CN80" s="85">
        <v>473.31774000000001</v>
      </c>
      <c r="CO80" s="85">
        <v>0</v>
      </c>
      <c r="CP80" s="85">
        <v>29582.254079999995</v>
      </c>
      <c r="CQ80" s="85">
        <v>98.22232799999999</v>
      </c>
      <c r="CR80" s="85">
        <v>0</v>
      </c>
      <c r="CS80" s="85">
        <v>30153.794147999994</v>
      </c>
      <c r="CT80" s="85">
        <v>30153.794147999994</v>
      </c>
      <c r="CV80" s="85">
        <v>0</v>
      </c>
      <c r="CW80" s="85">
        <v>0</v>
      </c>
      <c r="CX80" s="85">
        <v>0</v>
      </c>
      <c r="CY80" s="85">
        <v>0</v>
      </c>
      <c r="CZ80" s="85">
        <v>0</v>
      </c>
      <c r="DA80" s="85">
        <v>0</v>
      </c>
      <c r="DB80" s="85">
        <v>0</v>
      </c>
      <c r="DC80" s="85">
        <v>0</v>
      </c>
      <c r="DD80" s="85">
        <v>0</v>
      </c>
      <c r="DE80" s="85">
        <v>0</v>
      </c>
      <c r="DF80" s="85">
        <v>0</v>
      </c>
      <c r="DG80" s="85">
        <v>0</v>
      </c>
      <c r="DH80" s="85">
        <v>0</v>
      </c>
      <c r="DI80" s="85">
        <v>0</v>
      </c>
      <c r="DJ80" s="85">
        <v>0</v>
      </c>
      <c r="DK80" s="85">
        <v>0</v>
      </c>
      <c r="DL80" s="85">
        <v>495.59151600000001</v>
      </c>
      <c r="DM80" s="85">
        <v>0</v>
      </c>
      <c r="DN80" s="85">
        <v>34250.703551999999</v>
      </c>
      <c r="DO80" s="85">
        <v>5.7777839999999996</v>
      </c>
      <c r="DP80" s="85">
        <v>0</v>
      </c>
      <c r="DQ80" s="85">
        <v>34752.072851999998</v>
      </c>
      <c r="DR80" s="85">
        <v>34752.072851999998</v>
      </c>
      <c r="DT80" s="85">
        <v>0</v>
      </c>
      <c r="DU80" s="85">
        <v>0</v>
      </c>
      <c r="DV80" s="85">
        <v>0</v>
      </c>
      <c r="DW80" s="85">
        <v>0</v>
      </c>
      <c r="DX80" s="85">
        <v>0</v>
      </c>
      <c r="DY80" s="85">
        <v>0</v>
      </c>
      <c r="DZ80" s="85">
        <v>0</v>
      </c>
      <c r="EA80" s="85">
        <v>0</v>
      </c>
      <c r="EB80" s="85">
        <v>0</v>
      </c>
      <c r="EC80" s="85">
        <v>0</v>
      </c>
      <c r="ED80" s="85">
        <v>0</v>
      </c>
      <c r="EE80" s="85">
        <v>0</v>
      </c>
      <c r="EF80" s="85">
        <v>0</v>
      </c>
      <c r="EG80" s="85">
        <v>0</v>
      </c>
      <c r="EH80" s="85">
        <v>0</v>
      </c>
      <c r="EI80" s="85">
        <v>0</v>
      </c>
      <c r="EJ80" s="85">
        <v>595.82350799999995</v>
      </c>
      <c r="EK80" s="85">
        <v>0</v>
      </c>
      <c r="EL80" s="85">
        <v>36931.595327999996</v>
      </c>
      <c r="EM80" s="85">
        <v>5.7777839999999996</v>
      </c>
      <c r="EN80" s="85">
        <v>0</v>
      </c>
      <c r="EO80" s="85">
        <v>37533.196619999995</v>
      </c>
      <c r="EP80" s="85">
        <v>37533.196619999995</v>
      </c>
      <c r="ER80" s="85">
        <v>0</v>
      </c>
      <c r="ES80" s="85">
        <v>0</v>
      </c>
      <c r="ET80" s="85">
        <v>0</v>
      </c>
      <c r="EU80" s="85">
        <v>0</v>
      </c>
      <c r="EV80" s="85">
        <v>0</v>
      </c>
      <c r="EW80" s="85">
        <v>0</v>
      </c>
      <c r="EX80" s="85">
        <v>0</v>
      </c>
      <c r="EY80" s="85">
        <v>0</v>
      </c>
      <c r="EZ80" s="85">
        <v>0</v>
      </c>
      <c r="FA80" s="85">
        <v>0</v>
      </c>
      <c r="FB80" s="85">
        <v>0</v>
      </c>
      <c r="FC80" s="85">
        <v>0</v>
      </c>
      <c r="FD80" s="85">
        <v>0</v>
      </c>
      <c r="FE80" s="85">
        <v>0</v>
      </c>
      <c r="FF80" s="85">
        <v>0</v>
      </c>
      <c r="FG80" s="85">
        <v>0</v>
      </c>
      <c r="FH80" s="85">
        <v>629.23417200000006</v>
      </c>
      <c r="FI80" s="85">
        <v>0</v>
      </c>
      <c r="FJ80" s="85">
        <v>40508.043623999991</v>
      </c>
      <c r="FK80" s="85">
        <v>5.7777839999999996</v>
      </c>
      <c r="FL80" s="85">
        <v>0</v>
      </c>
      <c r="FM80" s="85">
        <v>41143.055579999986</v>
      </c>
      <c r="FN80" s="85">
        <v>41143.055579999986</v>
      </c>
    </row>
    <row r="81" spans="1:170" hidden="1" x14ac:dyDescent="0.25">
      <c r="A81" s="97">
        <v>77</v>
      </c>
      <c r="B81" s="62" t="s">
        <v>151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84">
        <v>0</v>
      </c>
      <c r="L81" s="84">
        <v>0</v>
      </c>
      <c r="M81" s="84">
        <v>0</v>
      </c>
      <c r="N81" s="84">
        <v>0</v>
      </c>
      <c r="O81" s="84">
        <v>7112.452104</v>
      </c>
      <c r="P81" s="84">
        <v>0</v>
      </c>
      <c r="Q81" s="84">
        <v>0</v>
      </c>
      <c r="R81" s="84">
        <v>0</v>
      </c>
      <c r="S81" s="84">
        <v>0</v>
      </c>
      <c r="T81" s="84">
        <v>2355.4518120000002</v>
      </c>
      <c r="U81" s="84">
        <v>0</v>
      </c>
      <c r="V81" s="84">
        <v>0</v>
      </c>
      <c r="W81" s="84">
        <v>150.22238399999998</v>
      </c>
      <c r="X81" s="576">
        <v>0</v>
      </c>
      <c r="Y81" s="576">
        <v>9618.1262999999999</v>
      </c>
      <c r="Z81" s="576">
        <v>9618.1262999999999</v>
      </c>
      <c r="AB81" s="8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84">
        <v>7164.4521599999989</v>
      </c>
      <c r="AN81" s="84">
        <v>0</v>
      </c>
      <c r="AO81" s="84">
        <v>0</v>
      </c>
      <c r="AP81" s="84">
        <v>0</v>
      </c>
      <c r="AQ81" s="84">
        <v>0</v>
      </c>
      <c r="AR81" s="84">
        <v>2060.3242799999998</v>
      </c>
      <c r="AS81" s="84">
        <v>0</v>
      </c>
      <c r="AT81" s="84">
        <v>0</v>
      </c>
      <c r="AU81" s="84">
        <v>144.44460000000001</v>
      </c>
      <c r="AV81" s="84">
        <v>0</v>
      </c>
      <c r="AW81" s="84">
        <v>9369.2210399999985</v>
      </c>
      <c r="AX81" s="84">
        <v>9369.2210399999985</v>
      </c>
      <c r="AZ81" s="84">
        <v>0</v>
      </c>
      <c r="BA81" s="84">
        <v>0</v>
      </c>
      <c r="BB81" s="84">
        <v>0</v>
      </c>
      <c r="BC81" s="84">
        <v>0</v>
      </c>
      <c r="BD81" s="84">
        <v>0</v>
      </c>
      <c r="BE81" s="84">
        <v>0</v>
      </c>
      <c r="BF81" s="84">
        <v>0</v>
      </c>
      <c r="BG81" s="84">
        <v>0</v>
      </c>
      <c r="BH81" s="84">
        <v>0</v>
      </c>
      <c r="BI81" s="84">
        <v>0</v>
      </c>
      <c r="BJ81" s="84">
        <v>0</v>
      </c>
      <c r="BK81" s="84">
        <v>7551.5636879999993</v>
      </c>
      <c r="BL81" s="84">
        <v>0</v>
      </c>
      <c r="BM81" s="84">
        <v>0</v>
      </c>
      <c r="BN81" s="84">
        <v>0</v>
      </c>
      <c r="BO81" s="84">
        <v>0</v>
      </c>
      <c r="BP81" s="84">
        <v>2260.7882639999998</v>
      </c>
      <c r="BQ81" s="84">
        <v>0</v>
      </c>
      <c r="BR81" s="84">
        <v>0</v>
      </c>
      <c r="BS81" s="84">
        <v>144.44460000000001</v>
      </c>
      <c r="BT81" s="84">
        <v>0</v>
      </c>
      <c r="BU81" s="84">
        <v>9956.7965519999998</v>
      </c>
      <c r="BV81" s="84">
        <v>9956.7965519999998</v>
      </c>
      <c r="BX81" s="84">
        <v>0</v>
      </c>
      <c r="BY81" s="84">
        <v>0</v>
      </c>
      <c r="BZ81" s="84"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v>0</v>
      </c>
      <c r="CF81" s="84">
        <v>0</v>
      </c>
      <c r="CG81" s="84">
        <v>0</v>
      </c>
      <c r="CH81" s="84">
        <v>0</v>
      </c>
      <c r="CI81" s="84">
        <v>8100.4531679999991</v>
      </c>
      <c r="CJ81" s="84">
        <v>0</v>
      </c>
      <c r="CK81" s="84">
        <v>0</v>
      </c>
      <c r="CL81" s="84">
        <v>0</v>
      </c>
      <c r="CM81" s="84">
        <v>0</v>
      </c>
      <c r="CN81" s="84">
        <v>1737.3545280000001</v>
      </c>
      <c r="CO81" s="84">
        <v>0</v>
      </c>
      <c r="CP81" s="84">
        <v>0</v>
      </c>
      <c r="CQ81" s="84">
        <v>144.44460000000001</v>
      </c>
      <c r="CR81" s="84">
        <v>0</v>
      </c>
      <c r="CS81" s="84">
        <v>9982.2522960000006</v>
      </c>
      <c r="CT81" s="84">
        <v>9982.2522960000006</v>
      </c>
      <c r="CV81" s="84">
        <v>0</v>
      </c>
      <c r="CW81" s="84">
        <v>0</v>
      </c>
      <c r="CX81" s="84">
        <v>0</v>
      </c>
      <c r="CY81" s="84">
        <v>0</v>
      </c>
      <c r="CZ81" s="84">
        <v>0</v>
      </c>
      <c r="DA81" s="84">
        <v>0</v>
      </c>
      <c r="DB81" s="84">
        <v>0</v>
      </c>
      <c r="DC81" s="84">
        <v>0</v>
      </c>
      <c r="DD81" s="84">
        <v>0</v>
      </c>
      <c r="DE81" s="84">
        <v>0</v>
      </c>
      <c r="DF81" s="84">
        <v>0</v>
      </c>
      <c r="DG81" s="84">
        <v>8094.6753839999992</v>
      </c>
      <c r="DH81" s="84">
        <v>0</v>
      </c>
      <c r="DI81" s="84">
        <v>0</v>
      </c>
      <c r="DJ81" s="84">
        <v>0</v>
      </c>
      <c r="DK81" s="84">
        <v>0</v>
      </c>
      <c r="DL81" s="84">
        <v>1815.3127440000001</v>
      </c>
      <c r="DM81" s="84">
        <v>0</v>
      </c>
      <c r="DN81" s="84">
        <v>0</v>
      </c>
      <c r="DO81" s="84">
        <v>5.7777839999999996</v>
      </c>
      <c r="DP81" s="84">
        <v>0</v>
      </c>
      <c r="DQ81" s="84">
        <v>9915.7659119999989</v>
      </c>
      <c r="DR81" s="84">
        <v>9915.7659119999989</v>
      </c>
      <c r="DT81" s="84">
        <v>0</v>
      </c>
      <c r="DU81" s="84">
        <v>0</v>
      </c>
      <c r="DV81" s="84">
        <v>0</v>
      </c>
      <c r="DW81" s="84">
        <v>0</v>
      </c>
      <c r="DX81" s="84">
        <v>0</v>
      </c>
      <c r="DY81" s="84">
        <v>0</v>
      </c>
      <c r="DZ81" s="84">
        <v>0</v>
      </c>
      <c r="EA81" s="84">
        <v>0</v>
      </c>
      <c r="EB81" s="84">
        <v>0</v>
      </c>
      <c r="EC81" s="84">
        <v>0</v>
      </c>
      <c r="ED81" s="84">
        <v>0</v>
      </c>
      <c r="EE81" s="84">
        <v>10128.455351999999</v>
      </c>
      <c r="EF81" s="84">
        <v>0</v>
      </c>
      <c r="EG81" s="84">
        <v>0</v>
      </c>
      <c r="EH81" s="84">
        <v>0</v>
      </c>
      <c r="EI81" s="84">
        <v>0</v>
      </c>
      <c r="EJ81" s="84">
        <v>2182.8300479999998</v>
      </c>
      <c r="EK81" s="84">
        <v>0</v>
      </c>
      <c r="EL81" s="84">
        <v>0</v>
      </c>
      <c r="EM81" s="84">
        <v>5.7777839999999996</v>
      </c>
      <c r="EN81" s="84">
        <v>0</v>
      </c>
      <c r="EO81" s="84">
        <v>12317.063183999999</v>
      </c>
      <c r="EP81" s="84">
        <v>12317.063183999999</v>
      </c>
      <c r="ER81" s="84">
        <v>0</v>
      </c>
      <c r="ES81" s="84">
        <v>0</v>
      </c>
      <c r="ET81" s="84">
        <v>0</v>
      </c>
      <c r="EU81" s="84">
        <v>0</v>
      </c>
      <c r="EV81" s="84">
        <v>0</v>
      </c>
      <c r="EW81" s="84">
        <v>0</v>
      </c>
      <c r="EX81" s="84">
        <v>0</v>
      </c>
      <c r="EY81" s="84">
        <v>0</v>
      </c>
      <c r="EZ81" s="84">
        <v>0</v>
      </c>
      <c r="FA81" s="84">
        <v>0</v>
      </c>
      <c r="FB81" s="84">
        <v>0</v>
      </c>
      <c r="FC81" s="84">
        <v>10764.011591999997</v>
      </c>
      <c r="FD81" s="84">
        <v>0</v>
      </c>
      <c r="FE81" s="84">
        <v>0</v>
      </c>
      <c r="FF81" s="84">
        <v>0</v>
      </c>
      <c r="FG81" s="84">
        <v>0</v>
      </c>
      <c r="FH81" s="84">
        <v>2294.1989280000003</v>
      </c>
      <c r="FI81" s="84">
        <v>0</v>
      </c>
      <c r="FJ81" s="84">
        <v>0</v>
      </c>
      <c r="FK81" s="84">
        <v>5.7777839999999996</v>
      </c>
      <c r="FL81" s="84">
        <v>0</v>
      </c>
      <c r="FM81" s="84">
        <v>13063.988303999997</v>
      </c>
      <c r="FN81" s="84">
        <v>13063.988303999997</v>
      </c>
    </row>
    <row r="82" spans="1:170" hidden="1" x14ac:dyDescent="0.25">
      <c r="A82" s="97">
        <v>78</v>
      </c>
      <c r="B82" s="63" t="s">
        <v>152</v>
      </c>
      <c r="D82" s="85">
        <v>0</v>
      </c>
      <c r="E82" s="85">
        <v>0</v>
      </c>
      <c r="F82" s="85">
        <v>0</v>
      </c>
      <c r="G82" s="85">
        <v>0</v>
      </c>
      <c r="H82" s="85">
        <v>0</v>
      </c>
      <c r="I82" s="85">
        <v>2773.3363199999999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15709.794695999999</v>
      </c>
      <c r="P82" s="85">
        <v>0</v>
      </c>
      <c r="Q82" s="85">
        <v>768.361536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52.000055999999994</v>
      </c>
      <c r="X82" s="577">
        <v>2773.3363199999999</v>
      </c>
      <c r="Y82" s="577">
        <v>16530.156287999998</v>
      </c>
      <c r="Z82" s="577">
        <v>19303.492607999997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2773.3363199999999</v>
      </c>
      <c r="AH82" s="85">
        <v>0</v>
      </c>
      <c r="AI82" s="85">
        <v>0</v>
      </c>
      <c r="AJ82" s="85">
        <v>0</v>
      </c>
      <c r="AK82" s="85">
        <v>0</v>
      </c>
      <c r="AL82" s="85">
        <v>0</v>
      </c>
      <c r="AM82" s="85">
        <v>15813.794807999997</v>
      </c>
      <c r="AN82" s="85">
        <v>0</v>
      </c>
      <c r="AO82" s="85">
        <v>786.95092799999998</v>
      </c>
      <c r="AP82" s="85">
        <v>0</v>
      </c>
      <c r="AQ82" s="85">
        <v>0</v>
      </c>
      <c r="AR82" s="85">
        <v>0</v>
      </c>
      <c r="AS82" s="85">
        <v>0</v>
      </c>
      <c r="AT82" s="85">
        <v>0</v>
      </c>
      <c r="AU82" s="85">
        <v>46.222271999999997</v>
      </c>
      <c r="AV82" s="85">
        <v>2773.3363199999999</v>
      </c>
      <c r="AW82" s="85">
        <v>16646.968007999996</v>
      </c>
      <c r="AX82" s="85">
        <v>19420.304327999995</v>
      </c>
      <c r="AZ82" s="85">
        <v>0</v>
      </c>
      <c r="BA82" s="85">
        <v>0</v>
      </c>
      <c r="BB82" s="85">
        <v>0</v>
      </c>
      <c r="BC82" s="85">
        <v>0</v>
      </c>
      <c r="BD82" s="85">
        <v>0</v>
      </c>
      <c r="BE82" s="85">
        <v>3120.0033599999997</v>
      </c>
      <c r="BF82" s="85">
        <v>0</v>
      </c>
      <c r="BG82" s="85">
        <v>0</v>
      </c>
      <c r="BH82" s="85">
        <v>0</v>
      </c>
      <c r="BI82" s="85">
        <v>0</v>
      </c>
      <c r="BJ82" s="85">
        <v>0</v>
      </c>
      <c r="BK82" s="85">
        <v>16668.90684</v>
      </c>
      <c r="BL82" s="85">
        <v>0</v>
      </c>
      <c r="BM82" s="85">
        <v>805.54031999999995</v>
      </c>
      <c r="BN82" s="85">
        <v>0</v>
      </c>
      <c r="BO82" s="85">
        <v>0</v>
      </c>
      <c r="BP82" s="85">
        <v>0</v>
      </c>
      <c r="BQ82" s="85">
        <v>0</v>
      </c>
      <c r="BR82" s="85">
        <v>0</v>
      </c>
      <c r="BS82" s="85">
        <v>46.222271999999997</v>
      </c>
      <c r="BT82" s="85">
        <v>3120.0033599999997</v>
      </c>
      <c r="BU82" s="85">
        <v>17520.669431999999</v>
      </c>
      <c r="BV82" s="85">
        <v>20640.672791999998</v>
      </c>
      <c r="BX82" s="85">
        <v>0</v>
      </c>
      <c r="BY82" s="85">
        <v>0</v>
      </c>
      <c r="BZ82" s="85">
        <v>0</v>
      </c>
      <c r="CA82" s="85">
        <v>0</v>
      </c>
      <c r="CB82" s="85">
        <v>0</v>
      </c>
      <c r="CC82" s="85">
        <v>3120.0033599999997</v>
      </c>
      <c r="CD82" s="85">
        <v>0</v>
      </c>
      <c r="CE82" s="85">
        <v>0</v>
      </c>
      <c r="CF82" s="85">
        <v>0</v>
      </c>
      <c r="CG82" s="85">
        <v>0</v>
      </c>
      <c r="CH82" s="85">
        <v>0</v>
      </c>
      <c r="CI82" s="85">
        <v>17893.797047999997</v>
      </c>
      <c r="CJ82" s="85">
        <v>0</v>
      </c>
      <c r="CK82" s="85">
        <v>111.53635199999999</v>
      </c>
      <c r="CL82" s="85">
        <v>0</v>
      </c>
      <c r="CM82" s="85">
        <v>0</v>
      </c>
      <c r="CN82" s="85">
        <v>0</v>
      </c>
      <c r="CO82" s="85">
        <v>0</v>
      </c>
      <c r="CP82" s="85">
        <v>0</v>
      </c>
      <c r="CQ82" s="85">
        <v>46.222271999999997</v>
      </c>
      <c r="CR82" s="85">
        <v>3120.0033599999997</v>
      </c>
      <c r="CS82" s="85">
        <v>18051.555671999995</v>
      </c>
      <c r="CT82" s="85">
        <v>21171.559031999994</v>
      </c>
      <c r="CV82" s="85">
        <v>0</v>
      </c>
      <c r="CW82" s="85">
        <v>0</v>
      </c>
      <c r="CX82" s="85">
        <v>0</v>
      </c>
      <c r="CY82" s="85">
        <v>0</v>
      </c>
      <c r="CZ82" s="85">
        <v>0</v>
      </c>
      <c r="DA82" s="85">
        <v>8996.0096879999983</v>
      </c>
      <c r="DB82" s="85">
        <v>0</v>
      </c>
      <c r="DC82" s="85">
        <v>0</v>
      </c>
      <c r="DD82" s="85">
        <v>0</v>
      </c>
      <c r="DE82" s="85">
        <v>0</v>
      </c>
      <c r="DF82" s="85">
        <v>0</v>
      </c>
      <c r="DG82" s="85">
        <v>17882.241479999997</v>
      </c>
      <c r="DH82" s="85">
        <v>0</v>
      </c>
      <c r="DI82" s="85">
        <v>192.090384</v>
      </c>
      <c r="DJ82" s="85">
        <v>0</v>
      </c>
      <c r="DK82" s="85">
        <v>0</v>
      </c>
      <c r="DL82" s="85">
        <v>0</v>
      </c>
      <c r="DM82" s="85">
        <v>0</v>
      </c>
      <c r="DN82" s="85">
        <v>0</v>
      </c>
      <c r="DO82" s="85">
        <v>0</v>
      </c>
      <c r="DP82" s="85">
        <v>8996.0096879999983</v>
      </c>
      <c r="DQ82" s="85">
        <v>18074.331863999996</v>
      </c>
      <c r="DR82" s="85">
        <v>27070.341551999994</v>
      </c>
      <c r="DT82" s="85">
        <v>0</v>
      </c>
      <c r="DU82" s="85">
        <v>0</v>
      </c>
      <c r="DV82" s="85">
        <v>0</v>
      </c>
      <c r="DW82" s="85">
        <v>0</v>
      </c>
      <c r="DX82" s="85">
        <v>0</v>
      </c>
      <c r="DY82" s="85">
        <v>8013.7864079999999</v>
      </c>
      <c r="DZ82" s="85">
        <v>0</v>
      </c>
      <c r="EA82" s="85">
        <v>0</v>
      </c>
      <c r="EB82" s="85">
        <v>0</v>
      </c>
      <c r="EC82" s="85">
        <v>0</v>
      </c>
      <c r="ED82" s="85">
        <v>0</v>
      </c>
      <c r="EE82" s="85">
        <v>22371.579647999999</v>
      </c>
      <c r="EF82" s="85">
        <v>0</v>
      </c>
      <c r="EG82" s="85">
        <v>105.339888</v>
      </c>
      <c r="EH82" s="85">
        <v>0</v>
      </c>
      <c r="EI82" s="85">
        <v>0</v>
      </c>
      <c r="EJ82" s="85">
        <v>0</v>
      </c>
      <c r="EK82" s="85">
        <v>0</v>
      </c>
      <c r="EL82" s="85">
        <v>0</v>
      </c>
      <c r="EM82" s="85">
        <v>0</v>
      </c>
      <c r="EN82" s="85">
        <v>8013.7864079999999</v>
      </c>
      <c r="EO82" s="85">
        <v>22476.919535999998</v>
      </c>
      <c r="EP82" s="85">
        <v>30490.705943999998</v>
      </c>
      <c r="ER82" s="85">
        <v>0</v>
      </c>
      <c r="ES82" s="85">
        <v>0</v>
      </c>
      <c r="ET82" s="85">
        <v>0</v>
      </c>
      <c r="EU82" s="85">
        <v>0</v>
      </c>
      <c r="EV82" s="85">
        <v>0</v>
      </c>
      <c r="EW82" s="85">
        <v>27490.696271999994</v>
      </c>
      <c r="EX82" s="85">
        <v>0</v>
      </c>
      <c r="EY82" s="85">
        <v>0</v>
      </c>
      <c r="EZ82" s="85">
        <v>0</v>
      </c>
      <c r="FA82" s="85">
        <v>0</v>
      </c>
      <c r="FB82" s="85">
        <v>0</v>
      </c>
      <c r="FC82" s="85">
        <v>23775.581159999998</v>
      </c>
      <c r="FD82" s="85">
        <v>0</v>
      </c>
      <c r="FE82" s="85">
        <v>377.98430400000001</v>
      </c>
      <c r="FF82" s="85">
        <v>0</v>
      </c>
      <c r="FG82" s="85">
        <v>0</v>
      </c>
      <c r="FH82" s="85">
        <v>0</v>
      </c>
      <c r="FI82" s="85">
        <v>0</v>
      </c>
      <c r="FJ82" s="85">
        <v>0</v>
      </c>
      <c r="FK82" s="85">
        <v>0</v>
      </c>
      <c r="FL82" s="85">
        <v>27490.696271999994</v>
      </c>
      <c r="FM82" s="85">
        <v>24153.565463999999</v>
      </c>
      <c r="FN82" s="85">
        <v>51644.261735999993</v>
      </c>
    </row>
    <row r="83" spans="1:170" hidden="1" x14ac:dyDescent="0.25">
      <c r="A83" s="97">
        <v>79</v>
      </c>
      <c r="B83" s="62" t="s">
        <v>153</v>
      </c>
      <c r="D83" s="84">
        <v>0</v>
      </c>
      <c r="E83" s="84">
        <v>0</v>
      </c>
      <c r="F83" s="84">
        <v>-1.9594224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  <c r="L83" s="84">
        <v>0</v>
      </c>
      <c r="M83" s="84">
        <v>0</v>
      </c>
      <c r="N83" s="84">
        <v>0</v>
      </c>
      <c r="O83" s="84">
        <v>1242.2235599999999</v>
      </c>
      <c r="P83" s="84">
        <v>205.23693599999999</v>
      </c>
      <c r="Q83" s="84">
        <v>92.94695999999999</v>
      </c>
      <c r="R83" s="84">
        <v>0</v>
      </c>
      <c r="S83" s="84">
        <v>0</v>
      </c>
      <c r="T83" s="84">
        <v>5.5684440000000004</v>
      </c>
      <c r="U83" s="84">
        <v>0</v>
      </c>
      <c r="V83" s="84">
        <v>0</v>
      </c>
      <c r="W83" s="84">
        <v>34.666703999999996</v>
      </c>
      <c r="X83" s="576">
        <v>-1.9594224</v>
      </c>
      <c r="Y83" s="576">
        <v>1580.6426039999999</v>
      </c>
      <c r="Z83" s="576">
        <v>1578.6831815999999</v>
      </c>
      <c r="AB83" s="84">
        <v>0</v>
      </c>
      <c r="AC83" s="84">
        <v>0</v>
      </c>
      <c r="AD83" s="84">
        <v>-0.9797112</v>
      </c>
      <c r="AE83" s="84">
        <v>0</v>
      </c>
      <c r="AF83" s="84">
        <v>0</v>
      </c>
      <c r="AG83" s="84">
        <v>0</v>
      </c>
      <c r="AH83" s="84">
        <v>0</v>
      </c>
      <c r="AI83" s="84">
        <v>3.3661872000000002</v>
      </c>
      <c r="AJ83" s="84">
        <v>0</v>
      </c>
      <c r="AK83" s="84">
        <v>0</v>
      </c>
      <c r="AL83" s="84">
        <v>0</v>
      </c>
      <c r="AM83" s="84">
        <v>1259.5569119999998</v>
      </c>
      <c r="AN83" s="84">
        <v>205.23693599999999</v>
      </c>
      <c r="AO83" s="84">
        <v>92.94695999999999</v>
      </c>
      <c r="AP83" s="84">
        <v>0</v>
      </c>
      <c r="AQ83" s="84">
        <v>0</v>
      </c>
      <c r="AR83" s="84">
        <v>-5.5684440000000004</v>
      </c>
      <c r="AS83" s="84">
        <v>0</v>
      </c>
      <c r="AT83" s="84">
        <v>0</v>
      </c>
      <c r="AU83" s="84">
        <v>28.888919999999995</v>
      </c>
      <c r="AV83" s="84">
        <v>-0.9797112</v>
      </c>
      <c r="AW83" s="84">
        <v>1584.4274711999999</v>
      </c>
      <c r="AX83" s="84">
        <v>1583.4477599999998</v>
      </c>
      <c r="AZ83" s="84">
        <v>0</v>
      </c>
      <c r="BA83" s="84">
        <v>0</v>
      </c>
      <c r="BB83" s="84">
        <v>0</v>
      </c>
      <c r="BC83" s="84">
        <v>0</v>
      </c>
      <c r="BD83" s="84">
        <v>0</v>
      </c>
      <c r="BE83" s="84">
        <v>0</v>
      </c>
      <c r="BF83" s="84">
        <v>0</v>
      </c>
      <c r="BG83" s="84">
        <v>-3.3661872000000002</v>
      </c>
      <c r="BH83" s="84">
        <v>-5.1078959999999993</v>
      </c>
      <c r="BI83" s="84">
        <v>0</v>
      </c>
      <c r="BJ83" s="84">
        <v>0</v>
      </c>
      <c r="BK83" s="84">
        <v>1323.1125359999999</v>
      </c>
      <c r="BL83" s="84">
        <v>208.83758399999999</v>
      </c>
      <c r="BM83" s="84">
        <v>92.94695999999999</v>
      </c>
      <c r="BN83" s="84">
        <v>0</v>
      </c>
      <c r="BO83" s="84">
        <v>0</v>
      </c>
      <c r="BP83" s="84">
        <v>5.5684440000000004</v>
      </c>
      <c r="BQ83" s="84">
        <v>0</v>
      </c>
      <c r="BR83" s="84">
        <v>0</v>
      </c>
      <c r="BS83" s="84">
        <v>34.666703999999996</v>
      </c>
      <c r="BT83" s="84">
        <v>0</v>
      </c>
      <c r="BU83" s="84">
        <v>1656.6581447999997</v>
      </c>
      <c r="BV83" s="84">
        <v>1656.6581447999997</v>
      </c>
      <c r="BX83" s="84">
        <v>0</v>
      </c>
      <c r="BY83" s="84">
        <v>27.214199999999998</v>
      </c>
      <c r="BZ83" s="84">
        <v>0.9797112</v>
      </c>
      <c r="CA83" s="84">
        <v>0</v>
      </c>
      <c r="CB83" s="84">
        <v>0</v>
      </c>
      <c r="CC83" s="84">
        <v>0</v>
      </c>
      <c r="CD83" s="84">
        <v>0</v>
      </c>
      <c r="CE83" s="84">
        <v>0</v>
      </c>
      <c r="CF83" s="84">
        <v>-5.1078959999999993</v>
      </c>
      <c r="CG83" s="84">
        <v>0</v>
      </c>
      <c r="CH83" s="84">
        <v>0</v>
      </c>
      <c r="CI83" s="84">
        <v>1427.1126479999998</v>
      </c>
      <c r="CJ83" s="84">
        <v>216.03888000000001</v>
      </c>
      <c r="CK83" s="84">
        <v>12.392927999999999</v>
      </c>
      <c r="CL83" s="84">
        <v>0</v>
      </c>
      <c r="CM83" s="84">
        <v>0</v>
      </c>
      <c r="CN83" s="84">
        <v>5.5684440000000004</v>
      </c>
      <c r="CO83" s="84">
        <v>0</v>
      </c>
      <c r="CP83" s="84">
        <v>0</v>
      </c>
      <c r="CQ83" s="84">
        <v>34.666703999999996</v>
      </c>
      <c r="CR83" s="84">
        <v>28.193911199999999</v>
      </c>
      <c r="CS83" s="84">
        <v>1690.6717079999999</v>
      </c>
      <c r="CT83" s="84">
        <v>1718.8656191999999</v>
      </c>
      <c r="CV83" s="84">
        <v>0</v>
      </c>
      <c r="CW83" s="84">
        <v>27.214199999999998</v>
      </c>
      <c r="CX83" s="84">
        <v>0.9797112</v>
      </c>
      <c r="CY83" s="84">
        <v>0</v>
      </c>
      <c r="CZ83" s="84">
        <v>0</v>
      </c>
      <c r="DA83" s="84">
        <v>0</v>
      </c>
      <c r="DB83" s="84">
        <v>0</v>
      </c>
      <c r="DC83" s="84">
        <v>0</v>
      </c>
      <c r="DD83" s="84">
        <v>0</v>
      </c>
      <c r="DE83" s="84">
        <v>0</v>
      </c>
      <c r="DF83" s="84">
        <v>0</v>
      </c>
      <c r="DG83" s="84">
        <v>1415.5570799999998</v>
      </c>
      <c r="DH83" s="84">
        <v>223.24017599999999</v>
      </c>
      <c r="DI83" s="84">
        <v>18.589391999999997</v>
      </c>
      <c r="DJ83" s="84">
        <v>0</v>
      </c>
      <c r="DK83" s="84">
        <v>0</v>
      </c>
      <c r="DL83" s="84">
        <v>0</v>
      </c>
      <c r="DM83" s="84">
        <v>0</v>
      </c>
      <c r="DN83" s="84">
        <v>0</v>
      </c>
      <c r="DO83" s="84">
        <v>5.7777839999999996</v>
      </c>
      <c r="DP83" s="84">
        <v>28.193911199999999</v>
      </c>
      <c r="DQ83" s="84">
        <v>1663.164432</v>
      </c>
      <c r="DR83" s="84">
        <v>1691.3583432</v>
      </c>
      <c r="DT83" s="84">
        <v>0</v>
      </c>
      <c r="DU83" s="84">
        <v>0</v>
      </c>
      <c r="DV83" s="84">
        <v>0</v>
      </c>
      <c r="DW83" s="84">
        <v>0</v>
      </c>
      <c r="DX83" s="84">
        <v>0</v>
      </c>
      <c r="DY83" s="84">
        <v>0</v>
      </c>
      <c r="DZ83" s="84">
        <v>0</v>
      </c>
      <c r="EA83" s="84">
        <v>3.3661872000000002</v>
      </c>
      <c r="EB83" s="84">
        <v>-5.1078959999999993</v>
      </c>
      <c r="EC83" s="84">
        <v>0</v>
      </c>
      <c r="ED83" s="84">
        <v>0</v>
      </c>
      <c r="EE83" s="84">
        <v>1779.5574719999997</v>
      </c>
      <c r="EF83" s="84">
        <v>226.840824</v>
      </c>
      <c r="EG83" s="84">
        <v>12.392927999999999</v>
      </c>
      <c r="EH83" s="84">
        <v>0</v>
      </c>
      <c r="EI83" s="84">
        <v>0</v>
      </c>
      <c r="EJ83" s="84">
        <v>-5.5684440000000004</v>
      </c>
      <c r="EK83" s="84">
        <v>0</v>
      </c>
      <c r="EL83" s="84">
        <v>0</v>
      </c>
      <c r="EM83" s="84">
        <v>0</v>
      </c>
      <c r="EN83" s="84">
        <v>0</v>
      </c>
      <c r="EO83" s="84">
        <v>2011.4810711999996</v>
      </c>
      <c r="EP83" s="84">
        <v>2011.4810711999996</v>
      </c>
      <c r="ER83" s="84">
        <v>0</v>
      </c>
      <c r="ES83" s="84">
        <v>27.214199999999998</v>
      </c>
      <c r="ET83" s="84">
        <v>0</v>
      </c>
      <c r="EU83" s="84">
        <v>0</v>
      </c>
      <c r="EV83" s="84">
        <v>0</v>
      </c>
      <c r="EW83" s="84">
        <v>0</v>
      </c>
      <c r="EX83" s="84">
        <v>0</v>
      </c>
      <c r="EY83" s="84">
        <v>0</v>
      </c>
      <c r="EZ83" s="84">
        <v>-10.215791999999999</v>
      </c>
      <c r="FA83" s="84">
        <v>0</v>
      </c>
      <c r="FB83" s="84">
        <v>0</v>
      </c>
      <c r="FC83" s="84">
        <v>1889.3353679999998</v>
      </c>
      <c r="FD83" s="84">
        <v>234.04211999999998</v>
      </c>
      <c r="FE83" s="84">
        <v>43.375247999999999</v>
      </c>
      <c r="FF83" s="84">
        <v>0</v>
      </c>
      <c r="FG83" s="84">
        <v>0</v>
      </c>
      <c r="FH83" s="84">
        <v>5.5684440000000004</v>
      </c>
      <c r="FI83" s="84">
        <v>0</v>
      </c>
      <c r="FJ83" s="84">
        <v>0</v>
      </c>
      <c r="FK83" s="84">
        <v>0</v>
      </c>
      <c r="FL83" s="84">
        <v>27.214199999999998</v>
      </c>
      <c r="FM83" s="84">
        <v>2162.1053879999995</v>
      </c>
      <c r="FN83" s="84">
        <v>2189.3195879999994</v>
      </c>
    </row>
    <row r="84" spans="1:170" hidden="1" x14ac:dyDescent="0.25">
      <c r="A84" s="97">
        <v>80</v>
      </c>
      <c r="B84" s="74" t="s">
        <v>741</v>
      </c>
      <c r="D84" s="83">
        <v>9448.7702399999998</v>
      </c>
      <c r="E84" s="83">
        <v>0</v>
      </c>
      <c r="F84" s="83">
        <v>0</v>
      </c>
      <c r="G84" s="83">
        <v>0</v>
      </c>
      <c r="H84" s="83">
        <v>17695.091520000002</v>
      </c>
      <c r="I84" s="83">
        <v>57.777839999999991</v>
      </c>
      <c r="J84" s="83">
        <v>3914.6579999999999</v>
      </c>
      <c r="K84" s="83">
        <v>0</v>
      </c>
      <c r="L84" s="83">
        <v>0</v>
      </c>
      <c r="M84" s="83">
        <v>0</v>
      </c>
      <c r="N84" s="83">
        <v>0</v>
      </c>
      <c r="O84" s="83">
        <v>19136.020607999999</v>
      </c>
      <c r="P84" s="83">
        <v>3190.1741280000001</v>
      </c>
      <c r="Q84" s="83">
        <v>12.392927999999999</v>
      </c>
      <c r="R84" s="83">
        <v>0</v>
      </c>
      <c r="S84" s="83">
        <v>0</v>
      </c>
      <c r="T84" s="83">
        <v>239.44309200000001</v>
      </c>
      <c r="U84" s="83">
        <v>0</v>
      </c>
      <c r="V84" s="83">
        <v>34.666703999999996</v>
      </c>
      <c r="W84" s="83">
        <v>0</v>
      </c>
      <c r="X84" s="575">
        <v>31116.297599999998</v>
      </c>
      <c r="Y84" s="575">
        <v>22612.697459999999</v>
      </c>
      <c r="Z84" s="575">
        <v>53728.995060000001</v>
      </c>
      <c r="AB84" s="83">
        <v>9898.3488240000006</v>
      </c>
      <c r="AC84" s="83">
        <v>0</v>
      </c>
      <c r="AD84" s="83">
        <v>0</v>
      </c>
      <c r="AE84" s="83">
        <v>0</v>
      </c>
      <c r="AF84" s="83">
        <v>13881.754079999999</v>
      </c>
      <c r="AG84" s="83">
        <v>57.777839999999991</v>
      </c>
      <c r="AH84" s="83">
        <v>3906.2844</v>
      </c>
      <c r="AI84" s="83">
        <v>0</v>
      </c>
      <c r="AJ84" s="83">
        <v>0</v>
      </c>
      <c r="AK84" s="83">
        <v>0</v>
      </c>
      <c r="AL84" s="83">
        <v>0</v>
      </c>
      <c r="AM84" s="83">
        <v>19713.799007999998</v>
      </c>
      <c r="AN84" s="83">
        <v>3258.5864399999996</v>
      </c>
      <c r="AO84" s="83">
        <v>12.392927999999999</v>
      </c>
      <c r="AP84" s="83">
        <v>0</v>
      </c>
      <c r="AQ84" s="83">
        <v>0</v>
      </c>
      <c r="AR84" s="83">
        <v>239.44309200000001</v>
      </c>
      <c r="AS84" s="83">
        <v>0</v>
      </c>
      <c r="AT84" s="83">
        <v>40.444488</v>
      </c>
      <c r="AU84" s="83">
        <v>0</v>
      </c>
      <c r="AV84" s="83">
        <v>27744.165143999999</v>
      </c>
      <c r="AW84" s="83">
        <v>23264.665956000001</v>
      </c>
      <c r="AX84" s="83">
        <v>51008.831099999996</v>
      </c>
      <c r="AZ84" s="83">
        <v>9898.3488240000006</v>
      </c>
      <c r="BA84" s="83">
        <v>0</v>
      </c>
      <c r="BB84" s="83">
        <v>0</v>
      </c>
      <c r="BC84" s="83">
        <v>0</v>
      </c>
      <c r="BD84" s="83">
        <v>13881.754079999999</v>
      </c>
      <c r="BE84" s="83">
        <v>57.777839999999991</v>
      </c>
      <c r="BF84" s="83">
        <v>3906.2844</v>
      </c>
      <c r="BG84" s="83">
        <v>13.464748800000001</v>
      </c>
      <c r="BH84" s="83">
        <v>25.539479999999998</v>
      </c>
      <c r="BI84" s="83">
        <v>0</v>
      </c>
      <c r="BJ84" s="83">
        <v>0</v>
      </c>
      <c r="BK84" s="83">
        <v>20782.689047999997</v>
      </c>
      <c r="BL84" s="83">
        <v>3226.1806079999997</v>
      </c>
      <c r="BM84" s="83">
        <v>12.392927999999999</v>
      </c>
      <c r="BN84" s="83">
        <v>0</v>
      </c>
      <c r="BO84" s="83">
        <v>0</v>
      </c>
      <c r="BP84" s="83">
        <v>261.71686800000003</v>
      </c>
      <c r="BQ84" s="83">
        <v>0</v>
      </c>
      <c r="BR84" s="83">
        <v>46.222271999999997</v>
      </c>
      <c r="BS84" s="83">
        <v>0</v>
      </c>
      <c r="BT84" s="83">
        <v>27744.165143999999</v>
      </c>
      <c r="BU84" s="83">
        <v>24368.205952799995</v>
      </c>
      <c r="BV84" s="83">
        <v>52112.371096799994</v>
      </c>
      <c r="BX84" s="83">
        <v>9898.3488240000006</v>
      </c>
      <c r="BY84" s="83">
        <v>0</v>
      </c>
      <c r="BZ84" s="83">
        <v>0</v>
      </c>
      <c r="CA84" s="83">
        <v>0</v>
      </c>
      <c r="CB84" s="83">
        <v>13881.754079999999</v>
      </c>
      <c r="CC84" s="83">
        <v>0</v>
      </c>
      <c r="CD84" s="83">
        <v>4618.0403999999999</v>
      </c>
      <c r="CE84" s="83">
        <v>10.0985616</v>
      </c>
      <c r="CF84" s="83">
        <v>1118.629224</v>
      </c>
      <c r="CG84" s="83">
        <v>0</v>
      </c>
      <c r="CH84" s="83">
        <v>0</v>
      </c>
      <c r="CI84" s="83">
        <v>29252.920391999996</v>
      </c>
      <c r="CJ84" s="83">
        <v>6182.3126159999993</v>
      </c>
      <c r="CK84" s="83">
        <v>6.1964639999999997</v>
      </c>
      <c r="CL84" s="83">
        <v>0</v>
      </c>
      <c r="CM84" s="83">
        <v>0</v>
      </c>
      <c r="CN84" s="83">
        <v>172.62176400000001</v>
      </c>
      <c r="CO84" s="83">
        <v>0</v>
      </c>
      <c r="CP84" s="83">
        <v>5119.1166239999993</v>
      </c>
      <c r="CQ84" s="83">
        <v>0</v>
      </c>
      <c r="CR84" s="83">
        <v>28398.143303999997</v>
      </c>
      <c r="CS84" s="83">
        <v>41861.895645600001</v>
      </c>
      <c r="CT84" s="83">
        <v>70260.038949599999</v>
      </c>
      <c r="CV84" s="83">
        <v>8755.3524240000006</v>
      </c>
      <c r="CW84" s="83">
        <v>0</v>
      </c>
      <c r="CX84" s="83">
        <v>0</v>
      </c>
      <c r="CY84" s="83">
        <v>0</v>
      </c>
      <c r="CZ84" s="83">
        <v>13881.754079999999</v>
      </c>
      <c r="DA84" s="83">
        <v>0</v>
      </c>
      <c r="DB84" s="83">
        <v>3454.1099999999997</v>
      </c>
      <c r="DC84" s="83">
        <v>6.7323744000000003</v>
      </c>
      <c r="DD84" s="83">
        <v>1752.0083279999999</v>
      </c>
      <c r="DE84" s="83">
        <v>0</v>
      </c>
      <c r="DF84" s="83">
        <v>0</v>
      </c>
      <c r="DG84" s="83">
        <v>29229.809255999997</v>
      </c>
      <c r="DH84" s="83">
        <v>6369.5463119999995</v>
      </c>
      <c r="DI84" s="83">
        <v>6.1964639999999997</v>
      </c>
      <c r="DJ84" s="83">
        <v>0</v>
      </c>
      <c r="DK84" s="83">
        <v>0</v>
      </c>
      <c r="DL84" s="83">
        <v>183.75865199999998</v>
      </c>
      <c r="DM84" s="83">
        <v>0</v>
      </c>
      <c r="DN84" s="83">
        <v>5922.2285999999995</v>
      </c>
      <c r="DO84" s="83">
        <v>0</v>
      </c>
      <c r="DP84" s="83">
        <v>26091.216504</v>
      </c>
      <c r="DQ84" s="83">
        <v>43470.279986399997</v>
      </c>
      <c r="DR84" s="83">
        <v>69561.496490399993</v>
      </c>
      <c r="DT84" s="83">
        <v>8755.3524240000006</v>
      </c>
      <c r="DU84" s="83">
        <v>0</v>
      </c>
      <c r="DV84" s="83">
        <v>0</v>
      </c>
      <c r="DW84" s="83">
        <v>0</v>
      </c>
      <c r="DX84" s="83">
        <v>11002.910399999999</v>
      </c>
      <c r="DY84" s="83">
        <v>0</v>
      </c>
      <c r="DZ84" s="83">
        <v>2939.1336000000001</v>
      </c>
      <c r="EA84" s="83">
        <v>10.0985616</v>
      </c>
      <c r="EB84" s="83">
        <v>2344.5242640000001</v>
      </c>
      <c r="EC84" s="83">
        <v>0</v>
      </c>
      <c r="ED84" s="83">
        <v>0</v>
      </c>
      <c r="EE84" s="83">
        <v>36573.372719999999</v>
      </c>
      <c r="EF84" s="83">
        <v>6495.5689920000004</v>
      </c>
      <c r="EG84" s="83">
        <v>6.1964639999999997</v>
      </c>
      <c r="EH84" s="83">
        <v>0</v>
      </c>
      <c r="EI84" s="83">
        <v>0</v>
      </c>
      <c r="EJ84" s="83">
        <v>217.16931600000001</v>
      </c>
      <c r="EK84" s="83">
        <v>0</v>
      </c>
      <c r="EL84" s="83">
        <v>6390.229104</v>
      </c>
      <c r="EM84" s="83">
        <v>0</v>
      </c>
      <c r="EN84" s="83">
        <v>22697.396423999999</v>
      </c>
      <c r="EO84" s="83">
        <v>52037.159421600001</v>
      </c>
      <c r="EP84" s="83">
        <v>74734.5558456</v>
      </c>
      <c r="ER84" s="83">
        <v>7734.2756399999998</v>
      </c>
      <c r="ES84" s="83">
        <v>0</v>
      </c>
      <c r="ET84" s="83">
        <v>0</v>
      </c>
      <c r="EU84" s="83">
        <v>0</v>
      </c>
      <c r="EV84" s="83">
        <v>11455.084799999999</v>
      </c>
      <c r="EW84" s="83">
        <v>0</v>
      </c>
      <c r="EX84" s="83">
        <v>3190.3415999999997</v>
      </c>
      <c r="EY84" s="83">
        <v>10.0985616</v>
      </c>
      <c r="EZ84" s="83">
        <v>2492.6532480000001</v>
      </c>
      <c r="FA84" s="83">
        <v>0</v>
      </c>
      <c r="FB84" s="83">
        <v>0</v>
      </c>
      <c r="FC84" s="83">
        <v>38872.930751999993</v>
      </c>
      <c r="FD84" s="83">
        <v>7662.1789439999993</v>
      </c>
      <c r="FE84" s="83">
        <v>12.392927999999999</v>
      </c>
      <c r="FF84" s="83">
        <v>0</v>
      </c>
      <c r="FG84" s="83">
        <v>0</v>
      </c>
      <c r="FH84" s="83">
        <v>228.30620400000001</v>
      </c>
      <c r="FI84" s="83">
        <v>0</v>
      </c>
      <c r="FJ84" s="83">
        <v>7008.4519919999993</v>
      </c>
      <c r="FK84" s="83">
        <v>0</v>
      </c>
      <c r="FL84" s="83">
        <v>22379.702039999996</v>
      </c>
      <c r="FM84" s="83">
        <v>56287.012629599994</v>
      </c>
      <c r="FN84" s="83">
        <v>78666.714669599984</v>
      </c>
    </row>
    <row r="85" spans="1:170" hidden="1" x14ac:dyDescent="0.25">
      <c r="A85" s="97">
        <v>81</v>
      </c>
      <c r="B85" s="62" t="s">
        <v>742</v>
      </c>
      <c r="D85" s="84">
        <v>9448.7702399999998</v>
      </c>
      <c r="E85" s="84">
        <v>0</v>
      </c>
      <c r="F85" s="84">
        <v>0</v>
      </c>
      <c r="G85" s="84">
        <v>0</v>
      </c>
      <c r="H85" s="84">
        <v>17695.091520000002</v>
      </c>
      <c r="I85" s="84">
        <v>57.777839999999991</v>
      </c>
      <c r="J85" s="84">
        <v>3914.6579999999999</v>
      </c>
      <c r="K85" s="84">
        <v>0</v>
      </c>
      <c r="L85" s="84">
        <v>0</v>
      </c>
      <c r="M85" s="84">
        <v>0</v>
      </c>
      <c r="N85" s="84">
        <v>0</v>
      </c>
      <c r="O85" s="84">
        <v>19136.020607999999</v>
      </c>
      <c r="P85" s="84">
        <v>928.96718399999997</v>
      </c>
      <c r="Q85" s="84">
        <v>12.392927999999999</v>
      </c>
      <c r="R85" s="84">
        <v>0</v>
      </c>
      <c r="S85" s="84">
        <v>0</v>
      </c>
      <c r="T85" s="84">
        <v>239.44309200000001</v>
      </c>
      <c r="U85" s="84">
        <v>0</v>
      </c>
      <c r="V85" s="84">
        <v>34.666703999999996</v>
      </c>
      <c r="W85" s="84">
        <v>0</v>
      </c>
      <c r="X85" s="576">
        <v>31116.297599999998</v>
      </c>
      <c r="Y85" s="576">
        <v>20351.490516000002</v>
      </c>
      <c r="Z85" s="576">
        <v>51467.788115999996</v>
      </c>
      <c r="AB85" s="84">
        <v>9898.3488240000006</v>
      </c>
      <c r="AC85" s="84">
        <v>0</v>
      </c>
      <c r="AD85" s="84">
        <v>0</v>
      </c>
      <c r="AE85" s="84">
        <v>0</v>
      </c>
      <c r="AF85" s="84">
        <v>13881.754079999999</v>
      </c>
      <c r="AG85" s="84">
        <v>57.777839999999991</v>
      </c>
      <c r="AH85" s="84">
        <v>3906.2844</v>
      </c>
      <c r="AI85" s="84">
        <v>0</v>
      </c>
      <c r="AJ85" s="84">
        <v>0</v>
      </c>
      <c r="AK85" s="84">
        <v>0</v>
      </c>
      <c r="AL85" s="84">
        <v>0</v>
      </c>
      <c r="AM85" s="84">
        <v>19713.799007999998</v>
      </c>
      <c r="AN85" s="84">
        <v>950.57107199999996</v>
      </c>
      <c r="AO85" s="84">
        <v>12.392927999999999</v>
      </c>
      <c r="AP85" s="84">
        <v>0</v>
      </c>
      <c r="AQ85" s="84">
        <v>0</v>
      </c>
      <c r="AR85" s="84">
        <v>239.44309200000001</v>
      </c>
      <c r="AS85" s="84">
        <v>0</v>
      </c>
      <c r="AT85" s="84">
        <v>40.444488</v>
      </c>
      <c r="AU85" s="84">
        <v>0</v>
      </c>
      <c r="AV85" s="84">
        <v>27744.165143999999</v>
      </c>
      <c r="AW85" s="84">
        <v>20956.650588</v>
      </c>
      <c r="AX85" s="84">
        <v>48700.815732000003</v>
      </c>
      <c r="AZ85" s="84">
        <v>9898.3488240000006</v>
      </c>
      <c r="BA85" s="84">
        <v>0</v>
      </c>
      <c r="BB85" s="84">
        <v>0</v>
      </c>
      <c r="BC85" s="84">
        <v>0</v>
      </c>
      <c r="BD85" s="84">
        <v>13881.754079999999</v>
      </c>
      <c r="BE85" s="84">
        <v>57.777839999999991</v>
      </c>
      <c r="BF85" s="84">
        <v>3906.2844</v>
      </c>
      <c r="BG85" s="84">
        <v>13.464748800000001</v>
      </c>
      <c r="BH85" s="84">
        <v>25.539479999999998</v>
      </c>
      <c r="BI85" s="84">
        <v>0</v>
      </c>
      <c r="BJ85" s="84">
        <v>0</v>
      </c>
      <c r="BK85" s="84">
        <v>20782.689047999997</v>
      </c>
      <c r="BL85" s="84">
        <v>943.36977599999989</v>
      </c>
      <c r="BM85" s="84">
        <v>12.392927999999999</v>
      </c>
      <c r="BN85" s="84">
        <v>0</v>
      </c>
      <c r="BO85" s="84">
        <v>0</v>
      </c>
      <c r="BP85" s="84">
        <v>261.71686800000003</v>
      </c>
      <c r="BQ85" s="84">
        <v>0</v>
      </c>
      <c r="BR85" s="84">
        <v>46.222271999999997</v>
      </c>
      <c r="BS85" s="84">
        <v>0</v>
      </c>
      <c r="BT85" s="84">
        <v>27744.165143999999</v>
      </c>
      <c r="BU85" s="84">
        <v>22085.395120799996</v>
      </c>
      <c r="BV85" s="84">
        <v>49829.560264799991</v>
      </c>
      <c r="BX85" s="84">
        <v>9898.3488240000006</v>
      </c>
      <c r="BY85" s="84">
        <v>0</v>
      </c>
      <c r="BZ85" s="84">
        <v>0</v>
      </c>
      <c r="CA85" s="84">
        <v>0</v>
      </c>
      <c r="CB85" s="84">
        <v>13881.754079999999</v>
      </c>
      <c r="CC85" s="84">
        <v>0</v>
      </c>
      <c r="CD85" s="84">
        <v>4618.0403999999999</v>
      </c>
      <c r="CE85" s="84">
        <v>10.0985616</v>
      </c>
      <c r="CF85" s="84">
        <v>1118.629224</v>
      </c>
      <c r="CG85" s="84">
        <v>0</v>
      </c>
      <c r="CH85" s="84">
        <v>0</v>
      </c>
      <c r="CI85" s="84">
        <v>29247.142607999998</v>
      </c>
      <c r="CJ85" s="84">
        <v>1803.9246479999999</v>
      </c>
      <c r="CK85" s="84">
        <v>6.1964639999999997</v>
      </c>
      <c r="CL85" s="84">
        <v>0</v>
      </c>
      <c r="CM85" s="84">
        <v>0</v>
      </c>
      <c r="CN85" s="84">
        <v>172.62176400000001</v>
      </c>
      <c r="CO85" s="84">
        <v>0</v>
      </c>
      <c r="CP85" s="84">
        <v>5119.1166239999993</v>
      </c>
      <c r="CQ85" s="84">
        <v>0</v>
      </c>
      <c r="CR85" s="84">
        <v>28398.143303999997</v>
      </c>
      <c r="CS85" s="84">
        <v>37477.729893600001</v>
      </c>
      <c r="CT85" s="84">
        <v>65875.873197599998</v>
      </c>
      <c r="CV85" s="84">
        <v>8755.3524240000006</v>
      </c>
      <c r="CW85" s="84">
        <v>0</v>
      </c>
      <c r="CX85" s="84">
        <v>0</v>
      </c>
      <c r="CY85" s="84">
        <v>0</v>
      </c>
      <c r="CZ85" s="84">
        <v>13881.754079999999</v>
      </c>
      <c r="DA85" s="84">
        <v>0</v>
      </c>
      <c r="DB85" s="84">
        <v>3454.1099999999997</v>
      </c>
      <c r="DC85" s="84">
        <v>6.7323744000000003</v>
      </c>
      <c r="DD85" s="84">
        <v>1752.0083279999999</v>
      </c>
      <c r="DE85" s="84">
        <v>0</v>
      </c>
      <c r="DF85" s="84">
        <v>0</v>
      </c>
      <c r="DG85" s="84">
        <v>29235.587039999995</v>
      </c>
      <c r="DH85" s="84">
        <v>1857.9343679999999</v>
      </c>
      <c r="DI85" s="84">
        <v>6.1964639999999997</v>
      </c>
      <c r="DJ85" s="84">
        <v>0</v>
      </c>
      <c r="DK85" s="84">
        <v>0</v>
      </c>
      <c r="DL85" s="84">
        <v>183.75865199999998</v>
      </c>
      <c r="DM85" s="84">
        <v>0</v>
      </c>
      <c r="DN85" s="84">
        <v>5922.2285999999995</v>
      </c>
      <c r="DO85" s="84">
        <v>0</v>
      </c>
      <c r="DP85" s="84">
        <v>26091.216504</v>
      </c>
      <c r="DQ85" s="84">
        <v>38964.445826399991</v>
      </c>
      <c r="DR85" s="84">
        <v>65055.662330399995</v>
      </c>
      <c r="DT85" s="84">
        <v>8755.3524240000006</v>
      </c>
      <c r="DU85" s="84">
        <v>0</v>
      </c>
      <c r="DV85" s="84">
        <v>0</v>
      </c>
      <c r="DW85" s="84">
        <v>0</v>
      </c>
      <c r="DX85" s="84">
        <v>11002.910399999999</v>
      </c>
      <c r="DY85" s="84">
        <v>0</v>
      </c>
      <c r="DZ85" s="84">
        <v>2939.1336000000001</v>
      </c>
      <c r="EA85" s="84">
        <v>10.0985616</v>
      </c>
      <c r="EB85" s="84">
        <v>2344.5242640000001</v>
      </c>
      <c r="EC85" s="84">
        <v>0</v>
      </c>
      <c r="ED85" s="84">
        <v>0</v>
      </c>
      <c r="EE85" s="84">
        <v>36579.150503999997</v>
      </c>
      <c r="EF85" s="84">
        <v>1893.940848</v>
      </c>
      <c r="EG85" s="84">
        <v>6.1964639999999997</v>
      </c>
      <c r="EH85" s="84">
        <v>0</v>
      </c>
      <c r="EI85" s="84">
        <v>0</v>
      </c>
      <c r="EJ85" s="84">
        <v>217.16931600000001</v>
      </c>
      <c r="EK85" s="84">
        <v>0</v>
      </c>
      <c r="EL85" s="84">
        <v>6390.229104</v>
      </c>
      <c r="EM85" s="84">
        <v>0</v>
      </c>
      <c r="EN85" s="84">
        <v>22697.396423999999</v>
      </c>
      <c r="EO85" s="84">
        <v>47441.309061599997</v>
      </c>
      <c r="EP85" s="84">
        <v>70138.705485599989</v>
      </c>
      <c r="ER85" s="84">
        <v>7734.2756399999998</v>
      </c>
      <c r="ES85" s="84">
        <v>0</v>
      </c>
      <c r="ET85" s="84">
        <v>0</v>
      </c>
      <c r="EU85" s="84">
        <v>0</v>
      </c>
      <c r="EV85" s="84">
        <v>11455.084799999999</v>
      </c>
      <c r="EW85" s="84">
        <v>0</v>
      </c>
      <c r="EX85" s="84">
        <v>3190.3415999999997</v>
      </c>
      <c r="EY85" s="84">
        <v>10.0985616</v>
      </c>
      <c r="EZ85" s="84">
        <v>2492.6532480000001</v>
      </c>
      <c r="FA85" s="84">
        <v>0</v>
      </c>
      <c r="FB85" s="84">
        <v>0</v>
      </c>
      <c r="FC85" s="84">
        <v>38872.930751999993</v>
      </c>
      <c r="FD85" s="84">
        <v>2236.0024079999998</v>
      </c>
      <c r="FE85" s="84">
        <v>12.392927999999999</v>
      </c>
      <c r="FF85" s="84">
        <v>0</v>
      </c>
      <c r="FG85" s="84">
        <v>0</v>
      </c>
      <c r="FH85" s="84">
        <v>228.30620400000001</v>
      </c>
      <c r="FI85" s="84">
        <v>0</v>
      </c>
      <c r="FJ85" s="84">
        <v>7008.4519919999993</v>
      </c>
      <c r="FK85" s="84">
        <v>0</v>
      </c>
      <c r="FL85" s="84">
        <v>22379.702039999996</v>
      </c>
      <c r="FM85" s="84">
        <v>50860.836093599995</v>
      </c>
      <c r="FN85" s="84">
        <v>73240.538133599999</v>
      </c>
    </row>
    <row r="86" spans="1:170" hidden="1" x14ac:dyDescent="0.25">
      <c r="A86" s="97">
        <v>82</v>
      </c>
      <c r="B86" s="63" t="s">
        <v>743</v>
      </c>
      <c r="D86" s="85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8580.0092399999994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577">
        <v>0</v>
      </c>
      <c r="Y86" s="577">
        <v>8580.0092399999994</v>
      </c>
      <c r="Z86" s="577">
        <v>8580.0092399999994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85">
        <v>0</v>
      </c>
      <c r="AI86" s="85">
        <v>0</v>
      </c>
      <c r="AJ86" s="85">
        <v>0</v>
      </c>
      <c r="AK86" s="85">
        <v>0</v>
      </c>
      <c r="AL86" s="85">
        <v>0</v>
      </c>
      <c r="AM86" s="85">
        <v>8840.0095199999978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40.444488</v>
      </c>
      <c r="AU86" s="85">
        <v>0</v>
      </c>
      <c r="AV86" s="85">
        <v>0</v>
      </c>
      <c r="AW86" s="85">
        <v>8880.454007999997</v>
      </c>
      <c r="AX86" s="85">
        <v>8880.454007999997</v>
      </c>
      <c r="AZ86" s="85">
        <v>0</v>
      </c>
      <c r="BA86" s="85">
        <v>0</v>
      </c>
      <c r="BB86" s="85">
        <v>0</v>
      </c>
      <c r="BC86" s="85">
        <v>0</v>
      </c>
      <c r="BD86" s="85">
        <v>0</v>
      </c>
      <c r="BE86" s="85">
        <v>0</v>
      </c>
      <c r="BF86" s="85">
        <v>0</v>
      </c>
      <c r="BG86" s="85">
        <v>0</v>
      </c>
      <c r="BH86" s="85">
        <v>25.539479999999998</v>
      </c>
      <c r="BI86" s="85">
        <v>0</v>
      </c>
      <c r="BJ86" s="85">
        <v>0</v>
      </c>
      <c r="BK86" s="85">
        <v>9319.565591999999</v>
      </c>
      <c r="BL86" s="85">
        <v>0</v>
      </c>
      <c r="BM86" s="85">
        <v>0</v>
      </c>
      <c r="BN86" s="85">
        <v>0</v>
      </c>
      <c r="BO86" s="85">
        <v>0</v>
      </c>
      <c r="BP86" s="85">
        <v>0</v>
      </c>
      <c r="BQ86" s="85">
        <v>0</v>
      </c>
      <c r="BR86" s="85">
        <v>0</v>
      </c>
      <c r="BS86" s="85">
        <v>0</v>
      </c>
      <c r="BT86" s="85">
        <v>0</v>
      </c>
      <c r="BU86" s="85">
        <v>9345.1050719999985</v>
      </c>
      <c r="BV86" s="85">
        <v>9345.1050719999985</v>
      </c>
      <c r="BX86" s="85">
        <v>0</v>
      </c>
      <c r="BY86" s="85">
        <v>0</v>
      </c>
      <c r="BZ86" s="85">
        <v>0</v>
      </c>
      <c r="CA86" s="85">
        <v>0</v>
      </c>
      <c r="CB86" s="85">
        <v>0</v>
      </c>
      <c r="CC86" s="85">
        <v>0</v>
      </c>
      <c r="CD86" s="85">
        <v>0</v>
      </c>
      <c r="CE86" s="85">
        <v>0</v>
      </c>
      <c r="CF86" s="85">
        <v>1118.629224</v>
      </c>
      <c r="CG86" s="85">
        <v>0</v>
      </c>
      <c r="CH86" s="85">
        <v>0</v>
      </c>
      <c r="CI86" s="85">
        <v>13115.569679999999</v>
      </c>
      <c r="CJ86" s="85">
        <v>0</v>
      </c>
      <c r="CK86" s="85">
        <v>0</v>
      </c>
      <c r="CL86" s="85">
        <v>0</v>
      </c>
      <c r="CM86" s="85">
        <v>0</v>
      </c>
      <c r="CN86" s="85">
        <v>0</v>
      </c>
      <c r="CO86" s="85">
        <v>0</v>
      </c>
      <c r="CP86" s="85">
        <v>5119.1166239999993</v>
      </c>
      <c r="CQ86" s="85">
        <v>0</v>
      </c>
      <c r="CR86" s="85">
        <v>0</v>
      </c>
      <c r="CS86" s="85">
        <v>19353.315527999999</v>
      </c>
      <c r="CT86" s="85">
        <v>19353.315527999999</v>
      </c>
      <c r="CV86" s="85">
        <v>0</v>
      </c>
      <c r="CW86" s="85">
        <v>0</v>
      </c>
      <c r="CX86" s="85">
        <v>0</v>
      </c>
      <c r="CY86" s="85">
        <v>0</v>
      </c>
      <c r="CZ86" s="85">
        <v>0</v>
      </c>
      <c r="DA86" s="85">
        <v>0</v>
      </c>
      <c r="DB86" s="85">
        <v>0</v>
      </c>
      <c r="DC86" s="85">
        <v>0</v>
      </c>
      <c r="DD86" s="85">
        <v>1752.0083279999999</v>
      </c>
      <c r="DE86" s="85">
        <v>0</v>
      </c>
      <c r="DF86" s="85">
        <v>0</v>
      </c>
      <c r="DG86" s="85">
        <v>13109.791895999999</v>
      </c>
      <c r="DH86" s="85">
        <v>0</v>
      </c>
      <c r="DI86" s="85">
        <v>0</v>
      </c>
      <c r="DJ86" s="85">
        <v>0</v>
      </c>
      <c r="DK86" s="85">
        <v>0</v>
      </c>
      <c r="DL86" s="85">
        <v>0</v>
      </c>
      <c r="DM86" s="85">
        <v>0</v>
      </c>
      <c r="DN86" s="85">
        <v>5922.2285999999995</v>
      </c>
      <c r="DO86" s="85">
        <v>0</v>
      </c>
      <c r="DP86" s="85">
        <v>0</v>
      </c>
      <c r="DQ86" s="85">
        <v>20784.028823999997</v>
      </c>
      <c r="DR86" s="85">
        <v>20784.028823999997</v>
      </c>
      <c r="DT86" s="85">
        <v>0</v>
      </c>
      <c r="DU86" s="85">
        <v>0</v>
      </c>
      <c r="DV86" s="85">
        <v>0</v>
      </c>
      <c r="DW86" s="85">
        <v>0</v>
      </c>
      <c r="DX86" s="85">
        <v>0</v>
      </c>
      <c r="DY86" s="85">
        <v>0</v>
      </c>
      <c r="DZ86" s="85">
        <v>0</v>
      </c>
      <c r="EA86" s="85">
        <v>0</v>
      </c>
      <c r="EB86" s="85">
        <v>2344.5242640000001</v>
      </c>
      <c r="EC86" s="85">
        <v>0</v>
      </c>
      <c r="ED86" s="85">
        <v>0</v>
      </c>
      <c r="EE86" s="85">
        <v>16403.128775999998</v>
      </c>
      <c r="EF86" s="85">
        <v>0</v>
      </c>
      <c r="EG86" s="85">
        <v>0</v>
      </c>
      <c r="EH86" s="85">
        <v>0</v>
      </c>
      <c r="EI86" s="85">
        <v>0</v>
      </c>
      <c r="EJ86" s="85">
        <v>0</v>
      </c>
      <c r="EK86" s="85">
        <v>0</v>
      </c>
      <c r="EL86" s="85">
        <v>6390.229104</v>
      </c>
      <c r="EM86" s="85">
        <v>0</v>
      </c>
      <c r="EN86" s="85">
        <v>0</v>
      </c>
      <c r="EO86" s="85">
        <v>25137.882143999996</v>
      </c>
      <c r="EP86" s="85">
        <v>25137.882143999996</v>
      </c>
      <c r="ER86" s="85">
        <v>0</v>
      </c>
      <c r="ES86" s="85">
        <v>0</v>
      </c>
      <c r="ET86" s="85">
        <v>0</v>
      </c>
      <c r="EU86" s="85">
        <v>0</v>
      </c>
      <c r="EV86" s="85">
        <v>0</v>
      </c>
      <c r="EW86" s="85">
        <v>0</v>
      </c>
      <c r="EX86" s="85">
        <v>0</v>
      </c>
      <c r="EY86" s="85">
        <v>0</v>
      </c>
      <c r="EZ86" s="85">
        <v>2492.6532480000001</v>
      </c>
      <c r="FA86" s="85">
        <v>0</v>
      </c>
      <c r="FB86" s="85">
        <v>0</v>
      </c>
      <c r="FC86" s="85">
        <v>17431.574327999999</v>
      </c>
      <c r="FD86" s="85">
        <v>0</v>
      </c>
      <c r="FE86" s="85">
        <v>0</v>
      </c>
      <c r="FF86" s="85">
        <v>0</v>
      </c>
      <c r="FG86" s="85">
        <v>0</v>
      </c>
      <c r="FH86" s="85">
        <v>0</v>
      </c>
      <c r="FI86" s="85">
        <v>0</v>
      </c>
      <c r="FJ86" s="85">
        <v>7008.4519919999993</v>
      </c>
      <c r="FK86" s="85">
        <v>0</v>
      </c>
      <c r="FL86" s="85">
        <v>0</v>
      </c>
      <c r="FM86" s="85">
        <v>26932.679567999996</v>
      </c>
      <c r="FN86" s="85">
        <v>26932.679567999996</v>
      </c>
    </row>
    <row r="87" spans="1:170" hidden="1" x14ac:dyDescent="0.25">
      <c r="A87" s="97">
        <v>83</v>
      </c>
      <c r="B87" s="62" t="s">
        <v>744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84">
        <v>0</v>
      </c>
      <c r="L87" s="84">
        <v>0</v>
      </c>
      <c r="M87" s="84">
        <v>0</v>
      </c>
      <c r="N87" s="84">
        <v>0</v>
      </c>
      <c r="O87" s="84">
        <v>5182.6722479999999</v>
      </c>
      <c r="P87" s="84">
        <v>57.610367999999994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576">
        <v>0</v>
      </c>
      <c r="Y87" s="576">
        <v>5240.2826159999995</v>
      </c>
      <c r="Z87" s="576">
        <v>5240.2826159999995</v>
      </c>
      <c r="AB87" s="84"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84">
        <v>5338.6724159999994</v>
      </c>
      <c r="AN87" s="84">
        <v>57.610367999999994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5396.2827839999991</v>
      </c>
      <c r="AX87" s="84">
        <v>5396.2827839999991</v>
      </c>
      <c r="AZ87" s="84">
        <v>0</v>
      </c>
      <c r="BA87" s="84">
        <v>0</v>
      </c>
      <c r="BB87" s="84">
        <v>0</v>
      </c>
      <c r="BC87" s="84">
        <v>0</v>
      </c>
      <c r="BD87" s="84">
        <v>0</v>
      </c>
      <c r="BE87" s="84">
        <v>0</v>
      </c>
      <c r="BF87" s="84">
        <v>0</v>
      </c>
      <c r="BG87" s="84">
        <v>0</v>
      </c>
      <c r="BH87" s="84">
        <v>0</v>
      </c>
      <c r="BI87" s="84">
        <v>0</v>
      </c>
      <c r="BJ87" s="84">
        <v>0</v>
      </c>
      <c r="BK87" s="84">
        <v>5627.561615999999</v>
      </c>
      <c r="BL87" s="84">
        <v>57.610367999999994</v>
      </c>
      <c r="BM87" s="84">
        <v>0</v>
      </c>
      <c r="BN87" s="84">
        <v>0</v>
      </c>
      <c r="BO87" s="84">
        <v>0</v>
      </c>
      <c r="BP87" s="84">
        <v>0</v>
      </c>
      <c r="BQ87" s="84">
        <v>0</v>
      </c>
      <c r="BR87" s="84">
        <v>0</v>
      </c>
      <c r="BS87" s="84">
        <v>0</v>
      </c>
      <c r="BT87" s="84">
        <v>0</v>
      </c>
      <c r="BU87" s="84">
        <v>5685.1719839999987</v>
      </c>
      <c r="BV87" s="84">
        <v>5685.1719839999987</v>
      </c>
      <c r="BX87" s="84">
        <v>0</v>
      </c>
      <c r="BY87" s="84">
        <v>0</v>
      </c>
      <c r="BZ87" s="84"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v>0</v>
      </c>
      <c r="CF87" s="84">
        <v>0</v>
      </c>
      <c r="CG87" s="84">
        <v>0</v>
      </c>
      <c r="CH87" s="84">
        <v>0</v>
      </c>
      <c r="CI87" s="84">
        <v>7921.3418639999991</v>
      </c>
      <c r="CJ87" s="84">
        <v>111.620088</v>
      </c>
      <c r="CK87" s="84">
        <v>0</v>
      </c>
      <c r="CL87" s="84">
        <v>0</v>
      </c>
      <c r="CM87" s="84">
        <v>0</v>
      </c>
      <c r="CN87" s="84">
        <v>0</v>
      </c>
      <c r="CO87" s="84">
        <v>0</v>
      </c>
      <c r="CP87" s="84">
        <v>0</v>
      </c>
      <c r="CQ87" s="84">
        <v>0</v>
      </c>
      <c r="CR87" s="84">
        <v>0</v>
      </c>
      <c r="CS87" s="84">
        <v>8032.9619519999987</v>
      </c>
      <c r="CT87" s="84">
        <v>8032.9619519999987</v>
      </c>
      <c r="CV87" s="84">
        <v>0</v>
      </c>
      <c r="CW87" s="84">
        <v>0</v>
      </c>
      <c r="CX87" s="84">
        <v>0</v>
      </c>
      <c r="CY87" s="84">
        <v>0</v>
      </c>
      <c r="CZ87" s="84">
        <v>0</v>
      </c>
      <c r="DA87" s="84">
        <v>0</v>
      </c>
      <c r="DB87" s="84">
        <v>0</v>
      </c>
      <c r="DC87" s="84">
        <v>0</v>
      </c>
      <c r="DD87" s="84">
        <v>0</v>
      </c>
      <c r="DE87" s="84">
        <v>0</v>
      </c>
      <c r="DF87" s="84">
        <v>0</v>
      </c>
      <c r="DG87" s="84">
        <v>7915.5640799999992</v>
      </c>
      <c r="DH87" s="84">
        <v>115.22073599999999</v>
      </c>
      <c r="DI87" s="84">
        <v>0</v>
      </c>
      <c r="DJ87" s="84">
        <v>0</v>
      </c>
      <c r="DK87" s="84">
        <v>0</v>
      </c>
      <c r="DL87" s="84">
        <v>0</v>
      </c>
      <c r="DM87" s="84">
        <v>0</v>
      </c>
      <c r="DN87" s="84">
        <v>0</v>
      </c>
      <c r="DO87" s="84">
        <v>0</v>
      </c>
      <c r="DP87" s="84">
        <v>0</v>
      </c>
      <c r="DQ87" s="84">
        <v>8030.7848159999994</v>
      </c>
      <c r="DR87" s="84">
        <v>8030.7848159999994</v>
      </c>
      <c r="DT87" s="84">
        <v>0</v>
      </c>
      <c r="DU87" s="84">
        <v>0</v>
      </c>
      <c r="DV87" s="84">
        <v>0</v>
      </c>
      <c r="DW87" s="84">
        <v>0</v>
      </c>
      <c r="DX87" s="84">
        <v>0</v>
      </c>
      <c r="DY87" s="84">
        <v>0</v>
      </c>
      <c r="DZ87" s="84">
        <v>0</v>
      </c>
      <c r="EA87" s="84">
        <v>0</v>
      </c>
      <c r="EB87" s="84">
        <v>0</v>
      </c>
      <c r="EC87" s="84">
        <v>0</v>
      </c>
      <c r="ED87" s="84">
        <v>0</v>
      </c>
      <c r="EE87" s="84">
        <v>9908.899559999998</v>
      </c>
      <c r="EF87" s="84">
        <v>118.82138399999999</v>
      </c>
      <c r="EG87" s="84">
        <v>0</v>
      </c>
      <c r="EH87" s="84">
        <v>0</v>
      </c>
      <c r="EI87" s="84">
        <v>0</v>
      </c>
      <c r="EJ87" s="84">
        <v>0</v>
      </c>
      <c r="EK87" s="84">
        <v>0</v>
      </c>
      <c r="EL87" s="84">
        <v>0</v>
      </c>
      <c r="EM87" s="84">
        <v>0</v>
      </c>
      <c r="EN87" s="84">
        <v>0</v>
      </c>
      <c r="EO87" s="84">
        <v>10027.720943999999</v>
      </c>
      <c r="EP87" s="84">
        <v>10027.720943999999</v>
      </c>
      <c r="ER87" s="84">
        <v>0</v>
      </c>
      <c r="ES87" s="84">
        <v>0</v>
      </c>
      <c r="ET87" s="84">
        <v>0</v>
      </c>
      <c r="EU87" s="84">
        <v>0</v>
      </c>
      <c r="EV87" s="84">
        <v>0</v>
      </c>
      <c r="EW87" s="84">
        <v>0</v>
      </c>
      <c r="EX87" s="84">
        <v>0</v>
      </c>
      <c r="EY87" s="84">
        <v>0</v>
      </c>
      <c r="EZ87" s="84">
        <v>0</v>
      </c>
      <c r="FA87" s="84">
        <v>0</v>
      </c>
      <c r="FB87" s="84">
        <v>0</v>
      </c>
      <c r="FC87" s="84">
        <v>10527.122447999998</v>
      </c>
      <c r="FD87" s="84">
        <v>140.42527199999998</v>
      </c>
      <c r="FE87" s="84">
        <v>0</v>
      </c>
      <c r="FF87" s="84">
        <v>0</v>
      </c>
      <c r="FG87" s="84">
        <v>0</v>
      </c>
      <c r="FH87" s="84">
        <v>0</v>
      </c>
      <c r="FI87" s="84">
        <v>0</v>
      </c>
      <c r="FJ87" s="84">
        <v>0</v>
      </c>
      <c r="FK87" s="84">
        <v>0</v>
      </c>
      <c r="FL87" s="84">
        <v>0</v>
      </c>
      <c r="FM87" s="84">
        <v>10667.547719999999</v>
      </c>
      <c r="FN87" s="84">
        <v>10667.547719999999</v>
      </c>
    </row>
    <row r="88" spans="1:170" hidden="1" x14ac:dyDescent="0.25">
      <c r="A88" s="97">
        <v>84</v>
      </c>
      <c r="B88" s="63" t="s">
        <v>745</v>
      </c>
      <c r="D88" s="85">
        <v>9448.7702399999998</v>
      </c>
      <c r="E88" s="85">
        <v>0</v>
      </c>
      <c r="F88" s="85">
        <v>0</v>
      </c>
      <c r="G88" s="85">
        <v>0</v>
      </c>
      <c r="H88" s="85">
        <v>17695.091520000002</v>
      </c>
      <c r="I88" s="85">
        <v>57.777839999999991</v>
      </c>
      <c r="J88" s="85">
        <v>3914.6579999999999</v>
      </c>
      <c r="K88" s="85">
        <v>0</v>
      </c>
      <c r="L88" s="85">
        <v>0</v>
      </c>
      <c r="M88" s="85">
        <v>0</v>
      </c>
      <c r="N88" s="85">
        <v>0</v>
      </c>
      <c r="O88" s="85">
        <v>1375.1125919999999</v>
      </c>
      <c r="P88" s="85">
        <v>10.801944000000001</v>
      </c>
      <c r="Q88" s="85">
        <v>12.392927999999999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577">
        <v>31116.297599999998</v>
      </c>
      <c r="Y88" s="577">
        <v>1398.307464</v>
      </c>
      <c r="Z88" s="577">
        <v>32514.605063999999</v>
      </c>
      <c r="AB88" s="85">
        <v>9898.3488240000006</v>
      </c>
      <c r="AC88" s="85">
        <v>0</v>
      </c>
      <c r="AD88" s="85">
        <v>0</v>
      </c>
      <c r="AE88" s="85">
        <v>0</v>
      </c>
      <c r="AF88" s="85">
        <v>13881.754079999999</v>
      </c>
      <c r="AG88" s="85">
        <v>57.777839999999991</v>
      </c>
      <c r="AH88" s="85">
        <v>3906.2844</v>
      </c>
      <c r="AI88" s="85">
        <v>0</v>
      </c>
      <c r="AJ88" s="85">
        <v>0</v>
      </c>
      <c r="AK88" s="85">
        <v>0</v>
      </c>
      <c r="AL88" s="85">
        <v>0</v>
      </c>
      <c r="AM88" s="85">
        <v>1415.5570799999998</v>
      </c>
      <c r="AN88" s="85">
        <v>10.801944000000001</v>
      </c>
      <c r="AO88" s="85">
        <v>12.392927999999999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85">
        <v>0</v>
      </c>
      <c r="AV88" s="85">
        <v>27744.165143999999</v>
      </c>
      <c r="AW88" s="85">
        <v>1438.7519519999998</v>
      </c>
      <c r="AX88" s="85">
        <v>29182.917095999997</v>
      </c>
      <c r="AZ88" s="85">
        <v>9898.3488240000006</v>
      </c>
      <c r="BA88" s="85">
        <v>0</v>
      </c>
      <c r="BB88" s="85">
        <v>0</v>
      </c>
      <c r="BC88" s="85">
        <v>0</v>
      </c>
      <c r="BD88" s="85">
        <v>13881.754079999999</v>
      </c>
      <c r="BE88" s="85">
        <v>57.777839999999991</v>
      </c>
      <c r="BF88" s="85">
        <v>3906.2844</v>
      </c>
      <c r="BG88" s="85">
        <v>0</v>
      </c>
      <c r="BH88" s="85">
        <v>0</v>
      </c>
      <c r="BI88" s="85">
        <v>0</v>
      </c>
      <c r="BJ88" s="85">
        <v>0</v>
      </c>
      <c r="BK88" s="85">
        <v>1496.4460559999998</v>
      </c>
      <c r="BL88" s="85">
        <v>10.801944000000001</v>
      </c>
      <c r="BM88" s="85">
        <v>12.392927999999999</v>
      </c>
      <c r="BN88" s="85">
        <v>0</v>
      </c>
      <c r="BO88" s="85">
        <v>0</v>
      </c>
      <c r="BP88" s="85">
        <v>0</v>
      </c>
      <c r="BQ88" s="85">
        <v>0</v>
      </c>
      <c r="BR88" s="85">
        <v>0</v>
      </c>
      <c r="BS88" s="85">
        <v>0</v>
      </c>
      <c r="BT88" s="85">
        <v>27744.165143999999</v>
      </c>
      <c r="BU88" s="85">
        <v>1519.6409279999998</v>
      </c>
      <c r="BV88" s="85">
        <v>29263.806071999999</v>
      </c>
      <c r="BX88" s="85">
        <v>9898.3488240000006</v>
      </c>
      <c r="BY88" s="85">
        <v>0</v>
      </c>
      <c r="BZ88" s="85">
        <v>0</v>
      </c>
      <c r="CA88" s="85">
        <v>0</v>
      </c>
      <c r="CB88" s="85">
        <v>13881.754079999999</v>
      </c>
      <c r="CC88" s="85">
        <v>0</v>
      </c>
      <c r="CD88" s="85">
        <v>4618.0403999999999</v>
      </c>
      <c r="CE88" s="85">
        <v>0</v>
      </c>
      <c r="CF88" s="85">
        <v>0</v>
      </c>
      <c r="CG88" s="85">
        <v>0</v>
      </c>
      <c r="CH88" s="85">
        <v>0</v>
      </c>
      <c r="CI88" s="85">
        <v>2103.1133759999998</v>
      </c>
      <c r="CJ88" s="85">
        <v>18.003239999999998</v>
      </c>
      <c r="CK88" s="85">
        <v>6.1964639999999997</v>
      </c>
      <c r="CL88" s="85">
        <v>0</v>
      </c>
      <c r="CM88" s="85">
        <v>0</v>
      </c>
      <c r="CN88" s="85">
        <v>0</v>
      </c>
      <c r="CO88" s="85">
        <v>0</v>
      </c>
      <c r="CP88" s="85">
        <v>0</v>
      </c>
      <c r="CQ88" s="85">
        <v>0</v>
      </c>
      <c r="CR88" s="85">
        <v>28398.143303999997</v>
      </c>
      <c r="CS88" s="85">
        <v>2127.3130799999999</v>
      </c>
      <c r="CT88" s="85">
        <v>30525.456383999997</v>
      </c>
      <c r="CV88" s="85">
        <v>8755.3524240000006</v>
      </c>
      <c r="CW88" s="85">
        <v>0</v>
      </c>
      <c r="CX88" s="85">
        <v>0</v>
      </c>
      <c r="CY88" s="85">
        <v>0</v>
      </c>
      <c r="CZ88" s="85">
        <v>13881.754079999999</v>
      </c>
      <c r="DA88" s="85">
        <v>0</v>
      </c>
      <c r="DB88" s="85">
        <v>3454.1099999999997</v>
      </c>
      <c r="DC88" s="85">
        <v>0</v>
      </c>
      <c r="DD88" s="85">
        <v>0</v>
      </c>
      <c r="DE88" s="85">
        <v>0</v>
      </c>
      <c r="DF88" s="85">
        <v>0</v>
      </c>
      <c r="DG88" s="85">
        <v>2103.1133759999998</v>
      </c>
      <c r="DH88" s="85">
        <v>18.003239999999998</v>
      </c>
      <c r="DI88" s="85">
        <v>6.1964639999999997</v>
      </c>
      <c r="DJ88" s="85">
        <v>0</v>
      </c>
      <c r="DK88" s="85">
        <v>0</v>
      </c>
      <c r="DL88" s="85">
        <v>0</v>
      </c>
      <c r="DM88" s="85">
        <v>0</v>
      </c>
      <c r="DN88" s="85">
        <v>0</v>
      </c>
      <c r="DO88" s="85">
        <v>0</v>
      </c>
      <c r="DP88" s="85">
        <v>26091.216504</v>
      </c>
      <c r="DQ88" s="85">
        <v>2127.3130799999999</v>
      </c>
      <c r="DR88" s="85">
        <v>28218.529584</v>
      </c>
      <c r="DT88" s="85">
        <v>8755.3524240000006</v>
      </c>
      <c r="DU88" s="85">
        <v>0</v>
      </c>
      <c r="DV88" s="85">
        <v>0</v>
      </c>
      <c r="DW88" s="85">
        <v>0</v>
      </c>
      <c r="DX88" s="85">
        <v>11002.910399999999</v>
      </c>
      <c r="DY88" s="85">
        <v>0</v>
      </c>
      <c r="DZ88" s="85">
        <v>2939.1336000000001</v>
      </c>
      <c r="EA88" s="85">
        <v>0</v>
      </c>
      <c r="EB88" s="85">
        <v>0</v>
      </c>
      <c r="EC88" s="85">
        <v>0</v>
      </c>
      <c r="ED88" s="85">
        <v>0</v>
      </c>
      <c r="EE88" s="85">
        <v>2628.8917199999996</v>
      </c>
      <c r="EF88" s="85">
        <v>18.003239999999998</v>
      </c>
      <c r="EG88" s="85">
        <v>6.1964639999999997</v>
      </c>
      <c r="EH88" s="85">
        <v>0</v>
      </c>
      <c r="EI88" s="85">
        <v>0</v>
      </c>
      <c r="EJ88" s="85">
        <v>0</v>
      </c>
      <c r="EK88" s="85">
        <v>0</v>
      </c>
      <c r="EL88" s="85">
        <v>0</v>
      </c>
      <c r="EM88" s="85">
        <v>0</v>
      </c>
      <c r="EN88" s="85">
        <v>22697.396423999999</v>
      </c>
      <c r="EO88" s="85">
        <v>2653.0914239999997</v>
      </c>
      <c r="EP88" s="85">
        <v>25350.487847999997</v>
      </c>
      <c r="ER88" s="85">
        <v>7734.2756399999998</v>
      </c>
      <c r="ES88" s="85">
        <v>0</v>
      </c>
      <c r="ET88" s="85">
        <v>0</v>
      </c>
      <c r="EU88" s="85">
        <v>0</v>
      </c>
      <c r="EV88" s="85">
        <v>11455.084799999999</v>
      </c>
      <c r="EW88" s="85">
        <v>0</v>
      </c>
      <c r="EX88" s="85">
        <v>3190.3415999999997</v>
      </c>
      <c r="EY88" s="85">
        <v>0</v>
      </c>
      <c r="EZ88" s="85">
        <v>0</v>
      </c>
      <c r="FA88" s="85">
        <v>0</v>
      </c>
      <c r="FB88" s="85">
        <v>0</v>
      </c>
      <c r="FC88" s="85">
        <v>2796.4474559999999</v>
      </c>
      <c r="FD88" s="85">
        <v>21.603888000000001</v>
      </c>
      <c r="FE88" s="85">
        <v>12.392927999999999</v>
      </c>
      <c r="FF88" s="85">
        <v>0</v>
      </c>
      <c r="FG88" s="85">
        <v>0</v>
      </c>
      <c r="FH88" s="85">
        <v>0</v>
      </c>
      <c r="FI88" s="85">
        <v>0</v>
      </c>
      <c r="FJ88" s="85">
        <v>0</v>
      </c>
      <c r="FK88" s="85">
        <v>0</v>
      </c>
      <c r="FL88" s="85">
        <v>22379.702039999996</v>
      </c>
      <c r="FM88" s="85">
        <v>2830.4442720000002</v>
      </c>
      <c r="FN88" s="85">
        <v>25210.146311999997</v>
      </c>
    </row>
    <row r="89" spans="1:170" hidden="1" x14ac:dyDescent="0.25">
      <c r="A89" s="97">
        <v>85</v>
      </c>
      <c r="B89" s="62" t="s">
        <v>746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84">
        <v>0</v>
      </c>
      <c r="L89" s="84">
        <v>0</v>
      </c>
      <c r="M89" s="84">
        <v>0</v>
      </c>
      <c r="N89" s="84">
        <v>0</v>
      </c>
      <c r="O89" s="84">
        <v>3998.2265279999997</v>
      </c>
      <c r="P89" s="84">
        <v>54.009720000000002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576">
        <v>0</v>
      </c>
      <c r="Y89" s="576">
        <v>4052.2362479999997</v>
      </c>
      <c r="Z89" s="576">
        <v>4052.2362479999997</v>
      </c>
      <c r="AB89" s="8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84">
        <v>4119.5599919999995</v>
      </c>
      <c r="AN89" s="84">
        <v>57.610367999999994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4177.1703599999992</v>
      </c>
      <c r="AX89" s="84">
        <v>4177.1703599999992</v>
      </c>
      <c r="AZ89" s="84">
        <v>0</v>
      </c>
      <c r="BA89" s="84">
        <v>0</v>
      </c>
      <c r="BB89" s="84">
        <v>0</v>
      </c>
      <c r="BC89" s="84">
        <v>0</v>
      </c>
      <c r="BD89" s="84">
        <v>0</v>
      </c>
      <c r="BE89" s="84">
        <v>0</v>
      </c>
      <c r="BF89" s="84">
        <v>0</v>
      </c>
      <c r="BG89" s="84">
        <v>0</v>
      </c>
      <c r="BH89" s="84">
        <v>0</v>
      </c>
      <c r="BI89" s="84">
        <v>0</v>
      </c>
      <c r="BJ89" s="84">
        <v>0</v>
      </c>
      <c r="BK89" s="84">
        <v>4339.1157839999996</v>
      </c>
      <c r="BL89" s="84">
        <v>57.610367999999994</v>
      </c>
      <c r="BM89" s="84">
        <v>0</v>
      </c>
      <c r="BN89" s="84">
        <v>0</v>
      </c>
      <c r="BO89" s="84">
        <v>0</v>
      </c>
      <c r="BP89" s="84">
        <v>0</v>
      </c>
      <c r="BQ89" s="84">
        <v>0</v>
      </c>
      <c r="BR89" s="84">
        <v>0</v>
      </c>
      <c r="BS89" s="84">
        <v>0</v>
      </c>
      <c r="BT89" s="84">
        <v>0</v>
      </c>
      <c r="BU89" s="84">
        <v>4396.7261519999993</v>
      </c>
      <c r="BV89" s="84">
        <v>4396.7261519999993</v>
      </c>
      <c r="BX89" s="84">
        <v>0</v>
      </c>
      <c r="BY89" s="84">
        <v>0</v>
      </c>
      <c r="BZ89" s="84"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v>0</v>
      </c>
      <c r="CF89" s="84">
        <v>0</v>
      </c>
      <c r="CG89" s="84">
        <v>0</v>
      </c>
      <c r="CH89" s="84">
        <v>0</v>
      </c>
      <c r="CI89" s="84">
        <v>6107.1176879999994</v>
      </c>
      <c r="CJ89" s="84">
        <v>108.01944</v>
      </c>
      <c r="CK89" s="84">
        <v>0</v>
      </c>
      <c r="CL89" s="84">
        <v>0</v>
      </c>
      <c r="CM89" s="84">
        <v>0</v>
      </c>
      <c r="CN89" s="84">
        <v>0</v>
      </c>
      <c r="CO89" s="84">
        <v>0</v>
      </c>
      <c r="CP89" s="84">
        <v>0</v>
      </c>
      <c r="CQ89" s="84">
        <v>0</v>
      </c>
      <c r="CR89" s="84">
        <v>0</v>
      </c>
      <c r="CS89" s="84">
        <v>6215.1371279999994</v>
      </c>
      <c r="CT89" s="84">
        <v>6215.1371279999994</v>
      </c>
      <c r="CV89" s="84">
        <v>0</v>
      </c>
      <c r="CW89" s="84">
        <v>0</v>
      </c>
      <c r="CX89" s="84">
        <v>0</v>
      </c>
      <c r="CY89" s="84">
        <v>0</v>
      </c>
      <c r="CZ89" s="84">
        <v>0</v>
      </c>
      <c r="DA89" s="84">
        <v>0</v>
      </c>
      <c r="DB89" s="84">
        <v>0</v>
      </c>
      <c r="DC89" s="84">
        <v>0</v>
      </c>
      <c r="DD89" s="84">
        <v>0</v>
      </c>
      <c r="DE89" s="84">
        <v>0</v>
      </c>
      <c r="DF89" s="84">
        <v>0</v>
      </c>
      <c r="DG89" s="84">
        <v>6107.1176879999994</v>
      </c>
      <c r="DH89" s="84">
        <v>111.620088</v>
      </c>
      <c r="DI89" s="84">
        <v>0</v>
      </c>
      <c r="DJ89" s="84">
        <v>0</v>
      </c>
      <c r="DK89" s="84">
        <v>0</v>
      </c>
      <c r="DL89" s="84">
        <v>0</v>
      </c>
      <c r="DM89" s="84">
        <v>0</v>
      </c>
      <c r="DN89" s="84">
        <v>0</v>
      </c>
      <c r="DO89" s="84">
        <v>0</v>
      </c>
      <c r="DP89" s="84">
        <v>0</v>
      </c>
      <c r="DQ89" s="84">
        <v>6218.737775999999</v>
      </c>
      <c r="DR89" s="84">
        <v>6218.737775999999</v>
      </c>
      <c r="DT89" s="84">
        <v>0</v>
      </c>
      <c r="DU89" s="84">
        <v>0</v>
      </c>
      <c r="DV89" s="84">
        <v>0</v>
      </c>
      <c r="DW89" s="84">
        <v>0</v>
      </c>
      <c r="DX89" s="84">
        <v>0</v>
      </c>
      <c r="DY89" s="84">
        <v>0</v>
      </c>
      <c r="DZ89" s="84">
        <v>0</v>
      </c>
      <c r="EA89" s="84">
        <v>0</v>
      </c>
      <c r="EB89" s="84">
        <v>0</v>
      </c>
      <c r="EC89" s="84">
        <v>0</v>
      </c>
      <c r="ED89" s="84">
        <v>0</v>
      </c>
      <c r="EE89" s="84">
        <v>7638.2304479999993</v>
      </c>
      <c r="EF89" s="84">
        <v>111.620088</v>
      </c>
      <c r="EG89" s="84">
        <v>0</v>
      </c>
      <c r="EH89" s="84">
        <v>0</v>
      </c>
      <c r="EI89" s="84">
        <v>0</v>
      </c>
      <c r="EJ89" s="84">
        <v>0</v>
      </c>
      <c r="EK89" s="84">
        <v>0</v>
      </c>
      <c r="EL89" s="84">
        <v>0</v>
      </c>
      <c r="EM89" s="84">
        <v>0</v>
      </c>
      <c r="EN89" s="84">
        <v>0</v>
      </c>
      <c r="EO89" s="84">
        <v>7749.850535999999</v>
      </c>
      <c r="EP89" s="84">
        <v>7749.850535999999</v>
      </c>
      <c r="ER89" s="84">
        <v>0</v>
      </c>
      <c r="ES89" s="84">
        <v>0</v>
      </c>
      <c r="ET89" s="84">
        <v>0</v>
      </c>
      <c r="EU89" s="84">
        <v>0</v>
      </c>
      <c r="EV89" s="84">
        <v>0</v>
      </c>
      <c r="EW89" s="84">
        <v>0</v>
      </c>
      <c r="EX89" s="84">
        <v>0</v>
      </c>
      <c r="EY89" s="84">
        <v>0</v>
      </c>
      <c r="EZ89" s="84">
        <v>0</v>
      </c>
      <c r="FA89" s="84">
        <v>0</v>
      </c>
      <c r="FB89" s="84">
        <v>0</v>
      </c>
      <c r="FC89" s="84">
        <v>8117.7865199999987</v>
      </c>
      <c r="FD89" s="84">
        <v>133.22397599999999</v>
      </c>
      <c r="FE89" s="84">
        <v>0</v>
      </c>
      <c r="FF89" s="84">
        <v>0</v>
      </c>
      <c r="FG89" s="84">
        <v>0</v>
      </c>
      <c r="FH89" s="84">
        <v>0</v>
      </c>
      <c r="FI89" s="84">
        <v>0</v>
      </c>
      <c r="FJ89" s="84">
        <v>0</v>
      </c>
      <c r="FK89" s="84">
        <v>0</v>
      </c>
      <c r="FL89" s="84">
        <v>0</v>
      </c>
      <c r="FM89" s="84">
        <v>8251.010495999999</v>
      </c>
      <c r="FN89" s="84">
        <v>8251.010495999999</v>
      </c>
    </row>
    <row r="90" spans="1:170" hidden="1" x14ac:dyDescent="0.25">
      <c r="A90" s="97">
        <v>86</v>
      </c>
      <c r="B90" s="63" t="s">
        <v>747</v>
      </c>
      <c r="D90" s="85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239.44309200000001</v>
      </c>
      <c r="U90" s="85">
        <v>0</v>
      </c>
      <c r="V90" s="85">
        <v>0</v>
      </c>
      <c r="W90" s="85">
        <v>0</v>
      </c>
      <c r="X90" s="577">
        <v>0</v>
      </c>
      <c r="Y90" s="577">
        <v>239.44309200000001</v>
      </c>
      <c r="Z90" s="577">
        <v>239.44309200000001</v>
      </c>
      <c r="AB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  <c r="AL90" s="85">
        <v>0</v>
      </c>
      <c r="AM90" s="85">
        <v>0</v>
      </c>
      <c r="AN90" s="85">
        <v>0</v>
      </c>
      <c r="AO90" s="85">
        <v>0</v>
      </c>
      <c r="AP90" s="85">
        <v>0</v>
      </c>
      <c r="AQ90" s="85">
        <v>0</v>
      </c>
      <c r="AR90" s="85">
        <v>239.44309200000001</v>
      </c>
      <c r="AS90" s="85">
        <v>0</v>
      </c>
      <c r="AT90" s="85">
        <v>0</v>
      </c>
      <c r="AU90" s="85">
        <v>0</v>
      </c>
      <c r="AV90" s="85">
        <v>0</v>
      </c>
      <c r="AW90" s="85">
        <v>239.44309200000001</v>
      </c>
      <c r="AX90" s="85">
        <v>239.44309200000001</v>
      </c>
      <c r="AZ90" s="85">
        <v>0</v>
      </c>
      <c r="BA90" s="85">
        <v>0</v>
      </c>
      <c r="BB90" s="85">
        <v>0</v>
      </c>
      <c r="BC90" s="85">
        <v>0</v>
      </c>
      <c r="BD90" s="85">
        <v>0</v>
      </c>
      <c r="BE90" s="85">
        <v>0</v>
      </c>
      <c r="BF90" s="85">
        <v>0</v>
      </c>
      <c r="BG90" s="85">
        <v>0</v>
      </c>
      <c r="BH90" s="85">
        <v>0</v>
      </c>
      <c r="BI90" s="85">
        <v>0</v>
      </c>
      <c r="BJ90" s="85">
        <v>0</v>
      </c>
      <c r="BK90" s="85">
        <v>0</v>
      </c>
      <c r="BL90" s="85">
        <v>0</v>
      </c>
      <c r="BM90" s="85">
        <v>0</v>
      </c>
      <c r="BN90" s="85">
        <v>0</v>
      </c>
      <c r="BO90" s="85">
        <v>0</v>
      </c>
      <c r="BP90" s="85">
        <v>261.71686800000003</v>
      </c>
      <c r="BQ90" s="85">
        <v>0</v>
      </c>
      <c r="BR90" s="85">
        <v>0</v>
      </c>
      <c r="BS90" s="85">
        <v>0</v>
      </c>
      <c r="BT90" s="85">
        <v>0</v>
      </c>
      <c r="BU90" s="85">
        <v>261.71686800000003</v>
      </c>
      <c r="BV90" s="85">
        <v>261.71686800000003</v>
      </c>
      <c r="BX90" s="85">
        <v>0</v>
      </c>
      <c r="BY90" s="85">
        <v>0</v>
      </c>
      <c r="BZ90" s="85">
        <v>0</v>
      </c>
      <c r="CA90" s="85">
        <v>0</v>
      </c>
      <c r="CB90" s="85">
        <v>0</v>
      </c>
      <c r="CC90" s="85">
        <v>0</v>
      </c>
      <c r="CD90" s="85">
        <v>0</v>
      </c>
      <c r="CE90" s="85">
        <v>0</v>
      </c>
      <c r="CF90" s="85">
        <v>0</v>
      </c>
      <c r="CG90" s="85">
        <v>0</v>
      </c>
      <c r="CH90" s="85">
        <v>0</v>
      </c>
      <c r="CI90" s="85">
        <v>0</v>
      </c>
      <c r="CJ90" s="85">
        <v>0</v>
      </c>
      <c r="CK90" s="85">
        <v>0</v>
      </c>
      <c r="CL90" s="85">
        <v>0</v>
      </c>
      <c r="CM90" s="85">
        <v>0</v>
      </c>
      <c r="CN90" s="85">
        <v>172.62176400000001</v>
      </c>
      <c r="CO90" s="85">
        <v>0</v>
      </c>
      <c r="CP90" s="85">
        <v>0</v>
      </c>
      <c r="CQ90" s="85">
        <v>0</v>
      </c>
      <c r="CR90" s="85">
        <v>0</v>
      </c>
      <c r="CS90" s="85">
        <v>172.62176400000001</v>
      </c>
      <c r="CT90" s="85">
        <v>172.62176400000001</v>
      </c>
      <c r="CV90" s="85">
        <v>0</v>
      </c>
      <c r="CW90" s="85">
        <v>0</v>
      </c>
      <c r="CX90" s="85">
        <v>0</v>
      </c>
      <c r="CY90" s="85">
        <v>0</v>
      </c>
      <c r="CZ90" s="85">
        <v>0</v>
      </c>
      <c r="DA90" s="85">
        <v>0</v>
      </c>
      <c r="DB90" s="85">
        <v>0</v>
      </c>
      <c r="DC90" s="85">
        <v>0</v>
      </c>
      <c r="DD90" s="85">
        <v>0</v>
      </c>
      <c r="DE90" s="85">
        <v>0</v>
      </c>
      <c r="DF90" s="85">
        <v>0</v>
      </c>
      <c r="DG90" s="85">
        <v>0</v>
      </c>
      <c r="DH90" s="85">
        <v>0</v>
      </c>
      <c r="DI90" s="85">
        <v>0</v>
      </c>
      <c r="DJ90" s="85">
        <v>0</v>
      </c>
      <c r="DK90" s="85">
        <v>0</v>
      </c>
      <c r="DL90" s="85">
        <v>183.75865199999998</v>
      </c>
      <c r="DM90" s="85">
        <v>0</v>
      </c>
      <c r="DN90" s="85">
        <v>0</v>
      </c>
      <c r="DO90" s="85">
        <v>0</v>
      </c>
      <c r="DP90" s="85">
        <v>0</v>
      </c>
      <c r="DQ90" s="85">
        <v>183.75865199999998</v>
      </c>
      <c r="DR90" s="85">
        <v>183.75865199999998</v>
      </c>
      <c r="DT90" s="85">
        <v>0</v>
      </c>
      <c r="DU90" s="85">
        <v>0</v>
      </c>
      <c r="DV90" s="85">
        <v>0</v>
      </c>
      <c r="DW90" s="85">
        <v>0</v>
      </c>
      <c r="DX90" s="85">
        <v>0</v>
      </c>
      <c r="DY90" s="85">
        <v>0</v>
      </c>
      <c r="DZ90" s="85">
        <v>0</v>
      </c>
      <c r="EA90" s="85">
        <v>0</v>
      </c>
      <c r="EB90" s="85">
        <v>0</v>
      </c>
      <c r="EC90" s="85">
        <v>0</v>
      </c>
      <c r="ED90" s="85">
        <v>0</v>
      </c>
      <c r="EE90" s="85">
        <v>0</v>
      </c>
      <c r="EF90" s="85">
        <v>0</v>
      </c>
      <c r="EG90" s="85">
        <v>0</v>
      </c>
      <c r="EH90" s="85">
        <v>0</v>
      </c>
      <c r="EI90" s="85">
        <v>0</v>
      </c>
      <c r="EJ90" s="85">
        <v>217.16931600000001</v>
      </c>
      <c r="EK90" s="85">
        <v>0</v>
      </c>
      <c r="EL90" s="85">
        <v>0</v>
      </c>
      <c r="EM90" s="85">
        <v>0</v>
      </c>
      <c r="EN90" s="85">
        <v>0</v>
      </c>
      <c r="EO90" s="85">
        <v>217.16931600000001</v>
      </c>
      <c r="EP90" s="85">
        <v>217.16931600000001</v>
      </c>
      <c r="ER90" s="85">
        <v>0</v>
      </c>
      <c r="ES90" s="85">
        <v>0</v>
      </c>
      <c r="ET90" s="85">
        <v>0</v>
      </c>
      <c r="EU90" s="85">
        <v>0</v>
      </c>
      <c r="EV90" s="85">
        <v>0</v>
      </c>
      <c r="EW90" s="85">
        <v>0</v>
      </c>
      <c r="EX90" s="85">
        <v>0</v>
      </c>
      <c r="EY90" s="85">
        <v>0</v>
      </c>
      <c r="EZ90" s="85">
        <v>0</v>
      </c>
      <c r="FA90" s="85">
        <v>0</v>
      </c>
      <c r="FB90" s="85">
        <v>0</v>
      </c>
      <c r="FC90" s="85">
        <v>0</v>
      </c>
      <c r="FD90" s="85">
        <v>0</v>
      </c>
      <c r="FE90" s="85">
        <v>0</v>
      </c>
      <c r="FF90" s="85">
        <v>0</v>
      </c>
      <c r="FG90" s="85">
        <v>0</v>
      </c>
      <c r="FH90" s="85">
        <v>228.30620400000001</v>
      </c>
      <c r="FI90" s="85">
        <v>0</v>
      </c>
      <c r="FJ90" s="85">
        <v>0</v>
      </c>
      <c r="FK90" s="85">
        <v>0</v>
      </c>
      <c r="FL90" s="85">
        <v>0</v>
      </c>
      <c r="FM90" s="85">
        <v>228.30620400000001</v>
      </c>
      <c r="FN90" s="85">
        <v>228.30620400000001</v>
      </c>
    </row>
    <row r="91" spans="1:170" hidden="1" x14ac:dyDescent="0.25">
      <c r="A91" s="97">
        <v>87</v>
      </c>
      <c r="B91" s="62" t="s">
        <v>748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806.54515199999992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34.666703999999996</v>
      </c>
      <c r="W91" s="84">
        <v>0</v>
      </c>
      <c r="X91" s="576">
        <v>0</v>
      </c>
      <c r="Y91" s="576">
        <v>841.2118559999999</v>
      </c>
      <c r="Z91" s="576">
        <v>841.2118559999999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824.54839199999992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824.54839199999992</v>
      </c>
      <c r="AX91" s="84">
        <v>824.54839199999992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13.464748800000001</v>
      </c>
      <c r="BH91" s="84">
        <v>0</v>
      </c>
      <c r="BI91" s="84">
        <v>0</v>
      </c>
      <c r="BJ91" s="84">
        <v>0</v>
      </c>
      <c r="BK91" s="84">
        <v>0</v>
      </c>
      <c r="BL91" s="84">
        <v>817.34709599999996</v>
      </c>
      <c r="BM91" s="84">
        <v>0</v>
      </c>
      <c r="BN91" s="84">
        <v>0</v>
      </c>
      <c r="BO91" s="84">
        <v>0</v>
      </c>
      <c r="BP91" s="84"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v>830.81184480000002</v>
      </c>
      <c r="BV91" s="84">
        <v>830.81184480000002</v>
      </c>
      <c r="BX91" s="84">
        <v>0</v>
      </c>
      <c r="BY91" s="84">
        <v>0</v>
      </c>
      <c r="BZ91" s="84"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v>10.0985616</v>
      </c>
      <c r="CF91" s="84">
        <v>0</v>
      </c>
      <c r="CG91" s="84">
        <v>0</v>
      </c>
      <c r="CH91" s="84">
        <v>0</v>
      </c>
      <c r="CI91" s="84">
        <v>0</v>
      </c>
      <c r="CJ91" s="84">
        <v>1566.2818799999998</v>
      </c>
      <c r="CK91" s="84">
        <v>0</v>
      </c>
      <c r="CL91" s="84">
        <v>0</v>
      </c>
      <c r="CM91" s="84">
        <v>0</v>
      </c>
      <c r="CN91" s="84">
        <v>0</v>
      </c>
      <c r="CO91" s="84">
        <v>0</v>
      </c>
      <c r="CP91" s="84">
        <v>0</v>
      </c>
      <c r="CQ91" s="84">
        <v>0</v>
      </c>
      <c r="CR91" s="84">
        <v>0</v>
      </c>
      <c r="CS91" s="84">
        <v>1576.3804415999998</v>
      </c>
      <c r="CT91" s="84">
        <v>1576.3804415999998</v>
      </c>
      <c r="CV91" s="84">
        <v>0</v>
      </c>
      <c r="CW91" s="84">
        <v>0</v>
      </c>
      <c r="CX91" s="84">
        <v>0</v>
      </c>
      <c r="CY91" s="84">
        <v>0</v>
      </c>
      <c r="CZ91" s="84">
        <v>0</v>
      </c>
      <c r="DA91" s="84">
        <v>0</v>
      </c>
      <c r="DB91" s="84">
        <v>0</v>
      </c>
      <c r="DC91" s="84">
        <v>6.7323744000000003</v>
      </c>
      <c r="DD91" s="84">
        <v>0</v>
      </c>
      <c r="DE91" s="84">
        <v>0</v>
      </c>
      <c r="DF91" s="84">
        <v>0</v>
      </c>
      <c r="DG91" s="84">
        <v>0</v>
      </c>
      <c r="DH91" s="84">
        <v>1613.0903039999998</v>
      </c>
      <c r="DI91" s="84">
        <v>0</v>
      </c>
      <c r="DJ91" s="84">
        <v>0</v>
      </c>
      <c r="DK91" s="84">
        <v>0</v>
      </c>
      <c r="DL91" s="84">
        <v>0</v>
      </c>
      <c r="DM91" s="84">
        <v>0</v>
      </c>
      <c r="DN91" s="84">
        <v>0</v>
      </c>
      <c r="DO91" s="84">
        <v>0</v>
      </c>
      <c r="DP91" s="84">
        <v>0</v>
      </c>
      <c r="DQ91" s="84">
        <v>1619.8226783999999</v>
      </c>
      <c r="DR91" s="84">
        <v>1619.8226783999999</v>
      </c>
      <c r="DT91" s="84">
        <v>0</v>
      </c>
      <c r="DU91" s="84">
        <v>0</v>
      </c>
      <c r="DV91" s="84">
        <v>0</v>
      </c>
      <c r="DW91" s="84">
        <v>0</v>
      </c>
      <c r="DX91" s="84">
        <v>0</v>
      </c>
      <c r="DY91" s="84">
        <v>0</v>
      </c>
      <c r="DZ91" s="84">
        <v>0</v>
      </c>
      <c r="EA91" s="84">
        <v>10.0985616</v>
      </c>
      <c r="EB91" s="84">
        <v>0</v>
      </c>
      <c r="EC91" s="84">
        <v>0</v>
      </c>
      <c r="ED91" s="84">
        <v>0</v>
      </c>
      <c r="EE91" s="84">
        <v>0</v>
      </c>
      <c r="EF91" s="84">
        <v>1645.496136</v>
      </c>
      <c r="EG91" s="84">
        <v>0</v>
      </c>
      <c r="EH91" s="84">
        <v>0</v>
      </c>
      <c r="EI91" s="84">
        <v>0</v>
      </c>
      <c r="EJ91" s="84">
        <v>0</v>
      </c>
      <c r="EK91" s="84">
        <v>0</v>
      </c>
      <c r="EL91" s="84">
        <v>0</v>
      </c>
      <c r="EM91" s="84">
        <v>0</v>
      </c>
      <c r="EN91" s="84">
        <v>0</v>
      </c>
      <c r="EO91" s="84">
        <v>1655.5946976</v>
      </c>
      <c r="EP91" s="84">
        <v>1655.5946976</v>
      </c>
      <c r="ER91" s="84">
        <v>0</v>
      </c>
      <c r="ES91" s="84">
        <v>0</v>
      </c>
      <c r="ET91" s="84">
        <v>0</v>
      </c>
      <c r="EU91" s="84">
        <v>0</v>
      </c>
      <c r="EV91" s="84">
        <v>0</v>
      </c>
      <c r="EW91" s="84">
        <v>0</v>
      </c>
      <c r="EX91" s="84">
        <v>0</v>
      </c>
      <c r="EY91" s="84">
        <v>10.0985616</v>
      </c>
      <c r="EZ91" s="84">
        <v>0</v>
      </c>
      <c r="FA91" s="84">
        <v>0</v>
      </c>
      <c r="FB91" s="84">
        <v>0</v>
      </c>
      <c r="FC91" s="84">
        <v>0</v>
      </c>
      <c r="FD91" s="84">
        <v>1940.749272</v>
      </c>
      <c r="FE91" s="84">
        <v>0</v>
      </c>
      <c r="FF91" s="84">
        <v>0</v>
      </c>
      <c r="FG91" s="84">
        <v>0</v>
      </c>
      <c r="FH91" s="84">
        <v>0</v>
      </c>
      <c r="FI91" s="84">
        <v>0</v>
      </c>
      <c r="FJ91" s="84">
        <v>0</v>
      </c>
      <c r="FK91" s="84">
        <v>0</v>
      </c>
      <c r="FL91" s="84">
        <v>0</v>
      </c>
      <c r="FM91" s="84">
        <v>1950.8478336000001</v>
      </c>
      <c r="FN91" s="84">
        <v>1950.8478336000001</v>
      </c>
    </row>
    <row r="92" spans="1:170" hidden="1" x14ac:dyDescent="0.25">
      <c r="A92" s="97">
        <v>88</v>
      </c>
      <c r="B92" s="74" t="s">
        <v>749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2261.206944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3">
        <v>0</v>
      </c>
      <c r="W92" s="83">
        <v>0</v>
      </c>
      <c r="X92" s="575">
        <v>0</v>
      </c>
      <c r="Y92" s="575">
        <v>2261.206944</v>
      </c>
      <c r="Z92" s="575">
        <v>2261.206944</v>
      </c>
      <c r="AB92" s="83">
        <v>0</v>
      </c>
      <c r="AC92" s="83">
        <v>0</v>
      </c>
      <c r="AD92" s="83">
        <v>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83">
        <v>0</v>
      </c>
      <c r="AK92" s="83">
        <v>0</v>
      </c>
      <c r="AL92" s="83">
        <v>0</v>
      </c>
      <c r="AM92" s="83">
        <v>0</v>
      </c>
      <c r="AN92" s="83">
        <v>2308.0153679999999</v>
      </c>
      <c r="AO92" s="83">
        <v>0</v>
      </c>
      <c r="AP92" s="83">
        <v>0</v>
      </c>
      <c r="AQ92" s="83">
        <v>0</v>
      </c>
      <c r="AR92" s="83">
        <v>0</v>
      </c>
      <c r="AS92" s="83">
        <v>0</v>
      </c>
      <c r="AT92" s="83">
        <v>0</v>
      </c>
      <c r="AU92" s="83">
        <v>0</v>
      </c>
      <c r="AV92" s="83">
        <v>0</v>
      </c>
      <c r="AW92" s="83">
        <v>2308.0153679999999</v>
      </c>
      <c r="AX92" s="83">
        <v>2308.0153679999999</v>
      </c>
      <c r="AZ92" s="83">
        <v>0</v>
      </c>
      <c r="BA92" s="83">
        <v>0</v>
      </c>
      <c r="BB92" s="83">
        <v>0</v>
      </c>
      <c r="BC92" s="83">
        <v>0</v>
      </c>
      <c r="BD92" s="83">
        <v>0</v>
      </c>
      <c r="BE92" s="83">
        <v>0</v>
      </c>
      <c r="BF92" s="83">
        <v>0</v>
      </c>
      <c r="BG92" s="83">
        <v>0</v>
      </c>
      <c r="BH92" s="83">
        <v>0</v>
      </c>
      <c r="BI92" s="83">
        <v>0</v>
      </c>
      <c r="BJ92" s="83">
        <v>0</v>
      </c>
      <c r="BK92" s="83">
        <v>0</v>
      </c>
      <c r="BL92" s="83">
        <v>2286.4114800000002</v>
      </c>
      <c r="BM92" s="83">
        <v>0</v>
      </c>
      <c r="BN92" s="83">
        <v>0</v>
      </c>
      <c r="BO92" s="83">
        <v>0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U92" s="83">
        <v>2286.4114800000002</v>
      </c>
      <c r="BV92" s="83">
        <v>2286.4114800000002</v>
      </c>
      <c r="BX92" s="83">
        <v>0</v>
      </c>
      <c r="BY92" s="83">
        <v>0</v>
      </c>
      <c r="BZ92" s="83">
        <v>0</v>
      </c>
      <c r="CA92" s="83">
        <v>0</v>
      </c>
      <c r="CB92" s="83">
        <v>0</v>
      </c>
      <c r="CC92" s="83">
        <v>0</v>
      </c>
      <c r="CD92" s="83">
        <v>0</v>
      </c>
      <c r="CE92" s="83">
        <v>0</v>
      </c>
      <c r="CF92" s="83">
        <v>0</v>
      </c>
      <c r="CG92" s="83">
        <v>0</v>
      </c>
      <c r="CH92" s="83">
        <v>0</v>
      </c>
      <c r="CI92" s="83">
        <v>0</v>
      </c>
      <c r="CJ92" s="83">
        <v>4378.387968</v>
      </c>
      <c r="CK92" s="83">
        <v>0</v>
      </c>
      <c r="CL92" s="83">
        <v>0</v>
      </c>
      <c r="CM92" s="83">
        <v>0</v>
      </c>
      <c r="CN92" s="83">
        <v>0</v>
      </c>
      <c r="CO92" s="83">
        <v>0</v>
      </c>
      <c r="CP92" s="83">
        <v>0</v>
      </c>
      <c r="CQ92" s="83">
        <v>0</v>
      </c>
      <c r="CR92" s="83">
        <v>0</v>
      </c>
      <c r="CS92" s="83">
        <v>4378.387968</v>
      </c>
      <c r="CT92" s="83">
        <v>4378.387968</v>
      </c>
      <c r="CV92" s="83">
        <v>0</v>
      </c>
      <c r="CW92" s="83">
        <v>0</v>
      </c>
      <c r="CX92" s="83">
        <v>0</v>
      </c>
      <c r="CY92" s="83">
        <v>0</v>
      </c>
      <c r="CZ92" s="83">
        <v>0</v>
      </c>
      <c r="DA92" s="83">
        <v>0</v>
      </c>
      <c r="DB92" s="83">
        <v>0</v>
      </c>
      <c r="DC92" s="83">
        <v>0</v>
      </c>
      <c r="DD92" s="83">
        <v>0</v>
      </c>
      <c r="DE92" s="83">
        <v>0</v>
      </c>
      <c r="DF92" s="83">
        <v>0</v>
      </c>
      <c r="DG92" s="83">
        <v>0</v>
      </c>
      <c r="DH92" s="83">
        <v>4511.6119439999993</v>
      </c>
      <c r="DI92" s="83">
        <v>0</v>
      </c>
      <c r="DJ92" s="83">
        <v>0</v>
      </c>
      <c r="DK92" s="83">
        <v>0</v>
      </c>
      <c r="DL92" s="83">
        <v>0</v>
      </c>
      <c r="DM92" s="83">
        <v>0</v>
      </c>
      <c r="DN92" s="83">
        <v>0</v>
      </c>
      <c r="DO92" s="83">
        <v>0</v>
      </c>
      <c r="DP92" s="83">
        <v>0</v>
      </c>
      <c r="DQ92" s="83">
        <v>4511.6119439999993</v>
      </c>
      <c r="DR92" s="83">
        <v>4511.6119439999993</v>
      </c>
      <c r="DT92" s="83">
        <v>0</v>
      </c>
      <c r="DU92" s="83">
        <v>0</v>
      </c>
      <c r="DV92" s="83">
        <v>0</v>
      </c>
      <c r="DW92" s="83">
        <v>0</v>
      </c>
      <c r="DX92" s="83">
        <v>0</v>
      </c>
      <c r="DY92" s="83">
        <v>0</v>
      </c>
      <c r="DZ92" s="83">
        <v>0</v>
      </c>
      <c r="EA92" s="83">
        <v>0</v>
      </c>
      <c r="EB92" s="83">
        <v>0</v>
      </c>
      <c r="EC92" s="83">
        <v>0</v>
      </c>
      <c r="ED92" s="83">
        <v>0</v>
      </c>
      <c r="EE92" s="83">
        <v>0</v>
      </c>
      <c r="EF92" s="83">
        <v>4601.6281439999993</v>
      </c>
      <c r="EG92" s="83">
        <v>0</v>
      </c>
      <c r="EH92" s="83">
        <v>0</v>
      </c>
      <c r="EI92" s="83">
        <v>0</v>
      </c>
      <c r="EJ92" s="83">
        <v>0</v>
      </c>
      <c r="EK92" s="83">
        <v>0</v>
      </c>
      <c r="EL92" s="83">
        <v>0</v>
      </c>
      <c r="EM92" s="83">
        <v>0</v>
      </c>
      <c r="EN92" s="83">
        <v>0</v>
      </c>
      <c r="EO92" s="83">
        <v>4601.6281439999993</v>
      </c>
      <c r="EP92" s="83">
        <v>4601.6281439999993</v>
      </c>
      <c r="ER92" s="83">
        <v>0</v>
      </c>
      <c r="ES92" s="83">
        <v>0</v>
      </c>
      <c r="ET92" s="83">
        <v>0</v>
      </c>
      <c r="EU92" s="83">
        <v>0</v>
      </c>
      <c r="EV92" s="83">
        <v>0</v>
      </c>
      <c r="EW92" s="83">
        <v>0</v>
      </c>
      <c r="EX92" s="83">
        <v>0</v>
      </c>
      <c r="EY92" s="83">
        <v>0</v>
      </c>
      <c r="EZ92" s="83">
        <v>0</v>
      </c>
      <c r="FA92" s="83">
        <v>0</v>
      </c>
      <c r="FB92" s="83">
        <v>0</v>
      </c>
      <c r="FC92" s="83">
        <v>0</v>
      </c>
      <c r="FD92" s="83">
        <v>5426.1765359999999</v>
      </c>
      <c r="FE92" s="83">
        <v>0</v>
      </c>
      <c r="FF92" s="83">
        <v>0</v>
      </c>
      <c r="FG92" s="83">
        <v>0</v>
      </c>
      <c r="FH92" s="83">
        <v>0</v>
      </c>
      <c r="FI92" s="83">
        <v>0</v>
      </c>
      <c r="FJ92" s="83">
        <v>0</v>
      </c>
      <c r="FK92" s="83">
        <v>0</v>
      </c>
      <c r="FL92" s="83">
        <v>0</v>
      </c>
      <c r="FM92" s="83">
        <v>5426.1765359999999</v>
      </c>
      <c r="FN92" s="83">
        <v>5426.1765359999999</v>
      </c>
    </row>
    <row r="93" spans="1:170" hidden="1" x14ac:dyDescent="0.25">
      <c r="A93" s="97">
        <v>89</v>
      </c>
      <c r="B93" s="62" t="s">
        <v>750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8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460.88294399999995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576">
        <v>0</v>
      </c>
      <c r="Y93" s="576">
        <v>460.88294399999995</v>
      </c>
      <c r="Z93" s="576">
        <v>460.88294399999995</v>
      </c>
      <c r="AB93" s="8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84">
        <v>0</v>
      </c>
      <c r="AN93" s="84">
        <v>471.68488799999994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471.68488799999994</v>
      </c>
      <c r="AX93" s="84">
        <v>471.68488799999994</v>
      </c>
      <c r="AZ93" s="84">
        <v>0</v>
      </c>
      <c r="BA93" s="84">
        <v>0</v>
      </c>
      <c r="BB93" s="84">
        <v>0</v>
      </c>
      <c r="BC93" s="84">
        <v>0</v>
      </c>
      <c r="BD93" s="84">
        <v>0</v>
      </c>
      <c r="BE93" s="84">
        <v>0</v>
      </c>
      <c r="BF93" s="84">
        <v>0</v>
      </c>
      <c r="BG93" s="84">
        <v>0</v>
      </c>
      <c r="BH93" s="84">
        <v>0</v>
      </c>
      <c r="BI93" s="84">
        <v>0</v>
      </c>
      <c r="BJ93" s="84">
        <v>0</v>
      </c>
      <c r="BK93" s="84">
        <v>0</v>
      </c>
      <c r="BL93" s="84">
        <v>468.08423999999997</v>
      </c>
      <c r="BM93" s="84">
        <v>0</v>
      </c>
      <c r="BN93" s="84">
        <v>0</v>
      </c>
      <c r="BO93" s="84">
        <v>0</v>
      </c>
      <c r="BP93" s="84">
        <v>0</v>
      </c>
      <c r="BQ93" s="84">
        <v>0</v>
      </c>
      <c r="BR93" s="84">
        <v>0</v>
      </c>
      <c r="BS93" s="84">
        <v>0</v>
      </c>
      <c r="BT93" s="84">
        <v>0</v>
      </c>
      <c r="BU93" s="84">
        <v>468.08423999999997</v>
      </c>
      <c r="BV93" s="84">
        <v>468.08423999999997</v>
      </c>
      <c r="BX93" s="84">
        <v>0</v>
      </c>
      <c r="BY93" s="84">
        <v>0</v>
      </c>
      <c r="BZ93" s="84"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v>0</v>
      </c>
      <c r="CF93" s="84">
        <v>0</v>
      </c>
      <c r="CG93" s="84">
        <v>0</v>
      </c>
      <c r="CH93" s="84">
        <v>0</v>
      </c>
      <c r="CI93" s="84">
        <v>0</v>
      </c>
      <c r="CJ93" s="84">
        <v>896.56135199999994</v>
      </c>
      <c r="CK93" s="84">
        <v>0</v>
      </c>
      <c r="CL93" s="84">
        <v>0</v>
      </c>
      <c r="CM93" s="84">
        <v>0</v>
      </c>
      <c r="CN93" s="84">
        <v>0</v>
      </c>
      <c r="CO93" s="84">
        <v>0</v>
      </c>
      <c r="CP93" s="84">
        <v>0</v>
      </c>
      <c r="CQ93" s="84">
        <v>0</v>
      </c>
      <c r="CR93" s="84">
        <v>0</v>
      </c>
      <c r="CS93" s="84">
        <v>896.56135199999994</v>
      </c>
      <c r="CT93" s="84">
        <v>896.56135199999994</v>
      </c>
      <c r="CV93" s="84">
        <v>0</v>
      </c>
      <c r="CW93" s="84">
        <v>0</v>
      </c>
      <c r="CX93" s="84">
        <v>0</v>
      </c>
      <c r="CY93" s="84">
        <v>0</v>
      </c>
      <c r="CZ93" s="84">
        <v>0</v>
      </c>
      <c r="DA93" s="84">
        <v>0</v>
      </c>
      <c r="DB93" s="84">
        <v>0</v>
      </c>
      <c r="DC93" s="84">
        <v>0</v>
      </c>
      <c r="DD93" s="84">
        <v>0</v>
      </c>
      <c r="DE93" s="84">
        <v>0</v>
      </c>
      <c r="DF93" s="84">
        <v>0</v>
      </c>
      <c r="DG93" s="84">
        <v>0</v>
      </c>
      <c r="DH93" s="84">
        <v>921.7658879999999</v>
      </c>
      <c r="DI93" s="84">
        <v>0</v>
      </c>
      <c r="DJ93" s="84">
        <v>0</v>
      </c>
      <c r="DK93" s="84">
        <v>0</v>
      </c>
      <c r="DL93" s="84">
        <v>0</v>
      </c>
      <c r="DM93" s="84">
        <v>0</v>
      </c>
      <c r="DN93" s="84">
        <v>0</v>
      </c>
      <c r="DO93" s="84">
        <v>0</v>
      </c>
      <c r="DP93" s="84">
        <v>0</v>
      </c>
      <c r="DQ93" s="84">
        <v>921.7658879999999</v>
      </c>
      <c r="DR93" s="84">
        <v>921.7658879999999</v>
      </c>
      <c r="DT93" s="84">
        <v>0</v>
      </c>
      <c r="DU93" s="84">
        <v>0</v>
      </c>
      <c r="DV93" s="84">
        <v>0</v>
      </c>
      <c r="DW93" s="84">
        <v>0</v>
      </c>
      <c r="DX93" s="84">
        <v>0</v>
      </c>
      <c r="DY93" s="84">
        <v>0</v>
      </c>
      <c r="DZ93" s="84">
        <v>0</v>
      </c>
      <c r="EA93" s="84">
        <v>0</v>
      </c>
      <c r="EB93" s="84">
        <v>0</v>
      </c>
      <c r="EC93" s="84">
        <v>0</v>
      </c>
      <c r="ED93" s="84">
        <v>0</v>
      </c>
      <c r="EE93" s="84">
        <v>0</v>
      </c>
      <c r="EF93" s="84">
        <v>939.76912800000002</v>
      </c>
      <c r="EG93" s="84">
        <v>0</v>
      </c>
      <c r="EH93" s="84">
        <v>0</v>
      </c>
      <c r="EI93" s="84">
        <v>0</v>
      </c>
      <c r="EJ93" s="84">
        <v>0</v>
      </c>
      <c r="EK93" s="84">
        <v>0</v>
      </c>
      <c r="EL93" s="84">
        <v>0</v>
      </c>
      <c r="EM93" s="84">
        <v>0</v>
      </c>
      <c r="EN93" s="84">
        <v>0</v>
      </c>
      <c r="EO93" s="84">
        <v>939.76912800000002</v>
      </c>
      <c r="EP93" s="84">
        <v>939.76912800000002</v>
      </c>
      <c r="ER93" s="84">
        <v>0</v>
      </c>
      <c r="ES93" s="84">
        <v>0</v>
      </c>
      <c r="ET93" s="84">
        <v>0</v>
      </c>
      <c r="EU93" s="84">
        <v>0</v>
      </c>
      <c r="EV93" s="84">
        <v>0</v>
      </c>
      <c r="EW93" s="84">
        <v>0</v>
      </c>
      <c r="EX93" s="84">
        <v>0</v>
      </c>
      <c r="EY93" s="84">
        <v>0</v>
      </c>
      <c r="EZ93" s="84">
        <v>0</v>
      </c>
      <c r="FA93" s="84">
        <v>0</v>
      </c>
      <c r="FB93" s="84">
        <v>0</v>
      </c>
      <c r="FC93" s="84">
        <v>0</v>
      </c>
      <c r="FD93" s="84">
        <v>1108.9995839999999</v>
      </c>
      <c r="FE93" s="84">
        <v>0</v>
      </c>
      <c r="FF93" s="84">
        <v>0</v>
      </c>
      <c r="FG93" s="84">
        <v>0</v>
      </c>
      <c r="FH93" s="84">
        <v>0</v>
      </c>
      <c r="FI93" s="84">
        <v>0</v>
      </c>
      <c r="FJ93" s="84">
        <v>0</v>
      </c>
      <c r="FK93" s="84">
        <v>0</v>
      </c>
      <c r="FL93" s="84">
        <v>0</v>
      </c>
      <c r="FM93" s="84">
        <v>1108.9995839999999</v>
      </c>
      <c r="FN93" s="84">
        <v>1108.9995839999999</v>
      </c>
    </row>
    <row r="94" spans="1:170" hidden="1" x14ac:dyDescent="0.25">
      <c r="A94" s="97">
        <v>90</v>
      </c>
      <c r="B94" s="63" t="s">
        <v>751</v>
      </c>
      <c r="D94" s="85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1335.840408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577">
        <v>0</v>
      </c>
      <c r="Y94" s="577">
        <v>1335.840408</v>
      </c>
      <c r="Z94" s="577">
        <v>1335.840408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85">
        <v>0</v>
      </c>
      <c r="AI94" s="85">
        <v>0</v>
      </c>
      <c r="AJ94" s="85">
        <v>0</v>
      </c>
      <c r="AK94" s="85">
        <v>0</v>
      </c>
      <c r="AL94" s="85">
        <v>0</v>
      </c>
      <c r="AM94" s="85">
        <v>0</v>
      </c>
      <c r="AN94" s="85">
        <v>1364.6455919999999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85">
        <v>0</v>
      </c>
      <c r="AV94" s="85">
        <v>0</v>
      </c>
      <c r="AW94" s="85">
        <v>1364.6455919999999</v>
      </c>
      <c r="AX94" s="85">
        <v>1364.6455919999999</v>
      </c>
      <c r="AZ94" s="85">
        <v>0</v>
      </c>
      <c r="BA94" s="85">
        <v>0</v>
      </c>
      <c r="BB94" s="85">
        <v>0</v>
      </c>
      <c r="BC94" s="85">
        <v>0</v>
      </c>
      <c r="BD94" s="85">
        <v>0</v>
      </c>
      <c r="BE94" s="85">
        <v>0</v>
      </c>
      <c r="BF94" s="85">
        <v>0</v>
      </c>
      <c r="BG94" s="85">
        <v>0</v>
      </c>
      <c r="BH94" s="85">
        <v>0</v>
      </c>
      <c r="BI94" s="85">
        <v>0</v>
      </c>
      <c r="BJ94" s="85">
        <v>0</v>
      </c>
      <c r="BK94" s="85">
        <v>0</v>
      </c>
      <c r="BL94" s="85">
        <v>1350.2429999999999</v>
      </c>
      <c r="BM94" s="85">
        <v>0</v>
      </c>
      <c r="BN94" s="85">
        <v>0</v>
      </c>
      <c r="BO94" s="85">
        <v>0</v>
      </c>
      <c r="BP94" s="85">
        <v>0</v>
      </c>
      <c r="BQ94" s="85">
        <v>0</v>
      </c>
      <c r="BR94" s="85">
        <v>0</v>
      </c>
      <c r="BS94" s="85">
        <v>0</v>
      </c>
      <c r="BT94" s="85">
        <v>0</v>
      </c>
      <c r="BU94" s="85">
        <v>1350.2429999999999</v>
      </c>
      <c r="BV94" s="85">
        <v>1350.2429999999999</v>
      </c>
      <c r="BX94" s="85">
        <v>0</v>
      </c>
      <c r="BY94" s="85">
        <v>0</v>
      </c>
      <c r="BZ94" s="85">
        <v>0</v>
      </c>
      <c r="CA94" s="85">
        <v>0</v>
      </c>
      <c r="CB94" s="85">
        <v>0</v>
      </c>
      <c r="CC94" s="85">
        <v>0</v>
      </c>
      <c r="CD94" s="85">
        <v>0</v>
      </c>
      <c r="CE94" s="85">
        <v>0</v>
      </c>
      <c r="CF94" s="85">
        <v>0</v>
      </c>
      <c r="CG94" s="85">
        <v>0</v>
      </c>
      <c r="CH94" s="85">
        <v>0</v>
      </c>
      <c r="CI94" s="85">
        <v>0</v>
      </c>
      <c r="CJ94" s="85">
        <v>2585.2652640000001</v>
      </c>
      <c r="CK94" s="85">
        <v>0</v>
      </c>
      <c r="CL94" s="85">
        <v>0</v>
      </c>
      <c r="CM94" s="85">
        <v>0</v>
      </c>
      <c r="CN94" s="85">
        <v>0</v>
      </c>
      <c r="CO94" s="85">
        <v>0</v>
      </c>
      <c r="CP94" s="85">
        <v>0</v>
      </c>
      <c r="CQ94" s="85">
        <v>0</v>
      </c>
      <c r="CR94" s="85">
        <v>0</v>
      </c>
      <c r="CS94" s="85">
        <v>2585.2652640000001</v>
      </c>
      <c r="CT94" s="85">
        <v>2585.2652640000001</v>
      </c>
      <c r="CV94" s="85">
        <v>0</v>
      </c>
      <c r="CW94" s="85">
        <v>0</v>
      </c>
      <c r="CX94" s="85">
        <v>0</v>
      </c>
      <c r="CY94" s="85">
        <v>0</v>
      </c>
      <c r="CZ94" s="85">
        <v>0</v>
      </c>
      <c r="DA94" s="85">
        <v>0</v>
      </c>
      <c r="DB94" s="85">
        <v>0</v>
      </c>
      <c r="DC94" s="85">
        <v>0</v>
      </c>
      <c r="DD94" s="85">
        <v>0</v>
      </c>
      <c r="DE94" s="85">
        <v>0</v>
      </c>
      <c r="DF94" s="85">
        <v>0</v>
      </c>
      <c r="DG94" s="85">
        <v>0</v>
      </c>
      <c r="DH94" s="85">
        <v>2664.4795199999999</v>
      </c>
      <c r="DI94" s="85">
        <v>0</v>
      </c>
      <c r="DJ94" s="85">
        <v>0</v>
      </c>
      <c r="DK94" s="85">
        <v>0</v>
      </c>
      <c r="DL94" s="85">
        <v>0</v>
      </c>
      <c r="DM94" s="85">
        <v>0</v>
      </c>
      <c r="DN94" s="85">
        <v>0</v>
      </c>
      <c r="DO94" s="85">
        <v>0</v>
      </c>
      <c r="DP94" s="85">
        <v>0</v>
      </c>
      <c r="DQ94" s="85">
        <v>2664.4795199999999</v>
      </c>
      <c r="DR94" s="85">
        <v>2664.4795199999999</v>
      </c>
      <c r="DT94" s="85">
        <v>0</v>
      </c>
      <c r="DU94" s="85">
        <v>0</v>
      </c>
      <c r="DV94" s="85">
        <v>0</v>
      </c>
      <c r="DW94" s="85">
        <v>0</v>
      </c>
      <c r="DX94" s="85">
        <v>0</v>
      </c>
      <c r="DY94" s="85">
        <v>0</v>
      </c>
      <c r="DZ94" s="85">
        <v>0</v>
      </c>
      <c r="EA94" s="85">
        <v>0</v>
      </c>
      <c r="EB94" s="85">
        <v>0</v>
      </c>
      <c r="EC94" s="85">
        <v>0</v>
      </c>
      <c r="ED94" s="85">
        <v>0</v>
      </c>
      <c r="EE94" s="85">
        <v>0</v>
      </c>
      <c r="EF94" s="85">
        <v>2718.4892399999999</v>
      </c>
      <c r="EG94" s="85">
        <v>0</v>
      </c>
      <c r="EH94" s="85">
        <v>0</v>
      </c>
      <c r="EI94" s="85">
        <v>0</v>
      </c>
      <c r="EJ94" s="85">
        <v>0</v>
      </c>
      <c r="EK94" s="85">
        <v>0</v>
      </c>
      <c r="EL94" s="85">
        <v>0</v>
      </c>
      <c r="EM94" s="85">
        <v>0</v>
      </c>
      <c r="EN94" s="85">
        <v>0</v>
      </c>
      <c r="EO94" s="85">
        <v>2718.4892399999999</v>
      </c>
      <c r="EP94" s="85">
        <v>2718.4892399999999</v>
      </c>
      <c r="ER94" s="85">
        <v>0</v>
      </c>
      <c r="ES94" s="85">
        <v>0</v>
      </c>
      <c r="ET94" s="85">
        <v>0</v>
      </c>
      <c r="EU94" s="85">
        <v>0</v>
      </c>
      <c r="EV94" s="85">
        <v>0</v>
      </c>
      <c r="EW94" s="85">
        <v>0</v>
      </c>
      <c r="EX94" s="85">
        <v>0</v>
      </c>
      <c r="EY94" s="85">
        <v>0</v>
      </c>
      <c r="EZ94" s="85">
        <v>0</v>
      </c>
      <c r="FA94" s="85">
        <v>0</v>
      </c>
      <c r="FB94" s="85">
        <v>0</v>
      </c>
      <c r="FC94" s="85">
        <v>0</v>
      </c>
      <c r="FD94" s="85">
        <v>3204.5767199999996</v>
      </c>
      <c r="FE94" s="85">
        <v>0</v>
      </c>
      <c r="FF94" s="85">
        <v>0</v>
      </c>
      <c r="FG94" s="85">
        <v>0</v>
      </c>
      <c r="FH94" s="85">
        <v>0</v>
      </c>
      <c r="FI94" s="85">
        <v>0</v>
      </c>
      <c r="FJ94" s="85">
        <v>0</v>
      </c>
      <c r="FK94" s="85">
        <v>0</v>
      </c>
      <c r="FL94" s="85">
        <v>0</v>
      </c>
      <c r="FM94" s="85">
        <v>3204.5767199999996</v>
      </c>
      <c r="FN94" s="85">
        <v>3204.5767199999996</v>
      </c>
    </row>
    <row r="95" spans="1:170" hidden="1" x14ac:dyDescent="0.25">
      <c r="A95" s="97">
        <v>91</v>
      </c>
      <c r="B95" s="62" t="s">
        <v>752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464.48359199999999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576">
        <v>0</v>
      </c>
      <c r="Y95" s="576">
        <v>464.48359199999999</v>
      </c>
      <c r="Z95" s="576">
        <v>464.48359199999999</v>
      </c>
      <c r="AB95" s="8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v>0</v>
      </c>
      <c r="AN95" s="84">
        <v>471.68488799999994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471.68488799999994</v>
      </c>
      <c r="AX95" s="84">
        <v>471.68488799999994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v>0</v>
      </c>
      <c r="BG95" s="84">
        <v>0</v>
      </c>
      <c r="BH95" s="84">
        <v>0</v>
      </c>
      <c r="BI95" s="84">
        <v>0</v>
      </c>
      <c r="BJ95" s="84">
        <v>0</v>
      </c>
      <c r="BK95" s="84">
        <v>0</v>
      </c>
      <c r="BL95" s="84">
        <v>468.08423999999997</v>
      </c>
      <c r="BM95" s="84">
        <v>0</v>
      </c>
      <c r="BN95" s="84">
        <v>0</v>
      </c>
      <c r="BO95" s="84">
        <v>0</v>
      </c>
      <c r="BP95" s="84"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v>468.08423999999997</v>
      </c>
      <c r="BV95" s="84">
        <v>468.08423999999997</v>
      </c>
      <c r="BX95" s="84">
        <v>0</v>
      </c>
      <c r="BY95" s="84">
        <v>0</v>
      </c>
      <c r="BZ95" s="84"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v>0</v>
      </c>
      <c r="CF95" s="84">
        <v>0</v>
      </c>
      <c r="CG95" s="84">
        <v>0</v>
      </c>
      <c r="CH95" s="84">
        <v>0</v>
      </c>
      <c r="CI95" s="84">
        <v>0</v>
      </c>
      <c r="CJ95" s="84">
        <v>896.56135199999994</v>
      </c>
      <c r="CK95" s="84">
        <v>0</v>
      </c>
      <c r="CL95" s="84">
        <v>0</v>
      </c>
      <c r="CM95" s="84">
        <v>0</v>
      </c>
      <c r="CN95" s="84">
        <v>0</v>
      </c>
      <c r="CO95" s="84">
        <v>0</v>
      </c>
      <c r="CP95" s="84">
        <v>0</v>
      </c>
      <c r="CQ95" s="84">
        <v>0</v>
      </c>
      <c r="CR95" s="84">
        <v>0</v>
      </c>
      <c r="CS95" s="84">
        <v>896.56135199999994</v>
      </c>
      <c r="CT95" s="84">
        <v>896.56135199999994</v>
      </c>
      <c r="CV95" s="84">
        <v>0</v>
      </c>
      <c r="CW95" s="84">
        <v>0</v>
      </c>
      <c r="CX95" s="84">
        <v>0</v>
      </c>
      <c r="CY95" s="84">
        <v>0</v>
      </c>
      <c r="CZ95" s="84">
        <v>0</v>
      </c>
      <c r="DA95" s="84">
        <v>0</v>
      </c>
      <c r="DB95" s="84">
        <v>0</v>
      </c>
      <c r="DC95" s="84">
        <v>0</v>
      </c>
      <c r="DD95" s="84">
        <v>0</v>
      </c>
      <c r="DE95" s="84">
        <v>0</v>
      </c>
      <c r="DF95" s="84">
        <v>0</v>
      </c>
      <c r="DG95" s="84">
        <v>0</v>
      </c>
      <c r="DH95" s="84">
        <v>925.366536</v>
      </c>
      <c r="DI95" s="84">
        <v>0</v>
      </c>
      <c r="DJ95" s="84">
        <v>0</v>
      </c>
      <c r="DK95" s="84">
        <v>0</v>
      </c>
      <c r="DL95" s="84">
        <v>0</v>
      </c>
      <c r="DM95" s="84">
        <v>0</v>
      </c>
      <c r="DN95" s="84">
        <v>0</v>
      </c>
      <c r="DO95" s="84">
        <v>0</v>
      </c>
      <c r="DP95" s="84">
        <v>0</v>
      </c>
      <c r="DQ95" s="84">
        <v>925.366536</v>
      </c>
      <c r="DR95" s="84">
        <v>925.366536</v>
      </c>
      <c r="DT95" s="84">
        <v>0</v>
      </c>
      <c r="DU95" s="84">
        <v>0</v>
      </c>
      <c r="DV95" s="84">
        <v>0</v>
      </c>
      <c r="DW95" s="84">
        <v>0</v>
      </c>
      <c r="DX95" s="84">
        <v>0</v>
      </c>
      <c r="DY95" s="84">
        <v>0</v>
      </c>
      <c r="DZ95" s="84">
        <v>0</v>
      </c>
      <c r="EA95" s="84">
        <v>0</v>
      </c>
      <c r="EB95" s="84">
        <v>0</v>
      </c>
      <c r="EC95" s="84">
        <v>0</v>
      </c>
      <c r="ED95" s="84">
        <v>0</v>
      </c>
      <c r="EE95" s="84">
        <v>0</v>
      </c>
      <c r="EF95" s="84">
        <v>943.36977599999989</v>
      </c>
      <c r="EG95" s="84">
        <v>0</v>
      </c>
      <c r="EH95" s="84">
        <v>0</v>
      </c>
      <c r="EI95" s="84">
        <v>0</v>
      </c>
      <c r="EJ95" s="84">
        <v>0</v>
      </c>
      <c r="EK95" s="84">
        <v>0</v>
      </c>
      <c r="EL95" s="84">
        <v>0</v>
      </c>
      <c r="EM95" s="84">
        <v>0</v>
      </c>
      <c r="EN95" s="84">
        <v>0</v>
      </c>
      <c r="EO95" s="84">
        <v>943.36977599999989</v>
      </c>
      <c r="EP95" s="84">
        <v>943.36977599999989</v>
      </c>
      <c r="ER95" s="84">
        <v>0</v>
      </c>
      <c r="ES95" s="84">
        <v>0</v>
      </c>
      <c r="ET95" s="84">
        <v>0</v>
      </c>
      <c r="EU95" s="84">
        <v>0</v>
      </c>
      <c r="EV95" s="84">
        <v>0</v>
      </c>
      <c r="EW95" s="84">
        <v>0</v>
      </c>
      <c r="EX95" s="84">
        <v>0</v>
      </c>
      <c r="EY95" s="84">
        <v>0</v>
      </c>
      <c r="EZ95" s="84">
        <v>0</v>
      </c>
      <c r="FA95" s="84">
        <v>0</v>
      </c>
      <c r="FB95" s="84">
        <v>0</v>
      </c>
      <c r="FC95" s="84">
        <v>0</v>
      </c>
      <c r="FD95" s="84">
        <v>1112.600232</v>
      </c>
      <c r="FE95" s="84">
        <v>0</v>
      </c>
      <c r="FF95" s="84">
        <v>0</v>
      </c>
      <c r="FG95" s="84">
        <v>0</v>
      </c>
      <c r="FH95" s="84">
        <v>0</v>
      </c>
      <c r="FI95" s="84">
        <v>0</v>
      </c>
      <c r="FJ95" s="84">
        <v>0</v>
      </c>
      <c r="FK95" s="84">
        <v>0</v>
      </c>
      <c r="FL95" s="84">
        <v>0</v>
      </c>
      <c r="FM95" s="84">
        <v>1112.600232</v>
      </c>
      <c r="FN95" s="84">
        <v>1112.600232</v>
      </c>
    </row>
    <row r="96" spans="1:170" hidden="1" x14ac:dyDescent="0.25">
      <c r="A96" s="97">
        <v>92</v>
      </c>
      <c r="B96" s="74" t="s">
        <v>753</v>
      </c>
      <c r="D96" s="83">
        <v>0</v>
      </c>
      <c r="E96" s="83">
        <v>2612.5632000000001</v>
      </c>
      <c r="F96" s="83">
        <v>41641.644844799994</v>
      </c>
      <c r="G96" s="83">
        <v>0</v>
      </c>
      <c r="H96" s="83">
        <v>66801.231360000005</v>
      </c>
      <c r="I96" s="83">
        <v>0</v>
      </c>
      <c r="J96" s="83">
        <v>0</v>
      </c>
      <c r="K96" s="83">
        <v>0</v>
      </c>
      <c r="L96" s="83">
        <v>0</v>
      </c>
      <c r="M96" s="83">
        <v>12464.1036</v>
      </c>
      <c r="N96" s="83">
        <v>0</v>
      </c>
      <c r="O96" s="83">
        <v>0</v>
      </c>
      <c r="P96" s="83">
        <v>60865.353792000002</v>
      </c>
      <c r="Q96" s="83">
        <v>0</v>
      </c>
      <c r="R96" s="83">
        <v>0</v>
      </c>
      <c r="S96" s="83">
        <v>24882.989759999997</v>
      </c>
      <c r="T96" s="83">
        <v>1909.9762919999998</v>
      </c>
      <c r="U96" s="83">
        <v>0</v>
      </c>
      <c r="V96" s="83">
        <v>2241.7801919999997</v>
      </c>
      <c r="W96" s="83">
        <v>0</v>
      </c>
      <c r="X96" s="575">
        <v>111055.4394048</v>
      </c>
      <c r="Y96" s="575">
        <v>102364.20363600001</v>
      </c>
      <c r="Z96" s="575">
        <v>213419.6430408</v>
      </c>
      <c r="AB96" s="83">
        <v>0</v>
      </c>
      <c r="AC96" s="83">
        <v>2612.5632000000001</v>
      </c>
      <c r="AD96" s="83">
        <v>48025.443024</v>
      </c>
      <c r="AE96" s="83">
        <v>0</v>
      </c>
      <c r="AF96" s="83">
        <v>60320.064960000003</v>
      </c>
      <c r="AG96" s="83">
        <v>0</v>
      </c>
      <c r="AH96" s="83">
        <v>0</v>
      </c>
      <c r="AI96" s="83">
        <v>0</v>
      </c>
      <c r="AJ96" s="83">
        <v>0</v>
      </c>
      <c r="AK96" s="83">
        <v>12300.8184</v>
      </c>
      <c r="AL96" s="83">
        <v>0</v>
      </c>
      <c r="AM96" s="83">
        <v>0</v>
      </c>
      <c r="AN96" s="83">
        <v>63436.216463999997</v>
      </c>
      <c r="AO96" s="83">
        <v>0</v>
      </c>
      <c r="AP96" s="83">
        <v>0</v>
      </c>
      <c r="AQ96" s="83">
        <v>24616.499939999998</v>
      </c>
      <c r="AR96" s="83">
        <v>1909.9762919999998</v>
      </c>
      <c r="AS96" s="83">
        <v>0</v>
      </c>
      <c r="AT96" s="83">
        <v>2230.2246239999995</v>
      </c>
      <c r="AU96" s="83">
        <v>0</v>
      </c>
      <c r="AV96" s="83">
        <v>110958.071184</v>
      </c>
      <c r="AW96" s="83">
        <v>104493.73572</v>
      </c>
      <c r="AX96" s="83">
        <v>215451.806904</v>
      </c>
      <c r="AZ96" s="83">
        <v>0</v>
      </c>
      <c r="BA96" s="83">
        <v>2530.9205999999999</v>
      </c>
      <c r="BB96" s="83">
        <v>45593.799825599999</v>
      </c>
      <c r="BC96" s="83">
        <v>0</v>
      </c>
      <c r="BD96" s="83">
        <v>60320.064960000003</v>
      </c>
      <c r="BE96" s="83">
        <v>0</v>
      </c>
      <c r="BF96" s="83">
        <v>0</v>
      </c>
      <c r="BG96" s="83">
        <v>0</v>
      </c>
      <c r="BH96" s="83">
        <v>0</v>
      </c>
      <c r="BI96" s="83">
        <v>12300.8184</v>
      </c>
      <c r="BJ96" s="83">
        <v>0</v>
      </c>
      <c r="BK96" s="83">
        <v>0</v>
      </c>
      <c r="BL96" s="83">
        <v>65971.072656000004</v>
      </c>
      <c r="BM96" s="83">
        <v>0</v>
      </c>
      <c r="BN96" s="83">
        <v>0</v>
      </c>
      <c r="BO96" s="83">
        <v>24616.499939999998</v>
      </c>
      <c r="BP96" s="83">
        <v>2032.48206</v>
      </c>
      <c r="BQ96" s="83">
        <v>0</v>
      </c>
      <c r="BR96" s="83">
        <v>2496.0026879999996</v>
      </c>
      <c r="BS96" s="83">
        <v>0</v>
      </c>
      <c r="BT96" s="83">
        <v>108444.7853856</v>
      </c>
      <c r="BU96" s="83">
        <v>107416.87574399999</v>
      </c>
      <c r="BV96" s="83">
        <v>215861.66112959999</v>
      </c>
      <c r="BX96" s="83">
        <v>0</v>
      </c>
      <c r="BY96" s="83">
        <v>3401.7750000000001</v>
      </c>
      <c r="BZ96" s="83">
        <v>42978.950632800006</v>
      </c>
      <c r="CA96" s="83">
        <v>0</v>
      </c>
      <c r="CB96" s="83">
        <v>60320.064960000003</v>
      </c>
      <c r="CC96" s="83">
        <v>0</v>
      </c>
      <c r="CD96" s="83">
        <v>0</v>
      </c>
      <c r="CE96" s="83">
        <v>0</v>
      </c>
      <c r="CF96" s="83">
        <v>0</v>
      </c>
      <c r="CG96" s="83">
        <v>12300.8184</v>
      </c>
      <c r="CH96" s="83">
        <v>0</v>
      </c>
      <c r="CI96" s="83">
        <v>0</v>
      </c>
      <c r="CJ96" s="83">
        <v>68685.961248000007</v>
      </c>
      <c r="CK96" s="83">
        <v>0</v>
      </c>
      <c r="CL96" s="83">
        <v>0</v>
      </c>
      <c r="CM96" s="83">
        <v>23463.036540000001</v>
      </c>
      <c r="CN96" s="83">
        <v>1314.1527839999999</v>
      </c>
      <c r="CO96" s="83">
        <v>0</v>
      </c>
      <c r="CP96" s="83">
        <v>0</v>
      </c>
      <c r="CQ96" s="83">
        <v>0</v>
      </c>
      <c r="CR96" s="83">
        <v>106700.79059280001</v>
      </c>
      <c r="CS96" s="83">
        <v>105763.96897200002</v>
      </c>
      <c r="CT96" s="83">
        <v>212464.75956480001</v>
      </c>
      <c r="CV96" s="83">
        <v>0</v>
      </c>
      <c r="CW96" s="83">
        <v>2177.136</v>
      </c>
      <c r="CX96" s="83">
        <v>38809.299765600001</v>
      </c>
      <c r="CY96" s="83">
        <v>0</v>
      </c>
      <c r="CZ96" s="83">
        <v>60320.064960000003</v>
      </c>
      <c r="DA96" s="83">
        <v>0</v>
      </c>
      <c r="DB96" s="83">
        <v>0</v>
      </c>
      <c r="DC96" s="83">
        <v>0</v>
      </c>
      <c r="DD96" s="83">
        <v>0</v>
      </c>
      <c r="DE96" s="83">
        <v>12300.8184</v>
      </c>
      <c r="DF96" s="83">
        <v>0</v>
      </c>
      <c r="DG96" s="83">
        <v>0</v>
      </c>
      <c r="DH96" s="83">
        <v>70745.531903999989</v>
      </c>
      <c r="DI96" s="83">
        <v>0</v>
      </c>
      <c r="DJ96" s="83">
        <v>0</v>
      </c>
      <c r="DK96" s="83">
        <v>23359.622579999996</v>
      </c>
      <c r="DL96" s="83">
        <v>1369.8372239999999</v>
      </c>
      <c r="DM96" s="83">
        <v>0</v>
      </c>
      <c r="DN96" s="83">
        <v>0</v>
      </c>
      <c r="DO96" s="83">
        <v>0</v>
      </c>
      <c r="DP96" s="83">
        <v>101306.5007256</v>
      </c>
      <c r="DQ96" s="83">
        <v>107775.81010799999</v>
      </c>
      <c r="DR96" s="83">
        <v>209082.3108336</v>
      </c>
      <c r="DT96" s="83">
        <v>0</v>
      </c>
      <c r="DU96" s="83">
        <v>2993.5619999999999</v>
      </c>
      <c r="DV96" s="83">
        <v>42797.704060800002</v>
      </c>
      <c r="DW96" s="83">
        <v>0</v>
      </c>
      <c r="DX96" s="83">
        <v>62219.197440000004</v>
      </c>
      <c r="DY96" s="83">
        <v>0</v>
      </c>
      <c r="DZ96" s="83">
        <v>0</v>
      </c>
      <c r="EA96" s="83">
        <v>0</v>
      </c>
      <c r="EB96" s="83">
        <v>0</v>
      </c>
      <c r="EC96" s="83">
        <v>7075.692</v>
      </c>
      <c r="ED96" s="83">
        <v>0</v>
      </c>
      <c r="EE96" s="83">
        <v>0</v>
      </c>
      <c r="EF96" s="83">
        <v>72160.586567999984</v>
      </c>
      <c r="EG96" s="83">
        <v>0</v>
      </c>
      <c r="EH96" s="83">
        <v>0</v>
      </c>
      <c r="EI96" s="83">
        <v>23622.13494</v>
      </c>
      <c r="EJ96" s="83">
        <v>1653.8278680000001</v>
      </c>
      <c r="EK96" s="83">
        <v>0</v>
      </c>
      <c r="EL96" s="83">
        <v>0</v>
      </c>
      <c r="EM96" s="83">
        <v>0</v>
      </c>
      <c r="EN96" s="83">
        <v>108010.4635008</v>
      </c>
      <c r="EO96" s="83">
        <v>104512.24137599998</v>
      </c>
      <c r="EP96" s="83">
        <v>212522.70487679998</v>
      </c>
      <c r="ER96" s="83">
        <v>0</v>
      </c>
      <c r="ES96" s="83">
        <v>2993.5619999999999</v>
      </c>
      <c r="ET96" s="83">
        <v>42753.617056799994</v>
      </c>
      <c r="EU96" s="83">
        <v>0</v>
      </c>
      <c r="EV96" s="83">
        <v>57004.119360000004</v>
      </c>
      <c r="EW96" s="83">
        <v>0</v>
      </c>
      <c r="EX96" s="83">
        <v>0</v>
      </c>
      <c r="EY96" s="83">
        <v>0</v>
      </c>
      <c r="EZ96" s="83">
        <v>0</v>
      </c>
      <c r="FA96" s="83">
        <v>6395.3369999999995</v>
      </c>
      <c r="FB96" s="83">
        <v>0</v>
      </c>
      <c r="FC96" s="83">
        <v>0</v>
      </c>
      <c r="FD96" s="83">
        <v>74961.890711999993</v>
      </c>
      <c r="FE96" s="83">
        <v>0</v>
      </c>
      <c r="FF96" s="83">
        <v>0</v>
      </c>
      <c r="FG96" s="83">
        <v>20726.54406</v>
      </c>
      <c r="FH96" s="83">
        <v>1737.3545280000001</v>
      </c>
      <c r="FI96" s="83">
        <v>0</v>
      </c>
      <c r="FJ96" s="83">
        <v>0</v>
      </c>
      <c r="FK96" s="83">
        <v>0</v>
      </c>
      <c r="FL96" s="83">
        <v>102751.2984168</v>
      </c>
      <c r="FM96" s="83">
        <v>103821.12629999999</v>
      </c>
      <c r="FN96" s="83">
        <v>206572.42471679999</v>
      </c>
    </row>
    <row r="97" spans="1:170" hidden="1" x14ac:dyDescent="0.25">
      <c r="A97" s="97">
        <v>93</v>
      </c>
      <c r="B97" s="62" t="s">
        <v>754</v>
      </c>
      <c r="D97" s="84">
        <v>0</v>
      </c>
      <c r="E97" s="84">
        <v>870.85439999999994</v>
      </c>
      <c r="F97" s="84">
        <v>41641.644844799994</v>
      </c>
      <c r="G97" s="84">
        <v>0</v>
      </c>
      <c r="H97" s="84">
        <v>6375.6590399999995</v>
      </c>
      <c r="I97" s="84">
        <v>0</v>
      </c>
      <c r="J97" s="84">
        <v>0</v>
      </c>
      <c r="K97" s="84">
        <v>0</v>
      </c>
      <c r="L97" s="84">
        <v>0</v>
      </c>
      <c r="M97" s="84">
        <v>12464.1036</v>
      </c>
      <c r="N97" s="84">
        <v>0</v>
      </c>
      <c r="O97" s="84">
        <v>0</v>
      </c>
      <c r="P97" s="84">
        <v>54045.726479999998</v>
      </c>
      <c r="Q97" s="84">
        <v>0</v>
      </c>
      <c r="R97" s="84">
        <v>0</v>
      </c>
      <c r="S97" s="84">
        <v>22381.167419999998</v>
      </c>
      <c r="T97" s="84">
        <v>1536.8905440000001</v>
      </c>
      <c r="U97" s="84">
        <v>0</v>
      </c>
      <c r="V97" s="84">
        <v>1346.2236719999999</v>
      </c>
      <c r="W97" s="84">
        <v>0</v>
      </c>
      <c r="X97" s="576">
        <v>48888.158284799989</v>
      </c>
      <c r="Y97" s="576">
        <v>91774.111715999985</v>
      </c>
      <c r="Z97" s="576">
        <v>140662.27000079997</v>
      </c>
      <c r="AB97" s="84">
        <v>0</v>
      </c>
      <c r="AC97" s="84">
        <v>870.85439999999994</v>
      </c>
      <c r="AD97" s="84">
        <v>48024.463312799999</v>
      </c>
      <c r="AE97" s="84">
        <v>0</v>
      </c>
      <c r="AF97" s="84">
        <v>5757.6873599999999</v>
      </c>
      <c r="AG97" s="84">
        <v>0</v>
      </c>
      <c r="AH97" s="84">
        <v>0</v>
      </c>
      <c r="AI97" s="84">
        <v>0</v>
      </c>
      <c r="AJ97" s="84">
        <v>0</v>
      </c>
      <c r="AK97" s="84">
        <v>925.28279999999995</v>
      </c>
      <c r="AL97" s="84">
        <v>0</v>
      </c>
      <c r="AM97" s="84">
        <v>0</v>
      </c>
      <c r="AN97" s="84">
        <v>56335.738607999992</v>
      </c>
      <c r="AO97" s="84">
        <v>0</v>
      </c>
      <c r="AP97" s="84">
        <v>0</v>
      </c>
      <c r="AQ97" s="84">
        <v>22142.519819999998</v>
      </c>
      <c r="AR97" s="84">
        <v>1536.8905440000001</v>
      </c>
      <c r="AS97" s="84">
        <v>0</v>
      </c>
      <c r="AT97" s="84">
        <v>0</v>
      </c>
      <c r="AU97" s="84">
        <v>0</v>
      </c>
      <c r="AV97" s="84">
        <v>54653.005072799991</v>
      </c>
      <c r="AW97" s="84">
        <v>80940.431771999982</v>
      </c>
      <c r="AX97" s="84">
        <v>135593.43684479996</v>
      </c>
      <c r="AZ97" s="84">
        <v>0</v>
      </c>
      <c r="BA97" s="84">
        <v>843.64019999999994</v>
      </c>
      <c r="BB97" s="84">
        <v>45592.820114400005</v>
      </c>
      <c r="BC97" s="84">
        <v>0</v>
      </c>
      <c r="BD97" s="84">
        <v>5757.6873599999999</v>
      </c>
      <c r="BE97" s="84">
        <v>0</v>
      </c>
      <c r="BF97" s="84">
        <v>0</v>
      </c>
      <c r="BG97" s="84">
        <v>0</v>
      </c>
      <c r="BH97" s="84">
        <v>0</v>
      </c>
      <c r="BI97" s="84">
        <v>925.28279999999995</v>
      </c>
      <c r="BJ97" s="84">
        <v>0</v>
      </c>
      <c r="BK97" s="84">
        <v>0</v>
      </c>
      <c r="BL97" s="84">
        <v>58582.542959999992</v>
      </c>
      <c r="BM97" s="84">
        <v>0</v>
      </c>
      <c r="BN97" s="84">
        <v>0</v>
      </c>
      <c r="BO97" s="84">
        <v>22142.519819999998</v>
      </c>
      <c r="BP97" s="84">
        <v>1637.1225360000001</v>
      </c>
      <c r="BQ97" s="84">
        <v>0</v>
      </c>
      <c r="BR97" s="84">
        <v>0</v>
      </c>
      <c r="BS97" s="84">
        <v>0</v>
      </c>
      <c r="BT97" s="84">
        <v>52194.14767440001</v>
      </c>
      <c r="BU97" s="84">
        <v>83287.468115999989</v>
      </c>
      <c r="BV97" s="84">
        <v>135481.61579040001</v>
      </c>
      <c r="BX97" s="84">
        <v>0</v>
      </c>
      <c r="BY97" s="84">
        <v>1142.9964</v>
      </c>
      <c r="BZ97" s="84">
        <v>42978.950632800006</v>
      </c>
      <c r="CA97" s="84">
        <v>0</v>
      </c>
      <c r="CB97" s="84">
        <v>5757.6873599999999</v>
      </c>
      <c r="CC97" s="84">
        <v>0</v>
      </c>
      <c r="CD97" s="84">
        <v>0</v>
      </c>
      <c r="CE97" s="84">
        <v>0</v>
      </c>
      <c r="CF97" s="84">
        <v>0</v>
      </c>
      <c r="CG97" s="84">
        <v>925.28279999999995</v>
      </c>
      <c r="CH97" s="84">
        <v>0</v>
      </c>
      <c r="CI97" s="84">
        <v>0</v>
      </c>
      <c r="CJ97" s="84">
        <v>60991.376471999996</v>
      </c>
      <c r="CK97" s="84">
        <v>0</v>
      </c>
      <c r="CL97" s="84">
        <v>0</v>
      </c>
      <c r="CM97" s="84">
        <v>21104.402759999997</v>
      </c>
      <c r="CN97" s="84">
        <v>1058.0043600000001</v>
      </c>
      <c r="CO97" s="84">
        <v>0</v>
      </c>
      <c r="CP97" s="84">
        <v>0</v>
      </c>
      <c r="CQ97" s="84">
        <v>0</v>
      </c>
      <c r="CR97" s="84">
        <v>49879.634392799999</v>
      </c>
      <c r="CS97" s="84">
        <v>84079.066391999993</v>
      </c>
      <c r="CT97" s="84">
        <v>133958.70078479999</v>
      </c>
      <c r="CV97" s="84">
        <v>0</v>
      </c>
      <c r="CW97" s="84">
        <v>734.78340000000003</v>
      </c>
      <c r="CX97" s="84">
        <v>38809.299765600001</v>
      </c>
      <c r="CY97" s="84">
        <v>0</v>
      </c>
      <c r="CZ97" s="84">
        <v>5757.6873599999999</v>
      </c>
      <c r="DA97" s="84">
        <v>0</v>
      </c>
      <c r="DB97" s="84">
        <v>0</v>
      </c>
      <c r="DC97" s="84">
        <v>0</v>
      </c>
      <c r="DD97" s="84">
        <v>0</v>
      </c>
      <c r="DE97" s="84">
        <v>925.28279999999995</v>
      </c>
      <c r="DF97" s="84">
        <v>0</v>
      </c>
      <c r="DG97" s="84">
        <v>0</v>
      </c>
      <c r="DH97" s="84">
        <v>62827.706951999993</v>
      </c>
      <c r="DI97" s="84">
        <v>0</v>
      </c>
      <c r="DJ97" s="84">
        <v>0</v>
      </c>
      <c r="DK97" s="84">
        <v>21012.921179999998</v>
      </c>
      <c r="DL97" s="84">
        <v>1102.5519120000001</v>
      </c>
      <c r="DM97" s="84">
        <v>0</v>
      </c>
      <c r="DN97" s="84">
        <v>0</v>
      </c>
      <c r="DO97" s="84">
        <v>0</v>
      </c>
      <c r="DP97" s="84">
        <v>45301.770525600004</v>
      </c>
      <c r="DQ97" s="84">
        <v>85868.462843999994</v>
      </c>
      <c r="DR97" s="84">
        <v>131170.2333696</v>
      </c>
      <c r="DT97" s="84">
        <v>0</v>
      </c>
      <c r="DU97" s="84">
        <v>1006.9254</v>
      </c>
      <c r="DV97" s="84">
        <v>42797.704060800002</v>
      </c>
      <c r="DW97" s="84">
        <v>0</v>
      </c>
      <c r="DX97" s="84">
        <v>5938.5571200000004</v>
      </c>
      <c r="DY97" s="84">
        <v>0</v>
      </c>
      <c r="DZ97" s="84">
        <v>0</v>
      </c>
      <c r="EA97" s="84">
        <v>0</v>
      </c>
      <c r="EB97" s="84">
        <v>0</v>
      </c>
      <c r="EC97" s="84">
        <v>544.28399999999999</v>
      </c>
      <c r="ED97" s="84">
        <v>0</v>
      </c>
      <c r="EE97" s="84">
        <v>0</v>
      </c>
      <c r="EF97" s="84">
        <v>64084.333103999998</v>
      </c>
      <c r="EG97" s="84">
        <v>0</v>
      </c>
      <c r="EH97" s="84">
        <v>0</v>
      </c>
      <c r="EI97" s="84">
        <v>21247.59132</v>
      </c>
      <c r="EJ97" s="84">
        <v>1330.8581159999999</v>
      </c>
      <c r="EK97" s="84">
        <v>0</v>
      </c>
      <c r="EL97" s="84">
        <v>0</v>
      </c>
      <c r="EM97" s="84">
        <v>0</v>
      </c>
      <c r="EN97" s="84">
        <v>49743.1865808</v>
      </c>
      <c r="EO97" s="84">
        <v>87207.06654</v>
      </c>
      <c r="EP97" s="84">
        <v>136950.25312080001</v>
      </c>
      <c r="ER97" s="84">
        <v>0</v>
      </c>
      <c r="ES97" s="84">
        <v>1006.9254</v>
      </c>
      <c r="ET97" s="84">
        <v>42752.637345600007</v>
      </c>
      <c r="EU97" s="84">
        <v>0</v>
      </c>
      <c r="EV97" s="84">
        <v>5441.1652800000002</v>
      </c>
      <c r="EW97" s="84">
        <v>0</v>
      </c>
      <c r="EX97" s="84">
        <v>0</v>
      </c>
      <c r="EY97" s="84">
        <v>0</v>
      </c>
      <c r="EZ97" s="84">
        <v>0</v>
      </c>
      <c r="FA97" s="84">
        <v>489.85559999999998</v>
      </c>
      <c r="FB97" s="84">
        <v>0</v>
      </c>
      <c r="FC97" s="84">
        <v>0</v>
      </c>
      <c r="FD97" s="84">
        <v>66568.780224000002</v>
      </c>
      <c r="FE97" s="84">
        <v>0</v>
      </c>
      <c r="FF97" s="84">
        <v>0</v>
      </c>
      <c r="FG97" s="84">
        <v>18642.355019999999</v>
      </c>
      <c r="FH97" s="84">
        <v>1397.6794440000001</v>
      </c>
      <c r="FI97" s="84">
        <v>0</v>
      </c>
      <c r="FJ97" s="84">
        <v>0</v>
      </c>
      <c r="FK97" s="84">
        <v>0</v>
      </c>
      <c r="FL97" s="84">
        <v>49200.728025600009</v>
      </c>
      <c r="FM97" s="84">
        <v>87098.670287999994</v>
      </c>
      <c r="FN97" s="84">
        <v>136299.39831359999</v>
      </c>
    </row>
    <row r="98" spans="1:170" hidden="1" x14ac:dyDescent="0.25">
      <c r="A98" s="97">
        <v>94</v>
      </c>
      <c r="B98" s="63" t="s">
        <v>755</v>
      </c>
      <c r="D98" s="85">
        <v>0</v>
      </c>
      <c r="E98" s="85">
        <v>870.85439999999994</v>
      </c>
      <c r="F98" s="85">
        <v>41225.2675848</v>
      </c>
      <c r="G98" s="85">
        <v>0</v>
      </c>
      <c r="H98" s="85">
        <v>6375.6590399999995</v>
      </c>
      <c r="I98" s="85">
        <v>0</v>
      </c>
      <c r="J98" s="85">
        <v>0</v>
      </c>
      <c r="K98" s="85">
        <v>0</v>
      </c>
      <c r="L98" s="85">
        <v>0</v>
      </c>
      <c r="M98" s="85">
        <v>12464.1036</v>
      </c>
      <c r="N98" s="85">
        <v>0</v>
      </c>
      <c r="O98" s="85">
        <v>0</v>
      </c>
      <c r="P98" s="85">
        <v>18651.356640000002</v>
      </c>
      <c r="Q98" s="85">
        <v>0</v>
      </c>
      <c r="R98" s="85">
        <v>0</v>
      </c>
      <c r="S98" s="85">
        <v>22218.091559999997</v>
      </c>
      <c r="T98" s="85">
        <v>1536.8905440000001</v>
      </c>
      <c r="U98" s="85">
        <v>0</v>
      </c>
      <c r="V98" s="85">
        <v>1346.2236719999999</v>
      </c>
      <c r="W98" s="85">
        <v>0</v>
      </c>
      <c r="X98" s="577">
        <v>48471.781024799995</v>
      </c>
      <c r="Y98" s="577">
        <v>56216.666016000003</v>
      </c>
      <c r="Z98" s="577">
        <v>104688.44704080001</v>
      </c>
      <c r="AB98" s="85">
        <v>0</v>
      </c>
      <c r="AC98" s="85">
        <v>870.85439999999994</v>
      </c>
      <c r="AD98" s="85">
        <v>47544.404824799996</v>
      </c>
      <c r="AE98" s="85">
        <v>0</v>
      </c>
      <c r="AF98" s="85">
        <v>5757.6873599999999</v>
      </c>
      <c r="AG98" s="85">
        <v>0</v>
      </c>
      <c r="AH98" s="85">
        <v>0</v>
      </c>
      <c r="AI98" s="85">
        <v>0</v>
      </c>
      <c r="AJ98" s="85">
        <v>0</v>
      </c>
      <c r="AK98" s="85">
        <v>925.28279999999995</v>
      </c>
      <c r="AL98" s="85">
        <v>0</v>
      </c>
      <c r="AM98" s="85">
        <v>0</v>
      </c>
      <c r="AN98" s="85">
        <v>19439.898552000002</v>
      </c>
      <c r="AO98" s="85">
        <v>0</v>
      </c>
      <c r="AP98" s="85">
        <v>0</v>
      </c>
      <c r="AQ98" s="85">
        <v>21979.443959999997</v>
      </c>
      <c r="AR98" s="85">
        <v>1536.8905440000001</v>
      </c>
      <c r="AS98" s="85">
        <v>0</v>
      </c>
      <c r="AT98" s="85">
        <v>0</v>
      </c>
      <c r="AU98" s="85">
        <v>0</v>
      </c>
      <c r="AV98" s="85">
        <v>54172.946584799996</v>
      </c>
      <c r="AW98" s="85">
        <v>43881.515856000005</v>
      </c>
      <c r="AX98" s="85">
        <v>98054.462440800009</v>
      </c>
      <c r="AZ98" s="85">
        <v>0</v>
      </c>
      <c r="BA98" s="85">
        <v>843.64019999999994</v>
      </c>
      <c r="BB98" s="85">
        <v>45137.254406399996</v>
      </c>
      <c r="BC98" s="85">
        <v>0</v>
      </c>
      <c r="BD98" s="85">
        <v>5757.6873599999999</v>
      </c>
      <c r="BE98" s="85">
        <v>0</v>
      </c>
      <c r="BF98" s="85">
        <v>0</v>
      </c>
      <c r="BG98" s="85">
        <v>0</v>
      </c>
      <c r="BH98" s="85">
        <v>0</v>
      </c>
      <c r="BI98" s="85">
        <v>925.28279999999995</v>
      </c>
      <c r="BJ98" s="85">
        <v>0</v>
      </c>
      <c r="BK98" s="85">
        <v>0</v>
      </c>
      <c r="BL98" s="85">
        <v>20217.638519999997</v>
      </c>
      <c r="BM98" s="85">
        <v>0</v>
      </c>
      <c r="BN98" s="85">
        <v>0</v>
      </c>
      <c r="BO98" s="85">
        <v>21979.443959999997</v>
      </c>
      <c r="BP98" s="85">
        <v>1637.1225360000001</v>
      </c>
      <c r="BQ98" s="85">
        <v>0</v>
      </c>
      <c r="BR98" s="85">
        <v>0</v>
      </c>
      <c r="BS98" s="85">
        <v>0</v>
      </c>
      <c r="BT98" s="85">
        <v>51738.581966400001</v>
      </c>
      <c r="BU98" s="85">
        <v>44759.487816000001</v>
      </c>
      <c r="BV98" s="85">
        <v>96498.069782400009</v>
      </c>
      <c r="BX98" s="85">
        <v>0</v>
      </c>
      <c r="BY98" s="85">
        <v>1142.9964</v>
      </c>
      <c r="BZ98" s="85">
        <v>42548.857415999999</v>
      </c>
      <c r="CA98" s="85">
        <v>0</v>
      </c>
      <c r="CB98" s="85">
        <v>5757.6873599999999</v>
      </c>
      <c r="CC98" s="85">
        <v>0</v>
      </c>
      <c r="CD98" s="85">
        <v>0</v>
      </c>
      <c r="CE98" s="85">
        <v>0</v>
      </c>
      <c r="CF98" s="85">
        <v>0</v>
      </c>
      <c r="CG98" s="85">
        <v>925.28279999999995</v>
      </c>
      <c r="CH98" s="85">
        <v>0</v>
      </c>
      <c r="CI98" s="85">
        <v>0</v>
      </c>
      <c r="CJ98" s="85">
        <v>21049.388207999997</v>
      </c>
      <c r="CK98" s="85">
        <v>0</v>
      </c>
      <c r="CL98" s="85">
        <v>0</v>
      </c>
      <c r="CM98" s="85">
        <v>20949.281819999997</v>
      </c>
      <c r="CN98" s="85">
        <v>1058.0043600000001</v>
      </c>
      <c r="CO98" s="85">
        <v>0</v>
      </c>
      <c r="CP98" s="85">
        <v>0</v>
      </c>
      <c r="CQ98" s="85">
        <v>0</v>
      </c>
      <c r="CR98" s="85">
        <v>49449.541175999999</v>
      </c>
      <c r="CS98" s="85">
        <v>43981.957187999993</v>
      </c>
      <c r="CT98" s="85">
        <v>93431.498363999999</v>
      </c>
      <c r="CV98" s="85">
        <v>0</v>
      </c>
      <c r="CW98" s="85">
        <v>734.78340000000003</v>
      </c>
      <c r="CX98" s="85">
        <v>38421.334130399999</v>
      </c>
      <c r="CY98" s="85">
        <v>0</v>
      </c>
      <c r="CZ98" s="85">
        <v>5757.6873599999999</v>
      </c>
      <c r="DA98" s="85">
        <v>0</v>
      </c>
      <c r="DB98" s="85">
        <v>0</v>
      </c>
      <c r="DC98" s="85">
        <v>0</v>
      </c>
      <c r="DD98" s="85">
        <v>0</v>
      </c>
      <c r="DE98" s="85">
        <v>925.28279999999995</v>
      </c>
      <c r="DF98" s="85">
        <v>0</v>
      </c>
      <c r="DG98" s="85">
        <v>0</v>
      </c>
      <c r="DH98" s="85">
        <v>21683.102255999998</v>
      </c>
      <c r="DI98" s="85">
        <v>0</v>
      </c>
      <c r="DJ98" s="85">
        <v>0</v>
      </c>
      <c r="DK98" s="85">
        <v>20857.80024</v>
      </c>
      <c r="DL98" s="85">
        <v>1102.5519120000001</v>
      </c>
      <c r="DM98" s="85">
        <v>0</v>
      </c>
      <c r="DN98" s="85">
        <v>0</v>
      </c>
      <c r="DO98" s="85">
        <v>0</v>
      </c>
      <c r="DP98" s="85">
        <v>44913.804890400002</v>
      </c>
      <c r="DQ98" s="85">
        <v>44568.737207999999</v>
      </c>
      <c r="DR98" s="85">
        <v>89482.542098400008</v>
      </c>
      <c r="DT98" s="85">
        <v>0</v>
      </c>
      <c r="DU98" s="85">
        <v>1006.9254</v>
      </c>
      <c r="DV98" s="85">
        <v>42369.570266399998</v>
      </c>
      <c r="DW98" s="85">
        <v>0</v>
      </c>
      <c r="DX98" s="85">
        <v>5938.5571200000004</v>
      </c>
      <c r="DY98" s="85">
        <v>0</v>
      </c>
      <c r="DZ98" s="85">
        <v>0</v>
      </c>
      <c r="EA98" s="85">
        <v>0</v>
      </c>
      <c r="EB98" s="85">
        <v>0</v>
      </c>
      <c r="EC98" s="85">
        <v>544.28399999999999</v>
      </c>
      <c r="ED98" s="85">
        <v>0</v>
      </c>
      <c r="EE98" s="85">
        <v>0</v>
      </c>
      <c r="EF98" s="85">
        <v>22115.180015999998</v>
      </c>
      <c r="EG98" s="85">
        <v>0</v>
      </c>
      <c r="EH98" s="85">
        <v>0</v>
      </c>
      <c r="EI98" s="85">
        <v>21092.470379999995</v>
      </c>
      <c r="EJ98" s="85">
        <v>1330.8581159999999</v>
      </c>
      <c r="EK98" s="85">
        <v>0</v>
      </c>
      <c r="EL98" s="85">
        <v>0</v>
      </c>
      <c r="EM98" s="85">
        <v>0</v>
      </c>
      <c r="EN98" s="85">
        <v>49315.052786399996</v>
      </c>
      <c r="EO98" s="85">
        <v>45082.792512</v>
      </c>
      <c r="EP98" s="85">
        <v>94397.845298400003</v>
      </c>
      <c r="ER98" s="85">
        <v>0</v>
      </c>
      <c r="ES98" s="85">
        <v>1006.9254</v>
      </c>
      <c r="ET98" s="85">
        <v>42325.483262399997</v>
      </c>
      <c r="EU98" s="85">
        <v>0</v>
      </c>
      <c r="EV98" s="85">
        <v>5441.1652800000002</v>
      </c>
      <c r="EW98" s="85">
        <v>0</v>
      </c>
      <c r="EX98" s="85">
        <v>0</v>
      </c>
      <c r="EY98" s="85">
        <v>0</v>
      </c>
      <c r="EZ98" s="85">
        <v>0</v>
      </c>
      <c r="FA98" s="85">
        <v>489.85559999999998</v>
      </c>
      <c r="FB98" s="85">
        <v>0</v>
      </c>
      <c r="FC98" s="85">
        <v>0</v>
      </c>
      <c r="FD98" s="85">
        <v>22975.734887999999</v>
      </c>
      <c r="FE98" s="85">
        <v>0</v>
      </c>
      <c r="FF98" s="85">
        <v>0</v>
      </c>
      <c r="FG98" s="85">
        <v>18507.121379999997</v>
      </c>
      <c r="FH98" s="85">
        <v>1397.6794440000001</v>
      </c>
      <c r="FI98" s="85">
        <v>0</v>
      </c>
      <c r="FJ98" s="85">
        <v>0</v>
      </c>
      <c r="FK98" s="85">
        <v>0</v>
      </c>
      <c r="FL98" s="85">
        <v>48773.573942399998</v>
      </c>
      <c r="FM98" s="85">
        <v>43370.391312</v>
      </c>
      <c r="FN98" s="85">
        <v>92143.965254399998</v>
      </c>
    </row>
    <row r="99" spans="1:170" hidden="1" x14ac:dyDescent="0.25">
      <c r="A99" s="97">
        <v>95</v>
      </c>
      <c r="B99" s="62" t="s">
        <v>756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9822.5677439999999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576">
        <v>0</v>
      </c>
      <c r="Y99" s="576">
        <v>9822.5677439999999</v>
      </c>
      <c r="Z99" s="576">
        <v>9822.5677439999999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10240.242912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10240.242912</v>
      </c>
      <c r="AX99" s="84">
        <v>10240.242912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10647.116135999999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10647.116135999999</v>
      </c>
      <c r="BV99" s="84">
        <v>10647.116135999999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11086.395192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11086.395192</v>
      </c>
      <c r="CT99" s="84">
        <v>11086.395192</v>
      </c>
      <c r="CV99" s="84">
        <v>0</v>
      </c>
      <c r="CW99" s="84">
        <v>0</v>
      </c>
      <c r="CX99" s="84">
        <v>0</v>
      </c>
      <c r="CY99" s="84">
        <v>0</v>
      </c>
      <c r="CZ99" s="84">
        <v>0</v>
      </c>
      <c r="DA99" s="84">
        <v>0</v>
      </c>
      <c r="DB99" s="84">
        <v>0</v>
      </c>
      <c r="DC99" s="84">
        <v>0</v>
      </c>
      <c r="DD99" s="84">
        <v>0</v>
      </c>
      <c r="DE99" s="84">
        <v>0</v>
      </c>
      <c r="DF99" s="84">
        <v>0</v>
      </c>
      <c r="DG99" s="84">
        <v>0</v>
      </c>
      <c r="DH99" s="84">
        <v>11421.255456000001</v>
      </c>
      <c r="DI99" s="84">
        <v>0</v>
      </c>
      <c r="DJ99" s="84">
        <v>0</v>
      </c>
      <c r="DK99" s="84">
        <v>0</v>
      </c>
      <c r="DL99" s="84">
        <v>0</v>
      </c>
      <c r="DM99" s="84">
        <v>0</v>
      </c>
      <c r="DN99" s="84">
        <v>0</v>
      </c>
      <c r="DO99" s="84">
        <v>0</v>
      </c>
      <c r="DP99" s="84">
        <v>0</v>
      </c>
      <c r="DQ99" s="84">
        <v>11421.255456000001</v>
      </c>
      <c r="DR99" s="84">
        <v>11421.255456000001</v>
      </c>
      <c r="DT99" s="84">
        <v>0</v>
      </c>
      <c r="DU99" s="84">
        <v>0</v>
      </c>
      <c r="DV99" s="84">
        <v>0</v>
      </c>
      <c r="DW99" s="84">
        <v>0</v>
      </c>
      <c r="DX99" s="84">
        <v>0</v>
      </c>
      <c r="DY99" s="84">
        <v>0</v>
      </c>
      <c r="DZ99" s="84">
        <v>0</v>
      </c>
      <c r="EA99" s="84">
        <v>0</v>
      </c>
      <c r="EB99" s="84">
        <v>0</v>
      </c>
      <c r="EC99" s="84">
        <v>0</v>
      </c>
      <c r="ED99" s="84">
        <v>0</v>
      </c>
      <c r="EE99" s="84">
        <v>0</v>
      </c>
      <c r="EF99" s="84">
        <v>11648.09628</v>
      </c>
      <c r="EG99" s="84">
        <v>0</v>
      </c>
      <c r="EH99" s="84">
        <v>0</v>
      </c>
      <c r="EI99" s="84">
        <v>0</v>
      </c>
      <c r="EJ99" s="84">
        <v>0</v>
      </c>
      <c r="EK99" s="84">
        <v>0</v>
      </c>
      <c r="EL99" s="84">
        <v>0</v>
      </c>
      <c r="EM99" s="84">
        <v>0</v>
      </c>
      <c r="EN99" s="84">
        <v>0</v>
      </c>
      <c r="EO99" s="84">
        <v>11648.09628</v>
      </c>
      <c r="EP99" s="84">
        <v>11648.09628</v>
      </c>
      <c r="ER99" s="84">
        <v>0</v>
      </c>
      <c r="ES99" s="84">
        <v>0</v>
      </c>
      <c r="ET99" s="84">
        <v>0</v>
      </c>
      <c r="EU99" s="84">
        <v>0</v>
      </c>
      <c r="EV99" s="84">
        <v>0</v>
      </c>
      <c r="EW99" s="84">
        <v>0</v>
      </c>
      <c r="EX99" s="84">
        <v>0</v>
      </c>
      <c r="EY99" s="84">
        <v>0</v>
      </c>
      <c r="EZ99" s="84">
        <v>0</v>
      </c>
      <c r="FA99" s="84">
        <v>0</v>
      </c>
      <c r="FB99" s="84">
        <v>0</v>
      </c>
      <c r="FC99" s="84">
        <v>0</v>
      </c>
      <c r="FD99" s="84">
        <v>12098.17728</v>
      </c>
      <c r="FE99" s="84">
        <v>0</v>
      </c>
      <c r="FF99" s="84">
        <v>0</v>
      </c>
      <c r="FG99" s="84">
        <v>0</v>
      </c>
      <c r="FH99" s="84">
        <v>0</v>
      </c>
      <c r="FI99" s="84">
        <v>0</v>
      </c>
      <c r="FJ99" s="84">
        <v>0</v>
      </c>
      <c r="FK99" s="84">
        <v>0</v>
      </c>
      <c r="FL99" s="84">
        <v>0</v>
      </c>
      <c r="FM99" s="84">
        <v>12098.17728</v>
      </c>
      <c r="FN99" s="84">
        <v>12098.17728</v>
      </c>
    </row>
    <row r="100" spans="1:170" hidden="1" x14ac:dyDescent="0.25">
      <c r="A100" s="97">
        <v>96</v>
      </c>
      <c r="B100" s="63" t="s">
        <v>757</v>
      </c>
      <c r="D100" s="85">
        <v>0</v>
      </c>
      <c r="E100" s="85">
        <v>0</v>
      </c>
      <c r="F100" s="85">
        <v>416.37725999999998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9552.5191439999999</v>
      </c>
      <c r="Q100" s="85">
        <v>0</v>
      </c>
      <c r="R100" s="85">
        <v>0</v>
      </c>
      <c r="S100" s="85">
        <v>163.07585999999998</v>
      </c>
      <c r="T100" s="85">
        <v>0</v>
      </c>
      <c r="U100" s="85">
        <v>0</v>
      </c>
      <c r="V100" s="85">
        <v>0</v>
      </c>
      <c r="W100" s="85">
        <v>0</v>
      </c>
      <c r="X100" s="577">
        <v>416.37725999999998</v>
      </c>
      <c r="Y100" s="577">
        <v>9715.5950040000007</v>
      </c>
      <c r="Z100" s="577">
        <v>10131.972264</v>
      </c>
      <c r="AB100" s="85">
        <v>0</v>
      </c>
      <c r="AC100" s="85">
        <v>0</v>
      </c>
      <c r="AD100" s="85">
        <v>480.05848800000001</v>
      </c>
      <c r="AE100" s="85">
        <v>0</v>
      </c>
      <c r="AF100" s="85">
        <v>0</v>
      </c>
      <c r="AG100" s="85">
        <v>0</v>
      </c>
      <c r="AH100" s="85">
        <v>0</v>
      </c>
      <c r="AI100" s="85">
        <v>0</v>
      </c>
      <c r="AJ100" s="85">
        <v>0</v>
      </c>
      <c r="AK100" s="85">
        <v>0</v>
      </c>
      <c r="AL100" s="85">
        <v>0</v>
      </c>
      <c r="AM100" s="85">
        <v>0</v>
      </c>
      <c r="AN100" s="85">
        <v>9955.7917199999993</v>
      </c>
      <c r="AO100" s="85">
        <v>0</v>
      </c>
      <c r="AP100" s="85">
        <v>0</v>
      </c>
      <c r="AQ100" s="85">
        <v>163.07585999999998</v>
      </c>
      <c r="AR100" s="85">
        <v>0</v>
      </c>
      <c r="AS100" s="85">
        <v>0</v>
      </c>
      <c r="AT100" s="85">
        <v>0</v>
      </c>
      <c r="AU100" s="85">
        <v>0</v>
      </c>
      <c r="AV100" s="85">
        <v>480.05848800000001</v>
      </c>
      <c r="AW100" s="85">
        <v>10118.86758</v>
      </c>
      <c r="AX100" s="85">
        <v>10598.926068000001</v>
      </c>
      <c r="AZ100" s="85">
        <v>0</v>
      </c>
      <c r="BA100" s="85">
        <v>0</v>
      </c>
      <c r="BB100" s="85">
        <v>455.56570799999997</v>
      </c>
      <c r="BC100" s="85">
        <v>0</v>
      </c>
      <c r="BD100" s="85">
        <v>0</v>
      </c>
      <c r="BE100" s="85">
        <v>0</v>
      </c>
      <c r="BF100" s="85">
        <v>0</v>
      </c>
      <c r="BG100" s="85">
        <v>0</v>
      </c>
      <c r="BH100" s="85">
        <v>0</v>
      </c>
      <c r="BI100" s="85">
        <v>0</v>
      </c>
      <c r="BJ100" s="85">
        <v>0</v>
      </c>
      <c r="BK100" s="85">
        <v>0</v>
      </c>
      <c r="BL100" s="85">
        <v>10351.862999999999</v>
      </c>
      <c r="BM100" s="85">
        <v>0</v>
      </c>
      <c r="BN100" s="85">
        <v>0</v>
      </c>
      <c r="BO100" s="85">
        <v>163.07585999999998</v>
      </c>
      <c r="BP100" s="85">
        <v>0</v>
      </c>
      <c r="BQ100" s="85">
        <v>0</v>
      </c>
      <c r="BR100" s="85">
        <v>0</v>
      </c>
      <c r="BS100" s="85">
        <v>0</v>
      </c>
      <c r="BT100" s="85">
        <v>455.56570799999997</v>
      </c>
      <c r="BU100" s="85">
        <v>10514.93886</v>
      </c>
      <c r="BV100" s="85">
        <v>10970.504568</v>
      </c>
      <c r="BX100" s="85">
        <v>0</v>
      </c>
      <c r="BY100" s="85">
        <v>0</v>
      </c>
      <c r="BZ100" s="85">
        <v>430.09321679999999</v>
      </c>
      <c r="CA100" s="85">
        <v>0</v>
      </c>
      <c r="CB100" s="85">
        <v>0</v>
      </c>
      <c r="CC100" s="85">
        <v>0</v>
      </c>
      <c r="CD100" s="85">
        <v>0</v>
      </c>
      <c r="CE100" s="85">
        <v>0</v>
      </c>
      <c r="CF100" s="85">
        <v>0</v>
      </c>
      <c r="CG100" s="85">
        <v>0</v>
      </c>
      <c r="CH100" s="85">
        <v>0</v>
      </c>
      <c r="CI100" s="85">
        <v>0</v>
      </c>
      <c r="CJ100" s="85">
        <v>10776.739464</v>
      </c>
      <c r="CK100" s="85">
        <v>0</v>
      </c>
      <c r="CL100" s="85">
        <v>0</v>
      </c>
      <c r="CM100" s="85">
        <v>155.12093999999999</v>
      </c>
      <c r="CN100" s="85">
        <v>0</v>
      </c>
      <c r="CO100" s="85">
        <v>0</v>
      </c>
      <c r="CP100" s="85">
        <v>0</v>
      </c>
      <c r="CQ100" s="85">
        <v>0</v>
      </c>
      <c r="CR100" s="85">
        <v>430.09321679999999</v>
      </c>
      <c r="CS100" s="85">
        <v>10931.860404000001</v>
      </c>
      <c r="CT100" s="85">
        <v>11361.953620800001</v>
      </c>
      <c r="CV100" s="85">
        <v>0</v>
      </c>
      <c r="CW100" s="85">
        <v>0</v>
      </c>
      <c r="CX100" s="85">
        <v>387.96563520000001</v>
      </c>
      <c r="CY100" s="85">
        <v>0</v>
      </c>
      <c r="CZ100" s="85">
        <v>0</v>
      </c>
      <c r="DA100" s="85">
        <v>0</v>
      </c>
      <c r="DB100" s="85">
        <v>0</v>
      </c>
      <c r="DC100" s="85">
        <v>0</v>
      </c>
      <c r="DD100" s="85">
        <v>0</v>
      </c>
      <c r="DE100" s="85">
        <v>0</v>
      </c>
      <c r="DF100" s="85">
        <v>0</v>
      </c>
      <c r="DG100" s="85">
        <v>0</v>
      </c>
      <c r="DH100" s="85">
        <v>11100.797784</v>
      </c>
      <c r="DI100" s="85">
        <v>0</v>
      </c>
      <c r="DJ100" s="85">
        <v>0</v>
      </c>
      <c r="DK100" s="85">
        <v>155.12093999999999</v>
      </c>
      <c r="DL100" s="85">
        <v>0</v>
      </c>
      <c r="DM100" s="85">
        <v>0</v>
      </c>
      <c r="DN100" s="85">
        <v>0</v>
      </c>
      <c r="DO100" s="85">
        <v>0</v>
      </c>
      <c r="DP100" s="85">
        <v>387.96563520000001</v>
      </c>
      <c r="DQ100" s="85">
        <v>11255.918724000001</v>
      </c>
      <c r="DR100" s="85">
        <v>11643.884359200001</v>
      </c>
      <c r="DT100" s="85">
        <v>0</v>
      </c>
      <c r="DU100" s="85">
        <v>0</v>
      </c>
      <c r="DV100" s="85">
        <v>428.1337944</v>
      </c>
      <c r="DW100" s="85">
        <v>0</v>
      </c>
      <c r="DX100" s="85">
        <v>0</v>
      </c>
      <c r="DY100" s="85">
        <v>0</v>
      </c>
      <c r="DZ100" s="85">
        <v>0</v>
      </c>
      <c r="EA100" s="85">
        <v>0</v>
      </c>
      <c r="EB100" s="85">
        <v>0</v>
      </c>
      <c r="EC100" s="85">
        <v>0</v>
      </c>
      <c r="ED100" s="85">
        <v>0</v>
      </c>
      <c r="EE100" s="85">
        <v>0</v>
      </c>
      <c r="EF100" s="85">
        <v>11324.03796</v>
      </c>
      <c r="EG100" s="85">
        <v>0</v>
      </c>
      <c r="EH100" s="85">
        <v>0</v>
      </c>
      <c r="EI100" s="85">
        <v>155.12093999999999</v>
      </c>
      <c r="EJ100" s="85">
        <v>0</v>
      </c>
      <c r="EK100" s="85">
        <v>0</v>
      </c>
      <c r="EL100" s="85">
        <v>0</v>
      </c>
      <c r="EM100" s="85">
        <v>0</v>
      </c>
      <c r="EN100" s="85">
        <v>428.1337944</v>
      </c>
      <c r="EO100" s="85">
        <v>11479.1589</v>
      </c>
      <c r="EP100" s="85">
        <v>11907.292694400001</v>
      </c>
      <c r="ER100" s="85">
        <v>0</v>
      </c>
      <c r="ES100" s="85">
        <v>0</v>
      </c>
      <c r="ET100" s="85">
        <v>427.1540832</v>
      </c>
      <c r="EU100" s="85">
        <v>0</v>
      </c>
      <c r="EV100" s="85">
        <v>0</v>
      </c>
      <c r="EW100" s="85">
        <v>0</v>
      </c>
      <c r="EX100" s="85">
        <v>0</v>
      </c>
      <c r="EY100" s="85">
        <v>0</v>
      </c>
      <c r="EZ100" s="85">
        <v>0</v>
      </c>
      <c r="FA100" s="85">
        <v>0</v>
      </c>
      <c r="FB100" s="85">
        <v>0</v>
      </c>
      <c r="FC100" s="85">
        <v>0</v>
      </c>
      <c r="FD100" s="85">
        <v>11763.317015999999</v>
      </c>
      <c r="FE100" s="85">
        <v>0</v>
      </c>
      <c r="FF100" s="85">
        <v>0</v>
      </c>
      <c r="FG100" s="85">
        <v>135.23363999999998</v>
      </c>
      <c r="FH100" s="85">
        <v>0</v>
      </c>
      <c r="FI100" s="85">
        <v>0</v>
      </c>
      <c r="FJ100" s="85">
        <v>0</v>
      </c>
      <c r="FK100" s="85">
        <v>0</v>
      </c>
      <c r="FL100" s="85">
        <v>427.1540832</v>
      </c>
      <c r="FM100" s="85">
        <v>11898.550655999999</v>
      </c>
      <c r="FN100" s="85">
        <v>12325.704739199999</v>
      </c>
    </row>
    <row r="101" spans="1:170" hidden="1" x14ac:dyDescent="0.25">
      <c r="A101" s="97">
        <v>97</v>
      </c>
      <c r="B101" s="62" t="s">
        <v>758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11864.135159999998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576">
        <v>0</v>
      </c>
      <c r="Y101" s="576">
        <v>11864.135159999998</v>
      </c>
      <c r="Z101" s="576">
        <v>11864.135159999998</v>
      </c>
      <c r="AB101" s="8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84">
        <v>0</v>
      </c>
      <c r="AN101" s="84">
        <v>12364.625231999999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12364.625231999999</v>
      </c>
      <c r="AX101" s="84">
        <v>12364.625231999999</v>
      </c>
      <c r="AZ101" s="84">
        <v>0</v>
      </c>
      <c r="BA101" s="84">
        <v>0</v>
      </c>
      <c r="BB101" s="84">
        <v>0</v>
      </c>
      <c r="BC101" s="84">
        <v>0</v>
      </c>
      <c r="BD101" s="84">
        <v>0</v>
      </c>
      <c r="BE101" s="84">
        <v>0</v>
      </c>
      <c r="BF101" s="84">
        <v>0</v>
      </c>
      <c r="BG101" s="84">
        <v>0</v>
      </c>
      <c r="BH101" s="84">
        <v>0</v>
      </c>
      <c r="BI101" s="84">
        <v>0</v>
      </c>
      <c r="BJ101" s="84">
        <v>0</v>
      </c>
      <c r="BK101" s="84">
        <v>0</v>
      </c>
      <c r="BL101" s="84">
        <v>12861.514655999999</v>
      </c>
      <c r="BM101" s="84">
        <v>0</v>
      </c>
      <c r="BN101" s="84">
        <v>0</v>
      </c>
      <c r="BO101" s="84">
        <v>0</v>
      </c>
      <c r="BP101" s="84"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v>12861.514655999999</v>
      </c>
      <c r="BV101" s="84">
        <v>12861.514655999999</v>
      </c>
      <c r="BX101" s="84">
        <v>0</v>
      </c>
      <c r="BY101" s="84">
        <v>0</v>
      </c>
      <c r="BZ101" s="84"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v>0</v>
      </c>
      <c r="CF101" s="84">
        <v>0</v>
      </c>
      <c r="CG101" s="84">
        <v>0</v>
      </c>
      <c r="CH101" s="84">
        <v>0</v>
      </c>
      <c r="CI101" s="84">
        <v>0</v>
      </c>
      <c r="CJ101" s="84">
        <v>13387.209263999999</v>
      </c>
      <c r="CK101" s="84">
        <v>0</v>
      </c>
      <c r="CL101" s="84">
        <v>0</v>
      </c>
      <c r="CM101" s="84">
        <v>0</v>
      </c>
      <c r="CN101" s="84">
        <v>0</v>
      </c>
      <c r="CO101" s="84">
        <v>0</v>
      </c>
      <c r="CP101" s="84">
        <v>0</v>
      </c>
      <c r="CQ101" s="84">
        <v>0</v>
      </c>
      <c r="CR101" s="84">
        <v>0</v>
      </c>
      <c r="CS101" s="84">
        <v>13387.209263999999</v>
      </c>
      <c r="CT101" s="84">
        <v>13387.209263999999</v>
      </c>
      <c r="CV101" s="84">
        <v>0</v>
      </c>
      <c r="CW101" s="84">
        <v>0</v>
      </c>
      <c r="CX101" s="84">
        <v>0</v>
      </c>
      <c r="CY101" s="84">
        <v>0</v>
      </c>
      <c r="CZ101" s="84">
        <v>0</v>
      </c>
      <c r="DA101" s="84">
        <v>0</v>
      </c>
      <c r="DB101" s="84">
        <v>0</v>
      </c>
      <c r="DC101" s="84">
        <v>0</v>
      </c>
      <c r="DD101" s="84">
        <v>0</v>
      </c>
      <c r="DE101" s="84">
        <v>0</v>
      </c>
      <c r="DF101" s="84">
        <v>0</v>
      </c>
      <c r="DG101" s="84">
        <v>0</v>
      </c>
      <c r="DH101" s="84">
        <v>13790.481839999999</v>
      </c>
      <c r="DI101" s="84">
        <v>0</v>
      </c>
      <c r="DJ101" s="84">
        <v>0</v>
      </c>
      <c r="DK101" s="84">
        <v>0</v>
      </c>
      <c r="DL101" s="84">
        <v>0</v>
      </c>
      <c r="DM101" s="84">
        <v>0</v>
      </c>
      <c r="DN101" s="84">
        <v>0</v>
      </c>
      <c r="DO101" s="84">
        <v>0</v>
      </c>
      <c r="DP101" s="84">
        <v>0</v>
      </c>
      <c r="DQ101" s="84">
        <v>13790.481839999999</v>
      </c>
      <c r="DR101" s="84">
        <v>13790.481839999999</v>
      </c>
      <c r="DT101" s="84">
        <v>0</v>
      </c>
      <c r="DU101" s="84">
        <v>0</v>
      </c>
      <c r="DV101" s="84">
        <v>0</v>
      </c>
      <c r="DW101" s="84">
        <v>0</v>
      </c>
      <c r="DX101" s="84">
        <v>0</v>
      </c>
      <c r="DY101" s="84">
        <v>0</v>
      </c>
      <c r="DZ101" s="84">
        <v>0</v>
      </c>
      <c r="EA101" s="84">
        <v>0</v>
      </c>
      <c r="EB101" s="84">
        <v>0</v>
      </c>
      <c r="EC101" s="84">
        <v>0</v>
      </c>
      <c r="ED101" s="84">
        <v>0</v>
      </c>
      <c r="EE101" s="84">
        <v>0</v>
      </c>
      <c r="EF101" s="84">
        <v>14067.731736</v>
      </c>
      <c r="EG101" s="84">
        <v>0</v>
      </c>
      <c r="EH101" s="84">
        <v>0</v>
      </c>
      <c r="EI101" s="84">
        <v>0</v>
      </c>
      <c r="EJ101" s="84">
        <v>0</v>
      </c>
      <c r="EK101" s="84">
        <v>0</v>
      </c>
      <c r="EL101" s="84">
        <v>0</v>
      </c>
      <c r="EM101" s="84">
        <v>0</v>
      </c>
      <c r="EN101" s="84">
        <v>0</v>
      </c>
      <c r="EO101" s="84">
        <v>14067.731736</v>
      </c>
      <c r="EP101" s="84">
        <v>14067.731736</v>
      </c>
      <c r="ER101" s="84">
        <v>0</v>
      </c>
      <c r="ES101" s="84">
        <v>0</v>
      </c>
      <c r="ET101" s="84">
        <v>0</v>
      </c>
      <c r="EU101" s="84">
        <v>0</v>
      </c>
      <c r="EV101" s="84">
        <v>0</v>
      </c>
      <c r="EW101" s="84">
        <v>0</v>
      </c>
      <c r="EX101" s="84">
        <v>0</v>
      </c>
      <c r="EY101" s="84">
        <v>0</v>
      </c>
      <c r="EZ101" s="84">
        <v>0</v>
      </c>
      <c r="FA101" s="84">
        <v>0</v>
      </c>
      <c r="FB101" s="84">
        <v>0</v>
      </c>
      <c r="FC101" s="84">
        <v>0</v>
      </c>
      <c r="FD101" s="84">
        <v>14611.429584</v>
      </c>
      <c r="FE101" s="84">
        <v>0</v>
      </c>
      <c r="FF101" s="84">
        <v>0</v>
      </c>
      <c r="FG101" s="84">
        <v>0</v>
      </c>
      <c r="FH101" s="84">
        <v>0</v>
      </c>
      <c r="FI101" s="84">
        <v>0</v>
      </c>
      <c r="FJ101" s="84">
        <v>0</v>
      </c>
      <c r="FK101" s="84">
        <v>0</v>
      </c>
      <c r="FL101" s="84">
        <v>0</v>
      </c>
      <c r="FM101" s="84">
        <v>14611.429584</v>
      </c>
      <c r="FN101" s="84">
        <v>14611.429584</v>
      </c>
    </row>
    <row r="102" spans="1:170" hidden="1" x14ac:dyDescent="0.25">
      <c r="A102" s="97">
        <v>98</v>
      </c>
      <c r="B102" s="63" t="s">
        <v>759</v>
      </c>
      <c r="D102" s="85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1580.6844720000001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577">
        <v>0</v>
      </c>
      <c r="Y102" s="577">
        <v>1580.6844720000001</v>
      </c>
      <c r="Z102" s="577">
        <v>1580.6844720000001</v>
      </c>
      <c r="AB102" s="85">
        <v>0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85">
        <v>0</v>
      </c>
      <c r="AI102" s="85">
        <v>0</v>
      </c>
      <c r="AJ102" s="85">
        <v>0</v>
      </c>
      <c r="AK102" s="85">
        <v>0</v>
      </c>
      <c r="AL102" s="85">
        <v>0</v>
      </c>
      <c r="AM102" s="85">
        <v>0</v>
      </c>
      <c r="AN102" s="85">
        <v>1649.0967839999998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85">
        <v>0</v>
      </c>
      <c r="AV102" s="85">
        <v>0</v>
      </c>
      <c r="AW102" s="85">
        <v>1649.0967839999998</v>
      </c>
      <c r="AX102" s="85">
        <v>1649.0967839999998</v>
      </c>
      <c r="AZ102" s="85">
        <v>0</v>
      </c>
      <c r="BA102" s="85">
        <v>0</v>
      </c>
      <c r="BB102" s="85">
        <v>0</v>
      </c>
      <c r="BC102" s="85">
        <v>0</v>
      </c>
      <c r="BD102" s="85">
        <v>0</v>
      </c>
      <c r="BE102" s="85">
        <v>0</v>
      </c>
      <c r="BF102" s="85">
        <v>0</v>
      </c>
      <c r="BG102" s="85">
        <v>0</v>
      </c>
      <c r="BH102" s="85">
        <v>0</v>
      </c>
      <c r="BI102" s="85">
        <v>0</v>
      </c>
      <c r="BJ102" s="85">
        <v>0</v>
      </c>
      <c r="BK102" s="85">
        <v>0</v>
      </c>
      <c r="BL102" s="85">
        <v>1713.9084479999999</v>
      </c>
      <c r="BM102" s="85">
        <v>0</v>
      </c>
      <c r="BN102" s="85">
        <v>0</v>
      </c>
      <c r="BO102" s="85">
        <v>0</v>
      </c>
      <c r="BP102" s="85">
        <v>0</v>
      </c>
      <c r="BQ102" s="85">
        <v>0</v>
      </c>
      <c r="BR102" s="85">
        <v>0</v>
      </c>
      <c r="BS102" s="85">
        <v>0</v>
      </c>
      <c r="BT102" s="85">
        <v>0</v>
      </c>
      <c r="BU102" s="85">
        <v>1713.9084479999999</v>
      </c>
      <c r="BV102" s="85">
        <v>1713.9084479999999</v>
      </c>
      <c r="BX102" s="85">
        <v>0</v>
      </c>
      <c r="BY102" s="85">
        <v>0</v>
      </c>
      <c r="BZ102" s="85">
        <v>0</v>
      </c>
      <c r="CA102" s="85">
        <v>0</v>
      </c>
      <c r="CB102" s="85">
        <v>0</v>
      </c>
      <c r="CC102" s="85">
        <v>0</v>
      </c>
      <c r="CD102" s="85">
        <v>0</v>
      </c>
      <c r="CE102" s="85">
        <v>0</v>
      </c>
      <c r="CF102" s="85">
        <v>0</v>
      </c>
      <c r="CG102" s="85">
        <v>0</v>
      </c>
      <c r="CH102" s="85">
        <v>0</v>
      </c>
      <c r="CI102" s="85">
        <v>0</v>
      </c>
      <c r="CJ102" s="85">
        <v>1785.9214079999999</v>
      </c>
      <c r="CK102" s="85">
        <v>0</v>
      </c>
      <c r="CL102" s="85">
        <v>0</v>
      </c>
      <c r="CM102" s="85">
        <v>0</v>
      </c>
      <c r="CN102" s="85">
        <v>0</v>
      </c>
      <c r="CO102" s="85">
        <v>0</v>
      </c>
      <c r="CP102" s="85">
        <v>0</v>
      </c>
      <c r="CQ102" s="85">
        <v>0</v>
      </c>
      <c r="CR102" s="85">
        <v>0</v>
      </c>
      <c r="CS102" s="85">
        <v>1785.9214079999999</v>
      </c>
      <c r="CT102" s="85">
        <v>1785.9214079999999</v>
      </c>
      <c r="CV102" s="85">
        <v>0</v>
      </c>
      <c r="CW102" s="85">
        <v>0</v>
      </c>
      <c r="CX102" s="85">
        <v>0</v>
      </c>
      <c r="CY102" s="85">
        <v>0</v>
      </c>
      <c r="CZ102" s="85">
        <v>0</v>
      </c>
      <c r="DA102" s="85">
        <v>0</v>
      </c>
      <c r="DB102" s="85">
        <v>0</v>
      </c>
      <c r="DC102" s="85">
        <v>0</v>
      </c>
      <c r="DD102" s="85">
        <v>0</v>
      </c>
      <c r="DE102" s="85">
        <v>0</v>
      </c>
      <c r="DF102" s="85">
        <v>0</v>
      </c>
      <c r="DG102" s="85">
        <v>0</v>
      </c>
      <c r="DH102" s="85">
        <v>1839.9311279999999</v>
      </c>
      <c r="DI102" s="85">
        <v>0</v>
      </c>
      <c r="DJ102" s="85">
        <v>0</v>
      </c>
      <c r="DK102" s="85">
        <v>0</v>
      </c>
      <c r="DL102" s="85">
        <v>0</v>
      </c>
      <c r="DM102" s="85">
        <v>0</v>
      </c>
      <c r="DN102" s="85">
        <v>0</v>
      </c>
      <c r="DO102" s="85">
        <v>0</v>
      </c>
      <c r="DP102" s="85">
        <v>0</v>
      </c>
      <c r="DQ102" s="85">
        <v>1839.9311279999999</v>
      </c>
      <c r="DR102" s="85">
        <v>1839.9311279999999</v>
      </c>
      <c r="DT102" s="85">
        <v>0</v>
      </c>
      <c r="DU102" s="85">
        <v>0</v>
      </c>
      <c r="DV102" s="85">
        <v>0</v>
      </c>
      <c r="DW102" s="85">
        <v>0</v>
      </c>
      <c r="DX102" s="85">
        <v>0</v>
      </c>
      <c r="DY102" s="85">
        <v>0</v>
      </c>
      <c r="DZ102" s="85">
        <v>0</v>
      </c>
      <c r="EA102" s="85">
        <v>0</v>
      </c>
      <c r="EB102" s="85">
        <v>0</v>
      </c>
      <c r="EC102" s="85">
        <v>0</v>
      </c>
      <c r="ED102" s="85">
        <v>0</v>
      </c>
      <c r="EE102" s="85">
        <v>0</v>
      </c>
      <c r="EF102" s="85">
        <v>1875.937608</v>
      </c>
      <c r="EG102" s="85">
        <v>0</v>
      </c>
      <c r="EH102" s="85">
        <v>0</v>
      </c>
      <c r="EI102" s="85">
        <v>0</v>
      </c>
      <c r="EJ102" s="85">
        <v>0</v>
      </c>
      <c r="EK102" s="85">
        <v>0</v>
      </c>
      <c r="EL102" s="85">
        <v>0</v>
      </c>
      <c r="EM102" s="85">
        <v>0</v>
      </c>
      <c r="EN102" s="85">
        <v>0</v>
      </c>
      <c r="EO102" s="85">
        <v>1875.937608</v>
      </c>
      <c r="EP102" s="85">
        <v>1875.937608</v>
      </c>
      <c r="ER102" s="85">
        <v>0</v>
      </c>
      <c r="ES102" s="85">
        <v>0</v>
      </c>
      <c r="ET102" s="85">
        <v>0</v>
      </c>
      <c r="EU102" s="85">
        <v>0</v>
      </c>
      <c r="EV102" s="85">
        <v>0</v>
      </c>
      <c r="EW102" s="85">
        <v>0</v>
      </c>
      <c r="EX102" s="85">
        <v>0</v>
      </c>
      <c r="EY102" s="85">
        <v>0</v>
      </c>
      <c r="EZ102" s="85">
        <v>0</v>
      </c>
      <c r="FA102" s="85">
        <v>0</v>
      </c>
      <c r="FB102" s="85">
        <v>0</v>
      </c>
      <c r="FC102" s="85">
        <v>0</v>
      </c>
      <c r="FD102" s="85">
        <v>1947.950568</v>
      </c>
      <c r="FE102" s="85">
        <v>0</v>
      </c>
      <c r="FF102" s="85">
        <v>0</v>
      </c>
      <c r="FG102" s="85">
        <v>0</v>
      </c>
      <c r="FH102" s="85">
        <v>0</v>
      </c>
      <c r="FI102" s="85">
        <v>0</v>
      </c>
      <c r="FJ102" s="85">
        <v>0</v>
      </c>
      <c r="FK102" s="85">
        <v>0</v>
      </c>
      <c r="FL102" s="85">
        <v>0</v>
      </c>
      <c r="FM102" s="85">
        <v>1947.950568</v>
      </c>
      <c r="FN102" s="85">
        <v>1947.950568</v>
      </c>
    </row>
    <row r="103" spans="1:170" hidden="1" x14ac:dyDescent="0.25">
      <c r="A103" s="97">
        <v>99</v>
      </c>
      <c r="B103" s="62" t="s">
        <v>760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2574.4633199999998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576">
        <v>0</v>
      </c>
      <c r="Y103" s="576">
        <v>2574.4633199999998</v>
      </c>
      <c r="Z103" s="576">
        <v>2574.4633199999998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2686.0834079999995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2686.0834079999995</v>
      </c>
      <c r="AX103" s="84">
        <v>2686.0834079999995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2790.5021999999999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2790.5021999999999</v>
      </c>
      <c r="BV103" s="84">
        <v>2790.5021999999999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4">
        <v>2905.7229359999997</v>
      </c>
      <c r="CK103" s="84">
        <v>0</v>
      </c>
      <c r="CL103" s="84">
        <v>0</v>
      </c>
      <c r="CM103" s="84">
        <v>0</v>
      </c>
      <c r="CN103" s="84">
        <v>0</v>
      </c>
      <c r="CO103" s="84">
        <v>0</v>
      </c>
      <c r="CP103" s="84">
        <v>0</v>
      </c>
      <c r="CQ103" s="84">
        <v>0</v>
      </c>
      <c r="CR103" s="84">
        <v>0</v>
      </c>
      <c r="CS103" s="84">
        <v>2905.7229359999997</v>
      </c>
      <c r="CT103" s="84">
        <v>2905.7229359999997</v>
      </c>
      <c r="CV103" s="84">
        <v>0</v>
      </c>
      <c r="CW103" s="84">
        <v>0</v>
      </c>
      <c r="CX103" s="84">
        <v>0</v>
      </c>
      <c r="CY103" s="84">
        <v>0</v>
      </c>
      <c r="CZ103" s="84">
        <v>0</v>
      </c>
      <c r="DA103" s="84">
        <v>0</v>
      </c>
      <c r="DB103" s="84">
        <v>0</v>
      </c>
      <c r="DC103" s="84">
        <v>0</v>
      </c>
      <c r="DD103" s="84">
        <v>0</v>
      </c>
      <c r="DE103" s="84">
        <v>0</v>
      </c>
      <c r="DF103" s="84">
        <v>0</v>
      </c>
      <c r="DG103" s="84">
        <v>0</v>
      </c>
      <c r="DH103" s="84">
        <v>2992.1384879999996</v>
      </c>
      <c r="DI103" s="84">
        <v>0</v>
      </c>
      <c r="DJ103" s="84">
        <v>0</v>
      </c>
      <c r="DK103" s="84">
        <v>0</v>
      </c>
      <c r="DL103" s="84">
        <v>0</v>
      </c>
      <c r="DM103" s="84">
        <v>0</v>
      </c>
      <c r="DN103" s="84">
        <v>0</v>
      </c>
      <c r="DO103" s="84">
        <v>0</v>
      </c>
      <c r="DP103" s="84">
        <v>0</v>
      </c>
      <c r="DQ103" s="84">
        <v>2992.1384879999996</v>
      </c>
      <c r="DR103" s="84">
        <v>2992.1384879999996</v>
      </c>
      <c r="DT103" s="84">
        <v>0</v>
      </c>
      <c r="DU103" s="84">
        <v>0</v>
      </c>
      <c r="DV103" s="84">
        <v>0</v>
      </c>
      <c r="DW103" s="84">
        <v>0</v>
      </c>
      <c r="DX103" s="84">
        <v>0</v>
      </c>
      <c r="DY103" s="84">
        <v>0</v>
      </c>
      <c r="DZ103" s="84">
        <v>0</v>
      </c>
      <c r="EA103" s="84">
        <v>0</v>
      </c>
      <c r="EB103" s="84">
        <v>0</v>
      </c>
      <c r="EC103" s="84">
        <v>0</v>
      </c>
      <c r="ED103" s="84">
        <v>0</v>
      </c>
      <c r="EE103" s="84">
        <v>0</v>
      </c>
      <c r="EF103" s="84">
        <v>3053.3495039999998</v>
      </c>
      <c r="EG103" s="84">
        <v>0</v>
      </c>
      <c r="EH103" s="84">
        <v>0</v>
      </c>
      <c r="EI103" s="84">
        <v>0</v>
      </c>
      <c r="EJ103" s="84">
        <v>0</v>
      </c>
      <c r="EK103" s="84">
        <v>0</v>
      </c>
      <c r="EL103" s="84">
        <v>0</v>
      </c>
      <c r="EM103" s="84">
        <v>0</v>
      </c>
      <c r="EN103" s="84">
        <v>0</v>
      </c>
      <c r="EO103" s="84">
        <v>3053.3495039999998</v>
      </c>
      <c r="EP103" s="84">
        <v>3053.3495039999998</v>
      </c>
      <c r="ER103" s="84">
        <v>0</v>
      </c>
      <c r="ES103" s="84">
        <v>0</v>
      </c>
      <c r="ET103" s="84">
        <v>0</v>
      </c>
      <c r="EU103" s="84">
        <v>0</v>
      </c>
      <c r="EV103" s="84">
        <v>0</v>
      </c>
      <c r="EW103" s="84">
        <v>0</v>
      </c>
      <c r="EX103" s="84">
        <v>0</v>
      </c>
      <c r="EY103" s="84">
        <v>0</v>
      </c>
      <c r="EZ103" s="84">
        <v>0</v>
      </c>
      <c r="FA103" s="84">
        <v>0</v>
      </c>
      <c r="FB103" s="84">
        <v>0</v>
      </c>
      <c r="FC103" s="84">
        <v>0</v>
      </c>
      <c r="FD103" s="84">
        <v>3172.1708879999996</v>
      </c>
      <c r="FE103" s="84">
        <v>0</v>
      </c>
      <c r="FF103" s="84">
        <v>0</v>
      </c>
      <c r="FG103" s="84">
        <v>0</v>
      </c>
      <c r="FH103" s="84">
        <v>0</v>
      </c>
      <c r="FI103" s="84">
        <v>0</v>
      </c>
      <c r="FJ103" s="84">
        <v>0</v>
      </c>
      <c r="FK103" s="84">
        <v>0</v>
      </c>
      <c r="FL103" s="84">
        <v>0</v>
      </c>
      <c r="FM103" s="84">
        <v>3172.1708879999996</v>
      </c>
      <c r="FN103" s="84">
        <v>3172.1708879999996</v>
      </c>
    </row>
    <row r="104" spans="1:170" hidden="1" x14ac:dyDescent="0.25">
      <c r="A104" s="97">
        <v>100</v>
      </c>
      <c r="B104" s="74" t="s">
        <v>761</v>
      </c>
      <c r="D104" s="83">
        <v>0</v>
      </c>
      <c r="E104" s="83">
        <v>1741.7087999999999</v>
      </c>
      <c r="F104" s="83">
        <v>0</v>
      </c>
      <c r="G104" s="83">
        <v>0</v>
      </c>
      <c r="H104" s="83">
        <v>60425.572319999999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  <c r="O104" s="83">
        <v>0</v>
      </c>
      <c r="P104" s="83">
        <v>6819.6273119999996</v>
      </c>
      <c r="Q104" s="83">
        <v>0</v>
      </c>
      <c r="R104" s="83">
        <v>0</v>
      </c>
      <c r="S104" s="83">
        <v>2501.8223399999997</v>
      </c>
      <c r="T104" s="83">
        <v>373.08574799999997</v>
      </c>
      <c r="U104" s="83">
        <v>0</v>
      </c>
      <c r="V104" s="83">
        <v>895.55651999999986</v>
      </c>
      <c r="W104" s="83">
        <v>0</v>
      </c>
      <c r="X104" s="575">
        <v>62167.28112</v>
      </c>
      <c r="Y104" s="575">
        <v>10590.091919999999</v>
      </c>
      <c r="Z104" s="575">
        <v>72757.373040000006</v>
      </c>
      <c r="AB104" s="83">
        <v>0</v>
      </c>
      <c r="AC104" s="83">
        <v>1741.7087999999999</v>
      </c>
      <c r="AD104" s="83">
        <v>0.9797112</v>
      </c>
      <c r="AE104" s="83">
        <v>0</v>
      </c>
      <c r="AF104" s="83">
        <v>54562.3776</v>
      </c>
      <c r="AG104" s="83">
        <v>0</v>
      </c>
      <c r="AH104" s="83">
        <v>0</v>
      </c>
      <c r="AI104" s="83">
        <v>0</v>
      </c>
      <c r="AJ104" s="83">
        <v>0</v>
      </c>
      <c r="AK104" s="83">
        <v>11375.535599999999</v>
      </c>
      <c r="AL104" s="83">
        <v>0</v>
      </c>
      <c r="AM104" s="83">
        <v>0</v>
      </c>
      <c r="AN104" s="83">
        <v>7100.4778560000004</v>
      </c>
      <c r="AO104" s="83">
        <v>0</v>
      </c>
      <c r="AP104" s="83">
        <v>0</v>
      </c>
      <c r="AQ104" s="83">
        <v>2473.9801199999997</v>
      </c>
      <c r="AR104" s="83">
        <v>373.08574799999997</v>
      </c>
      <c r="AS104" s="83">
        <v>0</v>
      </c>
      <c r="AT104" s="83">
        <v>2230.2246239999995</v>
      </c>
      <c r="AU104" s="83">
        <v>0</v>
      </c>
      <c r="AV104" s="83">
        <v>56305.066111200002</v>
      </c>
      <c r="AW104" s="83">
        <v>23553.303948000001</v>
      </c>
      <c r="AX104" s="83">
        <v>79858.37005920001</v>
      </c>
      <c r="AZ104" s="83">
        <v>0</v>
      </c>
      <c r="BA104" s="83">
        <v>1687.2803999999999</v>
      </c>
      <c r="BB104" s="83">
        <v>0.9797112</v>
      </c>
      <c r="BC104" s="83">
        <v>0</v>
      </c>
      <c r="BD104" s="83">
        <v>54562.3776</v>
      </c>
      <c r="BE104" s="83">
        <v>0</v>
      </c>
      <c r="BF104" s="83">
        <v>0</v>
      </c>
      <c r="BG104" s="83">
        <v>0</v>
      </c>
      <c r="BH104" s="83">
        <v>0</v>
      </c>
      <c r="BI104" s="83">
        <v>11375.535599999999</v>
      </c>
      <c r="BJ104" s="83">
        <v>0</v>
      </c>
      <c r="BK104" s="83">
        <v>0</v>
      </c>
      <c r="BL104" s="83">
        <v>7388.5296959999996</v>
      </c>
      <c r="BM104" s="83">
        <v>0</v>
      </c>
      <c r="BN104" s="83">
        <v>0</v>
      </c>
      <c r="BO104" s="83">
        <v>2473.9801199999997</v>
      </c>
      <c r="BP104" s="83">
        <v>395.35952400000002</v>
      </c>
      <c r="BQ104" s="83">
        <v>0</v>
      </c>
      <c r="BR104" s="83">
        <v>2496.0026879999996</v>
      </c>
      <c r="BS104" s="83">
        <v>0</v>
      </c>
      <c r="BT104" s="83">
        <v>56250.637711199997</v>
      </c>
      <c r="BU104" s="83">
        <v>24129.407628000001</v>
      </c>
      <c r="BV104" s="83">
        <v>80380.045339200005</v>
      </c>
      <c r="BX104" s="83">
        <v>0</v>
      </c>
      <c r="BY104" s="83">
        <v>2258.7786000000001</v>
      </c>
      <c r="BZ104" s="83">
        <v>0</v>
      </c>
      <c r="CA104" s="83">
        <v>0</v>
      </c>
      <c r="CB104" s="83">
        <v>54562.3776</v>
      </c>
      <c r="CC104" s="83">
        <v>0</v>
      </c>
      <c r="CD104" s="83">
        <v>0</v>
      </c>
      <c r="CE104" s="83">
        <v>0</v>
      </c>
      <c r="CF104" s="83">
        <v>0</v>
      </c>
      <c r="CG104" s="83">
        <v>11375.535599999999</v>
      </c>
      <c r="CH104" s="83">
        <v>0</v>
      </c>
      <c r="CI104" s="83">
        <v>0</v>
      </c>
      <c r="CJ104" s="83">
        <v>7694.5847759999997</v>
      </c>
      <c r="CK104" s="83">
        <v>0</v>
      </c>
      <c r="CL104" s="83">
        <v>0</v>
      </c>
      <c r="CM104" s="83">
        <v>2358.6337800000001</v>
      </c>
      <c r="CN104" s="83">
        <v>256.14842400000003</v>
      </c>
      <c r="CO104" s="83">
        <v>0</v>
      </c>
      <c r="CP104" s="83">
        <v>0</v>
      </c>
      <c r="CQ104" s="83">
        <v>0</v>
      </c>
      <c r="CR104" s="83">
        <v>56821.156199999998</v>
      </c>
      <c r="CS104" s="83">
        <v>21684.902579999998</v>
      </c>
      <c r="CT104" s="83">
        <v>78506.058779999992</v>
      </c>
      <c r="CV104" s="83">
        <v>0</v>
      </c>
      <c r="CW104" s="83">
        <v>1442.3525999999999</v>
      </c>
      <c r="CX104" s="83">
        <v>0</v>
      </c>
      <c r="CY104" s="83">
        <v>0</v>
      </c>
      <c r="CZ104" s="83">
        <v>54562.3776</v>
      </c>
      <c r="DA104" s="83">
        <v>0</v>
      </c>
      <c r="DB104" s="83">
        <v>0</v>
      </c>
      <c r="DC104" s="83">
        <v>0</v>
      </c>
      <c r="DD104" s="83">
        <v>0</v>
      </c>
      <c r="DE104" s="83">
        <v>11375.535599999999</v>
      </c>
      <c r="DF104" s="83">
        <v>0</v>
      </c>
      <c r="DG104" s="83">
        <v>0</v>
      </c>
      <c r="DH104" s="83">
        <v>7917.824951999999</v>
      </c>
      <c r="DI104" s="83">
        <v>0</v>
      </c>
      <c r="DJ104" s="83">
        <v>0</v>
      </c>
      <c r="DK104" s="83">
        <v>2346.7013999999999</v>
      </c>
      <c r="DL104" s="83">
        <v>267.28531200000003</v>
      </c>
      <c r="DM104" s="83">
        <v>0</v>
      </c>
      <c r="DN104" s="83">
        <v>0</v>
      </c>
      <c r="DO104" s="83">
        <v>0</v>
      </c>
      <c r="DP104" s="83">
        <v>56004.730199999998</v>
      </c>
      <c r="DQ104" s="83">
        <v>21907.347263999996</v>
      </c>
      <c r="DR104" s="83">
        <v>77912.077464000002</v>
      </c>
      <c r="DT104" s="83">
        <v>0</v>
      </c>
      <c r="DU104" s="83">
        <v>1986.6366</v>
      </c>
      <c r="DV104" s="83">
        <v>0</v>
      </c>
      <c r="DW104" s="83">
        <v>0</v>
      </c>
      <c r="DX104" s="83">
        <v>56280.640319999999</v>
      </c>
      <c r="DY104" s="83">
        <v>0</v>
      </c>
      <c r="DZ104" s="83">
        <v>0</v>
      </c>
      <c r="EA104" s="83">
        <v>0</v>
      </c>
      <c r="EB104" s="83">
        <v>0</v>
      </c>
      <c r="EC104" s="83">
        <v>6531.4079999999994</v>
      </c>
      <c r="ED104" s="83">
        <v>0</v>
      </c>
      <c r="EE104" s="83">
        <v>0</v>
      </c>
      <c r="EF104" s="83">
        <v>8076.2534639999994</v>
      </c>
      <c r="EG104" s="83">
        <v>0</v>
      </c>
      <c r="EH104" s="83">
        <v>0</v>
      </c>
      <c r="EI104" s="83">
        <v>2374.5436199999999</v>
      </c>
      <c r="EJ104" s="83">
        <v>322.96975199999997</v>
      </c>
      <c r="EK104" s="83">
        <v>0</v>
      </c>
      <c r="EL104" s="83">
        <v>0</v>
      </c>
      <c r="EM104" s="83">
        <v>0</v>
      </c>
      <c r="EN104" s="83">
        <v>58267.276919999997</v>
      </c>
      <c r="EO104" s="83">
        <v>17305.174835999998</v>
      </c>
      <c r="EP104" s="83">
        <v>75572.451755999995</v>
      </c>
      <c r="ER104" s="83">
        <v>0</v>
      </c>
      <c r="ES104" s="83">
        <v>1986.6366</v>
      </c>
      <c r="ET104" s="83">
        <v>0.9797112</v>
      </c>
      <c r="EU104" s="83">
        <v>0</v>
      </c>
      <c r="EV104" s="83">
        <v>51562.954080000003</v>
      </c>
      <c r="EW104" s="83">
        <v>0</v>
      </c>
      <c r="EX104" s="83">
        <v>0</v>
      </c>
      <c r="EY104" s="83">
        <v>0</v>
      </c>
      <c r="EZ104" s="83">
        <v>0</v>
      </c>
      <c r="FA104" s="83">
        <v>5905.4813999999997</v>
      </c>
      <c r="FB104" s="83">
        <v>0</v>
      </c>
      <c r="FC104" s="83">
        <v>0</v>
      </c>
      <c r="FD104" s="83">
        <v>8393.1104880000003</v>
      </c>
      <c r="FE104" s="83">
        <v>0</v>
      </c>
      <c r="FF104" s="83">
        <v>0</v>
      </c>
      <c r="FG104" s="83">
        <v>2084.1890399999997</v>
      </c>
      <c r="FH104" s="83">
        <v>339.67508400000003</v>
      </c>
      <c r="FI104" s="83">
        <v>0</v>
      </c>
      <c r="FJ104" s="83">
        <v>0</v>
      </c>
      <c r="FK104" s="83">
        <v>0</v>
      </c>
      <c r="FL104" s="83">
        <v>53550.570391200003</v>
      </c>
      <c r="FM104" s="83">
        <v>16722.456011999999</v>
      </c>
      <c r="FN104" s="83">
        <v>70273.026403199998</v>
      </c>
    </row>
    <row r="105" spans="1:170" hidden="1" x14ac:dyDescent="0.25">
      <c r="A105" s="97">
        <v>101</v>
      </c>
    </row>
    <row r="106" spans="1:170" x14ac:dyDescent="0.25">
      <c r="A106" s="97">
        <v>102</v>
      </c>
      <c r="B106" s="64" t="s">
        <v>1</v>
      </c>
      <c r="D106" s="77">
        <f>D107+D108+D120+D121-D122-D123-D124-D125+D126-D127-D128</f>
        <v>39890.574359999991</v>
      </c>
      <c r="E106" s="77">
        <f t="shared" ref="E106:W106" si="147">E107+E108+E120+E121-E122-E123-E124-E125+E126-E127-E128</f>
        <v>42263.652599999958</v>
      </c>
      <c r="F106" s="77">
        <f t="shared" si="147"/>
        <v>177357.11853599999</v>
      </c>
      <c r="G106" s="77">
        <f t="shared" si="147"/>
        <v>-2.9103830456733704E-11</v>
      </c>
      <c r="H106" s="77">
        <f t="shared" si="147"/>
        <v>72408.193919999991</v>
      </c>
      <c r="I106" s="77">
        <f t="shared" si="147"/>
        <v>4708.8939600000413</v>
      </c>
      <c r="J106" s="77">
        <f t="shared" si="147"/>
        <v>12150.0936</v>
      </c>
      <c r="K106" s="77">
        <f t="shared" si="147"/>
        <v>5177.1959136000005</v>
      </c>
      <c r="L106" s="77">
        <f t="shared" si="147"/>
        <v>0</v>
      </c>
      <c r="M106" s="77">
        <f t="shared" si="147"/>
        <v>12926.744999999999</v>
      </c>
      <c r="N106" s="77">
        <f t="shared" si="147"/>
        <v>8802.3283200000023</v>
      </c>
      <c r="O106" s="77">
        <f t="shared" si="147"/>
        <v>193573.09735199995</v>
      </c>
      <c r="P106" s="77">
        <f t="shared" si="147"/>
        <v>151119.19656000001</v>
      </c>
      <c r="Q106" s="77">
        <f t="shared" si="147"/>
        <v>6314.1968160000106</v>
      </c>
      <c r="R106" s="77">
        <f t="shared" si="147"/>
        <v>594.52559999999994</v>
      </c>
      <c r="S106" s="77">
        <f t="shared" si="147"/>
        <v>30411.659159999996</v>
      </c>
      <c r="T106" s="77">
        <f t="shared" si="147"/>
        <v>162487.19592</v>
      </c>
      <c r="U106" s="77">
        <f t="shared" si="147"/>
        <v>37151.98848</v>
      </c>
      <c r="V106" s="77">
        <f t="shared" si="147"/>
        <v>34545.370536000002</v>
      </c>
      <c r="W106" s="77">
        <f t="shared" si="147"/>
        <v>52132.945031999996</v>
      </c>
      <c r="X106" s="571">
        <f t="shared" ref="X106:X119" si="148">SUM(D106:J106)</f>
        <v>348778.52697599994</v>
      </c>
      <c r="Y106" s="571">
        <f t="shared" ref="Y106:Y108" si="149">SUM(K106:W106)</f>
        <v>695236.44468959991</v>
      </c>
      <c r="Z106" s="571">
        <f>X106+Y106</f>
        <v>1044014.9716655998</v>
      </c>
      <c r="AB106" s="77">
        <f t="shared" ref="AB106:AU106" si="150">AB107+AB108+AB120+AB121-AB122-AB123-AB124-AB125+AB126-AB127-AB128</f>
        <v>37886.520672000006</v>
      </c>
      <c r="AC106" s="77">
        <f t="shared" si="150"/>
        <v>47053.351800000091</v>
      </c>
      <c r="AD106" s="77">
        <f t="shared" si="150"/>
        <v>181285.76044799999</v>
      </c>
      <c r="AE106" s="77">
        <f t="shared" si="150"/>
        <v>1080.1943999999785</v>
      </c>
      <c r="AF106" s="77">
        <f t="shared" si="150"/>
        <v>73915.441919999983</v>
      </c>
      <c r="AG106" s="77">
        <f t="shared" si="150"/>
        <v>10203.566543999941</v>
      </c>
      <c r="AH106" s="77">
        <f t="shared" si="150"/>
        <v>12150.093599999998</v>
      </c>
      <c r="AI106" s="77">
        <f t="shared" si="150"/>
        <v>5746.0815504000011</v>
      </c>
      <c r="AJ106" s="77">
        <f t="shared" si="150"/>
        <v>0</v>
      </c>
      <c r="AK106" s="77">
        <f t="shared" si="150"/>
        <v>13090.030199999999</v>
      </c>
      <c r="AL106" s="77">
        <f t="shared" si="150"/>
        <v>8902.8115200000011</v>
      </c>
      <c r="AM106" s="77">
        <f t="shared" si="150"/>
        <v>196617.98951999997</v>
      </c>
      <c r="AN106" s="77">
        <f t="shared" si="150"/>
        <v>157542.75259200003</v>
      </c>
      <c r="AO106" s="77">
        <f t="shared" si="150"/>
        <v>6252.2321759999977</v>
      </c>
      <c r="AP106" s="77">
        <f t="shared" si="150"/>
        <v>594.52559999999994</v>
      </c>
      <c r="AQ106" s="77">
        <f t="shared" si="150"/>
        <v>32034.462839999993</v>
      </c>
      <c r="AR106" s="77">
        <f t="shared" si="150"/>
        <v>142212.491316</v>
      </c>
      <c r="AS106" s="77">
        <f t="shared" si="150"/>
        <v>36601.005599999997</v>
      </c>
      <c r="AT106" s="77">
        <f t="shared" si="150"/>
        <v>31026.700079999999</v>
      </c>
      <c r="AU106" s="77">
        <f t="shared" si="150"/>
        <v>57835.617839999992</v>
      </c>
      <c r="AV106" s="571">
        <f t="shared" ref="AV106:AV119" si="151">SUM(AB106:AH106)</f>
        <v>363574.92938400002</v>
      </c>
      <c r="AW106" s="571">
        <f t="shared" ref="AW106:AW119" si="152">SUM(AI106:AU106)</f>
        <v>688456.70083440002</v>
      </c>
      <c r="AX106" s="571">
        <f t="shared" ref="AX106:AX128" si="153">AV106+AW106</f>
        <v>1052031.6302184002</v>
      </c>
      <c r="AZ106" s="77">
        <f t="shared" ref="AZ106:BS106" si="154">AZ107+AZ108+AZ120+AZ121-AZ122-AZ123-AZ124-AZ125+AZ126-AZ127-AZ128</f>
        <v>39905.81431200001</v>
      </c>
      <c r="BA106" s="77">
        <f t="shared" si="154"/>
        <v>75682.690200000288</v>
      </c>
      <c r="BB106" s="77">
        <f t="shared" si="154"/>
        <v>217951.45210800003</v>
      </c>
      <c r="BC106" s="77">
        <f t="shared" si="154"/>
        <v>1080.1943999999785</v>
      </c>
      <c r="BD106" s="77">
        <f t="shared" si="154"/>
        <v>73885.296960000007</v>
      </c>
      <c r="BE106" s="77">
        <f t="shared" si="154"/>
        <v>14097.792960000041</v>
      </c>
      <c r="BF106" s="77">
        <f t="shared" si="154"/>
        <v>12083.104800000001</v>
      </c>
      <c r="BG106" s="77">
        <f t="shared" si="154"/>
        <v>5399.3642688</v>
      </c>
      <c r="BH106" s="77">
        <f t="shared" si="154"/>
        <v>4055.6694239999997</v>
      </c>
      <c r="BI106" s="77">
        <f t="shared" si="154"/>
        <v>13090.030199999999</v>
      </c>
      <c r="BJ106" s="77">
        <f t="shared" si="154"/>
        <v>8902.8115200000011</v>
      </c>
      <c r="BK106" s="77">
        <f t="shared" si="154"/>
        <v>196617.98951999997</v>
      </c>
      <c r="BL106" s="77">
        <f t="shared" si="154"/>
        <v>159238.65779999999</v>
      </c>
      <c r="BM106" s="77">
        <f t="shared" si="154"/>
        <v>6252.2321759999977</v>
      </c>
      <c r="BN106" s="77">
        <f t="shared" si="154"/>
        <v>594.52559999999994</v>
      </c>
      <c r="BO106" s="77">
        <f t="shared" si="154"/>
        <v>32034.462839999993</v>
      </c>
      <c r="BP106" s="77">
        <f t="shared" si="154"/>
        <v>145553.55771600001</v>
      </c>
      <c r="BQ106" s="77">
        <f t="shared" si="154"/>
        <v>36601.005599999997</v>
      </c>
      <c r="BR106" s="77">
        <f t="shared" si="154"/>
        <v>31026.700079999999</v>
      </c>
      <c r="BS106" s="77">
        <f t="shared" si="154"/>
        <v>46280.049839999992</v>
      </c>
      <c r="BT106" s="571">
        <f t="shared" ref="BT106:BT119" si="155">SUM(AZ106:BF106)</f>
        <v>434686.34574000037</v>
      </c>
      <c r="BU106" s="571">
        <f t="shared" ref="BU106:BU119" si="156">SUM(BG106:BS106)</f>
        <v>685647.05658480001</v>
      </c>
      <c r="BV106" s="571">
        <f t="shared" ref="BV106:BV128" si="157">BT106+BU106</f>
        <v>1120333.4023248004</v>
      </c>
      <c r="BX106" s="77">
        <f t="shared" ref="BX106:CQ106" si="158">BX107+BX108+BX120+BX121-BX122-BX123-BX124-BX125+BX126-BX127-BX128</f>
        <v>36179.646047999995</v>
      </c>
      <c r="BY106" s="77">
        <f t="shared" si="158"/>
        <v>54809.398799999944</v>
      </c>
      <c r="BZ106" s="77">
        <f t="shared" si="158"/>
        <v>211734.20483280002</v>
      </c>
      <c r="CA106" s="77">
        <f t="shared" si="158"/>
        <v>-2.9103830456733704E-11</v>
      </c>
      <c r="CB106" s="77">
        <f t="shared" si="158"/>
        <v>73885.296960000007</v>
      </c>
      <c r="CC106" s="77">
        <f t="shared" si="158"/>
        <v>36365.372495999858</v>
      </c>
      <c r="CD106" s="77">
        <f t="shared" si="158"/>
        <v>15009.678</v>
      </c>
      <c r="CE106" s="77">
        <f t="shared" si="158"/>
        <v>7089.1902431999997</v>
      </c>
      <c r="CF106" s="77">
        <f t="shared" si="158"/>
        <v>8004.0730320000002</v>
      </c>
      <c r="CG106" s="77">
        <f t="shared" si="158"/>
        <v>13090.030199999999</v>
      </c>
      <c r="CH106" s="77">
        <f t="shared" si="158"/>
        <v>4742.8070400000006</v>
      </c>
      <c r="CI106" s="77">
        <f t="shared" si="158"/>
        <v>208127.33524799999</v>
      </c>
      <c r="CJ106" s="77">
        <f t="shared" si="158"/>
        <v>170728.32556800003</v>
      </c>
      <c r="CK106" s="77">
        <f t="shared" si="158"/>
        <v>5583.0140639999963</v>
      </c>
      <c r="CL106" s="77">
        <f t="shared" si="158"/>
        <v>1096.9415999999997</v>
      </c>
      <c r="CM106" s="77">
        <f t="shared" si="158"/>
        <v>30216.763620000002</v>
      </c>
      <c r="CN106" s="77">
        <f t="shared" si="158"/>
        <v>122310.87246000001</v>
      </c>
      <c r="CO106" s="77">
        <f t="shared" si="158"/>
        <v>36601.005599999997</v>
      </c>
      <c r="CP106" s="77">
        <f t="shared" si="158"/>
        <v>36376.928063999992</v>
      </c>
      <c r="CQ106" s="77">
        <f t="shared" si="158"/>
        <v>32760.03528</v>
      </c>
      <c r="CR106" s="571">
        <f t="shared" ref="CR106:CR119" si="159">SUM(BX106:CD106)</f>
        <v>427983.59713679977</v>
      </c>
      <c r="CS106" s="571">
        <f t="shared" ref="CS106:CS119" si="160">SUM(CE106:CQ106)</f>
        <v>676727.32201919996</v>
      </c>
      <c r="CT106" s="571">
        <f t="shared" ref="CT106:CT128" si="161">CR106+CS106</f>
        <v>1104710.9191559998</v>
      </c>
      <c r="CV106" s="77">
        <f t="shared" ref="CV106:DO106" si="162">CV107+CV108+CV120+CV121-CV122-CV123-CV124-CV125+CV126-CV127-CV128</f>
        <v>31264.761528000003</v>
      </c>
      <c r="CW106" s="77">
        <f t="shared" si="162"/>
        <v>25771.847400000152</v>
      </c>
      <c r="CX106" s="77">
        <f t="shared" si="162"/>
        <v>235211.02431840007</v>
      </c>
      <c r="CY106" s="77">
        <f t="shared" si="162"/>
        <v>0</v>
      </c>
      <c r="CZ106" s="77">
        <f t="shared" si="162"/>
        <v>73885.296960000007</v>
      </c>
      <c r="DA106" s="77">
        <f t="shared" si="162"/>
        <v>33788.480831999921</v>
      </c>
      <c r="DB106" s="77">
        <f t="shared" si="162"/>
        <v>11224.810799999999</v>
      </c>
      <c r="DC106" s="77">
        <f t="shared" si="162"/>
        <v>6059.1369600000007</v>
      </c>
      <c r="DD106" s="77">
        <f t="shared" si="162"/>
        <v>12534.776784</v>
      </c>
      <c r="DE106" s="77">
        <f t="shared" si="162"/>
        <v>13090.030199999999</v>
      </c>
      <c r="DF106" s="77">
        <f t="shared" si="162"/>
        <v>5727.5423999999948</v>
      </c>
      <c r="DG106" s="77">
        <f t="shared" si="162"/>
        <v>209462.00335200003</v>
      </c>
      <c r="DH106" s="77">
        <f t="shared" si="162"/>
        <v>188011.43596800003</v>
      </c>
      <c r="DI106" s="77">
        <f t="shared" si="162"/>
        <v>3315.1082399999723</v>
      </c>
      <c r="DJ106" s="77">
        <f t="shared" si="162"/>
        <v>62.801999999999964</v>
      </c>
      <c r="DK106" s="77">
        <f t="shared" si="162"/>
        <v>26875.697219999998</v>
      </c>
      <c r="DL106" s="77">
        <f t="shared" si="162"/>
        <v>122678.38976399999</v>
      </c>
      <c r="DM106" s="77">
        <f t="shared" si="162"/>
        <v>34389.202895999995</v>
      </c>
      <c r="DN106" s="77">
        <f t="shared" si="162"/>
        <v>42460.934616000006</v>
      </c>
      <c r="DO106" s="77">
        <f t="shared" si="162"/>
        <v>29293.364879999994</v>
      </c>
      <c r="DP106" s="571">
        <f t="shared" ref="DP106:DP119" si="163">SUM(CV106:DB106)</f>
        <v>411146.22183840012</v>
      </c>
      <c r="DQ106" s="571">
        <f t="shared" ref="DQ106:DQ119" si="164">SUM(DC106:DO106)</f>
        <v>693960.42528000008</v>
      </c>
      <c r="DR106" s="571">
        <f t="shared" ref="DR106:DR128" si="165">DP106+DQ106</f>
        <v>1105106.6471184003</v>
      </c>
      <c r="DT106" s="77">
        <f t="shared" ref="DT106:EM106" si="166">DT107+DT108+DT120+DT121-DT122-DT123-DT124-DT125+DT126-DT127-DT128</f>
        <v>31203.801719999996</v>
      </c>
      <c r="DU106" s="77">
        <f t="shared" si="166"/>
        <v>82268.526599999852</v>
      </c>
      <c r="DV106" s="77">
        <f t="shared" si="166"/>
        <v>237392.84116080002</v>
      </c>
      <c r="DW106" s="77">
        <f t="shared" si="166"/>
        <v>0</v>
      </c>
      <c r="DX106" s="77">
        <f t="shared" si="166"/>
        <v>73613.992320000005</v>
      </c>
      <c r="DY106" s="77">
        <f t="shared" si="166"/>
        <v>23267.136168000139</v>
      </c>
      <c r="DZ106" s="77">
        <f t="shared" si="166"/>
        <v>9545.9039999999986</v>
      </c>
      <c r="EA106" s="77">
        <f t="shared" si="166"/>
        <v>7281.0629136000007</v>
      </c>
      <c r="EB106" s="77">
        <f t="shared" si="166"/>
        <v>16794.762048000001</v>
      </c>
      <c r="EC106" s="77">
        <f t="shared" si="166"/>
        <v>8626.9013999999988</v>
      </c>
      <c r="ED106" s="77">
        <f t="shared" si="166"/>
        <v>6672.0844799999932</v>
      </c>
      <c r="EE106" s="77">
        <f t="shared" si="166"/>
        <v>266714.06500800001</v>
      </c>
      <c r="EF106" s="77">
        <f t="shared" si="166"/>
        <v>190128.61699200002</v>
      </c>
      <c r="EG106" s="77">
        <f t="shared" si="166"/>
        <v>2410.4244959999714</v>
      </c>
      <c r="EH106" s="77">
        <f t="shared" si="166"/>
        <v>1410.9515999999999</v>
      </c>
      <c r="EI106" s="77">
        <f t="shared" si="166"/>
        <v>26473.973759999993</v>
      </c>
      <c r="EJ106" s="77">
        <f t="shared" si="166"/>
        <v>134956.80878400002</v>
      </c>
      <c r="EK106" s="77">
        <f t="shared" si="166"/>
        <v>35302.260239999996</v>
      </c>
      <c r="EL106" s="77">
        <f t="shared" si="166"/>
        <v>45661.826951999996</v>
      </c>
      <c r="EM106" s="77">
        <f t="shared" si="166"/>
        <v>28409.363927999999</v>
      </c>
      <c r="EN106" s="571">
        <f t="shared" ref="EN106:EN119" si="167">SUM(DT106:DZ106)</f>
        <v>457292.20196879999</v>
      </c>
      <c r="EO106" s="571">
        <f t="shared" ref="EO106:EO119" si="168">SUM(EA106:EM106)</f>
        <v>770843.1026016</v>
      </c>
      <c r="EP106" s="571">
        <f t="shared" ref="EP106:EP128" si="169">EN106+EO106</f>
        <v>1228135.3045703999</v>
      </c>
      <c r="ER106" s="77">
        <f t="shared" ref="ER106:FK106" si="170">ER107+ER108+ER120+ER121-ER122-ER123-ER124-ER125+ER126-ER127-ER128</f>
        <v>27607.173048000004</v>
      </c>
      <c r="ES106" s="77">
        <f t="shared" si="170"/>
        <v>40848.514200000056</v>
      </c>
      <c r="ET106" s="77">
        <f t="shared" si="170"/>
        <v>248767.28819279998</v>
      </c>
      <c r="EU106" s="77">
        <f t="shared" si="170"/>
        <v>0</v>
      </c>
      <c r="EV106" s="77">
        <f t="shared" si="170"/>
        <v>78135.736319999996</v>
      </c>
      <c r="EW106" s="77">
        <f t="shared" si="170"/>
        <v>40536.932543999967</v>
      </c>
      <c r="EX106" s="77">
        <f t="shared" si="170"/>
        <v>10362.33</v>
      </c>
      <c r="EY106" s="77">
        <f t="shared" si="170"/>
        <v>7644.6111312000012</v>
      </c>
      <c r="EZ106" s="77">
        <f t="shared" si="170"/>
        <v>17949.146543999999</v>
      </c>
      <c r="FA106" s="77">
        <f t="shared" si="170"/>
        <v>6585.8364000000001</v>
      </c>
      <c r="FB106" s="77">
        <f t="shared" si="170"/>
        <v>5144.7398400000084</v>
      </c>
      <c r="FC106" s="77">
        <f t="shared" si="170"/>
        <v>275034.07396799995</v>
      </c>
      <c r="FD106" s="77">
        <f t="shared" si="170"/>
        <v>188605.54288799997</v>
      </c>
      <c r="FE106" s="77">
        <f t="shared" si="170"/>
        <v>4517.2222559999936</v>
      </c>
      <c r="FF106" s="77">
        <f t="shared" si="170"/>
        <v>1410.9515999999999</v>
      </c>
      <c r="FG106" s="77">
        <f t="shared" si="170"/>
        <v>24906.854519999997</v>
      </c>
      <c r="FH106" s="77">
        <f t="shared" si="170"/>
        <v>160009.23834000001</v>
      </c>
      <c r="FI106" s="77">
        <f t="shared" si="170"/>
        <v>34971.670511999997</v>
      </c>
      <c r="FJ106" s="77">
        <f t="shared" si="170"/>
        <v>52502.723207999989</v>
      </c>
      <c r="FK106" s="77">
        <f t="shared" si="170"/>
        <v>24486.248591999996</v>
      </c>
      <c r="FL106" s="571">
        <f t="shared" ref="FL106:FL119" si="171">SUM(ER106:EX106)</f>
        <v>446257.9743048001</v>
      </c>
      <c r="FM106" s="571">
        <f t="shared" ref="FM106:FM119" si="172">SUM(EY106:FK106)</f>
        <v>803768.85979919985</v>
      </c>
      <c r="FN106" s="571">
        <f t="shared" ref="FN106:FN128" si="173">FL106+FM106</f>
        <v>1250026.8341039999</v>
      </c>
    </row>
    <row r="107" spans="1:170" x14ac:dyDescent="0.25">
      <c r="A107" s="97">
        <v>103</v>
      </c>
      <c r="B107" s="65" t="s">
        <v>0</v>
      </c>
      <c r="D107" s="18">
        <f>D20</f>
        <v>71551.574639999992</v>
      </c>
      <c r="E107" s="18">
        <f t="shared" ref="E107:J107" si="174">E20</f>
        <v>1785142.6631999998</v>
      </c>
      <c r="F107" s="18">
        <f t="shared" si="174"/>
        <v>303302.91214079998</v>
      </c>
      <c r="G107" s="18">
        <f t="shared" si="174"/>
        <v>189383.28285599998</v>
      </c>
      <c r="H107" s="18">
        <f t="shared" si="174"/>
        <v>89605.893599999996</v>
      </c>
      <c r="I107" s="18">
        <f t="shared" si="174"/>
        <v>1116394.9800479999</v>
      </c>
      <c r="J107" s="18">
        <f t="shared" si="174"/>
        <v>12949.7724</v>
      </c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567">
        <f t="shared" si="148"/>
        <v>3568331.0788848</v>
      </c>
      <c r="Y107" s="567">
        <f t="shared" si="149"/>
        <v>0</v>
      </c>
      <c r="Z107" s="567">
        <f t="shared" ref="Z107:Z128" si="175">X107+Y107</f>
        <v>3568331.0788848</v>
      </c>
      <c r="AB107" s="18">
        <f t="shared" ref="AB107:AH107" si="176">AB20</f>
        <v>80543.14632</v>
      </c>
      <c r="AC107" s="18">
        <f t="shared" si="176"/>
        <v>1902327.0083999999</v>
      </c>
      <c r="AD107" s="18">
        <f t="shared" si="176"/>
        <v>303302.91214079998</v>
      </c>
      <c r="AE107" s="18">
        <f t="shared" si="176"/>
        <v>190463.47725599998</v>
      </c>
      <c r="AF107" s="18">
        <f t="shared" si="176"/>
        <v>89575.748639999991</v>
      </c>
      <c r="AG107" s="18">
        <f t="shared" si="176"/>
        <v>1118578.9823999999</v>
      </c>
      <c r="AH107" s="18">
        <f t="shared" si="176"/>
        <v>12941.398799999999</v>
      </c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567">
        <f t="shared" si="151"/>
        <v>3697732.6739567998</v>
      </c>
      <c r="AW107" s="567">
        <f t="shared" si="152"/>
        <v>0</v>
      </c>
      <c r="AX107" s="567">
        <f t="shared" si="153"/>
        <v>3697732.6739567998</v>
      </c>
      <c r="AZ107" s="18">
        <f t="shared" ref="AZ107:BF107" si="177">AZ20</f>
        <v>81000.344880000004</v>
      </c>
      <c r="BA107" s="18">
        <f t="shared" si="177"/>
        <v>2000298.1284</v>
      </c>
      <c r="BB107" s="18">
        <f t="shared" si="177"/>
        <v>322897.13614080002</v>
      </c>
      <c r="BC107" s="18">
        <f t="shared" si="177"/>
        <v>190463.47725599998</v>
      </c>
      <c r="BD107" s="18">
        <f t="shared" si="177"/>
        <v>89545.60368</v>
      </c>
      <c r="BE107" s="18">
        <f t="shared" si="177"/>
        <v>1241946.2263679998</v>
      </c>
      <c r="BF107" s="18">
        <f t="shared" si="177"/>
        <v>12886.9704</v>
      </c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567">
        <f t="shared" si="155"/>
        <v>3939037.8871248001</v>
      </c>
      <c r="BU107" s="567">
        <f t="shared" si="156"/>
        <v>0</v>
      </c>
      <c r="BV107" s="567">
        <f t="shared" si="157"/>
        <v>3939037.8871248001</v>
      </c>
      <c r="BX107" s="18">
        <f t="shared" ref="BX107:CD107" si="178">BX20</f>
        <v>74005.206911999994</v>
      </c>
      <c r="BY107" s="18">
        <f t="shared" si="178"/>
        <v>1981384.2593999999</v>
      </c>
      <c r="BZ107" s="18">
        <f t="shared" si="178"/>
        <v>436833.62985600001</v>
      </c>
      <c r="CA107" s="18">
        <f t="shared" si="178"/>
        <v>175963.66775999998</v>
      </c>
      <c r="CB107" s="18">
        <f t="shared" si="178"/>
        <v>89545.60368</v>
      </c>
      <c r="CC107" s="18">
        <f t="shared" si="178"/>
        <v>1414222.4118959999</v>
      </c>
      <c r="CD107" s="18">
        <f t="shared" si="178"/>
        <v>15968.4552</v>
      </c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567">
        <f t="shared" si="159"/>
        <v>4187923.2347040004</v>
      </c>
      <c r="CS107" s="567">
        <f t="shared" si="160"/>
        <v>0</v>
      </c>
      <c r="CT107" s="567">
        <f t="shared" si="161"/>
        <v>4187923.2347040004</v>
      </c>
      <c r="CV107" s="18">
        <f t="shared" ref="CV107:DB107" si="179">CV20</f>
        <v>64602.156528</v>
      </c>
      <c r="CW107" s="18">
        <f t="shared" si="179"/>
        <v>2023375.77</v>
      </c>
      <c r="CX107" s="18">
        <f t="shared" si="179"/>
        <v>464354.69717520004</v>
      </c>
      <c r="CY107" s="18">
        <f t="shared" si="179"/>
        <v>173176.76620799999</v>
      </c>
      <c r="CZ107" s="18">
        <f t="shared" si="179"/>
        <v>89545.60368</v>
      </c>
      <c r="DA107" s="18">
        <f t="shared" si="179"/>
        <v>1657299.5625599998</v>
      </c>
      <c r="DB107" s="18">
        <f t="shared" si="179"/>
        <v>11940.7536</v>
      </c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567">
        <f t="shared" si="163"/>
        <v>4484295.3097512005</v>
      </c>
      <c r="DQ107" s="567">
        <f t="shared" si="164"/>
        <v>0</v>
      </c>
      <c r="DR107" s="567">
        <f t="shared" si="165"/>
        <v>4484295.3097512005</v>
      </c>
      <c r="DT107" s="18">
        <f t="shared" ref="DT107:DZ107" si="180">DT20</f>
        <v>68762.663423999998</v>
      </c>
      <c r="DU107" s="18">
        <f t="shared" si="180"/>
        <v>2335060.0025999998</v>
      </c>
      <c r="DV107" s="18">
        <f t="shared" si="180"/>
        <v>460482.87851280003</v>
      </c>
      <c r="DW107" s="18">
        <f t="shared" si="180"/>
        <v>209514.50582399999</v>
      </c>
      <c r="DX107" s="18">
        <f t="shared" si="180"/>
        <v>84240.090720000007</v>
      </c>
      <c r="DY107" s="18">
        <f t="shared" si="180"/>
        <v>1930195.8564479998</v>
      </c>
      <c r="DZ107" s="18">
        <f t="shared" si="180"/>
        <v>10157.176799999999</v>
      </c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567">
        <f t="shared" si="167"/>
        <v>5098413.1743288003</v>
      </c>
      <c r="EO107" s="567">
        <f t="shared" si="168"/>
        <v>0</v>
      </c>
      <c r="EP107" s="567">
        <f t="shared" si="169"/>
        <v>5098413.1743288003</v>
      </c>
      <c r="ER107" s="18">
        <f t="shared" ref="ER107:EX107" si="181">ER20</f>
        <v>63322.00056</v>
      </c>
      <c r="ES107" s="18">
        <f t="shared" si="181"/>
        <v>2422716.9408</v>
      </c>
      <c r="ET107" s="18">
        <f t="shared" si="181"/>
        <v>498549.55718880001</v>
      </c>
      <c r="EU107" s="18">
        <f t="shared" si="181"/>
        <v>203958.70595999999</v>
      </c>
      <c r="EV107" s="18">
        <f t="shared" si="181"/>
        <v>94172.855039999995</v>
      </c>
      <c r="EW107" s="18">
        <f t="shared" si="181"/>
        <v>1996501.705632</v>
      </c>
      <c r="EX107" s="18">
        <f t="shared" si="181"/>
        <v>11023.8444</v>
      </c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567">
        <f t="shared" si="171"/>
        <v>5290245.6095807999</v>
      </c>
      <c r="FM107" s="567">
        <f t="shared" si="172"/>
        <v>0</v>
      </c>
      <c r="FN107" s="567">
        <f t="shared" si="173"/>
        <v>5290245.6095807999</v>
      </c>
    </row>
    <row r="108" spans="1:170" x14ac:dyDescent="0.25">
      <c r="A108" s="97">
        <v>104</v>
      </c>
      <c r="B108" s="66" t="s">
        <v>4</v>
      </c>
      <c r="D108" s="78">
        <f t="shared" ref="D108:J108" si="182">SUM(D109:D119)</f>
        <v>-5204.4436079999996</v>
      </c>
      <c r="E108" s="78">
        <f t="shared" si="182"/>
        <v>-49529.843999999997</v>
      </c>
      <c r="F108" s="78">
        <f t="shared" si="182"/>
        <v>-111217.79513519999</v>
      </c>
      <c r="G108" s="78">
        <f t="shared" si="182"/>
        <v>-189383.28285600001</v>
      </c>
      <c r="H108" s="78">
        <f t="shared" si="182"/>
        <v>-17197.699680000002</v>
      </c>
      <c r="I108" s="78">
        <f t="shared" si="182"/>
        <v>-664554.93789599987</v>
      </c>
      <c r="J108" s="78">
        <f t="shared" si="182"/>
        <v>-799.67880000000002</v>
      </c>
      <c r="K108" s="78">
        <f>SUM(K109:K118)</f>
        <v>5183.9282880000001</v>
      </c>
      <c r="L108" s="78">
        <f t="shared" ref="L108:W108" si="183">SUM(L109:L118)</f>
        <v>0</v>
      </c>
      <c r="M108" s="78">
        <f t="shared" si="183"/>
        <v>12926.744999999999</v>
      </c>
      <c r="N108" s="78">
        <f t="shared" si="183"/>
        <v>9505.7107200000009</v>
      </c>
      <c r="O108" s="78">
        <f t="shared" si="183"/>
        <v>186090.86707199996</v>
      </c>
      <c r="P108" s="78">
        <f t="shared" si="183"/>
        <v>194456.59588800001</v>
      </c>
      <c r="Q108" s="78">
        <f t="shared" si="183"/>
        <v>113754.686112</v>
      </c>
      <c r="R108" s="78">
        <f t="shared" si="183"/>
        <v>849.92039999999997</v>
      </c>
      <c r="S108" s="78">
        <f t="shared" si="183"/>
        <v>31648.649219999996</v>
      </c>
      <c r="T108" s="78">
        <f t="shared" si="183"/>
        <v>170171.64864</v>
      </c>
      <c r="U108" s="78">
        <f t="shared" si="183"/>
        <v>37151.98848</v>
      </c>
      <c r="V108" s="78">
        <f t="shared" si="183"/>
        <v>37965.818663999999</v>
      </c>
      <c r="W108" s="78">
        <f t="shared" si="183"/>
        <v>52132.945031999996</v>
      </c>
      <c r="X108" s="568">
        <f t="shared" si="148"/>
        <v>-1037887.6819752</v>
      </c>
      <c r="Y108" s="568">
        <f t="shared" si="149"/>
        <v>851839.503516</v>
      </c>
      <c r="Z108" s="568">
        <f t="shared" si="175"/>
        <v>-186048.17845919996</v>
      </c>
      <c r="AB108" s="78">
        <f t="shared" ref="AB108:AH108" si="184">SUM(AB109:AB119)</f>
        <v>-5227.3035359999994</v>
      </c>
      <c r="AC108" s="78">
        <f t="shared" si="184"/>
        <v>-51434.837999999996</v>
      </c>
      <c r="AD108" s="78">
        <f t="shared" si="184"/>
        <v>-111217.79513519999</v>
      </c>
      <c r="AE108" s="78">
        <f t="shared" si="184"/>
        <v>-189383.28285600001</v>
      </c>
      <c r="AF108" s="78">
        <f t="shared" si="184"/>
        <v>-15660.30672</v>
      </c>
      <c r="AG108" s="78">
        <f t="shared" si="184"/>
        <v>-665976.27275999996</v>
      </c>
      <c r="AH108" s="78">
        <f t="shared" si="184"/>
        <v>-791.30520000000001</v>
      </c>
      <c r="AI108" s="78">
        <f t="shared" ref="AI108:AU108" si="185">SUM(AI109:AI118)</f>
        <v>5766.2786736000007</v>
      </c>
      <c r="AJ108" s="78">
        <f t="shared" si="185"/>
        <v>0</v>
      </c>
      <c r="AK108" s="78">
        <f t="shared" si="185"/>
        <v>13090.030199999999</v>
      </c>
      <c r="AL108" s="78">
        <f t="shared" si="185"/>
        <v>9606.1939199999997</v>
      </c>
      <c r="AM108" s="78">
        <f t="shared" si="185"/>
        <v>189031.75912799998</v>
      </c>
      <c r="AN108" s="78">
        <f t="shared" si="185"/>
        <v>200700.11952000004</v>
      </c>
      <c r="AO108" s="78">
        <f t="shared" si="185"/>
        <v>136061.956512</v>
      </c>
      <c r="AP108" s="78">
        <f t="shared" si="185"/>
        <v>849.92039999999997</v>
      </c>
      <c r="AQ108" s="78">
        <f t="shared" si="185"/>
        <v>32289.020279999993</v>
      </c>
      <c r="AR108" s="78">
        <f t="shared" si="185"/>
        <v>149963.76536399999</v>
      </c>
      <c r="AS108" s="78">
        <f t="shared" si="185"/>
        <v>36601.005599999997</v>
      </c>
      <c r="AT108" s="78">
        <f t="shared" si="185"/>
        <v>34400.925935999992</v>
      </c>
      <c r="AU108" s="78">
        <f t="shared" si="185"/>
        <v>57835.617839999992</v>
      </c>
      <c r="AV108" s="568">
        <f t="shared" si="151"/>
        <v>-1039691.1042071999</v>
      </c>
      <c r="AW108" s="568">
        <f t="shared" si="152"/>
        <v>866196.59337359993</v>
      </c>
      <c r="AX108" s="568">
        <f t="shared" si="153"/>
        <v>-173494.51083359995</v>
      </c>
      <c r="AZ108" s="78">
        <f t="shared" ref="AZ108:BF108" si="186">SUM(AZ109:AZ119)</f>
        <v>-5265.4034160000001</v>
      </c>
      <c r="BA108" s="78">
        <f t="shared" si="186"/>
        <v>-40603.5864</v>
      </c>
      <c r="BB108" s="78">
        <f t="shared" si="186"/>
        <v>-95126.03867519999</v>
      </c>
      <c r="BC108" s="78">
        <f t="shared" si="186"/>
        <v>-189383.28285600001</v>
      </c>
      <c r="BD108" s="78">
        <f t="shared" si="186"/>
        <v>-15660.30672</v>
      </c>
      <c r="BE108" s="78">
        <f t="shared" si="186"/>
        <v>-675844.72783199989</v>
      </c>
      <c r="BF108" s="78">
        <f t="shared" si="186"/>
        <v>-803.86559999999997</v>
      </c>
      <c r="BG108" s="78">
        <f t="shared" ref="BG108:BS108" si="187">SUM(BG109:BG118)</f>
        <v>5419.5613919999996</v>
      </c>
      <c r="BH108" s="78">
        <f t="shared" si="187"/>
        <v>4060.7773199999997</v>
      </c>
      <c r="BI108" s="78">
        <f t="shared" si="187"/>
        <v>13090.030199999999</v>
      </c>
      <c r="BJ108" s="78">
        <f t="shared" si="187"/>
        <v>9606.1939199999997</v>
      </c>
      <c r="BK108" s="78">
        <f t="shared" si="187"/>
        <v>189031.75912799998</v>
      </c>
      <c r="BL108" s="78">
        <f t="shared" si="187"/>
        <v>201632.68735199998</v>
      </c>
      <c r="BM108" s="78">
        <f t="shared" si="187"/>
        <v>136061.956512</v>
      </c>
      <c r="BN108" s="78">
        <f t="shared" si="187"/>
        <v>849.92039999999997</v>
      </c>
      <c r="BO108" s="78">
        <f t="shared" si="187"/>
        <v>32289.020279999993</v>
      </c>
      <c r="BP108" s="78">
        <f t="shared" si="187"/>
        <v>149963.76536399999</v>
      </c>
      <c r="BQ108" s="78">
        <f t="shared" si="187"/>
        <v>36601.005599999997</v>
      </c>
      <c r="BR108" s="78">
        <f t="shared" si="187"/>
        <v>34400.925935999992</v>
      </c>
      <c r="BS108" s="78">
        <f t="shared" si="187"/>
        <v>46280.049839999992</v>
      </c>
      <c r="BT108" s="568">
        <f t="shared" si="155"/>
        <v>-1022687.2114991999</v>
      </c>
      <c r="BU108" s="568">
        <f t="shared" si="156"/>
        <v>859287.65324399981</v>
      </c>
      <c r="BV108" s="568">
        <f t="shared" si="157"/>
        <v>-163399.55825520004</v>
      </c>
      <c r="BX108" s="78">
        <f t="shared" ref="BX108:CD108" si="188">SUM(BX109:BX119)</f>
        <v>-5265.4034160000001</v>
      </c>
      <c r="BY108" s="78">
        <f t="shared" si="188"/>
        <v>-91140.35579999999</v>
      </c>
      <c r="BZ108" s="78">
        <f t="shared" si="188"/>
        <v>-141156.78969599999</v>
      </c>
      <c r="CA108" s="78">
        <f t="shared" si="188"/>
        <v>-175963.66776000001</v>
      </c>
      <c r="CB108" s="78">
        <f t="shared" si="188"/>
        <v>-15660.30672</v>
      </c>
      <c r="CC108" s="78">
        <f t="shared" si="188"/>
        <v>-636521.12992800004</v>
      </c>
      <c r="CD108" s="78">
        <f t="shared" si="188"/>
        <v>-958.77719999999999</v>
      </c>
      <c r="CE108" s="78">
        <f t="shared" ref="CE108:CQ108" si="189">SUM(CE109:CE118)</f>
        <v>6917.5146960000002</v>
      </c>
      <c r="CF108" s="78">
        <f t="shared" si="189"/>
        <v>8085.799368</v>
      </c>
      <c r="CG108" s="78">
        <f t="shared" si="189"/>
        <v>13090.030199999999</v>
      </c>
      <c r="CH108" s="78">
        <f t="shared" si="189"/>
        <v>22307.270399999998</v>
      </c>
      <c r="CI108" s="78">
        <f t="shared" si="189"/>
        <v>151210.38506399997</v>
      </c>
      <c r="CJ108" s="78">
        <f t="shared" si="189"/>
        <v>204801.25759200001</v>
      </c>
      <c r="CK108" s="78">
        <f t="shared" si="189"/>
        <v>132945.13511999999</v>
      </c>
      <c r="CL108" s="78">
        <f t="shared" si="189"/>
        <v>1348.1495999999997</v>
      </c>
      <c r="CM108" s="78">
        <f t="shared" si="189"/>
        <v>29246.263379999997</v>
      </c>
      <c r="CN108" s="78">
        <f t="shared" si="189"/>
        <v>140798.10654000001</v>
      </c>
      <c r="CO108" s="78">
        <f t="shared" si="189"/>
        <v>36601.005599999997</v>
      </c>
      <c r="CP108" s="78">
        <f t="shared" si="189"/>
        <v>49267.164167999988</v>
      </c>
      <c r="CQ108" s="78">
        <f t="shared" si="189"/>
        <v>32569.368407999998</v>
      </c>
      <c r="CR108" s="568">
        <f t="shared" si="159"/>
        <v>-1066666.4305199999</v>
      </c>
      <c r="CS108" s="568">
        <f t="shared" si="160"/>
        <v>829187.45013599994</v>
      </c>
      <c r="CT108" s="568">
        <f t="shared" si="161"/>
        <v>-237478.98038399999</v>
      </c>
      <c r="CV108" s="78">
        <f t="shared" ref="CV108:DB108" si="190">SUM(CV109:CV119)</f>
        <v>-24635.382408000001</v>
      </c>
      <c r="CW108" s="78">
        <f t="shared" si="190"/>
        <v>-142003.69560000001</v>
      </c>
      <c r="CX108" s="78">
        <f t="shared" si="190"/>
        <v>-151618.14588960001</v>
      </c>
      <c r="CY108" s="78">
        <f t="shared" si="190"/>
        <v>-173176.76620799999</v>
      </c>
      <c r="CZ108" s="78">
        <f t="shared" si="190"/>
        <v>-15660.30672</v>
      </c>
      <c r="DA108" s="78">
        <f t="shared" si="190"/>
        <v>-631338.45767999988</v>
      </c>
      <c r="DB108" s="78">
        <f t="shared" si="190"/>
        <v>-715.94279999999992</v>
      </c>
      <c r="DC108" s="78">
        <f t="shared" ref="DC108:DO108" si="191">SUM(DC109:DC118)</f>
        <v>6160.1225760000007</v>
      </c>
      <c r="DD108" s="78">
        <f t="shared" si="191"/>
        <v>12779.955792000001</v>
      </c>
      <c r="DE108" s="78">
        <f t="shared" si="191"/>
        <v>13090.030199999999</v>
      </c>
      <c r="DF108" s="78">
        <f t="shared" si="191"/>
        <v>41881.397759999993</v>
      </c>
      <c r="DG108" s="78">
        <f t="shared" si="191"/>
        <v>142353.04219200002</v>
      </c>
      <c r="DH108" s="78">
        <f t="shared" si="191"/>
        <v>223747.86736800001</v>
      </c>
      <c r="DI108" s="78">
        <f t="shared" si="191"/>
        <v>148746.11831999998</v>
      </c>
      <c r="DJ108" s="78">
        <f t="shared" si="191"/>
        <v>205.15319999999997</v>
      </c>
      <c r="DK108" s="78">
        <f t="shared" si="191"/>
        <v>25837.580159999998</v>
      </c>
      <c r="DL108" s="78">
        <f t="shared" si="191"/>
        <v>147686.27176800001</v>
      </c>
      <c r="DM108" s="78">
        <f t="shared" si="191"/>
        <v>34389.202895999995</v>
      </c>
      <c r="DN108" s="78">
        <f t="shared" si="191"/>
        <v>50890.721471999997</v>
      </c>
      <c r="DO108" s="78">
        <f t="shared" si="191"/>
        <v>29484.031751999995</v>
      </c>
      <c r="DP108" s="568">
        <f t="shared" si="163"/>
        <v>-1139148.6973055999</v>
      </c>
      <c r="DQ108" s="568">
        <f t="shared" si="164"/>
        <v>877251.49545599998</v>
      </c>
      <c r="DR108" s="568">
        <f t="shared" si="165"/>
        <v>-261897.20184959995</v>
      </c>
      <c r="DT108" s="78">
        <f t="shared" ref="DT108:DZ108" si="192">SUM(DT109:DT119)</f>
        <v>-20368.195848000003</v>
      </c>
      <c r="DU108" s="78">
        <f t="shared" si="192"/>
        <v>-94269.988800000006</v>
      </c>
      <c r="DV108" s="78">
        <f t="shared" si="192"/>
        <v>-122991.9643368</v>
      </c>
      <c r="DW108" s="78">
        <f t="shared" si="192"/>
        <v>-209514.50582399999</v>
      </c>
      <c r="DX108" s="78">
        <f t="shared" si="192"/>
        <v>-10626.098399999999</v>
      </c>
      <c r="DY108" s="78">
        <f t="shared" si="192"/>
        <v>-647805.1420799999</v>
      </c>
      <c r="DZ108" s="78">
        <f t="shared" si="192"/>
        <v>-611.27279999999996</v>
      </c>
      <c r="EA108" s="78">
        <f t="shared" ref="EA108:EM108" si="193">SUM(EA109:EA118)</f>
        <v>7139.6830512000006</v>
      </c>
      <c r="EB108" s="78">
        <f t="shared" si="193"/>
        <v>16697.712024</v>
      </c>
      <c r="EC108" s="78">
        <f t="shared" si="193"/>
        <v>8626.9013999999988</v>
      </c>
      <c r="ED108" s="78">
        <f t="shared" si="193"/>
        <v>39811.443839999993</v>
      </c>
      <c r="EE108" s="78">
        <f t="shared" si="193"/>
        <v>203724.66383999999</v>
      </c>
      <c r="EF108" s="78">
        <f t="shared" si="193"/>
        <v>222408.42631200003</v>
      </c>
      <c r="EG108" s="78">
        <f t="shared" si="193"/>
        <v>162576.62596799998</v>
      </c>
      <c r="EH108" s="78">
        <f t="shared" si="193"/>
        <v>1632.8519999999999</v>
      </c>
      <c r="EI108" s="78">
        <f t="shared" si="193"/>
        <v>26374.537259999994</v>
      </c>
      <c r="EJ108" s="78">
        <f t="shared" si="193"/>
        <v>148872.35034</v>
      </c>
      <c r="EK108" s="78">
        <f t="shared" si="193"/>
        <v>35302.260239999996</v>
      </c>
      <c r="EL108" s="78">
        <f t="shared" si="193"/>
        <v>52248.500711999994</v>
      </c>
      <c r="EM108" s="78">
        <f t="shared" si="193"/>
        <v>28813.808807999998</v>
      </c>
      <c r="EN108" s="568">
        <f t="shared" si="167"/>
        <v>-1106187.1680887998</v>
      </c>
      <c r="EO108" s="568">
        <f t="shared" si="168"/>
        <v>954229.7657951999</v>
      </c>
      <c r="EP108" s="568">
        <f t="shared" si="169"/>
        <v>-151957.40229359991</v>
      </c>
      <c r="ER108" s="78">
        <f t="shared" ref="ER108:EX108" si="194">SUM(ER109:ER119)</f>
        <v>-19880.517383999999</v>
      </c>
      <c r="ES108" s="78">
        <f t="shared" si="194"/>
        <v>-113836.99859999999</v>
      </c>
      <c r="ET108" s="78">
        <f t="shared" si="194"/>
        <v>-155886.74758800003</v>
      </c>
      <c r="EU108" s="78">
        <f t="shared" si="194"/>
        <v>-203958.70595999999</v>
      </c>
      <c r="EV108" s="78">
        <f t="shared" si="194"/>
        <v>-16037.11872</v>
      </c>
      <c r="EW108" s="78">
        <f t="shared" si="194"/>
        <v>-641767.3578</v>
      </c>
      <c r="EX108" s="78">
        <f t="shared" si="194"/>
        <v>-661.51440000000002</v>
      </c>
      <c r="EY108" s="78">
        <f t="shared" ref="EY108:FK108" si="195">SUM(EY109:EY118)</f>
        <v>7816.2866784000007</v>
      </c>
      <c r="EZ108" s="78">
        <f t="shared" si="195"/>
        <v>18010.441296000001</v>
      </c>
      <c r="FA108" s="78">
        <f t="shared" si="195"/>
        <v>6585.8364000000001</v>
      </c>
      <c r="FB108" s="78">
        <f t="shared" si="195"/>
        <v>43147.486080000002</v>
      </c>
      <c r="FC108" s="78">
        <f t="shared" si="195"/>
        <v>199518.43708799998</v>
      </c>
      <c r="FD108" s="78">
        <f t="shared" si="195"/>
        <v>218944.60293599998</v>
      </c>
      <c r="FE108" s="78">
        <f t="shared" si="195"/>
        <v>168921.805104</v>
      </c>
      <c r="FF108" s="78">
        <f t="shared" si="195"/>
        <v>1632.8519999999999</v>
      </c>
      <c r="FG108" s="78">
        <f t="shared" si="195"/>
        <v>27293.330519999996</v>
      </c>
      <c r="FH108" s="78">
        <f t="shared" si="195"/>
        <v>153238.01043600001</v>
      </c>
      <c r="FI108" s="78">
        <f t="shared" si="195"/>
        <v>34971.670511999997</v>
      </c>
      <c r="FJ108" s="78">
        <f t="shared" si="195"/>
        <v>53196.057287999996</v>
      </c>
      <c r="FK108" s="78">
        <f t="shared" si="195"/>
        <v>24301.359503999996</v>
      </c>
      <c r="FL108" s="568">
        <f t="shared" si="171"/>
        <v>-1152028.9604519999</v>
      </c>
      <c r="FM108" s="568">
        <f t="shared" si="172"/>
        <v>957578.17584239994</v>
      </c>
      <c r="FN108" s="568">
        <f t="shared" si="173"/>
        <v>-194450.78460959997</v>
      </c>
    </row>
    <row r="109" spans="1:170" x14ac:dyDescent="0.25">
      <c r="A109" s="97">
        <v>105</v>
      </c>
      <c r="B109" s="67" t="s">
        <v>5</v>
      </c>
      <c r="D109" s="79">
        <f t="shared" ref="D109:V109" si="196">D7-D30</f>
        <v>0</v>
      </c>
      <c r="E109" s="79">
        <f t="shared" si="196"/>
        <v>0</v>
      </c>
      <c r="F109" s="79">
        <f t="shared" si="196"/>
        <v>0</v>
      </c>
      <c r="G109" s="79">
        <f t="shared" si="196"/>
        <v>-188411.107896</v>
      </c>
      <c r="H109" s="79">
        <f t="shared" si="196"/>
        <v>0</v>
      </c>
      <c r="I109" s="79">
        <f t="shared" si="196"/>
        <v>0</v>
      </c>
      <c r="J109" s="79">
        <f t="shared" si="196"/>
        <v>0</v>
      </c>
      <c r="K109" s="79">
        <f t="shared" si="196"/>
        <v>0</v>
      </c>
      <c r="L109" s="79">
        <f t="shared" si="196"/>
        <v>0</v>
      </c>
      <c r="M109" s="79">
        <f t="shared" si="196"/>
        <v>0</v>
      </c>
      <c r="N109" s="79">
        <f t="shared" si="196"/>
        <v>0</v>
      </c>
      <c r="O109" s="79">
        <f t="shared" si="196"/>
        <v>0</v>
      </c>
      <c r="P109" s="79">
        <f t="shared" si="196"/>
        <v>153088.75101599999</v>
      </c>
      <c r="Q109" s="79">
        <f t="shared" si="196"/>
        <v>0</v>
      </c>
      <c r="R109" s="79">
        <f t="shared" si="196"/>
        <v>0</v>
      </c>
      <c r="S109" s="79">
        <f t="shared" si="196"/>
        <v>0</v>
      </c>
      <c r="T109" s="79">
        <f t="shared" si="196"/>
        <v>0</v>
      </c>
      <c r="U109" s="79">
        <f t="shared" si="196"/>
        <v>0</v>
      </c>
      <c r="V109" s="79">
        <f t="shared" si="196"/>
        <v>0</v>
      </c>
      <c r="W109" s="79">
        <f>W7-W30</f>
        <v>0</v>
      </c>
      <c r="X109" s="570">
        <f t="shared" si="148"/>
        <v>-188411.107896</v>
      </c>
      <c r="Y109" s="570">
        <f>SUM(K109:W109)</f>
        <v>153088.75101599999</v>
      </c>
      <c r="Z109" s="570">
        <f t="shared" si="175"/>
        <v>-35322.356880000007</v>
      </c>
      <c r="AB109" s="79">
        <f t="shared" ref="AB109:AU109" si="197">AB7-AB30</f>
        <v>0</v>
      </c>
      <c r="AC109" s="79">
        <f t="shared" si="197"/>
        <v>0</v>
      </c>
      <c r="AD109" s="79">
        <f t="shared" si="197"/>
        <v>0</v>
      </c>
      <c r="AE109" s="79">
        <f t="shared" si="197"/>
        <v>-188396.705304</v>
      </c>
      <c r="AF109" s="79">
        <f t="shared" si="197"/>
        <v>0</v>
      </c>
      <c r="AG109" s="79">
        <f t="shared" si="197"/>
        <v>0</v>
      </c>
      <c r="AH109" s="79">
        <f t="shared" si="197"/>
        <v>0</v>
      </c>
      <c r="AI109" s="79">
        <f t="shared" si="197"/>
        <v>0</v>
      </c>
      <c r="AJ109" s="79">
        <f t="shared" si="197"/>
        <v>0</v>
      </c>
      <c r="AK109" s="79">
        <f t="shared" si="197"/>
        <v>0</v>
      </c>
      <c r="AL109" s="79">
        <f t="shared" si="197"/>
        <v>0</v>
      </c>
      <c r="AM109" s="79">
        <f t="shared" si="197"/>
        <v>0</v>
      </c>
      <c r="AN109" s="79">
        <f t="shared" si="197"/>
        <v>159199.05067200001</v>
      </c>
      <c r="AO109" s="79">
        <f t="shared" si="197"/>
        <v>0</v>
      </c>
      <c r="AP109" s="79">
        <f t="shared" si="197"/>
        <v>0</v>
      </c>
      <c r="AQ109" s="79">
        <f t="shared" si="197"/>
        <v>0</v>
      </c>
      <c r="AR109" s="79">
        <f t="shared" si="197"/>
        <v>0</v>
      </c>
      <c r="AS109" s="79">
        <f t="shared" si="197"/>
        <v>0</v>
      </c>
      <c r="AT109" s="79">
        <f t="shared" si="197"/>
        <v>0</v>
      </c>
      <c r="AU109" s="79">
        <f t="shared" si="197"/>
        <v>0</v>
      </c>
      <c r="AV109" s="570">
        <f t="shared" si="151"/>
        <v>-188396.705304</v>
      </c>
      <c r="AW109" s="570">
        <f t="shared" si="152"/>
        <v>159199.05067200001</v>
      </c>
      <c r="AX109" s="570">
        <f t="shared" si="153"/>
        <v>-29197.654631999991</v>
      </c>
      <c r="AZ109" s="79">
        <f t="shared" ref="AZ109:BS109" si="198">AZ7-AZ30</f>
        <v>0</v>
      </c>
      <c r="BA109" s="79">
        <f t="shared" si="198"/>
        <v>0</v>
      </c>
      <c r="BB109" s="79">
        <f t="shared" si="198"/>
        <v>0</v>
      </c>
      <c r="BC109" s="79">
        <f t="shared" si="198"/>
        <v>-188396.705304</v>
      </c>
      <c r="BD109" s="79">
        <f t="shared" si="198"/>
        <v>0</v>
      </c>
      <c r="BE109" s="79">
        <f t="shared" si="198"/>
        <v>0</v>
      </c>
      <c r="BF109" s="79">
        <f t="shared" si="198"/>
        <v>0</v>
      </c>
      <c r="BG109" s="79">
        <f t="shared" si="198"/>
        <v>0</v>
      </c>
      <c r="BH109" s="79">
        <f t="shared" si="198"/>
        <v>0</v>
      </c>
      <c r="BI109" s="79">
        <f t="shared" si="198"/>
        <v>0</v>
      </c>
      <c r="BJ109" s="79">
        <f t="shared" si="198"/>
        <v>0</v>
      </c>
      <c r="BK109" s="79">
        <f t="shared" si="198"/>
        <v>0</v>
      </c>
      <c r="BL109" s="79">
        <f t="shared" si="198"/>
        <v>166209.51232799998</v>
      </c>
      <c r="BM109" s="79">
        <f t="shared" si="198"/>
        <v>0</v>
      </c>
      <c r="BN109" s="79">
        <f t="shared" si="198"/>
        <v>0</v>
      </c>
      <c r="BO109" s="79">
        <f t="shared" si="198"/>
        <v>0</v>
      </c>
      <c r="BP109" s="79">
        <f t="shared" si="198"/>
        <v>0</v>
      </c>
      <c r="BQ109" s="79">
        <f t="shared" si="198"/>
        <v>0</v>
      </c>
      <c r="BR109" s="79">
        <f t="shared" si="198"/>
        <v>0</v>
      </c>
      <c r="BS109" s="79">
        <f t="shared" si="198"/>
        <v>0</v>
      </c>
      <c r="BT109" s="570">
        <f t="shared" si="155"/>
        <v>-188396.705304</v>
      </c>
      <c r="BU109" s="570">
        <f t="shared" si="156"/>
        <v>166209.51232799998</v>
      </c>
      <c r="BV109" s="570">
        <f t="shared" si="157"/>
        <v>-22187.19297600002</v>
      </c>
      <c r="BX109" s="79">
        <f t="shared" ref="BX109:CQ109" si="199">BX7-BX30</f>
        <v>0</v>
      </c>
      <c r="BY109" s="79">
        <f t="shared" si="199"/>
        <v>0</v>
      </c>
      <c r="BZ109" s="79">
        <f t="shared" si="199"/>
        <v>0</v>
      </c>
      <c r="CA109" s="79">
        <f t="shared" si="199"/>
        <v>-175049.103168</v>
      </c>
      <c r="CB109" s="79">
        <f t="shared" si="199"/>
        <v>0</v>
      </c>
      <c r="CC109" s="79">
        <f t="shared" si="199"/>
        <v>0</v>
      </c>
      <c r="CD109" s="79">
        <f t="shared" si="199"/>
        <v>0</v>
      </c>
      <c r="CE109" s="79">
        <f t="shared" si="199"/>
        <v>0</v>
      </c>
      <c r="CF109" s="79">
        <f t="shared" si="199"/>
        <v>0</v>
      </c>
      <c r="CG109" s="79">
        <f t="shared" si="199"/>
        <v>0</v>
      </c>
      <c r="CH109" s="79">
        <f t="shared" si="199"/>
        <v>0</v>
      </c>
      <c r="CI109" s="79">
        <f t="shared" si="199"/>
        <v>0</v>
      </c>
      <c r="CJ109" s="79">
        <f t="shared" si="199"/>
        <v>147039.66237599999</v>
      </c>
      <c r="CK109" s="79">
        <f t="shared" si="199"/>
        <v>0</v>
      </c>
      <c r="CL109" s="79">
        <f t="shared" si="199"/>
        <v>0</v>
      </c>
      <c r="CM109" s="79">
        <f t="shared" si="199"/>
        <v>0</v>
      </c>
      <c r="CN109" s="79">
        <f t="shared" si="199"/>
        <v>0</v>
      </c>
      <c r="CO109" s="79">
        <f t="shared" si="199"/>
        <v>0</v>
      </c>
      <c r="CP109" s="79">
        <f t="shared" si="199"/>
        <v>0</v>
      </c>
      <c r="CQ109" s="79">
        <f t="shared" si="199"/>
        <v>0</v>
      </c>
      <c r="CR109" s="570">
        <f t="shared" si="159"/>
        <v>-175049.103168</v>
      </c>
      <c r="CS109" s="570">
        <f t="shared" si="160"/>
        <v>147039.66237599999</v>
      </c>
      <c r="CT109" s="570">
        <f t="shared" si="161"/>
        <v>-28009.440792000009</v>
      </c>
      <c r="CV109" s="79">
        <f t="shared" ref="CV109:DO109" si="200">CV7-CV30</f>
        <v>0</v>
      </c>
      <c r="CW109" s="79">
        <f t="shared" si="200"/>
        <v>0</v>
      </c>
      <c r="CX109" s="79">
        <f t="shared" si="200"/>
        <v>0</v>
      </c>
      <c r="CY109" s="79">
        <f t="shared" si="200"/>
        <v>-173176.76620799999</v>
      </c>
      <c r="CZ109" s="79">
        <f t="shared" si="200"/>
        <v>0</v>
      </c>
      <c r="DA109" s="79">
        <f t="shared" si="200"/>
        <v>0</v>
      </c>
      <c r="DB109" s="79">
        <f t="shared" si="200"/>
        <v>0</v>
      </c>
      <c r="DC109" s="79">
        <f t="shared" si="200"/>
        <v>0</v>
      </c>
      <c r="DD109" s="79">
        <f t="shared" si="200"/>
        <v>0</v>
      </c>
      <c r="DE109" s="79">
        <f t="shared" si="200"/>
        <v>0</v>
      </c>
      <c r="DF109" s="79">
        <f t="shared" si="200"/>
        <v>0</v>
      </c>
      <c r="DG109" s="79">
        <f t="shared" si="200"/>
        <v>0</v>
      </c>
      <c r="DH109" s="79">
        <f t="shared" si="200"/>
        <v>145469.77984800001</v>
      </c>
      <c r="DI109" s="79">
        <f t="shared" si="200"/>
        <v>0</v>
      </c>
      <c r="DJ109" s="79">
        <f t="shared" si="200"/>
        <v>0</v>
      </c>
      <c r="DK109" s="79">
        <f t="shared" si="200"/>
        <v>0</v>
      </c>
      <c r="DL109" s="79">
        <f t="shared" si="200"/>
        <v>0</v>
      </c>
      <c r="DM109" s="79">
        <f t="shared" si="200"/>
        <v>0</v>
      </c>
      <c r="DN109" s="79">
        <f t="shared" si="200"/>
        <v>0</v>
      </c>
      <c r="DO109" s="79">
        <f t="shared" si="200"/>
        <v>0</v>
      </c>
      <c r="DP109" s="570">
        <f t="shared" si="163"/>
        <v>-173176.76620799999</v>
      </c>
      <c r="DQ109" s="570">
        <f t="shared" si="164"/>
        <v>145469.77984800001</v>
      </c>
      <c r="DR109" s="570">
        <f t="shared" si="165"/>
        <v>-27706.986359999981</v>
      </c>
      <c r="DT109" s="79">
        <f t="shared" ref="DT109:EM109" si="201">DT7-DT30</f>
        <v>0</v>
      </c>
      <c r="DU109" s="79">
        <f t="shared" si="201"/>
        <v>0</v>
      </c>
      <c r="DV109" s="79">
        <f t="shared" si="201"/>
        <v>0</v>
      </c>
      <c r="DW109" s="79">
        <f t="shared" si="201"/>
        <v>-209514.50582399999</v>
      </c>
      <c r="DX109" s="79">
        <f t="shared" si="201"/>
        <v>0</v>
      </c>
      <c r="DY109" s="79">
        <f t="shared" si="201"/>
        <v>0</v>
      </c>
      <c r="DZ109" s="79">
        <f t="shared" si="201"/>
        <v>0</v>
      </c>
      <c r="EA109" s="79">
        <f t="shared" si="201"/>
        <v>0</v>
      </c>
      <c r="EB109" s="79">
        <f t="shared" si="201"/>
        <v>0</v>
      </c>
      <c r="EC109" s="79">
        <f t="shared" si="201"/>
        <v>0</v>
      </c>
      <c r="ED109" s="79">
        <f t="shared" si="201"/>
        <v>0</v>
      </c>
      <c r="EE109" s="79">
        <f t="shared" si="201"/>
        <v>0</v>
      </c>
      <c r="EF109" s="79">
        <f t="shared" si="201"/>
        <v>175992.47294400001</v>
      </c>
      <c r="EG109" s="79">
        <f t="shared" si="201"/>
        <v>0</v>
      </c>
      <c r="EH109" s="79">
        <f t="shared" si="201"/>
        <v>0</v>
      </c>
      <c r="EI109" s="79">
        <f t="shared" si="201"/>
        <v>0</v>
      </c>
      <c r="EJ109" s="79">
        <f t="shared" si="201"/>
        <v>0</v>
      </c>
      <c r="EK109" s="79">
        <f t="shared" si="201"/>
        <v>0</v>
      </c>
      <c r="EL109" s="79">
        <f t="shared" si="201"/>
        <v>0</v>
      </c>
      <c r="EM109" s="79">
        <f t="shared" si="201"/>
        <v>0</v>
      </c>
      <c r="EN109" s="570">
        <f t="shared" si="167"/>
        <v>-209514.50582399999</v>
      </c>
      <c r="EO109" s="570">
        <f t="shared" si="168"/>
        <v>175992.47294400001</v>
      </c>
      <c r="EP109" s="570">
        <f t="shared" si="169"/>
        <v>-33522.032879999984</v>
      </c>
      <c r="ER109" s="79">
        <f t="shared" ref="ER109:FK109" si="202">ER7-ER30</f>
        <v>0</v>
      </c>
      <c r="ES109" s="79">
        <f t="shared" si="202"/>
        <v>0</v>
      </c>
      <c r="ET109" s="79">
        <f t="shared" si="202"/>
        <v>0</v>
      </c>
      <c r="EU109" s="79">
        <f t="shared" si="202"/>
        <v>-203958.70595999999</v>
      </c>
      <c r="EV109" s="79">
        <f t="shared" si="202"/>
        <v>0</v>
      </c>
      <c r="EW109" s="79">
        <f t="shared" si="202"/>
        <v>0</v>
      </c>
      <c r="EX109" s="79">
        <f t="shared" si="202"/>
        <v>0</v>
      </c>
      <c r="EY109" s="79">
        <f t="shared" si="202"/>
        <v>0</v>
      </c>
      <c r="EZ109" s="79">
        <f t="shared" si="202"/>
        <v>0</v>
      </c>
      <c r="FA109" s="79">
        <f t="shared" si="202"/>
        <v>0</v>
      </c>
      <c r="FB109" s="79">
        <f t="shared" si="202"/>
        <v>0</v>
      </c>
      <c r="FC109" s="79">
        <f t="shared" si="202"/>
        <v>0</v>
      </c>
      <c r="FD109" s="79">
        <f t="shared" si="202"/>
        <v>171326.03313599998</v>
      </c>
      <c r="FE109" s="79">
        <f t="shared" si="202"/>
        <v>0</v>
      </c>
      <c r="FF109" s="79">
        <f t="shared" si="202"/>
        <v>0</v>
      </c>
      <c r="FG109" s="79">
        <f t="shared" si="202"/>
        <v>0</v>
      </c>
      <c r="FH109" s="79">
        <f t="shared" si="202"/>
        <v>0</v>
      </c>
      <c r="FI109" s="79">
        <f t="shared" si="202"/>
        <v>0</v>
      </c>
      <c r="FJ109" s="79">
        <f t="shared" si="202"/>
        <v>0</v>
      </c>
      <c r="FK109" s="79">
        <f t="shared" si="202"/>
        <v>0</v>
      </c>
      <c r="FL109" s="570">
        <f t="shared" si="171"/>
        <v>-203958.70595999999</v>
      </c>
      <c r="FM109" s="570">
        <f t="shared" si="172"/>
        <v>171326.03313599998</v>
      </c>
      <c r="FN109" s="570">
        <f t="shared" si="173"/>
        <v>-32632.672824000008</v>
      </c>
    </row>
    <row r="110" spans="1:170" x14ac:dyDescent="0.25">
      <c r="A110" s="97">
        <v>106</v>
      </c>
      <c r="B110" s="68" t="s">
        <v>6</v>
      </c>
      <c r="D110" s="18">
        <f t="shared" ref="D110:V110" si="203">D8-D31</f>
        <v>0</v>
      </c>
      <c r="E110" s="18">
        <f t="shared" si="203"/>
        <v>-28221.125400000001</v>
      </c>
      <c r="F110" s="18">
        <f t="shared" si="203"/>
        <v>-66512.593368000002</v>
      </c>
      <c r="G110" s="18">
        <f t="shared" si="203"/>
        <v>0</v>
      </c>
      <c r="H110" s="18">
        <f t="shared" si="203"/>
        <v>0</v>
      </c>
      <c r="I110" s="18">
        <f t="shared" si="203"/>
        <v>0</v>
      </c>
      <c r="J110" s="18">
        <f t="shared" si="203"/>
        <v>0</v>
      </c>
      <c r="K110" s="18">
        <f t="shared" si="203"/>
        <v>0</v>
      </c>
      <c r="L110" s="18">
        <f t="shared" si="203"/>
        <v>0</v>
      </c>
      <c r="M110" s="18">
        <f t="shared" si="203"/>
        <v>0</v>
      </c>
      <c r="N110" s="18">
        <f t="shared" si="203"/>
        <v>0</v>
      </c>
      <c r="O110" s="18">
        <f t="shared" si="203"/>
        <v>0</v>
      </c>
      <c r="P110" s="18">
        <f t="shared" si="203"/>
        <v>35866.054727999996</v>
      </c>
      <c r="Q110" s="18">
        <f t="shared" si="203"/>
        <v>-817.93324799999994</v>
      </c>
      <c r="R110" s="18">
        <f t="shared" si="203"/>
        <v>0</v>
      </c>
      <c r="S110" s="18">
        <f t="shared" si="203"/>
        <v>0</v>
      </c>
      <c r="T110" s="18">
        <f t="shared" si="203"/>
        <v>0</v>
      </c>
      <c r="U110" s="18">
        <f t="shared" si="203"/>
        <v>0</v>
      </c>
      <c r="V110" s="18">
        <f t="shared" si="203"/>
        <v>0</v>
      </c>
      <c r="W110" s="18">
        <f>W8-W31</f>
        <v>0</v>
      </c>
      <c r="X110" s="567">
        <f t="shared" si="148"/>
        <v>-94733.718768000006</v>
      </c>
      <c r="Y110" s="567">
        <f t="shared" ref="Y110:Y119" si="204">SUM(K110:W110)</f>
        <v>35048.121479999994</v>
      </c>
      <c r="Z110" s="567">
        <f t="shared" si="175"/>
        <v>-59685.597288000012</v>
      </c>
      <c r="AB110" s="18">
        <f t="shared" ref="AB110:AU110" si="205">AB8-AB31</f>
        <v>0</v>
      </c>
      <c r="AC110" s="18">
        <f t="shared" si="205"/>
        <v>-28221.125400000001</v>
      </c>
      <c r="AD110" s="18">
        <f t="shared" si="205"/>
        <v>-66512.593368000002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>
        <f t="shared" si="205"/>
        <v>0</v>
      </c>
      <c r="AL110" s="18">
        <f t="shared" si="205"/>
        <v>0</v>
      </c>
      <c r="AM110" s="18">
        <f t="shared" si="205"/>
        <v>0</v>
      </c>
      <c r="AN110" s="18">
        <f t="shared" si="205"/>
        <v>33511.230936</v>
      </c>
      <c r="AO110" s="18">
        <f t="shared" si="205"/>
        <v>-830.32617599999992</v>
      </c>
      <c r="AP110" s="18">
        <f t="shared" si="205"/>
        <v>0</v>
      </c>
      <c r="AQ110" s="18">
        <f t="shared" si="205"/>
        <v>0</v>
      </c>
      <c r="AR110" s="18">
        <f t="shared" si="205"/>
        <v>0</v>
      </c>
      <c r="AS110" s="18">
        <f t="shared" si="205"/>
        <v>0</v>
      </c>
      <c r="AT110" s="18">
        <f t="shared" si="205"/>
        <v>0</v>
      </c>
      <c r="AU110" s="18">
        <f t="shared" si="205"/>
        <v>0</v>
      </c>
      <c r="AV110" s="567">
        <f t="shared" si="151"/>
        <v>-94733.718768000006</v>
      </c>
      <c r="AW110" s="567">
        <f t="shared" si="152"/>
        <v>32680.904760000001</v>
      </c>
      <c r="AX110" s="567">
        <f t="shared" si="153"/>
        <v>-62052.814008000001</v>
      </c>
      <c r="AZ110" s="18">
        <f t="shared" ref="AZ110:BS110" si="206">AZ8-AZ31</f>
        <v>0</v>
      </c>
      <c r="BA110" s="18">
        <f t="shared" si="206"/>
        <v>-26561.0592</v>
      </c>
      <c r="BB110" s="18">
        <f t="shared" si="206"/>
        <v>-48275.269379999998</v>
      </c>
      <c r="BC110" s="18">
        <f t="shared" si="206"/>
        <v>0</v>
      </c>
      <c r="BD110" s="18">
        <f t="shared" si="206"/>
        <v>0</v>
      </c>
      <c r="BE110" s="18">
        <f t="shared" si="206"/>
        <v>0</v>
      </c>
      <c r="BF110" s="18">
        <f t="shared" si="206"/>
        <v>0</v>
      </c>
      <c r="BG110" s="18">
        <f t="shared" si="206"/>
        <v>0</v>
      </c>
      <c r="BH110" s="18">
        <f t="shared" si="206"/>
        <v>0</v>
      </c>
      <c r="BI110" s="18">
        <f t="shared" si="206"/>
        <v>0</v>
      </c>
      <c r="BJ110" s="18">
        <f t="shared" si="206"/>
        <v>0</v>
      </c>
      <c r="BK110" s="18">
        <f t="shared" si="206"/>
        <v>0</v>
      </c>
      <c r="BL110" s="18">
        <f t="shared" si="206"/>
        <v>29266.066943999998</v>
      </c>
      <c r="BM110" s="18">
        <f t="shared" si="206"/>
        <v>-830.32617599999992</v>
      </c>
      <c r="BN110" s="18">
        <f t="shared" si="206"/>
        <v>0</v>
      </c>
      <c r="BO110" s="18">
        <f t="shared" si="206"/>
        <v>0</v>
      </c>
      <c r="BP110" s="18">
        <f t="shared" si="206"/>
        <v>0</v>
      </c>
      <c r="BQ110" s="18">
        <f t="shared" si="206"/>
        <v>0</v>
      </c>
      <c r="BR110" s="18">
        <f t="shared" si="206"/>
        <v>0</v>
      </c>
      <c r="BS110" s="18">
        <f t="shared" si="206"/>
        <v>0</v>
      </c>
      <c r="BT110" s="567">
        <f t="shared" si="155"/>
        <v>-74836.328580000001</v>
      </c>
      <c r="BU110" s="567">
        <f t="shared" si="156"/>
        <v>28435.740768</v>
      </c>
      <c r="BV110" s="567">
        <f t="shared" si="157"/>
        <v>-46400.587811999998</v>
      </c>
      <c r="BX110" s="18">
        <f t="shared" ref="BX110:CQ110" si="207">BX8-BX31</f>
        <v>0</v>
      </c>
      <c r="BY110" s="18">
        <f t="shared" si="207"/>
        <v>-42998.436000000002</v>
      </c>
      <c r="BZ110" s="18">
        <f t="shared" si="207"/>
        <v>-97267.687358399999</v>
      </c>
      <c r="CA110" s="18">
        <f t="shared" si="207"/>
        <v>0</v>
      </c>
      <c r="CB110" s="18">
        <f t="shared" si="207"/>
        <v>0</v>
      </c>
      <c r="CC110" s="18">
        <f t="shared" si="207"/>
        <v>0</v>
      </c>
      <c r="CD110" s="18">
        <f t="shared" si="207"/>
        <v>0</v>
      </c>
      <c r="CE110" s="18">
        <f t="shared" si="207"/>
        <v>0</v>
      </c>
      <c r="CF110" s="18">
        <f t="shared" si="207"/>
        <v>0</v>
      </c>
      <c r="CG110" s="18">
        <f t="shared" si="207"/>
        <v>0</v>
      </c>
      <c r="CH110" s="18">
        <f t="shared" si="207"/>
        <v>0</v>
      </c>
      <c r="CI110" s="18">
        <f t="shared" si="207"/>
        <v>-2241.7801919999997</v>
      </c>
      <c r="CJ110" s="18">
        <f t="shared" si="207"/>
        <v>51590.084543999998</v>
      </c>
      <c r="CK110" s="18">
        <f t="shared" si="207"/>
        <v>-1220.7034079999999</v>
      </c>
      <c r="CL110" s="18">
        <f t="shared" si="207"/>
        <v>0</v>
      </c>
      <c r="CM110" s="18">
        <f t="shared" si="207"/>
        <v>0</v>
      </c>
      <c r="CN110" s="18">
        <f t="shared" si="207"/>
        <v>0</v>
      </c>
      <c r="CO110" s="18">
        <f t="shared" si="207"/>
        <v>0</v>
      </c>
      <c r="CP110" s="18">
        <f t="shared" si="207"/>
        <v>0</v>
      </c>
      <c r="CQ110" s="18">
        <f t="shared" si="207"/>
        <v>0</v>
      </c>
      <c r="CR110" s="567">
        <f t="shared" si="159"/>
        <v>-140266.12335840001</v>
      </c>
      <c r="CS110" s="567">
        <f t="shared" si="160"/>
        <v>48127.600943999998</v>
      </c>
      <c r="CT110" s="567">
        <f t="shared" si="161"/>
        <v>-92138.522414400009</v>
      </c>
      <c r="CV110" s="18">
        <f t="shared" ref="CV110:DO110" si="208">CV8-CV31</f>
        <v>0</v>
      </c>
      <c r="CW110" s="18">
        <f t="shared" si="208"/>
        <v>-41528.869200000001</v>
      </c>
      <c r="CX110" s="18">
        <f t="shared" si="208"/>
        <v>-107220.57343920002</v>
      </c>
      <c r="CY110" s="18">
        <f t="shared" si="208"/>
        <v>0</v>
      </c>
      <c r="CZ110" s="18">
        <f t="shared" si="208"/>
        <v>0</v>
      </c>
      <c r="DA110" s="18">
        <f t="shared" si="208"/>
        <v>0</v>
      </c>
      <c r="DB110" s="18">
        <f t="shared" si="208"/>
        <v>0</v>
      </c>
      <c r="DC110" s="18">
        <f t="shared" si="208"/>
        <v>0</v>
      </c>
      <c r="DD110" s="18">
        <f t="shared" si="208"/>
        <v>0</v>
      </c>
      <c r="DE110" s="18">
        <f t="shared" si="208"/>
        <v>0</v>
      </c>
      <c r="DF110" s="18">
        <f t="shared" si="208"/>
        <v>0</v>
      </c>
      <c r="DG110" s="18">
        <f t="shared" si="208"/>
        <v>-3888.4486319999996</v>
      </c>
      <c r="DH110" s="18">
        <f t="shared" si="208"/>
        <v>67548.156480000005</v>
      </c>
      <c r="DI110" s="18">
        <f t="shared" si="208"/>
        <v>-2125.3871519999998</v>
      </c>
      <c r="DJ110" s="18">
        <f t="shared" si="208"/>
        <v>0</v>
      </c>
      <c r="DK110" s="18">
        <f t="shared" si="208"/>
        <v>0</v>
      </c>
      <c r="DL110" s="18">
        <f t="shared" si="208"/>
        <v>0</v>
      </c>
      <c r="DM110" s="18">
        <f t="shared" si="208"/>
        <v>0</v>
      </c>
      <c r="DN110" s="18">
        <f t="shared" si="208"/>
        <v>0</v>
      </c>
      <c r="DO110" s="18">
        <f t="shared" si="208"/>
        <v>0</v>
      </c>
      <c r="DP110" s="567">
        <f t="shared" si="163"/>
        <v>-148749.44263920002</v>
      </c>
      <c r="DQ110" s="567">
        <f t="shared" si="164"/>
        <v>61534.320696000002</v>
      </c>
      <c r="DR110" s="567">
        <f t="shared" si="165"/>
        <v>-87215.121943200007</v>
      </c>
      <c r="DT110" s="18">
        <f t="shared" ref="DT110:EM110" si="209">DT8-DT31</f>
        <v>0</v>
      </c>
      <c r="DU110" s="18">
        <f t="shared" si="209"/>
        <v>-17662.015800000001</v>
      </c>
      <c r="DV110" s="18">
        <f t="shared" si="209"/>
        <v>-76321.461902399999</v>
      </c>
      <c r="DW110" s="18">
        <f t="shared" si="209"/>
        <v>0</v>
      </c>
      <c r="DX110" s="18">
        <f t="shared" si="209"/>
        <v>0</v>
      </c>
      <c r="DY110" s="18">
        <f t="shared" si="209"/>
        <v>0</v>
      </c>
      <c r="DZ110" s="18">
        <f t="shared" si="209"/>
        <v>0</v>
      </c>
      <c r="EA110" s="18">
        <f t="shared" si="209"/>
        <v>0</v>
      </c>
      <c r="EB110" s="18">
        <f t="shared" si="209"/>
        <v>0</v>
      </c>
      <c r="EC110" s="18">
        <f t="shared" si="209"/>
        <v>0</v>
      </c>
      <c r="ED110" s="18">
        <f t="shared" si="209"/>
        <v>0</v>
      </c>
      <c r="EE110" s="18">
        <f t="shared" si="209"/>
        <v>-40.444488</v>
      </c>
      <c r="EF110" s="18">
        <f t="shared" si="209"/>
        <v>33788.480832000001</v>
      </c>
      <c r="EG110" s="18">
        <f t="shared" si="209"/>
        <v>-1679.2417439999999</v>
      </c>
      <c r="EH110" s="18">
        <f t="shared" si="209"/>
        <v>0</v>
      </c>
      <c r="EI110" s="18">
        <f t="shared" si="209"/>
        <v>0</v>
      </c>
      <c r="EJ110" s="18">
        <f t="shared" si="209"/>
        <v>0</v>
      </c>
      <c r="EK110" s="18">
        <f t="shared" si="209"/>
        <v>0</v>
      </c>
      <c r="EL110" s="18">
        <f t="shared" si="209"/>
        <v>0</v>
      </c>
      <c r="EM110" s="18">
        <f t="shared" si="209"/>
        <v>0</v>
      </c>
      <c r="EN110" s="567">
        <f t="shared" si="167"/>
        <v>-93983.477702400007</v>
      </c>
      <c r="EO110" s="567">
        <f t="shared" si="168"/>
        <v>32068.794600000001</v>
      </c>
      <c r="EP110" s="567">
        <f t="shared" si="169"/>
        <v>-61914.683102400006</v>
      </c>
      <c r="ER110" s="18">
        <f t="shared" ref="ER110:FK110" si="210">ER8-ER31</f>
        <v>0</v>
      </c>
      <c r="ES110" s="18">
        <f t="shared" si="210"/>
        <v>-28384.410599999999</v>
      </c>
      <c r="ET110" s="18">
        <f t="shared" si="210"/>
        <v>-79985.581790400014</v>
      </c>
      <c r="EU110" s="18">
        <f t="shared" si="210"/>
        <v>0</v>
      </c>
      <c r="EV110" s="18">
        <f t="shared" si="210"/>
        <v>0</v>
      </c>
      <c r="EW110" s="18">
        <f t="shared" si="210"/>
        <v>0</v>
      </c>
      <c r="EX110" s="18">
        <f t="shared" si="210"/>
        <v>0</v>
      </c>
      <c r="EY110" s="18">
        <f t="shared" si="210"/>
        <v>0</v>
      </c>
      <c r="EZ110" s="18">
        <f t="shared" si="210"/>
        <v>0</v>
      </c>
      <c r="FA110" s="18">
        <f t="shared" si="210"/>
        <v>0</v>
      </c>
      <c r="FB110" s="18">
        <f t="shared" si="210"/>
        <v>0</v>
      </c>
      <c r="FC110" s="18">
        <f t="shared" si="210"/>
        <v>-1698.6684959999998</v>
      </c>
      <c r="FD110" s="18">
        <f t="shared" si="210"/>
        <v>43553.438208</v>
      </c>
      <c r="FE110" s="18">
        <f t="shared" si="210"/>
        <v>-2453.7997439999999</v>
      </c>
      <c r="FF110" s="18">
        <f t="shared" si="210"/>
        <v>0</v>
      </c>
      <c r="FG110" s="18">
        <f t="shared" si="210"/>
        <v>0</v>
      </c>
      <c r="FH110" s="18">
        <f t="shared" si="210"/>
        <v>0</v>
      </c>
      <c r="FI110" s="18">
        <f t="shared" si="210"/>
        <v>0</v>
      </c>
      <c r="FJ110" s="18">
        <f t="shared" si="210"/>
        <v>-86.666759999999996</v>
      </c>
      <c r="FK110" s="18">
        <f t="shared" si="210"/>
        <v>0</v>
      </c>
      <c r="FL110" s="567">
        <f t="shared" si="171"/>
        <v>-108369.99239040002</v>
      </c>
      <c r="FM110" s="567">
        <f t="shared" si="172"/>
        <v>39314.303208000005</v>
      </c>
      <c r="FN110" s="567">
        <f t="shared" si="173"/>
        <v>-69055.689182400005</v>
      </c>
    </row>
    <row r="111" spans="1:170" x14ac:dyDescent="0.25">
      <c r="A111" s="97">
        <v>107</v>
      </c>
      <c r="B111" s="67" t="s">
        <v>25</v>
      </c>
      <c r="D111" s="79">
        <f t="shared" ref="D111:V111" si="211">D9-D32</f>
        <v>0</v>
      </c>
      <c r="E111" s="79">
        <f t="shared" si="211"/>
        <v>0</v>
      </c>
      <c r="F111" s="79">
        <f t="shared" si="211"/>
        <v>0</v>
      </c>
      <c r="G111" s="79">
        <f t="shared" si="211"/>
        <v>0</v>
      </c>
      <c r="H111" s="79">
        <f t="shared" si="211"/>
        <v>0</v>
      </c>
      <c r="I111" s="79">
        <f t="shared" si="211"/>
        <v>0</v>
      </c>
      <c r="J111" s="79">
        <f t="shared" si="211"/>
        <v>0</v>
      </c>
      <c r="K111" s="79">
        <f t="shared" si="211"/>
        <v>0</v>
      </c>
      <c r="L111" s="79">
        <f t="shared" si="211"/>
        <v>0</v>
      </c>
      <c r="M111" s="79">
        <f t="shared" si="211"/>
        <v>0</v>
      </c>
      <c r="N111" s="79">
        <f t="shared" si="211"/>
        <v>0</v>
      </c>
      <c r="O111" s="79">
        <f t="shared" si="211"/>
        <v>0</v>
      </c>
      <c r="P111" s="79">
        <f t="shared" si="211"/>
        <v>226.840824</v>
      </c>
      <c r="Q111" s="79">
        <f t="shared" si="211"/>
        <v>0</v>
      </c>
      <c r="R111" s="79">
        <f t="shared" si="211"/>
        <v>0</v>
      </c>
      <c r="S111" s="79">
        <f t="shared" si="211"/>
        <v>0</v>
      </c>
      <c r="T111" s="79">
        <f t="shared" si="211"/>
        <v>0</v>
      </c>
      <c r="U111" s="79">
        <f t="shared" si="211"/>
        <v>0</v>
      </c>
      <c r="V111" s="79">
        <f t="shared" si="211"/>
        <v>0</v>
      </c>
      <c r="W111" s="79">
        <f>W9-W32</f>
        <v>0</v>
      </c>
      <c r="X111" s="570">
        <f t="shared" si="148"/>
        <v>0</v>
      </c>
      <c r="Y111" s="570">
        <f t="shared" si="204"/>
        <v>226.840824</v>
      </c>
      <c r="Z111" s="570">
        <f t="shared" si="175"/>
        <v>226.840824</v>
      </c>
      <c r="AB111" s="79">
        <f t="shared" ref="AB111:AU111" si="212">AB9-AB32</f>
        <v>0</v>
      </c>
      <c r="AC111" s="79">
        <f t="shared" si="212"/>
        <v>0</v>
      </c>
      <c r="AD111" s="79">
        <f t="shared" si="212"/>
        <v>0</v>
      </c>
      <c r="AE111" s="79">
        <f t="shared" si="212"/>
        <v>0</v>
      </c>
      <c r="AF111" s="79">
        <f t="shared" si="212"/>
        <v>0</v>
      </c>
      <c r="AG111" s="79">
        <f t="shared" si="212"/>
        <v>0</v>
      </c>
      <c r="AH111" s="79">
        <f t="shared" si="212"/>
        <v>0</v>
      </c>
      <c r="AI111" s="79">
        <f t="shared" si="212"/>
        <v>0</v>
      </c>
      <c r="AJ111" s="79">
        <f t="shared" si="212"/>
        <v>0</v>
      </c>
      <c r="AK111" s="79">
        <f t="shared" si="212"/>
        <v>0</v>
      </c>
      <c r="AL111" s="79">
        <f t="shared" si="212"/>
        <v>0</v>
      </c>
      <c r="AM111" s="79">
        <f t="shared" si="212"/>
        <v>0</v>
      </c>
      <c r="AN111" s="79">
        <f t="shared" si="212"/>
        <v>176.43175199999999</v>
      </c>
      <c r="AO111" s="79">
        <f t="shared" si="212"/>
        <v>0</v>
      </c>
      <c r="AP111" s="79">
        <f t="shared" si="212"/>
        <v>0</v>
      </c>
      <c r="AQ111" s="79">
        <f t="shared" si="212"/>
        <v>0</v>
      </c>
      <c r="AR111" s="79">
        <f t="shared" si="212"/>
        <v>0</v>
      </c>
      <c r="AS111" s="79">
        <f t="shared" si="212"/>
        <v>0</v>
      </c>
      <c r="AT111" s="79">
        <f t="shared" si="212"/>
        <v>0</v>
      </c>
      <c r="AU111" s="79">
        <f t="shared" si="212"/>
        <v>0</v>
      </c>
      <c r="AV111" s="570">
        <f t="shared" si="151"/>
        <v>0</v>
      </c>
      <c r="AW111" s="570">
        <f t="shared" si="152"/>
        <v>176.43175199999999</v>
      </c>
      <c r="AX111" s="570">
        <f t="shared" si="153"/>
        <v>176.43175199999999</v>
      </c>
      <c r="AZ111" s="79">
        <f t="shared" ref="AZ111:BS111" si="213">AZ9-AZ32</f>
        <v>0</v>
      </c>
      <c r="BA111" s="79">
        <f t="shared" si="213"/>
        <v>0</v>
      </c>
      <c r="BB111" s="79">
        <f t="shared" si="213"/>
        <v>0</v>
      </c>
      <c r="BC111" s="79">
        <f t="shared" si="213"/>
        <v>0</v>
      </c>
      <c r="BD111" s="79">
        <f t="shared" si="213"/>
        <v>0</v>
      </c>
      <c r="BE111" s="79">
        <f t="shared" si="213"/>
        <v>0</v>
      </c>
      <c r="BF111" s="79">
        <f t="shared" si="213"/>
        <v>0</v>
      </c>
      <c r="BG111" s="79">
        <f t="shared" si="213"/>
        <v>0</v>
      </c>
      <c r="BH111" s="79">
        <f t="shared" si="213"/>
        <v>0</v>
      </c>
      <c r="BI111" s="79">
        <f t="shared" si="213"/>
        <v>0</v>
      </c>
      <c r="BJ111" s="79">
        <f t="shared" si="213"/>
        <v>0</v>
      </c>
      <c r="BK111" s="79">
        <f t="shared" si="213"/>
        <v>0</v>
      </c>
      <c r="BL111" s="79">
        <f t="shared" si="213"/>
        <v>194.43499199999999</v>
      </c>
      <c r="BM111" s="79">
        <f t="shared" si="213"/>
        <v>0</v>
      </c>
      <c r="BN111" s="79">
        <f t="shared" si="213"/>
        <v>0</v>
      </c>
      <c r="BO111" s="79">
        <f t="shared" si="213"/>
        <v>0</v>
      </c>
      <c r="BP111" s="79">
        <f t="shared" si="213"/>
        <v>0</v>
      </c>
      <c r="BQ111" s="79">
        <f t="shared" si="213"/>
        <v>0</v>
      </c>
      <c r="BR111" s="79">
        <f t="shared" si="213"/>
        <v>0</v>
      </c>
      <c r="BS111" s="79">
        <f t="shared" si="213"/>
        <v>0</v>
      </c>
      <c r="BT111" s="570">
        <f t="shared" si="155"/>
        <v>0</v>
      </c>
      <c r="BU111" s="570">
        <f t="shared" si="156"/>
        <v>194.43499199999999</v>
      </c>
      <c r="BV111" s="570">
        <f t="shared" si="157"/>
        <v>194.43499199999999</v>
      </c>
      <c r="BX111" s="79">
        <f t="shared" ref="BX111:CQ111" si="214">BX9-BX32</f>
        <v>0</v>
      </c>
      <c r="BY111" s="79">
        <f t="shared" si="214"/>
        <v>0</v>
      </c>
      <c r="BZ111" s="79">
        <f t="shared" si="214"/>
        <v>0</v>
      </c>
      <c r="CA111" s="79">
        <f t="shared" si="214"/>
        <v>0</v>
      </c>
      <c r="CB111" s="79">
        <f t="shared" si="214"/>
        <v>0</v>
      </c>
      <c r="CC111" s="79">
        <f t="shared" si="214"/>
        <v>0</v>
      </c>
      <c r="CD111" s="79">
        <f t="shared" si="214"/>
        <v>0</v>
      </c>
      <c r="CE111" s="79">
        <f t="shared" si="214"/>
        <v>0</v>
      </c>
      <c r="CF111" s="79">
        <f t="shared" si="214"/>
        <v>0</v>
      </c>
      <c r="CG111" s="79">
        <f t="shared" si="214"/>
        <v>0</v>
      </c>
      <c r="CH111" s="79">
        <f t="shared" si="214"/>
        <v>0</v>
      </c>
      <c r="CI111" s="79">
        <f t="shared" si="214"/>
        <v>0</v>
      </c>
      <c r="CJ111" s="79">
        <f t="shared" si="214"/>
        <v>208.83758399999999</v>
      </c>
      <c r="CK111" s="79">
        <f t="shared" si="214"/>
        <v>0</v>
      </c>
      <c r="CL111" s="79">
        <f t="shared" si="214"/>
        <v>0</v>
      </c>
      <c r="CM111" s="79">
        <f t="shared" si="214"/>
        <v>0</v>
      </c>
      <c r="CN111" s="79">
        <f t="shared" si="214"/>
        <v>0</v>
      </c>
      <c r="CO111" s="79">
        <f t="shared" si="214"/>
        <v>0</v>
      </c>
      <c r="CP111" s="79">
        <f t="shared" si="214"/>
        <v>0</v>
      </c>
      <c r="CQ111" s="79">
        <f t="shared" si="214"/>
        <v>0</v>
      </c>
      <c r="CR111" s="570">
        <f t="shared" si="159"/>
        <v>0</v>
      </c>
      <c r="CS111" s="570">
        <f t="shared" si="160"/>
        <v>208.83758399999999</v>
      </c>
      <c r="CT111" s="570">
        <f t="shared" si="161"/>
        <v>208.83758399999999</v>
      </c>
      <c r="CV111" s="79">
        <f t="shared" ref="CV111:DO111" si="215">CV9-CV32</f>
        <v>0</v>
      </c>
      <c r="CW111" s="79">
        <f t="shared" si="215"/>
        <v>0</v>
      </c>
      <c r="CX111" s="79">
        <f t="shared" si="215"/>
        <v>0</v>
      </c>
      <c r="CY111" s="79">
        <f t="shared" si="215"/>
        <v>0</v>
      </c>
      <c r="CZ111" s="79">
        <f t="shared" si="215"/>
        <v>0</v>
      </c>
      <c r="DA111" s="79">
        <f t="shared" si="215"/>
        <v>0</v>
      </c>
      <c r="DB111" s="79">
        <f t="shared" si="215"/>
        <v>0</v>
      </c>
      <c r="DC111" s="79">
        <f t="shared" si="215"/>
        <v>0</v>
      </c>
      <c r="DD111" s="79">
        <f t="shared" si="215"/>
        <v>0</v>
      </c>
      <c r="DE111" s="79">
        <f t="shared" si="215"/>
        <v>0</v>
      </c>
      <c r="DF111" s="79">
        <f t="shared" si="215"/>
        <v>0</v>
      </c>
      <c r="DG111" s="79">
        <f t="shared" si="215"/>
        <v>0</v>
      </c>
      <c r="DH111" s="79">
        <f t="shared" si="215"/>
        <v>140.42527199999998</v>
      </c>
      <c r="DI111" s="79">
        <f t="shared" si="215"/>
        <v>0</v>
      </c>
      <c r="DJ111" s="79">
        <f t="shared" si="215"/>
        <v>0</v>
      </c>
      <c r="DK111" s="79">
        <f t="shared" si="215"/>
        <v>0</v>
      </c>
      <c r="DL111" s="79">
        <f t="shared" si="215"/>
        <v>0</v>
      </c>
      <c r="DM111" s="79">
        <f t="shared" si="215"/>
        <v>0</v>
      </c>
      <c r="DN111" s="79">
        <f t="shared" si="215"/>
        <v>0</v>
      </c>
      <c r="DO111" s="79">
        <f t="shared" si="215"/>
        <v>0</v>
      </c>
      <c r="DP111" s="570">
        <f t="shared" si="163"/>
        <v>0</v>
      </c>
      <c r="DQ111" s="570">
        <f t="shared" si="164"/>
        <v>140.42527199999998</v>
      </c>
      <c r="DR111" s="570">
        <f t="shared" si="165"/>
        <v>140.42527199999998</v>
      </c>
      <c r="DT111" s="79">
        <f t="shared" ref="DT111:EM111" si="216">DT9-DT32</f>
        <v>0</v>
      </c>
      <c r="DU111" s="79">
        <f t="shared" si="216"/>
        <v>0</v>
      </c>
      <c r="DV111" s="79">
        <f t="shared" si="216"/>
        <v>0</v>
      </c>
      <c r="DW111" s="79">
        <f t="shared" si="216"/>
        <v>0</v>
      </c>
      <c r="DX111" s="79">
        <f t="shared" si="216"/>
        <v>0</v>
      </c>
      <c r="DY111" s="79">
        <f t="shared" si="216"/>
        <v>0</v>
      </c>
      <c r="DZ111" s="79">
        <f t="shared" si="216"/>
        <v>0</v>
      </c>
      <c r="EA111" s="79">
        <f t="shared" si="216"/>
        <v>0</v>
      </c>
      <c r="EB111" s="79">
        <f t="shared" si="216"/>
        <v>0</v>
      </c>
      <c r="EC111" s="79">
        <f t="shared" si="216"/>
        <v>0</v>
      </c>
      <c r="ED111" s="79">
        <f t="shared" si="216"/>
        <v>0</v>
      </c>
      <c r="EE111" s="79">
        <f t="shared" si="216"/>
        <v>0</v>
      </c>
      <c r="EF111" s="79">
        <f t="shared" si="216"/>
        <v>147.62656799999999</v>
      </c>
      <c r="EG111" s="79">
        <f t="shared" si="216"/>
        <v>0</v>
      </c>
      <c r="EH111" s="79">
        <f t="shared" si="216"/>
        <v>0</v>
      </c>
      <c r="EI111" s="79">
        <f t="shared" si="216"/>
        <v>0</v>
      </c>
      <c r="EJ111" s="79">
        <f t="shared" si="216"/>
        <v>0</v>
      </c>
      <c r="EK111" s="79">
        <f t="shared" si="216"/>
        <v>0</v>
      </c>
      <c r="EL111" s="79">
        <f t="shared" si="216"/>
        <v>0</v>
      </c>
      <c r="EM111" s="79">
        <f t="shared" si="216"/>
        <v>0</v>
      </c>
      <c r="EN111" s="570">
        <f t="shared" si="167"/>
        <v>0</v>
      </c>
      <c r="EO111" s="570">
        <f t="shared" si="168"/>
        <v>147.62656799999999</v>
      </c>
      <c r="EP111" s="570">
        <f t="shared" si="169"/>
        <v>147.62656799999999</v>
      </c>
      <c r="ER111" s="79">
        <f t="shared" ref="ER111:FK111" si="217">ER9-ER32</f>
        <v>0</v>
      </c>
      <c r="ES111" s="79">
        <f t="shared" si="217"/>
        <v>0</v>
      </c>
      <c r="ET111" s="79">
        <f t="shared" si="217"/>
        <v>0</v>
      </c>
      <c r="EU111" s="79">
        <f t="shared" si="217"/>
        <v>0</v>
      </c>
      <c r="EV111" s="79">
        <f t="shared" si="217"/>
        <v>0</v>
      </c>
      <c r="EW111" s="79">
        <f t="shared" si="217"/>
        <v>0</v>
      </c>
      <c r="EX111" s="79">
        <f t="shared" si="217"/>
        <v>0</v>
      </c>
      <c r="EY111" s="79">
        <f t="shared" si="217"/>
        <v>0</v>
      </c>
      <c r="EZ111" s="79">
        <f t="shared" si="217"/>
        <v>0</v>
      </c>
      <c r="FA111" s="79">
        <f t="shared" si="217"/>
        <v>0</v>
      </c>
      <c r="FB111" s="79">
        <f t="shared" si="217"/>
        <v>0</v>
      </c>
      <c r="FC111" s="79">
        <f t="shared" si="217"/>
        <v>0</v>
      </c>
      <c r="FD111" s="79">
        <f t="shared" si="217"/>
        <v>198.03563999999997</v>
      </c>
      <c r="FE111" s="79">
        <f t="shared" si="217"/>
        <v>0</v>
      </c>
      <c r="FF111" s="79">
        <f t="shared" si="217"/>
        <v>0</v>
      </c>
      <c r="FG111" s="79">
        <f t="shared" si="217"/>
        <v>0</v>
      </c>
      <c r="FH111" s="79">
        <f t="shared" si="217"/>
        <v>0</v>
      </c>
      <c r="FI111" s="79">
        <f t="shared" si="217"/>
        <v>0</v>
      </c>
      <c r="FJ111" s="79">
        <f t="shared" si="217"/>
        <v>0</v>
      </c>
      <c r="FK111" s="79">
        <f t="shared" si="217"/>
        <v>0</v>
      </c>
      <c r="FL111" s="570">
        <f t="shared" si="171"/>
        <v>0</v>
      </c>
      <c r="FM111" s="570">
        <f t="shared" si="172"/>
        <v>198.03563999999997</v>
      </c>
      <c r="FN111" s="570">
        <f t="shared" si="173"/>
        <v>198.03563999999997</v>
      </c>
    </row>
    <row r="112" spans="1:170" x14ac:dyDescent="0.25">
      <c r="A112" s="97">
        <v>108</v>
      </c>
      <c r="B112" s="68" t="s">
        <v>24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567">
        <f t="shared" si="148"/>
        <v>0</v>
      </c>
      <c r="Y112" s="567">
        <f t="shared" si="204"/>
        <v>0</v>
      </c>
      <c r="Z112" s="567">
        <f t="shared" si="175"/>
        <v>0</v>
      </c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567">
        <f t="shared" si="151"/>
        <v>0</v>
      </c>
      <c r="AW112" s="567">
        <f t="shared" si="152"/>
        <v>0</v>
      </c>
      <c r="AX112" s="567">
        <f t="shared" si="153"/>
        <v>0</v>
      </c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567">
        <f t="shared" si="155"/>
        <v>0</v>
      </c>
      <c r="BU112" s="567">
        <f t="shared" si="156"/>
        <v>0</v>
      </c>
      <c r="BV112" s="567">
        <f t="shared" si="157"/>
        <v>0</v>
      </c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567">
        <f t="shared" si="159"/>
        <v>0</v>
      </c>
      <c r="CS112" s="567">
        <f t="shared" si="160"/>
        <v>0</v>
      </c>
      <c r="CT112" s="567">
        <f t="shared" si="161"/>
        <v>0</v>
      </c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567">
        <f t="shared" si="163"/>
        <v>0</v>
      </c>
      <c r="DQ112" s="567">
        <f t="shared" si="164"/>
        <v>0</v>
      </c>
      <c r="DR112" s="567">
        <f t="shared" si="165"/>
        <v>0</v>
      </c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567">
        <f t="shared" si="167"/>
        <v>0</v>
      </c>
      <c r="EO112" s="567">
        <f t="shared" si="168"/>
        <v>0</v>
      </c>
      <c r="EP112" s="567">
        <f t="shared" si="169"/>
        <v>0</v>
      </c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567">
        <f t="shared" si="171"/>
        <v>0</v>
      </c>
      <c r="FM112" s="567">
        <f t="shared" si="172"/>
        <v>0</v>
      </c>
      <c r="FN112" s="567">
        <f t="shared" si="173"/>
        <v>0</v>
      </c>
    </row>
    <row r="113" spans="1:170" x14ac:dyDescent="0.25">
      <c r="A113" s="97">
        <v>109</v>
      </c>
      <c r="B113" s="67" t="s">
        <v>123</v>
      </c>
      <c r="D113" s="79">
        <f t="shared" ref="D113:V113" si="218">D10+D11-D33-D34</f>
        <v>-5204.4436079999996</v>
      </c>
      <c r="E113" s="79">
        <f t="shared" si="218"/>
        <v>-2775.8483999999999</v>
      </c>
      <c r="F113" s="79">
        <f t="shared" si="218"/>
        <v>-4913.2516679999999</v>
      </c>
      <c r="G113" s="79">
        <f t="shared" si="218"/>
        <v>-972.17495999999994</v>
      </c>
      <c r="H113" s="79">
        <f t="shared" si="218"/>
        <v>0</v>
      </c>
      <c r="I113" s="79">
        <f t="shared" si="218"/>
        <v>-525.77834399999995</v>
      </c>
      <c r="J113" s="79">
        <f t="shared" si="218"/>
        <v>-799.67880000000002</v>
      </c>
      <c r="K113" s="79">
        <f t="shared" si="218"/>
        <v>0</v>
      </c>
      <c r="L113" s="79">
        <f t="shared" si="218"/>
        <v>0</v>
      </c>
      <c r="M113" s="79">
        <f t="shared" si="218"/>
        <v>0</v>
      </c>
      <c r="N113" s="79">
        <f t="shared" si="218"/>
        <v>0</v>
      </c>
      <c r="O113" s="79">
        <f t="shared" si="218"/>
        <v>0</v>
      </c>
      <c r="P113" s="79">
        <f t="shared" si="218"/>
        <v>5274.9493200000006</v>
      </c>
      <c r="Q113" s="79">
        <f t="shared" si="218"/>
        <v>0</v>
      </c>
      <c r="R113" s="79">
        <f t="shared" si="218"/>
        <v>-1101.1284000000001</v>
      </c>
      <c r="S113" s="79">
        <f t="shared" si="218"/>
        <v>0</v>
      </c>
      <c r="T113" s="79">
        <f t="shared" si="218"/>
        <v>0</v>
      </c>
      <c r="U113" s="79">
        <f t="shared" si="218"/>
        <v>0</v>
      </c>
      <c r="V113" s="79">
        <f t="shared" si="218"/>
        <v>0</v>
      </c>
      <c r="W113" s="79">
        <f>W10+W11-W33-W34</f>
        <v>0</v>
      </c>
      <c r="X113" s="570">
        <f t="shared" si="148"/>
        <v>-15191.17578</v>
      </c>
      <c r="Y113" s="570">
        <f t="shared" si="204"/>
        <v>4173.8209200000001</v>
      </c>
      <c r="Z113" s="570">
        <f t="shared" si="175"/>
        <v>-11017.354859999999</v>
      </c>
      <c r="AB113" s="79">
        <f t="shared" ref="AB113:AU113" si="219">AB10+AB11-AB33-AB34</f>
        <v>-5227.3035359999994</v>
      </c>
      <c r="AC113" s="79">
        <f t="shared" si="219"/>
        <v>-4680.8423999999995</v>
      </c>
      <c r="AD113" s="79">
        <f t="shared" si="219"/>
        <v>-4913.2516679999999</v>
      </c>
      <c r="AE113" s="79">
        <f t="shared" si="219"/>
        <v>-986.57755199999986</v>
      </c>
      <c r="AF113" s="79">
        <f t="shared" si="219"/>
        <v>0</v>
      </c>
      <c r="AG113" s="79">
        <f t="shared" si="219"/>
        <v>-525.77834399999995</v>
      </c>
      <c r="AH113" s="79">
        <f t="shared" si="219"/>
        <v>-791.30520000000001</v>
      </c>
      <c r="AI113" s="79">
        <f t="shared" si="219"/>
        <v>0</v>
      </c>
      <c r="AJ113" s="79">
        <f t="shared" si="219"/>
        <v>0</v>
      </c>
      <c r="AK113" s="79">
        <f t="shared" si="219"/>
        <v>0</v>
      </c>
      <c r="AL113" s="79">
        <f t="shared" si="219"/>
        <v>0</v>
      </c>
      <c r="AM113" s="79">
        <f t="shared" si="219"/>
        <v>-404.44487999999996</v>
      </c>
      <c r="AN113" s="79">
        <f t="shared" si="219"/>
        <v>7813.4061599999995</v>
      </c>
      <c r="AO113" s="79">
        <f t="shared" si="219"/>
        <v>-18.589391999999997</v>
      </c>
      <c r="AP113" s="79">
        <f t="shared" si="219"/>
        <v>-1101.1284000000001</v>
      </c>
      <c r="AQ113" s="79">
        <f t="shared" si="219"/>
        <v>0</v>
      </c>
      <c r="AR113" s="79">
        <f t="shared" si="219"/>
        <v>0</v>
      </c>
      <c r="AS113" s="79">
        <f t="shared" si="219"/>
        <v>0</v>
      </c>
      <c r="AT113" s="79">
        <f t="shared" si="219"/>
        <v>0</v>
      </c>
      <c r="AU113" s="79">
        <f t="shared" si="219"/>
        <v>0</v>
      </c>
      <c r="AV113" s="570">
        <f t="shared" si="151"/>
        <v>-17125.058699999998</v>
      </c>
      <c r="AW113" s="570">
        <f t="shared" si="152"/>
        <v>6289.2434880000001</v>
      </c>
      <c r="AX113" s="570">
        <f t="shared" si="153"/>
        <v>-10835.815211999998</v>
      </c>
      <c r="AZ113" s="79">
        <f t="shared" ref="AZ113:BS113" si="220">AZ10+AZ11-AZ33-AZ34</f>
        <v>-5265.4034160000001</v>
      </c>
      <c r="BA113" s="79">
        <f t="shared" si="220"/>
        <v>-4653.6282000000001</v>
      </c>
      <c r="BB113" s="79">
        <f t="shared" si="220"/>
        <v>-4913.2516679999999</v>
      </c>
      <c r="BC113" s="79">
        <f t="shared" si="220"/>
        <v>-986.57755199999986</v>
      </c>
      <c r="BD113" s="79">
        <f t="shared" si="220"/>
        <v>0</v>
      </c>
      <c r="BE113" s="79">
        <f t="shared" si="220"/>
        <v>-525.77834399999995</v>
      </c>
      <c r="BF113" s="79">
        <f t="shared" si="220"/>
        <v>-803.86559999999997</v>
      </c>
      <c r="BG113" s="79">
        <f t="shared" si="220"/>
        <v>0</v>
      </c>
      <c r="BH113" s="79">
        <f t="shared" si="220"/>
        <v>0</v>
      </c>
      <c r="BI113" s="79">
        <f t="shared" si="220"/>
        <v>0</v>
      </c>
      <c r="BJ113" s="79">
        <f t="shared" si="220"/>
        <v>0</v>
      </c>
      <c r="BK113" s="79">
        <f t="shared" si="220"/>
        <v>-404.44487999999996</v>
      </c>
      <c r="BL113" s="79">
        <f t="shared" si="220"/>
        <v>5962.6730880000005</v>
      </c>
      <c r="BM113" s="79">
        <f t="shared" si="220"/>
        <v>-18.589391999999997</v>
      </c>
      <c r="BN113" s="79">
        <f t="shared" si="220"/>
        <v>-1101.1284000000001</v>
      </c>
      <c r="BO113" s="79">
        <f t="shared" si="220"/>
        <v>0</v>
      </c>
      <c r="BP113" s="79">
        <f t="shared" si="220"/>
        <v>0</v>
      </c>
      <c r="BQ113" s="79">
        <f t="shared" si="220"/>
        <v>0</v>
      </c>
      <c r="BR113" s="79">
        <f t="shared" si="220"/>
        <v>0</v>
      </c>
      <c r="BS113" s="79">
        <f t="shared" si="220"/>
        <v>0</v>
      </c>
      <c r="BT113" s="570">
        <f t="shared" si="155"/>
        <v>-17148.504780000003</v>
      </c>
      <c r="BU113" s="570">
        <f t="shared" si="156"/>
        <v>4438.510416000001</v>
      </c>
      <c r="BV113" s="570">
        <f t="shared" si="157"/>
        <v>-12709.994364000002</v>
      </c>
      <c r="BX113" s="79">
        <f t="shared" ref="BX113:CQ113" si="221">BX10+BX11-BX33-BX34</f>
        <v>-5265.4034160000001</v>
      </c>
      <c r="BY113" s="79">
        <f t="shared" si="221"/>
        <v>-4653.6282000000001</v>
      </c>
      <c r="BZ113" s="79">
        <f t="shared" si="221"/>
        <v>-4913.2516679999999</v>
      </c>
      <c r="CA113" s="79">
        <f t="shared" si="221"/>
        <v>-914.56459199999995</v>
      </c>
      <c r="CB113" s="79">
        <f t="shared" si="221"/>
        <v>0</v>
      </c>
      <c r="CC113" s="79">
        <f t="shared" si="221"/>
        <v>0</v>
      </c>
      <c r="CD113" s="79">
        <f t="shared" si="221"/>
        <v>-958.77719999999999</v>
      </c>
      <c r="CE113" s="79">
        <f t="shared" si="221"/>
        <v>0</v>
      </c>
      <c r="CF113" s="79">
        <f t="shared" si="221"/>
        <v>0</v>
      </c>
      <c r="CG113" s="79">
        <f t="shared" si="221"/>
        <v>0</v>
      </c>
      <c r="CH113" s="79">
        <f t="shared" si="221"/>
        <v>0</v>
      </c>
      <c r="CI113" s="79">
        <f t="shared" si="221"/>
        <v>-404.44487999999996</v>
      </c>
      <c r="CJ113" s="79">
        <f t="shared" si="221"/>
        <v>5962.6730880000005</v>
      </c>
      <c r="CK113" s="79">
        <f t="shared" si="221"/>
        <v>0</v>
      </c>
      <c r="CL113" s="79">
        <f t="shared" si="221"/>
        <v>-841.54679999999996</v>
      </c>
      <c r="CM113" s="79">
        <f t="shared" si="221"/>
        <v>0</v>
      </c>
      <c r="CN113" s="79">
        <f t="shared" si="221"/>
        <v>0</v>
      </c>
      <c r="CO113" s="79">
        <f t="shared" si="221"/>
        <v>0</v>
      </c>
      <c r="CP113" s="79">
        <f t="shared" si="221"/>
        <v>0</v>
      </c>
      <c r="CQ113" s="79">
        <f t="shared" si="221"/>
        <v>0</v>
      </c>
      <c r="CR113" s="570">
        <f t="shared" si="159"/>
        <v>-16705.625076</v>
      </c>
      <c r="CS113" s="570">
        <f t="shared" si="160"/>
        <v>4716.6814080000004</v>
      </c>
      <c r="CT113" s="570">
        <f t="shared" si="161"/>
        <v>-11988.943668</v>
      </c>
      <c r="CV113" s="79">
        <f t="shared" ref="CV113:DO113" si="222">CV10+CV11-CV33-CV34</f>
        <v>-24635.382408000001</v>
      </c>
      <c r="CW113" s="79">
        <f t="shared" si="222"/>
        <v>-5524.4825999999994</v>
      </c>
      <c r="CX113" s="79">
        <f t="shared" si="222"/>
        <v>-4913.2516679999999</v>
      </c>
      <c r="CY113" s="79">
        <f t="shared" si="222"/>
        <v>0</v>
      </c>
      <c r="CZ113" s="79">
        <f t="shared" si="222"/>
        <v>0</v>
      </c>
      <c r="DA113" s="79">
        <f t="shared" si="222"/>
        <v>0</v>
      </c>
      <c r="DB113" s="79">
        <f t="shared" si="222"/>
        <v>-715.94279999999992</v>
      </c>
      <c r="DC113" s="79">
        <f t="shared" si="222"/>
        <v>0</v>
      </c>
      <c r="DD113" s="79">
        <f t="shared" si="222"/>
        <v>0</v>
      </c>
      <c r="DE113" s="79">
        <f t="shared" si="222"/>
        <v>0</v>
      </c>
      <c r="DF113" s="79">
        <f t="shared" si="222"/>
        <v>0</v>
      </c>
      <c r="DG113" s="79">
        <f t="shared" si="222"/>
        <v>0</v>
      </c>
      <c r="DH113" s="79">
        <f t="shared" si="222"/>
        <v>10589.505767999999</v>
      </c>
      <c r="DI113" s="79">
        <f t="shared" si="222"/>
        <v>0</v>
      </c>
      <c r="DJ113" s="79">
        <f t="shared" si="222"/>
        <v>-665.70119999999997</v>
      </c>
      <c r="DK113" s="79">
        <f t="shared" si="222"/>
        <v>0</v>
      </c>
      <c r="DL113" s="79">
        <f t="shared" si="222"/>
        <v>0</v>
      </c>
      <c r="DM113" s="79">
        <f t="shared" si="222"/>
        <v>0</v>
      </c>
      <c r="DN113" s="79">
        <f t="shared" si="222"/>
        <v>0</v>
      </c>
      <c r="DO113" s="79">
        <f t="shared" si="222"/>
        <v>0</v>
      </c>
      <c r="DP113" s="570">
        <f t="shared" si="163"/>
        <v>-35789.059475999995</v>
      </c>
      <c r="DQ113" s="570">
        <f t="shared" si="164"/>
        <v>9923.8045679999996</v>
      </c>
      <c r="DR113" s="570">
        <f t="shared" si="165"/>
        <v>-25865.254907999995</v>
      </c>
      <c r="DT113" s="79">
        <f t="shared" ref="DT113:EM113" si="223">DT10+DT11-DT33-DT34</f>
        <v>-20368.195848000003</v>
      </c>
      <c r="DU113" s="79">
        <f t="shared" si="223"/>
        <v>-6694.6931999999997</v>
      </c>
      <c r="DV113" s="79">
        <f t="shared" si="223"/>
        <v>0</v>
      </c>
      <c r="DW113" s="79">
        <f t="shared" si="223"/>
        <v>0</v>
      </c>
      <c r="DX113" s="79">
        <f t="shared" si="223"/>
        <v>0</v>
      </c>
      <c r="DY113" s="79">
        <f t="shared" si="223"/>
        <v>0</v>
      </c>
      <c r="DZ113" s="79">
        <f t="shared" si="223"/>
        <v>-611.27279999999996</v>
      </c>
      <c r="EA113" s="79">
        <f t="shared" si="223"/>
        <v>0</v>
      </c>
      <c r="EB113" s="79">
        <f t="shared" si="223"/>
        <v>0</v>
      </c>
      <c r="EC113" s="79">
        <f t="shared" si="223"/>
        <v>0</v>
      </c>
      <c r="ED113" s="79">
        <f t="shared" si="223"/>
        <v>0</v>
      </c>
      <c r="EE113" s="79">
        <f t="shared" si="223"/>
        <v>0</v>
      </c>
      <c r="EF113" s="79">
        <f t="shared" si="223"/>
        <v>12479.845967999998</v>
      </c>
      <c r="EG113" s="79">
        <f t="shared" si="223"/>
        <v>0</v>
      </c>
      <c r="EH113" s="79">
        <f t="shared" si="223"/>
        <v>-590.33879999999999</v>
      </c>
      <c r="EI113" s="79">
        <f t="shared" si="223"/>
        <v>0</v>
      </c>
      <c r="EJ113" s="79">
        <f t="shared" si="223"/>
        <v>0</v>
      </c>
      <c r="EK113" s="79">
        <f t="shared" si="223"/>
        <v>0</v>
      </c>
      <c r="EL113" s="79">
        <f t="shared" si="223"/>
        <v>0</v>
      </c>
      <c r="EM113" s="79">
        <f t="shared" si="223"/>
        <v>0</v>
      </c>
      <c r="EN113" s="570">
        <f t="shared" si="167"/>
        <v>-27674.161848000003</v>
      </c>
      <c r="EO113" s="570">
        <f t="shared" si="168"/>
        <v>11889.507167999998</v>
      </c>
      <c r="EP113" s="570">
        <f t="shared" si="169"/>
        <v>-15784.654680000005</v>
      </c>
      <c r="ER113" s="79">
        <f t="shared" ref="ER113:FK113" si="224">ER10+ER11-ER33-ER34</f>
        <v>-19880.517383999999</v>
      </c>
      <c r="ES113" s="79">
        <f t="shared" si="224"/>
        <v>-5415.6257999999998</v>
      </c>
      <c r="ET113" s="79">
        <f t="shared" si="224"/>
        <v>-925.82708400000001</v>
      </c>
      <c r="EU113" s="79">
        <f t="shared" si="224"/>
        <v>0</v>
      </c>
      <c r="EV113" s="79">
        <f t="shared" si="224"/>
        <v>0</v>
      </c>
      <c r="EW113" s="79">
        <f t="shared" si="224"/>
        <v>0</v>
      </c>
      <c r="EX113" s="79">
        <f t="shared" si="224"/>
        <v>-661.51440000000002</v>
      </c>
      <c r="EY113" s="79">
        <f t="shared" si="224"/>
        <v>0</v>
      </c>
      <c r="EZ113" s="79">
        <f t="shared" si="224"/>
        <v>0</v>
      </c>
      <c r="FA113" s="79">
        <f t="shared" si="224"/>
        <v>0</v>
      </c>
      <c r="FB113" s="79">
        <f t="shared" si="224"/>
        <v>0</v>
      </c>
      <c r="FC113" s="79">
        <f t="shared" si="224"/>
        <v>0</v>
      </c>
      <c r="FD113" s="79">
        <f t="shared" si="224"/>
        <v>3867.0959519999997</v>
      </c>
      <c r="FE113" s="79">
        <f t="shared" si="224"/>
        <v>0</v>
      </c>
      <c r="FF113" s="79">
        <f t="shared" si="224"/>
        <v>-590.33879999999999</v>
      </c>
      <c r="FG113" s="79">
        <f t="shared" si="224"/>
        <v>0</v>
      </c>
      <c r="FH113" s="79">
        <f t="shared" si="224"/>
        <v>0</v>
      </c>
      <c r="FI113" s="79">
        <f t="shared" si="224"/>
        <v>0</v>
      </c>
      <c r="FJ113" s="79">
        <f t="shared" si="224"/>
        <v>0</v>
      </c>
      <c r="FK113" s="79">
        <f t="shared" si="224"/>
        <v>0</v>
      </c>
      <c r="FL113" s="570">
        <f t="shared" si="171"/>
        <v>-26883.484668000001</v>
      </c>
      <c r="FM113" s="570">
        <f t="shared" si="172"/>
        <v>3276.7571519999997</v>
      </c>
      <c r="FN113" s="570">
        <f t="shared" si="173"/>
        <v>-23606.727516000003</v>
      </c>
    </row>
    <row r="114" spans="1:170" x14ac:dyDescent="0.25">
      <c r="A114" s="97">
        <v>110</v>
      </c>
      <c r="B114" s="68" t="s">
        <v>7</v>
      </c>
      <c r="D114" s="18">
        <f t="shared" ref="D114:V114" si="225">D12-D35</f>
        <v>0</v>
      </c>
      <c r="E114" s="18">
        <f t="shared" si="225"/>
        <v>0</v>
      </c>
      <c r="F114" s="18">
        <f t="shared" si="225"/>
        <v>-7250.8425912000002</v>
      </c>
      <c r="G114" s="18">
        <f t="shared" si="225"/>
        <v>0</v>
      </c>
      <c r="H114" s="18">
        <f t="shared" si="225"/>
        <v>0</v>
      </c>
      <c r="I114" s="18">
        <f t="shared" si="225"/>
        <v>0</v>
      </c>
      <c r="J114" s="18">
        <f t="shared" si="225"/>
        <v>0</v>
      </c>
      <c r="K114" s="18">
        <f t="shared" si="225"/>
        <v>0</v>
      </c>
      <c r="L114" s="18">
        <f t="shared" si="225"/>
        <v>0</v>
      </c>
      <c r="M114" s="18">
        <f t="shared" si="225"/>
        <v>0</v>
      </c>
      <c r="N114" s="18">
        <f t="shared" si="225"/>
        <v>0</v>
      </c>
      <c r="O114" s="18">
        <f t="shared" si="225"/>
        <v>0</v>
      </c>
      <c r="P114" s="18">
        <f t="shared" si="225"/>
        <v>0</v>
      </c>
      <c r="Q114" s="18">
        <f t="shared" si="225"/>
        <v>0</v>
      </c>
      <c r="R114" s="18">
        <f t="shared" si="225"/>
        <v>0</v>
      </c>
      <c r="S114" s="18">
        <f t="shared" si="225"/>
        <v>2366.5886999999998</v>
      </c>
      <c r="T114" s="18">
        <f t="shared" si="225"/>
        <v>0</v>
      </c>
      <c r="U114" s="18">
        <f t="shared" si="225"/>
        <v>0</v>
      </c>
      <c r="V114" s="18">
        <f t="shared" si="225"/>
        <v>0</v>
      </c>
      <c r="W114" s="18">
        <f>W12-W35</f>
        <v>0</v>
      </c>
      <c r="X114" s="567">
        <f t="shared" si="148"/>
        <v>-7250.8425912000002</v>
      </c>
      <c r="Y114" s="567">
        <f t="shared" si="204"/>
        <v>2366.5886999999998</v>
      </c>
      <c r="Z114" s="567">
        <f t="shared" si="175"/>
        <v>-4884.2538912</v>
      </c>
      <c r="AB114" s="18">
        <f t="shared" ref="AB114:AU114" si="226">AB12-AB35</f>
        <v>0</v>
      </c>
      <c r="AC114" s="18">
        <f t="shared" si="226"/>
        <v>0</v>
      </c>
      <c r="AD114" s="18">
        <f t="shared" si="226"/>
        <v>-7250.8425912000002</v>
      </c>
      <c r="AE114" s="18">
        <f t="shared" si="226"/>
        <v>0</v>
      </c>
      <c r="AF114" s="18">
        <f t="shared" si="226"/>
        <v>0</v>
      </c>
      <c r="AG114" s="18">
        <f t="shared" si="226"/>
        <v>0</v>
      </c>
      <c r="AH114" s="18">
        <f t="shared" si="226"/>
        <v>0</v>
      </c>
      <c r="AI114" s="18">
        <f t="shared" si="226"/>
        <v>0</v>
      </c>
      <c r="AJ114" s="18">
        <f t="shared" si="226"/>
        <v>0</v>
      </c>
      <c r="AK114" s="18">
        <f t="shared" si="226"/>
        <v>0</v>
      </c>
      <c r="AL114" s="18">
        <f t="shared" si="226"/>
        <v>0</v>
      </c>
      <c r="AM114" s="18">
        <f t="shared" si="226"/>
        <v>0</v>
      </c>
      <c r="AN114" s="18">
        <f t="shared" si="226"/>
        <v>0</v>
      </c>
      <c r="AO114" s="18">
        <f t="shared" si="226"/>
        <v>0</v>
      </c>
      <c r="AP114" s="18">
        <f t="shared" si="226"/>
        <v>0</v>
      </c>
      <c r="AQ114" s="18">
        <f t="shared" si="226"/>
        <v>2064.3017399999999</v>
      </c>
      <c r="AR114" s="18">
        <f t="shared" si="226"/>
        <v>2895.5908800000002</v>
      </c>
      <c r="AS114" s="18">
        <f t="shared" si="226"/>
        <v>0</v>
      </c>
      <c r="AT114" s="18">
        <f t="shared" si="226"/>
        <v>0</v>
      </c>
      <c r="AU114" s="18">
        <f t="shared" si="226"/>
        <v>0</v>
      </c>
      <c r="AV114" s="567">
        <f t="shared" si="151"/>
        <v>-7250.8425912000002</v>
      </c>
      <c r="AW114" s="567">
        <f t="shared" si="152"/>
        <v>4959.8926200000005</v>
      </c>
      <c r="AX114" s="567">
        <f t="shared" si="153"/>
        <v>-2290.9499711999997</v>
      </c>
      <c r="AZ114" s="18">
        <f t="shared" ref="AZ114:BS114" si="227">AZ12-AZ35</f>
        <v>0</v>
      </c>
      <c r="BA114" s="18">
        <f t="shared" si="227"/>
        <v>0</v>
      </c>
      <c r="BB114" s="18">
        <f t="shared" si="227"/>
        <v>-7250.8425912000002</v>
      </c>
      <c r="BC114" s="18">
        <f t="shared" si="227"/>
        <v>0</v>
      </c>
      <c r="BD114" s="18">
        <f t="shared" si="227"/>
        <v>0</v>
      </c>
      <c r="BE114" s="18">
        <f t="shared" si="227"/>
        <v>0</v>
      </c>
      <c r="BF114" s="18">
        <f t="shared" si="227"/>
        <v>0</v>
      </c>
      <c r="BG114" s="18">
        <f t="shared" si="227"/>
        <v>0</v>
      </c>
      <c r="BH114" s="18">
        <f t="shared" si="227"/>
        <v>0</v>
      </c>
      <c r="BI114" s="18">
        <f t="shared" si="227"/>
        <v>0</v>
      </c>
      <c r="BJ114" s="18">
        <f t="shared" si="227"/>
        <v>0</v>
      </c>
      <c r="BK114" s="18">
        <f t="shared" si="227"/>
        <v>0</v>
      </c>
      <c r="BL114" s="18">
        <f t="shared" si="227"/>
        <v>0</v>
      </c>
      <c r="BM114" s="18">
        <f t="shared" si="227"/>
        <v>0</v>
      </c>
      <c r="BN114" s="18">
        <f t="shared" si="227"/>
        <v>0</v>
      </c>
      <c r="BO114" s="18">
        <f t="shared" si="227"/>
        <v>2064.3017399999999</v>
      </c>
      <c r="BP114" s="18">
        <f t="shared" si="227"/>
        <v>2895.5908800000002</v>
      </c>
      <c r="BQ114" s="18">
        <f t="shared" si="227"/>
        <v>0</v>
      </c>
      <c r="BR114" s="18">
        <f t="shared" si="227"/>
        <v>0</v>
      </c>
      <c r="BS114" s="18">
        <f t="shared" si="227"/>
        <v>0</v>
      </c>
      <c r="BT114" s="567">
        <f t="shared" si="155"/>
        <v>-7250.8425912000002</v>
      </c>
      <c r="BU114" s="567">
        <f t="shared" si="156"/>
        <v>4959.8926200000005</v>
      </c>
      <c r="BV114" s="567">
        <f t="shared" si="157"/>
        <v>-2290.9499711999997</v>
      </c>
      <c r="BX114" s="18">
        <f t="shared" ref="BX114:CQ114" si="228">BX12-BX35</f>
        <v>0</v>
      </c>
      <c r="BY114" s="18">
        <f t="shared" si="228"/>
        <v>0</v>
      </c>
      <c r="BZ114" s="18">
        <f t="shared" si="228"/>
        <v>-3401.5572864000001</v>
      </c>
      <c r="CA114" s="18">
        <f t="shared" si="228"/>
        <v>0</v>
      </c>
      <c r="CB114" s="18">
        <f t="shared" si="228"/>
        <v>0</v>
      </c>
      <c r="CC114" s="18">
        <f t="shared" si="228"/>
        <v>0</v>
      </c>
      <c r="CD114" s="18">
        <f t="shared" si="228"/>
        <v>0</v>
      </c>
      <c r="CE114" s="18">
        <f t="shared" si="228"/>
        <v>0</v>
      </c>
      <c r="CF114" s="18">
        <f t="shared" si="228"/>
        <v>0</v>
      </c>
      <c r="CG114" s="18">
        <f t="shared" si="228"/>
        <v>0</v>
      </c>
      <c r="CH114" s="18">
        <f t="shared" si="228"/>
        <v>0</v>
      </c>
      <c r="CI114" s="18">
        <f t="shared" si="228"/>
        <v>0</v>
      </c>
      <c r="CJ114" s="18">
        <f t="shared" si="228"/>
        <v>0</v>
      </c>
      <c r="CK114" s="18">
        <f t="shared" si="228"/>
        <v>0</v>
      </c>
      <c r="CL114" s="18">
        <f t="shared" si="228"/>
        <v>0</v>
      </c>
      <c r="CM114" s="18">
        <f t="shared" si="228"/>
        <v>0</v>
      </c>
      <c r="CN114" s="18">
        <f t="shared" si="228"/>
        <v>2895.5908800000002</v>
      </c>
      <c r="CO114" s="18">
        <f t="shared" si="228"/>
        <v>0</v>
      </c>
      <c r="CP114" s="18">
        <f t="shared" si="228"/>
        <v>0</v>
      </c>
      <c r="CQ114" s="18">
        <f t="shared" si="228"/>
        <v>0</v>
      </c>
      <c r="CR114" s="567">
        <f t="shared" si="159"/>
        <v>-3401.5572864000001</v>
      </c>
      <c r="CS114" s="567">
        <f t="shared" si="160"/>
        <v>2895.5908800000002</v>
      </c>
      <c r="CT114" s="567">
        <f t="shared" si="161"/>
        <v>-505.96640639999987</v>
      </c>
      <c r="CV114" s="18">
        <f t="shared" ref="CV114:DO114" si="229">CV12-CV35</f>
        <v>0</v>
      </c>
      <c r="CW114" s="18">
        <f t="shared" si="229"/>
        <v>0</v>
      </c>
      <c r="CX114" s="18">
        <f t="shared" si="229"/>
        <v>-3988.4042952</v>
      </c>
      <c r="CY114" s="18">
        <f t="shared" si="229"/>
        <v>0</v>
      </c>
      <c r="CZ114" s="18">
        <f t="shared" si="229"/>
        <v>0</v>
      </c>
      <c r="DA114" s="18">
        <f t="shared" si="229"/>
        <v>0</v>
      </c>
      <c r="DB114" s="18">
        <f t="shared" si="229"/>
        <v>0</v>
      </c>
      <c r="DC114" s="18">
        <f t="shared" si="229"/>
        <v>0</v>
      </c>
      <c r="DD114" s="18">
        <f t="shared" si="229"/>
        <v>0</v>
      </c>
      <c r="DE114" s="18">
        <f t="shared" si="229"/>
        <v>0</v>
      </c>
      <c r="DF114" s="18">
        <f t="shared" si="229"/>
        <v>0</v>
      </c>
      <c r="DG114" s="18">
        <f t="shared" si="229"/>
        <v>0</v>
      </c>
      <c r="DH114" s="18">
        <f t="shared" si="229"/>
        <v>0</v>
      </c>
      <c r="DI114" s="18">
        <f t="shared" si="229"/>
        <v>0</v>
      </c>
      <c r="DJ114" s="18">
        <f t="shared" si="229"/>
        <v>0</v>
      </c>
      <c r="DK114" s="18">
        <f t="shared" si="229"/>
        <v>0</v>
      </c>
      <c r="DL114" s="18">
        <f t="shared" si="229"/>
        <v>2082.5980559999998</v>
      </c>
      <c r="DM114" s="18">
        <f t="shared" si="229"/>
        <v>0</v>
      </c>
      <c r="DN114" s="18">
        <f t="shared" si="229"/>
        <v>0</v>
      </c>
      <c r="DO114" s="18">
        <f t="shared" si="229"/>
        <v>0</v>
      </c>
      <c r="DP114" s="567">
        <f t="shared" si="163"/>
        <v>-3988.4042952</v>
      </c>
      <c r="DQ114" s="567">
        <f t="shared" si="164"/>
        <v>2082.5980559999998</v>
      </c>
      <c r="DR114" s="567">
        <f t="shared" si="165"/>
        <v>-1905.8062392000002</v>
      </c>
      <c r="DT114" s="18">
        <f t="shared" ref="DT114:EM114" si="230">DT12-DT35</f>
        <v>0</v>
      </c>
      <c r="DU114" s="18">
        <f t="shared" si="230"/>
        <v>0</v>
      </c>
      <c r="DV114" s="18">
        <f t="shared" si="230"/>
        <v>-8169.8116967999995</v>
      </c>
      <c r="DW114" s="18">
        <f t="shared" si="230"/>
        <v>0</v>
      </c>
      <c r="DX114" s="18">
        <f t="shared" si="230"/>
        <v>0</v>
      </c>
      <c r="DY114" s="18">
        <f t="shared" si="230"/>
        <v>0</v>
      </c>
      <c r="DZ114" s="18">
        <f t="shared" si="230"/>
        <v>0</v>
      </c>
      <c r="EA114" s="18">
        <f t="shared" si="230"/>
        <v>0</v>
      </c>
      <c r="EB114" s="18">
        <f t="shared" si="230"/>
        <v>0</v>
      </c>
      <c r="EC114" s="18">
        <f t="shared" si="230"/>
        <v>0</v>
      </c>
      <c r="ED114" s="18">
        <f t="shared" si="230"/>
        <v>0</v>
      </c>
      <c r="EE114" s="18">
        <f t="shared" si="230"/>
        <v>0</v>
      </c>
      <c r="EF114" s="18">
        <f t="shared" si="230"/>
        <v>0</v>
      </c>
      <c r="EG114" s="18">
        <f t="shared" si="230"/>
        <v>0</v>
      </c>
      <c r="EH114" s="18">
        <f t="shared" si="230"/>
        <v>0</v>
      </c>
      <c r="EI114" s="18">
        <f t="shared" si="230"/>
        <v>1801.7893799999997</v>
      </c>
      <c r="EJ114" s="18">
        <f t="shared" si="230"/>
        <v>2923.4330999999997</v>
      </c>
      <c r="EK114" s="18">
        <f t="shared" si="230"/>
        <v>0</v>
      </c>
      <c r="EL114" s="18">
        <f t="shared" si="230"/>
        <v>0</v>
      </c>
      <c r="EM114" s="18">
        <f t="shared" si="230"/>
        <v>0</v>
      </c>
      <c r="EN114" s="567">
        <f t="shared" si="167"/>
        <v>-8169.8116967999995</v>
      </c>
      <c r="EO114" s="567">
        <f t="shared" si="168"/>
        <v>4725.2224799999995</v>
      </c>
      <c r="EP114" s="567">
        <f t="shared" si="169"/>
        <v>-3444.5892168</v>
      </c>
      <c r="ER114" s="18">
        <f t="shared" ref="ER114:FK114" si="231">ER12-ER35</f>
        <v>0</v>
      </c>
      <c r="ES114" s="18">
        <f t="shared" si="231"/>
        <v>0</v>
      </c>
      <c r="ET114" s="18">
        <f t="shared" si="231"/>
        <v>-36257.1520896</v>
      </c>
      <c r="EU114" s="18">
        <f t="shared" si="231"/>
        <v>0</v>
      </c>
      <c r="EV114" s="18">
        <f t="shared" si="231"/>
        <v>0</v>
      </c>
      <c r="EW114" s="18">
        <f t="shared" si="231"/>
        <v>0</v>
      </c>
      <c r="EX114" s="18">
        <f t="shared" si="231"/>
        <v>0</v>
      </c>
      <c r="EY114" s="18">
        <f t="shared" si="231"/>
        <v>0</v>
      </c>
      <c r="EZ114" s="18">
        <f t="shared" si="231"/>
        <v>0</v>
      </c>
      <c r="FA114" s="18">
        <f t="shared" si="231"/>
        <v>0</v>
      </c>
      <c r="FB114" s="18">
        <f t="shared" si="231"/>
        <v>0</v>
      </c>
      <c r="FC114" s="18">
        <f t="shared" si="231"/>
        <v>0</v>
      </c>
      <c r="FD114" s="18">
        <f t="shared" si="231"/>
        <v>0</v>
      </c>
      <c r="FE114" s="18">
        <f t="shared" si="231"/>
        <v>0</v>
      </c>
      <c r="FF114" s="18">
        <f t="shared" si="231"/>
        <v>0</v>
      </c>
      <c r="FG114" s="18">
        <f t="shared" si="231"/>
        <v>6865.0959599999987</v>
      </c>
      <c r="FH114" s="18">
        <f t="shared" si="231"/>
        <v>3964.7321280000001</v>
      </c>
      <c r="FI114" s="18">
        <f t="shared" si="231"/>
        <v>0</v>
      </c>
      <c r="FJ114" s="18">
        <f t="shared" si="231"/>
        <v>0</v>
      </c>
      <c r="FK114" s="18">
        <f t="shared" si="231"/>
        <v>0</v>
      </c>
      <c r="FL114" s="567">
        <f t="shared" si="171"/>
        <v>-36257.1520896</v>
      </c>
      <c r="FM114" s="567">
        <f t="shared" si="172"/>
        <v>10829.828087999998</v>
      </c>
      <c r="FN114" s="567">
        <f t="shared" si="173"/>
        <v>-25427.324001600002</v>
      </c>
    </row>
    <row r="115" spans="1:170" x14ac:dyDescent="0.25">
      <c r="A115" s="97">
        <v>111</v>
      </c>
      <c r="B115" s="67" t="s">
        <v>8</v>
      </c>
      <c r="D115" s="79">
        <f t="shared" ref="D115:V115" si="232">D13-D36</f>
        <v>0</v>
      </c>
      <c r="E115" s="79">
        <f t="shared" si="232"/>
        <v>0</v>
      </c>
      <c r="F115" s="79">
        <f t="shared" si="232"/>
        <v>-32541.107508000001</v>
      </c>
      <c r="G115" s="79">
        <f t="shared" si="232"/>
        <v>0</v>
      </c>
      <c r="H115" s="79">
        <f t="shared" si="232"/>
        <v>0</v>
      </c>
      <c r="I115" s="79">
        <f t="shared" si="232"/>
        <v>-664029.15955199988</v>
      </c>
      <c r="J115" s="79">
        <f t="shared" si="232"/>
        <v>0</v>
      </c>
      <c r="K115" s="79">
        <f t="shared" si="232"/>
        <v>5183.9282880000001</v>
      </c>
      <c r="L115" s="79">
        <f t="shared" si="232"/>
        <v>0</v>
      </c>
      <c r="M115" s="79">
        <f t="shared" si="232"/>
        <v>0</v>
      </c>
      <c r="N115" s="79">
        <f t="shared" si="232"/>
        <v>0</v>
      </c>
      <c r="O115" s="79">
        <f t="shared" si="232"/>
        <v>186090.86707199996</v>
      </c>
      <c r="P115" s="79">
        <f t="shared" si="232"/>
        <v>0</v>
      </c>
      <c r="Q115" s="79">
        <f t="shared" si="232"/>
        <v>114572.61936</v>
      </c>
      <c r="R115" s="79">
        <f t="shared" si="232"/>
        <v>0</v>
      </c>
      <c r="S115" s="79">
        <f t="shared" si="232"/>
        <v>29282.060519999995</v>
      </c>
      <c r="T115" s="79">
        <f t="shared" si="232"/>
        <v>170171.64864</v>
      </c>
      <c r="U115" s="79">
        <f t="shared" si="232"/>
        <v>37151.98848</v>
      </c>
      <c r="V115" s="79">
        <f t="shared" si="232"/>
        <v>37965.818663999999</v>
      </c>
      <c r="W115" s="79">
        <f>W13-W36</f>
        <v>52132.945031999996</v>
      </c>
      <c r="X115" s="570">
        <f t="shared" si="148"/>
        <v>-696570.26705999987</v>
      </c>
      <c r="Y115" s="570">
        <f t="shared" si="204"/>
        <v>632551.87605599989</v>
      </c>
      <c r="Z115" s="570">
        <f t="shared" si="175"/>
        <v>-64018.391003999976</v>
      </c>
      <c r="AB115" s="79">
        <f t="shared" ref="AB115:AU115" si="233">AB13-AB36</f>
        <v>0</v>
      </c>
      <c r="AC115" s="79">
        <f t="shared" si="233"/>
        <v>0</v>
      </c>
      <c r="AD115" s="79">
        <f t="shared" si="233"/>
        <v>-32541.107508000001</v>
      </c>
      <c r="AE115" s="79">
        <f t="shared" si="233"/>
        <v>0</v>
      </c>
      <c r="AF115" s="79">
        <f t="shared" si="233"/>
        <v>0</v>
      </c>
      <c r="AG115" s="79">
        <f t="shared" si="233"/>
        <v>-665450.49441599997</v>
      </c>
      <c r="AH115" s="79">
        <f t="shared" si="233"/>
        <v>0</v>
      </c>
      <c r="AI115" s="79">
        <f t="shared" si="233"/>
        <v>5766.2786736000007</v>
      </c>
      <c r="AJ115" s="79">
        <f t="shared" si="233"/>
        <v>0</v>
      </c>
      <c r="AK115" s="79">
        <f t="shared" si="233"/>
        <v>0</v>
      </c>
      <c r="AL115" s="79">
        <f t="shared" si="233"/>
        <v>0</v>
      </c>
      <c r="AM115" s="79">
        <f t="shared" si="233"/>
        <v>189436.20400799997</v>
      </c>
      <c r="AN115" s="79">
        <f t="shared" si="233"/>
        <v>0</v>
      </c>
      <c r="AO115" s="79">
        <f t="shared" si="233"/>
        <v>136910.87208</v>
      </c>
      <c r="AP115" s="79">
        <f t="shared" si="233"/>
        <v>0</v>
      </c>
      <c r="AQ115" s="79">
        <f t="shared" si="233"/>
        <v>30224.718539999994</v>
      </c>
      <c r="AR115" s="79">
        <f t="shared" si="233"/>
        <v>147068.17448399999</v>
      </c>
      <c r="AS115" s="79">
        <f t="shared" si="233"/>
        <v>36601.005599999997</v>
      </c>
      <c r="AT115" s="79">
        <f t="shared" si="233"/>
        <v>34400.925935999992</v>
      </c>
      <c r="AU115" s="79">
        <f t="shared" si="233"/>
        <v>57835.617839999992</v>
      </c>
      <c r="AV115" s="570">
        <f t="shared" si="151"/>
        <v>-697991.60192399996</v>
      </c>
      <c r="AW115" s="570">
        <f t="shared" si="152"/>
        <v>638243.79716159985</v>
      </c>
      <c r="AX115" s="570">
        <f t="shared" si="153"/>
        <v>-59747.804762400105</v>
      </c>
      <c r="AZ115" s="79">
        <f t="shared" ref="AZ115:BS115" si="234">AZ13-AZ36</f>
        <v>0</v>
      </c>
      <c r="BA115" s="79">
        <f t="shared" si="234"/>
        <v>0</v>
      </c>
      <c r="BB115" s="79">
        <f t="shared" si="234"/>
        <v>-34686.675036000001</v>
      </c>
      <c r="BC115" s="79">
        <f t="shared" si="234"/>
        <v>0</v>
      </c>
      <c r="BD115" s="79">
        <f t="shared" si="234"/>
        <v>0</v>
      </c>
      <c r="BE115" s="79">
        <f t="shared" si="234"/>
        <v>-675318.9494879999</v>
      </c>
      <c r="BF115" s="79">
        <f t="shared" si="234"/>
        <v>0</v>
      </c>
      <c r="BG115" s="79">
        <f t="shared" si="234"/>
        <v>5419.5613919999996</v>
      </c>
      <c r="BH115" s="79">
        <f t="shared" si="234"/>
        <v>4060.7773199999997</v>
      </c>
      <c r="BI115" s="79">
        <f t="shared" si="234"/>
        <v>0</v>
      </c>
      <c r="BJ115" s="79">
        <f t="shared" si="234"/>
        <v>0</v>
      </c>
      <c r="BK115" s="79">
        <f t="shared" si="234"/>
        <v>189436.20400799997</v>
      </c>
      <c r="BL115" s="79">
        <f t="shared" si="234"/>
        <v>0</v>
      </c>
      <c r="BM115" s="79">
        <f t="shared" si="234"/>
        <v>136910.87208</v>
      </c>
      <c r="BN115" s="79">
        <f t="shared" si="234"/>
        <v>0</v>
      </c>
      <c r="BO115" s="79">
        <f t="shared" si="234"/>
        <v>30224.718539999994</v>
      </c>
      <c r="BP115" s="79">
        <f t="shared" si="234"/>
        <v>147068.17448399999</v>
      </c>
      <c r="BQ115" s="79">
        <f t="shared" si="234"/>
        <v>36601.005599999997</v>
      </c>
      <c r="BR115" s="79">
        <f t="shared" si="234"/>
        <v>34400.925935999992</v>
      </c>
      <c r="BS115" s="79">
        <f t="shared" si="234"/>
        <v>46280.049839999992</v>
      </c>
      <c r="BT115" s="570">
        <f t="shared" si="155"/>
        <v>-710005.62452399987</v>
      </c>
      <c r="BU115" s="570">
        <f t="shared" si="156"/>
        <v>630402.28919999988</v>
      </c>
      <c r="BV115" s="570">
        <f t="shared" si="157"/>
        <v>-79603.335323999985</v>
      </c>
      <c r="BX115" s="79">
        <f t="shared" ref="BX115:CQ115" si="235">BX13-BX36</f>
        <v>0</v>
      </c>
      <c r="BY115" s="79">
        <f t="shared" si="235"/>
        <v>0</v>
      </c>
      <c r="BZ115" s="79">
        <f t="shared" si="235"/>
        <v>-35574.293383200005</v>
      </c>
      <c r="CA115" s="79">
        <f t="shared" si="235"/>
        <v>0</v>
      </c>
      <c r="CB115" s="79">
        <f t="shared" si="235"/>
        <v>0</v>
      </c>
      <c r="CC115" s="79">
        <f t="shared" si="235"/>
        <v>-636498.01879200002</v>
      </c>
      <c r="CD115" s="79">
        <f t="shared" si="235"/>
        <v>0</v>
      </c>
      <c r="CE115" s="79">
        <f t="shared" si="235"/>
        <v>6917.5146960000002</v>
      </c>
      <c r="CF115" s="79">
        <f t="shared" si="235"/>
        <v>8085.799368</v>
      </c>
      <c r="CG115" s="79">
        <f t="shared" si="235"/>
        <v>0</v>
      </c>
      <c r="CH115" s="79">
        <f t="shared" si="235"/>
        <v>0</v>
      </c>
      <c r="CI115" s="79">
        <f t="shared" si="235"/>
        <v>153856.61013599997</v>
      </c>
      <c r="CJ115" s="79">
        <f t="shared" si="235"/>
        <v>0</v>
      </c>
      <c r="CK115" s="79">
        <f t="shared" si="235"/>
        <v>134165.83852799999</v>
      </c>
      <c r="CL115" s="79">
        <f t="shared" si="235"/>
        <v>0</v>
      </c>
      <c r="CM115" s="79">
        <f t="shared" si="235"/>
        <v>29246.263379999997</v>
      </c>
      <c r="CN115" s="79">
        <f t="shared" si="235"/>
        <v>137902.51566</v>
      </c>
      <c r="CO115" s="79">
        <f t="shared" si="235"/>
        <v>36601.005599999997</v>
      </c>
      <c r="CP115" s="79">
        <f t="shared" si="235"/>
        <v>49267.164167999988</v>
      </c>
      <c r="CQ115" s="79">
        <f t="shared" si="235"/>
        <v>32569.368407999998</v>
      </c>
      <c r="CR115" s="570">
        <f t="shared" si="159"/>
        <v>-672072.31217519997</v>
      </c>
      <c r="CS115" s="570">
        <f t="shared" si="160"/>
        <v>588612.079944</v>
      </c>
      <c r="CT115" s="570">
        <f t="shared" si="161"/>
        <v>-83460.232231199974</v>
      </c>
      <c r="CV115" s="79">
        <f t="shared" ref="CV115:DO115" si="236">CV13-CV36</f>
        <v>0</v>
      </c>
      <c r="CW115" s="79">
        <f t="shared" si="236"/>
        <v>0</v>
      </c>
      <c r="CX115" s="79">
        <f t="shared" si="236"/>
        <v>-35495.916487199996</v>
      </c>
      <c r="CY115" s="79">
        <f t="shared" si="236"/>
        <v>0</v>
      </c>
      <c r="CZ115" s="79">
        <f t="shared" si="236"/>
        <v>0</v>
      </c>
      <c r="DA115" s="79">
        <f t="shared" si="236"/>
        <v>-631338.45767999988</v>
      </c>
      <c r="DB115" s="79">
        <f t="shared" si="236"/>
        <v>0</v>
      </c>
      <c r="DC115" s="79">
        <f t="shared" si="236"/>
        <v>6160.1225760000007</v>
      </c>
      <c r="DD115" s="79">
        <f t="shared" si="236"/>
        <v>12779.955792000001</v>
      </c>
      <c r="DE115" s="79">
        <f t="shared" si="236"/>
        <v>0</v>
      </c>
      <c r="DF115" s="79">
        <f t="shared" si="236"/>
        <v>0</v>
      </c>
      <c r="DG115" s="79">
        <f t="shared" si="236"/>
        <v>146241.49082400001</v>
      </c>
      <c r="DH115" s="79">
        <f t="shared" si="236"/>
        <v>0</v>
      </c>
      <c r="DI115" s="79">
        <f t="shared" si="236"/>
        <v>150871.50547199999</v>
      </c>
      <c r="DJ115" s="79">
        <f t="shared" si="236"/>
        <v>0</v>
      </c>
      <c r="DK115" s="79">
        <f t="shared" si="236"/>
        <v>25837.580159999998</v>
      </c>
      <c r="DL115" s="79">
        <f t="shared" si="236"/>
        <v>145603.67371200002</v>
      </c>
      <c r="DM115" s="79">
        <f t="shared" si="236"/>
        <v>34389.202895999995</v>
      </c>
      <c r="DN115" s="79">
        <f t="shared" si="236"/>
        <v>50890.721471999997</v>
      </c>
      <c r="DO115" s="79">
        <f t="shared" si="236"/>
        <v>29484.031751999995</v>
      </c>
      <c r="DP115" s="570">
        <f t="shared" si="163"/>
        <v>-666834.37416719983</v>
      </c>
      <c r="DQ115" s="570">
        <f t="shared" si="164"/>
        <v>602258.28465599997</v>
      </c>
      <c r="DR115" s="570">
        <f t="shared" si="165"/>
        <v>-64576.089511199854</v>
      </c>
      <c r="DT115" s="79">
        <f t="shared" ref="DT115:EM115" si="237">DT13-DT36</f>
        <v>0</v>
      </c>
      <c r="DU115" s="79">
        <f t="shared" si="237"/>
        <v>0</v>
      </c>
      <c r="DV115" s="79">
        <f t="shared" si="237"/>
        <v>-38500.690737600002</v>
      </c>
      <c r="DW115" s="79">
        <f t="shared" si="237"/>
        <v>0</v>
      </c>
      <c r="DX115" s="79">
        <f t="shared" si="237"/>
        <v>0</v>
      </c>
      <c r="DY115" s="79">
        <f t="shared" si="237"/>
        <v>-647805.1420799999</v>
      </c>
      <c r="DZ115" s="79">
        <f t="shared" si="237"/>
        <v>0</v>
      </c>
      <c r="EA115" s="79">
        <f t="shared" si="237"/>
        <v>7139.6830512000006</v>
      </c>
      <c r="EB115" s="79">
        <f t="shared" si="237"/>
        <v>16697.712024</v>
      </c>
      <c r="EC115" s="79">
        <f t="shared" si="237"/>
        <v>0</v>
      </c>
      <c r="ED115" s="79">
        <f t="shared" si="237"/>
        <v>0</v>
      </c>
      <c r="EE115" s="79">
        <f t="shared" si="237"/>
        <v>203765.108328</v>
      </c>
      <c r="EF115" s="79">
        <f t="shared" si="237"/>
        <v>0</v>
      </c>
      <c r="EG115" s="79">
        <f t="shared" si="237"/>
        <v>164255.86771199998</v>
      </c>
      <c r="EH115" s="79">
        <f t="shared" si="237"/>
        <v>0</v>
      </c>
      <c r="EI115" s="79">
        <f t="shared" si="237"/>
        <v>24572.747879999995</v>
      </c>
      <c r="EJ115" s="79">
        <f t="shared" si="237"/>
        <v>145948.91724000001</v>
      </c>
      <c r="EK115" s="79">
        <f t="shared" si="237"/>
        <v>35302.260239999996</v>
      </c>
      <c r="EL115" s="79">
        <f t="shared" si="237"/>
        <v>52248.500711999994</v>
      </c>
      <c r="EM115" s="79">
        <f t="shared" si="237"/>
        <v>28813.808807999998</v>
      </c>
      <c r="EN115" s="570">
        <f t="shared" si="167"/>
        <v>-686305.83281759988</v>
      </c>
      <c r="EO115" s="570">
        <f t="shared" si="168"/>
        <v>678744.60599519988</v>
      </c>
      <c r="EP115" s="570">
        <f t="shared" si="169"/>
        <v>-7561.2268223999999</v>
      </c>
      <c r="ER115" s="79">
        <f t="shared" ref="ER115:FK115" si="238">ER13-ER36</f>
        <v>0</v>
      </c>
      <c r="ES115" s="79">
        <f t="shared" si="238"/>
        <v>0</v>
      </c>
      <c r="ET115" s="79">
        <f t="shared" si="238"/>
        <v>-38718.186624000002</v>
      </c>
      <c r="EU115" s="79">
        <f t="shared" si="238"/>
        <v>0</v>
      </c>
      <c r="EV115" s="79">
        <f t="shared" si="238"/>
        <v>0</v>
      </c>
      <c r="EW115" s="79">
        <f t="shared" si="238"/>
        <v>-641767.3578</v>
      </c>
      <c r="EX115" s="79">
        <f t="shared" si="238"/>
        <v>0</v>
      </c>
      <c r="EY115" s="79">
        <f t="shared" si="238"/>
        <v>7816.2866784000007</v>
      </c>
      <c r="EZ115" s="79">
        <f t="shared" si="238"/>
        <v>18010.441296000001</v>
      </c>
      <c r="FA115" s="79">
        <f t="shared" si="238"/>
        <v>0</v>
      </c>
      <c r="FB115" s="79">
        <f t="shared" si="238"/>
        <v>0</v>
      </c>
      <c r="FC115" s="79">
        <f t="shared" si="238"/>
        <v>201217.10558399998</v>
      </c>
      <c r="FD115" s="79">
        <f t="shared" si="238"/>
        <v>0</v>
      </c>
      <c r="FE115" s="79">
        <f t="shared" si="238"/>
        <v>171375.60484799999</v>
      </c>
      <c r="FF115" s="79">
        <f t="shared" si="238"/>
        <v>0</v>
      </c>
      <c r="FG115" s="79">
        <f t="shared" si="238"/>
        <v>20428.234559999997</v>
      </c>
      <c r="FH115" s="79">
        <f t="shared" si="238"/>
        <v>149273.27830800001</v>
      </c>
      <c r="FI115" s="79">
        <f t="shared" si="238"/>
        <v>34971.670511999997</v>
      </c>
      <c r="FJ115" s="79">
        <f t="shared" si="238"/>
        <v>53282.724047999996</v>
      </c>
      <c r="FK115" s="79">
        <f t="shared" si="238"/>
        <v>24301.359503999996</v>
      </c>
      <c r="FL115" s="570">
        <f t="shared" si="171"/>
        <v>-680485.54442399996</v>
      </c>
      <c r="FM115" s="570">
        <f t="shared" si="172"/>
        <v>680676.70533839997</v>
      </c>
      <c r="FN115" s="570">
        <f t="shared" si="173"/>
        <v>191.16091440001037</v>
      </c>
    </row>
    <row r="116" spans="1:170" x14ac:dyDescent="0.25">
      <c r="A116" s="97">
        <v>112</v>
      </c>
      <c r="B116" s="68" t="s">
        <v>9</v>
      </c>
      <c r="D116" s="18">
        <f t="shared" ref="D116:V116" si="239">D14-D37</f>
        <v>0</v>
      </c>
      <c r="E116" s="18">
        <f t="shared" si="239"/>
        <v>-18532.870199999998</v>
      </c>
      <c r="F116" s="18">
        <f t="shared" si="239"/>
        <v>0</v>
      </c>
      <c r="G116" s="18">
        <f t="shared" si="239"/>
        <v>0</v>
      </c>
      <c r="H116" s="18">
        <f t="shared" si="239"/>
        <v>0</v>
      </c>
      <c r="I116" s="18">
        <f t="shared" si="239"/>
        <v>0</v>
      </c>
      <c r="J116" s="18">
        <f t="shared" si="239"/>
        <v>0</v>
      </c>
      <c r="K116" s="18">
        <f t="shared" si="239"/>
        <v>0</v>
      </c>
      <c r="L116" s="18">
        <f t="shared" si="239"/>
        <v>0</v>
      </c>
      <c r="M116" s="18">
        <f t="shared" si="239"/>
        <v>0</v>
      </c>
      <c r="N116" s="18">
        <f t="shared" si="239"/>
        <v>9505.7107200000009</v>
      </c>
      <c r="O116" s="18">
        <f t="shared" si="239"/>
        <v>0</v>
      </c>
      <c r="P116" s="18">
        <f t="shared" si="239"/>
        <v>0</v>
      </c>
      <c r="Q116" s="18">
        <f t="shared" si="239"/>
        <v>0</v>
      </c>
      <c r="R116" s="18">
        <f t="shared" si="239"/>
        <v>1951.0488</v>
      </c>
      <c r="S116" s="18">
        <f t="shared" si="239"/>
        <v>0</v>
      </c>
      <c r="T116" s="18">
        <f t="shared" si="239"/>
        <v>0</v>
      </c>
      <c r="U116" s="18">
        <f t="shared" si="239"/>
        <v>0</v>
      </c>
      <c r="V116" s="18">
        <f t="shared" si="239"/>
        <v>0</v>
      </c>
      <c r="W116" s="18">
        <f>W14-W37</f>
        <v>0</v>
      </c>
      <c r="X116" s="567">
        <f t="shared" si="148"/>
        <v>-18532.870199999998</v>
      </c>
      <c r="Y116" s="567">
        <f t="shared" si="204"/>
        <v>11456.759520000001</v>
      </c>
      <c r="Z116" s="567">
        <f t="shared" si="175"/>
        <v>-7076.1106799999961</v>
      </c>
      <c r="AB116" s="18">
        <f t="shared" ref="AB116:AU116" si="240">AB14-AB37</f>
        <v>0</v>
      </c>
      <c r="AC116" s="18">
        <f t="shared" si="240"/>
        <v>-18532.870199999998</v>
      </c>
      <c r="AD116" s="18">
        <f t="shared" si="240"/>
        <v>0</v>
      </c>
      <c r="AE116" s="18">
        <f t="shared" si="240"/>
        <v>0</v>
      </c>
      <c r="AF116" s="18">
        <f t="shared" si="240"/>
        <v>0</v>
      </c>
      <c r="AG116" s="18">
        <f t="shared" si="240"/>
        <v>0</v>
      </c>
      <c r="AH116" s="18">
        <f t="shared" si="240"/>
        <v>0</v>
      </c>
      <c r="AI116" s="18">
        <f t="shared" si="240"/>
        <v>0</v>
      </c>
      <c r="AJ116" s="18">
        <f t="shared" si="240"/>
        <v>0</v>
      </c>
      <c r="AK116" s="18">
        <f t="shared" si="240"/>
        <v>0</v>
      </c>
      <c r="AL116" s="18">
        <f t="shared" si="240"/>
        <v>9606.1939199999997</v>
      </c>
      <c r="AM116" s="18">
        <f t="shared" si="240"/>
        <v>0</v>
      </c>
      <c r="AN116" s="18">
        <f t="shared" si="240"/>
        <v>0</v>
      </c>
      <c r="AO116" s="18">
        <f t="shared" si="240"/>
        <v>0</v>
      </c>
      <c r="AP116" s="18">
        <f t="shared" si="240"/>
        <v>1951.0488</v>
      </c>
      <c r="AQ116" s="18">
        <f t="shared" si="240"/>
        <v>0</v>
      </c>
      <c r="AR116" s="18">
        <f t="shared" si="240"/>
        <v>0</v>
      </c>
      <c r="AS116" s="18">
        <f t="shared" si="240"/>
        <v>0</v>
      </c>
      <c r="AT116" s="18">
        <f t="shared" si="240"/>
        <v>0</v>
      </c>
      <c r="AU116" s="18">
        <f t="shared" si="240"/>
        <v>0</v>
      </c>
      <c r="AV116" s="567">
        <f t="shared" si="151"/>
        <v>-18532.870199999998</v>
      </c>
      <c r="AW116" s="567">
        <f t="shared" si="152"/>
        <v>11557.24272</v>
      </c>
      <c r="AX116" s="567">
        <f t="shared" si="153"/>
        <v>-6975.6274799999974</v>
      </c>
      <c r="AZ116" s="18">
        <f t="shared" ref="AZ116:BS116" si="241">AZ14-AZ37</f>
        <v>0</v>
      </c>
      <c r="BA116" s="18">
        <f t="shared" si="241"/>
        <v>-9388.8989999999994</v>
      </c>
      <c r="BB116" s="18">
        <f t="shared" si="241"/>
        <v>0</v>
      </c>
      <c r="BC116" s="18">
        <f t="shared" si="241"/>
        <v>0</v>
      </c>
      <c r="BD116" s="18">
        <f t="shared" si="241"/>
        <v>0</v>
      </c>
      <c r="BE116" s="18">
        <f t="shared" si="241"/>
        <v>0</v>
      </c>
      <c r="BF116" s="18">
        <f t="shared" si="241"/>
        <v>0</v>
      </c>
      <c r="BG116" s="18">
        <f t="shared" si="241"/>
        <v>0</v>
      </c>
      <c r="BH116" s="18">
        <f t="shared" si="241"/>
        <v>0</v>
      </c>
      <c r="BI116" s="18">
        <f t="shared" si="241"/>
        <v>0</v>
      </c>
      <c r="BJ116" s="18">
        <f t="shared" si="241"/>
        <v>9606.1939199999997</v>
      </c>
      <c r="BK116" s="18">
        <f t="shared" si="241"/>
        <v>0</v>
      </c>
      <c r="BL116" s="18">
        <f t="shared" si="241"/>
        <v>0</v>
      </c>
      <c r="BM116" s="18">
        <f t="shared" si="241"/>
        <v>0</v>
      </c>
      <c r="BN116" s="18">
        <f t="shared" si="241"/>
        <v>1951.0488</v>
      </c>
      <c r="BO116" s="18">
        <f t="shared" si="241"/>
        <v>0</v>
      </c>
      <c r="BP116" s="18">
        <f t="shared" si="241"/>
        <v>0</v>
      </c>
      <c r="BQ116" s="18">
        <f t="shared" si="241"/>
        <v>0</v>
      </c>
      <c r="BR116" s="18">
        <f t="shared" si="241"/>
        <v>0</v>
      </c>
      <c r="BS116" s="18">
        <f t="shared" si="241"/>
        <v>0</v>
      </c>
      <c r="BT116" s="567">
        <f t="shared" si="155"/>
        <v>-9388.8989999999994</v>
      </c>
      <c r="BU116" s="567">
        <f t="shared" si="156"/>
        <v>11557.24272</v>
      </c>
      <c r="BV116" s="567">
        <f t="shared" si="157"/>
        <v>2168.3437200000008</v>
      </c>
      <c r="BX116" s="18">
        <f t="shared" ref="BX116:CQ116" si="242">BX14-BX37</f>
        <v>0</v>
      </c>
      <c r="BY116" s="18">
        <f t="shared" si="242"/>
        <v>-43488.291599999997</v>
      </c>
      <c r="BZ116" s="18">
        <f t="shared" si="242"/>
        <v>0</v>
      </c>
      <c r="CA116" s="18">
        <f t="shared" si="242"/>
        <v>0</v>
      </c>
      <c r="CB116" s="18">
        <f t="shared" si="242"/>
        <v>0</v>
      </c>
      <c r="CC116" s="18">
        <f t="shared" si="242"/>
        <v>-23.111135999999998</v>
      </c>
      <c r="CD116" s="18">
        <f t="shared" si="242"/>
        <v>0</v>
      </c>
      <c r="CE116" s="18">
        <f t="shared" si="242"/>
        <v>0</v>
      </c>
      <c r="CF116" s="18">
        <f t="shared" si="242"/>
        <v>0</v>
      </c>
      <c r="CG116" s="18">
        <f t="shared" si="242"/>
        <v>0</v>
      </c>
      <c r="CH116" s="18">
        <f t="shared" si="242"/>
        <v>22307.270399999998</v>
      </c>
      <c r="CI116" s="18">
        <f t="shared" si="242"/>
        <v>0</v>
      </c>
      <c r="CJ116" s="18">
        <f t="shared" si="242"/>
        <v>0</v>
      </c>
      <c r="CK116" s="18">
        <f t="shared" si="242"/>
        <v>0</v>
      </c>
      <c r="CL116" s="18">
        <f t="shared" si="242"/>
        <v>2189.6963999999998</v>
      </c>
      <c r="CM116" s="18">
        <f t="shared" si="242"/>
        <v>0</v>
      </c>
      <c r="CN116" s="18">
        <f t="shared" si="242"/>
        <v>0</v>
      </c>
      <c r="CO116" s="18">
        <f t="shared" si="242"/>
        <v>0</v>
      </c>
      <c r="CP116" s="18">
        <f t="shared" si="242"/>
        <v>0</v>
      </c>
      <c r="CQ116" s="18">
        <f t="shared" si="242"/>
        <v>0</v>
      </c>
      <c r="CR116" s="567">
        <f t="shared" si="159"/>
        <v>-43511.402735999996</v>
      </c>
      <c r="CS116" s="567">
        <f t="shared" si="160"/>
        <v>24496.966799999998</v>
      </c>
      <c r="CT116" s="567">
        <f t="shared" si="161"/>
        <v>-19014.435935999998</v>
      </c>
      <c r="CV116" s="18">
        <f t="shared" ref="CV116:DO116" si="243">CV14-CV37</f>
        <v>0</v>
      </c>
      <c r="CW116" s="18">
        <f t="shared" si="243"/>
        <v>-94950.343800000002</v>
      </c>
      <c r="CX116" s="18">
        <f t="shared" si="243"/>
        <v>0</v>
      </c>
      <c r="CY116" s="18">
        <f t="shared" si="243"/>
        <v>0</v>
      </c>
      <c r="CZ116" s="18">
        <f t="shared" si="243"/>
        <v>0</v>
      </c>
      <c r="DA116" s="18">
        <f t="shared" si="243"/>
        <v>0</v>
      </c>
      <c r="DB116" s="18">
        <f t="shared" si="243"/>
        <v>0</v>
      </c>
      <c r="DC116" s="18">
        <f t="shared" si="243"/>
        <v>0</v>
      </c>
      <c r="DD116" s="18">
        <f t="shared" si="243"/>
        <v>0</v>
      </c>
      <c r="DE116" s="18">
        <f t="shared" si="243"/>
        <v>0</v>
      </c>
      <c r="DF116" s="18">
        <f t="shared" si="243"/>
        <v>41881.397759999993</v>
      </c>
      <c r="DG116" s="18">
        <f t="shared" si="243"/>
        <v>0</v>
      </c>
      <c r="DH116" s="18">
        <f t="shared" si="243"/>
        <v>0</v>
      </c>
      <c r="DI116" s="18">
        <f t="shared" si="243"/>
        <v>0</v>
      </c>
      <c r="DJ116" s="18">
        <f t="shared" si="243"/>
        <v>870.85439999999994</v>
      </c>
      <c r="DK116" s="18">
        <f t="shared" si="243"/>
        <v>0</v>
      </c>
      <c r="DL116" s="18">
        <f t="shared" si="243"/>
        <v>0</v>
      </c>
      <c r="DM116" s="18">
        <f t="shared" si="243"/>
        <v>0</v>
      </c>
      <c r="DN116" s="18">
        <f t="shared" si="243"/>
        <v>0</v>
      </c>
      <c r="DO116" s="18">
        <f t="shared" si="243"/>
        <v>0</v>
      </c>
      <c r="DP116" s="567">
        <f t="shared" si="163"/>
        <v>-94950.343800000002</v>
      </c>
      <c r="DQ116" s="567">
        <f t="shared" si="164"/>
        <v>42752.252159999989</v>
      </c>
      <c r="DR116" s="567">
        <f t="shared" si="165"/>
        <v>-52198.091640000013</v>
      </c>
      <c r="DT116" s="18">
        <f t="shared" ref="DT116:EM116" si="244">DT14-DT37</f>
        <v>0</v>
      </c>
      <c r="DU116" s="18">
        <f t="shared" si="244"/>
        <v>-69913.279800000004</v>
      </c>
      <c r="DV116" s="18">
        <f t="shared" si="244"/>
        <v>0</v>
      </c>
      <c r="DW116" s="18">
        <f t="shared" si="244"/>
        <v>0</v>
      </c>
      <c r="DX116" s="18">
        <f t="shared" si="244"/>
        <v>0</v>
      </c>
      <c r="DY116" s="18">
        <f t="shared" si="244"/>
        <v>0</v>
      </c>
      <c r="DZ116" s="18">
        <f t="shared" si="244"/>
        <v>0</v>
      </c>
      <c r="EA116" s="18">
        <f t="shared" si="244"/>
        <v>0</v>
      </c>
      <c r="EB116" s="18">
        <f t="shared" si="244"/>
        <v>0</v>
      </c>
      <c r="EC116" s="18">
        <f t="shared" si="244"/>
        <v>0</v>
      </c>
      <c r="ED116" s="18">
        <f t="shared" si="244"/>
        <v>39811.443839999993</v>
      </c>
      <c r="EE116" s="18">
        <f t="shared" si="244"/>
        <v>0</v>
      </c>
      <c r="EF116" s="18">
        <f t="shared" si="244"/>
        <v>0</v>
      </c>
      <c r="EG116" s="18">
        <f t="shared" si="244"/>
        <v>0</v>
      </c>
      <c r="EH116" s="18">
        <f t="shared" si="244"/>
        <v>2223.1907999999999</v>
      </c>
      <c r="EI116" s="18">
        <f t="shared" si="244"/>
        <v>0</v>
      </c>
      <c r="EJ116" s="18">
        <f t="shared" si="244"/>
        <v>0</v>
      </c>
      <c r="EK116" s="18">
        <f t="shared" si="244"/>
        <v>0</v>
      </c>
      <c r="EL116" s="18">
        <f t="shared" si="244"/>
        <v>0</v>
      </c>
      <c r="EM116" s="18">
        <f t="shared" si="244"/>
        <v>0</v>
      </c>
      <c r="EN116" s="567">
        <f t="shared" si="167"/>
        <v>-69913.279800000004</v>
      </c>
      <c r="EO116" s="567">
        <f t="shared" si="168"/>
        <v>42034.634639999989</v>
      </c>
      <c r="EP116" s="567">
        <f t="shared" si="169"/>
        <v>-27878.645160000015</v>
      </c>
      <c r="ER116" s="18">
        <f t="shared" ref="ER116:FK116" si="245">ER14-ER37</f>
        <v>0</v>
      </c>
      <c r="ES116" s="18">
        <f t="shared" si="245"/>
        <v>-80036.962199999994</v>
      </c>
      <c r="ET116" s="18">
        <f t="shared" si="245"/>
        <v>0</v>
      </c>
      <c r="EU116" s="18">
        <f t="shared" si="245"/>
        <v>0</v>
      </c>
      <c r="EV116" s="18">
        <f t="shared" si="245"/>
        <v>0</v>
      </c>
      <c r="EW116" s="18">
        <f t="shared" si="245"/>
        <v>0</v>
      </c>
      <c r="EX116" s="18">
        <f t="shared" si="245"/>
        <v>0</v>
      </c>
      <c r="EY116" s="18">
        <f t="shared" si="245"/>
        <v>0</v>
      </c>
      <c r="EZ116" s="18">
        <f t="shared" si="245"/>
        <v>0</v>
      </c>
      <c r="FA116" s="18">
        <f t="shared" si="245"/>
        <v>0</v>
      </c>
      <c r="FB116" s="18">
        <f t="shared" si="245"/>
        <v>43147.486080000002</v>
      </c>
      <c r="FC116" s="18">
        <f t="shared" si="245"/>
        <v>0</v>
      </c>
      <c r="FD116" s="18">
        <f t="shared" si="245"/>
        <v>0</v>
      </c>
      <c r="FE116" s="18">
        <f t="shared" si="245"/>
        <v>0</v>
      </c>
      <c r="FF116" s="18">
        <f t="shared" si="245"/>
        <v>2223.1907999999999</v>
      </c>
      <c r="FG116" s="18">
        <f t="shared" si="245"/>
        <v>0</v>
      </c>
      <c r="FH116" s="18">
        <f t="shared" si="245"/>
        <v>0</v>
      </c>
      <c r="FI116" s="18">
        <f t="shared" si="245"/>
        <v>0</v>
      </c>
      <c r="FJ116" s="18">
        <f t="shared" si="245"/>
        <v>0</v>
      </c>
      <c r="FK116" s="18">
        <f t="shared" si="245"/>
        <v>0</v>
      </c>
      <c r="FL116" s="567">
        <f t="shared" si="171"/>
        <v>-80036.962199999994</v>
      </c>
      <c r="FM116" s="567">
        <f t="shared" si="172"/>
        <v>45370.676879999999</v>
      </c>
      <c r="FN116" s="567">
        <f t="shared" si="173"/>
        <v>-34666.285319999995</v>
      </c>
    </row>
    <row r="117" spans="1:170" x14ac:dyDescent="0.25">
      <c r="A117" s="97">
        <v>113</v>
      </c>
      <c r="B117" s="68" t="s">
        <v>11</v>
      </c>
      <c r="D117" s="79">
        <f t="shared" ref="D117:V117" si="246">D16-D39</f>
        <v>0</v>
      </c>
      <c r="E117" s="79">
        <f t="shared" si="246"/>
        <v>0</v>
      </c>
      <c r="F117" s="79">
        <f t="shared" si="246"/>
        <v>0</v>
      </c>
      <c r="G117" s="79">
        <f t="shared" si="246"/>
        <v>0</v>
      </c>
      <c r="H117" s="79">
        <f t="shared" si="246"/>
        <v>-17197.699680000002</v>
      </c>
      <c r="I117" s="79">
        <f t="shared" si="246"/>
        <v>0</v>
      </c>
      <c r="J117" s="79">
        <f t="shared" si="246"/>
        <v>0</v>
      </c>
      <c r="K117" s="79">
        <f t="shared" si="246"/>
        <v>0</v>
      </c>
      <c r="L117" s="79">
        <f t="shared" si="246"/>
        <v>0</v>
      </c>
      <c r="M117" s="79">
        <f t="shared" si="246"/>
        <v>12926.744999999999</v>
      </c>
      <c r="N117" s="79">
        <f t="shared" si="246"/>
        <v>0</v>
      </c>
      <c r="O117" s="79">
        <f t="shared" si="246"/>
        <v>0</v>
      </c>
      <c r="P117" s="79">
        <f t="shared" si="246"/>
        <v>0</v>
      </c>
      <c r="Q117" s="79">
        <f t="shared" si="246"/>
        <v>0</v>
      </c>
      <c r="R117" s="79">
        <f t="shared" si="246"/>
        <v>0</v>
      </c>
      <c r="S117" s="79">
        <f t="shared" si="246"/>
        <v>0</v>
      </c>
      <c r="T117" s="79">
        <f t="shared" si="246"/>
        <v>0</v>
      </c>
      <c r="U117" s="79">
        <f t="shared" si="246"/>
        <v>0</v>
      </c>
      <c r="V117" s="79">
        <f t="shared" si="246"/>
        <v>0</v>
      </c>
      <c r="W117" s="79">
        <f>W16-W39</f>
        <v>0</v>
      </c>
      <c r="X117" s="570">
        <f t="shared" si="148"/>
        <v>-17197.699680000002</v>
      </c>
      <c r="Y117" s="570">
        <f t="shared" si="204"/>
        <v>12926.744999999999</v>
      </c>
      <c r="Z117" s="570">
        <f t="shared" si="175"/>
        <v>-4270.9546800000026</v>
      </c>
      <c r="AB117" s="79">
        <f t="shared" ref="AB117:AU117" si="247">AB16-AB39</f>
        <v>0</v>
      </c>
      <c r="AC117" s="79">
        <f t="shared" si="247"/>
        <v>0</v>
      </c>
      <c r="AD117" s="79">
        <f t="shared" si="247"/>
        <v>0</v>
      </c>
      <c r="AE117" s="79">
        <f t="shared" si="247"/>
        <v>0</v>
      </c>
      <c r="AF117" s="79">
        <f t="shared" si="247"/>
        <v>-15660.30672</v>
      </c>
      <c r="AG117" s="79">
        <f t="shared" si="247"/>
        <v>0</v>
      </c>
      <c r="AH117" s="79">
        <f t="shared" si="247"/>
        <v>0</v>
      </c>
      <c r="AI117" s="79">
        <f t="shared" si="247"/>
        <v>0</v>
      </c>
      <c r="AJ117" s="79">
        <f t="shared" si="247"/>
        <v>0</v>
      </c>
      <c r="AK117" s="79">
        <f t="shared" si="247"/>
        <v>13090.030199999999</v>
      </c>
      <c r="AL117" s="79">
        <f t="shared" si="247"/>
        <v>0</v>
      </c>
      <c r="AM117" s="79">
        <f t="shared" si="247"/>
        <v>0</v>
      </c>
      <c r="AN117" s="79">
        <f t="shared" si="247"/>
        <v>0</v>
      </c>
      <c r="AO117" s="79">
        <f t="shared" si="247"/>
        <v>0</v>
      </c>
      <c r="AP117" s="79">
        <f t="shared" si="247"/>
        <v>0</v>
      </c>
      <c r="AQ117" s="79">
        <f t="shared" si="247"/>
        <v>0</v>
      </c>
      <c r="AR117" s="79">
        <f t="shared" si="247"/>
        <v>0</v>
      </c>
      <c r="AS117" s="79">
        <f t="shared" si="247"/>
        <v>0</v>
      </c>
      <c r="AT117" s="79">
        <f t="shared" si="247"/>
        <v>0</v>
      </c>
      <c r="AU117" s="79">
        <f t="shared" si="247"/>
        <v>0</v>
      </c>
      <c r="AV117" s="570">
        <f t="shared" si="151"/>
        <v>-15660.30672</v>
      </c>
      <c r="AW117" s="570">
        <f t="shared" si="152"/>
        <v>13090.030199999999</v>
      </c>
      <c r="AX117" s="570">
        <f t="shared" si="153"/>
        <v>-2570.2765200000013</v>
      </c>
      <c r="AZ117" s="79">
        <f t="shared" ref="AZ117:BS117" si="248">AZ16-AZ39</f>
        <v>0</v>
      </c>
      <c r="BA117" s="79">
        <f t="shared" si="248"/>
        <v>0</v>
      </c>
      <c r="BB117" s="79">
        <f t="shared" si="248"/>
        <v>0</v>
      </c>
      <c r="BC117" s="79">
        <f t="shared" si="248"/>
        <v>0</v>
      </c>
      <c r="BD117" s="79">
        <f t="shared" si="248"/>
        <v>-15660.30672</v>
      </c>
      <c r="BE117" s="79">
        <f t="shared" si="248"/>
        <v>0</v>
      </c>
      <c r="BF117" s="79">
        <f t="shared" si="248"/>
        <v>0</v>
      </c>
      <c r="BG117" s="79">
        <f t="shared" si="248"/>
        <v>0</v>
      </c>
      <c r="BH117" s="79">
        <f t="shared" si="248"/>
        <v>0</v>
      </c>
      <c r="BI117" s="79">
        <f t="shared" si="248"/>
        <v>13090.030199999999</v>
      </c>
      <c r="BJ117" s="79">
        <f t="shared" si="248"/>
        <v>0</v>
      </c>
      <c r="BK117" s="79">
        <f t="shared" si="248"/>
        <v>0</v>
      </c>
      <c r="BL117" s="79">
        <f t="shared" si="248"/>
        <v>0</v>
      </c>
      <c r="BM117" s="79">
        <f t="shared" si="248"/>
        <v>0</v>
      </c>
      <c r="BN117" s="79">
        <f t="shared" si="248"/>
        <v>0</v>
      </c>
      <c r="BO117" s="79">
        <f t="shared" si="248"/>
        <v>0</v>
      </c>
      <c r="BP117" s="79">
        <f t="shared" si="248"/>
        <v>0</v>
      </c>
      <c r="BQ117" s="79">
        <f t="shared" si="248"/>
        <v>0</v>
      </c>
      <c r="BR117" s="79">
        <f t="shared" si="248"/>
        <v>0</v>
      </c>
      <c r="BS117" s="79">
        <f t="shared" si="248"/>
        <v>0</v>
      </c>
      <c r="BT117" s="570">
        <f t="shared" si="155"/>
        <v>-15660.30672</v>
      </c>
      <c r="BU117" s="570">
        <f t="shared" si="156"/>
        <v>13090.030199999999</v>
      </c>
      <c r="BV117" s="570">
        <f t="shared" si="157"/>
        <v>-2570.2765200000013</v>
      </c>
      <c r="BX117" s="79">
        <f t="shared" ref="BX117:CQ117" si="249">BX16-BX39</f>
        <v>0</v>
      </c>
      <c r="BY117" s="79">
        <f t="shared" si="249"/>
        <v>0</v>
      </c>
      <c r="BZ117" s="79">
        <f t="shared" si="249"/>
        <v>0</v>
      </c>
      <c r="CA117" s="79">
        <f t="shared" si="249"/>
        <v>0</v>
      </c>
      <c r="CB117" s="79">
        <f t="shared" si="249"/>
        <v>-15660.30672</v>
      </c>
      <c r="CC117" s="79">
        <f t="shared" si="249"/>
        <v>0</v>
      </c>
      <c r="CD117" s="79">
        <f t="shared" si="249"/>
        <v>0</v>
      </c>
      <c r="CE117" s="79">
        <f t="shared" si="249"/>
        <v>0</v>
      </c>
      <c r="CF117" s="79">
        <f t="shared" si="249"/>
        <v>0</v>
      </c>
      <c r="CG117" s="79">
        <f t="shared" si="249"/>
        <v>13090.030199999999</v>
      </c>
      <c r="CH117" s="79">
        <f t="shared" si="249"/>
        <v>0</v>
      </c>
      <c r="CI117" s="79">
        <f t="shared" si="249"/>
        <v>0</v>
      </c>
      <c r="CJ117" s="79">
        <f t="shared" si="249"/>
        <v>0</v>
      </c>
      <c r="CK117" s="79">
        <f t="shared" si="249"/>
        <v>0</v>
      </c>
      <c r="CL117" s="79">
        <f t="shared" si="249"/>
        <v>0</v>
      </c>
      <c r="CM117" s="79">
        <f t="shared" si="249"/>
        <v>0</v>
      </c>
      <c r="CN117" s="79">
        <f t="shared" si="249"/>
        <v>0</v>
      </c>
      <c r="CO117" s="79">
        <f t="shared" si="249"/>
        <v>0</v>
      </c>
      <c r="CP117" s="79">
        <f t="shared" si="249"/>
        <v>0</v>
      </c>
      <c r="CQ117" s="79">
        <f t="shared" si="249"/>
        <v>0</v>
      </c>
      <c r="CR117" s="570">
        <f t="shared" si="159"/>
        <v>-15660.30672</v>
      </c>
      <c r="CS117" s="570">
        <f t="shared" si="160"/>
        <v>13090.030199999999</v>
      </c>
      <c r="CT117" s="570">
        <f t="shared" si="161"/>
        <v>-2570.2765200000013</v>
      </c>
      <c r="CV117" s="79">
        <f t="shared" ref="CV117:DO117" si="250">CV16-CV39</f>
        <v>0</v>
      </c>
      <c r="CW117" s="79">
        <f t="shared" si="250"/>
        <v>0</v>
      </c>
      <c r="CX117" s="79">
        <f t="shared" si="250"/>
        <v>0</v>
      </c>
      <c r="CY117" s="79">
        <f t="shared" si="250"/>
        <v>0</v>
      </c>
      <c r="CZ117" s="79">
        <f t="shared" si="250"/>
        <v>-15660.30672</v>
      </c>
      <c r="DA117" s="79">
        <f t="shared" si="250"/>
        <v>0</v>
      </c>
      <c r="DB117" s="79">
        <f t="shared" si="250"/>
        <v>0</v>
      </c>
      <c r="DC117" s="79">
        <f t="shared" si="250"/>
        <v>0</v>
      </c>
      <c r="DD117" s="79">
        <f t="shared" si="250"/>
        <v>0</v>
      </c>
      <c r="DE117" s="79">
        <f t="shared" si="250"/>
        <v>13090.030199999999</v>
      </c>
      <c r="DF117" s="79">
        <f t="shared" si="250"/>
        <v>0</v>
      </c>
      <c r="DG117" s="79">
        <f t="shared" si="250"/>
        <v>0</v>
      </c>
      <c r="DH117" s="79">
        <f t="shared" si="250"/>
        <v>0</v>
      </c>
      <c r="DI117" s="79">
        <f t="shared" si="250"/>
        <v>0</v>
      </c>
      <c r="DJ117" s="79">
        <f t="shared" si="250"/>
        <v>0</v>
      </c>
      <c r="DK117" s="79">
        <f t="shared" si="250"/>
        <v>0</v>
      </c>
      <c r="DL117" s="79">
        <f t="shared" si="250"/>
        <v>0</v>
      </c>
      <c r="DM117" s="79">
        <f t="shared" si="250"/>
        <v>0</v>
      </c>
      <c r="DN117" s="79">
        <f t="shared" si="250"/>
        <v>0</v>
      </c>
      <c r="DO117" s="79">
        <f t="shared" si="250"/>
        <v>0</v>
      </c>
      <c r="DP117" s="570">
        <f t="shared" si="163"/>
        <v>-15660.30672</v>
      </c>
      <c r="DQ117" s="570">
        <f t="shared" si="164"/>
        <v>13090.030199999999</v>
      </c>
      <c r="DR117" s="570">
        <f t="shared" si="165"/>
        <v>-2570.2765200000013</v>
      </c>
      <c r="DT117" s="79">
        <f t="shared" ref="DT117:EM117" si="251">DT16-DT39</f>
        <v>0</v>
      </c>
      <c r="DU117" s="79">
        <f t="shared" si="251"/>
        <v>0</v>
      </c>
      <c r="DV117" s="79">
        <f t="shared" si="251"/>
        <v>0</v>
      </c>
      <c r="DW117" s="79">
        <f t="shared" si="251"/>
        <v>0</v>
      </c>
      <c r="DX117" s="79">
        <f t="shared" si="251"/>
        <v>-10626.098399999999</v>
      </c>
      <c r="DY117" s="79">
        <f t="shared" si="251"/>
        <v>0</v>
      </c>
      <c r="DZ117" s="79">
        <f t="shared" si="251"/>
        <v>0</v>
      </c>
      <c r="EA117" s="79">
        <f t="shared" si="251"/>
        <v>0</v>
      </c>
      <c r="EB117" s="79">
        <f t="shared" si="251"/>
        <v>0</v>
      </c>
      <c r="EC117" s="79">
        <f t="shared" si="251"/>
        <v>8626.9013999999988</v>
      </c>
      <c r="ED117" s="79">
        <f t="shared" si="251"/>
        <v>0</v>
      </c>
      <c r="EE117" s="79">
        <f t="shared" si="251"/>
        <v>0</v>
      </c>
      <c r="EF117" s="79">
        <f t="shared" si="251"/>
        <v>0</v>
      </c>
      <c r="EG117" s="79">
        <f t="shared" si="251"/>
        <v>0</v>
      </c>
      <c r="EH117" s="79">
        <f t="shared" si="251"/>
        <v>0</v>
      </c>
      <c r="EI117" s="79">
        <f t="shared" si="251"/>
        <v>0</v>
      </c>
      <c r="EJ117" s="79">
        <f t="shared" si="251"/>
        <v>0</v>
      </c>
      <c r="EK117" s="79">
        <f t="shared" si="251"/>
        <v>0</v>
      </c>
      <c r="EL117" s="79">
        <f t="shared" si="251"/>
        <v>0</v>
      </c>
      <c r="EM117" s="79">
        <f t="shared" si="251"/>
        <v>0</v>
      </c>
      <c r="EN117" s="570">
        <f t="shared" si="167"/>
        <v>-10626.098399999999</v>
      </c>
      <c r="EO117" s="570">
        <f t="shared" si="168"/>
        <v>8626.9013999999988</v>
      </c>
      <c r="EP117" s="570">
        <f t="shared" si="169"/>
        <v>-1999.1970000000001</v>
      </c>
      <c r="ER117" s="79">
        <f t="shared" ref="ER117:FK117" si="252">ER16-ER39</f>
        <v>0</v>
      </c>
      <c r="ES117" s="79">
        <f t="shared" si="252"/>
        <v>0</v>
      </c>
      <c r="ET117" s="79">
        <f t="shared" si="252"/>
        <v>0</v>
      </c>
      <c r="EU117" s="79">
        <f t="shared" si="252"/>
        <v>0</v>
      </c>
      <c r="EV117" s="79">
        <f t="shared" si="252"/>
        <v>-16037.11872</v>
      </c>
      <c r="EW117" s="79">
        <f t="shared" si="252"/>
        <v>0</v>
      </c>
      <c r="EX117" s="79">
        <f t="shared" si="252"/>
        <v>0</v>
      </c>
      <c r="EY117" s="79">
        <f t="shared" si="252"/>
        <v>0</v>
      </c>
      <c r="EZ117" s="79">
        <f t="shared" si="252"/>
        <v>0</v>
      </c>
      <c r="FA117" s="79">
        <f t="shared" si="252"/>
        <v>6585.8364000000001</v>
      </c>
      <c r="FB117" s="79">
        <f t="shared" si="252"/>
        <v>0</v>
      </c>
      <c r="FC117" s="79">
        <f t="shared" si="252"/>
        <v>0</v>
      </c>
      <c r="FD117" s="79">
        <f t="shared" si="252"/>
        <v>0</v>
      </c>
      <c r="FE117" s="79">
        <f t="shared" si="252"/>
        <v>0</v>
      </c>
      <c r="FF117" s="79">
        <f t="shared" si="252"/>
        <v>0</v>
      </c>
      <c r="FG117" s="79">
        <f t="shared" si="252"/>
        <v>0</v>
      </c>
      <c r="FH117" s="79">
        <f t="shared" si="252"/>
        <v>0</v>
      </c>
      <c r="FI117" s="79">
        <f t="shared" si="252"/>
        <v>0</v>
      </c>
      <c r="FJ117" s="79">
        <f t="shared" si="252"/>
        <v>0</v>
      </c>
      <c r="FK117" s="79">
        <f t="shared" si="252"/>
        <v>0</v>
      </c>
      <c r="FL117" s="570">
        <f t="shared" si="171"/>
        <v>-16037.11872</v>
      </c>
      <c r="FM117" s="570">
        <f t="shared" si="172"/>
        <v>6585.8364000000001</v>
      </c>
      <c r="FN117" s="570">
        <f t="shared" si="173"/>
        <v>-9451.2823200000003</v>
      </c>
    </row>
    <row r="118" spans="1:170" x14ac:dyDescent="0.25">
      <c r="A118" s="97">
        <v>114</v>
      </c>
      <c r="B118" s="67" t="s">
        <v>12</v>
      </c>
      <c r="D118" s="18">
        <f t="shared" ref="D118:V118" si="253">D17-D40</f>
        <v>0</v>
      </c>
      <c r="E118" s="18">
        <f t="shared" si="253"/>
        <v>0</v>
      </c>
      <c r="F118" s="18">
        <f t="shared" si="253"/>
        <v>0</v>
      </c>
      <c r="G118" s="18">
        <f t="shared" si="253"/>
        <v>0</v>
      </c>
      <c r="H118" s="18">
        <f t="shared" si="253"/>
        <v>0</v>
      </c>
      <c r="I118" s="18">
        <f t="shared" si="253"/>
        <v>0</v>
      </c>
      <c r="J118" s="18">
        <f t="shared" si="253"/>
        <v>0</v>
      </c>
      <c r="K118" s="18">
        <f t="shared" si="253"/>
        <v>0</v>
      </c>
      <c r="L118" s="18">
        <f t="shared" si="253"/>
        <v>0</v>
      </c>
      <c r="M118" s="18">
        <f t="shared" si="253"/>
        <v>0</v>
      </c>
      <c r="N118" s="18">
        <f t="shared" si="253"/>
        <v>0</v>
      </c>
      <c r="O118" s="18">
        <f t="shared" si="253"/>
        <v>0</v>
      </c>
      <c r="P118" s="18">
        <f t="shared" si="253"/>
        <v>0</v>
      </c>
      <c r="Q118" s="18">
        <f t="shared" si="253"/>
        <v>0</v>
      </c>
      <c r="R118" s="18">
        <f t="shared" si="253"/>
        <v>0</v>
      </c>
      <c r="S118" s="18">
        <f t="shared" si="253"/>
        <v>0</v>
      </c>
      <c r="T118" s="18">
        <f t="shared" si="253"/>
        <v>0</v>
      </c>
      <c r="U118" s="18">
        <f t="shared" si="253"/>
        <v>0</v>
      </c>
      <c r="V118" s="18">
        <f t="shared" si="253"/>
        <v>0</v>
      </c>
      <c r="W118" s="18">
        <f>W17-W40</f>
        <v>0</v>
      </c>
      <c r="X118" s="567">
        <f t="shared" si="148"/>
        <v>0</v>
      </c>
      <c r="Y118" s="567">
        <f t="shared" si="204"/>
        <v>0</v>
      </c>
      <c r="Z118" s="567">
        <f t="shared" si="175"/>
        <v>0</v>
      </c>
      <c r="AB118" s="18">
        <f t="shared" ref="AB118:AU118" si="254">AB17-AB40</f>
        <v>0</v>
      </c>
      <c r="AC118" s="18">
        <f t="shared" si="254"/>
        <v>0</v>
      </c>
      <c r="AD118" s="18">
        <f t="shared" si="254"/>
        <v>0</v>
      </c>
      <c r="AE118" s="18">
        <f t="shared" si="254"/>
        <v>0</v>
      </c>
      <c r="AF118" s="18">
        <f t="shared" si="254"/>
        <v>0</v>
      </c>
      <c r="AG118" s="18">
        <f t="shared" si="254"/>
        <v>0</v>
      </c>
      <c r="AH118" s="18">
        <f t="shared" si="254"/>
        <v>0</v>
      </c>
      <c r="AI118" s="18">
        <f t="shared" si="254"/>
        <v>0</v>
      </c>
      <c r="AJ118" s="18">
        <f t="shared" si="254"/>
        <v>0</v>
      </c>
      <c r="AK118" s="18">
        <f t="shared" si="254"/>
        <v>0</v>
      </c>
      <c r="AL118" s="18">
        <f t="shared" si="254"/>
        <v>0</v>
      </c>
      <c r="AM118" s="18">
        <f t="shared" si="254"/>
        <v>0</v>
      </c>
      <c r="AN118" s="18">
        <f t="shared" si="254"/>
        <v>0</v>
      </c>
      <c r="AO118" s="18">
        <f t="shared" si="254"/>
        <v>0</v>
      </c>
      <c r="AP118" s="18">
        <f t="shared" si="254"/>
        <v>0</v>
      </c>
      <c r="AQ118" s="18">
        <f t="shared" si="254"/>
        <v>0</v>
      </c>
      <c r="AR118" s="18">
        <f t="shared" si="254"/>
        <v>0</v>
      </c>
      <c r="AS118" s="18">
        <f t="shared" si="254"/>
        <v>0</v>
      </c>
      <c r="AT118" s="18">
        <f t="shared" si="254"/>
        <v>0</v>
      </c>
      <c r="AU118" s="18">
        <f t="shared" si="254"/>
        <v>0</v>
      </c>
      <c r="AV118" s="567">
        <f t="shared" si="151"/>
        <v>0</v>
      </c>
      <c r="AW118" s="567">
        <f t="shared" si="152"/>
        <v>0</v>
      </c>
      <c r="AX118" s="567">
        <f t="shared" si="153"/>
        <v>0</v>
      </c>
      <c r="AZ118" s="18">
        <f t="shared" ref="AZ118:BS118" si="255">AZ17-AZ40</f>
        <v>0</v>
      </c>
      <c r="BA118" s="18">
        <f t="shared" si="255"/>
        <v>0</v>
      </c>
      <c r="BB118" s="18">
        <f t="shared" si="255"/>
        <v>0</v>
      </c>
      <c r="BC118" s="18">
        <f t="shared" si="255"/>
        <v>0</v>
      </c>
      <c r="BD118" s="18">
        <f t="shared" si="255"/>
        <v>0</v>
      </c>
      <c r="BE118" s="18">
        <f t="shared" si="255"/>
        <v>0</v>
      </c>
      <c r="BF118" s="18">
        <f t="shared" si="255"/>
        <v>0</v>
      </c>
      <c r="BG118" s="18">
        <f t="shared" si="255"/>
        <v>0</v>
      </c>
      <c r="BH118" s="18">
        <f t="shared" si="255"/>
        <v>0</v>
      </c>
      <c r="BI118" s="18">
        <f t="shared" si="255"/>
        <v>0</v>
      </c>
      <c r="BJ118" s="18">
        <f t="shared" si="255"/>
        <v>0</v>
      </c>
      <c r="BK118" s="18">
        <f t="shared" si="255"/>
        <v>0</v>
      </c>
      <c r="BL118" s="18">
        <f t="shared" si="255"/>
        <v>0</v>
      </c>
      <c r="BM118" s="18">
        <f t="shared" si="255"/>
        <v>0</v>
      </c>
      <c r="BN118" s="18">
        <f t="shared" si="255"/>
        <v>0</v>
      </c>
      <c r="BO118" s="18">
        <f t="shared" si="255"/>
        <v>0</v>
      </c>
      <c r="BP118" s="18">
        <f t="shared" si="255"/>
        <v>0</v>
      </c>
      <c r="BQ118" s="18">
        <f t="shared" si="255"/>
        <v>0</v>
      </c>
      <c r="BR118" s="18">
        <f t="shared" si="255"/>
        <v>0</v>
      </c>
      <c r="BS118" s="18">
        <f t="shared" si="255"/>
        <v>0</v>
      </c>
      <c r="BT118" s="567">
        <f t="shared" si="155"/>
        <v>0</v>
      </c>
      <c r="BU118" s="567">
        <f t="shared" si="156"/>
        <v>0</v>
      </c>
      <c r="BV118" s="567">
        <f t="shared" si="157"/>
        <v>0</v>
      </c>
      <c r="BX118" s="18">
        <f t="shared" ref="BX118:CQ118" si="256">BX17-BX40</f>
        <v>0</v>
      </c>
      <c r="BY118" s="18">
        <f t="shared" si="256"/>
        <v>0</v>
      </c>
      <c r="BZ118" s="18">
        <f t="shared" si="256"/>
        <v>0</v>
      </c>
      <c r="CA118" s="18">
        <f t="shared" si="256"/>
        <v>0</v>
      </c>
      <c r="CB118" s="18">
        <f t="shared" si="256"/>
        <v>0</v>
      </c>
      <c r="CC118" s="18">
        <f t="shared" si="256"/>
        <v>0</v>
      </c>
      <c r="CD118" s="18">
        <f t="shared" si="256"/>
        <v>0</v>
      </c>
      <c r="CE118" s="18">
        <f t="shared" si="256"/>
        <v>0</v>
      </c>
      <c r="CF118" s="18">
        <f t="shared" si="256"/>
        <v>0</v>
      </c>
      <c r="CG118" s="18">
        <f t="shared" si="256"/>
        <v>0</v>
      </c>
      <c r="CH118" s="18">
        <f t="shared" si="256"/>
        <v>0</v>
      </c>
      <c r="CI118" s="18">
        <f t="shared" si="256"/>
        <v>0</v>
      </c>
      <c r="CJ118" s="18">
        <f t="shared" si="256"/>
        <v>0</v>
      </c>
      <c r="CK118" s="18">
        <f t="shared" si="256"/>
        <v>0</v>
      </c>
      <c r="CL118" s="18">
        <f t="shared" si="256"/>
        <v>0</v>
      </c>
      <c r="CM118" s="18">
        <f t="shared" si="256"/>
        <v>0</v>
      </c>
      <c r="CN118" s="18">
        <f t="shared" si="256"/>
        <v>0</v>
      </c>
      <c r="CO118" s="18">
        <f t="shared" si="256"/>
        <v>0</v>
      </c>
      <c r="CP118" s="18">
        <f t="shared" si="256"/>
        <v>0</v>
      </c>
      <c r="CQ118" s="18">
        <f t="shared" si="256"/>
        <v>0</v>
      </c>
      <c r="CR118" s="567">
        <f t="shared" si="159"/>
        <v>0</v>
      </c>
      <c r="CS118" s="567">
        <f t="shared" si="160"/>
        <v>0</v>
      </c>
      <c r="CT118" s="567">
        <f t="shared" si="161"/>
        <v>0</v>
      </c>
      <c r="CV118" s="18">
        <f t="shared" ref="CV118:DO118" si="257">CV17-CV40</f>
        <v>0</v>
      </c>
      <c r="CW118" s="18">
        <f t="shared" si="257"/>
        <v>0</v>
      </c>
      <c r="CX118" s="18">
        <f t="shared" si="257"/>
        <v>0</v>
      </c>
      <c r="CY118" s="18">
        <f t="shared" si="257"/>
        <v>0</v>
      </c>
      <c r="CZ118" s="18">
        <f t="shared" si="257"/>
        <v>0</v>
      </c>
      <c r="DA118" s="18">
        <f t="shared" si="257"/>
        <v>0</v>
      </c>
      <c r="DB118" s="18">
        <f t="shared" si="257"/>
        <v>0</v>
      </c>
      <c r="DC118" s="18">
        <f t="shared" si="257"/>
        <v>0</v>
      </c>
      <c r="DD118" s="18">
        <f t="shared" si="257"/>
        <v>0</v>
      </c>
      <c r="DE118" s="18">
        <f t="shared" si="257"/>
        <v>0</v>
      </c>
      <c r="DF118" s="18">
        <f t="shared" si="257"/>
        <v>0</v>
      </c>
      <c r="DG118" s="18">
        <f t="shared" si="257"/>
        <v>0</v>
      </c>
      <c r="DH118" s="18">
        <f t="shared" si="257"/>
        <v>0</v>
      </c>
      <c r="DI118" s="18">
        <f t="shared" si="257"/>
        <v>0</v>
      </c>
      <c r="DJ118" s="18">
        <f t="shared" si="257"/>
        <v>0</v>
      </c>
      <c r="DK118" s="18">
        <f t="shared" si="257"/>
        <v>0</v>
      </c>
      <c r="DL118" s="18">
        <f t="shared" si="257"/>
        <v>0</v>
      </c>
      <c r="DM118" s="18">
        <f t="shared" si="257"/>
        <v>0</v>
      </c>
      <c r="DN118" s="18">
        <f t="shared" si="257"/>
        <v>0</v>
      </c>
      <c r="DO118" s="18">
        <f t="shared" si="257"/>
        <v>0</v>
      </c>
      <c r="DP118" s="567">
        <f t="shared" si="163"/>
        <v>0</v>
      </c>
      <c r="DQ118" s="567">
        <f t="shared" si="164"/>
        <v>0</v>
      </c>
      <c r="DR118" s="567">
        <f t="shared" si="165"/>
        <v>0</v>
      </c>
      <c r="DT118" s="18">
        <f t="shared" ref="DT118:EM118" si="258">DT17-DT40</f>
        <v>0</v>
      </c>
      <c r="DU118" s="18">
        <f t="shared" si="258"/>
        <v>0</v>
      </c>
      <c r="DV118" s="18">
        <f t="shared" si="258"/>
        <v>0</v>
      </c>
      <c r="DW118" s="18">
        <f t="shared" si="258"/>
        <v>0</v>
      </c>
      <c r="DX118" s="18">
        <f t="shared" si="258"/>
        <v>0</v>
      </c>
      <c r="DY118" s="18">
        <f t="shared" si="258"/>
        <v>0</v>
      </c>
      <c r="DZ118" s="18">
        <f t="shared" si="258"/>
        <v>0</v>
      </c>
      <c r="EA118" s="18">
        <f t="shared" si="258"/>
        <v>0</v>
      </c>
      <c r="EB118" s="18">
        <f t="shared" si="258"/>
        <v>0</v>
      </c>
      <c r="EC118" s="18">
        <f t="shared" si="258"/>
        <v>0</v>
      </c>
      <c r="ED118" s="18">
        <f t="shared" si="258"/>
        <v>0</v>
      </c>
      <c r="EE118" s="18">
        <f t="shared" si="258"/>
        <v>0</v>
      </c>
      <c r="EF118" s="18">
        <f t="shared" si="258"/>
        <v>0</v>
      </c>
      <c r="EG118" s="18">
        <f t="shared" si="258"/>
        <v>0</v>
      </c>
      <c r="EH118" s="18">
        <f t="shared" si="258"/>
        <v>0</v>
      </c>
      <c r="EI118" s="18">
        <f t="shared" si="258"/>
        <v>0</v>
      </c>
      <c r="EJ118" s="18">
        <f t="shared" si="258"/>
        <v>0</v>
      </c>
      <c r="EK118" s="18">
        <f t="shared" si="258"/>
        <v>0</v>
      </c>
      <c r="EL118" s="18">
        <f t="shared" si="258"/>
        <v>0</v>
      </c>
      <c r="EM118" s="18">
        <f t="shared" si="258"/>
        <v>0</v>
      </c>
      <c r="EN118" s="567">
        <f t="shared" si="167"/>
        <v>0</v>
      </c>
      <c r="EO118" s="567">
        <f t="shared" si="168"/>
        <v>0</v>
      </c>
      <c r="EP118" s="567">
        <f t="shared" si="169"/>
        <v>0</v>
      </c>
      <c r="ER118" s="18">
        <f t="shared" ref="ER118:FK118" si="259">ER17-ER40</f>
        <v>0</v>
      </c>
      <c r="ES118" s="18">
        <f t="shared" si="259"/>
        <v>0</v>
      </c>
      <c r="ET118" s="18">
        <f t="shared" si="259"/>
        <v>0</v>
      </c>
      <c r="EU118" s="18">
        <f t="shared" si="259"/>
        <v>0</v>
      </c>
      <c r="EV118" s="18">
        <f t="shared" si="259"/>
        <v>0</v>
      </c>
      <c r="EW118" s="18">
        <f t="shared" si="259"/>
        <v>0</v>
      </c>
      <c r="EX118" s="18">
        <f t="shared" si="259"/>
        <v>0</v>
      </c>
      <c r="EY118" s="18">
        <f t="shared" si="259"/>
        <v>0</v>
      </c>
      <c r="EZ118" s="18">
        <f t="shared" si="259"/>
        <v>0</v>
      </c>
      <c r="FA118" s="18">
        <f t="shared" si="259"/>
        <v>0</v>
      </c>
      <c r="FB118" s="18">
        <f t="shared" si="259"/>
        <v>0</v>
      </c>
      <c r="FC118" s="18">
        <f t="shared" si="259"/>
        <v>0</v>
      </c>
      <c r="FD118" s="18">
        <f t="shared" si="259"/>
        <v>0</v>
      </c>
      <c r="FE118" s="18">
        <f t="shared" si="259"/>
        <v>0</v>
      </c>
      <c r="FF118" s="18">
        <f t="shared" si="259"/>
        <v>0</v>
      </c>
      <c r="FG118" s="18">
        <f t="shared" si="259"/>
        <v>0</v>
      </c>
      <c r="FH118" s="18">
        <f t="shared" si="259"/>
        <v>0</v>
      </c>
      <c r="FI118" s="18">
        <f t="shared" si="259"/>
        <v>0</v>
      </c>
      <c r="FJ118" s="18">
        <f t="shared" si="259"/>
        <v>0</v>
      </c>
      <c r="FK118" s="18">
        <f t="shared" si="259"/>
        <v>0</v>
      </c>
      <c r="FL118" s="567">
        <f t="shared" si="171"/>
        <v>0</v>
      </c>
      <c r="FM118" s="567">
        <f t="shared" si="172"/>
        <v>0</v>
      </c>
      <c r="FN118" s="567">
        <f t="shared" si="173"/>
        <v>0</v>
      </c>
    </row>
    <row r="119" spans="1:170" x14ac:dyDescent="0.25">
      <c r="A119" s="97">
        <v>115</v>
      </c>
      <c r="B119" s="68" t="s">
        <v>13</v>
      </c>
      <c r="D119" s="79">
        <f t="shared" ref="D119:V119" si="260">D18-D41</f>
        <v>0</v>
      </c>
      <c r="E119" s="79">
        <f t="shared" si="260"/>
        <v>0</v>
      </c>
      <c r="F119" s="79">
        <f t="shared" si="260"/>
        <v>0</v>
      </c>
      <c r="G119" s="79">
        <f t="shared" si="260"/>
        <v>0</v>
      </c>
      <c r="H119" s="79">
        <f t="shared" si="260"/>
        <v>0</v>
      </c>
      <c r="I119" s="79">
        <f t="shared" si="260"/>
        <v>0</v>
      </c>
      <c r="J119" s="79">
        <f t="shared" si="260"/>
        <v>0</v>
      </c>
      <c r="K119" s="79">
        <f t="shared" si="260"/>
        <v>0</v>
      </c>
      <c r="L119" s="79">
        <f t="shared" si="260"/>
        <v>0</v>
      </c>
      <c r="M119" s="79">
        <f t="shared" si="260"/>
        <v>0</v>
      </c>
      <c r="N119" s="79">
        <f t="shared" si="260"/>
        <v>0</v>
      </c>
      <c r="O119" s="79">
        <f t="shared" si="260"/>
        <v>0</v>
      </c>
      <c r="P119" s="79">
        <f t="shared" si="260"/>
        <v>0</v>
      </c>
      <c r="Q119" s="79">
        <f t="shared" si="260"/>
        <v>0</v>
      </c>
      <c r="R119" s="79">
        <f t="shared" si="260"/>
        <v>0</v>
      </c>
      <c r="S119" s="79">
        <f t="shared" si="260"/>
        <v>0</v>
      </c>
      <c r="T119" s="79">
        <f t="shared" si="260"/>
        <v>0</v>
      </c>
      <c r="U119" s="79">
        <f t="shared" si="260"/>
        <v>0</v>
      </c>
      <c r="V119" s="79">
        <f t="shared" si="260"/>
        <v>0</v>
      </c>
      <c r="W119" s="79">
        <f>W18-W41</f>
        <v>0</v>
      </c>
      <c r="X119" s="570">
        <f t="shared" si="148"/>
        <v>0</v>
      </c>
      <c r="Y119" s="570">
        <f t="shared" si="204"/>
        <v>0</v>
      </c>
      <c r="Z119" s="570">
        <f t="shared" si="175"/>
        <v>0</v>
      </c>
      <c r="AB119" s="79">
        <f t="shared" ref="AB119:AU119" si="261">AB18-AB41</f>
        <v>0</v>
      </c>
      <c r="AC119" s="79">
        <f t="shared" si="261"/>
        <v>0</v>
      </c>
      <c r="AD119" s="79">
        <f t="shared" si="261"/>
        <v>0</v>
      </c>
      <c r="AE119" s="79">
        <f t="shared" si="261"/>
        <v>0</v>
      </c>
      <c r="AF119" s="79">
        <f t="shared" si="261"/>
        <v>0</v>
      </c>
      <c r="AG119" s="79">
        <f t="shared" si="261"/>
        <v>0</v>
      </c>
      <c r="AH119" s="79">
        <f t="shared" si="261"/>
        <v>0</v>
      </c>
      <c r="AI119" s="79">
        <f t="shared" si="261"/>
        <v>0</v>
      </c>
      <c r="AJ119" s="79">
        <f t="shared" si="261"/>
        <v>0</v>
      </c>
      <c r="AK119" s="79">
        <f t="shared" si="261"/>
        <v>0</v>
      </c>
      <c r="AL119" s="79">
        <f t="shared" si="261"/>
        <v>0</v>
      </c>
      <c r="AM119" s="79">
        <f t="shared" si="261"/>
        <v>0</v>
      </c>
      <c r="AN119" s="79">
        <f t="shared" si="261"/>
        <v>0</v>
      </c>
      <c r="AO119" s="79">
        <f t="shared" si="261"/>
        <v>0</v>
      </c>
      <c r="AP119" s="79">
        <f t="shared" si="261"/>
        <v>0</v>
      </c>
      <c r="AQ119" s="79">
        <f t="shared" si="261"/>
        <v>0</v>
      </c>
      <c r="AR119" s="79">
        <f t="shared" si="261"/>
        <v>0</v>
      </c>
      <c r="AS119" s="79">
        <f t="shared" si="261"/>
        <v>0</v>
      </c>
      <c r="AT119" s="79">
        <f t="shared" si="261"/>
        <v>0</v>
      </c>
      <c r="AU119" s="79">
        <f t="shared" si="261"/>
        <v>0</v>
      </c>
      <c r="AV119" s="570">
        <f t="shared" si="151"/>
        <v>0</v>
      </c>
      <c r="AW119" s="570">
        <f t="shared" si="152"/>
        <v>0</v>
      </c>
      <c r="AX119" s="570">
        <f t="shared" si="153"/>
        <v>0</v>
      </c>
      <c r="AZ119" s="79">
        <f t="shared" ref="AZ119:BS119" si="262">AZ18-AZ41</f>
        <v>0</v>
      </c>
      <c r="BA119" s="79">
        <f t="shared" si="262"/>
        <v>0</v>
      </c>
      <c r="BB119" s="79">
        <f t="shared" si="262"/>
        <v>0</v>
      </c>
      <c r="BC119" s="79">
        <f t="shared" si="262"/>
        <v>0</v>
      </c>
      <c r="BD119" s="79">
        <f t="shared" si="262"/>
        <v>0</v>
      </c>
      <c r="BE119" s="79">
        <f t="shared" si="262"/>
        <v>0</v>
      </c>
      <c r="BF119" s="79">
        <f t="shared" si="262"/>
        <v>0</v>
      </c>
      <c r="BG119" s="79">
        <f t="shared" si="262"/>
        <v>0</v>
      </c>
      <c r="BH119" s="79">
        <f t="shared" si="262"/>
        <v>0</v>
      </c>
      <c r="BI119" s="79">
        <f t="shared" si="262"/>
        <v>0</v>
      </c>
      <c r="BJ119" s="79">
        <f t="shared" si="262"/>
        <v>0</v>
      </c>
      <c r="BK119" s="79">
        <f t="shared" si="262"/>
        <v>0</v>
      </c>
      <c r="BL119" s="79">
        <f t="shared" si="262"/>
        <v>0</v>
      </c>
      <c r="BM119" s="79">
        <f t="shared" si="262"/>
        <v>0</v>
      </c>
      <c r="BN119" s="79">
        <f t="shared" si="262"/>
        <v>0</v>
      </c>
      <c r="BO119" s="79">
        <f t="shared" si="262"/>
        <v>0</v>
      </c>
      <c r="BP119" s="79">
        <f t="shared" si="262"/>
        <v>0</v>
      </c>
      <c r="BQ119" s="79">
        <f t="shared" si="262"/>
        <v>0</v>
      </c>
      <c r="BR119" s="79">
        <f t="shared" si="262"/>
        <v>0</v>
      </c>
      <c r="BS119" s="79">
        <f t="shared" si="262"/>
        <v>0</v>
      </c>
      <c r="BT119" s="570">
        <f t="shared" si="155"/>
        <v>0</v>
      </c>
      <c r="BU119" s="570">
        <f t="shared" si="156"/>
        <v>0</v>
      </c>
      <c r="BV119" s="570">
        <f t="shared" si="157"/>
        <v>0</v>
      </c>
      <c r="BX119" s="79">
        <f t="shared" ref="BX119:CQ119" si="263">BX18-BX41</f>
        <v>0</v>
      </c>
      <c r="BY119" s="79">
        <f t="shared" si="263"/>
        <v>0</v>
      </c>
      <c r="BZ119" s="79">
        <f t="shared" si="263"/>
        <v>0</v>
      </c>
      <c r="CA119" s="79">
        <f t="shared" si="263"/>
        <v>0</v>
      </c>
      <c r="CB119" s="79">
        <f t="shared" si="263"/>
        <v>0</v>
      </c>
      <c r="CC119" s="79">
        <f t="shared" si="263"/>
        <v>0</v>
      </c>
      <c r="CD119" s="79">
        <f t="shared" si="263"/>
        <v>0</v>
      </c>
      <c r="CE119" s="79">
        <f t="shared" si="263"/>
        <v>0</v>
      </c>
      <c r="CF119" s="79">
        <f t="shared" si="263"/>
        <v>0</v>
      </c>
      <c r="CG119" s="79">
        <f t="shared" si="263"/>
        <v>0</v>
      </c>
      <c r="CH119" s="79">
        <f t="shared" si="263"/>
        <v>0</v>
      </c>
      <c r="CI119" s="79">
        <f t="shared" si="263"/>
        <v>0</v>
      </c>
      <c r="CJ119" s="79">
        <f t="shared" si="263"/>
        <v>0</v>
      </c>
      <c r="CK119" s="79">
        <f t="shared" si="263"/>
        <v>0</v>
      </c>
      <c r="CL119" s="79">
        <f t="shared" si="263"/>
        <v>0</v>
      </c>
      <c r="CM119" s="79">
        <f t="shared" si="263"/>
        <v>0</v>
      </c>
      <c r="CN119" s="79">
        <f t="shared" si="263"/>
        <v>0</v>
      </c>
      <c r="CO119" s="79">
        <f t="shared" si="263"/>
        <v>0</v>
      </c>
      <c r="CP119" s="79">
        <f t="shared" si="263"/>
        <v>0</v>
      </c>
      <c r="CQ119" s="79">
        <f t="shared" si="263"/>
        <v>0</v>
      </c>
      <c r="CR119" s="570">
        <f t="shared" si="159"/>
        <v>0</v>
      </c>
      <c r="CS119" s="570">
        <f t="shared" si="160"/>
        <v>0</v>
      </c>
      <c r="CT119" s="570">
        <f t="shared" si="161"/>
        <v>0</v>
      </c>
      <c r="CV119" s="79">
        <f t="shared" ref="CV119:DO119" si="264">CV18-CV41</f>
        <v>0</v>
      </c>
      <c r="CW119" s="79">
        <f t="shared" si="264"/>
        <v>0</v>
      </c>
      <c r="CX119" s="79">
        <f t="shared" si="264"/>
        <v>0</v>
      </c>
      <c r="CY119" s="79">
        <f t="shared" si="264"/>
        <v>0</v>
      </c>
      <c r="CZ119" s="79">
        <f t="shared" si="264"/>
        <v>0</v>
      </c>
      <c r="DA119" s="79">
        <f t="shared" si="264"/>
        <v>0</v>
      </c>
      <c r="DB119" s="79">
        <f t="shared" si="264"/>
        <v>0</v>
      </c>
      <c r="DC119" s="79">
        <f t="shared" si="264"/>
        <v>0</v>
      </c>
      <c r="DD119" s="79">
        <f t="shared" si="264"/>
        <v>0</v>
      </c>
      <c r="DE119" s="79">
        <f t="shared" si="264"/>
        <v>0</v>
      </c>
      <c r="DF119" s="79">
        <f t="shared" si="264"/>
        <v>0</v>
      </c>
      <c r="DG119" s="79">
        <f t="shared" si="264"/>
        <v>0</v>
      </c>
      <c r="DH119" s="79">
        <f t="shared" si="264"/>
        <v>0</v>
      </c>
      <c r="DI119" s="79">
        <f t="shared" si="264"/>
        <v>0</v>
      </c>
      <c r="DJ119" s="79">
        <f t="shared" si="264"/>
        <v>0</v>
      </c>
      <c r="DK119" s="79">
        <f t="shared" si="264"/>
        <v>0</v>
      </c>
      <c r="DL119" s="79">
        <f t="shared" si="264"/>
        <v>0</v>
      </c>
      <c r="DM119" s="79">
        <f t="shared" si="264"/>
        <v>0</v>
      </c>
      <c r="DN119" s="79">
        <f t="shared" si="264"/>
        <v>0</v>
      </c>
      <c r="DO119" s="79">
        <f t="shared" si="264"/>
        <v>0</v>
      </c>
      <c r="DP119" s="570">
        <f t="shared" si="163"/>
        <v>0</v>
      </c>
      <c r="DQ119" s="570">
        <f t="shared" si="164"/>
        <v>0</v>
      </c>
      <c r="DR119" s="570">
        <f t="shared" si="165"/>
        <v>0</v>
      </c>
      <c r="DT119" s="79">
        <f t="shared" ref="DT119:EM119" si="265">DT18-DT41</f>
        <v>0</v>
      </c>
      <c r="DU119" s="79">
        <f t="shared" si="265"/>
        <v>0</v>
      </c>
      <c r="DV119" s="79">
        <f t="shared" si="265"/>
        <v>0</v>
      </c>
      <c r="DW119" s="79">
        <f t="shared" si="265"/>
        <v>0</v>
      </c>
      <c r="DX119" s="79">
        <f t="shared" si="265"/>
        <v>0</v>
      </c>
      <c r="DY119" s="79">
        <f t="shared" si="265"/>
        <v>0</v>
      </c>
      <c r="DZ119" s="79">
        <f t="shared" si="265"/>
        <v>0</v>
      </c>
      <c r="EA119" s="79">
        <f t="shared" si="265"/>
        <v>0</v>
      </c>
      <c r="EB119" s="79">
        <f t="shared" si="265"/>
        <v>0</v>
      </c>
      <c r="EC119" s="79">
        <f t="shared" si="265"/>
        <v>0</v>
      </c>
      <c r="ED119" s="79">
        <f t="shared" si="265"/>
        <v>0</v>
      </c>
      <c r="EE119" s="79">
        <f t="shared" si="265"/>
        <v>0</v>
      </c>
      <c r="EF119" s="79">
        <f t="shared" si="265"/>
        <v>0</v>
      </c>
      <c r="EG119" s="79">
        <f t="shared" si="265"/>
        <v>0</v>
      </c>
      <c r="EH119" s="79">
        <f t="shared" si="265"/>
        <v>0</v>
      </c>
      <c r="EI119" s="79">
        <f t="shared" si="265"/>
        <v>0</v>
      </c>
      <c r="EJ119" s="79">
        <f t="shared" si="265"/>
        <v>0</v>
      </c>
      <c r="EK119" s="79">
        <f t="shared" si="265"/>
        <v>0</v>
      </c>
      <c r="EL119" s="79">
        <f t="shared" si="265"/>
        <v>0</v>
      </c>
      <c r="EM119" s="79">
        <f t="shared" si="265"/>
        <v>0</v>
      </c>
      <c r="EN119" s="570">
        <f t="shared" si="167"/>
        <v>0</v>
      </c>
      <c r="EO119" s="570">
        <f t="shared" si="168"/>
        <v>0</v>
      </c>
      <c r="EP119" s="570">
        <f t="shared" si="169"/>
        <v>0</v>
      </c>
      <c r="ER119" s="79">
        <f t="shared" ref="ER119:FK119" si="266">ER18-ER41</f>
        <v>0</v>
      </c>
      <c r="ES119" s="79">
        <f t="shared" si="266"/>
        <v>0</v>
      </c>
      <c r="ET119" s="79">
        <f t="shared" si="266"/>
        <v>0</v>
      </c>
      <c r="EU119" s="79">
        <f t="shared" si="266"/>
        <v>0</v>
      </c>
      <c r="EV119" s="79">
        <f t="shared" si="266"/>
        <v>0</v>
      </c>
      <c r="EW119" s="79">
        <f t="shared" si="266"/>
        <v>0</v>
      </c>
      <c r="EX119" s="79">
        <f t="shared" si="266"/>
        <v>0</v>
      </c>
      <c r="EY119" s="79">
        <f t="shared" si="266"/>
        <v>0</v>
      </c>
      <c r="EZ119" s="79">
        <f t="shared" si="266"/>
        <v>0</v>
      </c>
      <c r="FA119" s="79">
        <f t="shared" si="266"/>
        <v>0</v>
      </c>
      <c r="FB119" s="79">
        <f t="shared" si="266"/>
        <v>0</v>
      </c>
      <c r="FC119" s="79">
        <f t="shared" si="266"/>
        <v>0</v>
      </c>
      <c r="FD119" s="79">
        <f t="shared" si="266"/>
        <v>0</v>
      </c>
      <c r="FE119" s="79">
        <f t="shared" si="266"/>
        <v>0</v>
      </c>
      <c r="FF119" s="79">
        <f t="shared" si="266"/>
        <v>0</v>
      </c>
      <c r="FG119" s="79">
        <f t="shared" si="266"/>
        <v>0</v>
      </c>
      <c r="FH119" s="79">
        <f t="shared" si="266"/>
        <v>0</v>
      </c>
      <c r="FI119" s="79">
        <f t="shared" si="266"/>
        <v>0</v>
      </c>
      <c r="FJ119" s="79">
        <f t="shared" si="266"/>
        <v>0</v>
      </c>
      <c r="FK119" s="79">
        <f t="shared" si="266"/>
        <v>0</v>
      </c>
      <c r="FL119" s="570">
        <f t="shared" si="171"/>
        <v>0</v>
      </c>
      <c r="FM119" s="570">
        <f t="shared" si="172"/>
        <v>0</v>
      </c>
      <c r="FN119" s="570">
        <f t="shared" si="173"/>
        <v>0</v>
      </c>
    </row>
    <row r="120" spans="1:170" x14ac:dyDescent="0.25">
      <c r="A120" s="97">
        <v>116</v>
      </c>
      <c r="B120" s="66" t="s">
        <v>2</v>
      </c>
      <c r="D120" s="78">
        <f>D21</f>
        <v>0</v>
      </c>
      <c r="E120" s="78">
        <f t="shared" ref="E120:Y120" si="267">E21</f>
        <v>0</v>
      </c>
      <c r="F120" s="78">
        <f t="shared" si="267"/>
        <v>0</v>
      </c>
      <c r="G120" s="78">
        <f t="shared" si="267"/>
        <v>0</v>
      </c>
      <c r="H120" s="78">
        <f t="shared" si="267"/>
        <v>0</v>
      </c>
      <c r="I120" s="78">
        <f t="shared" si="267"/>
        <v>16397.350991999996</v>
      </c>
      <c r="J120" s="78">
        <f t="shared" si="267"/>
        <v>0</v>
      </c>
      <c r="K120" s="78">
        <f t="shared" si="267"/>
        <v>0</v>
      </c>
      <c r="L120" s="78">
        <f t="shared" si="267"/>
        <v>0</v>
      </c>
      <c r="M120" s="78">
        <f t="shared" si="267"/>
        <v>0</v>
      </c>
      <c r="N120" s="78">
        <f t="shared" si="267"/>
        <v>0</v>
      </c>
      <c r="O120" s="78">
        <f t="shared" si="267"/>
        <v>8337.3423119999989</v>
      </c>
      <c r="P120" s="78">
        <f t="shared" si="267"/>
        <v>100.81814399999999</v>
      </c>
      <c r="Q120" s="78">
        <f t="shared" si="267"/>
        <v>3569.1632639999998</v>
      </c>
      <c r="R120" s="78">
        <f t="shared" si="267"/>
        <v>0</v>
      </c>
      <c r="S120" s="78">
        <f t="shared" si="267"/>
        <v>0</v>
      </c>
      <c r="T120" s="78">
        <f t="shared" si="267"/>
        <v>38.979108000000004</v>
      </c>
      <c r="U120" s="78">
        <f t="shared" si="267"/>
        <v>0</v>
      </c>
      <c r="V120" s="78">
        <f t="shared" si="267"/>
        <v>179.11130399999996</v>
      </c>
      <c r="W120" s="78">
        <f t="shared" si="267"/>
        <v>0</v>
      </c>
      <c r="X120" s="568">
        <f t="shared" si="267"/>
        <v>16397.350991999996</v>
      </c>
      <c r="Y120" s="568">
        <f t="shared" si="267"/>
        <v>12225.414132</v>
      </c>
      <c r="Z120" s="568">
        <f t="shared" si="175"/>
        <v>28622.765123999998</v>
      </c>
      <c r="AB120" s="78">
        <f t="shared" ref="AB120:AW120" si="268">AB21</f>
        <v>0</v>
      </c>
      <c r="AC120" s="78">
        <f t="shared" si="268"/>
        <v>0</v>
      </c>
      <c r="AD120" s="78">
        <f t="shared" si="268"/>
        <v>0</v>
      </c>
      <c r="AE120" s="78">
        <f t="shared" si="268"/>
        <v>0</v>
      </c>
      <c r="AF120" s="78">
        <f t="shared" si="268"/>
        <v>0</v>
      </c>
      <c r="AG120" s="78">
        <f t="shared" si="268"/>
        <v>16397.350991999996</v>
      </c>
      <c r="AH120" s="78">
        <f t="shared" si="268"/>
        <v>0</v>
      </c>
      <c r="AI120" s="78">
        <f t="shared" si="268"/>
        <v>0</v>
      </c>
      <c r="AJ120" s="78">
        <f t="shared" si="268"/>
        <v>0</v>
      </c>
      <c r="AK120" s="78">
        <f t="shared" si="268"/>
        <v>0</v>
      </c>
      <c r="AL120" s="78">
        <f t="shared" si="268"/>
        <v>0</v>
      </c>
      <c r="AM120" s="78">
        <f t="shared" si="268"/>
        <v>12266.235431999999</v>
      </c>
      <c r="AN120" s="78">
        <f t="shared" si="268"/>
        <v>140.42527199999998</v>
      </c>
      <c r="AO120" s="78">
        <f t="shared" si="268"/>
        <v>241.66209599999999</v>
      </c>
      <c r="AP120" s="78">
        <f t="shared" si="268"/>
        <v>0</v>
      </c>
      <c r="AQ120" s="78">
        <f t="shared" si="268"/>
        <v>0</v>
      </c>
      <c r="AR120" s="78">
        <f t="shared" si="268"/>
        <v>38.979108000000004</v>
      </c>
      <c r="AS120" s="78">
        <f t="shared" si="268"/>
        <v>0</v>
      </c>
      <c r="AT120" s="78">
        <f t="shared" si="268"/>
        <v>184.88908799999999</v>
      </c>
      <c r="AU120" s="78">
        <f t="shared" si="268"/>
        <v>0</v>
      </c>
      <c r="AV120" s="568">
        <f t="shared" si="268"/>
        <v>16397.350991999996</v>
      </c>
      <c r="AW120" s="568">
        <f t="shared" si="268"/>
        <v>12872.190995999999</v>
      </c>
      <c r="AX120" s="568">
        <f t="shared" si="153"/>
        <v>29269.541987999997</v>
      </c>
      <c r="AZ120" s="78">
        <f t="shared" ref="AZ120:BU120" si="269">AZ21</f>
        <v>0</v>
      </c>
      <c r="BA120" s="78">
        <f t="shared" si="269"/>
        <v>0</v>
      </c>
      <c r="BB120" s="78">
        <f t="shared" si="269"/>
        <v>0</v>
      </c>
      <c r="BC120" s="78">
        <f t="shared" si="269"/>
        <v>0</v>
      </c>
      <c r="BD120" s="78">
        <f t="shared" si="269"/>
        <v>0</v>
      </c>
      <c r="BE120" s="78">
        <f t="shared" si="269"/>
        <v>0</v>
      </c>
      <c r="BF120" s="78">
        <f t="shared" si="269"/>
        <v>0</v>
      </c>
      <c r="BG120" s="78">
        <f t="shared" si="269"/>
        <v>0</v>
      </c>
      <c r="BH120" s="78">
        <f t="shared" si="269"/>
        <v>0</v>
      </c>
      <c r="BI120" s="78">
        <f t="shared" si="269"/>
        <v>0</v>
      </c>
      <c r="BJ120" s="78">
        <f t="shared" si="269"/>
        <v>0</v>
      </c>
      <c r="BK120" s="78">
        <f t="shared" si="269"/>
        <v>12266.235431999999</v>
      </c>
      <c r="BL120" s="78">
        <f t="shared" si="269"/>
        <v>136.824624</v>
      </c>
      <c r="BM120" s="78">
        <f t="shared" si="269"/>
        <v>241.66209599999999</v>
      </c>
      <c r="BN120" s="78">
        <f t="shared" si="269"/>
        <v>0</v>
      </c>
      <c r="BO120" s="78">
        <f t="shared" si="269"/>
        <v>0</v>
      </c>
      <c r="BP120" s="78">
        <f t="shared" si="269"/>
        <v>38.979108000000004</v>
      </c>
      <c r="BQ120" s="78">
        <f t="shared" si="269"/>
        <v>0</v>
      </c>
      <c r="BR120" s="78">
        <f t="shared" si="269"/>
        <v>184.88908799999999</v>
      </c>
      <c r="BS120" s="78">
        <f t="shared" si="269"/>
        <v>0</v>
      </c>
      <c r="BT120" s="568">
        <f t="shared" si="269"/>
        <v>0</v>
      </c>
      <c r="BU120" s="568">
        <f t="shared" si="269"/>
        <v>12868.590348</v>
      </c>
      <c r="BV120" s="568">
        <f t="shared" si="157"/>
        <v>12868.590348</v>
      </c>
      <c r="BX120" s="78">
        <f t="shared" ref="BX120:CS120" si="270">BX21</f>
        <v>0</v>
      </c>
      <c r="BY120" s="78">
        <f t="shared" si="270"/>
        <v>0</v>
      </c>
      <c r="BZ120" s="78">
        <f t="shared" si="270"/>
        <v>0</v>
      </c>
      <c r="CA120" s="78">
        <f t="shared" si="270"/>
        <v>0</v>
      </c>
      <c r="CB120" s="78">
        <f t="shared" si="270"/>
        <v>0</v>
      </c>
      <c r="CC120" s="78">
        <f t="shared" si="270"/>
        <v>0</v>
      </c>
      <c r="CD120" s="78">
        <f t="shared" si="270"/>
        <v>0</v>
      </c>
      <c r="CE120" s="78">
        <f t="shared" si="270"/>
        <v>0</v>
      </c>
      <c r="CF120" s="78">
        <f t="shared" si="270"/>
        <v>0</v>
      </c>
      <c r="CG120" s="78">
        <f t="shared" si="270"/>
        <v>0</v>
      </c>
      <c r="CH120" s="78">
        <f t="shared" si="270"/>
        <v>0</v>
      </c>
      <c r="CI120" s="78">
        <f t="shared" si="270"/>
        <v>70165.408895999994</v>
      </c>
      <c r="CJ120" s="78">
        <f t="shared" si="270"/>
        <v>75.613607999999985</v>
      </c>
      <c r="CK120" s="78">
        <f t="shared" si="270"/>
        <v>161.10806399999998</v>
      </c>
      <c r="CL120" s="78">
        <f t="shared" si="270"/>
        <v>0</v>
      </c>
      <c r="CM120" s="78">
        <f t="shared" si="270"/>
        <v>1447.7954400000001</v>
      </c>
      <c r="CN120" s="78">
        <f t="shared" si="270"/>
        <v>723.89772000000005</v>
      </c>
      <c r="CO120" s="78">
        <f t="shared" si="270"/>
        <v>0</v>
      </c>
      <c r="CP120" s="78">
        <f t="shared" si="270"/>
        <v>121.33346399999998</v>
      </c>
      <c r="CQ120" s="78">
        <f t="shared" si="270"/>
        <v>0</v>
      </c>
      <c r="CR120" s="568">
        <f t="shared" si="270"/>
        <v>0</v>
      </c>
      <c r="CS120" s="568">
        <f t="shared" si="270"/>
        <v>72695.157191999984</v>
      </c>
      <c r="CT120" s="568">
        <f t="shared" si="161"/>
        <v>72695.157191999984</v>
      </c>
      <c r="CV120" s="78">
        <f t="shared" ref="CV120:DQ120" si="271">CV21</f>
        <v>0</v>
      </c>
      <c r="CW120" s="78">
        <f t="shared" si="271"/>
        <v>0</v>
      </c>
      <c r="CX120" s="78">
        <f t="shared" si="271"/>
        <v>0</v>
      </c>
      <c r="CY120" s="78">
        <f t="shared" si="271"/>
        <v>0</v>
      </c>
      <c r="CZ120" s="78">
        <f t="shared" si="271"/>
        <v>0</v>
      </c>
      <c r="DA120" s="78">
        <f t="shared" si="271"/>
        <v>0</v>
      </c>
      <c r="DB120" s="78">
        <f t="shared" si="271"/>
        <v>0</v>
      </c>
      <c r="DC120" s="78">
        <f t="shared" si="271"/>
        <v>0</v>
      </c>
      <c r="DD120" s="78">
        <f t="shared" si="271"/>
        <v>0</v>
      </c>
      <c r="DE120" s="78">
        <f t="shared" si="271"/>
        <v>0</v>
      </c>
      <c r="DF120" s="78">
        <f t="shared" si="271"/>
        <v>0</v>
      </c>
      <c r="DG120" s="78">
        <f t="shared" si="271"/>
        <v>100117.441152</v>
      </c>
      <c r="DH120" s="78">
        <f t="shared" si="271"/>
        <v>36.006479999999996</v>
      </c>
      <c r="DI120" s="78">
        <f t="shared" si="271"/>
        <v>204.48331199999998</v>
      </c>
      <c r="DJ120" s="78">
        <f t="shared" si="271"/>
        <v>0</v>
      </c>
      <c r="DK120" s="78">
        <f t="shared" si="271"/>
        <v>1340.4040199999999</v>
      </c>
      <c r="DL120" s="78">
        <f t="shared" si="271"/>
        <v>1770.7651919999998</v>
      </c>
      <c r="DM120" s="78">
        <f t="shared" si="271"/>
        <v>0</v>
      </c>
      <c r="DN120" s="78">
        <f t="shared" si="271"/>
        <v>1040.0011199999999</v>
      </c>
      <c r="DO120" s="78">
        <f t="shared" si="271"/>
        <v>0</v>
      </c>
      <c r="DP120" s="568">
        <f t="shared" si="271"/>
        <v>0</v>
      </c>
      <c r="DQ120" s="568">
        <f t="shared" si="271"/>
        <v>104509.101276</v>
      </c>
      <c r="DR120" s="568">
        <f t="shared" si="165"/>
        <v>104509.101276</v>
      </c>
      <c r="DT120" s="78">
        <f t="shared" ref="DT120:EO120" si="272">DT21</f>
        <v>0</v>
      </c>
      <c r="DU120" s="78">
        <f t="shared" si="272"/>
        <v>0</v>
      </c>
      <c r="DV120" s="78">
        <f t="shared" si="272"/>
        <v>0</v>
      </c>
      <c r="DW120" s="78">
        <f t="shared" si="272"/>
        <v>0</v>
      </c>
      <c r="DX120" s="78">
        <f t="shared" si="272"/>
        <v>0</v>
      </c>
      <c r="DY120" s="78">
        <f t="shared" si="272"/>
        <v>0</v>
      </c>
      <c r="DZ120" s="78">
        <f t="shared" si="272"/>
        <v>0</v>
      </c>
      <c r="EA120" s="78">
        <f t="shared" si="272"/>
        <v>0</v>
      </c>
      <c r="EB120" s="78">
        <f t="shared" si="272"/>
        <v>0</v>
      </c>
      <c r="EC120" s="78">
        <f t="shared" si="272"/>
        <v>0</v>
      </c>
      <c r="ED120" s="78">
        <f t="shared" si="272"/>
        <v>0</v>
      </c>
      <c r="EE120" s="78">
        <f t="shared" si="272"/>
        <v>99649.440647999989</v>
      </c>
      <c r="EF120" s="78">
        <f t="shared" si="272"/>
        <v>28.805183999999997</v>
      </c>
      <c r="EG120" s="78">
        <f t="shared" si="272"/>
        <v>334.60905600000001</v>
      </c>
      <c r="EH120" s="78">
        <f t="shared" si="272"/>
        <v>0</v>
      </c>
      <c r="EI120" s="78">
        <f t="shared" si="272"/>
        <v>743.78502000000003</v>
      </c>
      <c r="EJ120" s="78">
        <f t="shared" si="272"/>
        <v>14349.880188000001</v>
      </c>
      <c r="EK120" s="78">
        <f t="shared" si="272"/>
        <v>0</v>
      </c>
      <c r="EL120" s="78">
        <f t="shared" si="272"/>
        <v>1172.8901519999999</v>
      </c>
      <c r="EM120" s="78">
        <f t="shared" si="272"/>
        <v>0</v>
      </c>
      <c r="EN120" s="568">
        <f t="shared" si="272"/>
        <v>0</v>
      </c>
      <c r="EO120" s="568">
        <f t="shared" si="272"/>
        <v>116279.41024799997</v>
      </c>
      <c r="EP120" s="568">
        <f t="shared" si="169"/>
        <v>116279.41024799997</v>
      </c>
      <c r="ER120" s="78">
        <f t="shared" ref="ER120:FM120" si="273">ER21</f>
        <v>0</v>
      </c>
      <c r="ES120" s="78">
        <f t="shared" si="273"/>
        <v>0</v>
      </c>
      <c r="ET120" s="78">
        <f t="shared" si="273"/>
        <v>0</v>
      </c>
      <c r="EU120" s="78">
        <f t="shared" si="273"/>
        <v>0</v>
      </c>
      <c r="EV120" s="78">
        <f t="shared" si="273"/>
        <v>0</v>
      </c>
      <c r="EW120" s="78">
        <f t="shared" si="273"/>
        <v>0</v>
      </c>
      <c r="EX120" s="78">
        <f t="shared" si="273"/>
        <v>0</v>
      </c>
      <c r="EY120" s="78">
        <f t="shared" si="273"/>
        <v>0</v>
      </c>
      <c r="EZ120" s="78">
        <f t="shared" si="273"/>
        <v>0</v>
      </c>
      <c r="FA120" s="78">
        <f t="shared" si="273"/>
        <v>0</v>
      </c>
      <c r="FB120" s="78">
        <f t="shared" si="273"/>
        <v>0</v>
      </c>
      <c r="FC120" s="78">
        <f t="shared" si="273"/>
        <v>109500.56236799998</v>
      </c>
      <c r="FD120" s="78">
        <f t="shared" si="273"/>
        <v>25.204535999999997</v>
      </c>
      <c r="FE120" s="78">
        <f t="shared" si="273"/>
        <v>322.21612799999997</v>
      </c>
      <c r="FF120" s="78">
        <f t="shared" si="273"/>
        <v>0</v>
      </c>
      <c r="FG120" s="78">
        <f t="shared" si="273"/>
        <v>0</v>
      </c>
      <c r="FH120" s="78">
        <f t="shared" si="273"/>
        <v>24941.060676000001</v>
      </c>
      <c r="FI120" s="78">
        <f t="shared" si="273"/>
        <v>0</v>
      </c>
      <c r="FJ120" s="78">
        <f t="shared" si="273"/>
        <v>1415.5570799999998</v>
      </c>
      <c r="FK120" s="78">
        <f t="shared" si="273"/>
        <v>184.88908799999999</v>
      </c>
      <c r="FL120" s="568">
        <f t="shared" si="273"/>
        <v>0</v>
      </c>
      <c r="FM120" s="568">
        <f t="shared" si="273"/>
        <v>136389.48987599998</v>
      </c>
      <c r="FN120" s="568">
        <f t="shared" si="173"/>
        <v>136389.48987599998</v>
      </c>
    </row>
    <row r="121" spans="1:170" x14ac:dyDescent="0.25">
      <c r="A121" s="97">
        <v>117</v>
      </c>
      <c r="B121" s="65" t="s">
        <v>119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567"/>
      <c r="Y121" s="567"/>
      <c r="Z121" s="567">
        <f t="shared" si="175"/>
        <v>0</v>
      </c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567"/>
      <c r="AW121" s="567"/>
      <c r="AX121" s="567">
        <f t="shared" si="153"/>
        <v>0</v>
      </c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567"/>
      <c r="BU121" s="567"/>
      <c r="BV121" s="567">
        <f t="shared" si="157"/>
        <v>0</v>
      </c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567"/>
      <c r="CS121" s="567"/>
      <c r="CT121" s="567">
        <f t="shared" si="161"/>
        <v>0</v>
      </c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567"/>
      <c r="DQ121" s="567"/>
      <c r="DR121" s="567">
        <f t="shared" si="165"/>
        <v>0</v>
      </c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567"/>
      <c r="EO121" s="567"/>
      <c r="EP121" s="567">
        <f t="shared" si="169"/>
        <v>0</v>
      </c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567"/>
      <c r="FM121" s="567"/>
      <c r="FN121" s="567">
        <f t="shared" si="173"/>
        <v>0</v>
      </c>
    </row>
    <row r="122" spans="1:170" x14ac:dyDescent="0.25">
      <c r="A122" s="97">
        <v>118</v>
      </c>
      <c r="B122" s="66" t="s">
        <v>3</v>
      </c>
      <c r="D122" s="78">
        <f>D22</f>
        <v>0</v>
      </c>
      <c r="E122" s="78">
        <f t="shared" ref="E122:Y122" si="274">E22</f>
        <v>1686409.5455999998</v>
      </c>
      <c r="F122" s="78">
        <f t="shared" si="274"/>
        <v>0</v>
      </c>
      <c r="G122" s="78">
        <f t="shared" si="274"/>
        <v>0</v>
      </c>
      <c r="H122" s="78">
        <f t="shared" si="274"/>
        <v>0</v>
      </c>
      <c r="I122" s="78">
        <f t="shared" si="274"/>
        <v>462020.49755999999</v>
      </c>
      <c r="J122" s="78">
        <f t="shared" si="274"/>
        <v>0</v>
      </c>
      <c r="K122" s="78">
        <f t="shared" si="274"/>
        <v>0</v>
      </c>
      <c r="L122" s="78">
        <f t="shared" si="274"/>
        <v>0</v>
      </c>
      <c r="M122" s="78">
        <f t="shared" si="274"/>
        <v>0</v>
      </c>
      <c r="N122" s="78">
        <f t="shared" si="274"/>
        <v>522.51263999999992</v>
      </c>
      <c r="O122" s="78">
        <f t="shared" si="274"/>
        <v>2981.3365439999998</v>
      </c>
      <c r="P122" s="78">
        <f t="shared" si="274"/>
        <v>5793.4426320000002</v>
      </c>
      <c r="Q122" s="78">
        <f t="shared" si="274"/>
        <v>143850.91175999999</v>
      </c>
      <c r="R122" s="78">
        <f t="shared" si="274"/>
        <v>0</v>
      </c>
      <c r="S122" s="78">
        <f t="shared" si="274"/>
        <v>600.59645999999998</v>
      </c>
      <c r="T122" s="78">
        <f t="shared" si="274"/>
        <v>18064.032336</v>
      </c>
      <c r="U122" s="78">
        <f t="shared" si="274"/>
        <v>0</v>
      </c>
      <c r="V122" s="78">
        <f t="shared" si="274"/>
        <v>9932.0106959999994</v>
      </c>
      <c r="W122" s="78">
        <f t="shared" si="274"/>
        <v>0</v>
      </c>
      <c r="X122" s="568">
        <f t="shared" si="274"/>
        <v>2148430.0431599999</v>
      </c>
      <c r="Y122" s="568">
        <f t="shared" si="274"/>
        <v>181744.84306800002</v>
      </c>
      <c r="Z122" s="568">
        <f t="shared" si="175"/>
        <v>2330174.8862279998</v>
      </c>
      <c r="AB122" s="78">
        <f t="shared" ref="AB122:AW122" si="275">AB22</f>
        <v>0</v>
      </c>
      <c r="AC122" s="78">
        <f t="shared" si="275"/>
        <v>1757356.9649999999</v>
      </c>
      <c r="AD122" s="78">
        <f t="shared" si="275"/>
        <v>20.573935200000001</v>
      </c>
      <c r="AE122" s="78">
        <f t="shared" si="275"/>
        <v>0</v>
      </c>
      <c r="AF122" s="78">
        <f t="shared" si="275"/>
        <v>0</v>
      </c>
      <c r="AG122" s="78">
        <f t="shared" si="275"/>
        <v>477816.95901599998</v>
      </c>
      <c r="AH122" s="78">
        <f t="shared" si="275"/>
        <v>0</v>
      </c>
      <c r="AI122" s="78">
        <f t="shared" si="275"/>
        <v>0</v>
      </c>
      <c r="AJ122" s="78">
        <f t="shared" si="275"/>
        <v>0</v>
      </c>
      <c r="AK122" s="78">
        <f t="shared" si="275"/>
        <v>0</v>
      </c>
      <c r="AL122" s="78">
        <f t="shared" si="275"/>
        <v>522.51263999999992</v>
      </c>
      <c r="AM122" s="78">
        <f t="shared" si="275"/>
        <v>0</v>
      </c>
      <c r="AN122" s="78">
        <f t="shared" si="275"/>
        <v>3157.7682960000002</v>
      </c>
      <c r="AO122" s="78">
        <f t="shared" si="275"/>
        <v>97334.056511999996</v>
      </c>
      <c r="AP122" s="78">
        <f t="shared" si="275"/>
        <v>0</v>
      </c>
      <c r="AQ122" s="78">
        <f t="shared" si="275"/>
        <v>182.96315999999999</v>
      </c>
      <c r="AR122" s="78">
        <f t="shared" si="275"/>
        <v>17251.039511999999</v>
      </c>
      <c r="AS122" s="78">
        <f t="shared" si="275"/>
        <v>0</v>
      </c>
      <c r="AT122" s="78">
        <f t="shared" si="275"/>
        <v>2426.6692799999996</v>
      </c>
      <c r="AU122" s="78">
        <f t="shared" si="275"/>
        <v>0</v>
      </c>
      <c r="AV122" s="568">
        <f t="shared" si="275"/>
        <v>2235194.4979511998</v>
      </c>
      <c r="AW122" s="568">
        <f t="shared" si="275"/>
        <v>120875.0094</v>
      </c>
      <c r="AX122" s="568">
        <f t="shared" si="153"/>
        <v>2356069.5073511996</v>
      </c>
      <c r="AZ122" s="78">
        <f t="shared" ref="AZ122:BU122" si="276">AZ22</f>
        <v>0</v>
      </c>
      <c r="BA122" s="78">
        <f t="shared" si="276"/>
        <v>1844061.4061999999</v>
      </c>
      <c r="BB122" s="78">
        <f t="shared" si="276"/>
        <v>20.573935200000001</v>
      </c>
      <c r="BC122" s="78">
        <f t="shared" si="276"/>
        <v>0</v>
      </c>
      <c r="BD122" s="78">
        <f t="shared" si="276"/>
        <v>0</v>
      </c>
      <c r="BE122" s="78">
        <f t="shared" si="276"/>
        <v>546000.58799999987</v>
      </c>
      <c r="BF122" s="78">
        <f t="shared" si="276"/>
        <v>0</v>
      </c>
      <c r="BG122" s="78">
        <f t="shared" si="276"/>
        <v>0</v>
      </c>
      <c r="BH122" s="78">
        <f t="shared" si="276"/>
        <v>0</v>
      </c>
      <c r="BI122" s="78">
        <f t="shared" si="276"/>
        <v>0</v>
      </c>
      <c r="BJ122" s="78">
        <f t="shared" si="276"/>
        <v>522.51263999999992</v>
      </c>
      <c r="BK122" s="78">
        <f t="shared" si="276"/>
        <v>0</v>
      </c>
      <c r="BL122" s="78">
        <f t="shared" si="276"/>
        <v>2203.5965759999995</v>
      </c>
      <c r="BM122" s="78">
        <f t="shared" si="276"/>
        <v>97334.056511999996</v>
      </c>
      <c r="BN122" s="78">
        <f t="shared" si="276"/>
        <v>0</v>
      </c>
      <c r="BO122" s="78">
        <f t="shared" si="276"/>
        <v>182.96315999999999</v>
      </c>
      <c r="BP122" s="78">
        <f t="shared" si="276"/>
        <v>17251.039511999999</v>
      </c>
      <c r="BQ122" s="78">
        <f t="shared" si="276"/>
        <v>0</v>
      </c>
      <c r="BR122" s="78">
        <f t="shared" si="276"/>
        <v>2426.6692799999996</v>
      </c>
      <c r="BS122" s="78">
        <f t="shared" si="276"/>
        <v>0</v>
      </c>
      <c r="BT122" s="568">
        <f t="shared" si="276"/>
        <v>2390082.5681351996</v>
      </c>
      <c r="BU122" s="568">
        <f t="shared" si="276"/>
        <v>119920.83768</v>
      </c>
      <c r="BV122" s="568">
        <f t="shared" si="157"/>
        <v>2510003.4058151995</v>
      </c>
      <c r="BX122" s="78">
        <f t="shared" ref="BX122:CS122" si="277">BX22</f>
        <v>0</v>
      </c>
      <c r="BY122" s="78">
        <f t="shared" si="277"/>
        <v>1816711.1351999999</v>
      </c>
      <c r="BZ122" s="78">
        <f t="shared" si="277"/>
        <v>64222.028582400002</v>
      </c>
      <c r="CA122" s="78">
        <f t="shared" si="277"/>
        <v>0</v>
      </c>
      <c r="CB122" s="78">
        <f t="shared" si="277"/>
        <v>0</v>
      </c>
      <c r="CC122" s="78">
        <f t="shared" si="277"/>
        <v>739879.90790400002</v>
      </c>
      <c r="CD122" s="78">
        <f t="shared" si="277"/>
        <v>0</v>
      </c>
      <c r="CE122" s="78">
        <f t="shared" si="277"/>
        <v>0</v>
      </c>
      <c r="CF122" s="78">
        <f t="shared" si="277"/>
        <v>0</v>
      </c>
      <c r="CG122" s="78">
        <f t="shared" si="277"/>
        <v>0</v>
      </c>
      <c r="CH122" s="78">
        <f t="shared" si="277"/>
        <v>16439.051519999997</v>
      </c>
      <c r="CI122" s="78">
        <f t="shared" si="277"/>
        <v>11330.234423999998</v>
      </c>
      <c r="CJ122" s="78">
        <f t="shared" si="277"/>
        <v>3877.8978959999999</v>
      </c>
      <c r="CK122" s="78">
        <f t="shared" si="277"/>
        <v>134029.51632</v>
      </c>
      <c r="CL122" s="78">
        <f t="shared" si="277"/>
        <v>0</v>
      </c>
      <c r="CM122" s="78">
        <f t="shared" si="277"/>
        <v>457.40789999999998</v>
      </c>
      <c r="CN122" s="78">
        <f t="shared" si="277"/>
        <v>19857.071304000001</v>
      </c>
      <c r="CO122" s="78">
        <f t="shared" si="277"/>
        <v>0</v>
      </c>
      <c r="CP122" s="78">
        <f t="shared" si="277"/>
        <v>10122.677567999999</v>
      </c>
      <c r="CQ122" s="78">
        <f t="shared" si="277"/>
        <v>0</v>
      </c>
      <c r="CR122" s="568">
        <f t="shared" si="277"/>
        <v>2620813.0716864001</v>
      </c>
      <c r="CS122" s="568">
        <f t="shared" si="277"/>
        <v>196113.85693199997</v>
      </c>
      <c r="CT122" s="568">
        <f t="shared" si="161"/>
        <v>2816926.9286183999</v>
      </c>
      <c r="CV122" s="78">
        <f t="shared" ref="CV122:DQ122" si="278">CV22</f>
        <v>0</v>
      </c>
      <c r="CW122" s="78">
        <f t="shared" si="278"/>
        <v>1854593.3015999999</v>
      </c>
      <c r="CX122" s="78">
        <f t="shared" si="278"/>
        <v>55616.245401600005</v>
      </c>
      <c r="CY122" s="78">
        <f t="shared" si="278"/>
        <v>0</v>
      </c>
      <c r="CZ122" s="78">
        <f t="shared" si="278"/>
        <v>0</v>
      </c>
      <c r="DA122" s="78">
        <f t="shared" si="278"/>
        <v>992033.95723199996</v>
      </c>
      <c r="DB122" s="78">
        <f t="shared" si="278"/>
        <v>0</v>
      </c>
      <c r="DC122" s="78">
        <f t="shared" si="278"/>
        <v>0</v>
      </c>
      <c r="DD122" s="78">
        <f t="shared" si="278"/>
        <v>0</v>
      </c>
      <c r="DE122" s="78">
        <f t="shared" si="278"/>
        <v>0</v>
      </c>
      <c r="DF122" s="78">
        <f t="shared" si="278"/>
        <v>34063.804799999998</v>
      </c>
      <c r="DG122" s="78">
        <f t="shared" si="278"/>
        <v>32580.923975999998</v>
      </c>
      <c r="DH122" s="78">
        <f t="shared" si="278"/>
        <v>2873.3171039999997</v>
      </c>
      <c r="DI122" s="78">
        <f t="shared" si="278"/>
        <v>138156.361344</v>
      </c>
      <c r="DJ122" s="78">
        <f t="shared" si="278"/>
        <v>0</v>
      </c>
      <c r="DK122" s="78">
        <f t="shared" si="278"/>
        <v>302.28696000000002</v>
      </c>
      <c r="DL122" s="78">
        <f t="shared" si="278"/>
        <v>26405.561448</v>
      </c>
      <c r="DM122" s="78">
        <f t="shared" si="278"/>
        <v>0</v>
      </c>
      <c r="DN122" s="78">
        <f t="shared" si="278"/>
        <v>6309.3401279999989</v>
      </c>
      <c r="DO122" s="78">
        <f t="shared" si="278"/>
        <v>0</v>
      </c>
      <c r="DP122" s="568">
        <f t="shared" si="278"/>
        <v>2902243.5042335996</v>
      </c>
      <c r="DQ122" s="568">
        <f t="shared" si="278"/>
        <v>240691.59576000003</v>
      </c>
      <c r="DR122" s="568">
        <f t="shared" si="165"/>
        <v>3142935.0999935996</v>
      </c>
      <c r="DT122" s="78">
        <f t="shared" ref="DT122:EO122" si="279">DT22</f>
        <v>0</v>
      </c>
      <c r="DU122" s="78">
        <f t="shared" si="279"/>
        <v>2157351.2766</v>
      </c>
      <c r="DV122" s="78">
        <f t="shared" si="279"/>
        <v>73427.395017600007</v>
      </c>
      <c r="DW122" s="78">
        <f t="shared" si="279"/>
        <v>0</v>
      </c>
      <c r="DX122" s="78">
        <f t="shared" si="279"/>
        <v>0</v>
      </c>
      <c r="DY122" s="78">
        <f t="shared" si="279"/>
        <v>1260984.0246479998</v>
      </c>
      <c r="DZ122" s="78">
        <f t="shared" si="279"/>
        <v>0</v>
      </c>
      <c r="EA122" s="78">
        <f t="shared" si="279"/>
        <v>0</v>
      </c>
      <c r="EB122" s="78">
        <f t="shared" si="279"/>
        <v>0</v>
      </c>
      <c r="EC122" s="78">
        <f t="shared" si="279"/>
        <v>0</v>
      </c>
      <c r="ED122" s="78">
        <f t="shared" si="279"/>
        <v>30366.02304</v>
      </c>
      <c r="EE122" s="78">
        <f t="shared" si="279"/>
        <v>33701.814071999994</v>
      </c>
      <c r="EF122" s="78">
        <f t="shared" si="279"/>
        <v>5555.7998639999996</v>
      </c>
      <c r="EG122" s="78">
        <f t="shared" si="279"/>
        <v>157433.56084799999</v>
      </c>
      <c r="EH122" s="78">
        <f t="shared" si="279"/>
        <v>0</v>
      </c>
      <c r="EI122" s="78">
        <f t="shared" si="279"/>
        <v>644.34852000000001</v>
      </c>
      <c r="EJ122" s="78">
        <f t="shared" si="279"/>
        <v>27196.280495999999</v>
      </c>
      <c r="EK122" s="78">
        <f t="shared" si="279"/>
        <v>0</v>
      </c>
      <c r="EL122" s="78">
        <f t="shared" si="279"/>
        <v>3668.8928399999995</v>
      </c>
      <c r="EM122" s="78">
        <f t="shared" si="279"/>
        <v>0</v>
      </c>
      <c r="EN122" s="568">
        <f t="shared" si="279"/>
        <v>3491762.6962655997</v>
      </c>
      <c r="EO122" s="568">
        <f t="shared" si="279"/>
        <v>258566.71967999995</v>
      </c>
      <c r="EP122" s="568">
        <f t="shared" si="169"/>
        <v>3750329.4159455998</v>
      </c>
      <c r="ER122" s="78">
        <f t="shared" ref="ER122:FM122" si="280">ER22</f>
        <v>0</v>
      </c>
      <c r="ES122" s="78">
        <f t="shared" si="280"/>
        <v>2266806.7889999999</v>
      </c>
      <c r="ET122" s="78">
        <f t="shared" si="280"/>
        <v>67045.556260800004</v>
      </c>
      <c r="EU122" s="78">
        <f t="shared" si="280"/>
        <v>0</v>
      </c>
      <c r="EV122" s="78">
        <f t="shared" si="280"/>
        <v>0</v>
      </c>
      <c r="EW122" s="78">
        <f t="shared" si="280"/>
        <v>1316543.1955919999</v>
      </c>
      <c r="EX122" s="78">
        <f t="shared" si="280"/>
        <v>0</v>
      </c>
      <c r="EY122" s="78">
        <f t="shared" si="280"/>
        <v>0</v>
      </c>
      <c r="EZ122" s="78">
        <f t="shared" si="280"/>
        <v>0</v>
      </c>
      <c r="FA122" s="78">
        <f t="shared" si="280"/>
        <v>0</v>
      </c>
      <c r="FB122" s="78">
        <f t="shared" si="280"/>
        <v>35852.405759999994</v>
      </c>
      <c r="FC122" s="78">
        <f t="shared" si="280"/>
        <v>29668.920839999995</v>
      </c>
      <c r="FD122" s="78">
        <f t="shared" si="280"/>
        <v>2574.4633199999998</v>
      </c>
      <c r="FE122" s="78">
        <f t="shared" si="280"/>
        <v>160940.75947200001</v>
      </c>
      <c r="FF122" s="78">
        <f t="shared" si="280"/>
        <v>0</v>
      </c>
      <c r="FG122" s="78">
        <f t="shared" si="280"/>
        <v>2386.4760000000001</v>
      </c>
      <c r="FH122" s="78">
        <f t="shared" si="280"/>
        <v>18437.118084000002</v>
      </c>
      <c r="FI122" s="78">
        <f t="shared" si="280"/>
        <v>0</v>
      </c>
      <c r="FJ122" s="78">
        <f t="shared" si="280"/>
        <v>1253.7791279999999</v>
      </c>
      <c r="FK122" s="78">
        <f t="shared" si="280"/>
        <v>0</v>
      </c>
      <c r="FL122" s="568">
        <f t="shared" si="280"/>
        <v>3650395.5408528</v>
      </c>
      <c r="FM122" s="568">
        <f t="shared" si="280"/>
        <v>251113.92260399999</v>
      </c>
      <c r="FN122" s="568">
        <f t="shared" si="173"/>
        <v>3901509.4634568002</v>
      </c>
    </row>
    <row r="123" spans="1:170" x14ac:dyDescent="0.25">
      <c r="A123" s="97">
        <v>119</v>
      </c>
      <c r="B123" s="65" t="s">
        <v>50</v>
      </c>
      <c r="D123" s="18">
        <f>D23</f>
        <v>0</v>
      </c>
      <c r="E123" s="18">
        <f t="shared" ref="E123:Y123" si="281">E23</f>
        <v>5089.0554000000002</v>
      </c>
      <c r="F123" s="18">
        <f t="shared" si="281"/>
        <v>0</v>
      </c>
      <c r="G123" s="18">
        <f t="shared" si="281"/>
        <v>0</v>
      </c>
      <c r="H123" s="18">
        <f t="shared" si="281"/>
        <v>0</v>
      </c>
      <c r="I123" s="18">
        <f t="shared" si="281"/>
        <v>0</v>
      </c>
      <c r="J123" s="18">
        <f t="shared" si="281"/>
        <v>0</v>
      </c>
      <c r="K123" s="18">
        <f t="shared" si="281"/>
        <v>0</v>
      </c>
      <c r="L123" s="18">
        <f t="shared" si="281"/>
        <v>0</v>
      </c>
      <c r="M123" s="18">
        <f t="shared" si="281"/>
        <v>0</v>
      </c>
      <c r="N123" s="18">
        <f t="shared" si="281"/>
        <v>0</v>
      </c>
      <c r="O123" s="18">
        <f t="shared" si="281"/>
        <v>-2126.2245119999998</v>
      </c>
      <c r="P123" s="18">
        <f t="shared" si="281"/>
        <v>0</v>
      </c>
      <c r="Q123" s="18">
        <f t="shared" si="281"/>
        <v>-32841.2592</v>
      </c>
      <c r="R123" s="18">
        <f t="shared" si="281"/>
        <v>0</v>
      </c>
      <c r="S123" s="18">
        <f t="shared" si="281"/>
        <v>636.39359999999999</v>
      </c>
      <c r="T123" s="18">
        <f t="shared" si="281"/>
        <v>-10340.600508</v>
      </c>
      <c r="U123" s="18">
        <f t="shared" si="281"/>
        <v>0</v>
      </c>
      <c r="V123" s="18">
        <f t="shared" si="281"/>
        <v>-6332.4512639999994</v>
      </c>
      <c r="W123" s="18">
        <f t="shared" si="281"/>
        <v>0</v>
      </c>
      <c r="X123" s="567">
        <f t="shared" si="281"/>
        <v>5089.0554000000002</v>
      </c>
      <c r="Y123" s="567">
        <f t="shared" si="281"/>
        <v>-51004.141883999997</v>
      </c>
      <c r="Z123" s="567">
        <f t="shared" si="175"/>
        <v>-45915.086483999999</v>
      </c>
      <c r="AB123" s="18">
        <f t="shared" ref="AB123:AW123" si="282">AB23</f>
        <v>0</v>
      </c>
      <c r="AC123" s="18">
        <f t="shared" si="282"/>
        <v>44359.146000000001</v>
      </c>
      <c r="AD123" s="18">
        <f t="shared" si="282"/>
        <v>0</v>
      </c>
      <c r="AE123" s="18">
        <f t="shared" si="282"/>
        <v>0</v>
      </c>
      <c r="AF123" s="18">
        <f t="shared" si="282"/>
        <v>0</v>
      </c>
      <c r="AG123" s="18">
        <f t="shared" si="282"/>
        <v>-20528.466551999998</v>
      </c>
      <c r="AH123" s="18">
        <f t="shared" si="282"/>
        <v>0</v>
      </c>
      <c r="AI123" s="18">
        <f t="shared" si="282"/>
        <v>13.464748800000001</v>
      </c>
      <c r="AJ123" s="18">
        <f t="shared" si="282"/>
        <v>0</v>
      </c>
      <c r="AK123" s="18">
        <f t="shared" si="282"/>
        <v>0</v>
      </c>
      <c r="AL123" s="18">
        <f t="shared" si="282"/>
        <v>0</v>
      </c>
      <c r="AM123" s="18">
        <f t="shared" si="282"/>
        <v>4680.00504</v>
      </c>
      <c r="AN123" s="18">
        <f t="shared" si="282"/>
        <v>0</v>
      </c>
      <c r="AO123" s="18">
        <f t="shared" si="282"/>
        <v>32717.329919999996</v>
      </c>
      <c r="AP123" s="18">
        <f t="shared" si="282"/>
        <v>0</v>
      </c>
      <c r="AQ123" s="18">
        <f t="shared" si="282"/>
        <v>71.594279999999983</v>
      </c>
      <c r="AR123" s="18">
        <f t="shared" si="282"/>
        <v>-9505.3339079999987</v>
      </c>
      <c r="AS123" s="18">
        <f t="shared" si="282"/>
        <v>0</v>
      </c>
      <c r="AT123" s="18">
        <f t="shared" si="282"/>
        <v>1132.4456639999999</v>
      </c>
      <c r="AU123" s="18">
        <f t="shared" si="282"/>
        <v>0</v>
      </c>
      <c r="AV123" s="567">
        <f t="shared" si="282"/>
        <v>23830.679448000003</v>
      </c>
      <c r="AW123" s="567">
        <f t="shared" si="282"/>
        <v>29109.505744799993</v>
      </c>
      <c r="AX123" s="567">
        <f t="shared" si="153"/>
        <v>52940.185192799996</v>
      </c>
      <c r="AZ123" s="18">
        <f t="shared" ref="AZ123:BU123" si="283">AZ23</f>
        <v>0</v>
      </c>
      <c r="BA123" s="18">
        <f t="shared" si="283"/>
        <v>37827.737999999998</v>
      </c>
      <c r="BB123" s="18">
        <f t="shared" si="283"/>
        <v>0</v>
      </c>
      <c r="BC123" s="18">
        <f t="shared" si="283"/>
        <v>0</v>
      </c>
      <c r="BD123" s="18">
        <f t="shared" si="283"/>
        <v>0</v>
      </c>
      <c r="BE123" s="18">
        <f t="shared" si="283"/>
        <v>5639.1171839999997</v>
      </c>
      <c r="BF123" s="18">
        <f t="shared" si="283"/>
        <v>0</v>
      </c>
      <c r="BG123" s="18">
        <f t="shared" si="283"/>
        <v>13.464748800000001</v>
      </c>
      <c r="BH123" s="18">
        <f t="shared" si="283"/>
        <v>5.1078959999999993</v>
      </c>
      <c r="BI123" s="18">
        <f t="shared" si="283"/>
        <v>0</v>
      </c>
      <c r="BJ123" s="18">
        <f t="shared" si="283"/>
        <v>0</v>
      </c>
      <c r="BK123" s="18">
        <f t="shared" si="283"/>
        <v>4680.00504</v>
      </c>
      <c r="BL123" s="18">
        <f t="shared" si="283"/>
        <v>0</v>
      </c>
      <c r="BM123" s="18">
        <f t="shared" si="283"/>
        <v>32717.329919999996</v>
      </c>
      <c r="BN123" s="18">
        <f t="shared" si="283"/>
        <v>0</v>
      </c>
      <c r="BO123" s="18">
        <f t="shared" si="283"/>
        <v>71.594279999999983</v>
      </c>
      <c r="BP123" s="18">
        <f t="shared" si="283"/>
        <v>-12846.400308</v>
      </c>
      <c r="BQ123" s="18">
        <f t="shared" si="283"/>
        <v>0</v>
      </c>
      <c r="BR123" s="18">
        <f t="shared" si="283"/>
        <v>1132.4456639999999</v>
      </c>
      <c r="BS123" s="18">
        <f t="shared" si="283"/>
        <v>0</v>
      </c>
      <c r="BT123" s="567">
        <f t="shared" si="283"/>
        <v>43466.855184</v>
      </c>
      <c r="BU123" s="567">
        <f t="shared" si="283"/>
        <v>25773.547240799995</v>
      </c>
      <c r="BV123" s="567">
        <f t="shared" si="157"/>
        <v>69240.402424799991</v>
      </c>
      <c r="BX123" s="18">
        <f t="shared" ref="BX123:CS123" si="284">BX23</f>
        <v>0</v>
      </c>
      <c r="BY123" s="18">
        <f t="shared" si="284"/>
        <v>17743.6584</v>
      </c>
      <c r="BZ123" s="18">
        <f t="shared" si="284"/>
        <v>0</v>
      </c>
      <c r="CA123" s="18">
        <f t="shared" si="284"/>
        <v>0</v>
      </c>
      <c r="CB123" s="18">
        <f t="shared" si="284"/>
        <v>0</v>
      </c>
      <c r="CC123" s="18">
        <f t="shared" si="284"/>
        <v>959.11214399999994</v>
      </c>
      <c r="CD123" s="18">
        <f t="shared" si="284"/>
        <v>0</v>
      </c>
      <c r="CE123" s="18">
        <f t="shared" si="284"/>
        <v>-161.5769856</v>
      </c>
      <c r="CF123" s="18">
        <f t="shared" si="284"/>
        <v>81.726335999999989</v>
      </c>
      <c r="CG123" s="18">
        <f t="shared" si="284"/>
        <v>0</v>
      </c>
      <c r="CH123" s="18">
        <f t="shared" si="284"/>
        <v>0</v>
      </c>
      <c r="CI123" s="18">
        <f t="shared" si="284"/>
        <v>1918.2242879999999</v>
      </c>
      <c r="CJ123" s="18">
        <f t="shared" si="284"/>
        <v>0</v>
      </c>
      <c r="CK123" s="18">
        <f t="shared" si="284"/>
        <v>-6506.2871999999998</v>
      </c>
      <c r="CL123" s="18">
        <f t="shared" si="284"/>
        <v>0</v>
      </c>
      <c r="CM123" s="18">
        <f t="shared" si="284"/>
        <v>19.8873</v>
      </c>
      <c r="CN123" s="18">
        <f t="shared" si="284"/>
        <v>-684.91861199999994</v>
      </c>
      <c r="CO123" s="18">
        <f t="shared" si="284"/>
        <v>0</v>
      </c>
      <c r="CP123" s="18">
        <f t="shared" si="284"/>
        <v>2888.8919999999998</v>
      </c>
      <c r="CQ123" s="18">
        <f t="shared" si="284"/>
        <v>-190.66687199999998</v>
      </c>
      <c r="CR123" s="567">
        <f t="shared" si="284"/>
        <v>18702.770543999999</v>
      </c>
      <c r="CS123" s="567">
        <f t="shared" si="284"/>
        <v>-2634.7197455999994</v>
      </c>
      <c r="CT123" s="567">
        <f t="shared" si="161"/>
        <v>16068.0507984</v>
      </c>
      <c r="CV123" s="18">
        <f t="shared" ref="CV123:DQ123" si="285">CV23</f>
        <v>0</v>
      </c>
      <c r="CW123" s="18">
        <f t="shared" si="285"/>
        <v>0</v>
      </c>
      <c r="CX123" s="18">
        <f t="shared" si="285"/>
        <v>0</v>
      </c>
      <c r="CY123" s="18">
        <f t="shared" si="285"/>
        <v>0</v>
      </c>
      <c r="CZ123" s="18">
        <f t="shared" si="285"/>
        <v>0</v>
      </c>
      <c r="DA123" s="18">
        <f t="shared" si="285"/>
        <v>-704.88964799999997</v>
      </c>
      <c r="DB123" s="18">
        <f t="shared" si="285"/>
        <v>0</v>
      </c>
      <c r="DC123" s="18">
        <f t="shared" si="285"/>
        <v>87.520867199999998</v>
      </c>
      <c r="DD123" s="18">
        <f t="shared" si="285"/>
        <v>229.85531999999998</v>
      </c>
      <c r="DE123" s="18">
        <f t="shared" si="285"/>
        <v>0</v>
      </c>
      <c r="DF123" s="18">
        <f t="shared" si="285"/>
        <v>0</v>
      </c>
      <c r="DG123" s="18">
        <f t="shared" si="285"/>
        <v>427.55601599999994</v>
      </c>
      <c r="DH123" s="18">
        <f t="shared" si="285"/>
        <v>0</v>
      </c>
      <c r="DI123" s="18">
        <f t="shared" si="285"/>
        <v>2367.0492479999998</v>
      </c>
      <c r="DJ123" s="18">
        <f t="shared" si="285"/>
        <v>0</v>
      </c>
      <c r="DK123" s="18">
        <f t="shared" si="285"/>
        <v>0</v>
      </c>
      <c r="DL123" s="18">
        <f t="shared" si="285"/>
        <v>4265.4281040000005</v>
      </c>
      <c r="DM123" s="18">
        <f t="shared" si="285"/>
        <v>0</v>
      </c>
      <c r="DN123" s="18">
        <f t="shared" si="285"/>
        <v>-236.88914399999999</v>
      </c>
      <c r="DO123" s="18">
        <f t="shared" si="285"/>
        <v>190.66687199999998</v>
      </c>
      <c r="DP123" s="567">
        <f t="shared" si="285"/>
        <v>-704.88964799999997</v>
      </c>
      <c r="DQ123" s="567">
        <f t="shared" si="285"/>
        <v>7331.1872831999999</v>
      </c>
      <c r="DR123" s="567">
        <f t="shared" si="165"/>
        <v>6626.2976351999996</v>
      </c>
      <c r="DT123" s="18">
        <f t="shared" ref="DT123:EO123" si="286">DT23</f>
        <v>0</v>
      </c>
      <c r="DU123" s="18">
        <f t="shared" si="286"/>
        <v>0</v>
      </c>
      <c r="DV123" s="18">
        <f t="shared" si="286"/>
        <v>0</v>
      </c>
      <c r="DW123" s="18">
        <f t="shared" si="286"/>
        <v>0</v>
      </c>
      <c r="DX123" s="18">
        <f t="shared" si="286"/>
        <v>0</v>
      </c>
      <c r="DY123" s="18">
        <f t="shared" si="286"/>
        <v>-2594.2250159999999</v>
      </c>
      <c r="DZ123" s="18">
        <f t="shared" si="286"/>
        <v>0</v>
      </c>
      <c r="EA123" s="18">
        <f t="shared" si="286"/>
        <v>-161.5769856</v>
      </c>
      <c r="EB123" s="18">
        <f t="shared" si="286"/>
        <v>-102.15791999999999</v>
      </c>
      <c r="EC123" s="18">
        <f t="shared" si="286"/>
        <v>0</v>
      </c>
      <c r="ED123" s="18">
        <f t="shared" si="286"/>
        <v>783.76895999999988</v>
      </c>
      <c r="EE123" s="18">
        <f t="shared" si="286"/>
        <v>462.22271999999992</v>
      </c>
      <c r="EF123" s="18">
        <f t="shared" si="286"/>
        <v>0</v>
      </c>
      <c r="EG123" s="18">
        <f t="shared" si="286"/>
        <v>-656.82518399999992</v>
      </c>
      <c r="EH123" s="18">
        <f t="shared" si="286"/>
        <v>0</v>
      </c>
      <c r="EI123" s="18">
        <f t="shared" si="286"/>
        <v>0</v>
      </c>
      <c r="EJ123" s="18">
        <f t="shared" si="286"/>
        <v>-105.800436</v>
      </c>
      <c r="EK123" s="18">
        <f t="shared" si="286"/>
        <v>0</v>
      </c>
      <c r="EL123" s="18">
        <f t="shared" si="286"/>
        <v>288.88920000000002</v>
      </c>
      <c r="EM123" s="18">
        <f t="shared" si="286"/>
        <v>404.44487999999996</v>
      </c>
      <c r="EN123" s="567">
        <f t="shared" si="286"/>
        <v>-2594.2250159999999</v>
      </c>
      <c r="EO123" s="567">
        <f t="shared" si="286"/>
        <v>912.96523439999987</v>
      </c>
      <c r="EP123" s="567">
        <f t="shared" si="169"/>
        <v>-1681.2597816</v>
      </c>
      <c r="ER123" s="18">
        <f t="shared" ref="ER123:FM123" si="287">ER23</f>
        <v>0</v>
      </c>
      <c r="ES123" s="18">
        <f t="shared" si="287"/>
        <v>0</v>
      </c>
      <c r="ET123" s="18">
        <f t="shared" si="287"/>
        <v>0</v>
      </c>
      <c r="EU123" s="18">
        <f t="shared" si="287"/>
        <v>0</v>
      </c>
      <c r="EV123" s="18">
        <f t="shared" si="287"/>
        <v>0</v>
      </c>
      <c r="EW123" s="18">
        <f t="shared" si="287"/>
        <v>-3229.7812559999998</v>
      </c>
      <c r="EX123" s="18">
        <f t="shared" si="287"/>
        <v>0</v>
      </c>
      <c r="EY123" s="18">
        <f t="shared" si="287"/>
        <v>161.5769856</v>
      </c>
      <c r="EZ123" s="18">
        <f t="shared" si="287"/>
        <v>45.971063999999998</v>
      </c>
      <c r="FA123" s="18">
        <f t="shared" si="287"/>
        <v>0</v>
      </c>
      <c r="FB123" s="18">
        <f t="shared" si="287"/>
        <v>0</v>
      </c>
      <c r="FC123" s="18">
        <f t="shared" si="287"/>
        <v>98.22232799999999</v>
      </c>
      <c r="FD123" s="18">
        <f t="shared" si="287"/>
        <v>0</v>
      </c>
      <c r="FE123" s="18">
        <f t="shared" si="287"/>
        <v>1381.8114720000001</v>
      </c>
      <c r="FF123" s="18">
        <f t="shared" si="287"/>
        <v>0</v>
      </c>
      <c r="FG123" s="18">
        <f t="shared" si="287"/>
        <v>0</v>
      </c>
      <c r="FH123" s="18">
        <f t="shared" si="287"/>
        <v>1186.0785720000001</v>
      </c>
      <c r="FI123" s="18">
        <f t="shared" si="287"/>
        <v>0</v>
      </c>
      <c r="FJ123" s="18">
        <f t="shared" si="287"/>
        <v>-745.33413599999994</v>
      </c>
      <c r="FK123" s="18">
        <f t="shared" si="287"/>
        <v>0</v>
      </c>
      <c r="FL123" s="567">
        <f t="shared" si="287"/>
        <v>-3229.7812559999998</v>
      </c>
      <c r="FM123" s="567">
        <f t="shared" si="287"/>
        <v>2128.3262856000006</v>
      </c>
      <c r="FN123" s="567">
        <f t="shared" si="173"/>
        <v>-1101.4549703999992</v>
      </c>
    </row>
    <row r="124" spans="1:170" x14ac:dyDescent="0.25">
      <c r="A124" s="97">
        <v>120</v>
      </c>
      <c r="B124" s="66" t="s">
        <v>51</v>
      </c>
      <c r="D124" s="78">
        <f>D24</f>
        <v>26456.556671999999</v>
      </c>
      <c r="E124" s="78">
        <f t="shared" ref="E124:Y124" si="288">E24</f>
        <v>0</v>
      </c>
      <c r="F124" s="78">
        <f t="shared" si="288"/>
        <v>14727.998469600001</v>
      </c>
      <c r="G124" s="78">
        <f t="shared" si="288"/>
        <v>0</v>
      </c>
      <c r="H124" s="78">
        <f t="shared" si="288"/>
        <v>0</v>
      </c>
      <c r="I124" s="78">
        <f t="shared" si="288"/>
        <v>1484.8904879999998</v>
      </c>
      <c r="J124" s="78">
        <f t="shared" si="288"/>
        <v>0</v>
      </c>
      <c r="K124" s="78">
        <f t="shared" si="288"/>
        <v>0</v>
      </c>
      <c r="L124" s="78">
        <f t="shared" si="288"/>
        <v>0</v>
      </c>
      <c r="M124" s="78">
        <f t="shared" si="288"/>
        <v>0</v>
      </c>
      <c r="N124" s="78">
        <f t="shared" si="288"/>
        <v>0</v>
      </c>
      <c r="O124" s="78">
        <f t="shared" si="288"/>
        <v>0</v>
      </c>
      <c r="P124" s="78">
        <f t="shared" si="288"/>
        <v>0</v>
      </c>
      <c r="Q124" s="78">
        <f t="shared" si="288"/>
        <v>0</v>
      </c>
      <c r="R124" s="78">
        <f t="shared" si="288"/>
        <v>0</v>
      </c>
      <c r="S124" s="78">
        <f t="shared" si="288"/>
        <v>0</v>
      </c>
      <c r="T124" s="78">
        <f t="shared" si="288"/>
        <v>0</v>
      </c>
      <c r="U124" s="78">
        <f t="shared" si="288"/>
        <v>0</v>
      </c>
      <c r="V124" s="78">
        <f t="shared" si="288"/>
        <v>0</v>
      </c>
      <c r="W124" s="78">
        <f t="shared" si="288"/>
        <v>0</v>
      </c>
      <c r="X124" s="568">
        <f t="shared" si="288"/>
        <v>42669.445629599999</v>
      </c>
      <c r="Y124" s="568">
        <f t="shared" si="288"/>
        <v>0</v>
      </c>
      <c r="Z124" s="568">
        <f t="shared" si="175"/>
        <v>42669.445629599999</v>
      </c>
      <c r="AB124" s="78">
        <f t="shared" ref="AB124:AW124" si="289">AB24</f>
        <v>37429.322112000002</v>
      </c>
      <c r="AC124" s="78">
        <f t="shared" si="289"/>
        <v>0</v>
      </c>
      <c r="AD124" s="78">
        <f t="shared" si="289"/>
        <v>10778.7826224</v>
      </c>
      <c r="AE124" s="78">
        <f t="shared" si="289"/>
        <v>0</v>
      </c>
      <c r="AF124" s="78">
        <f t="shared" si="289"/>
        <v>0</v>
      </c>
      <c r="AG124" s="78">
        <f t="shared" si="289"/>
        <v>1484.8904879999998</v>
      </c>
      <c r="AH124" s="78">
        <f t="shared" si="289"/>
        <v>0</v>
      </c>
      <c r="AI124" s="78">
        <f t="shared" si="289"/>
        <v>0</v>
      </c>
      <c r="AJ124" s="78">
        <f t="shared" si="289"/>
        <v>0</v>
      </c>
      <c r="AK124" s="78">
        <f t="shared" si="289"/>
        <v>0</v>
      </c>
      <c r="AL124" s="78">
        <f t="shared" si="289"/>
        <v>0</v>
      </c>
      <c r="AM124" s="78">
        <f t="shared" si="289"/>
        <v>0</v>
      </c>
      <c r="AN124" s="78">
        <f t="shared" si="289"/>
        <v>0</v>
      </c>
      <c r="AO124" s="78">
        <f t="shared" si="289"/>
        <v>0</v>
      </c>
      <c r="AP124" s="78">
        <f t="shared" si="289"/>
        <v>0</v>
      </c>
      <c r="AQ124" s="78">
        <f t="shared" si="289"/>
        <v>0</v>
      </c>
      <c r="AR124" s="78">
        <f t="shared" si="289"/>
        <v>0</v>
      </c>
      <c r="AS124" s="78">
        <f t="shared" si="289"/>
        <v>0</v>
      </c>
      <c r="AT124" s="78">
        <f t="shared" si="289"/>
        <v>0</v>
      </c>
      <c r="AU124" s="78">
        <f t="shared" si="289"/>
        <v>0</v>
      </c>
      <c r="AV124" s="568">
        <f t="shared" si="289"/>
        <v>49692.995222400001</v>
      </c>
      <c r="AW124" s="568">
        <f t="shared" si="289"/>
        <v>0</v>
      </c>
      <c r="AX124" s="568">
        <f t="shared" si="153"/>
        <v>49692.995222400001</v>
      </c>
      <c r="AZ124" s="78">
        <f t="shared" ref="AZ124:BU124" si="290">AZ24</f>
        <v>35829.127151999994</v>
      </c>
      <c r="BA124" s="78">
        <f t="shared" si="290"/>
        <v>0</v>
      </c>
      <c r="BB124" s="78">
        <f t="shared" si="290"/>
        <v>9799.0714224000003</v>
      </c>
      <c r="BC124" s="78">
        <f t="shared" si="290"/>
        <v>0</v>
      </c>
      <c r="BD124" s="78">
        <f t="shared" si="290"/>
        <v>0</v>
      </c>
      <c r="BE124" s="78">
        <f t="shared" si="290"/>
        <v>340.88925599999993</v>
      </c>
      <c r="BF124" s="78">
        <f t="shared" si="290"/>
        <v>0</v>
      </c>
      <c r="BG124" s="78">
        <f t="shared" si="290"/>
        <v>0</v>
      </c>
      <c r="BH124" s="78">
        <f t="shared" si="290"/>
        <v>0</v>
      </c>
      <c r="BI124" s="78">
        <f t="shared" si="290"/>
        <v>0</v>
      </c>
      <c r="BJ124" s="78">
        <f t="shared" si="290"/>
        <v>0</v>
      </c>
      <c r="BK124" s="78">
        <f t="shared" si="290"/>
        <v>0</v>
      </c>
      <c r="BL124" s="78">
        <f t="shared" si="290"/>
        <v>0</v>
      </c>
      <c r="BM124" s="78">
        <f t="shared" si="290"/>
        <v>0</v>
      </c>
      <c r="BN124" s="78">
        <f t="shared" si="290"/>
        <v>0</v>
      </c>
      <c r="BO124" s="78">
        <f t="shared" si="290"/>
        <v>0</v>
      </c>
      <c r="BP124" s="78">
        <f t="shared" si="290"/>
        <v>0</v>
      </c>
      <c r="BQ124" s="78">
        <f t="shared" si="290"/>
        <v>0</v>
      </c>
      <c r="BR124" s="78">
        <f t="shared" si="290"/>
        <v>0</v>
      </c>
      <c r="BS124" s="78">
        <f t="shared" si="290"/>
        <v>0</v>
      </c>
      <c r="BT124" s="568">
        <f t="shared" si="290"/>
        <v>45969.0878304</v>
      </c>
      <c r="BU124" s="568">
        <f t="shared" si="290"/>
        <v>0</v>
      </c>
      <c r="BV124" s="568">
        <f t="shared" si="157"/>
        <v>45969.0878304</v>
      </c>
      <c r="BX124" s="78">
        <f t="shared" ref="BX124:CS124" si="291">BX24</f>
        <v>32560.157448000002</v>
      </c>
      <c r="BY124" s="78">
        <f t="shared" si="291"/>
        <v>0</v>
      </c>
      <c r="BZ124" s="78">
        <f t="shared" si="291"/>
        <v>19720.606744800003</v>
      </c>
      <c r="CA124" s="78">
        <f t="shared" si="291"/>
        <v>0</v>
      </c>
      <c r="CB124" s="78">
        <f t="shared" si="291"/>
        <v>0</v>
      </c>
      <c r="CC124" s="78">
        <f t="shared" si="291"/>
        <v>398.66709599999996</v>
      </c>
      <c r="CD124" s="78">
        <f t="shared" si="291"/>
        <v>0</v>
      </c>
      <c r="CE124" s="78">
        <f t="shared" si="291"/>
        <v>0</v>
      </c>
      <c r="CF124" s="78">
        <f t="shared" si="291"/>
        <v>0</v>
      </c>
      <c r="CG124" s="78">
        <f t="shared" si="291"/>
        <v>0</v>
      </c>
      <c r="CH124" s="78">
        <f t="shared" si="291"/>
        <v>0</v>
      </c>
      <c r="CI124" s="78">
        <f t="shared" si="291"/>
        <v>0</v>
      </c>
      <c r="CJ124" s="78">
        <f t="shared" si="291"/>
        <v>0</v>
      </c>
      <c r="CK124" s="78">
        <f t="shared" si="291"/>
        <v>0</v>
      </c>
      <c r="CL124" s="78">
        <f t="shared" si="291"/>
        <v>0</v>
      </c>
      <c r="CM124" s="78">
        <f t="shared" si="291"/>
        <v>0</v>
      </c>
      <c r="CN124" s="78">
        <f t="shared" si="291"/>
        <v>0</v>
      </c>
      <c r="CO124" s="78">
        <f t="shared" si="291"/>
        <v>0</v>
      </c>
      <c r="CP124" s="78">
        <f t="shared" si="291"/>
        <v>0</v>
      </c>
      <c r="CQ124" s="78">
        <f t="shared" si="291"/>
        <v>0</v>
      </c>
      <c r="CR124" s="568">
        <f t="shared" si="291"/>
        <v>52679.431288800006</v>
      </c>
      <c r="CS124" s="568">
        <f t="shared" si="291"/>
        <v>0</v>
      </c>
      <c r="CT124" s="568">
        <f t="shared" si="161"/>
        <v>52679.431288800006</v>
      </c>
      <c r="CV124" s="78">
        <f t="shared" ref="CV124:DQ124" si="292">CV24</f>
        <v>8702.0125919999991</v>
      </c>
      <c r="CW124" s="78">
        <f t="shared" si="292"/>
        <v>0</v>
      </c>
      <c r="CX124" s="78">
        <f t="shared" si="292"/>
        <v>21909.281565599998</v>
      </c>
      <c r="CY124" s="78">
        <f t="shared" si="292"/>
        <v>0</v>
      </c>
      <c r="CZ124" s="78">
        <f t="shared" si="292"/>
        <v>0</v>
      </c>
      <c r="DA124" s="78">
        <f t="shared" si="292"/>
        <v>0</v>
      </c>
      <c r="DB124" s="78">
        <f t="shared" si="292"/>
        <v>0</v>
      </c>
      <c r="DC124" s="78">
        <f t="shared" si="292"/>
        <v>0</v>
      </c>
      <c r="DD124" s="78">
        <f t="shared" si="292"/>
        <v>0</v>
      </c>
      <c r="DE124" s="78">
        <f t="shared" si="292"/>
        <v>0</v>
      </c>
      <c r="DF124" s="78">
        <f t="shared" si="292"/>
        <v>0</v>
      </c>
      <c r="DG124" s="78">
        <f t="shared" si="292"/>
        <v>0</v>
      </c>
      <c r="DH124" s="78">
        <f t="shared" si="292"/>
        <v>0</v>
      </c>
      <c r="DI124" s="78">
        <f t="shared" si="292"/>
        <v>0</v>
      </c>
      <c r="DJ124" s="78">
        <f t="shared" si="292"/>
        <v>0</v>
      </c>
      <c r="DK124" s="78">
        <f t="shared" si="292"/>
        <v>0</v>
      </c>
      <c r="DL124" s="78">
        <f t="shared" si="292"/>
        <v>0</v>
      </c>
      <c r="DM124" s="78">
        <f t="shared" si="292"/>
        <v>0</v>
      </c>
      <c r="DN124" s="78">
        <f t="shared" si="292"/>
        <v>0</v>
      </c>
      <c r="DO124" s="78">
        <f t="shared" si="292"/>
        <v>0</v>
      </c>
      <c r="DP124" s="568">
        <f t="shared" si="292"/>
        <v>30611.294157599998</v>
      </c>
      <c r="DQ124" s="568">
        <f t="shared" si="292"/>
        <v>0</v>
      </c>
      <c r="DR124" s="568">
        <f t="shared" si="165"/>
        <v>30611.294157599998</v>
      </c>
      <c r="DT124" s="78">
        <f t="shared" ref="DT124:EO124" si="293">DT24</f>
        <v>17190.665856</v>
      </c>
      <c r="DU124" s="78">
        <f t="shared" si="293"/>
        <v>0</v>
      </c>
      <c r="DV124" s="78">
        <f t="shared" si="293"/>
        <v>26670.677997600003</v>
      </c>
      <c r="DW124" s="78">
        <f t="shared" si="293"/>
        <v>0</v>
      </c>
      <c r="DX124" s="78">
        <f t="shared" si="293"/>
        <v>0</v>
      </c>
      <c r="DY124" s="78">
        <f t="shared" si="293"/>
        <v>0</v>
      </c>
      <c r="DZ124" s="78">
        <f t="shared" si="293"/>
        <v>0</v>
      </c>
      <c r="EA124" s="78">
        <f t="shared" si="293"/>
        <v>0</v>
      </c>
      <c r="EB124" s="78">
        <f t="shared" si="293"/>
        <v>0</v>
      </c>
      <c r="EC124" s="78">
        <f t="shared" si="293"/>
        <v>0</v>
      </c>
      <c r="ED124" s="78">
        <f t="shared" si="293"/>
        <v>0</v>
      </c>
      <c r="EE124" s="78">
        <f t="shared" si="293"/>
        <v>0</v>
      </c>
      <c r="EF124" s="78">
        <f t="shared" si="293"/>
        <v>0</v>
      </c>
      <c r="EG124" s="78">
        <f t="shared" si="293"/>
        <v>0</v>
      </c>
      <c r="EH124" s="78">
        <f t="shared" si="293"/>
        <v>0</v>
      </c>
      <c r="EI124" s="78">
        <f t="shared" si="293"/>
        <v>0</v>
      </c>
      <c r="EJ124" s="78">
        <f t="shared" si="293"/>
        <v>0</v>
      </c>
      <c r="EK124" s="78">
        <f t="shared" si="293"/>
        <v>0</v>
      </c>
      <c r="EL124" s="78">
        <f t="shared" si="293"/>
        <v>0</v>
      </c>
      <c r="EM124" s="78">
        <f t="shared" si="293"/>
        <v>0</v>
      </c>
      <c r="EN124" s="568">
        <f t="shared" si="293"/>
        <v>43861.343853600003</v>
      </c>
      <c r="EO124" s="568">
        <f t="shared" si="293"/>
        <v>0</v>
      </c>
      <c r="EP124" s="568">
        <f t="shared" si="169"/>
        <v>43861.343853600003</v>
      </c>
      <c r="ER124" s="78">
        <f t="shared" ref="ER124:FM124" si="294">ER24</f>
        <v>15834.310127999999</v>
      </c>
      <c r="ES124" s="78">
        <f t="shared" si="294"/>
        <v>0</v>
      </c>
      <c r="ET124" s="78">
        <f t="shared" si="294"/>
        <v>26849.965147200004</v>
      </c>
      <c r="EU124" s="78">
        <f t="shared" si="294"/>
        <v>0</v>
      </c>
      <c r="EV124" s="78">
        <f t="shared" si="294"/>
        <v>0</v>
      </c>
      <c r="EW124" s="78">
        <f t="shared" si="294"/>
        <v>0</v>
      </c>
      <c r="EX124" s="78">
        <f t="shared" si="294"/>
        <v>0</v>
      </c>
      <c r="EY124" s="78">
        <f t="shared" si="294"/>
        <v>0</v>
      </c>
      <c r="EZ124" s="78">
        <f t="shared" si="294"/>
        <v>0</v>
      </c>
      <c r="FA124" s="78">
        <f t="shared" si="294"/>
        <v>0</v>
      </c>
      <c r="FB124" s="78">
        <f t="shared" si="294"/>
        <v>0</v>
      </c>
      <c r="FC124" s="78">
        <f t="shared" si="294"/>
        <v>0</v>
      </c>
      <c r="FD124" s="78">
        <f t="shared" si="294"/>
        <v>0</v>
      </c>
      <c r="FE124" s="78">
        <f t="shared" si="294"/>
        <v>0</v>
      </c>
      <c r="FF124" s="78">
        <f t="shared" si="294"/>
        <v>0</v>
      </c>
      <c r="FG124" s="78">
        <f t="shared" si="294"/>
        <v>0</v>
      </c>
      <c r="FH124" s="78">
        <f t="shared" si="294"/>
        <v>0</v>
      </c>
      <c r="FI124" s="78">
        <f t="shared" si="294"/>
        <v>0</v>
      </c>
      <c r="FJ124" s="78">
        <f t="shared" si="294"/>
        <v>0</v>
      </c>
      <c r="FK124" s="78">
        <f t="shared" si="294"/>
        <v>0</v>
      </c>
      <c r="FL124" s="568">
        <f t="shared" si="294"/>
        <v>42684.275275200001</v>
      </c>
      <c r="FM124" s="568">
        <f t="shared" si="294"/>
        <v>0</v>
      </c>
      <c r="FN124" s="568">
        <f t="shared" si="173"/>
        <v>42684.275275200001</v>
      </c>
    </row>
    <row r="125" spans="1:170" x14ac:dyDescent="0.25">
      <c r="A125" s="97">
        <v>121</v>
      </c>
      <c r="B125" s="65" t="s">
        <v>49</v>
      </c>
      <c r="D125" s="18">
        <f>D25</f>
        <v>0</v>
      </c>
      <c r="E125" s="18">
        <f t="shared" ref="E125:Y125" si="295">E25</f>
        <v>1850.5655999999999</v>
      </c>
      <c r="F125" s="18">
        <f t="shared" si="295"/>
        <v>0</v>
      </c>
      <c r="G125" s="18">
        <f t="shared" si="295"/>
        <v>0</v>
      </c>
      <c r="H125" s="18">
        <f t="shared" si="295"/>
        <v>0</v>
      </c>
      <c r="I125" s="18">
        <f t="shared" si="295"/>
        <v>23.111135999999998</v>
      </c>
      <c r="J125" s="18">
        <f t="shared" si="295"/>
        <v>0</v>
      </c>
      <c r="K125" s="18">
        <f t="shared" si="295"/>
        <v>6.7323744000000003</v>
      </c>
      <c r="L125" s="18">
        <f t="shared" si="295"/>
        <v>0</v>
      </c>
      <c r="M125" s="18">
        <f t="shared" si="295"/>
        <v>0</v>
      </c>
      <c r="N125" s="18">
        <f t="shared" si="295"/>
        <v>180.86975999999999</v>
      </c>
      <c r="O125" s="18">
        <f t="shared" si="295"/>
        <v>0</v>
      </c>
      <c r="P125" s="18">
        <f t="shared" si="295"/>
        <v>37644.774839999998</v>
      </c>
      <c r="Q125" s="18">
        <f t="shared" si="295"/>
        <v>0</v>
      </c>
      <c r="R125" s="18">
        <f t="shared" si="295"/>
        <v>255.3948</v>
      </c>
      <c r="S125" s="18">
        <f t="shared" si="295"/>
        <v>0</v>
      </c>
      <c r="T125" s="18">
        <f t="shared" si="295"/>
        <v>0</v>
      </c>
      <c r="U125" s="18">
        <f t="shared" si="295"/>
        <v>0</v>
      </c>
      <c r="V125" s="18">
        <f t="shared" si="295"/>
        <v>0</v>
      </c>
      <c r="W125" s="18">
        <f t="shared" si="295"/>
        <v>0</v>
      </c>
      <c r="X125" s="567">
        <f t="shared" si="295"/>
        <v>1873.6767359999999</v>
      </c>
      <c r="Y125" s="567">
        <f t="shared" si="295"/>
        <v>38087.771774399997</v>
      </c>
      <c r="Z125" s="567">
        <f t="shared" si="175"/>
        <v>39961.448510399998</v>
      </c>
      <c r="AB125" s="18">
        <f t="shared" ref="AB125:AW125" si="296">AB25</f>
        <v>0</v>
      </c>
      <c r="AC125" s="18">
        <f t="shared" si="296"/>
        <v>2122.7075999999997</v>
      </c>
      <c r="AD125" s="18">
        <f t="shared" si="296"/>
        <v>0</v>
      </c>
      <c r="AE125" s="18">
        <f t="shared" si="296"/>
        <v>0</v>
      </c>
      <c r="AF125" s="18">
        <f t="shared" si="296"/>
        <v>0</v>
      </c>
      <c r="AG125" s="18">
        <f t="shared" si="296"/>
        <v>23.111135999999998</v>
      </c>
      <c r="AH125" s="18">
        <f t="shared" si="296"/>
        <v>0</v>
      </c>
      <c r="AI125" s="18">
        <f t="shared" si="296"/>
        <v>6.7323744000000003</v>
      </c>
      <c r="AJ125" s="18">
        <f t="shared" si="296"/>
        <v>0</v>
      </c>
      <c r="AK125" s="18">
        <f t="shared" si="296"/>
        <v>0</v>
      </c>
      <c r="AL125" s="18">
        <f t="shared" si="296"/>
        <v>180.86975999999999</v>
      </c>
      <c r="AM125" s="18">
        <f t="shared" si="296"/>
        <v>0</v>
      </c>
      <c r="AN125" s="18">
        <f t="shared" si="296"/>
        <v>40140.023904000001</v>
      </c>
      <c r="AO125" s="18">
        <f t="shared" si="296"/>
        <v>0</v>
      </c>
      <c r="AP125" s="18">
        <f t="shared" si="296"/>
        <v>255.3948</v>
      </c>
      <c r="AQ125" s="18">
        <f t="shared" si="296"/>
        <v>0</v>
      </c>
      <c r="AR125" s="18">
        <f t="shared" si="296"/>
        <v>44.547552000000003</v>
      </c>
      <c r="AS125" s="18">
        <f t="shared" si="296"/>
        <v>0</v>
      </c>
      <c r="AT125" s="18">
        <f t="shared" si="296"/>
        <v>0</v>
      </c>
      <c r="AU125" s="18">
        <f t="shared" si="296"/>
        <v>0</v>
      </c>
      <c r="AV125" s="567">
        <f t="shared" si="296"/>
        <v>2145.8187359999997</v>
      </c>
      <c r="AW125" s="567">
        <f t="shared" si="296"/>
        <v>40627.568390400003</v>
      </c>
      <c r="AX125" s="567">
        <f t="shared" si="153"/>
        <v>42773.387126400004</v>
      </c>
      <c r="AZ125" s="18">
        <f t="shared" ref="AZ125:BU125" si="297">AZ25</f>
        <v>0</v>
      </c>
      <c r="BA125" s="18">
        <f t="shared" si="297"/>
        <v>2122.7075999999997</v>
      </c>
      <c r="BB125" s="18">
        <f t="shared" si="297"/>
        <v>0</v>
      </c>
      <c r="BC125" s="18">
        <f t="shared" si="297"/>
        <v>0</v>
      </c>
      <c r="BD125" s="18">
        <f t="shared" si="297"/>
        <v>0</v>
      </c>
      <c r="BE125" s="18">
        <f t="shared" si="297"/>
        <v>23.111135999999998</v>
      </c>
      <c r="BF125" s="18">
        <f t="shared" si="297"/>
        <v>0</v>
      </c>
      <c r="BG125" s="18">
        <f t="shared" si="297"/>
        <v>6.7323744000000003</v>
      </c>
      <c r="BH125" s="18">
        <f t="shared" si="297"/>
        <v>0</v>
      </c>
      <c r="BI125" s="18">
        <f t="shared" si="297"/>
        <v>0</v>
      </c>
      <c r="BJ125" s="18">
        <f t="shared" si="297"/>
        <v>180.86975999999999</v>
      </c>
      <c r="BK125" s="18">
        <f t="shared" si="297"/>
        <v>0</v>
      </c>
      <c r="BL125" s="18">
        <f t="shared" si="297"/>
        <v>40327.257599999997</v>
      </c>
      <c r="BM125" s="18">
        <f t="shared" si="297"/>
        <v>0</v>
      </c>
      <c r="BN125" s="18">
        <f t="shared" si="297"/>
        <v>255.3948</v>
      </c>
      <c r="BO125" s="18">
        <f t="shared" si="297"/>
        <v>0</v>
      </c>
      <c r="BP125" s="18">
        <f t="shared" si="297"/>
        <v>44.547552000000003</v>
      </c>
      <c r="BQ125" s="18">
        <f t="shared" si="297"/>
        <v>0</v>
      </c>
      <c r="BR125" s="18">
        <f t="shared" si="297"/>
        <v>0</v>
      </c>
      <c r="BS125" s="18">
        <f t="shared" si="297"/>
        <v>0</v>
      </c>
      <c r="BT125" s="567">
        <f t="shared" si="297"/>
        <v>2145.8187359999997</v>
      </c>
      <c r="BU125" s="567">
        <f t="shared" si="297"/>
        <v>40814.802086399999</v>
      </c>
      <c r="BV125" s="567">
        <f t="shared" si="157"/>
        <v>42960.6208224</v>
      </c>
      <c r="BX125" s="18">
        <f t="shared" ref="BX125:CS125" si="298">BX25</f>
        <v>0</v>
      </c>
      <c r="BY125" s="18">
        <f t="shared" si="298"/>
        <v>979.71119999999996</v>
      </c>
      <c r="BZ125" s="18">
        <f t="shared" si="298"/>
        <v>0</v>
      </c>
      <c r="CA125" s="18">
        <f t="shared" si="298"/>
        <v>0</v>
      </c>
      <c r="CB125" s="18">
        <f t="shared" si="298"/>
        <v>0</v>
      </c>
      <c r="CC125" s="18">
        <f t="shared" si="298"/>
        <v>98.22232799999999</v>
      </c>
      <c r="CD125" s="18">
        <f t="shared" si="298"/>
        <v>0</v>
      </c>
      <c r="CE125" s="18">
        <f t="shared" si="298"/>
        <v>-10.0985616</v>
      </c>
      <c r="CF125" s="18">
        <f t="shared" si="298"/>
        <v>0</v>
      </c>
      <c r="CG125" s="18">
        <f t="shared" si="298"/>
        <v>0</v>
      </c>
      <c r="CH125" s="18">
        <f t="shared" si="298"/>
        <v>1125.41184</v>
      </c>
      <c r="CI125" s="18">
        <f t="shared" si="298"/>
        <v>0</v>
      </c>
      <c r="CJ125" s="18">
        <f t="shared" si="298"/>
        <v>30270.647735999995</v>
      </c>
      <c r="CK125" s="18">
        <f t="shared" si="298"/>
        <v>0</v>
      </c>
      <c r="CL125" s="18">
        <f t="shared" si="298"/>
        <v>251.208</v>
      </c>
      <c r="CM125" s="18">
        <f t="shared" si="298"/>
        <v>0</v>
      </c>
      <c r="CN125" s="18">
        <f t="shared" si="298"/>
        <v>38.979108000000004</v>
      </c>
      <c r="CO125" s="18">
        <f t="shared" si="298"/>
        <v>0</v>
      </c>
      <c r="CP125" s="18">
        <f t="shared" si="298"/>
        <v>0</v>
      </c>
      <c r="CQ125" s="18">
        <f t="shared" si="298"/>
        <v>0</v>
      </c>
      <c r="CR125" s="567">
        <f t="shared" si="298"/>
        <v>1077.933528</v>
      </c>
      <c r="CS125" s="567">
        <f t="shared" si="298"/>
        <v>31676.148122399994</v>
      </c>
      <c r="CT125" s="567">
        <f t="shared" si="161"/>
        <v>32754.081650399996</v>
      </c>
      <c r="CV125" s="18">
        <f t="shared" ref="CV125:DQ125" si="299">CV25</f>
        <v>0</v>
      </c>
      <c r="CW125" s="18">
        <f t="shared" si="299"/>
        <v>1006.9254</v>
      </c>
      <c r="CX125" s="18">
        <f t="shared" si="299"/>
        <v>0</v>
      </c>
      <c r="CY125" s="18">
        <f t="shared" si="299"/>
        <v>0</v>
      </c>
      <c r="CZ125" s="18">
        <f t="shared" si="299"/>
        <v>0</v>
      </c>
      <c r="DA125" s="18">
        <f t="shared" si="299"/>
        <v>843.55646399999989</v>
      </c>
      <c r="DB125" s="18">
        <f t="shared" si="299"/>
        <v>0</v>
      </c>
      <c r="DC125" s="18">
        <f t="shared" si="299"/>
        <v>13.464748800000001</v>
      </c>
      <c r="DD125" s="18">
        <f t="shared" si="299"/>
        <v>15.323688000000001</v>
      </c>
      <c r="DE125" s="18">
        <f t="shared" si="299"/>
        <v>0</v>
      </c>
      <c r="DF125" s="18">
        <f t="shared" si="299"/>
        <v>2090.0505599999997</v>
      </c>
      <c r="DG125" s="18">
        <f t="shared" si="299"/>
        <v>0</v>
      </c>
      <c r="DH125" s="18">
        <f t="shared" si="299"/>
        <v>32899.120775999996</v>
      </c>
      <c r="DI125" s="18">
        <f t="shared" si="299"/>
        <v>5112.0828000000001</v>
      </c>
      <c r="DJ125" s="18">
        <f t="shared" si="299"/>
        <v>142.35120000000001</v>
      </c>
      <c r="DK125" s="18">
        <f t="shared" si="299"/>
        <v>0</v>
      </c>
      <c r="DL125" s="18">
        <f t="shared" si="299"/>
        <v>-3892.3423560000001</v>
      </c>
      <c r="DM125" s="18">
        <f t="shared" si="299"/>
        <v>0</v>
      </c>
      <c r="DN125" s="18">
        <f t="shared" si="299"/>
        <v>3397.3369919999996</v>
      </c>
      <c r="DO125" s="18">
        <f t="shared" si="299"/>
        <v>0</v>
      </c>
      <c r="DP125" s="567">
        <f t="shared" si="299"/>
        <v>1850.4818639999999</v>
      </c>
      <c r="DQ125" s="567">
        <f t="shared" si="299"/>
        <v>39777.38840879999</v>
      </c>
      <c r="DR125" s="567">
        <f t="shared" si="165"/>
        <v>41627.870272799992</v>
      </c>
      <c r="DT125" s="18">
        <f t="shared" ref="DT125:EO125" si="300">DT25</f>
        <v>0</v>
      </c>
      <c r="DU125" s="18">
        <f t="shared" si="300"/>
        <v>1170.2105999999999</v>
      </c>
      <c r="DV125" s="18">
        <f t="shared" si="300"/>
        <v>0</v>
      </c>
      <c r="DW125" s="18">
        <f t="shared" si="300"/>
        <v>0</v>
      </c>
      <c r="DX125" s="18">
        <f t="shared" si="300"/>
        <v>0</v>
      </c>
      <c r="DY125" s="18">
        <f t="shared" si="300"/>
        <v>733.77856799999995</v>
      </c>
      <c r="DZ125" s="18">
        <f t="shared" si="300"/>
        <v>0</v>
      </c>
      <c r="EA125" s="18">
        <f t="shared" si="300"/>
        <v>20.1971232</v>
      </c>
      <c r="EB125" s="18">
        <f t="shared" si="300"/>
        <v>5.1078959999999993</v>
      </c>
      <c r="EC125" s="18">
        <f t="shared" si="300"/>
        <v>0</v>
      </c>
      <c r="ED125" s="18">
        <f t="shared" si="300"/>
        <v>1989.5673599999998</v>
      </c>
      <c r="EE125" s="18">
        <f t="shared" si="300"/>
        <v>2496.0026879999996</v>
      </c>
      <c r="EF125" s="18">
        <f t="shared" si="300"/>
        <v>26752.814640000001</v>
      </c>
      <c r="EG125" s="18">
        <f t="shared" si="300"/>
        <v>3724.0748640000002</v>
      </c>
      <c r="EH125" s="18">
        <f t="shared" si="300"/>
        <v>221.90039999999999</v>
      </c>
      <c r="EI125" s="18">
        <f t="shared" si="300"/>
        <v>0</v>
      </c>
      <c r="EJ125" s="18">
        <f t="shared" si="300"/>
        <v>1174.9416839999999</v>
      </c>
      <c r="EK125" s="18">
        <f t="shared" si="300"/>
        <v>0</v>
      </c>
      <c r="EL125" s="18">
        <f t="shared" si="300"/>
        <v>3801.7818719999996</v>
      </c>
      <c r="EM125" s="18">
        <f t="shared" si="300"/>
        <v>0</v>
      </c>
      <c r="EN125" s="567">
        <f t="shared" si="300"/>
        <v>1903.9891679999998</v>
      </c>
      <c r="EO125" s="567">
        <f t="shared" si="300"/>
        <v>40186.388527199997</v>
      </c>
      <c r="EP125" s="567">
        <f t="shared" si="169"/>
        <v>42090.377695199997</v>
      </c>
      <c r="ER125" s="18">
        <f t="shared" ref="ER125:FM125" si="301">ER25</f>
        <v>0</v>
      </c>
      <c r="ES125" s="18">
        <f t="shared" si="301"/>
        <v>1224.6389999999999</v>
      </c>
      <c r="ET125" s="18">
        <f t="shared" si="301"/>
        <v>0</v>
      </c>
      <c r="EU125" s="18">
        <f t="shared" si="301"/>
        <v>0</v>
      </c>
      <c r="EV125" s="18">
        <f t="shared" si="301"/>
        <v>0</v>
      </c>
      <c r="EW125" s="18">
        <f t="shared" si="301"/>
        <v>884.00095199999987</v>
      </c>
      <c r="EX125" s="18">
        <f t="shared" si="301"/>
        <v>0</v>
      </c>
      <c r="EY125" s="18">
        <f t="shared" si="301"/>
        <v>10.0985616</v>
      </c>
      <c r="EZ125" s="18">
        <f t="shared" si="301"/>
        <v>15.323688000000001</v>
      </c>
      <c r="FA125" s="18">
        <f t="shared" si="301"/>
        <v>0</v>
      </c>
      <c r="FB125" s="18">
        <f t="shared" si="301"/>
        <v>2150.3404799999998</v>
      </c>
      <c r="FC125" s="18">
        <f t="shared" si="301"/>
        <v>4217.7823199999993</v>
      </c>
      <c r="FD125" s="18">
        <f t="shared" si="301"/>
        <v>27789.801263999998</v>
      </c>
      <c r="FE125" s="18">
        <f t="shared" si="301"/>
        <v>2404.228032</v>
      </c>
      <c r="FF125" s="18">
        <f t="shared" si="301"/>
        <v>221.90039999999999</v>
      </c>
      <c r="FG125" s="18">
        <f t="shared" si="301"/>
        <v>0</v>
      </c>
      <c r="FH125" s="18">
        <f t="shared" si="301"/>
        <v>-1453.3638839999999</v>
      </c>
      <c r="FI125" s="18">
        <f t="shared" si="301"/>
        <v>0</v>
      </c>
      <c r="FJ125" s="18">
        <f t="shared" si="301"/>
        <v>1600.4461679999999</v>
      </c>
      <c r="FK125" s="18">
        <f t="shared" si="301"/>
        <v>0</v>
      </c>
      <c r="FL125" s="567">
        <f t="shared" si="301"/>
        <v>2108.6399519999995</v>
      </c>
      <c r="FM125" s="567">
        <f t="shared" si="301"/>
        <v>36956.557029600001</v>
      </c>
      <c r="FN125" s="567">
        <f t="shared" si="173"/>
        <v>39065.196981599998</v>
      </c>
    </row>
    <row r="126" spans="1:170" x14ac:dyDescent="0.25">
      <c r="A126" s="97">
        <v>122</v>
      </c>
      <c r="B126" s="66" t="s">
        <v>140</v>
      </c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568"/>
      <c r="Y126" s="568"/>
      <c r="Z126" s="568">
        <f t="shared" si="175"/>
        <v>0</v>
      </c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568"/>
      <c r="AW126" s="568"/>
      <c r="AX126" s="568">
        <f t="shared" si="153"/>
        <v>0</v>
      </c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568"/>
      <c r="BU126" s="568"/>
      <c r="BV126" s="568">
        <f t="shared" si="157"/>
        <v>0</v>
      </c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568"/>
      <c r="CS126" s="568"/>
      <c r="CT126" s="568">
        <f t="shared" si="161"/>
        <v>0</v>
      </c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568"/>
      <c r="DQ126" s="568"/>
      <c r="DR126" s="568">
        <f t="shared" si="165"/>
        <v>0</v>
      </c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568"/>
      <c r="EO126" s="568"/>
      <c r="EP126" s="568">
        <f t="shared" si="169"/>
        <v>0</v>
      </c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568"/>
      <c r="FM126" s="568"/>
      <c r="FN126" s="568">
        <f t="shared" si="173"/>
        <v>0</v>
      </c>
    </row>
    <row r="127" spans="1:170" x14ac:dyDescent="0.25">
      <c r="A127" s="97">
        <v>123</v>
      </c>
      <c r="B127" s="65" t="s">
        <v>116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567"/>
      <c r="Y127" s="567"/>
      <c r="Z127" s="567">
        <f t="shared" si="175"/>
        <v>0</v>
      </c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567"/>
      <c r="AW127" s="567"/>
      <c r="AX127" s="567">
        <f t="shared" si="153"/>
        <v>0</v>
      </c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567"/>
      <c r="BU127" s="567"/>
      <c r="BV127" s="567">
        <f t="shared" si="157"/>
        <v>0</v>
      </c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567"/>
      <c r="CS127" s="567"/>
      <c r="CT127" s="567">
        <f t="shared" si="161"/>
        <v>0</v>
      </c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567"/>
      <c r="DQ127" s="567"/>
      <c r="DR127" s="567">
        <f t="shared" si="165"/>
        <v>0</v>
      </c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567"/>
      <c r="EO127" s="567"/>
      <c r="EP127" s="567">
        <f t="shared" si="169"/>
        <v>0</v>
      </c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567"/>
      <c r="FM127" s="567"/>
      <c r="FN127" s="567">
        <f t="shared" si="173"/>
        <v>0</v>
      </c>
    </row>
    <row r="128" spans="1:170" x14ac:dyDescent="0.25">
      <c r="A128" s="97">
        <v>124</v>
      </c>
      <c r="B128" s="66" t="s">
        <v>117</v>
      </c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568"/>
      <c r="Y128" s="568"/>
      <c r="Z128" s="568">
        <f t="shared" si="175"/>
        <v>0</v>
      </c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568"/>
      <c r="AW128" s="568"/>
      <c r="AX128" s="568">
        <f t="shared" si="153"/>
        <v>0</v>
      </c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568"/>
      <c r="BU128" s="568"/>
      <c r="BV128" s="568">
        <f t="shared" si="157"/>
        <v>0</v>
      </c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568"/>
      <c r="CS128" s="568"/>
      <c r="CT128" s="568">
        <f t="shared" si="161"/>
        <v>0</v>
      </c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568"/>
      <c r="DQ128" s="568"/>
      <c r="DR128" s="568">
        <f t="shared" si="165"/>
        <v>0</v>
      </c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568"/>
      <c r="EO128" s="568"/>
      <c r="EP128" s="568">
        <f t="shared" si="169"/>
        <v>0</v>
      </c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568"/>
      <c r="FM128" s="568"/>
      <c r="FN128" s="568">
        <f t="shared" si="173"/>
        <v>0</v>
      </c>
    </row>
    <row r="129" spans="1:170" x14ac:dyDescent="0.25">
      <c r="A129" s="97">
        <v>125</v>
      </c>
      <c r="B129" s="69"/>
      <c r="D129" s="90">
        <f t="shared" ref="D129:Z129" si="302">IF(D131=0,0,D130/D106)</f>
        <v>2.3686723973256777E-2</v>
      </c>
      <c r="E129" s="90">
        <f t="shared" si="302"/>
        <v>-0.61300708306503693</v>
      </c>
      <c r="F129" s="90">
        <f t="shared" si="302"/>
        <v>1.6406120532508099E-3</v>
      </c>
      <c r="G129" s="90">
        <f t="shared" si="302"/>
        <v>0</v>
      </c>
      <c r="H129" s="90">
        <f t="shared" si="302"/>
        <v>-0.17256452955870127</v>
      </c>
      <c r="I129" s="90">
        <f t="shared" si="302"/>
        <v>-1.1631901840490604</v>
      </c>
      <c r="J129" s="90">
        <f t="shared" si="302"/>
        <v>0</v>
      </c>
      <c r="K129" s="90">
        <f t="shared" si="302"/>
        <v>-6.5019505851725029E-4</v>
      </c>
      <c r="L129" s="90">
        <f t="shared" si="302"/>
        <v>0</v>
      </c>
      <c r="M129" s="90">
        <f t="shared" si="302"/>
        <v>-4.0000000000000091E-2</v>
      </c>
      <c r="N129" s="90">
        <f t="shared" si="302"/>
        <v>0.71917808219178081</v>
      </c>
      <c r="O129" s="90">
        <f t="shared" si="302"/>
        <v>1.044682565740385E-2</v>
      </c>
      <c r="P129" s="90">
        <f t="shared" si="302"/>
        <v>7.6959733142719488E-3</v>
      </c>
      <c r="Q129" s="90">
        <f t="shared" si="302"/>
        <v>-5.8881256133447796E-3</v>
      </c>
      <c r="R129" s="90">
        <f t="shared" si="302"/>
        <v>-2.1126760563380285</v>
      </c>
      <c r="S129" s="90">
        <f t="shared" si="302"/>
        <v>1.0593774522626085E-2</v>
      </c>
      <c r="T129" s="90">
        <f t="shared" si="302"/>
        <v>1.3639479095270727E-2</v>
      </c>
      <c r="U129" s="90">
        <f t="shared" si="302"/>
        <v>0</v>
      </c>
      <c r="V129" s="90">
        <f t="shared" si="302"/>
        <v>-1.6725204883754222E-4</v>
      </c>
      <c r="W129" s="90">
        <f t="shared" si="302"/>
        <v>0.25978056078909445</v>
      </c>
      <c r="X129" s="578">
        <f t="shared" si="302"/>
        <v>-0.12226811286617584</v>
      </c>
      <c r="Y129" s="578">
        <f t="shared" si="302"/>
        <v>3.4201002548731242E-2</v>
      </c>
      <c r="Z129" s="578">
        <f t="shared" si="302"/>
        <v>-1.8071301079811874E-2</v>
      </c>
      <c r="AB129" s="90">
        <f t="shared" ref="AB129:AX129" si="303">IF(AB131=0,0,AB130/AB106)</f>
        <v>-4.0225261464189654E-4</v>
      </c>
      <c r="AC129" s="90">
        <f t="shared" si="303"/>
        <v>0.11451706188548472</v>
      </c>
      <c r="AD129" s="90">
        <f t="shared" si="303"/>
        <v>-5.404236921875192E-6</v>
      </c>
      <c r="AE129" s="90">
        <f t="shared" si="303"/>
        <v>0</v>
      </c>
      <c r="AF129" s="90">
        <f t="shared" si="303"/>
        <v>-9.7879282218599813E-3</v>
      </c>
      <c r="AG129" s="90">
        <f t="shared" si="303"/>
        <v>1.6987542468800663E-3</v>
      </c>
      <c r="AH129" s="90">
        <f t="shared" si="303"/>
        <v>0</v>
      </c>
      <c r="AI129" s="90">
        <f t="shared" si="303"/>
        <v>0</v>
      </c>
      <c r="AJ129" s="90">
        <f t="shared" si="303"/>
        <v>0</v>
      </c>
      <c r="AK129" s="90">
        <f t="shared" si="303"/>
        <v>-8.3160083160084223E-3</v>
      </c>
      <c r="AL129" s="90">
        <f t="shared" si="303"/>
        <v>0.71106094808126419</v>
      </c>
      <c r="AM129" s="90">
        <f t="shared" si="303"/>
        <v>1.3928886276814722E-2</v>
      </c>
      <c r="AN129" s="90">
        <f t="shared" si="303"/>
        <v>7.0165013484484035E-3</v>
      </c>
      <c r="AO129" s="90">
        <f t="shared" si="303"/>
        <v>-1.7839444995044907E-2</v>
      </c>
      <c r="AP129" s="90">
        <f t="shared" si="303"/>
        <v>-2.1126760563380285</v>
      </c>
      <c r="AQ129" s="90">
        <f t="shared" si="303"/>
        <v>6.7419915569902955E-2</v>
      </c>
      <c r="AR129" s="90">
        <f t="shared" si="303"/>
        <v>1.1550961274912772E-2</v>
      </c>
      <c r="AS129" s="90">
        <f t="shared" si="303"/>
        <v>0</v>
      </c>
      <c r="AT129" s="90">
        <f t="shared" si="303"/>
        <v>-2.6070763500930572E-3</v>
      </c>
      <c r="AU129" s="90">
        <f t="shared" si="303"/>
        <v>0.2997002997002996</v>
      </c>
      <c r="AV129" s="578">
        <f t="shared" si="303"/>
        <v>1.5804831918789779E-2</v>
      </c>
      <c r="AW129" s="578">
        <f t="shared" si="303"/>
        <v>4.3216939784215702E-2</v>
      </c>
      <c r="AX129" s="578">
        <f t="shared" si="303"/>
        <v>3.3743502964288748E-2</v>
      </c>
      <c r="AZ129" s="90">
        <f t="shared" ref="AZ129:BV129" si="304">IF(AZ131=0,0,AZ130/AZ106)</f>
        <v>5.0219591369104616E-2</v>
      </c>
      <c r="BA129" s="90">
        <f t="shared" si="304"/>
        <v>0.41639697950377796</v>
      </c>
      <c r="BB129" s="90">
        <f t="shared" si="304"/>
        <v>-7.6866023868908716E-4</v>
      </c>
      <c r="BC129" s="90">
        <f t="shared" si="304"/>
        <v>0</v>
      </c>
      <c r="BD129" s="90">
        <f t="shared" si="304"/>
        <v>-1.0199918400652742E-2</v>
      </c>
      <c r="BE129" s="90">
        <f t="shared" si="304"/>
        <v>0.25286885245901869</v>
      </c>
      <c r="BF129" s="90">
        <f t="shared" si="304"/>
        <v>-5.5440055440054755E-3</v>
      </c>
      <c r="BG129" s="90">
        <f t="shared" si="304"/>
        <v>0</v>
      </c>
      <c r="BH129" s="90">
        <f t="shared" si="304"/>
        <v>-2.5188916876575343E-3</v>
      </c>
      <c r="BI129" s="90">
        <f t="shared" si="304"/>
        <v>-8.3160083160084223E-3</v>
      </c>
      <c r="BJ129" s="90">
        <f t="shared" si="304"/>
        <v>0.71106094808126419</v>
      </c>
      <c r="BK129" s="90">
        <f t="shared" si="304"/>
        <v>-3.9024390243902397E-2</v>
      </c>
      <c r="BL129" s="90">
        <f t="shared" si="304"/>
        <v>-8.1401921989834847E-4</v>
      </c>
      <c r="BM129" s="90">
        <f t="shared" si="304"/>
        <v>-3.3696729435084539E-2</v>
      </c>
      <c r="BN129" s="90">
        <f t="shared" si="304"/>
        <v>-2.1126760563380285</v>
      </c>
      <c r="BO129" s="90">
        <f t="shared" si="304"/>
        <v>6.7419915569902955E-2</v>
      </c>
      <c r="BP129" s="90">
        <f t="shared" si="304"/>
        <v>-6.0369562722368646E-2</v>
      </c>
      <c r="BQ129" s="90">
        <f t="shared" si="304"/>
        <v>0</v>
      </c>
      <c r="BR129" s="90">
        <f t="shared" si="304"/>
        <v>-0.12178770949720683</v>
      </c>
      <c r="BS129" s="90">
        <f t="shared" si="304"/>
        <v>0.13558052434456933</v>
      </c>
      <c r="BT129" s="578">
        <f t="shared" si="304"/>
        <v>8.5521529178733277E-2</v>
      </c>
      <c r="BU129" s="578">
        <f t="shared" si="304"/>
        <v>-1.0485150257639443E-2</v>
      </c>
      <c r="BV129" s="578">
        <f t="shared" si="304"/>
        <v>2.6765183048703976E-2</v>
      </c>
      <c r="BX129" s="90">
        <f t="shared" ref="BX129:CT129" si="305">IF(BX131=0,0,BX130/BX106)</f>
        <v>-4.7598989048020422E-2</v>
      </c>
      <c r="BY129" s="90">
        <f t="shared" si="305"/>
        <v>0.15541211519364359</v>
      </c>
      <c r="BZ129" s="90">
        <f t="shared" si="305"/>
        <v>1.1428888714089126E-3</v>
      </c>
      <c r="CA129" s="90">
        <f t="shared" si="305"/>
        <v>0</v>
      </c>
      <c r="CB129" s="90">
        <f t="shared" si="305"/>
        <v>-1.0199918400652742E-2</v>
      </c>
      <c r="CC129" s="90">
        <f t="shared" si="305"/>
        <v>0.51477597712106593</v>
      </c>
      <c r="CD129" s="90">
        <f t="shared" si="305"/>
        <v>0</v>
      </c>
      <c r="CE129" s="90">
        <f t="shared" si="305"/>
        <v>1.4245014245015263E-3</v>
      </c>
      <c r="CF129" s="90">
        <f t="shared" si="305"/>
        <v>1.9144862795151605E-3</v>
      </c>
      <c r="CG129" s="90">
        <f t="shared" si="305"/>
        <v>-8.3160083160084223E-3</v>
      </c>
      <c r="CH129" s="90">
        <f t="shared" si="305"/>
        <v>0.81355932203389836</v>
      </c>
      <c r="CI129" s="90">
        <f t="shared" si="305"/>
        <v>-5.6632058186661515E-3</v>
      </c>
      <c r="CJ129" s="90">
        <f t="shared" si="305"/>
        <v>6.3269782352155411E-5</v>
      </c>
      <c r="CK129" s="90">
        <f t="shared" si="305"/>
        <v>7.547169811320692E-2</v>
      </c>
      <c r="CL129" s="90">
        <f t="shared" si="305"/>
        <v>-2.0801526717557257</v>
      </c>
      <c r="CM129" s="90">
        <f t="shared" si="305"/>
        <v>3.3829143082796088E-2</v>
      </c>
      <c r="CN129" s="90">
        <f t="shared" si="305"/>
        <v>3.5419986341907669E-2</v>
      </c>
      <c r="CO129" s="90">
        <f t="shared" si="305"/>
        <v>0</v>
      </c>
      <c r="CP129" s="90">
        <f t="shared" si="305"/>
        <v>-5.7179161372300728E-3</v>
      </c>
      <c r="CQ129" s="90">
        <f t="shared" si="305"/>
        <v>-0.21940035273368574</v>
      </c>
      <c r="CR129" s="578">
        <f t="shared" si="305"/>
        <v>5.8423535429109941E-2</v>
      </c>
      <c r="CS129" s="578">
        <f t="shared" si="305"/>
        <v>-1.9125856697169278E-3</v>
      </c>
      <c r="CT129" s="578">
        <f t="shared" si="305"/>
        <v>2.1462642815293701E-2</v>
      </c>
      <c r="CV129" s="90">
        <f t="shared" ref="CV129:DR129" si="306">IF(CV131=0,0,CV130/CV106)</f>
        <v>0</v>
      </c>
      <c r="CW129" s="90">
        <f t="shared" si="306"/>
        <v>-0.15205913410770169</v>
      </c>
      <c r="CX129" s="90">
        <f t="shared" si="306"/>
        <v>6.8384968469106688E-2</v>
      </c>
      <c r="CY129" s="90">
        <f t="shared" si="306"/>
        <v>0</v>
      </c>
      <c r="CZ129" s="90">
        <f t="shared" si="306"/>
        <v>-1.0199918400652742E-2</v>
      </c>
      <c r="DA129" s="90">
        <f t="shared" si="306"/>
        <v>-3.4541723666212963E-2</v>
      </c>
      <c r="DB129" s="90">
        <f t="shared" si="306"/>
        <v>3.729951510629911E-4</v>
      </c>
      <c r="DC129" s="90">
        <f t="shared" si="306"/>
        <v>0</v>
      </c>
      <c r="DD129" s="90">
        <f t="shared" si="306"/>
        <v>1.2224938875305944E-3</v>
      </c>
      <c r="DE129" s="90">
        <f t="shared" si="306"/>
        <v>-8.3160083160084223E-3</v>
      </c>
      <c r="DF129" s="90">
        <f t="shared" si="306"/>
        <v>0.8280701754385964</v>
      </c>
      <c r="DG129" s="90">
        <f t="shared" si="306"/>
        <v>1.1309408876510275E-3</v>
      </c>
      <c r="DH129" s="90">
        <f t="shared" si="306"/>
        <v>7.424927225371554E-2</v>
      </c>
      <c r="DI129" s="90">
        <f t="shared" si="306"/>
        <v>5.6074766355132283E-2</v>
      </c>
      <c r="DJ129" s="90">
        <f t="shared" si="306"/>
        <v>-27.066666666666681</v>
      </c>
      <c r="DK129" s="90">
        <f t="shared" si="306"/>
        <v>-6.4525677075625107E-2</v>
      </c>
      <c r="DL129" s="90">
        <f t="shared" si="306"/>
        <v>-7.6710090327269127E-3</v>
      </c>
      <c r="DM129" s="90">
        <f t="shared" si="306"/>
        <v>0</v>
      </c>
      <c r="DN129" s="90">
        <f t="shared" si="306"/>
        <v>2.5853857667711509E-3</v>
      </c>
      <c r="DO129" s="90">
        <f t="shared" si="306"/>
        <v>1.3806706114398271E-2</v>
      </c>
      <c r="DP129" s="578">
        <f t="shared" si="306"/>
        <v>2.4929097165894924E-2</v>
      </c>
      <c r="DQ129" s="578">
        <f t="shared" si="306"/>
        <v>2.1861349891643841E-2</v>
      </c>
      <c r="DR129" s="578">
        <f t="shared" si="306"/>
        <v>2.3002681096783453E-2</v>
      </c>
      <c r="DT129" s="90">
        <f t="shared" ref="DT129:EP129" si="307">IF(DT131=0,0,DT130/DT106)</f>
        <v>-1.9536019536020581E-3</v>
      </c>
      <c r="DU129" s="90">
        <f t="shared" si="307"/>
        <v>-1.3893483294742163E-2</v>
      </c>
      <c r="DV129" s="90">
        <f t="shared" si="307"/>
        <v>2.4076695459103889E-2</v>
      </c>
      <c r="DW129" s="90">
        <f t="shared" si="307"/>
        <v>0</v>
      </c>
      <c r="DX129" s="90">
        <f t="shared" si="307"/>
        <v>0</v>
      </c>
      <c r="DY129" s="90">
        <f t="shared" si="307"/>
        <v>0.11795381177055407</v>
      </c>
      <c r="DZ129" s="90">
        <f t="shared" si="307"/>
        <v>0</v>
      </c>
      <c r="EA129" s="90">
        <f t="shared" si="307"/>
        <v>-4.6232085067014837E-4</v>
      </c>
      <c r="EB129" s="90">
        <f t="shared" si="307"/>
        <v>2.4330900243308916E-3</v>
      </c>
      <c r="EC129" s="90">
        <f t="shared" si="307"/>
        <v>0</v>
      </c>
      <c r="ED129" s="90">
        <f t="shared" si="307"/>
        <v>0.58734939759036109</v>
      </c>
      <c r="EE129" s="90">
        <f t="shared" si="307"/>
        <v>1.9301590052424232E-2</v>
      </c>
      <c r="EF129" s="90">
        <f t="shared" si="307"/>
        <v>2.3577759260662256E-2</v>
      </c>
      <c r="EG129" s="90">
        <f t="shared" si="307"/>
        <v>-2.8277634961451914E-2</v>
      </c>
      <c r="EH129" s="90">
        <f t="shared" si="307"/>
        <v>-1.228486646884273</v>
      </c>
      <c r="EI129" s="90">
        <f t="shared" si="307"/>
        <v>-0.10111177884615408</v>
      </c>
      <c r="EJ129" s="90">
        <f t="shared" si="307"/>
        <v>-0.10253342135665916</v>
      </c>
      <c r="EK129" s="90">
        <f t="shared" si="307"/>
        <v>0</v>
      </c>
      <c r="EL129" s="90">
        <f t="shared" si="307"/>
        <v>-1.2653422750849867E-4</v>
      </c>
      <c r="EM129" s="90">
        <f t="shared" si="307"/>
        <v>1.3422818791946423E-2</v>
      </c>
      <c r="EN129" s="578">
        <f t="shared" si="307"/>
        <v>1.586759254052408E-2</v>
      </c>
      <c r="EO129" s="578">
        <f t="shared" si="307"/>
        <v>-5.6473232548980828E-3</v>
      </c>
      <c r="EP129" s="578">
        <f t="shared" si="307"/>
        <v>2.3636859414406484E-3</v>
      </c>
      <c r="ER129" s="90">
        <f t="shared" ref="ER129:FN129" si="308">IF(ER131=0,0,ER130/ER106)</f>
        <v>-2.7601435274614332E-4</v>
      </c>
      <c r="ES129" s="90">
        <f t="shared" si="308"/>
        <v>-6.6622251831974634E-4</v>
      </c>
      <c r="ET129" s="90">
        <f t="shared" si="308"/>
        <v>3.3231069750589655E-2</v>
      </c>
      <c r="EU129" s="90">
        <f t="shared" si="308"/>
        <v>0</v>
      </c>
      <c r="EV129" s="90">
        <f t="shared" si="308"/>
        <v>0.11844135802469123</v>
      </c>
      <c r="EW129" s="90">
        <f t="shared" si="308"/>
        <v>8.2668187001134156E-3</v>
      </c>
      <c r="EX129" s="90">
        <f t="shared" si="308"/>
        <v>-4.040404040403552E-4</v>
      </c>
      <c r="EY129" s="90">
        <f t="shared" si="308"/>
        <v>0</v>
      </c>
      <c r="EZ129" s="90">
        <f t="shared" si="308"/>
        <v>6.545247581104259E-3</v>
      </c>
      <c r="FA129" s="90">
        <f t="shared" si="308"/>
        <v>-4.1322314049585919E-3</v>
      </c>
      <c r="FB129" s="90">
        <f t="shared" si="308"/>
        <v>0.76562500000000044</v>
      </c>
      <c r="FC129" s="90">
        <f t="shared" si="308"/>
        <v>-1.2163354480904297E-2</v>
      </c>
      <c r="FD129" s="90">
        <f t="shared" si="308"/>
        <v>9.3163551669496834E-3</v>
      </c>
      <c r="FE129" s="90">
        <f t="shared" si="308"/>
        <v>2.7434842249643475E-3</v>
      </c>
      <c r="FF129" s="90">
        <f t="shared" si="308"/>
        <v>-1.228486646884273</v>
      </c>
      <c r="FG129" s="90">
        <f t="shared" si="308"/>
        <v>-4.4235068668157206E-2</v>
      </c>
      <c r="FH129" s="90">
        <f t="shared" si="308"/>
        <v>2.5961371150165283E-2</v>
      </c>
      <c r="FI129" s="90">
        <f t="shared" si="308"/>
        <v>0</v>
      </c>
      <c r="FJ129" s="90">
        <f t="shared" si="308"/>
        <v>4.5999779905359285E-2</v>
      </c>
      <c r="FK129" s="90">
        <f t="shared" si="308"/>
        <v>0</v>
      </c>
      <c r="FL129" s="578">
        <f t="shared" si="308"/>
        <v>3.9926225070502856E-2</v>
      </c>
      <c r="FM129" s="578">
        <f t="shared" si="308"/>
        <v>7.6980618302949638E-3</v>
      </c>
      <c r="FN129" s="578">
        <f t="shared" si="308"/>
        <v>1.9203474714849868E-2</v>
      </c>
    </row>
    <row r="130" spans="1:170" x14ac:dyDescent="0.25">
      <c r="A130" s="97">
        <v>126</v>
      </c>
      <c r="B130" s="70"/>
      <c r="D130" s="80">
        <f t="shared" ref="D130:Z130" si="309">D106-D131</f>
        <v>944.87702399999398</v>
      </c>
      <c r="E130" s="80">
        <f t="shared" si="309"/>
        <v>-25907.918400000039</v>
      </c>
      <c r="F130" s="80">
        <f t="shared" si="309"/>
        <v>290.97422639999422</v>
      </c>
      <c r="G130" s="80">
        <f t="shared" si="309"/>
        <v>-2.9103830456733704E-11</v>
      </c>
      <c r="H130" s="80">
        <f t="shared" si="309"/>
        <v>-12495.085920000012</v>
      </c>
      <c r="I130" s="80">
        <f t="shared" si="309"/>
        <v>-5477.3392319999566</v>
      </c>
      <c r="J130" s="80">
        <f t="shared" si="309"/>
        <v>0</v>
      </c>
      <c r="K130" s="80">
        <f t="shared" si="309"/>
        <v>-3.3661871999984214</v>
      </c>
      <c r="L130" s="80">
        <f t="shared" si="309"/>
        <v>0</v>
      </c>
      <c r="M130" s="80">
        <f t="shared" si="309"/>
        <v>-517.06980000000112</v>
      </c>
      <c r="N130" s="80">
        <f t="shared" si="309"/>
        <v>6330.4416000000019</v>
      </c>
      <c r="O130" s="80">
        <f t="shared" si="309"/>
        <v>2022.2244000000064</v>
      </c>
      <c r="P130" s="80">
        <f t="shared" si="309"/>
        <v>1163.0093039999774</v>
      </c>
      <c r="Q130" s="80">
        <f t="shared" si="309"/>
        <v>-37.178783999989719</v>
      </c>
      <c r="R130" s="80">
        <f t="shared" si="309"/>
        <v>-1256.04</v>
      </c>
      <c r="S130" s="80">
        <f t="shared" si="309"/>
        <v>322.17425999999614</v>
      </c>
      <c r="T130" s="80">
        <f t="shared" si="309"/>
        <v>2216.2407119999989</v>
      </c>
      <c r="U130" s="80">
        <f t="shared" si="309"/>
        <v>0</v>
      </c>
      <c r="V130" s="80">
        <f t="shared" si="309"/>
        <v>-5.7777839999980642</v>
      </c>
      <c r="W130" s="80">
        <f t="shared" si="309"/>
        <v>13543.125695999996</v>
      </c>
      <c r="X130" s="572">
        <f t="shared" si="309"/>
        <v>-42644.492301600112</v>
      </c>
      <c r="Y130" s="572">
        <f t="shared" si="309"/>
        <v>23777.783416799852</v>
      </c>
      <c r="Z130" s="572">
        <f t="shared" si="309"/>
        <v>-18866.708884800319</v>
      </c>
      <c r="AB130" s="80">
        <f t="shared" ref="AB130:AX130" si="310">AB106-AB131</f>
        <v>-15.239951999996265</v>
      </c>
      <c r="AC130" s="80">
        <f t="shared" si="310"/>
        <v>5388.411600000094</v>
      </c>
      <c r="AD130" s="80">
        <f t="shared" si="310"/>
        <v>-0.97971120002330281</v>
      </c>
      <c r="AE130" s="80">
        <f t="shared" si="310"/>
        <v>1080.1943999999785</v>
      </c>
      <c r="AF130" s="80">
        <f t="shared" si="310"/>
        <v>-723.47904000002018</v>
      </c>
      <c r="AG130" s="80">
        <f t="shared" si="310"/>
        <v>17.333351999943261</v>
      </c>
      <c r="AH130" s="80">
        <f t="shared" si="310"/>
        <v>0</v>
      </c>
      <c r="AI130" s="80">
        <f t="shared" si="310"/>
        <v>0</v>
      </c>
      <c r="AJ130" s="80">
        <f t="shared" si="310"/>
        <v>0</v>
      </c>
      <c r="AK130" s="80">
        <f t="shared" si="310"/>
        <v>-108.85680000000139</v>
      </c>
      <c r="AL130" s="80">
        <f t="shared" si="310"/>
        <v>6330.441600000001</v>
      </c>
      <c r="AM130" s="80">
        <f t="shared" si="310"/>
        <v>2738.6696160000283</v>
      </c>
      <c r="AN130" s="80">
        <f t="shared" si="310"/>
        <v>1105.3989360000414</v>
      </c>
      <c r="AO130" s="80">
        <f t="shared" si="310"/>
        <v>-111.5363520000019</v>
      </c>
      <c r="AP130" s="80">
        <f t="shared" si="310"/>
        <v>-1256.04</v>
      </c>
      <c r="AQ130" s="80">
        <f t="shared" si="310"/>
        <v>2159.7607799999932</v>
      </c>
      <c r="AR130" s="80">
        <f t="shared" si="310"/>
        <v>1642.6909799999848</v>
      </c>
      <c r="AS130" s="80">
        <f t="shared" si="310"/>
        <v>0</v>
      </c>
      <c r="AT130" s="80">
        <f t="shared" si="310"/>
        <v>-80.888975999998365</v>
      </c>
      <c r="AU130" s="80">
        <f t="shared" si="310"/>
        <v>17333.351999999992</v>
      </c>
      <c r="AV130" s="572">
        <f t="shared" si="310"/>
        <v>5746.2406487999833</v>
      </c>
      <c r="AW130" s="572">
        <f t="shared" si="310"/>
        <v>29752.991784000071</v>
      </c>
      <c r="AX130" s="572">
        <f t="shared" si="310"/>
        <v>35499.232432800112</v>
      </c>
      <c r="AZ130" s="80">
        <f t="shared" ref="AZ130:BV130" si="311">AZ106-AZ131</f>
        <v>2004.0536880000072</v>
      </c>
      <c r="BA130" s="80">
        <f t="shared" si="311"/>
        <v>31514.043600000296</v>
      </c>
      <c r="BB130" s="80">
        <f t="shared" si="311"/>
        <v>-167.53061519996845</v>
      </c>
      <c r="BC130" s="80">
        <f t="shared" si="311"/>
        <v>1080.1943999999785</v>
      </c>
      <c r="BD130" s="80">
        <f t="shared" si="311"/>
        <v>-753.62399999999616</v>
      </c>
      <c r="BE130" s="80">
        <f t="shared" si="311"/>
        <v>3564.8927280000426</v>
      </c>
      <c r="BF130" s="80">
        <f t="shared" si="311"/>
        <v>-66.988799999999173</v>
      </c>
      <c r="BG130" s="80">
        <f t="shared" si="311"/>
        <v>0</v>
      </c>
      <c r="BH130" s="80">
        <f t="shared" si="311"/>
        <v>-10.21579200000042</v>
      </c>
      <c r="BI130" s="80">
        <f t="shared" si="311"/>
        <v>-108.85680000000139</v>
      </c>
      <c r="BJ130" s="80">
        <f t="shared" si="311"/>
        <v>6330.441600000001</v>
      </c>
      <c r="BK130" s="80">
        <f t="shared" si="311"/>
        <v>-7672.8971519999905</v>
      </c>
      <c r="BL130" s="80">
        <f t="shared" si="311"/>
        <v>-129.62332800001604</v>
      </c>
      <c r="BM130" s="80">
        <f t="shared" si="311"/>
        <v>-210.67977600000177</v>
      </c>
      <c r="BN130" s="80">
        <f t="shared" si="311"/>
        <v>-1256.04</v>
      </c>
      <c r="BO130" s="80">
        <f t="shared" si="311"/>
        <v>2159.7607799999932</v>
      </c>
      <c r="BP130" s="80">
        <f t="shared" si="311"/>
        <v>-8787.0046319999674</v>
      </c>
      <c r="BQ130" s="80">
        <f t="shared" si="311"/>
        <v>0</v>
      </c>
      <c r="BR130" s="80">
        <f t="shared" si="311"/>
        <v>-3778.6707360000037</v>
      </c>
      <c r="BS130" s="80">
        <f t="shared" si="311"/>
        <v>6274.6734240000005</v>
      </c>
      <c r="BT130" s="572">
        <f t="shared" si="311"/>
        <v>37175.041000800382</v>
      </c>
      <c r="BU130" s="572">
        <f t="shared" si="311"/>
        <v>-7189.1124119998422</v>
      </c>
      <c r="BV130" s="572">
        <f t="shared" si="311"/>
        <v>29985.928588800598</v>
      </c>
      <c r="BX130" s="80">
        <f t="shared" ref="BX130:CT130" si="312">BX106-BX131</f>
        <v>-1722.1145760000072</v>
      </c>
      <c r="BY130" s="80">
        <f t="shared" si="312"/>
        <v>8518.0445999999429</v>
      </c>
      <c r="BZ130" s="80">
        <f t="shared" si="312"/>
        <v>241.98866640002234</v>
      </c>
      <c r="CA130" s="80">
        <f t="shared" si="312"/>
        <v>-2.9103830456733704E-11</v>
      </c>
      <c r="CB130" s="80">
        <f t="shared" si="312"/>
        <v>-753.62399999999616</v>
      </c>
      <c r="CC130" s="80">
        <f t="shared" si="312"/>
        <v>18720.020159999862</v>
      </c>
      <c r="CD130" s="80">
        <f t="shared" si="312"/>
        <v>0</v>
      </c>
      <c r="CE130" s="80">
        <f t="shared" si="312"/>
        <v>10.098561600000721</v>
      </c>
      <c r="CF130" s="80">
        <f t="shared" si="312"/>
        <v>15.323688000001312</v>
      </c>
      <c r="CG130" s="80">
        <f t="shared" si="312"/>
        <v>-108.85680000000139</v>
      </c>
      <c r="CH130" s="80">
        <f t="shared" si="312"/>
        <v>3858.5548800000006</v>
      </c>
      <c r="CI130" s="80">
        <f t="shared" si="312"/>
        <v>-1178.6679359999544</v>
      </c>
      <c r="CJ130" s="80">
        <f t="shared" si="312"/>
        <v>10.801944000035292</v>
      </c>
      <c r="CK130" s="80">
        <f t="shared" si="312"/>
        <v>421.35955199999626</v>
      </c>
      <c r="CL130" s="80">
        <f t="shared" si="312"/>
        <v>-2281.806</v>
      </c>
      <c r="CM130" s="80">
        <f t="shared" si="312"/>
        <v>1022.2072200000075</v>
      </c>
      <c r="CN130" s="80">
        <f t="shared" si="312"/>
        <v>4332.2494320000114</v>
      </c>
      <c r="CO130" s="80">
        <f t="shared" si="312"/>
        <v>0</v>
      </c>
      <c r="CP130" s="80">
        <f t="shared" si="312"/>
        <v>-208.00022400000307</v>
      </c>
      <c r="CQ130" s="80">
        <f t="shared" si="312"/>
        <v>-7187.5632959999894</v>
      </c>
      <c r="CR130" s="572">
        <f t="shared" si="312"/>
        <v>25004.314850399736</v>
      </c>
      <c r="CS130" s="572">
        <f t="shared" si="312"/>
        <v>-1294.2989783998346</v>
      </c>
      <c r="CT130" s="572">
        <f t="shared" si="312"/>
        <v>23710.015872000018</v>
      </c>
      <c r="CV130" s="80">
        <f t="shared" ref="CV130:DR130" si="313">CV106-CV131</f>
        <v>0</v>
      </c>
      <c r="CW130" s="80">
        <f t="shared" si="313"/>
        <v>-3918.8447999998461</v>
      </c>
      <c r="CX130" s="80">
        <f t="shared" si="313"/>
        <v>16084.898481600074</v>
      </c>
      <c r="CY130" s="80">
        <f t="shared" si="313"/>
        <v>0</v>
      </c>
      <c r="CZ130" s="80">
        <f t="shared" si="313"/>
        <v>-753.62399999999616</v>
      </c>
      <c r="DA130" s="80">
        <f t="shared" si="313"/>
        <v>-1167.1123680000746</v>
      </c>
      <c r="DB130" s="80">
        <f t="shared" si="313"/>
        <v>4.1867999999994936</v>
      </c>
      <c r="DC130" s="80">
        <f t="shared" si="313"/>
        <v>0</v>
      </c>
      <c r="DD130" s="80">
        <f t="shared" si="313"/>
        <v>15.323688000000402</v>
      </c>
      <c r="DE130" s="80">
        <f t="shared" si="313"/>
        <v>-108.85680000000139</v>
      </c>
      <c r="DF130" s="80">
        <f t="shared" si="313"/>
        <v>4742.8070399999951</v>
      </c>
      <c r="DG130" s="80">
        <f t="shared" si="313"/>
        <v>236.88914400007343</v>
      </c>
      <c r="DH130" s="80">
        <f t="shared" si="313"/>
        <v>13959.712296000042</v>
      </c>
      <c r="DI130" s="80">
        <f t="shared" si="313"/>
        <v>185.89391999997224</v>
      </c>
      <c r="DJ130" s="80">
        <f t="shared" si="313"/>
        <v>-1699.8407999999999</v>
      </c>
      <c r="DK130" s="80">
        <f t="shared" si="313"/>
        <v>-1734.1725599999954</v>
      </c>
      <c r="DL130" s="80">
        <f t="shared" si="313"/>
        <v>-941.06703600003675</v>
      </c>
      <c r="DM130" s="80">
        <f t="shared" si="313"/>
        <v>0</v>
      </c>
      <c r="DN130" s="80">
        <f t="shared" si="313"/>
        <v>109.77789600000688</v>
      </c>
      <c r="DO130" s="80">
        <f t="shared" si="313"/>
        <v>404.44487999999546</v>
      </c>
      <c r="DP130" s="572">
        <f t="shared" si="313"/>
        <v>10249.504113600065</v>
      </c>
      <c r="DQ130" s="572">
        <f t="shared" si="313"/>
        <v>15170.911668000044</v>
      </c>
      <c r="DR130" s="572">
        <f t="shared" si="313"/>
        <v>25420.415781600168</v>
      </c>
      <c r="DT130" s="80">
        <f t="shared" ref="DT130:EP130" si="314">DT106-DT131</f>
        <v>-60.95980800000325</v>
      </c>
      <c r="DU130" s="80">
        <f t="shared" si="314"/>
        <v>-1142.9964000001492</v>
      </c>
      <c r="DV130" s="80">
        <f t="shared" si="314"/>
        <v>5715.6351408000046</v>
      </c>
      <c r="DW130" s="80">
        <f t="shared" si="314"/>
        <v>0</v>
      </c>
      <c r="DX130" s="80">
        <f t="shared" si="314"/>
        <v>0</v>
      </c>
      <c r="DY130" s="80">
        <f t="shared" si="314"/>
        <v>2744.4474000001392</v>
      </c>
      <c r="DZ130" s="80">
        <f t="shared" si="314"/>
        <v>0</v>
      </c>
      <c r="EA130" s="80">
        <f t="shared" si="314"/>
        <v>-3.3661871999984214</v>
      </c>
      <c r="EB130" s="80">
        <f t="shared" si="314"/>
        <v>40.86316799999986</v>
      </c>
      <c r="EC130" s="80">
        <f t="shared" si="314"/>
        <v>0</v>
      </c>
      <c r="ED130" s="80">
        <f t="shared" si="314"/>
        <v>3918.8447999999939</v>
      </c>
      <c r="EE130" s="80">
        <f t="shared" si="314"/>
        <v>5148.0055440000433</v>
      </c>
      <c r="EF130" s="80">
        <f t="shared" si="314"/>
        <v>4482.8067600000359</v>
      </c>
      <c r="EG130" s="80">
        <f t="shared" si="314"/>
        <v>-68.161104000028899</v>
      </c>
      <c r="EH130" s="80">
        <f t="shared" si="314"/>
        <v>-1733.3352</v>
      </c>
      <c r="EI130" s="80">
        <f t="shared" si="314"/>
        <v>-2676.8305800000053</v>
      </c>
      <c r="EJ130" s="80">
        <f t="shared" si="314"/>
        <v>-13837.583339999954</v>
      </c>
      <c r="EK130" s="80">
        <f t="shared" si="314"/>
        <v>0</v>
      </c>
      <c r="EL130" s="80">
        <f t="shared" si="314"/>
        <v>-5.7777839999980642</v>
      </c>
      <c r="EM130" s="80">
        <f t="shared" si="314"/>
        <v>381.33374400000321</v>
      </c>
      <c r="EN130" s="572">
        <f t="shared" si="314"/>
        <v>7256.1263327999623</v>
      </c>
      <c r="EO130" s="572">
        <f t="shared" si="314"/>
        <v>-4353.2001791998046</v>
      </c>
      <c r="EP130" s="572">
        <f t="shared" si="314"/>
        <v>2902.9261535999831</v>
      </c>
      <c r="ER130" s="80">
        <f t="shared" ref="ER130:FN130" si="315">ER106-ER131</f>
        <v>-7.6199759999944945</v>
      </c>
      <c r="ES130" s="80">
        <f t="shared" si="315"/>
        <v>-27.214199999943958</v>
      </c>
      <c r="ET130" s="80">
        <f t="shared" si="315"/>
        <v>8266.8031055999745</v>
      </c>
      <c r="EU130" s="80">
        <f t="shared" si="315"/>
        <v>0</v>
      </c>
      <c r="EV130" s="80">
        <f t="shared" si="315"/>
        <v>9254.5027199999895</v>
      </c>
      <c r="EW130" s="80">
        <f t="shared" si="315"/>
        <v>335.11147199997504</v>
      </c>
      <c r="EX130" s="80">
        <f t="shared" si="315"/>
        <v>-4.1867999999994936</v>
      </c>
      <c r="EY130" s="80">
        <f t="shared" si="315"/>
        <v>0</v>
      </c>
      <c r="EZ130" s="80">
        <f t="shared" si="315"/>
        <v>117.48160800000187</v>
      </c>
      <c r="FA130" s="80">
        <f t="shared" si="315"/>
        <v>-27.214199999999437</v>
      </c>
      <c r="FB130" s="80">
        <f t="shared" si="315"/>
        <v>3938.9414400000087</v>
      </c>
      <c r="FC130" s="80">
        <f t="shared" si="315"/>
        <v>-3345.3369360000361</v>
      </c>
      <c r="FD130" s="80">
        <f t="shared" si="315"/>
        <v>1757.1162239999685</v>
      </c>
      <c r="FE130" s="80">
        <f t="shared" si="315"/>
        <v>12.392927999993844</v>
      </c>
      <c r="FF130" s="80">
        <f t="shared" si="315"/>
        <v>-1733.3352</v>
      </c>
      <c r="FG130" s="80">
        <f t="shared" si="315"/>
        <v>-1101.7564200000015</v>
      </c>
      <c r="FH130" s="80">
        <f t="shared" si="315"/>
        <v>4154.0592239999969</v>
      </c>
      <c r="FI130" s="80">
        <f t="shared" si="315"/>
        <v>0</v>
      </c>
      <c r="FJ130" s="80">
        <f t="shared" si="315"/>
        <v>2415.1137119999985</v>
      </c>
      <c r="FK130" s="80">
        <f t="shared" si="315"/>
        <v>0</v>
      </c>
      <c r="FL130" s="572">
        <f t="shared" si="315"/>
        <v>17817.396321600128</v>
      </c>
      <c r="FM130" s="572">
        <f t="shared" si="315"/>
        <v>6187.4623799999245</v>
      </c>
      <c r="FN130" s="572">
        <f t="shared" si="315"/>
        <v>24004.858701599995</v>
      </c>
    </row>
    <row r="131" spans="1:170" x14ac:dyDescent="0.25">
      <c r="A131" s="97">
        <v>127</v>
      </c>
      <c r="B131" s="71" t="s">
        <v>15</v>
      </c>
      <c r="D131" s="81">
        <f t="shared" ref="D131:W131" si="316">D132+D133+D138</f>
        <v>38945.697335999997</v>
      </c>
      <c r="E131" s="81">
        <f t="shared" si="316"/>
        <v>68171.570999999996</v>
      </c>
      <c r="F131" s="81">
        <f t="shared" si="316"/>
        <v>177066.1443096</v>
      </c>
      <c r="G131" s="81">
        <f t="shared" si="316"/>
        <v>0</v>
      </c>
      <c r="H131" s="81">
        <f t="shared" si="316"/>
        <v>84903.279840000003</v>
      </c>
      <c r="I131" s="81">
        <f t="shared" si="316"/>
        <v>10186.233191999998</v>
      </c>
      <c r="J131" s="81">
        <f t="shared" si="316"/>
        <v>12150.0936</v>
      </c>
      <c r="K131" s="81">
        <f t="shared" si="316"/>
        <v>5180.5621007999989</v>
      </c>
      <c r="L131" s="81">
        <f t="shared" si="316"/>
        <v>0</v>
      </c>
      <c r="M131" s="81">
        <f t="shared" si="316"/>
        <v>13443.8148</v>
      </c>
      <c r="N131" s="81">
        <f t="shared" si="316"/>
        <v>2471.88672</v>
      </c>
      <c r="O131" s="81">
        <f t="shared" si="316"/>
        <v>191550.87295199995</v>
      </c>
      <c r="P131" s="81">
        <f t="shared" si="316"/>
        <v>149956.18725600003</v>
      </c>
      <c r="Q131" s="81">
        <f t="shared" si="316"/>
        <v>6351.3756000000003</v>
      </c>
      <c r="R131" s="81">
        <f t="shared" si="316"/>
        <v>1850.5655999999999</v>
      </c>
      <c r="S131" s="81">
        <f t="shared" si="316"/>
        <v>30089.484899999999</v>
      </c>
      <c r="T131" s="81">
        <f t="shared" si="316"/>
        <v>160270.955208</v>
      </c>
      <c r="U131" s="81">
        <f t="shared" si="316"/>
        <v>37151.98848</v>
      </c>
      <c r="V131" s="81">
        <f t="shared" si="316"/>
        <v>34551.14832</v>
      </c>
      <c r="W131" s="81">
        <f t="shared" si="316"/>
        <v>38589.819336</v>
      </c>
      <c r="X131" s="573">
        <f t="shared" ref="X131" si="317">SUM(D131:J131)</f>
        <v>391423.01927760005</v>
      </c>
      <c r="Y131" s="573">
        <f t="shared" ref="Y131" si="318">SUM(K131:W131)</f>
        <v>671458.66127280006</v>
      </c>
      <c r="Z131" s="573">
        <f>X131+Y131</f>
        <v>1062881.6805504002</v>
      </c>
      <c r="AB131" s="81">
        <f t="shared" ref="AB131:AU131" si="319">AB132+AB133+AB138</f>
        <v>37901.760624000002</v>
      </c>
      <c r="AC131" s="81">
        <f t="shared" si="319"/>
        <v>41664.940199999997</v>
      </c>
      <c r="AD131" s="81">
        <f t="shared" si="319"/>
        <v>181286.74015920001</v>
      </c>
      <c r="AE131" s="81">
        <f t="shared" si="319"/>
        <v>0</v>
      </c>
      <c r="AF131" s="81">
        <f t="shared" si="319"/>
        <v>74638.920960000003</v>
      </c>
      <c r="AG131" s="81">
        <f t="shared" si="319"/>
        <v>10186.233191999998</v>
      </c>
      <c r="AH131" s="81">
        <f t="shared" si="319"/>
        <v>12150.0936</v>
      </c>
      <c r="AI131" s="81">
        <f t="shared" si="319"/>
        <v>5746.0815503999993</v>
      </c>
      <c r="AJ131" s="81">
        <f t="shared" si="319"/>
        <v>0</v>
      </c>
      <c r="AK131" s="81">
        <f t="shared" si="319"/>
        <v>13198.887000000001</v>
      </c>
      <c r="AL131" s="81">
        <f t="shared" si="319"/>
        <v>2572.3699200000001</v>
      </c>
      <c r="AM131" s="81">
        <f t="shared" si="319"/>
        <v>193879.31990399995</v>
      </c>
      <c r="AN131" s="81">
        <f t="shared" si="319"/>
        <v>156437.35365599999</v>
      </c>
      <c r="AO131" s="81">
        <f t="shared" si="319"/>
        <v>6363.7685279999996</v>
      </c>
      <c r="AP131" s="81">
        <f t="shared" si="319"/>
        <v>1850.5655999999999</v>
      </c>
      <c r="AQ131" s="81">
        <f t="shared" si="319"/>
        <v>29874.70206</v>
      </c>
      <c r="AR131" s="81">
        <f t="shared" si="319"/>
        <v>140569.80033600001</v>
      </c>
      <c r="AS131" s="81">
        <f t="shared" si="319"/>
        <v>36601.005599999997</v>
      </c>
      <c r="AT131" s="81">
        <f t="shared" si="319"/>
        <v>31107.589055999997</v>
      </c>
      <c r="AU131" s="81">
        <f t="shared" si="319"/>
        <v>40502.26584</v>
      </c>
      <c r="AV131" s="573">
        <f t="shared" ref="AV131:AV182" si="320">SUM(AB131:AH131)</f>
        <v>357828.68873520003</v>
      </c>
      <c r="AW131" s="573">
        <f t="shared" ref="AW131:AW182" si="321">SUM(AI131:AU131)</f>
        <v>658703.70905039995</v>
      </c>
      <c r="AX131" s="573">
        <f t="shared" ref="AX131:AX182" si="322">AV131+AW131</f>
        <v>1016532.3977856</v>
      </c>
      <c r="AZ131" s="81">
        <f t="shared" ref="AZ131:BS131" si="323">AZ132+AZ133+AZ138</f>
        <v>37901.760624000002</v>
      </c>
      <c r="BA131" s="81">
        <f t="shared" si="323"/>
        <v>44168.646599999993</v>
      </c>
      <c r="BB131" s="81">
        <f t="shared" si="323"/>
        <v>218118.9827232</v>
      </c>
      <c r="BC131" s="81">
        <f t="shared" si="323"/>
        <v>0</v>
      </c>
      <c r="BD131" s="81">
        <f t="shared" si="323"/>
        <v>74638.920960000003</v>
      </c>
      <c r="BE131" s="81">
        <f t="shared" si="323"/>
        <v>10532.900231999998</v>
      </c>
      <c r="BF131" s="81">
        <f t="shared" si="323"/>
        <v>12150.0936</v>
      </c>
      <c r="BG131" s="81">
        <f t="shared" si="323"/>
        <v>5399.3642687999991</v>
      </c>
      <c r="BH131" s="81">
        <f t="shared" si="323"/>
        <v>4065.8852160000001</v>
      </c>
      <c r="BI131" s="81">
        <f t="shared" si="323"/>
        <v>13198.887000000001</v>
      </c>
      <c r="BJ131" s="81">
        <f t="shared" si="323"/>
        <v>2572.3699200000001</v>
      </c>
      <c r="BK131" s="81">
        <f t="shared" si="323"/>
        <v>204290.88667199996</v>
      </c>
      <c r="BL131" s="81">
        <f t="shared" si="323"/>
        <v>159368.281128</v>
      </c>
      <c r="BM131" s="81">
        <f t="shared" si="323"/>
        <v>6462.9119519999995</v>
      </c>
      <c r="BN131" s="81">
        <f t="shared" si="323"/>
        <v>1850.5655999999999</v>
      </c>
      <c r="BO131" s="81">
        <f t="shared" si="323"/>
        <v>29874.70206</v>
      </c>
      <c r="BP131" s="81">
        <f t="shared" si="323"/>
        <v>154340.56234799998</v>
      </c>
      <c r="BQ131" s="81">
        <f t="shared" si="323"/>
        <v>36601.005599999997</v>
      </c>
      <c r="BR131" s="81">
        <f t="shared" si="323"/>
        <v>34805.370816000002</v>
      </c>
      <c r="BS131" s="81">
        <f t="shared" si="323"/>
        <v>40005.376415999992</v>
      </c>
      <c r="BT131" s="573">
        <f t="shared" ref="BT131:BT182" si="324">SUM(AZ131:BF131)</f>
        <v>397511.30473919999</v>
      </c>
      <c r="BU131" s="573">
        <f t="shared" ref="BU131:BU182" si="325">SUM(BG131:BS131)</f>
        <v>692836.16899679985</v>
      </c>
      <c r="BV131" s="573">
        <f t="shared" ref="BV131:BV182" si="326">BT131+BU131</f>
        <v>1090347.4737359998</v>
      </c>
      <c r="BX131" s="81">
        <f t="shared" ref="BX131:CQ131" si="327">BX132+BX133+BX138</f>
        <v>37901.760624000002</v>
      </c>
      <c r="BY131" s="81">
        <f t="shared" si="327"/>
        <v>46291.354200000002</v>
      </c>
      <c r="BZ131" s="81">
        <f t="shared" si="327"/>
        <v>211492.2161664</v>
      </c>
      <c r="CA131" s="81">
        <f t="shared" si="327"/>
        <v>0</v>
      </c>
      <c r="CB131" s="81">
        <f t="shared" si="327"/>
        <v>74638.920960000003</v>
      </c>
      <c r="CC131" s="81">
        <f t="shared" si="327"/>
        <v>17645.352335999996</v>
      </c>
      <c r="CD131" s="81">
        <f t="shared" si="327"/>
        <v>15009.678</v>
      </c>
      <c r="CE131" s="81">
        <f t="shared" si="327"/>
        <v>7079.091681599999</v>
      </c>
      <c r="CF131" s="81">
        <f t="shared" si="327"/>
        <v>7988.7493439999989</v>
      </c>
      <c r="CG131" s="81">
        <f t="shared" si="327"/>
        <v>13198.887000000001</v>
      </c>
      <c r="CH131" s="81">
        <f t="shared" si="327"/>
        <v>884.25216</v>
      </c>
      <c r="CI131" s="81">
        <f t="shared" si="327"/>
        <v>209306.00318399994</v>
      </c>
      <c r="CJ131" s="81">
        <f t="shared" si="327"/>
        <v>170717.52362399999</v>
      </c>
      <c r="CK131" s="81">
        <f t="shared" si="327"/>
        <v>5161.6545120000001</v>
      </c>
      <c r="CL131" s="81">
        <f t="shared" si="327"/>
        <v>3378.7475999999997</v>
      </c>
      <c r="CM131" s="81">
        <f t="shared" si="327"/>
        <v>29194.556399999994</v>
      </c>
      <c r="CN131" s="81">
        <f t="shared" si="327"/>
        <v>117978.623028</v>
      </c>
      <c r="CO131" s="81">
        <f t="shared" si="327"/>
        <v>36601.005599999997</v>
      </c>
      <c r="CP131" s="81">
        <f t="shared" si="327"/>
        <v>36584.928287999996</v>
      </c>
      <c r="CQ131" s="81">
        <f t="shared" si="327"/>
        <v>39947.598575999989</v>
      </c>
      <c r="CR131" s="573">
        <f t="shared" ref="CR131:CR182" si="328">SUM(BX131:CD131)</f>
        <v>402979.28228640003</v>
      </c>
      <c r="CS131" s="573">
        <f t="shared" ref="CS131:CS182" si="329">SUM(CE131:CQ131)</f>
        <v>678021.62099759979</v>
      </c>
      <c r="CT131" s="573">
        <f t="shared" ref="CT131:CT182" si="330">CR131+CS131</f>
        <v>1081000.9032839998</v>
      </c>
      <c r="CV131" s="81">
        <f t="shared" ref="CV131:DO131" si="331">CV132+CV133+CV138</f>
        <v>31264.761527999999</v>
      </c>
      <c r="CW131" s="81">
        <f t="shared" si="331"/>
        <v>29690.692199999998</v>
      </c>
      <c r="CX131" s="81">
        <f t="shared" si="331"/>
        <v>219126.1258368</v>
      </c>
      <c r="CY131" s="81">
        <f t="shared" si="331"/>
        <v>0</v>
      </c>
      <c r="CZ131" s="81">
        <f t="shared" si="331"/>
        <v>74638.920960000003</v>
      </c>
      <c r="DA131" s="81">
        <f t="shared" si="331"/>
        <v>34955.593199999996</v>
      </c>
      <c r="DB131" s="81">
        <f t="shared" si="331"/>
        <v>11220.624</v>
      </c>
      <c r="DC131" s="81">
        <f t="shared" si="331"/>
        <v>6059.1369599999998</v>
      </c>
      <c r="DD131" s="81">
        <f t="shared" si="331"/>
        <v>12519.453095999999</v>
      </c>
      <c r="DE131" s="81">
        <f t="shared" si="331"/>
        <v>13198.887000000001</v>
      </c>
      <c r="DF131" s="81">
        <f t="shared" si="331"/>
        <v>984.7353599999999</v>
      </c>
      <c r="DG131" s="81">
        <f t="shared" si="331"/>
        <v>209225.11420799996</v>
      </c>
      <c r="DH131" s="81">
        <f t="shared" si="331"/>
        <v>174051.72367199999</v>
      </c>
      <c r="DI131" s="81">
        <f t="shared" si="331"/>
        <v>3129.21432</v>
      </c>
      <c r="DJ131" s="81">
        <f t="shared" si="331"/>
        <v>1762.6427999999999</v>
      </c>
      <c r="DK131" s="81">
        <f t="shared" si="331"/>
        <v>28609.869779999994</v>
      </c>
      <c r="DL131" s="81">
        <f t="shared" si="331"/>
        <v>123619.45680000003</v>
      </c>
      <c r="DM131" s="81">
        <f t="shared" si="331"/>
        <v>34389.202895999995</v>
      </c>
      <c r="DN131" s="81">
        <f t="shared" si="331"/>
        <v>42351.156719999999</v>
      </c>
      <c r="DO131" s="81">
        <f t="shared" si="331"/>
        <v>28888.92</v>
      </c>
      <c r="DP131" s="573">
        <f t="shared" ref="DP131:DP182" si="332">SUM(CV131:DB131)</f>
        <v>400896.71772480005</v>
      </c>
      <c r="DQ131" s="573">
        <f t="shared" ref="DQ131:DQ182" si="333">SUM(DC131:DO131)</f>
        <v>678789.51361200004</v>
      </c>
      <c r="DR131" s="573">
        <f t="shared" ref="DR131:DR182" si="334">DP131+DQ131</f>
        <v>1079686.2313368001</v>
      </c>
      <c r="DT131" s="81">
        <f t="shared" ref="DT131:EM131" si="335">DT132+DT133+DT138</f>
        <v>31264.761527999999</v>
      </c>
      <c r="DU131" s="81">
        <f t="shared" si="335"/>
        <v>83411.523000000001</v>
      </c>
      <c r="DV131" s="81">
        <f t="shared" si="335"/>
        <v>231677.20602000001</v>
      </c>
      <c r="DW131" s="81">
        <f t="shared" si="335"/>
        <v>0</v>
      </c>
      <c r="DX131" s="81">
        <f t="shared" si="335"/>
        <v>73613.99231999999</v>
      </c>
      <c r="DY131" s="81">
        <f t="shared" si="335"/>
        <v>20522.688768</v>
      </c>
      <c r="DZ131" s="81">
        <f t="shared" si="335"/>
        <v>9545.9040000000005</v>
      </c>
      <c r="EA131" s="81">
        <f t="shared" si="335"/>
        <v>7284.4291007999991</v>
      </c>
      <c r="EB131" s="81">
        <f t="shared" si="335"/>
        <v>16753.898880000001</v>
      </c>
      <c r="EC131" s="81">
        <f t="shared" si="335"/>
        <v>8626.9013999999988</v>
      </c>
      <c r="ED131" s="81">
        <f t="shared" si="335"/>
        <v>2753.2396799999992</v>
      </c>
      <c r="EE131" s="81">
        <f t="shared" si="335"/>
        <v>261566.05946399996</v>
      </c>
      <c r="EF131" s="81">
        <f t="shared" si="335"/>
        <v>185645.81023199999</v>
      </c>
      <c r="EG131" s="81">
        <f t="shared" si="335"/>
        <v>2478.5856000000003</v>
      </c>
      <c r="EH131" s="81">
        <f t="shared" si="335"/>
        <v>3144.2867999999999</v>
      </c>
      <c r="EI131" s="81">
        <f t="shared" si="335"/>
        <v>29150.804339999999</v>
      </c>
      <c r="EJ131" s="81">
        <f t="shared" si="335"/>
        <v>148794.39212399998</v>
      </c>
      <c r="EK131" s="81">
        <f t="shared" si="335"/>
        <v>35302.260239999996</v>
      </c>
      <c r="EL131" s="81">
        <f t="shared" si="335"/>
        <v>45667.604735999994</v>
      </c>
      <c r="EM131" s="81">
        <f t="shared" si="335"/>
        <v>28028.030183999996</v>
      </c>
      <c r="EN131" s="573">
        <f t="shared" ref="EN131:EN182" si="336">SUM(DT131:DZ131)</f>
        <v>450036.07563600002</v>
      </c>
      <c r="EO131" s="573">
        <f t="shared" ref="EO131:EO182" si="337">SUM(EA131:EM131)</f>
        <v>775196.3027807998</v>
      </c>
      <c r="EP131" s="573">
        <f t="shared" ref="EP131:EP182" si="338">EN131+EO131</f>
        <v>1225232.3784167999</v>
      </c>
      <c r="ER131" s="81">
        <f t="shared" ref="ER131:FK131" si="339">ER132+ER133+ER138</f>
        <v>27614.793023999999</v>
      </c>
      <c r="ES131" s="81">
        <f t="shared" si="339"/>
        <v>40875.7284</v>
      </c>
      <c r="ET131" s="81">
        <f t="shared" si="339"/>
        <v>240500.48508720001</v>
      </c>
      <c r="EU131" s="81">
        <f t="shared" si="339"/>
        <v>0</v>
      </c>
      <c r="EV131" s="81">
        <f t="shared" si="339"/>
        <v>68881.233600000007</v>
      </c>
      <c r="EW131" s="81">
        <f t="shared" si="339"/>
        <v>40201.821071999992</v>
      </c>
      <c r="EX131" s="81">
        <f t="shared" si="339"/>
        <v>10366.516799999999</v>
      </c>
      <c r="EY131" s="81">
        <f t="shared" si="339"/>
        <v>7644.6111311999994</v>
      </c>
      <c r="EZ131" s="81">
        <f t="shared" si="339"/>
        <v>17831.664935999997</v>
      </c>
      <c r="FA131" s="81">
        <f t="shared" si="339"/>
        <v>6613.0505999999996</v>
      </c>
      <c r="FB131" s="81">
        <f t="shared" si="339"/>
        <v>1205.7983999999999</v>
      </c>
      <c r="FC131" s="81">
        <f t="shared" si="339"/>
        <v>278379.41090399999</v>
      </c>
      <c r="FD131" s="81">
        <f t="shared" si="339"/>
        <v>186848.426664</v>
      </c>
      <c r="FE131" s="81">
        <f t="shared" si="339"/>
        <v>4504.8293279999998</v>
      </c>
      <c r="FF131" s="81">
        <f t="shared" si="339"/>
        <v>3144.2867999999999</v>
      </c>
      <c r="FG131" s="81">
        <f t="shared" si="339"/>
        <v>26008.610939999999</v>
      </c>
      <c r="FH131" s="81">
        <f t="shared" si="339"/>
        <v>155855.17911600001</v>
      </c>
      <c r="FI131" s="81">
        <f t="shared" si="339"/>
        <v>34971.670511999997</v>
      </c>
      <c r="FJ131" s="81">
        <f t="shared" si="339"/>
        <v>50087.60949599999</v>
      </c>
      <c r="FK131" s="81">
        <f t="shared" si="339"/>
        <v>24486.248592</v>
      </c>
      <c r="FL131" s="573">
        <f t="shared" ref="FL131:FL182" si="340">SUM(ER131:EX131)</f>
        <v>428440.57798319997</v>
      </c>
      <c r="FM131" s="573">
        <f t="shared" ref="FM131:FM182" si="341">SUM(EY131:FK131)</f>
        <v>797581.39741919993</v>
      </c>
      <c r="FN131" s="573">
        <f t="shared" ref="FN131:FN182" si="342">FL131+FM131</f>
        <v>1226021.9754023999</v>
      </c>
    </row>
    <row r="132" spans="1:170" x14ac:dyDescent="0.25">
      <c r="A132" s="97">
        <v>128</v>
      </c>
      <c r="B132" s="72" t="s">
        <v>121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567">
        <f t="shared" ref="X132:X182" si="343">SUM(D132:J132)</f>
        <v>0</v>
      </c>
      <c r="Y132" s="567">
        <f t="shared" ref="Y132:Y182" si="344">SUM(K132:W132)</f>
        <v>0</v>
      </c>
      <c r="Z132" s="567">
        <f t="shared" ref="Z132:Z182" si="345">X132+Y132</f>
        <v>0</v>
      </c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567">
        <f t="shared" si="320"/>
        <v>0</v>
      </c>
      <c r="AW132" s="567">
        <f t="shared" si="321"/>
        <v>0</v>
      </c>
      <c r="AX132" s="567">
        <f t="shared" si="322"/>
        <v>0</v>
      </c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567">
        <f t="shared" si="324"/>
        <v>0</v>
      </c>
      <c r="BU132" s="567">
        <f t="shared" si="325"/>
        <v>0</v>
      </c>
      <c r="BV132" s="567">
        <f t="shared" si="326"/>
        <v>0</v>
      </c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567">
        <f t="shared" si="328"/>
        <v>0</v>
      </c>
      <c r="CS132" s="567">
        <f t="shared" si="329"/>
        <v>0</v>
      </c>
      <c r="CT132" s="567">
        <f t="shared" si="330"/>
        <v>0</v>
      </c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567">
        <f t="shared" si="332"/>
        <v>0</v>
      </c>
      <c r="DQ132" s="567">
        <f t="shared" si="333"/>
        <v>0</v>
      </c>
      <c r="DR132" s="567">
        <f t="shared" si="334"/>
        <v>0</v>
      </c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567">
        <f t="shared" si="336"/>
        <v>0</v>
      </c>
      <c r="EO132" s="567">
        <f t="shared" si="337"/>
        <v>0</v>
      </c>
      <c r="EP132" s="567">
        <f t="shared" si="338"/>
        <v>0</v>
      </c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567">
        <f t="shared" si="340"/>
        <v>0</v>
      </c>
      <c r="FM132" s="567">
        <f t="shared" si="341"/>
        <v>0</v>
      </c>
      <c r="FN132" s="567">
        <f t="shared" si="342"/>
        <v>0</v>
      </c>
    </row>
    <row r="133" spans="1:170" x14ac:dyDescent="0.25">
      <c r="A133" s="97">
        <v>129</v>
      </c>
      <c r="B133" s="73" t="s">
        <v>16</v>
      </c>
      <c r="D133" s="82">
        <f>D28</f>
        <v>5913.1013759999996</v>
      </c>
      <c r="E133" s="82">
        <f t="shared" ref="E133:W133" si="346">E28</f>
        <v>0</v>
      </c>
      <c r="F133" s="82">
        <f t="shared" si="346"/>
        <v>31882.741581600003</v>
      </c>
      <c r="G133" s="82">
        <f t="shared" si="346"/>
        <v>0</v>
      </c>
      <c r="H133" s="82">
        <f t="shared" si="346"/>
        <v>0</v>
      </c>
      <c r="I133" s="82">
        <f t="shared" si="346"/>
        <v>2767.558536</v>
      </c>
      <c r="J133" s="82">
        <f t="shared" si="346"/>
        <v>0</v>
      </c>
      <c r="K133" s="82">
        <f t="shared" si="346"/>
        <v>6.7323744000000003</v>
      </c>
      <c r="L133" s="82">
        <f t="shared" si="346"/>
        <v>0</v>
      </c>
      <c r="M133" s="82">
        <f t="shared" si="346"/>
        <v>517.06979999999999</v>
      </c>
      <c r="N133" s="82">
        <f t="shared" si="346"/>
        <v>1386.6681599999999</v>
      </c>
      <c r="O133" s="82">
        <f t="shared" si="346"/>
        <v>1155.5568000000001</v>
      </c>
      <c r="P133" s="82">
        <f t="shared" si="346"/>
        <v>3766.2778079999998</v>
      </c>
      <c r="Q133" s="82">
        <f t="shared" si="346"/>
        <v>2143.9765440000001</v>
      </c>
      <c r="R133" s="82">
        <f t="shared" si="346"/>
        <v>531.72360000000003</v>
      </c>
      <c r="S133" s="82">
        <f t="shared" si="346"/>
        <v>178.98569999999998</v>
      </c>
      <c r="T133" s="82">
        <f t="shared" si="346"/>
        <v>228.30620400000001</v>
      </c>
      <c r="U133" s="82">
        <f t="shared" si="346"/>
        <v>37151.98848</v>
      </c>
      <c r="V133" s="82">
        <f t="shared" si="346"/>
        <v>86.666759999999996</v>
      </c>
      <c r="W133" s="82">
        <f t="shared" si="346"/>
        <v>323.555904</v>
      </c>
      <c r="X133" s="574">
        <f t="shared" si="343"/>
        <v>40563.401493600002</v>
      </c>
      <c r="Y133" s="574">
        <f t="shared" si="344"/>
        <v>47477.508134399999</v>
      </c>
      <c r="Z133" s="574">
        <f t="shared" si="345"/>
        <v>88040.909627999994</v>
      </c>
      <c r="AB133" s="82">
        <f t="shared" ref="AB133:AU133" si="347">AB28</f>
        <v>0</v>
      </c>
      <c r="AC133" s="82">
        <f t="shared" si="347"/>
        <v>0</v>
      </c>
      <c r="AD133" s="82">
        <f t="shared" si="347"/>
        <v>31811.222664000001</v>
      </c>
      <c r="AE133" s="82">
        <f t="shared" si="347"/>
        <v>0</v>
      </c>
      <c r="AF133" s="82">
        <f t="shared" si="347"/>
        <v>0</v>
      </c>
      <c r="AG133" s="82">
        <f t="shared" si="347"/>
        <v>2767.558536</v>
      </c>
      <c r="AH133" s="82">
        <f t="shared" si="347"/>
        <v>0</v>
      </c>
      <c r="AI133" s="82">
        <f t="shared" si="347"/>
        <v>6.7323744000000003</v>
      </c>
      <c r="AJ133" s="82">
        <f t="shared" si="347"/>
        <v>0</v>
      </c>
      <c r="AK133" s="82">
        <f t="shared" si="347"/>
        <v>489.85559999999998</v>
      </c>
      <c r="AL133" s="82">
        <f t="shared" si="347"/>
        <v>1386.6681599999999</v>
      </c>
      <c r="AM133" s="82">
        <f t="shared" si="347"/>
        <v>1248.0013439999998</v>
      </c>
      <c r="AN133" s="82">
        <f t="shared" si="347"/>
        <v>4443.1996319999998</v>
      </c>
      <c r="AO133" s="82">
        <f t="shared" si="347"/>
        <v>2143.9765440000001</v>
      </c>
      <c r="AP133" s="82">
        <f t="shared" si="347"/>
        <v>531.72360000000003</v>
      </c>
      <c r="AQ133" s="82">
        <f t="shared" si="347"/>
        <v>171.03077999999999</v>
      </c>
      <c r="AR133" s="82">
        <f t="shared" si="347"/>
        <v>228.30620400000001</v>
      </c>
      <c r="AS133" s="82">
        <f t="shared" si="347"/>
        <v>36601.005599999997</v>
      </c>
      <c r="AT133" s="82">
        <f t="shared" si="347"/>
        <v>121.33346399999998</v>
      </c>
      <c r="AU133" s="82">
        <f t="shared" si="347"/>
        <v>277.33363199999997</v>
      </c>
      <c r="AV133" s="574">
        <f t="shared" si="320"/>
        <v>34578.781199999998</v>
      </c>
      <c r="AW133" s="574">
        <f t="shared" si="321"/>
        <v>47649.166934399997</v>
      </c>
      <c r="AX133" s="574">
        <f t="shared" si="322"/>
        <v>82227.948134399994</v>
      </c>
      <c r="AZ133" s="82">
        <f t="shared" ref="AZ133:BS133" si="348">AZ28</f>
        <v>0</v>
      </c>
      <c r="BA133" s="82">
        <f t="shared" si="348"/>
        <v>0</v>
      </c>
      <c r="BB133" s="82">
        <f t="shared" si="348"/>
        <v>31811.222664000001</v>
      </c>
      <c r="BC133" s="82">
        <f t="shared" si="348"/>
        <v>0</v>
      </c>
      <c r="BD133" s="82">
        <f t="shared" si="348"/>
        <v>0</v>
      </c>
      <c r="BE133" s="82">
        <f t="shared" si="348"/>
        <v>2767.558536</v>
      </c>
      <c r="BF133" s="82">
        <f t="shared" si="348"/>
        <v>0</v>
      </c>
      <c r="BG133" s="82">
        <f t="shared" si="348"/>
        <v>6.7323744000000003</v>
      </c>
      <c r="BH133" s="82">
        <f t="shared" si="348"/>
        <v>5.1078959999999993</v>
      </c>
      <c r="BI133" s="82">
        <f t="shared" si="348"/>
        <v>489.85559999999998</v>
      </c>
      <c r="BJ133" s="82">
        <f t="shared" si="348"/>
        <v>1386.6681599999999</v>
      </c>
      <c r="BK133" s="82">
        <f t="shared" si="348"/>
        <v>1248.0013439999998</v>
      </c>
      <c r="BL133" s="82">
        <f t="shared" si="348"/>
        <v>3658.2583679999998</v>
      </c>
      <c r="BM133" s="82">
        <f t="shared" si="348"/>
        <v>2143.9765440000001</v>
      </c>
      <c r="BN133" s="82">
        <f t="shared" si="348"/>
        <v>531.72360000000003</v>
      </c>
      <c r="BO133" s="82">
        <f t="shared" si="348"/>
        <v>171.03077999999999</v>
      </c>
      <c r="BP133" s="82">
        <f t="shared" si="348"/>
        <v>228.30620400000001</v>
      </c>
      <c r="BQ133" s="82">
        <f t="shared" si="348"/>
        <v>36601.005599999997</v>
      </c>
      <c r="BR133" s="82">
        <f t="shared" si="348"/>
        <v>121.33346399999998</v>
      </c>
      <c r="BS133" s="82">
        <f t="shared" si="348"/>
        <v>277.33363199999997</v>
      </c>
      <c r="BT133" s="574">
        <f t="shared" si="324"/>
        <v>34578.781199999998</v>
      </c>
      <c r="BU133" s="574">
        <f t="shared" si="325"/>
        <v>46869.333566400004</v>
      </c>
      <c r="BV133" s="574">
        <f t="shared" si="326"/>
        <v>81448.114766400002</v>
      </c>
      <c r="BX133" s="82">
        <f t="shared" ref="BX133:CQ133" si="349">BX28</f>
        <v>0</v>
      </c>
      <c r="BY133" s="82">
        <f t="shared" si="349"/>
        <v>0</v>
      </c>
      <c r="BZ133" s="82">
        <f t="shared" si="349"/>
        <v>52701.604581599997</v>
      </c>
      <c r="CA133" s="82">
        <f t="shared" si="349"/>
        <v>0</v>
      </c>
      <c r="CB133" s="82">
        <f t="shared" si="349"/>
        <v>0</v>
      </c>
      <c r="CC133" s="82">
        <f t="shared" si="349"/>
        <v>9943.5662639999991</v>
      </c>
      <c r="CD133" s="82">
        <f t="shared" si="349"/>
        <v>0</v>
      </c>
      <c r="CE133" s="82">
        <f t="shared" si="349"/>
        <v>6.7323744000000003</v>
      </c>
      <c r="CF133" s="82">
        <f t="shared" si="349"/>
        <v>5.1078959999999993</v>
      </c>
      <c r="CG133" s="82">
        <f t="shared" si="349"/>
        <v>489.85559999999998</v>
      </c>
      <c r="CH133" s="82">
        <f t="shared" si="349"/>
        <v>0</v>
      </c>
      <c r="CI133" s="82">
        <f t="shared" si="349"/>
        <v>104.00011199999999</v>
      </c>
      <c r="CJ133" s="82">
        <f t="shared" si="349"/>
        <v>3892.3004879999999</v>
      </c>
      <c r="CK133" s="82">
        <f t="shared" si="349"/>
        <v>4040.0945280000001</v>
      </c>
      <c r="CL133" s="82">
        <f t="shared" si="349"/>
        <v>1477.9404</v>
      </c>
      <c r="CM133" s="82">
        <f t="shared" si="349"/>
        <v>906.86087999999995</v>
      </c>
      <c r="CN133" s="82">
        <f t="shared" si="349"/>
        <v>0</v>
      </c>
      <c r="CO133" s="82">
        <f t="shared" si="349"/>
        <v>36601.005599999997</v>
      </c>
      <c r="CP133" s="82">
        <f t="shared" si="349"/>
        <v>0</v>
      </c>
      <c r="CQ133" s="82">
        <f t="shared" si="349"/>
        <v>219.555792</v>
      </c>
      <c r="CR133" s="574">
        <f t="shared" si="328"/>
        <v>62645.170845599998</v>
      </c>
      <c r="CS133" s="574">
        <f t="shared" si="329"/>
        <v>47743.453670399991</v>
      </c>
      <c r="CT133" s="574">
        <f t="shared" si="330"/>
        <v>110388.62451599998</v>
      </c>
      <c r="CV133" s="82">
        <f t="shared" ref="CV133:DO133" si="350">CV28</f>
        <v>0</v>
      </c>
      <c r="CW133" s="82">
        <f t="shared" si="350"/>
        <v>0</v>
      </c>
      <c r="CX133" s="82">
        <f t="shared" si="350"/>
        <v>52537.992811199998</v>
      </c>
      <c r="CY133" s="82">
        <f t="shared" si="350"/>
        <v>0</v>
      </c>
      <c r="CZ133" s="82">
        <f t="shared" si="350"/>
        <v>0</v>
      </c>
      <c r="DA133" s="82">
        <f t="shared" si="350"/>
        <v>12745.791503999999</v>
      </c>
      <c r="DB133" s="82">
        <f t="shared" si="350"/>
        <v>0</v>
      </c>
      <c r="DC133" s="82">
        <f t="shared" si="350"/>
        <v>0</v>
      </c>
      <c r="DD133" s="82">
        <f t="shared" si="350"/>
        <v>0</v>
      </c>
      <c r="DE133" s="82">
        <f t="shared" si="350"/>
        <v>489.85559999999998</v>
      </c>
      <c r="DF133" s="82">
        <f t="shared" si="350"/>
        <v>0</v>
      </c>
      <c r="DG133" s="82">
        <f t="shared" si="350"/>
        <v>167.55573599999997</v>
      </c>
      <c r="DH133" s="82">
        <f t="shared" si="350"/>
        <v>4252.365288</v>
      </c>
      <c r="DI133" s="82">
        <f t="shared" si="350"/>
        <v>861.30849599999999</v>
      </c>
      <c r="DJ133" s="82">
        <f t="shared" si="350"/>
        <v>192.59279999999998</v>
      </c>
      <c r="DK133" s="82">
        <f t="shared" si="350"/>
        <v>449.45297999999997</v>
      </c>
      <c r="DL133" s="82">
        <f t="shared" si="350"/>
        <v>345.24352800000003</v>
      </c>
      <c r="DM133" s="82">
        <f t="shared" si="350"/>
        <v>34389.202895999995</v>
      </c>
      <c r="DN133" s="82">
        <f t="shared" si="350"/>
        <v>0</v>
      </c>
      <c r="DO133" s="82">
        <f t="shared" si="350"/>
        <v>1727.5574159999996</v>
      </c>
      <c r="DP133" s="574">
        <f t="shared" si="332"/>
        <v>65283.784315199999</v>
      </c>
      <c r="DQ133" s="574">
        <f t="shared" si="333"/>
        <v>42875.134739999994</v>
      </c>
      <c r="DR133" s="574">
        <f t="shared" si="334"/>
        <v>108158.91905519999</v>
      </c>
      <c r="DT133" s="82">
        <f t="shared" ref="DT133:EM133" si="351">DT28</f>
        <v>0</v>
      </c>
      <c r="DU133" s="82">
        <f t="shared" si="351"/>
        <v>0</v>
      </c>
      <c r="DV133" s="82">
        <f t="shared" si="351"/>
        <v>57327.800867999998</v>
      </c>
      <c r="DW133" s="82">
        <f t="shared" si="351"/>
        <v>0</v>
      </c>
      <c r="DX133" s="82">
        <f t="shared" si="351"/>
        <v>0</v>
      </c>
      <c r="DY133" s="82">
        <f t="shared" si="351"/>
        <v>12508.902359999998</v>
      </c>
      <c r="DZ133" s="82">
        <f t="shared" si="351"/>
        <v>0</v>
      </c>
      <c r="EA133" s="82">
        <f t="shared" si="351"/>
        <v>0</v>
      </c>
      <c r="EB133" s="82">
        <f t="shared" si="351"/>
        <v>0</v>
      </c>
      <c r="EC133" s="82">
        <f t="shared" si="351"/>
        <v>408.21299999999997</v>
      </c>
      <c r="ED133" s="82">
        <f t="shared" si="351"/>
        <v>0</v>
      </c>
      <c r="EE133" s="82">
        <f t="shared" si="351"/>
        <v>0</v>
      </c>
      <c r="EF133" s="82">
        <f t="shared" si="351"/>
        <v>6175.1113199999991</v>
      </c>
      <c r="EG133" s="82">
        <f t="shared" si="351"/>
        <v>1226.899872</v>
      </c>
      <c r="EH133" s="82">
        <f t="shared" si="351"/>
        <v>1415.1384</v>
      </c>
      <c r="EI133" s="82">
        <f t="shared" si="351"/>
        <v>668.21327999999994</v>
      </c>
      <c r="EJ133" s="82">
        <f t="shared" si="351"/>
        <v>423.20174400000002</v>
      </c>
      <c r="EK133" s="82">
        <f t="shared" si="351"/>
        <v>35302.260239999996</v>
      </c>
      <c r="EL133" s="82">
        <f t="shared" si="351"/>
        <v>0</v>
      </c>
      <c r="EM133" s="82">
        <f t="shared" si="351"/>
        <v>294.66698399999996</v>
      </c>
      <c r="EN133" s="574">
        <f t="shared" si="336"/>
        <v>69836.703227999998</v>
      </c>
      <c r="EO133" s="574">
        <f t="shared" si="337"/>
        <v>45913.704839999999</v>
      </c>
      <c r="EP133" s="574">
        <f t="shared" si="338"/>
        <v>115750.40806799999</v>
      </c>
      <c r="ER133" s="82">
        <f t="shared" ref="ER133:FK133" si="352">ER28</f>
        <v>0</v>
      </c>
      <c r="ES133" s="82">
        <f t="shared" si="352"/>
        <v>0</v>
      </c>
      <c r="ET133" s="82">
        <f t="shared" si="352"/>
        <v>65602.441663200007</v>
      </c>
      <c r="EU133" s="82">
        <f t="shared" si="352"/>
        <v>0</v>
      </c>
      <c r="EV133" s="82">
        <f t="shared" si="352"/>
        <v>0</v>
      </c>
      <c r="EW133" s="82">
        <f t="shared" si="352"/>
        <v>12711.124799999998</v>
      </c>
      <c r="EX133" s="82">
        <f t="shared" si="352"/>
        <v>0</v>
      </c>
      <c r="EY133" s="82">
        <f t="shared" si="352"/>
        <v>0</v>
      </c>
      <c r="EZ133" s="82">
        <f t="shared" si="352"/>
        <v>0</v>
      </c>
      <c r="FA133" s="82">
        <f t="shared" si="352"/>
        <v>0</v>
      </c>
      <c r="FB133" s="82">
        <f t="shared" si="352"/>
        <v>0</v>
      </c>
      <c r="FC133" s="82">
        <f t="shared" si="352"/>
        <v>392.88931199999996</v>
      </c>
      <c r="FD133" s="82">
        <f t="shared" si="352"/>
        <v>3834.6901199999998</v>
      </c>
      <c r="FE133" s="82">
        <f t="shared" si="352"/>
        <v>43.375247999999999</v>
      </c>
      <c r="FF133" s="82">
        <f t="shared" si="352"/>
        <v>1415.1384</v>
      </c>
      <c r="FG133" s="82">
        <f t="shared" si="352"/>
        <v>1018.2297599999999</v>
      </c>
      <c r="FH133" s="82">
        <f t="shared" si="352"/>
        <v>0</v>
      </c>
      <c r="FI133" s="82">
        <f t="shared" si="352"/>
        <v>34971.670511999997</v>
      </c>
      <c r="FJ133" s="82">
        <f t="shared" si="352"/>
        <v>0</v>
      </c>
      <c r="FK133" s="82">
        <f t="shared" si="352"/>
        <v>572.00061599999992</v>
      </c>
      <c r="FL133" s="574">
        <f t="shared" si="340"/>
        <v>78313.566463199997</v>
      </c>
      <c r="FM133" s="574">
        <f t="shared" si="341"/>
        <v>42247.993967999995</v>
      </c>
      <c r="FN133" s="574">
        <f t="shared" si="342"/>
        <v>120561.56043119999</v>
      </c>
    </row>
    <row r="134" spans="1:170" x14ac:dyDescent="0.25">
      <c r="A134" s="97">
        <v>130</v>
      </c>
      <c r="B134" s="74" t="s">
        <v>115</v>
      </c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575">
        <f t="shared" si="343"/>
        <v>0</v>
      </c>
      <c r="Y134" s="575">
        <f t="shared" si="344"/>
        <v>0</v>
      </c>
      <c r="Z134" s="575">
        <f t="shared" si="345"/>
        <v>0</v>
      </c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575">
        <f t="shared" si="320"/>
        <v>0</v>
      </c>
      <c r="AW134" s="575">
        <f t="shared" si="321"/>
        <v>0</v>
      </c>
      <c r="AX134" s="575">
        <f t="shared" si="322"/>
        <v>0</v>
      </c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575">
        <f t="shared" si="324"/>
        <v>0</v>
      </c>
      <c r="BU134" s="575">
        <f t="shared" si="325"/>
        <v>0</v>
      </c>
      <c r="BV134" s="575">
        <f t="shared" si="326"/>
        <v>0</v>
      </c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575">
        <f t="shared" si="328"/>
        <v>0</v>
      </c>
      <c r="CS134" s="575">
        <f t="shared" si="329"/>
        <v>0</v>
      </c>
      <c r="CT134" s="575">
        <f t="shared" si="330"/>
        <v>0</v>
      </c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575">
        <f t="shared" si="332"/>
        <v>0</v>
      </c>
      <c r="DQ134" s="575">
        <f t="shared" si="333"/>
        <v>0</v>
      </c>
      <c r="DR134" s="575">
        <f t="shared" si="334"/>
        <v>0</v>
      </c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575">
        <f t="shared" si="336"/>
        <v>0</v>
      </c>
      <c r="EO134" s="575">
        <f t="shared" si="337"/>
        <v>0</v>
      </c>
      <c r="EP134" s="575">
        <f t="shared" si="338"/>
        <v>0</v>
      </c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575">
        <f t="shared" si="340"/>
        <v>0</v>
      </c>
      <c r="FM134" s="575">
        <f t="shared" si="341"/>
        <v>0</v>
      </c>
      <c r="FN134" s="575">
        <f t="shared" si="342"/>
        <v>0</v>
      </c>
    </row>
    <row r="135" spans="1:170" x14ac:dyDescent="0.25">
      <c r="A135" s="97">
        <v>131</v>
      </c>
      <c r="B135" s="68" t="s">
        <v>122</v>
      </c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576">
        <f t="shared" si="343"/>
        <v>0</v>
      </c>
      <c r="Y135" s="576">
        <f t="shared" si="344"/>
        <v>0</v>
      </c>
      <c r="Z135" s="576">
        <f t="shared" si="345"/>
        <v>0</v>
      </c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576">
        <f t="shared" si="320"/>
        <v>0</v>
      </c>
      <c r="AW135" s="576">
        <f t="shared" si="321"/>
        <v>0</v>
      </c>
      <c r="AX135" s="576">
        <f t="shared" si="322"/>
        <v>0</v>
      </c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576">
        <f t="shared" si="324"/>
        <v>0</v>
      </c>
      <c r="BU135" s="576">
        <f t="shared" si="325"/>
        <v>0</v>
      </c>
      <c r="BV135" s="576">
        <f t="shared" si="326"/>
        <v>0</v>
      </c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576">
        <f t="shared" si="328"/>
        <v>0</v>
      </c>
      <c r="CS135" s="576">
        <f t="shared" si="329"/>
        <v>0</v>
      </c>
      <c r="CT135" s="576">
        <f t="shared" si="330"/>
        <v>0</v>
      </c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576">
        <f t="shared" si="332"/>
        <v>0</v>
      </c>
      <c r="DQ135" s="576">
        <f t="shared" si="333"/>
        <v>0</v>
      </c>
      <c r="DR135" s="576">
        <f t="shared" si="334"/>
        <v>0</v>
      </c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576">
        <f t="shared" si="336"/>
        <v>0</v>
      </c>
      <c r="EO135" s="576">
        <f t="shared" si="337"/>
        <v>0</v>
      </c>
      <c r="EP135" s="576">
        <f t="shared" si="338"/>
        <v>0</v>
      </c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576">
        <f t="shared" si="340"/>
        <v>0</v>
      </c>
      <c r="FM135" s="576">
        <f t="shared" si="341"/>
        <v>0</v>
      </c>
      <c r="FN135" s="576">
        <f t="shared" si="342"/>
        <v>0</v>
      </c>
    </row>
    <row r="136" spans="1:170" x14ac:dyDescent="0.25">
      <c r="A136" s="97">
        <v>132</v>
      </c>
      <c r="B136" s="74" t="s">
        <v>120</v>
      </c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575">
        <f t="shared" si="343"/>
        <v>0</v>
      </c>
      <c r="Y136" s="575">
        <f t="shared" si="344"/>
        <v>0</v>
      </c>
      <c r="Z136" s="575">
        <f t="shared" si="345"/>
        <v>0</v>
      </c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575">
        <f t="shared" si="320"/>
        <v>0</v>
      </c>
      <c r="AW136" s="575">
        <f t="shared" si="321"/>
        <v>0</v>
      </c>
      <c r="AX136" s="575">
        <f t="shared" si="322"/>
        <v>0</v>
      </c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575">
        <f t="shared" si="324"/>
        <v>0</v>
      </c>
      <c r="BU136" s="575">
        <f t="shared" si="325"/>
        <v>0</v>
      </c>
      <c r="BV136" s="575">
        <f t="shared" si="326"/>
        <v>0</v>
      </c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575">
        <f t="shared" si="328"/>
        <v>0</v>
      </c>
      <c r="CS136" s="575">
        <f t="shared" si="329"/>
        <v>0</v>
      </c>
      <c r="CT136" s="575">
        <f t="shared" si="330"/>
        <v>0</v>
      </c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575">
        <f t="shared" si="332"/>
        <v>0</v>
      </c>
      <c r="DQ136" s="575">
        <f t="shared" si="333"/>
        <v>0</v>
      </c>
      <c r="DR136" s="575">
        <f t="shared" si="334"/>
        <v>0</v>
      </c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575">
        <f t="shared" si="336"/>
        <v>0</v>
      </c>
      <c r="EO136" s="575">
        <f t="shared" si="337"/>
        <v>0</v>
      </c>
      <c r="EP136" s="575">
        <f t="shared" si="338"/>
        <v>0</v>
      </c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575">
        <f t="shared" si="340"/>
        <v>0</v>
      </c>
      <c r="FM136" s="575">
        <f t="shared" si="341"/>
        <v>0</v>
      </c>
      <c r="FN136" s="575">
        <f t="shared" si="342"/>
        <v>0</v>
      </c>
    </row>
    <row r="137" spans="1:170" x14ac:dyDescent="0.25">
      <c r="A137" s="97">
        <v>133</v>
      </c>
      <c r="B137" s="68" t="s">
        <v>114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567">
        <f t="shared" si="343"/>
        <v>0</v>
      </c>
      <c r="Y137" s="567">
        <f t="shared" si="344"/>
        <v>0</v>
      </c>
      <c r="Z137" s="567">
        <f t="shared" si="345"/>
        <v>0</v>
      </c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567">
        <f t="shared" si="320"/>
        <v>0</v>
      </c>
      <c r="AW137" s="567">
        <f t="shared" si="321"/>
        <v>0</v>
      </c>
      <c r="AX137" s="567">
        <f t="shared" si="322"/>
        <v>0</v>
      </c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567">
        <f t="shared" si="324"/>
        <v>0</v>
      </c>
      <c r="BU137" s="567">
        <f t="shared" si="325"/>
        <v>0</v>
      </c>
      <c r="BV137" s="567">
        <f t="shared" si="326"/>
        <v>0</v>
      </c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567">
        <f t="shared" si="328"/>
        <v>0</v>
      </c>
      <c r="CS137" s="567">
        <f t="shared" si="329"/>
        <v>0</v>
      </c>
      <c r="CT137" s="567">
        <f t="shared" si="330"/>
        <v>0</v>
      </c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567">
        <f t="shared" si="332"/>
        <v>0</v>
      </c>
      <c r="DQ137" s="567">
        <f t="shared" si="333"/>
        <v>0</v>
      </c>
      <c r="DR137" s="567">
        <f t="shared" si="334"/>
        <v>0</v>
      </c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567">
        <f t="shared" si="336"/>
        <v>0</v>
      </c>
      <c r="EO137" s="567">
        <f t="shared" si="337"/>
        <v>0</v>
      </c>
      <c r="EP137" s="567">
        <f t="shared" si="338"/>
        <v>0</v>
      </c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567">
        <f t="shared" si="340"/>
        <v>0</v>
      </c>
      <c r="FM137" s="567">
        <f t="shared" si="341"/>
        <v>0</v>
      </c>
      <c r="FN137" s="567">
        <f t="shared" si="342"/>
        <v>0</v>
      </c>
    </row>
    <row r="138" spans="1:170" x14ac:dyDescent="0.25">
      <c r="A138" s="97">
        <v>134</v>
      </c>
      <c r="B138" s="73" t="s">
        <v>17</v>
      </c>
      <c r="D138" s="82">
        <f t="shared" ref="D138" si="353">D139+D142+D143+D167+D179+D180+D181+D182</f>
        <v>33032.595959999999</v>
      </c>
      <c r="E138" s="82">
        <f t="shared" ref="E138" si="354">E139+E142+E143+E167+E179+E180+E181+E182</f>
        <v>68171.570999999996</v>
      </c>
      <c r="F138" s="82">
        <f t="shared" ref="F138" si="355">F139+F142+F143+F167+F179+F180+F181+F182</f>
        <v>145183.40272799999</v>
      </c>
      <c r="G138" s="82">
        <f t="shared" ref="G138" si="356">G139+G142+G143+G167+G179+G180+G181+G182</f>
        <v>0</v>
      </c>
      <c r="H138" s="82">
        <f t="shared" ref="H138" si="357">H139+H142+H143+H167+H179+H180+H181+H182</f>
        <v>84903.279840000003</v>
      </c>
      <c r="I138" s="82">
        <f t="shared" ref="I138" si="358">I139+I142+I143+I167+I179+I180+I181+I182</f>
        <v>7418.6746559999983</v>
      </c>
      <c r="J138" s="82">
        <f t="shared" ref="J138" si="359">J139+J142+J143+J167+J179+J180+J181+J182</f>
        <v>12150.0936</v>
      </c>
      <c r="K138" s="82">
        <f t="shared" ref="K138" si="360">K139+K142+K143+K167+K179+K180+K181+K182</f>
        <v>5173.8297263999993</v>
      </c>
      <c r="L138" s="82">
        <f t="shared" ref="L138" si="361">L139+L142+L143+L167+L179+L180+L181+L182</f>
        <v>0</v>
      </c>
      <c r="M138" s="82">
        <f t="shared" ref="M138" si="362">M139+M142+M143+M167+M179+M180+M181+M182</f>
        <v>12926.745000000001</v>
      </c>
      <c r="N138" s="82">
        <f t="shared" ref="N138" si="363">N139+N142+N143+N167+N179+N180+N181+N182</f>
        <v>1085.21856</v>
      </c>
      <c r="O138" s="82">
        <f t="shared" ref="O138" si="364">O139+O142+O143+O167+O179+O180+O181+O182</f>
        <v>190395.31615199996</v>
      </c>
      <c r="P138" s="82">
        <f t="shared" ref="P138" si="365">P139+P142+P143+P167+P179+P180+P181+P182</f>
        <v>146189.90944800002</v>
      </c>
      <c r="Q138" s="82">
        <f t="shared" ref="Q138" si="366">Q139+Q142+Q143+Q167+Q179+Q180+Q181+Q182</f>
        <v>4207.3990560000002</v>
      </c>
      <c r="R138" s="82">
        <f t="shared" ref="R138" si="367">R139+R142+R143+R167+R179+R180+R181+R182</f>
        <v>1318.8419999999999</v>
      </c>
      <c r="S138" s="82">
        <f t="shared" ref="S138" si="368">S139+S142+S143+S167+S179+S180+S181+S182</f>
        <v>29910.499199999998</v>
      </c>
      <c r="T138" s="82">
        <f t="shared" ref="T138" si="369">T139+T142+T143+T167+T179+T180+T181+T182</f>
        <v>160042.64900400001</v>
      </c>
      <c r="U138" s="82">
        <f t="shared" ref="U138" si="370">U139+U142+U143+U167+U179+U180+U181+U182</f>
        <v>0</v>
      </c>
      <c r="V138" s="82">
        <f t="shared" ref="V138" si="371">V139+V142+V143+V167+V179+V180+V181+V182</f>
        <v>34464.48156</v>
      </c>
      <c r="W138" s="82">
        <f t="shared" ref="W138" si="372">W139+W142+W143+W167+W179+W180+W181+W182</f>
        <v>38266.263432</v>
      </c>
      <c r="X138" s="574">
        <f t="shared" si="343"/>
        <v>350859.617784</v>
      </c>
      <c r="Y138" s="574">
        <f t="shared" si="344"/>
        <v>623981.15313839994</v>
      </c>
      <c r="Z138" s="574">
        <f t="shared" si="345"/>
        <v>974840.77092239994</v>
      </c>
      <c r="AB138" s="82">
        <f t="shared" ref="AB138:CM138" si="373">AB139+AB142+AB143+AB167+AB179+AB180+AB181+AB182</f>
        <v>37901.760624000002</v>
      </c>
      <c r="AC138" s="82">
        <f t="shared" si="373"/>
        <v>41664.940199999997</v>
      </c>
      <c r="AD138" s="82">
        <f t="shared" si="373"/>
        <v>149475.51749520001</v>
      </c>
      <c r="AE138" s="82">
        <f t="shared" si="373"/>
        <v>0</v>
      </c>
      <c r="AF138" s="82">
        <f t="shared" si="373"/>
        <v>74638.920960000003</v>
      </c>
      <c r="AG138" s="82">
        <f t="shared" si="373"/>
        <v>7418.6746559999983</v>
      </c>
      <c r="AH138" s="82">
        <f t="shared" si="373"/>
        <v>12150.0936</v>
      </c>
      <c r="AI138" s="82">
        <f t="shared" si="373"/>
        <v>5739.3491759999997</v>
      </c>
      <c r="AJ138" s="82">
        <f t="shared" si="373"/>
        <v>0</v>
      </c>
      <c r="AK138" s="82">
        <f t="shared" si="373"/>
        <v>12709.0314</v>
      </c>
      <c r="AL138" s="82">
        <f t="shared" si="373"/>
        <v>1185.7017599999999</v>
      </c>
      <c r="AM138" s="82">
        <f t="shared" si="373"/>
        <v>192631.31855999996</v>
      </c>
      <c r="AN138" s="82">
        <f t="shared" si="373"/>
        <v>151994.15402399999</v>
      </c>
      <c r="AO138" s="82">
        <f t="shared" si="373"/>
        <v>4219.7919839999995</v>
      </c>
      <c r="AP138" s="82">
        <f t="shared" si="373"/>
        <v>1318.8419999999999</v>
      </c>
      <c r="AQ138" s="82">
        <f t="shared" si="373"/>
        <v>29703.671279999999</v>
      </c>
      <c r="AR138" s="82">
        <f t="shared" si="373"/>
        <v>140341.49413200002</v>
      </c>
      <c r="AS138" s="82">
        <f t="shared" si="373"/>
        <v>0</v>
      </c>
      <c r="AT138" s="82">
        <f t="shared" si="373"/>
        <v>30986.255591999998</v>
      </c>
      <c r="AU138" s="82">
        <f t="shared" si="373"/>
        <v>40224.932207999998</v>
      </c>
      <c r="AV138" s="574">
        <f t="shared" si="320"/>
        <v>323249.90753520001</v>
      </c>
      <c r="AW138" s="574">
        <f t="shared" si="321"/>
        <v>611054.54211599985</v>
      </c>
      <c r="AX138" s="574">
        <f t="shared" si="322"/>
        <v>934304.44965119986</v>
      </c>
      <c r="AZ138" s="82">
        <f t="shared" si="373"/>
        <v>37901.760624000002</v>
      </c>
      <c r="BA138" s="82">
        <f t="shared" si="373"/>
        <v>44168.646599999993</v>
      </c>
      <c r="BB138" s="82">
        <f t="shared" si="373"/>
        <v>186307.76005919999</v>
      </c>
      <c r="BC138" s="82">
        <f t="shared" si="373"/>
        <v>0</v>
      </c>
      <c r="BD138" s="82">
        <f t="shared" si="373"/>
        <v>74638.920960000003</v>
      </c>
      <c r="BE138" s="82">
        <f t="shared" si="373"/>
        <v>7765.3416959999986</v>
      </c>
      <c r="BF138" s="82">
        <f t="shared" si="373"/>
        <v>12150.0936</v>
      </c>
      <c r="BG138" s="82">
        <f t="shared" si="373"/>
        <v>5392.6318943999995</v>
      </c>
      <c r="BH138" s="82">
        <f t="shared" si="373"/>
        <v>4060.7773200000001</v>
      </c>
      <c r="BI138" s="82">
        <f t="shared" si="373"/>
        <v>12709.0314</v>
      </c>
      <c r="BJ138" s="82">
        <f t="shared" si="373"/>
        <v>1185.7017599999999</v>
      </c>
      <c r="BK138" s="82">
        <f t="shared" si="373"/>
        <v>203042.88532799997</v>
      </c>
      <c r="BL138" s="82">
        <f t="shared" si="373"/>
        <v>155710.02275999999</v>
      </c>
      <c r="BM138" s="82">
        <f t="shared" si="373"/>
        <v>4318.9354079999994</v>
      </c>
      <c r="BN138" s="82">
        <f t="shared" si="373"/>
        <v>1318.8419999999999</v>
      </c>
      <c r="BO138" s="82">
        <f t="shared" si="373"/>
        <v>29703.671279999999</v>
      </c>
      <c r="BP138" s="82">
        <f t="shared" si="373"/>
        <v>154112.25614399998</v>
      </c>
      <c r="BQ138" s="82">
        <f t="shared" si="373"/>
        <v>0</v>
      </c>
      <c r="BR138" s="82">
        <f t="shared" si="373"/>
        <v>34684.037351999999</v>
      </c>
      <c r="BS138" s="82">
        <f t="shared" si="373"/>
        <v>39728.04278399999</v>
      </c>
      <c r="BT138" s="574">
        <f t="shared" si="324"/>
        <v>362932.52353920002</v>
      </c>
      <c r="BU138" s="574">
        <f t="shared" si="325"/>
        <v>645966.83543039998</v>
      </c>
      <c r="BV138" s="574">
        <f t="shared" si="326"/>
        <v>1008899.3589695999</v>
      </c>
      <c r="BX138" s="82">
        <f t="shared" si="373"/>
        <v>37901.760624000002</v>
      </c>
      <c r="BY138" s="82">
        <f t="shared" si="373"/>
        <v>46291.354200000002</v>
      </c>
      <c r="BZ138" s="82">
        <f t="shared" si="373"/>
        <v>158790.6115848</v>
      </c>
      <c r="CA138" s="82">
        <f t="shared" si="373"/>
        <v>0</v>
      </c>
      <c r="CB138" s="82">
        <f t="shared" si="373"/>
        <v>74638.920960000003</v>
      </c>
      <c r="CC138" s="82">
        <f t="shared" si="373"/>
        <v>7701.786071999999</v>
      </c>
      <c r="CD138" s="82">
        <f t="shared" si="373"/>
        <v>15009.678</v>
      </c>
      <c r="CE138" s="82">
        <f t="shared" si="373"/>
        <v>7072.3593071999994</v>
      </c>
      <c r="CF138" s="82">
        <f t="shared" si="373"/>
        <v>7983.6414479999985</v>
      </c>
      <c r="CG138" s="82">
        <f t="shared" si="373"/>
        <v>12709.0314</v>
      </c>
      <c r="CH138" s="82">
        <f t="shared" si="373"/>
        <v>884.25216</v>
      </c>
      <c r="CI138" s="82">
        <f t="shared" si="373"/>
        <v>209202.00307199993</v>
      </c>
      <c r="CJ138" s="82">
        <f t="shared" si="373"/>
        <v>166825.22313599999</v>
      </c>
      <c r="CK138" s="82">
        <f t="shared" si="373"/>
        <v>1121.559984</v>
      </c>
      <c r="CL138" s="82">
        <f t="shared" si="373"/>
        <v>1900.8072</v>
      </c>
      <c r="CM138" s="82">
        <f t="shared" si="373"/>
        <v>28287.695519999994</v>
      </c>
      <c r="CN138" s="82">
        <f t="shared" ref="CN138:EM138" si="374">CN139+CN142+CN143+CN167+CN179+CN180+CN181+CN182</f>
        <v>117978.623028</v>
      </c>
      <c r="CO138" s="82">
        <f t="shared" si="374"/>
        <v>0</v>
      </c>
      <c r="CP138" s="82">
        <f t="shared" si="374"/>
        <v>36584.928287999996</v>
      </c>
      <c r="CQ138" s="82">
        <f t="shared" si="374"/>
        <v>39728.04278399999</v>
      </c>
      <c r="CR138" s="574">
        <f t="shared" si="328"/>
        <v>340334.11144080001</v>
      </c>
      <c r="CS138" s="574">
        <f t="shared" si="329"/>
        <v>630278.16732719983</v>
      </c>
      <c r="CT138" s="574">
        <f t="shared" si="330"/>
        <v>970612.27876799984</v>
      </c>
      <c r="CV138" s="82">
        <f t="shared" ref="CV138:FG138" si="375">CV139+CV142+CV143+CV167+CV179+CV180+CV181+CV182</f>
        <v>31264.761527999999</v>
      </c>
      <c r="CW138" s="82">
        <f t="shared" si="375"/>
        <v>29690.692199999998</v>
      </c>
      <c r="CX138" s="82">
        <f t="shared" si="375"/>
        <v>166588.13302559999</v>
      </c>
      <c r="CY138" s="82">
        <f t="shared" si="375"/>
        <v>0</v>
      </c>
      <c r="CZ138" s="82">
        <f t="shared" si="375"/>
        <v>74638.920960000003</v>
      </c>
      <c r="DA138" s="82">
        <f t="shared" si="375"/>
        <v>22209.801695999995</v>
      </c>
      <c r="DB138" s="82">
        <f t="shared" si="375"/>
        <v>11220.624</v>
      </c>
      <c r="DC138" s="82">
        <f t="shared" si="375"/>
        <v>6059.1369599999998</v>
      </c>
      <c r="DD138" s="82">
        <f t="shared" si="375"/>
        <v>12519.453095999999</v>
      </c>
      <c r="DE138" s="82">
        <f t="shared" si="375"/>
        <v>12709.0314</v>
      </c>
      <c r="DF138" s="82">
        <f t="shared" si="375"/>
        <v>984.7353599999999</v>
      </c>
      <c r="DG138" s="82">
        <f t="shared" si="375"/>
        <v>209057.55847199995</v>
      </c>
      <c r="DH138" s="82">
        <f t="shared" si="375"/>
        <v>169799.35838399999</v>
      </c>
      <c r="DI138" s="82">
        <f t="shared" si="375"/>
        <v>2267.9058239999999</v>
      </c>
      <c r="DJ138" s="82">
        <f t="shared" si="375"/>
        <v>1570.05</v>
      </c>
      <c r="DK138" s="82">
        <f t="shared" si="375"/>
        <v>28160.416799999995</v>
      </c>
      <c r="DL138" s="82">
        <f t="shared" si="374"/>
        <v>123274.21327200002</v>
      </c>
      <c r="DM138" s="82">
        <f t="shared" si="374"/>
        <v>0</v>
      </c>
      <c r="DN138" s="82">
        <f t="shared" si="374"/>
        <v>42351.156719999999</v>
      </c>
      <c r="DO138" s="82">
        <f t="shared" si="374"/>
        <v>27161.362583999999</v>
      </c>
      <c r="DP138" s="574">
        <f t="shared" si="332"/>
        <v>335612.93340959999</v>
      </c>
      <c r="DQ138" s="574">
        <f t="shared" si="333"/>
        <v>635914.37887199991</v>
      </c>
      <c r="DR138" s="574">
        <f t="shared" si="334"/>
        <v>971527.31228159997</v>
      </c>
      <c r="DT138" s="82">
        <f t="shared" si="375"/>
        <v>31264.761527999999</v>
      </c>
      <c r="DU138" s="82">
        <f t="shared" si="375"/>
        <v>83411.523000000001</v>
      </c>
      <c r="DV138" s="82">
        <f t="shared" si="375"/>
        <v>174349.40515200002</v>
      </c>
      <c r="DW138" s="82">
        <f t="shared" si="375"/>
        <v>0</v>
      </c>
      <c r="DX138" s="82">
        <f t="shared" si="375"/>
        <v>73613.99231999999</v>
      </c>
      <c r="DY138" s="82">
        <f t="shared" si="375"/>
        <v>8013.7864079999999</v>
      </c>
      <c r="DZ138" s="82">
        <f t="shared" si="375"/>
        <v>9545.9040000000005</v>
      </c>
      <c r="EA138" s="82">
        <f t="shared" si="375"/>
        <v>7284.4291007999991</v>
      </c>
      <c r="EB138" s="82">
        <f t="shared" si="375"/>
        <v>16753.898880000001</v>
      </c>
      <c r="EC138" s="82">
        <f t="shared" si="375"/>
        <v>8218.6883999999991</v>
      </c>
      <c r="ED138" s="82">
        <f t="shared" si="375"/>
        <v>2753.2396799999992</v>
      </c>
      <c r="EE138" s="82">
        <f t="shared" si="375"/>
        <v>261566.05946399996</v>
      </c>
      <c r="EF138" s="82">
        <f t="shared" si="375"/>
        <v>179470.69891199999</v>
      </c>
      <c r="EG138" s="82">
        <f t="shared" si="375"/>
        <v>1251.6857280000002</v>
      </c>
      <c r="EH138" s="82">
        <f t="shared" si="375"/>
        <v>1729.1484</v>
      </c>
      <c r="EI138" s="82">
        <f t="shared" si="375"/>
        <v>28482.591059999999</v>
      </c>
      <c r="EJ138" s="82">
        <f t="shared" si="374"/>
        <v>148371.19037999999</v>
      </c>
      <c r="EK138" s="82">
        <f t="shared" si="374"/>
        <v>0</v>
      </c>
      <c r="EL138" s="82">
        <f t="shared" si="374"/>
        <v>45667.604735999994</v>
      </c>
      <c r="EM138" s="82">
        <f t="shared" si="374"/>
        <v>27733.363199999996</v>
      </c>
      <c r="EN138" s="574">
        <f t="shared" si="336"/>
        <v>380199.372408</v>
      </c>
      <c r="EO138" s="574">
        <f t="shared" si="337"/>
        <v>729282.5979407999</v>
      </c>
      <c r="EP138" s="574">
        <f t="shared" si="338"/>
        <v>1109481.9703487998</v>
      </c>
      <c r="ER138" s="82">
        <f t="shared" si="375"/>
        <v>27614.793023999999</v>
      </c>
      <c r="ES138" s="82">
        <f t="shared" si="375"/>
        <v>40875.7284</v>
      </c>
      <c r="ET138" s="82">
        <f t="shared" si="375"/>
        <v>174898.043424</v>
      </c>
      <c r="EU138" s="82">
        <f t="shared" si="375"/>
        <v>0</v>
      </c>
      <c r="EV138" s="82">
        <f t="shared" si="375"/>
        <v>68881.233600000007</v>
      </c>
      <c r="EW138" s="82">
        <f t="shared" si="375"/>
        <v>27490.696271999994</v>
      </c>
      <c r="EX138" s="82">
        <f t="shared" si="375"/>
        <v>10366.516799999999</v>
      </c>
      <c r="EY138" s="82">
        <f t="shared" si="375"/>
        <v>7644.6111311999994</v>
      </c>
      <c r="EZ138" s="82">
        <f t="shared" si="375"/>
        <v>17831.664935999997</v>
      </c>
      <c r="FA138" s="82">
        <f t="shared" si="375"/>
        <v>6613.0505999999996</v>
      </c>
      <c r="FB138" s="82">
        <f t="shared" si="375"/>
        <v>1205.7983999999999</v>
      </c>
      <c r="FC138" s="82">
        <f t="shared" si="375"/>
        <v>277986.52159199998</v>
      </c>
      <c r="FD138" s="82">
        <f t="shared" si="375"/>
        <v>183013.73654399998</v>
      </c>
      <c r="FE138" s="82">
        <f t="shared" si="375"/>
        <v>4461.4540799999995</v>
      </c>
      <c r="FF138" s="82">
        <f t="shared" si="375"/>
        <v>1729.1484</v>
      </c>
      <c r="FG138" s="82">
        <f t="shared" si="375"/>
        <v>24990.38118</v>
      </c>
      <c r="FH138" s="82">
        <f t="shared" ref="FH138:FK138" si="376">FH139+FH142+FH143+FH167+FH179+FH180+FH181+FH182</f>
        <v>155855.17911600001</v>
      </c>
      <c r="FI138" s="82">
        <f t="shared" si="376"/>
        <v>0</v>
      </c>
      <c r="FJ138" s="82">
        <f t="shared" si="376"/>
        <v>50087.60949599999</v>
      </c>
      <c r="FK138" s="82">
        <f t="shared" si="376"/>
        <v>23914.247975999999</v>
      </c>
      <c r="FL138" s="574">
        <f t="shared" si="340"/>
        <v>350127.01151999994</v>
      </c>
      <c r="FM138" s="574">
        <f t="shared" si="341"/>
        <v>755333.40345119988</v>
      </c>
      <c r="FN138" s="574">
        <f t="shared" si="342"/>
        <v>1105460.4149711998</v>
      </c>
    </row>
    <row r="139" spans="1:170" x14ac:dyDescent="0.25">
      <c r="A139" s="97">
        <v>135</v>
      </c>
      <c r="B139" s="74" t="s">
        <v>18</v>
      </c>
      <c r="D139" s="83">
        <f t="shared" ref="D139:W139" si="377">SUM(D140:D141)</f>
        <v>0</v>
      </c>
      <c r="E139" s="83">
        <f t="shared" si="377"/>
        <v>2612.5631999999996</v>
      </c>
      <c r="F139" s="83">
        <f t="shared" si="377"/>
        <v>41641.644844799994</v>
      </c>
      <c r="G139" s="83">
        <f t="shared" si="377"/>
        <v>0</v>
      </c>
      <c r="H139" s="83">
        <f t="shared" si="377"/>
        <v>66801.231360000005</v>
      </c>
      <c r="I139" s="83">
        <f t="shared" si="377"/>
        <v>0</v>
      </c>
      <c r="J139" s="83">
        <f t="shared" si="377"/>
        <v>0</v>
      </c>
      <c r="K139" s="83">
        <f t="shared" si="377"/>
        <v>0</v>
      </c>
      <c r="L139" s="83">
        <f t="shared" si="377"/>
        <v>0</v>
      </c>
      <c r="M139" s="83">
        <f t="shared" si="377"/>
        <v>12464.1036</v>
      </c>
      <c r="N139" s="83">
        <f t="shared" si="377"/>
        <v>0</v>
      </c>
      <c r="O139" s="83">
        <f t="shared" si="377"/>
        <v>0</v>
      </c>
      <c r="P139" s="83">
        <f t="shared" si="377"/>
        <v>60865.353791999994</v>
      </c>
      <c r="Q139" s="83">
        <f t="shared" si="377"/>
        <v>0</v>
      </c>
      <c r="R139" s="83">
        <f t="shared" si="377"/>
        <v>0</v>
      </c>
      <c r="S139" s="83">
        <f t="shared" si="377"/>
        <v>24882.989759999997</v>
      </c>
      <c r="T139" s="83">
        <f t="shared" si="377"/>
        <v>1909.9762920000001</v>
      </c>
      <c r="U139" s="83">
        <f t="shared" si="377"/>
        <v>0</v>
      </c>
      <c r="V139" s="83">
        <f t="shared" si="377"/>
        <v>2241.7801919999997</v>
      </c>
      <c r="W139" s="83">
        <f t="shared" si="377"/>
        <v>0</v>
      </c>
      <c r="X139" s="575">
        <f t="shared" si="343"/>
        <v>111055.4394048</v>
      </c>
      <c r="Y139" s="575">
        <f t="shared" si="344"/>
        <v>102364.20363600001</v>
      </c>
      <c r="Z139" s="575">
        <f t="shared" si="345"/>
        <v>213419.6430408</v>
      </c>
      <c r="AB139" s="83">
        <f t="shared" ref="AB139:AU139" si="378">SUM(AB140:AB141)</f>
        <v>0</v>
      </c>
      <c r="AC139" s="83">
        <f t="shared" si="378"/>
        <v>2612.5631999999996</v>
      </c>
      <c r="AD139" s="83">
        <f t="shared" si="378"/>
        <v>48025.443024</v>
      </c>
      <c r="AE139" s="83">
        <f t="shared" si="378"/>
        <v>0</v>
      </c>
      <c r="AF139" s="83">
        <f t="shared" si="378"/>
        <v>60320.064960000003</v>
      </c>
      <c r="AG139" s="83">
        <f t="shared" si="378"/>
        <v>0</v>
      </c>
      <c r="AH139" s="83">
        <f t="shared" si="378"/>
        <v>0</v>
      </c>
      <c r="AI139" s="83">
        <f t="shared" si="378"/>
        <v>0</v>
      </c>
      <c r="AJ139" s="83">
        <f t="shared" si="378"/>
        <v>0</v>
      </c>
      <c r="AK139" s="83">
        <f t="shared" si="378"/>
        <v>12300.8184</v>
      </c>
      <c r="AL139" s="83">
        <f t="shared" si="378"/>
        <v>0</v>
      </c>
      <c r="AM139" s="83">
        <f t="shared" si="378"/>
        <v>0</v>
      </c>
      <c r="AN139" s="83">
        <f t="shared" si="378"/>
        <v>63436.21646399999</v>
      </c>
      <c r="AO139" s="83">
        <f t="shared" si="378"/>
        <v>0</v>
      </c>
      <c r="AP139" s="83">
        <f t="shared" si="378"/>
        <v>0</v>
      </c>
      <c r="AQ139" s="83">
        <f t="shared" si="378"/>
        <v>24616.499939999998</v>
      </c>
      <c r="AR139" s="83">
        <f t="shared" si="378"/>
        <v>1909.9762920000001</v>
      </c>
      <c r="AS139" s="83">
        <f t="shared" si="378"/>
        <v>0</v>
      </c>
      <c r="AT139" s="83">
        <f t="shared" si="378"/>
        <v>2230.2246239999995</v>
      </c>
      <c r="AU139" s="83">
        <f t="shared" si="378"/>
        <v>0</v>
      </c>
      <c r="AV139" s="575">
        <f t="shared" si="320"/>
        <v>110958.071184</v>
      </c>
      <c r="AW139" s="575">
        <f t="shared" si="321"/>
        <v>104493.73571999998</v>
      </c>
      <c r="AX139" s="575">
        <f t="shared" si="322"/>
        <v>215451.806904</v>
      </c>
      <c r="AZ139" s="83">
        <f t="shared" ref="AZ139:BS139" si="379">SUM(AZ140:AZ141)</f>
        <v>0</v>
      </c>
      <c r="BA139" s="83">
        <f t="shared" si="379"/>
        <v>2530.9205999999999</v>
      </c>
      <c r="BB139" s="83">
        <f t="shared" si="379"/>
        <v>45593.799825600006</v>
      </c>
      <c r="BC139" s="83">
        <f t="shared" si="379"/>
        <v>0</v>
      </c>
      <c r="BD139" s="83">
        <f t="shared" si="379"/>
        <v>60320.064960000003</v>
      </c>
      <c r="BE139" s="83">
        <f t="shared" si="379"/>
        <v>0</v>
      </c>
      <c r="BF139" s="83">
        <f t="shared" si="379"/>
        <v>0</v>
      </c>
      <c r="BG139" s="83">
        <f t="shared" si="379"/>
        <v>0</v>
      </c>
      <c r="BH139" s="83">
        <f t="shared" si="379"/>
        <v>0</v>
      </c>
      <c r="BI139" s="83">
        <f t="shared" si="379"/>
        <v>12300.8184</v>
      </c>
      <c r="BJ139" s="83">
        <f t="shared" si="379"/>
        <v>0</v>
      </c>
      <c r="BK139" s="83">
        <f t="shared" si="379"/>
        <v>0</v>
      </c>
      <c r="BL139" s="83">
        <f t="shared" si="379"/>
        <v>65971.072655999989</v>
      </c>
      <c r="BM139" s="83">
        <f t="shared" si="379"/>
        <v>0</v>
      </c>
      <c r="BN139" s="83">
        <f t="shared" si="379"/>
        <v>0</v>
      </c>
      <c r="BO139" s="83">
        <f t="shared" si="379"/>
        <v>24616.499939999998</v>
      </c>
      <c r="BP139" s="83">
        <f t="shared" si="379"/>
        <v>2032.48206</v>
      </c>
      <c r="BQ139" s="83">
        <f t="shared" si="379"/>
        <v>0</v>
      </c>
      <c r="BR139" s="83">
        <f t="shared" si="379"/>
        <v>2496.0026879999996</v>
      </c>
      <c r="BS139" s="83">
        <f t="shared" si="379"/>
        <v>0</v>
      </c>
      <c r="BT139" s="575">
        <f t="shared" si="324"/>
        <v>108444.7853856</v>
      </c>
      <c r="BU139" s="575">
        <f t="shared" si="325"/>
        <v>107416.87574399998</v>
      </c>
      <c r="BV139" s="575">
        <f t="shared" si="326"/>
        <v>215861.66112959996</v>
      </c>
      <c r="BX139" s="83">
        <f t="shared" ref="BX139:CQ139" si="380">SUM(BX140:BX141)</f>
        <v>0</v>
      </c>
      <c r="BY139" s="83">
        <f t="shared" si="380"/>
        <v>3401.7750000000001</v>
      </c>
      <c r="BZ139" s="83">
        <f t="shared" si="380"/>
        <v>42978.950632800006</v>
      </c>
      <c r="CA139" s="83">
        <f t="shared" si="380"/>
        <v>0</v>
      </c>
      <c r="CB139" s="83">
        <f t="shared" si="380"/>
        <v>60320.064960000003</v>
      </c>
      <c r="CC139" s="83">
        <f t="shared" si="380"/>
        <v>0</v>
      </c>
      <c r="CD139" s="83">
        <f t="shared" si="380"/>
        <v>0</v>
      </c>
      <c r="CE139" s="83">
        <f t="shared" si="380"/>
        <v>0</v>
      </c>
      <c r="CF139" s="83">
        <f t="shared" si="380"/>
        <v>0</v>
      </c>
      <c r="CG139" s="83">
        <f t="shared" si="380"/>
        <v>12300.8184</v>
      </c>
      <c r="CH139" s="83">
        <f t="shared" si="380"/>
        <v>0</v>
      </c>
      <c r="CI139" s="83">
        <f t="shared" si="380"/>
        <v>0</v>
      </c>
      <c r="CJ139" s="83">
        <f t="shared" si="380"/>
        <v>68685.961247999992</v>
      </c>
      <c r="CK139" s="83">
        <f t="shared" si="380"/>
        <v>0</v>
      </c>
      <c r="CL139" s="83">
        <f t="shared" si="380"/>
        <v>0</v>
      </c>
      <c r="CM139" s="83">
        <f t="shared" si="380"/>
        <v>23463.036539999997</v>
      </c>
      <c r="CN139" s="83">
        <f t="shared" si="380"/>
        <v>1314.1527840000001</v>
      </c>
      <c r="CO139" s="83">
        <f t="shared" si="380"/>
        <v>0</v>
      </c>
      <c r="CP139" s="83">
        <f t="shared" si="380"/>
        <v>0</v>
      </c>
      <c r="CQ139" s="83">
        <f t="shared" si="380"/>
        <v>0</v>
      </c>
      <c r="CR139" s="575">
        <f t="shared" si="328"/>
        <v>106700.79059280001</v>
      </c>
      <c r="CS139" s="575">
        <f t="shared" si="329"/>
        <v>105763.968972</v>
      </c>
      <c r="CT139" s="575">
        <f t="shared" si="330"/>
        <v>212464.75956480001</v>
      </c>
      <c r="CV139" s="83">
        <f t="shared" ref="CV139:DO139" si="381">SUM(CV140:CV141)</f>
        <v>0</v>
      </c>
      <c r="CW139" s="83">
        <f t="shared" si="381"/>
        <v>2177.136</v>
      </c>
      <c r="CX139" s="83">
        <f t="shared" si="381"/>
        <v>38809.299765600001</v>
      </c>
      <c r="CY139" s="83">
        <f t="shared" si="381"/>
        <v>0</v>
      </c>
      <c r="CZ139" s="83">
        <f t="shared" si="381"/>
        <v>60320.064960000003</v>
      </c>
      <c r="DA139" s="83">
        <f t="shared" si="381"/>
        <v>0</v>
      </c>
      <c r="DB139" s="83">
        <f t="shared" si="381"/>
        <v>0</v>
      </c>
      <c r="DC139" s="83">
        <f t="shared" si="381"/>
        <v>0</v>
      </c>
      <c r="DD139" s="83">
        <f t="shared" si="381"/>
        <v>0</v>
      </c>
      <c r="DE139" s="83">
        <f t="shared" si="381"/>
        <v>12300.8184</v>
      </c>
      <c r="DF139" s="83">
        <f t="shared" si="381"/>
        <v>0</v>
      </c>
      <c r="DG139" s="83">
        <f t="shared" si="381"/>
        <v>0</v>
      </c>
      <c r="DH139" s="83">
        <f t="shared" si="381"/>
        <v>70745.531903999989</v>
      </c>
      <c r="DI139" s="83">
        <f t="shared" si="381"/>
        <v>0</v>
      </c>
      <c r="DJ139" s="83">
        <f t="shared" si="381"/>
        <v>0</v>
      </c>
      <c r="DK139" s="83">
        <f t="shared" si="381"/>
        <v>23359.622579999996</v>
      </c>
      <c r="DL139" s="83">
        <f t="shared" si="381"/>
        <v>1369.8372240000001</v>
      </c>
      <c r="DM139" s="83">
        <f t="shared" si="381"/>
        <v>0</v>
      </c>
      <c r="DN139" s="83">
        <f t="shared" si="381"/>
        <v>0</v>
      </c>
      <c r="DO139" s="83">
        <f t="shared" si="381"/>
        <v>0</v>
      </c>
      <c r="DP139" s="575">
        <f t="shared" si="332"/>
        <v>101306.5007256</v>
      </c>
      <c r="DQ139" s="575">
        <f t="shared" si="333"/>
        <v>107775.81010799999</v>
      </c>
      <c r="DR139" s="575">
        <f t="shared" si="334"/>
        <v>209082.3108336</v>
      </c>
      <c r="DT139" s="83">
        <f t="shared" ref="DT139:EM139" si="382">SUM(DT140:DT141)</f>
        <v>0</v>
      </c>
      <c r="DU139" s="83">
        <f t="shared" si="382"/>
        <v>2993.5619999999999</v>
      </c>
      <c r="DV139" s="83">
        <f t="shared" si="382"/>
        <v>42797.704060800002</v>
      </c>
      <c r="DW139" s="83">
        <f t="shared" si="382"/>
        <v>0</v>
      </c>
      <c r="DX139" s="83">
        <f t="shared" si="382"/>
        <v>62219.197439999996</v>
      </c>
      <c r="DY139" s="83">
        <f t="shared" si="382"/>
        <v>0</v>
      </c>
      <c r="DZ139" s="83">
        <f t="shared" si="382"/>
        <v>0</v>
      </c>
      <c r="EA139" s="83">
        <f t="shared" si="382"/>
        <v>0</v>
      </c>
      <c r="EB139" s="83">
        <f t="shared" si="382"/>
        <v>0</v>
      </c>
      <c r="EC139" s="83">
        <f t="shared" si="382"/>
        <v>7075.6919999999991</v>
      </c>
      <c r="ED139" s="83">
        <f t="shared" si="382"/>
        <v>0</v>
      </c>
      <c r="EE139" s="83">
        <f t="shared" si="382"/>
        <v>0</v>
      </c>
      <c r="EF139" s="83">
        <f t="shared" si="382"/>
        <v>72160.586567999999</v>
      </c>
      <c r="EG139" s="83">
        <f t="shared" si="382"/>
        <v>0</v>
      </c>
      <c r="EH139" s="83">
        <f t="shared" si="382"/>
        <v>0</v>
      </c>
      <c r="EI139" s="83">
        <f t="shared" si="382"/>
        <v>23622.13494</v>
      </c>
      <c r="EJ139" s="83">
        <f t="shared" si="382"/>
        <v>1653.8278679999999</v>
      </c>
      <c r="EK139" s="83">
        <f t="shared" si="382"/>
        <v>0</v>
      </c>
      <c r="EL139" s="83">
        <f t="shared" si="382"/>
        <v>0</v>
      </c>
      <c r="EM139" s="83">
        <f t="shared" si="382"/>
        <v>0</v>
      </c>
      <c r="EN139" s="575">
        <f t="shared" si="336"/>
        <v>108010.46350079999</v>
      </c>
      <c r="EO139" s="575">
        <f t="shared" si="337"/>
        <v>104512.24137599999</v>
      </c>
      <c r="EP139" s="575">
        <f t="shared" si="338"/>
        <v>212522.70487679998</v>
      </c>
      <c r="ER139" s="83">
        <f t="shared" ref="ER139:FK139" si="383">SUM(ER140:ER141)</f>
        <v>0</v>
      </c>
      <c r="ES139" s="83">
        <f t="shared" si="383"/>
        <v>2993.5619999999999</v>
      </c>
      <c r="ET139" s="83">
        <f t="shared" si="383"/>
        <v>42753.617056800009</v>
      </c>
      <c r="EU139" s="83">
        <f t="shared" si="383"/>
        <v>0</v>
      </c>
      <c r="EV139" s="83">
        <f t="shared" si="383"/>
        <v>57004.119360000004</v>
      </c>
      <c r="EW139" s="83">
        <f t="shared" si="383"/>
        <v>0</v>
      </c>
      <c r="EX139" s="83">
        <f t="shared" si="383"/>
        <v>0</v>
      </c>
      <c r="EY139" s="83">
        <f t="shared" si="383"/>
        <v>0</v>
      </c>
      <c r="EZ139" s="83">
        <f t="shared" si="383"/>
        <v>0</v>
      </c>
      <c r="FA139" s="83">
        <f t="shared" si="383"/>
        <v>6395.3369999999995</v>
      </c>
      <c r="FB139" s="83">
        <f t="shared" si="383"/>
        <v>0</v>
      </c>
      <c r="FC139" s="83">
        <f t="shared" si="383"/>
        <v>0</v>
      </c>
      <c r="FD139" s="83">
        <f t="shared" si="383"/>
        <v>74961.890712000008</v>
      </c>
      <c r="FE139" s="83">
        <f t="shared" si="383"/>
        <v>0</v>
      </c>
      <c r="FF139" s="83">
        <f t="shared" si="383"/>
        <v>0</v>
      </c>
      <c r="FG139" s="83">
        <f t="shared" si="383"/>
        <v>20726.54406</v>
      </c>
      <c r="FH139" s="83">
        <f t="shared" si="383"/>
        <v>1737.3545280000001</v>
      </c>
      <c r="FI139" s="83">
        <f t="shared" si="383"/>
        <v>0</v>
      </c>
      <c r="FJ139" s="83">
        <f t="shared" si="383"/>
        <v>0</v>
      </c>
      <c r="FK139" s="83">
        <f t="shared" si="383"/>
        <v>0</v>
      </c>
      <c r="FL139" s="575">
        <f t="shared" si="340"/>
        <v>102751.29841680001</v>
      </c>
      <c r="FM139" s="575">
        <f t="shared" si="341"/>
        <v>103821.1263</v>
      </c>
      <c r="FN139" s="575">
        <f t="shared" si="342"/>
        <v>206572.42471680001</v>
      </c>
    </row>
    <row r="140" spans="1:170" x14ac:dyDescent="0.25">
      <c r="A140" s="97">
        <v>136</v>
      </c>
      <c r="B140" s="62" t="s">
        <v>141</v>
      </c>
      <c r="D140" s="84">
        <f>D97</f>
        <v>0</v>
      </c>
      <c r="E140" s="84">
        <f t="shared" ref="E140:W140" si="384">E97</f>
        <v>870.85439999999994</v>
      </c>
      <c r="F140" s="84">
        <f t="shared" si="384"/>
        <v>41641.644844799994</v>
      </c>
      <c r="G140" s="84">
        <f t="shared" si="384"/>
        <v>0</v>
      </c>
      <c r="H140" s="84">
        <f t="shared" si="384"/>
        <v>6375.6590399999995</v>
      </c>
      <c r="I140" s="84">
        <f t="shared" si="384"/>
        <v>0</v>
      </c>
      <c r="J140" s="84">
        <f t="shared" si="384"/>
        <v>0</v>
      </c>
      <c r="K140" s="84">
        <f t="shared" si="384"/>
        <v>0</v>
      </c>
      <c r="L140" s="84">
        <f t="shared" si="384"/>
        <v>0</v>
      </c>
      <c r="M140" s="84">
        <f t="shared" si="384"/>
        <v>12464.1036</v>
      </c>
      <c r="N140" s="84">
        <f t="shared" si="384"/>
        <v>0</v>
      </c>
      <c r="O140" s="84">
        <f t="shared" si="384"/>
        <v>0</v>
      </c>
      <c r="P140" s="84">
        <f t="shared" si="384"/>
        <v>54045.726479999998</v>
      </c>
      <c r="Q140" s="84">
        <f t="shared" si="384"/>
        <v>0</v>
      </c>
      <c r="R140" s="84">
        <f t="shared" si="384"/>
        <v>0</v>
      </c>
      <c r="S140" s="84">
        <f t="shared" si="384"/>
        <v>22381.167419999998</v>
      </c>
      <c r="T140" s="84">
        <f t="shared" si="384"/>
        <v>1536.8905440000001</v>
      </c>
      <c r="U140" s="84">
        <f t="shared" si="384"/>
        <v>0</v>
      </c>
      <c r="V140" s="84">
        <f t="shared" si="384"/>
        <v>1346.2236719999999</v>
      </c>
      <c r="W140" s="84">
        <f t="shared" si="384"/>
        <v>0</v>
      </c>
      <c r="X140" s="576">
        <f t="shared" si="343"/>
        <v>48888.158284799989</v>
      </c>
      <c r="Y140" s="576">
        <f t="shared" si="344"/>
        <v>91774.111715999985</v>
      </c>
      <c r="Z140" s="576">
        <f t="shared" si="345"/>
        <v>140662.27000079997</v>
      </c>
      <c r="AB140" s="84">
        <f t="shared" ref="AB140:AU140" si="385">AB97</f>
        <v>0</v>
      </c>
      <c r="AC140" s="84">
        <f t="shared" si="385"/>
        <v>870.85439999999994</v>
      </c>
      <c r="AD140" s="84">
        <f t="shared" si="385"/>
        <v>48024.463312799999</v>
      </c>
      <c r="AE140" s="84">
        <f t="shared" si="385"/>
        <v>0</v>
      </c>
      <c r="AF140" s="84">
        <f t="shared" si="385"/>
        <v>5757.6873599999999</v>
      </c>
      <c r="AG140" s="84">
        <f t="shared" si="385"/>
        <v>0</v>
      </c>
      <c r="AH140" s="84">
        <f t="shared" si="385"/>
        <v>0</v>
      </c>
      <c r="AI140" s="84">
        <f t="shared" si="385"/>
        <v>0</v>
      </c>
      <c r="AJ140" s="84">
        <f t="shared" si="385"/>
        <v>0</v>
      </c>
      <c r="AK140" s="84">
        <f t="shared" si="385"/>
        <v>925.28279999999995</v>
      </c>
      <c r="AL140" s="84">
        <f t="shared" si="385"/>
        <v>0</v>
      </c>
      <c r="AM140" s="84">
        <f t="shared" si="385"/>
        <v>0</v>
      </c>
      <c r="AN140" s="84">
        <f t="shared" si="385"/>
        <v>56335.738607999992</v>
      </c>
      <c r="AO140" s="84">
        <f t="shared" si="385"/>
        <v>0</v>
      </c>
      <c r="AP140" s="84">
        <f t="shared" si="385"/>
        <v>0</v>
      </c>
      <c r="AQ140" s="84">
        <f t="shared" si="385"/>
        <v>22142.519819999998</v>
      </c>
      <c r="AR140" s="84">
        <f t="shared" si="385"/>
        <v>1536.8905440000001</v>
      </c>
      <c r="AS140" s="84">
        <f t="shared" si="385"/>
        <v>0</v>
      </c>
      <c r="AT140" s="84">
        <f t="shared" si="385"/>
        <v>0</v>
      </c>
      <c r="AU140" s="84">
        <f t="shared" si="385"/>
        <v>0</v>
      </c>
      <c r="AV140" s="576">
        <f t="shared" si="320"/>
        <v>54653.005072799991</v>
      </c>
      <c r="AW140" s="576">
        <f t="shared" si="321"/>
        <v>80940.431771999982</v>
      </c>
      <c r="AX140" s="576">
        <f t="shared" si="322"/>
        <v>135593.43684479996</v>
      </c>
      <c r="AZ140" s="84">
        <f t="shared" ref="AZ140:BS140" si="386">AZ97</f>
        <v>0</v>
      </c>
      <c r="BA140" s="84">
        <f t="shared" si="386"/>
        <v>843.64019999999994</v>
      </c>
      <c r="BB140" s="84">
        <f t="shared" si="386"/>
        <v>45592.820114400005</v>
      </c>
      <c r="BC140" s="84">
        <f t="shared" si="386"/>
        <v>0</v>
      </c>
      <c r="BD140" s="84">
        <f t="shared" si="386"/>
        <v>5757.6873599999999</v>
      </c>
      <c r="BE140" s="84">
        <f t="shared" si="386"/>
        <v>0</v>
      </c>
      <c r="BF140" s="84">
        <f t="shared" si="386"/>
        <v>0</v>
      </c>
      <c r="BG140" s="84">
        <f t="shared" si="386"/>
        <v>0</v>
      </c>
      <c r="BH140" s="84">
        <f t="shared" si="386"/>
        <v>0</v>
      </c>
      <c r="BI140" s="84">
        <f t="shared" si="386"/>
        <v>925.28279999999995</v>
      </c>
      <c r="BJ140" s="84">
        <f t="shared" si="386"/>
        <v>0</v>
      </c>
      <c r="BK140" s="84">
        <f t="shared" si="386"/>
        <v>0</v>
      </c>
      <c r="BL140" s="84">
        <f t="shared" si="386"/>
        <v>58582.542959999992</v>
      </c>
      <c r="BM140" s="84">
        <f t="shared" si="386"/>
        <v>0</v>
      </c>
      <c r="BN140" s="84">
        <f t="shared" si="386"/>
        <v>0</v>
      </c>
      <c r="BO140" s="84">
        <f t="shared" si="386"/>
        <v>22142.519819999998</v>
      </c>
      <c r="BP140" s="84">
        <f t="shared" si="386"/>
        <v>1637.1225360000001</v>
      </c>
      <c r="BQ140" s="84">
        <f t="shared" si="386"/>
        <v>0</v>
      </c>
      <c r="BR140" s="84">
        <f t="shared" si="386"/>
        <v>0</v>
      </c>
      <c r="BS140" s="84">
        <f t="shared" si="386"/>
        <v>0</v>
      </c>
      <c r="BT140" s="576">
        <f t="shared" si="324"/>
        <v>52194.14767440001</v>
      </c>
      <c r="BU140" s="576">
        <f t="shared" si="325"/>
        <v>83287.468115999989</v>
      </c>
      <c r="BV140" s="576">
        <f t="shared" si="326"/>
        <v>135481.61579040001</v>
      </c>
      <c r="BX140" s="84">
        <f t="shared" ref="BX140:CQ140" si="387">BX97</f>
        <v>0</v>
      </c>
      <c r="BY140" s="84">
        <f t="shared" si="387"/>
        <v>1142.9964</v>
      </c>
      <c r="BZ140" s="84">
        <f t="shared" si="387"/>
        <v>42978.950632800006</v>
      </c>
      <c r="CA140" s="84">
        <f t="shared" si="387"/>
        <v>0</v>
      </c>
      <c r="CB140" s="84">
        <f t="shared" si="387"/>
        <v>5757.6873599999999</v>
      </c>
      <c r="CC140" s="84">
        <f t="shared" si="387"/>
        <v>0</v>
      </c>
      <c r="CD140" s="84">
        <f t="shared" si="387"/>
        <v>0</v>
      </c>
      <c r="CE140" s="84">
        <f t="shared" si="387"/>
        <v>0</v>
      </c>
      <c r="CF140" s="84">
        <f t="shared" si="387"/>
        <v>0</v>
      </c>
      <c r="CG140" s="84">
        <f t="shared" si="387"/>
        <v>925.28279999999995</v>
      </c>
      <c r="CH140" s="84">
        <f t="shared" si="387"/>
        <v>0</v>
      </c>
      <c r="CI140" s="84">
        <f t="shared" si="387"/>
        <v>0</v>
      </c>
      <c r="CJ140" s="84">
        <f t="shared" si="387"/>
        <v>60991.376471999996</v>
      </c>
      <c r="CK140" s="84">
        <f t="shared" si="387"/>
        <v>0</v>
      </c>
      <c r="CL140" s="84">
        <f t="shared" si="387"/>
        <v>0</v>
      </c>
      <c r="CM140" s="84">
        <f t="shared" si="387"/>
        <v>21104.402759999997</v>
      </c>
      <c r="CN140" s="84">
        <f t="shared" si="387"/>
        <v>1058.0043600000001</v>
      </c>
      <c r="CO140" s="84">
        <f t="shared" si="387"/>
        <v>0</v>
      </c>
      <c r="CP140" s="84">
        <f t="shared" si="387"/>
        <v>0</v>
      </c>
      <c r="CQ140" s="84">
        <f t="shared" si="387"/>
        <v>0</v>
      </c>
      <c r="CR140" s="576">
        <f t="shared" si="328"/>
        <v>49879.634392799999</v>
      </c>
      <c r="CS140" s="576">
        <f t="shared" si="329"/>
        <v>84079.066391999993</v>
      </c>
      <c r="CT140" s="576">
        <f t="shared" si="330"/>
        <v>133958.70078479999</v>
      </c>
      <c r="CV140" s="84">
        <f t="shared" ref="CV140:DO140" si="388">CV97</f>
        <v>0</v>
      </c>
      <c r="CW140" s="84">
        <f t="shared" si="388"/>
        <v>734.78340000000003</v>
      </c>
      <c r="CX140" s="84">
        <f t="shared" si="388"/>
        <v>38809.299765600001</v>
      </c>
      <c r="CY140" s="84">
        <f t="shared" si="388"/>
        <v>0</v>
      </c>
      <c r="CZ140" s="84">
        <f t="shared" si="388"/>
        <v>5757.6873599999999</v>
      </c>
      <c r="DA140" s="84">
        <f t="shared" si="388"/>
        <v>0</v>
      </c>
      <c r="DB140" s="84">
        <f t="shared" si="388"/>
        <v>0</v>
      </c>
      <c r="DC140" s="84">
        <f t="shared" si="388"/>
        <v>0</v>
      </c>
      <c r="DD140" s="84">
        <f t="shared" si="388"/>
        <v>0</v>
      </c>
      <c r="DE140" s="84">
        <f t="shared" si="388"/>
        <v>925.28279999999995</v>
      </c>
      <c r="DF140" s="84">
        <f t="shared" si="388"/>
        <v>0</v>
      </c>
      <c r="DG140" s="84">
        <f t="shared" si="388"/>
        <v>0</v>
      </c>
      <c r="DH140" s="84">
        <f t="shared" si="388"/>
        <v>62827.706951999993</v>
      </c>
      <c r="DI140" s="84">
        <f t="shared" si="388"/>
        <v>0</v>
      </c>
      <c r="DJ140" s="84">
        <f t="shared" si="388"/>
        <v>0</v>
      </c>
      <c r="DK140" s="84">
        <f t="shared" si="388"/>
        <v>21012.921179999998</v>
      </c>
      <c r="DL140" s="84">
        <f t="shared" si="388"/>
        <v>1102.5519120000001</v>
      </c>
      <c r="DM140" s="84">
        <f t="shared" si="388"/>
        <v>0</v>
      </c>
      <c r="DN140" s="84">
        <f t="shared" si="388"/>
        <v>0</v>
      </c>
      <c r="DO140" s="84">
        <f t="shared" si="388"/>
        <v>0</v>
      </c>
      <c r="DP140" s="576">
        <f t="shared" si="332"/>
        <v>45301.770525600004</v>
      </c>
      <c r="DQ140" s="576">
        <f t="shared" si="333"/>
        <v>85868.462843999994</v>
      </c>
      <c r="DR140" s="576">
        <f t="shared" si="334"/>
        <v>131170.2333696</v>
      </c>
      <c r="DT140" s="84">
        <f t="shared" ref="DT140:EM140" si="389">DT97</f>
        <v>0</v>
      </c>
      <c r="DU140" s="84">
        <f t="shared" si="389"/>
        <v>1006.9254</v>
      </c>
      <c r="DV140" s="84">
        <f t="shared" si="389"/>
        <v>42797.704060800002</v>
      </c>
      <c r="DW140" s="84">
        <f t="shared" si="389"/>
        <v>0</v>
      </c>
      <c r="DX140" s="84">
        <f t="shared" si="389"/>
        <v>5938.5571200000004</v>
      </c>
      <c r="DY140" s="84">
        <f t="shared" si="389"/>
        <v>0</v>
      </c>
      <c r="DZ140" s="84">
        <f t="shared" si="389"/>
        <v>0</v>
      </c>
      <c r="EA140" s="84">
        <f t="shared" si="389"/>
        <v>0</v>
      </c>
      <c r="EB140" s="84">
        <f t="shared" si="389"/>
        <v>0</v>
      </c>
      <c r="EC140" s="84">
        <f t="shared" si="389"/>
        <v>544.28399999999999</v>
      </c>
      <c r="ED140" s="84">
        <f t="shared" si="389"/>
        <v>0</v>
      </c>
      <c r="EE140" s="84">
        <f t="shared" si="389"/>
        <v>0</v>
      </c>
      <c r="EF140" s="84">
        <f t="shared" si="389"/>
        <v>64084.333103999998</v>
      </c>
      <c r="EG140" s="84">
        <f t="shared" si="389"/>
        <v>0</v>
      </c>
      <c r="EH140" s="84">
        <f t="shared" si="389"/>
        <v>0</v>
      </c>
      <c r="EI140" s="84">
        <f t="shared" si="389"/>
        <v>21247.59132</v>
      </c>
      <c r="EJ140" s="84">
        <f t="shared" si="389"/>
        <v>1330.8581159999999</v>
      </c>
      <c r="EK140" s="84">
        <f t="shared" si="389"/>
        <v>0</v>
      </c>
      <c r="EL140" s="84">
        <f t="shared" si="389"/>
        <v>0</v>
      </c>
      <c r="EM140" s="84">
        <f t="shared" si="389"/>
        <v>0</v>
      </c>
      <c r="EN140" s="576">
        <f t="shared" si="336"/>
        <v>49743.1865808</v>
      </c>
      <c r="EO140" s="576">
        <f t="shared" si="337"/>
        <v>87207.06654</v>
      </c>
      <c r="EP140" s="576">
        <f t="shared" si="338"/>
        <v>136950.25312080001</v>
      </c>
      <c r="ER140" s="84">
        <f t="shared" ref="ER140:FK140" si="390">ER97</f>
        <v>0</v>
      </c>
      <c r="ES140" s="84">
        <f t="shared" si="390"/>
        <v>1006.9254</v>
      </c>
      <c r="ET140" s="84">
        <f t="shared" si="390"/>
        <v>42752.637345600007</v>
      </c>
      <c r="EU140" s="84">
        <f t="shared" si="390"/>
        <v>0</v>
      </c>
      <c r="EV140" s="84">
        <f t="shared" si="390"/>
        <v>5441.1652800000002</v>
      </c>
      <c r="EW140" s="84">
        <f t="shared" si="390"/>
        <v>0</v>
      </c>
      <c r="EX140" s="84">
        <f t="shared" si="390"/>
        <v>0</v>
      </c>
      <c r="EY140" s="84">
        <f t="shared" si="390"/>
        <v>0</v>
      </c>
      <c r="EZ140" s="84">
        <f t="shared" si="390"/>
        <v>0</v>
      </c>
      <c r="FA140" s="84">
        <f t="shared" si="390"/>
        <v>489.85559999999998</v>
      </c>
      <c r="FB140" s="84">
        <f t="shared" si="390"/>
        <v>0</v>
      </c>
      <c r="FC140" s="84">
        <f t="shared" si="390"/>
        <v>0</v>
      </c>
      <c r="FD140" s="84">
        <f t="shared" si="390"/>
        <v>66568.780224000002</v>
      </c>
      <c r="FE140" s="84">
        <f t="shared" si="390"/>
        <v>0</v>
      </c>
      <c r="FF140" s="84">
        <f t="shared" si="390"/>
        <v>0</v>
      </c>
      <c r="FG140" s="84">
        <f t="shared" si="390"/>
        <v>18642.355019999999</v>
      </c>
      <c r="FH140" s="84">
        <f t="shared" si="390"/>
        <v>1397.6794440000001</v>
      </c>
      <c r="FI140" s="84">
        <f t="shared" si="390"/>
        <v>0</v>
      </c>
      <c r="FJ140" s="84">
        <f t="shared" si="390"/>
        <v>0</v>
      </c>
      <c r="FK140" s="84">
        <f t="shared" si="390"/>
        <v>0</v>
      </c>
      <c r="FL140" s="576">
        <f t="shared" si="340"/>
        <v>49200.728025600009</v>
      </c>
      <c r="FM140" s="576">
        <f t="shared" si="341"/>
        <v>87098.670287999994</v>
      </c>
      <c r="FN140" s="576">
        <f t="shared" si="342"/>
        <v>136299.39831359999</v>
      </c>
    </row>
    <row r="141" spans="1:170" x14ac:dyDescent="0.25">
      <c r="A141" s="97">
        <v>137</v>
      </c>
      <c r="B141" s="63" t="s">
        <v>142</v>
      </c>
      <c r="D141" s="85">
        <f>D104</f>
        <v>0</v>
      </c>
      <c r="E141" s="85">
        <f t="shared" ref="E141:W141" si="391">E104</f>
        <v>1741.7087999999999</v>
      </c>
      <c r="F141" s="85">
        <f t="shared" si="391"/>
        <v>0</v>
      </c>
      <c r="G141" s="85">
        <f t="shared" si="391"/>
        <v>0</v>
      </c>
      <c r="H141" s="85">
        <f t="shared" si="391"/>
        <v>60425.572319999999</v>
      </c>
      <c r="I141" s="85">
        <f t="shared" si="391"/>
        <v>0</v>
      </c>
      <c r="J141" s="85">
        <f t="shared" si="391"/>
        <v>0</v>
      </c>
      <c r="K141" s="85">
        <f t="shared" si="391"/>
        <v>0</v>
      </c>
      <c r="L141" s="85">
        <f t="shared" si="391"/>
        <v>0</v>
      </c>
      <c r="M141" s="85">
        <f t="shared" si="391"/>
        <v>0</v>
      </c>
      <c r="N141" s="85">
        <f t="shared" si="391"/>
        <v>0</v>
      </c>
      <c r="O141" s="85">
        <f t="shared" si="391"/>
        <v>0</v>
      </c>
      <c r="P141" s="85">
        <f t="shared" si="391"/>
        <v>6819.6273119999996</v>
      </c>
      <c r="Q141" s="85">
        <f t="shared" si="391"/>
        <v>0</v>
      </c>
      <c r="R141" s="85">
        <f t="shared" si="391"/>
        <v>0</v>
      </c>
      <c r="S141" s="85">
        <f t="shared" si="391"/>
        <v>2501.8223399999997</v>
      </c>
      <c r="T141" s="85">
        <f t="shared" si="391"/>
        <v>373.08574799999997</v>
      </c>
      <c r="U141" s="85">
        <f t="shared" si="391"/>
        <v>0</v>
      </c>
      <c r="V141" s="85">
        <f t="shared" si="391"/>
        <v>895.55651999999986</v>
      </c>
      <c r="W141" s="85">
        <f t="shared" si="391"/>
        <v>0</v>
      </c>
      <c r="X141" s="577">
        <f t="shared" si="343"/>
        <v>62167.28112</v>
      </c>
      <c r="Y141" s="577">
        <f t="shared" si="344"/>
        <v>10590.091919999999</v>
      </c>
      <c r="Z141" s="577">
        <f t="shared" si="345"/>
        <v>72757.373040000006</v>
      </c>
      <c r="AB141" s="85">
        <f t="shared" ref="AB141:AU141" si="392">AB104</f>
        <v>0</v>
      </c>
      <c r="AC141" s="85">
        <f t="shared" si="392"/>
        <v>1741.7087999999999</v>
      </c>
      <c r="AD141" s="85">
        <f t="shared" si="392"/>
        <v>0.9797112</v>
      </c>
      <c r="AE141" s="85">
        <f t="shared" si="392"/>
        <v>0</v>
      </c>
      <c r="AF141" s="85">
        <f t="shared" si="392"/>
        <v>54562.3776</v>
      </c>
      <c r="AG141" s="85">
        <f t="shared" si="392"/>
        <v>0</v>
      </c>
      <c r="AH141" s="85">
        <f t="shared" si="392"/>
        <v>0</v>
      </c>
      <c r="AI141" s="85">
        <f t="shared" si="392"/>
        <v>0</v>
      </c>
      <c r="AJ141" s="85">
        <f t="shared" si="392"/>
        <v>0</v>
      </c>
      <c r="AK141" s="85">
        <f t="shared" si="392"/>
        <v>11375.535599999999</v>
      </c>
      <c r="AL141" s="85">
        <f t="shared" si="392"/>
        <v>0</v>
      </c>
      <c r="AM141" s="85">
        <f t="shared" si="392"/>
        <v>0</v>
      </c>
      <c r="AN141" s="85">
        <f t="shared" si="392"/>
        <v>7100.4778560000004</v>
      </c>
      <c r="AO141" s="85">
        <f t="shared" si="392"/>
        <v>0</v>
      </c>
      <c r="AP141" s="85">
        <f t="shared" si="392"/>
        <v>0</v>
      </c>
      <c r="AQ141" s="85">
        <f t="shared" si="392"/>
        <v>2473.9801199999997</v>
      </c>
      <c r="AR141" s="85">
        <f t="shared" si="392"/>
        <v>373.08574799999997</v>
      </c>
      <c r="AS141" s="85">
        <f t="shared" si="392"/>
        <v>0</v>
      </c>
      <c r="AT141" s="85">
        <f t="shared" si="392"/>
        <v>2230.2246239999995</v>
      </c>
      <c r="AU141" s="85">
        <f t="shared" si="392"/>
        <v>0</v>
      </c>
      <c r="AV141" s="577">
        <f t="shared" si="320"/>
        <v>56305.066111200002</v>
      </c>
      <c r="AW141" s="577">
        <f t="shared" si="321"/>
        <v>23553.303948000001</v>
      </c>
      <c r="AX141" s="577">
        <f t="shared" si="322"/>
        <v>79858.37005920001</v>
      </c>
      <c r="AZ141" s="85">
        <f t="shared" ref="AZ141:BS141" si="393">AZ104</f>
        <v>0</v>
      </c>
      <c r="BA141" s="85">
        <f t="shared" si="393"/>
        <v>1687.2803999999999</v>
      </c>
      <c r="BB141" s="85">
        <f t="shared" si="393"/>
        <v>0.9797112</v>
      </c>
      <c r="BC141" s="85">
        <f t="shared" si="393"/>
        <v>0</v>
      </c>
      <c r="BD141" s="85">
        <f t="shared" si="393"/>
        <v>54562.3776</v>
      </c>
      <c r="BE141" s="85">
        <f t="shared" si="393"/>
        <v>0</v>
      </c>
      <c r="BF141" s="85">
        <f t="shared" si="393"/>
        <v>0</v>
      </c>
      <c r="BG141" s="85">
        <f t="shared" si="393"/>
        <v>0</v>
      </c>
      <c r="BH141" s="85">
        <f t="shared" si="393"/>
        <v>0</v>
      </c>
      <c r="BI141" s="85">
        <f t="shared" si="393"/>
        <v>11375.535599999999</v>
      </c>
      <c r="BJ141" s="85">
        <f t="shared" si="393"/>
        <v>0</v>
      </c>
      <c r="BK141" s="85">
        <f t="shared" si="393"/>
        <v>0</v>
      </c>
      <c r="BL141" s="85">
        <f t="shared" si="393"/>
        <v>7388.5296959999996</v>
      </c>
      <c r="BM141" s="85">
        <f t="shared" si="393"/>
        <v>0</v>
      </c>
      <c r="BN141" s="85">
        <f t="shared" si="393"/>
        <v>0</v>
      </c>
      <c r="BO141" s="85">
        <f t="shared" si="393"/>
        <v>2473.9801199999997</v>
      </c>
      <c r="BP141" s="85">
        <f t="shared" si="393"/>
        <v>395.35952400000002</v>
      </c>
      <c r="BQ141" s="85">
        <f t="shared" si="393"/>
        <v>0</v>
      </c>
      <c r="BR141" s="85">
        <f t="shared" si="393"/>
        <v>2496.0026879999996</v>
      </c>
      <c r="BS141" s="85">
        <f t="shared" si="393"/>
        <v>0</v>
      </c>
      <c r="BT141" s="577">
        <f t="shared" si="324"/>
        <v>56250.637711199997</v>
      </c>
      <c r="BU141" s="577">
        <f t="shared" si="325"/>
        <v>24129.407628000001</v>
      </c>
      <c r="BV141" s="577">
        <f t="shared" si="326"/>
        <v>80380.045339200005</v>
      </c>
      <c r="BX141" s="85">
        <f t="shared" ref="BX141:CQ141" si="394">BX104</f>
        <v>0</v>
      </c>
      <c r="BY141" s="85">
        <f t="shared" si="394"/>
        <v>2258.7786000000001</v>
      </c>
      <c r="BZ141" s="85">
        <f t="shared" si="394"/>
        <v>0</v>
      </c>
      <c r="CA141" s="85">
        <f t="shared" si="394"/>
        <v>0</v>
      </c>
      <c r="CB141" s="85">
        <f t="shared" si="394"/>
        <v>54562.3776</v>
      </c>
      <c r="CC141" s="85">
        <f t="shared" si="394"/>
        <v>0</v>
      </c>
      <c r="CD141" s="85">
        <f t="shared" si="394"/>
        <v>0</v>
      </c>
      <c r="CE141" s="85">
        <f t="shared" si="394"/>
        <v>0</v>
      </c>
      <c r="CF141" s="85">
        <f t="shared" si="394"/>
        <v>0</v>
      </c>
      <c r="CG141" s="85">
        <f t="shared" si="394"/>
        <v>11375.535599999999</v>
      </c>
      <c r="CH141" s="85">
        <f t="shared" si="394"/>
        <v>0</v>
      </c>
      <c r="CI141" s="85">
        <f t="shared" si="394"/>
        <v>0</v>
      </c>
      <c r="CJ141" s="85">
        <f t="shared" si="394"/>
        <v>7694.5847759999997</v>
      </c>
      <c r="CK141" s="85">
        <f t="shared" si="394"/>
        <v>0</v>
      </c>
      <c r="CL141" s="85">
        <f t="shared" si="394"/>
        <v>0</v>
      </c>
      <c r="CM141" s="85">
        <f t="shared" si="394"/>
        <v>2358.6337800000001</v>
      </c>
      <c r="CN141" s="85">
        <f t="shared" si="394"/>
        <v>256.14842400000003</v>
      </c>
      <c r="CO141" s="85">
        <f t="shared" si="394"/>
        <v>0</v>
      </c>
      <c r="CP141" s="85">
        <f t="shared" si="394"/>
        <v>0</v>
      </c>
      <c r="CQ141" s="85">
        <f t="shared" si="394"/>
        <v>0</v>
      </c>
      <c r="CR141" s="577">
        <f t="shared" si="328"/>
        <v>56821.156199999998</v>
      </c>
      <c r="CS141" s="577">
        <f t="shared" si="329"/>
        <v>21684.902579999998</v>
      </c>
      <c r="CT141" s="577">
        <f t="shared" si="330"/>
        <v>78506.058779999992</v>
      </c>
      <c r="CV141" s="85">
        <f t="shared" ref="CV141:DO141" si="395">CV104</f>
        <v>0</v>
      </c>
      <c r="CW141" s="85">
        <f t="shared" si="395"/>
        <v>1442.3525999999999</v>
      </c>
      <c r="CX141" s="85">
        <f t="shared" si="395"/>
        <v>0</v>
      </c>
      <c r="CY141" s="85">
        <f t="shared" si="395"/>
        <v>0</v>
      </c>
      <c r="CZ141" s="85">
        <f t="shared" si="395"/>
        <v>54562.3776</v>
      </c>
      <c r="DA141" s="85">
        <f t="shared" si="395"/>
        <v>0</v>
      </c>
      <c r="DB141" s="85">
        <f t="shared" si="395"/>
        <v>0</v>
      </c>
      <c r="DC141" s="85">
        <f t="shared" si="395"/>
        <v>0</v>
      </c>
      <c r="DD141" s="85">
        <f t="shared" si="395"/>
        <v>0</v>
      </c>
      <c r="DE141" s="85">
        <f t="shared" si="395"/>
        <v>11375.535599999999</v>
      </c>
      <c r="DF141" s="85">
        <f t="shared" si="395"/>
        <v>0</v>
      </c>
      <c r="DG141" s="85">
        <f t="shared" si="395"/>
        <v>0</v>
      </c>
      <c r="DH141" s="85">
        <f t="shared" si="395"/>
        <v>7917.824951999999</v>
      </c>
      <c r="DI141" s="85">
        <f t="shared" si="395"/>
        <v>0</v>
      </c>
      <c r="DJ141" s="85">
        <f t="shared" si="395"/>
        <v>0</v>
      </c>
      <c r="DK141" s="85">
        <f t="shared" si="395"/>
        <v>2346.7013999999999</v>
      </c>
      <c r="DL141" s="85">
        <f t="shared" si="395"/>
        <v>267.28531200000003</v>
      </c>
      <c r="DM141" s="85">
        <f t="shared" si="395"/>
        <v>0</v>
      </c>
      <c r="DN141" s="85">
        <f t="shared" si="395"/>
        <v>0</v>
      </c>
      <c r="DO141" s="85">
        <f t="shared" si="395"/>
        <v>0</v>
      </c>
      <c r="DP141" s="577">
        <f t="shared" si="332"/>
        <v>56004.730199999998</v>
      </c>
      <c r="DQ141" s="577">
        <f t="shared" si="333"/>
        <v>21907.347263999996</v>
      </c>
      <c r="DR141" s="577">
        <f t="shared" si="334"/>
        <v>77912.077464000002</v>
      </c>
      <c r="DT141" s="85">
        <f t="shared" ref="DT141:EM141" si="396">DT104</f>
        <v>0</v>
      </c>
      <c r="DU141" s="85">
        <f t="shared" si="396"/>
        <v>1986.6366</v>
      </c>
      <c r="DV141" s="85">
        <f t="shared" si="396"/>
        <v>0</v>
      </c>
      <c r="DW141" s="85">
        <f t="shared" si="396"/>
        <v>0</v>
      </c>
      <c r="DX141" s="85">
        <f t="shared" si="396"/>
        <v>56280.640319999999</v>
      </c>
      <c r="DY141" s="85">
        <f t="shared" si="396"/>
        <v>0</v>
      </c>
      <c r="DZ141" s="85">
        <f t="shared" si="396"/>
        <v>0</v>
      </c>
      <c r="EA141" s="85">
        <f t="shared" si="396"/>
        <v>0</v>
      </c>
      <c r="EB141" s="85">
        <f t="shared" si="396"/>
        <v>0</v>
      </c>
      <c r="EC141" s="85">
        <f t="shared" si="396"/>
        <v>6531.4079999999994</v>
      </c>
      <c r="ED141" s="85">
        <f t="shared" si="396"/>
        <v>0</v>
      </c>
      <c r="EE141" s="85">
        <f t="shared" si="396"/>
        <v>0</v>
      </c>
      <c r="EF141" s="85">
        <f t="shared" si="396"/>
        <v>8076.2534639999994</v>
      </c>
      <c r="EG141" s="85">
        <f t="shared" si="396"/>
        <v>0</v>
      </c>
      <c r="EH141" s="85">
        <f t="shared" si="396"/>
        <v>0</v>
      </c>
      <c r="EI141" s="85">
        <f t="shared" si="396"/>
        <v>2374.5436199999999</v>
      </c>
      <c r="EJ141" s="85">
        <f t="shared" si="396"/>
        <v>322.96975199999997</v>
      </c>
      <c r="EK141" s="85">
        <f t="shared" si="396"/>
        <v>0</v>
      </c>
      <c r="EL141" s="85">
        <f t="shared" si="396"/>
        <v>0</v>
      </c>
      <c r="EM141" s="85">
        <f t="shared" si="396"/>
        <v>0</v>
      </c>
      <c r="EN141" s="577">
        <f t="shared" si="336"/>
        <v>58267.276919999997</v>
      </c>
      <c r="EO141" s="577">
        <f t="shared" si="337"/>
        <v>17305.174835999998</v>
      </c>
      <c r="EP141" s="577">
        <f t="shared" si="338"/>
        <v>75572.451755999995</v>
      </c>
      <c r="ER141" s="85">
        <f t="shared" ref="ER141:FK141" si="397">ER104</f>
        <v>0</v>
      </c>
      <c r="ES141" s="85">
        <f t="shared" si="397"/>
        <v>1986.6366</v>
      </c>
      <c r="ET141" s="85">
        <f t="shared" si="397"/>
        <v>0.9797112</v>
      </c>
      <c r="EU141" s="85">
        <f t="shared" si="397"/>
        <v>0</v>
      </c>
      <c r="EV141" s="85">
        <f t="shared" si="397"/>
        <v>51562.954080000003</v>
      </c>
      <c r="EW141" s="85">
        <f t="shared" si="397"/>
        <v>0</v>
      </c>
      <c r="EX141" s="85">
        <f t="shared" si="397"/>
        <v>0</v>
      </c>
      <c r="EY141" s="85">
        <f t="shared" si="397"/>
        <v>0</v>
      </c>
      <c r="EZ141" s="85">
        <f t="shared" si="397"/>
        <v>0</v>
      </c>
      <c r="FA141" s="85">
        <f t="shared" si="397"/>
        <v>5905.4813999999997</v>
      </c>
      <c r="FB141" s="85">
        <f t="shared" si="397"/>
        <v>0</v>
      </c>
      <c r="FC141" s="85">
        <f t="shared" si="397"/>
        <v>0</v>
      </c>
      <c r="FD141" s="85">
        <f t="shared" si="397"/>
        <v>8393.1104880000003</v>
      </c>
      <c r="FE141" s="85">
        <f t="shared" si="397"/>
        <v>0</v>
      </c>
      <c r="FF141" s="85">
        <f t="shared" si="397"/>
        <v>0</v>
      </c>
      <c r="FG141" s="85">
        <f t="shared" si="397"/>
        <v>2084.1890399999997</v>
      </c>
      <c r="FH141" s="85">
        <f t="shared" si="397"/>
        <v>339.67508400000003</v>
      </c>
      <c r="FI141" s="85">
        <f t="shared" si="397"/>
        <v>0</v>
      </c>
      <c r="FJ141" s="85">
        <f t="shared" si="397"/>
        <v>0</v>
      </c>
      <c r="FK141" s="85">
        <f t="shared" si="397"/>
        <v>0</v>
      </c>
      <c r="FL141" s="577">
        <f t="shared" si="340"/>
        <v>53550.570391200003</v>
      </c>
      <c r="FM141" s="577">
        <f t="shared" si="341"/>
        <v>16722.456011999999</v>
      </c>
      <c r="FN141" s="577">
        <f t="shared" si="342"/>
        <v>70273.026403199998</v>
      </c>
    </row>
    <row r="142" spans="1:170" x14ac:dyDescent="0.25">
      <c r="A142" s="97">
        <v>138</v>
      </c>
      <c r="B142" s="68" t="s">
        <v>19</v>
      </c>
      <c r="D142" s="18">
        <f>D44</f>
        <v>0</v>
      </c>
      <c r="E142" s="18">
        <f t="shared" ref="E142:W142" si="398">E44</f>
        <v>0</v>
      </c>
      <c r="F142" s="18">
        <f t="shared" si="398"/>
        <v>7348.8137112000004</v>
      </c>
      <c r="G142" s="18">
        <f t="shared" si="398"/>
        <v>0</v>
      </c>
      <c r="H142" s="18">
        <f t="shared" si="398"/>
        <v>0</v>
      </c>
      <c r="I142" s="18">
        <f t="shared" si="398"/>
        <v>283.11141599999996</v>
      </c>
      <c r="J142" s="18">
        <f t="shared" si="398"/>
        <v>0</v>
      </c>
      <c r="K142" s="18">
        <f t="shared" si="398"/>
        <v>0</v>
      </c>
      <c r="L142" s="18">
        <f t="shared" si="398"/>
        <v>0</v>
      </c>
      <c r="M142" s="18">
        <f t="shared" si="398"/>
        <v>0</v>
      </c>
      <c r="N142" s="18">
        <f t="shared" si="398"/>
        <v>0</v>
      </c>
      <c r="O142" s="18">
        <f t="shared" si="398"/>
        <v>3437.7814799999996</v>
      </c>
      <c r="P142" s="18">
        <f t="shared" si="398"/>
        <v>34537.415615999991</v>
      </c>
      <c r="Q142" s="18">
        <f t="shared" si="398"/>
        <v>55.768175999999997</v>
      </c>
      <c r="R142" s="18">
        <f t="shared" si="398"/>
        <v>0</v>
      </c>
      <c r="S142" s="18">
        <f t="shared" si="398"/>
        <v>2446.1378999999997</v>
      </c>
      <c r="T142" s="18">
        <f t="shared" si="398"/>
        <v>0</v>
      </c>
      <c r="U142" s="18">
        <f t="shared" si="398"/>
        <v>0</v>
      </c>
      <c r="V142" s="18">
        <f t="shared" si="398"/>
        <v>0</v>
      </c>
      <c r="W142" s="18">
        <f t="shared" si="398"/>
        <v>0</v>
      </c>
      <c r="X142" s="567">
        <f t="shared" si="343"/>
        <v>7631.9251272000001</v>
      </c>
      <c r="Y142" s="567">
        <f t="shared" si="344"/>
        <v>40477.103171999988</v>
      </c>
      <c r="Z142" s="567">
        <f t="shared" si="345"/>
        <v>48109.028299199985</v>
      </c>
      <c r="AB142" s="18">
        <f t="shared" ref="AB142:AU142" si="399">AB44</f>
        <v>0</v>
      </c>
      <c r="AC142" s="18">
        <f t="shared" si="399"/>
        <v>0</v>
      </c>
      <c r="AD142" s="18">
        <f t="shared" si="399"/>
        <v>8475.4815911999995</v>
      </c>
      <c r="AE142" s="18">
        <f t="shared" si="399"/>
        <v>0</v>
      </c>
      <c r="AF142" s="18">
        <f t="shared" si="399"/>
        <v>0</v>
      </c>
      <c r="AG142" s="18">
        <f t="shared" si="399"/>
        <v>283.11141599999996</v>
      </c>
      <c r="AH142" s="18">
        <f t="shared" si="399"/>
        <v>0</v>
      </c>
      <c r="AI142" s="18">
        <f t="shared" si="399"/>
        <v>0</v>
      </c>
      <c r="AJ142" s="18">
        <f t="shared" si="399"/>
        <v>0</v>
      </c>
      <c r="AK142" s="18">
        <f t="shared" si="399"/>
        <v>0</v>
      </c>
      <c r="AL142" s="18">
        <f t="shared" si="399"/>
        <v>0</v>
      </c>
      <c r="AM142" s="18">
        <f t="shared" si="399"/>
        <v>3455.1148319999993</v>
      </c>
      <c r="AN142" s="18">
        <f t="shared" si="399"/>
        <v>35574.402239999996</v>
      </c>
      <c r="AO142" s="18">
        <f t="shared" si="399"/>
        <v>55.768175999999997</v>
      </c>
      <c r="AP142" s="18">
        <f t="shared" si="399"/>
        <v>0</v>
      </c>
      <c r="AQ142" s="18">
        <f t="shared" si="399"/>
        <v>2497.8448800000001</v>
      </c>
      <c r="AR142" s="18">
        <f t="shared" si="399"/>
        <v>0</v>
      </c>
      <c r="AS142" s="18">
        <f t="shared" si="399"/>
        <v>0</v>
      </c>
      <c r="AT142" s="18">
        <f t="shared" si="399"/>
        <v>0</v>
      </c>
      <c r="AU142" s="18">
        <f t="shared" si="399"/>
        <v>0</v>
      </c>
      <c r="AV142" s="567">
        <f t="shared" si="320"/>
        <v>8758.5930071999992</v>
      </c>
      <c r="AW142" s="567">
        <f t="shared" si="321"/>
        <v>41583.13012799999</v>
      </c>
      <c r="AX142" s="567">
        <f t="shared" si="322"/>
        <v>50341.723135199987</v>
      </c>
      <c r="AZ142" s="18">
        <f t="shared" ref="AZ142:BS142" si="400">AZ44</f>
        <v>0</v>
      </c>
      <c r="BA142" s="18">
        <f t="shared" si="400"/>
        <v>0</v>
      </c>
      <c r="BB142" s="18">
        <f t="shared" si="400"/>
        <v>8046.3680856000001</v>
      </c>
      <c r="BC142" s="18">
        <f t="shared" si="400"/>
        <v>0</v>
      </c>
      <c r="BD142" s="18">
        <f t="shared" si="400"/>
        <v>0</v>
      </c>
      <c r="BE142" s="18">
        <f t="shared" si="400"/>
        <v>283.11141599999996</v>
      </c>
      <c r="BF142" s="18">
        <f t="shared" si="400"/>
        <v>0</v>
      </c>
      <c r="BG142" s="18">
        <f t="shared" si="400"/>
        <v>0</v>
      </c>
      <c r="BH142" s="18">
        <f t="shared" si="400"/>
        <v>0</v>
      </c>
      <c r="BI142" s="18">
        <f t="shared" si="400"/>
        <v>0</v>
      </c>
      <c r="BJ142" s="18">
        <f t="shared" si="400"/>
        <v>0</v>
      </c>
      <c r="BK142" s="18">
        <f t="shared" si="400"/>
        <v>3640.0039199999997</v>
      </c>
      <c r="BL142" s="18">
        <f t="shared" si="400"/>
        <v>36283.729895999997</v>
      </c>
      <c r="BM142" s="18">
        <f t="shared" si="400"/>
        <v>55.768175999999997</v>
      </c>
      <c r="BN142" s="18">
        <f t="shared" si="400"/>
        <v>0</v>
      </c>
      <c r="BO142" s="18">
        <f t="shared" si="400"/>
        <v>2497.8448800000001</v>
      </c>
      <c r="BP142" s="18">
        <f t="shared" si="400"/>
        <v>0</v>
      </c>
      <c r="BQ142" s="18">
        <f t="shared" si="400"/>
        <v>0</v>
      </c>
      <c r="BR142" s="18">
        <f t="shared" si="400"/>
        <v>0</v>
      </c>
      <c r="BS142" s="18">
        <f t="shared" si="400"/>
        <v>0</v>
      </c>
      <c r="BT142" s="567">
        <f t="shared" si="324"/>
        <v>8329.4795016000007</v>
      </c>
      <c r="BU142" s="567">
        <f t="shared" si="325"/>
        <v>42477.346871999995</v>
      </c>
      <c r="BV142" s="567">
        <f t="shared" si="326"/>
        <v>50806.826373599994</v>
      </c>
      <c r="BX142" s="18">
        <f t="shared" ref="BX142:CQ142" si="401">BX44</f>
        <v>0</v>
      </c>
      <c r="BY142" s="18">
        <f t="shared" si="401"/>
        <v>0</v>
      </c>
      <c r="BZ142" s="18">
        <f t="shared" si="401"/>
        <v>7584.9241104000002</v>
      </c>
      <c r="CA142" s="18">
        <f t="shared" si="401"/>
        <v>0</v>
      </c>
      <c r="CB142" s="18">
        <f t="shared" si="401"/>
        <v>0</v>
      </c>
      <c r="CC142" s="18">
        <f t="shared" si="401"/>
        <v>283.11141599999996</v>
      </c>
      <c r="CD142" s="18">
        <f t="shared" si="401"/>
        <v>0</v>
      </c>
      <c r="CE142" s="18">
        <f t="shared" si="401"/>
        <v>0</v>
      </c>
      <c r="CF142" s="18">
        <f t="shared" si="401"/>
        <v>158.344776</v>
      </c>
      <c r="CG142" s="18">
        <f t="shared" si="401"/>
        <v>0</v>
      </c>
      <c r="CH142" s="18">
        <f t="shared" si="401"/>
        <v>0</v>
      </c>
      <c r="CI142" s="18">
        <f t="shared" si="401"/>
        <v>4183.1156159999991</v>
      </c>
      <c r="CJ142" s="18">
        <f t="shared" si="401"/>
        <v>40118.420015999996</v>
      </c>
      <c r="CK142" s="18">
        <f t="shared" si="401"/>
        <v>6.1964639999999997</v>
      </c>
      <c r="CL142" s="18">
        <f t="shared" si="401"/>
        <v>0</v>
      </c>
      <c r="CM142" s="18">
        <f t="shared" si="401"/>
        <v>2215.4452199999996</v>
      </c>
      <c r="CN142" s="18">
        <f t="shared" si="401"/>
        <v>0</v>
      </c>
      <c r="CO142" s="18">
        <f t="shared" si="401"/>
        <v>0</v>
      </c>
      <c r="CP142" s="18">
        <f t="shared" si="401"/>
        <v>733.77856799999995</v>
      </c>
      <c r="CQ142" s="18">
        <f t="shared" si="401"/>
        <v>0</v>
      </c>
      <c r="CR142" s="567">
        <f t="shared" si="328"/>
        <v>7868.0355264</v>
      </c>
      <c r="CS142" s="567">
        <f t="shared" si="329"/>
        <v>47415.300660000001</v>
      </c>
      <c r="CT142" s="567">
        <f t="shared" si="330"/>
        <v>55283.336186400003</v>
      </c>
      <c r="CV142" s="18">
        <f t="shared" ref="CV142:DO142" si="402">CV44</f>
        <v>0</v>
      </c>
      <c r="CW142" s="18">
        <f t="shared" si="402"/>
        <v>0</v>
      </c>
      <c r="CX142" s="18">
        <f t="shared" si="402"/>
        <v>12055.346316000001</v>
      </c>
      <c r="CY142" s="18">
        <f t="shared" si="402"/>
        <v>0</v>
      </c>
      <c r="CZ142" s="18">
        <f t="shared" si="402"/>
        <v>0</v>
      </c>
      <c r="DA142" s="18">
        <f t="shared" si="402"/>
        <v>820.4453279999999</v>
      </c>
      <c r="DB142" s="18">
        <f t="shared" si="402"/>
        <v>0</v>
      </c>
      <c r="DC142" s="18">
        <f t="shared" si="402"/>
        <v>0</v>
      </c>
      <c r="DD142" s="18">
        <f t="shared" si="402"/>
        <v>250.28690399999999</v>
      </c>
      <c r="DE142" s="18">
        <f t="shared" si="402"/>
        <v>0</v>
      </c>
      <c r="DF142" s="18">
        <f t="shared" si="402"/>
        <v>0</v>
      </c>
      <c r="DG142" s="18">
        <f t="shared" si="402"/>
        <v>4183.1156159999991</v>
      </c>
      <c r="DH142" s="18">
        <f t="shared" si="402"/>
        <v>41321.036447999999</v>
      </c>
      <c r="DI142" s="18">
        <f t="shared" si="402"/>
        <v>6.1964639999999997</v>
      </c>
      <c r="DJ142" s="18">
        <f t="shared" si="402"/>
        <v>0</v>
      </c>
      <c r="DK142" s="18">
        <f t="shared" si="402"/>
        <v>2203.5128399999999</v>
      </c>
      <c r="DL142" s="18">
        <f t="shared" si="402"/>
        <v>0</v>
      </c>
      <c r="DM142" s="18">
        <f t="shared" si="402"/>
        <v>0</v>
      </c>
      <c r="DN142" s="18">
        <f t="shared" si="402"/>
        <v>849.33424799999989</v>
      </c>
      <c r="DO142" s="18">
        <f t="shared" si="402"/>
        <v>0</v>
      </c>
      <c r="DP142" s="567">
        <f t="shared" si="332"/>
        <v>12875.791644000001</v>
      </c>
      <c r="DQ142" s="567">
        <f t="shared" si="333"/>
        <v>48813.482519999998</v>
      </c>
      <c r="DR142" s="567">
        <f t="shared" si="334"/>
        <v>61689.274164000002</v>
      </c>
      <c r="DT142" s="18">
        <f t="shared" ref="DT142:EM142" si="403">DT44</f>
        <v>0</v>
      </c>
      <c r="DU142" s="18">
        <f t="shared" si="403"/>
        <v>0</v>
      </c>
      <c r="DV142" s="18">
        <f t="shared" si="403"/>
        <v>14743.673848800001</v>
      </c>
      <c r="DW142" s="18">
        <f t="shared" si="403"/>
        <v>0</v>
      </c>
      <c r="DX142" s="18">
        <f t="shared" si="403"/>
        <v>0</v>
      </c>
      <c r="DY142" s="18">
        <f t="shared" si="403"/>
        <v>0</v>
      </c>
      <c r="DZ142" s="18">
        <f t="shared" si="403"/>
        <v>0</v>
      </c>
      <c r="EA142" s="18">
        <f t="shared" si="403"/>
        <v>0</v>
      </c>
      <c r="EB142" s="18">
        <f t="shared" si="403"/>
        <v>337.12113599999998</v>
      </c>
      <c r="EC142" s="18">
        <f t="shared" si="403"/>
        <v>0</v>
      </c>
      <c r="ED142" s="18">
        <f t="shared" si="403"/>
        <v>0</v>
      </c>
      <c r="EE142" s="18">
        <f t="shared" si="403"/>
        <v>5234.6723039999997</v>
      </c>
      <c r="EF142" s="18">
        <f t="shared" si="403"/>
        <v>42149.185487999996</v>
      </c>
      <c r="EG142" s="18">
        <f t="shared" si="403"/>
        <v>6.1964639999999997</v>
      </c>
      <c r="EH142" s="18">
        <f t="shared" si="403"/>
        <v>0</v>
      </c>
      <c r="EI142" s="18">
        <f t="shared" si="403"/>
        <v>2231.3550599999994</v>
      </c>
      <c r="EJ142" s="18">
        <f t="shared" si="403"/>
        <v>0</v>
      </c>
      <c r="EK142" s="18">
        <f t="shared" si="403"/>
        <v>0</v>
      </c>
      <c r="EL142" s="18">
        <f t="shared" si="403"/>
        <v>912.88987199999997</v>
      </c>
      <c r="EM142" s="18">
        <f t="shared" si="403"/>
        <v>0</v>
      </c>
      <c r="EN142" s="567">
        <f t="shared" si="336"/>
        <v>14743.673848800001</v>
      </c>
      <c r="EO142" s="567">
        <f t="shared" si="337"/>
        <v>50871.420323999999</v>
      </c>
      <c r="EP142" s="567">
        <f t="shared" si="338"/>
        <v>65615.094172800003</v>
      </c>
      <c r="ER142" s="18">
        <f t="shared" ref="ER142:FK142" si="404">ER44</f>
        <v>0</v>
      </c>
      <c r="ES142" s="18">
        <f t="shared" si="404"/>
        <v>0</v>
      </c>
      <c r="ET142" s="18">
        <f t="shared" si="404"/>
        <v>17585.816040000002</v>
      </c>
      <c r="EU142" s="18">
        <f t="shared" si="404"/>
        <v>0</v>
      </c>
      <c r="EV142" s="18">
        <f t="shared" si="404"/>
        <v>0</v>
      </c>
      <c r="EW142" s="18">
        <f t="shared" si="404"/>
        <v>0</v>
      </c>
      <c r="EX142" s="18">
        <f t="shared" si="404"/>
        <v>0</v>
      </c>
      <c r="EY142" s="18">
        <f t="shared" si="404"/>
        <v>0</v>
      </c>
      <c r="EZ142" s="18">
        <f t="shared" si="404"/>
        <v>357.55271999999997</v>
      </c>
      <c r="FA142" s="18">
        <f t="shared" si="404"/>
        <v>0</v>
      </c>
      <c r="FB142" s="18">
        <f t="shared" si="404"/>
        <v>0</v>
      </c>
      <c r="FC142" s="18">
        <f t="shared" si="404"/>
        <v>5564.0059919999994</v>
      </c>
      <c r="FD142" s="18">
        <f t="shared" si="404"/>
        <v>43783.879679999998</v>
      </c>
      <c r="FE142" s="18">
        <f t="shared" si="404"/>
        <v>12.392927999999999</v>
      </c>
      <c r="FF142" s="18">
        <f t="shared" si="404"/>
        <v>0</v>
      </c>
      <c r="FG142" s="18">
        <f t="shared" si="404"/>
        <v>1956.9103199999997</v>
      </c>
      <c r="FH142" s="18">
        <f t="shared" si="404"/>
        <v>0</v>
      </c>
      <c r="FI142" s="18">
        <f t="shared" si="404"/>
        <v>0</v>
      </c>
      <c r="FJ142" s="18">
        <f t="shared" si="404"/>
        <v>999.55663199999992</v>
      </c>
      <c r="FK142" s="18">
        <f t="shared" si="404"/>
        <v>0</v>
      </c>
      <c r="FL142" s="567">
        <f t="shared" si="340"/>
        <v>17585.816040000002</v>
      </c>
      <c r="FM142" s="567">
        <f t="shared" si="341"/>
        <v>52674.298272</v>
      </c>
      <c r="FN142" s="567">
        <f t="shared" si="342"/>
        <v>70260.114312000005</v>
      </c>
    </row>
    <row r="143" spans="1:170" x14ac:dyDescent="0.25">
      <c r="A143" s="97">
        <v>139</v>
      </c>
      <c r="B143" s="74" t="s">
        <v>20</v>
      </c>
      <c r="D143" s="83">
        <f>SUM(D144:D166)</f>
        <v>23583.825720000001</v>
      </c>
      <c r="E143" s="83">
        <f t="shared" ref="E143:W143" si="405">SUM(E144:E166)</f>
        <v>65559.007799999992</v>
      </c>
      <c r="F143" s="83">
        <f t="shared" si="405"/>
        <v>78313.214771999992</v>
      </c>
      <c r="G143" s="83">
        <f t="shared" si="405"/>
        <v>0</v>
      </c>
      <c r="H143" s="83">
        <f t="shared" si="405"/>
        <v>406.95696000000004</v>
      </c>
      <c r="I143" s="83">
        <f t="shared" si="405"/>
        <v>4298.6712959999995</v>
      </c>
      <c r="J143" s="83">
        <f t="shared" si="405"/>
        <v>7578.1079999999993</v>
      </c>
      <c r="K143" s="83">
        <f t="shared" si="405"/>
        <v>0</v>
      </c>
      <c r="L143" s="83">
        <f t="shared" si="405"/>
        <v>0</v>
      </c>
      <c r="M143" s="83">
        <f t="shared" si="405"/>
        <v>462.64139999999998</v>
      </c>
      <c r="N143" s="83">
        <f t="shared" si="405"/>
        <v>1085.21856</v>
      </c>
      <c r="O143" s="83">
        <f t="shared" si="405"/>
        <v>18714.242375999998</v>
      </c>
      <c r="P143" s="83">
        <f t="shared" si="405"/>
        <v>47287.310184000002</v>
      </c>
      <c r="Q143" s="83">
        <f t="shared" si="405"/>
        <v>1177.32816</v>
      </c>
      <c r="R143" s="83">
        <f t="shared" si="405"/>
        <v>1318.8419999999999</v>
      </c>
      <c r="S143" s="83">
        <f t="shared" si="405"/>
        <v>2581.3715399999996</v>
      </c>
      <c r="T143" s="83">
        <f t="shared" si="405"/>
        <v>0</v>
      </c>
      <c r="U143" s="83">
        <f t="shared" si="405"/>
        <v>0</v>
      </c>
      <c r="V143" s="83">
        <f t="shared" si="405"/>
        <v>3368.4480719999997</v>
      </c>
      <c r="W143" s="83">
        <f t="shared" si="405"/>
        <v>433.33379999999994</v>
      </c>
      <c r="X143" s="575">
        <f t="shared" si="343"/>
        <v>179739.78454799997</v>
      </c>
      <c r="Y143" s="575">
        <f t="shared" si="344"/>
        <v>76428.736091999992</v>
      </c>
      <c r="Z143" s="575">
        <f t="shared" si="345"/>
        <v>256168.52063999994</v>
      </c>
      <c r="AB143" s="83">
        <f t="shared" ref="AB143:AU143" si="406">SUM(AB144:AB166)</f>
        <v>28003.411799999998</v>
      </c>
      <c r="AC143" s="83">
        <f t="shared" si="406"/>
        <v>39052.377</v>
      </c>
      <c r="AD143" s="83">
        <f t="shared" si="406"/>
        <v>75094.86348</v>
      </c>
      <c r="AE143" s="83">
        <f t="shared" si="406"/>
        <v>0</v>
      </c>
      <c r="AF143" s="83">
        <f t="shared" si="406"/>
        <v>437.10192000000001</v>
      </c>
      <c r="AG143" s="83">
        <f t="shared" si="406"/>
        <v>4298.6712959999995</v>
      </c>
      <c r="AH143" s="83">
        <f t="shared" si="406"/>
        <v>7569.7343999999994</v>
      </c>
      <c r="AI143" s="83">
        <f t="shared" si="406"/>
        <v>0</v>
      </c>
      <c r="AJ143" s="83">
        <f t="shared" si="406"/>
        <v>0</v>
      </c>
      <c r="AK143" s="83">
        <f t="shared" si="406"/>
        <v>408.21299999999997</v>
      </c>
      <c r="AL143" s="83">
        <f t="shared" si="406"/>
        <v>1185.7017599999999</v>
      </c>
      <c r="AM143" s="83">
        <f t="shared" si="406"/>
        <v>19332.465263999999</v>
      </c>
      <c r="AN143" s="83">
        <f t="shared" si="406"/>
        <v>49415.293152000006</v>
      </c>
      <c r="AO143" s="83">
        <f t="shared" si="406"/>
        <v>1195.9175519999999</v>
      </c>
      <c r="AP143" s="83">
        <f t="shared" si="406"/>
        <v>1318.8419999999999</v>
      </c>
      <c r="AQ143" s="83">
        <f t="shared" si="406"/>
        <v>2589.3264599999998</v>
      </c>
      <c r="AR143" s="83">
        <f t="shared" si="406"/>
        <v>0</v>
      </c>
      <c r="AS143" s="83">
        <f t="shared" si="406"/>
        <v>0</v>
      </c>
      <c r="AT143" s="83">
        <f t="shared" si="406"/>
        <v>3385.7814239999993</v>
      </c>
      <c r="AU143" s="83">
        <f t="shared" si="406"/>
        <v>439.11158399999994</v>
      </c>
      <c r="AV143" s="575">
        <f t="shared" si="320"/>
        <v>154456.15989599994</v>
      </c>
      <c r="AW143" s="575">
        <f t="shared" si="321"/>
        <v>79270.65219600001</v>
      </c>
      <c r="AX143" s="575">
        <f t="shared" si="322"/>
        <v>233726.81209199995</v>
      </c>
      <c r="AZ143" s="83">
        <f t="shared" ref="AZ143:BS143" si="407">SUM(AZ144:AZ166)</f>
        <v>28003.411799999998</v>
      </c>
      <c r="BA143" s="83">
        <f t="shared" si="407"/>
        <v>41637.725999999995</v>
      </c>
      <c r="BB143" s="83">
        <f t="shared" si="407"/>
        <v>102987.24134400001</v>
      </c>
      <c r="BC143" s="83">
        <f t="shared" si="407"/>
        <v>0</v>
      </c>
      <c r="BD143" s="83">
        <f t="shared" si="407"/>
        <v>437.10192000000001</v>
      </c>
      <c r="BE143" s="83">
        <f t="shared" si="407"/>
        <v>4298.6712959999995</v>
      </c>
      <c r="BF143" s="83">
        <f t="shared" si="407"/>
        <v>7569.7343999999994</v>
      </c>
      <c r="BG143" s="83">
        <f t="shared" si="407"/>
        <v>0</v>
      </c>
      <c r="BH143" s="83">
        <f t="shared" si="407"/>
        <v>0</v>
      </c>
      <c r="BI143" s="83">
        <f t="shared" si="407"/>
        <v>408.21299999999997</v>
      </c>
      <c r="BJ143" s="83">
        <f t="shared" si="407"/>
        <v>1185.7017599999999</v>
      </c>
      <c r="BK143" s="83">
        <f t="shared" si="407"/>
        <v>20372.466383999999</v>
      </c>
      <c r="BL143" s="83">
        <f t="shared" si="407"/>
        <v>49908.581928</v>
      </c>
      <c r="BM143" s="83">
        <f t="shared" si="407"/>
        <v>1226.899872</v>
      </c>
      <c r="BN143" s="83">
        <f t="shared" si="407"/>
        <v>1318.8419999999999</v>
      </c>
      <c r="BO143" s="83">
        <f t="shared" si="407"/>
        <v>2589.3264599999998</v>
      </c>
      <c r="BP143" s="83">
        <f t="shared" si="407"/>
        <v>0</v>
      </c>
      <c r="BQ143" s="83">
        <f t="shared" si="407"/>
        <v>0</v>
      </c>
      <c r="BR143" s="83">
        <f t="shared" si="407"/>
        <v>3790.2263039999998</v>
      </c>
      <c r="BS143" s="83">
        <f t="shared" si="407"/>
        <v>433.33379999999994</v>
      </c>
      <c r="BT143" s="575">
        <f t="shared" si="324"/>
        <v>184933.88675999996</v>
      </c>
      <c r="BU143" s="575">
        <f t="shared" si="325"/>
        <v>81233.591507999983</v>
      </c>
      <c r="BV143" s="575">
        <f t="shared" si="326"/>
        <v>266167.47826799995</v>
      </c>
      <c r="BX143" s="83">
        <f t="shared" ref="BX143:CQ143" si="408">SUM(BX144:BX166)</f>
        <v>28003.411799999998</v>
      </c>
      <c r="BY143" s="83">
        <f t="shared" si="408"/>
        <v>42862.364999999998</v>
      </c>
      <c r="BZ143" s="83">
        <f t="shared" si="408"/>
        <v>80926.104542400004</v>
      </c>
      <c r="CA143" s="83">
        <f t="shared" si="408"/>
        <v>0</v>
      </c>
      <c r="CB143" s="83">
        <f t="shared" si="408"/>
        <v>437.10192000000001</v>
      </c>
      <c r="CC143" s="83">
        <f t="shared" si="408"/>
        <v>4298.6712959999995</v>
      </c>
      <c r="CD143" s="83">
        <f t="shared" si="408"/>
        <v>9495.6623999999993</v>
      </c>
      <c r="CE143" s="83">
        <f t="shared" si="408"/>
        <v>0</v>
      </c>
      <c r="CF143" s="83">
        <f t="shared" si="408"/>
        <v>250.28690399999999</v>
      </c>
      <c r="CG143" s="83">
        <f t="shared" si="408"/>
        <v>408.21299999999997</v>
      </c>
      <c r="CH143" s="83">
        <f t="shared" si="408"/>
        <v>884.25216</v>
      </c>
      <c r="CI143" s="83">
        <f t="shared" si="408"/>
        <v>6569.340408</v>
      </c>
      <c r="CJ143" s="83">
        <f t="shared" si="408"/>
        <v>51147.204839999999</v>
      </c>
      <c r="CK143" s="83">
        <f t="shared" si="408"/>
        <v>985.23777599999994</v>
      </c>
      <c r="CL143" s="83">
        <f t="shared" si="408"/>
        <v>1900.8072</v>
      </c>
      <c r="CM143" s="83">
        <f t="shared" si="408"/>
        <v>2601.25884</v>
      </c>
      <c r="CN143" s="83">
        <f t="shared" si="408"/>
        <v>0</v>
      </c>
      <c r="CO143" s="83">
        <f t="shared" si="408"/>
        <v>0</v>
      </c>
      <c r="CP143" s="83">
        <f t="shared" si="408"/>
        <v>1149.779016</v>
      </c>
      <c r="CQ143" s="83">
        <f t="shared" si="408"/>
        <v>433.33379999999994</v>
      </c>
      <c r="CR143" s="575">
        <f t="shared" si="328"/>
        <v>166023.31695839996</v>
      </c>
      <c r="CS143" s="575">
        <f t="shared" si="329"/>
        <v>66329.713943999988</v>
      </c>
      <c r="CT143" s="575">
        <f t="shared" si="330"/>
        <v>232353.03090239994</v>
      </c>
      <c r="CV143" s="83">
        <f t="shared" ref="CV143:DO143" si="409">SUM(CV144:CV166)</f>
        <v>22509.409103999998</v>
      </c>
      <c r="CW143" s="83">
        <f t="shared" si="409"/>
        <v>27486.342000000001</v>
      </c>
      <c r="CX143" s="83">
        <f t="shared" si="409"/>
        <v>89987.453431200003</v>
      </c>
      <c r="CY143" s="83">
        <f t="shared" si="409"/>
        <v>0</v>
      </c>
      <c r="CZ143" s="83">
        <f t="shared" si="409"/>
        <v>437.10192000000001</v>
      </c>
      <c r="DA143" s="83">
        <f t="shared" si="409"/>
        <v>12393.346679999999</v>
      </c>
      <c r="DB143" s="83">
        <f t="shared" si="409"/>
        <v>7096.6259999999993</v>
      </c>
      <c r="DC143" s="83">
        <f t="shared" si="409"/>
        <v>0</v>
      </c>
      <c r="DD143" s="83">
        <f t="shared" si="409"/>
        <v>393.30799199999996</v>
      </c>
      <c r="DE143" s="83">
        <f t="shared" si="409"/>
        <v>408.21299999999997</v>
      </c>
      <c r="DF143" s="83">
        <f t="shared" si="409"/>
        <v>984.7353599999999</v>
      </c>
      <c r="DG143" s="83">
        <f t="shared" si="409"/>
        <v>6569.340408</v>
      </c>
      <c r="DH143" s="83">
        <f t="shared" si="409"/>
        <v>50650.315415999998</v>
      </c>
      <c r="DI143" s="83">
        <f t="shared" si="409"/>
        <v>1728.8134559999999</v>
      </c>
      <c r="DJ143" s="83">
        <f t="shared" si="409"/>
        <v>1570.05</v>
      </c>
      <c r="DK143" s="83">
        <f t="shared" si="409"/>
        <v>2589.3264599999998</v>
      </c>
      <c r="DL143" s="83">
        <f t="shared" si="409"/>
        <v>0</v>
      </c>
      <c r="DM143" s="83">
        <f t="shared" si="409"/>
        <v>0</v>
      </c>
      <c r="DN143" s="83">
        <f t="shared" si="409"/>
        <v>1328.8903199999997</v>
      </c>
      <c r="DO143" s="83">
        <f t="shared" si="409"/>
        <v>138.66681599999998</v>
      </c>
      <c r="DP143" s="575">
        <f t="shared" si="332"/>
        <v>159910.27913519996</v>
      </c>
      <c r="DQ143" s="575">
        <f t="shared" si="333"/>
        <v>66361.659228000004</v>
      </c>
      <c r="DR143" s="575">
        <f t="shared" si="334"/>
        <v>226271.93836319997</v>
      </c>
      <c r="DT143" s="83">
        <f t="shared" ref="DT143:EM143" si="410">SUM(DT144:DT166)</f>
        <v>22509.409103999998</v>
      </c>
      <c r="DU143" s="83">
        <f t="shared" si="410"/>
        <v>80417.960999999996</v>
      </c>
      <c r="DV143" s="83">
        <f t="shared" si="410"/>
        <v>94517.638020000013</v>
      </c>
      <c r="DW143" s="83">
        <f t="shared" si="410"/>
        <v>0</v>
      </c>
      <c r="DX143" s="83">
        <f t="shared" si="410"/>
        <v>391.88448</v>
      </c>
      <c r="DY143" s="83">
        <f t="shared" si="410"/>
        <v>0</v>
      </c>
      <c r="DZ143" s="83">
        <f t="shared" si="410"/>
        <v>6037.3656000000001</v>
      </c>
      <c r="EA143" s="83">
        <f t="shared" si="410"/>
        <v>0</v>
      </c>
      <c r="EB143" s="83">
        <f t="shared" si="410"/>
        <v>526.11328800000001</v>
      </c>
      <c r="EC143" s="83">
        <f t="shared" si="410"/>
        <v>1142.9964</v>
      </c>
      <c r="ED143" s="83">
        <f t="shared" si="410"/>
        <v>2753.2396799999992</v>
      </c>
      <c r="EE143" s="83">
        <f t="shared" si="410"/>
        <v>8216.0088479999977</v>
      </c>
      <c r="EF143" s="83">
        <f t="shared" si="410"/>
        <v>57938.026968000006</v>
      </c>
      <c r="EG143" s="83">
        <f t="shared" si="410"/>
        <v>948.05899199999999</v>
      </c>
      <c r="EH143" s="83">
        <f t="shared" si="410"/>
        <v>1729.1484</v>
      </c>
      <c r="EI143" s="83">
        <f t="shared" si="410"/>
        <v>2621.1461399999998</v>
      </c>
      <c r="EJ143" s="83">
        <f t="shared" si="410"/>
        <v>0</v>
      </c>
      <c r="EK143" s="83">
        <f t="shared" si="410"/>
        <v>0</v>
      </c>
      <c r="EL143" s="83">
        <f t="shared" si="410"/>
        <v>1432.8904319999999</v>
      </c>
      <c r="EM143" s="83">
        <f t="shared" si="410"/>
        <v>138.66681599999998</v>
      </c>
      <c r="EN143" s="575">
        <f t="shared" si="336"/>
        <v>203874.25820400001</v>
      </c>
      <c r="EO143" s="575">
        <f t="shared" si="337"/>
        <v>77446.295964000004</v>
      </c>
      <c r="EP143" s="575">
        <f t="shared" si="338"/>
        <v>281320.554168</v>
      </c>
      <c r="ER143" s="83">
        <f t="shared" ref="ER143:FK143" si="411">SUM(ER144:ER166)</f>
        <v>19880.517383999999</v>
      </c>
      <c r="ES143" s="83">
        <f t="shared" si="411"/>
        <v>37854.9522</v>
      </c>
      <c r="ET143" s="83">
        <f t="shared" si="411"/>
        <v>91707.826298400003</v>
      </c>
      <c r="EU143" s="83">
        <f t="shared" si="411"/>
        <v>0</v>
      </c>
      <c r="EV143" s="83">
        <f t="shared" si="411"/>
        <v>422.02944000000002</v>
      </c>
      <c r="EW143" s="83">
        <f t="shared" si="411"/>
        <v>0</v>
      </c>
      <c r="EX143" s="83">
        <f t="shared" si="411"/>
        <v>6556.528800000001</v>
      </c>
      <c r="EY143" s="83">
        <f t="shared" si="411"/>
        <v>0</v>
      </c>
      <c r="EZ143" s="83">
        <f t="shared" si="411"/>
        <v>561.86855999999989</v>
      </c>
      <c r="FA143" s="83">
        <f t="shared" si="411"/>
        <v>217.71359999999999</v>
      </c>
      <c r="FB143" s="83">
        <f t="shared" si="411"/>
        <v>1205.7983999999999</v>
      </c>
      <c r="FC143" s="83">
        <f t="shared" si="411"/>
        <v>8730.231624</v>
      </c>
      <c r="FD143" s="83">
        <f t="shared" si="411"/>
        <v>55820.845943999986</v>
      </c>
      <c r="FE143" s="83">
        <f t="shared" si="411"/>
        <v>3395.6622719999996</v>
      </c>
      <c r="FF143" s="83">
        <f t="shared" si="411"/>
        <v>1729.1484</v>
      </c>
      <c r="FG143" s="83">
        <f t="shared" si="411"/>
        <v>2298.9718800000001</v>
      </c>
      <c r="FH143" s="83">
        <f t="shared" si="411"/>
        <v>0</v>
      </c>
      <c r="FI143" s="83">
        <f t="shared" si="411"/>
        <v>0</v>
      </c>
      <c r="FJ143" s="83">
        <f t="shared" si="411"/>
        <v>1571.5572479999998</v>
      </c>
      <c r="FK143" s="83">
        <f t="shared" si="411"/>
        <v>121.33346399999998</v>
      </c>
      <c r="FL143" s="575">
        <f t="shared" si="340"/>
        <v>156421.85412240002</v>
      </c>
      <c r="FM143" s="575">
        <f t="shared" si="341"/>
        <v>75653.131391999981</v>
      </c>
      <c r="FN143" s="575">
        <f t="shared" si="342"/>
        <v>232074.9855144</v>
      </c>
    </row>
    <row r="144" spans="1:170" x14ac:dyDescent="0.25">
      <c r="A144" s="97">
        <v>140</v>
      </c>
      <c r="B144" s="62" t="s">
        <v>88</v>
      </c>
      <c r="D144" s="84">
        <f>D61</f>
        <v>22684.668551999999</v>
      </c>
      <c r="E144" s="84">
        <f t="shared" ref="E144:W144" si="412">E61</f>
        <v>22751.071199999998</v>
      </c>
      <c r="F144" s="84">
        <f t="shared" si="412"/>
        <v>4947.5415599999997</v>
      </c>
      <c r="G144" s="84">
        <f t="shared" si="412"/>
        <v>0</v>
      </c>
      <c r="H144" s="84">
        <f t="shared" si="412"/>
        <v>361.73952000000003</v>
      </c>
      <c r="I144" s="84">
        <f t="shared" si="412"/>
        <v>1490.6682719999999</v>
      </c>
      <c r="J144" s="84">
        <f t="shared" si="412"/>
        <v>4.1867999999999999</v>
      </c>
      <c r="K144" s="84">
        <f t="shared" si="412"/>
        <v>0</v>
      </c>
      <c r="L144" s="84">
        <f t="shared" si="412"/>
        <v>0</v>
      </c>
      <c r="M144" s="84">
        <f t="shared" si="412"/>
        <v>0</v>
      </c>
      <c r="N144" s="84">
        <f t="shared" si="412"/>
        <v>0</v>
      </c>
      <c r="O144" s="84">
        <f t="shared" si="412"/>
        <v>9492.8991119999991</v>
      </c>
      <c r="P144" s="84">
        <f t="shared" si="412"/>
        <v>8821.5875999999989</v>
      </c>
      <c r="Q144" s="84">
        <f t="shared" si="412"/>
        <v>235.465632</v>
      </c>
      <c r="R144" s="84">
        <f t="shared" si="412"/>
        <v>0</v>
      </c>
      <c r="S144" s="84">
        <f t="shared" si="412"/>
        <v>739.80755999999997</v>
      </c>
      <c r="T144" s="84">
        <f t="shared" si="412"/>
        <v>0</v>
      </c>
      <c r="U144" s="84">
        <f t="shared" si="412"/>
        <v>0</v>
      </c>
      <c r="V144" s="84">
        <f t="shared" si="412"/>
        <v>202.22243999999998</v>
      </c>
      <c r="W144" s="84">
        <f t="shared" si="412"/>
        <v>0</v>
      </c>
      <c r="X144" s="576">
        <f t="shared" si="343"/>
        <v>52239.875904</v>
      </c>
      <c r="Y144" s="576">
        <f t="shared" si="344"/>
        <v>19491.982344</v>
      </c>
      <c r="Z144" s="576">
        <f t="shared" si="345"/>
        <v>71731.858248000004</v>
      </c>
      <c r="AB144" s="84">
        <f t="shared" ref="AB144:AU144" si="413">AB61</f>
        <v>26936.615159999998</v>
      </c>
      <c r="AC144" s="84">
        <f t="shared" si="413"/>
        <v>2939.1336000000001</v>
      </c>
      <c r="AD144" s="84">
        <f t="shared" si="413"/>
        <v>6997.0973904000002</v>
      </c>
      <c r="AE144" s="84">
        <f t="shared" si="413"/>
        <v>0</v>
      </c>
      <c r="AF144" s="84">
        <f t="shared" si="413"/>
        <v>391.88448</v>
      </c>
      <c r="AG144" s="84">
        <f t="shared" si="413"/>
        <v>1490.6682719999999</v>
      </c>
      <c r="AH144" s="84">
        <f t="shared" si="413"/>
        <v>4.1867999999999999</v>
      </c>
      <c r="AI144" s="84">
        <f t="shared" si="413"/>
        <v>0</v>
      </c>
      <c r="AJ144" s="84">
        <f t="shared" si="413"/>
        <v>0</v>
      </c>
      <c r="AK144" s="84">
        <f t="shared" si="413"/>
        <v>0</v>
      </c>
      <c r="AL144" s="84">
        <f t="shared" si="413"/>
        <v>0</v>
      </c>
      <c r="AM144" s="84">
        <f t="shared" si="413"/>
        <v>5598.6726959999987</v>
      </c>
      <c r="AN144" s="84">
        <f t="shared" si="413"/>
        <v>9217.658879999999</v>
      </c>
      <c r="AO144" s="84">
        <f t="shared" si="413"/>
        <v>111.53635199999999</v>
      </c>
      <c r="AP144" s="84">
        <f t="shared" si="413"/>
        <v>0</v>
      </c>
      <c r="AQ144" s="84">
        <f t="shared" si="413"/>
        <v>739.80755999999997</v>
      </c>
      <c r="AR144" s="84">
        <f t="shared" si="413"/>
        <v>0</v>
      </c>
      <c r="AS144" s="84">
        <f t="shared" si="413"/>
        <v>0</v>
      </c>
      <c r="AT144" s="84">
        <f t="shared" si="413"/>
        <v>202.22243999999998</v>
      </c>
      <c r="AU144" s="84">
        <f t="shared" si="413"/>
        <v>80.888976</v>
      </c>
      <c r="AV144" s="576">
        <f t="shared" si="320"/>
        <v>38759.585702400007</v>
      </c>
      <c r="AW144" s="576">
        <f t="shared" si="321"/>
        <v>15950.786903999995</v>
      </c>
      <c r="AX144" s="576">
        <f t="shared" si="322"/>
        <v>54710.3726064</v>
      </c>
      <c r="AZ144" s="84">
        <f t="shared" ref="AZ144:BS144" si="414">AZ61</f>
        <v>26936.615159999998</v>
      </c>
      <c r="BA144" s="84">
        <f t="shared" si="414"/>
        <v>3129.6329999999998</v>
      </c>
      <c r="BB144" s="84">
        <f t="shared" si="414"/>
        <v>6506.2620792000007</v>
      </c>
      <c r="BC144" s="84">
        <f t="shared" si="414"/>
        <v>0</v>
      </c>
      <c r="BD144" s="84">
        <f t="shared" si="414"/>
        <v>391.88448</v>
      </c>
      <c r="BE144" s="84">
        <f t="shared" si="414"/>
        <v>1490.6682719999999</v>
      </c>
      <c r="BF144" s="84">
        <f t="shared" si="414"/>
        <v>4.1867999999999999</v>
      </c>
      <c r="BG144" s="84">
        <f t="shared" si="414"/>
        <v>0</v>
      </c>
      <c r="BH144" s="84">
        <f t="shared" si="414"/>
        <v>0</v>
      </c>
      <c r="BI144" s="84">
        <f t="shared" si="414"/>
        <v>0</v>
      </c>
      <c r="BJ144" s="84">
        <f t="shared" si="414"/>
        <v>0</v>
      </c>
      <c r="BK144" s="84">
        <f t="shared" si="414"/>
        <v>5899.117463999999</v>
      </c>
      <c r="BL144" s="84">
        <f t="shared" si="414"/>
        <v>9311.2757280000005</v>
      </c>
      <c r="BM144" s="84">
        <f t="shared" si="414"/>
        <v>117.732816</v>
      </c>
      <c r="BN144" s="84">
        <f t="shared" si="414"/>
        <v>0</v>
      </c>
      <c r="BO144" s="84">
        <f t="shared" si="414"/>
        <v>739.80755999999997</v>
      </c>
      <c r="BP144" s="84">
        <f t="shared" si="414"/>
        <v>0</v>
      </c>
      <c r="BQ144" s="84">
        <f t="shared" si="414"/>
        <v>0</v>
      </c>
      <c r="BR144" s="84">
        <f t="shared" si="414"/>
        <v>225.33357599999997</v>
      </c>
      <c r="BS144" s="84">
        <f t="shared" si="414"/>
        <v>86.666759999999996</v>
      </c>
      <c r="BT144" s="576">
        <f t="shared" si="324"/>
        <v>38459.249791200004</v>
      </c>
      <c r="BU144" s="576">
        <f t="shared" si="325"/>
        <v>16379.933903999998</v>
      </c>
      <c r="BV144" s="576">
        <f t="shared" si="326"/>
        <v>54839.183695200001</v>
      </c>
      <c r="BX144" s="84">
        <f t="shared" ref="BX144:CQ144" si="415">BX61</f>
        <v>26936.615159999998</v>
      </c>
      <c r="BY144" s="84">
        <f t="shared" si="415"/>
        <v>3211.2755999999999</v>
      </c>
      <c r="BZ144" s="84">
        <f t="shared" si="415"/>
        <v>5113.1127528000006</v>
      </c>
      <c r="CA144" s="84">
        <f t="shared" si="415"/>
        <v>0</v>
      </c>
      <c r="CB144" s="84">
        <f t="shared" si="415"/>
        <v>391.88448</v>
      </c>
      <c r="CC144" s="84">
        <f t="shared" si="415"/>
        <v>1490.6682719999999</v>
      </c>
      <c r="CD144" s="84">
        <f t="shared" si="415"/>
        <v>4.1867999999999999</v>
      </c>
      <c r="CE144" s="84">
        <f t="shared" si="415"/>
        <v>0</v>
      </c>
      <c r="CF144" s="84">
        <f t="shared" si="415"/>
        <v>0</v>
      </c>
      <c r="CG144" s="84">
        <f t="shared" si="415"/>
        <v>0</v>
      </c>
      <c r="CH144" s="84">
        <f t="shared" si="415"/>
        <v>0</v>
      </c>
      <c r="CI144" s="84">
        <f t="shared" si="415"/>
        <v>1900.8909359999998</v>
      </c>
      <c r="CJ144" s="84">
        <f t="shared" si="415"/>
        <v>9541.7171999999991</v>
      </c>
      <c r="CK144" s="84">
        <f t="shared" si="415"/>
        <v>92.94695999999999</v>
      </c>
      <c r="CL144" s="84">
        <f t="shared" si="415"/>
        <v>0</v>
      </c>
      <c r="CM144" s="84">
        <f t="shared" si="415"/>
        <v>743.78502000000003</v>
      </c>
      <c r="CN144" s="84">
        <f t="shared" si="415"/>
        <v>0</v>
      </c>
      <c r="CO144" s="84">
        <f t="shared" si="415"/>
        <v>0</v>
      </c>
      <c r="CP144" s="84">
        <f t="shared" si="415"/>
        <v>69.333407999999991</v>
      </c>
      <c r="CQ144" s="84">
        <f t="shared" si="415"/>
        <v>86.666759999999996</v>
      </c>
      <c r="CR144" s="576">
        <f t="shared" si="328"/>
        <v>37147.743064800008</v>
      </c>
      <c r="CS144" s="576">
        <f t="shared" si="329"/>
        <v>12435.340283999998</v>
      </c>
      <c r="CT144" s="576">
        <f t="shared" si="330"/>
        <v>49583.083348800006</v>
      </c>
      <c r="CV144" s="84">
        <f t="shared" ref="CV144:DO144" si="416">CV61</f>
        <v>21655.971792</v>
      </c>
      <c r="CW144" s="84">
        <f t="shared" si="416"/>
        <v>2068.2791999999999</v>
      </c>
      <c r="CX144" s="84">
        <f t="shared" si="416"/>
        <v>5685.2640935999998</v>
      </c>
      <c r="CY144" s="84">
        <f t="shared" si="416"/>
        <v>0</v>
      </c>
      <c r="CZ144" s="84">
        <f t="shared" si="416"/>
        <v>391.88448</v>
      </c>
      <c r="DA144" s="84">
        <f t="shared" si="416"/>
        <v>4298.6712959999995</v>
      </c>
      <c r="DB144" s="84">
        <f t="shared" si="416"/>
        <v>4.1867999999999999</v>
      </c>
      <c r="DC144" s="84">
        <f t="shared" si="416"/>
        <v>0</v>
      </c>
      <c r="DD144" s="84">
        <f t="shared" si="416"/>
        <v>0</v>
      </c>
      <c r="DE144" s="84">
        <f t="shared" si="416"/>
        <v>0</v>
      </c>
      <c r="DF144" s="84">
        <f t="shared" si="416"/>
        <v>0</v>
      </c>
      <c r="DG144" s="84">
        <f t="shared" si="416"/>
        <v>1900.8909359999998</v>
      </c>
      <c r="DH144" s="84">
        <f t="shared" si="416"/>
        <v>10715.528448000001</v>
      </c>
      <c r="DI144" s="84">
        <f t="shared" si="416"/>
        <v>161.10806399999998</v>
      </c>
      <c r="DJ144" s="84">
        <f t="shared" si="416"/>
        <v>0</v>
      </c>
      <c r="DK144" s="84">
        <f t="shared" si="416"/>
        <v>739.80755999999997</v>
      </c>
      <c r="DL144" s="84">
        <f t="shared" si="416"/>
        <v>0</v>
      </c>
      <c r="DM144" s="84">
        <f t="shared" si="416"/>
        <v>0</v>
      </c>
      <c r="DN144" s="84">
        <f t="shared" si="416"/>
        <v>80.888976</v>
      </c>
      <c r="DO144" s="84">
        <f t="shared" si="416"/>
        <v>28.888919999999995</v>
      </c>
      <c r="DP144" s="576">
        <f t="shared" si="332"/>
        <v>34104.257661600001</v>
      </c>
      <c r="DQ144" s="576">
        <f t="shared" si="333"/>
        <v>13627.112904</v>
      </c>
      <c r="DR144" s="576">
        <f t="shared" si="334"/>
        <v>47731.370565600002</v>
      </c>
      <c r="DT144" s="84">
        <f t="shared" ref="DT144:EM144" si="417">DT61</f>
        <v>21655.971792</v>
      </c>
      <c r="DU144" s="84">
        <f t="shared" si="417"/>
        <v>6041.5523999999996</v>
      </c>
      <c r="DV144" s="84">
        <f t="shared" si="417"/>
        <v>5971.3397640000003</v>
      </c>
      <c r="DW144" s="84">
        <f t="shared" si="417"/>
        <v>0</v>
      </c>
      <c r="DX144" s="84">
        <f t="shared" si="417"/>
        <v>346.66703999999999</v>
      </c>
      <c r="DY144" s="84">
        <f t="shared" si="417"/>
        <v>0</v>
      </c>
      <c r="DZ144" s="84">
        <f t="shared" si="417"/>
        <v>4.1867999999999999</v>
      </c>
      <c r="EA144" s="84">
        <f t="shared" si="417"/>
        <v>0</v>
      </c>
      <c r="EB144" s="84">
        <f t="shared" si="417"/>
        <v>0</v>
      </c>
      <c r="EC144" s="84">
        <f t="shared" si="417"/>
        <v>0</v>
      </c>
      <c r="ED144" s="84">
        <f t="shared" si="417"/>
        <v>0</v>
      </c>
      <c r="EE144" s="84">
        <f t="shared" si="417"/>
        <v>2380.4470079999996</v>
      </c>
      <c r="EF144" s="84">
        <f t="shared" si="417"/>
        <v>11327.638607999999</v>
      </c>
      <c r="EG144" s="84">
        <f t="shared" si="417"/>
        <v>86.750495999999998</v>
      </c>
      <c r="EH144" s="84">
        <f t="shared" si="417"/>
        <v>0</v>
      </c>
      <c r="EI144" s="84">
        <f t="shared" si="417"/>
        <v>751.73993999999993</v>
      </c>
      <c r="EJ144" s="84">
        <f t="shared" si="417"/>
        <v>0</v>
      </c>
      <c r="EK144" s="84">
        <f t="shared" si="417"/>
        <v>0</v>
      </c>
      <c r="EL144" s="84">
        <f t="shared" si="417"/>
        <v>86.666759999999996</v>
      </c>
      <c r="EM144" s="84">
        <f t="shared" si="417"/>
        <v>28.888919999999995</v>
      </c>
      <c r="EN144" s="576">
        <f t="shared" si="336"/>
        <v>34019.717796000004</v>
      </c>
      <c r="EO144" s="576">
        <f t="shared" si="337"/>
        <v>14662.131731999998</v>
      </c>
      <c r="EP144" s="576">
        <f t="shared" si="338"/>
        <v>48681.849528000006</v>
      </c>
      <c r="ER144" s="84">
        <f t="shared" ref="ER144:FK144" si="418">ER61</f>
        <v>19126.139759999998</v>
      </c>
      <c r="ES144" s="84">
        <f t="shared" si="418"/>
        <v>2830.2768000000001</v>
      </c>
      <c r="ET144" s="84">
        <f t="shared" si="418"/>
        <v>5794.0120367999998</v>
      </c>
      <c r="EU144" s="84">
        <f t="shared" si="418"/>
        <v>0</v>
      </c>
      <c r="EV144" s="84">
        <f t="shared" si="418"/>
        <v>376.81200000000001</v>
      </c>
      <c r="EW144" s="84">
        <f t="shared" si="418"/>
        <v>0</v>
      </c>
      <c r="EX144" s="84">
        <f t="shared" si="418"/>
        <v>4.1867999999999999</v>
      </c>
      <c r="EY144" s="84">
        <f t="shared" si="418"/>
        <v>0</v>
      </c>
      <c r="EZ144" s="84">
        <f t="shared" si="418"/>
        <v>0</v>
      </c>
      <c r="FA144" s="84">
        <f t="shared" si="418"/>
        <v>0</v>
      </c>
      <c r="FB144" s="84">
        <f t="shared" si="418"/>
        <v>0</v>
      </c>
      <c r="FC144" s="84">
        <f t="shared" si="418"/>
        <v>2530.6693919999998</v>
      </c>
      <c r="FD144" s="84">
        <f t="shared" si="418"/>
        <v>10413.074015999999</v>
      </c>
      <c r="FE144" s="84">
        <f t="shared" si="418"/>
        <v>322.21612799999997</v>
      </c>
      <c r="FF144" s="84">
        <f t="shared" si="418"/>
        <v>0</v>
      </c>
      <c r="FG144" s="84">
        <f t="shared" si="418"/>
        <v>656.28089999999997</v>
      </c>
      <c r="FH144" s="84">
        <f t="shared" si="418"/>
        <v>0</v>
      </c>
      <c r="FI144" s="84">
        <f t="shared" si="418"/>
        <v>0</v>
      </c>
      <c r="FJ144" s="84">
        <f t="shared" si="418"/>
        <v>92.444543999999993</v>
      </c>
      <c r="FK144" s="84">
        <f t="shared" si="418"/>
        <v>23.111135999999998</v>
      </c>
      <c r="FL144" s="576">
        <f t="shared" si="340"/>
        <v>28131.427396799998</v>
      </c>
      <c r="FM144" s="576">
        <f t="shared" si="341"/>
        <v>14037.796115999998</v>
      </c>
      <c r="FN144" s="576">
        <f t="shared" si="342"/>
        <v>42169.223512799996</v>
      </c>
    </row>
    <row r="145" spans="1:170" x14ac:dyDescent="0.25">
      <c r="A145" s="97">
        <v>141</v>
      </c>
      <c r="B145" s="63" t="s">
        <v>89</v>
      </c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577">
        <f t="shared" si="343"/>
        <v>0</v>
      </c>
      <c r="Y145" s="577">
        <f t="shared" si="344"/>
        <v>0</v>
      </c>
      <c r="Z145" s="577">
        <f t="shared" si="345"/>
        <v>0</v>
      </c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577">
        <f t="shared" si="320"/>
        <v>0</v>
      </c>
      <c r="AW145" s="577">
        <f t="shared" si="321"/>
        <v>0</v>
      </c>
      <c r="AX145" s="577">
        <f t="shared" si="322"/>
        <v>0</v>
      </c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577">
        <f t="shared" si="324"/>
        <v>0</v>
      </c>
      <c r="BU145" s="577">
        <f t="shared" si="325"/>
        <v>0</v>
      </c>
      <c r="BV145" s="577">
        <f t="shared" si="326"/>
        <v>0</v>
      </c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577">
        <f t="shared" si="328"/>
        <v>0</v>
      </c>
      <c r="CS145" s="577">
        <f t="shared" si="329"/>
        <v>0</v>
      </c>
      <c r="CT145" s="577">
        <f t="shared" si="330"/>
        <v>0</v>
      </c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577">
        <f t="shared" si="332"/>
        <v>0</v>
      </c>
      <c r="DQ145" s="577">
        <f t="shared" si="333"/>
        <v>0</v>
      </c>
      <c r="DR145" s="577">
        <f t="shared" si="334"/>
        <v>0</v>
      </c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577">
        <f t="shared" si="336"/>
        <v>0</v>
      </c>
      <c r="EO145" s="577">
        <f t="shared" si="337"/>
        <v>0</v>
      </c>
      <c r="EP145" s="577">
        <f t="shared" si="338"/>
        <v>0</v>
      </c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577">
        <f t="shared" si="340"/>
        <v>0</v>
      </c>
      <c r="FM145" s="577">
        <f t="shared" si="341"/>
        <v>0</v>
      </c>
      <c r="FN145" s="577">
        <f t="shared" si="342"/>
        <v>0</v>
      </c>
    </row>
    <row r="146" spans="1:170" x14ac:dyDescent="0.25">
      <c r="A146" s="97">
        <v>142</v>
      </c>
      <c r="B146" s="62" t="s">
        <v>90</v>
      </c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576">
        <f t="shared" si="343"/>
        <v>0</v>
      </c>
      <c r="Y146" s="576">
        <f t="shared" si="344"/>
        <v>0</v>
      </c>
      <c r="Z146" s="576">
        <f t="shared" si="345"/>
        <v>0</v>
      </c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576">
        <f t="shared" si="320"/>
        <v>0</v>
      </c>
      <c r="AW146" s="576">
        <f t="shared" si="321"/>
        <v>0</v>
      </c>
      <c r="AX146" s="576">
        <f t="shared" si="322"/>
        <v>0</v>
      </c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576">
        <f t="shared" si="324"/>
        <v>0</v>
      </c>
      <c r="BU146" s="576">
        <f t="shared" si="325"/>
        <v>0</v>
      </c>
      <c r="BV146" s="576">
        <f t="shared" si="326"/>
        <v>0</v>
      </c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576">
        <f t="shared" si="328"/>
        <v>0</v>
      </c>
      <c r="CS146" s="576">
        <f t="shared" si="329"/>
        <v>0</v>
      </c>
      <c r="CT146" s="576">
        <f t="shared" si="330"/>
        <v>0</v>
      </c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576">
        <f t="shared" si="332"/>
        <v>0</v>
      </c>
      <c r="DQ146" s="576">
        <f t="shared" si="333"/>
        <v>0</v>
      </c>
      <c r="DR146" s="576">
        <f t="shared" si="334"/>
        <v>0</v>
      </c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576">
        <f t="shared" si="336"/>
        <v>0</v>
      </c>
      <c r="EO146" s="576">
        <f t="shared" si="337"/>
        <v>0</v>
      </c>
      <c r="EP146" s="576">
        <f t="shared" si="338"/>
        <v>0</v>
      </c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576">
        <f t="shared" si="340"/>
        <v>0</v>
      </c>
      <c r="FM146" s="576">
        <f t="shared" si="341"/>
        <v>0</v>
      </c>
      <c r="FN146" s="576">
        <f t="shared" si="342"/>
        <v>0</v>
      </c>
    </row>
    <row r="147" spans="1:170" x14ac:dyDescent="0.25">
      <c r="A147" s="97">
        <v>143</v>
      </c>
      <c r="B147" s="63" t="s">
        <v>91</v>
      </c>
      <c r="D147" s="85">
        <f>D62</f>
        <v>0</v>
      </c>
      <c r="E147" s="85">
        <f t="shared" ref="E147:W147" si="419">E62</f>
        <v>8626.9013999999988</v>
      </c>
      <c r="F147" s="85">
        <f t="shared" si="419"/>
        <v>548.63827200000003</v>
      </c>
      <c r="G147" s="85">
        <f t="shared" si="419"/>
        <v>0</v>
      </c>
      <c r="H147" s="85">
        <f t="shared" si="419"/>
        <v>0</v>
      </c>
      <c r="I147" s="85">
        <f t="shared" si="419"/>
        <v>566.22283199999993</v>
      </c>
      <c r="J147" s="85">
        <f t="shared" si="419"/>
        <v>54.428399999999996</v>
      </c>
      <c r="K147" s="85">
        <f t="shared" si="419"/>
        <v>0</v>
      </c>
      <c r="L147" s="85">
        <f t="shared" si="419"/>
        <v>0</v>
      </c>
      <c r="M147" s="85">
        <f t="shared" si="419"/>
        <v>0</v>
      </c>
      <c r="N147" s="85">
        <f t="shared" si="419"/>
        <v>0</v>
      </c>
      <c r="O147" s="85">
        <f t="shared" si="419"/>
        <v>1438.6682159999998</v>
      </c>
      <c r="P147" s="85">
        <f t="shared" si="419"/>
        <v>6632.3936159999994</v>
      </c>
      <c r="Q147" s="85">
        <f t="shared" si="419"/>
        <v>30.982320000000001</v>
      </c>
      <c r="R147" s="85">
        <f t="shared" si="419"/>
        <v>0</v>
      </c>
      <c r="S147" s="85">
        <f t="shared" si="419"/>
        <v>175.00823999999997</v>
      </c>
      <c r="T147" s="85">
        <f t="shared" si="419"/>
        <v>0</v>
      </c>
      <c r="U147" s="85">
        <f t="shared" si="419"/>
        <v>0</v>
      </c>
      <c r="V147" s="85">
        <f t="shared" si="419"/>
        <v>236.88914399999999</v>
      </c>
      <c r="W147" s="85">
        <f t="shared" si="419"/>
        <v>0</v>
      </c>
      <c r="X147" s="577">
        <f t="shared" si="343"/>
        <v>9796.1909039999991</v>
      </c>
      <c r="Y147" s="577">
        <f t="shared" si="344"/>
        <v>8513.9415360000003</v>
      </c>
      <c r="Z147" s="577">
        <f t="shared" si="345"/>
        <v>18310.132440000001</v>
      </c>
      <c r="AB147" s="85">
        <f t="shared" ref="AB147:AU147" si="420">AB62</f>
        <v>0</v>
      </c>
      <c r="AC147" s="85">
        <f t="shared" si="420"/>
        <v>4735.2708000000002</v>
      </c>
      <c r="AD147" s="85">
        <f t="shared" si="420"/>
        <v>566.27307359999998</v>
      </c>
      <c r="AE147" s="85">
        <f t="shared" si="420"/>
        <v>0</v>
      </c>
      <c r="AF147" s="85">
        <f t="shared" si="420"/>
        <v>0</v>
      </c>
      <c r="AG147" s="85">
        <f t="shared" si="420"/>
        <v>566.22283199999993</v>
      </c>
      <c r="AH147" s="85">
        <f t="shared" si="420"/>
        <v>54.428399999999996</v>
      </c>
      <c r="AI147" s="85">
        <f t="shared" si="420"/>
        <v>0</v>
      </c>
      <c r="AJ147" s="85">
        <f t="shared" si="420"/>
        <v>0</v>
      </c>
      <c r="AK147" s="85">
        <f t="shared" si="420"/>
        <v>0</v>
      </c>
      <c r="AL147" s="85">
        <f t="shared" si="420"/>
        <v>0</v>
      </c>
      <c r="AM147" s="85">
        <f t="shared" si="420"/>
        <v>1242.2235599999999</v>
      </c>
      <c r="AN147" s="85">
        <f t="shared" si="420"/>
        <v>6931.2474000000002</v>
      </c>
      <c r="AO147" s="85">
        <f t="shared" si="420"/>
        <v>43.375247999999999</v>
      </c>
      <c r="AP147" s="85">
        <f t="shared" si="420"/>
        <v>0</v>
      </c>
      <c r="AQ147" s="85">
        <f t="shared" si="420"/>
        <v>175.00823999999997</v>
      </c>
      <c r="AR147" s="85">
        <f t="shared" si="420"/>
        <v>0</v>
      </c>
      <c r="AS147" s="85">
        <f t="shared" si="420"/>
        <v>0</v>
      </c>
      <c r="AT147" s="85">
        <f t="shared" si="420"/>
        <v>236.88914399999999</v>
      </c>
      <c r="AU147" s="85">
        <f t="shared" si="420"/>
        <v>11.555567999999999</v>
      </c>
      <c r="AV147" s="577">
        <f t="shared" si="320"/>
        <v>5922.1951056000007</v>
      </c>
      <c r="AW147" s="577">
        <f t="shared" si="321"/>
        <v>8640.2991600000005</v>
      </c>
      <c r="AX147" s="577">
        <f t="shared" si="322"/>
        <v>14562.494265600002</v>
      </c>
      <c r="AZ147" s="85">
        <f t="shared" ref="AZ147:BS147" si="421">AZ62</f>
        <v>0</v>
      </c>
      <c r="BA147" s="85">
        <f t="shared" si="421"/>
        <v>5061.8411999999998</v>
      </c>
      <c r="BB147" s="85">
        <f t="shared" si="421"/>
        <v>722.04715439999995</v>
      </c>
      <c r="BC147" s="85">
        <f t="shared" si="421"/>
        <v>0</v>
      </c>
      <c r="BD147" s="85">
        <f t="shared" si="421"/>
        <v>0</v>
      </c>
      <c r="BE147" s="85">
        <f t="shared" si="421"/>
        <v>566.22283199999993</v>
      </c>
      <c r="BF147" s="85">
        <f t="shared" si="421"/>
        <v>54.428399999999996</v>
      </c>
      <c r="BG147" s="85">
        <f t="shared" si="421"/>
        <v>0</v>
      </c>
      <c r="BH147" s="85">
        <f t="shared" si="421"/>
        <v>0</v>
      </c>
      <c r="BI147" s="85">
        <f t="shared" si="421"/>
        <v>0</v>
      </c>
      <c r="BJ147" s="85">
        <f t="shared" si="421"/>
        <v>0</v>
      </c>
      <c r="BK147" s="85">
        <f t="shared" si="421"/>
        <v>1311.5569679999999</v>
      </c>
      <c r="BL147" s="85">
        <f t="shared" si="421"/>
        <v>6999.6597119999997</v>
      </c>
      <c r="BM147" s="85">
        <f t="shared" si="421"/>
        <v>49.571711999999998</v>
      </c>
      <c r="BN147" s="85">
        <f t="shared" si="421"/>
        <v>0</v>
      </c>
      <c r="BO147" s="85">
        <f t="shared" si="421"/>
        <v>175.00823999999997</v>
      </c>
      <c r="BP147" s="85">
        <f t="shared" si="421"/>
        <v>0</v>
      </c>
      <c r="BQ147" s="85">
        <f t="shared" si="421"/>
        <v>0</v>
      </c>
      <c r="BR147" s="85">
        <f t="shared" si="421"/>
        <v>265.77806399999997</v>
      </c>
      <c r="BS147" s="85">
        <f t="shared" si="421"/>
        <v>11.555567999999999</v>
      </c>
      <c r="BT147" s="577">
        <f t="shared" si="324"/>
        <v>6404.5395863999993</v>
      </c>
      <c r="BU147" s="577">
        <f t="shared" si="325"/>
        <v>8813.1302639999994</v>
      </c>
      <c r="BV147" s="577">
        <f t="shared" si="326"/>
        <v>15217.669850399998</v>
      </c>
      <c r="BX147" s="85">
        <f t="shared" ref="BX147:CQ147" si="422">BX62</f>
        <v>0</v>
      </c>
      <c r="BY147" s="85">
        <f t="shared" si="422"/>
        <v>5197.9121999999998</v>
      </c>
      <c r="BZ147" s="85">
        <f t="shared" si="422"/>
        <v>567.25278480000009</v>
      </c>
      <c r="CA147" s="85">
        <f t="shared" si="422"/>
        <v>0</v>
      </c>
      <c r="CB147" s="85">
        <f t="shared" si="422"/>
        <v>0</v>
      </c>
      <c r="CC147" s="85">
        <f t="shared" si="422"/>
        <v>566.22283199999993</v>
      </c>
      <c r="CD147" s="85">
        <f t="shared" si="422"/>
        <v>71.175600000000003</v>
      </c>
      <c r="CE147" s="85">
        <f t="shared" si="422"/>
        <v>0</v>
      </c>
      <c r="CF147" s="85">
        <f t="shared" si="422"/>
        <v>0</v>
      </c>
      <c r="CG147" s="85">
        <f t="shared" si="422"/>
        <v>0</v>
      </c>
      <c r="CH147" s="85">
        <f t="shared" si="422"/>
        <v>0</v>
      </c>
      <c r="CI147" s="85">
        <f t="shared" si="422"/>
        <v>421.77823199999995</v>
      </c>
      <c r="CJ147" s="85">
        <f t="shared" si="422"/>
        <v>7172.4908159999995</v>
      </c>
      <c r="CK147" s="85">
        <f t="shared" si="422"/>
        <v>37.178783999999993</v>
      </c>
      <c r="CL147" s="85">
        <f t="shared" si="422"/>
        <v>0</v>
      </c>
      <c r="CM147" s="85">
        <f t="shared" si="422"/>
        <v>175.00823999999997</v>
      </c>
      <c r="CN147" s="85">
        <f t="shared" si="422"/>
        <v>0</v>
      </c>
      <c r="CO147" s="85">
        <f t="shared" si="422"/>
        <v>0</v>
      </c>
      <c r="CP147" s="85">
        <f t="shared" si="422"/>
        <v>80.888976</v>
      </c>
      <c r="CQ147" s="85">
        <f t="shared" si="422"/>
        <v>11.555567999999999</v>
      </c>
      <c r="CR147" s="577">
        <f t="shared" si="328"/>
        <v>6402.5634167999988</v>
      </c>
      <c r="CS147" s="577">
        <f t="shared" si="329"/>
        <v>7898.900615999999</v>
      </c>
      <c r="CT147" s="577">
        <f t="shared" si="330"/>
        <v>14301.464032799999</v>
      </c>
      <c r="CV147" s="85">
        <f t="shared" ref="CV147:DO147" si="423">CV62</f>
        <v>0</v>
      </c>
      <c r="CW147" s="85">
        <f t="shared" si="423"/>
        <v>3347.3465999999999</v>
      </c>
      <c r="CX147" s="85">
        <f t="shared" si="423"/>
        <v>630.9340128</v>
      </c>
      <c r="CY147" s="85">
        <f t="shared" si="423"/>
        <v>0</v>
      </c>
      <c r="CZ147" s="85">
        <f t="shared" si="423"/>
        <v>0</v>
      </c>
      <c r="DA147" s="85">
        <f t="shared" si="423"/>
        <v>1629.3350879999998</v>
      </c>
      <c r="DB147" s="85">
        <f t="shared" si="423"/>
        <v>50.241599999999998</v>
      </c>
      <c r="DC147" s="85">
        <f t="shared" si="423"/>
        <v>0</v>
      </c>
      <c r="DD147" s="85">
        <f t="shared" si="423"/>
        <v>0</v>
      </c>
      <c r="DE147" s="85">
        <f t="shared" si="423"/>
        <v>0</v>
      </c>
      <c r="DF147" s="85">
        <f t="shared" si="423"/>
        <v>0</v>
      </c>
      <c r="DG147" s="85">
        <f t="shared" si="423"/>
        <v>421.77823199999995</v>
      </c>
      <c r="DH147" s="85">
        <f t="shared" si="423"/>
        <v>3939.1089120000001</v>
      </c>
      <c r="DI147" s="85">
        <f t="shared" si="423"/>
        <v>68.161104000000009</v>
      </c>
      <c r="DJ147" s="85">
        <f t="shared" si="423"/>
        <v>0</v>
      </c>
      <c r="DK147" s="85">
        <f t="shared" si="423"/>
        <v>175.00823999999997</v>
      </c>
      <c r="DL147" s="85">
        <f t="shared" si="423"/>
        <v>0</v>
      </c>
      <c r="DM147" s="85">
        <f t="shared" si="423"/>
        <v>0</v>
      </c>
      <c r="DN147" s="85">
        <f t="shared" si="423"/>
        <v>92.444543999999993</v>
      </c>
      <c r="DO147" s="85">
        <f t="shared" si="423"/>
        <v>5.7777839999999996</v>
      </c>
      <c r="DP147" s="577">
        <f t="shared" si="332"/>
        <v>5657.8573007999994</v>
      </c>
      <c r="DQ147" s="577">
        <f t="shared" si="333"/>
        <v>4702.278816</v>
      </c>
      <c r="DR147" s="577">
        <f t="shared" si="334"/>
        <v>10360.1361168</v>
      </c>
      <c r="DT147" s="85">
        <f t="shared" ref="DT147:EM147" si="424">DT62</f>
        <v>0</v>
      </c>
      <c r="DU147" s="85">
        <f t="shared" si="424"/>
        <v>8028.1889999999994</v>
      </c>
      <c r="DV147" s="85">
        <f t="shared" si="424"/>
        <v>662.28477120000002</v>
      </c>
      <c r="DW147" s="85">
        <f t="shared" si="424"/>
        <v>0</v>
      </c>
      <c r="DX147" s="85">
        <f t="shared" si="424"/>
        <v>0</v>
      </c>
      <c r="DY147" s="85">
        <f t="shared" si="424"/>
        <v>0</v>
      </c>
      <c r="DZ147" s="85">
        <f t="shared" si="424"/>
        <v>46.0548</v>
      </c>
      <c r="EA147" s="85">
        <f t="shared" si="424"/>
        <v>0</v>
      </c>
      <c r="EB147" s="85">
        <f t="shared" si="424"/>
        <v>0</v>
      </c>
      <c r="EC147" s="85">
        <f t="shared" si="424"/>
        <v>0</v>
      </c>
      <c r="ED147" s="85">
        <f t="shared" si="424"/>
        <v>0</v>
      </c>
      <c r="EE147" s="85">
        <f t="shared" si="424"/>
        <v>525.77834399999995</v>
      </c>
      <c r="EF147" s="85">
        <f t="shared" si="424"/>
        <v>3791.482344</v>
      </c>
      <c r="EG147" s="85">
        <f t="shared" si="424"/>
        <v>37.178783999999993</v>
      </c>
      <c r="EH147" s="85">
        <f t="shared" si="424"/>
        <v>0</v>
      </c>
      <c r="EI147" s="85">
        <f t="shared" si="424"/>
        <v>178.98569999999998</v>
      </c>
      <c r="EJ147" s="85">
        <f t="shared" si="424"/>
        <v>0</v>
      </c>
      <c r="EK147" s="85">
        <f t="shared" si="424"/>
        <v>0</v>
      </c>
      <c r="EL147" s="85">
        <f t="shared" si="424"/>
        <v>98.22232799999999</v>
      </c>
      <c r="EM147" s="85">
        <f t="shared" si="424"/>
        <v>5.7777839999999996</v>
      </c>
      <c r="EN147" s="577">
        <f t="shared" si="336"/>
        <v>8736.5285711999986</v>
      </c>
      <c r="EO147" s="577">
        <f t="shared" si="337"/>
        <v>4637.4252839999999</v>
      </c>
      <c r="EP147" s="577">
        <f t="shared" si="338"/>
        <v>13373.953855199998</v>
      </c>
      <c r="ER147" s="85">
        <f t="shared" ref="ER147:FK147" si="425">ER62</f>
        <v>0</v>
      </c>
      <c r="ES147" s="85">
        <f t="shared" si="425"/>
        <v>4599.1997999999994</v>
      </c>
      <c r="ET147" s="85">
        <f t="shared" si="425"/>
        <v>642.69054720000008</v>
      </c>
      <c r="EU147" s="85">
        <f t="shared" si="425"/>
        <v>0</v>
      </c>
      <c r="EV147" s="85">
        <f t="shared" si="425"/>
        <v>0</v>
      </c>
      <c r="EW147" s="85">
        <f t="shared" si="425"/>
        <v>0</v>
      </c>
      <c r="EX147" s="85">
        <f t="shared" si="425"/>
        <v>46.0548</v>
      </c>
      <c r="EY147" s="85">
        <f t="shared" si="425"/>
        <v>0</v>
      </c>
      <c r="EZ147" s="85">
        <f t="shared" si="425"/>
        <v>0</v>
      </c>
      <c r="FA147" s="85">
        <f t="shared" si="425"/>
        <v>0</v>
      </c>
      <c r="FB147" s="85">
        <f t="shared" si="425"/>
        <v>0</v>
      </c>
      <c r="FC147" s="85">
        <f t="shared" si="425"/>
        <v>560.44504799999993</v>
      </c>
      <c r="FD147" s="85">
        <f t="shared" si="425"/>
        <v>7827.808751999999</v>
      </c>
      <c r="FE147" s="85">
        <f t="shared" si="425"/>
        <v>130.125744</v>
      </c>
      <c r="FF147" s="85">
        <f t="shared" si="425"/>
        <v>0</v>
      </c>
      <c r="FG147" s="85">
        <f t="shared" si="425"/>
        <v>155.12093999999999</v>
      </c>
      <c r="FH147" s="85">
        <f t="shared" si="425"/>
        <v>0</v>
      </c>
      <c r="FI147" s="85">
        <f t="shared" si="425"/>
        <v>0</v>
      </c>
      <c r="FJ147" s="85">
        <f t="shared" si="425"/>
        <v>109.777896</v>
      </c>
      <c r="FK147" s="85">
        <f t="shared" si="425"/>
        <v>5.7777839999999996</v>
      </c>
      <c r="FL147" s="577">
        <f t="shared" si="340"/>
        <v>5287.9451471999992</v>
      </c>
      <c r="FM147" s="577">
        <f t="shared" si="341"/>
        <v>8789.0561639999996</v>
      </c>
      <c r="FN147" s="577">
        <f t="shared" si="342"/>
        <v>14077.001311199998</v>
      </c>
    </row>
    <row r="148" spans="1:170" x14ac:dyDescent="0.25">
      <c r="A148" s="97">
        <v>144</v>
      </c>
      <c r="B148" s="62" t="s">
        <v>92</v>
      </c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576">
        <f t="shared" si="343"/>
        <v>0</v>
      </c>
      <c r="Y148" s="576">
        <f t="shared" si="344"/>
        <v>0</v>
      </c>
      <c r="Z148" s="576">
        <f t="shared" si="345"/>
        <v>0</v>
      </c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576">
        <f t="shared" si="320"/>
        <v>0</v>
      </c>
      <c r="AW148" s="576">
        <f t="shared" si="321"/>
        <v>0</v>
      </c>
      <c r="AX148" s="576">
        <f t="shared" si="322"/>
        <v>0</v>
      </c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576">
        <f t="shared" si="324"/>
        <v>0</v>
      </c>
      <c r="BU148" s="576">
        <f t="shared" si="325"/>
        <v>0</v>
      </c>
      <c r="BV148" s="576">
        <f t="shared" si="326"/>
        <v>0</v>
      </c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576">
        <f t="shared" si="328"/>
        <v>0</v>
      </c>
      <c r="CS148" s="576">
        <f t="shared" si="329"/>
        <v>0</v>
      </c>
      <c r="CT148" s="576">
        <f t="shared" si="330"/>
        <v>0</v>
      </c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576">
        <f t="shared" si="332"/>
        <v>0</v>
      </c>
      <c r="DQ148" s="576">
        <f t="shared" si="333"/>
        <v>0</v>
      </c>
      <c r="DR148" s="576">
        <f t="shared" si="334"/>
        <v>0</v>
      </c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576">
        <f t="shared" si="336"/>
        <v>0</v>
      </c>
      <c r="EO148" s="576">
        <f t="shared" si="337"/>
        <v>0</v>
      </c>
      <c r="EP148" s="576">
        <f t="shared" si="338"/>
        <v>0</v>
      </c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576">
        <f t="shared" si="340"/>
        <v>0</v>
      </c>
      <c r="FM148" s="576">
        <f t="shared" si="341"/>
        <v>0</v>
      </c>
      <c r="FN148" s="576">
        <f t="shared" si="342"/>
        <v>0</v>
      </c>
    </row>
    <row r="149" spans="1:170" x14ac:dyDescent="0.25">
      <c r="A149" s="97">
        <v>145</v>
      </c>
      <c r="B149" s="63" t="s">
        <v>93</v>
      </c>
      <c r="D149" s="85">
        <f>D63</f>
        <v>0</v>
      </c>
      <c r="E149" s="85">
        <f t="shared" ref="E149:W149" si="426">E63</f>
        <v>1251.8532</v>
      </c>
      <c r="F149" s="85">
        <f t="shared" si="426"/>
        <v>266.48144639999998</v>
      </c>
      <c r="G149" s="85">
        <f t="shared" si="426"/>
        <v>0</v>
      </c>
      <c r="H149" s="85">
        <f t="shared" si="426"/>
        <v>0</v>
      </c>
      <c r="I149" s="85">
        <f t="shared" si="426"/>
        <v>80.888976</v>
      </c>
      <c r="J149" s="85">
        <f t="shared" si="426"/>
        <v>0</v>
      </c>
      <c r="K149" s="85">
        <f t="shared" si="426"/>
        <v>0</v>
      </c>
      <c r="L149" s="85">
        <f t="shared" si="426"/>
        <v>0</v>
      </c>
      <c r="M149" s="85">
        <f t="shared" si="426"/>
        <v>0</v>
      </c>
      <c r="N149" s="85">
        <f t="shared" si="426"/>
        <v>0</v>
      </c>
      <c r="O149" s="85">
        <f t="shared" si="426"/>
        <v>184.88908799999999</v>
      </c>
      <c r="P149" s="85">
        <f t="shared" si="426"/>
        <v>594.10692000000006</v>
      </c>
      <c r="Q149" s="85">
        <f t="shared" si="426"/>
        <v>12.392927999999999</v>
      </c>
      <c r="R149" s="85">
        <f t="shared" si="426"/>
        <v>0</v>
      </c>
      <c r="S149" s="85">
        <f t="shared" si="426"/>
        <v>7.9549199999999995</v>
      </c>
      <c r="T149" s="85">
        <f t="shared" si="426"/>
        <v>0</v>
      </c>
      <c r="U149" s="85">
        <f t="shared" si="426"/>
        <v>0</v>
      </c>
      <c r="V149" s="85">
        <f t="shared" si="426"/>
        <v>5.7777839999999996</v>
      </c>
      <c r="W149" s="85">
        <f t="shared" si="426"/>
        <v>0</v>
      </c>
      <c r="X149" s="577">
        <f t="shared" si="343"/>
        <v>1599.2236224000001</v>
      </c>
      <c r="Y149" s="577">
        <f t="shared" si="344"/>
        <v>805.12164000000007</v>
      </c>
      <c r="Z149" s="577">
        <f t="shared" si="345"/>
        <v>2404.3452624000001</v>
      </c>
      <c r="AB149" s="85">
        <f t="shared" ref="AB149:AU149" si="427">AB63</f>
        <v>0</v>
      </c>
      <c r="AC149" s="85">
        <f t="shared" si="427"/>
        <v>81.642600000000002</v>
      </c>
      <c r="AD149" s="85">
        <f t="shared" si="427"/>
        <v>278.2379808</v>
      </c>
      <c r="AE149" s="85">
        <f t="shared" si="427"/>
        <v>0</v>
      </c>
      <c r="AF149" s="85">
        <f t="shared" si="427"/>
        <v>0</v>
      </c>
      <c r="AG149" s="85">
        <f t="shared" si="427"/>
        <v>80.888976</v>
      </c>
      <c r="AH149" s="85">
        <f t="shared" si="427"/>
        <v>0</v>
      </c>
      <c r="AI149" s="85">
        <f t="shared" si="427"/>
        <v>0</v>
      </c>
      <c r="AJ149" s="85">
        <f t="shared" si="427"/>
        <v>0</v>
      </c>
      <c r="AK149" s="85">
        <f t="shared" si="427"/>
        <v>0</v>
      </c>
      <c r="AL149" s="85">
        <f t="shared" si="427"/>
        <v>0</v>
      </c>
      <c r="AM149" s="85">
        <f t="shared" si="427"/>
        <v>34.666703999999996</v>
      </c>
      <c r="AN149" s="85">
        <f t="shared" si="427"/>
        <v>622.912104</v>
      </c>
      <c r="AO149" s="85">
        <f t="shared" si="427"/>
        <v>6.1964639999999997</v>
      </c>
      <c r="AP149" s="85">
        <f t="shared" si="427"/>
        <v>0</v>
      </c>
      <c r="AQ149" s="85">
        <f t="shared" si="427"/>
        <v>7.9549199999999995</v>
      </c>
      <c r="AR149" s="85">
        <f t="shared" si="427"/>
        <v>0</v>
      </c>
      <c r="AS149" s="85">
        <f t="shared" si="427"/>
        <v>0</v>
      </c>
      <c r="AT149" s="85">
        <f t="shared" si="427"/>
        <v>5.7777839999999996</v>
      </c>
      <c r="AU149" s="85">
        <f t="shared" si="427"/>
        <v>5.7777839999999996</v>
      </c>
      <c r="AV149" s="577">
        <f t="shared" si="320"/>
        <v>440.76955680000003</v>
      </c>
      <c r="AW149" s="577">
        <f t="shared" si="321"/>
        <v>683.28575999999998</v>
      </c>
      <c r="AX149" s="577">
        <f t="shared" si="322"/>
        <v>1124.0553168000001</v>
      </c>
      <c r="AZ149" s="85">
        <f t="shared" ref="AZ149:BS149" si="428">AZ63</f>
        <v>0</v>
      </c>
      <c r="BA149" s="85">
        <f t="shared" si="428"/>
        <v>81.642600000000002</v>
      </c>
      <c r="BB149" s="85">
        <f t="shared" si="428"/>
        <v>349.75689840000001</v>
      </c>
      <c r="BC149" s="85">
        <f t="shared" si="428"/>
        <v>0</v>
      </c>
      <c r="BD149" s="85">
        <f t="shared" si="428"/>
        <v>0</v>
      </c>
      <c r="BE149" s="85">
        <f t="shared" si="428"/>
        <v>80.888976</v>
      </c>
      <c r="BF149" s="85">
        <f t="shared" si="428"/>
        <v>0</v>
      </c>
      <c r="BG149" s="85">
        <f t="shared" si="428"/>
        <v>0</v>
      </c>
      <c r="BH149" s="85">
        <f t="shared" si="428"/>
        <v>0</v>
      </c>
      <c r="BI149" s="85">
        <f t="shared" si="428"/>
        <v>0</v>
      </c>
      <c r="BJ149" s="85">
        <f t="shared" si="428"/>
        <v>0</v>
      </c>
      <c r="BK149" s="85">
        <f t="shared" si="428"/>
        <v>34.666703999999996</v>
      </c>
      <c r="BL149" s="85">
        <f t="shared" si="428"/>
        <v>626.51275199999998</v>
      </c>
      <c r="BM149" s="85">
        <f t="shared" si="428"/>
        <v>6.1964639999999997</v>
      </c>
      <c r="BN149" s="85">
        <f t="shared" si="428"/>
        <v>0</v>
      </c>
      <c r="BO149" s="85">
        <f t="shared" si="428"/>
        <v>7.9549199999999995</v>
      </c>
      <c r="BP149" s="85">
        <f t="shared" si="428"/>
        <v>0</v>
      </c>
      <c r="BQ149" s="85">
        <f t="shared" si="428"/>
        <v>0</v>
      </c>
      <c r="BR149" s="85">
        <f t="shared" si="428"/>
        <v>5.7777839999999996</v>
      </c>
      <c r="BS149" s="85">
        <f t="shared" si="428"/>
        <v>5.7777839999999996</v>
      </c>
      <c r="BT149" s="577">
        <f t="shared" si="324"/>
        <v>512.28847440000004</v>
      </c>
      <c r="BU149" s="577">
        <f t="shared" si="325"/>
        <v>686.88640799999996</v>
      </c>
      <c r="BV149" s="577">
        <f t="shared" si="326"/>
        <v>1199.1748824000001</v>
      </c>
      <c r="BX149" s="85">
        <f t="shared" ref="BX149:CQ149" si="429">BX63</f>
        <v>0</v>
      </c>
      <c r="BY149" s="85">
        <f t="shared" si="429"/>
        <v>81.642600000000002</v>
      </c>
      <c r="BZ149" s="85">
        <f t="shared" si="429"/>
        <v>275.29884720000001</v>
      </c>
      <c r="CA149" s="85">
        <f t="shared" si="429"/>
        <v>0</v>
      </c>
      <c r="CB149" s="85">
        <f t="shared" si="429"/>
        <v>0</v>
      </c>
      <c r="CC149" s="85">
        <f t="shared" si="429"/>
        <v>80.888976</v>
      </c>
      <c r="CD149" s="85">
        <f t="shared" si="429"/>
        <v>0</v>
      </c>
      <c r="CE149" s="85">
        <f t="shared" si="429"/>
        <v>0</v>
      </c>
      <c r="CF149" s="85">
        <f t="shared" si="429"/>
        <v>0</v>
      </c>
      <c r="CG149" s="85">
        <f t="shared" si="429"/>
        <v>0</v>
      </c>
      <c r="CH149" s="85">
        <f t="shared" si="429"/>
        <v>0</v>
      </c>
      <c r="CI149" s="85">
        <f t="shared" si="429"/>
        <v>11.555567999999999</v>
      </c>
      <c r="CJ149" s="85">
        <f t="shared" si="429"/>
        <v>644.51599199999998</v>
      </c>
      <c r="CK149" s="85">
        <f t="shared" si="429"/>
        <v>6.1964639999999997</v>
      </c>
      <c r="CL149" s="85">
        <f t="shared" si="429"/>
        <v>0</v>
      </c>
      <c r="CM149" s="85">
        <f t="shared" si="429"/>
        <v>7.9549199999999995</v>
      </c>
      <c r="CN149" s="85">
        <f t="shared" si="429"/>
        <v>0</v>
      </c>
      <c r="CO149" s="85">
        <f t="shared" si="429"/>
        <v>0</v>
      </c>
      <c r="CP149" s="85">
        <f t="shared" si="429"/>
        <v>0</v>
      </c>
      <c r="CQ149" s="85">
        <f t="shared" si="429"/>
        <v>5.7777839999999996</v>
      </c>
      <c r="CR149" s="577">
        <f t="shared" si="328"/>
        <v>437.83042320000004</v>
      </c>
      <c r="CS149" s="577">
        <f t="shared" si="329"/>
        <v>676.00072799999998</v>
      </c>
      <c r="CT149" s="577">
        <f t="shared" si="330"/>
        <v>1113.8311512</v>
      </c>
      <c r="CV149" s="85">
        <f t="shared" ref="CV149:DO149" si="430">CV63</f>
        <v>0</v>
      </c>
      <c r="CW149" s="85">
        <f t="shared" si="430"/>
        <v>54.428399999999996</v>
      </c>
      <c r="CX149" s="85">
        <f t="shared" si="430"/>
        <v>305.66989440000003</v>
      </c>
      <c r="CY149" s="85">
        <f t="shared" si="430"/>
        <v>0</v>
      </c>
      <c r="CZ149" s="85">
        <f t="shared" si="430"/>
        <v>0</v>
      </c>
      <c r="DA149" s="85">
        <f t="shared" si="430"/>
        <v>236.88914399999999</v>
      </c>
      <c r="DB149" s="85">
        <f t="shared" si="430"/>
        <v>0</v>
      </c>
      <c r="DC149" s="85">
        <f t="shared" si="430"/>
        <v>0</v>
      </c>
      <c r="DD149" s="85">
        <f t="shared" si="430"/>
        <v>0</v>
      </c>
      <c r="DE149" s="85">
        <f t="shared" si="430"/>
        <v>0</v>
      </c>
      <c r="DF149" s="85">
        <f t="shared" si="430"/>
        <v>0</v>
      </c>
      <c r="DG149" s="85">
        <f t="shared" si="430"/>
        <v>11.555567999999999</v>
      </c>
      <c r="DH149" s="85">
        <f t="shared" si="430"/>
        <v>313.25637599999999</v>
      </c>
      <c r="DI149" s="85">
        <f t="shared" si="430"/>
        <v>6.1964639999999997</v>
      </c>
      <c r="DJ149" s="85">
        <f t="shared" si="430"/>
        <v>0</v>
      </c>
      <c r="DK149" s="85">
        <f t="shared" si="430"/>
        <v>7.9549199999999995</v>
      </c>
      <c r="DL149" s="85">
        <f t="shared" si="430"/>
        <v>0</v>
      </c>
      <c r="DM149" s="85">
        <f t="shared" si="430"/>
        <v>0</v>
      </c>
      <c r="DN149" s="85">
        <f t="shared" si="430"/>
        <v>0</v>
      </c>
      <c r="DO149" s="85">
        <f t="shared" si="430"/>
        <v>0</v>
      </c>
      <c r="DP149" s="577">
        <f t="shared" si="332"/>
        <v>596.98743839999997</v>
      </c>
      <c r="DQ149" s="577">
        <f t="shared" si="333"/>
        <v>338.96332799999999</v>
      </c>
      <c r="DR149" s="577">
        <f t="shared" si="334"/>
        <v>935.95076640000002</v>
      </c>
      <c r="DT149" s="85">
        <f t="shared" ref="DT149:EM149" si="431">DT63</f>
        <v>0</v>
      </c>
      <c r="DU149" s="85">
        <f t="shared" si="431"/>
        <v>163.2852</v>
      </c>
      <c r="DV149" s="85">
        <f t="shared" si="431"/>
        <v>321.34527360000004</v>
      </c>
      <c r="DW149" s="85">
        <f t="shared" si="431"/>
        <v>0</v>
      </c>
      <c r="DX149" s="85">
        <f t="shared" si="431"/>
        <v>0</v>
      </c>
      <c r="DY149" s="85">
        <f t="shared" si="431"/>
        <v>0</v>
      </c>
      <c r="DZ149" s="85">
        <f t="shared" si="431"/>
        <v>0</v>
      </c>
      <c r="EA149" s="85">
        <f t="shared" si="431"/>
        <v>0</v>
      </c>
      <c r="EB149" s="85">
        <f t="shared" si="431"/>
        <v>0</v>
      </c>
      <c r="EC149" s="85">
        <f t="shared" si="431"/>
        <v>0</v>
      </c>
      <c r="ED149" s="85">
        <f t="shared" si="431"/>
        <v>0</v>
      </c>
      <c r="EE149" s="85">
        <f t="shared" si="431"/>
        <v>17.333351999999998</v>
      </c>
      <c r="EF149" s="85">
        <f t="shared" si="431"/>
        <v>334.86026400000003</v>
      </c>
      <c r="EG149" s="85">
        <f t="shared" si="431"/>
        <v>6.1964639999999997</v>
      </c>
      <c r="EH149" s="85">
        <f t="shared" si="431"/>
        <v>0</v>
      </c>
      <c r="EI149" s="85">
        <f t="shared" si="431"/>
        <v>7.9549199999999995</v>
      </c>
      <c r="EJ149" s="85">
        <f t="shared" si="431"/>
        <v>0</v>
      </c>
      <c r="EK149" s="85">
        <f t="shared" si="431"/>
        <v>0</v>
      </c>
      <c r="EL149" s="85">
        <f t="shared" si="431"/>
        <v>0</v>
      </c>
      <c r="EM149" s="85">
        <f t="shared" si="431"/>
        <v>0</v>
      </c>
      <c r="EN149" s="577">
        <f t="shared" si="336"/>
        <v>484.63047360000007</v>
      </c>
      <c r="EO149" s="577">
        <f t="shared" si="337"/>
        <v>366.34500000000003</v>
      </c>
      <c r="EP149" s="577">
        <f t="shared" si="338"/>
        <v>850.9754736000001</v>
      </c>
      <c r="ER149" s="85">
        <f t="shared" ref="ER149:FK149" si="432">ER63</f>
        <v>0</v>
      </c>
      <c r="ES149" s="85">
        <f t="shared" si="432"/>
        <v>81.642600000000002</v>
      </c>
      <c r="ET149" s="85">
        <f t="shared" si="432"/>
        <v>311.54816160000001</v>
      </c>
      <c r="EU149" s="85">
        <f t="shared" si="432"/>
        <v>0</v>
      </c>
      <c r="EV149" s="85">
        <f t="shared" si="432"/>
        <v>0</v>
      </c>
      <c r="EW149" s="85">
        <f t="shared" si="432"/>
        <v>0</v>
      </c>
      <c r="EX149" s="85">
        <f t="shared" si="432"/>
        <v>0</v>
      </c>
      <c r="EY149" s="85">
        <f t="shared" si="432"/>
        <v>0</v>
      </c>
      <c r="EZ149" s="85">
        <f t="shared" si="432"/>
        <v>0</v>
      </c>
      <c r="FA149" s="85">
        <f t="shared" si="432"/>
        <v>0</v>
      </c>
      <c r="FB149" s="85">
        <f t="shared" si="432"/>
        <v>0</v>
      </c>
      <c r="FC149" s="85">
        <f t="shared" si="432"/>
        <v>17.333351999999998</v>
      </c>
      <c r="FD149" s="85">
        <f t="shared" si="432"/>
        <v>702.12635999999998</v>
      </c>
      <c r="FE149" s="85">
        <f t="shared" si="432"/>
        <v>18.589391999999997</v>
      </c>
      <c r="FF149" s="85">
        <f t="shared" si="432"/>
        <v>0</v>
      </c>
      <c r="FG149" s="85">
        <f t="shared" si="432"/>
        <v>3.9774599999999998</v>
      </c>
      <c r="FH149" s="85">
        <f t="shared" si="432"/>
        <v>0</v>
      </c>
      <c r="FI149" s="85">
        <f t="shared" si="432"/>
        <v>0</v>
      </c>
      <c r="FJ149" s="85">
        <f t="shared" si="432"/>
        <v>5.7777839999999996</v>
      </c>
      <c r="FK149" s="85">
        <f t="shared" si="432"/>
        <v>0</v>
      </c>
      <c r="FL149" s="577">
        <f t="shared" si="340"/>
        <v>393.19076160000003</v>
      </c>
      <c r="FM149" s="577">
        <f t="shared" si="341"/>
        <v>747.80434799999989</v>
      </c>
      <c r="FN149" s="577">
        <f t="shared" si="342"/>
        <v>1140.9951096</v>
      </c>
    </row>
    <row r="150" spans="1:170" x14ac:dyDescent="0.25">
      <c r="A150" s="97">
        <v>146</v>
      </c>
      <c r="B150" s="62" t="s">
        <v>94</v>
      </c>
      <c r="D150" s="84">
        <f>D64</f>
        <v>0</v>
      </c>
      <c r="E150" s="84">
        <f t="shared" ref="E150:W150" si="433">E64</f>
        <v>353.78460000000001</v>
      </c>
      <c r="F150" s="84">
        <f t="shared" si="433"/>
        <v>1315.7521416</v>
      </c>
      <c r="G150" s="84">
        <f t="shared" si="433"/>
        <v>0</v>
      </c>
      <c r="H150" s="84">
        <f t="shared" si="433"/>
        <v>0</v>
      </c>
      <c r="I150" s="84">
        <f t="shared" si="433"/>
        <v>23.111135999999998</v>
      </c>
      <c r="J150" s="84">
        <f t="shared" si="433"/>
        <v>0</v>
      </c>
      <c r="K150" s="84">
        <f t="shared" si="433"/>
        <v>0</v>
      </c>
      <c r="L150" s="84">
        <f t="shared" si="433"/>
        <v>0</v>
      </c>
      <c r="M150" s="84">
        <f t="shared" si="433"/>
        <v>0</v>
      </c>
      <c r="N150" s="84">
        <f t="shared" si="433"/>
        <v>0</v>
      </c>
      <c r="O150" s="84">
        <f t="shared" si="433"/>
        <v>0</v>
      </c>
      <c r="P150" s="84">
        <f t="shared" si="433"/>
        <v>687.72376799999995</v>
      </c>
      <c r="Q150" s="84">
        <f t="shared" si="433"/>
        <v>0</v>
      </c>
      <c r="R150" s="84">
        <f t="shared" si="433"/>
        <v>0</v>
      </c>
      <c r="S150" s="84">
        <f t="shared" si="433"/>
        <v>0</v>
      </c>
      <c r="T150" s="84">
        <f t="shared" si="433"/>
        <v>0</v>
      </c>
      <c r="U150" s="84">
        <f t="shared" si="433"/>
        <v>0</v>
      </c>
      <c r="V150" s="84">
        <f t="shared" si="433"/>
        <v>69.333407999999991</v>
      </c>
      <c r="W150" s="84">
        <f t="shared" si="433"/>
        <v>0</v>
      </c>
      <c r="X150" s="576">
        <f t="shared" si="343"/>
        <v>1692.6478775999999</v>
      </c>
      <c r="Y150" s="576">
        <f t="shared" si="344"/>
        <v>757.05717599999991</v>
      </c>
      <c r="Z150" s="576">
        <f t="shared" si="345"/>
        <v>2449.7050535999997</v>
      </c>
      <c r="AB150" s="84">
        <f t="shared" ref="AB150:AU150" si="434">AB64</f>
        <v>0</v>
      </c>
      <c r="AC150" s="84">
        <f t="shared" si="434"/>
        <v>0</v>
      </c>
      <c r="AD150" s="84">
        <f t="shared" si="434"/>
        <v>1261.8680256</v>
      </c>
      <c r="AE150" s="84">
        <f t="shared" si="434"/>
        <v>0</v>
      </c>
      <c r="AF150" s="84">
        <f t="shared" si="434"/>
        <v>0</v>
      </c>
      <c r="AG150" s="84">
        <f t="shared" si="434"/>
        <v>23.111135999999998</v>
      </c>
      <c r="AH150" s="84">
        <f t="shared" si="434"/>
        <v>0</v>
      </c>
      <c r="AI150" s="84">
        <f t="shared" si="434"/>
        <v>0</v>
      </c>
      <c r="AJ150" s="84">
        <f t="shared" si="434"/>
        <v>0</v>
      </c>
      <c r="AK150" s="84">
        <f t="shared" si="434"/>
        <v>0</v>
      </c>
      <c r="AL150" s="84">
        <f t="shared" si="434"/>
        <v>0</v>
      </c>
      <c r="AM150" s="84">
        <f t="shared" si="434"/>
        <v>69.333407999999991</v>
      </c>
      <c r="AN150" s="84">
        <f t="shared" si="434"/>
        <v>716.52895199999989</v>
      </c>
      <c r="AO150" s="84">
        <f t="shared" si="434"/>
        <v>0</v>
      </c>
      <c r="AP150" s="84">
        <f t="shared" si="434"/>
        <v>0</v>
      </c>
      <c r="AQ150" s="84">
        <f t="shared" si="434"/>
        <v>0</v>
      </c>
      <c r="AR150" s="84">
        <f t="shared" si="434"/>
        <v>0</v>
      </c>
      <c r="AS150" s="84">
        <f t="shared" si="434"/>
        <v>0</v>
      </c>
      <c r="AT150" s="84">
        <f t="shared" si="434"/>
        <v>69.333407999999991</v>
      </c>
      <c r="AU150" s="84">
        <f t="shared" si="434"/>
        <v>0</v>
      </c>
      <c r="AV150" s="576">
        <f t="shared" si="320"/>
        <v>1284.9791616</v>
      </c>
      <c r="AW150" s="576">
        <f t="shared" si="321"/>
        <v>855.19576799999982</v>
      </c>
      <c r="AX150" s="576">
        <f t="shared" si="322"/>
        <v>2140.1749295999998</v>
      </c>
      <c r="AZ150" s="84">
        <f t="shared" ref="AZ150:BS150" si="435">AZ64</f>
        <v>0</v>
      </c>
      <c r="BA150" s="84">
        <f t="shared" si="435"/>
        <v>27.214199999999998</v>
      </c>
      <c r="BB150" s="84">
        <f t="shared" si="435"/>
        <v>1730.1699792000002</v>
      </c>
      <c r="BC150" s="84">
        <f t="shared" si="435"/>
        <v>0</v>
      </c>
      <c r="BD150" s="84">
        <f t="shared" si="435"/>
        <v>0</v>
      </c>
      <c r="BE150" s="84">
        <f t="shared" si="435"/>
        <v>23.111135999999998</v>
      </c>
      <c r="BF150" s="84">
        <f t="shared" si="435"/>
        <v>0</v>
      </c>
      <c r="BG150" s="84">
        <f t="shared" si="435"/>
        <v>0</v>
      </c>
      <c r="BH150" s="84">
        <f t="shared" si="435"/>
        <v>0</v>
      </c>
      <c r="BI150" s="84">
        <f t="shared" si="435"/>
        <v>0</v>
      </c>
      <c r="BJ150" s="84">
        <f t="shared" si="435"/>
        <v>0</v>
      </c>
      <c r="BK150" s="84">
        <f t="shared" si="435"/>
        <v>75.111191999999988</v>
      </c>
      <c r="BL150" s="84">
        <f t="shared" si="435"/>
        <v>723.73024799999996</v>
      </c>
      <c r="BM150" s="84">
        <f t="shared" si="435"/>
        <v>0</v>
      </c>
      <c r="BN150" s="84">
        <f t="shared" si="435"/>
        <v>0</v>
      </c>
      <c r="BO150" s="84">
        <f t="shared" si="435"/>
        <v>0</v>
      </c>
      <c r="BP150" s="84">
        <f t="shared" si="435"/>
        <v>0</v>
      </c>
      <c r="BQ150" s="84">
        <f t="shared" si="435"/>
        <v>0</v>
      </c>
      <c r="BR150" s="84">
        <f t="shared" si="435"/>
        <v>75.111191999999988</v>
      </c>
      <c r="BS150" s="84">
        <f t="shared" si="435"/>
        <v>0</v>
      </c>
      <c r="BT150" s="576">
        <f t="shared" si="324"/>
        <v>1780.4953152000001</v>
      </c>
      <c r="BU150" s="576">
        <f t="shared" si="325"/>
        <v>873.95263199999988</v>
      </c>
      <c r="BV150" s="576">
        <f t="shared" si="326"/>
        <v>2654.4479471999998</v>
      </c>
      <c r="BX150" s="84">
        <f t="shared" ref="BX150:CQ150" si="436">BX64</f>
        <v>0</v>
      </c>
      <c r="BY150" s="84">
        <f t="shared" si="436"/>
        <v>27.214199999999998</v>
      </c>
      <c r="BZ150" s="84">
        <f t="shared" si="436"/>
        <v>1359.8391456000002</v>
      </c>
      <c r="CA150" s="84">
        <f t="shared" si="436"/>
        <v>0</v>
      </c>
      <c r="CB150" s="84">
        <f t="shared" si="436"/>
        <v>0</v>
      </c>
      <c r="CC150" s="84">
        <f t="shared" si="436"/>
        <v>23.111135999999998</v>
      </c>
      <c r="CD150" s="84">
        <f t="shared" si="436"/>
        <v>0</v>
      </c>
      <c r="CE150" s="84">
        <f t="shared" si="436"/>
        <v>0</v>
      </c>
      <c r="CF150" s="84">
        <f t="shared" si="436"/>
        <v>0</v>
      </c>
      <c r="CG150" s="84">
        <f t="shared" si="436"/>
        <v>0</v>
      </c>
      <c r="CH150" s="84">
        <f t="shared" si="436"/>
        <v>0</v>
      </c>
      <c r="CI150" s="84">
        <f t="shared" si="436"/>
        <v>23.111135999999998</v>
      </c>
      <c r="CJ150" s="84">
        <f t="shared" si="436"/>
        <v>741.73348799999997</v>
      </c>
      <c r="CK150" s="84">
        <f t="shared" si="436"/>
        <v>0</v>
      </c>
      <c r="CL150" s="84">
        <f t="shared" si="436"/>
        <v>0</v>
      </c>
      <c r="CM150" s="84">
        <f t="shared" si="436"/>
        <v>0</v>
      </c>
      <c r="CN150" s="84">
        <f t="shared" si="436"/>
        <v>0</v>
      </c>
      <c r="CO150" s="84">
        <f t="shared" si="436"/>
        <v>0</v>
      </c>
      <c r="CP150" s="84">
        <f t="shared" si="436"/>
        <v>23.111135999999998</v>
      </c>
      <c r="CQ150" s="84">
        <f t="shared" si="436"/>
        <v>0</v>
      </c>
      <c r="CR150" s="576">
        <f t="shared" si="328"/>
        <v>1410.1644816</v>
      </c>
      <c r="CS150" s="576">
        <f t="shared" si="329"/>
        <v>787.95575999999994</v>
      </c>
      <c r="CT150" s="576">
        <f t="shared" si="330"/>
        <v>2198.1202416000001</v>
      </c>
      <c r="CV150" s="84">
        <f t="shared" ref="CV150:DO150" si="437">CV64</f>
        <v>0</v>
      </c>
      <c r="CW150" s="84">
        <f t="shared" si="437"/>
        <v>0</v>
      </c>
      <c r="CX150" s="84">
        <f t="shared" si="437"/>
        <v>1511.6943816</v>
      </c>
      <c r="CY150" s="84">
        <f t="shared" si="437"/>
        <v>0</v>
      </c>
      <c r="CZ150" s="84">
        <f t="shared" si="437"/>
        <v>0</v>
      </c>
      <c r="DA150" s="84">
        <f t="shared" si="437"/>
        <v>69.333407999999991</v>
      </c>
      <c r="DB150" s="84">
        <f t="shared" si="437"/>
        <v>0</v>
      </c>
      <c r="DC150" s="84">
        <f t="shared" si="437"/>
        <v>0</v>
      </c>
      <c r="DD150" s="84">
        <f t="shared" si="437"/>
        <v>0</v>
      </c>
      <c r="DE150" s="84">
        <f t="shared" si="437"/>
        <v>0</v>
      </c>
      <c r="DF150" s="84">
        <f t="shared" si="437"/>
        <v>0</v>
      </c>
      <c r="DG150" s="84">
        <f t="shared" si="437"/>
        <v>23.111135999999998</v>
      </c>
      <c r="DH150" s="84">
        <f t="shared" si="437"/>
        <v>601.30821600000002</v>
      </c>
      <c r="DI150" s="84">
        <f t="shared" si="437"/>
        <v>0</v>
      </c>
      <c r="DJ150" s="84">
        <f t="shared" si="437"/>
        <v>0</v>
      </c>
      <c r="DK150" s="84">
        <f t="shared" si="437"/>
        <v>0</v>
      </c>
      <c r="DL150" s="84">
        <f t="shared" si="437"/>
        <v>0</v>
      </c>
      <c r="DM150" s="84">
        <f t="shared" si="437"/>
        <v>0</v>
      </c>
      <c r="DN150" s="84">
        <f t="shared" si="437"/>
        <v>28.888919999999995</v>
      </c>
      <c r="DO150" s="84">
        <f t="shared" si="437"/>
        <v>0</v>
      </c>
      <c r="DP150" s="576">
        <f t="shared" si="332"/>
        <v>1581.0277896</v>
      </c>
      <c r="DQ150" s="576">
        <f t="shared" si="333"/>
        <v>653.30827199999999</v>
      </c>
      <c r="DR150" s="576">
        <f t="shared" si="334"/>
        <v>2234.3360616</v>
      </c>
      <c r="DT150" s="84">
        <f t="shared" ref="DT150:EM150" si="438">DT64</f>
        <v>0</v>
      </c>
      <c r="DU150" s="84">
        <f t="shared" si="438"/>
        <v>27.214199999999998</v>
      </c>
      <c r="DV150" s="84">
        <f t="shared" si="438"/>
        <v>1588.1118552</v>
      </c>
      <c r="DW150" s="84">
        <f t="shared" si="438"/>
        <v>0</v>
      </c>
      <c r="DX150" s="84">
        <f t="shared" si="438"/>
        <v>0</v>
      </c>
      <c r="DY150" s="84">
        <f t="shared" si="438"/>
        <v>0</v>
      </c>
      <c r="DZ150" s="84">
        <f t="shared" si="438"/>
        <v>0</v>
      </c>
      <c r="EA150" s="84">
        <f t="shared" si="438"/>
        <v>0</v>
      </c>
      <c r="EB150" s="84">
        <f t="shared" si="438"/>
        <v>0</v>
      </c>
      <c r="EC150" s="84">
        <f t="shared" si="438"/>
        <v>0</v>
      </c>
      <c r="ED150" s="84">
        <f t="shared" si="438"/>
        <v>0</v>
      </c>
      <c r="EE150" s="84">
        <f t="shared" si="438"/>
        <v>28.888919999999995</v>
      </c>
      <c r="EF150" s="84">
        <f t="shared" si="438"/>
        <v>450.08099999999996</v>
      </c>
      <c r="EG150" s="84">
        <f t="shared" si="438"/>
        <v>0</v>
      </c>
      <c r="EH150" s="84">
        <f t="shared" si="438"/>
        <v>0</v>
      </c>
      <c r="EI150" s="84">
        <f t="shared" si="438"/>
        <v>0</v>
      </c>
      <c r="EJ150" s="84">
        <f t="shared" si="438"/>
        <v>0</v>
      </c>
      <c r="EK150" s="84">
        <f t="shared" si="438"/>
        <v>0</v>
      </c>
      <c r="EL150" s="84">
        <f t="shared" si="438"/>
        <v>28.888919999999995</v>
      </c>
      <c r="EM150" s="84">
        <f t="shared" si="438"/>
        <v>0</v>
      </c>
      <c r="EN150" s="576">
        <f t="shared" si="336"/>
        <v>1615.3260551999999</v>
      </c>
      <c r="EO150" s="576">
        <f t="shared" si="337"/>
        <v>507.85883999999993</v>
      </c>
      <c r="EP150" s="576">
        <f t="shared" si="338"/>
        <v>2123.1848952</v>
      </c>
      <c r="ER150" s="84">
        <f t="shared" ref="ER150:FK150" si="439">ER64</f>
        <v>0</v>
      </c>
      <c r="ES150" s="84">
        <f t="shared" si="439"/>
        <v>0</v>
      </c>
      <c r="ET150" s="84">
        <f t="shared" si="439"/>
        <v>1541.0857176</v>
      </c>
      <c r="EU150" s="84">
        <f t="shared" si="439"/>
        <v>0</v>
      </c>
      <c r="EV150" s="84">
        <f t="shared" si="439"/>
        <v>0</v>
      </c>
      <c r="EW150" s="84">
        <f t="shared" si="439"/>
        <v>0</v>
      </c>
      <c r="EX150" s="84">
        <f t="shared" si="439"/>
        <v>0</v>
      </c>
      <c r="EY150" s="84">
        <f t="shared" si="439"/>
        <v>0</v>
      </c>
      <c r="EZ150" s="84">
        <f t="shared" si="439"/>
        <v>0</v>
      </c>
      <c r="FA150" s="84">
        <f t="shared" si="439"/>
        <v>0</v>
      </c>
      <c r="FB150" s="84">
        <f t="shared" si="439"/>
        <v>0</v>
      </c>
      <c r="FC150" s="84">
        <f t="shared" si="439"/>
        <v>34.666703999999996</v>
      </c>
      <c r="FD150" s="84">
        <f t="shared" si="439"/>
        <v>810.14580000000001</v>
      </c>
      <c r="FE150" s="84">
        <f t="shared" si="439"/>
        <v>0</v>
      </c>
      <c r="FF150" s="84">
        <f t="shared" si="439"/>
        <v>0</v>
      </c>
      <c r="FG150" s="84">
        <f t="shared" si="439"/>
        <v>0</v>
      </c>
      <c r="FH150" s="84">
        <f t="shared" si="439"/>
        <v>0</v>
      </c>
      <c r="FI150" s="84">
        <f t="shared" si="439"/>
        <v>0</v>
      </c>
      <c r="FJ150" s="84">
        <f t="shared" si="439"/>
        <v>28.888919999999995</v>
      </c>
      <c r="FK150" s="84">
        <f t="shared" si="439"/>
        <v>0</v>
      </c>
      <c r="FL150" s="576">
        <f t="shared" si="340"/>
        <v>1541.0857176</v>
      </c>
      <c r="FM150" s="576">
        <f t="shared" si="341"/>
        <v>873.70142399999997</v>
      </c>
      <c r="FN150" s="576">
        <f t="shared" si="342"/>
        <v>2414.7871415999998</v>
      </c>
    </row>
    <row r="151" spans="1:170" x14ac:dyDescent="0.25">
      <c r="A151" s="97">
        <v>147</v>
      </c>
      <c r="B151" s="63" t="s">
        <v>95</v>
      </c>
      <c r="D151" s="85">
        <f>D65</f>
        <v>899.15716800000007</v>
      </c>
      <c r="E151" s="85">
        <f t="shared" ref="E151:W151" si="440">E65</f>
        <v>81.642600000000002</v>
      </c>
      <c r="F151" s="85">
        <f t="shared" si="440"/>
        <v>3736.6185167999997</v>
      </c>
      <c r="G151" s="85">
        <f t="shared" si="440"/>
        <v>0</v>
      </c>
      <c r="H151" s="85">
        <f t="shared" si="440"/>
        <v>0</v>
      </c>
      <c r="I151" s="85">
        <f t="shared" si="440"/>
        <v>5.7777839999999996</v>
      </c>
      <c r="J151" s="85">
        <f t="shared" si="440"/>
        <v>6824.4839999999995</v>
      </c>
      <c r="K151" s="85">
        <f t="shared" si="440"/>
        <v>0</v>
      </c>
      <c r="L151" s="85">
        <f t="shared" si="440"/>
        <v>0</v>
      </c>
      <c r="M151" s="85">
        <f t="shared" si="440"/>
        <v>0</v>
      </c>
      <c r="N151" s="85">
        <f t="shared" si="440"/>
        <v>0</v>
      </c>
      <c r="O151" s="85">
        <f t="shared" si="440"/>
        <v>4645.3383359999998</v>
      </c>
      <c r="P151" s="85">
        <f t="shared" si="440"/>
        <v>3989.5179840000001</v>
      </c>
      <c r="Q151" s="85">
        <f t="shared" si="440"/>
        <v>24.785855999999999</v>
      </c>
      <c r="R151" s="85">
        <f t="shared" si="440"/>
        <v>0</v>
      </c>
      <c r="S151" s="85">
        <f t="shared" si="440"/>
        <v>143.18855999999997</v>
      </c>
      <c r="T151" s="85">
        <f t="shared" si="440"/>
        <v>0</v>
      </c>
      <c r="U151" s="85">
        <f t="shared" si="440"/>
        <v>0</v>
      </c>
      <c r="V151" s="85">
        <f t="shared" si="440"/>
        <v>69.333407999999991</v>
      </c>
      <c r="W151" s="85">
        <f t="shared" si="440"/>
        <v>0</v>
      </c>
      <c r="X151" s="577">
        <f t="shared" si="343"/>
        <v>11547.6800688</v>
      </c>
      <c r="Y151" s="577">
        <f t="shared" si="344"/>
        <v>8872.1641440000003</v>
      </c>
      <c r="Z151" s="577">
        <f t="shared" si="345"/>
        <v>20419.844212800002</v>
      </c>
      <c r="AB151" s="85">
        <f t="shared" ref="AB151:AU151" si="441">AB65</f>
        <v>1066.79664</v>
      </c>
      <c r="AC151" s="85">
        <f t="shared" si="441"/>
        <v>6585.8364000000001</v>
      </c>
      <c r="AD151" s="85">
        <f t="shared" si="441"/>
        <v>3598.4792376</v>
      </c>
      <c r="AE151" s="85">
        <f t="shared" si="441"/>
        <v>0</v>
      </c>
      <c r="AF151" s="85">
        <f t="shared" si="441"/>
        <v>0</v>
      </c>
      <c r="AG151" s="85">
        <f t="shared" si="441"/>
        <v>5.7777839999999996</v>
      </c>
      <c r="AH151" s="85">
        <f t="shared" si="441"/>
        <v>6816.1103999999996</v>
      </c>
      <c r="AI151" s="85">
        <f t="shared" si="441"/>
        <v>0</v>
      </c>
      <c r="AJ151" s="85">
        <f t="shared" si="441"/>
        <v>0</v>
      </c>
      <c r="AK151" s="85">
        <f t="shared" si="441"/>
        <v>0</v>
      </c>
      <c r="AL151" s="85">
        <f t="shared" si="441"/>
        <v>0</v>
      </c>
      <c r="AM151" s="85">
        <f t="shared" si="441"/>
        <v>271.55584799999997</v>
      </c>
      <c r="AN151" s="85">
        <f t="shared" si="441"/>
        <v>4169.5503840000001</v>
      </c>
      <c r="AO151" s="85">
        <f t="shared" si="441"/>
        <v>148.71513599999997</v>
      </c>
      <c r="AP151" s="85">
        <f t="shared" si="441"/>
        <v>0</v>
      </c>
      <c r="AQ151" s="85">
        <f t="shared" si="441"/>
        <v>143.18855999999997</v>
      </c>
      <c r="AR151" s="85">
        <f t="shared" si="441"/>
        <v>0</v>
      </c>
      <c r="AS151" s="85">
        <f t="shared" si="441"/>
        <v>0</v>
      </c>
      <c r="AT151" s="85">
        <f t="shared" si="441"/>
        <v>69.333407999999991</v>
      </c>
      <c r="AU151" s="85">
        <f t="shared" si="441"/>
        <v>5.7777839999999996</v>
      </c>
      <c r="AV151" s="577">
        <f t="shared" si="320"/>
        <v>18073.000461600001</v>
      </c>
      <c r="AW151" s="577">
        <f t="shared" si="321"/>
        <v>4808.1211199999998</v>
      </c>
      <c r="AX151" s="577">
        <f t="shared" si="322"/>
        <v>22881.1215816</v>
      </c>
      <c r="AZ151" s="85">
        <f t="shared" ref="AZ151:BS151" si="442">AZ65</f>
        <v>1066.79664</v>
      </c>
      <c r="BA151" s="85">
        <f t="shared" si="442"/>
        <v>7048.4777999999997</v>
      </c>
      <c r="BB151" s="85">
        <f t="shared" si="442"/>
        <v>4914.2313792000004</v>
      </c>
      <c r="BC151" s="85">
        <f t="shared" si="442"/>
        <v>0</v>
      </c>
      <c r="BD151" s="85">
        <f t="shared" si="442"/>
        <v>0</v>
      </c>
      <c r="BE151" s="85">
        <f t="shared" si="442"/>
        <v>5.7777839999999996</v>
      </c>
      <c r="BF151" s="85">
        <f t="shared" si="442"/>
        <v>6816.1103999999996</v>
      </c>
      <c r="BG151" s="85">
        <f t="shared" si="442"/>
        <v>0</v>
      </c>
      <c r="BH151" s="85">
        <f t="shared" si="442"/>
        <v>0</v>
      </c>
      <c r="BI151" s="85">
        <f t="shared" si="442"/>
        <v>0</v>
      </c>
      <c r="BJ151" s="85">
        <f t="shared" si="442"/>
        <v>0</v>
      </c>
      <c r="BK151" s="85">
        <f t="shared" si="442"/>
        <v>288.88920000000002</v>
      </c>
      <c r="BL151" s="85">
        <f t="shared" si="442"/>
        <v>4212.7581599999994</v>
      </c>
      <c r="BM151" s="85">
        <f t="shared" si="442"/>
        <v>148.71513599999997</v>
      </c>
      <c r="BN151" s="85">
        <f t="shared" si="442"/>
        <v>0</v>
      </c>
      <c r="BO151" s="85">
        <f t="shared" si="442"/>
        <v>143.18855999999997</v>
      </c>
      <c r="BP151" s="85">
        <f t="shared" si="442"/>
        <v>0</v>
      </c>
      <c r="BQ151" s="85">
        <f t="shared" si="442"/>
        <v>0</v>
      </c>
      <c r="BR151" s="85">
        <f t="shared" si="442"/>
        <v>75.111191999999988</v>
      </c>
      <c r="BS151" s="85">
        <f t="shared" si="442"/>
        <v>5.7777839999999996</v>
      </c>
      <c r="BT151" s="577">
        <f t="shared" si="324"/>
        <v>19851.394003199999</v>
      </c>
      <c r="BU151" s="577">
        <f t="shared" si="325"/>
        <v>4874.4400319999986</v>
      </c>
      <c r="BV151" s="577">
        <f t="shared" si="326"/>
        <v>24725.834035199998</v>
      </c>
      <c r="BX151" s="85">
        <f t="shared" ref="BX151:CQ151" si="443">BX65</f>
        <v>1066.79664</v>
      </c>
      <c r="BY151" s="85">
        <f t="shared" si="443"/>
        <v>7238.9771999999994</v>
      </c>
      <c r="BZ151" s="85">
        <f t="shared" si="443"/>
        <v>3862.0215503999998</v>
      </c>
      <c r="CA151" s="85">
        <f t="shared" si="443"/>
        <v>0</v>
      </c>
      <c r="CB151" s="85">
        <f t="shared" si="443"/>
        <v>0</v>
      </c>
      <c r="CC151" s="85">
        <f t="shared" si="443"/>
        <v>5.7777839999999996</v>
      </c>
      <c r="CD151" s="85">
        <f t="shared" si="443"/>
        <v>8549.4455999999991</v>
      </c>
      <c r="CE151" s="85">
        <f t="shared" si="443"/>
        <v>0</v>
      </c>
      <c r="CF151" s="85">
        <f t="shared" si="443"/>
        <v>0</v>
      </c>
      <c r="CG151" s="85">
        <f t="shared" si="443"/>
        <v>0</v>
      </c>
      <c r="CH151" s="85">
        <f t="shared" si="443"/>
        <v>0</v>
      </c>
      <c r="CI151" s="85">
        <f t="shared" si="443"/>
        <v>92.444543999999993</v>
      </c>
      <c r="CJ151" s="85">
        <f t="shared" si="443"/>
        <v>4317.1769519999989</v>
      </c>
      <c r="CK151" s="85">
        <f t="shared" si="443"/>
        <v>123.92928000000001</v>
      </c>
      <c r="CL151" s="85">
        <f t="shared" si="443"/>
        <v>0</v>
      </c>
      <c r="CM151" s="85">
        <f t="shared" si="443"/>
        <v>147.16602</v>
      </c>
      <c r="CN151" s="85">
        <f t="shared" si="443"/>
        <v>0</v>
      </c>
      <c r="CO151" s="85">
        <f t="shared" si="443"/>
        <v>0</v>
      </c>
      <c r="CP151" s="85">
        <f t="shared" si="443"/>
        <v>23.111135999999998</v>
      </c>
      <c r="CQ151" s="85">
        <f t="shared" si="443"/>
        <v>5.7777839999999996</v>
      </c>
      <c r="CR151" s="577">
        <f t="shared" si="328"/>
        <v>20723.0187744</v>
      </c>
      <c r="CS151" s="577">
        <f t="shared" si="329"/>
        <v>4709.6057159999991</v>
      </c>
      <c r="CT151" s="577">
        <f t="shared" si="330"/>
        <v>25432.624490399998</v>
      </c>
      <c r="CV151" s="85">
        <f t="shared" ref="CV151:DO151" si="444">CV65</f>
        <v>861.05728799999997</v>
      </c>
      <c r="CW151" s="85">
        <f t="shared" si="444"/>
        <v>4653.6282000000001</v>
      </c>
      <c r="CX151" s="85">
        <f t="shared" si="444"/>
        <v>4294.0741896</v>
      </c>
      <c r="CY151" s="85">
        <f t="shared" si="444"/>
        <v>0</v>
      </c>
      <c r="CZ151" s="85">
        <f t="shared" si="444"/>
        <v>0</v>
      </c>
      <c r="DA151" s="85">
        <f t="shared" si="444"/>
        <v>11.555567999999999</v>
      </c>
      <c r="DB151" s="85">
        <f t="shared" si="444"/>
        <v>6393.2435999999998</v>
      </c>
      <c r="DC151" s="85">
        <f t="shared" si="444"/>
        <v>0</v>
      </c>
      <c r="DD151" s="85">
        <f t="shared" si="444"/>
        <v>0</v>
      </c>
      <c r="DE151" s="85">
        <f t="shared" si="444"/>
        <v>0</v>
      </c>
      <c r="DF151" s="85">
        <f t="shared" si="444"/>
        <v>0</v>
      </c>
      <c r="DG151" s="85">
        <f t="shared" si="444"/>
        <v>92.444543999999993</v>
      </c>
      <c r="DH151" s="85">
        <f t="shared" si="444"/>
        <v>6092.2964159999992</v>
      </c>
      <c r="DI151" s="85">
        <f t="shared" si="444"/>
        <v>210.679776</v>
      </c>
      <c r="DJ151" s="85">
        <f t="shared" si="444"/>
        <v>0</v>
      </c>
      <c r="DK151" s="85">
        <f t="shared" si="444"/>
        <v>143.18855999999997</v>
      </c>
      <c r="DL151" s="85">
        <f t="shared" si="444"/>
        <v>0</v>
      </c>
      <c r="DM151" s="85">
        <f t="shared" si="444"/>
        <v>0</v>
      </c>
      <c r="DN151" s="85">
        <f t="shared" si="444"/>
        <v>28.888919999999995</v>
      </c>
      <c r="DO151" s="85">
        <f t="shared" si="444"/>
        <v>0</v>
      </c>
      <c r="DP151" s="577">
        <f t="shared" si="332"/>
        <v>16213.558845599999</v>
      </c>
      <c r="DQ151" s="577">
        <f t="shared" si="333"/>
        <v>6567.498215999999</v>
      </c>
      <c r="DR151" s="577">
        <f t="shared" si="334"/>
        <v>22781.057061599997</v>
      </c>
      <c r="DT151" s="85">
        <f t="shared" ref="DT151:EM151" si="445">DT65</f>
        <v>861.05728799999997</v>
      </c>
      <c r="DU151" s="85">
        <f t="shared" si="445"/>
        <v>10450.2528</v>
      </c>
      <c r="DV151" s="85">
        <f t="shared" si="445"/>
        <v>4510.5903648000003</v>
      </c>
      <c r="DW151" s="85">
        <f t="shared" si="445"/>
        <v>0</v>
      </c>
      <c r="DX151" s="85">
        <f t="shared" si="445"/>
        <v>0</v>
      </c>
      <c r="DY151" s="85">
        <f t="shared" si="445"/>
        <v>0</v>
      </c>
      <c r="DZ151" s="85">
        <f t="shared" si="445"/>
        <v>5438.6531999999997</v>
      </c>
      <c r="EA151" s="85">
        <f t="shared" si="445"/>
        <v>0</v>
      </c>
      <c r="EB151" s="85">
        <f t="shared" si="445"/>
        <v>0</v>
      </c>
      <c r="EC151" s="85">
        <f t="shared" si="445"/>
        <v>0</v>
      </c>
      <c r="ED151" s="85">
        <f t="shared" si="445"/>
        <v>0</v>
      </c>
      <c r="EE151" s="85">
        <f t="shared" si="445"/>
        <v>115.55567999999998</v>
      </c>
      <c r="EF151" s="85">
        <f t="shared" si="445"/>
        <v>6113.9003039999998</v>
      </c>
      <c r="EG151" s="85">
        <f t="shared" si="445"/>
        <v>117.732816</v>
      </c>
      <c r="EH151" s="85">
        <f t="shared" si="445"/>
        <v>0</v>
      </c>
      <c r="EI151" s="85">
        <f t="shared" si="445"/>
        <v>147.16602</v>
      </c>
      <c r="EJ151" s="85">
        <f t="shared" si="445"/>
        <v>0</v>
      </c>
      <c r="EK151" s="85">
        <f t="shared" si="445"/>
        <v>0</v>
      </c>
      <c r="EL151" s="85">
        <f t="shared" si="445"/>
        <v>28.888919999999995</v>
      </c>
      <c r="EM151" s="85">
        <f t="shared" si="445"/>
        <v>0</v>
      </c>
      <c r="EN151" s="577">
        <f t="shared" si="336"/>
        <v>21260.553652800001</v>
      </c>
      <c r="EO151" s="577">
        <f t="shared" si="337"/>
        <v>6523.2437399999999</v>
      </c>
      <c r="EP151" s="577">
        <f t="shared" si="338"/>
        <v>27783.797392799999</v>
      </c>
      <c r="ER151" s="85">
        <f t="shared" ref="ER151:FK151" si="446">ER65</f>
        <v>754.37762399999997</v>
      </c>
      <c r="ES151" s="85">
        <f t="shared" si="446"/>
        <v>6395.3369999999995</v>
      </c>
      <c r="ET151" s="85">
        <f t="shared" si="446"/>
        <v>4376.3699304000002</v>
      </c>
      <c r="EU151" s="85">
        <f t="shared" si="446"/>
        <v>0</v>
      </c>
      <c r="EV151" s="85">
        <f t="shared" si="446"/>
        <v>0</v>
      </c>
      <c r="EW151" s="85">
        <f t="shared" si="446"/>
        <v>0</v>
      </c>
      <c r="EX151" s="85">
        <f t="shared" si="446"/>
        <v>5903.3879999999999</v>
      </c>
      <c r="EY151" s="85">
        <f t="shared" si="446"/>
        <v>0</v>
      </c>
      <c r="EZ151" s="85">
        <f t="shared" si="446"/>
        <v>0</v>
      </c>
      <c r="FA151" s="85">
        <f t="shared" si="446"/>
        <v>0</v>
      </c>
      <c r="FB151" s="85">
        <f t="shared" si="446"/>
        <v>0</v>
      </c>
      <c r="FC151" s="85">
        <f t="shared" si="446"/>
        <v>121.33346399999998</v>
      </c>
      <c r="FD151" s="85">
        <f t="shared" si="446"/>
        <v>4709.6475839999994</v>
      </c>
      <c r="FE151" s="85">
        <f t="shared" si="446"/>
        <v>421.35955200000001</v>
      </c>
      <c r="FF151" s="85">
        <f t="shared" si="446"/>
        <v>0</v>
      </c>
      <c r="FG151" s="85">
        <f t="shared" si="446"/>
        <v>127.27871999999999</v>
      </c>
      <c r="FH151" s="85">
        <f t="shared" si="446"/>
        <v>0</v>
      </c>
      <c r="FI151" s="85">
        <f t="shared" si="446"/>
        <v>0</v>
      </c>
      <c r="FJ151" s="85">
        <f t="shared" si="446"/>
        <v>28.888919999999995</v>
      </c>
      <c r="FK151" s="85">
        <f t="shared" si="446"/>
        <v>0</v>
      </c>
      <c r="FL151" s="577">
        <f t="shared" si="340"/>
        <v>17429.472554399999</v>
      </c>
      <c r="FM151" s="577">
        <f t="shared" si="341"/>
        <v>5408.5082400000001</v>
      </c>
      <c r="FN151" s="577">
        <f t="shared" si="342"/>
        <v>22837.980794399999</v>
      </c>
    </row>
    <row r="152" spans="1:170" x14ac:dyDescent="0.25">
      <c r="A152" s="97">
        <v>148</v>
      </c>
      <c r="B152" s="62" t="s">
        <v>96</v>
      </c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576">
        <f t="shared" si="343"/>
        <v>0</v>
      </c>
      <c r="Y152" s="576">
        <f t="shared" si="344"/>
        <v>0</v>
      </c>
      <c r="Z152" s="576">
        <f t="shared" si="345"/>
        <v>0</v>
      </c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576">
        <f t="shared" si="320"/>
        <v>0</v>
      </c>
      <c r="AW152" s="576">
        <f t="shared" si="321"/>
        <v>0</v>
      </c>
      <c r="AX152" s="576">
        <f t="shared" si="322"/>
        <v>0</v>
      </c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576">
        <f t="shared" si="324"/>
        <v>0</v>
      </c>
      <c r="BU152" s="576">
        <f t="shared" si="325"/>
        <v>0</v>
      </c>
      <c r="BV152" s="576">
        <f t="shared" si="326"/>
        <v>0</v>
      </c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576">
        <f t="shared" si="328"/>
        <v>0</v>
      </c>
      <c r="CS152" s="576">
        <f t="shared" si="329"/>
        <v>0</v>
      </c>
      <c r="CT152" s="576">
        <f t="shared" si="330"/>
        <v>0</v>
      </c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576">
        <f t="shared" si="332"/>
        <v>0</v>
      </c>
      <c r="DQ152" s="576">
        <f t="shared" si="333"/>
        <v>0</v>
      </c>
      <c r="DR152" s="576">
        <f t="shared" si="334"/>
        <v>0</v>
      </c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576">
        <f t="shared" si="336"/>
        <v>0</v>
      </c>
      <c r="EO152" s="576">
        <f t="shared" si="337"/>
        <v>0</v>
      </c>
      <c r="EP152" s="576">
        <f t="shared" si="338"/>
        <v>0</v>
      </c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576">
        <f t="shared" si="340"/>
        <v>0</v>
      </c>
      <c r="FM152" s="576">
        <f t="shared" si="341"/>
        <v>0</v>
      </c>
      <c r="FN152" s="576">
        <f t="shared" si="342"/>
        <v>0</v>
      </c>
    </row>
    <row r="153" spans="1:170" x14ac:dyDescent="0.25">
      <c r="A153" s="97">
        <v>149</v>
      </c>
      <c r="B153" s="63" t="s">
        <v>97</v>
      </c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577">
        <f t="shared" si="343"/>
        <v>0</v>
      </c>
      <c r="Y153" s="577">
        <f t="shared" si="344"/>
        <v>0</v>
      </c>
      <c r="Z153" s="577">
        <f t="shared" si="345"/>
        <v>0</v>
      </c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577">
        <f t="shared" si="320"/>
        <v>0</v>
      </c>
      <c r="AW153" s="577">
        <f t="shared" si="321"/>
        <v>0</v>
      </c>
      <c r="AX153" s="577">
        <f t="shared" si="322"/>
        <v>0</v>
      </c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577">
        <f t="shared" si="324"/>
        <v>0</v>
      </c>
      <c r="BU153" s="577">
        <f t="shared" si="325"/>
        <v>0</v>
      </c>
      <c r="BV153" s="577">
        <f t="shared" si="326"/>
        <v>0</v>
      </c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577">
        <f t="shared" si="328"/>
        <v>0</v>
      </c>
      <c r="CS153" s="577">
        <f t="shared" si="329"/>
        <v>0</v>
      </c>
      <c r="CT153" s="577">
        <f t="shared" si="330"/>
        <v>0</v>
      </c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577">
        <f t="shared" si="332"/>
        <v>0</v>
      </c>
      <c r="DQ153" s="577">
        <f t="shared" si="333"/>
        <v>0</v>
      </c>
      <c r="DR153" s="577">
        <f t="shared" si="334"/>
        <v>0</v>
      </c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577">
        <f t="shared" si="336"/>
        <v>0</v>
      </c>
      <c r="EO153" s="577">
        <f t="shared" si="337"/>
        <v>0</v>
      </c>
      <c r="EP153" s="577">
        <f t="shared" si="338"/>
        <v>0</v>
      </c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577">
        <f t="shared" si="340"/>
        <v>0</v>
      </c>
      <c r="FM153" s="577">
        <f t="shared" si="341"/>
        <v>0</v>
      </c>
      <c r="FN153" s="577">
        <f t="shared" si="342"/>
        <v>0</v>
      </c>
    </row>
    <row r="154" spans="1:170" ht="22.5" x14ac:dyDescent="0.25">
      <c r="A154" s="97">
        <v>150</v>
      </c>
      <c r="B154" s="62" t="s">
        <v>98</v>
      </c>
      <c r="D154" s="84">
        <f>D66</f>
        <v>0</v>
      </c>
      <c r="E154" s="84">
        <f t="shared" ref="E154:W154" si="447">E66</f>
        <v>8681.3297999999995</v>
      </c>
      <c r="F154" s="84">
        <f t="shared" si="447"/>
        <v>33020.186284800002</v>
      </c>
      <c r="G154" s="84">
        <f t="shared" si="447"/>
        <v>0</v>
      </c>
      <c r="H154" s="84">
        <f t="shared" si="447"/>
        <v>0</v>
      </c>
      <c r="I154" s="84">
        <f t="shared" si="447"/>
        <v>566.22283199999993</v>
      </c>
      <c r="J154" s="84">
        <f t="shared" si="447"/>
        <v>695.00879999999995</v>
      </c>
      <c r="K154" s="84">
        <f t="shared" si="447"/>
        <v>0</v>
      </c>
      <c r="L154" s="84">
        <f t="shared" si="447"/>
        <v>0</v>
      </c>
      <c r="M154" s="84">
        <f t="shared" si="447"/>
        <v>462.64139999999998</v>
      </c>
      <c r="N154" s="84">
        <f t="shared" si="447"/>
        <v>0</v>
      </c>
      <c r="O154" s="84">
        <f t="shared" si="447"/>
        <v>947.55657599999995</v>
      </c>
      <c r="P154" s="84">
        <f t="shared" si="447"/>
        <v>7507.3510799999995</v>
      </c>
      <c r="Q154" s="84">
        <f t="shared" si="447"/>
        <v>278.84087999999997</v>
      </c>
      <c r="R154" s="84">
        <f t="shared" si="447"/>
        <v>0</v>
      </c>
      <c r="S154" s="84">
        <f t="shared" si="447"/>
        <v>246.60252</v>
      </c>
      <c r="T154" s="84">
        <f t="shared" si="447"/>
        <v>0</v>
      </c>
      <c r="U154" s="84">
        <f t="shared" si="447"/>
        <v>0</v>
      </c>
      <c r="V154" s="84">
        <f t="shared" si="447"/>
        <v>468.00050399999992</v>
      </c>
      <c r="W154" s="84">
        <f t="shared" si="447"/>
        <v>23.111135999999998</v>
      </c>
      <c r="X154" s="576">
        <f t="shared" si="343"/>
        <v>42962.747716800004</v>
      </c>
      <c r="Y154" s="576">
        <f t="shared" si="344"/>
        <v>9934.1040959999991</v>
      </c>
      <c r="Z154" s="576">
        <f t="shared" si="345"/>
        <v>52896.8518128</v>
      </c>
      <c r="AB154" s="84">
        <f t="shared" ref="AB154:AU154" si="448">AB66</f>
        <v>0</v>
      </c>
      <c r="AC154" s="84">
        <f t="shared" si="448"/>
        <v>2204.3501999999999</v>
      </c>
      <c r="AD154" s="84">
        <f t="shared" si="448"/>
        <v>28527.230721600001</v>
      </c>
      <c r="AE154" s="84">
        <f t="shared" si="448"/>
        <v>0</v>
      </c>
      <c r="AF154" s="84">
        <f t="shared" si="448"/>
        <v>0</v>
      </c>
      <c r="AG154" s="84">
        <f t="shared" si="448"/>
        <v>566.22283199999993</v>
      </c>
      <c r="AH154" s="84">
        <f t="shared" si="448"/>
        <v>695.00879999999995</v>
      </c>
      <c r="AI154" s="84">
        <f t="shared" si="448"/>
        <v>0</v>
      </c>
      <c r="AJ154" s="84">
        <f t="shared" si="448"/>
        <v>0</v>
      </c>
      <c r="AK154" s="84">
        <f t="shared" si="448"/>
        <v>408.21299999999997</v>
      </c>
      <c r="AL154" s="84">
        <f t="shared" si="448"/>
        <v>60.289919999999995</v>
      </c>
      <c r="AM154" s="84">
        <f t="shared" si="448"/>
        <v>2056.8911039999998</v>
      </c>
      <c r="AN154" s="84">
        <f t="shared" si="448"/>
        <v>7845.8119919999999</v>
      </c>
      <c r="AO154" s="84">
        <f t="shared" si="448"/>
        <v>30.982320000000001</v>
      </c>
      <c r="AP154" s="84">
        <f t="shared" si="448"/>
        <v>0</v>
      </c>
      <c r="AQ154" s="84">
        <f t="shared" si="448"/>
        <v>246.60252</v>
      </c>
      <c r="AR154" s="84">
        <f t="shared" si="448"/>
        <v>0</v>
      </c>
      <c r="AS154" s="84">
        <f t="shared" si="448"/>
        <v>0</v>
      </c>
      <c r="AT154" s="84">
        <f t="shared" si="448"/>
        <v>468.00050399999992</v>
      </c>
      <c r="AU154" s="84">
        <f t="shared" si="448"/>
        <v>98.22232799999999</v>
      </c>
      <c r="AV154" s="576">
        <f t="shared" si="320"/>
        <v>31992.812553600001</v>
      </c>
      <c r="AW154" s="576">
        <f t="shared" si="321"/>
        <v>11215.013687999999</v>
      </c>
      <c r="AX154" s="576">
        <f t="shared" si="322"/>
        <v>43207.8262416</v>
      </c>
      <c r="AZ154" s="84">
        <f t="shared" ref="AZ154:BS154" si="449">AZ66</f>
        <v>0</v>
      </c>
      <c r="BA154" s="84">
        <f t="shared" si="449"/>
        <v>2367.6354000000001</v>
      </c>
      <c r="BB154" s="84">
        <f t="shared" si="449"/>
        <v>43423.739517599999</v>
      </c>
      <c r="BC154" s="84">
        <f t="shared" si="449"/>
        <v>0</v>
      </c>
      <c r="BD154" s="84">
        <f t="shared" si="449"/>
        <v>0</v>
      </c>
      <c r="BE154" s="84">
        <f t="shared" si="449"/>
        <v>566.22283199999993</v>
      </c>
      <c r="BF154" s="84">
        <f t="shared" si="449"/>
        <v>695.00879999999995</v>
      </c>
      <c r="BG154" s="84">
        <f t="shared" si="449"/>
        <v>0</v>
      </c>
      <c r="BH154" s="84">
        <f t="shared" si="449"/>
        <v>0</v>
      </c>
      <c r="BI154" s="84">
        <f t="shared" si="449"/>
        <v>408.21299999999997</v>
      </c>
      <c r="BJ154" s="84">
        <f t="shared" si="449"/>
        <v>60.289919999999995</v>
      </c>
      <c r="BK154" s="84">
        <f t="shared" si="449"/>
        <v>2166.6689999999999</v>
      </c>
      <c r="BL154" s="84">
        <f t="shared" si="449"/>
        <v>7925.0262479999992</v>
      </c>
      <c r="BM154" s="84">
        <f t="shared" si="449"/>
        <v>30.982320000000001</v>
      </c>
      <c r="BN154" s="84">
        <f t="shared" si="449"/>
        <v>0</v>
      </c>
      <c r="BO154" s="84">
        <f t="shared" si="449"/>
        <v>246.60252</v>
      </c>
      <c r="BP154" s="84">
        <f t="shared" si="449"/>
        <v>0</v>
      </c>
      <c r="BQ154" s="84">
        <f t="shared" si="449"/>
        <v>0</v>
      </c>
      <c r="BR154" s="84">
        <f t="shared" si="449"/>
        <v>525.77834399999995</v>
      </c>
      <c r="BS154" s="84">
        <f t="shared" si="449"/>
        <v>104.00011199999999</v>
      </c>
      <c r="BT154" s="576">
        <f t="shared" si="324"/>
        <v>47052.606549600001</v>
      </c>
      <c r="BU154" s="576">
        <f t="shared" si="325"/>
        <v>11467.561463999999</v>
      </c>
      <c r="BV154" s="576">
        <f t="shared" si="326"/>
        <v>58520.1680136</v>
      </c>
      <c r="BX154" s="84">
        <f t="shared" ref="BX154:CQ154" si="450">BX66</f>
        <v>0</v>
      </c>
      <c r="BY154" s="84">
        <f t="shared" si="450"/>
        <v>2422.0637999999999</v>
      </c>
      <c r="BZ154" s="84">
        <f t="shared" si="450"/>
        <v>34122.361384800002</v>
      </c>
      <c r="CA154" s="84">
        <f t="shared" si="450"/>
        <v>0</v>
      </c>
      <c r="CB154" s="84">
        <f t="shared" si="450"/>
        <v>0</v>
      </c>
      <c r="CC154" s="84">
        <f t="shared" si="450"/>
        <v>566.22283199999993</v>
      </c>
      <c r="CD154" s="84">
        <f t="shared" si="450"/>
        <v>870.85439999999994</v>
      </c>
      <c r="CE154" s="84">
        <f t="shared" si="450"/>
        <v>0</v>
      </c>
      <c r="CF154" s="84">
        <f t="shared" si="450"/>
        <v>0</v>
      </c>
      <c r="CG154" s="84">
        <f t="shared" si="450"/>
        <v>408.21299999999997</v>
      </c>
      <c r="CH154" s="84">
        <f t="shared" si="450"/>
        <v>60.289919999999995</v>
      </c>
      <c r="CI154" s="84">
        <f t="shared" si="450"/>
        <v>699.11186399999997</v>
      </c>
      <c r="CJ154" s="84">
        <f t="shared" si="450"/>
        <v>8119.4612399999996</v>
      </c>
      <c r="CK154" s="84">
        <f t="shared" si="450"/>
        <v>24.785855999999999</v>
      </c>
      <c r="CL154" s="84">
        <f t="shared" si="450"/>
        <v>0</v>
      </c>
      <c r="CM154" s="84">
        <f t="shared" si="450"/>
        <v>250.57997999999998</v>
      </c>
      <c r="CN154" s="84">
        <f t="shared" si="450"/>
        <v>0</v>
      </c>
      <c r="CO154" s="84">
        <f t="shared" si="450"/>
        <v>0</v>
      </c>
      <c r="CP154" s="84">
        <f t="shared" si="450"/>
        <v>161.777952</v>
      </c>
      <c r="CQ154" s="84">
        <f t="shared" si="450"/>
        <v>104.00011199999999</v>
      </c>
      <c r="CR154" s="576">
        <f t="shared" si="328"/>
        <v>37981.502416799995</v>
      </c>
      <c r="CS154" s="576">
        <f t="shared" si="329"/>
        <v>9828.2199240000009</v>
      </c>
      <c r="CT154" s="576">
        <f t="shared" si="330"/>
        <v>47809.722340799999</v>
      </c>
      <c r="CV154" s="84">
        <f t="shared" ref="CV154:DO154" si="451">CV66</f>
        <v>0</v>
      </c>
      <c r="CW154" s="84">
        <f t="shared" si="451"/>
        <v>1551.2094</v>
      </c>
      <c r="CX154" s="84">
        <f t="shared" si="451"/>
        <v>37943.235064800007</v>
      </c>
      <c r="CY154" s="84">
        <f t="shared" si="451"/>
        <v>0</v>
      </c>
      <c r="CZ154" s="84">
        <f t="shared" si="451"/>
        <v>0</v>
      </c>
      <c r="DA154" s="84">
        <f t="shared" si="451"/>
        <v>1640.8906559999998</v>
      </c>
      <c r="DB154" s="84">
        <f t="shared" si="451"/>
        <v>648.95399999999995</v>
      </c>
      <c r="DC154" s="84">
        <f t="shared" si="451"/>
        <v>0</v>
      </c>
      <c r="DD154" s="84">
        <f t="shared" si="451"/>
        <v>0</v>
      </c>
      <c r="DE154" s="84">
        <f t="shared" si="451"/>
        <v>408.21299999999997</v>
      </c>
      <c r="DF154" s="84">
        <f t="shared" si="451"/>
        <v>60.289919999999995</v>
      </c>
      <c r="DG154" s="84">
        <f t="shared" si="451"/>
        <v>699.11186399999997</v>
      </c>
      <c r="DH154" s="84">
        <f t="shared" si="451"/>
        <v>10510.291512</v>
      </c>
      <c r="DI154" s="84">
        <f t="shared" si="451"/>
        <v>43.375247999999999</v>
      </c>
      <c r="DJ154" s="84">
        <f t="shared" si="451"/>
        <v>0</v>
      </c>
      <c r="DK154" s="84">
        <f t="shared" si="451"/>
        <v>246.60252</v>
      </c>
      <c r="DL154" s="84">
        <f t="shared" si="451"/>
        <v>0</v>
      </c>
      <c r="DM154" s="84">
        <f t="shared" si="451"/>
        <v>0</v>
      </c>
      <c r="DN154" s="84">
        <f t="shared" si="451"/>
        <v>184.88908799999999</v>
      </c>
      <c r="DO154" s="84">
        <f t="shared" si="451"/>
        <v>34.666703999999996</v>
      </c>
      <c r="DP154" s="576">
        <f t="shared" si="332"/>
        <v>41784.289120800007</v>
      </c>
      <c r="DQ154" s="576">
        <f t="shared" si="333"/>
        <v>12187.439855999999</v>
      </c>
      <c r="DR154" s="576">
        <f t="shared" si="334"/>
        <v>53971.728976800005</v>
      </c>
      <c r="DT154" s="84">
        <f t="shared" ref="DT154:EM154" si="452">DT66</f>
        <v>0</v>
      </c>
      <c r="DU154" s="84">
        <f t="shared" si="452"/>
        <v>4027.7015999999999</v>
      </c>
      <c r="DV154" s="84">
        <f t="shared" si="452"/>
        <v>39852.6921936</v>
      </c>
      <c r="DW154" s="84">
        <f t="shared" si="452"/>
        <v>0</v>
      </c>
      <c r="DX154" s="84">
        <f t="shared" si="452"/>
        <v>0</v>
      </c>
      <c r="DY154" s="84">
        <f t="shared" si="452"/>
        <v>0</v>
      </c>
      <c r="DZ154" s="84">
        <f t="shared" si="452"/>
        <v>552.6576</v>
      </c>
      <c r="EA154" s="84">
        <f t="shared" si="452"/>
        <v>0</v>
      </c>
      <c r="EB154" s="84">
        <f t="shared" si="452"/>
        <v>0</v>
      </c>
      <c r="EC154" s="84">
        <f t="shared" si="452"/>
        <v>1142.9964</v>
      </c>
      <c r="ED154" s="84">
        <f t="shared" si="452"/>
        <v>160.77311999999998</v>
      </c>
      <c r="EE154" s="84">
        <f t="shared" si="452"/>
        <v>872.44538399999999</v>
      </c>
      <c r="EF154" s="84">
        <f t="shared" si="452"/>
        <v>10737.132335999999</v>
      </c>
      <c r="EG154" s="84">
        <f t="shared" si="452"/>
        <v>24.785855999999999</v>
      </c>
      <c r="EH154" s="84">
        <f t="shared" si="452"/>
        <v>0</v>
      </c>
      <c r="EI154" s="84">
        <f t="shared" si="452"/>
        <v>250.57997999999998</v>
      </c>
      <c r="EJ154" s="84">
        <f t="shared" si="452"/>
        <v>0</v>
      </c>
      <c r="EK154" s="84">
        <f t="shared" si="452"/>
        <v>0</v>
      </c>
      <c r="EL154" s="84">
        <f t="shared" si="452"/>
        <v>196.44465599999998</v>
      </c>
      <c r="EM154" s="84">
        <f t="shared" si="452"/>
        <v>34.666703999999996</v>
      </c>
      <c r="EN154" s="576">
        <f t="shared" si="336"/>
        <v>44433.051393599999</v>
      </c>
      <c r="EO154" s="576">
        <f t="shared" si="337"/>
        <v>13419.824435999999</v>
      </c>
      <c r="EP154" s="576">
        <f t="shared" si="338"/>
        <v>57852.875829600001</v>
      </c>
      <c r="ER154" s="84">
        <f t="shared" ref="ER154:FK154" si="453">ER66</f>
        <v>0</v>
      </c>
      <c r="ES154" s="84">
        <f t="shared" si="453"/>
        <v>2149.9218000000001</v>
      </c>
      <c r="ET154" s="84">
        <f t="shared" si="453"/>
        <v>38668.221352799999</v>
      </c>
      <c r="EU154" s="84">
        <f t="shared" si="453"/>
        <v>0</v>
      </c>
      <c r="EV154" s="84">
        <f t="shared" si="453"/>
        <v>0</v>
      </c>
      <c r="EW154" s="84">
        <f t="shared" si="453"/>
        <v>0</v>
      </c>
      <c r="EX154" s="84">
        <f t="shared" si="453"/>
        <v>598.7124</v>
      </c>
      <c r="EY154" s="84">
        <f t="shared" si="453"/>
        <v>0</v>
      </c>
      <c r="EZ154" s="84">
        <f t="shared" si="453"/>
        <v>0</v>
      </c>
      <c r="FA154" s="84">
        <f t="shared" si="453"/>
        <v>217.71359999999999</v>
      </c>
      <c r="FB154" s="84">
        <f t="shared" si="453"/>
        <v>60.289919999999995</v>
      </c>
      <c r="FC154" s="84">
        <f t="shared" si="453"/>
        <v>930.22322399999985</v>
      </c>
      <c r="FD154" s="84">
        <f t="shared" si="453"/>
        <v>8861.1947280000004</v>
      </c>
      <c r="FE154" s="84">
        <f t="shared" si="453"/>
        <v>86.750495999999998</v>
      </c>
      <c r="FF154" s="84">
        <f t="shared" si="453"/>
        <v>0</v>
      </c>
      <c r="FG154" s="84">
        <f t="shared" si="453"/>
        <v>218.7603</v>
      </c>
      <c r="FH154" s="84">
        <f t="shared" si="453"/>
        <v>0</v>
      </c>
      <c r="FI154" s="84">
        <f t="shared" si="453"/>
        <v>0</v>
      </c>
      <c r="FJ154" s="84">
        <f t="shared" si="453"/>
        <v>219.555792</v>
      </c>
      <c r="FK154" s="84">
        <f t="shared" si="453"/>
        <v>28.888919999999995</v>
      </c>
      <c r="FL154" s="576">
        <f t="shared" si="340"/>
        <v>41416.855552799992</v>
      </c>
      <c r="FM154" s="576">
        <f t="shared" si="341"/>
        <v>10623.376979999999</v>
      </c>
      <c r="FN154" s="576">
        <f t="shared" si="342"/>
        <v>52040.232532799993</v>
      </c>
    </row>
    <row r="155" spans="1:170" x14ac:dyDescent="0.25">
      <c r="A155" s="97">
        <v>151</v>
      </c>
      <c r="B155" s="63" t="s">
        <v>99</v>
      </c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577">
        <f t="shared" si="343"/>
        <v>0</v>
      </c>
      <c r="Y155" s="577">
        <f t="shared" si="344"/>
        <v>0</v>
      </c>
      <c r="Z155" s="577">
        <f t="shared" si="345"/>
        <v>0</v>
      </c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577">
        <f t="shared" si="320"/>
        <v>0</v>
      </c>
      <c r="AW155" s="577">
        <f t="shared" si="321"/>
        <v>0</v>
      </c>
      <c r="AX155" s="577">
        <f t="shared" si="322"/>
        <v>0</v>
      </c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577">
        <f t="shared" si="324"/>
        <v>0</v>
      </c>
      <c r="BU155" s="577">
        <f t="shared" si="325"/>
        <v>0</v>
      </c>
      <c r="BV155" s="577">
        <f t="shared" si="326"/>
        <v>0</v>
      </c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577">
        <f t="shared" si="328"/>
        <v>0</v>
      </c>
      <c r="CS155" s="577">
        <f t="shared" si="329"/>
        <v>0</v>
      </c>
      <c r="CT155" s="577">
        <f t="shared" si="330"/>
        <v>0</v>
      </c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577">
        <f t="shared" si="332"/>
        <v>0</v>
      </c>
      <c r="DQ155" s="577">
        <f t="shared" si="333"/>
        <v>0</v>
      </c>
      <c r="DR155" s="577">
        <f t="shared" si="334"/>
        <v>0</v>
      </c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577">
        <f t="shared" si="336"/>
        <v>0</v>
      </c>
      <c r="EO155" s="577">
        <f t="shared" si="337"/>
        <v>0</v>
      </c>
      <c r="EP155" s="577">
        <f t="shared" si="338"/>
        <v>0</v>
      </c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577">
        <f t="shared" si="340"/>
        <v>0</v>
      </c>
      <c r="FM155" s="577">
        <f t="shared" si="341"/>
        <v>0</v>
      </c>
      <c r="FN155" s="577">
        <f t="shared" si="342"/>
        <v>0</v>
      </c>
    </row>
    <row r="156" spans="1:170" ht="22.5" x14ac:dyDescent="0.25">
      <c r="A156" s="97">
        <v>152</v>
      </c>
      <c r="B156" s="62" t="s">
        <v>100</v>
      </c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576">
        <f t="shared" si="343"/>
        <v>0</v>
      </c>
      <c r="Y156" s="576">
        <f t="shared" si="344"/>
        <v>0</v>
      </c>
      <c r="Z156" s="576">
        <f t="shared" si="345"/>
        <v>0</v>
      </c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576">
        <f t="shared" si="320"/>
        <v>0</v>
      </c>
      <c r="AW156" s="576">
        <f t="shared" si="321"/>
        <v>0</v>
      </c>
      <c r="AX156" s="576">
        <f t="shared" si="322"/>
        <v>0</v>
      </c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576">
        <f t="shared" si="324"/>
        <v>0</v>
      </c>
      <c r="BU156" s="576">
        <f t="shared" si="325"/>
        <v>0</v>
      </c>
      <c r="BV156" s="576">
        <f t="shared" si="326"/>
        <v>0</v>
      </c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576">
        <f t="shared" si="328"/>
        <v>0</v>
      </c>
      <c r="CS156" s="576">
        <f t="shared" si="329"/>
        <v>0</v>
      </c>
      <c r="CT156" s="576">
        <f t="shared" si="330"/>
        <v>0</v>
      </c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576">
        <f t="shared" si="332"/>
        <v>0</v>
      </c>
      <c r="DQ156" s="576">
        <f t="shared" si="333"/>
        <v>0</v>
      </c>
      <c r="DR156" s="576">
        <f t="shared" si="334"/>
        <v>0</v>
      </c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576">
        <f t="shared" si="336"/>
        <v>0</v>
      </c>
      <c r="EO156" s="576">
        <f t="shared" si="337"/>
        <v>0</v>
      </c>
      <c r="EP156" s="576">
        <f t="shared" si="338"/>
        <v>0</v>
      </c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576">
        <f t="shared" si="340"/>
        <v>0</v>
      </c>
      <c r="FM156" s="576">
        <f t="shared" si="341"/>
        <v>0</v>
      </c>
      <c r="FN156" s="576">
        <f t="shared" si="342"/>
        <v>0</v>
      </c>
    </row>
    <row r="157" spans="1:170" ht="22.5" x14ac:dyDescent="0.25">
      <c r="A157" s="97">
        <v>153</v>
      </c>
      <c r="B157" s="63" t="s">
        <v>101</v>
      </c>
      <c r="D157" s="85">
        <f>D67+D68</f>
        <v>0</v>
      </c>
      <c r="E157" s="85">
        <f t="shared" ref="E157:W157" si="454">E67+E68</f>
        <v>5116.2695999999996</v>
      </c>
      <c r="F157" s="85">
        <f t="shared" si="454"/>
        <v>29986.0206984</v>
      </c>
      <c r="G157" s="85">
        <f t="shared" si="454"/>
        <v>0</v>
      </c>
      <c r="H157" s="85">
        <f t="shared" si="454"/>
        <v>45.217440000000003</v>
      </c>
      <c r="I157" s="85">
        <f t="shared" si="454"/>
        <v>329.333688</v>
      </c>
      <c r="J157" s="85">
        <f t="shared" si="454"/>
        <v>0</v>
      </c>
      <c r="K157" s="85">
        <f t="shared" si="454"/>
        <v>0</v>
      </c>
      <c r="L157" s="85">
        <f t="shared" si="454"/>
        <v>0</v>
      </c>
      <c r="M157" s="85">
        <f t="shared" si="454"/>
        <v>0</v>
      </c>
      <c r="N157" s="85">
        <f t="shared" si="454"/>
        <v>0</v>
      </c>
      <c r="O157" s="85">
        <f t="shared" si="454"/>
        <v>693.33407999999997</v>
      </c>
      <c r="P157" s="85">
        <f t="shared" si="454"/>
        <v>6455.9618639999999</v>
      </c>
      <c r="Q157" s="85">
        <f t="shared" si="454"/>
        <v>161.10806400000001</v>
      </c>
      <c r="R157" s="85">
        <f t="shared" si="454"/>
        <v>0</v>
      </c>
      <c r="S157" s="85">
        <f t="shared" si="454"/>
        <v>727.87518</v>
      </c>
      <c r="T157" s="85">
        <f t="shared" si="454"/>
        <v>0</v>
      </c>
      <c r="U157" s="85">
        <f t="shared" si="454"/>
        <v>0</v>
      </c>
      <c r="V157" s="85">
        <f t="shared" si="454"/>
        <v>1952.8909919999999</v>
      </c>
      <c r="W157" s="85">
        <f t="shared" si="454"/>
        <v>0</v>
      </c>
      <c r="X157" s="577">
        <f t="shared" si="343"/>
        <v>35476.841426399995</v>
      </c>
      <c r="Y157" s="577">
        <f t="shared" si="344"/>
        <v>9991.1701799999992</v>
      </c>
      <c r="Z157" s="577">
        <f t="shared" si="345"/>
        <v>45468.011606399996</v>
      </c>
      <c r="AB157" s="85">
        <f t="shared" ref="AB157:AU157" si="455">AB67+AB68</f>
        <v>0</v>
      </c>
      <c r="AC157" s="85">
        <f t="shared" si="455"/>
        <v>15403.2372</v>
      </c>
      <c r="AD157" s="85">
        <f t="shared" si="455"/>
        <v>29436.402715200002</v>
      </c>
      <c r="AE157" s="85">
        <f t="shared" si="455"/>
        <v>0</v>
      </c>
      <c r="AF157" s="85">
        <f t="shared" si="455"/>
        <v>45.217440000000003</v>
      </c>
      <c r="AG157" s="85">
        <f t="shared" si="455"/>
        <v>329.333688</v>
      </c>
      <c r="AH157" s="85">
        <f t="shared" si="455"/>
        <v>0</v>
      </c>
      <c r="AI157" s="85">
        <f t="shared" si="455"/>
        <v>0</v>
      </c>
      <c r="AJ157" s="85">
        <f t="shared" si="455"/>
        <v>0</v>
      </c>
      <c r="AK157" s="85">
        <f t="shared" si="455"/>
        <v>0</v>
      </c>
      <c r="AL157" s="85">
        <f t="shared" si="455"/>
        <v>0</v>
      </c>
      <c r="AM157" s="85">
        <f t="shared" si="455"/>
        <v>2588.4472319999995</v>
      </c>
      <c r="AN157" s="85">
        <f t="shared" si="455"/>
        <v>6747.6143520000005</v>
      </c>
      <c r="AO157" s="85">
        <f t="shared" si="455"/>
        <v>6.1964639999999997</v>
      </c>
      <c r="AP157" s="85">
        <f t="shared" si="455"/>
        <v>0</v>
      </c>
      <c r="AQ157" s="85">
        <f t="shared" si="455"/>
        <v>727.87518</v>
      </c>
      <c r="AR157" s="85">
        <f t="shared" si="455"/>
        <v>0</v>
      </c>
      <c r="AS157" s="85">
        <f t="shared" si="455"/>
        <v>0</v>
      </c>
      <c r="AT157" s="85">
        <f t="shared" si="455"/>
        <v>1964.4465599999996</v>
      </c>
      <c r="AU157" s="85">
        <f t="shared" si="455"/>
        <v>63.555623999999995</v>
      </c>
      <c r="AV157" s="577">
        <f t="shared" si="320"/>
        <v>45214.1910432</v>
      </c>
      <c r="AW157" s="577">
        <f t="shared" si="321"/>
        <v>12098.135412</v>
      </c>
      <c r="AX157" s="577">
        <f t="shared" si="322"/>
        <v>57312.326455200004</v>
      </c>
      <c r="AZ157" s="85">
        <f t="shared" ref="AZ157:BS157" si="456">AZ67+AZ68</f>
        <v>0</v>
      </c>
      <c r="BA157" s="85">
        <f t="shared" si="456"/>
        <v>16410.1626</v>
      </c>
      <c r="BB157" s="85">
        <f t="shared" si="456"/>
        <v>39434.355511200003</v>
      </c>
      <c r="BC157" s="85">
        <f t="shared" si="456"/>
        <v>0</v>
      </c>
      <c r="BD157" s="85">
        <f t="shared" si="456"/>
        <v>45.217440000000003</v>
      </c>
      <c r="BE157" s="85">
        <f t="shared" si="456"/>
        <v>329.333688</v>
      </c>
      <c r="BF157" s="85">
        <f t="shared" si="456"/>
        <v>0</v>
      </c>
      <c r="BG157" s="85">
        <f t="shared" si="456"/>
        <v>0</v>
      </c>
      <c r="BH157" s="85">
        <f t="shared" si="456"/>
        <v>0</v>
      </c>
      <c r="BI157" s="85">
        <f t="shared" si="456"/>
        <v>0</v>
      </c>
      <c r="BJ157" s="85">
        <f t="shared" si="456"/>
        <v>0</v>
      </c>
      <c r="BK157" s="85">
        <f t="shared" si="456"/>
        <v>2727.1140479999999</v>
      </c>
      <c r="BL157" s="85">
        <f t="shared" si="456"/>
        <v>6812.4260159999994</v>
      </c>
      <c r="BM157" s="85">
        <f t="shared" si="456"/>
        <v>6.1964639999999997</v>
      </c>
      <c r="BN157" s="85">
        <f t="shared" si="456"/>
        <v>0</v>
      </c>
      <c r="BO157" s="85">
        <f t="shared" si="456"/>
        <v>727.87518</v>
      </c>
      <c r="BP157" s="85">
        <f t="shared" si="456"/>
        <v>0</v>
      </c>
      <c r="BQ157" s="85">
        <f t="shared" si="456"/>
        <v>0</v>
      </c>
      <c r="BR157" s="85">
        <f t="shared" si="456"/>
        <v>2201.3357040000001</v>
      </c>
      <c r="BS157" s="85">
        <f t="shared" si="456"/>
        <v>57.777839999999998</v>
      </c>
      <c r="BT157" s="577">
        <f t="shared" si="324"/>
        <v>56219.069239199998</v>
      </c>
      <c r="BU157" s="577">
        <f t="shared" si="325"/>
        <v>12532.725252000002</v>
      </c>
      <c r="BV157" s="577">
        <f t="shared" si="326"/>
        <v>68751.794491199995</v>
      </c>
      <c r="BX157" s="85">
        <f t="shared" ref="BX157:CQ157" si="457">BX67+BX68</f>
        <v>0</v>
      </c>
      <c r="BY157" s="85">
        <f t="shared" si="457"/>
        <v>16872.804</v>
      </c>
      <c r="BZ157" s="85">
        <f t="shared" si="457"/>
        <v>30986.305833599999</v>
      </c>
      <c r="CA157" s="85">
        <f t="shared" si="457"/>
        <v>0</v>
      </c>
      <c r="CB157" s="85">
        <f t="shared" si="457"/>
        <v>45.217440000000003</v>
      </c>
      <c r="CC157" s="85">
        <f t="shared" si="457"/>
        <v>329.333688</v>
      </c>
      <c r="CD157" s="85">
        <f t="shared" si="457"/>
        <v>0</v>
      </c>
      <c r="CE157" s="85">
        <f t="shared" si="457"/>
        <v>0</v>
      </c>
      <c r="CF157" s="85">
        <f t="shared" si="457"/>
        <v>0</v>
      </c>
      <c r="CG157" s="85">
        <f t="shared" si="457"/>
        <v>0</v>
      </c>
      <c r="CH157" s="85">
        <f t="shared" si="457"/>
        <v>0</v>
      </c>
      <c r="CI157" s="85">
        <f t="shared" si="457"/>
        <v>884.00095199999987</v>
      </c>
      <c r="CJ157" s="85">
        <f t="shared" si="457"/>
        <v>6981.6564719999997</v>
      </c>
      <c r="CK157" s="85">
        <f t="shared" si="457"/>
        <v>6.1964639999999997</v>
      </c>
      <c r="CL157" s="85">
        <f t="shared" si="457"/>
        <v>0</v>
      </c>
      <c r="CM157" s="85">
        <f t="shared" si="457"/>
        <v>731.85263999999995</v>
      </c>
      <c r="CN157" s="85">
        <f t="shared" si="457"/>
        <v>0</v>
      </c>
      <c r="CO157" s="85">
        <f t="shared" si="457"/>
        <v>0</v>
      </c>
      <c r="CP157" s="85">
        <f t="shared" si="457"/>
        <v>664.44515999999999</v>
      </c>
      <c r="CQ157" s="85">
        <f t="shared" si="457"/>
        <v>57.777839999999998</v>
      </c>
      <c r="CR157" s="577">
        <f t="shared" si="328"/>
        <v>48233.660961599999</v>
      </c>
      <c r="CS157" s="577">
        <f t="shared" si="329"/>
        <v>9325.9295279999988</v>
      </c>
      <c r="CT157" s="577">
        <f t="shared" si="330"/>
        <v>57559.590489599999</v>
      </c>
      <c r="CV157" s="85">
        <f t="shared" ref="CV157:DO157" si="458">CV67+CV68</f>
        <v>0</v>
      </c>
      <c r="CW157" s="85">
        <f t="shared" si="458"/>
        <v>10831.2516</v>
      </c>
      <c r="CX157" s="85">
        <f t="shared" si="458"/>
        <v>34456.442904000003</v>
      </c>
      <c r="CY157" s="85">
        <f t="shared" si="458"/>
        <v>0</v>
      </c>
      <c r="CZ157" s="85">
        <f t="shared" si="458"/>
        <v>45.217440000000003</v>
      </c>
      <c r="DA157" s="85">
        <f t="shared" si="458"/>
        <v>964.88992799999983</v>
      </c>
      <c r="DB157" s="85">
        <f t="shared" si="458"/>
        <v>0</v>
      </c>
      <c r="DC157" s="85">
        <f t="shared" si="458"/>
        <v>0</v>
      </c>
      <c r="DD157" s="85">
        <f t="shared" si="458"/>
        <v>0</v>
      </c>
      <c r="DE157" s="85">
        <f t="shared" si="458"/>
        <v>0</v>
      </c>
      <c r="DF157" s="85">
        <f t="shared" si="458"/>
        <v>0</v>
      </c>
      <c r="DG157" s="85">
        <f t="shared" si="458"/>
        <v>878.22316799999999</v>
      </c>
      <c r="DH157" s="85">
        <f t="shared" si="458"/>
        <v>6949.2506399999993</v>
      </c>
      <c r="DI157" s="85">
        <f t="shared" si="458"/>
        <v>12.392927999999999</v>
      </c>
      <c r="DJ157" s="85">
        <f t="shared" si="458"/>
        <v>0</v>
      </c>
      <c r="DK157" s="85">
        <f t="shared" si="458"/>
        <v>731.85263999999995</v>
      </c>
      <c r="DL157" s="85">
        <f t="shared" si="458"/>
        <v>0</v>
      </c>
      <c r="DM157" s="85">
        <f t="shared" si="458"/>
        <v>0</v>
      </c>
      <c r="DN157" s="85">
        <f t="shared" si="458"/>
        <v>768.44527199999982</v>
      </c>
      <c r="DO157" s="85">
        <f t="shared" si="458"/>
        <v>23.111135999999998</v>
      </c>
      <c r="DP157" s="577">
        <f t="shared" si="332"/>
        <v>46297.801871999996</v>
      </c>
      <c r="DQ157" s="577">
        <f t="shared" si="333"/>
        <v>9363.2757839999977</v>
      </c>
      <c r="DR157" s="577">
        <f t="shared" si="334"/>
        <v>55661.077655999994</v>
      </c>
      <c r="DT157" s="85">
        <f t="shared" ref="DT157:EM157" si="459">DT67+DT68</f>
        <v>0</v>
      </c>
      <c r="DU157" s="85">
        <f t="shared" si="459"/>
        <v>42018.724799999996</v>
      </c>
      <c r="DV157" s="85">
        <f t="shared" si="459"/>
        <v>36191.511439200003</v>
      </c>
      <c r="DW157" s="85">
        <f t="shared" si="459"/>
        <v>0</v>
      </c>
      <c r="DX157" s="85">
        <f t="shared" si="459"/>
        <v>45.217440000000003</v>
      </c>
      <c r="DY157" s="85">
        <f t="shared" si="459"/>
        <v>0</v>
      </c>
      <c r="DZ157" s="85">
        <f t="shared" si="459"/>
        <v>0</v>
      </c>
      <c r="EA157" s="85">
        <f t="shared" si="459"/>
        <v>0</v>
      </c>
      <c r="EB157" s="85">
        <f t="shared" si="459"/>
        <v>0</v>
      </c>
      <c r="EC157" s="85">
        <f t="shared" si="459"/>
        <v>0</v>
      </c>
      <c r="ED157" s="85">
        <f t="shared" si="459"/>
        <v>0</v>
      </c>
      <c r="EE157" s="85">
        <f t="shared" si="459"/>
        <v>1097.7789599999999</v>
      </c>
      <c r="EF157" s="85">
        <f t="shared" si="459"/>
        <v>12238.602552</v>
      </c>
      <c r="EG157" s="85">
        <f t="shared" si="459"/>
        <v>6.1964639999999997</v>
      </c>
      <c r="EH157" s="85">
        <f t="shared" si="459"/>
        <v>0</v>
      </c>
      <c r="EI157" s="85">
        <f t="shared" si="459"/>
        <v>739.80755999999997</v>
      </c>
      <c r="EJ157" s="85">
        <f t="shared" si="459"/>
        <v>0</v>
      </c>
      <c r="EK157" s="85">
        <f t="shared" si="459"/>
        <v>0</v>
      </c>
      <c r="EL157" s="85">
        <f t="shared" si="459"/>
        <v>837.77867999999989</v>
      </c>
      <c r="EM157" s="85">
        <f t="shared" si="459"/>
        <v>23.111135999999998</v>
      </c>
      <c r="EN157" s="577">
        <f t="shared" si="336"/>
        <v>78255.453679199985</v>
      </c>
      <c r="EO157" s="577">
        <f t="shared" si="337"/>
        <v>14943.275351999999</v>
      </c>
      <c r="EP157" s="577">
        <f t="shared" si="338"/>
        <v>93198.729031199982</v>
      </c>
      <c r="ER157" s="85">
        <f t="shared" ref="ER157:FK157" si="460">ER67+ER68</f>
        <v>0</v>
      </c>
      <c r="ES157" s="85">
        <f t="shared" si="460"/>
        <v>14913.381599999999</v>
      </c>
      <c r="ET157" s="85">
        <f t="shared" si="460"/>
        <v>35115.788541599999</v>
      </c>
      <c r="EU157" s="85">
        <f t="shared" si="460"/>
        <v>0</v>
      </c>
      <c r="EV157" s="85">
        <f t="shared" si="460"/>
        <v>45.217440000000003</v>
      </c>
      <c r="EW157" s="85">
        <f t="shared" si="460"/>
        <v>0</v>
      </c>
      <c r="EX157" s="85">
        <f t="shared" si="460"/>
        <v>0</v>
      </c>
      <c r="EY157" s="85">
        <f t="shared" si="460"/>
        <v>0</v>
      </c>
      <c r="EZ157" s="85">
        <f t="shared" si="460"/>
        <v>0</v>
      </c>
      <c r="FA157" s="85">
        <f t="shared" si="460"/>
        <v>0</v>
      </c>
      <c r="FB157" s="85">
        <f t="shared" si="460"/>
        <v>0</v>
      </c>
      <c r="FC157" s="85">
        <f t="shared" si="460"/>
        <v>1167.1123680000001</v>
      </c>
      <c r="FD157" s="85">
        <f t="shared" si="460"/>
        <v>7618.971168</v>
      </c>
      <c r="FE157" s="85">
        <f t="shared" si="460"/>
        <v>24.785855999999999</v>
      </c>
      <c r="FF157" s="85">
        <f t="shared" si="460"/>
        <v>0</v>
      </c>
      <c r="FG157" s="85">
        <f t="shared" si="460"/>
        <v>648.32597999999996</v>
      </c>
      <c r="FH157" s="85">
        <f t="shared" si="460"/>
        <v>0</v>
      </c>
      <c r="FI157" s="85">
        <f t="shared" si="460"/>
        <v>0</v>
      </c>
      <c r="FJ157" s="85">
        <f t="shared" si="460"/>
        <v>912.88987199999985</v>
      </c>
      <c r="FK157" s="85">
        <f t="shared" si="460"/>
        <v>17.333351999999998</v>
      </c>
      <c r="FL157" s="577">
        <f t="shared" si="340"/>
        <v>50074.3875816</v>
      </c>
      <c r="FM157" s="577">
        <f t="shared" si="341"/>
        <v>10389.418596</v>
      </c>
      <c r="FN157" s="577">
        <f t="shared" si="342"/>
        <v>60463.806177599996</v>
      </c>
    </row>
    <row r="158" spans="1:170" ht="22.5" x14ac:dyDescent="0.25">
      <c r="A158" s="97">
        <v>154</v>
      </c>
      <c r="B158" s="62" t="s">
        <v>102</v>
      </c>
      <c r="D158" s="84">
        <f>D69</f>
        <v>0</v>
      </c>
      <c r="E158" s="84">
        <f t="shared" ref="E158:W158" si="461">E69</f>
        <v>5497.2683999999999</v>
      </c>
      <c r="F158" s="84">
        <f t="shared" si="461"/>
        <v>2177.8979976000001</v>
      </c>
      <c r="G158" s="84">
        <f t="shared" si="461"/>
        <v>0</v>
      </c>
      <c r="H158" s="84">
        <f t="shared" si="461"/>
        <v>0</v>
      </c>
      <c r="I158" s="84">
        <f t="shared" si="461"/>
        <v>358.22260799999992</v>
      </c>
      <c r="J158" s="84">
        <f t="shared" si="461"/>
        <v>0</v>
      </c>
      <c r="K158" s="84">
        <f t="shared" si="461"/>
        <v>0</v>
      </c>
      <c r="L158" s="84">
        <f t="shared" si="461"/>
        <v>0</v>
      </c>
      <c r="M158" s="84">
        <f t="shared" si="461"/>
        <v>0</v>
      </c>
      <c r="N158" s="84">
        <f t="shared" si="461"/>
        <v>1085.21856</v>
      </c>
      <c r="O158" s="84">
        <f t="shared" si="461"/>
        <v>0</v>
      </c>
      <c r="P158" s="84">
        <f t="shared" si="461"/>
        <v>8702.766216</v>
      </c>
      <c r="Q158" s="84">
        <f t="shared" si="461"/>
        <v>68.161104000000009</v>
      </c>
      <c r="R158" s="84">
        <f t="shared" si="461"/>
        <v>1318.8419999999999</v>
      </c>
      <c r="S158" s="84">
        <f t="shared" si="461"/>
        <v>469.34027999999995</v>
      </c>
      <c r="T158" s="84">
        <f t="shared" si="461"/>
        <v>0</v>
      </c>
      <c r="U158" s="84">
        <f t="shared" si="461"/>
        <v>0</v>
      </c>
      <c r="V158" s="84">
        <f t="shared" si="461"/>
        <v>369.77817599999997</v>
      </c>
      <c r="W158" s="84">
        <f t="shared" si="461"/>
        <v>404.44487999999996</v>
      </c>
      <c r="X158" s="576">
        <f t="shared" si="343"/>
        <v>8033.3890056</v>
      </c>
      <c r="Y158" s="576">
        <f t="shared" si="344"/>
        <v>12418.551216</v>
      </c>
      <c r="Z158" s="576">
        <f t="shared" si="345"/>
        <v>20451.940221600002</v>
      </c>
      <c r="AB158" s="84">
        <f t="shared" ref="AB158:AU158" si="462">AB69</f>
        <v>0</v>
      </c>
      <c r="AC158" s="84">
        <f t="shared" si="462"/>
        <v>7075.692</v>
      </c>
      <c r="AD158" s="84">
        <f t="shared" si="462"/>
        <v>2085.8051448000001</v>
      </c>
      <c r="AE158" s="84">
        <f t="shared" si="462"/>
        <v>0</v>
      </c>
      <c r="AF158" s="84">
        <f t="shared" si="462"/>
        <v>0</v>
      </c>
      <c r="AG158" s="84">
        <f t="shared" si="462"/>
        <v>358.22260799999992</v>
      </c>
      <c r="AH158" s="84">
        <f t="shared" si="462"/>
        <v>0</v>
      </c>
      <c r="AI158" s="84">
        <f t="shared" si="462"/>
        <v>0</v>
      </c>
      <c r="AJ158" s="84">
        <f t="shared" si="462"/>
        <v>0</v>
      </c>
      <c r="AK158" s="84">
        <f t="shared" si="462"/>
        <v>0</v>
      </c>
      <c r="AL158" s="84">
        <f t="shared" si="462"/>
        <v>1105.3152</v>
      </c>
      <c r="AM158" s="84">
        <f t="shared" si="462"/>
        <v>1092.001176</v>
      </c>
      <c r="AN158" s="84">
        <f t="shared" si="462"/>
        <v>9091.636199999999</v>
      </c>
      <c r="AO158" s="84">
        <f t="shared" si="462"/>
        <v>0</v>
      </c>
      <c r="AP158" s="84">
        <f t="shared" si="462"/>
        <v>1318.8419999999999</v>
      </c>
      <c r="AQ158" s="84">
        <f t="shared" si="462"/>
        <v>469.34027999999995</v>
      </c>
      <c r="AR158" s="84">
        <f t="shared" si="462"/>
        <v>0</v>
      </c>
      <c r="AS158" s="84">
        <f t="shared" si="462"/>
        <v>0</v>
      </c>
      <c r="AT158" s="84">
        <f t="shared" si="462"/>
        <v>369.77817599999997</v>
      </c>
      <c r="AU158" s="84">
        <f t="shared" si="462"/>
        <v>23.111135999999998</v>
      </c>
      <c r="AV158" s="576">
        <f t="shared" si="320"/>
        <v>9519.7197527999997</v>
      </c>
      <c r="AW158" s="576">
        <f t="shared" si="321"/>
        <v>13470.024168</v>
      </c>
      <c r="AX158" s="576">
        <f t="shared" si="322"/>
        <v>22989.7439208</v>
      </c>
      <c r="AZ158" s="84">
        <f t="shared" ref="AZ158:BS158" si="463">AZ69</f>
        <v>0</v>
      </c>
      <c r="BA158" s="84">
        <f t="shared" si="463"/>
        <v>7565.5475999999999</v>
      </c>
      <c r="BB158" s="84">
        <f t="shared" si="463"/>
        <v>2863.6958376000002</v>
      </c>
      <c r="BC158" s="84">
        <f t="shared" si="463"/>
        <v>0</v>
      </c>
      <c r="BD158" s="84">
        <f t="shared" si="463"/>
        <v>0</v>
      </c>
      <c r="BE158" s="84">
        <f t="shared" si="463"/>
        <v>358.22260799999992</v>
      </c>
      <c r="BF158" s="84">
        <f t="shared" si="463"/>
        <v>0</v>
      </c>
      <c r="BG158" s="84">
        <f t="shared" si="463"/>
        <v>0</v>
      </c>
      <c r="BH158" s="84">
        <f t="shared" si="463"/>
        <v>0</v>
      </c>
      <c r="BI158" s="84">
        <f t="shared" si="463"/>
        <v>0</v>
      </c>
      <c r="BJ158" s="84">
        <f t="shared" si="463"/>
        <v>1105.3152</v>
      </c>
      <c r="BK158" s="84">
        <f t="shared" si="463"/>
        <v>1155.5568000000001</v>
      </c>
      <c r="BL158" s="84">
        <f t="shared" si="463"/>
        <v>9185.2530480000005</v>
      </c>
      <c r="BM158" s="84">
        <f t="shared" si="463"/>
        <v>0</v>
      </c>
      <c r="BN158" s="84">
        <f t="shared" si="463"/>
        <v>1318.8419999999999</v>
      </c>
      <c r="BO158" s="84">
        <f t="shared" si="463"/>
        <v>469.34027999999995</v>
      </c>
      <c r="BP158" s="84">
        <f t="shared" si="463"/>
        <v>0</v>
      </c>
      <c r="BQ158" s="84">
        <f t="shared" si="463"/>
        <v>0</v>
      </c>
      <c r="BR158" s="84">
        <f t="shared" si="463"/>
        <v>416.00044799999995</v>
      </c>
      <c r="BS158" s="84">
        <f t="shared" si="463"/>
        <v>23.111135999999998</v>
      </c>
      <c r="BT158" s="576">
        <f t="shared" si="324"/>
        <v>10787.4660456</v>
      </c>
      <c r="BU158" s="576">
        <f t="shared" si="325"/>
        <v>13673.418912000003</v>
      </c>
      <c r="BV158" s="576">
        <f t="shared" si="326"/>
        <v>24460.884957600003</v>
      </c>
      <c r="BX158" s="84">
        <f t="shared" ref="BX158:CQ158" si="464">BX69</f>
        <v>0</v>
      </c>
      <c r="BY158" s="84">
        <f t="shared" si="464"/>
        <v>7783.2611999999999</v>
      </c>
      <c r="BZ158" s="84">
        <f t="shared" si="464"/>
        <v>2250.3966264000001</v>
      </c>
      <c r="CA158" s="84">
        <f t="shared" si="464"/>
        <v>0</v>
      </c>
      <c r="CB158" s="84">
        <f t="shared" si="464"/>
        <v>0</v>
      </c>
      <c r="CC158" s="84">
        <f t="shared" si="464"/>
        <v>358.22260799999992</v>
      </c>
      <c r="CD158" s="84">
        <f t="shared" si="464"/>
        <v>0</v>
      </c>
      <c r="CE158" s="84">
        <f t="shared" si="464"/>
        <v>0</v>
      </c>
      <c r="CF158" s="84">
        <f t="shared" si="464"/>
        <v>0</v>
      </c>
      <c r="CG158" s="84">
        <f t="shared" si="464"/>
        <v>0</v>
      </c>
      <c r="CH158" s="84">
        <f t="shared" si="464"/>
        <v>823.96223999999995</v>
      </c>
      <c r="CI158" s="84">
        <f t="shared" si="464"/>
        <v>369.77817599999997</v>
      </c>
      <c r="CJ158" s="84">
        <f t="shared" si="464"/>
        <v>9412.0938719999995</v>
      </c>
      <c r="CK158" s="84">
        <f t="shared" si="464"/>
        <v>0</v>
      </c>
      <c r="CL158" s="84">
        <f t="shared" si="464"/>
        <v>1900.8072</v>
      </c>
      <c r="CM158" s="84">
        <f t="shared" si="464"/>
        <v>473.31773999999996</v>
      </c>
      <c r="CN158" s="84">
        <f t="shared" si="464"/>
        <v>0</v>
      </c>
      <c r="CO158" s="84">
        <f t="shared" si="464"/>
        <v>0</v>
      </c>
      <c r="CP158" s="84">
        <f t="shared" si="464"/>
        <v>127.11124799999999</v>
      </c>
      <c r="CQ158" s="84">
        <f t="shared" si="464"/>
        <v>23.111135999999998</v>
      </c>
      <c r="CR158" s="576">
        <f t="shared" si="328"/>
        <v>10391.8804344</v>
      </c>
      <c r="CS158" s="576">
        <f t="shared" si="329"/>
        <v>13130.181611999998</v>
      </c>
      <c r="CT158" s="576">
        <f t="shared" si="330"/>
        <v>23522.062046399999</v>
      </c>
      <c r="CV158" s="84">
        <f t="shared" ref="CV158:DO158" si="465">CV69</f>
        <v>0</v>
      </c>
      <c r="CW158" s="84">
        <f t="shared" si="465"/>
        <v>4980.1985999999997</v>
      </c>
      <c r="CX158" s="84">
        <f t="shared" si="465"/>
        <v>2502.1824048000003</v>
      </c>
      <c r="CY158" s="84">
        <f t="shared" si="465"/>
        <v>0</v>
      </c>
      <c r="CZ158" s="84">
        <f t="shared" si="465"/>
        <v>0</v>
      </c>
      <c r="DA158" s="84">
        <f t="shared" si="465"/>
        <v>1034.2233359999998</v>
      </c>
      <c r="DB158" s="84">
        <f t="shared" si="465"/>
        <v>0</v>
      </c>
      <c r="DC158" s="84">
        <f t="shared" si="465"/>
        <v>0</v>
      </c>
      <c r="DD158" s="84">
        <f t="shared" si="465"/>
        <v>0</v>
      </c>
      <c r="DE158" s="84">
        <f t="shared" si="465"/>
        <v>0</v>
      </c>
      <c r="DF158" s="84">
        <f t="shared" si="465"/>
        <v>924.44543999999985</v>
      </c>
      <c r="DG158" s="84">
        <f t="shared" si="465"/>
        <v>369.77817599999997</v>
      </c>
      <c r="DH158" s="84">
        <f t="shared" si="465"/>
        <v>9574.1230319999995</v>
      </c>
      <c r="DI158" s="84">
        <f t="shared" si="465"/>
        <v>0</v>
      </c>
      <c r="DJ158" s="84">
        <f t="shared" si="465"/>
        <v>1570.05</v>
      </c>
      <c r="DK158" s="84">
        <f t="shared" si="465"/>
        <v>469.34027999999995</v>
      </c>
      <c r="DL158" s="84">
        <f t="shared" si="465"/>
        <v>0</v>
      </c>
      <c r="DM158" s="84">
        <f t="shared" si="465"/>
        <v>0</v>
      </c>
      <c r="DN158" s="84">
        <f t="shared" si="465"/>
        <v>144.44460000000001</v>
      </c>
      <c r="DO158" s="84">
        <f t="shared" si="465"/>
        <v>5.7777839999999996</v>
      </c>
      <c r="DP158" s="576">
        <f t="shared" si="332"/>
        <v>8516.6043407999987</v>
      </c>
      <c r="DQ158" s="576">
        <f t="shared" si="333"/>
        <v>13057.959311999999</v>
      </c>
      <c r="DR158" s="576">
        <f t="shared" si="334"/>
        <v>21574.563652799996</v>
      </c>
      <c r="DT158" s="84">
        <f t="shared" ref="DT158:EM158" si="466">DT69</f>
        <v>0</v>
      </c>
      <c r="DU158" s="84">
        <f t="shared" si="466"/>
        <v>9661.0409999999993</v>
      </c>
      <c r="DV158" s="84">
        <f t="shared" si="466"/>
        <v>2628.5651496</v>
      </c>
      <c r="DW158" s="84">
        <f t="shared" si="466"/>
        <v>0</v>
      </c>
      <c r="DX158" s="84">
        <f t="shared" si="466"/>
        <v>0</v>
      </c>
      <c r="DY158" s="84">
        <f t="shared" si="466"/>
        <v>0</v>
      </c>
      <c r="DZ158" s="84">
        <f t="shared" si="466"/>
        <v>0</v>
      </c>
      <c r="EA158" s="84">
        <f t="shared" si="466"/>
        <v>0</v>
      </c>
      <c r="EB158" s="84">
        <f t="shared" si="466"/>
        <v>0</v>
      </c>
      <c r="EC158" s="84">
        <f t="shared" si="466"/>
        <v>0</v>
      </c>
      <c r="ED158" s="84">
        <f t="shared" si="466"/>
        <v>2572.3699199999996</v>
      </c>
      <c r="EE158" s="84">
        <f t="shared" si="466"/>
        <v>462.22271999999992</v>
      </c>
      <c r="EF158" s="84">
        <f t="shared" si="466"/>
        <v>10902.762143999998</v>
      </c>
      <c r="EG158" s="84">
        <f t="shared" si="466"/>
        <v>0</v>
      </c>
      <c r="EH158" s="84">
        <f t="shared" si="466"/>
        <v>1729.1484</v>
      </c>
      <c r="EI158" s="84">
        <f t="shared" si="466"/>
        <v>477.29519999999997</v>
      </c>
      <c r="EJ158" s="84">
        <f t="shared" si="466"/>
        <v>0</v>
      </c>
      <c r="EK158" s="84">
        <f t="shared" si="466"/>
        <v>0</v>
      </c>
      <c r="EL158" s="84">
        <f t="shared" si="466"/>
        <v>156.00016799999997</v>
      </c>
      <c r="EM158" s="84">
        <f t="shared" si="466"/>
        <v>5.7777839999999996</v>
      </c>
      <c r="EN158" s="576">
        <f t="shared" si="336"/>
        <v>12289.6061496</v>
      </c>
      <c r="EO158" s="576">
        <f t="shared" si="337"/>
        <v>16305.576335999998</v>
      </c>
      <c r="EP158" s="576">
        <f t="shared" si="338"/>
        <v>28595.182485599998</v>
      </c>
      <c r="ER158" s="84">
        <f t="shared" ref="ER158:FK158" si="467">ER69</f>
        <v>0</v>
      </c>
      <c r="ES158" s="84">
        <f t="shared" si="467"/>
        <v>6857.9784</v>
      </c>
      <c r="ET158" s="84">
        <f t="shared" si="467"/>
        <v>2550.1882536000003</v>
      </c>
      <c r="EU158" s="84">
        <f t="shared" si="467"/>
        <v>0</v>
      </c>
      <c r="EV158" s="84">
        <f t="shared" si="467"/>
        <v>0</v>
      </c>
      <c r="EW158" s="84">
        <f t="shared" si="467"/>
        <v>0</v>
      </c>
      <c r="EX158" s="84">
        <f t="shared" si="467"/>
        <v>0</v>
      </c>
      <c r="EY158" s="84">
        <f t="shared" si="467"/>
        <v>0</v>
      </c>
      <c r="EZ158" s="84">
        <f t="shared" si="467"/>
        <v>0</v>
      </c>
      <c r="FA158" s="84">
        <f t="shared" si="467"/>
        <v>0</v>
      </c>
      <c r="FB158" s="84">
        <f t="shared" si="467"/>
        <v>1125.41184</v>
      </c>
      <c r="FC158" s="84">
        <f t="shared" si="467"/>
        <v>496.88942399999996</v>
      </c>
      <c r="FD158" s="84">
        <f t="shared" si="467"/>
        <v>10272.648744</v>
      </c>
      <c r="FE158" s="84">
        <f t="shared" si="467"/>
        <v>0</v>
      </c>
      <c r="FF158" s="84">
        <f t="shared" si="467"/>
        <v>1729.1484</v>
      </c>
      <c r="FG158" s="84">
        <f t="shared" si="467"/>
        <v>417.63329999999996</v>
      </c>
      <c r="FH158" s="84">
        <f t="shared" si="467"/>
        <v>0</v>
      </c>
      <c r="FI158" s="84">
        <f t="shared" si="467"/>
        <v>0</v>
      </c>
      <c r="FJ158" s="84">
        <f t="shared" si="467"/>
        <v>173.33351999999999</v>
      </c>
      <c r="FK158" s="84">
        <f t="shared" si="467"/>
        <v>5.7777839999999996</v>
      </c>
      <c r="FL158" s="576">
        <f t="shared" si="340"/>
        <v>9408.1666536000012</v>
      </c>
      <c r="FM158" s="576">
        <f t="shared" si="341"/>
        <v>14220.843011999999</v>
      </c>
      <c r="FN158" s="576">
        <f t="shared" si="342"/>
        <v>23629.009665600002</v>
      </c>
    </row>
    <row r="159" spans="1:170" ht="22.5" x14ac:dyDescent="0.25">
      <c r="A159" s="97">
        <v>155</v>
      </c>
      <c r="B159" s="63" t="s">
        <v>103</v>
      </c>
      <c r="D159" s="85">
        <f>D70</f>
        <v>0</v>
      </c>
      <c r="E159" s="85">
        <f t="shared" ref="E159:W159" si="468">E70</f>
        <v>7701.6185999999998</v>
      </c>
      <c r="F159" s="85">
        <f t="shared" si="468"/>
        <v>337.02065280000005</v>
      </c>
      <c r="G159" s="85">
        <f t="shared" si="468"/>
        <v>0</v>
      </c>
      <c r="H159" s="85">
        <f t="shared" si="468"/>
        <v>0</v>
      </c>
      <c r="I159" s="85">
        <f t="shared" si="468"/>
        <v>502.66720799999996</v>
      </c>
      <c r="J159" s="85">
        <f t="shared" si="468"/>
        <v>0</v>
      </c>
      <c r="K159" s="85">
        <f t="shared" si="468"/>
        <v>0</v>
      </c>
      <c r="L159" s="85">
        <f t="shared" si="468"/>
        <v>0</v>
      </c>
      <c r="M159" s="85">
        <f t="shared" si="468"/>
        <v>0</v>
      </c>
      <c r="N159" s="85">
        <f t="shared" si="468"/>
        <v>0</v>
      </c>
      <c r="O159" s="85">
        <f t="shared" si="468"/>
        <v>312.00033599999995</v>
      </c>
      <c r="P159" s="85">
        <f t="shared" si="468"/>
        <v>2113.5803759999999</v>
      </c>
      <c r="Q159" s="85">
        <f t="shared" si="468"/>
        <v>68.161104000000009</v>
      </c>
      <c r="R159" s="85">
        <f t="shared" si="468"/>
        <v>0</v>
      </c>
      <c r="S159" s="85">
        <f t="shared" si="468"/>
        <v>71.594279999999983</v>
      </c>
      <c r="T159" s="85">
        <f t="shared" si="468"/>
        <v>0</v>
      </c>
      <c r="U159" s="85">
        <f t="shared" si="468"/>
        <v>0</v>
      </c>
      <c r="V159" s="85">
        <f t="shared" si="468"/>
        <v>0</v>
      </c>
      <c r="W159" s="85">
        <f t="shared" si="468"/>
        <v>5.7777839999999996</v>
      </c>
      <c r="X159" s="577">
        <f t="shared" si="343"/>
        <v>8541.3064608000004</v>
      </c>
      <c r="Y159" s="577">
        <f t="shared" si="344"/>
        <v>2571.1138799999994</v>
      </c>
      <c r="Z159" s="577">
        <f t="shared" si="345"/>
        <v>11112.420340799999</v>
      </c>
      <c r="AB159" s="85">
        <f t="shared" ref="AB159:AU159" si="469">AB70</f>
        <v>0</v>
      </c>
      <c r="AC159" s="85">
        <f t="shared" si="469"/>
        <v>0</v>
      </c>
      <c r="AD159" s="85">
        <f t="shared" si="469"/>
        <v>450.66715199999999</v>
      </c>
      <c r="AE159" s="85">
        <f t="shared" si="469"/>
        <v>0</v>
      </c>
      <c r="AF159" s="85">
        <f t="shared" si="469"/>
        <v>0</v>
      </c>
      <c r="AG159" s="85">
        <f t="shared" si="469"/>
        <v>502.66720799999996</v>
      </c>
      <c r="AH159" s="85">
        <f t="shared" si="469"/>
        <v>0</v>
      </c>
      <c r="AI159" s="85">
        <f t="shared" si="469"/>
        <v>0</v>
      </c>
      <c r="AJ159" s="85">
        <f t="shared" si="469"/>
        <v>0</v>
      </c>
      <c r="AK159" s="85">
        <f t="shared" si="469"/>
        <v>0</v>
      </c>
      <c r="AL159" s="85">
        <f t="shared" si="469"/>
        <v>20.096639999999997</v>
      </c>
      <c r="AM159" s="85">
        <f t="shared" si="469"/>
        <v>745.33413599999994</v>
      </c>
      <c r="AN159" s="85">
        <f t="shared" si="469"/>
        <v>2210.7978719999996</v>
      </c>
      <c r="AO159" s="85">
        <f t="shared" si="469"/>
        <v>848.91556799999989</v>
      </c>
      <c r="AP159" s="85">
        <f t="shared" si="469"/>
        <v>0</v>
      </c>
      <c r="AQ159" s="85">
        <f t="shared" si="469"/>
        <v>75.571740000000005</v>
      </c>
      <c r="AR159" s="85">
        <f t="shared" si="469"/>
        <v>0</v>
      </c>
      <c r="AS159" s="85">
        <f t="shared" si="469"/>
        <v>0</v>
      </c>
      <c r="AT159" s="85">
        <f t="shared" si="469"/>
        <v>0</v>
      </c>
      <c r="AU159" s="85">
        <f t="shared" si="469"/>
        <v>23.111135999999998</v>
      </c>
      <c r="AV159" s="577">
        <f t="shared" si="320"/>
        <v>953.33435999999995</v>
      </c>
      <c r="AW159" s="577">
        <f t="shared" si="321"/>
        <v>3923.8270919999991</v>
      </c>
      <c r="AX159" s="577">
        <f t="shared" si="322"/>
        <v>4877.1614519999994</v>
      </c>
      <c r="AZ159" s="85">
        <f t="shared" ref="AZ159:BS159" si="470">AZ70</f>
        <v>0</v>
      </c>
      <c r="BA159" s="85">
        <f t="shared" si="470"/>
        <v>0</v>
      </c>
      <c r="BB159" s="85">
        <f t="shared" si="470"/>
        <v>443.80917360000001</v>
      </c>
      <c r="BC159" s="85">
        <f t="shared" si="470"/>
        <v>0</v>
      </c>
      <c r="BD159" s="85">
        <f t="shared" si="470"/>
        <v>0</v>
      </c>
      <c r="BE159" s="85">
        <f t="shared" si="470"/>
        <v>502.66720799999996</v>
      </c>
      <c r="BF159" s="85">
        <f t="shared" si="470"/>
        <v>0</v>
      </c>
      <c r="BG159" s="85">
        <f t="shared" si="470"/>
        <v>0</v>
      </c>
      <c r="BH159" s="85">
        <f t="shared" si="470"/>
        <v>0</v>
      </c>
      <c r="BI159" s="85">
        <f t="shared" si="470"/>
        <v>0</v>
      </c>
      <c r="BJ159" s="85">
        <f t="shared" si="470"/>
        <v>20.096639999999997</v>
      </c>
      <c r="BK159" s="85">
        <f t="shared" si="470"/>
        <v>785.77862399999992</v>
      </c>
      <c r="BL159" s="85">
        <f t="shared" si="470"/>
        <v>2232.4017600000002</v>
      </c>
      <c r="BM159" s="85">
        <f t="shared" si="470"/>
        <v>867.50495999999987</v>
      </c>
      <c r="BN159" s="85">
        <f t="shared" si="470"/>
        <v>0</v>
      </c>
      <c r="BO159" s="85">
        <f t="shared" si="470"/>
        <v>75.571740000000005</v>
      </c>
      <c r="BP159" s="85">
        <f t="shared" si="470"/>
        <v>0</v>
      </c>
      <c r="BQ159" s="85">
        <f t="shared" si="470"/>
        <v>0</v>
      </c>
      <c r="BR159" s="85">
        <f t="shared" si="470"/>
        <v>0</v>
      </c>
      <c r="BS159" s="85">
        <f t="shared" si="470"/>
        <v>23.111135999999998</v>
      </c>
      <c r="BT159" s="577">
        <f t="shared" si="324"/>
        <v>946.47638159999997</v>
      </c>
      <c r="BU159" s="577">
        <f t="shared" si="325"/>
        <v>4004.4648599999996</v>
      </c>
      <c r="BV159" s="577">
        <f t="shared" si="326"/>
        <v>4950.9412415999996</v>
      </c>
      <c r="BX159" s="85">
        <f t="shared" ref="BX159:CQ159" si="471">BX70</f>
        <v>0</v>
      </c>
      <c r="BY159" s="85">
        <f t="shared" si="471"/>
        <v>0</v>
      </c>
      <c r="BZ159" s="85">
        <f t="shared" si="471"/>
        <v>348.77718720000001</v>
      </c>
      <c r="CA159" s="85">
        <f t="shared" si="471"/>
        <v>0</v>
      </c>
      <c r="CB159" s="85">
        <f t="shared" si="471"/>
        <v>0</v>
      </c>
      <c r="CC159" s="85">
        <f t="shared" si="471"/>
        <v>502.66720799999996</v>
      </c>
      <c r="CD159" s="85">
        <f t="shared" si="471"/>
        <v>0</v>
      </c>
      <c r="CE159" s="85">
        <f t="shared" si="471"/>
        <v>0</v>
      </c>
      <c r="CF159" s="85">
        <f t="shared" si="471"/>
        <v>0</v>
      </c>
      <c r="CG159" s="85">
        <f t="shared" si="471"/>
        <v>0</v>
      </c>
      <c r="CH159" s="85">
        <f t="shared" si="471"/>
        <v>0</v>
      </c>
      <c r="CI159" s="85">
        <f t="shared" si="471"/>
        <v>254.22249599999998</v>
      </c>
      <c r="CJ159" s="85">
        <f t="shared" si="471"/>
        <v>2286.4114800000002</v>
      </c>
      <c r="CK159" s="85">
        <f t="shared" si="471"/>
        <v>694.00396799999999</v>
      </c>
      <c r="CL159" s="85">
        <f t="shared" si="471"/>
        <v>0</v>
      </c>
      <c r="CM159" s="85">
        <f t="shared" si="471"/>
        <v>75.571740000000005</v>
      </c>
      <c r="CN159" s="85">
        <f t="shared" si="471"/>
        <v>0</v>
      </c>
      <c r="CO159" s="85">
        <f t="shared" si="471"/>
        <v>0</v>
      </c>
      <c r="CP159" s="85">
        <f t="shared" si="471"/>
        <v>0</v>
      </c>
      <c r="CQ159" s="85">
        <f t="shared" si="471"/>
        <v>23.111135999999998</v>
      </c>
      <c r="CR159" s="577">
        <f t="shared" si="328"/>
        <v>851.44439519999992</v>
      </c>
      <c r="CS159" s="577">
        <f t="shared" si="329"/>
        <v>3333.3208199999999</v>
      </c>
      <c r="CT159" s="577">
        <f t="shared" si="330"/>
        <v>4184.7652152000001</v>
      </c>
      <c r="CV159" s="85">
        <f t="shared" ref="CV159:DO159" si="472">CV70</f>
        <v>0</v>
      </c>
      <c r="CW159" s="85">
        <f t="shared" si="472"/>
        <v>0</v>
      </c>
      <c r="CX159" s="85">
        <f t="shared" si="472"/>
        <v>387.96563520000001</v>
      </c>
      <c r="CY159" s="85">
        <f t="shared" si="472"/>
        <v>0</v>
      </c>
      <c r="CZ159" s="85">
        <f t="shared" si="472"/>
        <v>0</v>
      </c>
      <c r="DA159" s="85">
        <f t="shared" si="472"/>
        <v>1456.0015679999999</v>
      </c>
      <c r="DB159" s="85">
        <f t="shared" si="472"/>
        <v>0</v>
      </c>
      <c r="DC159" s="85">
        <f t="shared" si="472"/>
        <v>0</v>
      </c>
      <c r="DD159" s="85">
        <f t="shared" si="472"/>
        <v>0</v>
      </c>
      <c r="DE159" s="85">
        <f t="shared" si="472"/>
        <v>0</v>
      </c>
      <c r="DF159" s="85">
        <f t="shared" si="472"/>
        <v>20.096639999999997</v>
      </c>
      <c r="DG159" s="85">
        <f t="shared" si="472"/>
        <v>254.22249599999998</v>
      </c>
      <c r="DH159" s="85">
        <f t="shared" si="472"/>
        <v>1627.4928959999997</v>
      </c>
      <c r="DI159" s="85">
        <f t="shared" si="472"/>
        <v>1220.7034079999999</v>
      </c>
      <c r="DJ159" s="85">
        <f t="shared" si="472"/>
        <v>0</v>
      </c>
      <c r="DK159" s="85">
        <f t="shared" si="472"/>
        <v>75.571740000000005</v>
      </c>
      <c r="DL159" s="85">
        <f t="shared" si="472"/>
        <v>0</v>
      </c>
      <c r="DM159" s="85">
        <f t="shared" si="472"/>
        <v>0</v>
      </c>
      <c r="DN159" s="85">
        <f t="shared" si="472"/>
        <v>0</v>
      </c>
      <c r="DO159" s="85">
        <f t="shared" si="472"/>
        <v>5.7777839999999996</v>
      </c>
      <c r="DP159" s="577">
        <f t="shared" si="332"/>
        <v>1843.9672031999999</v>
      </c>
      <c r="DQ159" s="577">
        <f t="shared" si="333"/>
        <v>3203.8649639999994</v>
      </c>
      <c r="DR159" s="577">
        <f t="shared" si="334"/>
        <v>5047.8321671999993</v>
      </c>
      <c r="DT159" s="85">
        <f t="shared" ref="DT159:EM159" si="473">DT70</f>
        <v>0</v>
      </c>
      <c r="DU159" s="85">
        <f t="shared" si="473"/>
        <v>0</v>
      </c>
      <c r="DV159" s="85">
        <f t="shared" si="473"/>
        <v>407.55985920000001</v>
      </c>
      <c r="DW159" s="85">
        <f t="shared" si="473"/>
        <v>0</v>
      </c>
      <c r="DX159" s="85">
        <f t="shared" si="473"/>
        <v>0</v>
      </c>
      <c r="DY159" s="85">
        <f t="shared" si="473"/>
        <v>0</v>
      </c>
      <c r="DZ159" s="85">
        <f t="shared" si="473"/>
        <v>0</v>
      </c>
      <c r="EA159" s="85">
        <f t="shared" si="473"/>
        <v>0</v>
      </c>
      <c r="EB159" s="85">
        <f t="shared" si="473"/>
        <v>0</v>
      </c>
      <c r="EC159" s="85">
        <f t="shared" si="473"/>
        <v>0</v>
      </c>
      <c r="ED159" s="85">
        <f t="shared" si="473"/>
        <v>40.193279999999994</v>
      </c>
      <c r="EE159" s="85">
        <f t="shared" si="473"/>
        <v>317.77811999999994</v>
      </c>
      <c r="EF159" s="85">
        <f t="shared" si="473"/>
        <v>1710.3078</v>
      </c>
      <c r="EG159" s="85">
        <f t="shared" si="473"/>
        <v>669.21811200000002</v>
      </c>
      <c r="EH159" s="85">
        <f t="shared" si="473"/>
        <v>0</v>
      </c>
      <c r="EI159" s="85">
        <f t="shared" si="473"/>
        <v>75.571740000000005</v>
      </c>
      <c r="EJ159" s="85">
        <f t="shared" si="473"/>
        <v>0</v>
      </c>
      <c r="EK159" s="85">
        <f t="shared" si="473"/>
        <v>0</v>
      </c>
      <c r="EL159" s="85">
        <f t="shared" si="473"/>
        <v>0</v>
      </c>
      <c r="EM159" s="85">
        <f t="shared" si="473"/>
        <v>5.7777839999999996</v>
      </c>
      <c r="EN159" s="577">
        <f t="shared" si="336"/>
        <v>407.55985920000001</v>
      </c>
      <c r="EO159" s="577">
        <f t="shared" si="337"/>
        <v>2818.8468359999997</v>
      </c>
      <c r="EP159" s="577">
        <f t="shared" si="338"/>
        <v>3226.4066951999998</v>
      </c>
      <c r="ER159" s="85">
        <f t="shared" ref="ER159:FK159" si="474">ER70</f>
        <v>0</v>
      </c>
      <c r="ES159" s="85">
        <f t="shared" si="474"/>
        <v>0</v>
      </c>
      <c r="ET159" s="85">
        <f t="shared" si="474"/>
        <v>394.82361359999999</v>
      </c>
      <c r="EU159" s="85">
        <f t="shared" si="474"/>
        <v>0</v>
      </c>
      <c r="EV159" s="85">
        <f t="shared" si="474"/>
        <v>0</v>
      </c>
      <c r="EW159" s="85">
        <f t="shared" si="474"/>
        <v>0</v>
      </c>
      <c r="EX159" s="85">
        <f t="shared" si="474"/>
        <v>0</v>
      </c>
      <c r="EY159" s="85">
        <f t="shared" si="474"/>
        <v>0</v>
      </c>
      <c r="EZ159" s="85">
        <f t="shared" si="474"/>
        <v>0</v>
      </c>
      <c r="FA159" s="85">
        <f t="shared" si="474"/>
        <v>0</v>
      </c>
      <c r="FB159" s="85">
        <f t="shared" si="474"/>
        <v>20.096639999999997</v>
      </c>
      <c r="FC159" s="85">
        <f t="shared" si="474"/>
        <v>335.11147199999994</v>
      </c>
      <c r="FD159" s="85">
        <f t="shared" si="474"/>
        <v>2495.2490640000001</v>
      </c>
      <c r="FE159" s="85">
        <f t="shared" si="474"/>
        <v>2404.228032</v>
      </c>
      <c r="FF159" s="85">
        <f t="shared" si="474"/>
        <v>0</v>
      </c>
      <c r="FG159" s="85">
        <f t="shared" si="474"/>
        <v>63.639359999999996</v>
      </c>
      <c r="FH159" s="85">
        <f t="shared" si="474"/>
        <v>0</v>
      </c>
      <c r="FI159" s="85">
        <f t="shared" si="474"/>
        <v>0</v>
      </c>
      <c r="FJ159" s="85">
        <f t="shared" si="474"/>
        <v>0</v>
      </c>
      <c r="FK159" s="85">
        <f t="shared" si="474"/>
        <v>5.7777839999999996</v>
      </c>
      <c r="FL159" s="577">
        <f t="shared" si="340"/>
        <v>394.82361359999999</v>
      </c>
      <c r="FM159" s="577">
        <f t="shared" si="341"/>
        <v>5324.1023519999999</v>
      </c>
      <c r="FN159" s="577">
        <f t="shared" si="342"/>
        <v>5718.9259655999995</v>
      </c>
    </row>
    <row r="160" spans="1:170" ht="22.5" x14ac:dyDescent="0.25">
      <c r="A160" s="97">
        <v>156</v>
      </c>
      <c r="B160" s="62" t="s">
        <v>104</v>
      </c>
      <c r="D160" s="84">
        <f>D71</f>
        <v>0</v>
      </c>
      <c r="E160" s="84">
        <f t="shared" ref="E160:W160" si="475">E71</f>
        <v>5497.2683999999999</v>
      </c>
      <c r="F160" s="84">
        <f t="shared" si="475"/>
        <v>1977.0572016000001</v>
      </c>
      <c r="G160" s="84">
        <f t="shared" si="475"/>
        <v>0</v>
      </c>
      <c r="H160" s="84">
        <f t="shared" si="475"/>
        <v>0</v>
      </c>
      <c r="I160" s="84">
        <f t="shared" si="475"/>
        <v>375.55595999999991</v>
      </c>
      <c r="J160" s="84">
        <f t="shared" si="475"/>
        <v>0</v>
      </c>
      <c r="K160" s="84">
        <f t="shared" si="475"/>
        <v>0</v>
      </c>
      <c r="L160" s="84">
        <f t="shared" si="475"/>
        <v>0</v>
      </c>
      <c r="M160" s="84">
        <f t="shared" si="475"/>
        <v>0</v>
      </c>
      <c r="N160" s="84">
        <f t="shared" si="475"/>
        <v>0</v>
      </c>
      <c r="O160" s="84">
        <f t="shared" si="475"/>
        <v>999.55663199999992</v>
      </c>
      <c r="P160" s="84">
        <f t="shared" si="475"/>
        <v>1782.3207599999998</v>
      </c>
      <c r="Q160" s="84">
        <f t="shared" si="475"/>
        <v>297.43027199999995</v>
      </c>
      <c r="R160" s="84">
        <f t="shared" si="475"/>
        <v>0</v>
      </c>
      <c r="S160" s="84">
        <f t="shared" si="475"/>
        <v>0</v>
      </c>
      <c r="T160" s="84">
        <f t="shared" si="475"/>
        <v>0</v>
      </c>
      <c r="U160" s="84">
        <f t="shared" si="475"/>
        <v>0</v>
      </c>
      <c r="V160" s="84">
        <f t="shared" si="475"/>
        <v>-5.7777839999999996</v>
      </c>
      <c r="W160" s="84">
        <f t="shared" si="475"/>
        <v>0</v>
      </c>
      <c r="X160" s="576">
        <f t="shared" si="343"/>
        <v>7849.8815615999993</v>
      </c>
      <c r="Y160" s="576">
        <f t="shared" si="344"/>
        <v>3073.52988</v>
      </c>
      <c r="Z160" s="576">
        <f t="shared" si="345"/>
        <v>10923.411441599999</v>
      </c>
      <c r="AB160" s="84">
        <f t="shared" ref="AB160:AU160" si="476">AB71</f>
        <v>0</v>
      </c>
      <c r="AC160" s="84">
        <f t="shared" si="476"/>
        <v>27.214199999999998</v>
      </c>
      <c r="AD160" s="84">
        <f t="shared" si="476"/>
        <v>1892.8020384000001</v>
      </c>
      <c r="AE160" s="84">
        <f t="shared" si="476"/>
        <v>0</v>
      </c>
      <c r="AF160" s="84">
        <f t="shared" si="476"/>
        <v>0</v>
      </c>
      <c r="AG160" s="84">
        <f t="shared" si="476"/>
        <v>375.55595999999991</v>
      </c>
      <c r="AH160" s="84">
        <f t="shared" si="476"/>
        <v>0</v>
      </c>
      <c r="AI160" s="84">
        <f t="shared" si="476"/>
        <v>0</v>
      </c>
      <c r="AJ160" s="84">
        <f t="shared" si="476"/>
        <v>0</v>
      </c>
      <c r="AK160" s="84">
        <f t="shared" si="476"/>
        <v>0</v>
      </c>
      <c r="AL160" s="84">
        <f t="shared" si="476"/>
        <v>0</v>
      </c>
      <c r="AM160" s="84">
        <f t="shared" si="476"/>
        <v>5633.3393999999998</v>
      </c>
      <c r="AN160" s="84">
        <f t="shared" si="476"/>
        <v>1861.535016</v>
      </c>
      <c r="AO160" s="84">
        <f t="shared" si="476"/>
        <v>0</v>
      </c>
      <c r="AP160" s="84">
        <f t="shared" si="476"/>
        <v>0</v>
      </c>
      <c r="AQ160" s="84">
        <f t="shared" si="476"/>
        <v>3.9774599999999998</v>
      </c>
      <c r="AR160" s="84">
        <f t="shared" si="476"/>
        <v>0</v>
      </c>
      <c r="AS160" s="84">
        <f t="shared" si="476"/>
        <v>0</v>
      </c>
      <c r="AT160" s="84">
        <f t="shared" si="476"/>
        <v>0</v>
      </c>
      <c r="AU160" s="84">
        <f t="shared" si="476"/>
        <v>127.11124799999999</v>
      </c>
      <c r="AV160" s="576">
        <f t="shared" si="320"/>
        <v>2295.5721984000002</v>
      </c>
      <c r="AW160" s="576">
        <f t="shared" si="321"/>
        <v>7625.9631239999999</v>
      </c>
      <c r="AX160" s="576">
        <f t="shared" si="322"/>
        <v>9921.5353223999991</v>
      </c>
      <c r="AZ160" s="84">
        <f t="shared" ref="AZ160:BS160" si="477">AZ71</f>
        <v>0</v>
      </c>
      <c r="BA160" s="84">
        <f t="shared" si="477"/>
        <v>-54.428399999999996</v>
      </c>
      <c r="BB160" s="84">
        <f t="shared" si="477"/>
        <v>2599.1738135999999</v>
      </c>
      <c r="BC160" s="84">
        <f t="shared" si="477"/>
        <v>0</v>
      </c>
      <c r="BD160" s="84">
        <f t="shared" si="477"/>
        <v>0</v>
      </c>
      <c r="BE160" s="84">
        <f t="shared" si="477"/>
        <v>375.55595999999991</v>
      </c>
      <c r="BF160" s="84">
        <f t="shared" si="477"/>
        <v>0</v>
      </c>
      <c r="BG160" s="84">
        <f t="shared" si="477"/>
        <v>0</v>
      </c>
      <c r="BH160" s="84">
        <f t="shared" si="477"/>
        <v>0</v>
      </c>
      <c r="BI160" s="84">
        <f t="shared" si="477"/>
        <v>0</v>
      </c>
      <c r="BJ160" s="84">
        <f t="shared" si="477"/>
        <v>0</v>
      </c>
      <c r="BK160" s="84">
        <f t="shared" si="477"/>
        <v>5928.0063839999993</v>
      </c>
      <c r="BL160" s="84">
        <f t="shared" si="477"/>
        <v>1879.538256</v>
      </c>
      <c r="BM160" s="84">
        <f t="shared" si="477"/>
        <v>0</v>
      </c>
      <c r="BN160" s="84">
        <f t="shared" si="477"/>
        <v>0</v>
      </c>
      <c r="BO160" s="84">
        <f t="shared" si="477"/>
        <v>3.9774599999999998</v>
      </c>
      <c r="BP160" s="84">
        <f t="shared" si="477"/>
        <v>0</v>
      </c>
      <c r="BQ160" s="84">
        <f t="shared" si="477"/>
        <v>0</v>
      </c>
      <c r="BR160" s="84">
        <f t="shared" si="477"/>
        <v>0</v>
      </c>
      <c r="BS160" s="84">
        <f t="shared" si="477"/>
        <v>115.55567999999998</v>
      </c>
      <c r="BT160" s="576">
        <f t="shared" si="324"/>
        <v>2920.3013736000003</v>
      </c>
      <c r="BU160" s="576">
        <f t="shared" si="325"/>
        <v>7927.0777799999996</v>
      </c>
      <c r="BV160" s="576">
        <f t="shared" si="326"/>
        <v>10847.379153599999</v>
      </c>
      <c r="BX160" s="84">
        <f t="shared" ref="BX160:CQ160" si="478">BX71</f>
        <v>0</v>
      </c>
      <c r="BY160" s="84">
        <f t="shared" si="478"/>
        <v>27.214199999999998</v>
      </c>
      <c r="BZ160" s="84">
        <f t="shared" si="478"/>
        <v>2040.7384296</v>
      </c>
      <c r="CA160" s="84">
        <f t="shared" si="478"/>
        <v>0</v>
      </c>
      <c r="CB160" s="84">
        <f t="shared" si="478"/>
        <v>0</v>
      </c>
      <c r="CC160" s="84">
        <f t="shared" si="478"/>
        <v>375.55595999999991</v>
      </c>
      <c r="CD160" s="84">
        <f t="shared" si="478"/>
        <v>0</v>
      </c>
      <c r="CE160" s="84">
        <f t="shared" si="478"/>
        <v>0</v>
      </c>
      <c r="CF160" s="84">
        <f t="shared" si="478"/>
        <v>250.28690399999999</v>
      </c>
      <c r="CG160" s="84">
        <f t="shared" si="478"/>
        <v>0</v>
      </c>
      <c r="CH160" s="84">
        <f t="shared" si="478"/>
        <v>0</v>
      </c>
      <c r="CI160" s="84">
        <f t="shared" si="478"/>
        <v>1912.4465039999998</v>
      </c>
      <c r="CJ160" s="84">
        <f t="shared" si="478"/>
        <v>1929.9473279999997</v>
      </c>
      <c r="CK160" s="84">
        <f t="shared" si="478"/>
        <v>0</v>
      </c>
      <c r="CL160" s="84">
        <f t="shared" si="478"/>
        <v>0</v>
      </c>
      <c r="CM160" s="84">
        <f t="shared" si="478"/>
        <v>-3.9774599999999998</v>
      </c>
      <c r="CN160" s="84">
        <f t="shared" si="478"/>
        <v>0</v>
      </c>
      <c r="CO160" s="84">
        <f t="shared" si="478"/>
        <v>0</v>
      </c>
      <c r="CP160" s="84">
        <f t="shared" si="478"/>
        <v>0</v>
      </c>
      <c r="CQ160" s="84">
        <f t="shared" si="478"/>
        <v>115.55567999999998</v>
      </c>
      <c r="CR160" s="576">
        <f t="shared" si="328"/>
        <v>2443.5085896000001</v>
      </c>
      <c r="CS160" s="576">
        <f t="shared" si="329"/>
        <v>4204.2589559999997</v>
      </c>
      <c r="CT160" s="576">
        <f t="shared" si="330"/>
        <v>6647.7675455999997</v>
      </c>
      <c r="CV160" s="84">
        <f t="shared" ref="CV160:DO160" si="479">CV71</f>
        <v>-7.6199760000000003</v>
      </c>
      <c r="CW160" s="84">
        <f t="shared" si="479"/>
        <v>0</v>
      </c>
      <c r="CX160" s="84">
        <f t="shared" si="479"/>
        <v>2269.9908504</v>
      </c>
      <c r="CY160" s="84">
        <f t="shared" si="479"/>
        <v>0</v>
      </c>
      <c r="CZ160" s="84">
        <f t="shared" si="479"/>
        <v>0</v>
      </c>
      <c r="DA160" s="84">
        <f t="shared" si="479"/>
        <v>1051.5566879999999</v>
      </c>
      <c r="DB160" s="84">
        <f t="shared" si="479"/>
        <v>0</v>
      </c>
      <c r="DC160" s="84">
        <f t="shared" si="479"/>
        <v>0</v>
      </c>
      <c r="DD160" s="84">
        <f t="shared" si="479"/>
        <v>393.30799199999996</v>
      </c>
      <c r="DE160" s="84">
        <f t="shared" si="479"/>
        <v>0</v>
      </c>
      <c r="DF160" s="84">
        <f t="shared" si="479"/>
        <v>-20.096639999999997</v>
      </c>
      <c r="DG160" s="84">
        <f t="shared" si="479"/>
        <v>1918.2242879999999</v>
      </c>
      <c r="DH160" s="84">
        <f t="shared" si="479"/>
        <v>327.65896800000002</v>
      </c>
      <c r="DI160" s="84">
        <f t="shared" si="479"/>
        <v>6.1964639999999997</v>
      </c>
      <c r="DJ160" s="84">
        <f t="shared" si="479"/>
        <v>0</v>
      </c>
      <c r="DK160" s="84">
        <f t="shared" si="479"/>
        <v>0</v>
      </c>
      <c r="DL160" s="84">
        <f t="shared" si="479"/>
        <v>0</v>
      </c>
      <c r="DM160" s="84">
        <f t="shared" si="479"/>
        <v>0</v>
      </c>
      <c r="DN160" s="84">
        <f t="shared" si="479"/>
        <v>0</v>
      </c>
      <c r="DO160" s="84">
        <f t="shared" si="479"/>
        <v>34.666703999999996</v>
      </c>
      <c r="DP160" s="576">
        <f t="shared" si="332"/>
        <v>3313.9275624000002</v>
      </c>
      <c r="DQ160" s="576">
        <f t="shared" si="333"/>
        <v>2659.9577760000002</v>
      </c>
      <c r="DR160" s="576">
        <f t="shared" si="334"/>
        <v>5973.8853384000004</v>
      </c>
      <c r="DT160" s="84">
        <f t="shared" ref="DT160:EM160" si="480">DT71</f>
        <v>-7.6199760000000003</v>
      </c>
      <c r="DU160" s="84">
        <f t="shared" si="480"/>
        <v>0</v>
      </c>
      <c r="DV160" s="84">
        <f t="shared" si="480"/>
        <v>2383.6373496000001</v>
      </c>
      <c r="DW160" s="84">
        <f t="shared" si="480"/>
        <v>0</v>
      </c>
      <c r="DX160" s="84">
        <f t="shared" si="480"/>
        <v>0</v>
      </c>
      <c r="DY160" s="84">
        <f t="shared" si="480"/>
        <v>0</v>
      </c>
      <c r="DZ160" s="84">
        <f t="shared" si="480"/>
        <v>-4.1867999999999999</v>
      </c>
      <c r="EA160" s="84">
        <f t="shared" si="480"/>
        <v>0</v>
      </c>
      <c r="EB160" s="84">
        <f t="shared" si="480"/>
        <v>526.11328800000001</v>
      </c>
      <c r="EC160" s="84">
        <f t="shared" si="480"/>
        <v>0</v>
      </c>
      <c r="ED160" s="84">
        <f t="shared" si="480"/>
        <v>-20.096639999999997</v>
      </c>
      <c r="EE160" s="84">
        <f t="shared" si="480"/>
        <v>2397.7803599999997</v>
      </c>
      <c r="EF160" s="84">
        <f t="shared" si="480"/>
        <v>331.25961599999999</v>
      </c>
      <c r="EG160" s="84">
        <f t="shared" si="480"/>
        <v>0</v>
      </c>
      <c r="EH160" s="84">
        <f t="shared" si="480"/>
        <v>0</v>
      </c>
      <c r="EI160" s="84">
        <f t="shared" si="480"/>
        <v>-7.9549199999999995</v>
      </c>
      <c r="EJ160" s="84">
        <f t="shared" si="480"/>
        <v>0</v>
      </c>
      <c r="EK160" s="84">
        <f t="shared" si="480"/>
        <v>0</v>
      </c>
      <c r="EL160" s="84">
        <f t="shared" si="480"/>
        <v>0</v>
      </c>
      <c r="EM160" s="84">
        <f t="shared" si="480"/>
        <v>34.666703999999996</v>
      </c>
      <c r="EN160" s="576">
        <f t="shared" si="336"/>
        <v>2371.8305736000002</v>
      </c>
      <c r="EO160" s="576">
        <f t="shared" si="337"/>
        <v>3261.7684079999995</v>
      </c>
      <c r="EP160" s="576">
        <f t="shared" si="338"/>
        <v>5633.5989816000001</v>
      </c>
      <c r="ER160" s="84">
        <f t="shared" ref="ER160:FK160" si="481">ER71</f>
        <v>0</v>
      </c>
      <c r="ES160" s="84">
        <f t="shared" si="481"/>
        <v>27.214199999999998</v>
      </c>
      <c r="ET160" s="84">
        <f t="shared" si="481"/>
        <v>2313.0981432000003</v>
      </c>
      <c r="EU160" s="84">
        <f t="shared" si="481"/>
        <v>0</v>
      </c>
      <c r="EV160" s="84">
        <f t="shared" si="481"/>
        <v>0</v>
      </c>
      <c r="EW160" s="84">
        <f t="shared" si="481"/>
        <v>0</v>
      </c>
      <c r="EX160" s="84">
        <f t="shared" si="481"/>
        <v>4.1867999999999999</v>
      </c>
      <c r="EY160" s="84">
        <f t="shared" si="481"/>
        <v>0</v>
      </c>
      <c r="EZ160" s="84">
        <f t="shared" si="481"/>
        <v>561.86855999999989</v>
      </c>
      <c r="FA160" s="84">
        <f t="shared" si="481"/>
        <v>0</v>
      </c>
      <c r="FB160" s="84">
        <f t="shared" si="481"/>
        <v>0</v>
      </c>
      <c r="FC160" s="84">
        <f t="shared" si="481"/>
        <v>2536.4471759999997</v>
      </c>
      <c r="FD160" s="84">
        <f t="shared" si="481"/>
        <v>2109.9797279999998</v>
      </c>
      <c r="FE160" s="84">
        <f t="shared" si="481"/>
        <v>-12.392927999999999</v>
      </c>
      <c r="FF160" s="84">
        <f t="shared" si="481"/>
        <v>0</v>
      </c>
      <c r="FG160" s="84">
        <f t="shared" si="481"/>
        <v>7.9549199999999995</v>
      </c>
      <c r="FH160" s="84">
        <f t="shared" si="481"/>
        <v>0</v>
      </c>
      <c r="FI160" s="84">
        <f t="shared" si="481"/>
        <v>0</v>
      </c>
      <c r="FJ160" s="84">
        <f t="shared" si="481"/>
        <v>0</v>
      </c>
      <c r="FK160" s="84">
        <f t="shared" si="481"/>
        <v>34.666703999999996</v>
      </c>
      <c r="FL160" s="576">
        <f t="shared" si="340"/>
        <v>2344.4991432000002</v>
      </c>
      <c r="FM160" s="576">
        <f t="shared" si="341"/>
        <v>5238.524159999999</v>
      </c>
      <c r="FN160" s="576">
        <f t="shared" si="342"/>
        <v>7583.0233031999996</v>
      </c>
    </row>
    <row r="161" spans="1:170" x14ac:dyDescent="0.25">
      <c r="A161" s="97">
        <v>157</v>
      </c>
      <c r="B161" s="63" t="s">
        <v>105</v>
      </c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577">
        <f t="shared" si="343"/>
        <v>0</v>
      </c>
      <c r="Y161" s="577">
        <f t="shared" si="344"/>
        <v>0</v>
      </c>
      <c r="Z161" s="577">
        <f t="shared" si="345"/>
        <v>0</v>
      </c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577">
        <f t="shared" si="320"/>
        <v>0</v>
      </c>
      <c r="AW161" s="577">
        <f t="shared" si="321"/>
        <v>0</v>
      </c>
      <c r="AX161" s="577">
        <f t="shared" si="322"/>
        <v>0</v>
      </c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577">
        <f t="shared" si="324"/>
        <v>0</v>
      </c>
      <c r="BU161" s="577">
        <f t="shared" si="325"/>
        <v>0</v>
      </c>
      <c r="BV161" s="577">
        <f t="shared" si="326"/>
        <v>0</v>
      </c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577">
        <f t="shared" si="328"/>
        <v>0</v>
      </c>
      <c r="CS161" s="577">
        <f t="shared" si="329"/>
        <v>0</v>
      </c>
      <c r="CT161" s="577">
        <f t="shared" si="330"/>
        <v>0</v>
      </c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577">
        <f t="shared" si="332"/>
        <v>0</v>
      </c>
      <c r="DQ161" s="577">
        <f t="shared" si="333"/>
        <v>0</v>
      </c>
      <c r="DR161" s="577">
        <f t="shared" si="334"/>
        <v>0</v>
      </c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577">
        <f t="shared" si="336"/>
        <v>0</v>
      </c>
      <c r="EO161" s="577">
        <f t="shared" si="337"/>
        <v>0</v>
      </c>
      <c r="EP161" s="577">
        <f t="shared" si="338"/>
        <v>0</v>
      </c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577">
        <f t="shared" si="340"/>
        <v>0</v>
      </c>
      <c r="FM161" s="577">
        <f t="shared" si="341"/>
        <v>0</v>
      </c>
      <c r="FN161" s="577">
        <f t="shared" si="342"/>
        <v>0</v>
      </c>
    </row>
    <row r="162" spans="1:170" x14ac:dyDescent="0.25">
      <c r="A162" s="97">
        <v>158</v>
      </c>
      <c r="B162" s="62" t="s">
        <v>106</v>
      </c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576">
        <f t="shared" si="343"/>
        <v>0</v>
      </c>
      <c r="Y162" s="576">
        <f t="shared" si="344"/>
        <v>0</v>
      </c>
      <c r="Z162" s="576">
        <f t="shared" si="345"/>
        <v>0</v>
      </c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576">
        <f t="shared" si="320"/>
        <v>0</v>
      </c>
      <c r="AW162" s="576">
        <f t="shared" si="321"/>
        <v>0</v>
      </c>
      <c r="AX162" s="576">
        <f t="shared" si="322"/>
        <v>0</v>
      </c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576">
        <f t="shared" si="324"/>
        <v>0</v>
      </c>
      <c r="BU162" s="576">
        <f t="shared" si="325"/>
        <v>0</v>
      </c>
      <c r="BV162" s="576">
        <f t="shared" si="326"/>
        <v>0</v>
      </c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576">
        <f t="shared" si="328"/>
        <v>0</v>
      </c>
      <c r="CS162" s="576">
        <f t="shared" si="329"/>
        <v>0</v>
      </c>
      <c r="CT162" s="576">
        <f t="shared" si="330"/>
        <v>0</v>
      </c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576">
        <f t="shared" si="332"/>
        <v>0</v>
      </c>
      <c r="DQ162" s="576">
        <f t="shared" si="333"/>
        <v>0</v>
      </c>
      <c r="DR162" s="576">
        <f t="shared" si="334"/>
        <v>0</v>
      </c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84"/>
      <c r="EH162" s="84"/>
      <c r="EI162" s="84"/>
      <c r="EJ162" s="84"/>
      <c r="EK162" s="84"/>
      <c r="EL162" s="84"/>
      <c r="EM162" s="84"/>
      <c r="EN162" s="576">
        <f t="shared" si="336"/>
        <v>0</v>
      </c>
      <c r="EO162" s="576">
        <f t="shared" si="337"/>
        <v>0</v>
      </c>
      <c r="EP162" s="576">
        <f t="shared" si="338"/>
        <v>0</v>
      </c>
      <c r="ER162" s="84"/>
      <c r="ES162" s="84"/>
      <c r="ET162" s="84"/>
      <c r="EU162" s="84"/>
      <c r="EV162" s="84"/>
      <c r="EW162" s="84"/>
      <c r="EX162" s="84"/>
      <c r="EY162" s="84"/>
      <c r="EZ162" s="84"/>
      <c r="FA162" s="84"/>
      <c r="FB162" s="84"/>
      <c r="FC162" s="84"/>
      <c r="FD162" s="84"/>
      <c r="FE162" s="84"/>
      <c r="FF162" s="84"/>
      <c r="FG162" s="84"/>
      <c r="FH162" s="84"/>
      <c r="FI162" s="84"/>
      <c r="FJ162" s="84"/>
      <c r="FK162" s="84"/>
      <c r="FL162" s="576">
        <f t="shared" si="340"/>
        <v>0</v>
      </c>
      <c r="FM162" s="576">
        <f t="shared" si="341"/>
        <v>0</v>
      </c>
      <c r="FN162" s="576">
        <f t="shared" si="342"/>
        <v>0</v>
      </c>
    </row>
    <row r="163" spans="1:170" ht="22.5" x14ac:dyDescent="0.25">
      <c r="A163" s="97">
        <v>159</v>
      </c>
      <c r="B163" s="63" t="s">
        <v>107</v>
      </c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577">
        <f t="shared" si="343"/>
        <v>0</v>
      </c>
      <c r="Y163" s="577">
        <f t="shared" si="344"/>
        <v>0</v>
      </c>
      <c r="Z163" s="577">
        <f t="shared" si="345"/>
        <v>0</v>
      </c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577">
        <f t="shared" si="320"/>
        <v>0</v>
      </c>
      <c r="AW163" s="577">
        <f t="shared" si="321"/>
        <v>0</v>
      </c>
      <c r="AX163" s="577">
        <f t="shared" si="322"/>
        <v>0</v>
      </c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577">
        <f t="shared" si="324"/>
        <v>0</v>
      </c>
      <c r="BU163" s="577">
        <f t="shared" si="325"/>
        <v>0</v>
      </c>
      <c r="BV163" s="577">
        <f t="shared" si="326"/>
        <v>0</v>
      </c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577">
        <f t="shared" si="328"/>
        <v>0</v>
      </c>
      <c r="CS163" s="577">
        <f t="shared" si="329"/>
        <v>0</v>
      </c>
      <c r="CT163" s="577">
        <f t="shared" si="330"/>
        <v>0</v>
      </c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577">
        <f t="shared" si="332"/>
        <v>0</v>
      </c>
      <c r="DQ163" s="577">
        <f t="shared" si="333"/>
        <v>0</v>
      </c>
      <c r="DR163" s="577">
        <f t="shared" si="334"/>
        <v>0</v>
      </c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577">
        <f t="shared" si="336"/>
        <v>0</v>
      </c>
      <c r="EO163" s="577">
        <f t="shared" si="337"/>
        <v>0</v>
      </c>
      <c r="EP163" s="577">
        <f t="shared" si="338"/>
        <v>0</v>
      </c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577">
        <f t="shared" si="340"/>
        <v>0</v>
      </c>
      <c r="FM163" s="577">
        <f t="shared" si="341"/>
        <v>0</v>
      </c>
      <c r="FN163" s="577">
        <f t="shared" si="342"/>
        <v>0</v>
      </c>
    </row>
    <row r="164" spans="1:170" ht="22.5" x14ac:dyDescent="0.25">
      <c r="A164" s="97">
        <v>160</v>
      </c>
      <c r="B164" s="62" t="s">
        <v>108</v>
      </c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576">
        <f t="shared" si="343"/>
        <v>0</v>
      </c>
      <c r="Y164" s="576">
        <f t="shared" si="344"/>
        <v>0</v>
      </c>
      <c r="Z164" s="576">
        <f t="shared" si="345"/>
        <v>0</v>
      </c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576">
        <f t="shared" si="320"/>
        <v>0</v>
      </c>
      <c r="AW164" s="576">
        <f t="shared" si="321"/>
        <v>0</v>
      </c>
      <c r="AX164" s="576">
        <f t="shared" si="322"/>
        <v>0</v>
      </c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4"/>
      <c r="BP164" s="84"/>
      <c r="BQ164" s="84"/>
      <c r="BR164" s="84"/>
      <c r="BS164" s="84"/>
      <c r="BT164" s="576">
        <f t="shared" si="324"/>
        <v>0</v>
      </c>
      <c r="BU164" s="576">
        <f t="shared" si="325"/>
        <v>0</v>
      </c>
      <c r="BV164" s="576">
        <f t="shared" si="326"/>
        <v>0</v>
      </c>
      <c r="BX164" s="84"/>
      <c r="BY164" s="84"/>
      <c r="BZ164" s="84"/>
      <c r="CA164" s="84"/>
      <c r="CB164" s="84"/>
      <c r="CC164" s="84"/>
      <c r="CD164" s="84"/>
      <c r="CE164" s="8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84"/>
      <c r="CQ164" s="84"/>
      <c r="CR164" s="576">
        <f t="shared" si="328"/>
        <v>0</v>
      </c>
      <c r="CS164" s="576">
        <f t="shared" si="329"/>
        <v>0</v>
      </c>
      <c r="CT164" s="576">
        <f t="shared" si="330"/>
        <v>0</v>
      </c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576">
        <f t="shared" si="332"/>
        <v>0</v>
      </c>
      <c r="DQ164" s="576">
        <f t="shared" si="333"/>
        <v>0</v>
      </c>
      <c r="DR164" s="576">
        <f t="shared" si="334"/>
        <v>0</v>
      </c>
      <c r="DT164" s="84"/>
      <c r="DU164" s="84"/>
      <c r="DV164" s="84"/>
      <c r="DW164" s="84"/>
      <c r="DX164" s="84"/>
      <c r="DY164" s="84"/>
      <c r="DZ164" s="84"/>
      <c r="EA164" s="84"/>
      <c r="EB164" s="84"/>
      <c r="EC164" s="84"/>
      <c r="ED164" s="84"/>
      <c r="EE164" s="84"/>
      <c r="EF164" s="84"/>
      <c r="EG164" s="84"/>
      <c r="EH164" s="84"/>
      <c r="EI164" s="84"/>
      <c r="EJ164" s="84"/>
      <c r="EK164" s="84"/>
      <c r="EL164" s="84"/>
      <c r="EM164" s="84"/>
      <c r="EN164" s="576">
        <f t="shared" si="336"/>
        <v>0</v>
      </c>
      <c r="EO164" s="576">
        <f t="shared" si="337"/>
        <v>0</v>
      </c>
      <c r="EP164" s="576">
        <f t="shared" si="338"/>
        <v>0</v>
      </c>
      <c r="ER164" s="84"/>
      <c r="ES164" s="84"/>
      <c r="ET164" s="84"/>
      <c r="EU164" s="84"/>
      <c r="EV164" s="84"/>
      <c r="EW164" s="84"/>
      <c r="EX164" s="84"/>
      <c r="EY164" s="84"/>
      <c r="EZ164" s="84"/>
      <c r="FA164" s="84"/>
      <c r="FB164" s="84"/>
      <c r="FC164" s="84"/>
      <c r="FD164" s="84"/>
      <c r="FE164" s="84"/>
      <c r="FF164" s="84"/>
      <c r="FG164" s="84"/>
      <c r="FH164" s="84"/>
      <c r="FI164" s="84"/>
      <c r="FJ164" s="84"/>
      <c r="FK164" s="84"/>
      <c r="FL164" s="576">
        <f t="shared" si="340"/>
        <v>0</v>
      </c>
      <c r="FM164" s="576">
        <f t="shared" si="341"/>
        <v>0</v>
      </c>
      <c r="FN164" s="576">
        <f t="shared" si="342"/>
        <v>0</v>
      </c>
    </row>
    <row r="165" spans="1:170" ht="22.5" x14ac:dyDescent="0.25">
      <c r="A165" s="97">
        <v>161</v>
      </c>
      <c r="B165" s="63" t="s">
        <v>109</v>
      </c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577">
        <f t="shared" si="343"/>
        <v>0</v>
      </c>
      <c r="Y165" s="577">
        <f t="shared" si="344"/>
        <v>0</v>
      </c>
      <c r="Z165" s="577">
        <f t="shared" si="345"/>
        <v>0</v>
      </c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577">
        <f t="shared" si="320"/>
        <v>0</v>
      </c>
      <c r="AW165" s="577">
        <f t="shared" si="321"/>
        <v>0</v>
      </c>
      <c r="AX165" s="577">
        <f t="shared" si="322"/>
        <v>0</v>
      </c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577">
        <f t="shared" si="324"/>
        <v>0</v>
      </c>
      <c r="BU165" s="577">
        <f t="shared" si="325"/>
        <v>0</v>
      </c>
      <c r="BV165" s="577">
        <f t="shared" si="326"/>
        <v>0</v>
      </c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577">
        <f t="shared" si="328"/>
        <v>0</v>
      </c>
      <c r="CS165" s="577">
        <f t="shared" si="329"/>
        <v>0</v>
      </c>
      <c r="CT165" s="577">
        <f t="shared" si="330"/>
        <v>0</v>
      </c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577">
        <f t="shared" si="332"/>
        <v>0</v>
      </c>
      <c r="DQ165" s="577">
        <f t="shared" si="333"/>
        <v>0</v>
      </c>
      <c r="DR165" s="577">
        <f t="shared" si="334"/>
        <v>0</v>
      </c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577">
        <f t="shared" si="336"/>
        <v>0</v>
      </c>
      <c r="EO165" s="577">
        <f t="shared" si="337"/>
        <v>0</v>
      </c>
      <c r="EP165" s="577">
        <f t="shared" si="338"/>
        <v>0</v>
      </c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577">
        <f t="shared" si="340"/>
        <v>0</v>
      </c>
      <c r="FM165" s="577">
        <f t="shared" si="341"/>
        <v>0</v>
      </c>
      <c r="FN165" s="577">
        <f t="shared" si="342"/>
        <v>0</v>
      </c>
    </row>
    <row r="166" spans="1:170" ht="22.5" x14ac:dyDescent="0.25">
      <c r="A166" s="97">
        <v>162</v>
      </c>
      <c r="B166" s="62" t="s">
        <v>110</v>
      </c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576">
        <f t="shared" si="343"/>
        <v>0</v>
      </c>
      <c r="Y166" s="576">
        <f t="shared" si="344"/>
        <v>0</v>
      </c>
      <c r="Z166" s="576">
        <f t="shared" si="345"/>
        <v>0</v>
      </c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576">
        <f t="shared" si="320"/>
        <v>0</v>
      </c>
      <c r="AW166" s="576">
        <f t="shared" si="321"/>
        <v>0</v>
      </c>
      <c r="AX166" s="576">
        <f t="shared" si="322"/>
        <v>0</v>
      </c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4"/>
      <c r="BP166" s="84"/>
      <c r="BQ166" s="84"/>
      <c r="BR166" s="84"/>
      <c r="BS166" s="84"/>
      <c r="BT166" s="576">
        <f t="shared" si="324"/>
        <v>0</v>
      </c>
      <c r="BU166" s="576">
        <f t="shared" si="325"/>
        <v>0</v>
      </c>
      <c r="BV166" s="576">
        <f t="shared" si="326"/>
        <v>0</v>
      </c>
      <c r="BX166" s="84"/>
      <c r="BY166" s="84"/>
      <c r="BZ166" s="84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576">
        <f t="shared" si="328"/>
        <v>0</v>
      </c>
      <c r="CS166" s="576">
        <f t="shared" si="329"/>
        <v>0</v>
      </c>
      <c r="CT166" s="576">
        <f t="shared" si="330"/>
        <v>0</v>
      </c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576">
        <f t="shared" si="332"/>
        <v>0</v>
      </c>
      <c r="DQ166" s="576">
        <f t="shared" si="333"/>
        <v>0</v>
      </c>
      <c r="DR166" s="576">
        <f t="shared" si="334"/>
        <v>0</v>
      </c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84"/>
      <c r="EL166" s="84"/>
      <c r="EM166" s="84"/>
      <c r="EN166" s="576">
        <f t="shared" si="336"/>
        <v>0</v>
      </c>
      <c r="EO166" s="576">
        <f t="shared" si="337"/>
        <v>0</v>
      </c>
      <c r="EP166" s="576">
        <f t="shared" si="338"/>
        <v>0</v>
      </c>
      <c r="ER166" s="84"/>
      <c r="ES166" s="84"/>
      <c r="ET166" s="84"/>
      <c r="EU166" s="84"/>
      <c r="EV166" s="84"/>
      <c r="EW166" s="84"/>
      <c r="EX166" s="84"/>
      <c r="EY166" s="84"/>
      <c r="EZ166" s="84"/>
      <c r="FA166" s="84"/>
      <c r="FB166" s="84"/>
      <c r="FC166" s="84"/>
      <c r="FD166" s="84"/>
      <c r="FE166" s="84"/>
      <c r="FF166" s="84"/>
      <c r="FG166" s="84"/>
      <c r="FH166" s="84"/>
      <c r="FI166" s="84"/>
      <c r="FJ166" s="84"/>
      <c r="FK166" s="84"/>
      <c r="FL166" s="576">
        <f t="shared" si="340"/>
        <v>0</v>
      </c>
      <c r="FM166" s="576">
        <f t="shared" si="341"/>
        <v>0</v>
      </c>
      <c r="FN166" s="576">
        <f t="shared" si="342"/>
        <v>0</v>
      </c>
    </row>
    <row r="167" spans="1:170" x14ac:dyDescent="0.25">
      <c r="A167" s="97">
        <v>163</v>
      </c>
      <c r="B167" s="74" t="s">
        <v>21</v>
      </c>
      <c r="D167" s="85">
        <f>D168+SUM(D175:D178)</f>
        <v>0</v>
      </c>
      <c r="E167" s="85">
        <f t="shared" ref="E167:W167" si="482">E168+SUM(E175:E178)</f>
        <v>0</v>
      </c>
      <c r="F167" s="85">
        <f t="shared" si="482"/>
        <v>17879.7294</v>
      </c>
      <c r="G167" s="85">
        <f t="shared" si="482"/>
        <v>0</v>
      </c>
      <c r="H167" s="85">
        <f t="shared" si="482"/>
        <v>0</v>
      </c>
      <c r="I167" s="85">
        <f t="shared" si="482"/>
        <v>2773.3363199999999</v>
      </c>
      <c r="J167" s="85">
        <f t="shared" si="482"/>
        <v>0</v>
      </c>
      <c r="K167" s="85">
        <f t="shared" si="482"/>
        <v>5170.4635391999991</v>
      </c>
      <c r="L167" s="85">
        <f t="shared" si="482"/>
        <v>0</v>
      </c>
      <c r="M167" s="85">
        <f t="shared" si="482"/>
        <v>0</v>
      </c>
      <c r="N167" s="85">
        <f t="shared" si="482"/>
        <v>0</v>
      </c>
      <c r="O167" s="85">
        <f t="shared" si="482"/>
        <v>148477.49323199998</v>
      </c>
      <c r="P167" s="85">
        <f t="shared" si="482"/>
        <v>205.23693599999999</v>
      </c>
      <c r="Q167" s="85">
        <f t="shared" si="482"/>
        <v>861.30849599999999</v>
      </c>
      <c r="R167" s="85">
        <f t="shared" si="482"/>
        <v>0</v>
      </c>
      <c r="S167" s="85">
        <f t="shared" si="482"/>
        <v>0</v>
      </c>
      <c r="T167" s="85">
        <f t="shared" si="482"/>
        <v>157614.80742</v>
      </c>
      <c r="U167" s="85">
        <f t="shared" si="482"/>
        <v>0</v>
      </c>
      <c r="V167" s="85">
        <f t="shared" si="482"/>
        <v>28819.586591999996</v>
      </c>
      <c r="W167" s="85">
        <f t="shared" si="482"/>
        <v>8279.564472</v>
      </c>
      <c r="X167" s="577">
        <f t="shared" si="343"/>
        <v>20653.065719999999</v>
      </c>
      <c r="Y167" s="577">
        <f t="shared" si="344"/>
        <v>349428.46068719996</v>
      </c>
      <c r="Z167" s="577">
        <f t="shared" si="345"/>
        <v>370081.52640719997</v>
      </c>
      <c r="AB167" s="85">
        <f t="shared" ref="AB167" si="483">AB168+SUM(AB175:AB178)</f>
        <v>0</v>
      </c>
      <c r="AC167" s="85">
        <f t="shared" ref="AC167:AU167" si="484">AC168+SUM(AC175:AC178)</f>
        <v>0</v>
      </c>
      <c r="AD167" s="85">
        <f t="shared" si="484"/>
        <v>17879.7294</v>
      </c>
      <c r="AE167" s="85">
        <f t="shared" si="484"/>
        <v>0</v>
      </c>
      <c r="AF167" s="85">
        <f t="shared" si="484"/>
        <v>0</v>
      </c>
      <c r="AG167" s="85">
        <f t="shared" si="484"/>
        <v>2773.3363199999999</v>
      </c>
      <c r="AH167" s="85">
        <f t="shared" si="484"/>
        <v>0</v>
      </c>
      <c r="AI167" s="85">
        <f t="shared" si="484"/>
        <v>5739.3491759999997</v>
      </c>
      <c r="AJ167" s="85">
        <f t="shared" si="484"/>
        <v>0</v>
      </c>
      <c r="AK167" s="85">
        <f t="shared" si="484"/>
        <v>0</v>
      </c>
      <c r="AL167" s="85">
        <f t="shared" si="484"/>
        <v>0</v>
      </c>
      <c r="AM167" s="85">
        <f t="shared" si="484"/>
        <v>149511.71656799997</v>
      </c>
      <c r="AN167" s="85">
        <f t="shared" si="484"/>
        <v>205.23693599999999</v>
      </c>
      <c r="AO167" s="85">
        <f t="shared" si="484"/>
        <v>879.89788799999997</v>
      </c>
      <c r="AP167" s="85">
        <f t="shared" si="484"/>
        <v>0</v>
      </c>
      <c r="AQ167" s="85">
        <f t="shared" si="484"/>
        <v>0</v>
      </c>
      <c r="AR167" s="85">
        <f t="shared" si="484"/>
        <v>137913.65254800001</v>
      </c>
      <c r="AS167" s="85">
        <f t="shared" si="484"/>
        <v>0</v>
      </c>
      <c r="AT167" s="85">
        <f t="shared" si="484"/>
        <v>25329.805055999997</v>
      </c>
      <c r="AU167" s="85">
        <f t="shared" si="484"/>
        <v>7898.2307279999995</v>
      </c>
      <c r="AV167" s="577">
        <f t="shared" si="320"/>
        <v>20653.065719999999</v>
      </c>
      <c r="AW167" s="577">
        <f t="shared" si="321"/>
        <v>327477.88889999996</v>
      </c>
      <c r="AX167" s="577">
        <f t="shared" si="322"/>
        <v>348130.95461999997</v>
      </c>
      <c r="AZ167" s="85">
        <f t="shared" ref="AZ167" si="485">AZ168+SUM(AZ175:AZ178)</f>
        <v>0</v>
      </c>
      <c r="BA167" s="85">
        <f t="shared" ref="BA167:BS167" si="486">BA168+SUM(BA175:BA178)</f>
        <v>0</v>
      </c>
      <c r="BB167" s="85">
        <f t="shared" si="486"/>
        <v>29680.350803999998</v>
      </c>
      <c r="BC167" s="85">
        <f t="shared" si="486"/>
        <v>0</v>
      </c>
      <c r="BD167" s="85">
        <f t="shared" si="486"/>
        <v>0</v>
      </c>
      <c r="BE167" s="85">
        <f t="shared" si="486"/>
        <v>3120.0033599999997</v>
      </c>
      <c r="BF167" s="85">
        <f t="shared" si="486"/>
        <v>0</v>
      </c>
      <c r="BG167" s="85">
        <f t="shared" si="486"/>
        <v>5379.1671455999995</v>
      </c>
      <c r="BH167" s="85">
        <f t="shared" si="486"/>
        <v>4035.2378400000002</v>
      </c>
      <c r="BI167" s="85">
        <f t="shared" si="486"/>
        <v>0</v>
      </c>
      <c r="BJ167" s="85">
        <f t="shared" si="486"/>
        <v>0</v>
      </c>
      <c r="BK167" s="85">
        <f t="shared" si="486"/>
        <v>157594.83638399999</v>
      </c>
      <c r="BL167" s="85">
        <f t="shared" si="486"/>
        <v>208.83758399999999</v>
      </c>
      <c r="BM167" s="85">
        <f t="shared" si="486"/>
        <v>898.48727999999994</v>
      </c>
      <c r="BN167" s="85">
        <f t="shared" si="486"/>
        <v>0</v>
      </c>
      <c r="BO167" s="85">
        <f t="shared" si="486"/>
        <v>0</v>
      </c>
      <c r="BP167" s="85">
        <f t="shared" si="486"/>
        <v>151511.79279599999</v>
      </c>
      <c r="BQ167" s="85">
        <f t="shared" si="486"/>
        <v>0</v>
      </c>
      <c r="BR167" s="85">
        <f t="shared" si="486"/>
        <v>28351.586088</v>
      </c>
      <c r="BS167" s="85">
        <f t="shared" si="486"/>
        <v>7800.0083999999988</v>
      </c>
      <c r="BT167" s="577">
        <f t="shared" si="324"/>
        <v>32800.354163999997</v>
      </c>
      <c r="BU167" s="577">
        <f t="shared" si="325"/>
        <v>355779.95351759996</v>
      </c>
      <c r="BV167" s="577">
        <f t="shared" si="326"/>
        <v>388580.30768159998</v>
      </c>
      <c r="BX167" s="85">
        <f t="shared" ref="BX167" si="487">BX168+SUM(BX175:BX178)</f>
        <v>0</v>
      </c>
      <c r="BY167" s="85">
        <f t="shared" ref="BY167:CQ167" si="488">BY168+SUM(BY175:BY178)</f>
        <v>27.214199999999998</v>
      </c>
      <c r="BZ167" s="85">
        <f t="shared" si="488"/>
        <v>27300.632299199999</v>
      </c>
      <c r="CA167" s="85">
        <f t="shared" si="488"/>
        <v>0</v>
      </c>
      <c r="CB167" s="85">
        <f t="shared" si="488"/>
        <v>0</v>
      </c>
      <c r="CC167" s="85">
        <f t="shared" si="488"/>
        <v>3120.0033599999997</v>
      </c>
      <c r="CD167" s="85">
        <f t="shared" si="488"/>
        <v>0</v>
      </c>
      <c r="CE167" s="85">
        <f t="shared" si="488"/>
        <v>7062.2607455999996</v>
      </c>
      <c r="CF167" s="85">
        <f t="shared" si="488"/>
        <v>6456.3805439999987</v>
      </c>
      <c r="CG167" s="85">
        <f t="shared" si="488"/>
        <v>0</v>
      </c>
      <c r="CH167" s="85">
        <f t="shared" si="488"/>
        <v>0</v>
      </c>
      <c r="CI167" s="85">
        <f t="shared" si="488"/>
        <v>169150.40438399996</v>
      </c>
      <c r="CJ167" s="85">
        <f t="shared" si="488"/>
        <v>216.03888000000001</v>
      </c>
      <c r="CK167" s="85">
        <f t="shared" si="488"/>
        <v>123.92927999999999</v>
      </c>
      <c r="CL167" s="85">
        <f t="shared" si="488"/>
        <v>0</v>
      </c>
      <c r="CM167" s="85">
        <f t="shared" si="488"/>
        <v>0</v>
      </c>
      <c r="CN167" s="85">
        <f t="shared" si="488"/>
        <v>116313.658272</v>
      </c>
      <c r="CO167" s="85">
        <f t="shared" si="488"/>
        <v>0</v>
      </c>
      <c r="CP167" s="85">
        <f t="shared" si="488"/>
        <v>29582.254079999995</v>
      </c>
      <c r="CQ167" s="85">
        <f t="shared" si="488"/>
        <v>7800.0083999999988</v>
      </c>
      <c r="CR167" s="577">
        <f t="shared" si="328"/>
        <v>30447.849859199996</v>
      </c>
      <c r="CS167" s="577">
        <f t="shared" si="329"/>
        <v>336704.93458559999</v>
      </c>
      <c r="CT167" s="577">
        <f t="shared" si="330"/>
        <v>367152.7844448</v>
      </c>
      <c r="CV167" s="85">
        <f t="shared" ref="CV167" si="489">CV168+SUM(CV175:CV178)</f>
        <v>0</v>
      </c>
      <c r="CW167" s="85">
        <f t="shared" ref="CW167:DO167" si="490">CW168+SUM(CW175:CW178)</f>
        <v>27.214199999999998</v>
      </c>
      <c r="CX167" s="85">
        <f t="shared" si="490"/>
        <v>25736.033512800004</v>
      </c>
      <c r="CY167" s="85">
        <f t="shared" si="490"/>
        <v>0</v>
      </c>
      <c r="CZ167" s="85">
        <f t="shared" si="490"/>
        <v>0</v>
      </c>
      <c r="DA167" s="85">
        <f t="shared" si="490"/>
        <v>8996.0096879999983</v>
      </c>
      <c r="DB167" s="85">
        <f t="shared" si="490"/>
        <v>0</v>
      </c>
      <c r="DC167" s="85">
        <f t="shared" si="490"/>
        <v>6052.4045856000002</v>
      </c>
      <c r="DD167" s="85">
        <f t="shared" si="490"/>
        <v>10123.849871999999</v>
      </c>
      <c r="DE167" s="85">
        <f t="shared" si="490"/>
        <v>0</v>
      </c>
      <c r="DF167" s="85">
        <f t="shared" si="490"/>
        <v>0</v>
      </c>
      <c r="DG167" s="85">
        <f t="shared" si="490"/>
        <v>169017.51535199999</v>
      </c>
      <c r="DH167" s="85">
        <f t="shared" si="490"/>
        <v>223.24017599999999</v>
      </c>
      <c r="DI167" s="85">
        <f t="shared" si="490"/>
        <v>210.679776</v>
      </c>
      <c r="DJ167" s="85">
        <f t="shared" si="490"/>
        <v>0</v>
      </c>
      <c r="DK167" s="85">
        <f t="shared" si="490"/>
        <v>0</v>
      </c>
      <c r="DL167" s="85">
        <f t="shared" si="490"/>
        <v>121536.85874400001</v>
      </c>
      <c r="DM167" s="85">
        <f t="shared" si="490"/>
        <v>0</v>
      </c>
      <c r="DN167" s="85">
        <f t="shared" si="490"/>
        <v>34250.703551999999</v>
      </c>
      <c r="DO167" s="85">
        <f t="shared" si="490"/>
        <v>398.66709599999996</v>
      </c>
      <c r="DP167" s="577">
        <f t="shared" si="332"/>
        <v>34759.257400800001</v>
      </c>
      <c r="DQ167" s="577">
        <f t="shared" si="333"/>
        <v>341813.9191536</v>
      </c>
      <c r="DR167" s="577">
        <f t="shared" si="334"/>
        <v>376573.17655440001</v>
      </c>
      <c r="DT167" s="85">
        <f t="shared" ref="DT167" si="491">DT168+SUM(DT175:DT178)</f>
        <v>0</v>
      </c>
      <c r="DU167" s="85">
        <f t="shared" ref="DU167:EM167" si="492">DU168+SUM(DU175:DU178)</f>
        <v>0</v>
      </c>
      <c r="DV167" s="85">
        <f t="shared" si="492"/>
        <v>22290.389222400005</v>
      </c>
      <c r="DW167" s="85">
        <f t="shared" si="492"/>
        <v>0</v>
      </c>
      <c r="DX167" s="85">
        <f t="shared" si="492"/>
        <v>0</v>
      </c>
      <c r="DY167" s="85">
        <f t="shared" si="492"/>
        <v>8013.7864079999999</v>
      </c>
      <c r="DZ167" s="85">
        <f t="shared" si="492"/>
        <v>0</v>
      </c>
      <c r="EA167" s="85">
        <f t="shared" si="492"/>
        <v>7274.3305391999993</v>
      </c>
      <c r="EB167" s="85">
        <f t="shared" si="492"/>
        <v>13546.140191999999</v>
      </c>
      <c r="EC167" s="85">
        <f t="shared" si="492"/>
        <v>0</v>
      </c>
      <c r="ED167" s="85">
        <f t="shared" si="492"/>
        <v>0</v>
      </c>
      <c r="EE167" s="85">
        <f t="shared" si="492"/>
        <v>211472.67218399997</v>
      </c>
      <c r="EF167" s="85">
        <f t="shared" si="492"/>
        <v>226.840824</v>
      </c>
      <c r="EG167" s="85">
        <f t="shared" si="492"/>
        <v>117.732816</v>
      </c>
      <c r="EH167" s="85">
        <f t="shared" si="492"/>
        <v>0</v>
      </c>
      <c r="EI167" s="85">
        <f t="shared" si="492"/>
        <v>0</v>
      </c>
      <c r="EJ167" s="85">
        <f t="shared" si="492"/>
        <v>146277.45543599999</v>
      </c>
      <c r="EK167" s="85">
        <f t="shared" si="492"/>
        <v>0</v>
      </c>
      <c r="EL167" s="85">
        <f t="shared" si="492"/>
        <v>36931.595327999996</v>
      </c>
      <c r="EM167" s="85">
        <f t="shared" si="492"/>
        <v>404.44487999999996</v>
      </c>
      <c r="EN167" s="577">
        <f t="shared" si="336"/>
        <v>30304.175630400005</v>
      </c>
      <c r="EO167" s="577">
        <f t="shared" si="337"/>
        <v>416251.2121992</v>
      </c>
      <c r="EP167" s="577">
        <f t="shared" si="338"/>
        <v>446555.38782960002</v>
      </c>
      <c r="ER167" s="85">
        <f t="shared" ref="ER167" si="493">ER168+SUM(ER175:ER178)</f>
        <v>0</v>
      </c>
      <c r="ES167" s="85">
        <f t="shared" ref="ES167:FK167" si="494">ES168+SUM(ES175:ES178)</f>
        <v>27.214199999999998</v>
      </c>
      <c r="ET167" s="85">
        <f t="shared" si="494"/>
        <v>22850.784028800001</v>
      </c>
      <c r="EU167" s="85">
        <f t="shared" si="494"/>
        <v>0</v>
      </c>
      <c r="EV167" s="85">
        <f t="shared" si="494"/>
        <v>0</v>
      </c>
      <c r="EW167" s="85">
        <f t="shared" si="494"/>
        <v>27490.696271999994</v>
      </c>
      <c r="EX167" s="85">
        <f t="shared" si="494"/>
        <v>0</v>
      </c>
      <c r="EY167" s="85">
        <f t="shared" si="494"/>
        <v>7634.5125695999996</v>
      </c>
      <c r="EZ167" s="85">
        <f t="shared" si="494"/>
        <v>14419.590407999998</v>
      </c>
      <c r="FA167" s="85">
        <f t="shared" si="494"/>
        <v>0</v>
      </c>
      <c r="FB167" s="85">
        <f t="shared" si="494"/>
        <v>0</v>
      </c>
      <c r="FC167" s="85">
        <f t="shared" si="494"/>
        <v>224750.01981599999</v>
      </c>
      <c r="FD167" s="85">
        <f t="shared" si="494"/>
        <v>234.04211999999998</v>
      </c>
      <c r="FE167" s="85">
        <f t="shared" si="494"/>
        <v>421.35955200000001</v>
      </c>
      <c r="FF167" s="85">
        <f t="shared" si="494"/>
        <v>0</v>
      </c>
      <c r="FG167" s="85">
        <f t="shared" si="494"/>
        <v>0</v>
      </c>
      <c r="FH167" s="85">
        <f t="shared" si="494"/>
        <v>153655.64373600003</v>
      </c>
      <c r="FI167" s="85">
        <f t="shared" si="494"/>
        <v>0</v>
      </c>
      <c r="FJ167" s="85">
        <f t="shared" si="494"/>
        <v>40508.043623999991</v>
      </c>
      <c r="FK167" s="85">
        <f t="shared" si="494"/>
        <v>346.66703999999999</v>
      </c>
      <c r="FL167" s="577">
        <f t="shared" si="340"/>
        <v>50368.694500799989</v>
      </c>
      <c r="FM167" s="577">
        <f t="shared" si="341"/>
        <v>441969.87886559998</v>
      </c>
      <c r="FN167" s="577">
        <f t="shared" si="342"/>
        <v>492338.57336639997</v>
      </c>
    </row>
    <row r="168" spans="1:170" x14ac:dyDescent="0.25">
      <c r="A168" s="97">
        <v>164</v>
      </c>
      <c r="B168" s="62" t="s">
        <v>143</v>
      </c>
      <c r="D168" s="84">
        <f>SUM(D169:D174)</f>
        <v>0</v>
      </c>
      <c r="E168" s="84">
        <f t="shared" ref="E168:W168" si="495">SUM(E169:E174)</f>
        <v>0</v>
      </c>
      <c r="F168" s="84">
        <f t="shared" si="495"/>
        <v>17881.688822399999</v>
      </c>
      <c r="G168" s="84">
        <f t="shared" si="495"/>
        <v>0</v>
      </c>
      <c r="H168" s="84">
        <f t="shared" si="495"/>
        <v>0</v>
      </c>
      <c r="I168" s="84">
        <f t="shared" si="495"/>
        <v>0</v>
      </c>
      <c r="J168" s="84">
        <f t="shared" si="495"/>
        <v>0</v>
      </c>
      <c r="K168" s="84">
        <f t="shared" si="495"/>
        <v>5170.4635391999991</v>
      </c>
      <c r="L168" s="84">
        <f t="shared" si="495"/>
        <v>0</v>
      </c>
      <c r="M168" s="84">
        <f t="shared" si="495"/>
        <v>0</v>
      </c>
      <c r="N168" s="84">
        <f t="shared" si="495"/>
        <v>0</v>
      </c>
      <c r="O168" s="84">
        <f t="shared" si="495"/>
        <v>124413.02287199997</v>
      </c>
      <c r="P168" s="84">
        <f t="shared" si="495"/>
        <v>0</v>
      </c>
      <c r="Q168" s="84">
        <f t="shared" si="495"/>
        <v>0</v>
      </c>
      <c r="R168" s="84">
        <f t="shared" si="495"/>
        <v>0</v>
      </c>
      <c r="S168" s="84">
        <f t="shared" si="495"/>
        <v>0</v>
      </c>
      <c r="T168" s="84">
        <f t="shared" si="495"/>
        <v>154607.84766</v>
      </c>
      <c r="U168" s="84">
        <f t="shared" si="495"/>
        <v>0</v>
      </c>
      <c r="V168" s="84">
        <f t="shared" si="495"/>
        <v>0</v>
      </c>
      <c r="W168" s="84">
        <f t="shared" si="495"/>
        <v>7938.6752159999996</v>
      </c>
      <c r="X168" s="576">
        <f t="shared" si="343"/>
        <v>17881.688822399999</v>
      </c>
      <c r="Y168" s="576">
        <f t="shared" si="344"/>
        <v>292130.0092872</v>
      </c>
      <c r="Z168" s="576">
        <f t="shared" si="345"/>
        <v>310011.69810959999</v>
      </c>
      <c r="AB168" s="84">
        <f t="shared" ref="AB168" si="496">SUM(AB169:AB174)</f>
        <v>0</v>
      </c>
      <c r="AC168" s="84">
        <f t="shared" ref="AC168:AU168" si="497">SUM(AC169:AC174)</f>
        <v>0</v>
      </c>
      <c r="AD168" s="84">
        <f t="shared" si="497"/>
        <v>17880.709111200002</v>
      </c>
      <c r="AE168" s="84">
        <f t="shared" si="497"/>
        <v>0</v>
      </c>
      <c r="AF168" s="84">
        <f t="shared" si="497"/>
        <v>0</v>
      </c>
      <c r="AG168" s="84">
        <f t="shared" si="497"/>
        <v>0</v>
      </c>
      <c r="AH168" s="84">
        <f t="shared" si="497"/>
        <v>0</v>
      </c>
      <c r="AI168" s="84">
        <f t="shared" si="497"/>
        <v>5735.9829887999995</v>
      </c>
      <c r="AJ168" s="84">
        <f t="shared" si="497"/>
        <v>0</v>
      </c>
      <c r="AK168" s="84">
        <f t="shared" si="497"/>
        <v>0</v>
      </c>
      <c r="AL168" s="84">
        <f t="shared" si="497"/>
        <v>0</v>
      </c>
      <c r="AM168" s="84">
        <f t="shared" si="497"/>
        <v>125273.91268799998</v>
      </c>
      <c r="AN168" s="84">
        <f t="shared" si="497"/>
        <v>0</v>
      </c>
      <c r="AO168" s="84">
        <f t="shared" si="497"/>
        <v>0</v>
      </c>
      <c r="AP168" s="84">
        <f t="shared" si="497"/>
        <v>0</v>
      </c>
      <c r="AQ168" s="84">
        <f t="shared" si="497"/>
        <v>0</v>
      </c>
      <c r="AR168" s="84">
        <f t="shared" si="497"/>
        <v>135296.48386800001</v>
      </c>
      <c r="AS168" s="84">
        <f t="shared" si="497"/>
        <v>0</v>
      </c>
      <c r="AT168" s="84">
        <f t="shared" si="497"/>
        <v>0</v>
      </c>
      <c r="AU168" s="84">
        <f t="shared" si="497"/>
        <v>7580.4526079999996</v>
      </c>
      <c r="AV168" s="576">
        <f t="shared" si="320"/>
        <v>17880.709111200002</v>
      </c>
      <c r="AW168" s="576">
        <f t="shared" si="321"/>
        <v>273886.83215279999</v>
      </c>
      <c r="AX168" s="576">
        <f t="shared" si="322"/>
        <v>291767.541264</v>
      </c>
      <c r="AZ168" s="84">
        <f t="shared" ref="AZ168" si="498">SUM(AZ169:AZ174)</f>
        <v>0</v>
      </c>
      <c r="BA168" s="84">
        <f t="shared" ref="BA168:BS168" si="499">SUM(BA169:BA174)</f>
        <v>0</v>
      </c>
      <c r="BB168" s="84">
        <f t="shared" si="499"/>
        <v>29680.350803999998</v>
      </c>
      <c r="BC168" s="84">
        <f t="shared" si="499"/>
        <v>0</v>
      </c>
      <c r="BD168" s="84">
        <f t="shared" si="499"/>
        <v>0</v>
      </c>
      <c r="BE168" s="84">
        <f t="shared" si="499"/>
        <v>0</v>
      </c>
      <c r="BF168" s="84">
        <f t="shared" si="499"/>
        <v>0</v>
      </c>
      <c r="BG168" s="84">
        <f t="shared" si="499"/>
        <v>5382.5333327999997</v>
      </c>
      <c r="BH168" s="84">
        <f t="shared" si="499"/>
        <v>4040.3457360000002</v>
      </c>
      <c r="BI168" s="84">
        <f t="shared" si="499"/>
        <v>0</v>
      </c>
      <c r="BJ168" s="84">
        <f t="shared" si="499"/>
        <v>0</v>
      </c>
      <c r="BK168" s="84">
        <f t="shared" si="499"/>
        <v>132051.25331999999</v>
      </c>
      <c r="BL168" s="84">
        <f t="shared" si="499"/>
        <v>0</v>
      </c>
      <c r="BM168" s="84">
        <f t="shared" si="499"/>
        <v>0</v>
      </c>
      <c r="BN168" s="84">
        <f t="shared" si="499"/>
        <v>0</v>
      </c>
      <c r="BO168" s="84">
        <f t="shared" si="499"/>
        <v>0</v>
      </c>
      <c r="BP168" s="84">
        <f t="shared" si="499"/>
        <v>148627.338804</v>
      </c>
      <c r="BQ168" s="84">
        <f t="shared" si="499"/>
        <v>0</v>
      </c>
      <c r="BR168" s="84">
        <f t="shared" si="499"/>
        <v>0</v>
      </c>
      <c r="BS168" s="84">
        <f t="shared" si="499"/>
        <v>7476.452495999999</v>
      </c>
      <c r="BT168" s="576">
        <f t="shared" si="324"/>
        <v>29680.350803999998</v>
      </c>
      <c r="BU168" s="576">
        <f t="shared" si="325"/>
        <v>297577.92368879996</v>
      </c>
      <c r="BV168" s="576">
        <f t="shared" si="326"/>
        <v>327258.27449279994</v>
      </c>
      <c r="BX168" s="84">
        <f t="shared" ref="BX168" si="500">SUM(BX169:BX174)</f>
        <v>0</v>
      </c>
      <c r="BY168" s="84">
        <f t="shared" ref="BY168:CQ168" si="501">SUM(BY169:BY174)</f>
        <v>0</v>
      </c>
      <c r="BZ168" s="84">
        <f t="shared" si="501"/>
        <v>27299.652587999997</v>
      </c>
      <c r="CA168" s="84">
        <f t="shared" si="501"/>
        <v>0</v>
      </c>
      <c r="CB168" s="84">
        <f t="shared" si="501"/>
        <v>0</v>
      </c>
      <c r="CC168" s="84">
        <f t="shared" si="501"/>
        <v>0</v>
      </c>
      <c r="CD168" s="84">
        <f t="shared" si="501"/>
        <v>0</v>
      </c>
      <c r="CE168" s="84">
        <f t="shared" si="501"/>
        <v>7062.2607455999996</v>
      </c>
      <c r="CF168" s="84">
        <f t="shared" si="501"/>
        <v>6461.4884399999992</v>
      </c>
      <c r="CG168" s="84">
        <f t="shared" si="501"/>
        <v>0</v>
      </c>
      <c r="CH168" s="84">
        <f t="shared" si="501"/>
        <v>0</v>
      </c>
      <c r="CI168" s="84">
        <f t="shared" si="501"/>
        <v>141729.04151999997</v>
      </c>
      <c r="CJ168" s="84">
        <f t="shared" si="501"/>
        <v>0</v>
      </c>
      <c r="CK168" s="84">
        <f t="shared" si="501"/>
        <v>0</v>
      </c>
      <c r="CL168" s="84">
        <f t="shared" si="501"/>
        <v>0</v>
      </c>
      <c r="CM168" s="84">
        <f t="shared" si="501"/>
        <v>0</v>
      </c>
      <c r="CN168" s="84">
        <f t="shared" si="501"/>
        <v>114097.41756</v>
      </c>
      <c r="CO168" s="84">
        <f t="shared" si="501"/>
        <v>0</v>
      </c>
      <c r="CP168" s="84">
        <f t="shared" si="501"/>
        <v>0</v>
      </c>
      <c r="CQ168" s="84">
        <f t="shared" si="501"/>
        <v>7476.452495999999</v>
      </c>
      <c r="CR168" s="576">
        <f t="shared" si="328"/>
        <v>27299.652587999997</v>
      </c>
      <c r="CS168" s="576">
        <f t="shared" si="329"/>
        <v>276826.66076159995</v>
      </c>
      <c r="CT168" s="576">
        <f t="shared" si="330"/>
        <v>304126.31334959995</v>
      </c>
      <c r="CV168" s="84">
        <f t="shared" ref="CV168" si="502">SUM(CV169:CV174)</f>
        <v>0</v>
      </c>
      <c r="CW168" s="84">
        <f t="shared" ref="CW168:DO168" si="503">SUM(CW169:CW174)</f>
        <v>0</v>
      </c>
      <c r="CX168" s="84">
        <f t="shared" si="503"/>
        <v>25735.053801600003</v>
      </c>
      <c r="CY168" s="84">
        <f t="shared" si="503"/>
        <v>0</v>
      </c>
      <c r="CZ168" s="84">
        <f t="shared" si="503"/>
        <v>0</v>
      </c>
      <c r="DA168" s="84">
        <f t="shared" si="503"/>
        <v>0</v>
      </c>
      <c r="DB168" s="84">
        <f t="shared" si="503"/>
        <v>0</v>
      </c>
      <c r="DC168" s="84">
        <f t="shared" si="503"/>
        <v>6052.4045856000002</v>
      </c>
      <c r="DD168" s="84">
        <f t="shared" si="503"/>
        <v>10123.849871999999</v>
      </c>
      <c r="DE168" s="84">
        <f t="shared" si="503"/>
        <v>0</v>
      </c>
      <c r="DF168" s="84">
        <f t="shared" si="503"/>
        <v>0</v>
      </c>
      <c r="DG168" s="84">
        <f t="shared" si="503"/>
        <v>141625.04140799999</v>
      </c>
      <c r="DH168" s="84">
        <f t="shared" si="503"/>
        <v>0</v>
      </c>
      <c r="DI168" s="84">
        <f t="shared" si="503"/>
        <v>0</v>
      </c>
      <c r="DJ168" s="84">
        <f t="shared" si="503"/>
        <v>0</v>
      </c>
      <c r="DK168" s="84">
        <f t="shared" si="503"/>
        <v>0</v>
      </c>
      <c r="DL168" s="84">
        <f t="shared" si="503"/>
        <v>119225.95448400002</v>
      </c>
      <c r="DM168" s="84">
        <f t="shared" si="503"/>
        <v>0</v>
      </c>
      <c r="DN168" s="84">
        <f t="shared" si="503"/>
        <v>0</v>
      </c>
      <c r="DO168" s="84">
        <f t="shared" si="503"/>
        <v>381.33374399999997</v>
      </c>
      <c r="DP168" s="576">
        <f t="shared" si="332"/>
        <v>25735.053801600003</v>
      </c>
      <c r="DQ168" s="576">
        <f t="shared" si="333"/>
        <v>277408.58409359999</v>
      </c>
      <c r="DR168" s="576">
        <f t="shared" si="334"/>
        <v>303143.63789519999</v>
      </c>
      <c r="DT168" s="84">
        <f t="shared" ref="DT168" si="504">SUM(DT169:DT174)</f>
        <v>0</v>
      </c>
      <c r="DU168" s="84">
        <f t="shared" ref="DU168:EM168" si="505">SUM(DU169:DU174)</f>
        <v>0</v>
      </c>
      <c r="DV168" s="84">
        <f t="shared" si="505"/>
        <v>22290.389222400005</v>
      </c>
      <c r="DW168" s="84">
        <f t="shared" si="505"/>
        <v>0</v>
      </c>
      <c r="DX168" s="84">
        <f t="shared" si="505"/>
        <v>0</v>
      </c>
      <c r="DY168" s="84">
        <f t="shared" si="505"/>
        <v>0</v>
      </c>
      <c r="DZ168" s="84">
        <f t="shared" si="505"/>
        <v>0</v>
      </c>
      <c r="EA168" s="84">
        <f t="shared" si="505"/>
        <v>7270.9643519999991</v>
      </c>
      <c r="EB168" s="84">
        <f t="shared" si="505"/>
        <v>13551.248087999998</v>
      </c>
      <c r="EC168" s="84">
        <f t="shared" si="505"/>
        <v>0</v>
      </c>
      <c r="ED168" s="84">
        <f t="shared" si="505"/>
        <v>0</v>
      </c>
      <c r="EE168" s="84">
        <f t="shared" si="505"/>
        <v>177193.07971199998</v>
      </c>
      <c r="EF168" s="84">
        <f t="shared" si="505"/>
        <v>0</v>
      </c>
      <c r="EG168" s="84">
        <f t="shared" si="505"/>
        <v>0</v>
      </c>
      <c r="EH168" s="84">
        <f t="shared" si="505"/>
        <v>0</v>
      </c>
      <c r="EI168" s="84">
        <f t="shared" si="505"/>
        <v>0</v>
      </c>
      <c r="EJ168" s="84">
        <f t="shared" si="505"/>
        <v>143504.37032399999</v>
      </c>
      <c r="EK168" s="84">
        <f t="shared" si="505"/>
        <v>0</v>
      </c>
      <c r="EL168" s="84">
        <f t="shared" si="505"/>
        <v>0</v>
      </c>
      <c r="EM168" s="84">
        <f t="shared" si="505"/>
        <v>392.88931199999996</v>
      </c>
      <c r="EN168" s="576">
        <f t="shared" si="336"/>
        <v>22290.389222400005</v>
      </c>
      <c r="EO168" s="576">
        <f t="shared" si="337"/>
        <v>341912.55178799998</v>
      </c>
      <c r="EP168" s="576">
        <f t="shared" si="338"/>
        <v>364202.94101040001</v>
      </c>
      <c r="ER168" s="84">
        <f t="shared" ref="ER168" si="506">SUM(ER169:ER174)</f>
        <v>0</v>
      </c>
      <c r="ES168" s="84">
        <f t="shared" ref="ES168:FK168" si="507">SUM(ES169:ES174)</f>
        <v>0</v>
      </c>
      <c r="ET168" s="84">
        <f t="shared" si="507"/>
        <v>22850.784028800001</v>
      </c>
      <c r="EU168" s="84">
        <f t="shared" si="507"/>
        <v>0</v>
      </c>
      <c r="EV168" s="84">
        <f t="shared" si="507"/>
        <v>0</v>
      </c>
      <c r="EW168" s="84">
        <f t="shared" si="507"/>
        <v>0</v>
      </c>
      <c r="EX168" s="84">
        <f t="shared" si="507"/>
        <v>0</v>
      </c>
      <c r="EY168" s="84">
        <f t="shared" si="507"/>
        <v>7634.5125695999996</v>
      </c>
      <c r="EZ168" s="84">
        <f t="shared" si="507"/>
        <v>14429.806199999999</v>
      </c>
      <c r="FA168" s="84">
        <f t="shared" si="507"/>
        <v>0</v>
      </c>
      <c r="FB168" s="84">
        <f t="shared" si="507"/>
        <v>0</v>
      </c>
      <c r="FC168" s="84">
        <f t="shared" si="507"/>
        <v>188321.09169599999</v>
      </c>
      <c r="FD168" s="84">
        <f t="shared" si="507"/>
        <v>0</v>
      </c>
      <c r="FE168" s="84">
        <f t="shared" si="507"/>
        <v>0</v>
      </c>
      <c r="FF168" s="84">
        <f t="shared" si="507"/>
        <v>0</v>
      </c>
      <c r="FG168" s="84">
        <f t="shared" si="507"/>
        <v>0</v>
      </c>
      <c r="FH168" s="84">
        <f t="shared" si="507"/>
        <v>150726.64219200003</v>
      </c>
      <c r="FI168" s="84">
        <f t="shared" si="507"/>
        <v>0</v>
      </c>
      <c r="FJ168" s="84">
        <f t="shared" si="507"/>
        <v>0</v>
      </c>
      <c r="FK168" s="84">
        <f t="shared" si="507"/>
        <v>335.11147199999999</v>
      </c>
      <c r="FL168" s="576">
        <f t="shared" si="340"/>
        <v>22850.784028800001</v>
      </c>
      <c r="FM168" s="576">
        <f t="shared" si="341"/>
        <v>361447.16412960005</v>
      </c>
      <c r="FN168" s="576">
        <f t="shared" si="342"/>
        <v>384297.94815840002</v>
      </c>
    </row>
    <row r="169" spans="1:170" ht="22.5" x14ac:dyDescent="0.25">
      <c r="A169" s="97">
        <v>165</v>
      </c>
      <c r="B169" s="75" t="s">
        <v>144</v>
      </c>
      <c r="D169" s="83">
        <f t="shared" ref="D169:D178" si="508">D74</f>
        <v>0</v>
      </c>
      <c r="E169" s="83">
        <f t="shared" ref="E169:W169" si="509">E74</f>
        <v>0</v>
      </c>
      <c r="F169" s="83">
        <f t="shared" si="509"/>
        <v>3040.0438536000001</v>
      </c>
      <c r="G169" s="83">
        <f t="shared" si="509"/>
        <v>0</v>
      </c>
      <c r="H169" s="83">
        <f t="shared" si="509"/>
        <v>0</v>
      </c>
      <c r="I169" s="83">
        <f t="shared" si="509"/>
        <v>0</v>
      </c>
      <c r="J169" s="83">
        <f t="shared" si="509"/>
        <v>0</v>
      </c>
      <c r="K169" s="83">
        <f t="shared" si="509"/>
        <v>538.58995200000004</v>
      </c>
      <c r="L169" s="83">
        <f t="shared" si="509"/>
        <v>0</v>
      </c>
      <c r="M169" s="83">
        <f t="shared" si="509"/>
        <v>0</v>
      </c>
      <c r="N169" s="83">
        <f t="shared" si="509"/>
        <v>0</v>
      </c>
      <c r="O169" s="83">
        <f t="shared" si="509"/>
        <v>1606.2239519999998</v>
      </c>
      <c r="P169" s="83">
        <f t="shared" si="509"/>
        <v>0</v>
      </c>
      <c r="Q169" s="83">
        <f t="shared" si="509"/>
        <v>0</v>
      </c>
      <c r="R169" s="83">
        <f t="shared" si="509"/>
        <v>0</v>
      </c>
      <c r="S169" s="83">
        <f t="shared" si="509"/>
        <v>0</v>
      </c>
      <c r="T169" s="83">
        <f t="shared" si="509"/>
        <v>16254.288036</v>
      </c>
      <c r="U169" s="83">
        <f t="shared" si="509"/>
        <v>0</v>
      </c>
      <c r="V169" s="83">
        <f t="shared" si="509"/>
        <v>0</v>
      </c>
      <c r="W169" s="83">
        <f t="shared" si="509"/>
        <v>728.00078399999995</v>
      </c>
      <c r="X169" s="575">
        <f t="shared" si="343"/>
        <v>3040.0438536000001</v>
      </c>
      <c r="Y169" s="575">
        <f t="shared" si="344"/>
        <v>19127.102724</v>
      </c>
      <c r="Z169" s="575">
        <f t="shared" si="345"/>
        <v>22167.1465776</v>
      </c>
      <c r="AB169" s="83">
        <f t="shared" ref="AB169:CM173" si="510">AB74</f>
        <v>0</v>
      </c>
      <c r="AC169" s="83">
        <f t="shared" si="510"/>
        <v>0</v>
      </c>
      <c r="AD169" s="83">
        <f t="shared" si="510"/>
        <v>3040.0438536000001</v>
      </c>
      <c r="AE169" s="83">
        <f t="shared" si="510"/>
        <v>0</v>
      </c>
      <c r="AF169" s="83">
        <f t="shared" si="510"/>
        <v>0</v>
      </c>
      <c r="AG169" s="83">
        <f t="shared" si="510"/>
        <v>0</v>
      </c>
      <c r="AH169" s="83">
        <f t="shared" si="510"/>
        <v>0</v>
      </c>
      <c r="AI169" s="83">
        <f t="shared" si="510"/>
        <v>595.81513440000003</v>
      </c>
      <c r="AJ169" s="83">
        <f t="shared" si="510"/>
        <v>0</v>
      </c>
      <c r="AK169" s="83">
        <f t="shared" si="510"/>
        <v>0</v>
      </c>
      <c r="AL169" s="83">
        <f t="shared" si="510"/>
        <v>0</v>
      </c>
      <c r="AM169" s="83">
        <f t="shared" si="510"/>
        <v>13468.014503999999</v>
      </c>
      <c r="AN169" s="83">
        <f t="shared" si="510"/>
        <v>0</v>
      </c>
      <c r="AO169" s="83">
        <f t="shared" si="510"/>
        <v>0</v>
      </c>
      <c r="AP169" s="83">
        <f t="shared" si="510"/>
        <v>0</v>
      </c>
      <c r="AQ169" s="83">
        <f t="shared" si="510"/>
        <v>0</v>
      </c>
      <c r="AR169" s="83">
        <f t="shared" si="510"/>
        <v>14221.805976</v>
      </c>
      <c r="AS169" s="83">
        <f t="shared" si="510"/>
        <v>0</v>
      </c>
      <c r="AT169" s="83">
        <f t="shared" si="510"/>
        <v>0</v>
      </c>
      <c r="AU169" s="83">
        <f t="shared" si="510"/>
        <v>699.11186399999997</v>
      </c>
      <c r="AV169" s="575">
        <f t="shared" si="320"/>
        <v>3040.0438536000001</v>
      </c>
      <c r="AW169" s="575">
        <f t="shared" si="321"/>
        <v>28984.747478399997</v>
      </c>
      <c r="AX169" s="575">
        <f t="shared" si="322"/>
        <v>32024.791331999997</v>
      </c>
      <c r="AZ169" s="83">
        <f t="shared" si="510"/>
        <v>0</v>
      </c>
      <c r="BA169" s="83">
        <f t="shared" si="510"/>
        <v>0</v>
      </c>
      <c r="BB169" s="83">
        <f t="shared" si="510"/>
        <v>5045.5126800000007</v>
      </c>
      <c r="BC169" s="83">
        <f t="shared" si="510"/>
        <v>0</v>
      </c>
      <c r="BD169" s="83">
        <f t="shared" si="510"/>
        <v>0</v>
      </c>
      <c r="BE169" s="83">
        <f t="shared" si="510"/>
        <v>0</v>
      </c>
      <c r="BF169" s="83">
        <f t="shared" si="510"/>
        <v>0</v>
      </c>
      <c r="BG169" s="83">
        <f t="shared" si="510"/>
        <v>562.15326240000002</v>
      </c>
      <c r="BH169" s="83">
        <f t="shared" si="510"/>
        <v>45.971063999999998</v>
      </c>
      <c r="BI169" s="83">
        <f t="shared" si="510"/>
        <v>0</v>
      </c>
      <c r="BJ169" s="83">
        <f t="shared" si="510"/>
        <v>0</v>
      </c>
      <c r="BK169" s="83">
        <f t="shared" si="510"/>
        <v>1704.4462799999999</v>
      </c>
      <c r="BL169" s="83">
        <f t="shared" si="510"/>
        <v>0</v>
      </c>
      <c r="BM169" s="83">
        <f t="shared" si="510"/>
        <v>0</v>
      </c>
      <c r="BN169" s="83">
        <f t="shared" si="510"/>
        <v>0</v>
      </c>
      <c r="BO169" s="83">
        <f t="shared" si="510"/>
        <v>0</v>
      </c>
      <c r="BP169" s="83">
        <f t="shared" si="510"/>
        <v>15625.053864</v>
      </c>
      <c r="BQ169" s="83">
        <f t="shared" si="510"/>
        <v>0</v>
      </c>
      <c r="BR169" s="83">
        <f t="shared" si="510"/>
        <v>0</v>
      </c>
      <c r="BS169" s="83">
        <f t="shared" si="510"/>
        <v>681.77851199999986</v>
      </c>
      <c r="BT169" s="575">
        <f t="shared" si="324"/>
        <v>5045.5126800000007</v>
      </c>
      <c r="BU169" s="575">
        <f t="shared" si="325"/>
        <v>18619.402982399999</v>
      </c>
      <c r="BV169" s="575">
        <f t="shared" si="326"/>
        <v>23664.915662399999</v>
      </c>
      <c r="BX169" s="83">
        <f t="shared" si="510"/>
        <v>0</v>
      </c>
      <c r="BY169" s="83">
        <f t="shared" si="510"/>
        <v>0</v>
      </c>
      <c r="BZ169" s="83">
        <f t="shared" si="510"/>
        <v>4640.8919544</v>
      </c>
      <c r="CA169" s="83">
        <f t="shared" si="510"/>
        <v>0</v>
      </c>
      <c r="CB169" s="83">
        <f t="shared" si="510"/>
        <v>0</v>
      </c>
      <c r="CC169" s="83">
        <f t="shared" si="510"/>
        <v>0</v>
      </c>
      <c r="CD169" s="83">
        <f t="shared" si="510"/>
        <v>0</v>
      </c>
      <c r="CE169" s="83">
        <f t="shared" si="510"/>
        <v>737.19499680000001</v>
      </c>
      <c r="CF169" s="83">
        <f t="shared" si="510"/>
        <v>71.510543999999996</v>
      </c>
      <c r="CG169" s="83">
        <f t="shared" si="510"/>
        <v>0</v>
      </c>
      <c r="CH169" s="83">
        <f t="shared" si="510"/>
        <v>0</v>
      </c>
      <c r="CI169" s="83">
        <f t="shared" si="510"/>
        <v>1831.5575279999998</v>
      </c>
      <c r="CJ169" s="83">
        <f t="shared" si="510"/>
        <v>0</v>
      </c>
      <c r="CK169" s="83">
        <f t="shared" si="510"/>
        <v>0</v>
      </c>
      <c r="CL169" s="83">
        <f t="shared" si="510"/>
        <v>0</v>
      </c>
      <c r="CM169" s="83">
        <f t="shared" si="510"/>
        <v>0</v>
      </c>
      <c r="CN169" s="83">
        <f t="shared" ref="CN169:CQ169" si="511">CN74</f>
        <v>11994.428376</v>
      </c>
      <c r="CO169" s="83">
        <f t="shared" si="511"/>
        <v>0</v>
      </c>
      <c r="CP169" s="83">
        <f t="shared" si="511"/>
        <v>0</v>
      </c>
      <c r="CQ169" s="83">
        <f t="shared" si="511"/>
        <v>681.77851199999986</v>
      </c>
      <c r="CR169" s="575">
        <f t="shared" si="328"/>
        <v>4640.8919544</v>
      </c>
      <c r="CS169" s="575">
        <f t="shared" si="329"/>
        <v>15316.4699568</v>
      </c>
      <c r="CT169" s="575">
        <f t="shared" si="330"/>
        <v>19957.361911200001</v>
      </c>
      <c r="CV169" s="83">
        <f t="shared" ref="CV169:FG174" si="512">CV74</f>
        <v>0</v>
      </c>
      <c r="CW169" s="83">
        <f t="shared" si="512"/>
        <v>0</v>
      </c>
      <c r="CX169" s="83">
        <f t="shared" si="512"/>
        <v>4375.3902192000005</v>
      </c>
      <c r="CY169" s="83">
        <f t="shared" si="512"/>
        <v>0</v>
      </c>
      <c r="CZ169" s="83">
        <f t="shared" si="512"/>
        <v>0</v>
      </c>
      <c r="DA169" s="83">
        <f t="shared" si="512"/>
        <v>0</v>
      </c>
      <c r="DB169" s="83">
        <f t="shared" si="512"/>
        <v>0</v>
      </c>
      <c r="DC169" s="83">
        <f t="shared" si="512"/>
        <v>629.47700640000005</v>
      </c>
      <c r="DD169" s="83">
        <f t="shared" si="512"/>
        <v>107.265816</v>
      </c>
      <c r="DE169" s="83">
        <f t="shared" si="512"/>
        <v>0</v>
      </c>
      <c r="DF169" s="83">
        <f t="shared" si="512"/>
        <v>0</v>
      </c>
      <c r="DG169" s="83">
        <f t="shared" si="512"/>
        <v>1831.5575279999998</v>
      </c>
      <c r="DH169" s="83">
        <f t="shared" si="512"/>
        <v>0</v>
      </c>
      <c r="DI169" s="83">
        <f t="shared" si="512"/>
        <v>0</v>
      </c>
      <c r="DJ169" s="83">
        <f t="shared" si="512"/>
        <v>0</v>
      </c>
      <c r="DK169" s="83">
        <f t="shared" si="512"/>
        <v>0</v>
      </c>
      <c r="DL169" s="83">
        <f t="shared" si="512"/>
        <v>12534.567444000002</v>
      </c>
      <c r="DM169" s="83">
        <f t="shared" si="512"/>
        <v>0</v>
      </c>
      <c r="DN169" s="83">
        <f t="shared" si="512"/>
        <v>0</v>
      </c>
      <c r="DO169" s="83">
        <f t="shared" si="512"/>
        <v>34.666703999999996</v>
      </c>
      <c r="DP169" s="575">
        <f t="shared" si="332"/>
        <v>4375.3902192000005</v>
      </c>
      <c r="DQ169" s="575">
        <f t="shared" si="333"/>
        <v>15137.5344984</v>
      </c>
      <c r="DR169" s="575">
        <f t="shared" si="334"/>
        <v>19512.924717599999</v>
      </c>
      <c r="DT169" s="83">
        <f t="shared" si="512"/>
        <v>0</v>
      </c>
      <c r="DU169" s="83">
        <f t="shared" si="512"/>
        <v>0</v>
      </c>
      <c r="DV169" s="83">
        <f t="shared" si="512"/>
        <v>3789.5229216000002</v>
      </c>
      <c r="DW169" s="83">
        <f t="shared" si="512"/>
        <v>0</v>
      </c>
      <c r="DX169" s="83">
        <f t="shared" si="512"/>
        <v>0</v>
      </c>
      <c r="DY169" s="83">
        <f t="shared" si="512"/>
        <v>0</v>
      </c>
      <c r="DZ169" s="83">
        <f t="shared" si="512"/>
        <v>0</v>
      </c>
      <c r="EA169" s="83">
        <f t="shared" si="512"/>
        <v>757.39211999999998</v>
      </c>
      <c r="EB169" s="83">
        <f t="shared" si="512"/>
        <v>148.128984</v>
      </c>
      <c r="EC169" s="83">
        <f t="shared" si="512"/>
        <v>0</v>
      </c>
      <c r="ED169" s="83">
        <f t="shared" si="512"/>
        <v>0</v>
      </c>
      <c r="EE169" s="83">
        <f t="shared" si="512"/>
        <v>2288.0024639999997</v>
      </c>
      <c r="EF169" s="83">
        <f t="shared" si="512"/>
        <v>0</v>
      </c>
      <c r="EG169" s="83">
        <f t="shared" si="512"/>
        <v>0</v>
      </c>
      <c r="EH169" s="83">
        <f t="shared" si="512"/>
        <v>0</v>
      </c>
      <c r="EI169" s="83">
        <f t="shared" si="512"/>
        <v>0</v>
      </c>
      <c r="EJ169" s="83">
        <f t="shared" si="512"/>
        <v>15084.914796000001</v>
      </c>
      <c r="EK169" s="83">
        <f t="shared" si="512"/>
        <v>0</v>
      </c>
      <c r="EL169" s="83">
        <f t="shared" si="512"/>
        <v>0</v>
      </c>
      <c r="EM169" s="83">
        <f t="shared" si="512"/>
        <v>34.666703999999996</v>
      </c>
      <c r="EN169" s="575">
        <f t="shared" si="336"/>
        <v>3789.5229216000002</v>
      </c>
      <c r="EO169" s="575">
        <f t="shared" si="337"/>
        <v>18313.105068000001</v>
      </c>
      <c r="EP169" s="575">
        <f t="shared" si="338"/>
        <v>22102.627989600001</v>
      </c>
      <c r="ER169" s="83">
        <f t="shared" si="512"/>
        <v>0</v>
      </c>
      <c r="ES169" s="83">
        <f t="shared" si="512"/>
        <v>0</v>
      </c>
      <c r="ET169" s="83">
        <f t="shared" si="512"/>
        <v>3884.5549080000001</v>
      </c>
      <c r="EU169" s="83">
        <f t="shared" si="512"/>
        <v>0</v>
      </c>
      <c r="EV169" s="83">
        <f t="shared" si="512"/>
        <v>0</v>
      </c>
      <c r="EW169" s="83">
        <f t="shared" si="512"/>
        <v>0</v>
      </c>
      <c r="EX169" s="83">
        <f t="shared" si="512"/>
        <v>0</v>
      </c>
      <c r="EY169" s="83">
        <f t="shared" si="512"/>
        <v>794.42017920000001</v>
      </c>
      <c r="EZ169" s="83">
        <f t="shared" si="512"/>
        <v>158.344776</v>
      </c>
      <c r="FA169" s="83">
        <f t="shared" si="512"/>
        <v>0</v>
      </c>
      <c r="FB169" s="83">
        <f t="shared" si="512"/>
        <v>0</v>
      </c>
      <c r="FC169" s="83">
        <f t="shared" si="512"/>
        <v>2432.4470639999995</v>
      </c>
      <c r="FD169" s="83">
        <f t="shared" si="512"/>
        <v>0</v>
      </c>
      <c r="FE169" s="83">
        <f t="shared" si="512"/>
        <v>0</v>
      </c>
      <c r="FF169" s="83">
        <f t="shared" si="512"/>
        <v>0</v>
      </c>
      <c r="FG169" s="83">
        <f t="shared" si="512"/>
        <v>0</v>
      </c>
      <c r="FH169" s="83">
        <f t="shared" ref="FH169:FK169" si="513">FH74</f>
        <v>15842.223180000001</v>
      </c>
      <c r="FI169" s="83">
        <f t="shared" si="513"/>
        <v>0</v>
      </c>
      <c r="FJ169" s="83">
        <f t="shared" si="513"/>
        <v>0</v>
      </c>
      <c r="FK169" s="83">
        <f t="shared" si="513"/>
        <v>28.888919999999995</v>
      </c>
      <c r="FL169" s="575">
        <f t="shared" si="340"/>
        <v>3884.5549080000001</v>
      </c>
      <c r="FM169" s="575">
        <f t="shared" si="341"/>
        <v>19256.324119200002</v>
      </c>
      <c r="FN169" s="575">
        <f t="shared" si="342"/>
        <v>23140.879027200004</v>
      </c>
    </row>
    <row r="170" spans="1:170" x14ac:dyDescent="0.25">
      <c r="A170" s="97">
        <v>166</v>
      </c>
      <c r="B170" s="76" t="s">
        <v>145</v>
      </c>
      <c r="D170" s="84">
        <f t="shared" si="508"/>
        <v>0</v>
      </c>
      <c r="E170" s="84">
        <f t="shared" ref="E170:W170" si="514">E75</f>
        <v>0</v>
      </c>
      <c r="F170" s="84">
        <f t="shared" si="514"/>
        <v>4470.4222055999999</v>
      </c>
      <c r="G170" s="84">
        <f t="shared" si="514"/>
        <v>0</v>
      </c>
      <c r="H170" s="84">
        <f t="shared" si="514"/>
        <v>0</v>
      </c>
      <c r="I170" s="84">
        <f t="shared" si="514"/>
        <v>0</v>
      </c>
      <c r="J170" s="84">
        <f t="shared" si="514"/>
        <v>0</v>
      </c>
      <c r="K170" s="84">
        <f t="shared" si="514"/>
        <v>1548.4461120000001</v>
      </c>
      <c r="L170" s="84">
        <f t="shared" si="514"/>
        <v>0</v>
      </c>
      <c r="M170" s="84">
        <f t="shared" si="514"/>
        <v>0</v>
      </c>
      <c r="N170" s="84">
        <f t="shared" si="514"/>
        <v>0</v>
      </c>
      <c r="O170" s="84">
        <f t="shared" si="514"/>
        <v>3512.8926719999999</v>
      </c>
      <c r="P170" s="84">
        <f t="shared" si="514"/>
        <v>0</v>
      </c>
      <c r="Q170" s="84">
        <f t="shared" si="514"/>
        <v>0</v>
      </c>
      <c r="R170" s="84">
        <f t="shared" si="514"/>
        <v>0</v>
      </c>
      <c r="S170" s="84">
        <f t="shared" si="514"/>
        <v>0</v>
      </c>
      <c r="T170" s="84">
        <f t="shared" si="514"/>
        <v>44296.972020000001</v>
      </c>
      <c r="U170" s="84">
        <f t="shared" si="514"/>
        <v>0</v>
      </c>
      <c r="V170" s="84">
        <f t="shared" si="514"/>
        <v>0</v>
      </c>
      <c r="W170" s="84">
        <f t="shared" si="514"/>
        <v>1531.11276</v>
      </c>
      <c r="X170" s="576">
        <f t="shared" si="343"/>
        <v>4470.4222055999999</v>
      </c>
      <c r="Y170" s="576">
        <f t="shared" si="344"/>
        <v>50889.423563999997</v>
      </c>
      <c r="Z170" s="576">
        <f t="shared" si="345"/>
        <v>55359.845769599997</v>
      </c>
      <c r="AB170" s="84">
        <f t="shared" si="510"/>
        <v>0</v>
      </c>
      <c r="AC170" s="84">
        <f t="shared" si="510"/>
        <v>0</v>
      </c>
      <c r="AD170" s="84">
        <f t="shared" si="510"/>
        <v>5006.3242319999999</v>
      </c>
      <c r="AE170" s="84">
        <f t="shared" si="510"/>
        <v>0</v>
      </c>
      <c r="AF170" s="84">
        <f t="shared" si="510"/>
        <v>0</v>
      </c>
      <c r="AG170" s="84">
        <f t="shared" si="510"/>
        <v>0</v>
      </c>
      <c r="AH170" s="84">
        <f t="shared" si="510"/>
        <v>0</v>
      </c>
      <c r="AI170" s="84">
        <f t="shared" si="510"/>
        <v>1733.5864079999999</v>
      </c>
      <c r="AJ170" s="84">
        <f t="shared" si="510"/>
        <v>0</v>
      </c>
      <c r="AK170" s="84">
        <f t="shared" si="510"/>
        <v>0</v>
      </c>
      <c r="AL170" s="84">
        <f t="shared" si="510"/>
        <v>0</v>
      </c>
      <c r="AM170" s="84">
        <f t="shared" si="510"/>
        <v>8048.4531119999992</v>
      </c>
      <c r="AN170" s="84">
        <f t="shared" si="510"/>
        <v>0</v>
      </c>
      <c r="AO170" s="84">
        <f t="shared" si="510"/>
        <v>0</v>
      </c>
      <c r="AP170" s="84">
        <f t="shared" si="510"/>
        <v>0</v>
      </c>
      <c r="AQ170" s="84">
        <f t="shared" si="510"/>
        <v>0</v>
      </c>
      <c r="AR170" s="84">
        <f t="shared" si="510"/>
        <v>38761.938684000001</v>
      </c>
      <c r="AS170" s="84">
        <f t="shared" si="510"/>
        <v>0</v>
      </c>
      <c r="AT170" s="84">
        <f t="shared" si="510"/>
        <v>0</v>
      </c>
      <c r="AU170" s="84">
        <f t="shared" si="510"/>
        <v>1398.2237279999999</v>
      </c>
      <c r="AV170" s="576">
        <f t="shared" si="320"/>
        <v>5006.3242319999999</v>
      </c>
      <c r="AW170" s="576">
        <f t="shared" si="321"/>
        <v>49942.201931999996</v>
      </c>
      <c r="AX170" s="576">
        <f t="shared" si="322"/>
        <v>54948.526163999995</v>
      </c>
      <c r="AZ170" s="84">
        <f t="shared" si="510"/>
        <v>0</v>
      </c>
      <c r="BA170" s="84">
        <f t="shared" si="510"/>
        <v>0</v>
      </c>
      <c r="BB170" s="84">
        <f t="shared" si="510"/>
        <v>7420.3326287999998</v>
      </c>
      <c r="BC170" s="84">
        <f t="shared" si="510"/>
        <v>0</v>
      </c>
      <c r="BD170" s="84">
        <f t="shared" si="510"/>
        <v>0</v>
      </c>
      <c r="BE170" s="84">
        <f t="shared" si="510"/>
        <v>0</v>
      </c>
      <c r="BF170" s="84">
        <f t="shared" si="510"/>
        <v>0</v>
      </c>
      <c r="BG170" s="84">
        <f t="shared" si="510"/>
        <v>1605.6712944000001</v>
      </c>
      <c r="BH170" s="84">
        <f t="shared" si="510"/>
        <v>97.050023999999993</v>
      </c>
      <c r="BI170" s="84">
        <f t="shared" si="510"/>
        <v>0</v>
      </c>
      <c r="BJ170" s="84">
        <f t="shared" si="510"/>
        <v>0</v>
      </c>
      <c r="BK170" s="84">
        <f t="shared" si="510"/>
        <v>3726.6706799999993</v>
      </c>
      <c r="BL170" s="84">
        <f t="shared" si="510"/>
        <v>0</v>
      </c>
      <c r="BM170" s="84">
        <f t="shared" si="510"/>
        <v>0</v>
      </c>
      <c r="BN170" s="84">
        <f t="shared" si="510"/>
        <v>0</v>
      </c>
      <c r="BO170" s="84">
        <f t="shared" si="510"/>
        <v>0</v>
      </c>
      <c r="BP170" s="84">
        <f t="shared" si="510"/>
        <v>42581.891267999999</v>
      </c>
      <c r="BQ170" s="84">
        <f t="shared" si="510"/>
        <v>0</v>
      </c>
      <c r="BR170" s="84">
        <f t="shared" si="510"/>
        <v>0</v>
      </c>
      <c r="BS170" s="84">
        <f t="shared" si="510"/>
        <v>1444.4459999999999</v>
      </c>
      <c r="BT170" s="576">
        <f t="shared" si="324"/>
        <v>7420.3326287999998</v>
      </c>
      <c r="BU170" s="576">
        <f t="shared" si="325"/>
        <v>49455.729266399998</v>
      </c>
      <c r="BV170" s="576">
        <f t="shared" si="326"/>
        <v>56876.0618952</v>
      </c>
      <c r="BX170" s="84">
        <f t="shared" si="510"/>
        <v>0</v>
      </c>
      <c r="BY170" s="84">
        <f t="shared" si="510"/>
        <v>0</v>
      </c>
      <c r="BZ170" s="84">
        <f t="shared" si="510"/>
        <v>6824.6682191999998</v>
      </c>
      <c r="CA170" s="84">
        <f t="shared" si="510"/>
        <v>0</v>
      </c>
      <c r="CB170" s="84">
        <f t="shared" si="510"/>
        <v>0</v>
      </c>
      <c r="CC170" s="84">
        <f t="shared" si="510"/>
        <v>0</v>
      </c>
      <c r="CD170" s="84">
        <f t="shared" si="510"/>
        <v>0</v>
      </c>
      <c r="CE170" s="84">
        <f t="shared" si="510"/>
        <v>2107.2331872</v>
      </c>
      <c r="CF170" s="84">
        <f t="shared" si="510"/>
        <v>153.23688000000001</v>
      </c>
      <c r="CG170" s="84">
        <f t="shared" si="510"/>
        <v>0</v>
      </c>
      <c r="CH170" s="84">
        <f t="shared" si="510"/>
        <v>0</v>
      </c>
      <c r="CI170" s="84">
        <f t="shared" si="510"/>
        <v>3998.2265279999997</v>
      </c>
      <c r="CJ170" s="84">
        <f t="shared" si="510"/>
        <v>0</v>
      </c>
      <c r="CK170" s="84">
        <f t="shared" si="510"/>
        <v>0</v>
      </c>
      <c r="CL170" s="84">
        <f t="shared" si="510"/>
        <v>0</v>
      </c>
      <c r="CM170" s="84">
        <f t="shared" si="510"/>
        <v>0</v>
      </c>
      <c r="CN170" s="84">
        <f t="shared" ref="CN170:CQ170" si="515">CN75</f>
        <v>32692.334724</v>
      </c>
      <c r="CO170" s="84">
        <f t="shared" si="515"/>
        <v>0</v>
      </c>
      <c r="CP170" s="84">
        <f t="shared" si="515"/>
        <v>0</v>
      </c>
      <c r="CQ170" s="84">
        <f t="shared" si="515"/>
        <v>1444.4459999999999</v>
      </c>
      <c r="CR170" s="576">
        <f t="shared" si="328"/>
        <v>6824.6682191999998</v>
      </c>
      <c r="CS170" s="576">
        <f t="shared" si="329"/>
        <v>40395.477319199999</v>
      </c>
      <c r="CT170" s="576">
        <f t="shared" si="330"/>
        <v>47220.1455384</v>
      </c>
      <c r="CV170" s="84">
        <f t="shared" si="512"/>
        <v>0</v>
      </c>
      <c r="CW170" s="84">
        <f t="shared" si="512"/>
        <v>0</v>
      </c>
      <c r="CX170" s="84">
        <f t="shared" si="512"/>
        <v>6433.7634504000007</v>
      </c>
      <c r="CY170" s="84">
        <f t="shared" si="512"/>
        <v>0</v>
      </c>
      <c r="CZ170" s="84">
        <f t="shared" si="512"/>
        <v>0</v>
      </c>
      <c r="DA170" s="84">
        <f t="shared" si="512"/>
        <v>0</v>
      </c>
      <c r="DB170" s="84">
        <f t="shared" si="512"/>
        <v>0</v>
      </c>
      <c r="DC170" s="84">
        <f t="shared" si="512"/>
        <v>1807.6425264000002</v>
      </c>
      <c r="DD170" s="84">
        <f t="shared" si="512"/>
        <v>240.07111199999997</v>
      </c>
      <c r="DE170" s="84">
        <f t="shared" si="512"/>
        <v>0</v>
      </c>
      <c r="DF170" s="84">
        <f t="shared" si="512"/>
        <v>0</v>
      </c>
      <c r="DG170" s="84">
        <f t="shared" si="512"/>
        <v>3998.2265279999997</v>
      </c>
      <c r="DH170" s="84">
        <f t="shared" si="512"/>
        <v>0</v>
      </c>
      <c r="DI170" s="84">
        <f t="shared" si="512"/>
        <v>0</v>
      </c>
      <c r="DJ170" s="84">
        <f t="shared" si="512"/>
        <v>0</v>
      </c>
      <c r="DK170" s="84">
        <f t="shared" si="512"/>
        <v>0</v>
      </c>
      <c r="DL170" s="84">
        <f t="shared" si="512"/>
        <v>34156.835496</v>
      </c>
      <c r="DM170" s="84">
        <f t="shared" si="512"/>
        <v>0</v>
      </c>
      <c r="DN170" s="84">
        <f t="shared" si="512"/>
        <v>0</v>
      </c>
      <c r="DO170" s="84">
        <f t="shared" si="512"/>
        <v>75.111191999999988</v>
      </c>
      <c r="DP170" s="576">
        <f t="shared" si="332"/>
        <v>6433.7634504000007</v>
      </c>
      <c r="DQ170" s="576">
        <f t="shared" si="333"/>
        <v>40277.8868544</v>
      </c>
      <c r="DR170" s="576">
        <f t="shared" si="334"/>
        <v>46711.650304800001</v>
      </c>
      <c r="DT170" s="84">
        <f t="shared" si="512"/>
        <v>0</v>
      </c>
      <c r="DU170" s="84">
        <f t="shared" si="512"/>
        <v>0</v>
      </c>
      <c r="DV170" s="84">
        <f t="shared" si="512"/>
        <v>5572.5973056000003</v>
      </c>
      <c r="DW170" s="84">
        <f t="shared" si="512"/>
        <v>0</v>
      </c>
      <c r="DX170" s="84">
        <f t="shared" si="512"/>
        <v>0</v>
      </c>
      <c r="DY170" s="84">
        <f t="shared" si="512"/>
        <v>0</v>
      </c>
      <c r="DZ170" s="84">
        <f t="shared" si="512"/>
        <v>0</v>
      </c>
      <c r="EA170" s="84">
        <f t="shared" si="512"/>
        <v>2171.190744</v>
      </c>
      <c r="EB170" s="84">
        <f t="shared" si="512"/>
        <v>321.79744799999997</v>
      </c>
      <c r="EC170" s="84">
        <f t="shared" si="512"/>
        <v>0</v>
      </c>
      <c r="ED170" s="84">
        <f t="shared" si="512"/>
        <v>0</v>
      </c>
      <c r="EE170" s="84">
        <f t="shared" si="512"/>
        <v>4997.783159999999</v>
      </c>
      <c r="EF170" s="84">
        <f t="shared" si="512"/>
        <v>0</v>
      </c>
      <c r="EG170" s="84">
        <f t="shared" si="512"/>
        <v>0</v>
      </c>
      <c r="EH170" s="84">
        <f t="shared" si="512"/>
        <v>0</v>
      </c>
      <c r="EI170" s="84">
        <f t="shared" si="512"/>
        <v>0</v>
      </c>
      <c r="EJ170" s="84">
        <f t="shared" si="512"/>
        <v>41111.822052000003</v>
      </c>
      <c r="EK170" s="84">
        <f t="shared" si="512"/>
        <v>0</v>
      </c>
      <c r="EL170" s="84">
        <f t="shared" si="512"/>
        <v>0</v>
      </c>
      <c r="EM170" s="84">
        <f t="shared" si="512"/>
        <v>75.111191999999988</v>
      </c>
      <c r="EN170" s="576">
        <f t="shared" si="336"/>
        <v>5572.5973056000003</v>
      </c>
      <c r="EO170" s="576">
        <f t="shared" si="337"/>
        <v>48677.704595999996</v>
      </c>
      <c r="EP170" s="576">
        <f t="shared" si="338"/>
        <v>54250.301901599996</v>
      </c>
      <c r="ER170" s="84">
        <f t="shared" si="512"/>
        <v>0</v>
      </c>
      <c r="ES170" s="84">
        <f t="shared" si="512"/>
        <v>0</v>
      </c>
      <c r="ET170" s="84">
        <f t="shared" si="512"/>
        <v>5712.6960072000002</v>
      </c>
      <c r="EU170" s="84">
        <f t="shared" si="512"/>
        <v>0</v>
      </c>
      <c r="EV170" s="84">
        <f t="shared" si="512"/>
        <v>0</v>
      </c>
      <c r="EW170" s="84">
        <f t="shared" si="512"/>
        <v>0</v>
      </c>
      <c r="EX170" s="84">
        <f t="shared" si="512"/>
        <v>0</v>
      </c>
      <c r="EY170" s="84">
        <f t="shared" si="512"/>
        <v>2278.9087344</v>
      </c>
      <c r="EZ170" s="84">
        <f t="shared" si="512"/>
        <v>342.22903199999996</v>
      </c>
      <c r="FA170" s="84">
        <f t="shared" si="512"/>
        <v>0</v>
      </c>
      <c r="FB170" s="84">
        <f t="shared" si="512"/>
        <v>0</v>
      </c>
      <c r="FC170" s="84">
        <f t="shared" si="512"/>
        <v>5315.561279999999</v>
      </c>
      <c r="FD170" s="84">
        <f t="shared" si="512"/>
        <v>0</v>
      </c>
      <c r="FE170" s="84">
        <f t="shared" si="512"/>
        <v>0</v>
      </c>
      <c r="FF170" s="84">
        <f t="shared" si="512"/>
        <v>0</v>
      </c>
      <c r="FG170" s="84">
        <f t="shared" si="512"/>
        <v>0</v>
      </c>
      <c r="FH170" s="84">
        <f t="shared" ref="FH170:FK170" si="516">FH75</f>
        <v>43183.283220000005</v>
      </c>
      <c r="FI170" s="84">
        <f t="shared" si="516"/>
        <v>0</v>
      </c>
      <c r="FJ170" s="84">
        <f t="shared" si="516"/>
        <v>0</v>
      </c>
      <c r="FK170" s="84">
        <f t="shared" si="516"/>
        <v>63.555623999999995</v>
      </c>
      <c r="FL170" s="576">
        <f t="shared" si="340"/>
        <v>5712.6960072000002</v>
      </c>
      <c r="FM170" s="576">
        <f t="shared" si="341"/>
        <v>51183.537890400003</v>
      </c>
      <c r="FN170" s="576">
        <f t="shared" si="342"/>
        <v>56896.233897600003</v>
      </c>
    </row>
    <row r="171" spans="1:170" x14ac:dyDescent="0.25">
      <c r="A171" s="97">
        <v>167</v>
      </c>
      <c r="B171" s="75" t="s">
        <v>146</v>
      </c>
      <c r="D171" s="83">
        <f t="shared" si="508"/>
        <v>0</v>
      </c>
      <c r="E171" s="83">
        <f t="shared" ref="E171:W171" si="517">E76</f>
        <v>0</v>
      </c>
      <c r="F171" s="83">
        <f t="shared" si="517"/>
        <v>2860.7567040000004</v>
      </c>
      <c r="G171" s="83">
        <f t="shared" si="517"/>
        <v>0</v>
      </c>
      <c r="H171" s="83">
        <f t="shared" si="517"/>
        <v>0</v>
      </c>
      <c r="I171" s="83">
        <f t="shared" si="517"/>
        <v>0</v>
      </c>
      <c r="J171" s="83">
        <f t="shared" si="517"/>
        <v>0</v>
      </c>
      <c r="K171" s="83">
        <f t="shared" si="517"/>
        <v>642.9417552000001</v>
      </c>
      <c r="L171" s="83">
        <f t="shared" si="517"/>
        <v>0</v>
      </c>
      <c r="M171" s="83">
        <f t="shared" si="517"/>
        <v>0</v>
      </c>
      <c r="N171" s="83">
        <f t="shared" si="517"/>
        <v>0</v>
      </c>
      <c r="O171" s="83">
        <f t="shared" si="517"/>
        <v>9972.4551839999986</v>
      </c>
      <c r="P171" s="83">
        <f t="shared" si="517"/>
        <v>0</v>
      </c>
      <c r="Q171" s="83">
        <f t="shared" si="517"/>
        <v>0</v>
      </c>
      <c r="R171" s="83">
        <f t="shared" si="517"/>
        <v>0</v>
      </c>
      <c r="S171" s="83">
        <f t="shared" si="517"/>
        <v>0</v>
      </c>
      <c r="T171" s="83">
        <f t="shared" si="517"/>
        <v>19422.732671999998</v>
      </c>
      <c r="U171" s="83">
        <f t="shared" si="517"/>
        <v>0</v>
      </c>
      <c r="V171" s="83">
        <f t="shared" si="517"/>
        <v>0</v>
      </c>
      <c r="W171" s="83">
        <f t="shared" si="517"/>
        <v>814.66754399999991</v>
      </c>
      <c r="X171" s="575">
        <f t="shared" si="343"/>
        <v>2860.7567040000004</v>
      </c>
      <c r="Y171" s="575">
        <f t="shared" si="344"/>
        <v>30852.797155199998</v>
      </c>
      <c r="Z171" s="575">
        <f t="shared" si="345"/>
        <v>33713.553859200001</v>
      </c>
      <c r="AB171" s="83">
        <f t="shared" si="510"/>
        <v>0</v>
      </c>
      <c r="AC171" s="83">
        <f t="shared" si="510"/>
        <v>0</v>
      </c>
      <c r="AD171" s="83">
        <f t="shared" si="510"/>
        <v>2860.7567040000004</v>
      </c>
      <c r="AE171" s="83">
        <f t="shared" si="510"/>
        <v>0</v>
      </c>
      <c r="AF171" s="83">
        <f t="shared" si="510"/>
        <v>0</v>
      </c>
      <c r="AG171" s="83">
        <f t="shared" si="510"/>
        <v>0</v>
      </c>
      <c r="AH171" s="83">
        <f t="shared" si="510"/>
        <v>0</v>
      </c>
      <c r="AI171" s="83">
        <f t="shared" si="510"/>
        <v>723.73024800000007</v>
      </c>
      <c r="AJ171" s="83">
        <f t="shared" si="510"/>
        <v>0</v>
      </c>
      <c r="AK171" s="83">
        <f t="shared" si="510"/>
        <v>0</v>
      </c>
      <c r="AL171" s="83">
        <f t="shared" si="510"/>
        <v>0</v>
      </c>
      <c r="AM171" s="83">
        <f t="shared" si="510"/>
        <v>13716.459215999999</v>
      </c>
      <c r="AN171" s="83">
        <f t="shared" si="510"/>
        <v>0</v>
      </c>
      <c r="AO171" s="83">
        <f t="shared" si="510"/>
        <v>0</v>
      </c>
      <c r="AP171" s="83">
        <f t="shared" si="510"/>
        <v>0</v>
      </c>
      <c r="AQ171" s="83">
        <f t="shared" si="510"/>
        <v>0</v>
      </c>
      <c r="AR171" s="83">
        <f t="shared" si="510"/>
        <v>19756.839312</v>
      </c>
      <c r="AS171" s="83">
        <f t="shared" si="510"/>
        <v>0</v>
      </c>
      <c r="AT171" s="83">
        <f t="shared" si="510"/>
        <v>0</v>
      </c>
      <c r="AU171" s="83">
        <f t="shared" si="510"/>
        <v>901.33430399999986</v>
      </c>
      <c r="AV171" s="575">
        <f t="shared" si="320"/>
        <v>2860.7567040000004</v>
      </c>
      <c r="AW171" s="575">
        <f t="shared" si="321"/>
        <v>35098.363079999996</v>
      </c>
      <c r="AX171" s="575">
        <f t="shared" si="322"/>
        <v>37959.119783999995</v>
      </c>
      <c r="AZ171" s="83">
        <f t="shared" si="510"/>
        <v>0</v>
      </c>
      <c r="BA171" s="83">
        <f t="shared" si="510"/>
        <v>0</v>
      </c>
      <c r="BB171" s="83">
        <f t="shared" si="510"/>
        <v>4748.6601864000004</v>
      </c>
      <c r="BC171" s="83">
        <f t="shared" si="510"/>
        <v>0</v>
      </c>
      <c r="BD171" s="83">
        <f t="shared" si="510"/>
        <v>0</v>
      </c>
      <c r="BE171" s="83">
        <f t="shared" si="510"/>
        <v>0</v>
      </c>
      <c r="BF171" s="83">
        <f t="shared" si="510"/>
        <v>0</v>
      </c>
      <c r="BG171" s="83">
        <f t="shared" si="510"/>
        <v>669.87125279999998</v>
      </c>
      <c r="BH171" s="83">
        <f t="shared" si="510"/>
        <v>270.71848799999998</v>
      </c>
      <c r="BI171" s="83">
        <f t="shared" si="510"/>
        <v>0</v>
      </c>
      <c r="BJ171" s="83">
        <f t="shared" si="510"/>
        <v>0</v>
      </c>
      <c r="BK171" s="83">
        <f t="shared" si="510"/>
        <v>10584.900287999999</v>
      </c>
      <c r="BL171" s="83">
        <f t="shared" si="510"/>
        <v>0</v>
      </c>
      <c r="BM171" s="83">
        <f t="shared" si="510"/>
        <v>0</v>
      </c>
      <c r="BN171" s="83">
        <f t="shared" si="510"/>
        <v>0</v>
      </c>
      <c r="BO171" s="83">
        <f t="shared" si="510"/>
        <v>0</v>
      </c>
      <c r="BP171" s="83">
        <f t="shared" si="510"/>
        <v>18670.992732000002</v>
      </c>
      <c r="BQ171" s="83">
        <f t="shared" si="510"/>
        <v>0</v>
      </c>
      <c r="BR171" s="83">
        <f t="shared" si="510"/>
        <v>0</v>
      </c>
      <c r="BS171" s="83">
        <f t="shared" si="510"/>
        <v>762.66748799999993</v>
      </c>
      <c r="BT171" s="575">
        <f t="shared" si="324"/>
        <v>4748.6601864000004</v>
      </c>
      <c r="BU171" s="575">
        <f t="shared" si="325"/>
        <v>30959.150248800001</v>
      </c>
      <c r="BV171" s="575">
        <f t="shared" si="326"/>
        <v>35707.810435200001</v>
      </c>
      <c r="BX171" s="83">
        <f t="shared" si="510"/>
        <v>0</v>
      </c>
      <c r="BY171" s="83">
        <f t="shared" si="510"/>
        <v>0</v>
      </c>
      <c r="BZ171" s="83">
        <f t="shared" si="510"/>
        <v>4368.5322407999993</v>
      </c>
      <c r="CA171" s="83">
        <f t="shared" si="510"/>
        <v>0</v>
      </c>
      <c r="CB171" s="83">
        <f t="shared" si="510"/>
        <v>0</v>
      </c>
      <c r="CC171" s="83">
        <f t="shared" si="510"/>
        <v>0</v>
      </c>
      <c r="CD171" s="83">
        <f t="shared" si="510"/>
        <v>0</v>
      </c>
      <c r="CE171" s="83">
        <f t="shared" si="510"/>
        <v>878.57485920000011</v>
      </c>
      <c r="CF171" s="83">
        <f t="shared" si="510"/>
        <v>434.17115999999999</v>
      </c>
      <c r="CG171" s="83">
        <f t="shared" si="510"/>
        <v>0</v>
      </c>
      <c r="CH171" s="83">
        <f t="shared" si="510"/>
        <v>0</v>
      </c>
      <c r="CI171" s="83">
        <f t="shared" si="510"/>
        <v>11359.123344</v>
      </c>
      <c r="CJ171" s="83">
        <f t="shared" si="510"/>
        <v>0</v>
      </c>
      <c r="CK171" s="83">
        <f t="shared" si="510"/>
        <v>0</v>
      </c>
      <c r="CL171" s="83">
        <f t="shared" si="510"/>
        <v>0</v>
      </c>
      <c r="CM171" s="83">
        <f t="shared" si="510"/>
        <v>0</v>
      </c>
      <c r="CN171" s="83">
        <f t="shared" ref="CN171:CQ171" si="518">CN76</f>
        <v>14333.174856</v>
      </c>
      <c r="CO171" s="83">
        <f t="shared" si="518"/>
        <v>0</v>
      </c>
      <c r="CP171" s="83">
        <f t="shared" si="518"/>
        <v>0</v>
      </c>
      <c r="CQ171" s="83">
        <f t="shared" si="518"/>
        <v>762.66748799999993</v>
      </c>
      <c r="CR171" s="575">
        <f t="shared" si="328"/>
        <v>4368.5322407999993</v>
      </c>
      <c r="CS171" s="575">
        <f t="shared" si="329"/>
        <v>27767.711707199996</v>
      </c>
      <c r="CT171" s="575">
        <f t="shared" si="330"/>
        <v>32136.243947999996</v>
      </c>
      <c r="CV171" s="83">
        <f t="shared" si="512"/>
        <v>0</v>
      </c>
      <c r="CW171" s="83">
        <f t="shared" si="512"/>
        <v>0</v>
      </c>
      <c r="CX171" s="83">
        <f t="shared" si="512"/>
        <v>4117.7261736</v>
      </c>
      <c r="CY171" s="83">
        <f t="shared" si="512"/>
        <v>0</v>
      </c>
      <c r="CZ171" s="83">
        <f t="shared" si="512"/>
        <v>0</v>
      </c>
      <c r="DA171" s="83">
        <f t="shared" si="512"/>
        <v>0</v>
      </c>
      <c r="DB171" s="83">
        <f t="shared" si="512"/>
        <v>0</v>
      </c>
      <c r="DC171" s="83">
        <f t="shared" si="512"/>
        <v>750.65974559999995</v>
      </c>
      <c r="DD171" s="83">
        <f t="shared" si="512"/>
        <v>679.35016799999994</v>
      </c>
      <c r="DE171" s="83">
        <f t="shared" si="512"/>
        <v>0</v>
      </c>
      <c r="DF171" s="83">
        <f t="shared" si="512"/>
        <v>0</v>
      </c>
      <c r="DG171" s="83">
        <f t="shared" si="512"/>
        <v>11353.34556</v>
      </c>
      <c r="DH171" s="83">
        <f t="shared" si="512"/>
        <v>0</v>
      </c>
      <c r="DI171" s="83">
        <f t="shared" si="512"/>
        <v>0</v>
      </c>
      <c r="DJ171" s="83">
        <f t="shared" si="512"/>
        <v>0</v>
      </c>
      <c r="DK171" s="83">
        <f t="shared" si="512"/>
        <v>0</v>
      </c>
      <c r="DL171" s="83">
        <f t="shared" si="512"/>
        <v>14979.114360000001</v>
      </c>
      <c r="DM171" s="83">
        <f t="shared" si="512"/>
        <v>0</v>
      </c>
      <c r="DN171" s="83">
        <f t="shared" si="512"/>
        <v>0</v>
      </c>
      <c r="DO171" s="83">
        <f t="shared" si="512"/>
        <v>40.444488</v>
      </c>
      <c r="DP171" s="575">
        <f t="shared" si="332"/>
        <v>4117.7261736</v>
      </c>
      <c r="DQ171" s="575">
        <f t="shared" si="333"/>
        <v>27802.914321600001</v>
      </c>
      <c r="DR171" s="575">
        <f t="shared" si="334"/>
        <v>31920.640495200001</v>
      </c>
      <c r="DT171" s="83">
        <f t="shared" si="512"/>
        <v>0</v>
      </c>
      <c r="DU171" s="83">
        <f t="shared" si="512"/>
        <v>0</v>
      </c>
      <c r="DV171" s="83">
        <f t="shared" si="512"/>
        <v>3566.1487680000005</v>
      </c>
      <c r="DW171" s="83">
        <f t="shared" si="512"/>
        <v>0</v>
      </c>
      <c r="DX171" s="83">
        <f t="shared" si="512"/>
        <v>0</v>
      </c>
      <c r="DY171" s="83">
        <f t="shared" si="512"/>
        <v>0</v>
      </c>
      <c r="DZ171" s="83">
        <f t="shared" si="512"/>
        <v>0</v>
      </c>
      <c r="EA171" s="83">
        <f t="shared" si="512"/>
        <v>902.13816959999997</v>
      </c>
      <c r="EB171" s="83">
        <f t="shared" si="512"/>
        <v>909.20548799999995</v>
      </c>
      <c r="EC171" s="83">
        <f t="shared" si="512"/>
        <v>0</v>
      </c>
      <c r="ED171" s="83">
        <f t="shared" si="512"/>
        <v>0</v>
      </c>
      <c r="EE171" s="83">
        <f t="shared" si="512"/>
        <v>14201.793071999999</v>
      </c>
      <c r="EF171" s="83">
        <f t="shared" si="512"/>
        <v>0</v>
      </c>
      <c r="EG171" s="83">
        <f t="shared" si="512"/>
        <v>0</v>
      </c>
      <c r="EH171" s="83">
        <f t="shared" si="512"/>
        <v>0</v>
      </c>
      <c r="EI171" s="83">
        <f t="shared" si="512"/>
        <v>0</v>
      </c>
      <c r="EJ171" s="83">
        <f t="shared" si="512"/>
        <v>18030.621671999997</v>
      </c>
      <c r="EK171" s="83">
        <f t="shared" si="512"/>
        <v>0</v>
      </c>
      <c r="EL171" s="83">
        <f t="shared" si="512"/>
        <v>0</v>
      </c>
      <c r="EM171" s="83">
        <f t="shared" si="512"/>
        <v>40.444488</v>
      </c>
      <c r="EN171" s="575">
        <f t="shared" si="336"/>
        <v>3566.1487680000005</v>
      </c>
      <c r="EO171" s="575">
        <f t="shared" si="337"/>
        <v>34084.202889599997</v>
      </c>
      <c r="EP171" s="575">
        <f t="shared" si="338"/>
        <v>37650.351657599997</v>
      </c>
      <c r="ER171" s="83">
        <f t="shared" si="512"/>
        <v>0</v>
      </c>
      <c r="ES171" s="83">
        <f t="shared" si="512"/>
        <v>0</v>
      </c>
      <c r="ET171" s="83">
        <f t="shared" si="512"/>
        <v>3656.2821983999997</v>
      </c>
      <c r="EU171" s="83">
        <f t="shared" si="512"/>
        <v>0</v>
      </c>
      <c r="EV171" s="83">
        <f t="shared" si="512"/>
        <v>0</v>
      </c>
      <c r="EW171" s="83">
        <f t="shared" si="512"/>
        <v>0</v>
      </c>
      <c r="EX171" s="83">
        <f t="shared" si="512"/>
        <v>0</v>
      </c>
      <c r="EY171" s="83">
        <f t="shared" si="512"/>
        <v>949.26479040000004</v>
      </c>
      <c r="EZ171" s="83">
        <f t="shared" si="512"/>
        <v>970.50023999999985</v>
      </c>
      <c r="FA171" s="83">
        <f t="shared" si="512"/>
        <v>0</v>
      </c>
      <c r="FB171" s="83">
        <f t="shared" si="512"/>
        <v>0</v>
      </c>
      <c r="FC171" s="83">
        <f t="shared" si="512"/>
        <v>15091.571807999999</v>
      </c>
      <c r="FD171" s="83">
        <f t="shared" si="512"/>
        <v>0</v>
      </c>
      <c r="FE171" s="83">
        <f t="shared" si="512"/>
        <v>0</v>
      </c>
      <c r="FF171" s="83">
        <f t="shared" si="512"/>
        <v>0</v>
      </c>
      <c r="FG171" s="83">
        <f t="shared" si="512"/>
        <v>0</v>
      </c>
      <c r="FH171" s="83">
        <f t="shared" ref="FH171:FK171" si="519">FH76</f>
        <v>18938.278043999999</v>
      </c>
      <c r="FI171" s="83">
        <f t="shared" si="519"/>
        <v>0</v>
      </c>
      <c r="FJ171" s="83">
        <f t="shared" si="519"/>
        <v>0</v>
      </c>
      <c r="FK171" s="83">
        <f t="shared" si="519"/>
        <v>34.666703999999996</v>
      </c>
      <c r="FL171" s="575">
        <f t="shared" si="340"/>
        <v>3656.2821983999997</v>
      </c>
      <c r="FM171" s="575">
        <f t="shared" si="341"/>
        <v>35984.2815864</v>
      </c>
      <c r="FN171" s="575">
        <f t="shared" si="342"/>
        <v>39640.563784799997</v>
      </c>
    </row>
    <row r="172" spans="1:170" x14ac:dyDescent="0.25">
      <c r="A172" s="97">
        <v>168</v>
      </c>
      <c r="B172" s="76" t="s">
        <v>147</v>
      </c>
      <c r="D172" s="84">
        <f t="shared" si="508"/>
        <v>0</v>
      </c>
      <c r="E172" s="84">
        <f t="shared" ref="E172:W172" si="520">E77</f>
        <v>0</v>
      </c>
      <c r="F172" s="84">
        <f t="shared" si="520"/>
        <v>5543.2059695999997</v>
      </c>
      <c r="G172" s="84">
        <f t="shared" si="520"/>
        <v>0</v>
      </c>
      <c r="H172" s="84">
        <f t="shared" si="520"/>
        <v>0</v>
      </c>
      <c r="I172" s="84">
        <f t="shared" si="520"/>
        <v>0</v>
      </c>
      <c r="J172" s="84">
        <f t="shared" si="520"/>
        <v>0</v>
      </c>
      <c r="K172" s="84">
        <f t="shared" si="520"/>
        <v>1238.7568896</v>
      </c>
      <c r="L172" s="84">
        <f t="shared" si="520"/>
        <v>0</v>
      </c>
      <c r="M172" s="84">
        <f t="shared" si="520"/>
        <v>0</v>
      </c>
      <c r="N172" s="84">
        <f t="shared" si="520"/>
        <v>0</v>
      </c>
      <c r="O172" s="84">
        <f t="shared" si="520"/>
        <v>9527.5658159999984</v>
      </c>
      <c r="P172" s="84">
        <f t="shared" si="520"/>
        <v>0</v>
      </c>
      <c r="Q172" s="84">
        <f t="shared" si="520"/>
        <v>0</v>
      </c>
      <c r="R172" s="84">
        <f t="shared" si="520"/>
        <v>0</v>
      </c>
      <c r="S172" s="84">
        <f t="shared" si="520"/>
        <v>0</v>
      </c>
      <c r="T172" s="84">
        <f t="shared" si="520"/>
        <v>38617.159140000003</v>
      </c>
      <c r="U172" s="84">
        <f t="shared" si="520"/>
        <v>0</v>
      </c>
      <c r="V172" s="84">
        <f t="shared" si="520"/>
        <v>0</v>
      </c>
      <c r="W172" s="84">
        <f t="shared" si="520"/>
        <v>1848.8908799999997</v>
      </c>
      <c r="X172" s="576">
        <f t="shared" si="343"/>
        <v>5543.2059695999997</v>
      </c>
      <c r="Y172" s="576">
        <f t="shared" si="344"/>
        <v>51232.372725599998</v>
      </c>
      <c r="Z172" s="576">
        <f t="shared" si="345"/>
        <v>56775.578695199998</v>
      </c>
      <c r="AB172" s="84">
        <f t="shared" si="510"/>
        <v>0</v>
      </c>
      <c r="AC172" s="84">
        <f t="shared" si="510"/>
        <v>0</v>
      </c>
      <c r="AD172" s="84">
        <f t="shared" si="510"/>
        <v>5006.3242319999999</v>
      </c>
      <c r="AE172" s="84">
        <f t="shared" si="510"/>
        <v>0</v>
      </c>
      <c r="AF172" s="84">
        <f t="shared" si="510"/>
        <v>0</v>
      </c>
      <c r="AG172" s="84">
        <f t="shared" si="510"/>
        <v>0</v>
      </c>
      <c r="AH172" s="84">
        <f t="shared" si="510"/>
        <v>0</v>
      </c>
      <c r="AI172" s="84">
        <f t="shared" si="510"/>
        <v>1376.7705648000001</v>
      </c>
      <c r="AJ172" s="84">
        <f t="shared" si="510"/>
        <v>0</v>
      </c>
      <c r="AK172" s="84">
        <f t="shared" si="510"/>
        <v>0</v>
      </c>
      <c r="AL172" s="84">
        <f t="shared" si="510"/>
        <v>0</v>
      </c>
      <c r="AM172" s="84">
        <f t="shared" si="510"/>
        <v>10931.567327999997</v>
      </c>
      <c r="AN172" s="84">
        <f t="shared" si="510"/>
        <v>0</v>
      </c>
      <c r="AO172" s="84">
        <f t="shared" si="510"/>
        <v>0</v>
      </c>
      <c r="AP172" s="84">
        <f t="shared" si="510"/>
        <v>0</v>
      </c>
      <c r="AQ172" s="84">
        <f t="shared" si="510"/>
        <v>0</v>
      </c>
      <c r="AR172" s="84">
        <f t="shared" si="510"/>
        <v>32413.912523999999</v>
      </c>
      <c r="AS172" s="84">
        <f t="shared" si="510"/>
        <v>0</v>
      </c>
      <c r="AT172" s="84">
        <f t="shared" si="510"/>
        <v>0</v>
      </c>
      <c r="AU172" s="84">
        <f t="shared" si="510"/>
        <v>1519.557192</v>
      </c>
      <c r="AV172" s="576">
        <f t="shared" si="320"/>
        <v>5006.3242319999999</v>
      </c>
      <c r="AW172" s="576">
        <f t="shared" si="321"/>
        <v>46241.807608800002</v>
      </c>
      <c r="AX172" s="576">
        <f t="shared" si="322"/>
        <v>51248.131840800001</v>
      </c>
      <c r="AZ172" s="84">
        <f t="shared" si="510"/>
        <v>0</v>
      </c>
      <c r="BA172" s="84">
        <f t="shared" si="510"/>
        <v>0</v>
      </c>
      <c r="BB172" s="84">
        <f t="shared" si="510"/>
        <v>9200.4678791999995</v>
      </c>
      <c r="BC172" s="84">
        <f t="shared" si="510"/>
        <v>0</v>
      </c>
      <c r="BD172" s="84">
        <f t="shared" si="510"/>
        <v>0</v>
      </c>
      <c r="BE172" s="84">
        <f t="shared" si="510"/>
        <v>0</v>
      </c>
      <c r="BF172" s="84">
        <f t="shared" si="510"/>
        <v>0</v>
      </c>
      <c r="BG172" s="84">
        <f t="shared" si="510"/>
        <v>1289.2496976</v>
      </c>
      <c r="BH172" s="84">
        <f t="shared" si="510"/>
        <v>260.50269600000001</v>
      </c>
      <c r="BI172" s="84">
        <f t="shared" si="510"/>
        <v>0</v>
      </c>
      <c r="BJ172" s="84">
        <f t="shared" si="510"/>
        <v>0</v>
      </c>
      <c r="BK172" s="84">
        <f t="shared" si="510"/>
        <v>10116.899783999997</v>
      </c>
      <c r="BL172" s="84">
        <f t="shared" si="510"/>
        <v>0</v>
      </c>
      <c r="BM172" s="84">
        <f t="shared" si="510"/>
        <v>0</v>
      </c>
      <c r="BN172" s="84">
        <f t="shared" si="510"/>
        <v>0</v>
      </c>
      <c r="BO172" s="84">
        <f t="shared" si="510"/>
        <v>0</v>
      </c>
      <c r="BP172" s="84">
        <f t="shared" si="510"/>
        <v>37124.816147999998</v>
      </c>
      <c r="BQ172" s="84">
        <f t="shared" si="510"/>
        <v>0</v>
      </c>
      <c r="BR172" s="84">
        <f t="shared" si="510"/>
        <v>0</v>
      </c>
      <c r="BS172" s="84">
        <f t="shared" si="510"/>
        <v>1744.890768</v>
      </c>
      <c r="BT172" s="576">
        <f t="shared" si="324"/>
        <v>9200.4678791999995</v>
      </c>
      <c r="BU172" s="576">
        <f t="shared" si="325"/>
        <v>50536.359093599996</v>
      </c>
      <c r="BV172" s="576">
        <f t="shared" si="326"/>
        <v>59736.826972799994</v>
      </c>
      <c r="BX172" s="84">
        <f t="shared" si="510"/>
        <v>0</v>
      </c>
      <c r="BY172" s="84">
        <f t="shared" si="510"/>
        <v>0</v>
      </c>
      <c r="BZ172" s="84">
        <f t="shared" si="510"/>
        <v>8462.7453456000003</v>
      </c>
      <c r="CA172" s="84">
        <f t="shared" si="510"/>
        <v>0</v>
      </c>
      <c r="CB172" s="84">
        <f t="shared" si="510"/>
        <v>0</v>
      </c>
      <c r="CC172" s="84">
        <f t="shared" si="510"/>
        <v>0</v>
      </c>
      <c r="CD172" s="84">
        <f t="shared" si="510"/>
        <v>0</v>
      </c>
      <c r="CE172" s="84">
        <f t="shared" si="510"/>
        <v>1689.8259744</v>
      </c>
      <c r="CF172" s="84">
        <f t="shared" si="510"/>
        <v>413.73957599999994</v>
      </c>
      <c r="CG172" s="84">
        <f t="shared" si="510"/>
        <v>0</v>
      </c>
      <c r="CH172" s="84">
        <f t="shared" si="510"/>
        <v>0</v>
      </c>
      <c r="CI172" s="84">
        <f t="shared" si="510"/>
        <v>10856.456135999999</v>
      </c>
      <c r="CJ172" s="84">
        <f t="shared" si="510"/>
        <v>0</v>
      </c>
      <c r="CK172" s="84">
        <f t="shared" si="510"/>
        <v>0</v>
      </c>
      <c r="CL172" s="84">
        <f t="shared" si="510"/>
        <v>0</v>
      </c>
      <c r="CM172" s="84">
        <f t="shared" si="510"/>
        <v>0</v>
      </c>
      <c r="CN172" s="84">
        <f t="shared" ref="CN172:CQ172" si="521">CN77</f>
        <v>28499.296392</v>
      </c>
      <c r="CO172" s="84">
        <f t="shared" si="521"/>
        <v>0</v>
      </c>
      <c r="CP172" s="84">
        <f t="shared" si="521"/>
        <v>0</v>
      </c>
      <c r="CQ172" s="84">
        <f t="shared" si="521"/>
        <v>1744.890768</v>
      </c>
      <c r="CR172" s="576">
        <f t="shared" si="328"/>
        <v>8462.7453456000003</v>
      </c>
      <c r="CS172" s="576">
        <f t="shared" si="329"/>
        <v>43204.208846399997</v>
      </c>
      <c r="CT172" s="576">
        <f t="shared" si="330"/>
        <v>51666.954191999997</v>
      </c>
      <c r="CV172" s="84">
        <f t="shared" si="512"/>
        <v>0</v>
      </c>
      <c r="CW172" s="84">
        <f t="shared" si="512"/>
        <v>0</v>
      </c>
      <c r="CX172" s="84">
        <f t="shared" si="512"/>
        <v>7977.7883016000005</v>
      </c>
      <c r="CY172" s="84">
        <f t="shared" si="512"/>
        <v>0</v>
      </c>
      <c r="CZ172" s="84">
        <f t="shared" si="512"/>
        <v>0</v>
      </c>
      <c r="DA172" s="84">
        <f t="shared" si="512"/>
        <v>0</v>
      </c>
      <c r="DB172" s="84">
        <f t="shared" si="512"/>
        <v>0</v>
      </c>
      <c r="DC172" s="84">
        <f t="shared" si="512"/>
        <v>1450.8266831999999</v>
      </c>
      <c r="DD172" s="84">
        <f t="shared" si="512"/>
        <v>648.70279199999993</v>
      </c>
      <c r="DE172" s="84">
        <f t="shared" si="512"/>
        <v>0</v>
      </c>
      <c r="DF172" s="84">
        <f t="shared" si="512"/>
        <v>0</v>
      </c>
      <c r="DG172" s="84">
        <f t="shared" si="512"/>
        <v>10850.678351999999</v>
      </c>
      <c r="DH172" s="84">
        <f t="shared" si="512"/>
        <v>0</v>
      </c>
      <c r="DI172" s="84">
        <f t="shared" si="512"/>
        <v>0</v>
      </c>
      <c r="DJ172" s="84">
        <f t="shared" si="512"/>
        <v>0</v>
      </c>
      <c r="DK172" s="84">
        <f t="shared" si="512"/>
        <v>0</v>
      </c>
      <c r="DL172" s="84">
        <f t="shared" si="512"/>
        <v>29780.038511999999</v>
      </c>
      <c r="DM172" s="84">
        <f t="shared" si="512"/>
        <v>0</v>
      </c>
      <c r="DN172" s="84">
        <f t="shared" si="512"/>
        <v>0</v>
      </c>
      <c r="DO172" s="84">
        <f t="shared" si="512"/>
        <v>86.666759999999996</v>
      </c>
      <c r="DP172" s="576">
        <f t="shared" si="332"/>
        <v>7977.7883016000005</v>
      </c>
      <c r="DQ172" s="576">
        <f t="shared" si="333"/>
        <v>42816.913099199999</v>
      </c>
      <c r="DR172" s="576">
        <f t="shared" si="334"/>
        <v>50794.701400799997</v>
      </c>
      <c r="DT172" s="84">
        <f t="shared" si="512"/>
        <v>0</v>
      </c>
      <c r="DU172" s="84">
        <f t="shared" si="512"/>
        <v>0</v>
      </c>
      <c r="DV172" s="84">
        <f t="shared" si="512"/>
        <v>6909.9030935999999</v>
      </c>
      <c r="DW172" s="84">
        <f t="shared" si="512"/>
        <v>0</v>
      </c>
      <c r="DX172" s="84">
        <f t="shared" si="512"/>
        <v>0</v>
      </c>
      <c r="DY172" s="84">
        <f t="shared" si="512"/>
        <v>0</v>
      </c>
      <c r="DZ172" s="84">
        <f t="shared" si="512"/>
        <v>0</v>
      </c>
      <c r="EA172" s="84">
        <f t="shared" si="512"/>
        <v>1740.3187823999999</v>
      </c>
      <c r="EB172" s="84">
        <f t="shared" si="512"/>
        <v>868.34231999999997</v>
      </c>
      <c r="EC172" s="84">
        <f t="shared" si="512"/>
        <v>0</v>
      </c>
      <c r="ED172" s="84">
        <f t="shared" si="512"/>
        <v>0</v>
      </c>
      <c r="EE172" s="84">
        <f t="shared" si="512"/>
        <v>13572.014615999999</v>
      </c>
      <c r="EF172" s="84">
        <f t="shared" si="512"/>
        <v>0</v>
      </c>
      <c r="EG172" s="84">
        <f t="shared" si="512"/>
        <v>0</v>
      </c>
      <c r="EH172" s="84">
        <f t="shared" si="512"/>
        <v>0</v>
      </c>
      <c r="EI172" s="84">
        <f t="shared" si="512"/>
        <v>0</v>
      </c>
      <c r="EJ172" s="84">
        <f t="shared" si="512"/>
        <v>35844.074028000003</v>
      </c>
      <c r="EK172" s="84">
        <f t="shared" si="512"/>
        <v>0</v>
      </c>
      <c r="EL172" s="84">
        <f t="shared" si="512"/>
        <v>0</v>
      </c>
      <c r="EM172" s="84">
        <f t="shared" si="512"/>
        <v>92.444543999999993</v>
      </c>
      <c r="EN172" s="576">
        <f t="shared" si="336"/>
        <v>6909.9030935999999</v>
      </c>
      <c r="EO172" s="576">
        <f t="shared" si="337"/>
        <v>52117.194290400003</v>
      </c>
      <c r="EP172" s="576">
        <f t="shared" si="338"/>
        <v>59027.097384000001</v>
      </c>
      <c r="ER172" s="84">
        <f t="shared" si="512"/>
        <v>0</v>
      </c>
      <c r="ES172" s="84">
        <f t="shared" si="512"/>
        <v>0</v>
      </c>
      <c r="ET172" s="84">
        <f t="shared" si="512"/>
        <v>7084.2916872000005</v>
      </c>
      <c r="EU172" s="84">
        <f t="shared" si="512"/>
        <v>0</v>
      </c>
      <c r="EV172" s="84">
        <f t="shared" si="512"/>
        <v>0</v>
      </c>
      <c r="EW172" s="84">
        <f t="shared" si="512"/>
        <v>0</v>
      </c>
      <c r="EX172" s="84">
        <f t="shared" si="512"/>
        <v>0</v>
      </c>
      <c r="EY172" s="84">
        <f t="shared" si="512"/>
        <v>1827.8396496</v>
      </c>
      <c r="EZ172" s="84">
        <f t="shared" si="512"/>
        <v>924.52917599999989</v>
      </c>
      <c r="FA172" s="84">
        <f t="shared" si="512"/>
        <v>0</v>
      </c>
      <c r="FB172" s="84">
        <f t="shared" si="512"/>
        <v>0</v>
      </c>
      <c r="FC172" s="84">
        <f t="shared" si="512"/>
        <v>14427.126647999998</v>
      </c>
      <c r="FD172" s="84">
        <f t="shared" si="512"/>
        <v>0</v>
      </c>
      <c r="FE172" s="84">
        <f t="shared" si="512"/>
        <v>0</v>
      </c>
      <c r="FF172" s="84">
        <f t="shared" si="512"/>
        <v>0</v>
      </c>
      <c r="FG172" s="84">
        <f t="shared" si="512"/>
        <v>0</v>
      </c>
      <c r="FH172" s="84">
        <f t="shared" ref="FH172:FK172" si="522">FH77</f>
        <v>37648.249884000004</v>
      </c>
      <c r="FI172" s="84">
        <f t="shared" si="522"/>
        <v>0</v>
      </c>
      <c r="FJ172" s="84">
        <f t="shared" si="522"/>
        <v>0</v>
      </c>
      <c r="FK172" s="84">
        <f t="shared" si="522"/>
        <v>75.111191999999988</v>
      </c>
      <c r="FL172" s="576">
        <f t="shared" si="340"/>
        <v>7084.2916872000005</v>
      </c>
      <c r="FM172" s="576">
        <f t="shared" si="341"/>
        <v>54902.856549599994</v>
      </c>
      <c r="FN172" s="576">
        <f t="shared" si="342"/>
        <v>61987.148236799992</v>
      </c>
    </row>
    <row r="173" spans="1:170" x14ac:dyDescent="0.25">
      <c r="A173" s="97">
        <v>169</v>
      </c>
      <c r="B173" s="75" t="s">
        <v>148</v>
      </c>
      <c r="D173" s="83">
        <f t="shared" si="508"/>
        <v>0</v>
      </c>
      <c r="E173" s="83">
        <f t="shared" ref="E173:W173" si="523">E78</f>
        <v>0</v>
      </c>
      <c r="F173" s="83">
        <f t="shared" si="523"/>
        <v>1072.783764</v>
      </c>
      <c r="G173" s="83">
        <f t="shared" si="523"/>
        <v>0</v>
      </c>
      <c r="H173" s="83">
        <f t="shared" si="523"/>
        <v>0</v>
      </c>
      <c r="I173" s="83">
        <f t="shared" si="523"/>
        <v>0</v>
      </c>
      <c r="J173" s="83">
        <f t="shared" si="523"/>
        <v>0</v>
      </c>
      <c r="K173" s="83">
        <f t="shared" si="523"/>
        <v>582.35038559999998</v>
      </c>
      <c r="L173" s="83">
        <f t="shared" si="523"/>
        <v>0</v>
      </c>
      <c r="M173" s="83">
        <f t="shared" si="523"/>
        <v>0</v>
      </c>
      <c r="N173" s="83">
        <f t="shared" si="523"/>
        <v>0</v>
      </c>
      <c r="O173" s="83">
        <f t="shared" si="523"/>
        <v>13387.125527999999</v>
      </c>
      <c r="P173" s="83">
        <f t="shared" si="523"/>
        <v>0</v>
      </c>
      <c r="Q173" s="83">
        <f t="shared" si="523"/>
        <v>0</v>
      </c>
      <c r="R173" s="83">
        <f t="shared" si="523"/>
        <v>0</v>
      </c>
      <c r="S173" s="83">
        <f t="shared" si="523"/>
        <v>0</v>
      </c>
      <c r="T173" s="83">
        <f t="shared" si="523"/>
        <v>17317.860840000001</v>
      </c>
      <c r="U173" s="83">
        <f t="shared" si="523"/>
        <v>0</v>
      </c>
      <c r="V173" s="83">
        <f t="shared" si="523"/>
        <v>0</v>
      </c>
      <c r="W173" s="83">
        <f t="shared" si="523"/>
        <v>1028.4455519999999</v>
      </c>
      <c r="X173" s="575">
        <f t="shared" si="343"/>
        <v>1072.783764</v>
      </c>
      <c r="Y173" s="575">
        <f t="shared" si="344"/>
        <v>32315.782305600002</v>
      </c>
      <c r="Z173" s="575">
        <f t="shared" si="345"/>
        <v>33388.566069600005</v>
      </c>
      <c r="AB173" s="83">
        <f t="shared" si="510"/>
        <v>0</v>
      </c>
      <c r="AC173" s="83">
        <f t="shared" si="510"/>
        <v>0</v>
      </c>
      <c r="AD173" s="83">
        <f t="shared" si="510"/>
        <v>1072.783764</v>
      </c>
      <c r="AE173" s="83">
        <f t="shared" si="510"/>
        <v>0</v>
      </c>
      <c r="AF173" s="83">
        <f t="shared" si="510"/>
        <v>0</v>
      </c>
      <c r="AG173" s="83">
        <f t="shared" si="510"/>
        <v>0</v>
      </c>
      <c r="AH173" s="83">
        <f t="shared" si="510"/>
        <v>0</v>
      </c>
      <c r="AI173" s="83">
        <f t="shared" si="510"/>
        <v>646.3079424</v>
      </c>
      <c r="AJ173" s="83">
        <f t="shared" si="510"/>
        <v>0</v>
      </c>
      <c r="AK173" s="83">
        <f t="shared" si="510"/>
        <v>0</v>
      </c>
      <c r="AL173" s="83">
        <f t="shared" si="510"/>
        <v>0</v>
      </c>
      <c r="AM173" s="83">
        <f t="shared" si="510"/>
        <v>13491.125639999998</v>
      </c>
      <c r="AN173" s="83">
        <f t="shared" si="510"/>
        <v>0</v>
      </c>
      <c r="AO173" s="83">
        <f t="shared" si="510"/>
        <v>0</v>
      </c>
      <c r="AP173" s="83">
        <f t="shared" si="510"/>
        <v>0</v>
      </c>
      <c r="AQ173" s="83">
        <f t="shared" si="510"/>
        <v>0</v>
      </c>
      <c r="AR173" s="83">
        <f t="shared" si="510"/>
        <v>15157.304568</v>
      </c>
      <c r="AS173" s="83">
        <f t="shared" si="510"/>
        <v>0</v>
      </c>
      <c r="AT173" s="83">
        <f t="shared" si="510"/>
        <v>0</v>
      </c>
      <c r="AU173" s="83">
        <f t="shared" si="510"/>
        <v>1005.3344159999999</v>
      </c>
      <c r="AV173" s="575">
        <f t="shared" si="320"/>
        <v>1072.783764</v>
      </c>
      <c r="AW173" s="575">
        <f t="shared" si="321"/>
        <v>30300.072566400002</v>
      </c>
      <c r="AX173" s="575">
        <f t="shared" si="322"/>
        <v>31372.856330400002</v>
      </c>
      <c r="AZ173" s="83">
        <f t="shared" si="510"/>
        <v>0</v>
      </c>
      <c r="BA173" s="83">
        <f t="shared" si="510"/>
        <v>0</v>
      </c>
      <c r="BB173" s="83">
        <f t="shared" si="510"/>
        <v>1781.1149616</v>
      </c>
      <c r="BC173" s="83">
        <f t="shared" si="510"/>
        <v>0</v>
      </c>
      <c r="BD173" s="83">
        <f t="shared" si="510"/>
        <v>0</v>
      </c>
      <c r="BE173" s="83">
        <f t="shared" si="510"/>
        <v>0</v>
      </c>
      <c r="BF173" s="83">
        <f t="shared" si="510"/>
        <v>0</v>
      </c>
      <c r="BG173" s="83">
        <f t="shared" si="510"/>
        <v>605.91369599999996</v>
      </c>
      <c r="BH173" s="83">
        <f t="shared" si="510"/>
        <v>362.660616</v>
      </c>
      <c r="BI173" s="83">
        <f t="shared" si="510"/>
        <v>0</v>
      </c>
      <c r="BJ173" s="83">
        <f t="shared" si="510"/>
        <v>0</v>
      </c>
      <c r="BK173" s="83">
        <f t="shared" ref="BK173:BS173" si="524">BK78</f>
        <v>14207.570855999998</v>
      </c>
      <c r="BL173" s="83">
        <f t="shared" si="524"/>
        <v>0</v>
      </c>
      <c r="BM173" s="83">
        <f t="shared" si="524"/>
        <v>0</v>
      </c>
      <c r="BN173" s="83">
        <f t="shared" si="524"/>
        <v>0</v>
      </c>
      <c r="BO173" s="83">
        <f t="shared" si="524"/>
        <v>0</v>
      </c>
      <c r="BP173" s="83">
        <f t="shared" si="524"/>
        <v>16649.647560000001</v>
      </c>
      <c r="BQ173" s="83">
        <f t="shared" si="524"/>
        <v>0</v>
      </c>
      <c r="BR173" s="83">
        <f t="shared" si="524"/>
        <v>0</v>
      </c>
      <c r="BS173" s="83">
        <f t="shared" si="524"/>
        <v>970.66771199999982</v>
      </c>
      <c r="BT173" s="575">
        <f t="shared" si="324"/>
        <v>1781.1149616</v>
      </c>
      <c r="BU173" s="575">
        <f t="shared" si="325"/>
        <v>32796.460440000003</v>
      </c>
      <c r="BV173" s="575">
        <f t="shared" si="326"/>
        <v>34577.575401599999</v>
      </c>
      <c r="BX173" s="83">
        <f t="shared" ref="BX173:EI177" si="525">BX78</f>
        <v>0</v>
      </c>
      <c r="BY173" s="83">
        <f t="shared" si="525"/>
        <v>0</v>
      </c>
      <c r="BZ173" s="83">
        <f t="shared" si="525"/>
        <v>1638.0771264000002</v>
      </c>
      <c r="CA173" s="83">
        <f t="shared" si="525"/>
        <v>0</v>
      </c>
      <c r="CB173" s="83">
        <f t="shared" si="525"/>
        <v>0</v>
      </c>
      <c r="CC173" s="83">
        <f t="shared" si="525"/>
        <v>0</v>
      </c>
      <c r="CD173" s="83">
        <f t="shared" si="525"/>
        <v>0</v>
      </c>
      <c r="CE173" s="83">
        <f t="shared" si="525"/>
        <v>797.78636640000002</v>
      </c>
      <c r="CF173" s="83">
        <f t="shared" si="525"/>
        <v>582.30014399999993</v>
      </c>
      <c r="CG173" s="83">
        <f t="shared" si="525"/>
        <v>0</v>
      </c>
      <c r="CH173" s="83">
        <f t="shared" si="525"/>
        <v>0</v>
      </c>
      <c r="CI173" s="83">
        <f t="shared" si="525"/>
        <v>15247.571975999997</v>
      </c>
      <c r="CJ173" s="83">
        <f t="shared" si="525"/>
        <v>0</v>
      </c>
      <c r="CK173" s="83">
        <f t="shared" si="525"/>
        <v>0</v>
      </c>
      <c r="CL173" s="83">
        <f t="shared" si="525"/>
        <v>0</v>
      </c>
      <c r="CM173" s="83">
        <f t="shared" si="525"/>
        <v>0</v>
      </c>
      <c r="CN173" s="83">
        <f t="shared" si="525"/>
        <v>12779.57898</v>
      </c>
      <c r="CO173" s="83">
        <f t="shared" si="525"/>
        <v>0</v>
      </c>
      <c r="CP173" s="83">
        <f t="shared" si="525"/>
        <v>0</v>
      </c>
      <c r="CQ173" s="83">
        <f t="shared" si="525"/>
        <v>970.66771199999982</v>
      </c>
      <c r="CR173" s="575">
        <f t="shared" si="328"/>
        <v>1638.0771264000002</v>
      </c>
      <c r="CS173" s="575">
        <f t="shared" si="329"/>
        <v>30377.905178399993</v>
      </c>
      <c r="CT173" s="575">
        <f t="shared" si="330"/>
        <v>32015.982304799993</v>
      </c>
      <c r="CV173" s="83">
        <f t="shared" si="525"/>
        <v>0</v>
      </c>
      <c r="CW173" s="83">
        <f t="shared" si="525"/>
        <v>0</v>
      </c>
      <c r="CX173" s="83">
        <f t="shared" si="525"/>
        <v>1544.0248512000001</v>
      </c>
      <c r="CY173" s="83">
        <f t="shared" si="525"/>
        <v>0</v>
      </c>
      <c r="CZ173" s="83">
        <f t="shared" si="525"/>
        <v>0</v>
      </c>
      <c r="DA173" s="83">
        <f t="shared" si="525"/>
        <v>0</v>
      </c>
      <c r="DB173" s="83">
        <f t="shared" si="525"/>
        <v>0</v>
      </c>
      <c r="DC173" s="83">
        <f t="shared" si="525"/>
        <v>683.33600160000003</v>
      </c>
      <c r="DD173" s="83">
        <f t="shared" si="525"/>
        <v>914.31338399999993</v>
      </c>
      <c r="DE173" s="83">
        <f t="shared" si="525"/>
        <v>0</v>
      </c>
      <c r="DF173" s="83">
        <f t="shared" si="525"/>
        <v>0</v>
      </c>
      <c r="DG173" s="83">
        <f t="shared" si="525"/>
        <v>15236.016408</v>
      </c>
      <c r="DH173" s="83">
        <f t="shared" si="525"/>
        <v>0</v>
      </c>
      <c r="DI173" s="83">
        <f t="shared" si="525"/>
        <v>0</v>
      </c>
      <c r="DJ173" s="83">
        <f t="shared" si="525"/>
        <v>0</v>
      </c>
      <c r="DK173" s="83">
        <f t="shared" si="525"/>
        <v>0</v>
      </c>
      <c r="DL173" s="83">
        <f t="shared" si="525"/>
        <v>13353.128712</v>
      </c>
      <c r="DM173" s="83">
        <f t="shared" si="525"/>
        <v>0</v>
      </c>
      <c r="DN173" s="83">
        <f t="shared" si="525"/>
        <v>0</v>
      </c>
      <c r="DO173" s="83">
        <f t="shared" si="525"/>
        <v>52.000055999999994</v>
      </c>
      <c r="DP173" s="575">
        <f t="shared" si="332"/>
        <v>1544.0248512000001</v>
      </c>
      <c r="DQ173" s="575">
        <f t="shared" si="333"/>
        <v>30238.794561600003</v>
      </c>
      <c r="DR173" s="575">
        <f t="shared" si="334"/>
        <v>31782.819412800003</v>
      </c>
      <c r="DT173" s="83">
        <f t="shared" si="525"/>
        <v>0</v>
      </c>
      <c r="DU173" s="83">
        <f t="shared" si="525"/>
        <v>0</v>
      </c>
      <c r="DV173" s="83">
        <f t="shared" si="525"/>
        <v>1337.3057880000001</v>
      </c>
      <c r="DW173" s="83">
        <f t="shared" si="525"/>
        <v>0</v>
      </c>
      <c r="DX173" s="83">
        <f t="shared" si="525"/>
        <v>0</v>
      </c>
      <c r="DY173" s="83">
        <f t="shared" si="525"/>
        <v>0</v>
      </c>
      <c r="DZ173" s="83">
        <f t="shared" si="525"/>
        <v>0</v>
      </c>
      <c r="EA173" s="83">
        <f t="shared" si="525"/>
        <v>821.3496768</v>
      </c>
      <c r="EB173" s="83">
        <f t="shared" si="525"/>
        <v>1220.7871439999999</v>
      </c>
      <c r="EC173" s="83">
        <f t="shared" si="525"/>
        <v>0</v>
      </c>
      <c r="ED173" s="83">
        <f t="shared" si="525"/>
        <v>0</v>
      </c>
      <c r="EE173" s="83">
        <f t="shared" si="525"/>
        <v>19066.6872</v>
      </c>
      <c r="EF173" s="83">
        <f t="shared" si="525"/>
        <v>0</v>
      </c>
      <c r="EG173" s="83">
        <f t="shared" si="525"/>
        <v>0</v>
      </c>
      <c r="EH173" s="83">
        <f t="shared" si="525"/>
        <v>0</v>
      </c>
      <c r="EI173" s="83">
        <f t="shared" si="525"/>
        <v>0</v>
      </c>
      <c r="EJ173" s="83">
        <f t="shared" ref="EJ173:EM173" si="526">EJ78</f>
        <v>16076.097828</v>
      </c>
      <c r="EK173" s="83">
        <f t="shared" si="526"/>
        <v>0</v>
      </c>
      <c r="EL173" s="83">
        <f t="shared" si="526"/>
        <v>0</v>
      </c>
      <c r="EM173" s="83">
        <f t="shared" si="526"/>
        <v>52.000055999999994</v>
      </c>
      <c r="EN173" s="575">
        <f t="shared" si="336"/>
        <v>1337.3057880000001</v>
      </c>
      <c r="EO173" s="575">
        <f t="shared" si="337"/>
        <v>37236.921904799994</v>
      </c>
      <c r="EP173" s="575">
        <f t="shared" si="338"/>
        <v>38574.227692799992</v>
      </c>
      <c r="ER173" s="83">
        <f t="shared" si="512"/>
        <v>0</v>
      </c>
      <c r="ES173" s="83">
        <f t="shared" si="512"/>
        <v>0</v>
      </c>
      <c r="ET173" s="83">
        <f t="shared" si="512"/>
        <v>1370.6159688</v>
      </c>
      <c r="EU173" s="83">
        <f t="shared" si="512"/>
        <v>0</v>
      </c>
      <c r="EV173" s="83">
        <f t="shared" si="512"/>
        <v>0</v>
      </c>
      <c r="EW173" s="83">
        <f t="shared" si="512"/>
        <v>0</v>
      </c>
      <c r="EX173" s="83">
        <f t="shared" si="512"/>
        <v>0</v>
      </c>
      <c r="EY173" s="83">
        <f t="shared" si="512"/>
        <v>861.74392320000004</v>
      </c>
      <c r="EZ173" s="83">
        <f t="shared" si="512"/>
        <v>1302.5134799999998</v>
      </c>
      <c r="FA173" s="83">
        <f t="shared" si="512"/>
        <v>0</v>
      </c>
      <c r="FB173" s="83">
        <f t="shared" si="512"/>
        <v>0</v>
      </c>
      <c r="FC173" s="83">
        <f t="shared" si="512"/>
        <v>20262.688488</v>
      </c>
      <c r="FD173" s="83">
        <f t="shared" si="512"/>
        <v>0</v>
      </c>
      <c r="FE173" s="83">
        <f t="shared" si="512"/>
        <v>0</v>
      </c>
      <c r="FF173" s="83">
        <f t="shared" si="512"/>
        <v>0</v>
      </c>
      <c r="FG173" s="83">
        <f t="shared" si="512"/>
        <v>0</v>
      </c>
      <c r="FH173" s="83">
        <f t="shared" ref="FH173:FK173" si="527">FH78</f>
        <v>16883.522208000002</v>
      </c>
      <c r="FI173" s="83">
        <f t="shared" si="527"/>
        <v>0</v>
      </c>
      <c r="FJ173" s="83">
        <f t="shared" si="527"/>
        <v>0</v>
      </c>
      <c r="FK173" s="83">
        <f t="shared" si="527"/>
        <v>46.222271999999997</v>
      </c>
      <c r="FL173" s="575">
        <f t="shared" si="340"/>
        <v>1370.6159688</v>
      </c>
      <c r="FM173" s="575">
        <f t="shared" si="341"/>
        <v>39356.690371200006</v>
      </c>
      <c r="FN173" s="575">
        <f t="shared" si="342"/>
        <v>40727.306340000003</v>
      </c>
    </row>
    <row r="174" spans="1:170" x14ac:dyDescent="0.25">
      <c r="A174" s="97">
        <v>170</v>
      </c>
      <c r="B174" s="76" t="s">
        <v>149</v>
      </c>
      <c r="D174" s="84">
        <f t="shared" si="508"/>
        <v>0</v>
      </c>
      <c r="E174" s="84">
        <f t="shared" ref="E174:W174" si="528">E79</f>
        <v>0</v>
      </c>
      <c r="F174" s="84">
        <f t="shared" si="528"/>
        <v>894.47632560000011</v>
      </c>
      <c r="G174" s="84">
        <f t="shared" si="528"/>
        <v>0</v>
      </c>
      <c r="H174" s="84">
        <f t="shared" si="528"/>
        <v>0</v>
      </c>
      <c r="I174" s="84">
        <f t="shared" si="528"/>
        <v>0</v>
      </c>
      <c r="J174" s="84">
        <f t="shared" si="528"/>
        <v>0</v>
      </c>
      <c r="K174" s="84">
        <f t="shared" si="528"/>
        <v>619.37844480000001</v>
      </c>
      <c r="L174" s="84">
        <f t="shared" si="528"/>
        <v>0</v>
      </c>
      <c r="M174" s="84">
        <f t="shared" si="528"/>
        <v>0</v>
      </c>
      <c r="N174" s="84">
        <f t="shared" si="528"/>
        <v>0</v>
      </c>
      <c r="O174" s="84">
        <f t="shared" si="528"/>
        <v>86406.759719999987</v>
      </c>
      <c r="P174" s="84">
        <f t="shared" si="528"/>
        <v>0</v>
      </c>
      <c r="Q174" s="84">
        <f t="shared" si="528"/>
        <v>0</v>
      </c>
      <c r="R174" s="84">
        <f t="shared" si="528"/>
        <v>0</v>
      </c>
      <c r="S174" s="84">
        <f t="shared" si="528"/>
        <v>0</v>
      </c>
      <c r="T174" s="84">
        <f t="shared" si="528"/>
        <v>18698.834952000001</v>
      </c>
      <c r="U174" s="84">
        <f t="shared" si="528"/>
        <v>0</v>
      </c>
      <c r="V174" s="84">
        <f t="shared" si="528"/>
        <v>0</v>
      </c>
      <c r="W174" s="84">
        <f t="shared" si="528"/>
        <v>1987.5576959999999</v>
      </c>
      <c r="X174" s="576">
        <f t="shared" si="343"/>
        <v>894.47632560000011</v>
      </c>
      <c r="Y174" s="576">
        <f t="shared" si="344"/>
        <v>107712.53081279999</v>
      </c>
      <c r="Z174" s="576">
        <f t="shared" si="345"/>
        <v>108607.00713839999</v>
      </c>
      <c r="AB174" s="84">
        <f t="shared" ref="AB174:CM178" si="529">AB79</f>
        <v>0</v>
      </c>
      <c r="AC174" s="84">
        <f t="shared" si="529"/>
        <v>0</v>
      </c>
      <c r="AD174" s="84">
        <f t="shared" si="529"/>
        <v>894.47632560000011</v>
      </c>
      <c r="AE174" s="84">
        <f t="shared" si="529"/>
        <v>0</v>
      </c>
      <c r="AF174" s="84">
        <f t="shared" si="529"/>
        <v>0</v>
      </c>
      <c r="AG174" s="84">
        <f t="shared" si="529"/>
        <v>0</v>
      </c>
      <c r="AH174" s="84">
        <f t="shared" si="529"/>
        <v>0</v>
      </c>
      <c r="AI174" s="84">
        <f t="shared" si="529"/>
        <v>659.77269119999994</v>
      </c>
      <c r="AJ174" s="84">
        <f t="shared" si="529"/>
        <v>0</v>
      </c>
      <c r="AK174" s="84">
        <f t="shared" si="529"/>
        <v>0</v>
      </c>
      <c r="AL174" s="84">
        <f t="shared" si="529"/>
        <v>0</v>
      </c>
      <c r="AM174" s="84">
        <f t="shared" si="529"/>
        <v>65618.292887999996</v>
      </c>
      <c r="AN174" s="84">
        <f t="shared" si="529"/>
        <v>0</v>
      </c>
      <c r="AO174" s="84">
        <f t="shared" si="529"/>
        <v>0</v>
      </c>
      <c r="AP174" s="84">
        <f t="shared" si="529"/>
        <v>0</v>
      </c>
      <c r="AQ174" s="84">
        <f t="shared" si="529"/>
        <v>0</v>
      </c>
      <c r="AR174" s="84">
        <f t="shared" si="529"/>
        <v>14984.682804</v>
      </c>
      <c r="AS174" s="84">
        <f t="shared" si="529"/>
        <v>0</v>
      </c>
      <c r="AT174" s="84">
        <f t="shared" si="529"/>
        <v>0</v>
      </c>
      <c r="AU174" s="84">
        <f t="shared" si="529"/>
        <v>2056.8911039999998</v>
      </c>
      <c r="AV174" s="576">
        <f t="shared" si="320"/>
        <v>894.47632560000011</v>
      </c>
      <c r="AW174" s="576">
        <f t="shared" si="321"/>
        <v>83319.639487199995</v>
      </c>
      <c r="AX174" s="576">
        <f t="shared" si="322"/>
        <v>84214.115812799995</v>
      </c>
      <c r="AZ174" s="84">
        <f t="shared" si="529"/>
        <v>0</v>
      </c>
      <c r="BA174" s="84">
        <f t="shared" si="529"/>
        <v>0</v>
      </c>
      <c r="BB174" s="84">
        <f t="shared" si="529"/>
        <v>1484.2624680000001</v>
      </c>
      <c r="BC174" s="84">
        <f t="shared" si="529"/>
        <v>0</v>
      </c>
      <c r="BD174" s="84">
        <f t="shared" si="529"/>
        <v>0</v>
      </c>
      <c r="BE174" s="84">
        <f t="shared" si="529"/>
        <v>0</v>
      </c>
      <c r="BF174" s="84">
        <f t="shared" si="529"/>
        <v>0</v>
      </c>
      <c r="BG174" s="84">
        <f t="shared" si="529"/>
        <v>649.67412960000001</v>
      </c>
      <c r="BH174" s="84">
        <f t="shared" si="529"/>
        <v>3003.4428480000001</v>
      </c>
      <c r="BI174" s="84">
        <f t="shared" si="529"/>
        <v>0</v>
      </c>
      <c r="BJ174" s="84">
        <f t="shared" si="529"/>
        <v>0</v>
      </c>
      <c r="BK174" s="84">
        <f t="shared" si="529"/>
        <v>91710.765431999986</v>
      </c>
      <c r="BL174" s="84">
        <f t="shared" si="529"/>
        <v>0</v>
      </c>
      <c r="BM174" s="84">
        <f t="shared" si="529"/>
        <v>0</v>
      </c>
      <c r="BN174" s="84">
        <f t="shared" si="529"/>
        <v>0</v>
      </c>
      <c r="BO174" s="84">
        <f t="shared" si="529"/>
        <v>0</v>
      </c>
      <c r="BP174" s="84">
        <f t="shared" si="529"/>
        <v>17974.937232</v>
      </c>
      <c r="BQ174" s="84">
        <f t="shared" si="529"/>
        <v>0</v>
      </c>
      <c r="BR174" s="84">
        <f t="shared" si="529"/>
        <v>0</v>
      </c>
      <c r="BS174" s="84">
        <f t="shared" si="529"/>
        <v>1872.0020159999997</v>
      </c>
      <c r="BT174" s="576">
        <f t="shared" si="324"/>
        <v>1484.2624680000001</v>
      </c>
      <c r="BU174" s="576">
        <f t="shared" si="325"/>
        <v>115210.82165759998</v>
      </c>
      <c r="BV174" s="576">
        <f t="shared" si="326"/>
        <v>116695.08412559998</v>
      </c>
      <c r="BX174" s="84">
        <f t="shared" si="529"/>
        <v>0</v>
      </c>
      <c r="BY174" s="84">
        <f t="shared" si="529"/>
        <v>0</v>
      </c>
      <c r="BZ174" s="84">
        <f t="shared" si="529"/>
        <v>1364.7377016</v>
      </c>
      <c r="CA174" s="84">
        <f t="shared" si="529"/>
        <v>0</v>
      </c>
      <c r="CB174" s="84">
        <f t="shared" si="529"/>
        <v>0</v>
      </c>
      <c r="CC174" s="84">
        <f t="shared" si="529"/>
        <v>0</v>
      </c>
      <c r="CD174" s="84">
        <f t="shared" si="529"/>
        <v>0</v>
      </c>
      <c r="CE174" s="84">
        <f t="shared" si="529"/>
        <v>851.6453616</v>
      </c>
      <c r="CF174" s="84">
        <f t="shared" si="529"/>
        <v>4806.5301359999994</v>
      </c>
      <c r="CG174" s="84">
        <f t="shared" si="529"/>
        <v>0</v>
      </c>
      <c r="CH174" s="84">
        <f t="shared" si="529"/>
        <v>0</v>
      </c>
      <c r="CI174" s="84">
        <f t="shared" si="529"/>
        <v>98436.106007999988</v>
      </c>
      <c r="CJ174" s="84">
        <f t="shared" si="529"/>
        <v>0</v>
      </c>
      <c r="CK174" s="84">
        <f t="shared" si="529"/>
        <v>0</v>
      </c>
      <c r="CL174" s="84">
        <f t="shared" si="529"/>
        <v>0</v>
      </c>
      <c r="CM174" s="84">
        <f t="shared" si="529"/>
        <v>0</v>
      </c>
      <c r="CN174" s="84">
        <f t="shared" ref="CN174:CQ174" si="530">CN79</f>
        <v>13798.604232</v>
      </c>
      <c r="CO174" s="84">
        <f t="shared" si="530"/>
        <v>0</v>
      </c>
      <c r="CP174" s="84">
        <f t="shared" si="530"/>
        <v>0</v>
      </c>
      <c r="CQ174" s="84">
        <f t="shared" si="530"/>
        <v>1872.0020159999997</v>
      </c>
      <c r="CR174" s="576">
        <f t="shared" si="328"/>
        <v>1364.7377016</v>
      </c>
      <c r="CS174" s="576">
        <f t="shared" si="329"/>
        <v>119764.88775359998</v>
      </c>
      <c r="CT174" s="576">
        <f t="shared" si="330"/>
        <v>121129.62545519997</v>
      </c>
      <c r="CV174" s="84">
        <f t="shared" si="525"/>
        <v>0</v>
      </c>
      <c r="CW174" s="84">
        <f t="shared" si="525"/>
        <v>0</v>
      </c>
      <c r="CX174" s="84">
        <f t="shared" si="525"/>
        <v>1286.3608056</v>
      </c>
      <c r="CY174" s="84">
        <f t="shared" si="525"/>
        <v>0</v>
      </c>
      <c r="CZ174" s="84">
        <f t="shared" si="525"/>
        <v>0</v>
      </c>
      <c r="DA174" s="84">
        <f t="shared" si="525"/>
        <v>0</v>
      </c>
      <c r="DB174" s="84">
        <f t="shared" si="525"/>
        <v>0</v>
      </c>
      <c r="DC174" s="84">
        <f t="shared" si="525"/>
        <v>730.4626224000001</v>
      </c>
      <c r="DD174" s="84">
        <f t="shared" si="525"/>
        <v>7534.1466</v>
      </c>
      <c r="DE174" s="84">
        <f t="shared" si="525"/>
        <v>0</v>
      </c>
      <c r="DF174" s="84">
        <f t="shared" si="525"/>
        <v>0</v>
      </c>
      <c r="DG174" s="84">
        <f t="shared" si="525"/>
        <v>98355.217031999986</v>
      </c>
      <c r="DH174" s="84">
        <f t="shared" si="525"/>
        <v>0</v>
      </c>
      <c r="DI174" s="84">
        <f t="shared" si="525"/>
        <v>0</v>
      </c>
      <c r="DJ174" s="84">
        <f t="shared" si="525"/>
        <v>0</v>
      </c>
      <c r="DK174" s="84">
        <f t="shared" si="525"/>
        <v>0</v>
      </c>
      <c r="DL174" s="84">
        <f t="shared" si="525"/>
        <v>14422.269960000001</v>
      </c>
      <c r="DM174" s="84">
        <f t="shared" si="525"/>
        <v>0</v>
      </c>
      <c r="DN174" s="84">
        <f t="shared" si="525"/>
        <v>0</v>
      </c>
      <c r="DO174" s="84">
        <f t="shared" si="525"/>
        <v>92.444543999999993</v>
      </c>
      <c r="DP174" s="576">
        <f t="shared" si="332"/>
        <v>1286.3608056</v>
      </c>
      <c r="DQ174" s="576">
        <f t="shared" si="333"/>
        <v>121134.54075839999</v>
      </c>
      <c r="DR174" s="576">
        <f t="shared" si="334"/>
        <v>122420.90156399999</v>
      </c>
      <c r="DT174" s="84">
        <f t="shared" si="525"/>
        <v>0</v>
      </c>
      <c r="DU174" s="84">
        <f t="shared" si="525"/>
        <v>0</v>
      </c>
      <c r="DV174" s="84">
        <f t="shared" si="525"/>
        <v>1114.9113456</v>
      </c>
      <c r="DW174" s="84">
        <f t="shared" si="525"/>
        <v>0</v>
      </c>
      <c r="DX174" s="84">
        <f t="shared" si="525"/>
        <v>0</v>
      </c>
      <c r="DY174" s="84">
        <f t="shared" si="525"/>
        <v>0</v>
      </c>
      <c r="DZ174" s="84">
        <f t="shared" si="525"/>
        <v>0</v>
      </c>
      <c r="EA174" s="84">
        <f t="shared" si="525"/>
        <v>878.57485920000011</v>
      </c>
      <c r="EB174" s="84">
        <f t="shared" si="525"/>
        <v>10082.986703999999</v>
      </c>
      <c r="EC174" s="84">
        <f t="shared" si="525"/>
        <v>0</v>
      </c>
      <c r="ED174" s="84">
        <f t="shared" si="525"/>
        <v>0</v>
      </c>
      <c r="EE174" s="84">
        <f t="shared" si="525"/>
        <v>123066.79919999998</v>
      </c>
      <c r="EF174" s="84">
        <f t="shared" si="525"/>
        <v>0</v>
      </c>
      <c r="EG174" s="84">
        <f t="shared" si="525"/>
        <v>0</v>
      </c>
      <c r="EH174" s="84">
        <f t="shared" si="525"/>
        <v>0</v>
      </c>
      <c r="EI174" s="84">
        <f t="shared" si="525"/>
        <v>0</v>
      </c>
      <c r="EJ174" s="84">
        <f t="shared" ref="EJ174:EM174" si="531">EJ79</f>
        <v>17356.839948000001</v>
      </c>
      <c r="EK174" s="84">
        <f t="shared" si="531"/>
        <v>0</v>
      </c>
      <c r="EL174" s="84">
        <f t="shared" si="531"/>
        <v>0</v>
      </c>
      <c r="EM174" s="84">
        <f t="shared" si="531"/>
        <v>98.22232799999999</v>
      </c>
      <c r="EN174" s="576">
        <f t="shared" si="336"/>
        <v>1114.9113456</v>
      </c>
      <c r="EO174" s="576">
        <f t="shared" si="337"/>
        <v>151483.42303919999</v>
      </c>
      <c r="EP174" s="576">
        <f t="shared" si="338"/>
        <v>152598.33438479999</v>
      </c>
      <c r="ER174" s="84">
        <f t="shared" si="512"/>
        <v>0</v>
      </c>
      <c r="ES174" s="84">
        <f t="shared" si="512"/>
        <v>0</v>
      </c>
      <c r="ET174" s="84">
        <f t="shared" si="512"/>
        <v>1142.3432591999999</v>
      </c>
      <c r="EU174" s="84">
        <f t="shared" si="512"/>
        <v>0</v>
      </c>
      <c r="EV174" s="84">
        <f t="shared" si="512"/>
        <v>0</v>
      </c>
      <c r="EW174" s="84">
        <f t="shared" si="512"/>
        <v>0</v>
      </c>
      <c r="EX174" s="84">
        <f t="shared" si="512"/>
        <v>0</v>
      </c>
      <c r="EY174" s="84">
        <f t="shared" si="512"/>
        <v>922.33529280000005</v>
      </c>
      <c r="EZ174" s="84">
        <f t="shared" si="512"/>
        <v>10731.689495999999</v>
      </c>
      <c r="FA174" s="84">
        <f t="shared" si="512"/>
        <v>0</v>
      </c>
      <c r="FB174" s="84">
        <f t="shared" si="512"/>
        <v>0</v>
      </c>
      <c r="FC174" s="84">
        <f t="shared" si="512"/>
        <v>130791.69640799999</v>
      </c>
      <c r="FD174" s="84">
        <f t="shared" si="512"/>
        <v>0</v>
      </c>
      <c r="FE174" s="84">
        <f t="shared" si="512"/>
        <v>0</v>
      </c>
      <c r="FF174" s="84">
        <f t="shared" si="512"/>
        <v>0</v>
      </c>
      <c r="FG174" s="84">
        <f t="shared" ref="FG174:FK174" si="532">FG79</f>
        <v>0</v>
      </c>
      <c r="FH174" s="84">
        <f t="shared" si="532"/>
        <v>18231.085655999999</v>
      </c>
      <c r="FI174" s="84">
        <f t="shared" si="532"/>
        <v>0</v>
      </c>
      <c r="FJ174" s="84">
        <f t="shared" si="532"/>
        <v>0</v>
      </c>
      <c r="FK174" s="84">
        <f t="shared" si="532"/>
        <v>86.666759999999996</v>
      </c>
      <c r="FL174" s="576">
        <f t="shared" si="340"/>
        <v>1142.3432591999999</v>
      </c>
      <c r="FM174" s="576">
        <f t="shared" si="341"/>
        <v>160763.47361279998</v>
      </c>
      <c r="FN174" s="576">
        <f t="shared" si="342"/>
        <v>161905.81687199997</v>
      </c>
    </row>
    <row r="175" spans="1:170" x14ac:dyDescent="0.25">
      <c r="A175" s="97">
        <v>171</v>
      </c>
      <c r="B175" s="63" t="s">
        <v>150</v>
      </c>
      <c r="D175" s="83">
        <f t="shared" si="508"/>
        <v>0</v>
      </c>
      <c r="E175" s="83">
        <f t="shared" ref="E175:W175" si="533">E80</f>
        <v>0</v>
      </c>
      <c r="F175" s="83">
        <f t="shared" si="533"/>
        <v>0</v>
      </c>
      <c r="G175" s="83">
        <f t="shared" si="533"/>
        <v>0</v>
      </c>
      <c r="H175" s="83">
        <f t="shared" si="533"/>
        <v>0</v>
      </c>
      <c r="I175" s="83">
        <f t="shared" si="533"/>
        <v>0</v>
      </c>
      <c r="J175" s="83">
        <f t="shared" si="533"/>
        <v>0</v>
      </c>
      <c r="K175" s="83">
        <f t="shared" si="533"/>
        <v>0</v>
      </c>
      <c r="L175" s="83">
        <f t="shared" si="533"/>
        <v>0</v>
      </c>
      <c r="M175" s="83">
        <f t="shared" si="533"/>
        <v>0</v>
      </c>
      <c r="N175" s="83">
        <f t="shared" si="533"/>
        <v>0</v>
      </c>
      <c r="O175" s="83">
        <f t="shared" si="533"/>
        <v>0</v>
      </c>
      <c r="P175" s="83">
        <f t="shared" si="533"/>
        <v>0</v>
      </c>
      <c r="Q175" s="83">
        <f t="shared" si="533"/>
        <v>0</v>
      </c>
      <c r="R175" s="83">
        <f t="shared" si="533"/>
        <v>0</v>
      </c>
      <c r="S175" s="83">
        <f t="shared" si="533"/>
        <v>0</v>
      </c>
      <c r="T175" s="83">
        <f t="shared" si="533"/>
        <v>645.93950399999994</v>
      </c>
      <c r="U175" s="83">
        <f t="shared" si="533"/>
        <v>0</v>
      </c>
      <c r="V175" s="83">
        <f t="shared" si="533"/>
        <v>28819.586591999996</v>
      </c>
      <c r="W175" s="83">
        <f t="shared" si="533"/>
        <v>104.00011199999999</v>
      </c>
      <c r="X175" s="575">
        <f t="shared" si="343"/>
        <v>0</v>
      </c>
      <c r="Y175" s="575">
        <f t="shared" si="344"/>
        <v>29569.526207999996</v>
      </c>
      <c r="Z175" s="575">
        <f t="shared" si="345"/>
        <v>29569.526207999996</v>
      </c>
      <c r="AB175" s="83">
        <f t="shared" si="529"/>
        <v>0</v>
      </c>
      <c r="AC175" s="83">
        <f t="shared" si="529"/>
        <v>0</v>
      </c>
      <c r="AD175" s="83">
        <f t="shared" si="529"/>
        <v>0</v>
      </c>
      <c r="AE175" s="83">
        <f t="shared" si="529"/>
        <v>0</v>
      </c>
      <c r="AF175" s="83">
        <f t="shared" si="529"/>
        <v>0</v>
      </c>
      <c r="AG175" s="83">
        <f t="shared" si="529"/>
        <v>0</v>
      </c>
      <c r="AH175" s="83">
        <f t="shared" si="529"/>
        <v>0</v>
      </c>
      <c r="AI175" s="83">
        <f t="shared" si="529"/>
        <v>0</v>
      </c>
      <c r="AJ175" s="83">
        <f t="shared" si="529"/>
        <v>0</v>
      </c>
      <c r="AK175" s="83">
        <f t="shared" si="529"/>
        <v>0</v>
      </c>
      <c r="AL175" s="83">
        <f t="shared" si="529"/>
        <v>0</v>
      </c>
      <c r="AM175" s="83">
        <f t="shared" si="529"/>
        <v>0</v>
      </c>
      <c r="AN175" s="83">
        <f t="shared" si="529"/>
        <v>0</v>
      </c>
      <c r="AO175" s="83">
        <f t="shared" si="529"/>
        <v>0</v>
      </c>
      <c r="AP175" s="83">
        <f t="shared" si="529"/>
        <v>0</v>
      </c>
      <c r="AQ175" s="83">
        <f t="shared" si="529"/>
        <v>0</v>
      </c>
      <c r="AR175" s="83">
        <f t="shared" si="529"/>
        <v>562.41284400000006</v>
      </c>
      <c r="AS175" s="83">
        <f t="shared" si="529"/>
        <v>0</v>
      </c>
      <c r="AT175" s="83">
        <f t="shared" si="529"/>
        <v>25329.805055999997</v>
      </c>
      <c r="AU175" s="83">
        <f t="shared" si="529"/>
        <v>98.22232799999999</v>
      </c>
      <c r="AV175" s="575">
        <f t="shared" si="320"/>
        <v>0</v>
      </c>
      <c r="AW175" s="575">
        <f t="shared" si="321"/>
        <v>25990.440227999996</v>
      </c>
      <c r="AX175" s="575">
        <f t="shared" si="322"/>
        <v>25990.440227999996</v>
      </c>
      <c r="AZ175" s="83">
        <f t="shared" si="529"/>
        <v>0</v>
      </c>
      <c r="BA175" s="83">
        <f t="shared" si="529"/>
        <v>0</v>
      </c>
      <c r="BB175" s="83">
        <f t="shared" si="529"/>
        <v>0</v>
      </c>
      <c r="BC175" s="83">
        <f t="shared" si="529"/>
        <v>0</v>
      </c>
      <c r="BD175" s="83">
        <f t="shared" si="529"/>
        <v>0</v>
      </c>
      <c r="BE175" s="83">
        <f t="shared" si="529"/>
        <v>0</v>
      </c>
      <c r="BF175" s="83">
        <f t="shared" si="529"/>
        <v>0</v>
      </c>
      <c r="BG175" s="83">
        <f t="shared" si="529"/>
        <v>0</v>
      </c>
      <c r="BH175" s="83">
        <f t="shared" si="529"/>
        <v>0</v>
      </c>
      <c r="BI175" s="83">
        <f t="shared" si="529"/>
        <v>0</v>
      </c>
      <c r="BJ175" s="83">
        <f t="shared" si="529"/>
        <v>0</v>
      </c>
      <c r="BK175" s="83">
        <f t="shared" si="529"/>
        <v>0</v>
      </c>
      <c r="BL175" s="83">
        <f t="shared" si="529"/>
        <v>0</v>
      </c>
      <c r="BM175" s="83">
        <f t="shared" si="529"/>
        <v>0</v>
      </c>
      <c r="BN175" s="83">
        <f t="shared" si="529"/>
        <v>0</v>
      </c>
      <c r="BO175" s="83">
        <f t="shared" si="529"/>
        <v>0</v>
      </c>
      <c r="BP175" s="83">
        <f t="shared" si="529"/>
        <v>618.09728399999995</v>
      </c>
      <c r="BQ175" s="83">
        <f t="shared" si="529"/>
        <v>0</v>
      </c>
      <c r="BR175" s="83">
        <f t="shared" si="529"/>
        <v>28351.586088</v>
      </c>
      <c r="BS175" s="83">
        <f t="shared" si="529"/>
        <v>98.22232799999999</v>
      </c>
      <c r="BT175" s="575">
        <f t="shared" si="324"/>
        <v>0</v>
      </c>
      <c r="BU175" s="575">
        <f t="shared" si="325"/>
        <v>29067.905699999999</v>
      </c>
      <c r="BV175" s="575">
        <f t="shared" si="326"/>
        <v>29067.905699999999</v>
      </c>
      <c r="BX175" s="83">
        <f t="shared" si="529"/>
        <v>0</v>
      </c>
      <c r="BY175" s="83">
        <f t="shared" si="529"/>
        <v>0</v>
      </c>
      <c r="BZ175" s="83">
        <f t="shared" si="529"/>
        <v>0</v>
      </c>
      <c r="CA175" s="83">
        <f t="shared" si="529"/>
        <v>0</v>
      </c>
      <c r="CB175" s="83">
        <f t="shared" si="529"/>
        <v>0</v>
      </c>
      <c r="CC175" s="83">
        <f t="shared" si="529"/>
        <v>0</v>
      </c>
      <c r="CD175" s="83">
        <f t="shared" si="529"/>
        <v>0</v>
      </c>
      <c r="CE175" s="83">
        <f t="shared" si="529"/>
        <v>0</v>
      </c>
      <c r="CF175" s="83">
        <f t="shared" si="529"/>
        <v>0</v>
      </c>
      <c r="CG175" s="83">
        <f t="shared" si="529"/>
        <v>0</v>
      </c>
      <c r="CH175" s="83">
        <f t="shared" si="529"/>
        <v>0</v>
      </c>
      <c r="CI175" s="83">
        <f t="shared" si="529"/>
        <v>0</v>
      </c>
      <c r="CJ175" s="83">
        <f t="shared" si="529"/>
        <v>0</v>
      </c>
      <c r="CK175" s="83">
        <f t="shared" si="529"/>
        <v>0</v>
      </c>
      <c r="CL175" s="83">
        <f t="shared" si="529"/>
        <v>0</v>
      </c>
      <c r="CM175" s="83">
        <f t="shared" si="529"/>
        <v>0</v>
      </c>
      <c r="CN175" s="83">
        <f t="shared" ref="CN175:CQ175" si="534">CN80</f>
        <v>473.31774000000001</v>
      </c>
      <c r="CO175" s="83">
        <f t="shared" si="534"/>
        <v>0</v>
      </c>
      <c r="CP175" s="83">
        <f t="shared" si="534"/>
        <v>29582.254079999995</v>
      </c>
      <c r="CQ175" s="83">
        <f t="shared" si="534"/>
        <v>98.22232799999999</v>
      </c>
      <c r="CR175" s="575">
        <f t="shared" si="328"/>
        <v>0</v>
      </c>
      <c r="CS175" s="575">
        <f t="shared" si="329"/>
        <v>30153.794147999994</v>
      </c>
      <c r="CT175" s="575">
        <f t="shared" si="330"/>
        <v>30153.794147999994</v>
      </c>
      <c r="CV175" s="83">
        <f t="shared" si="525"/>
        <v>0</v>
      </c>
      <c r="CW175" s="83">
        <f t="shared" si="525"/>
        <v>0</v>
      </c>
      <c r="CX175" s="83">
        <f t="shared" si="525"/>
        <v>0</v>
      </c>
      <c r="CY175" s="83">
        <f t="shared" si="525"/>
        <v>0</v>
      </c>
      <c r="CZ175" s="83">
        <f t="shared" si="525"/>
        <v>0</v>
      </c>
      <c r="DA175" s="83">
        <f t="shared" si="525"/>
        <v>0</v>
      </c>
      <c r="DB175" s="83">
        <f t="shared" si="525"/>
        <v>0</v>
      </c>
      <c r="DC175" s="83">
        <f t="shared" si="525"/>
        <v>0</v>
      </c>
      <c r="DD175" s="83">
        <f t="shared" si="525"/>
        <v>0</v>
      </c>
      <c r="DE175" s="83">
        <f t="shared" si="525"/>
        <v>0</v>
      </c>
      <c r="DF175" s="83">
        <f t="shared" si="525"/>
        <v>0</v>
      </c>
      <c r="DG175" s="83">
        <f t="shared" si="525"/>
        <v>0</v>
      </c>
      <c r="DH175" s="83">
        <f t="shared" si="525"/>
        <v>0</v>
      </c>
      <c r="DI175" s="83">
        <f t="shared" si="525"/>
        <v>0</v>
      </c>
      <c r="DJ175" s="83">
        <f t="shared" si="525"/>
        <v>0</v>
      </c>
      <c r="DK175" s="83">
        <f t="shared" si="525"/>
        <v>0</v>
      </c>
      <c r="DL175" s="83">
        <f t="shared" si="525"/>
        <v>495.59151600000001</v>
      </c>
      <c r="DM175" s="83">
        <f t="shared" si="525"/>
        <v>0</v>
      </c>
      <c r="DN175" s="83">
        <f t="shared" si="525"/>
        <v>34250.703551999999</v>
      </c>
      <c r="DO175" s="83">
        <f t="shared" si="525"/>
        <v>5.7777839999999996</v>
      </c>
      <c r="DP175" s="575">
        <f t="shared" si="332"/>
        <v>0</v>
      </c>
      <c r="DQ175" s="575">
        <f t="shared" si="333"/>
        <v>34752.072851999998</v>
      </c>
      <c r="DR175" s="575">
        <f t="shared" si="334"/>
        <v>34752.072851999998</v>
      </c>
      <c r="DT175" s="83">
        <f t="shared" si="525"/>
        <v>0</v>
      </c>
      <c r="DU175" s="83">
        <f t="shared" si="525"/>
        <v>0</v>
      </c>
      <c r="DV175" s="83">
        <f t="shared" si="525"/>
        <v>0</v>
      </c>
      <c r="DW175" s="83">
        <f t="shared" si="525"/>
        <v>0</v>
      </c>
      <c r="DX175" s="83">
        <f t="shared" si="525"/>
        <v>0</v>
      </c>
      <c r="DY175" s="83">
        <f t="shared" si="525"/>
        <v>0</v>
      </c>
      <c r="DZ175" s="83">
        <f t="shared" si="525"/>
        <v>0</v>
      </c>
      <c r="EA175" s="83">
        <f t="shared" si="525"/>
        <v>0</v>
      </c>
      <c r="EB175" s="83">
        <f t="shared" si="525"/>
        <v>0</v>
      </c>
      <c r="EC175" s="83">
        <f t="shared" si="525"/>
        <v>0</v>
      </c>
      <c r="ED175" s="83">
        <f t="shared" si="525"/>
        <v>0</v>
      </c>
      <c r="EE175" s="83">
        <f t="shared" si="525"/>
        <v>0</v>
      </c>
      <c r="EF175" s="83">
        <f t="shared" si="525"/>
        <v>0</v>
      </c>
      <c r="EG175" s="83">
        <f t="shared" si="525"/>
        <v>0</v>
      </c>
      <c r="EH175" s="83">
        <f t="shared" si="525"/>
        <v>0</v>
      </c>
      <c r="EI175" s="83">
        <f t="shared" si="525"/>
        <v>0</v>
      </c>
      <c r="EJ175" s="83">
        <f t="shared" ref="EJ175:EM175" si="535">EJ80</f>
        <v>595.82350799999995</v>
      </c>
      <c r="EK175" s="83">
        <f t="shared" si="535"/>
        <v>0</v>
      </c>
      <c r="EL175" s="83">
        <f t="shared" si="535"/>
        <v>36931.595327999996</v>
      </c>
      <c r="EM175" s="83">
        <f t="shared" si="535"/>
        <v>5.7777839999999996</v>
      </c>
      <c r="EN175" s="575">
        <f t="shared" si="336"/>
        <v>0</v>
      </c>
      <c r="EO175" s="575">
        <f t="shared" si="337"/>
        <v>37533.196619999995</v>
      </c>
      <c r="EP175" s="575">
        <f t="shared" si="338"/>
        <v>37533.196619999995</v>
      </c>
      <c r="ER175" s="83">
        <f t="shared" ref="ER175:FK178" si="536">ER80</f>
        <v>0</v>
      </c>
      <c r="ES175" s="83">
        <f t="shared" si="536"/>
        <v>0</v>
      </c>
      <c r="ET175" s="83">
        <f t="shared" si="536"/>
        <v>0</v>
      </c>
      <c r="EU175" s="83">
        <f t="shared" si="536"/>
        <v>0</v>
      </c>
      <c r="EV175" s="83">
        <f t="shared" si="536"/>
        <v>0</v>
      </c>
      <c r="EW175" s="83">
        <f t="shared" si="536"/>
        <v>0</v>
      </c>
      <c r="EX175" s="83">
        <f t="shared" si="536"/>
        <v>0</v>
      </c>
      <c r="EY175" s="83">
        <f t="shared" si="536"/>
        <v>0</v>
      </c>
      <c r="EZ175" s="83">
        <f t="shared" si="536"/>
        <v>0</v>
      </c>
      <c r="FA175" s="83">
        <f t="shared" si="536"/>
        <v>0</v>
      </c>
      <c r="FB175" s="83">
        <f t="shared" si="536"/>
        <v>0</v>
      </c>
      <c r="FC175" s="83">
        <f t="shared" si="536"/>
        <v>0</v>
      </c>
      <c r="FD175" s="83">
        <f t="shared" si="536"/>
        <v>0</v>
      </c>
      <c r="FE175" s="83">
        <f t="shared" si="536"/>
        <v>0</v>
      </c>
      <c r="FF175" s="83">
        <f t="shared" si="536"/>
        <v>0</v>
      </c>
      <c r="FG175" s="83">
        <f t="shared" si="536"/>
        <v>0</v>
      </c>
      <c r="FH175" s="83">
        <f t="shared" si="536"/>
        <v>629.23417200000006</v>
      </c>
      <c r="FI175" s="83">
        <f t="shared" si="536"/>
        <v>0</v>
      </c>
      <c r="FJ175" s="83">
        <f t="shared" si="536"/>
        <v>40508.043623999991</v>
      </c>
      <c r="FK175" s="83">
        <f t="shared" si="536"/>
        <v>5.7777839999999996</v>
      </c>
      <c r="FL175" s="575">
        <f t="shared" si="340"/>
        <v>0</v>
      </c>
      <c r="FM175" s="575">
        <f t="shared" si="341"/>
        <v>41143.055579999986</v>
      </c>
      <c r="FN175" s="575">
        <f t="shared" si="342"/>
        <v>41143.055579999986</v>
      </c>
    </row>
    <row r="176" spans="1:170" x14ac:dyDescent="0.25">
      <c r="A176" s="97">
        <v>172</v>
      </c>
      <c r="B176" s="62" t="s">
        <v>151</v>
      </c>
      <c r="D176" s="84">
        <f t="shared" si="508"/>
        <v>0</v>
      </c>
      <c r="E176" s="84">
        <f t="shared" ref="E176:W176" si="537">E81</f>
        <v>0</v>
      </c>
      <c r="F176" s="84">
        <f t="shared" si="537"/>
        <v>0</v>
      </c>
      <c r="G176" s="84">
        <f t="shared" si="537"/>
        <v>0</v>
      </c>
      <c r="H176" s="84">
        <f t="shared" si="537"/>
        <v>0</v>
      </c>
      <c r="I176" s="84">
        <f t="shared" si="537"/>
        <v>0</v>
      </c>
      <c r="J176" s="84">
        <f t="shared" si="537"/>
        <v>0</v>
      </c>
      <c r="K176" s="84">
        <f t="shared" si="537"/>
        <v>0</v>
      </c>
      <c r="L176" s="84">
        <f t="shared" si="537"/>
        <v>0</v>
      </c>
      <c r="M176" s="84">
        <f t="shared" si="537"/>
        <v>0</v>
      </c>
      <c r="N176" s="84">
        <f t="shared" si="537"/>
        <v>0</v>
      </c>
      <c r="O176" s="84">
        <f t="shared" si="537"/>
        <v>7112.452104</v>
      </c>
      <c r="P176" s="84">
        <f t="shared" si="537"/>
        <v>0</v>
      </c>
      <c r="Q176" s="84">
        <f t="shared" si="537"/>
        <v>0</v>
      </c>
      <c r="R176" s="84">
        <f t="shared" si="537"/>
        <v>0</v>
      </c>
      <c r="S176" s="84">
        <f t="shared" si="537"/>
        <v>0</v>
      </c>
      <c r="T176" s="84">
        <f t="shared" si="537"/>
        <v>2355.4518120000002</v>
      </c>
      <c r="U176" s="84">
        <f t="shared" si="537"/>
        <v>0</v>
      </c>
      <c r="V176" s="84">
        <f t="shared" si="537"/>
        <v>0</v>
      </c>
      <c r="W176" s="84">
        <f t="shared" si="537"/>
        <v>150.22238399999998</v>
      </c>
      <c r="X176" s="576">
        <f t="shared" si="343"/>
        <v>0</v>
      </c>
      <c r="Y176" s="576">
        <f t="shared" si="344"/>
        <v>9618.1262999999999</v>
      </c>
      <c r="Z176" s="576">
        <f t="shared" si="345"/>
        <v>9618.1262999999999</v>
      </c>
      <c r="AB176" s="84">
        <f t="shared" si="529"/>
        <v>0</v>
      </c>
      <c r="AC176" s="84">
        <f t="shared" si="529"/>
        <v>0</v>
      </c>
      <c r="AD176" s="84">
        <f t="shared" si="529"/>
        <v>0</v>
      </c>
      <c r="AE176" s="84">
        <f t="shared" si="529"/>
        <v>0</v>
      </c>
      <c r="AF176" s="84">
        <f t="shared" si="529"/>
        <v>0</v>
      </c>
      <c r="AG176" s="84">
        <f t="shared" si="529"/>
        <v>0</v>
      </c>
      <c r="AH176" s="84">
        <f t="shared" si="529"/>
        <v>0</v>
      </c>
      <c r="AI176" s="84">
        <f t="shared" si="529"/>
        <v>0</v>
      </c>
      <c r="AJ176" s="84">
        <f t="shared" si="529"/>
        <v>0</v>
      </c>
      <c r="AK176" s="84">
        <f t="shared" si="529"/>
        <v>0</v>
      </c>
      <c r="AL176" s="84">
        <f t="shared" si="529"/>
        <v>0</v>
      </c>
      <c r="AM176" s="84">
        <f t="shared" si="529"/>
        <v>7164.4521599999989</v>
      </c>
      <c r="AN176" s="84">
        <f t="shared" si="529"/>
        <v>0</v>
      </c>
      <c r="AO176" s="84">
        <f t="shared" si="529"/>
        <v>0</v>
      </c>
      <c r="AP176" s="84">
        <f t="shared" si="529"/>
        <v>0</v>
      </c>
      <c r="AQ176" s="84">
        <f t="shared" si="529"/>
        <v>0</v>
      </c>
      <c r="AR176" s="84">
        <f t="shared" si="529"/>
        <v>2060.3242799999998</v>
      </c>
      <c r="AS176" s="84">
        <f t="shared" si="529"/>
        <v>0</v>
      </c>
      <c r="AT176" s="84">
        <f t="shared" si="529"/>
        <v>0</v>
      </c>
      <c r="AU176" s="84">
        <f t="shared" si="529"/>
        <v>144.44460000000001</v>
      </c>
      <c r="AV176" s="576">
        <f t="shared" si="320"/>
        <v>0</v>
      </c>
      <c r="AW176" s="576">
        <f t="shared" si="321"/>
        <v>9369.2210399999985</v>
      </c>
      <c r="AX176" s="576">
        <f t="shared" si="322"/>
        <v>9369.2210399999985</v>
      </c>
      <c r="AZ176" s="84">
        <f t="shared" si="529"/>
        <v>0</v>
      </c>
      <c r="BA176" s="84">
        <f t="shared" si="529"/>
        <v>0</v>
      </c>
      <c r="BB176" s="84">
        <f t="shared" si="529"/>
        <v>0</v>
      </c>
      <c r="BC176" s="84">
        <f t="shared" si="529"/>
        <v>0</v>
      </c>
      <c r="BD176" s="84">
        <f t="shared" si="529"/>
        <v>0</v>
      </c>
      <c r="BE176" s="84">
        <f t="shared" si="529"/>
        <v>0</v>
      </c>
      <c r="BF176" s="84">
        <f t="shared" si="529"/>
        <v>0</v>
      </c>
      <c r="BG176" s="84">
        <f t="shared" si="529"/>
        <v>0</v>
      </c>
      <c r="BH176" s="84">
        <f t="shared" si="529"/>
        <v>0</v>
      </c>
      <c r="BI176" s="84">
        <f t="shared" si="529"/>
        <v>0</v>
      </c>
      <c r="BJ176" s="84">
        <f t="shared" si="529"/>
        <v>0</v>
      </c>
      <c r="BK176" s="84">
        <f t="shared" si="529"/>
        <v>7551.5636879999993</v>
      </c>
      <c r="BL176" s="84">
        <f t="shared" si="529"/>
        <v>0</v>
      </c>
      <c r="BM176" s="84">
        <f t="shared" si="529"/>
        <v>0</v>
      </c>
      <c r="BN176" s="84">
        <f t="shared" si="529"/>
        <v>0</v>
      </c>
      <c r="BO176" s="84">
        <f t="shared" si="529"/>
        <v>0</v>
      </c>
      <c r="BP176" s="84">
        <f t="shared" si="529"/>
        <v>2260.7882639999998</v>
      </c>
      <c r="BQ176" s="84">
        <f t="shared" si="529"/>
        <v>0</v>
      </c>
      <c r="BR176" s="84">
        <f t="shared" si="529"/>
        <v>0</v>
      </c>
      <c r="BS176" s="84">
        <f t="shared" si="529"/>
        <v>144.44460000000001</v>
      </c>
      <c r="BT176" s="576">
        <f t="shared" si="324"/>
        <v>0</v>
      </c>
      <c r="BU176" s="576">
        <f t="shared" si="325"/>
        <v>9956.7965519999998</v>
      </c>
      <c r="BV176" s="576">
        <f t="shared" si="326"/>
        <v>9956.7965519999998</v>
      </c>
      <c r="BX176" s="84">
        <f t="shared" si="529"/>
        <v>0</v>
      </c>
      <c r="BY176" s="84">
        <f t="shared" si="529"/>
        <v>0</v>
      </c>
      <c r="BZ176" s="84">
        <f t="shared" si="529"/>
        <v>0</v>
      </c>
      <c r="CA176" s="84">
        <f t="shared" si="529"/>
        <v>0</v>
      </c>
      <c r="CB176" s="84">
        <f t="shared" si="529"/>
        <v>0</v>
      </c>
      <c r="CC176" s="84">
        <f t="shared" si="529"/>
        <v>0</v>
      </c>
      <c r="CD176" s="84">
        <f t="shared" si="529"/>
        <v>0</v>
      </c>
      <c r="CE176" s="84">
        <f t="shared" si="529"/>
        <v>0</v>
      </c>
      <c r="CF176" s="84">
        <f t="shared" si="529"/>
        <v>0</v>
      </c>
      <c r="CG176" s="84">
        <f t="shared" si="529"/>
        <v>0</v>
      </c>
      <c r="CH176" s="84">
        <f t="shared" si="529"/>
        <v>0</v>
      </c>
      <c r="CI176" s="84">
        <f t="shared" si="529"/>
        <v>8100.4531679999991</v>
      </c>
      <c r="CJ176" s="84">
        <f t="shared" si="529"/>
        <v>0</v>
      </c>
      <c r="CK176" s="84">
        <f t="shared" si="529"/>
        <v>0</v>
      </c>
      <c r="CL176" s="84">
        <f t="shared" si="529"/>
        <v>0</v>
      </c>
      <c r="CM176" s="84">
        <f t="shared" si="529"/>
        <v>0</v>
      </c>
      <c r="CN176" s="84">
        <f t="shared" ref="CN176:CQ176" si="538">CN81</f>
        <v>1737.3545280000001</v>
      </c>
      <c r="CO176" s="84">
        <f t="shared" si="538"/>
        <v>0</v>
      </c>
      <c r="CP176" s="84">
        <f t="shared" si="538"/>
        <v>0</v>
      </c>
      <c r="CQ176" s="84">
        <f t="shared" si="538"/>
        <v>144.44460000000001</v>
      </c>
      <c r="CR176" s="576">
        <f t="shared" si="328"/>
        <v>0</v>
      </c>
      <c r="CS176" s="576">
        <f t="shared" si="329"/>
        <v>9982.2522960000006</v>
      </c>
      <c r="CT176" s="576">
        <f t="shared" si="330"/>
        <v>9982.2522960000006</v>
      </c>
      <c r="CV176" s="84">
        <f t="shared" si="525"/>
        <v>0</v>
      </c>
      <c r="CW176" s="84">
        <f t="shared" si="525"/>
        <v>0</v>
      </c>
      <c r="CX176" s="84">
        <f t="shared" si="525"/>
        <v>0</v>
      </c>
      <c r="CY176" s="84">
        <f t="shared" si="525"/>
        <v>0</v>
      </c>
      <c r="CZ176" s="84">
        <f t="shared" si="525"/>
        <v>0</v>
      </c>
      <c r="DA176" s="84">
        <f t="shared" si="525"/>
        <v>0</v>
      </c>
      <c r="DB176" s="84">
        <f t="shared" si="525"/>
        <v>0</v>
      </c>
      <c r="DC176" s="84">
        <f t="shared" si="525"/>
        <v>0</v>
      </c>
      <c r="DD176" s="84">
        <f t="shared" si="525"/>
        <v>0</v>
      </c>
      <c r="DE176" s="84">
        <f t="shared" si="525"/>
        <v>0</v>
      </c>
      <c r="DF176" s="84">
        <f t="shared" si="525"/>
        <v>0</v>
      </c>
      <c r="DG176" s="84">
        <f t="shared" si="525"/>
        <v>8094.6753839999992</v>
      </c>
      <c r="DH176" s="84">
        <f t="shared" si="525"/>
        <v>0</v>
      </c>
      <c r="DI176" s="84">
        <f t="shared" si="525"/>
        <v>0</v>
      </c>
      <c r="DJ176" s="84">
        <f t="shared" si="525"/>
        <v>0</v>
      </c>
      <c r="DK176" s="84">
        <f t="shared" si="525"/>
        <v>0</v>
      </c>
      <c r="DL176" s="84">
        <f t="shared" si="525"/>
        <v>1815.3127440000001</v>
      </c>
      <c r="DM176" s="84">
        <f t="shared" si="525"/>
        <v>0</v>
      </c>
      <c r="DN176" s="84">
        <f t="shared" si="525"/>
        <v>0</v>
      </c>
      <c r="DO176" s="84">
        <f t="shared" si="525"/>
        <v>5.7777839999999996</v>
      </c>
      <c r="DP176" s="576">
        <f t="shared" si="332"/>
        <v>0</v>
      </c>
      <c r="DQ176" s="576">
        <f t="shared" si="333"/>
        <v>9915.7659119999989</v>
      </c>
      <c r="DR176" s="576">
        <f t="shared" si="334"/>
        <v>9915.7659119999989</v>
      </c>
      <c r="DT176" s="84">
        <f t="shared" si="525"/>
        <v>0</v>
      </c>
      <c r="DU176" s="84">
        <f t="shared" si="525"/>
        <v>0</v>
      </c>
      <c r="DV176" s="84">
        <f t="shared" si="525"/>
        <v>0</v>
      </c>
      <c r="DW176" s="84">
        <f t="shared" si="525"/>
        <v>0</v>
      </c>
      <c r="DX176" s="84">
        <f t="shared" si="525"/>
        <v>0</v>
      </c>
      <c r="DY176" s="84">
        <f t="shared" si="525"/>
        <v>0</v>
      </c>
      <c r="DZ176" s="84">
        <f t="shared" si="525"/>
        <v>0</v>
      </c>
      <c r="EA176" s="84">
        <f t="shared" si="525"/>
        <v>0</v>
      </c>
      <c r="EB176" s="84">
        <f t="shared" si="525"/>
        <v>0</v>
      </c>
      <c r="EC176" s="84">
        <f t="shared" si="525"/>
        <v>0</v>
      </c>
      <c r="ED176" s="84">
        <f t="shared" si="525"/>
        <v>0</v>
      </c>
      <c r="EE176" s="84">
        <f t="shared" si="525"/>
        <v>10128.455351999999</v>
      </c>
      <c r="EF176" s="84">
        <f t="shared" si="525"/>
        <v>0</v>
      </c>
      <c r="EG176" s="84">
        <f t="shared" si="525"/>
        <v>0</v>
      </c>
      <c r="EH176" s="84">
        <f t="shared" si="525"/>
        <v>0</v>
      </c>
      <c r="EI176" s="84">
        <f t="shared" si="525"/>
        <v>0</v>
      </c>
      <c r="EJ176" s="84">
        <f t="shared" ref="EJ176:EM176" si="539">EJ81</f>
        <v>2182.8300479999998</v>
      </c>
      <c r="EK176" s="84">
        <f t="shared" si="539"/>
        <v>0</v>
      </c>
      <c r="EL176" s="84">
        <f t="shared" si="539"/>
        <v>0</v>
      </c>
      <c r="EM176" s="84">
        <f t="shared" si="539"/>
        <v>5.7777839999999996</v>
      </c>
      <c r="EN176" s="576">
        <f t="shared" si="336"/>
        <v>0</v>
      </c>
      <c r="EO176" s="576">
        <f t="shared" si="337"/>
        <v>12317.063183999999</v>
      </c>
      <c r="EP176" s="576">
        <f t="shared" si="338"/>
        <v>12317.063183999999</v>
      </c>
      <c r="ER176" s="84">
        <f t="shared" si="536"/>
        <v>0</v>
      </c>
      <c r="ES176" s="84">
        <f t="shared" si="536"/>
        <v>0</v>
      </c>
      <c r="ET176" s="84">
        <f t="shared" si="536"/>
        <v>0</v>
      </c>
      <c r="EU176" s="84">
        <f t="shared" si="536"/>
        <v>0</v>
      </c>
      <c r="EV176" s="84">
        <f t="shared" si="536"/>
        <v>0</v>
      </c>
      <c r="EW176" s="84">
        <f t="shared" si="536"/>
        <v>0</v>
      </c>
      <c r="EX176" s="84">
        <f t="shared" si="536"/>
        <v>0</v>
      </c>
      <c r="EY176" s="84">
        <f t="shared" si="536"/>
        <v>0</v>
      </c>
      <c r="EZ176" s="84">
        <f t="shared" si="536"/>
        <v>0</v>
      </c>
      <c r="FA176" s="84">
        <f t="shared" si="536"/>
        <v>0</v>
      </c>
      <c r="FB176" s="84">
        <f t="shared" si="536"/>
        <v>0</v>
      </c>
      <c r="FC176" s="84">
        <f t="shared" si="536"/>
        <v>10764.011591999997</v>
      </c>
      <c r="FD176" s="84">
        <f t="shared" si="536"/>
        <v>0</v>
      </c>
      <c r="FE176" s="84">
        <f t="shared" si="536"/>
        <v>0</v>
      </c>
      <c r="FF176" s="84">
        <f t="shared" si="536"/>
        <v>0</v>
      </c>
      <c r="FG176" s="84">
        <f t="shared" si="536"/>
        <v>0</v>
      </c>
      <c r="FH176" s="84">
        <f t="shared" si="536"/>
        <v>2294.1989280000003</v>
      </c>
      <c r="FI176" s="84">
        <f t="shared" si="536"/>
        <v>0</v>
      </c>
      <c r="FJ176" s="84">
        <f t="shared" si="536"/>
        <v>0</v>
      </c>
      <c r="FK176" s="84">
        <f t="shared" si="536"/>
        <v>5.7777839999999996</v>
      </c>
      <c r="FL176" s="576">
        <f t="shared" si="340"/>
        <v>0</v>
      </c>
      <c r="FM176" s="576">
        <f t="shared" si="341"/>
        <v>13063.988303999997</v>
      </c>
      <c r="FN176" s="576">
        <f t="shared" si="342"/>
        <v>13063.988303999997</v>
      </c>
    </row>
    <row r="177" spans="1:170" x14ac:dyDescent="0.25">
      <c r="A177" s="97">
        <v>173</v>
      </c>
      <c r="B177" s="63" t="s">
        <v>152</v>
      </c>
      <c r="D177" s="83">
        <f t="shared" si="508"/>
        <v>0</v>
      </c>
      <c r="E177" s="83">
        <f t="shared" ref="E177:W177" si="540">E82</f>
        <v>0</v>
      </c>
      <c r="F177" s="83">
        <f t="shared" si="540"/>
        <v>0</v>
      </c>
      <c r="G177" s="83">
        <f t="shared" si="540"/>
        <v>0</v>
      </c>
      <c r="H177" s="83">
        <f t="shared" si="540"/>
        <v>0</v>
      </c>
      <c r="I177" s="83">
        <f t="shared" si="540"/>
        <v>2773.3363199999999</v>
      </c>
      <c r="J177" s="83">
        <f t="shared" si="540"/>
        <v>0</v>
      </c>
      <c r="K177" s="83">
        <f t="shared" si="540"/>
        <v>0</v>
      </c>
      <c r="L177" s="83">
        <f t="shared" si="540"/>
        <v>0</v>
      </c>
      <c r="M177" s="83">
        <f t="shared" si="540"/>
        <v>0</v>
      </c>
      <c r="N177" s="83">
        <f t="shared" si="540"/>
        <v>0</v>
      </c>
      <c r="O177" s="83">
        <f t="shared" si="540"/>
        <v>15709.794695999999</v>
      </c>
      <c r="P177" s="83">
        <f t="shared" si="540"/>
        <v>0</v>
      </c>
      <c r="Q177" s="83">
        <f t="shared" si="540"/>
        <v>768.361536</v>
      </c>
      <c r="R177" s="83">
        <f t="shared" si="540"/>
        <v>0</v>
      </c>
      <c r="S177" s="83">
        <f t="shared" si="540"/>
        <v>0</v>
      </c>
      <c r="T177" s="83">
        <f t="shared" si="540"/>
        <v>0</v>
      </c>
      <c r="U177" s="83">
        <f t="shared" si="540"/>
        <v>0</v>
      </c>
      <c r="V177" s="83">
        <f t="shared" si="540"/>
        <v>0</v>
      </c>
      <c r="W177" s="83">
        <f t="shared" si="540"/>
        <v>52.000055999999994</v>
      </c>
      <c r="X177" s="575">
        <f t="shared" si="343"/>
        <v>2773.3363199999999</v>
      </c>
      <c r="Y177" s="575">
        <f t="shared" si="344"/>
        <v>16530.156287999998</v>
      </c>
      <c r="Z177" s="575">
        <f t="shared" si="345"/>
        <v>19303.492607999997</v>
      </c>
      <c r="AB177" s="83">
        <f t="shared" si="529"/>
        <v>0</v>
      </c>
      <c r="AC177" s="83">
        <f t="shared" si="529"/>
        <v>0</v>
      </c>
      <c r="AD177" s="83">
        <f t="shared" si="529"/>
        <v>0</v>
      </c>
      <c r="AE177" s="83">
        <f t="shared" si="529"/>
        <v>0</v>
      </c>
      <c r="AF177" s="83">
        <f t="shared" si="529"/>
        <v>0</v>
      </c>
      <c r="AG177" s="83">
        <f t="shared" si="529"/>
        <v>2773.3363199999999</v>
      </c>
      <c r="AH177" s="83">
        <f t="shared" si="529"/>
        <v>0</v>
      </c>
      <c r="AI177" s="83">
        <f t="shared" si="529"/>
        <v>0</v>
      </c>
      <c r="AJ177" s="83">
        <f t="shared" si="529"/>
        <v>0</v>
      </c>
      <c r="AK177" s="83">
        <f t="shared" si="529"/>
        <v>0</v>
      </c>
      <c r="AL177" s="83">
        <f t="shared" si="529"/>
        <v>0</v>
      </c>
      <c r="AM177" s="83">
        <f t="shared" si="529"/>
        <v>15813.794807999997</v>
      </c>
      <c r="AN177" s="83">
        <f t="shared" si="529"/>
        <v>0</v>
      </c>
      <c r="AO177" s="83">
        <f t="shared" si="529"/>
        <v>786.95092799999998</v>
      </c>
      <c r="AP177" s="83">
        <f t="shared" si="529"/>
        <v>0</v>
      </c>
      <c r="AQ177" s="83">
        <f t="shared" si="529"/>
        <v>0</v>
      </c>
      <c r="AR177" s="83">
        <f t="shared" si="529"/>
        <v>0</v>
      </c>
      <c r="AS177" s="83">
        <f t="shared" si="529"/>
        <v>0</v>
      </c>
      <c r="AT177" s="83">
        <f t="shared" si="529"/>
        <v>0</v>
      </c>
      <c r="AU177" s="83">
        <f t="shared" si="529"/>
        <v>46.222271999999997</v>
      </c>
      <c r="AV177" s="575">
        <f t="shared" si="320"/>
        <v>2773.3363199999999</v>
      </c>
      <c r="AW177" s="575">
        <f t="shared" si="321"/>
        <v>16646.968007999996</v>
      </c>
      <c r="AX177" s="575">
        <f t="shared" si="322"/>
        <v>19420.304327999995</v>
      </c>
      <c r="AZ177" s="83">
        <f t="shared" si="529"/>
        <v>0</v>
      </c>
      <c r="BA177" s="83">
        <f t="shared" si="529"/>
        <v>0</v>
      </c>
      <c r="BB177" s="83">
        <f t="shared" si="529"/>
        <v>0</v>
      </c>
      <c r="BC177" s="83">
        <f t="shared" si="529"/>
        <v>0</v>
      </c>
      <c r="BD177" s="83">
        <f t="shared" si="529"/>
        <v>0</v>
      </c>
      <c r="BE177" s="83">
        <f t="shared" si="529"/>
        <v>3120.0033599999997</v>
      </c>
      <c r="BF177" s="83">
        <f t="shared" si="529"/>
        <v>0</v>
      </c>
      <c r="BG177" s="83">
        <f t="shared" si="529"/>
        <v>0</v>
      </c>
      <c r="BH177" s="83">
        <f t="shared" si="529"/>
        <v>0</v>
      </c>
      <c r="BI177" s="83">
        <f t="shared" si="529"/>
        <v>0</v>
      </c>
      <c r="BJ177" s="83">
        <f t="shared" si="529"/>
        <v>0</v>
      </c>
      <c r="BK177" s="83">
        <f t="shared" si="529"/>
        <v>16668.90684</v>
      </c>
      <c r="BL177" s="83">
        <f t="shared" si="529"/>
        <v>0</v>
      </c>
      <c r="BM177" s="83">
        <f t="shared" si="529"/>
        <v>805.54031999999995</v>
      </c>
      <c r="BN177" s="83">
        <f t="shared" si="529"/>
        <v>0</v>
      </c>
      <c r="BO177" s="83">
        <f t="shared" si="529"/>
        <v>0</v>
      </c>
      <c r="BP177" s="83">
        <f t="shared" si="529"/>
        <v>0</v>
      </c>
      <c r="BQ177" s="83">
        <f t="shared" si="529"/>
        <v>0</v>
      </c>
      <c r="BR177" s="83">
        <f t="shared" si="529"/>
        <v>0</v>
      </c>
      <c r="BS177" s="83">
        <f t="shared" si="529"/>
        <v>46.222271999999997</v>
      </c>
      <c r="BT177" s="575">
        <f t="shared" si="324"/>
        <v>3120.0033599999997</v>
      </c>
      <c r="BU177" s="575">
        <f t="shared" si="325"/>
        <v>17520.669431999999</v>
      </c>
      <c r="BV177" s="575">
        <f t="shared" si="326"/>
        <v>20640.672791999998</v>
      </c>
      <c r="BX177" s="83">
        <f t="shared" si="529"/>
        <v>0</v>
      </c>
      <c r="BY177" s="83">
        <f t="shared" si="529"/>
        <v>0</v>
      </c>
      <c r="BZ177" s="83">
        <f t="shared" si="529"/>
        <v>0</v>
      </c>
      <c r="CA177" s="83">
        <f t="shared" si="529"/>
        <v>0</v>
      </c>
      <c r="CB177" s="83">
        <f t="shared" si="529"/>
        <v>0</v>
      </c>
      <c r="CC177" s="83">
        <f t="shared" si="529"/>
        <v>3120.0033599999997</v>
      </c>
      <c r="CD177" s="83">
        <f t="shared" si="529"/>
        <v>0</v>
      </c>
      <c r="CE177" s="83">
        <f t="shared" si="529"/>
        <v>0</v>
      </c>
      <c r="CF177" s="83">
        <f t="shared" si="529"/>
        <v>0</v>
      </c>
      <c r="CG177" s="83">
        <f t="shared" si="529"/>
        <v>0</v>
      </c>
      <c r="CH177" s="83">
        <f t="shared" si="529"/>
        <v>0</v>
      </c>
      <c r="CI177" s="83">
        <f t="shared" si="529"/>
        <v>17893.797047999997</v>
      </c>
      <c r="CJ177" s="83">
        <f t="shared" si="529"/>
        <v>0</v>
      </c>
      <c r="CK177" s="83">
        <f t="shared" si="529"/>
        <v>111.53635199999999</v>
      </c>
      <c r="CL177" s="83">
        <f t="shared" si="529"/>
        <v>0</v>
      </c>
      <c r="CM177" s="83">
        <f t="shared" si="529"/>
        <v>0</v>
      </c>
      <c r="CN177" s="83">
        <f t="shared" ref="CN177:CQ177" si="541">CN82</f>
        <v>0</v>
      </c>
      <c r="CO177" s="83">
        <f t="shared" si="541"/>
        <v>0</v>
      </c>
      <c r="CP177" s="83">
        <f t="shared" si="541"/>
        <v>0</v>
      </c>
      <c r="CQ177" s="83">
        <f t="shared" si="541"/>
        <v>46.222271999999997</v>
      </c>
      <c r="CR177" s="575">
        <f t="shared" si="328"/>
        <v>3120.0033599999997</v>
      </c>
      <c r="CS177" s="575">
        <f t="shared" si="329"/>
        <v>18051.555671999995</v>
      </c>
      <c r="CT177" s="575">
        <f t="shared" si="330"/>
        <v>21171.559031999994</v>
      </c>
      <c r="CV177" s="83">
        <f t="shared" si="525"/>
        <v>0</v>
      </c>
      <c r="CW177" s="83">
        <f t="shared" si="525"/>
        <v>0</v>
      </c>
      <c r="CX177" s="83">
        <f t="shared" si="525"/>
        <v>0</v>
      </c>
      <c r="CY177" s="83">
        <f t="shared" si="525"/>
        <v>0</v>
      </c>
      <c r="CZ177" s="83">
        <f t="shared" si="525"/>
        <v>0</v>
      </c>
      <c r="DA177" s="83">
        <f t="shared" si="525"/>
        <v>8996.0096879999983</v>
      </c>
      <c r="DB177" s="83">
        <f t="shared" si="525"/>
        <v>0</v>
      </c>
      <c r="DC177" s="83">
        <f t="shared" si="525"/>
        <v>0</v>
      </c>
      <c r="DD177" s="83">
        <f t="shared" si="525"/>
        <v>0</v>
      </c>
      <c r="DE177" s="83">
        <f t="shared" si="525"/>
        <v>0</v>
      </c>
      <c r="DF177" s="83">
        <f t="shared" si="525"/>
        <v>0</v>
      </c>
      <c r="DG177" s="83">
        <f t="shared" si="525"/>
        <v>17882.241479999997</v>
      </c>
      <c r="DH177" s="83">
        <f t="shared" si="525"/>
        <v>0</v>
      </c>
      <c r="DI177" s="83">
        <f t="shared" si="525"/>
        <v>192.090384</v>
      </c>
      <c r="DJ177" s="83">
        <f t="shared" si="525"/>
        <v>0</v>
      </c>
      <c r="DK177" s="83">
        <f t="shared" si="525"/>
        <v>0</v>
      </c>
      <c r="DL177" s="83">
        <f t="shared" si="525"/>
        <v>0</v>
      </c>
      <c r="DM177" s="83">
        <f t="shared" si="525"/>
        <v>0</v>
      </c>
      <c r="DN177" s="83">
        <f t="shared" si="525"/>
        <v>0</v>
      </c>
      <c r="DO177" s="83">
        <f t="shared" si="525"/>
        <v>0</v>
      </c>
      <c r="DP177" s="575">
        <f t="shared" si="332"/>
        <v>8996.0096879999983</v>
      </c>
      <c r="DQ177" s="575">
        <f t="shared" si="333"/>
        <v>18074.331863999996</v>
      </c>
      <c r="DR177" s="575">
        <f t="shared" si="334"/>
        <v>27070.341551999994</v>
      </c>
      <c r="DT177" s="83">
        <f t="shared" si="525"/>
        <v>0</v>
      </c>
      <c r="DU177" s="83">
        <f t="shared" si="525"/>
        <v>0</v>
      </c>
      <c r="DV177" s="83">
        <f t="shared" si="525"/>
        <v>0</v>
      </c>
      <c r="DW177" s="83">
        <f t="shared" si="525"/>
        <v>0</v>
      </c>
      <c r="DX177" s="83">
        <f t="shared" si="525"/>
        <v>0</v>
      </c>
      <c r="DY177" s="83">
        <f t="shared" si="525"/>
        <v>8013.7864079999999</v>
      </c>
      <c r="DZ177" s="83">
        <f t="shared" si="525"/>
        <v>0</v>
      </c>
      <c r="EA177" s="83">
        <f t="shared" si="525"/>
        <v>0</v>
      </c>
      <c r="EB177" s="83">
        <f t="shared" si="525"/>
        <v>0</v>
      </c>
      <c r="EC177" s="83">
        <f t="shared" si="525"/>
        <v>0</v>
      </c>
      <c r="ED177" s="83">
        <f t="shared" si="525"/>
        <v>0</v>
      </c>
      <c r="EE177" s="83">
        <f t="shared" si="525"/>
        <v>22371.579647999999</v>
      </c>
      <c r="EF177" s="83">
        <f t="shared" si="525"/>
        <v>0</v>
      </c>
      <c r="EG177" s="83">
        <f t="shared" si="525"/>
        <v>105.339888</v>
      </c>
      <c r="EH177" s="83">
        <f t="shared" si="525"/>
        <v>0</v>
      </c>
      <c r="EI177" s="83">
        <f t="shared" si="525"/>
        <v>0</v>
      </c>
      <c r="EJ177" s="83">
        <f t="shared" ref="EJ177:EM177" si="542">EJ82</f>
        <v>0</v>
      </c>
      <c r="EK177" s="83">
        <f t="shared" si="542"/>
        <v>0</v>
      </c>
      <c r="EL177" s="83">
        <f t="shared" si="542"/>
        <v>0</v>
      </c>
      <c r="EM177" s="83">
        <f t="shared" si="542"/>
        <v>0</v>
      </c>
      <c r="EN177" s="575">
        <f t="shared" si="336"/>
        <v>8013.7864079999999</v>
      </c>
      <c r="EO177" s="575">
        <f t="shared" si="337"/>
        <v>22476.919535999998</v>
      </c>
      <c r="EP177" s="575">
        <f t="shared" si="338"/>
        <v>30490.705943999998</v>
      </c>
      <c r="ER177" s="83">
        <f t="shared" si="536"/>
        <v>0</v>
      </c>
      <c r="ES177" s="83">
        <f t="shared" si="536"/>
        <v>0</v>
      </c>
      <c r="ET177" s="83">
        <f t="shared" si="536"/>
        <v>0</v>
      </c>
      <c r="EU177" s="83">
        <f t="shared" si="536"/>
        <v>0</v>
      </c>
      <c r="EV177" s="83">
        <f t="shared" si="536"/>
        <v>0</v>
      </c>
      <c r="EW177" s="83">
        <f t="shared" si="536"/>
        <v>27490.696271999994</v>
      </c>
      <c r="EX177" s="83">
        <f t="shared" si="536"/>
        <v>0</v>
      </c>
      <c r="EY177" s="83">
        <f t="shared" si="536"/>
        <v>0</v>
      </c>
      <c r="EZ177" s="83">
        <f t="shared" si="536"/>
        <v>0</v>
      </c>
      <c r="FA177" s="83">
        <f t="shared" si="536"/>
        <v>0</v>
      </c>
      <c r="FB177" s="83">
        <f t="shared" si="536"/>
        <v>0</v>
      </c>
      <c r="FC177" s="83">
        <f t="shared" si="536"/>
        <v>23775.581159999998</v>
      </c>
      <c r="FD177" s="83">
        <f t="shared" si="536"/>
        <v>0</v>
      </c>
      <c r="FE177" s="83">
        <f t="shared" si="536"/>
        <v>377.98430400000001</v>
      </c>
      <c r="FF177" s="83">
        <f t="shared" si="536"/>
        <v>0</v>
      </c>
      <c r="FG177" s="83">
        <f t="shared" si="536"/>
        <v>0</v>
      </c>
      <c r="FH177" s="83">
        <f t="shared" si="536"/>
        <v>0</v>
      </c>
      <c r="FI177" s="83">
        <f t="shared" si="536"/>
        <v>0</v>
      </c>
      <c r="FJ177" s="83">
        <f t="shared" si="536"/>
        <v>0</v>
      </c>
      <c r="FK177" s="83">
        <f t="shared" si="536"/>
        <v>0</v>
      </c>
      <c r="FL177" s="575">
        <f t="shared" si="340"/>
        <v>27490.696271999994</v>
      </c>
      <c r="FM177" s="575">
        <f t="shared" si="341"/>
        <v>24153.565463999999</v>
      </c>
      <c r="FN177" s="575">
        <f t="shared" si="342"/>
        <v>51644.261735999993</v>
      </c>
    </row>
    <row r="178" spans="1:170" x14ac:dyDescent="0.25">
      <c r="A178" s="97">
        <v>174</v>
      </c>
      <c r="B178" s="62" t="s">
        <v>153</v>
      </c>
      <c r="D178" s="84">
        <f t="shared" si="508"/>
        <v>0</v>
      </c>
      <c r="E178" s="84">
        <f t="shared" ref="E178:W178" si="543">E83</f>
        <v>0</v>
      </c>
      <c r="F178" s="84">
        <f t="shared" si="543"/>
        <v>-1.9594224</v>
      </c>
      <c r="G178" s="84">
        <f t="shared" si="543"/>
        <v>0</v>
      </c>
      <c r="H178" s="84">
        <f t="shared" si="543"/>
        <v>0</v>
      </c>
      <c r="I178" s="84">
        <f t="shared" si="543"/>
        <v>0</v>
      </c>
      <c r="J178" s="84">
        <f t="shared" si="543"/>
        <v>0</v>
      </c>
      <c r="K178" s="84">
        <f t="shared" si="543"/>
        <v>0</v>
      </c>
      <c r="L178" s="84">
        <f t="shared" si="543"/>
        <v>0</v>
      </c>
      <c r="M178" s="84">
        <f t="shared" si="543"/>
        <v>0</v>
      </c>
      <c r="N178" s="84">
        <f t="shared" si="543"/>
        <v>0</v>
      </c>
      <c r="O178" s="84">
        <f t="shared" si="543"/>
        <v>1242.2235599999999</v>
      </c>
      <c r="P178" s="84">
        <f t="shared" si="543"/>
        <v>205.23693599999999</v>
      </c>
      <c r="Q178" s="84">
        <f t="shared" si="543"/>
        <v>92.94695999999999</v>
      </c>
      <c r="R178" s="84">
        <f t="shared" si="543"/>
        <v>0</v>
      </c>
      <c r="S178" s="84">
        <f t="shared" si="543"/>
        <v>0</v>
      </c>
      <c r="T178" s="84">
        <f t="shared" si="543"/>
        <v>5.5684440000000004</v>
      </c>
      <c r="U178" s="84">
        <f t="shared" si="543"/>
        <v>0</v>
      </c>
      <c r="V178" s="84">
        <f t="shared" si="543"/>
        <v>0</v>
      </c>
      <c r="W178" s="84">
        <f t="shared" si="543"/>
        <v>34.666703999999996</v>
      </c>
      <c r="X178" s="576">
        <f t="shared" si="343"/>
        <v>-1.9594224</v>
      </c>
      <c r="Y178" s="576">
        <f t="shared" si="344"/>
        <v>1580.6426039999999</v>
      </c>
      <c r="Z178" s="576">
        <f t="shared" si="345"/>
        <v>1578.6831815999999</v>
      </c>
      <c r="AB178" s="84">
        <f t="shared" si="529"/>
        <v>0</v>
      </c>
      <c r="AC178" s="84">
        <f t="shared" si="529"/>
        <v>0</v>
      </c>
      <c r="AD178" s="84">
        <f t="shared" si="529"/>
        <v>-0.9797112</v>
      </c>
      <c r="AE178" s="84">
        <f t="shared" si="529"/>
        <v>0</v>
      </c>
      <c r="AF178" s="84">
        <f t="shared" si="529"/>
        <v>0</v>
      </c>
      <c r="AG178" s="84">
        <f t="shared" si="529"/>
        <v>0</v>
      </c>
      <c r="AH178" s="84">
        <f t="shared" si="529"/>
        <v>0</v>
      </c>
      <c r="AI178" s="84">
        <f t="shared" si="529"/>
        <v>3.3661872000000002</v>
      </c>
      <c r="AJ178" s="84">
        <f t="shared" si="529"/>
        <v>0</v>
      </c>
      <c r="AK178" s="84">
        <f t="shared" si="529"/>
        <v>0</v>
      </c>
      <c r="AL178" s="84">
        <f t="shared" si="529"/>
        <v>0</v>
      </c>
      <c r="AM178" s="84">
        <f t="shared" si="529"/>
        <v>1259.5569119999998</v>
      </c>
      <c r="AN178" s="84">
        <f t="shared" si="529"/>
        <v>205.23693599999999</v>
      </c>
      <c r="AO178" s="84">
        <f t="shared" si="529"/>
        <v>92.94695999999999</v>
      </c>
      <c r="AP178" s="84">
        <f t="shared" si="529"/>
        <v>0</v>
      </c>
      <c r="AQ178" s="84">
        <f t="shared" si="529"/>
        <v>0</v>
      </c>
      <c r="AR178" s="84">
        <f t="shared" si="529"/>
        <v>-5.5684440000000004</v>
      </c>
      <c r="AS178" s="84">
        <f t="shared" si="529"/>
        <v>0</v>
      </c>
      <c r="AT178" s="84">
        <f t="shared" si="529"/>
        <v>0</v>
      </c>
      <c r="AU178" s="84">
        <f t="shared" si="529"/>
        <v>28.888919999999995</v>
      </c>
      <c r="AV178" s="576">
        <f t="shared" si="320"/>
        <v>-0.9797112</v>
      </c>
      <c r="AW178" s="576">
        <f t="shared" si="321"/>
        <v>1584.4274711999999</v>
      </c>
      <c r="AX178" s="576">
        <f t="shared" si="322"/>
        <v>1583.4477599999998</v>
      </c>
      <c r="AZ178" s="84">
        <f t="shared" si="529"/>
        <v>0</v>
      </c>
      <c r="BA178" s="84">
        <f t="shared" si="529"/>
        <v>0</v>
      </c>
      <c r="BB178" s="84">
        <f t="shared" si="529"/>
        <v>0</v>
      </c>
      <c r="BC178" s="84">
        <f t="shared" si="529"/>
        <v>0</v>
      </c>
      <c r="BD178" s="84">
        <f t="shared" si="529"/>
        <v>0</v>
      </c>
      <c r="BE178" s="84">
        <f t="shared" si="529"/>
        <v>0</v>
      </c>
      <c r="BF178" s="84">
        <f t="shared" si="529"/>
        <v>0</v>
      </c>
      <c r="BG178" s="84">
        <f t="shared" si="529"/>
        <v>-3.3661872000000002</v>
      </c>
      <c r="BH178" s="84">
        <f t="shared" si="529"/>
        <v>-5.1078959999999993</v>
      </c>
      <c r="BI178" s="84">
        <f t="shared" si="529"/>
        <v>0</v>
      </c>
      <c r="BJ178" s="84">
        <f t="shared" si="529"/>
        <v>0</v>
      </c>
      <c r="BK178" s="84">
        <f t="shared" ref="BK178:BS178" si="544">BK83</f>
        <v>1323.1125359999999</v>
      </c>
      <c r="BL178" s="84">
        <f t="shared" si="544"/>
        <v>208.83758399999999</v>
      </c>
      <c r="BM178" s="84">
        <f t="shared" si="544"/>
        <v>92.94695999999999</v>
      </c>
      <c r="BN178" s="84">
        <f t="shared" si="544"/>
        <v>0</v>
      </c>
      <c r="BO178" s="84">
        <f t="shared" si="544"/>
        <v>0</v>
      </c>
      <c r="BP178" s="84">
        <f t="shared" si="544"/>
        <v>5.5684440000000004</v>
      </c>
      <c r="BQ178" s="84">
        <f t="shared" si="544"/>
        <v>0</v>
      </c>
      <c r="BR178" s="84">
        <f t="shared" si="544"/>
        <v>0</v>
      </c>
      <c r="BS178" s="84">
        <f t="shared" si="544"/>
        <v>34.666703999999996</v>
      </c>
      <c r="BT178" s="576">
        <f t="shared" si="324"/>
        <v>0</v>
      </c>
      <c r="BU178" s="576">
        <f t="shared" si="325"/>
        <v>1656.6581447999997</v>
      </c>
      <c r="BV178" s="576">
        <f t="shared" si="326"/>
        <v>1656.6581447999997</v>
      </c>
      <c r="BX178" s="84">
        <f t="shared" ref="BX178:EI178" si="545">BX83</f>
        <v>0</v>
      </c>
      <c r="BY178" s="84">
        <f t="shared" si="545"/>
        <v>27.214199999999998</v>
      </c>
      <c r="BZ178" s="84">
        <f t="shared" si="545"/>
        <v>0.9797112</v>
      </c>
      <c r="CA178" s="84">
        <f t="shared" si="545"/>
        <v>0</v>
      </c>
      <c r="CB178" s="84">
        <f t="shared" si="545"/>
        <v>0</v>
      </c>
      <c r="CC178" s="84">
        <f t="shared" si="545"/>
        <v>0</v>
      </c>
      <c r="CD178" s="84">
        <f t="shared" si="545"/>
        <v>0</v>
      </c>
      <c r="CE178" s="84">
        <f t="shared" si="545"/>
        <v>0</v>
      </c>
      <c r="CF178" s="84">
        <f t="shared" si="545"/>
        <v>-5.1078959999999993</v>
      </c>
      <c r="CG178" s="84">
        <f t="shared" si="545"/>
        <v>0</v>
      </c>
      <c r="CH178" s="84">
        <f t="shared" si="545"/>
        <v>0</v>
      </c>
      <c r="CI178" s="84">
        <f t="shared" si="545"/>
        <v>1427.1126479999998</v>
      </c>
      <c r="CJ178" s="84">
        <f t="shared" si="545"/>
        <v>216.03888000000001</v>
      </c>
      <c r="CK178" s="84">
        <f t="shared" si="545"/>
        <v>12.392927999999999</v>
      </c>
      <c r="CL178" s="84">
        <f t="shared" si="545"/>
        <v>0</v>
      </c>
      <c r="CM178" s="84">
        <f t="shared" si="545"/>
        <v>0</v>
      </c>
      <c r="CN178" s="84">
        <f t="shared" si="545"/>
        <v>5.5684440000000004</v>
      </c>
      <c r="CO178" s="84">
        <f t="shared" si="545"/>
        <v>0</v>
      </c>
      <c r="CP178" s="84">
        <f t="shared" si="545"/>
        <v>0</v>
      </c>
      <c r="CQ178" s="84">
        <f t="shared" si="545"/>
        <v>34.666703999999996</v>
      </c>
      <c r="CR178" s="576">
        <f t="shared" si="328"/>
        <v>28.193911199999999</v>
      </c>
      <c r="CS178" s="576">
        <f t="shared" si="329"/>
        <v>1690.6717079999999</v>
      </c>
      <c r="CT178" s="576">
        <f t="shared" si="330"/>
        <v>1718.8656191999999</v>
      </c>
      <c r="CV178" s="84">
        <f t="shared" si="545"/>
        <v>0</v>
      </c>
      <c r="CW178" s="84">
        <f t="shared" si="545"/>
        <v>27.214199999999998</v>
      </c>
      <c r="CX178" s="84">
        <f t="shared" si="545"/>
        <v>0.9797112</v>
      </c>
      <c r="CY178" s="84">
        <f t="shared" si="545"/>
        <v>0</v>
      </c>
      <c r="CZ178" s="84">
        <f t="shared" si="545"/>
        <v>0</v>
      </c>
      <c r="DA178" s="84">
        <f t="shared" si="545"/>
        <v>0</v>
      </c>
      <c r="DB178" s="84">
        <f t="shared" si="545"/>
        <v>0</v>
      </c>
      <c r="DC178" s="84">
        <f t="shared" si="545"/>
        <v>0</v>
      </c>
      <c r="DD178" s="84">
        <f t="shared" si="545"/>
        <v>0</v>
      </c>
      <c r="DE178" s="84">
        <f t="shared" si="545"/>
        <v>0</v>
      </c>
      <c r="DF178" s="84">
        <f t="shared" si="545"/>
        <v>0</v>
      </c>
      <c r="DG178" s="84">
        <f t="shared" si="545"/>
        <v>1415.5570799999998</v>
      </c>
      <c r="DH178" s="84">
        <f t="shared" si="545"/>
        <v>223.24017599999999</v>
      </c>
      <c r="DI178" s="84">
        <f t="shared" si="545"/>
        <v>18.589391999999997</v>
      </c>
      <c r="DJ178" s="84">
        <f t="shared" si="545"/>
        <v>0</v>
      </c>
      <c r="DK178" s="84">
        <f t="shared" si="545"/>
        <v>0</v>
      </c>
      <c r="DL178" s="84">
        <f t="shared" si="545"/>
        <v>0</v>
      </c>
      <c r="DM178" s="84">
        <f t="shared" si="545"/>
        <v>0</v>
      </c>
      <c r="DN178" s="84">
        <f t="shared" si="545"/>
        <v>0</v>
      </c>
      <c r="DO178" s="84">
        <f t="shared" si="545"/>
        <v>5.7777839999999996</v>
      </c>
      <c r="DP178" s="576">
        <f t="shared" si="332"/>
        <v>28.193911199999999</v>
      </c>
      <c r="DQ178" s="576">
        <f t="shared" si="333"/>
        <v>1663.164432</v>
      </c>
      <c r="DR178" s="576">
        <f t="shared" si="334"/>
        <v>1691.3583432</v>
      </c>
      <c r="DT178" s="84">
        <f t="shared" si="545"/>
        <v>0</v>
      </c>
      <c r="DU178" s="84">
        <f t="shared" si="545"/>
        <v>0</v>
      </c>
      <c r="DV178" s="84">
        <f t="shared" si="545"/>
        <v>0</v>
      </c>
      <c r="DW178" s="84">
        <f t="shared" si="545"/>
        <v>0</v>
      </c>
      <c r="DX178" s="84">
        <f t="shared" si="545"/>
        <v>0</v>
      </c>
      <c r="DY178" s="84">
        <f t="shared" si="545"/>
        <v>0</v>
      </c>
      <c r="DZ178" s="84">
        <f t="shared" si="545"/>
        <v>0</v>
      </c>
      <c r="EA178" s="84">
        <f t="shared" si="545"/>
        <v>3.3661872000000002</v>
      </c>
      <c r="EB178" s="84">
        <f t="shared" si="545"/>
        <v>-5.1078959999999993</v>
      </c>
      <c r="EC178" s="84">
        <f t="shared" si="545"/>
        <v>0</v>
      </c>
      <c r="ED178" s="84">
        <f t="shared" si="545"/>
        <v>0</v>
      </c>
      <c r="EE178" s="84">
        <f t="shared" si="545"/>
        <v>1779.5574719999997</v>
      </c>
      <c r="EF178" s="84">
        <f t="shared" si="545"/>
        <v>226.840824</v>
      </c>
      <c r="EG178" s="84">
        <f t="shared" si="545"/>
        <v>12.392927999999999</v>
      </c>
      <c r="EH178" s="84">
        <f t="shared" si="545"/>
        <v>0</v>
      </c>
      <c r="EI178" s="84">
        <f t="shared" si="545"/>
        <v>0</v>
      </c>
      <c r="EJ178" s="84">
        <f t="shared" ref="EJ178:EM178" si="546">EJ83</f>
        <v>-5.5684440000000004</v>
      </c>
      <c r="EK178" s="84">
        <f t="shared" si="546"/>
        <v>0</v>
      </c>
      <c r="EL178" s="84">
        <f t="shared" si="546"/>
        <v>0</v>
      </c>
      <c r="EM178" s="84">
        <f t="shared" si="546"/>
        <v>0</v>
      </c>
      <c r="EN178" s="576">
        <f t="shared" si="336"/>
        <v>0</v>
      </c>
      <c r="EO178" s="576">
        <f t="shared" si="337"/>
        <v>2011.4810711999996</v>
      </c>
      <c r="EP178" s="576">
        <f t="shared" si="338"/>
        <v>2011.4810711999996</v>
      </c>
      <c r="ER178" s="84">
        <f t="shared" si="536"/>
        <v>0</v>
      </c>
      <c r="ES178" s="84">
        <f t="shared" si="536"/>
        <v>27.214199999999998</v>
      </c>
      <c r="ET178" s="84">
        <f t="shared" si="536"/>
        <v>0</v>
      </c>
      <c r="EU178" s="84">
        <f t="shared" si="536"/>
        <v>0</v>
      </c>
      <c r="EV178" s="84">
        <f t="shared" si="536"/>
        <v>0</v>
      </c>
      <c r="EW178" s="84">
        <f t="shared" si="536"/>
        <v>0</v>
      </c>
      <c r="EX178" s="84">
        <f t="shared" si="536"/>
        <v>0</v>
      </c>
      <c r="EY178" s="84">
        <f t="shared" si="536"/>
        <v>0</v>
      </c>
      <c r="EZ178" s="84">
        <f t="shared" si="536"/>
        <v>-10.215791999999999</v>
      </c>
      <c r="FA178" s="84">
        <f t="shared" si="536"/>
        <v>0</v>
      </c>
      <c r="FB178" s="84">
        <f t="shared" si="536"/>
        <v>0</v>
      </c>
      <c r="FC178" s="84">
        <f t="shared" si="536"/>
        <v>1889.3353679999998</v>
      </c>
      <c r="FD178" s="84">
        <f t="shared" si="536"/>
        <v>234.04211999999998</v>
      </c>
      <c r="FE178" s="84">
        <f t="shared" si="536"/>
        <v>43.375247999999999</v>
      </c>
      <c r="FF178" s="84">
        <f t="shared" si="536"/>
        <v>0</v>
      </c>
      <c r="FG178" s="84">
        <f t="shared" si="536"/>
        <v>0</v>
      </c>
      <c r="FH178" s="84">
        <f t="shared" si="536"/>
        <v>5.5684440000000004</v>
      </c>
      <c r="FI178" s="84">
        <f t="shared" si="536"/>
        <v>0</v>
      </c>
      <c r="FJ178" s="84">
        <f t="shared" si="536"/>
        <v>0</v>
      </c>
      <c r="FK178" s="84">
        <f t="shared" si="536"/>
        <v>0</v>
      </c>
      <c r="FL178" s="576">
        <f t="shared" si="340"/>
        <v>27.214199999999998</v>
      </c>
      <c r="FM178" s="576">
        <f t="shared" si="341"/>
        <v>2162.1053879999995</v>
      </c>
      <c r="FN178" s="576">
        <f t="shared" si="342"/>
        <v>2189.3195879999994</v>
      </c>
    </row>
    <row r="179" spans="1:170" x14ac:dyDescent="0.25">
      <c r="A179" s="97">
        <v>175</v>
      </c>
      <c r="B179" s="74" t="s">
        <v>113</v>
      </c>
      <c r="D179" s="83">
        <f>D85</f>
        <v>9448.7702399999998</v>
      </c>
      <c r="E179" s="83">
        <f t="shared" ref="E179:W179" si="547">E85</f>
        <v>0</v>
      </c>
      <c r="F179" s="83">
        <f t="shared" si="547"/>
        <v>0</v>
      </c>
      <c r="G179" s="83">
        <f t="shared" si="547"/>
        <v>0</v>
      </c>
      <c r="H179" s="83">
        <f t="shared" si="547"/>
        <v>17695.091520000002</v>
      </c>
      <c r="I179" s="83">
        <f t="shared" si="547"/>
        <v>57.777839999999991</v>
      </c>
      <c r="J179" s="83">
        <f t="shared" si="547"/>
        <v>3914.6579999999999</v>
      </c>
      <c r="K179" s="83">
        <f t="shared" si="547"/>
        <v>0</v>
      </c>
      <c r="L179" s="83">
        <f t="shared" si="547"/>
        <v>0</v>
      </c>
      <c r="M179" s="83">
        <f t="shared" si="547"/>
        <v>0</v>
      </c>
      <c r="N179" s="83">
        <f t="shared" si="547"/>
        <v>0</v>
      </c>
      <c r="O179" s="83">
        <f t="shared" si="547"/>
        <v>19136.020607999999</v>
      </c>
      <c r="P179" s="83">
        <f t="shared" si="547"/>
        <v>928.96718399999997</v>
      </c>
      <c r="Q179" s="83">
        <f t="shared" si="547"/>
        <v>12.392927999999999</v>
      </c>
      <c r="R179" s="83">
        <f t="shared" si="547"/>
        <v>0</v>
      </c>
      <c r="S179" s="83">
        <f t="shared" si="547"/>
        <v>0</v>
      </c>
      <c r="T179" s="83">
        <f t="shared" si="547"/>
        <v>239.44309200000001</v>
      </c>
      <c r="U179" s="83">
        <f t="shared" si="547"/>
        <v>0</v>
      </c>
      <c r="V179" s="83">
        <f t="shared" si="547"/>
        <v>34.666703999999996</v>
      </c>
      <c r="W179" s="83">
        <f t="shared" si="547"/>
        <v>0</v>
      </c>
      <c r="X179" s="575">
        <f t="shared" si="343"/>
        <v>31116.297599999998</v>
      </c>
      <c r="Y179" s="575">
        <f t="shared" si="344"/>
        <v>20351.490516000002</v>
      </c>
      <c r="Z179" s="575">
        <f t="shared" si="345"/>
        <v>51467.788115999996</v>
      </c>
      <c r="AB179" s="83">
        <f t="shared" ref="AB179:AU179" si="548">AB85</f>
        <v>9898.3488240000006</v>
      </c>
      <c r="AC179" s="83">
        <f t="shared" si="548"/>
        <v>0</v>
      </c>
      <c r="AD179" s="83">
        <f t="shared" si="548"/>
        <v>0</v>
      </c>
      <c r="AE179" s="83">
        <f t="shared" si="548"/>
        <v>0</v>
      </c>
      <c r="AF179" s="83">
        <f t="shared" si="548"/>
        <v>13881.754079999999</v>
      </c>
      <c r="AG179" s="83">
        <f t="shared" si="548"/>
        <v>57.777839999999991</v>
      </c>
      <c r="AH179" s="83">
        <f t="shared" si="548"/>
        <v>3906.2844</v>
      </c>
      <c r="AI179" s="83">
        <f t="shared" si="548"/>
        <v>0</v>
      </c>
      <c r="AJ179" s="83">
        <f t="shared" si="548"/>
        <v>0</v>
      </c>
      <c r="AK179" s="83">
        <f t="shared" si="548"/>
        <v>0</v>
      </c>
      <c r="AL179" s="83">
        <f t="shared" si="548"/>
        <v>0</v>
      </c>
      <c r="AM179" s="83">
        <f t="shared" si="548"/>
        <v>19713.799007999998</v>
      </c>
      <c r="AN179" s="83">
        <f t="shared" si="548"/>
        <v>950.57107199999996</v>
      </c>
      <c r="AO179" s="83">
        <f t="shared" si="548"/>
        <v>12.392927999999999</v>
      </c>
      <c r="AP179" s="83">
        <f t="shared" si="548"/>
        <v>0</v>
      </c>
      <c r="AQ179" s="83">
        <f t="shared" si="548"/>
        <v>0</v>
      </c>
      <c r="AR179" s="83">
        <f t="shared" si="548"/>
        <v>239.44309200000001</v>
      </c>
      <c r="AS179" s="83">
        <f t="shared" si="548"/>
        <v>0</v>
      </c>
      <c r="AT179" s="83">
        <f t="shared" si="548"/>
        <v>40.444488</v>
      </c>
      <c r="AU179" s="83">
        <f t="shared" si="548"/>
        <v>0</v>
      </c>
      <c r="AV179" s="575">
        <f t="shared" si="320"/>
        <v>27744.165143999999</v>
      </c>
      <c r="AW179" s="575">
        <f t="shared" si="321"/>
        <v>20956.650588</v>
      </c>
      <c r="AX179" s="575">
        <f t="shared" si="322"/>
        <v>48700.815732000003</v>
      </c>
      <c r="AZ179" s="83">
        <f t="shared" ref="AZ179:BS179" si="549">AZ85</f>
        <v>9898.3488240000006</v>
      </c>
      <c r="BA179" s="83">
        <f t="shared" si="549"/>
        <v>0</v>
      </c>
      <c r="BB179" s="83">
        <f t="shared" si="549"/>
        <v>0</v>
      </c>
      <c r="BC179" s="83">
        <f t="shared" si="549"/>
        <v>0</v>
      </c>
      <c r="BD179" s="83">
        <f t="shared" si="549"/>
        <v>13881.754079999999</v>
      </c>
      <c r="BE179" s="83">
        <f t="shared" si="549"/>
        <v>57.777839999999991</v>
      </c>
      <c r="BF179" s="83">
        <f t="shared" si="549"/>
        <v>3906.2844</v>
      </c>
      <c r="BG179" s="83">
        <f t="shared" si="549"/>
        <v>13.464748800000001</v>
      </c>
      <c r="BH179" s="83">
        <f t="shared" si="549"/>
        <v>25.539479999999998</v>
      </c>
      <c r="BI179" s="83">
        <f t="shared" si="549"/>
        <v>0</v>
      </c>
      <c r="BJ179" s="83">
        <f t="shared" si="549"/>
        <v>0</v>
      </c>
      <c r="BK179" s="83">
        <f t="shared" si="549"/>
        <v>20782.689047999997</v>
      </c>
      <c r="BL179" s="83">
        <f t="shared" si="549"/>
        <v>943.36977599999989</v>
      </c>
      <c r="BM179" s="83">
        <f t="shared" si="549"/>
        <v>12.392927999999999</v>
      </c>
      <c r="BN179" s="83">
        <f t="shared" si="549"/>
        <v>0</v>
      </c>
      <c r="BO179" s="83">
        <f t="shared" si="549"/>
        <v>0</v>
      </c>
      <c r="BP179" s="83">
        <f t="shared" si="549"/>
        <v>261.71686800000003</v>
      </c>
      <c r="BQ179" s="83">
        <f t="shared" si="549"/>
        <v>0</v>
      </c>
      <c r="BR179" s="83">
        <f t="shared" si="549"/>
        <v>46.222271999999997</v>
      </c>
      <c r="BS179" s="83">
        <f t="shared" si="549"/>
        <v>0</v>
      </c>
      <c r="BT179" s="575">
        <f t="shared" si="324"/>
        <v>27744.165143999999</v>
      </c>
      <c r="BU179" s="575">
        <f t="shared" si="325"/>
        <v>22085.395120799996</v>
      </c>
      <c r="BV179" s="575">
        <f t="shared" si="326"/>
        <v>49829.560264799991</v>
      </c>
      <c r="BX179" s="83">
        <f t="shared" ref="BX179:CQ179" si="550">BX85</f>
        <v>9898.3488240000006</v>
      </c>
      <c r="BY179" s="83">
        <f t="shared" si="550"/>
        <v>0</v>
      </c>
      <c r="BZ179" s="83">
        <f t="shared" si="550"/>
        <v>0</v>
      </c>
      <c r="CA179" s="83">
        <f t="shared" si="550"/>
        <v>0</v>
      </c>
      <c r="CB179" s="83">
        <f t="shared" si="550"/>
        <v>13881.754079999999</v>
      </c>
      <c r="CC179" s="83">
        <f t="shared" si="550"/>
        <v>0</v>
      </c>
      <c r="CD179" s="83">
        <f t="shared" si="550"/>
        <v>4618.0403999999999</v>
      </c>
      <c r="CE179" s="83">
        <f t="shared" si="550"/>
        <v>10.0985616</v>
      </c>
      <c r="CF179" s="83">
        <f t="shared" si="550"/>
        <v>1118.629224</v>
      </c>
      <c r="CG179" s="83">
        <f t="shared" si="550"/>
        <v>0</v>
      </c>
      <c r="CH179" s="83">
        <f t="shared" si="550"/>
        <v>0</v>
      </c>
      <c r="CI179" s="83">
        <f t="shared" si="550"/>
        <v>29247.142607999998</v>
      </c>
      <c r="CJ179" s="83">
        <f t="shared" si="550"/>
        <v>1803.9246479999999</v>
      </c>
      <c r="CK179" s="83">
        <f t="shared" si="550"/>
        <v>6.1964639999999997</v>
      </c>
      <c r="CL179" s="83">
        <f t="shared" si="550"/>
        <v>0</v>
      </c>
      <c r="CM179" s="83">
        <f t="shared" si="550"/>
        <v>0</v>
      </c>
      <c r="CN179" s="83">
        <f t="shared" si="550"/>
        <v>172.62176400000001</v>
      </c>
      <c r="CO179" s="83">
        <f t="shared" si="550"/>
        <v>0</v>
      </c>
      <c r="CP179" s="83">
        <f t="shared" si="550"/>
        <v>5119.1166239999993</v>
      </c>
      <c r="CQ179" s="83">
        <f t="shared" si="550"/>
        <v>0</v>
      </c>
      <c r="CR179" s="575">
        <f t="shared" si="328"/>
        <v>28398.143303999997</v>
      </c>
      <c r="CS179" s="575">
        <f t="shared" si="329"/>
        <v>37477.729893600001</v>
      </c>
      <c r="CT179" s="575">
        <f t="shared" si="330"/>
        <v>65875.873197599998</v>
      </c>
      <c r="CV179" s="83">
        <f t="shared" ref="CV179:DO179" si="551">CV85</f>
        <v>8755.3524240000006</v>
      </c>
      <c r="CW179" s="83">
        <f t="shared" si="551"/>
        <v>0</v>
      </c>
      <c r="CX179" s="83">
        <f t="shared" si="551"/>
        <v>0</v>
      </c>
      <c r="CY179" s="83">
        <f t="shared" si="551"/>
        <v>0</v>
      </c>
      <c r="CZ179" s="83">
        <f t="shared" si="551"/>
        <v>13881.754079999999</v>
      </c>
      <c r="DA179" s="83">
        <f t="shared" si="551"/>
        <v>0</v>
      </c>
      <c r="DB179" s="83">
        <f t="shared" si="551"/>
        <v>3454.1099999999997</v>
      </c>
      <c r="DC179" s="83">
        <f t="shared" si="551"/>
        <v>6.7323744000000003</v>
      </c>
      <c r="DD179" s="83">
        <f t="shared" si="551"/>
        <v>1752.0083279999999</v>
      </c>
      <c r="DE179" s="83">
        <f t="shared" si="551"/>
        <v>0</v>
      </c>
      <c r="DF179" s="83">
        <f t="shared" si="551"/>
        <v>0</v>
      </c>
      <c r="DG179" s="83">
        <f t="shared" si="551"/>
        <v>29235.587039999995</v>
      </c>
      <c r="DH179" s="83">
        <f t="shared" si="551"/>
        <v>1857.9343679999999</v>
      </c>
      <c r="DI179" s="83">
        <f t="shared" si="551"/>
        <v>6.1964639999999997</v>
      </c>
      <c r="DJ179" s="83">
        <f t="shared" si="551"/>
        <v>0</v>
      </c>
      <c r="DK179" s="83">
        <f t="shared" si="551"/>
        <v>0</v>
      </c>
      <c r="DL179" s="83">
        <f t="shared" si="551"/>
        <v>183.75865199999998</v>
      </c>
      <c r="DM179" s="83">
        <f t="shared" si="551"/>
        <v>0</v>
      </c>
      <c r="DN179" s="83">
        <f t="shared" si="551"/>
        <v>5922.2285999999995</v>
      </c>
      <c r="DO179" s="83">
        <f t="shared" si="551"/>
        <v>0</v>
      </c>
      <c r="DP179" s="575">
        <f t="shared" si="332"/>
        <v>26091.216504</v>
      </c>
      <c r="DQ179" s="575">
        <f t="shared" si="333"/>
        <v>38964.445826399991</v>
      </c>
      <c r="DR179" s="575">
        <f t="shared" si="334"/>
        <v>65055.662330399995</v>
      </c>
      <c r="DT179" s="83">
        <f t="shared" ref="DT179:EM179" si="552">DT85</f>
        <v>8755.3524240000006</v>
      </c>
      <c r="DU179" s="83">
        <f t="shared" si="552"/>
        <v>0</v>
      </c>
      <c r="DV179" s="83">
        <f t="shared" si="552"/>
        <v>0</v>
      </c>
      <c r="DW179" s="83">
        <f t="shared" si="552"/>
        <v>0</v>
      </c>
      <c r="DX179" s="83">
        <f t="shared" si="552"/>
        <v>11002.910399999999</v>
      </c>
      <c r="DY179" s="83">
        <f t="shared" si="552"/>
        <v>0</v>
      </c>
      <c r="DZ179" s="83">
        <f t="shared" si="552"/>
        <v>2939.1336000000001</v>
      </c>
      <c r="EA179" s="83">
        <f t="shared" si="552"/>
        <v>10.0985616</v>
      </c>
      <c r="EB179" s="83">
        <f t="shared" si="552"/>
        <v>2344.5242640000001</v>
      </c>
      <c r="EC179" s="83">
        <f t="shared" si="552"/>
        <v>0</v>
      </c>
      <c r="ED179" s="83">
        <f t="shared" si="552"/>
        <v>0</v>
      </c>
      <c r="EE179" s="83">
        <f t="shared" si="552"/>
        <v>36579.150503999997</v>
      </c>
      <c r="EF179" s="83">
        <f t="shared" si="552"/>
        <v>1893.940848</v>
      </c>
      <c r="EG179" s="83">
        <f t="shared" si="552"/>
        <v>6.1964639999999997</v>
      </c>
      <c r="EH179" s="83">
        <f t="shared" si="552"/>
        <v>0</v>
      </c>
      <c r="EI179" s="83">
        <f t="shared" si="552"/>
        <v>0</v>
      </c>
      <c r="EJ179" s="83">
        <f t="shared" si="552"/>
        <v>217.16931600000001</v>
      </c>
      <c r="EK179" s="83">
        <f t="shared" si="552"/>
        <v>0</v>
      </c>
      <c r="EL179" s="83">
        <f t="shared" si="552"/>
        <v>6390.229104</v>
      </c>
      <c r="EM179" s="83">
        <f t="shared" si="552"/>
        <v>0</v>
      </c>
      <c r="EN179" s="575">
        <f t="shared" si="336"/>
        <v>22697.396423999999</v>
      </c>
      <c r="EO179" s="575">
        <f t="shared" si="337"/>
        <v>47441.309061599997</v>
      </c>
      <c r="EP179" s="575">
        <f t="shared" si="338"/>
        <v>70138.705485599989</v>
      </c>
      <c r="ER179" s="83">
        <f t="shared" ref="ER179:FK179" si="553">ER85</f>
        <v>7734.2756399999998</v>
      </c>
      <c r="ES179" s="83">
        <f t="shared" si="553"/>
        <v>0</v>
      </c>
      <c r="ET179" s="83">
        <f t="shared" si="553"/>
        <v>0</v>
      </c>
      <c r="EU179" s="83">
        <f t="shared" si="553"/>
        <v>0</v>
      </c>
      <c r="EV179" s="83">
        <f t="shared" si="553"/>
        <v>11455.084799999999</v>
      </c>
      <c r="EW179" s="83">
        <f t="shared" si="553"/>
        <v>0</v>
      </c>
      <c r="EX179" s="83">
        <f t="shared" si="553"/>
        <v>3190.3415999999997</v>
      </c>
      <c r="EY179" s="83">
        <f t="shared" si="553"/>
        <v>10.0985616</v>
      </c>
      <c r="EZ179" s="83">
        <f t="shared" si="553"/>
        <v>2492.6532480000001</v>
      </c>
      <c r="FA179" s="83">
        <f t="shared" si="553"/>
        <v>0</v>
      </c>
      <c r="FB179" s="83">
        <f t="shared" si="553"/>
        <v>0</v>
      </c>
      <c r="FC179" s="83">
        <f t="shared" si="553"/>
        <v>38872.930751999993</v>
      </c>
      <c r="FD179" s="83">
        <f t="shared" si="553"/>
        <v>2236.0024079999998</v>
      </c>
      <c r="FE179" s="83">
        <f t="shared" si="553"/>
        <v>12.392927999999999</v>
      </c>
      <c r="FF179" s="83">
        <f t="shared" si="553"/>
        <v>0</v>
      </c>
      <c r="FG179" s="83">
        <f t="shared" si="553"/>
        <v>0</v>
      </c>
      <c r="FH179" s="83">
        <f t="shared" si="553"/>
        <v>228.30620400000001</v>
      </c>
      <c r="FI179" s="83">
        <f t="shared" si="553"/>
        <v>0</v>
      </c>
      <c r="FJ179" s="83">
        <f t="shared" si="553"/>
        <v>7008.4519919999993</v>
      </c>
      <c r="FK179" s="83">
        <f t="shared" si="553"/>
        <v>0</v>
      </c>
      <c r="FL179" s="575">
        <f t="shared" si="340"/>
        <v>22379.702039999996</v>
      </c>
      <c r="FM179" s="575">
        <f t="shared" si="341"/>
        <v>50860.836093599995</v>
      </c>
      <c r="FN179" s="575">
        <f t="shared" si="342"/>
        <v>73240.538133599999</v>
      </c>
    </row>
    <row r="180" spans="1:170" x14ac:dyDescent="0.25">
      <c r="A180" s="97">
        <v>176</v>
      </c>
      <c r="B180" s="68" t="s">
        <v>112</v>
      </c>
      <c r="D180" s="84">
        <f>D92</f>
        <v>0</v>
      </c>
      <c r="E180" s="84">
        <f t="shared" ref="E180:W180" si="554">E92</f>
        <v>0</v>
      </c>
      <c r="F180" s="84">
        <f t="shared" si="554"/>
        <v>0</v>
      </c>
      <c r="G180" s="84">
        <f t="shared" si="554"/>
        <v>0</v>
      </c>
      <c r="H180" s="84">
        <f t="shared" si="554"/>
        <v>0</v>
      </c>
      <c r="I180" s="84">
        <f t="shared" si="554"/>
        <v>0</v>
      </c>
      <c r="J180" s="84">
        <f t="shared" si="554"/>
        <v>0</v>
      </c>
      <c r="K180" s="84">
        <f t="shared" si="554"/>
        <v>0</v>
      </c>
      <c r="L180" s="84">
        <f t="shared" si="554"/>
        <v>0</v>
      </c>
      <c r="M180" s="84">
        <f t="shared" si="554"/>
        <v>0</v>
      </c>
      <c r="N180" s="84">
        <f t="shared" si="554"/>
        <v>0</v>
      </c>
      <c r="O180" s="84">
        <f t="shared" si="554"/>
        <v>0</v>
      </c>
      <c r="P180" s="84">
        <f t="shared" si="554"/>
        <v>2261.206944</v>
      </c>
      <c r="Q180" s="84">
        <f t="shared" si="554"/>
        <v>0</v>
      </c>
      <c r="R180" s="84">
        <f t="shared" si="554"/>
        <v>0</v>
      </c>
      <c r="S180" s="84">
        <f t="shared" si="554"/>
        <v>0</v>
      </c>
      <c r="T180" s="84">
        <f t="shared" si="554"/>
        <v>0</v>
      </c>
      <c r="U180" s="84">
        <f t="shared" si="554"/>
        <v>0</v>
      </c>
      <c r="V180" s="84">
        <f t="shared" si="554"/>
        <v>0</v>
      </c>
      <c r="W180" s="84">
        <f t="shared" si="554"/>
        <v>0</v>
      </c>
      <c r="X180" s="576">
        <f t="shared" si="343"/>
        <v>0</v>
      </c>
      <c r="Y180" s="576">
        <f t="shared" si="344"/>
        <v>2261.206944</v>
      </c>
      <c r="Z180" s="576">
        <f t="shared" si="345"/>
        <v>2261.206944</v>
      </c>
      <c r="AB180" s="84">
        <f t="shared" ref="AB180:AU180" si="555">AB92</f>
        <v>0</v>
      </c>
      <c r="AC180" s="84">
        <f t="shared" si="555"/>
        <v>0</v>
      </c>
      <c r="AD180" s="84">
        <f t="shared" si="555"/>
        <v>0</v>
      </c>
      <c r="AE180" s="84">
        <f t="shared" si="555"/>
        <v>0</v>
      </c>
      <c r="AF180" s="84">
        <f t="shared" si="555"/>
        <v>0</v>
      </c>
      <c r="AG180" s="84">
        <f t="shared" si="555"/>
        <v>0</v>
      </c>
      <c r="AH180" s="84">
        <f t="shared" si="555"/>
        <v>0</v>
      </c>
      <c r="AI180" s="84">
        <f t="shared" si="555"/>
        <v>0</v>
      </c>
      <c r="AJ180" s="84">
        <f t="shared" si="555"/>
        <v>0</v>
      </c>
      <c r="AK180" s="84">
        <f t="shared" si="555"/>
        <v>0</v>
      </c>
      <c r="AL180" s="84">
        <f t="shared" si="555"/>
        <v>0</v>
      </c>
      <c r="AM180" s="84">
        <f t="shared" si="555"/>
        <v>0</v>
      </c>
      <c r="AN180" s="84">
        <f t="shared" si="555"/>
        <v>2308.0153679999999</v>
      </c>
      <c r="AO180" s="84">
        <f t="shared" si="555"/>
        <v>0</v>
      </c>
      <c r="AP180" s="84">
        <f t="shared" si="555"/>
        <v>0</v>
      </c>
      <c r="AQ180" s="84">
        <f t="shared" si="555"/>
        <v>0</v>
      </c>
      <c r="AR180" s="84">
        <f t="shared" si="555"/>
        <v>0</v>
      </c>
      <c r="AS180" s="84">
        <f t="shared" si="555"/>
        <v>0</v>
      </c>
      <c r="AT180" s="84">
        <f t="shared" si="555"/>
        <v>0</v>
      </c>
      <c r="AU180" s="84">
        <f t="shared" si="555"/>
        <v>0</v>
      </c>
      <c r="AV180" s="576">
        <f t="shared" si="320"/>
        <v>0</v>
      </c>
      <c r="AW180" s="576">
        <f t="shared" si="321"/>
        <v>2308.0153679999999</v>
      </c>
      <c r="AX180" s="576">
        <f t="shared" si="322"/>
        <v>2308.0153679999999</v>
      </c>
      <c r="AZ180" s="84">
        <f t="shared" ref="AZ180:BS180" si="556">AZ92</f>
        <v>0</v>
      </c>
      <c r="BA180" s="84">
        <f t="shared" si="556"/>
        <v>0</v>
      </c>
      <c r="BB180" s="84">
        <f t="shared" si="556"/>
        <v>0</v>
      </c>
      <c r="BC180" s="84">
        <f t="shared" si="556"/>
        <v>0</v>
      </c>
      <c r="BD180" s="84">
        <f t="shared" si="556"/>
        <v>0</v>
      </c>
      <c r="BE180" s="84">
        <f t="shared" si="556"/>
        <v>0</v>
      </c>
      <c r="BF180" s="84">
        <f t="shared" si="556"/>
        <v>0</v>
      </c>
      <c r="BG180" s="84">
        <f t="shared" si="556"/>
        <v>0</v>
      </c>
      <c r="BH180" s="84">
        <f t="shared" si="556"/>
        <v>0</v>
      </c>
      <c r="BI180" s="84">
        <f t="shared" si="556"/>
        <v>0</v>
      </c>
      <c r="BJ180" s="84">
        <f t="shared" si="556"/>
        <v>0</v>
      </c>
      <c r="BK180" s="84">
        <f t="shared" si="556"/>
        <v>0</v>
      </c>
      <c r="BL180" s="84">
        <f t="shared" si="556"/>
        <v>2286.4114800000002</v>
      </c>
      <c r="BM180" s="84">
        <f t="shared" si="556"/>
        <v>0</v>
      </c>
      <c r="BN180" s="84">
        <f t="shared" si="556"/>
        <v>0</v>
      </c>
      <c r="BO180" s="84">
        <f t="shared" si="556"/>
        <v>0</v>
      </c>
      <c r="BP180" s="84">
        <f t="shared" si="556"/>
        <v>0</v>
      </c>
      <c r="BQ180" s="84">
        <f t="shared" si="556"/>
        <v>0</v>
      </c>
      <c r="BR180" s="84">
        <f t="shared" si="556"/>
        <v>0</v>
      </c>
      <c r="BS180" s="84">
        <f t="shared" si="556"/>
        <v>0</v>
      </c>
      <c r="BT180" s="576">
        <f t="shared" si="324"/>
        <v>0</v>
      </c>
      <c r="BU180" s="576">
        <f t="shared" si="325"/>
        <v>2286.4114800000002</v>
      </c>
      <c r="BV180" s="576">
        <f t="shared" si="326"/>
        <v>2286.4114800000002</v>
      </c>
      <c r="BX180" s="84">
        <f t="shared" ref="BX180:CQ180" si="557">BX92</f>
        <v>0</v>
      </c>
      <c r="BY180" s="84">
        <f t="shared" si="557"/>
        <v>0</v>
      </c>
      <c r="BZ180" s="84">
        <f t="shared" si="557"/>
        <v>0</v>
      </c>
      <c r="CA180" s="84">
        <f t="shared" si="557"/>
        <v>0</v>
      </c>
      <c r="CB180" s="84">
        <f t="shared" si="557"/>
        <v>0</v>
      </c>
      <c r="CC180" s="84">
        <f t="shared" si="557"/>
        <v>0</v>
      </c>
      <c r="CD180" s="84">
        <f t="shared" si="557"/>
        <v>0</v>
      </c>
      <c r="CE180" s="84">
        <f t="shared" si="557"/>
        <v>0</v>
      </c>
      <c r="CF180" s="84">
        <f t="shared" si="557"/>
        <v>0</v>
      </c>
      <c r="CG180" s="84">
        <f t="shared" si="557"/>
        <v>0</v>
      </c>
      <c r="CH180" s="84">
        <f t="shared" si="557"/>
        <v>0</v>
      </c>
      <c r="CI180" s="84">
        <f t="shared" si="557"/>
        <v>0</v>
      </c>
      <c r="CJ180" s="84">
        <f t="shared" si="557"/>
        <v>4378.387968</v>
      </c>
      <c r="CK180" s="84">
        <f t="shared" si="557"/>
        <v>0</v>
      </c>
      <c r="CL180" s="84">
        <f t="shared" si="557"/>
        <v>0</v>
      </c>
      <c r="CM180" s="84">
        <f t="shared" si="557"/>
        <v>0</v>
      </c>
      <c r="CN180" s="84">
        <f t="shared" si="557"/>
        <v>0</v>
      </c>
      <c r="CO180" s="84">
        <f t="shared" si="557"/>
        <v>0</v>
      </c>
      <c r="CP180" s="84">
        <f t="shared" si="557"/>
        <v>0</v>
      </c>
      <c r="CQ180" s="84">
        <f t="shared" si="557"/>
        <v>0</v>
      </c>
      <c r="CR180" s="576">
        <f t="shared" si="328"/>
        <v>0</v>
      </c>
      <c r="CS180" s="576">
        <f t="shared" si="329"/>
        <v>4378.387968</v>
      </c>
      <c r="CT180" s="576">
        <f t="shared" si="330"/>
        <v>4378.387968</v>
      </c>
      <c r="CV180" s="84">
        <f t="shared" ref="CV180:DO180" si="558">CV92</f>
        <v>0</v>
      </c>
      <c r="CW180" s="84">
        <f t="shared" si="558"/>
        <v>0</v>
      </c>
      <c r="CX180" s="84">
        <f t="shared" si="558"/>
        <v>0</v>
      </c>
      <c r="CY180" s="84">
        <f t="shared" si="558"/>
        <v>0</v>
      </c>
      <c r="CZ180" s="84">
        <f t="shared" si="558"/>
        <v>0</v>
      </c>
      <c r="DA180" s="84">
        <f t="shared" si="558"/>
        <v>0</v>
      </c>
      <c r="DB180" s="84">
        <f t="shared" si="558"/>
        <v>0</v>
      </c>
      <c r="DC180" s="84">
        <f t="shared" si="558"/>
        <v>0</v>
      </c>
      <c r="DD180" s="84">
        <f t="shared" si="558"/>
        <v>0</v>
      </c>
      <c r="DE180" s="84">
        <f t="shared" si="558"/>
        <v>0</v>
      </c>
      <c r="DF180" s="84">
        <f t="shared" si="558"/>
        <v>0</v>
      </c>
      <c r="DG180" s="84">
        <f t="shared" si="558"/>
        <v>0</v>
      </c>
      <c r="DH180" s="84">
        <f t="shared" si="558"/>
        <v>4511.6119439999993</v>
      </c>
      <c r="DI180" s="84">
        <f t="shared" si="558"/>
        <v>0</v>
      </c>
      <c r="DJ180" s="84">
        <f t="shared" si="558"/>
        <v>0</v>
      </c>
      <c r="DK180" s="84">
        <f t="shared" si="558"/>
        <v>0</v>
      </c>
      <c r="DL180" s="84">
        <f t="shared" si="558"/>
        <v>0</v>
      </c>
      <c r="DM180" s="84">
        <f t="shared" si="558"/>
        <v>0</v>
      </c>
      <c r="DN180" s="84">
        <f t="shared" si="558"/>
        <v>0</v>
      </c>
      <c r="DO180" s="84">
        <f t="shared" si="558"/>
        <v>0</v>
      </c>
      <c r="DP180" s="576">
        <f t="shared" si="332"/>
        <v>0</v>
      </c>
      <c r="DQ180" s="576">
        <f t="shared" si="333"/>
        <v>4511.6119439999993</v>
      </c>
      <c r="DR180" s="576">
        <f t="shared" si="334"/>
        <v>4511.6119439999993</v>
      </c>
      <c r="DT180" s="84">
        <f t="shared" ref="DT180:EM180" si="559">DT92</f>
        <v>0</v>
      </c>
      <c r="DU180" s="84">
        <f t="shared" si="559"/>
        <v>0</v>
      </c>
      <c r="DV180" s="84">
        <f t="shared" si="559"/>
        <v>0</v>
      </c>
      <c r="DW180" s="84">
        <f t="shared" si="559"/>
        <v>0</v>
      </c>
      <c r="DX180" s="84">
        <f t="shared" si="559"/>
        <v>0</v>
      </c>
      <c r="DY180" s="84">
        <f t="shared" si="559"/>
        <v>0</v>
      </c>
      <c r="DZ180" s="84">
        <f t="shared" si="559"/>
        <v>0</v>
      </c>
      <c r="EA180" s="84">
        <f t="shared" si="559"/>
        <v>0</v>
      </c>
      <c r="EB180" s="84">
        <f t="shared" si="559"/>
        <v>0</v>
      </c>
      <c r="EC180" s="84">
        <f t="shared" si="559"/>
        <v>0</v>
      </c>
      <c r="ED180" s="84">
        <f t="shared" si="559"/>
        <v>0</v>
      </c>
      <c r="EE180" s="84">
        <f t="shared" si="559"/>
        <v>0</v>
      </c>
      <c r="EF180" s="84">
        <f t="shared" si="559"/>
        <v>4601.6281439999993</v>
      </c>
      <c r="EG180" s="84">
        <f t="shared" si="559"/>
        <v>0</v>
      </c>
      <c r="EH180" s="84">
        <f t="shared" si="559"/>
        <v>0</v>
      </c>
      <c r="EI180" s="84">
        <f t="shared" si="559"/>
        <v>0</v>
      </c>
      <c r="EJ180" s="84">
        <f t="shared" si="559"/>
        <v>0</v>
      </c>
      <c r="EK180" s="84">
        <f t="shared" si="559"/>
        <v>0</v>
      </c>
      <c r="EL180" s="84">
        <f t="shared" si="559"/>
        <v>0</v>
      </c>
      <c r="EM180" s="84">
        <f t="shared" si="559"/>
        <v>0</v>
      </c>
      <c r="EN180" s="576">
        <f t="shared" si="336"/>
        <v>0</v>
      </c>
      <c r="EO180" s="576">
        <f t="shared" si="337"/>
        <v>4601.6281439999993</v>
      </c>
      <c r="EP180" s="576">
        <f t="shared" si="338"/>
        <v>4601.6281439999993</v>
      </c>
      <c r="ER180" s="84">
        <f t="shared" ref="ER180:FK180" si="560">ER92</f>
        <v>0</v>
      </c>
      <c r="ES180" s="84">
        <f t="shared" si="560"/>
        <v>0</v>
      </c>
      <c r="ET180" s="84">
        <f t="shared" si="560"/>
        <v>0</v>
      </c>
      <c r="EU180" s="84">
        <f t="shared" si="560"/>
        <v>0</v>
      </c>
      <c r="EV180" s="84">
        <f t="shared" si="560"/>
        <v>0</v>
      </c>
      <c r="EW180" s="84">
        <f t="shared" si="560"/>
        <v>0</v>
      </c>
      <c r="EX180" s="84">
        <f t="shared" si="560"/>
        <v>0</v>
      </c>
      <c r="EY180" s="84">
        <f t="shared" si="560"/>
        <v>0</v>
      </c>
      <c r="EZ180" s="84">
        <f t="shared" si="560"/>
        <v>0</v>
      </c>
      <c r="FA180" s="84">
        <f t="shared" si="560"/>
        <v>0</v>
      </c>
      <c r="FB180" s="84">
        <f t="shared" si="560"/>
        <v>0</v>
      </c>
      <c r="FC180" s="84">
        <f t="shared" si="560"/>
        <v>0</v>
      </c>
      <c r="FD180" s="84">
        <f t="shared" si="560"/>
        <v>5426.1765359999999</v>
      </c>
      <c r="FE180" s="84">
        <f t="shared" si="560"/>
        <v>0</v>
      </c>
      <c r="FF180" s="84">
        <f t="shared" si="560"/>
        <v>0</v>
      </c>
      <c r="FG180" s="84">
        <f t="shared" si="560"/>
        <v>0</v>
      </c>
      <c r="FH180" s="84">
        <f t="shared" si="560"/>
        <v>0</v>
      </c>
      <c r="FI180" s="84">
        <f t="shared" si="560"/>
        <v>0</v>
      </c>
      <c r="FJ180" s="84">
        <f t="shared" si="560"/>
        <v>0</v>
      </c>
      <c r="FK180" s="84">
        <f t="shared" si="560"/>
        <v>0</v>
      </c>
      <c r="FL180" s="576">
        <f t="shared" si="340"/>
        <v>0</v>
      </c>
      <c r="FM180" s="576">
        <f t="shared" si="341"/>
        <v>5426.1765359999999</v>
      </c>
      <c r="FN180" s="576">
        <f t="shared" si="342"/>
        <v>5426.1765359999999</v>
      </c>
    </row>
    <row r="181" spans="1:170" x14ac:dyDescent="0.25">
      <c r="A181" s="97">
        <v>177</v>
      </c>
      <c r="B181" s="74" t="s">
        <v>22</v>
      </c>
      <c r="D181" s="83">
        <f>D56</f>
        <v>0</v>
      </c>
      <c r="E181" s="83">
        <f t="shared" ref="E181:W181" si="561">E56</f>
        <v>0</v>
      </c>
      <c r="F181" s="83">
        <f t="shared" si="561"/>
        <v>0</v>
      </c>
      <c r="G181" s="83">
        <f t="shared" si="561"/>
        <v>0</v>
      </c>
      <c r="H181" s="83">
        <f t="shared" si="561"/>
        <v>0</v>
      </c>
      <c r="I181" s="83">
        <f t="shared" si="561"/>
        <v>5.7777839999999996</v>
      </c>
      <c r="J181" s="83">
        <f t="shared" si="561"/>
        <v>0</v>
      </c>
      <c r="K181" s="83">
        <f t="shared" si="561"/>
        <v>3.3661872000000002</v>
      </c>
      <c r="L181" s="83">
        <f t="shared" si="561"/>
        <v>0</v>
      </c>
      <c r="M181" s="83">
        <f t="shared" si="561"/>
        <v>0</v>
      </c>
      <c r="N181" s="83">
        <f t="shared" si="561"/>
        <v>0</v>
      </c>
      <c r="O181" s="83">
        <f t="shared" si="561"/>
        <v>629.77845599999989</v>
      </c>
      <c r="P181" s="83">
        <f t="shared" si="561"/>
        <v>104.418792</v>
      </c>
      <c r="Q181" s="83">
        <f t="shared" si="561"/>
        <v>37.178783999999993</v>
      </c>
      <c r="R181" s="83">
        <f t="shared" si="561"/>
        <v>0</v>
      </c>
      <c r="S181" s="83">
        <f t="shared" si="561"/>
        <v>0</v>
      </c>
      <c r="T181" s="83">
        <f t="shared" si="561"/>
        <v>278.42219999999998</v>
      </c>
      <c r="U181" s="83">
        <f t="shared" si="561"/>
        <v>0</v>
      </c>
      <c r="V181" s="83">
        <f t="shared" si="561"/>
        <v>0</v>
      </c>
      <c r="W181" s="83">
        <f t="shared" si="561"/>
        <v>0</v>
      </c>
      <c r="X181" s="575">
        <f t="shared" si="343"/>
        <v>5.7777839999999996</v>
      </c>
      <c r="Y181" s="575">
        <f t="shared" si="344"/>
        <v>1053.1644191999999</v>
      </c>
      <c r="Z181" s="575">
        <f t="shared" si="345"/>
        <v>1058.9422032</v>
      </c>
      <c r="AB181" s="83">
        <f t="shared" ref="AB181:AU181" si="562">AB56</f>
        <v>0</v>
      </c>
      <c r="AC181" s="83">
        <f t="shared" si="562"/>
        <v>0</v>
      </c>
      <c r="AD181" s="83">
        <f t="shared" si="562"/>
        <v>0</v>
      </c>
      <c r="AE181" s="83">
        <f t="shared" si="562"/>
        <v>0</v>
      </c>
      <c r="AF181" s="83">
        <f t="shared" si="562"/>
        <v>0</v>
      </c>
      <c r="AG181" s="83">
        <f t="shared" si="562"/>
        <v>5.7777839999999996</v>
      </c>
      <c r="AH181" s="83">
        <f t="shared" si="562"/>
        <v>0</v>
      </c>
      <c r="AI181" s="83">
        <f t="shared" si="562"/>
        <v>0</v>
      </c>
      <c r="AJ181" s="83">
        <f t="shared" si="562"/>
        <v>0</v>
      </c>
      <c r="AK181" s="83">
        <f t="shared" si="562"/>
        <v>0</v>
      </c>
      <c r="AL181" s="83">
        <f t="shared" si="562"/>
        <v>0</v>
      </c>
      <c r="AM181" s="83">
        <f t="shared" si="562"/>
        <v>618.22288800000001</v>
      </c>
      <c r="AN181" s="83">
        <f t="shared" si="562"/>
        <v>104.418792</v>
      </c>
      <c r="AO181" s="83">
        <f t="shared" si="562"/>
        <v>0</v>
      </c>
      <c r="AP181" s="83">
        <f t="shared" si="562"/>
        <v>0</v>
      </c>
      <c r="AQ181" s="83">
        <f t="shared" si="562"/>
        <v>0</v>
      </c>
      <c r="AR181" s="83">
        <f t="shared" si="562"/>
        <v>278.42219999999998</v>
      </c>
      <c r="AS181" s="83">
        <f t="shared" si="562"/>
        <v>0</v>
      </c>
      <c r="AT181" s="83">
        <f t="shared" si="562"/>
        <v>0</v>
      </c>
      <c r="AU181" s="83">
        <f t="shared" si="562"/>
        <v>12543.569063999998</v>
      </c>
      <c r="AV181" s="575">
        <f t="shared" si="320"/>
        <v>5.7777839999999996</v>
      </c>
      <c r="AW181" s="575">
        <f t="shared" si="321"/>
        <v>13544.632943999997</v>
      </c>
      <c r="AX181" s="575">
        <f t="shared" si="322"/>
        <v>13550.410727999997</v>
      </c>
      <c r="AZ181" s="83">
        <f t="shared" ref="AZ181:BS181" si="563">AZ56</f>
        <v>0</v>
      </c>
      <c r="BA181" s="83">
        <f t="shared" si="563"/>
        <v>0</v>
      </c>
      <c r="BB181" s="83">
        <f t="shared" si="563"/>
        <v>0</v>
      </c>
      <c r="BC181" s="83">
        <f t="shared" si="563"/>
        <v>0</v>
      </c>
      <c r="BD181" s="83">
        <f t="shared" si="563"/>
        <v>0</v>
      </c>
      <c r="BE181" s="83">
        <f t="shared" si="563"/>
        <v>5.7777839999999996</v>
      </c>
      <c r="BF181" s="83">
        <f t="shared" si="563"/>
        <v>0</v>
      </c>
      <c r="BG181" s="83">
        <f t="shared" si="563"/>
        <v>0</v>
      </c>
      <c r="BH181" s="83">
        <f t="shared" si="563"/>
        <v>0</v>
      </c>
      <c r="BI181" s="83">
        <f t="shared" si="563"/>
        <v>0</v>
      </c>
      <c r="BJ181" s="83">
        <f t="shared" si="563"/>
        <v>0</v>
      </c>
      <c r="BK181" s="83">
        <f t="shared" si="563"/>
        <v>652.88959199999999</v>
      </c>
      <c r="BL181" s="83">
        <f t="shared" si="563"/>
        <v>108.01944</v>
      </c>
      <c r="BM181" s="83">
        <f t="shared" si="563"/>
        <v>0</v>
      </c>
      <c r="BN181" s="83">
        <f t="shared" si="563"/>
        <v>0</v>
      </c>
      <c r="BO181" s="83">
        <f t="shared" si="563"/>
        <v>0</v>
      </c>
      <c r="BP181" s="83">
        <f t="shared" si="563"/>
        <v>306.26442000000003</v>
      </c>
      <c r="BQ181" s="83">
        <f t="shared" si="563"/>
        <v>0</v>
      </c>
      <c r="BR181" s="83">
        <f t="shared" si="563"/>
        <v>0</v>
      </c>
      <c r="BS181" s="83">
        <f t="shared" si="563"/>
        <v>12387.568895999999</v>
      </c>
      <c r="BT181" s="575">
        <f t="shared" si="324"/>
        <v>5.7777839999999996</v>
      </c>
      <c r="BU181" s="575">
        <f t="shared" si="325"/>
        <v>13454.742348</v>
      </c>
      <c r="BV181" s="575">
        <f t="shared" si="326"/>
        <v>13460.520132</v>
      </c>
      <c r="BX181" s="83">
        <f t="shared" ref="BX181:CQ181" si="564">BX56</f>
        <v>0</v>
      </c>
      <c r="BY181" s="83">
        <f t="shared" si="564"/>
        <v>0</v>
      </c>
      <c r="BZ181" s="83">
        <f t="shared" si="564"/>
        <v>0</v>
      </c>
      <c r="CA181" s="83">
        <f t="shared" si="564"/>
        <v>0</v>
      </c>
      <c r="CB181" s="83">
        <f t="shared" si="564"/>
        <v>0</v>
      </c>
      <c r="CC181" s="83">
        <f t="shared" si="564"/>
        <v>0</v>
      </c>
      <c r="CD181" s="83">
        <f t="shared" si="564"/>
        <v>0</v>
      </c>
      <c r="CE181" s="83">
        <f t="shared" si="564"/>
        <v>0</v>
      </c>
      <c r="CF181" s="83">
        <f t="shared" si="564"/>
        <v>0</v>
      </c>
      <c r="CG181" s="83">
        <f t="shared" si="564"/>
        <v>0</v>
      </c>
      <c r="CH181" s="83">
        <f t="shared" si="564"/>
        <v>0</v>
      </c>
      <c r="CI181" s="83">
        <f t="shared" si="564"/>
        <v>52.000055999999994</v>
      </c>
      <c r="CJ181" s="83">
        <f t="shared" si="564"/>
        <v>118.82138399999999</v>
      </c>
      <c r="CK181" s="83">
        <f t="shared" si="564"/>
        <v>0</v>
      </c>
      <c r="CL181" s="83">
        <f t="shared" si="564"/>
        <v>0</v>
      </c>
      <c r="CM181" s="83">
        <f t="shared" si="564"/>
        <v>0</v>
      </c>
      <c r="CN181" s="83">
        <f t="shared" si="564"/>
        <v>178.19020800000001</v>
      </c>
      <c r="CO181" s="83">
        <f t="shared" si="564"/>
        <v>0</v>
      </c>
      <c r="CP181" s="83">
        <f t="shared" si="564"/>
        <v>0</v>
      </c>
      <c r="CQ181" s="83">
        <f t="shared" si="564"/>
        <v>12387.568895999999</v>
      </c>
      <c r="CR181" s="575">
        <f t="shared" si="328"/>
        <v>0</v>
      </c>
      <c r="CS181" s="575">
        <f t="shared" si="329"/>
        <v>12736.580543999999</v>
      </c>
      <c r="CT181" s="575">
        <f t="shared" si="330"/>
        <v>12736.580543999999</v>
      </c>
      <c r="CV181" s="83">
        <f t="shared" ref="CV181:DO181" si="565">CV56</f>
        <v>0</v>
      </c>
      <c r="CW181" s="83">
        <f t="shared" si="565"/>
        <v>0</v>
      </c>
      <c r="CX181" s="83">
        <f t="shared" si="565"/>
        <v>0</v>
      </c>
      <c r="CY181" s="83">
        <f t="shared" si="565"/>
        <v>0</v>
      </c>
      <c r="CZ181" s="83">
        <f t="shared" si="565"/>
        <v>0</v>
      </c>
      <c r="DA181" s="83">
        <f t="shared" si="565"/>
        <v>0</v>
      </c>
      <c r="DB181" s="83">
        <f t="shared" si="565"/>
        <v>0</v>
      </c>
      <c r="DC181" s="83">
        <f t="shared" si="565"/>
        <v>0</v>
      </c>
      <c r="DD181" s="83">
        <f t="shared" si="565"/>
        <v>0</v>
      </c>
      <c r="DE181" s="83">
        <f t="shared" si="565"/>
        <v>0</v>
      </c>
      <c r="DF181" s="83">
        <f t="shared" si="565"/>
        <v>0</v>
      </c>
      <c r="DG181" s="83">
        <f t="shared" si="565"/>
        <v>52.000055999999994</v>
      </c>
      <c r="DH181" s="83">
        <f t="shared" si="565"/>
        <v>122.42203199999999</v>
      </c>
      <c r="DI181" s="83">
        <f t="shared" si="565"/>
        <v>0</v>
      </c>
      <c r="DJ181" s="83">
        <f t="shared" si="565"/>
        <v>0</v>
      </c>
      <c r="DK181" s="83">
        <f t="shared" si="565"/>
        <v>0</v>
      </c>
      <c r="DL181" s="83">
        <f t="shared" si="565"/>
        <v>183.75865199999998</v>
      </c>
      <c r="DM181" s="83">
        <f t="shared" si="565"/>
        <v>0</v>
      </c>
      <c r="DN181" s="83">
        <f t="shared" si="565"/>
        <v>0</v>
      </c>
      <c r="DO181" s="83">
        <f t="shared" si="565"/>
        <v>4824.4496399999998</v>
      </c>
      <c r="DP181" s="575">
        <f t="shared" si="332"/>
        <v>0</v>
      </c>
      <c r="DQ181" s="575">
        <f t="shared" si="333"/>
        <v>5182.6303799999996</v>
      </c>
      <c r="DR181" s="575">
        <f t="shared" si="334"/>
        <v>5182.6303799999996</v>
      </c>
      <c r="DT181" s="83">
        <f t="shared" ref="DT181:EM181" si="566">DT56</f>
        <v>0</v>
      </c>
      <c r="DU181" s="83">
        <f t="shared" si="566"/>
        <v>0</v>
      </c>
      <c r="DV181" s="83">
        <f t="shared" si="566"/>
        <v>0</v>
      </c>
      <c r="DW181" s="83">
        <f t="shared" si="566"/>
        <v>0</v>
      </c>
      <c r="DX181" s="83">
        <f t="shared" si="566"/>
        <v>0</v>
      </c>
      <c r="DY181" s="83">
        <f t="shared" si="566"/>
        <v>0</v>
      </c>
      <c r="DZ181" s="83">
        <f t="shared" si="566"/>
        <v>0</v>
      </c>
      <c r="EA181" s="83">
        <f t="shared" si="566"/>
        <v>0</v>
      </c>
      <c r="EB181" s="83">
        <f t="shared" si="566"/>
        <v>0</v>
      </c>
      <c r="EC181" s="83">
        <f t="shared" si="566"/>
        <v>0</v>
      </c>
      <c r="ED181" s="83">
        <f t="shared" si="566"/>
        <v>0</v>
      </c>
      <c r="EE181" s="83">
        <f t="shared" si="566"/>
        <v>63.555623999999995</v>
      </c>
      <c r="EF181" s="83">
        <f t="shared" si="566"/>
        <v>126.02267999999998</v>
      </c>
      <c r="EG181" s="83">
        <f t="shared" si="566"/>
        <v>0</v>
      </c>
      <c r="EH181" s="83">
        <f t="shared" si="566"/>
        <v>0</v>
      </c>
      <c r="EI181" s="83">
        <f t="shared" si="566"/>
        <v>0</v>
      </c>
      <c r="EJ181" s="83">
        <f t="shared" si="566"/>
        <v>222.73776000000001</v>
      </c>
      <c r="EK181" s="83">
        <f t="shared" si="566"/>
        <v>0</v>
      </c>
      <c r="EL181" s="83">
        <f t="shared" si="566"/>
        <v>0</v>
      </c>
      <c r="EM181" s="83">
        <f t="shared" si="566"/>
        <v>4928.4497519999995</v>
      </c>
      <c r="EN181" s="575">
        <f t="shared" si="336"/>
        <v>0</v>
      </c>
      <c r="EO181" s="575">
        <f t="shared" si="337"/>
        <v>5340.7658159999992</v>
      </c>
      <c r="EP181" s="575">
        <f t="shared" si="338"/>
        <v>5340.7658159999992</v>
      </c>
      <c r="ER181" s="83">
        <f t="shared" ref="ER181:FK181" si="567">ER56</f>
        <v>0</v>
      </c>
      <c r="ES181" s="83">
        <f t="shared" si="567"/>
        <v>0</v>
      </c>
      <c r="ET181" s="83">
        <f t="shared" si="567"/>
        <v>0</v>
      </c>
      <c r="EU181" s="83">
        <f t="shared" si="567"/>
        <v>0</v>
      </c>
      <c r="EV181" s="83">
        <f t="shared" si="567"/>
        <v>0</v>
      </c>
      <c r="EW181" s="83">
        <f t="shared" si="567"/>
        <v>0</v>
      </c>
      <c r="EX181" s="83">
        <f t="shared" si="567"/>
        <v>0</v>
      </c>
      <c r="EY181" s="83">
        <f t="shared" si="567"/>
        <v>0</v>
      </c>
      <c r="EZ181" s="83">
        <f t="shared" si="567"/>
        <v>0</v>
      </c>
      <c r="FA181" s="83">
        <f t="shared" si="567"/>
        <v>0</v>
      </c>
      <c r="FB181" s="83">
        <f t="shared" si="567"/>
        <v>0</v>
      </c>
      <c r="FC181" s="83">
        <f t="shared" si="567"/>
        <v>69.333407999999991</v>
      </c>
      <c r="FD181" s="83">
        <f t="shared" si="567"/>
        <v>162.02916000000002</v>
      </c>
      <c r="FE181" s="83">
        <f t="shared" si="567"/>
        <v>0</v>
      </c>
      <c r="FF181" s="83">
        <f t="shared" si="567"/>
        <v>0</v>
      </c>
      <c r="FG181" s="83">
        <f t="shared" si="567"/>
        <v>0</v>
      </c>
      <c r="FH181" s="83">
        <f t="shared" si="567"/>
        <v>233.87464799999998</v>
      </c>
      <c r="FI181" s="83">
        <f t="shared" si="567"/>
        <v>0</v>
      </c>
      <c r="FJ181" s="83">
        <f t="shared" si="567"/>
        <v>0</v>
      </c>
      <c r="FK181" s="83">
        <f t="shared" si="567"/>
        <v>4246.6712399999997</v>
      </c>
      <c r="FL181" s="575">
        <f t="shared" si="340"/>
        <v>0</v>
      </c>
      <c r="FM181" s="575">
        <f t="shared" si="341"/>
        <v>4711.9084559999992</v>
      </c>
      <c r="FN181" s="575">
        <f t="shared" si="342"/>
        <v>4711.9084559999992</v>
      </c>
    </row>
    <row r="182" spans="1:170" x14ac:dyDescent="0.25">
      <c r="A182" s="97">
        <v>178</v>
      </c>
      <c r="B182" s="68" t="s">
        <v>23</v>
      </c>
      <c r="D182" s="18">
        <f>D49</f>
        <v>0</v>
      </c>
      <c r="E182" s="18">
        <f t="shared" ref="E182:W182" si="568">E49</f>
        <v>0</v>
      </c>
      <c r="F182" s="18">
        <f t="shared" si="568"/>
        <v>0</v>
      </c>
      <c r="G182" s="18">
        <f t="shared" si="568"/>
        <v>0</v>
      </c>
      <c r="H182" s="18">
        <f t="shared" si="568"/>
        <v>0</v>
      </c>
      <c r="I182" s="18">
        <f t="shared" si="568"/>
        <v>0</v>
      </c>
      <c r="J182" s="18">
        <f t="shared" si="568"/>
        <v>657.32759999999996</v>
      </c>
      <c r="K182" s="18">
        <f t="shared" si="568"/>
        <v>0</v>
      </c>
      <c r="L182" s="18">
        <f t="shared" si="568"/>
        <v>0</v>
      </c>
      <c r="M182" s="18">
        <f t="shared" si="568"/>
        <v>0</v>
      </c>
      <c r="N182" s="18">
        <f t="shared" si="568"/>
        <v>0</v>
      </c>
      <c r="O182" s="18">
        <f t="shared" si="568"/>
        <v>0</v>
      </c>
      <c r="P182" s="18">
        <f t="shared" si="568"/>
        <v>0</v>
      </c>
      <c r="Q182" s="18">
        <f t="shared" si="568"/>
        <v>2063.4225119999996</v>
      </c>
      <c r="R182" s="18">
        <f t="shared" si="568"/>
        <v>0</v>
      </c>
      <c r="S182" s="18">
        <f t="shared" si="568"/>
        <v>0</v>
      </c>
      <c r="T182" s="18">
        <f t="shared" si="568"/>
        <v>0</v>
      </c>
      <c r="U182" s="18">
        <f t="shared" si="568"/>
        <v>0</v>
      </c>
      <c r="V182" s="18">
        <f t="shared" si="568"/>
        <v>0</v>
      </c>
      <c r="W182" s="18">
        <f t="shared" si="568"/>
        <v>29553.365159999998</v>
      </c>
      <c r="X182" s="567">
        <f t="shared" si="343"/>
        <v>657.32759999999996</v>
      </c>
      <c r="Y182" s="567">
        <f t="shared" si="344"/>
        <v>31616.787671999999</v>
      </c>
      <c r="Z182" s="567">
        <f t="shared" si="345"/>
        <v>32274.115271999999</v>
      </c>
      <c r="AB182" s="18">
        <f t="shared" ref="AB182:AU182" si="569">AB49</f>
        <v>0</v>
      </c>
      <c r="AC182" s="18">
        <f t="shared" si="569"/>
        <v>0</v>
      </c>
      <c r="AD182" s="18">
        <f t="shared" si="569"/>
        <v>0</v>
      </c>
      <c r="AE182" s="18">
        <f t="shared" si="569"/>
        <v>0</v>
      </c>
      <c r="AF182" s="18">
        <f t="shared" si="569"/>
        <v>0</v>
      </c>
      <c r="AG182" s="18">
        <f t="shared" si="569"/>
        <v>0</v>
      </c>
      <c r="AH182" s="18">
        <f t="shared" si="569"/>
        <v>674.07479999999998</v>
      </c>
      <c r="AI182" s="18">
        <f t="shared" si="569"/>
        <v>0</v>
      </c>
      <c r="AJ182" s="18">
        <f t="shared" si="569"/>
        <v>0</v>
      </c>
      <c r="AK182" s="18">
        <f t="shared" si="569"/>
        <v>0</v>
      </c>
      <c r="AL182" s="18">
        <f t="shared" si="569"/>
        <v>0</v>
      </c>
      <c r="AM182" s="18">
        <f t="shared" si="569"/>
        <v>0</v>
      </c>
      <c r="AN182" s="18">
        <f t="shared" si="569"/>
        <v>0</v>
      </c>
      <c r="AO182" s="18">
        <f t="shared" si="569"/>
        <v>2075.8154399999999</v>
      </c>
      <c r="AP182" s="18">
        <f t="shared" si="569"/>
        <v>0</v>
      </c>
      <c r="AQ182" s="18">
        <f t="shared" si="569"/>
        <v>0</v>
      </c>
      <c r="AR182" s="18">
        <f t="shared" si="569"/>
        <v>0</v>
      </c>
      <c r="AS182" s="18">
        <f t="shared" si="569"/>
        <v>0</v>
      </c>
      <c r="AT182" s="18">
        <f t="shared" si="569"/>
        <v>0</v>
      </c>
      <c r="AU182" s="18">
        <f t="shared" si="569"/>
        <v>19344.020831999998</v>
      </c>
      <c r="AV182" s="567">
        <f t="shared" si="320"/>
        <v>674.07479999999998</v>
      </c>
      <c r="AW182" s="567">
        <f t="shared" si="321"/>
        <v>21419.836271999997</v>
      </c>
      <c r="AX182" s="567">
        <f t="shared" si="322"/>
        <v>22093.911071999995</v>
      </c>
      <c r="AZ182" s="18">
        <f t="shared" ref="AZ182:BS182" si="570">AZ49</f>
        <v>0</v>
      </c>
      <c r="BA182" s="18">
        <f t="shared" si="570"/>
        <v>0</v>
      </c>
      <c r="BB182" s="18">
        <f t="shared" si="570"/>
        <v>0</v>
      </c>
      <c r="BC182" s="18">
        <f t="shared" si="570"/>
        <v>0</v>
      </c>
      <c r="BD182" s="18">
        <f t="shared" si="570"/>
        <v>0</v>
      </c>
      <c r="BE182" s="18">
        <f t="shared" si="570"/>
        <v>0</v>
      </c>
      <c r="BF182" s="18">
        <f t="shared" si="570"/>
        <v>674.07479999999998</v>
      </c>
      <c r="BG182" s="18">
        <f t="shared" si="570"/>
        <v>0</v>
      </c>
      <c r="BH182" s="18">
        <f t="shared" si="570"/>
        <v>0</v>
      </c>
      <c r="BI182" s="18">
        <f t="shared" si="570"/>
        <v>0</v>
      </c>
      <c r="BJ182" s="18">
        <f t="shared" si="570"/>
        <v>0</v>
      </c>
      <c r="BK182" s="18">
        <f t="shared" si="570"/>
        <v>0</v>
      </c>
      <c r="BL182" s="18">
        <f t="shared" si="570"/>
        <v>0</v>
      </c>
      <c r="BM182" s="18">
        <f t="shared" si="570"/>
        <v>2125.3871519999998</v>
      </c>
      <c r="BN182" s="18">
        <f t="shared" si="570"/>
        <v>0</v>
      </c>
      <c r="BO182" s="18">
        <f t="shared" si="570"/>
        <v>0</v>
      </c>
      <c r="BP182" s="18">
        <f t="shared" si="570"/>
        <v>0</v>
      </c>
      <c r="BQ182" s="18">
        <f t="shared" si="570"/>
        <v>0</v>
      </c>
      <c r="BR182" s="18">
        <f t="shared" si="570"/>
        <v>0</v>
      </c>
      <c r="BS182" s="18">
        <f t="shared" si="570"/>
        <v>19107.131687999998</v>
      </c>
      <c r="BT182" s="567">
        <f t="shared" si="324"/>
        <v>674.07479999999998</v>
      </c>
      <c r="BU182" s="567">
        <f t="shared" si="325"/>
        <v>21232.518839999997</v>
      </c>
      <c r="BV182" s="567">
        <f t="shared" si="326"/>
        <v>21906.593639999996</v>
      </c>
      <c r="BX182" s="18">
        <f t="shared" ref="BX182:CQ182" si="571">BX49</f>
        <v>0</v>
      </c>
      <c r="BY182" s="18">
        <f t="shared" si="571"/>
        <v>0</v>
      </c>
      <c r="BZ182" s="18">
        <f t="shared" si="571"/>
        <v>0</v>
      </c>
      <c r="CA182" s="18">
        <f t="shared" si="571"/>
        <v>0</v>
      </c>
      <c r="CB182" s="18">
        <f t="shared" si="571"/>
        <v>0</v>
      </c>
      <c r="CC182" s="18">
        <f t="shared" si="571"/>
        <v>0</v>
      </c>
      <c r="CD182" s="18">
        <f t="shared" si="571"/>
        <v>895.97519999999997</v>
      </c>
      <c r="CE182" s="18">
        <f t="shared" si="571"/>
        <v>0</v>
      </c>
      <c r="CF182" s="18">
        <f t="shared" si="571"/>
        <v>0</v>
      </c>
      <c r="CG182" s="18">
        <f t="shared" si="571"/>
        <v>0</v>
      </c>
      <c r="CH182" s="18">
        <f t="shared" si="571"/>
        <v>0</v>
      </c>
      <c r="CI182" s="18">
        <f t="shared" si="571"/>
        <v>0</v>
      </c>
      <c r="CJ182" s="18">
        <f t="shared" si="571"/>
        <v>356.46415200000001</v>
      </c>
      <c r="CK182" s="18">
        <f t="shared" si="571"/>
        <v>0</v>
      </c>
      <c r="CL182" s="18">
        <f t="shared" si="571"/>
        <v>0</v>
      </c>
      <c r="CM182" s="18">
        <f t="shared" si="571"/>
        <v>7.9549199999999995</v>
      </c>
      <c r="CN182" s="18">
        <f t="shared" si="571"/>
        <v>0</v>
      </c>
      <c r="CO182" s="18">
        <f t="shared" si="571"/>
        <v>0</v>
      </c>
      <c r="CP182" s="18">
        <f t="shared" si="571"/>
        <v>0</v>
      </c>
      <c r="CQ182" s="18">
        <f t="shared" si="571"/>
        <v>19107.131687999998</v>
      </c>
      <c r="CR182" s="567">
        <f t="shared" si="328"/>
        <v>895.97519999999997</v>
      </c>
      <c r="CS182" s="567">
        <f t="shared" si="329"/>
        <v>19471.550759999998</v>
      </c>
      <c r="CT182" s="567">
        <f t="shared" si="330"/>
        <v>20367.525959999999</v>
      </c>
      <c r="CV182" s="18">
        <f t="shared" ref="CV182:DO182" si="572">CV49</f>
        <v>0</v>
      </c>
      <c r="CW182" s="18">
        <f t="shared" si="572"/>
        <v>0</v>
      </c>
      <c r="CX182" s="18">
        <f t="shared" si="572"/>
        <v>0</v>
      </c>
      <c r="CY182" s="18">
        <f t="shared" si="572"/>
        <v>0</v>
      </c>
      <c r="CZ182" s="18">
        <f t="shared" si="572"/>
        <v>0</v>
      </c>
      <c r="DA182" s="18">
        <f t="shared" si="572"/>
        <v>0</v>
      </c>
      <c r="DB182" s="18">
        <f t="shared" si="572"/>
        <v>669.88799999999992</v>
      </c>
      <c r="DC182" s="18">
        <f t="shared" si="572"/>
        <v>0</v>
      </c>
      <c r="DD182" s="18">
        <f t="shared" si="572"/>
        <v>0</v>
      </c>
      <c r="DE182" s="18">
        <f t="shared" si="572"/>
        <v>0</v>
      </c>
      <c r="DF182" s="18">
        <f t="shared" si="572"/>
        <v>0</v>
      </c>
      <c r="DG182" s="18">
        <f t="shared" si="572"/>
        <v>0</v>
      </c>
      <c r="DH182" s="18">
        <f t="shared" si="572"/>
        <v>367.266096</v>
      </c>
      <c r="DI182" s="18">
        <f t="shared" si="572"/>
        <v>316.01966399999998</v>
      </c>
      <c r="DJ182" s="18">
        <f t="shared" si="572"/>
        <v>0</v>
      </c>
      <c r="DK182" s="18">
        <f t="shared" si="572"/>
        <v>7.9549199999999995</v>
      </c>
      <c r="DL182" s="18">
        <f t="shared" si="572"/>
        <v>0</v>
      </c>
      <c r="DM182" s="18">
        <f t="shared" si="572"/>
        <v>0</v>
      </c>
      <c r="DN182" s="18">
        <f t="shared" si="572"/>
        <v>0</v>
      </c>
      <c r="DO182" s="18">
        <f t="shared" si="572"/>
        <v>21799.579031999998</v>
      </c>
      <c r="DP182" s="567">
        <f t="shared" si="332"/>
        <v>669.88799999999992</v>
      </c>
      <c r="DQ182" s="567">
        <f t="shared" si="333"/>
        <v>22490.819711999997</v>
      </c>
      <c r="DR182" s="567">
        <f t="shared" si="334"/>
        <v>23160.707711999996</v>
      </c>
      <c r="DT182" s="18">
        <f t="shared" ref="DT182:EM182" si="573">DT49</f>
        <v>0</v>
      </c>
      <c r="DU182" s="18">
        <f t="shared" si="573"/>
        <v>0</v>
      </c>
      <c r="DV182" s="18">
        <f t="shared" si="573"/>
        <v>0</v>
      </c>
      <c r="DW182" s="18">
        <f t="shared" si="573"/>
        <v>0</v>
      </c>
      <c r="DX182" s="18">
        <f t="shared" si="573"/>
        <v>0</v>
      </c>
      <c r="DY182" s="18">
        <f t="shared" si="573"/>
        <v>0</v>
      </c>
      <c r="DZ182" s="18">
        <f t="shared" si="573"/>
        <v>569.40480000000002</v>
      </c>
      <c r="EA182" s="18">
        <f t="shared" si="573"/>
        <v>0</v>
      </c>
      <c r="EB182" s="18">
        <f t="shared" si="573"/>
        <v>0</v>
      </c>
      <c r="EC182" s="18">
        <f t="shared" si="573"/>
        <v>0</v>
      </c>
      <c r="ED182" s="18">
        <f t="shared" si="573"/>
        <v>0</v>
      </c>
      <c r="EE182" s="18">
        <f t="shared" si="573"/>
        <v>0</v>
      </c>
      <c r="EF182" s="18">
        <f t="shared" si="573"/>
        <v>374.46739199999996</v>
      </c>
      <c r="EG182" s="18">
        <f t="shared" si="573"/>
        <v>173.500992</v>
      </c>
      <c r="EH182" s="18">
        <f t="shared" si="573"/>
        <v>0</v>
      </c>
      <c r="EI182" s="18">
        <f t="shared" si="573"/>
        <v>7.9549199999999995</v>
      </c>
      <c r="EJ182" s="18">
        <f t="shared" si="573"/>
        <v>0</v>
      </c>
      <c r="EK182" s="18">
        <f t="shared" si="573"/>
        <v>0</v>
      </c>
      <c r="EL182" s="18">
        <f t="shared" si="573"/>
        <v>0</v>
      </c>
      <c r="EM182" s="18">
        <f t="shared" si="573"/>
        <v>22261.801751999996</v>
      </c>
      <c r="EN182" s="567">
        <f t="shared" si="336"/>
        <v>569.40480000000002</v>
      </c>
      <c r="EO182" s="567">
        <f t="shared" si="337"/>
        <v>22817.725055999996</v>
      </c>
      <c r="EP182" s="567">
        <f t="shared" si="338"/>
        <v>23387.129855999996</v>
      </c>
      <c r="ER182" s="18">
        <f t="shared" ref="ER182:FK182" si="574">ER49</f>
        <v>0</v>
      </c>
      <c r="ES182" s="18">
        <f t="shared" si="574"/>
        <v>0</v>
      </c>
      <c r="ET182" s="18">
        <f t="shared" si="574"/>
        <v>0</v>
      </c>
      <c r="EU182" s="18">
        <f t="shared" si="574"/>
        <v>0</v>
      </c>
      <c r="EV182" s="18">
        <f t="shared" si="574"/>
        <v>0</v>
      </c>
      <c r="EW182" s="18">
        <f t="shared" si="574"/>
        <v>0</v>
      </c>
      <c r="EX182" s="18">
        <f t="shared" si="574"/>
        <v>619.64639999999997</v>
      </c>
      <c r="EY182" s="18">
        <f t="shared" si="574"/>
        <v>0</v>
      </c>
      <c r="EZ182" s="18">
        <f t="shared" si="574"/>
        <v>0</v>
      </c>
      <c r="FA182" s="18">
        <f t="shared" si="574"/>
        <v>0</v>
      </c>
      <c r="FB182" s="18">
        <f t="shared" si="574"/>
        <v>0</v>
      </c>
      <c r="FC182" s="18">
        <f t="shared" si="574"/>
        <v>0</v>
      </c>
      <c r="FD182" s="18">
        <f t="shared" si="574"/>
        <v>388.86998399999999</v>
      </c>
      <c r="FE182" s="18">
        <f t="shared" si="574"/>
        <v>619.64639999999997</v>
      </c>
      <c r="FF182" s="18">
        <f t="shared" si="574"/>
        <v>0</v>
      </c>
      <c r="FG182" s="18">
        <f t="shared" si="574"/>
        <v>7.9549199999999995</v>
      </c>
      <c r="FH182" s="18">
        <f t="shared" si="574"/>
        <v>0</v>
      </c>
      <c r="FI182" s="18">
        <f t="shared" si="574"/>
        <v>0</v>
      </c>
      <c r="FJ182" s="18">
        <f t="shared" si="574"/>
        <v>0</v>
      </c>
      <c r="FK182" s="18">
        <f t="shared" si="574"/>
        <v>19199.576231999999</v>
      </c>
      <c r="FL182" s="567">
        <f t="shared" si="340"/>
        <v>619.64639999999997</v>
      </c>
      <c r="FM182" s="567">
        <f t="shared" si="341"/>
        <v>20216.047535999998</v>
      </c>
      <c r="FN182" s="567">
        <f t="shared" si="342"/>
        <v>20835.693936</v>
      </c>
    </row>
    <row r="183" spans="1:170" x14ac:dyDescent="0.25">
      <c r="A183" s="97">
        <v>179</v>
      </c>
    </row>
    <row r="184" spans="1:170" x14ac:dyDescent="0.25">
      <c r="A184" s="97">
        <v>180</v>
      </c>
    </row>
    <row r="185" spans="1:170" x14ac:dyDescent="0.25">
      <c r="A185" s="97">
        <v>181</v>
      </c>
      <c r="B185" s="64" t="s">
        <v>1</v>
      </c>
      <c r="D185" s="77">
        <f>D106*D$1</f>
        <v>4504.8312807050488</v>
      </c>
      <c r="E185" s="77">
        <f t="shared" ref="E185:Z197" si="575">E106*E$1</f>
        <v>3724.9500733781847</v>
      </c>
      <c r="F185" s="77">
        <f t="shared" si="575"/>
        <v>9850.2573948108857</v>
      </c>
      <c r="G185" s="77">
        <f t="shared" si="575"/>
        <v>0</v>
      </c>
      <c r="H185" s="77">
        <f t="shared" si="575"/>
        <v>6482.3380028048441</v>
      </c>
      <c r="I185" s="77">
        <f t="shared" si="575"/>
        <v>366.5486767952433</v>
      </c>
      <c r="J185" s="77">
        <f t="shared" si="575"/>
        <v>0</v>
      </c>
      <c r="K185" s="77">
        <f t="shared" si="575"/>
        <v>438.80937242476426</v>
      </c>
      <c r="L185" s="77">
        <f t="shared" si="575"/>
        <v>0</v>
      </c>
      <c r="M185" s="77">
        <f t="shared" si="575"/>
        <v>1157.2658538983692</v>
      </c>
      <c r="N185" s="77">
        <f t="shared" si="575"/>
        <v>775.80217289318989</v>
      </c>
      <c r="O185" s="77">
        <f t="shared" si="575"/>
        <v>14550.188162650013</v>
      </c>
      <c r="P185" s="77" t="e">
        <f t="shared" si="575"/>
        <v>#N/A</v>
      </c>
      <c r="Q185" s="77">
        <f t="shared" si="575"/>
        <v>494.28292490521739</v>
      </c>
      <c r="R185" s="77">
        <f t="shared" si="575"/>
        <v>24.247156787401401</v>
      </c>
      <c r="S185" s="77">
        <f t="shared" si="575"/>
        <v>1438.1472366645874</v>
      </c>
      <c r="T185" s="77">
        <f t="shared" si="575"/>
        <v>11243.11094700602</v>
      </c>
      <c r="U185" s="77">
        <f t="shared" si="575"/>
        <v>0</v>
      </c>
      <c r="V185" s="77">
        <f t="shared" si="575"/>
        <v>3030.8400189148101</v>
      </c>
      <c r="W185" s="77">
        <f t="shared" si="575"/>
        <v>0</v>
      </c>
      <c r="X185" s="77">
        <f t="shared" si="575"/>
        <v>0</v>
      </c>
      <c r="Y185" s="77">
        <f t="shared" si="575"/>
        <v>0</v>
      </c>
      <c r="Z185" s="77">
        <f t="shared" si="575"/>
        <v>0</v>
      </c>
      <c r="AB185" s="77">
        <f t="shared" ref="AB185:CM186" si="576">AB106*AB$1</f>
        <v>4278.5140645015299</v>
      </c>
      <c r="AC185" s="77">
        <f t="shared" si="576"/>
        <v>4147.0950913528013</v>
      </c>
      <c r="AD185" s="77">
        <f t="shared" si="576"/>
        <v>10068.450689586291</v>
      </c>
      <c r="AE185" s="77">
        <f t="shared" si="576"/>
        <v>0</v>
      </c>
      <c r="AF185" s="77">
        <f t="shared" si="576"/>
        <v>6617.2742643120218</v>
      </c>
      <c r="AG185" s="77">
        <f t="shared" si="576"/>
        <v>794.26375855262609</v>
      </c>
      <c r="AH185" s="77">
        <f t="shared" si="576"/>
        <v>0</v>
      </c>
      <c r="AI185" s="77">
        <f t="shared" si="576"/>
        <v>487.02704728808368</v>
      </c>
      <c r="AJ185" s="77">
        <f t="shared" si="576"/>
        <v>0</v>
      </c>
      <c r="AK185" s="77">
        <f t="shared" si="576"/>
        <v>1171.8839488949802</v>
      </c>
      <c r="AL185" s="77">
        <f t="shared" si="576"/>
        <v>784.65836208146823</v>
      </c>
      <c r="AM185" s="77">
        <f t="shared" si="576"/>
        <v>14779.061671342268</v>
      </c>
      <c r="AN185" s="77" t="e">
        <f t="shared" si="576"/>
        <v>#N/A</v>
      </c>
      <c r="AO185" s="77">
        <f t="shared" si="576"/>
        <v>489.43225832125938</v>
      </c>
      <c r="AP185" s="77">
        <f t="shared" si="576"/>
        <v>24.247156787401401</v>
      </c>
      <c r="AQ185" s="77">
        <f t="shared" si="576"/>
        <v>1514.8885487963098</v>
      </c>
      <c r="AR185" s="77">
        <f t="shared" si="576"/>
        <v>9840.2265413155164</v>
      </c>
      <c r="AS185" s="77">
        <f t="shared" si="576"/>
        <v>0</v>
      </c>
      <c r="AT185" s="77">
        <f t="shared" si="576"/>
        <v>2722.129269371555</v>
      </c>
      <c r="AU185" s="77">
        <f t="shared" si="576"/>
        <v>0</v>
      </c>
      <c r="AV185" s="77">
        <f t="shared" si="576"/>
        <v>0</v>
      </c>
      <c r="AW185" s="77">
        <f t="shared" si="576"/>
        <v>0</v>
      </c>
      <c r="AX185" s="77">
        <f t="shared" si="576"/>
        <v>0</v>
      </c>
      <c r="AZ185" s="77">
        <f t="shared" ref="AZ185" si="577">AZ106*AZ$1</f>
        <v>4506.5523241742794</v>
      </c>
      <c r="BA185" s="77">
        <f t="shared" si="576"/>
        <v>6670.3709942464784</v>
      </c>
      <c r="BB185" s="77">
        <f t="shared" si="576"/>
        <v>12104.830753668475</v>
      </c>
      <c r="BC185" s="77">
        <f t="shared" si="576"/>
        <v>0</v>
      </c>
      <c r="BD185" s="77">
        <f t="shared" si="576"/>
        <v>6614.5755390818804</v>
      </c>
      <c r="BE185" s="77">
        <f t="shared" si="576"/>
        <v>1097.3972654974091</v>
      </c>
      <c r="BF185" s="77">
        <f t="shared" si="576"/>
        <v>0</v>
      </c>
      <c r="BG185" s="77">
        <f t="shared" si="576"/>
        <v>457.63994367316116</v>
      </c>
      <c r="BH185" s="77">
        <f t="shared" si="576"/>
        <v>222.2769936555469</v>
      </c>
      <c r="BI185" s="77">
        <f t="shared" si="576"/>
        <v>1171.8839488949802</v>
      </c>
      <c r="BJ185" s="77">
        <f t="shared" si="576"/>
        <v>784.65836208146823</v>
      </c>
      <c r="BK185" s="77">
        <f t="shared" si="576"/>
        <v>14779.061671342268</v>
      </c>
      <c r="BL185" s="77" t="e">
        <f t="shared" si="576"/>
        <v>#N/A</v>
      </c>
      <c r="BM185" s="77">
        <f t="shared" si="576"/>
        <v>489.43225832125938</v>
      </c>
      <c r="BN185" s="77">
        <f t="shared" si="576"/>
        <v>24.247156787401401</v>
      </c>
      <c r="BO185" s="77">
        <f t="shared" si="576"/>
        <v>1514.8885487963098</v>
      </c>
      <c r="BP185" s="77">
        <f t="shared" si="576"/>
        <v>10071.407712261493</v>
      </c>
      <c r="BQ185" s="77">
        <f t="shared" si="576"/>
        <v>0</v>
      </c>
      <c r="BR185" s="77">
        <f t="shared" si="576"/>
        <v>2722.129269371555</v>
      </c>
      <c r="BS185" s="77">
        <f t="shared" si="576"/>
        <v>0</v>
      </c>
      <c r="BT185" s="77">
        <f t="shared" si="576"/>
        <v>0</v>
      </c>
      <c r="BU185" s="77">
        <f t="shared" si="576"/>
        <v>0</v>
      </c>
      <c r="BV185" s="77">
        <f t="shared" si="576"/>
        <v>0</v>
      </c>
      <c r="BX185" s="77">
        <f t="shared" ref="BX185" si="578">BX106*BX$1</f>
        <v>4085.7571959479606</v>
      </c>
      <c r="BY185" s="77">
        <f t="shared" si="576"/>
        <v>4830.6821943230289</v>
      </c>
      <c r="BZ185" s="77">
        <f t="shared" si="576"/>
        <v>11759.530342535127</v>
      </c>
      <c r="CA185" s="77">
        <f t="shared" si="576"/>
        <v>0</v>
      </c>
      <c r="CB185" s="77">
        <f t="shared" si="576"/>
        <v>6614.5755390818804</v>
      </c>
      <c r="CC185" s="77">
        <f t="shared" si="576"/>
        <v>2830.7452414101008</v>
      </c>
      <c r="CD185" s="77">
        <f t="shared" si="576"/>
        <v>0</v>
      </c>
      <c r="CE185" s="77">
        <f t="shared" si="576"/>
        <v>600.86640983521033</v>
      </c>
      <c r="CF185" s="77">
        <f t="shared" si="576"/>
        <v>438.67512475849122</v>
      </c>
      <c r="CG185" s="77">
        <f t="shared" si="576"/>
        <v>1171.8839488949802</v>
      </c>
      <c r="CH185" s="77">
        <f t="shared" si="576"/>
        <v>418.0121296867415</v>
      </c>
      <c r="CI185" s="77">
        <f t="shared" si="576"/>
        <v>15644.177476494011</v>
      </c>
      <c r="CJ185" s="77" t="e">
        <f t="shared" si="576"/>
        <v>#N/A</v>
      </c>
      <c r="CK185" s="77">
        <f t="shared" si="576"/>
        <v>437.04505921452386</v>
      </c>
      <c r="CL185" s="77">
        <f t="shared" si="576"/>
        <v>44.737711819008211</v>
      </c>
      <c r="CM185" s="77">
        <f t="shared" si="576"/>
        <v>1428.9307555507287</v>
      </c>
      <c r="CN185" s="77">
        <f t="shared" ref="CN185:EY190" si="579">CN106*CN$1</f>
        <v>8463.1573663806466</v>
      </c>
      <c r="CO185" s="77">
        <f t="shared" si="579"/>
        <v>0</v>
      </c>
      <c r="CP185" s="77">
        <f t="shared" si="579"/>
        <v>3191.5318212222173</v>
      </c>
      <c r="CQ185" s="77">
        <f t="shared" si="579"/>
        <v>0</v>
      </c>
      <c r="CR185" s="77">
        <f t="shared" si="579"/>
        <v>0</v>
      </c>
      <c r="CS185" s="77">
        <f t="shared" si="579"/>
        <v>0</v>
      </c>
      <c r="CT185" s="77">
        <f t="shared" si="579"/>
        <v>0</v>
      </c>
      <c r="CV185" s="77">
        <f t="shared" ref="CV185" si="580">CV106*CV$1</f>
        <v>3530.720677121838</v>
      </c>
      <c r="CW185" s="77">
        <f t="shared" si="579"/>
        <v>2271.4280228520056</v>
      </c>
      <c r="CX185" s="77">
        <f t="shared" si="579"/>
        <v>13063.412118770302</v>
      </c>
      <c r="CY185" s="77">
        <f t="shared" si="579"/>
        <v>0</v>
      </c>
      <c r="CZ185" s="77">
        <f t="shared" si="579"/>
        <v>6614.5755390818804</v>
      </c>
      <c r="DA185" s="77">
        <f t="shared" si="579"/>
        <v>2630.1554133724653</v>
      </c>
      <c r="DB185" s="77">
        <f t="shared" si="579"/>
        <v>0</v>
      </c>
      <c r="DC185" s="77">
        <f t="shared" si="579"/>
        <v>513.5610340471884</v>
      </c>
      <c r="DD185" s="77">
        <f t="shared" si="579"/>
        <v>686.98708114699264</v>
      </c>
      <c r="DE185" s="77">
        <f t="shared" si="579"/>
        <v>1171.8839488949802</v>
      </c>
      <c r="DF185" s="77">
        <f t="shared" si="579"/>
        <v>504.80278373186951</v>
      </c>
      <c r="DG185" s="77">
        <f t="shared" si="579"/>
        <v>15744.499640645648</v>
      </c>
      <c r="DH185" s="77" t="e">
        <f t="shared" si="579"/>
        <v>#N/A</v>
      </c>
      <c r="DI185" s="77">
        <f t="shared" si="579"/>
        <v>259.51066224169642</v>
      </c>
      <c r="DJ185" s="77">
        <f t="shared" si="579"/>
        <v>2.5613193789508513</v>
      </c>
      <c r="DK185" s="77">
        <f t="shared" si="579"/>
        <v>1270.9339364560053</v>
      </c>
      <c r="DL185" s="77">
        <f t="shared" si="579"/>
        <v>8488.5872951847032</v>
      </c>
      <c r="DM185" s="77">
        <f t="shared" si="579"/>
        <v>0</v>
      </c>
      <c r="DN185" s="77">
        <f t="shared" si="579"/>
        <v>3725.3124768364173</v>
      </c>
      <c r="DO185" s="77">
        <f t="shared" si="579"/>
        <v>0</v>
      </c>
      <c r="DP185" s="77">
        <f t="shared" si="579"/>
        <v>0</v>
      </c>
      <c r="DQ185" s="77">
        <f t="shared" si="579"/>
        <v>0</v>
      </c>
      <c r="DR185" s="77">
        <f t="shared" si="579"/>
        <v>0</v>
      </c>
      <c r="DT185" s="77">
        <f t="shared" ref="DT185" si="581">DT106*DT$1</f>
        <v>3523.8365032449237</v>
      </c>
      <c r="DU185" s="77">
        <f t="shared" si="579"/>
        <v>7250.8203939615214</v>
      </c>
      <c r="DV185" s="77">
        <f t="shared" si="579"/>
        <v>13184.588295195443</v>
      </c>
      <c r="DW185" s="77">
        <f t="shared" si="579"/>
        <v>0</v>
      </c>
      <c r="DX185" s="77">
        <f t="shared" si="579"/>
        <v>6590.2870120105881</v>
      </c>
      <c r="DY185" s="77">
        <f t="shared" si="579"/>
        <v>1811.1552410483935</v>
      </c>
      <c r="DZ185" s="77">
        <f t="shared" si="579"/>
        <v>0</v>
      </c>
      <c r="EA185" s="77">
        <f t="shared" si="579"/>
        <v>617.12917591337134</v>
      </c>
      <c r="EB185" s="77">
        <f t="shared" si="579"/>
        <v>920.46190823606833</v>
      </c>
      <c r="EC185" s="77">
        <f t="shared" si="579"/>
        <v>772.32268565428001</v>
      </c>
      <c r="ED185" s="77">
        <f t="shared" si="579"/>
        <v>588.05096210168654</v>
      </c>
      <c r="EE185" s="77">
        <f t="shared" si="579"/>
        <v>20047.929617176076</v>
      </c>
      <c r="EF185" s="77" t="e">
        <f t="shared" si="579"/>
        <v>#N/A</v>
      </c>
      <c r="EG185" s="77">
        <f t="shared" si="579"/>
        <v>188.6909301159244</v>
      </c>
      <c r="EH185" s="77">
        <f t="shared" si="579"/>
        <v>57.544308713762483</v>
      </c>
      <c r="EI185" s="77">
        <f t="shared" si="579"/>
        <v>1251.9366998743778</v>
      </c>
      <c r="EJ185" s="77">
        <f t="shared" si="579"/>
        <v>9338.1780984111701</v>
      </c>
      <c r="EK185" s="77">
        <f t="shared" si="579"/>
        <v>0</v>
      </c>
      <c r="EL185" s="77">
        <f t="shared" si="579"/>
        <v>4006.1429452222342</v>
      </c>
      <c r="EM185" s="77">
        <f t="shared" si="579"/>
        <v>0</v>
      </c>
      <c r="EN185" s="77">
        <f t="shared" si="579"/>
        <v>0</v>
      </c>
      <c r="EO185" s="77">
        <f t="shared" si="579"/>
        <v>0</v>
      </c>
      <c r="EP185" s="77">
        <f t="shared" si="579"/>
        <v>0</v>
      </c>
      <c r="ER185" s="77">
        <f t="shared" ref="ER185" si="582">ER106*ER$1</f>
        <v>3117.6702445070482</v>
      </c>
      <c r="ES185" s="77">
        <f t="shared" si="579"/>
        <v>3600.2254089766052</v>
      </c>
      <c r="ET185" s="77">
        <f t="shared" si="579"/>
        <v>13816.315016477849</v>
      </c>
      <c r="EU185" s="77">
        <f t="shared" si="579"/>
        <v>0</v>
      </c>
      <c r="EV185" s="77">
        <f t="shared" si="579"/>
        <v>6995.0957965321222</v>
      </c>
      <c r="EW185" s="77">
        <f t="shared" si="579"/>
        <v>3155.4668912827024</v>
      </c>
      <c r="EX185" s="77">
        <f t="shared" si="579"/>
        <v>0</v>
      </c>
      <c r="EY185" s="77">
        <f t="shared" si="579"/>
        <v>647.94283795620265</v>
      </c>
      <c r="EZ185" s="77">
        <f t="shared" ref="EZ185:FN186" si="583">EZ106*EZ$1</f>
        <v>983.72966713550602</v>
      </c>
      <c r="FA185" s="77">
        <f t="shared" si="583"/>
        <v>589.59649819664287</v>
      </c>
      <c r="FB185" s="77">
        <f t="shared" si="583"/>
        <v>453.43688643985587</v>
      </c>
      <c r="FC185" s="77">
        <f t="shared" si="583"/>
        <v>20673.314536562873</v>
      </c>
      <c r="FD185" s="77" t="e">
        <f t="shared" si="583"/>
        <v>#N/A</v>
      </c>
      <c r="FE185" s="77">
        <f t="shared" si="583"/>
        <v>353.61359397046357</v>
      </c>
      <c r="FF185" s="77">
        <f t="shared" si="583"/>
        <v>57.544308713762483</v>
      </c>
      <c r="FG185" s="77">
        <f t="shared" si="583"/>
        <v>1177.8286680609006</v>
      </c>
      <c r="FH185" s="77">
        <f t="shared" si="583"/>
        <v>11071.651578554422</v>
      </c>
      <c r="FI185" s="77">
        <f t="shared" si="583"/>
        <v>0</v>
      </c>
      <c r="FJ185" s="77">
        <f t="shared" si="583"/>
        <v>4606.3293614114182</v>
      </c>
      <c r="FK185" s="77">
        <f t="shared" si="583"/>
        <v>0</v>
      </c>
      <c r="FL185" s="77">
        <f t="shared" si="583"/>
        <v>0</v>
      </c>
      <c r="FM185" s="77">
        <f t="shared" si="583"/>
        <v>0</v>
      </c>
      <c r="FN185" s="77">
        <f t="shared" si="583"/>
        <v>0</v>
      </c>
    </row>
    <row r="186" spans="1:170" x14ac:dyDescent="0.25">
      <c r="A186" s="97">
        <v>182</v>
      </c>
      <c r="B186" s="65" t="s">
        <v>0</v>
      </c>
      <c r="D186" s="18">
        <f t="shared" ref="D186:S249" si="584">D107*D$1</f>
        <v>8080.2990880268217</v>
      </c>
      <c r="E186" s="18">
        <f t="shared" si="584"/>
        <v>157335.36704012594</v>
      </c>
      <c r="F186" s="18">
        <f t="shared" si="584"/>
        <v>16845.175304176839</v>
      </c>
      <c r="G186" s="18">
        <f t="shared" si="584"/>
        <v>0</v>
      </c>
      <c r="H186" s="18">
        <f t="shared" si="584"/>
        <v>8021.9607466017487</v>
      </c>
      <c r="I186" s="18">
        <f t="shared" si="584"/>
        <v>86902.169849975311</v>
      </c>
      <c r="J186" s="18">
        <f t="shared" si="584"/>
        <v>0</v>
      </c>
      <c r="K186" s="18">
        <f t="shared" si="584"/>
        <v>0</v>
      </c>
      <c r="L186" s="18">
        <f t="shared" si="584"/>
        <v>0</v>
      </c>
      <c r="M186" s="18">
        <f t="shared" si="584"/>
        <v>0</v>
      </c>
      <c r="N186" s="18">
        <f t="shared" si="584"/>
        <v>0</v>
      </c>
      <c r="O186" s="18">
        <f t="shared" si="584"/>
        <v>0</v>
      </c>
      <c r="P186" s="18" t="e">
        <f t="shared" si="584"/>
        <v>#N/A</v>
      </c>
      <c r="Q186" s="18">
        <f t="shared" si="584"/>
        <v>0</v>
      </c>
      <c r="R186" s="18">
        <f t="shared" si="584"/>
        <v>0</v>
      </c>
      <c r="S186" s="18">
        <f t="shared" si="584"/>
        <v>0</v>
      </c>
      <c r="T186" s="18">
        <f t="shared" si="575"/>
        <v>0</v>
      </c>
      <c r="U186" s="18">
        <f t="shared" si="575"/>
        <v>0</v>
      </c>
      <c r="V186" s="18">
        <f t="shared" si="575"/>
        <v>0</v>
      </c>
      <c r="W186" s="18">
        <f t="shared" si="575"/>
        <v>0</v>
      </c>
      <c r="X186" s="18">
        <f t="shared" si="575"/>
        <v>0</v>
      </c>
      <c r="Y186" s="18">
        <f t="shared" si="575"/>
        <v>0</v>
      </c>
      <c r="Z186" s="18">
        <f t="shared" si="575"/>
        <v>0</v>
      </c>
      <c r="AB186" s="18">
        <f t="shared" ref="AB186:CM191" si="585">AB107*AB$1</f>
        <v>9095.7147348715134</v>
      </c>
      <c r="AC186" s="18">
        <f t="shared" si="585"/>
        <v>167663.52867307284</v>
      </c>
      <c r="AD186" s="18">
        <f t="shared" si="585"/>
        <v>16845.175304176839</v>
      </c>
      <c r="AE186" s="18">
        <f t="shared" si="585"/>
        <v>0</v>
      </c>
      <c r="AF186" s="18">
        <f t="shared" si="585"/>
        <v>8019.2620213716045</v>
      </c>
      <c r="AG186" s="18">
        <f t="shared" si="585"/>
        <v>87072.176475531873</v>
      </c>
      <c r="AH186" s="18">
        <f t="shared" si="585"/>
        <v>0</v>
      </c>
      <c r="AI186" s="18">
        <f t="shared" si="585"/>
        <v>0</v>
      </c>
      <c r="AJ186" s="18">
        <f t="shared" si="585"/>
        <v>0</v>
      </c>
      <c r="AK186" s="18">
        <f t="shared" si="585"/>
        <v>0</v>
      </c>
      <c r="AL186" s="18">
        <f t="shared" si="585"/>
        <v>0</v>
      </c>
      <c r="AM186" s="18">
        <f t="shared" si="585"/>
        <v>0</v>
      </c>
      <c r="AN186" s="18" t="e">
        <f t="shared" si="585"/>
        <v>#N/A</v>
      </c>
      <c r="AO186" s="18">
        <f t="shared" si="585"/>
        <v>0</v>
      </c>
      <c r="AP186" s="18">
        <f t="shared" si="585"/>
        <v>0</v>
      </c>
      <c r="AQ186" s="18">
        <f t="shared" si="585"/>
        <v>0</v>
      </c>
      <c r="AR186" s="18">
        <f t="shared" si="576"/>
        <v>0</v>
      </c>
      <c r="AS186" s="18">
        <f t="shared" si="576"/>
        <v>0</v>
      </c>
      <c r="AT186" s="18">
        <f t="shared" si="576"/>
        <v>0</v>
      </c>
      <c r="AU186" s="18">
        <f t="shared" si="576"/>
        <v>0</v>
      </c>
      <c r="AV186" s="18">
        <f t="shared" si="576"/>
        <v>0</v>
      </c>
      <c r="AW186" s="18">
        <f t="shared" si="576"/>
        <v>0</v>
      </c>
      <c r="AX186" s="18">
        <f t="shared" si="576"/>
        <v>0</v>
      </c>
      <c r="AZ186" s="18">
        <f t="shared" ref="AZ186:BO186" si="586">AZ107*AZ$1</f>
        <v>9147.3460389483625</v>
      </c>
      <c r="BA186" s="18">
        <f t="shared" si="586"/>
        <v>176298.3131316443</v>
      </c>
      <c r="BB186" s="18">
        <f t="shared" si="586"/>
        <v>17933.421163405797</v>
      </c>
      <c r="BC186" s="18">
        <f t="shared" si="586"/>
        <v>0</v>
      </c>
      <c r="BD186" s="18">
        <f t="shared" si="586"/>
        <v>8016.5632961414622</v>
      </c>
      <c r="BE186" s="18">
        <f t="shared" si="586"/>
        <v>96675.302054589498</v>
      </c>
      <c r="BF186" s="18">
        <f t="shared" si="586"/>
        <v>0</v>
      </c>
      <c r="BG186" s="18">
        <f t="shared" si="586"/>
        <v>0</v>
      </c>
      <c r="BH186" s="18">
        <f t="shared" si="586"/>
        <v>0</v>
      </c>
      <c r="BI186" s="18">
        <f t="shared" si="586"/>
        <v>0</v>
      </c>
      <c r="BJ186" s="18">
        <f t="shared" si="586"/>
        <v>0</v>
      </c>
      <c r="BK186" s="18">
        <f t="shared" si="586"/>
        <v>0</v>
      </c>
      <c r="BL186" s="18" t="e">
        <f t="shared" si="586"/>
        <v>#N/A</v>
      </c>
      <c r="BM186" s="18">
        <f t="shared" si="586"/>
        <v>0</v>
      </c>
      <c r="BN186" s="18">
        <f t="shared" si="586"/>
        <v>0</v>
      </c>
      <c r="BO186" s="18">
        <f t="shared" si="586"/>
        <v>0</v>
      </c>
      <c r="BP186" s="18">
        <f t="shared" si="576"/>
        <v>0</v>
      </c>
      <c r="BQ186" s="18">
        <f t="shared" si="576"/>
        <v>0</v>
      </c>
      <c r="BR186" s="18">
        <f t="shared" si="576"/>
        <v>0</v>
      </c>
      <c r="BS186" s="18">
        <f t="shared" si="576"/>
        <v>0</v>
      </c>
      <c r="BT186" s="18">
        <f t="shared" si="576"/>
        <v>0</v>
      </c>
      <c r="BU186" s="18">
        <f t="shared" si="576"/>
        <v>0</v>
      </c>
      <c r="BV186" s="18">
        <f t="shared" si="576"/>
        <v>0</v>
      </c>
      <c r="BX186" s="18">
        <f t="shared" ref="BX186:CM186" si="587">BX107*BX$1</f>
        <v>8357.3870865725767</v>
      </c>
      <c r="BY186" s="18">
        <f t="shared" si="587"/>
        <v>174631.32002089231</v>
      </c>
      <c r="BZ186" s="18">
        <f t="shared" si="587"/>
        <v>24261.353185650321</v>
      </c>
      <c r="CA186" s="18">
        <f t="shared" si="587"/>
        <v>0</v>
      </c>
      <c r="CB186" s="18">
        <f t="shared" si="587"/>
        <v>8016.5632961414622</v>
      </c>
      <c r="CC186" s="18">
        <f t="shared" si="587"/>
        <v>110085.58658956333</v>
      </c>
      <c r="CD186" s="18">
        <f t="shared" si="587"/>
        <v>0</v>
      </c>
      <c r="CE186" s="18">
        <f t="shared" si="587"/>
        <v>0</v>
      </c>
      <c r="CF186" s="18">
        <f t="shared" si="587"/>
        <v>0</v>
      </c>
      <c r="CG186" s="18">
        <f t="shared" si="587"/>
        <v>0</v>
      </c>
      <c r="CH186" s="18">
        <f t="shared" si="587"/>
        <v>0</v>
      </c>
      <c r="CI186" s="18">
        <f t="shared" si="587"/>
        <v>0</v>
      </c>
      <c r="CJ186" s="18" t="e">
        <f t="shared" si="587"/>
        <v>#N/A</v>
      </c>
      <c r="CK186" s="18">
        <f t="shared" si="587"/>
        <v>0</v>
      </c>
      <c r="CL186" s="18">
        <f t="shared" si="587"/>
        <v>0</v>
      </c>
      <c r="CM186" s="18">
        <f t="shared" si="587"/>
        <v>0</v>
      </c>
      <c r="CN186" s="18">
        <f t="shared" si="579"/>
        <v>0</v>
      </c>
      <c r="CO186" s="18">
        <f t="shared" si="579"/>
        <v>0</v>
      </c>
      <c r="CP186" s="18">
        <f t="shared" si="579"/>
        <v>0</v>
      </c>
      <c r="CQ186" s="18">
        <f t="shared" si="579"/>
        <v>0</v>
      </c>
      <c r="CR186" s="18">
        <f t="shared" si="579"/>
        <v>0</v>
      </c>
      <c r="CS186" s="18">
        <f t="shared" si="579"/>
        <v>0</v>
      </c>
      <c r="CT186" s="18">
        <f t="shared" si="579"/>
        <v>0</v>
      </c>
      <c r="CV186" s="18">
        <f t="shared" ref="CV186:DK186" si="588">CV107*CV$1</f>
        <v>7295.5032660587221</v>
      </c>
      <c r="CW186" s="18">
        <f t="shared" si="588"/>
        <v>178332.28458188559</v>
      </c>
      <c r="CX186" s="18">
        <f t="shared" si="588"/>
        <v>25789.848907230353</v>
      </c>
      <c r="CY186" s="18">
        <f t="shared" si="588"/>
        <v>0</v>
      </c>
      <c r="CZ186" s="18">
        <f t="shared" si="588"/>
        <v>8016.5632961414622</v>
      </c>
      <c r="DA186" s="18">
        <f t="shared" si="588"/>
        <v>129007.14411281799</v>
      </c>
      <c r="DB186" s="18">
        <f t="shared" si="588"/>
        <v>0</v>
      </c>
      <c r="DC186" s="18">
        <f t="shared" si="588"/>
        <v>0</v>
      </c>
      <c r="DD186" s="18">
        <f t="shared" si="588"/>
        <v>0</v>
      </c>
      <c r="DE186" s="18">
        <f t="shared" si="588"/>
        <v>0</v>
      </c>
      <c r="DF186" s="18">
        <f t="shared" si="588"/>
        <v>0</v>
      </c>
      <c r="DG186" s="18">
        <f t="shared" si="588"/>
        <v>0</v>
      </c>
      <c r="DH186" s="18" t="e">
        <f t="shared" si="588"/>
        <v>#N/A</v>
      </c>
      <c r="DI186" s="18">
        <f t="shared" si="588"/>
        <v>0</v>
      </c>
      <c r="DJ186" s="18">
        <f t="shared" si="588"/>
        <v>0</v>
      </c>
      <c r="DK186" s="18">
        <f t="shared" si="588"/>
        <v>0</v>
      </c>
      <c r="DL186" s="18">
        <f t="shared" si="579"/>
        <v>0</v>
      </c>
      <c r="DM186" s="18">
        <f t="shared" si="579"/>
        <v>0</v>
      </c>
      <c r="DN186" s="18">
        <f t="shared" si="579"/>
        <v>0</v>
      </c>
      <c r="DO186" s="18">
        <f t="shared" si="579"/>
        <v>0</v>
      </c>
      <c r="DP186" s="18">
        <f t="shared" si="579"/>
        <v>0</v>
      </c>
      <c r="DQ186" s="18">
        <f t="shared" si="579"/>
        <v>0</v>
      </c>
      <c r="DR186" s="18">
        <f t="shared" si="579"/>
        <v>0</v>
      </c>
      <c r="DT186" s="18">
        <f t="shared" ref="DT186:EI186" si="589">DT107*DT$1</f>
        <v>7765.348133158046</v>
      </c>
      <c r="DU186" s="18">
        <f t="shared" si="589"/>
        <v>205802.89191633527</v>
      </c>
      <c r="DV186" s="18">
        <f t="shared" si="589"/>
        <v>25574.811525446712</v>
      </c>
      <c r="DW186" s="18">
        <f t="shared" si="589"/>
        <v>0</v>
      </c>
      <c r="DX186" s="18">
        <f t="shared" si="589"/>
        <v>7541.5876556361954</v>
      </c>
      <c r="DY186" s="18">
        <f t="shared" si="589"/>
        <v>150249.87675379071</v>
      </c>
      <c r="DZ186" s="18">
        <f t="shared" si="589"/>
        <v>0</v>
      </c>
      <c r="EA186" s="18">
        <f t="shared" si="589"/>
        <v>0</v>
      </c>
      <c r="EB186" s="18">
        <f t="shared" si="589"/>
        <v>0</v>
      </c>
      <c r="EC186" s="18">
        <f t="shared" si="589"/>
        <v>0</v>
      </c>
      <c r="ED186" s="18">
        <f t="shared" si="589"/>
        <v>0</v>
      </c>
      <c r="EE186" s="18">
        <f t="shared" si="589"/>
        <v>0</v>
      </c>
      <c r="EF186" s="18" t="e">
        <f t="shared" si="589"/>
        <v>#N/A</v>
      </c>
      <c r="EG186" s="18">
        <f t="shared" si="589"/>
        <v>0</v>
      </c>
      <c r="EH186" s="18">
        <f t="shared" si="589"/>
        <v>0</v>
      </c>
      <c r="EI186" s="18">
        <f t="shared" si="589"/>
        <v>0</v>
      </c>
      <c r="EJ186" s="18">
        <f t="shared" si="579"/>
        <v>0</v>
      </c>
      <c r="EK186" s="18">
        <f t="shared" si="579"/>
        <v>0</v>
      </c>
      <c r="EL186" s="18">
        <f t="shared" si="579"/>
        <v>0</v>
      </c>
      <c r="EM186" s="18">
        <f t="shared" si="579"/>
        <v>0</v>
      </c>
      <c r="EN186" s="18">
        <f t="shared" si="579"/>
        <v>0</v>
      </c>
      <c r="EO186" s="18">
        <f t="shared" si="579"/>
        <v>0</v>
      </c>
      <c r="EP186" s="18">
        <f t="shared" si="579"/>
        <v>0</v>
      </c>
      <c r="ER186" s="18">
        <f t="shared" ref="ER186:FN193" si="590">ER107*ER$1</f>
        <v>7150.9356146435466</v>
      </c>
      <c r="ES186" s="18">
        <f t="shared" si="590"/>
        <v>213528.62545551825</v>
      </c>
      <c r="ET186" s="18">
        <f t="shared" si="590"/>
        <v>27689.001168463761</v>
      </c>
      <c r="EU186" s="18">
        <f t="shared" si="590"/>
        <v>0</v>
      </c>
      <c r="EV186" s="18">
        <f t="shared" si="590"/>
        <v>8430.8176189684982</v>
      </c>
      <c r="EW186" s="18">
        <f t="shared" si="590"/>
        <v>155411.24192544984</v>
      </c>
      <c r="EX186" s="18">
        <f t="shared" si="590"/>
        <v>0</v>
      </c>
      <c r="EY186" s="18">
        <f t="shared" si="590"/>
        <v>0</v>
      </c>
      <c r="EZ186" s="18">
        <f t="shared" si="590"/>
        <v>0</v>
      </c>
      <c r="FA186" s="18">
        <f t="shared" si="590"/>
        <v>0</v>
      </c>
      <c r="FB186" s="18">
        <f t="shared" si="590"/>
        <v>0</v>
      </c>
      <c r="FC186" s="18">
        <f t="shared" si="590"/>
        <v>0</v>
      </c>
      <c r="FD186" s="18" t="e">
        <f t="shared" si="590"/>
        <v>#N/A</v>
      </c>
      <c r="FE186" s="18">
        <f t="shared" si="590"/>
        <v>0</v>
      </c>
      <c r="FF186" s="18">
        <f t="shared" si="590"/>
        <v>0</v>
      </c>
      <c r="FG186" s="18">
        <f t="shared" si="590"/>
        <v>0</v>
      </c>
      <c r="FH186" s="18">
        <f t="shared" si="583"/>
        <v>0</v>
      </c>
      <c r="FI186" s="18">
        <f t="shared" si="583"/>
        <v>0</v>
      </c>
      <c r="FJ186" s="18">
        <f t="shared" si="583"/>
        <v>0</v>
      </c>
      <c r="FK186" s="18">
        <f t="shared" si="583"/>
        <v>0</v>
      </c>
      <c r="FL186" s="18">
        <f t="shared" si="583"/>
        <v>0</v>
      </c>
      <c r="FM186" s="18">
        <f t="shared" si="583"/>
        <v>0</v>
      </c>
      <c r="FN186" s="18">
        <f t="shared" si="583"/>
        <v>0</v>
      </c>
    </row>
    <row r="187" spans="1:170" x14ac:dyDescent="0.25">
      <c r="A187" s="97">
        <v>183</v>
      </c>
      <c r="B187" s="66" t="s">
        <v>4</v>
      </c>
      <c r="D187" s="78">
        <f t="shared" si="584"/>
        <v>-587.73634474146104</v>
      </c>
      <c r="E187" s="78">
        <f t="shared" si="575"/>
        <v>-4365.3632540555709</v>
      </c>
      <c r="F187" s="78">
        <f t="shared" si="575"/>
        <v>-6176.9379092765093</v>
      </c>
      <c r="G187" s="78">
        <f t="shared" si="575"/>
        <v>0</v>
      </c>
      <c r="H187" s="78">
        <f t="shared" si="575"/>
        <v>-1539.6227437969044</v>
      </c>
      <c r="I187" s="78">
        <f t="shared" si="575"/>
        <v>-51730.13773780578</v>
      </c>
      <c r="J187" s="78">
        <f t="shared" si="575"/>
        <v>0</v>
      </c>
      <c r="K187" s="78">
        <f t="shared" si="575"/>
        <v>439.37999579592781</v>
      </c>
      <c r="L187" s="78">
        <f t="shared" si="575"/>
        <v>0</v>
      </c>
      <c r="M187" s="78">
        <f t="shared" si="575"/>
        <v>1157.2658538983692</v>
      </c>
      <c r="N187" s="78">
        <f t="shared" si="575"/>
        <v>837.7954972111387</v>
      </c>
      <c r="O187" s="78">
        <f t="shared" si="575"/>
        <v>13987.7760302848</v>
      </c>
      <c r="P187" s="78" t="e">
        <f t="shared" si="575"/>
        <v>#N/A</v>
      </c>
      <c r="Q187" s="78">
        <f t="shared" si="575"/>
        <v>8904.8537148282285</v>
      </c>
      <c r="R187" s="78">
        <f t="shared" si="575"/>
        <v>34.663188928468202</v>
      </c>
      <c r="S187" s="78">
        <f t="shared" si="575"/>
        <v>1496.6436780198956</v>
      </c>
      <c r="T187" s="78">
        <f t="shared" si="575"/>
        <v>11774.827640181767</v>
      </c>
      <c r="U187" s="78">
        <f t="shared" si="575"/>
        <v>0</v>
      </c>
      <c r="V187" s="78">
        <f t="shared" si="575"/>
        <v>3330.9332270094019</v>
      </c>
      <c r="W187" s="78">
        <f t="shared" si="575"/>
        <v>0</v>
      </c>
      <c r="X187" s="78">
        <f t="shared" si="575"/>
        <v>0</v>
      </c>
      <c r="Y187" s="78">
        <f t="shared" si="575"/>
        <v>0</v>
      </c>
      <c r="Z187" s="78">
        <f t="shared" si="575"/>
        <v>0</v>
      </c>
      <c r="AB187" s="78">
        <f t="shared" ref="AB187" si="591">AB108*AB$1</f>
        <v>-590.31790994530354</v>
      </c>
      <c r="AC187" s="78">
        <f t="shared" si="585"/>
        <v>-4533.2618407500158</v>
      </c>
      <c r="AD187" s="78">
        <f t="shared" si="585"/>
        <v>-6176.9379092765093</v>
      </c>
      <c r="AE187" s="78">
        <f t="shared" si="585"/>
        <v>0</v>
      </c>
      <c r="AF187" s="78">
        <f t="shared" si="585"/>
        <v>-1401.9877570595825</v>
      </c>
      <c r="AG187" s="78">
        <f t="shared" si="585"/>
        <v>-51840.776970310857</v>
      </c>
      <c r="AH187" s="78">
        <f t="shared" si="585"/>
        <v>0</v>
      </c>
      <c r="AI187" s="78">
        <f t="shared" si="585"/>
        <v>488.73891740157427</v>
      </c>
      <c r="AJ187" s="78">
        <f t="shared" si="585"/>
        <v>0</v>
      </c>
      <c r="AK187" s="78">
        <f t="shared" si="585"/>
        <v>1171.8839488949802</v>
      </c>
      <c r="AL187" s="78">
        <f t="shared" si="585"/>
        <v>846.65168639941703</v>
      </c>
      <c r="AM187" s="78">
        <f t="shared" si="585"/>
        <v>14208.83222748472</v>
      </c>
      <c r="AN187" s="78" t="e">
        <f t="shared" si="585"/>
        <v>#N/A</v>
      </c>
      <c r="AO187" s="78">
        <f t="shared" si="585"/>
        <v>10651.093685052743</v>
      </c>
      <c r="AP187" s="78">
        <f t="shared" si="585"/>
        <v>34.663188928468202</v>
      </c>
      <c r="AQ187" s="78">
        <f t="shared" si="585"/>
        <v>1526.9264016797174</v>
      </c>
      <c r="AR187" s="78">
        <f t="shared" si="585"/>
        <v>10376.566857910182</v>
      </c>
      <c r="AS187" s="78">
        <f t="shared" si="585"/>
        <v>0</v>
      </c>
      <c r="AT187" s="78">
        <f t="shared" si="585"/>
        <v>3018.1671638432467</v>
      </c>
      <c r="AU187" s="78">
        <f t="shared" si="585"/>
        <v>0</v>
      </c>
      <c r="AV187" s="78">
        <f t="shared" si="585"/>
        <v>0</v>
      </c>
      <c r="AW187" s="78">
        <f t="shared" si="585"/>
        <v>0</v>
      </c>
      <c r="AX187" s="78">
        <f t="shared" si="585"/>
        <v>0</v>
      </c>
      <c r="AZ187" s="78">
        <f t="shared" ref="AZ187" si="592">AZ108*AZ$1</f>
        <v>-594.62051861837426</v>
      </c>
      <c r="BA187" s="78">
        <f t="shared" si="585"/>
        <v>-3578.638447830172</v>
      </c>
      <c r="BB187" s="78">
        <f t="shared" si="585"/>
        <v>-5283.2159973847301</v>
      </c>
      <c r="BC187" s="78">
        <f t="shared" si="585"/>
        <v>0</v>
      </c>
      <c r="BD187" s="78">
        <f t="shared" si="585"/>
        <v>-1401.9877570595825</v>
      </c>
      <c r="BE187" s="78">
        <f t="shared" si="585"/>
        <v>-52608.955056159037</v>
      </c>
      <c r="BF187" s="78">
        <f t="shared" si="585"/>
        <v>0</v>
      </c>
      <c r="BG187" s="78">
        <f t="shared" si="585"/>
        <v>459.35181378665175</v>
      </c>
      <c r="BH187" s="78">
        <f t="shared" si="585"/>
        <v>222.55693949138512</v>
      </c>
      <c r="BI187" s="78">
        <f t="shared" si="585"/>
        <v>1171.8839488949802</v>
      </c>
      <c r="BJ187" s="78">
        <f t="shared" si="585"/>
        <v>846.65168639941703</v>
      </c>
      <c r="BK187" s="78">
        <f t="shared" si="585"/>
        <v>14208.83222748472</v>
      </c>
      <c r="BL187" s="78" t="e">
        <f t="shared" si="585"/>
        <v>#N/A</v>
      </c>
      <c r="BM187" s="78">
        <f t="shared" si="585"/>
        <v>10651.093685052743</v>
      </c>
      <c r="BN187" s="78">
        <f t="shared" si="585"/>
        <v>34.663188928468202</v>
      </c>
      <c r="BO187" s="78">
        <f t="shared" si="585"/>
        <v>1526.9264016797174</v>
      </c>
      <c r="BP187" s="78">
        <f t="shared" si="585"/>
        <v>10376.566857910182</v>
      </c>
      <c r="BQ187" s="78">
        <f t="shared" si="585"/>
        <v>0</v>
      </c>
      <c r="BR187" s="78">
        <f t="shared" si="585"/>
        <v>3018.1671638432467</v>
      </c>
      <c r="BS187" s="78">
        <f t="shared" si="585"/>
        <v>0</v>
      </c>
      <c r="BT187" s="78">
        <f t="shared" si="585"/>
        <v>0</v>
      </c>
      <c r="BU187" s="78">
        <f t="shared" si="585"/>
        <v>0</v>
      </c>
      <c r="BV187" s="78">
        <f t="shared" si="585"/>
        <v>0</v>
      </c>
      <c r="BX187" s="78">
        <f t="shared" ref="BX187" si="593">BX108*BX$1</f>
        <v>-594.62051861837426</v>
      </c>
      <c r="BY187" s="78">
        <f t="shared" si="585"/>
        <v>-8032.7480977099494</v>
      </c>
      <c r="BZ187" s="78">
        <f t="shared" si="585"/>
        <v>-7839.7231698853911</v>
      </c>
      <c r="CA187" s="78">
        <f t="shared" si="585"/>
        <v>0</v>
      </c>
      <c r="CB187" s="78">
        <f t="shared" si="585"/>
        <v>-1401.9877570595825</v>
      </c>
      <c r="CC187" s="78">
        <f t="shared" si="585"/>
        <v>-49547.936290185542</v>
      </c>
      <c r="CD187" s="78">
        <f t="shared" si="585"/>
        <v>0</v>
      </c>
      <c r="CE187" s="78">
        <f t="shared" si="585"/>
        <v>586.31551387054003</v>
      </c>
      <c r="CF187" s="78">
        <f t="shared" si="585"/>
        <v>443.15425813190274</v>
      </c>
      <c r="CG187" s="78">
        <f t="shared" si="585"/>
        <v>1171.8839488949802</v>
      </c>
      <c r="CH187" s="78">
        <f t="shared" si="585"/>
        <v>1966.0739997978092</v>
      </c>
      <c r="CI187" s="78">
        <f t="shared" si="585"/>
        <v>11365.936614772216</v>
      </c>
      <c r="CJ187" s="78" t="e">
        <f t="shared" si="585"/>
        <v>#N/A</v>
      </c>
      <c r="CK187" s="78">
        <f t="shared" si="585"/>
        <v>10407.105155879706</v>
      </c>
      <c r="CL187" s="78">
        <f t="shared" si="585"/>
        <v>54.982989334811627</v>
      </c>
      <c r="CM187" s="78">
        <f t="shared" si="585"/>
        <v>1383.0364414327375</v>
      </c>
      <c r="CN187" s="78">
        <f t="shared" si="579"/>
        <v>9742.3598456150521</v>
      </c>
      <c r="CO187" s="78">
        <f t="shared" si="579"/>
        <v>0</v>
      </c>
      <c r="CP187" s="78">
        <f t="shared" si="579"/>
        <v>4322.4574078084261</v>
      </c>
      <c r="CQ187" s="78">
        <f t="shared" si="579"/>
        <v>0</v>
      </c>
      <c r="CR187" s="78">
        <f t="shared" si="579"/>
        <v>0</v>
      </c>
      <c r="CS187" s="78">
        <f t="shared" si="579"/>
        <v>0</v>
      </c>
      <c r="CT187" s="78">
        <f t="shared" si="579"/>
        <v>0</v>
      </c>
      <c r="CV187" s="78">
        <f t="shared" ref="CV187" si="594">CV108*CV$1</f>
        <v>-2782.0667680075312</v>
      </c>
      <c r="CW187" s="78">
        <f t="shared" si="579"/>
        <v>-12515.640362451633</v>
      </c>
      <c r="CX187" s="78">
        <f t="shared" si="579"/>
        <v>-8420.7376341277304</v>
      </c>
      <c r="CY187" s="78">
        <f t="shared" si="579"/>
        <v>0</v>
      </c>
      <c r="CZ187" s="78">
        <f t="shared" si="579"/>
        <v>-1401.9877570595825</v>
      </c>
      <c r="DA187" s="78">
        <f t="shared" si="579"/>
        <v>-49144.507869221932</v>
      </c>
      <c r="DB187" s="78">
        <f t="shared" si="579"/>
        <v>0</v>
      </c>
      <c r="DC187" s="78">
        <f t="shared" si="579"/>
        <v>522.12038461464147</v>
      </c>
      <c r="DD187" s="78">
        <f t="shared" si="579"/>
        <v>700.42448126722718</v>
      </c>
      <c r="DE187" s="78">
        <f t="shared" si="579"/>
        <v>1171.8839488949802</v>
      </c>
      <c r="DF187" s="78">
        <f t="shared" si="579"/>
        <v>3691.259653674445</v>
      </c>
      <c r="DG187" s="78">
        <f t="shared" si="579"/>
        <v>10700.16225267502</v>
      </c>
      <c r="DH187" s="78" t="e">
        <f t="shared" si="579"/>
        <v>#N/A</v>
      </c>
      <c r="DI187" s="78">
        <f t="shared" si="579"/>
        <v>11644.025134788735</v>
      </c>
      <c r="DJ187" s="78">
        <f t="shared" si="579"/>
        <v>8.3669766379061166</v>
      </c>
      <c r="DK187" s="78">
        <f t="shared" si="579"/>
        <v>1221.8420676658593</v>
      </c>
      <c r="DL187" s="78">
        <f t="shared" si="579"/>
        <v>10218.978359715342</v>
      </c>
      <c r="DM187" s="78">
        <f t="shared" si="579"/>
        <v>0</v>
      </c>
      <c r="DN187" s="78">
        <f t="shared" si="579"/>
        <v>4464.900298812785</v>
      </c>
      <c r="DO187" s="78">
        <f t="shared" si="579"/>
        <v>0</v>
      </c>
      <c r="DP187" s="78">
        <f t="shared" si="579"/>
        <v>0</v>
      </c>
      <c r="DQ187" s="78">
        <f t="shared" si="579"/>
        <v>0</v>
      </c>
      <c r="DR187" s="78">
        <f t="shared" si="579"/>
        <v>0</v>
      </c>
      <c r="DT187" s="78">
        <f t="shared" ref="DT187" si="595">DT108*DT$1</f>
        <v>-2300.1745966236103</v>
      </c>
      <c r="DU187" s="78">
        <f t="shared" si="579"/>
        <v>-8308.5814901365393</v>
      </c>
      <c r="DV187" s="78">
        <f t="shared" si="579"/>
        <v>-6830.8648460871882</v>
      </c>
      <c r="DW187" s="78">
        <f t="shared" si="579"/>
        <v>0</v>
      </c>
      <c r="DX187" s="78">
        <f t="shared" si="579"/>
        <v>-951.30064362560677</v>
      </c>
      <c r="DY187" s="78">
        <f t="shared" si="579"/>
        <v>-50426.30385556112</v>
      </c>
      <c r="DZ187" s="78">
        <f t="shared" si="579"/>
        <v>0</v>
      </c>
      <c r="EA187" s="78">
        <f t="shared" si="579"/>
        <v>605.14608511893698</v>
      </c>
      <c r="EB187" s="78">
        <f t="shared" si="579"/>
        <v>915.14293735514218</v>
      </c>
      <c r="EC187" s="78">
        <f t="shared" si="579"/>
        <v>772.32268565428001</v>
      </c>
      <c r="ED187" s="78">
        <f t="shared" si="579"/>
        <v>3508.8221563959096</v>
      </c>
      <c r="EE187" s="78">
        <f t="shared" si="579"/>
        <v>15313.244623318496</v>
      </c>
      <c r="EF187" s="78" t="e">
        <f t="shared" si="579"/>
        <v>#N/A</v>
      </c>
      <c r="EG187" s="78">
        <f t="shared" si="579"/>
        <v>12726.693916327935</v>
      </c>
      <c r="EH187" s="78">
        <f t="shared" si="579"/>
        <v>66.594303852722163</v>
      </c>
      <c r="EI187" s="78">
        <f t="shared" si="579"/>
        <v>1247.2344135917967</v>
      </c>
      <c r="EJ187" s="78">
        <f t="shared" si="579"/>
        <v>10301.047675401163</v>
      </c>
      <c r="EK187" s="78">
        <f t="shared" si="579"/>
        <v>0</v>
      </c>
      <c r="EL187" s="78">
        <f t="shared" si="579"/>
        <v>4584.0251364854694</v>
      </c>
      <c r="EM187" s="78">
        <f t="shared" si="579"/>
        <v>0</v>
      </c>
      <c r="EN187" s="78">
        <f t="shared" si="579"/>
        <v>0</v>
      </c>
      <c r="EO187" s="78">
        <f t="shared" si="579"/>
        <v>0</v>
      </c>
      <c r="EP187" s="78">
        <f t="shared" si="579"/>
        <v>0</v>
      </c>
      <c r="ER187" s="78">
        <f t="shared" ref="ER187" si="596">ER108*ER$1</f>
        <v>-2245.1012056083046</v>
      </c>
      <c r="ES187" s="78">
        <f t="shared" si="579"/>
        <v>-10033.139830612337</v>
      </c>
      <c r="ET187" s="78">
        <f t="shared" si="579"/>
        <v>-8657.8119945607596</v>
      </c>
      <c r="EU187" s="78">
        <f t="shared" si="579"/>
        <v>0</v>
      </c>
      <c r="EV187" s="78">
        <f t="shared" si="579"/>
        <v>-1435.7218224363769</v>
      </c>
      <c r="EW187" s="78">
        <f t="shared" si="579"/>
        <v>-49956.31199390343</v>
      </c>
      <c r="EX187" s="78">
        <f t="shared" si="579"/>
        <v>0</v>
      </c>
      <c r="EY187" s="78">
        <f t="shared" si="579"/>
        <v>662.49373392087296</v>
      </c>
      <c r="EZ187" s="78">
        <f t="shared" si="590"/>
        <v>987.08901716556477</v>
      </c>
      <c r="FA187" s="78">
        <f t="shared" si="590"/>
        <v>589.59649819664287</v>
      </c>
      <c r="FB187" s="78">
        <f t="shared" si="590"/>
        <v>3802.8476374467541</v>
      </c>
      <c r="FC187" s="78">
        <f t="shared" si="590"/>
        <v>14997.077802961834</v>
      </c>
      <c r="FD187" s="78" t="e">
        <f t="shared" si="590"/>
        <v>#N/A</v>
      </c>
      <c r="FE187" s="78">
        <f t="shared" si="590"/>
        <v>13223.40217452513</v>
      </c>
      <c r="FF187" s="78">
        <f t="shared" si="590"/>
        <v>66.594303852722163</v>
      </c>
      <c r="FG187" s="78">
        <f t="shared" si="590"/>
        <v>1290.6835388428456</v>
      </c>
      <c r="FH187" s="78">
        <f t="shared" si="590"/>
        <v>10603.124405437242</v>
      </c>
      <c r="FI187" s="78">
        <f t="shared" si="590"/>
        <v>0</v>
      </c>
      <c r="FJ187" s="78">
        <f t="shared" si="590"/>
        <v>4667.1590657549177</v>
      </c>
      <c r="FK187" s="78">
        <f t="shared" si="590"/>
        <v>0</v>
      </c>
      <c r="FL187" s="78">
        <f t="shared" si="590"/>
        <v>0</v>
      </c>
      <c r="FM187" s="78">
        <f t="shared" si="590"/>
        <v>0</v>
      </c>
      <c r="FN187" s="78">
        <f t="shared" si="590"/>
        <v>0</v>
      </c>
    </row>
    <row r="188" spans="1:170" x14ac:dyDescent="0.25">
      <c r="A188" s="97">
        <v>184</v>
      </c>
      <c r="B188" s="67" t="s">
        <v>5</v>
      </c>
      <c r="D188" s="79">
        <f t="shared" si="584"/>
        <v>0</v>
      </c>
      <c r="E188" s="79">
        <f t="shared" si="575"/>
        <v>0</v>
      </c>
      <c r="F188" s="79">
        <f t="shared" si="575"/>
        <v>0</v>
      </c>
      <c r="G188" s="79">
        <f t="shared" si="575"/>
        <v>0</v>
      </c>
      <c r="H188" s="79">
        <f t="shared" si="575"/>
        <v>0</v>
      </c>
      <c r="I188" s="79">
        <f t="shared" si="575"/>
        <v>0</v>
      </c>
      <c r="J188" s="79">
        <f t="shared" si="575"/>
        <v>0</v>
      </c>
      <c r="K188" s="79">
        <f t="shared" si="575"/>
        <v>0</v>
      </c>
      <c r="L188" s="79">
        <f t="shared" si="575"/>
        <v>0</v>
      </c>
      <c r="M188" s="79">
        <f t="shared" si="575"/>
        <v>0</v>
      </c>
      <c r="N188" s="79">
        <f t="shared" si="575"/>
        <v>0</v>
      </c>
      <c r="O188" s="79">
        <f t="shared" si="575"/>
        <v>0</v>
      </c>
      <c r="P188" s="79" t="e">
        <f t="shared" si="575"/>
        <v>#N/A</v>
      </c>
      <c r="Q188" s="79">
        <f t="shared" si="575"/>
        <v>0</v>
      </c>
      <c r="R188" s="79">
        <f t="shared" si="575"/>
        <v>0</v>
      </c>
      <c r="S188" s="79">
        <f t="shared" si="575"/>
        <v>0</v>
      </c>
      <c r="T188" s="79">
        <f t="shared" si="575"/>
        <v>0</v>
      </c>
      <c r="U188" s="79">
        <f t="shared" si="575"/>
        <v>0</v>
      </c>
      <c r="V188" s="79">
        <f t="shared" si="575"/>
        <v>0</v>
      </c>
      <c r="W188" s="79">
        <f t="shared" si="575"/>
        <v>0</v>
      </c>
      <c r="X188" s="79">
        <f t="shared" si="575"/>
        <v>0</v>
      </c>
      <c r="Y188" s="79">
        <f t="shared" si="575"/>
        <v>0</v>
      </c>
      <c r="Z188" s="79">
        <f t="shared" si="575"/>
        <v>0</v>
      </c>
      <c r="AB188" s="79">
        <f t="shared" ref="AB188" si="597">AB109*AB$1</f>
        <v>0</v>
      </c>
      <c r="AC188" s="79">
        <f t="shared" si="585"/>
        <v>0</v>
      </c>
      <c r="AD188" s="79">
        <f t="shared" si="585"/>
        <v>0</v>
      </c>
      <c r="AE188" s="79">
        <f t="shared" si="585"/>
        <v>0</v>
      </c>
      <c r="AF188" s="79">
        <f t="shared" si="585"/>
        <v>0</v>
      </c>
      <c r="AG188" s="79">
        <f t="shared" si="585"/>
        <v>0</v>
      </c>
      <c r="AH188" s="79">
        <f t="shared" si="585"/>
        <v>0</v>
      </c>
      <c r="AI188" s="79">
        <f t="shared" si="585"/>
        <v>0</v>
      </c>
      <c r="AJ188" s="79">
        <f t="shared" si="585"/>
        <v>0</v>
      </c>
      <c r="AK188" s="79">
        <f t="shared" si="585"/>
        <v>0</v>
      </c>
      <c r="AL188" s="79">
        <f t="shared" si="585"/>
        <v>0</v>
      </c>
      <c r="AM188" s="79">
        <f t="shared" si="585"/>
        <v>0</v>
      </c>
      <c r="AN188" s="79" t="e">
        <f t="shared" si="585"/>
        <v>#N/A</v>
      </c>
      <c r="AO188" s="79">
        <f t="shared" si="585"/>
        <v>0</v>
      </c>
      <c r="AP188" s="79">
        <f t="shared" si="585"/>
        <v>0</v>
      </c>
      <c r="AQ188" s="79">
        <f t="shared" si="585"/>
        <v>0</v>
      </c>
      <c r="AR188" s="79">
        <f t="shared" si="585"/>
        <v>0</v>
      </c>
      <c r="AS188" s="79">
        <f t="shared" si="585"/>
        <v>0</v>
      </c>
      <c r="AT188" s="79">
        <f t="shared" si="585"/>
        <v>0</v>
      </c>
      <c r="AU188" s="79">
        <f t="shared" si="585"/>
        <v>0</v>
      </c>
      <c r="AV188" s="79">
        <f t="shared" si="585"/>
        <v>0</v>
      </c>
      <c r="AW188" s="79">
        <f t="shared" si="585"/>
        <v>0</v>
      </c>
      <c r="AX188" s="79">
        <f t="shared" si="585"/>
        <v>0</v>
      </c>
      <c r="AZ188" s="79">
        <f t="shared" ref="AZ188" si="598">AZ109*AZ$1</f>
        <v>0</v>
      </c>
      <c r="BA188" s="79">
        <f t="shared" si="585"/>
        <v>0</v>
      </c>
      <c r="BB188" s="79">
        <f t="shared" si="585"/>
        <v>0</v>
      </c>
      <c r="BC188" s="79">
        <f t="shared" si="585"/>
        <v>0</v>
      </c>
      <c r="BD188" s="79">
        <f t="shared" si="585"/>
        <v>0</v>
      </c>
      <c r="BE188" s="79">
        <f t="shared" si="585"/>
        <v>0</v>
      </c>
      <c r="BF188" s="79">
        <f t="shared" si="585"/>
        <v>0</v>
      </c>
      <c r="BG188" s="79">
        <f t="shared" si="585"/>
        <v>0</v>
      </c>
      <c r="BH188" s="79">
        <f t="shared" si="585"/>
        <v>0</v>
      </c>
      <c r="BI188" s="79">
        <f t="shared" si="585"/>
        <v>0</v>
      </c>
      <c r="BJ188" s="79">
        <f t="shared" si="585"/>
        <v>0</v>
      </c>
      <c r="BK188" s="79">
        <f t="shared" si="585"/>
        <v>0</v>
      </c>
      <c r="BL188" s="79" t="e">
        <f t="shared" si="585"/>
        <v>#N/A</v>
      </c>
      <c r="BM188" s="79">
        <f t="shared" si="585"/>
        <v>0</v>
      </c>
      <c r="BN188" s="79">
        <f t="shared" si="585"/>
        <v>0</v>
      </c>
      <c r="BO188" s="79">
        <f t="shared" si="585"/>
        <v>0</v>
      </c>
      <c r="BP188" s="79">
        <f t="shared" si="585"/>
        <v>0</v>
      </c>
      <c r="BQ188" s="79">
        <f t="shared" si="585"/>
        <v>0</v>
      </c>
      <c r="BR188" s="79">
        <f t="shared" si="585"/>
        <v>0</v>
      </c>
      <c r="BS188" s="79">
        <f t="shared" si="585"/>
        <v>0</v>
      </c>
      <c r="BT188" s="79">
        <f t="shared" si="585"/>
        <v>0</v>
      </c>
      <c r="BU188" s="79">
        <f t="shared" si="585"/>
        <v>0</v>
      </c>
      <c r="BV188" s="79">
        <f t="shared" si="585"/>
        <v>0</v>
      </c>
      <c r="BX188" s="79">
        <f t="shared" ref="BX188" si="599">BX109*BX$1</f>
        <v>0</v>
      </c>
      <c r="BY188" s="79">
        <f t="shared" si="585"/>
        <v>0</v>
      </c>
      <c r="BZ188" s="79">
        <f t="shared" si="585"/>
        <v>0</v>
      </c>
      <c r="CA188" s="79">
        <f t="shared" si="585"/>
        <v>0</v>
      </c>
      <c r="CB188" s="79">
        <f t="shared" si="585"/>
        <v>0</v>
      </c>
      <c r="CC188" s="79">
        <f t="shared" si="585"/>
        <v>0</v>
      </c>
      <c r="CD188" s="79">
        <f t="shared" si="585"/>
        <v>0</v>
      </c>
      <c r="CE188" s="79">
        <f t="shared" si="585"/>
        <v>0</v>
      </c>
      <c r="CF188" s="79">
        <f t="shared" si="585"/>
        <v>0</v>
      </c>
      <c r="CG188" s="79">
        <f t="shared" si="585"/>
        <v>0</v>
      </c>
      <c r="CH188" s="79">
        <f t="shared" si="585"/>
        <v>0</v>
      </c>
      <c r="CI188" s="79">
        <f t="shared" si="585"/>
        <v>0</v>
      </c>
      <c r="CJ188" s="79" t="e">
        <f t="shared" si="585"/>
        <v>#N/A</v>
      </c>
      <c r="CK188" s="79">
        <f t="shared" si="585"/>
        <v>0</v>
      </c>
      <c r="CL188" s="79">
        <f t="shared" si="585"/>
        <v>0</v>
      </c>
      <c r="CM188" s="79">
        <f t="shared" si="585"/>
        <v>0</v>
      </c>
      <c r="CN188" s="79">
        <f t="shared" si="579"/>
        <v>0</v>
      </c>
      <c r="CO188" s="79">
        <f t="shared" si="579"/>
        <v>0</v>
      </c>
      <c r="CP188" s="79">
        <f t="shared" si="579"/>
        <v>0</v>
      </c>
      <c r="CQ188" s="79">
        <f t="shared" si="579"/>
        <v>0</v>
      </c>
      <c r="CR188" s="79">
        <f t="shared" si="579"/>
        <v>0</v>
      </c>
      <c r="CS188" s="79">
        <f t="shared" si="579"/>
        <v>0</v>
      </c>
      <c r="CT188" s="79">
        <f t="shared" si="579"/>
        <v>0</v>
      </c>
      <c r="CV188" s="79">
        <f t="shared" ref="CV188" si="600">CV109*CV$1</f>
        <v>0</v>
      </c>
      <c r="CW188" s="79">
        <f t="shared" si="579"/>
        <v>0</v>
      </c>
      <c r="CX188" s="79">
        <f t="shared" si="579"/>
        <v>0</v>
      </c>
      <c r="CY188" s="79">
        <f t="shared" si="579"/>
        <v>0</v>
      </c>
      <c r="CZ188" s="79">
        <f t="shared" si="579"/>
        <v>0</v>
      </c>
      <c r="DA188" s="79">
        <f t="shared" si="579"/>
        <v>0</v>
      </c>
      <c r="DB188" s="79">
        <f t="shared" si="579"/>
        <v>0</v>
      </c>
      <c r="DC188" s="79">
        <f t="shared" si="579"/>
        <v>0</v>
      </c>
      <c r="DD188" s="79">
        <f t="shared" si="579"/>
        <v>0</v>
      </c>
      <c r="DE188" s="79">
        <f t="shared" si="579"/>
        <v>0</v>
      </c>
      <c r="DF188" s="79">
        <f t="shared" si="579"/>
        <v>0</v>
      </c>
      <c r="DG188" s="79">
        <f t="shared" si="579"/>
        <v>0</v>
      </c>
      <c r="DH188" s="79" t="e">
        <f t="shared" si="579"/>
        <v>#N/A</v>
      </c>
      <c r="DI188" s="79">
        <f t="shared" si="579"/>
        <v>0</v>
      </c>
      <c r="DJ188" s="79">
        <f t="shared" si="579"/>
        <v>0</v>
      </c>
      <c r="DK188" s="79">
        <f t="shared" si="579"/>
        <v>0</v>
      </c>
      <c r="DL188" s="79">
        <f t="shared" si="579"/>
        <v>0</v>
      </c>
      <c r="DM188" s="79">
        <f t="shared" si="579"/>
        <v>0</v>
      </c>
      <c r="DN188" s="79">
        <f t="shared" si="579"/>
        <v>0</v>
      </c>
      <c r="DO188" s="79">
        <f t="shared" si="579"/>
        <v>0</v>
      </c>
      <c r="DP188" s="79">
        <f t="shared" si="579"/>
        <v>0</v>
      </c>
      <c r="DQ188" s="79">
        <f t="shared" si="579"/>
        <v>0</v>
      </c>
      <c r="DR188" s="79">
        <f t="shared" si="579"/>
        <v>0</v>
      </c>
      <c r="DT188" s="79">
        <f t="shared" ref="DT188" si="601">DT109*DT$1</f>
        <v>0</v>
      </c>
      <c r="DU188" s="79">
        <f t="shared" si="579"/>
        <v>0</v>
      </c>
      <c r="DV188" s="79">
        <f t="shared" si="579"/>
        <v>0</v>
      </c>
      <c r="DW188" s="79">
        <f t="shared" si="579"/>
        <v>0</v>
      </c>
      <c r="DX188" s="79">
        <f t="shared" si="579"/>
        <v>0</v>
      </c>
      <c r="DY188" s="79">
        <f t="shared" si="579"/>
        <v>0</v>
      </c>
      <c r="DZ188" s="79">
        <f t="shared" si="579"/>
        <v>0</v>
      </c>
      <c r="EA188" s="79">
        <f t="shared" si="579"/>
        <v>0</v>
      </c>
      <c r="EB188" s="79">
        <f t="shared" si="579"/>
        <v>0</v>
      </c>
      <c r="EC188" s="79">
        <f t="shared" si="579"/>
        <v>0</v>
      </c>
      <c r="ED188" s="79">
        <f t="shared" si="579"/>
        <v>0</v>
      </c>
      <c r="EE188" s="79">
        <f t="shared" si="579"/>
        <v>0</v>
      </c>
      <c r="EF188" s="79" t="e">
        <f t="shared" si="579"/>
        <v>#N/A</v>
      </c>
      <c r="EG188" s="79">
        <f t="shared" si="579"/>
        <v>0</v>
      </c>
      <c r="EH188" s="79">
        <f t="shared" si="579"/>
        <v>0</v>
      </c>
      <c r="EI188" s="79">
        <f t="shared" si="579"/>
        <v>0</v>
      </c>
      <c r="EJ188" s="79">
        <f t="shared" si="579"/>
        <v>0</v>
      </c>
      <c r="EK188" s="79">
        <f t="shared" si="579"/>
        <v>0</v>
      </c>
      <c r="EL188" s="79">
        <f t="shared" si="579"/>
        <v>0</v>
      </c>
      <c r="EM188" s="79">
        <f t="shared" si="579"/>
        <v>0</v>
      </c>
      <c r="EN188" s="79">
        <f t="shared" si="579"/>
        <v>0</v>
      </c>
      <c r="EO188" s="79">
        <f t="shared" si="579"/>
        <v>0</v>
      </c>
      <c r="EP188" s="79">
        <f t="shared" si="579"/>
        <v>0</v>
      </c>
      <c r="ER188" s="79">
        <f t="shared" ref="ER188" si="602">ER109*ER$1</f>
        <v>0</v>
      </c>
      <c r="ES188" s="79">
        <f t="shared" si="579"/>
        <v>0</v>
      </c>
      <c r="ET188" s="79">
        <f t="shared" si="579"/>
        <v>0</v>
      </c>
      <c r="EU188" s="79">
        <f t="shared" si="579"/>
        <v>0</v>
      </c>
      <c r="EV188" s="79">
        <f t="shared" si="579"/>
        <v>0</v>
      </c>
      <c r="EW188" s="79">
        <f t="shared" si="579"/>
        <v>0</v>
      </c>
      <c r="EX188" s="79">
        <f t="shared" si="579"/>
        <v>0</v>
      </c>
      <c r="EY188" s="79">
        <f t="shared" si="579"/>
        <v>0</v>
      </c>
      <c r="EZ188" s="79">
        <f t="shared" si="590"/>
        <v>0</v>
      </c>
      <c r="FA188" s="79">
        <f t="shared" si="590"/>
        <v>0</v>
      </c>
      <c r="FB188" s="79">
        <f t="shared" si="590"/>
        <v>0</v>
      </c>
      <c r="FC188" s="79">
        <f t="shared" si="590"/>
        <v>0</v>
      </c>
      <c r="FD188" s="79" t="e">
        <f t="shared" si="590"/>
        <v>#N/A</v>
      </c>
      <c r="FE188" s="79">
        <f t="shared" si="590"/>
        <v>0</v>
      </c>
      <c r="FF188" s="79">
        <f t="shared" si="590"/>
        <v>0</v>
      </c>
      <c r="FG188" s="79">
        <f t="shared" si="590"/>
        <v>0</v>
      </c>
      <c r="FH188" s="79">
        <f t="shared" si="590"/>
        <v>0</v>
      </c>
      <c r="FI188" s="79">
        <f t="shared" si="590"/>
        <v>0</v>
      </c>
      <c r="FJ188" s="79">
        <f t="shared" si="590"/>
        <v>0</v>
      </c>
      <c r="FK188" s="79">
        <f t="shared" si="590"/>
        <v>0</v>
      </c>
      <c r="FL188" s="79">
        <f t="shared" si="590"/>
        <v>0</v>
      </c>
      <c r="FM188" s="79">
        <f t="shared" si="590"/>
        <v>0</v>
      </c>
      <c r="FN188" s="79">
        <f t="shared" si="590"/>
        <v>0</v>
      </c>
    </row>
    <row r="189" spans="1:170" x14ac:dyDescent="0.25">
      <c r="A189" s="97">
        <v>185</v>
      </c>
      <c r="B189" s="68" t="s">
        <v>6</v>
      </c>
      <c r="D189" s="18">
        <f t="shared" si="584"/>
        <v>0</v>
      </c>
      <c r="E189" s="18">
        <f t="shared" si="575"/>
        <v>-2487.2976343162791</v>
      </c>
      <c r="F189" s="18">
        <f t="shared" si="575"/>
        <v>-3694.0505691526878</v>
      </c>
      <c r="G189" s="18">
        <f t="shared" si="575"/>
        <v>0</v>
      </c>
      <c r="H189" s="18">
        <f t="shared" si="575"/>
        <v>0</v>
      </c>
      <c r="I189" s="18">
        <f t="shared" si="575"/>
        <v>0</v>
      </c>
      <c r="J189" s="18">
        <f t="shared" si="575"/>
        <v>0</v>
      </c>
      <c r="K189" s="18">
        <f t="shared" si="575"/>
        <v>0</v>
      </c>
      <c r="L189" s="18">
        <f t="shared" si="575"/>
        <v>0</v>
      </c>
      <c r="M189" s="18">
        <f t="shared" si="575"/>
        <v>0</v>
      </c>
      <c r="N189" s="18">
        <f t="shared" si="575"/>
        <v>0</v>
      </c>
      <c r="O189" s="18">
        <f t="shared" si="575"/>
        <v>0</v>
      </c>
      <c r="P189" s="18" t="e">
        <f t="shared" si="575"/>
        <v>#N/A</v>
      </c>
      <c r="Q189" s="18">
        <f t="shared" si="575"/>
        <v>-64.028798908232176</v>
      </c>
      <c r="R189" s="18">
        <f t="shared" si="575"/>
        <v>0</v>
      </c>
      <c r="S189" s="18">
        <f t="shared" si="575"/>
        <v>0</v>
      </c>
      <c r="T189" s="18">
        <f t="shared" si="575"/>
        <v>0</v>
      </c>
      <c r="U189" s="18">
        <f t="shared" si="575"/>
        <v>0</v>
      </c>
      <c r="V189" s="18">
        <f t="shared" si="575"/>
        <v>0</v>
      </c>
      <c r="W189" s="18">
        <f t="shared" si="575"/>
        <v>0</v>
      </c>
      <c r="X189" s="18">
        <f t="shared" si="575"/>
        <v>0</v>
      </c>
      <c r="Y189" s="18">
        <f t="shared" si="575"/>
        <v>0</v>
      </c>
      <c r="Z189" s="18">
        <f t="shared" si="575"/>
        <v>0</v>
      </c>
      <c r="AB189" s="18">
        <f t="shared" ref="AB189" si="603">AB110*AB$1</f>
        <v>0</v>
      </c>
      <c r="AC189" s="18">
        <f t="shared" si="585"/>
        <v>-2487.2976343162791</v>
      </c>
      <c r="AD189" s="18">
        <f t="shared" si="585"/>
        <v>-3694.0505691526878</v>
      </c>
      <c r="AE189" s="18">
        <f t="shared" si="585"/>
        <v>0</v>
      </c>
      <c r="AF189" s="18">
        <f t="shared" si="585"/>
        <v>0</v>
      </c>
      <c r="AG189" s="18">
        <f t="shared" si="585"/>
        <v>0</v>
      </c>
      <c r="AH189" s="18">
        <f t="shared" si="585"/>
        <v>0</v>
      </c>
      <c r="AI189" s="18">
        <f t="shared" si="585"/>
        <v>0</v>
      </c>
      <c r="AJ189" s="18">
        <f t="shared" si="585"/>
        <v>0</v>
      </c>
      <c r="AK189" s="18">
        <f t="shared" si="585"/>
        <v>0</v>
      </c>
      <c r="AL189" s="18">
        <f t="shared" si="585"/>
        <v>0</v>
      </c>
      <c r="AM189" s="18">
        <f t="shared" si="585"/>
        <v>0</v>
      </c>
      <c r="AN189" s="18" t="e">
        <f t="shared" si="585"/>
        <v>#N/A</v>
      </c>
      <c r="AO189" s="18">
        <f t="shared" si="585"/>
        <v>-64.998932225023566</v>
      </c>
      <c r="AP189" s="18">
        <f t="shared" si="585"/>
        <v>0</v>
      </c>
      <c r="AQ189" s="18">
        <f t="shared" si="585"/>
        <v>0</v>
      </c>
      <c r="AR189" s="18">
        <f t="shared" si="585"/>
        <v>0</v>
      </c>
      <c r="AS189" s="18">
        <f t="shared" si="585"/>
        <v>0</v>
      </c>
      <c r="AT189" s="18">
        <f t="shared" si="585"/>
        <v>0</v>
      </c>
      <c r="AU189" s="18">
        <f t="shared" si="585"/>
        <v>0</v>
      </c>
      <c r="AV189" s="18">
        <f t="shared" si="585"/>
        <v>0</v>
      </c>
      <c r="AW189" s="18">
        <f t="shared" si="585"/>
        <v>0</v>
      </c>
      <c r="AX189" s="18">
        <f t="shared" si="585"/>
        <v>0</v>
      </c>
      <c r="AZ189" s="18">
        <f t="shared" ref="AZ189" si="604">AZ110*AZ$1</f>
        <v>0</v>
      </c>
      <c r="BA189" s="18">
        <f t="shared" si="585"/>
        <v>-2340.9860087682623</v>
      </c>
      <c r="BB189" s="18">
        <f t="shared" si="585"/>
        <v>-2681.1657356753376</v>
      </c>
      <c r="BC189" s="18">
        <f t="shared" si="585"/>
        <v>0</v>
      </c>
      <c r="BD189" s="18">
        <f t="shared" si="585"/>
        <v>0</v>
      </c>
      <c r="BE189" s="18">
        <f t="shared" si="585"/>
        <v>0</v>
      </c>
      <c r="BF189" s="18">
        <f t="shared" si="585"/>
        <v>0</v>
      </c>
      <c r="BG189" s="18">
        <f t="shared" si="585"/>
        <v>0</v>
      </c>
      <c r="BH189" s="18">
        <f t="shared" si="585"/>
        <v>0</v>
      </c>
      <c r="BI189" s="18">
        <f t="shared" si="585"/>
        <v>0</v>
      </c>
      <c r="BJ189" s="18">
        <f t="shared" si="585"/>
        <v>0</v>
      </c>
      <c r="BK189" s="18">
        <f t="shared" si="585"/>
        <v>0</v>
      </c>
      <c r="BL189" s="18" t="e">
        <f t="shared" si="585"/>
        <v>#N/A</v>
      </c>
      <c r="BM189" s="18">
        <f t="shared" si="585"/>
        <v>-64.998932225023566</v>
      </c>
      <c r="BN189" s="18">
        <f t="shared" si="585"/>
        <v>0</v>
      </c>
      <c r="BO189" s="18">
        <f t="shared" si="585"/>
        <v>0</v>
      </c>
      <c r="BP189" s="18">
        <f t="shared" si="585"/>
        <v>0</v>
      </c>
      <c r="BQ189" s="18">
        <f t="shared" si="585"/>
        <v>0</v>
      </c>
      <c r="BR189" s="18">
        <f t="shared" si="585"/>
        <v>0</v>
      </c>
      <c r="BS189" s="18">
        <f t="shared" si="585"/>
        <v>0</v>
      </c>
      <c r="BT189" s="18">
        <f t="shared" si="585"/>
        <v>0</v>
      </c>
      <c r="BU189" s="18">
        <f t="shared" si="585"/>
        <v>0</v>
      </c>
      <c r="BV189" s="18">
        <f t="shared" si="585"/>
        <v>0</v>
      </c>
      <c r="BX189" s="18">
        <f t="shared" ref="BX189" si="605">BX110*BX$1</f>
        <v>0</v>
      </c>
      <c r="BY189" s="18">
        <f t="shared" si="585"/>
        <v>-3789.7109568174742</v>
      </c>
      <c r="BZ189" s="18">
        <f t="shared" si="585"/>
        <v>-5402.1612697984556</v>
      </c>
      <c r="CA189" s="18">
        <f t="shared" si="585"/>
        <v>0</v>
      </c>
      <c r="CB189" s="18">
        <f t="shared" si="585"/>
        <v>0</v>
      </c>
      <c r="CC189" s="18">
        <f t="shared" si="585"/>
        <v>0</v>
      </c>
      <c r="CD189" s="18">
        <f t="shared" si="585"/>
        <v>0</v>
      </c>
      <c r="CE189" s="18">
        <f t="shared" si="585"/>
        <v>0</v>
      </c>
      <c r="CF189" s="18">
        <f t="shared" si="585"/>
        <v>0</v>
      </c>
      <c r="CG189" s="18">
        <f t="shared" si="585"/>
        <v>0</v>
      </c>
      <c r="CH189" s="18">
        <f t="shared" si="585"/>
        <v>0</v>
      </c>
      <c r="CI189" s="18">
        <f t="shared" si="585"/>
        <v>-168.5064921681105</v>
      </c>
      <c r="CJ189" s="18" t="e">
        <f t="shared" si="585"/>
        <v>#N/A</v>
      </c>
      <c r="CK189" s="18">
        <f t="shared" si="585"/>
        <v>-95.558131703952554</v>
      </c>
      <c r="CL189" s="18">
        <f t="shared" si="585"/>
        <v>0</v>
      </c>
      <c r="CM189" s="18">
        <f t="shared" si="585"/>
        <v>0</v>
      </c>
      <c r="CN189" s="18">
        <f t="shared" si="579"/>
        <v>0</v>
      </c>
      <c r="CO189" s="18">
        <f t="shared" si="579"/>
        <v>0</v>
      </c>
      <c r="CP189" s="18">
        <f t="shared" si="579"/>
        <v>0</v>
      </c>
      <c r="CQ189" s="18">
        <f t="shared" si="579"/>
        <v>0</v>
      </c>
      <c r="CR189" s="18">
        <f t="shared" si="579"/>
        <v>0</v>
      </c>
      <c r="CS189" s="18">
        <f t="shared" si="579"/>
        <v>0</v>
      </c>
      <c r="CT189" s="18">
        <f t="shared" si="579"/>
        <v>0</v>
      </c>
      <c r="CV189" s="18">
        <f t="shared" ref="CV189" si="606">CV110*CV$1</f>
        <v>0</v>
      </c>
      <c r="CW189" s="18">
        <f t="shared" si="579"/>
        <v>-3660.1891899389025</v>
      </c>
      <c r="CX189" s="18">
        <f t="shared" si="579"/>
        <v>-5954.9357539938037</v>
      </c>
      <c r="CY189" s="18">
        <f t="shared" si="579"/>
        <v>0</v>
      </c>
      <c r="CZ189" s="18">
        <f t="shared" si="579"/>
        <v>0</v>
      </c>
      <c r="DA189" s="18">
        <f t="shared" si="579"/>
        <v>0</v>
      </c>
      <c r="DB189" s="18">
        <f t="shared" si="579"/>
        <v>0</v>
      </c>
      <c r="DC189" s="18">
        <f t="shared" si="579"/>
        <v>0</v>
      </c>
      <c r="DD189" s="18">
        <f t="shared" si="579"/>
        <v>0</v>
      </c>
      <c r="DE189" s="18">
        <f t="shared" si="579"/>
        <v>0</v>
      </c>
      <c r="DF189" s="18">
        <f t="shared" si="579"/>
        <v>0</v>
      </c>
      <c r="DG189" s="18">
        <f t="shared" si="579"/>
        <v>-292.28059079674836</v>
      </c>
      <c r="DH189" s="18" t="e">
        <f t="shared" si="579"/>
        <v>#N/A</v>
      </c>
      <c r="DI189" s="18">
        <f t="shared" si="579"/>
        <v>-166.3778638297245</v>
      </c>
      <c r="DJ189" s="18">
        <f t="shared" si="579"/>
        <v>0</v>
      </c>
      <c r="DK189" s="18">
        <f t="shared" si="579"/>
        <v>0</v>
      </c>
      <c r="DL189" s="18">
        <f t="shared" si="579"/>
        <v>0</v>
      </c>
      <c r="DM189" s="18">
        <f t="shared" si="579"/>
        <v>0</v>
      </c>
      <c r="DN189" s="18">
        <f t="shared" si="579"/>
        <v>0</v>
      </c>
      <c r="DO189" s="18">
        <f t="shared" si="579"/>
        <v>0</v>
      </c>
      <c r="DP189" s="18">
        <f t="shared" si="579"/>
        <v>0</v>
      </c>
      <c r="DQ189" s="18">
        <f t="shared" si="579"/>
        <v>0</v>
      </c>
      <c r="DR189" s="18">
        <f t="shared" si="579"/>
        <v>0</v>
      </c>
      <c r="DT189" s="18">
        <f t="shared" ref="DT189" si="607">DT110*DT$1</f>
        <v>0</v>
      </c>
      <c r="DU189" s="18">
        <f t="shared" si="579"/>
        <v>-1556.659753781355</v>
      </c>
      <c r="DV189" s="18">
        <f t="shared" si="579"/>
        <v>-4238.8264462827019</v>
      </c>
      <c r="DW189" s="18">
        <f t="shared" si="579"/>
        <v>0</v>
      </c>
      <c r="DX189" s="18">
        <f t="shared" si="579"/>
        <v>0</v>
      </c>
      <c r="DY189" s="18">
        <f t="shared" si="579"/>
        <v>0</v>
      </c>
      <c r="DZ189" s="18">
        <f t="shared" si="579"/>
        <v>0</v>
      </c>
      <c r="EA189" s="18">
        <f t="shared" si="579"/>
        <v>0</v>
      </c>
      <c r="EB189" s="18">
        <f t="shared" si="579"/>
        <v>0</v>
      </c>
      <c r="EC189" s="18">
        <f t="shared" si="579"/>
        <v>0</v>
      </c>
      <c r="ED189" s="18">
        <f t="shared" si="579"/>
        <v>0</v>
      </c>
      <c r="EE189" s="18">
        <f t="shared" si="579"/>
        <v>-3.0400655803525094</v>
      </c>
      <c r="EF189" s="18" t="e">
        <f t="shared" si="579"/>
        <v>#N/A</v>
      </c>
      <c r="EG189" s="18">
        <f t="shared" si="579"/>
        <v>-131.45306442523423</v>
      </c>
      <c r="EH189" s="18">
        <f t="shared" si="579"/>
        <v>0</v>
      </c>
      <c r="EI189" s="18">
        <f t="shared" si="579"/>
        <v>0</v>
      </c>
      <c r="EJ189" s="18">
        <f t="shared" si="579"/>
        <v>0</v>
      </c>
      <c r="EK189" s="18">
        <f t="shared" si="579"/>
        <v>0</v>
      </c>
      <c r="EL189" s="18">
        <f t="shared" si="579"/>
        <v>0</v>
      </c>
      <c r="EM189" s="18">
        <f t="shared" si="579"/>
        <v>0</v>
      </c>
      <c r="EN189" s="18">
        <f t="shared" si="579"/>
        <v>0</v>
      </c>
      <c r="EO189" s="18">
        <f t="shared" si="579"/>
        <v>0</v>
      </c>
      <c r="EP189" s="18">
        <f t="shared" si="579"/>
        <v>0</v>
      </c>
      <c r="ER189" s="18">
        <f t="shared" ref="ER189" si="608">ER110*ER$1</f>
        <v>0</v>
      </c>
      <c r="ES189" s="18">
        <f t="shared" si="579"/>
        <v>-2501.6889417472312</v>
      </c>
      <c r="ET189" s="18">
        <f t="shared" si="579"/>
        <v>-4442.3284219585175</v>
      </c>
      <c r="EU189" s="18">
        <f t="shared" si="579"/>
        <v>0</v>
      </c>
      <c r="EV189" s="18">
        <f t="shared" si="579"/>
        <v>0</v>
      </c>
      <c r="EW189" s="18">
        <f t="shared" si="579"/>
        <v>0</v>
      </c>
      <c r="EX189" s="18">
        <f t="shared" si="579"/>
        <v>0</v>
      </c>
      <c r="EY189" s="18">
        <f t="shared" si="579"/>
        <v>0</v>
      </c>
      <c r="EZ189" s="18">
        <f t="shared" si="590"/>
        <v>0</v>
      </c>
      <c r="FA189" s="18">
        <f t="shared" si="590"/>
        <v>0</v>
      </c>
      <c r="FB189" s="18">
        <f t="shared" si="590"/>
        <v>0</v>
      </c>
      <c r="FC189" s="18">
        <f t="shared" si="590"/>
        <v>-127.68275437480537</v>
      </c>
      <c r="FD189" s="18" t="e">
        <f t="shared" si="590"/>
        <v>#N/A</v>
      </c>
      <c r="FE189" s="18">
        <f t="shared" si="590"/>
        <v>-192.08639672469653</v>
      </c>
      <c r="FF189" s="18">
        <f t="shared" si="590"/>
        <v>0</v>
      </c>
      <c r="FG189" s="18">
        <f t="shared" si="590"/>
        <v>0</v>
      </c>
      <c r="FH189" s="18">
        <f t="shared" si="590"/>
        <v>0</v>
      </c>
      <c r="FI189" s="18">
        <f t="shared" si="590"/>
        <v>0</v>
      </c>
      <c r="FJ189" s="18">
        <f t="shared" si="590"/>
        <v>-7.6037130429373043</v>
      </c>
      <c r="FK189" s="18">
        <f t="shared" si="590"/>
        <v>0</v>
      </c>
      <c r="FL189" s="18">
        <f t="shared" si="590"/>
        <v>0</v>
      </c>
      <c r="FM189" s="18">
        <f t="shared" si="590"/>
        <v>0</v>
      </c>
      <c r="FN189" s="18">
        <f t="shared" si="590"/>
        <v>0</v>
      </c>
    </row>
    <row r="190" spans="1:170" x14ac:dyDescent="0.25">
      <c r="A190" s="97">
        <v>186</v>
      </c>
      <c r="B190" s="67" t="s">
        <v>25</v>
      </c>
      <c r="D190" s="79">
        <f t="shared" si="584"/>
        <v>0</v>
      </c>
      <c r="E190" s="79">
        <f t="shared" si="575"/>
        <v>0</v>
      </c>
      <c r="F190" s="79">
        <f t="shared" si="575"/>
        <v>0</v>
      </c>
      <c r="G190" s="79">
        <f t="shared" si="575"/>
        <v>0</v>
      </c>
      <c r="H190" s="79">
        <f t="shared" si="575"/>
        <v>0</v>
      </c>
      <c r="I190" s="79">
        <f t="shared" si="575"/>
        <v>0</v>
      </c>
      <c r="J190" s="79">
        <f t="shared" si="575"/>
        <v>0</v>
      </c>
      <c r="K190" s="79">
        <f t="shared" si="575"/>
        <v>0</v>
      </c>
      <c r="L190" s="79">
        <f t="shared" si="575"/>
        <v>0</v>
      </c>
      <c r="M190" s="79">
        <f t="shared" si="575"/>
        <v>0</v>
      </c>
      <c r="N190" s="79">
        <f t="shared" si="575"/>
        <v>0</v>
      </c>
      <c r="O190" s="79">
        <f t="shared" si="575"/>
        <v>0</v>
      </c>
      <c r="P190" s="79" t="e">
        <f t="shared" si="575"/>
        <v>#N/A</v>
      </c>
      <c r="Q190" s="79">
        <f t="shared" si="575"/>
        <v>0</v>
      </c>
      <c r="R190" s="79">
        <f t="shared" si="575"/>
        <v>0</v>
      </c>
      <c r="S190" s="79">
        <f t="shared" si="575"/>
        <v>0</v>
      </c>
      <c r="T190" s="79">
        <f t="shared" si="575"/>
        <v>0</v>
      </c>
      <c r="U190" s="79">
        <f t="shared" si="575"/>
        <v>0</v>
      </c>
      <c r="V190" s="79">
        <f t="shared" si="575"/>
        <v>0</v>
      </c>
      <c r="W190" s="79">
        <f t="shared" si="575"/>
        <v>0</v>
      </c>
      <c r="X190" s="79">
        <f t="shared" si="575"/>
        <v>0</v>
      </c>
      <c r="Y190" s="79">
        <f t="shared" si="575"/>
        <v>0</v>
      </c>
      <c r="Z190" s="79">
        <f t="shared" si="575"/>
        <v>0</v>
      </c>
      <c r="AB190" s="79">
        <f t="shared" ref="AB190" si="609">AB111*AB$1</f>
        <v>0</v>
      </c>
      <c r="AC190" s="79">
        <f t="shared" si="585"/>
        <v>0</v>
      </c>
      <c r="AD190" s="79">
        <f t="shared" si="585"/>
        <v>0</v>
      </c>
      <c r="AE190" s="79">
        <f t="shared" si="585"/>
        <v>0</v>
      </c>
      <c r="AF190" s="79">
        <f t="shared" si="585"/>
        <v>0</v>
      </c>
      <c r="AG190" s="79">
        <f t="shared" si="585"/>
        <v>0</v>
      </c>
      <c r="AH190" s="79">
        <f t="shared" si="585"/>
        <v>0</v>
      </c>
      <c r="AI190" s="79">
        <f t="shared" si="585"/>
        <v>0</v>
      </c>
      <c r="AJ190" s="79">
        <f t="shared" si="585"/>
        <v>0</v>
      </c>
      <c r="AK190" s="79">
        <f t="shared" si="585"/>
        <v>0</v>
      </c>
      <c r="AL190" s="79">
        <f t="shared" si="585"/>
        <v>0</v>
      </c>
      <c r="AM190" s="79">
        <f t="shared" si="585"/>
        <v>0</v>
      </c>
      <c r="AN190" s="79" t="e">
        <f t="shared" si="585"/>
        <v>#N/A</v>
      </c>
      <c r="AO190" s="79">
        <f t="shared" si="585"/>
        <v>0</v>
      </c>
      <c r="AP190" s="79">
        <f t="shared" si="585"/>
        <v>0</v>
      </c>
      <c r="AQ190" s="79">
        <f t="shared" si="585"/>
        <v>0</v>
      </c>
      <c r="AR190" s="79">
        <f t="shared" si="585"/>
        <v>0</v>
      </c>
      <c r="AS190" s="79">
        <f t="shared" si="585"/>
        <v>0</v>
      </c>
      <c r="AT190" s="79">
        <f t="shared" si="585"/>
        <v>0</v>
      </c>
      <c r="AU190" s="79">
        <f t="shared" si="585"/>
        <v>0</v>
      </c>
      <c r="AV190" s="79">
        <f t="shared" si="585"/>
        <v>0</v>
      </c>
      <c r="AW190" s="79">
        <f t="shared" si="585"/>
        <v>0</v>
      </c>
      <c r="AX190" s="79">
        <f t="shared" si="585"/>
        <v>0</v>
      </c>
      <c r="AZ190" s="79">
        <f t="shared" ref="AZ190" si="610">AZ111*AZ$1</f>
        <v>0</v>
      </c>
      <c r="BA190" s="79">
        <f t="shared" si="585"/>
        <v>0</v>
      </c>
      <c r="BB190" s="79">
        <f t="shared" si="585"/>
        <v>0</v>
      </c>
      <c r="BC190" s="79">
        <f t="shared" si="585"/>
        <v>0</v>
      </c>
      <c r="BD190" s="79">
        <f t="shared" si="585"/>
        <v>0</v>
      </c>
      <c r="BE190" s="79">
        <f t="shared" si="585"/>
        <v>0</v>
      </c>
      <c r="BF190" s="79">
        <f t="shared" si="585"/>
        <v>0</v>
      </c>
      <c r="BG190" s="79">
        <f t="shared" si="585"/>
        <v>0</v>
      </c>
      <c r="BH190" s="79">
        <f t="shared" si="585"/>
        <v>0</v>
      </c>
      <c r="BI190" s="79">
        <f t="shared" si="585"/>
        <v>0</v>
      </c>
      <c r="BJ190" s="79">
        <f t="shared" si="585"/>
        <v>0</v>
      </c>
      <c r="BK190" s="79">
        <f t="shared" si="585"/>
        <v>0</v>
      </c>
      <c r="BL190" s="79" t="e">
        <f t="shared" si="585"/>
        <v>#N/A</v>
      </c>
      <c r="BM190" s="79">
        <f t="shared" si="585"/>
        <v>0</v>
      </c>
      <c r="BN190" s="79">
        <f t="shared" si="585"/>
        <v>0</v>
      </c>
      <c r="BO190" s="79">
        <f t="shared" si="585"/>
        <v>0</v>
      </c>
      <c r="BP190" s="79">
        <f t="shared" si="585"/>
        <v>0</v>
      </c>
      <c r="BQ190" s="79">
        <f t="shared" si="585"/>
        <v>0</v>
      </c>
      <c r="BR190" s="79">
        <f t="shared" si="585"/>
        <v>0</v>
      </c>
      <c r="BS190" s="79">
        <f t="shared" si="585"/>
        <v>0</v>
      </c>
      <c r="BT190" s="79">
        <f t="shared" si="585"/>
        <v>0</v>
      </c>
      <c r="BU190" s="79">
        <f t="shared" si="585"/>
        <v>0</v>
      </c>
      <c r="BV190" s="79">
        <f t="shared" si="585"/>
        <v>0</v>
      </c>
      <c r="BX190" s="79">
        <f t="shared" ref="BX190" si="611">BX111*BX$1</f>
        <v>0</v>
      </c>
      <c r="BY190" s="79">
        <f t="shared" si="585"/>
        <v>0</v>
      </c>
      <c r="BZ190" s="79">
        <f t="shared" si="585"/>
        <v>0</v>
      </c>
      <c r="CA190" s="79">
        <f t="shared" si="585"/>
        <v>0</v>
      </c>
      <c r="CB190" s="79">
        <f t="shared" si="585"/>
        <v>0</v>
      </c>
      <c r="CC190" s="79">
        <f t="shared" si="585"/>
        <v>0</v>
      </c>
      <c r="CD190" s="79">
        <f t="shared" si="585"/>
        <v>0</v>
      </c>
      <c r="CE190" s="79">
        <f t="shared" si="585"/>
        <v>0</v>
      </c>
      <c r="CF190" s="79">
        <f t="shared" si="585"/>
        <v>0</v>
      </c>
      <c r="CG190" s="79">
        <f t="shared" si="585"/>
        <v>0</v>
      </c>
      <c r="CH190" s="79">
        <f t="shared" si="585"/>
        <v>0</v>
      </c>
      <c r="CI190" s="79">
        <f t="shared" si="585"/>
        <v>0</v>
      </c>
      <c r="CJ190" s="79" t="e">
        <f t="shared" si="585"/>
        <v>#N/A</v>
      </c>
      <c r="CK190" s="79">
        <f t="shared" si="585"/>
        <v>0</v>
      </c>
      <c r="CL190" s="79">
        <f t="shared" si="585"/>
        <v>0</v>
      </c>
      <c r="CM190" s="79">
        <f t="shared" si="585"/>
        <v>0</v>
      </c>
      <c r="CN190" s="79">
        <f t="shared" si="579"/>
        <v>0</v>
      </c>
      <c r="CO190" s="79">
        <f t="shared" si="579"/>
        <v>0</v>
      </c>
      <c r="CP190" s="79">
        <f t="shared" ref="CP190:FA194" si="612">CP111*CP$1</f>
        <v>0</v>
      </c>
      <c r="CQ190" s="79">
        <f t="shared" si="612"/>
        <v>0</v>
      </c>
      <c r="CR190" s="79">
        <f t="shared" si="612"/>
        <v>0</v>
      </c>
      <c r="CS190" s="79">
        <f t="shared" si="612"/>
        <v>0</v>
      </c>
      <c r="CT190" s="79">
        <f t="shared" si="612"/>
        <v>0</v>
      </c>
      <c r="CV190" s="79">
        <f t="shared" ref="CV190" si="613">CV111*CV$1</f>
        <v>0</v>
      </c>
      <c r="CW190" s="79">
        <f t="shared" si="612"/>
        <v>0</v>
      </c>
      <c r="CX190" s="79">
        <f t="shared" si="612"/>
        <v>0</v>
      </c>
      <c r="CY190" s="79">
        <f t="shared" si="612"/>
        <v>0</v>
      </c>
      <c r="CZ190" s="79">
        <f t="shared" si="612"/>
        <v>0</v>
      </c>
      <c r="DA190" s="79">
        <f t="shared" si="612"/>
        <v>0</v>
      </c>
      <c r="DB190" s="79">
        <f t="shared" si="612"/>
        <v>0</v>
      </c>
      <c r="DC190" s="79">
        <f t="shared" si="612"/>
        <v>0</v>
      </c>
      <c r="DD190" s="79">
        <f t="shared" si="612"/>
        <v>0</v>
      </c>
      <c r="DE190" s="79">
        <f t="shared" si="612"/>
        <v>0</v>
      </c>
      <c r="DF190" s="79">
        <f t="shared" si="612"/>
        <v>0</v>
      </c>
      <c r="DG190" s="79">
        <f t="shared" si="612"/>
        <v>0</v>
      </c>
      <c r="DH190" s="79" t="e">
        <f t="shared" si="612"/>
        <v>#N/A</v>
      </c>
      <c r="DI190" s="79">
        <f t="shared" si="612"/>
        <v>0</v>
      </c>
      <c r="DJ190" s="79">
        <f t="shared" si="612"/>
        <v>0</v>
      </c>
      <c r="DK190" s="79">
        <f t="shared" si="612"/>
        <v>0</v>
      </c>
      <c r="DL190" s="79">
        <f t="shared" si="612"/>
        <v>0</v>
      </c>
      <c r="DM190" s="79">
        <f t="shared" si="612"/>
        <v>0</v>
      </c>
      <c r="DN190" s="79">
        <f t="shared" si="612"/>
        <v>0</v>
      </c>
      <c r="DO190" s="79">
        <f t="shared" si="612"/>
        <v>0</v>
      </c>
      <c r="DP190" s="79">
        <f t="shared" si="612"/>
        <v>0</v>
      </c>
      <c r="DQ190" s="79">
        <f t="shared" si="612"/>
        <v>0</v>
      </c>
      <c r="DR190" s="79">
        <f t="shared" si="612"/>
        <v>0</v>
      </c>
      <c r="DT190" s="79">
        <f t="shared" ref="DT190" si="614">DT111*DT$1</f>
        <v>0</v>
      </c>
      <c r="DU190" s="79">
        <f t="shared" si="612"/>
        <v>0</v>
      </c>
      <c r="DV190" s="79">
        <f t="shared" si="612"/>
        <v>0</v>
      </c>
      <c r="DW190" s="79">
        <f t="shared" si="612"/>
        <v>0</v>
      </c>
      <c r="DX190" s="79">
        <f t="shared" si="612"/>
        <v>0</v>
      </c>
      <c r="DY190" s="79">
        <f t="shared" si="612"/>
        <v>0</v>
      </c>
      <c r="DZ190" s="79">
        <f t="shared" si="612"/>
        <v>0</v>
      </c>
      <c r="EA190" s="79">
        <f t="shared" si="612"/>
        <v>0</v>
      </c>
      <c r="EB190" s="79">
        <f t="shared" si="612"/>
        <v>0</v>
      </c>
      <c r="EC190" s="79">
        <f t="shared" si="612"/>
        <v>0</v>
      </c>
      <c r="ED190" s="79">
        <f t="shared" si="612"/>
        <v>0</v>
      </c>
      <c r="EE190" s="79">
        <f t="shared" si="612"/>
        <v>0</v>
      </c>
      <c r="EF190" s="79" t="e">
        <f t="shared" si="612"/>
        <v>#N/A</v>
      </c>
      <c r="EG190" s="79">
        <f t="shared" si="612"/>
        <v>0</v>
      </c>
      <c r="EH190" s="79">
        <f t="shared" si="612"/>
        <v>0</v>
      </c>
      <c r="EI190" s="79">
        <f t="shared" si="612"/>
        <v>0</v>
      </c>
      <c r="EJ190" s="79">
        <f t="shared" si="612"/>
        <v>0</v>
      </c>
      <c r="EK190" s="79">
        <f t="shared" si="612"/>
        <v>0</v>
      </c>
      <c r="EL190" s="79">
        <f t="shared" si="612"/>
        <v>0</v>
      </c>
      <c r="EM190" s="79">
        <f t="shared" si="612"/>
        <v>0</v>
      </c>
      <c r="EN190" s="79">
        <f t="shared" si="612"/>
        <v>0</v>
      </c>
      <c r="EO190" s="79">
        <f t="shared" si="612"/>
        <v>0</v>
      </c>
      <c r="EP190" s="79">
        <f t="shared" si="612"/>
        <v>0</v>
      </c>
      <c r="ER190" s="79">
        <f t="shared" ref="ER190" si="615">ER111*ER$1</f>
        <v>0</v>
      </c>
      <c r="ES190" s="79">
        <f t="shared" si="612"/>
        <v>0</v>
      </c>
      <c r="ET190" s="79">
        <f t="shared" si="612"/>
        <v>0</v>
      </c>
      <c r="EU190" s="79">
        <f t="shared" si="612"/>
        <v>0</v>
      </c>
      <c r="EV190" s="79">
        <f t="shared" si="612"/>
        <v>0</v>
      </c>
      <c r="EW190" s="79">
        <f t="shared" si="612"/>
        <v>0</v>
      </c>
      <c r="EX190" s="79">
        <f t="shared" si="612"/>
        <v>0</v>
      </c>
      <c r="EY190" s="79">
        <f t="shared" si="612"/>
        <v>0</v>
      </c>
      <c r="EZ190" s="79">
        <f t="shared" si="612"/>
        <v>0</v>
      </c>
      <c r="FA190" s="79">
        <f t="shared" si="612"/>
        <v>0</v>
      </c>
      <c r="FB190" s="79">
        <f t="shared" si="590"/>
        <v>0</v>
      </c>
      <c r="FC190" s="79">
        <f t="shared" si="590"/>
        <v>0</v>
      </c>
      <c r="FD190" s="79" t="e">
        <f t="shared" si="590"/>
        <v>#N/A</v>
      </c>
      <c r="FE190" s="79">
        <f t="shared" si="590"/>
        <v>0</v>
      </c>
      <c r="FF190" s="79">
        <f t="shared" si="590"/>
        <v>0</v>
      </c>
      <c r="FG190" s="79">
        <f t="shared" si="590"/>
        <v>0</v>
      </c>
      <c r="FH190" s="79">
        <f t="shared" si="590"/>
        <v>0</v>
      </c>
      <c r="FI190" s="79">
        <f t="shared" si="590"/>
        <v>0</v>
      </c>
      <c r="FJ190" s="79">
        <f t="shared" si="590"/>
        <v>0</v>
      </c>
      <c r="FK190" s="79">
        <f t="shared" si="590"/>
        <v>0</v>
      </c>
      <c r="FL190" s="79">
        <f t="shared" si="590"/>
        <v>0</v>
      </c>
      <c r="FM190" s="79">
        <f t="shared" si="590"/>
        <v>0</v>
      </c>
      <c r="FN190" s="79">
        <f t="shared" si="590"/>
        <v>0</v>
      </c>
    </row>
    <row r="191" spans="1:170" x14ac:dyDescent="0.25">
      <c r="A191" s="97">
        <v>187</v>
      </c>
      <c r="B191" s="68" t="s">
        <v>24</v>
      </c>
      <c r="D191" s="18">
        <f t="shared" si="584"/>
        <v>0</v>
      </c>
      <c r="E191" s="18">
        <f t="shared" si="575"/>
        <v>0</v>
      </c>
      <c r="F191" s="18">
        <f t="shared" si="575"/>
        <v>0</v>
      </c>
      <c r="G191" s="18">
        <f t="shared" si="575"/>
        <v>0</v>
      </c>
      <c r="H191" s="18">
        <f t="shared" si="575"/>
        <v>0</v>
      </c>
      <c r="I191" s="18">
        <f t="shared" si="575"/>
        <v>0</v>
      </c>
      <c r="J191" s="18">
        <f t="shared" si="575"/>
        <v>0</v>
      </c>
      <c r="K191" s="18">
        <f t="shared" si="575"/>
        <v>0</v>
      </c>
      <c r="L191" s="18">
        <f t="shared" si="575"/>
        <v>0</v>
      </c>
      <c r="M191" s="18">
        <f t="shared" si="575"/>
        <v>0</v>
      </c>
      <c r="N191" s="18">
        <f t="shared" si="575"/>
        <v>0</v>
      </c>
      <c r="O191" s="18">
        <f t="shared" si="575"/>
        <v>0</v>
      </c>
      <c r="P191" s="18" t="e">
        <f t="shared" si="575"/>
        <v>#N/A</v>
      </c>
      <c r="Q191" s="18">
        <f t="shared" si="575"/>
        <v>0</v>
      </c>
      <c r="R191" s="18">
        <f t="shared" si="575"/>
        <v>0</v>
      </c>
      <c r="S191" s="18">
        <f t="shared" si="575"/>
        <v>0</v>
      </c>
      <c r="T191" s="18">
        <f t="shared" si="575"/>
        <v>0</v>
      </c>
      <c r="U191" s="18">
        <f t="shared" si="575"/>
        <v>0</v>
      </c>
      <c r="V191" s="18">
        <f t="shared" si="575"/>
        <v>0</v>
      </c>
      <c r="W191" s="18">
        <f t="shared" si="575"/>
        <v>0</v>
      </c>
      <c r="X191" s="18">
        <f t="shared" si="575"/>
        <v>0</v>
      </c>
      <c r="Y191" s="18">
        <f t="shared" si="575"/>
        <v>0</v>
      </c>
      <c r="Z191" s="18">
        <f t="shared" si="575"/>
        <v>0</v>
      </c>
      <c r="AB191" s="18">
        <f t="shared" ref="AB191" si="616">AB112*AB$1</f>
        <v>0</v>
      </c>
      <c r="AC191" s="18">
        <f t="shared" si="585"/>
        <v>0</v>
      </c>
      <c r="AD191" s="18">
        <f t="shared" si="585"/>
        <v>0</v>
      </c>
      <c r="AE191" s="18">
        <f t="shared" si="585"/>
        <v>0</v>
      </c>
      <c r="AF191" s="18">
        <f t="shared" ref="AF191:CQ195" si="617">AF112*AF$1</f>
        <v>0</v>
      </c>
      <c r="AG191" s="18">
        <f t="shared" si="617"/>
        <v>0</v>
      </c>
      <c r="AH191" s="18">
        <f t="shared" si="617"/>
        <v>0</v>
      </c>
      <c r="AI191" s="18">
        <f t="shared" si="617"/>
        <v>0</v>
      </c>
      <c r="AJ191" s="18">
        <f t="shared" si="617"/>
        <v>0</v>
      </c>
      <c r="AK191" s="18">
        <f t="shared" si="617"/>
        <v>0</v>
      </c>
      <c r="AL191" s="18">
        <f t="shared" si="617"/>
        <v>0</v>
      </c>
      <c r="AM191" s="18">
        <f t="shared" si="617"/>
        <v>0</v>
      </c>
      <c r="AN191" s="18" t="e">
        <f t="shared" si="617"/>
        <v>#N/A</v>
      </c>
      <c r="AO191" s="18">
        <f t="shared" si="617"/>
        <v>0</v>
      </c>
      <c r="AP191" s="18">
        <f t="shared" si="617"/>
        <v>0</v>
      </c>
      <c r="AQ191" s="18">
        <f t="shared" si="617"/>
        <v>0</v>
      </c>
      <c r="AR191" s="18">
        <f t="shared" si="617"/>
        <v>0</v>
      </c>
      <c r="AS191" s="18">
        <f t="shared" si="617"/>
        <v>0</v>
      </c>
      <c r="AT191" s="18">
        <f t="shared" si="617"/>
        <v>0</v>
      </c>
      <c r="AU191" s="18">
        <f t="shared" si="617"/>
        <v>0</v>
      </c>
      <c r="AV191" s="18">
        <f t="shared" si="617"/>
        <v>0</v>
      </c>
      <c r="AW191" s="18">
        <f t="shared" si="617"/>
        <v>0</v>
      </c>
      <c r="AX191" s="18">
        <f t="shared" si="617"/>
        <v>0</v>
      </c>
      <c r="AZ191" s="18">
        <f t="shared" ref="AZ191" si="618">AZ112*AZ$1</f>
        <v>0</v>
      </c>
      <c r="BA191" s="18">
        <f t="shared" si="617"/>
        <v>0</v>
      </c>
      <c r="BB191" s="18">
        <f t="shared" si="617"/>
        <v>0</v>
      </c>
      <c r="BC191" s="18">
        <f t="shared" si="617"/>
        <v>0</v>
      </c>
      <c r="BD191" s="18">
        <f t="shared" si="617"/>
        <v>0</v>
      </c>
      <c r="BE191" s="18">
        <f t="shared" si="617"/>
        <v>0</v>
      </c>
      <c r="BF191" s="18">
        <f t="shared" si="617"/>
        <v>0</v>
      </c>
      <c r="BG191" s="18">
        <f t="shared" si="617"/>
        <v>0</v>
      </c>
      <c r="BH191" s="18">
        <f t="shared" si="617"/>
        <v>0</v>
      </c>
      <c r="BI191" s="18">
        <f t="shared" si="617"/>
        <v>0</v>
      </c>
      <c r="BJ191" s="18">
        <f t="shared" si="617"/>
        <v>0</v>
      </c>
      <c r="BK191" s="18">
        <f t="shared" si="617"/>
        <v>0</v>
      </c>
      <c r="BL191" s="18" t="e">
        <f t="shared" si="617"/>
        <v>#N/A</v>
      </c>
      <c r="BM191" s="18">
        <f t="shared" si="617"/>
        <v>0</v>
      </c>
      <c r="BN191" s="18">
        <f t="shared" si="617"/>
        <v>0</v>
      </c>
      <c r="BO191" s="18">
        <f t="shared" si="617"/>
        <v>0</v>
      </c>
      <c r="BP191" s="18">
        <f t="shared" si="617"/>
        <v>0</v>
      </c>
      <c r="BQ191" s="18">
        <f t="shared" si="617"/>
        <v>0</v>
      </c>
      <c r="BR191" s="18">
        <f t="shared" si="617"/>
        <v>0</v>
      </c>
      <c r="BS191" s="18">
        <f t="shared" si="617"/>
        <v>0</v>
      </c>
      <c r="BT191" s="18">
        <f t="shared" si="617"/>
        <v>0</v>
      </c>
      <c r="BU191" s="18">
        <f t="shared" si="617"/>
        <v>0</v>
      </c>
      <c r="BV191" s="18">
        <f t="shared" si="617"/>
        <v>0</v>
      </c>
      <c r="BX191" s="18">
        <f t="shared" ref="BX191" si="619">BX112*BX$1</f>
        <v>0</v>
      </c>
      <c r="BY191" s="18">
        <f t="shared" si="617"/>
        <v>0</v>
      </c>
      <c r="BZ191" s="18">
        <f t="shared" si="617"/>
        <v>0</v>
      </c>
      <c r="CA191" s="18">
        <f t="shared" si="617"/>
        <v>0</v>
      </c>
      <c r="CB191" s="18">
        <f t="shared" si="617"/>
        <v>0</v>
      </c>
      <c r="CC191" s="18">
        <f t="shared" si="617"/>
        <v>0</v>
      </c>
      <c r="CD191" s="18">
        <f t="shared" si="617"/>
        <v>0</v>
      </c>
      <c r="CE191" s="18">
        <f t="shared" si="617"/>
        <v>0</v>
      </c>
      <c r="CF191" s="18">
        <f t="shared" si="617"/>
        <v>0</v>
      </c>
      <c r="CG191" s="18">
        <f t="shared" si="617"/>
        <v>0</v>
      </c>
      <c r="CH191" s="18">
        <f t="shared" si="617"/>
        <v>0</v>
      </c>
      <c r="CI191" s="18">
        <f t="shared" si="617"/>
        <v>0</v>
      </c>
      <c r="CJ191" s="18" t="e">
        <f t="shared" si="617"/>
        <v>#N/A</v>
      </c>
      <c r="CK191" s="18">
        <f t="shared" si="617"/>
        <v>0</v>
      </c>
      <c r="CL191" s="18">
        <f t="shared" si="617"/>
        <v>0</v>
      </c>
      <c r="CM191" s="18">
        <f t="shared" si="617"/>
        <v>0</v>
      </c>
      <c r="CN191" s="18">
        <f t="shared" si="617"/>
        <v>0</v>
      </c>
      <c r="CO191" s="18">
        <f t="shared" si="617"/>
        <v>0</v>
      </c>
      <c r="CP191" s="18">
        <f t="shared" si="617"/>
        <v>0</v>
      </c>
      <c r="CQ191" s="18">
        <f t="shared" si="617"/>
        <v>0</v>
      </c>
      <c r="CR191" s="18">
        <f t="shared" si="612"/>
        <v>0</v>
      </c>
      <c r="CS191" s="18">
        <f t="shared" si="612"/>
        <v>0</v>
      </c>
      <c r="CT191" s="18">
        <f t="shared" si="612"/>
        <v>0</v>
      </c>
      <c r="CV191" s="18">
        <f t="shared" ref="CV191" si="620">CV112*CV$1</f>
        <v>0</v>
      </c>
      <c r="CW191" s="18">
        <f t="shared" si="612"/>
        <v>0</v>
      </c>
      <c r="CX191" s="18">
        <f t="shared" si="612"/>
        <v>0</v>
      </c>
      <c r="CY191" s="18">
        <f t="shared" si="612"/>
        <v>0</v>
      </c>
      <c r="CZ191" s="18">
        <f t="shared" si="612"/>
        <v>0</v>
      </c>
      <c r="DA191" s="18">
        <f t="shared" si="612"/>
        <v>0</v>
      </c>
      <c r="DB191" s="18">
        <f t="shared" si="612"/>
        <v>0</v>
      </c>
      <c r="DC191" s="18">
        <f t="shared" si="612"/>
        <v>0</v>
      </c>
      <c r="DD191" s="18">
        <f t="shared" si="612"/>
        <v>0</v>
      </c>
      <c r="DE191" s="18">
        <f t="shared" si="612"/>
        <v>0</v>
      </c>
      <c r="DF191" s="18">
        <f t="shared" si="612"/>
        <v>0</v>
      </c>
      <c r="DG191" s="18">
        <f t="shared" si="612"/>
        <v>0</v>
      </c>
      <c r="DH191" s="18" t="e">
        <f t="shared" si="612"/>
        <v>#N/A</v>
      </c>
      <c r="DI191" s="18">
        <f t="shared" si="612"/>
        <v>0</v>
      </c>
      <c r="DJ191" s="18">
        <f t="shared" si="612"/>
        <v>0</v>
      </c>
      <c r="DK191" s="18">
        <f t="shared" si="612"/>
        <v>0</v>
      </c>
      <c r="DL191" s="18">
        <f t="shared" si="612"/>
        <v>0</v>
      </c>
      <c r="DM191" s="18">
        <f t="shared" si="612"/>
        <v>0</v>
      </c>
      <c r="DN191" s="18">
        <f t="shared" si="612"/>
        <v>0</v>
      </c>
      <c r="DO191" s="18">
        <f t="shared" si="612"/>
        <v>0</v>
      </c>
      <c r="DP191" s="18">
        <f t="shared" si="612"/>
        <v>0</v>
      </c>
      <c r="DQ191" s="18">
        <f t="shared" si="612"/>
        <v>0</v>
      </c>
      <c r="DR191" s="18">
        <f t="shared" si="612"/>
        <v>0</v>
      </c>
      <c r="DT191" s="18">
        <f t="shared" ref="DT191" si="621">DT112*DT$1</f>
        <v>0</v>
      </c>
      <c r="DU191" s="18">
        <f t="shared" si="612"/>
        <v>0</v>
      </c>
      <c r="DV191" s="18">
        <f t="shared" si="612"/>
        <v>0</v>
      </c>
      <c r="DW191" s="18">
        <f t="shared" si="612"/>
        <v>0</v>
      </c>
      <c r="DX191" s="18">
        <f t="shared" si="612"/>
        <v>0</v>
      </c>
      <c r="DY191" s="18">
        <f t="shared" si="612"/>
        <v>0</v>
      </c>
      <c r="DZ191" s="18">
        <f t="shared" si="612"/>
        <v>0</v>
      </c>
      <c r="EA191" s="18">
        <f t="shared" si="612"/>
        <v>0</v>
      </c>
      <c r="EB191" s="18">
        <f t="shared" si="612"/>
        <v>0</v>
      </c>
      <c r="EC191" s="18">
        <f t="shared" si="612"/>
        <v>0</v>
      </c>
      <c r="ED191" s="18">
        <f t="shared" si="612"/>
        <v>0</v>
      </c>
      <c r="EE191" s="18">
        <f t="shared" si="612"/>
        <v>0</v>
      </c>
      <c r="EF191" s="18" t="e">
        <f t="shared" si="612"/>
        <v>#N/A</v>
      </c>
      <c r="EG191" s="18">
        <f t="shared" si="612"/>
        <v>0</v>
      </c>
      <c r="EH191" s="18">
        <f t="shared" si="612"/>
        <v>0</v>
      </c>
      <c r="EI191" s="18">
        <f t="shared" si="612"/>
        <v>0</v>
      </c>
      <c r="EJ191" s="18">
        <f t="shared" si="612"/>
        <v>0</v>
      </c>
      <c r="EK191" s="18">
        <f t="shared" si="612"/>
        <v>0</v>
      </c>
      <c r="EL191" s="18">
        <f t="shared" si="612"/>
        <v>0</v>
      </c>
      <c r="EM191" s="18">
        <f t="shared" si="612"/>
        <v>0</v>
      </c>
      <c r="EN191" s="18">
        <f t="shared" si="612"/>
        <v>0</v>
      </c>
      <c r="EO191" s="18">
        <f t="shared" si="612"/>
        <v>0</v>
      </c>
      <c r="EP191" s="18">
        <f t="shared" si="612"/>
        <v>0</v>
      </c>
      <c r="ER191" s="18">
        <f t="shared" ref="ER191" si="622">ER112*ER$1</f>
        <v>0</v>
      </c>
      <c r="ES191" s="18">
        <f t="shared" si="612"/>
        <v>0</v>
      </c>
      <c r="ET191" s="18">
        <f t="shared" si="612"/>
        <v>0</v>
      </c>
      <c r="EU191" s="18">
        <f t="shared" si="612"/>
        <v>0</v>
      </c>
      <c r="EV191" s="18">
        <f t="shared" si="612"/>
        <v>0</v>
      </c>
      <c r="EW191" s="18">
        <f t="shared" si="612"/>
        <v>0</v>
      </c>
      <c r="EX191" s="18">
        <f t="shared" si="612"/>
        <v>0</v>
      </c>
      <c r="EY191" s="18">
        <f t="shared" si="612"/>
        <v>0</v>
      </c>
      <c r="EZ191" s="18">
        <f t="shared" si="612"/>
        <v>0</v>
      </c>
      <c r="FA191" s="18">
        <f t="shared" si="612"/>
        <v>0</v>
      </c>
      <c r="FB191" s="18">
        <f t="shared" si="590"/>
        <v>0</v>
      </c>
      <c r="FC191" s="18">
        <f t="shared" si="590"/>
        <v>0</v>
      </c>
      <c r="FD191" s="18" t="e">
        <f t="shared" si="590"/>
        <v>#N/A</v>
      </c>
      <c r="FE191" s="18">
        <f t="shared" si="590"/>
        <v>0</v>
      </c>
      <c r="FF191" s="18">
        <f t="shared" si="590"/>
        <v>0</v>
      </c>
      <c r="FG191" s="18">
        <f t="shared" si="590"/>
        <v>0</v>
      </c>
      <c r="FH191" s="18">
        <f t="shared" si="590"/>
        <v>0</v>
      </c>
      <c r="FI191" s="18">
        <f t="shared" si="590"/>
        <v>0</v>
      </c>
      <c r="FJ191" s="18">
        <f t="shared" si="590"/>
        <v>0</v>
      </c>
      <c r="FK191" s="18">
        <f t="shared" si="590"/>
        <v>0</v>
      </c>
      <c r="FL191" s="18">
        <f t="shared" si="590"/>
        <v>0</v>
      </c>
      <c r="FM191" s="18">
        <f t="shared" si="590"/>
        <v>0</v>
      </c>
      <c r="FN191" s="18">
        <f t="shared" si="590"/>
        <v>0</v>
      </c>
    </row>
    <row r="192" spans="1:170" x14ac:dyDescent="0.25">
      <c r="A192" s="97">
        <v>188</v>
      </c>
      <c r="B192" s="67" t="s">
        <v>123</v>
      </c>
      <c r="D192" s="79">
        <f t="shared" si="584"/>
        <v>-587.73634474146104</v>
      </c>
      <c r="E192" s="79">
        <f t="shared" si="575"/>
        <v>-244.65222632619137</v>
      </c>
      <c r="F192" s="79">
        <f t="shared" si="575"/>
        <v>-272.87764920166046</v>
      </c>
      <c r="G192" s="79">
        <f t="shared" si="575"/>
        <v>0</v>
      </c>
      <c r="H192" s="79">
        <f t="shared" si="575"/>
        <v>0</v>
      </c>
      <c r="I192" s="79">
        <f t="shared" si="575"/>
        <v>-40.927520967321286</v>
      </c>
      <c r="J192" s="79">
        <f t="shared" si="575"/>
        <v>0</v>
      </c>
      <c r="K192" s="79">
        <f t="shared" si="575"/>
        <v>0</v>
      </c>
      <c r="L192" s="79">
        <f t="shared" si="575"/>
        <v>0</v>
      </c>
      <c r="M192" s="79">
        <f t="shared" si="575"/>
        <v>0</v>
      </c>
      <c r="N192" s="79">
        <f t="shared" si="575"/>
        <v>0</v>
      </c>
      <c r="O192" s="79">
        <f t="shared" si="575"/>
        <v>0</v>
      </c>
      <c r="P192" s="79" t="e">
        <f t="shared" si="575"/>
        <v>#N/A</v>
      </c>
      <c r="Q192" s="79">
        <f t="shared" si="575"/>
        <v>0</v>
      </c>
      <c r="R192" s="79">
        <f t="shared" si="575"/>
        <v>-44.908466444271617</v>
      </c>
      <c r="S192" s="79">
        <f t="shared" si="575"/>
        <v>0</v>
      </c>
      <c r="T192" s="79">
        <f t="shared" si="575"/>
        <v>0</v>
      </c>
      <c r="U192" s="79">
        <f t="shared" si="575"/>
        <v>0</v>
      </c>
      <c r="V192" s="79">
        <f t="shared" si="575"/>
        <v>0</v>
      </c>
      <c r="W192" s="79">
        <f t="shared" si="575"/>
        <v>0</v>
      </c>
      <c r="X192" s="79">
        <f t="shared" si="575"/>
        <v>0</v>
      </c>
      <c r="Y192" s="79">
        <f t="shared" si="575"/>
        <v>0</v>
      </c>
      <c r="Z192" s="79">
        <f t="shared" si="575"/>
        <v>0</v>
      </c>
      <c r="AB192" s="79">
        <f t="shared" ref="AB192:CM196" si="623">AB113*AB$1</f>
        <v>-590.31790994530354</v>
      </c>
      <c r="AC192" s="79">
        <f t="shared" si="623"/>
        <v>-412.55081302063638</v>
      </c>
      <c r="AD192" s="79">
        <f t="shared" si="623"/>
        <v>-272.87764920166046</v>
      </c>
      <c r="AE192" s="79">
        <f t="shared" si="623"/>
        <v>0</v>
      </c>
      <c r="AF192" s="79">
        <f t="shared" si="623"/>
        <v>0</v>
      </c>
      <c r="AG192" s="79">
        <f t="shared" si="623"/>
        <v>-40.927520967321286</v>
      </c>
      <c r="AH192" s="79">
        <f t="shared" si="623"/>
        <v>0</v>
      </c>
      <c r="AI192" s="79">
        <f t="shared" si="623"/>
        <v>0</v>
      </c>
      <c r="AJ192" s="79">
        <f t="shared" si="623"/>
        <v>0</v>
      </c>
      <c r="AK192" s="79">
        <f t="shared" si="623"/>
        <v>0</v>
      </c>
      <c r="AL192" s="79">
        <f t="shared" si="623"/>
        <v>0</v>
      </c>
      <c r="AM192" s="79">
        <f t="shared" si="623"/>
        <v>-30.40065580352509</v>
      </c>
      <c r="AN192" s="79" t="e">
        <f t="shared" si="623"/>
        <v>#N/A</v>
      </c>
      <c r="AO192" s="79">
        <f t="shared" si="623"/>
        <v>-1.4551999751870945</v>
      </c>
      <c r="AP192" s="79">
        <f t="shared" si="623"/>
        <v>-44.908466444271617</v>
      </c>
      <c r="AQ192" s="79">
        <f t="shared" si="623"/>
        <v>0</v>
      </c>
      <c r="AR192" s="79">
        <f t="shared" si="623"/>
        <v>0</v>
      </c>
      <c r="AS192" s="79">
        <f t="shared" si="623"/>
        <v>0</v>
      </c>
      <c r="AT192" s="79">
        <f t="shared" si="623"/>
        <v>0</v>
      </c>
      <c r="AU192" s="79">
        <f t="shared" si="623"/>
        <v>0</v>
      </c>
      <c r="AV192" s="79">
        <f t="shared" si="623"/>
        <v>0</v>
      </c>
      <c r="AW192" s="79">
        <f t="shared" si="623"/>
        <v>0</v>
      </c>
      <c r="AX192" s="79">
        <f t="shared" si="623"/>
        <v>0</v>
      </c>
      <c r="AZ192" s="79">
        <f t="shared" ref="AZ192" si="624">AZ113*AZ$1</f>
        <v>-594.62051861837426</v>
      </c>
      <c r="BA192" s="79">
        <f t="shared" si="623"/>
        <v>-410.15226178214436</v>
      </c>
      <c r="BB192" s="79">
        <f t="shared" si="623"/>
        <v>-272.87764920166046</v>
      </c>
      <c r="BC192" s="79">
        <f t="shared" si="623"/>
        <v>0</v>
      </c>
      <c r="BD192" s="79">
        <f t="shared" si="623"/>
        <v>0</v>
      </c>
      <c r="BE192" s="79">
        <f t="shared" si="623"/>
        <v>-40.927520967321286</v>
      </c>
      <c r="BF192" s="79">
        <f t="shared" si="623"/>
        <v>0</v>
      </c>
      <c r="BG192" s="79">
        <f t="shared" si="623"/>
        <v>0</v>
      </c>
      <c r="BH192" s="79">
        <f t="shared" si="623"/>
        <v>0</v>
      </c>
      <c r="BI192" s="79">
        <f t="shared" si="623"/>
        <v>0</v>
      </c>
      <c r="BJ192" s="79">
        <f t="shared" si="623"/>
        <v>0</v>
      </c>
      <c r="BK192" s="79">
        <f t="shared" si="623"/>
        <v>-30.40065580352509</v>
      </c>
      <c r="BL192" s="79" t="e">
        <f t="shared" si="623"/>
        <v>#N/A</v>
      </c>
      <c r="BM192" s="79">
        <f t="shared" si="623"/>
        <v>-1.4551999751870945</v>
      </c>
      <c r="BN192" s="79">
        <f t="shared" si="623"/>
        <v>-44.908466444271617</v>
      </c>
      <c r="BO192" s="79">
        <f t="shared" si="623"/>
        <v>0</v>
      </c>
      <c r="BP192" s="79">
        <f t="shared" si="623"/>
        <v>0</v>
      </c>
      <c r="BQ192" s="79">
        <f t="shared" si="623"/>
        <v>0</v>
      </c>
      <c r="BR192" s="79">
        <f t="shared" si="623"/>
        <v>0</v>
      </c>
      <c r="BS192" s="79">
        <f t="shared" si="623"/>
        <v>0</v>
      </c>
      <c r="BT192" s="79">
        <f t="shared" si="623"/>
        <v>0</v>
      </c>
      <c r="BU192" s="79">
        <f t="shared" si="623"/>
        <v>0</v>
      </c>
      <c r="BV192" s="79">
        <f t="shared" si="623"/>
        <v>0</v>
      </c>
      <c r="BX192" s="79">
        <f t="shared" ref="BX192" si="625">BX113*BX$1</f>
        <v>-594.62051861837426</v>
      </c>
      <c r="BY192" s="79">
        <f t="shared" si="623"/>
        <v>-410.15226178214436</v>
      </c>
      <c r="BZ192" s="79">
        <f t="shared" si="623"/>
        <v>-272.87764920166046</v>
      </c>
      <c r="CA192" s="79">
        <f t="shared" si="623"/>
        <v>0</v>
      </c>
      <c r="CB192" s="79">
        <f t="shared" si="623"/>
        <v>0</v>
      </c>
      <c r="CC192" s="79">
        <f t="shared" si="623"/>
        <v>0</v>
      </c>
      <c r="CD192" s="79">
        <f t="shared" si="623"/>
        <v>0</v>
      </c>
      <c r="CE192" s="79">
        <f t="shared" si="623"/>
        <v>0</v>
      </c>
      <c r="CF192" s="79">
        <f t="shared" si="623"/>
        <v>0</v>
      </c>
      <c r="CG192" s="79">
        <f t="shared" si="623"/>
        <v>0</v>
      </c>
      <c r="CH192" s="79">
        <f t="shared" si="623"/>
        <v>0</v>
      </c>
      <c r="CI192" s="79">
        <f t="shared" si="623"/>
        <v>-30.40065580352509</v>
      </c>
      <c r="CJ192" s="79" t="e">
        <f t="shared" si="623"/>
        <v>#N/A</v>
      </c>
      <c r="CK192" s="79">
        <f t="shared" si="623"/>
        <v>0</v>
      </c>
      <c r="CL192" s="79">
        <f t="shared" si="623"/>
        <v>-34.321679677941425</v>
      </c>
      <c r="CM192" s="79">
        <f t="shared" si="623"/>
        <v>0</v>
      </c>
      <c r="CN192" s="79">
        <f t="shared" si="617"/>
        <v>0</v>
      </c>
      <c r="CO192" s="79">
        <f t="shared" si="617"/>
        <v>0</v>
      </c>
      <c r="CP192" s="79">
        <f t="shared" si="617"/>
        <v>0</v>
      </c>
      <c r="CQ192" s="79">
        <f t="shared" si="617"/>
        <v>0</v>
      </c>
      <c r="CR192" s="79">
        <f t="shared" si="612"/>
        <v>0</v>
      </c>
      <c r="CS192" s="79">
        <f t="shared" si="612"/>
        <v>0</v>
      </c>
      <c r="CT192" s="79">
        <f t="shared" si="612"/>
        <v>0</v>
      </c>
      <c r="CV192" s="79">
        <f t="shared" ref="CV192" si="626">CV113*CV$1</f>
        <v>-2782.0667680075312</v>
      </c>
      <c r="CW192" s="79">
        <f t="shared" si="612"/>
        <v>-486.9059014138906</v>
      </c>
      <c r="CX192" s="79">
        <f t="shared" si="612"/>
        <v>-272.87764920166046</v>
      </c>
      <c r="CY192" s="79">
        <f t="shared" si="612"/>
        <v>0</v>
      </c>
      <c r="CZ192" s="79">
        <f t="shared" si="612"/>
        <v>0</v>
      </c>
      <c r="DA192" s="79">
        <f t="shared" si="612"/>
        <v>0</v>
      </c>
      <c r="DB192" s="79">
        <f t="shared" si="612"/>
        <v>0</v>
      </c>
      <c r="DC192" s="79">
        <f t="shared" si="612"/>
        <v>0</v>
      </c>
      <c r="DD192" s="79">
        <f t="shared" si="612"/>
        <v>0</v>
      </c>
      <c r="DE192" s="79">
        <f t="shared" si="612"/>
        <v>0</v>
      </c>
      <c r="DF192" s="79">
        <f t="shared" si="612"/>
        <v>0</v>
      </c>
      <c r="DG192" s="79">
        <f t="shared" si="612"/>
        <v>0</v>
      </c>
      <c r="DH192" s="79" t="e">
        <f t="shared" si="612"/>
        <v>#N/A</v>
      </c>
      <c r="DI192" s="79">
        <f t="shared" si="612"/>
        <v>0</v>
      </c>
      <c r="DJ192" s="79">
        <f t="shared" si="612"/>
        <v>-27.149985416879037</v>
      </c>
      <c r="DK192" s="79">
        <f t="shared" si="612"/>
        <v>0</v>
      </c>
      <c r="DL192" s="79">
        <f t="shared" si="612"/>
        <v>0</v>
      </c>
      <c r="DM192" s="79">
        <f t="shared" si="612"/>
        <v>0</v>
      </c>
      <c r="DN192" s="79">
        <f t="shared" si="612"/>
        <v>0</v>
      </c>
      <c r="DO192" s="79">
        <f t="shared" si="612"/>
        <v>0</v>
      </c>
      <c r="DP192" s="79">
        <f t="shared" si="612"/>
        <v>0</v>
      </c>
      <c r="DQ192" s="79">
        <f t="shared" si="612"/>
        <v>0</v>
      </c>
      <c r="DR192" s="79">
        <f t="shared" si="612"/>
        <v>0</v>
      </c>
      <c r="DT192" s="79">
        <f t="shared" ref="DT192" si="627">DT113*DT$1</f>
        <v>-2300.1745966236103</v>
      </c>
      <c r="DU192" s="79">
        <f t="shared" si="612"/>
        <v>-590.04360466904973</v>
      </c>
      <c r="DV192" s="79">
        <f t="shared" si="612"/>
        <v>0</v>
      </c>
      <c r="DW192" s="79">
        <f t="shared" si="612"/>
        <v>0</v>
      </c>
      <c r="DX192" s="79">
        <f t="shared" si="612"/>
        <v>0</v>
      </c>
      <c r="DY192" s="79">
        <f t="shared" si="612"/>
        <v>0</v>
      </c>
      <c r="DZ192" s="79">
        <f t="shared" si="612"/>
        <v>0</v>
      </c>
      <c r="EA192" s="79">
        <f t="shared" si="612"/>
        <v>0</v>
      </c>
      <c r="EB192" s="79">
        <f t="shared" si="612"/>
        <v>0</v>
      </c>
      <c r="EC192" s="79">
        <f t="shared" si="612"/>
        <v>0</v>
      </c>
      <c r="ED192" s="79">
        <f t="shared" si="612"/>
        <v>0</v>
      </c>
      <c r="EE192" s="79">
        <f t="shared" si="612"/>
        <v>0</v>
      </c>
      <c r="EF192" s="79" t="e">
        <f t="shared" si="612"/>
        <v>#N/A</v>
      </c>
      <c r="EG192" s="79">
        <f t="shared" si="612"/>
        <v>0</v>
      </c>
      <c r="EH192" s="79">
        <f t="shared" si="612"/>
        <v>-24.076402162138013</v>
      </c>
      <c r="EI192" s="79">
        <f t="shared" si="612"/>
        <v>0</v>
      </c>
      <c r="EJ192" s="79">
        <f t="shared" si="612"/>
        <v>0</v>
      </c>
      <c r="EK192" s="79">
        <f t="shared" si="612"/>
        <v>0</v>
      </c>
      <c r="EL192" s="79">
        <f t="shared" si="612"/>
        <v>0</v>
      </c>
      <c r="EM192" s="79">
        <f t="shared" si="612"/>
        <v>0</v>
      </c>
      <c r="EN192" s="79">
        <f t="shared" si="612"/>
        <v>0</v>
      </c>
      <c r="EO192" s="79">
        <f t="shared" si="612"/>
        <v>0</v>
      </c>
      <c r="EP192" s="79">
        <f t="shared" si="612"/>
        <v>0</v>
      </c>
      <c r="ER192" s="79">
        <f t="shared" ref="ER192" si="628">ER113*ER$1</f>
        <v>-2245.1012056083046</v>
      </c>
      <c r="ES192" s="79">
        <f t="shared" si="612"/>
        <v>-477.31169645992236</v>
      </c>
      <c r="ET192" s="79">
        <f t="shared" si="612"/>
        <v>-51.419616848568118</v>
      </c>
      <c r="EU192" s="79">
        <f t="shared" si="612"/>
        <v>0</v>
      </c>
      <c r="EV192" s="79">
        <f t="shared" si="612"/>
        <v>0</v>
      </c>
      <c r="EW192" s="79">
        <f t="shared" si="612"/>
        <v>0</v>
      </c>
      <c r="EX192" s="79">
        <f t="shared" si="612"/>
        <v>0</v>
      </c>
      <c r="EY192" s="79">
        <f t="shared" si="612"/>
        <v>0</v>
      </c>
      <c r="EZ192" s="79">
        <f t="shared" si="612"/>
        <v>0</v>
      </c>
      <c r="FA192" s="79">
        <f t="shared" si="612"/>
        <v>0</v>
      </c>
      <c r="FB192" s="79">
        <f t="shared" si="590"/>
        <v>0</v>
      </c>
      <c r="FC192" s="79">
        <f t="shared" si="590"/>
        <v>0</v>
      </c>
      <c r="FD192" s="79" t="e">
        <f t="shared" si="590"/>
        <v>#N/A</v>
      </c>
      <c r="FE192" s="79">
        <f t="shared" si="590"/>
        <v>0</v>
      </c>
      <c r="FF192" s="79">
        <f t="shared" si="590"/>
        <v>-24.076402162138013</v>
      </c>
      <c r="FG192" s="79">
        <f t="shared" si="590"/>
        <v>0</v>
      </c>
      <c r="FH192" s="79">
        <f t="shared" si="590"/>
        <v>0</v>
      </c>
      <c r="FI192" s="79">
        <f t="shared" si="590"/>
        <v>0</v>
      </c>
      <c r="FJ192" s="79">
        <f t="shared" si="590"/>
        <v>0</v>
      </c>
      <c r="FK192" s="79">
        <f t="shared" si="590"/>
        <v>0</v>
      </c>
      <c r="FL192" s="79">
        <f t="shared" si="590"/>
        <v>0</v>
      </c>
      <c r="FM192" s="79">
        <f t="shared" si="590"/>
        <v>0</v>
      </c>
      <c r="FN192" s="79">
        <f t="shared" si="590"/>
        <v>0</v>
      </c>
    </row>
    <row r="193" spans="1:170" x14ac:dyDescent="0.25">
      <c r="A193" s="97">
        <v>189</v>
      </c>
      <c r="B193" s="68" t="s">
        <v>7</v>
      </c>
      <c r="D193" s="18">
        <f t="shared" si="584"/>
        <v>0</v>
      </c>
      <c r="E193" s="18">
        <f t="shared" si="575"/>
        <v>0</v>
      </c>
      <c r="F193" s="18">
        <f t="shared" si="575"/>
        <v>-402.70538020767481</v>
      </c>
      <c r="G193" s="18">
        <f t="shared" si="575"/>
        <v>0</v>
      </c>
      <c r="H193" s="18">
        <f t="shared" si="575"/>
        <v>0</v>
      </c>
      <c r="I193" s="18">
        <f t="shared" si="575"/>
        <v>0</v>
      </c>
      <c r="J193" s="18">
        <f t="shared" si="575"/>
        <v>0</v>
      </c>
      <c r="K193" s="18">
        <f t="shared" si="575"/>
        <v>0</v>
      </c>
      <c r="L193" s="18">
        <f t="shared" si="575"/>
        <v>0</v>
      </c>
      <c r="M193" s="18">
        <f t="shared" si="575"/>
        <v>0</v>
      </c>
      <c r="N193" s="18">
        <f t="shared" si="575"/>
        <v>0</v>
      </c>
      <c r="O193" s="18">
        <f t="shared" si="575"/>
        <v>0</v>
      </c>
      <c r="P193" s="18" t="e">
        <f t="shared" si="575"/>
        <v>#N/A</v>
      </c>
      <c r="Q193" s="18">
        <f t="shared" si="575"/>
        <v>0</v>
      </c>
      <c r="R193" s="18">
        <f t="shared" si="575"/>
        <v>0</v>
      </c>
      <c r="S193" s="18">
        <f t="shared" si="575"/>
        <v>111.91441352542891</v>
      </c>
      <c r="T193" s="18">
        <f t="shared" si="575"/>
        <v>0</v>
      </c>
      <c r="U193" s="18">
        <f t="shared" si="575"/>
        <v>0</v>
      </c>
      <c r="V193" s="18">
        <f t="shared" si="575"/>
        <v>0</v>
      </c>
      <c r="W193" s="18">
        <f t="shared" si="575"/>
        <v>0</v>
      </c>
      <c r="X193" s="18">
        <f t="shared" si="575"/>
        <v>0</v>
      </c>
      <c r="Y193" s="18">
        <f t="shared" si="575"/>
        <v>0</v>
      </c>
      <c r="Z193" s="18">
        <f t="shared" si="575"/>
        <v>0</v>
      </c>
      <c r="AB193" s="18">
        <f t="shared" ref="AB193" si="629">AB114*AB$1</f>
        <v>0</v>
      </c>
      <c r="AC193" s="18">
        <f t="shared" si="623"/>
        <v>0</v>
      </c>
      <c r="AD193" s="18">
        <f t="shared" si="623"/>
        <v>-402.70538020767481</v>
      </c>
      <c r="AE193" s="18">
        <f t="shared" si="623"/>
        <v>0</v>
      </c>
      <c r="AF193" s="18">
        <f t="shared" si="623"/>
        <v>0</v>
      </c>
      <c r="AG193" s="18">
        <f t="shared" si="623"/>
        <v>0</v>
      </c>
      <c r="AH193" s="18">
        <f t="shared" si="623"/>
        <v>0</v>
      </c>
      <c r="AI193" s="18">
        <f t="shared" si="623"/>
        <v>0</v>
      </c>
      <c r="AJ193" s="18">
        <f t="shared" si="623"/>
        <v>0</v>
      </c>
      <c r="AK193" s="18">
        <f t="shared" si="623"/>
        <v>0</v>
      </c>
      <c r="AL193" s="18">
        <f t="shared" si="623"/>
        <v>0</v>
      </c>
      <c r="AM193" s="18">
        <f t="shared" si="623"/>
        <v>0</v>
      </c>
      <c r="AN193" s="18" t="e">
        <f t="shared" si="623"/>
        <v>#N/A</v>
      </c>
      <c r="AO193" s="18">
        <f t="shared" si="623"/>
        <v>0</v>
      </c>
      <c r="AP193" s="18">
        <f t="shared" si="623"/>
        <v>0</v>
      </c>
      <c r="AQ193" s="18">
        <f t="shared" si="623"/>
        <v>97.619463226382535</v>
      </c>
      <c r="AR193" s="18">
        <f t="shared" si="623"/>
        <v>200.35701481984685</v>
      </c>
      <c r="AS193" s="18">
        <f t="shared" si="623"/>
        <v>0</v>
      </c>
      <c r="AT193" s="18">
        <f t="shared" si="623"/>
        <v>0</v>
      </c>
      <c r="AU193" s="18">
        <f t="shared" si="623"/>
        <v>0</v>
      </c>
      <c r="AV193" s="18">
        <f t="shared" si="623"/>
        <v>0</v>
      </c>
      <c r="AW193" s="18">
        <f t="shared" si="623"/>
        <v>0</v>
      </c>
      <c r="AX193" s="18">
        <f t="shared" si="623"/>
        <v>0</v>
      </c>
      <c r="AZ193" s="18">
        <f t="shared" ref="AZ193" si="630">AZ114*AZ$1</f>
        <v>0</v>
      </c>
      <c r="BA193" s="18">
        <f t="shared" si="623"/>
        <v>0</v>
      </c>
      <c r="BB193" s="18">
        <f t="shared" si="623"/>
        <v>-402.70538020767481</v>
      </c>
      <c r="BC193" s="18">
        <f t="shared" si="623"/>
        <v>0</v>
      </c>
      <c r="BD193" s="18">
        <f t="shared" si="623"/>
        <v>0</v>
      </c>
      <c r="BE193" s="18">
        <f t="shared" si="623"/>
        <v>0</v>
      </c>
      <c r="BF193" s="18">
        <f t="shared" si="623"/>
        <v>0</v>
      </c>
      <c r="BG193" s="18">
        <f t="shared" si="623"/>
        <v>0</v>
      </c>
      <c r="BH193" s="18">
        <f t="shared" si="623"/>
        <v>0</v>
      </c>
      <c r="BI193" s="18">
        <f t="shared" si="623"/>
        <v>0</v>
      </c>
      <c r="BJ193" s="18">
        <f t="shared" si="623"/>
        <v>0</v>
      </c>
      <c r="BK193" s="18">
        <f t="shared" si="623"/>
        <v>0</v>
      </c>
      <c r="BL193" s="18" t="e">
        <f t="shared" si="623"/>
        <v>#N/A</v>
      </c>
      <c r="BM193" s="18">
        <f t="shared" si="623"/>
        <v>0</v>
      </c>
      <c r="BN193" s="18">
        <f t="shared" si="623"/>
        <v>0</v>
      </c>
      <c r="BO193" s="18">
        <f t="shared" si="623"/>
        <v>97.619463226382535</v>
      </c>
      <c r="BP193" s="18">
        <f t="shared" si="623"/>
        <v>200.35701481984685</v>
      </c>
      <c r="BQ193" s="18">
        <f t="shared" si="623"/>
        <v>0</v>
      </c>
      <c r="BR193" s="18">
        <f t="shared" si="623"/>
        <v>0</v>
      </c>
      <c r="BS193" s="18">
        <f t="shared" si="623"/>
        <v>0</v>
      </c>
      <c r="BT193" s="18">
        <f t="shared" si="623"/>
        <v>0</v>
      </c>
      <c r="BU193" s="18">
        <f t="shared" si="623"/>
        <v>0</v>
      </c>
      <c r="BV193" s="18">
        <f t="shared" si="623"/>
        <v>0</v>
      </c>
      <c r="BX193" s="18">
        <f t="shared" ref="BX193" si="631">BX114*BX$1</f>
        <v>0</v>
      </c>
      <c r="BY193" s="18">
        <f t="shared" si="623"/>
        <v>0</v>
      </c>
      <c r="BZ193" s="18">
        <f t="shared" si="623"/>
        <v>-188.91948116214658</v>
      </c>
      <c r="CA193" s="18">
        <f t="shared" si="623"/>
        <v>0</v>
      </c>
      <c r="CB193" s="18">
        <f t="shared" si="623"/>
        <v>0</v>
      </c>
      <c r="CC193" s="18">
        <f t="shared" si="623"/>
        <v>0</v>
      </c>
      <c r="CD193" s="18">
        <f t="shared" si="623"/>
        <v>0</v>
      </c>
      <c r="CE193" s="18">
        <f t="shared" si="623"/>
        <v>0</v>
      </c>
      <c r="CF193" s="18">
        <f t="shared" si="623"/>
        <v>0</v>
      </c>
      <c r="CG193" s="18">
        <f t="shared" si="623"/>
        <v>0</v>
      </c>
      <c r="CH193" s="18">
        <f t="shared" si="623"/>
        <v>0</v>
      </c>
      <c r="CI193" s="18">
        <f t="shared" si="623"/>
        <v>0</v>
      </c>
      <c r="CJ193" s="18" t="e">
        <f t="shared" si="623"/>
        <v>#N/A</v>
      </c>
      <c r="CK193" s="18">
        <f t="shared" si="623"/>
        <v>0</v>
      </c>
      <c r="CL193" s="18">
        <f t="shared" si="623"/>
        <v>0</v>
      </c>
      <c r="CM193" s="18">
        <f t="shared" si="623"/>
        <v>0</v>
      </c>
      <c r="CN193" s="18">
        <f t="shared" si="617"/>
        <v>200.35701481984685</v>
      </c>
      <c r="CO193" s="18">
        <f t="shared" si="617"/>
        <v>0</v>
      </c>
      <c r="CP193" s="18">
        <f t="shared" si="617"/>
        <v>0</v>
      </c>
      <c r="CQ193" s="18">
        <f t="shared" si="617"/>
        <v>0</v>
      </c>
      <c r="CR193" s="18">
        <f t="shared" si="612"/>
        <v>0</v>
      </c>
      <c r="CS193" s="18">
        <f t="shared" si="612"/>
        <v>0</v>
      </c>
      <c r="CT193" s="18">
        <f t="shared" si="612"/>
        <v>0</v>
      </c>
      <c r="CV193" s="18">
        <f t="shared" ref="CV193" si="632">CV114*CV$1</f>
        <v>0</v>
      </c>
      <c r="CW193" s="18">
        <f t="shared" si="612"/>
        <v>0</v>
      </c>
      <c r="CX193" s="18">
        <f t="shared" si="612"/>
        <v>-221.51244464605378</v>
      </c>
      <c r="CY193" s="18">
        <f t="shared" si="612"/>
        <v>0</v>
      </c>
      <c r="CZ193" s="18">
        <f t="shared" si="612"/>
        <v>0</v>
      </c>
      <c r="DA193" s="18">
        <f t="shared" si="612"/>
        <v>0</v>
      </c>
      <c r="DB193" s="18">
        <f t="shared" si="612"/>
        <v>0</v>
      </c>
      <c r="DC193" s="18">
        <f t="shared" si="612"/>
        <v>0</v>
      </c>
      <c r="DD193" s="18">
        <f t="shared" si="612"/>
        <v>0</v>
      </c>
      <c r="DE193" s="18">
        <f t="shared" si="612"/>
        <v>0</v>
      </c>
      <c r="DF193" s="18">
        <f t="shared" si="612"/>
        <v>0</v>
      </c>
      <c r="DG193" s="18">
        <f t="shared" si="612"/>
        <v>0</v>
      </c>
      <c r="DH193" s="18" t="e">
        <f t="shared" si="612"/>
        <v>#N/A</v>
      </c>
      <c r="DI193" s="18">
        <f t="shared" si="612"/>
        <v>0</v>
      </c>
      <c r="DJ193" s="18">
        <f t="shared" si="612"/>
        <v>0</v>
      </c>
      <c r="DK193" s="18">
        <f t="shared" si="612"/>
        <v>0</v>
      </c>
      <c r="DL193" s="18">
        <f t="shared" si="612"/>
        <v>144.10292988965907</v>
      </c>
      <c r="DM193" s="18">
        <f t="shared" si="612"/>
        <v>0</v>
      </c>
      <c r="DN193" s="18">
        <f t="shared" si="612"/>
        <v>0</v>
      </c>
      <c r="DO193" s="18">
        <f t="shared" si="612"/>
        <v>0</v>
      </c>
      <c r="DP193" s="18">
        <f t="shared" si="612"/>
        <v>0</v>
      </c>
      <c r="DQ193" s="18">
        <f t="shared" si="612"/>
        <v>0</v>
      </c>
      <c r="DR193" s="18">
        <f t="shared" si="612"/>
        <v>0</v>
      </c>
      <c r="DT193" s="18">
        <f t="shared" ref="DT193" si="633">DT114*DT$1</f>
        <v>0</v>
      </c>
      <c r="DU193" s="18">
        <f t="shared" si="612"/>
        <v>0</v>
      </c>
      <c r="DV193" s="18">
        <f t="shared" si="612"/>
        <v>-453.74411100551276</v>
      </c>
      <c r="DW193" s="18">
        <f t="shared" si="612"/>
        <v>0</v>
      </c>
      <c r="DX193" s="18">
        <f t="shared" si="612"/>
        <v>0</v>
      </c>
      <c r="DY193" s="18">
        <f t="shared" si="612"/>
        <v>0</v>
      </c>
      <c r="DZ193" s="18">
        <f t="shared" si="612"/>
        <v>0</v>
      </c>
      <c r="EA193" s="18">
        <f t="shared" si="612"/>
        <v>0</v>
      </c>
      <c r="EB193" s="18">
        <f t="shared" si="612"/>
        <v>0</v>
      </c>
      <c r="EC193" s="18">
        <f t="shared" si="612"/>
        <v>0</v>
      </c>
      <c r="ED193" s="18">
        <f t="shared" si="612"/>
        <v>0</v>
      </c>
      <c r="EE193" s="18">
        <f t="shared" si="612"/>
        <v>0</v>
      </c>
      <c r="EF193" s="18" t="e">
        <f t="shared" si="612"/>
        <v>#N/A</v>
      </c>
      <c r="EG193" s="18">
        <f t="shared" si="612"/>
        <v>0</v>
      </c>
      <c r="EH193" s="18">
        <f t="shared" si="612"/>
        <v>0</v>
      </c>
      <c r="EI193" s="18">
        <f t="shared" si="612"/>
        <v>85.205427440368567</v>
      </c>
      <c r="EJ193" s="18">
        <f t="shared" si="612"/>
        <v>202.28352457772996</v>
      </c>
      <c r="EK193" s="18">
        <f t="shared" si="612"/>
        <v>0</v>
      </c>
      <c r="EL193" s="18">
        <f t="shared" si="612"/>
        <v>0</v>
      </c>
      <c r="EM193" s="18">
        <f t="shared" si="612"/>
        <v>0</v>
      </c>
      <c r="EN193" s="18">
        <f t="shared" si="612"/>
        <v>0</v>
      </c>
      <c r="EO193" s="18">
        <f t="shared" si="612"/>
        <v>0</v>
      </c>
      <c r="EP193" s="18">
        <f t="shared" si="612"/>
        <v>0</v>
      </c>
      <c r="ER193" s="18">
        <f t="shared" ref="ER193" si="634">ER114*ER$1</f>
        <v>0</v>
      </c>
      <c r="ES193" s="18">
        <f t="shared" si="612"/>
        <v>0</v>
      </c>
      <c r="ET193" s="18">
        <f t="shared" si="612"/>
        <v>-2013.6901379172582</v>
      </c>
      <c r="EU193" s="18">
        <f t="shared" si="612"/>
        <v>0</v>
      </c>
      <c r="EV193" s="18">
        <f t="shared" si="612"/>
        <v>0</v>
      </c>
      <c r="EW193" s="18">
        <f t="shared" si="612"/>
        <v>0</v>
      </c>
      <c r="EX193" s="18">
        <f t="shared" si="612"/>
        <v>0</v>
      </c>
      <c r="EY193" s="18">
        <f t="shared" si="612"/>
        <v>0</v>
      </c>
      <c r="EZ193" s="18">
        <f t="shared" si="612"/>
        <v>0</v>
      </c>
      <c r="FA193" s="18">
        <f t="shared" si="612"/>
        <v>0</v>
      </c>
      <c r="FB193" s="18">
        <f t="shared" si="590"/>
        <v>0</v>
      </c>
      <c r="FC193" s="18">
        <f t="shared" si="590"/>
        <v>0</v>
      </c>
      <c r="FD193" s="18" t="e">
        <f t="shared" si="590"/>
        <v>#N/A</v>
      </c>
      <c r="FE193" s="18">
        <f t="shared" si="590"/>
        <v>0</v>
      </c>
      <c r="FF193" s="18">
        <f t="shared" si="590"/>
        <v>0</v>
      </c>
      <c r="FG193" s="18">
        <f t="shared" si="590"/>
        <v>324.64584494939544</v>
      </c>
      <c r="FH193" s="18">
        <f t="shared" si="590"/>
        <v>274.33498952255951</v>
      </c>
      <c r="FI193" s="18">
        <f t="shared" si="590"/>
        <v>0</v>
      </c>
      <c r="FJ193" s="18">
        <f t="shared" si="590"/>
        <v>0</v>
      </c>
      <c r="FK193" s="18">
        <f t="shared" si="590"/>
        <v>0</v>
      </c>
      <c r="FL193" s="18">
        <f t="shared" si="590"/>
        <v>0</v>
      </c>
      <c r="FM193" s="18">
        <f t="shared" si="590"/>
        <v>0</v>
      </c>
      <c r="FN193" s="18">
        <f t="shared" si="590"/>
        <v>0</v>
      </c>
    </row>
    <row r="194" spans="1:170" x14ac:dyDescent="0.25">
      <c r="A194" s="97">
        <v>190</v>
      </c>
      <c r="B194" s="67" t="s">
        <v>8</v>
      </c>
      <c r="D194" s="79">
        <f t="shared" si="584"/>
        <v>0</v>
      </c>
      <c r="E194" s="79">
        <f t="shared" si="575"/>
        <v>0</v>
      </c>
      <c r="F194" s="79">
        <f t="shared" si="575"/>
        <v>-1807.304310714487</v>
      </c>
      <c r="G194" s="79">
        <f t="shared" si="575"/>
        <v>0</v>
      </c>
      <c r="H194" s="79">
        <f t="shared" si="575"/>
        <v>0</v>
      </c>
      <c r="I194" s="79">
        <f t="shared" si="575"/>
        <v>-51689.210216838459</v>
      </c>
      <c r="J194" s="79">
        <f t="shared" si="575"/>
        <v>0</v>
      </c>
      <c r="K194" s="79">
        <f t="shared" si="575"/>
        <v>439.37999579592781</v>
      </c>
      <c r="L194" s="79">
        <f t="shared" si="575"/>
        <v>0</v>
      </c>
      <c r="M194" s="79">
        <f t="shared" si="575"/>
        <v>0</v>
      </c>
      <c r="N194" s="79">
        <f t="shared" si="575"/>
        <v>0</v>
      </c>
      <c r="O194" s="79">
        <f t="shared" si="575"/>
        <v>13987.7760302848</v>
      </c>
      <c r="P194" s="79" t="e">
        <f t="shared" si="575"/>
        <v>#N/A</v>
      </c>
      <c r="Q194" s="79">
        <f t="shared" si="575"/>
        <v>8968.882513736462</v>
      </c>
      <c r="R194" s="79">
        <f t="shared" si="575"/>
        <v>0</v>
      </c>
      <c r="S194" s="79">
        <f t="shared" si="575"/>
        <v>1384.7292644944666</v>
      </c>
      <c r="T194" s="79">
        <f t="shared" si="575"/>
        <v>11774.827640181767</v>
      </c>
      <c r="U194" s="79">
        <f t="shared" si="575"/>
        <v>0</v>
      </c>
      <c r="V194" s="79">
        <f t="shared" si="575"/>
        <v>3330.9332270094019</v>
      </c>
      <c r="W194" s="79">
        <f t="shared" si="575"/>
        <v>0</v>
      </c>
      <c r="X194" s="79">
        <f t="shared" si="575"/>
        <v>0</v>
      </c>
      <c r="Y194" s="79">
        <f t="shared" si="575"/>
        <v>0</v>
      </c>
      <c r="Z194" s="79">
        <f t="shared" si="575"/>
        <v>0</v>
      </c>
      <c r="AB194" s="79">
        <f t="shared" ref="AB194" si="635">AB115*AB$1</f>
        <v>0</v>
      </c>
      <c r="AC194" s="79">
        <f t="shared" si="623"/>
        <v>0</v>
      </c>
      <c r="AD194" s="79">
        <f t="shared" si="623"/>
        <v>-1807.304310714487</v>
      </c>
      <c r="AE194" s="79">
        <f t="shared" si="623"/>
        <v>0</v>
      </c>
      <c r="AF194" s="79">
        <f t="shared" si="623"/>
        <v>0</v>
      </c>
      <c r="AG194" s="79">
        <f t="shared" si="623"/>
        <v>-51799.849449343536</v>
      </c>
      <c r="AH194" s="79">
        <f t="shared" si="623"/>
        <v>0</v>
      </c>
      <c r="AI194" s="79">
        <f t="shared" si="623"/>
        <v>488.73891740157427</v>
      </c>
      <c r="AJ194" s="79">
        <f t="shared" si="623"/>
        <v>0</v>
      </c>
      <c r="AK194" s="79">
        <f t="shared" si="623"/>
        <v>0</v>
      </c>
      <c r="AL194" s="79">
        <f t="shared" si="623"/>
        <v>0</v>
      </c>
      <c r="AM194" s="79">
        <f t="shared" si="623"/>
        <v>14239.232883288243</v>
      </c>
      <c r="AN194" s="79" t="e">
        <f t="shared" si="623"/>
        <v>#N/A</v>
      </c>
      <c r="AO194" s="79">
        <f t="shared" si="623"/>
        <v>10717.547817252955</v>
      </c>
      <c r="AP194" s="79">
        <f t="shared" si="623"/>
        <v>0</v>
      </c>
      <c r="AQ194" s="79">
        <f t="shared" si="623"/>
        <v>1429.3069384533349</v>
      </c>
      <c r="AR194" s="79">
        <f t="shared" si="623"/>
        <v>10176.209843090335</v>
      </c>
      <c r="AS194" s="79">
        <f t="shared" si="623"/>
        <v>0</v>
      </c>
      <c r="AT194" s="79">
        <f t="shared" si="623"/>
        <v>3018.1671638432467</v>
      </c>
      <c r="AU194" s="79">
        <f t="shared" si="623"/>
        <v>0</v>
      </c>
      <c r="AV194" s="79">
        <f t="shared" si="623"/>
        <v>0</v>
      </c>
      <c r="AW194" s="79">
        <f t="shared" si="623"/>
        <v>0</v>
      </c>
      <c r="AX194" s="79">
        <f t="shared" si="623"/>
        <v>0</v>
      </c>
      <c r="AZ194" s="79">
        <f t="shared" ref="AZ194" si="636">AZ115*AZ$1</f>
        <v>0</v>
      </c>
      <c r="BA194" s="79">
        <f t="shared" si="623"/>
        <v>0</v>
      </c>
      <c r="BB194" s="79">
        <f t="shared" si="623"/>
        <v>-1926.4672323000575</v>
      </c>
      <c r="BC194" s="79">
        <f t="shared" si="623"/>
        <v>0</v>
      </c>
      <c r="BD194" s="79">
        <f t="shared" si="623"/>
        <v>0</v>
      </c>
      <c r="BE194" s="79">
        <f t="shared" si="623"/>
        <v>-52568.027535191715</v>
      </c>
      <c r="BF194" s="79">
        <f t="shared" si="623"/>
        <v>0</v>
      </c>
      <c r="BG194" s="79">
        <f t="shared" si="623"/>
        <v>459.35181378665175</v>
      </c>
      <c r="BH194" s="79">
        <f t="shared" si="623"/>
        <v>222.55693949138512</v>
      </c>
      <c r="BI194" s="79">
        <f t="shared" si="623"/>
        <v>0</v>
      </c>
      <c r="BJ194" s="79">
        <f t="shared" si="623"/>
        <v>0</v>
      </c>
      <c r="BK194" s="79">
        <f t="shared" si="623"/>
        <v>14239.232883288243</v>
      </c>
      <c r="BL194" s="79" t="e">
        <f t="shared" si="623"/>
        <v>#N/A</v>
      </c>
      <c r="BM194" s="79">
        <f t="shared" si="623"/>
        <v>10717.547817252955</v>
      </c>
      <c r="BN194" s="79">
        <f t="shared" si="623"/>
        <v>0</v>
      </c>
      <c r="BO194" s="79">
        <f t="shared" si="623"/>
        <v>1429.3069384533349</v>
      </c>
      <c r="BP194" s="79">
        <f t="shared" si="623"/>
        <v>10176.209843090335</v>
      </c>
      <c r="BQ194" s="79">
        <f t="shared" si="623"/>
        <v>0</v>
      </c>
      <c r="BR194" s="79">
        <f t="shared" si="623"/>
        <v>3018.1671638432467</v>
      </c>
      <c r="BS194" s="79">
        <f t="shared" si="623"/>
        <v>0</v>
      </c>
      <c r="BT194" s="79">
        <f t="shared" si="623"/>
        <v>0</v>
      </c>
      <c r="BU194" s="79">
        <f t="shared" si="623"/>
        <v>0</v>
      </c>
      <c r="BV194" s="79">
        <f t="shared" si="623"/>
        <v>0</v>
      </c>
      <c r="BX194" s="79">
        <f t="shared" ref="BX194" si="637">BX115*BX$1</f>
        <v>0</v>
      </c>
      <c r="BY194" s="79">
        <f t="shared" si="623"/>
        <v>0</v>
      </c>
      <c r="BZ194" s="79">
        <f t="shared" si="623"/>
        <v>-1975.7647697231293</v>
      </c>
      <c r="CA194" s="79">
        <f t="shared" si="623"/>
        <v>0</v>
      </c>
      <c r="CB194" s="79">
        <f t="shared" si="623"/>
        <v>0</v>
      </c>
      <c r="CC194" s="79">
        <f t="shared" si="623"/>
        <v>-49546.137278274888</v>
      </c>
      <c r="CD194" s="79">
        <f t="shared" si="623"/>
        <v>0</v>
      </c>
      <c r="CE194" s="79">
        <f t="shared" si="623"/>
        <v>586.31551387054003</v>
      </c>
      <c r="CF194" s="79">
        <f t="shared" si="623"/>
        <v>443.15425813190274</v>
      </c>
      <c r="CG194" s="79">
        <f t="shared" si="623"/>
        <v>0</v>
      </c>
      <c r="CH194" s="79">
        <f t="shared" si="623"/>
        <v>0</v>
      </c>
      <c r="CI194" s="79">
        <f t="shared" si="623"/>
        <v>11564.843762743851</v>
      </c>
      <c r="CJ194" s="79" t="e">
        <f t="shared" si="623"/>
        <v>#N/A</v>
      </c>
      <c r="CK194" s="79">
        <f t="shared" si="623"/>
        <v>10502.663287583659</v>
      </c>
      <c r="CL194" s="79">
        <f t="shared" si="623"/>
        <v>0</v>
      </c>
      <c r="CM194" s="79">
        <f t="shared" si="623"/>
        <v>1383.0364414327375</v>
      </c>
      <c r="CN194" s="79">
        <f t="shared" si="617"/>
        <v>9542.0028307952052</v>
      </c>
      <c r="CO194" s="79">
        <f t="shared" si="617"/>
        <v>0</v>
      </c>
      <c r="CP194" s="79">
        <f t="shared" si="617"/>
        <v>4322.4574078084261</v>
      </c>
      <c r="CQ194" s="79">
        <f t="shared" si="617"/>
        <v>0</v>
      </c>
      <c r="CR194" s="79">
        <f t="shared" si="612"/>
        <v>0</v>
      </c>
      <c r="CS194" s="79">
        <f t="shared" si="612"/>
        <v>0</v>
      </c>
      <c r="CT194" s="79">
        <f t="shared" si="612"/>
        <v>0</v>
      </c>
      <c r="CV194" s="79">
        <f t="shared" ref="CV194" si="638">CV115*CV$1</f>
        <v>0</v>
      </c>
      <c r="CW194" s="79">
        <f t="shared" si="612"/>
        <v>0</v>
      </c>
      <c r="CX194" s="79">
        <f t="shared" si="612"/>
        <v>-1971.4117862862131</v>
      </c>
      <c r="CY194" s="79">
        <f t="shared" si="612"/>
        <v>0</v>
      </c>
      <c r="CZ194" s="79">
        <f t="shared" si="612"/>
        <v>0</v>
      </c>
      <c r="DA194" s="79">
        <f t="shared" si="612"/>
        <v>-49144.507869221932</v>
      </c>
      <c r="DB194" s="79">
        <f t="shared" si="612"/>
        <v>0</v>
      </c>
      <c r="DC194" s="79">
        <f t="shared" si="612"/>
        <v>522.12038461464147</v>
      </c>
      <c r="DD194" s="79">
        <f t="shared" si="612"/>
        <v>700.42448126722718</v>
      </c>
      <c r="DE194" s="79">
        <f t="shared" si="612"/>
        <v>0</v>
      </c>
      <c r="DF194" s="79">
        <f t="shared" si="612"/>
        <v>0</v>
      </c>
      <c r="DG194" s="79">
        <f t="shared" si="612"/>
        <v>10992.442843471767</v>
      </c>
      <c r="DH194" s="79" t="e">
        <f t="shared" si="612"/>
        <v>#N/A</v>
      </c>
      <c r="DI194" s="79">
        <f t="shared" si="612"/>
        <v>11810.402998618461</v>
      </c>
      <c r="DJ194" s="79">
        <f t="shared" si="612"/>
        <v>0</v>
      </c>
      <c r="DK194" s="79">
        <f t="shared" si="612"/>
        <v>1221.8420676658593</v>
      </c>
      <c r="DL194" s="79">
        <f t="shared" si="612"/>
        <v>10074.875429825684</v>
      </c>
      <c r="DM194" s="79">
        <f t="shared" si="612"/>
        <v>0</v>
      </c>
      <c r="DN194" s="79">
        <f t="shared" si="612"/>
        <v>4464.900298812785</v>
      </c>
      <c r="DO194" s="79">
        <f t="shared" si="612"/>
        <v>0</v>
      </c>
      <c r="DP194" s="79">
        <f t="shared" si="612"/>
        <v>0</v>
      </c>
      <c r="DQ194" s="79">
        <f t="shared" si="612"/>
        <v>0</v>
      </c>
      <c r="DR194" s="79">
        <f t="shared" si="612"/>
        <v>0</v>
      </c>
      <c r="DT194" s="79">
        <f t="shared" ref="DT194" si="639">DT115*DT$1</f>
        <v>0</v>
      </c>
      <c r="DU194" s="79">
        <f t="shared" si="612"/>
        <v>0</v>
      </c>
      <c r="DV194" s="79">
        <f t="shared" si="612"/>
        <v>-2138.2942887989739</v>
      </c>
      <c r="DW194" s="79">
        <f t="shared" si="612"/>
        <v>0</v>
      </c>
      <c r="DX194" s="79">
        <f t="shared" si="612"/>
        <v>0</v>
      </c>
      <c r="DY194" s="79">
        <f t="shared" ref="DY194:FN199" si="640">DY115*DY$1</f>
        <v>-50426.30385556112</v>
      </c>
      <c r="DZ194" s="79">
        <f t="shared" si="640"/>
        <v>0</v>
      </c>
      <c r="EA194" s="79">
        <f t="shared" si="640"/>
        <v>605.14608511893698</v>
      </c>
      <c r="EB194" s="79">
        <f t="shared" si="640"/>
        <v>915.14293735514218</v>
      </c>
      <c r="EC194" s="79">
        <f t="shared" si="640"/>
        <v>0</v>
      </c>
      <c r="ED194" s="79">
        <f t="shared" si="640"/>
        <v>0</v>
      </c>
      <c r="EE194" s="79">
        <f t="shared" si="640"/>
        <v>15316.28468889885</v>
      </c>
      <c r="EF194" s="79" t="e">
        <f t="shared" si="640"/>
        <v>#N/A</v>
      </c>
      <c r="EG194" s="79">
        <f t="shared" si="640"/>
        <v>12858.146980753168</v>
      </c>
      <c r="EH194" s="79">
        <f t="shared" si="640"/>
        <v>0</v>
      </c>
      <c r="EI194" s="79">
        <f t="shared" si="640"/>
        <v>1162.0289861514282</v>
      </c>
      <c r="EJ194" s="79">
        <f t="shared" si="640"/>
        <v>10098.764150823434</v>
      </c>
      <c r="EK194" s="79">
        <f t="shared" si="640"/>
        <v>0</v>
      </c>
      <c r="EL194" s="79">
        <f t="shared" si="640"/>
        <v>4584.0251364854694</v>
      </c>
      <c r="EM194" s="79">
        <f t="shared" si="640"/>
        <v>0</v>
      </c>
      <c r="EN194" s="79">
        <f t="shared" si="640"/>
        <v>0</v>
      </c>
      <c r="EO194" s="79">
        <f t="shared" si="640"/>
        <v>0</v>
      </c>
      <c r="EP194" s="79">
        <f t="shared" si="640"/>
        <v>0</v>
      </c>
      <c r="ER194" s="79">
        <f t="shared" ref="ER194" si="641">ER115*ER$1</f>
        <v>0</v>
      </c>
      <c r="ES194" s="79">
        <f t="shared" si="640"/>
        <v>0</v>
      </c>
      <c r="ET194" s="79">
        <f t="shared" si="640"/>
        <v>-2150.3738178364151</v>
      </c>
      <c r="EU194" s="79">
        <f t="shared" si="640"/>
        <v>0</v>
      </c>
      <c r="EV194" s="79">
        <f t="shared" si="640"/>
        <v>0</v>
      </c>
      <c r="EW194" s="79">
        <f t="shared" si="640"/>
        <v>-49956.31199390343</v>
      </c>
      <c r="EX194" s="79">
        <f t="shared" si="640"/>
        <v>0</v>
      </c>
      <c r="EY194" s="79">
        <f t="shared" si="640"/>
        <v>662.49373392087296</v>
      </c>
      <c r="EZ194" s="79">
        <f t="shared" si="640"/>
        <v>987.08901716556477</v>
      </c>
      <c r="FA194" s="79">
        <f t="shared" si="640"/>
        <v>0</v>
      </c>
      <c r="FB194" s="79">
        <f t="shared" si="640"/>
        <v>0</v>
      </c>
      <c r="FC194" s="79">
        <f t="shared" si="640"/>
        <v>15124.76055733664</v>
      </c>
      <c r="FD194" s="79" t="e">
        <f t="shared" si="640"/>
        <v>#N/A</v>
      </c>
      <c r="FE194" s="79">
        <f t="shared" si="640"/>
        <v>13415.488571249827</v>
      </c>
      <c r="FF194" s="79">
        <f t="shared" si="640"/>
        <v>0</v>
      </c>
      <c r="FG194" s="79">
        <f t="shared" si="640"/>
        <v>966.03769389345018</v>
      </c>
      <c r="FH194" s="79">
        <f t="shared" si="640"/>
        <v>10328.789415914682</v>
      </c>
      <c r="FI194" s="79">
        <f t="shared" si="640"/>
        <v>0</v>
      </c>
      <c r="FJ194" s="79">
        <f t="shared" si="640"/>
        <v>4674.7627787978545</v>
      </c>
      <c r="FK194" s="79">
        <f t="shared" si="640"/>
        <v>0</v>
      </c>
      <c r="FL194" s="79">
        <f t="shared" si="640"/>
        <v>0</v>
      </c>
      <c r="FM194" s="79">
        <f t="shared" si="640"/>
        <v>0</v>
      </c>
      <c r="FN194" s="79">
        <f t="shared" si="640"/>
        <v>0</v>
      </c>
    </row>
    <row r="195" spans="1:170" x14ac:dyDescent="0.25">
      <c r="A195" s="97">
        <v>191</v>
      </c>
      <c r="B195" s="68" t="s">
        <v>9</v>
      </c>
      <c r="D195" s="18">
        <f t="shared" si="584"/>
        <v>0</v>
      </c>
      <c r="E195" s="18">
        <f t="shared" si="575"/>
        <v>-1633.4133934131009</v>
      </c>
      <c r="F195" s="18">
        <f t="shared" si="575"/>
        <v>0</v>
      </c>
      <c r="G195" s="18">
        <f t="shared" si="575"/>
        <v>0</v>
      </c>
      <c r="H195" s="18">
        <f t="shared" si="575"/>
        <v>0</v>
      </c>
      <c r="I195" s="18">
        <f t="shared" si="575"/>
        <v>0</v>
      </c>
      <c r="J195" s="18">
        <f t="shared" si="575"/>
        <v>0</v>
      </c>
      <c r="K195" s="18">
        <f t="shared" si="575"/>
        <v>0</v>
      </c>
      <c r="L195" s="18">
        <f t="shared" si="575"/>
        <v>0</v>
      </c>
      <c r="M195" s="18">
        <f t="shared" si="575"/>
        <v>0</v>
      </c>
      <c r="N195" s="18">
        <f t="shared" si="575"/>
        <v>837.7954972111387</v>
      </c>
      <c r="O195" s="18">
        <f t="shared" si="575"/>
        <v>0</v>
      </c>
      <c r="P195" s="18" t="e">
        <f t="shared" si="575"/>
        <v>#N/A</v>
      </c>
      <c r="Q195" s="18">
        <f t="shared" si="575"/>
        <v>0</v>
      </c>
      <c r="R195" s="18">
        <f t="shared" si="575"/>
        <v>79.571655372739826</v>
      </c>
      <c r="S195" s="18">
        <f t="shared" si="575"/>
        <v>0</v>
      </c>
      <c r="T195" s="18">
        <f t="shared" si="575"/>
        <v>0</v>
      </c>
      <c r="U195" s="18">
        <f t="shared" si="575"/>
        <v>0</v>
      </c>
      <c r="V195" s="18">
        <f t="shared" si="575"/>
        <v>0</v>
      </c>
      <c r="W195" s="18">
        <f t="shared" si="575"/>
        <v>0</v>
      </c>
      <c r="X195" s="18">
        <f t="shared" si="575"/>
        <v>0</v>
      </c>
      <c r="Y195" s="18">
        <f t="shared" si="575"/>
        <v>0</v>
      </c>
      <c r="Z195" s="18">
        <f t="shared" si="575"/>
        <v>0</v>
      </c>
      <c r="AB195" s="18">
        <f t="shared" ref="AB195" si="642">AB116*AB$1</f>
        <v>0</v>
      </c>
      <c r="AC195" s="18">
        <f t="shared" si="623"/>
        <v>-1633.4133934131009</v>
      </c>
      <c r="AD195" s="18">
        <f t="shared" si="623"/>
        <v>0</v>
      </c>
      <c r="AE195" s="18">
        <f t="shared" si="623"/>
        <v>0</v>
      </c>
      <c r="AF195" s="18">
        <f t="shared" si="623"/>
        <v>0</v>
      </c>
      <c r="AG195" s="18">
        <f t="shared" si="623"/>
        <v>0</v>
      </c>
      <c r="AH195" s="18">
        <f t="shared" si="623"/>
        <v>0</v>
      </c>
      <c r="AI195" s="18">
        <f t="shared" si="623"/>
        <v>0</v>
      </c>
      <c r="AJ195" s="18">
        <f t="shared" si="623"/>
        <v>0</v>
      </c>
      <c r="AK195" s="18">
        <f t="shared" si="623"/>
        <v>0</v>
      </c>
      <c r="AL195" s="18">
        <f t="shared" si="623"/>
        <v>846.65168639941703</v>
      </c>
      <c r="AM195" s="18">
        <f t="shared" si="623"/>
        <v>0</v>
      </c>
      <c r="AN195" s="18" t="e">
        <f t="shared" si="623"/>
        <v>#N/A</v>
      </c>
      <c r="AO195" s="18">
        <f t="shared" si="623"/>
        <v>0</v>
      </c>
      <c r="AP195" s="18">
        <f t="shared" si="623"/>
        <v>79.571655372739826</v>
      </c>
      <c r="AQ195" s="18">
        <f t="shared" si="623"/>
        <v>0</v>
      </c>
      <c r="AR195" s="18">
        <f t="shared" si="623"/>
        <v>0</v>
      </c>
      <c r="AS195" s="18">
        <f t="shared" si="623"/>
        <v>0</v>
      </c>
      <c r="AT195" s="18">
        <f t="shared" si="623"/>
        <v>0</v>
      </c>
      <c r="AU195" s="18">
        <f t="shared" si="623"/>
        <v>0</v>
      </c>
      <c r="AV195" s="18">
        <f t="shared" si="623"/>
        <v>0</v>
      </c>
      <c r="AW195" s="18">
        <f t="shared" si="623"/>
        <v>0</v>
      </c>
      <c r="AX195" s="18">
        <f t="shared" si="623"/>
        <v>0</v>
      </c>
      <c r="AZ195" s="18">
        <f t="shared" ref="AZ195" si="643">AZ116*AZ$1</f>
        <v>0</v>
      </c>
      <c r="BA195" s="18">
        <f t="shared" si="623"/>
        <v>-827.5001772797649</v>
      </c>
      <c r="BB195" s="18">
        <f t="shared" si="623"/>
        <v>0</v>
      </c>
      <c r="BC195" s="18">
        <f t="shared" si="623"/>
        <v>0</v>
      </c>
      <c r="BD195" s="18">
        <f t="shared" si="623"/>
        <v>0</v>
      </c>
      <c r="BE195" s="18">
        <f t="shared" si="623"/>
        <v>0</v>
      </c>
      <c r="BF195" s="18">
        <f t="shared" si="623"/>
        <v>0</v>
      </c>
      <c r="BG195" s="18">
        <f t="shared" si="623"/>
        <v>0</v>
      </c>
      <c r="BH195" s="18">
        <f t="shared" si="623"/>
        <v>0</v>
      </c>
      <c r="BI195" s="18">
        <f t="shared" si="623"/>
        <v>0</v>
      </c>
      <c r="BJ195" s="18">
        <f t="shared" si="623"/>
        <v>846.65168639941703</v>
      </c>
      <c r="BK195" s="18">
        <f t="shared" si="623"/>
        <v>0</v>
      </c>
      <c r="BL195" s="18" t="e">
        <f t="shared" si="623"/>
        <v>#N/A</v>
      </c>
      <c r="BM195" s="18">
        <f t="shared" si="623"/>
        <v>0</v>
      </c>
      <c r="BN195" s="18">
        <f t="shared" si="623"/>
        <v>79.571655372739826</v>
      </c>
      <c r="BO195" s="18">
        <f t="shared" si="623"/>
        <v>0</v>
      </c>
      <c r="BP195" s="18">
        <f t="shared" si="623"/>
        <v>0</v>
      </c>
      <c r="BQ195" s="18">
        <f t="shared" si="623"/>
        <v>0</v>
      </c>
      <c r="BR195" s="18">
        <f t="shared" si="623"/>
        <v>0</v>
      </c>
      <c r="BS195" s="18">
        <f t="shared" si="623"/>
        <v>0</v>
      </c>
      <c r="BT195" s="18">
        <f t="shared" si="623"/>
        <v>0</v>
      </c>
      <c r="BU195" s="18">
        <f t="shared" si="623"/>
        <v>0</v>
      </c>
      <c r="BV195" s="18">
        <f t="shared" si="623"/>
        <v>0</v>
      </c>
      <c r="BX195" s="18">
        <f t="shared" ref="BX195" si="644">BX116*BX$1</f>
        <v>0</v>
      </c>
      <c r="BY195" s="18">
        <f t="shared" si="623"/>
        <v>-3832.8848791103314</v>
      </c>
      <c r="BZ195" s="18">
        <f t="shared" si="623"/>
        <v>0</v>
      </c>
      <c r="CA195" s="18">
        <f t="shared" si="623"/>
        <v>0</v>
      </c>
      <c r="CB195" s="18">
        <f t="shared" si="623"/>
        <v>0</v>
      </c>
      <c r="CC195" s="18">
        <f t="shared" si="623"/>
        <v>-1.799011910651485</v>
      </c>
      <c r="CD195" s="18">
        <f t="shared" si="623"/>
        <v>0</v>
      </c>
      <c r="CE195" s="18">
        <f t="shared" si="623"/>
        <v>0</v>
      </c>
      <c r="CF195" s="18">
        <f t="shared" si="623"/>
        <v>0</v>
      </c>
      <c r="CG195" s="18">
        <f t="shared" si="623"/>
        <v>0</v>
      </c>
      <c r="CH195" s="18">
        <f t="shared" si="623"/>
        <v>1966.0739997978092</v>
      </c>
      <c r="CI195" s="18">
        <f t="shared" si="623"/>
        <v>0</v>
      </c>
      <c r="CJ195" s="18" t="e">
        <f t="shared" si="623"/>
        <v>#N/A</v>
      </c>
      <c r="CK195" s="18">
        <f t="shared" si="623"/>
        <v>0</v>
      </c>
      <c r="CL195" s="18">
        <f t="shared" si="623"/>
        <v>89.304669012753052</v>
      </c>
      <c r="CM195" s="18">
        <f t="shared" si="623"/>
        <v>0</v>
      </c>
      <c r="CN195" s="18">
        <f t="shared" si="617"/>
        <v>0</v>
      </c>
      <c r="CO195" s="18">
        <f t="shared" si="617"/>
        <v>0</v>
      </c>
      <c r="CP195" s="18">
        <f t="shared" si="617"/>
        <v>0</v>
      </c>
      <c r="CQ195" s="18">
        <f t="shared" si="617"/>
        <v>0</v>
      </c>
      <c r="CR195" s="18">
        <f t="shared" ref="CR195:FC200" si="645">CR116*CR$1</f>
        <v>0</v>
      </c>
      <c r="CS195" s="18">
        <f t="shared" si="645"/>
        <v>0</v>
      </c>
      <c r="CT195" s="18">
        <f t="shared" si="645"/>
        <v>0</v>
      </c>
      <c r="CV195" s="18">
        <f t="shared" ref="CV195" si="646">CV116*CV$1</f>
        <v>0</v>
      </c>
      <c r="CW195" s="18">
        <f t="shared" si="645"/>
        <v>-8368.5452710988411</v>
      </c>
      <c r="CX195" s="18">
        <f t="shared" si="645"/>
        <v>0</v>
      </c>
      <c r="CY195" s="18">
        <f t="shared" si="645"/>
        <v>0</v>
      </c>
      <c r="CZ195" s="18">
        <f t="shared" si="645"/>
        <v>0</v>
      </c>
      <c r="DA195" s="18">
        <f t="shared" si="645"/>
        <v>0</v>
      </c>
      <c r="DB195" s="18">
        <f t="shared" si="645"/>
        <v>0</v>
      </c>
      <c r="DC195" s="18">
        <f t="shared" si="645"/>
        <v>0</v>
      </c>
      <c r="DD195" s="18">
        <f t="shared" si="645"/>
        <v>0</v>
      </c>
      <c r="DE195" s="18">
        <f t="shared" si="645"/>
        <v>0</v>
      </c>
      <c r="DF195" s="18">
        <f t="shared" si="645"/>
        <v>3691.259653674445</v>
      </c>
      <c r="DG195" s="18">
        <f t="shared" si="645"/>
        <v>0</v>
      </c>
      <c r="DH195" s="18" t="e">
        <f t="shared" si="645"/>
        <v>#N/A</v>
      </c>
      <c r="DI195" s="18">
        <f t="shared" si="645"/>
        <v>0</v>
      </c>
      <c r="DJ195" s="18">
        <f t="shared" si="645"/>
        <v>35.516962054785154</v>
      </c>
      <c r="DK195" s="18">
        <f t="shared" si="645"/>
        <v>0</v>
      </c>
      <c r="DL195" s="18">
        <f t="shared" si="645"/>
        <v>0</v>
      </c>
      <c r="DM195" s="18">
        <f t="shared" si="645"/>
        <v>0</v>
      </c>
      <c r="DN195" s="18">
        <f t="shared" si="645"/>
        <v>0</v>
      </c>
      <c r="DO195" s="18">
        <f t="shared" si="645"/>
        <v>0</v>
      </c>
      <c r="DP195" s="18">
        <f t="shared" si="645"/>
        <v>0</v>
      </c>
      <c r="DQ195" s="18">
        <f t="shared" si="645"/>
        <v>0</v>
      </c>
      <c r="DR195" s="18">
        <f t="shared" si="645"/>
        <v>0</v>
      </c>
      <c r="DT195" s="18">
        <f t="shared" ref="DT195" si="647">DT116*DT$1</f>
        <v>0</v>
      </c>
      <c r="DU195" s="18">
        <f t="shared" si="645"/>
        <v>-6161.8781316861341</v>
      </c>
      <c r="DV195" s="18">
        <f t="shared" si="645"/>
        <v>0</v>
      </c>
      <c r="DW195" s="18">
        <f t="shared" si="645"/>
        <v>0</v>
      </c>
      <c r="DX195" s="18">
        <f t="shared" si="645"/>
        <v>0</v>
      </c>
      <c r="DY195" s="18">
        <f t="shared" si="645"/>
        <v>0</v>
      </c>
      <c r="DZ195" s="18">
        <f t="shared" si="645"/>
        <v>0</v>
      </c>
      <c r="EA195" s="18">
        <f t="shared" si="645"/>
        <v>0</v>
      </c>
      <c r="EB195" s="18">
        <f t="shared" si="645"/>
        <v>0</v>
      </c>
      <c r="EC195" s="18">
        <f t="shared" si="645"/>
        <v>0</v>
      </c>
      <c r="ED195" s="18">
        <f t="shared" si="645"/>
        <v>3508.8221563959096</v>
      </c>
      <c r="EE195" s="18">
        <f t="shared" si="645"/>
        <v>0</v>
      </c>
      <c r="EF195" s="18" t="e">
        <f t="shared" si="645"/>
        <v>#N/A</v>
      </c>
      <c r="EG195" s="18">
        <f t="shared" si="645"/>
        <v>0</v>
      </c>
      <c r="EH195" s="18">
        <f t="shared" si="645"/>
        <v>90.670706014860173</v>
      </c>
      <c r="EI195" s="18">
        <f t="shared" si="645"/>
        <v>0</v>
      </c>
      <c r="EJ195" s="18">
        <f t="shared" si="645"/>
        <v>0</v>
      </c>
      <c r="EK195" s="18">
        <f t="shared" si="645"/>
        <v>0</v>
      </c>
      <c r="EL195" s="18">
        <f t="shared" si="645"/>
        <v>0</v>
      </c>
      <c r="EM195" s="18">
        <f t="shared" si="645"/>
        <v>0</v>
      </c>
      <c r="EN195" s="18">
        <f t="shared" si="645"/>
        <v>0</v>
      </c>
      <c r="EO195" s="18">
        <f t="shared" si="645"/>
        <v>0</v>
      </c>
      <c r="EP195" s="18">
        <f t="shared" si="645"/>
        <v>0</v>
      </c>
      <c r="ER195" s="18">
        <f t="shared" ref="ER195" si="648">ER116*ER$1</f>
        <v>0</v>
      </c>
      <c r="ES195" s="18">
        <f t="shared" si="645"/>
        <v>-7054.1391924051841</v>
      </c>
      <c r="ET195" s="18">
        <f t="shared" si="645"/>
        <v>0</v>
      </c>
      <c r="EU195" s="18">
        <f t="shared" si="645"/>
        <v>0</v>
      </c>
      <c r="EV195" s="18">
        <f t="shared" si="645"/>
        <v>0</v>
      </c>
      <c r="EW195" s="18">
        <f t="shared" si="645"/>
        <v>0</v>
      </c>
      <c r="EX195" s="18">
        <f t="shared" si="645"/>
        <v>0</v>
      </c>
      <c r="EY195" s="18">
        <f t="shared" si="645"/>
        <v>0</v>
      </c>
      <c r="EZ195" s="18">
        <f t="shared" si="645"/>
        <v>0</v>
      </c>
      <c r="FA195" s="18">
        <f t="shared" si="645"/>
        <v>0</v>
      </c>
      <c r="FB195" s="18">
        <f t="shared" si="645"/>
        <v>3802.8476374467541</v>
      </c>
      <c r="FC195" s="18">
        <f t="shared" si="645"/>
        <v>0</v>
      </c>
      <c r="FD195" s="18" t="e">
        <f t="shared" si="640"/>
        <v>#N/A</v>
      </c>
      <c r="FE195" s="18">
        <f t="shared" si="640"/>
        <v>0</v>
      </c>
      <c r="FF195" s="18">
        <f t="shared" si="640"/>
        <v>90.670706014860173</v>
      </c>
      <c r="FG195" s="18">
        <f t="shared" si="640"/>
        <v>0</v>
      </c>
      <c r="FH195" s="18">
        <f t="shared" si="640"/>
        <v>0</v>
      </c>
      <c r="FI195" s="18">
        <f t="shared" si="640"/>
        <v>0</v>
      </c>
      <c r="FJ195" s="18">
        <f t="shared" si="640"/>
        <v>0</v>
      </c>
      <c r="FK195" s="18">
        <f t="shared" si="640"/>
        <v>0</v>
      </c>
      <c r="FL195" s="18">
        <f t="shared" si="640"/>
        <v>0</v>
      </c>
      <c r="FM195" s="18">
        <f t="shared" si="640"/>
        <v>0</v>
      </c>
      <c r="FN195" s="18">
        <f t="shared" si="640"/>
        <v>0</v>
      </c>
    </row>
    <row r="196" spans="1:170" x14ac:dyDescent="0.25">
      <c r="A196" s="97">
        <v>192</v>
      </c>
      <c r="B196" s="68" t="s">
        <v>11</v>
      </c>
      <c r="D196" s="79">
        <f t="shared" si="584"/>
        <v>0</v>
      </c>
      <c r="E196" s="79">
        <f t="shared" si="575"/>
        <v>0</v>
      </c>
      <c r="F196" s="79">
        <f t="shared" si="575"/>
        <v>0</v>
      </c>
      <c r="G196" s="79">
        <f t="shared" si="575"/>
        <v>0</v>
      </c>
      <c r="H196" s="79">
        <f t="shared" si="575"/>
        <v>-1539.6227437969044</v>
      </c>
      <c r="I196" s="79">
        <f t="shared" si="575"/>
        <v>0</v>
      </c>
      <c r="J196" s="79">
        <f t="shared" si="575"/>
        <v>0</v>
      </c>
      <c r="K196" s="79">
        <f t="shared" si="575"/>
        <v>0</v>
      </c>
      <c r="L196" s="79">
        <f t="shared" si="575"/>
        <v>0</v>
      </c>
      <c r="M196" s="79">
        <f t="shared" si="575"/>
        <v>1157.2658538983692</v>
      </c>
      <c r="N196" s="79">
        <f t="shared" si="575"/>
        <v>0</v>
      </c>
      <c r="O196" s="79">
        <f t="shared" si="575"/>
        <v>0</v>
      </c>
      <c r="P196" s="79" t="e">
        <f t="shared" si="575"/>
        <v>#N/A</v>
      </c>
      <c r="Q196" s="79">
        <f t="shared" si="575"/>
        <v>0</v>
      </c>
      <c r="R196" s="79">
        <f t="shared" si="575"/>
        <v>0</v>
      </c>
      <c r="S196" s="79">
        <f t="shared" si="575"/>
        <v>0</v>
      </c>
      <c r="T196" s="79">
        <f t="shared" si="575"/>
        <v>0</v>
      </c>
      <c r="U196" s="79">
        <f t="shared" si="575"/>
        <v>0</v>
      </c>
      <c r="V196" s="79">
        <f t="shared" si="575"/>
        <v>0</v>
      </c>
      <c r="W196" s="79">
        <f t="shared" si="575"/>
        <v>0</v>
      </c>
      <c r="X196" s="79">
        <f t="shared" si="575"/>
        <v>0</v>
      </c>
      <c r="Y196" s="79">
        <f t="shared" si="575"/>
        <v>0</v>
      </c>
      <c r="Z196" s="79">
        <f t="shared" si="575"/>
        <v>0</v>
      </c>
      <c r="AB196" s="79">
        <f t="shared" ref="AB196" si="649">AB117*AB$1</f>
        <v>0</v>
      </c>
      <c r="AC196" s="79">
        <f t="shared" si="623"/>
        <v>0</v>
      </c>
      <c r="AD196" s="79">
        <f t="shared" si="623"/>
        <v>0</v>
      </c>
      <c r="AE196" s="79">
        <f t="shared" si="623"/>
        <v>0</v>
      </c>
      <c r="AF196" s="79">
        <f t="shared" si="623"/>
        <v>-1401.9877570595825</v>
      </c>
      <c r="AG196" s="79">
        <f t="shared" si="623"/>
        <v>0</v>
      </c>
      <c r="AH196" s="79">
        <f t="shared" si="623"/>
        <v>0</v>
      </c>
      <c r="AI196" s="79">
        <f t="shared" si="623"/>
        <v>0</v>
      </c>
      <c r="AJ196" s="79">
        <f t="shared" si="623"/>
        <v>0</v>
      </c>
      <c r="AK196" s="79">
        <f t="shared" si="623"/>
        <v>1171.8839488949802</v>
      </c>
      <c r="AL196" s="79">
        <f t="shared" si="623"/>
        <v>0</v>
      </c>
      <c r="AM196" s="79">
        <f t="shared" si="623"/>
        <v>0</v>
      </c>
      <c r="AN196" s="79" t="e">
        <f t="shared" si="623"/>
        <v>#N/A</v>
      </c>
      <c r="AO196" s="79">
        <f t="shared" si="623"/>
        <v>0</v>
      </c>
      <c r="AP196" s="79">
        <f t="shared" si="623"/>
        <v>0</v>
      </c>
      <c r="AQ196" s="79">
        <f t="shared" si="623"/>
        <v>0</v>
      </c>
      <c r="AR196" s="79">
        <f t="shared" si="623"/>
        <v>0</v>
      </c>
      <c r="AS196" s="79">
        <f t="shared" si="623"/>
        <v>0</v>
      </c>
      <c r="AT196" s="79">
        <f t="shared" si="623"/>
        <v>0</v>
      </c>
      <c r="AU196" s="79">
        <f t="shared" ref="AU196:DF200" si="650">AU117*AU$1</f>
        <v>0</v>
      </c>
      <c r="AV196" s="79">
        <f t="shared" si="650"/>
        <v>0</v>
      </c>
      <c r="AW196" s="79">
        <f t="shared" si="650"/>
        <v>0</v>
      </c>
      <c r="AX196" s="79">
        <f t="shared" si="650"/>
        <v>0</v>
      </c>
      <c r="AZ196" s="79">
        <f t="shared" ref="AZ196" si="651">AZ117*AZ$1</f>
        <v>0</v>
      </c>
      <c r="BA196" s="79">
        <f t="shared" si="650"/>
        <v>0</v>
      </c>
      <c r="BB196" s="79">
        <f t="shared" si="650"/>
        <v>0</v>
      </c>
      <c r="BC196" s="79">
        <f t="shared" si="650"/>
        <v>0</v>
      </c>
      <c r="BD196" s="79">
        <f t="shared" si="650"/>
        <v>-1401.9877570595825</v>
      </c>
      <c r="BE196" s="79">
        <f t="shared" si="650"/>
        <v>0</v>
      </c>
      <c r="BF196" s="79">
        <f t="shared" si="650"/>
        <v>0</v>
      </c>
      <c r="BG196" s="79">
        <f t="shared" si="650"/>
        <v>0</v>
      </c>
      <c r="BH196" s="79">
        <f t="shared" si="650"/>
        <v>0</v>
      </c>
      <c r="BI196" s="79">
        <f t="shared" si="650"/>
        <v>1171.8839488949802</v>
      </c>
      <c r="BJ196" s="79">
        <f t="shared" si="650"/>
        <v>0</v>
      </c>
      <c r="BK196" s="79">
        <f t="shared" si="650"/>
        <v>0</v>
      </c>
      <c r="BL196" s="79" t="e">
        <f t="shared" si="650"/>
        <v>#N/A</v>
      </c>
      <c r="BM196" s="79">
        <f t="shared" si="650"/>
        <v>0</v>
      </c>
      <c r="BN196" s="79">
        <f t="shared" si="650"/>
        <v>0</v>
      </c>
      <c r="BO196" s="79">
        <f t="shared" si="650"/>
        <v>0</v>
      </c>
      <c r="BP196" s="79">
        <f t="shared" si="650"/>
        <v>0</v>
      </c>
      <c r="BQ196" s="79">
        <f t="shared" si="650"/>
        <v>0</v>
      </c>
      <c r="BR196" s="79">
        <f t="shared" si="650"/>
        <v>0</v>
      </c>
      <c r="BS196" s="79">
        <f t="shared" si="650"/>
        <v>0</v>
      </c>
      <c r="BT196" s="79">
        <f t="shared" si="650"/>
        <v>0</v>
      </c>
      <c r="BU196" s="79">
        <f t="shared" si="650"/>
        <v>0</v>
      </c>
      <c r="BV196" s="79">
        <f t="shared" si="650"/>
        <v>0</v>
      </c>
      <c r="BX196" s="79">
        <f t="shared" ref="BX196" si="652">BX117*BX$1</f>
        <v>0</v>
      </c>
      <c r="BY196" s="79">
        <f t="shared" si="650"/>
        <v>0</v>
      </c>
      <c r="BZ196" s="79">
        <f t="shared" si="650"/>
        <v>0</v>
      </c>
      <c r="CA196" s="79">
        <f t="shared" si="650"/>
        <v>0</v>
      </c>
      <c r="CB196" s="79">
        <f t="shared" si="650"/>
        <v>-1401.9877570595825</v>
      </c>
      <c r="CC196" s="79">
        <f t="shared" si="650"/>
        <v>0</v>
      </c>
      <c r="CD196" s="79">
        <f t="shared" si="650"/>
        <v>0</v>
      </c>
      <c r="CE196" s="79">
        <f t="shared" si="650"/>
        <v>0</v>
      </c>
      <c r="CF196" s="79">
        <f t="shared" si="650"/>
        <v>0</v>
      </c>
      <c r="CG196" s="79">
        <f t="shared" si="650"/>
        <v>1171.8839488949802</v>
      </c>
      <c r="CH196" s="79">
        <f t="shared" si="650"/>
        <v>0</v>
      </c>
      <c r="CI196" s="79">
        <f t="shared" si="650"/>
        <v>0</v>
      </c>
      <c r="CJ196" s="79" t="e">
        <f t="shared" si="650"/>
        <v>#N/A</v>
      </c>
      <c r="CK196" s="79">
        <f t="shared" si="650"/>
        <v>0</v>
      </c>
      <c r="CL196" s="79">
        <f t="shared" si="650"/>
        <v>0</v>
      </c>
      <c r="CM196" s="79">
        <f t="shared" si="650"/>
        <v>0</v>
      </c>
      <c r="CN196" s="79">
        <f t="shared" si="650"/>
        <v>0</v>
      </c>
      <c r="CO196" s="79">
        <f t="shared" si="650"/>
        <v>0</v>
      </c>
      <c r="CP196" s="79">
        <f t="shared" si="650"/>
        <v>0</v>
      </c>
      <c r="CQ196" s="79">
        <f t="shared" si="650"/>
        <v>0</v>
      </c>
      <c r="CR196" s="79">
        <f t="shared" si="650"/>
        <v>0</v>
      </c>
      <c r="CS196" s="79">
        <f t="shared" si="650"/>
        <v>0</v>
      </c>
      <c r="CT196" s="79">
        <f t="shared" si="650"/>
        <v>0</v>
      </c>
      <c r="CV196" s="79">
        <f t="shared" ref="CV196" si="653">CV117*CV$1</f>
        <v>0</v>
      </c>
      <c r="CW196" s="79">
        <f t="shared" si="650"/>
        <v>0</v>
      </c>
      <c r="CX196" s="79">
        <f t="shared" si="650"/>
        <v>0</v>
      </c>
      <c r="CY196" s="79">
        <f t="shared" si="650"/>
        <v>0</v>
      </c>
      <c r="CZ196" s="79">
        <f t="shared" si="650"/>
        <v>-1401.9877570595825</v>
      </c>
      <c r="DA196" s="79">
        <f t="shared" si="650"/>
        <v>0</v>
      </c>
      <c r="DB196" s="79">
        <f t="shared" si="650"/>
        <v>0</v>
      </c>
      <c r="DC196" s="79">
        <f t="shared" si="650"/>
        <v>0</v>
      </c>
      <c r="DD196" s="79">
        <f t="shared" si="650"/>
        <v>0</v>
      </c>
      <c r="DE196" s="79">
        <f t="shared" si="650"/>
        <v>1171.8839488949802</v>
      </c>
      <c r="DF196" s="79">
        <f t="shared" si="650"/>
        <v>0</v>
      </c>
      <c r="DG196" s="79">
        <f t="shared" si="645"/>
        <v>0</v>
      </c>
      <c r="DH196" s="79" t="e">
        <f t="shared" si="645"/>
        <v>#N/A</v>
      </c>
      <c r="DI196" s="79">
        <f t="shared" si="645"/>
        <v>0</v>
      </c>
      <c r="DJ196" s="79">
        <f t="shared" si="645"/>
        <v>0</v>
      </c>
      <c r="DK196" s="79">
        <f t="shared" si="645"/>
        <v>0</v>
      </c>
      <c r="DL196" s="79">
        <f t="shared" si="645"/>
        <v>0</v>
      </c>
      <c r="DM196" s="79">
        <f t="shared" si="645"/>
        <v>0</v>
      </c>
      <c r="DN196" s="79">
        <f t="shared" si="645"/>
        <v>0</v>
      </c>
      <c r="DO196" s="79">
        <f t="shared" si="645"/>
        <v>0</v>
      </c>
      <c r="DP196" s="79">
        <f t="shared" si="645"/>
        <v>0</v>
      </c>
      <c r="DQ196" s="79">
        <f t="shared" si="645"/>
        <v>0</v>
      </c>
      <c r="DR196" s="79">
        <f t="shared" si="645"/>
        <v>0</v>
      </c>
      <c r="DT196" s="79">
        <f t="shared" ref="DT196" si="654">DT117*DT$1</f>
        <v>0</v>
      </c>
      <c r="DU196" s="79">
        <f t="shared" si="645"/>
        <v>0</v>
      </c>
      <c r="DV196" s="79">
        <f t="shared" si="645"/>
        <v>0</v>
      </c>
      <c r="DW196" s="79">
        <f t="shared" si="645"/>
        <v>0</v>
      </c>
      <c r="DX196" s="79">
        <f t="shared" si="645"/>
        <v>-951.30064362560677</v>
      </c>
      <c r="DY196" s="79">
        <f t="shared" si="645"/>
        <v>0</v>
      </c>
      <c r="DZ196" s="79">
        <f t="shared" si="645"/>
        <v>0</v>
      </c>
      <c r="EA196" s="79">
        <f t="shared" si="645"/>
        <v>0</v>
      </c>
      <c r="EB196" s="79">
        <f t="shared" si="645"/>
        <v>0</v>
      </c>
      <c r="EC196" s="79">
        <f t="shared" si="645"/>
        <v>772.32268565428001</v>
      </c>
      <c r="ED196" s="79">
        <f t="shared" si="645"/>
        <v>0</v>
      </c>
      <c r="EE196" s="79">
        <f t="shared" si="645"/>
        <v>0</v>
      </c>
      <c r="EF196" s="79" t="e">
        <f t="shared" si="645"/>
        <v>#N/A</v>
      </c>
      <c r="EG196" s="79">
        <f t="shared" si="645"/>
        <v>0</v>
      </c>
      <c r="EH196" s="79">
        <f t="shared" si="645"/>
        <v>0</v>
      </c>
      <c r="EI196" s="79">
        <f t="shared" si="645"/>
        <v>0</v>
      </c>
      <c r="EJ196" s="79">
        <f t="shared" si="645"/>
        <v>0</v>
      </c>
      <c r="EK196" s="79">
        <f t="shared" si="645"/>
        <v>0</v>
      </c>
      <c r="EL196" s="79">
        <f t="shared" si="645"/>
        <v>0</v>
      </c>
      <c r="EM196" s="79">
        <f t="shared" si="645"/>
        <v>0</v>
      </c>
      <c r="EN196" s="79">
        <f t="shared" si="645"/>
        <v>0</v>
      </c>
      <c r="EO196" s="79">
        <f t="shared" si="645"/>
        <v>0</v>
      </c>
      <c r="EP196" s="79">
        <f t="shared" si="645"/>
        <v>0</v>
      </c>
      <c r="ER196" s="79">
        <f t="shared" ref="ER196" si="655">ER117*ER$1</f>
        <v>0</v>
      </c>
      <c r="ES196" s="79">
        <f t="shared" si="645"/>
        <v>0</v>
      </c>
      <c r="ET196" s="79">
        <f t="shared" si="645"/>
        <v>0</v>
      </c>
      <c r="EU196" s="79">
        <f t="shared" si="645"/>
        <v>0</v>
      </c>
      <c r="EV196" s="79">
        <f t="shared" si="645"/>
        <v>-1435.7218224363769</v>
      </c>
      <c r="EW196" s="79">
        <f t="shared" si="645"/>
        <v>0</v>
      </c>
      <c r="EX196" s="79">
        <f t="shared" si="645"/>
        <v>0</v>
      </c>
      <c r="EY196" s="79">
        <f t="shared" si="645"/>
        <v>0</v>
      </c>
      <c r="EZ196" s="79">
        <f t="shared" si="645"/>
        <v>0</v>
      </c>
      <c r="FA196" s="79">
        <f t="shared" si="645"/>
        <v>589.59649819664287</v>
      </c>
      <c r="FB196" s="79">
        <f t="shared" si="645"/>
        <v>0</v>
      </c>
      <c r="FC196" s="79">
        <f t="shared" si="645"/>
        <v>0</v>
      </c>
      <c r="FD196" s="79" t="e">
        <f t="shared" si="640"/>
        <v>#N/A</v>
      </c>
      <c r="FE196" s="79">
        <f t="shared" si="640"/>
        <v>0</v>
      </c>
      <c r="FF196" s="79">
        <f t="shared" si="640"/>
        <v>0</v>
      </c>
      <c r="FG196" s="79">
        <f t="shared" si="640"/>
        <v>0</v>
      </c>
      <c r="FH196" s="79">
        <f t="shared" si="640"/>
        <v>0</v>
      </c>
      <c r="FI196" s="79">
        <f t="shared" si="640"/>
        <v>0</v>
      </c>
      <c r="FJ196" s="79">
        <f t="shared" si="640"/>
        <v>0</v>
      </c>
      <c r="FK196" s="79">
        <f t="shared" si="640"/>
        <v>0</v>
      </c>
      <c r="FL196" s="79">
        <f t="shared" si="640"/>
        <v>0</v>
      </c>
      <c r="FM196" s="79">
        <f t="shared" si="640"/>
        <v>0</v>
      </c>
      <c r="FN196" s="79">
        <f t="shared" si="640"/>
        <v>0</v>
      </c>
    </row>
    <row r="197" spans="1:170" x14ac:dyDescent="0.25">
      <c r="A197" s="97">
        <v>193</v>
      </c>
      <c r="B197" s="67" t="s">
        <v>12</v>
      </c>
      <c r="D197" s="18">
        <f t="shared" si="584"/>
        <v>0</v>
      </c>
      <c r="E197" s="18">
        <f t="shared" si="575"/>
        <v>0</v>
      </c>
      <c r="F197" s="18">
        <f t="shared" si="575"/>
        <v>0</v>
      </c>
      <c r="G197" s="18">
        <f t="shared" si="575"/>
        <v>0</v>
      </c>
      <c r="H197" s="18">
        <f t="shared" si="575"/>
        <v>0</v>
      </c>
      <c r="I197" s="18">
        <f t="shared" si="575"/>
        <v>0</v>
      </c>
      <c r="J197" s="18">
        <f t="shared" si="575"/>
        <v>0</v>
      </c>
      <c r="K197" s="18">
        <f t="shared" ref="E197:Z208" si="656">K118*K$1</f>
        <v>0</v>
      </c>
      <c r="L197" s="18">
        <f t="shared" si="656"/>
        <v>0</v>
      </c>
      <c r="M197" s="18">
        <f t="shared" si="656"/>
        <v>0</v>
      </c>
      <c r="N197" s="18">
        <f t="shared" si="656"/>
        <v>0</v>
      </c>
      <c r="O197" s="18">
        <f t="shared" si="656"/>
        <v>0</v>
      </c>
      <c r="P197" s="18" t="e">
        <f t="shared" si="656"/>
        <v>#N/A</v>
      </c>
      <c r="Q197" s="18">
        <f t="shared" si="656"/>
        <v>0</v>
      </c>
      <c r="R197" s="18">
        <f t="shared" si="656"/>
        <v>0</v>
      </c>
      <c r="S197" s="18">
        <f t="shared" si="656"/>
        <v>0</v>
      </c>
      <c r="T197" s="18">
        <f t="shared" si="656"/>
        <v>0</v>
      </c>
      <c r="U197" s="18">
        <f t="shared" si="656"/>
        <v>0</v>
      </c>
      <c r="V197" s="18">
        <f t="shared" si="656"/>
        <v>0</v>
      </c>
      <c r="W197" s="18">
        <f t="shared" si="656"/>
        <v>0</v>
      </c>
      <c r="X197" s="18">
        <f t="shared" si="656"/>
        <v>0</v>
      </c>
      <c r="Y197" s="18">
        <f t="shared" si="656"/>
        <v>0</v>
      </c>
      <c r="Z197" s="18">
        <f t="shared" si="656"/>
        <v>0</v>
      </c>
      <c r="AB197" s="18">
        <f t="shared" ref="AB197:CM201" si="657">AB118*AB$1</f>
        <v>0</v>
      </c>
      <c r="AC197" s="18">
        <f t="shared" si="657"/>
        <v>0</v>
      </c>
      <c r="AD197" s="18">
        <f t="shared" si="657"/>
        <v>0</v>
      </c>
      <c r="AE197" s="18">
        <f t="shared" si="657"/>
        <v>0</v>
      </c>
      <c r="AF197" s="18">
        <f t="shared" si="657"/>
        <v>0</v>
      </c>
      <c r="AG197" s="18">
        <f t="shared" si="657"/>
        <v>0</v>
      </c>
      <c r="AH197" s="18">
        <f t="shared" si="657"/>
        <v>0</v>
      </c>
      <c r="AI197" s="18">
        <f t="shared" si="657"/>
        <v>0</v>
      </c>
      <c r="AJ197" s="18">
        <f t="shared" si="657"/>
        <v>0</v>
      </c>
      <c r="AK197" s="18">
        <f t="shared" si="657"/>
        <v>0</v>
      </c>
      <c r="AL197" s="18">
        <f t="shared" si="657"/>
        <v>0</v>
      </c>
      <c r="AM197" s="18">
        <f t="shared" si="657"/>
        <v>0</v>
      </c>
      <c r="AN197" s="18" t="e">
        <f t="shared" si="657"/>
        <v>#N/A</v>
      </c>
      <c r="AO197" s="18">
        <f t="shared" si="657"/>
        <v>0</v>
      </c>
      <c r="AP197" s="18">
        <f t="shared" si="657"/>
        <v>0</v>
      </c>
      <c r="AQ197" s="18">
        <f t="shared" si="657"/>
        <v>0</v>
      </c>
      <c r="AR197" s="18">
        <f t="shared" si="657"/>
        <v>0</v>
      </c>
      <c r="AS197" s="18">
        <f t="shared" si="657"/>
        <v>0</v>
      </c>
      <c r="AT197" s="18">
        <f t="shared" si="657"/>
        <v>0</v>
      </c>
      <c r="AU197" s="18">
        <f t="shared" si="657"/>
        <v>0</v>
      </c>
      <c r="AV197" s="18">
        <f t="shared" si="657"/>
        <v>0</v>
      </c>
      <c r="AW197" s="18">
        <f t="shared" si="657"/>
        <v>0</v>
      </c>
      <c r="AX197" s="18">
        <f t="shared" si="657"/>
        <v>0</v>
      </c>
      <c r="AZ197" s="18">
        <f t="shared" ref="AZ197" si="658">AZ118*AZ$1</f>
        <v>0</v>
      </c>
      <c r="BA197" s="18">
        <f t="shared" si="657"/>
        <v>0</v>
      </c>
      <c r="BB197" s="18">
        <f t="shared" si="657"/>
        <v>0</v>
      </c>
      <c r="BC197" s="18">
        <f t="shared" si="657"/>
        <v>0</v>
      </c>
      <c r="BD197" s="18">
        <f t="shared" si="657"/>
        <v>0</v>
      </c>
      <c r="BE197" s="18">
        <f t="shared" si="657"/>
        <v>0</v>
      </c>
      <c r="BF197" s="18">
        <f t="shared" si="657"/>
        <v>0</v>
      </c>
      <c r="BG197" s="18">
        <f t="shared" si="657"/>
        <v>0</v>
      </c>
      <c r="BH197" s="18">
        <f t="shared" si="657"/>
        <v>0</v>
      </c>
      <c r="BI197" s="18">
        <f t="shared" si="657"/>
        <v>0</v>
      </c>
      <c r="BJ197" s="18">
        <f t="shared" si="657"/>
        <v>0</v>
      </c>
      <c r="BK197" s="18">
        <f t="shared" si="657"/>
        <v>0</v>
      </c>
      <c r="BL197" s="18" t="e">
        <f t="shared" si="657"/>
        <v>#N/A</v>
      </c>
      <c r="BM197" s="18">
        <f t="shared" si="657"/>
        <v>0</v>
      </c>
      <c r="BN197" s="18">
        <f t="shared" si="657"/>
        <v>0</v>
      </c>
      <c r="BO197" s="18">
        <f t="shared" si="657"/>
        <v>0</v>
      </c>
      <c r="BP197" s="18">
        <f t="shared" si="657"/>
        <v>0</v>
      </c>
      <c r="BQ197" s="18">
        <f t="shared" si="657"/>
        <v>0</v>
      </c>
      <c r="BR197" s="18">
        <f t="shared" si="657"/>
        <v>0</v>
      </c>
      <c r="BS197" s="18">
        <f t="shared" si="657"/>
        <v>0</v>
      </c>
      <c r="BT197" s="18">
        <f t="shared" si="657"/>
        <v>0</v>
      </c>
      <c r="BU197" s="18">
        <f t="shared" si="657"/>
        <v>0</v>
      </c>
      <c r="BV197" s="18">
        <f t="shared" si="657"/>
        <v>0</v>
      </c>
      <c r="BX197" s="18">
        <f t="shared" ref="BX197" si="659">BX118*BX$1</f>
        <v>0</v>
      </c>
      <c r="BY197" s="18">
        <f t="shared" si="657"/>
        <v>0</v>
      </c>
      <c r="BZ197" s="18">
        <f t="shared" si="657"/>
        <v>0</v>
      </c>
      <c r="CA197" s="18">
        <f t="shared" si="657"/>
        <v>0</v>
      </c>
      <c r="CB197" s="18">
        <f t="shared" si="657"/>
        <v>0</v>
      </c>
      <c r="CC197" s="18">
        <f t="shared" si="657"/>
        <v>0</v>
      </c>
      <c r="CD197" s="18">
        <f t="shared" si="657"/>
        <v>0</v>
      </c>
      <c r="CE197" s="18">
        <f t="shared" si="657"/>
        <v>0</v>
      </c>
      <c r="CF197" s="18">
        <f t="shared" si="657"/>
        <v>0</v>
      </c>
      <c r="CG197" s="18">
        <f t="shared" si="657"/>
        <v>0</v>
      </c>
      <c r="CH197" s="18">
        <f t="shared" si="657"/>
        <v>0</v>
      </c>
      <c r="CI197" s="18">
        <f t="shared" si="657"/>
        <v>0</v>
      </c>
      <c r="CJ197" s="18" t="e">
        <f t="shared" si="657"/>
        <v>#N/A</v>
      </c>
      <c r="CK197" s="18">
        <f t="shared" si="657"/>
        <v>0</v>
      </c>
      <c r="CL197" s="18">
        <f t="shared" si="657"/>
        <v>0</v>
      </c>
      <c r="CM197" s="18">
        <f t="shared" si="657"/>
        <v>0</v>
      </c>
      <c r="CN197" s="18">
        <f t="shared" si="650"/>
        <v>0</v>
      </c>
      <c r="CO197" s="18">
        <f t="shared" si="650"/>
        <v>0</v>
      </c>
      <c r="CP197" s="18">
        <f t="shared" si="650"/>
        <v>0</v>
      </c>
      <c r="CQ197" s="18">
        <f t="shared" si="650"/>
        <v>0</v>
      </c>
      <c r="CR197" s="18">
        <f t="shared" si="650"/>
        <v>0</v>
      </c>
      <c r="CS197" s="18">
        <f t="shared" si="650"/>
        <v>0</v>
      </c>
      <c r="CT197" s="18">
        <f t="shared" si="650"/>
        <v>0</v>
      </c>
      <c r="CV197" s="18">
        <f t="shared" ref="CV197" si="660">CV118*CV$1</f>
        <v>0</v>
      </c>
      <c r="CW197" s="18">
        <f t="shared" si="650"/>
        <v>0</v>
      </c>
      <c r="CX197" s="18">
        <f t="shared" si="650"/>
        <v>0</v>
      </c>
      <c r="CY197" s="18">
        <f t="shared" si="650"/>
        <v>0</v>
      </c>
      <c r="CZ197" s="18">
        <f t="shared" si="650"/>
        <v>0</v>
      </c>
      <c r="DA197" s="18">
        <f t="shared" si="650"/>
        <v>0</v>
      </c>
      <c r="DB197" s="18">
        <f t="shared" si="650"/>
        <v>0</v>
      </c>
      <c r="DC197" s="18">
        <f t="shared" si="650"/>
        <v>0</v>
      </c>
      <c r="DD197" s="18">
        <f t="shared" si="650"/>
        <v>0</v>
      </c>
      <c r="DE197" s="18">
        <f t="shared" si="650"/>
        <v>0</v>
      </c>
      <c r="DF197" s="18">
        <f t="shared" si="650"/>
        <v>0</v>
      </c>
      <c r="DG197" s="18">
        <f t="shared" si="645"/>
        <v>0</v>
      </c>
      <c r="DH197" s="18" t="e">
        <f t="shared" si="645"/>
        <v>#N/A</v>
      </c>
      <c r="DI197" s="18">
        <f t="shared" si="645"/>
        <v>0</v>
      </c>
      <c r="DJ197" s="18">
        <f t="shared" si="645"/>
        <v>0</v>
      </c>
      <c r="DK197" s="18">
        <f t="shared" si="645"/>
        <v>0</v>
      </c>
      <c r="DL197" s="18">
        <f t="shared" si="645"/>
        <v>0</v>
      </c>
      <c r="DM197" s="18">
        <f t="shared" si="645"/>
        <v>0</v>
      </c>
      <c r="DN197" s="18">
        <f t="shared" si="645"/>
        <v>0</v>
      </c>
      <c r="DO197" s="18">
        <f t="shared" si="645"/>
        <v>0</v>
      </c>
      <c r="DP197" s="18">
        <f t="shared" si="645"/>
        <v>0</v>
      </c>
      <c r="DQ197" s="18">
        <f t="shared" si="645"/>
        <v>0</v>
      </c>
      <c r="DR197" s="18">
        <f t="shared" si="645"/>
        <v>0</v>
      </c>
      <c r="DT197" s="18">
        <f t="shared" ref="DT197" si="661">DT118*DT$1</f>
        <v>0</v>
      </c>
      <c r="DU197" s="18">
        <f t="shared" si="645"/>
        <v>0</v>
      </c>
      <c r="DV197" s="18">
        <f t="shared" si="645"/>
        <v>0</v>
      </c>
      <c r="DW197" s="18">
        <f t="shared" si="645"/>
        <v>0</v>
      </c>
      <c r="DX197" s="18">
        <f t="shared" si="645"/>
        <v>0</v>
      </c>
      <c r="DY197" s="18">
        <f t="shared" si="645"/>
        <v>0</v>
      </c>
      <c r="DZ197" s="18">
        <f t="shared" si="645"/>
        <v>0</v>
      </c>
      <c r="EA197" s="18">
        <f t="shared" si="645"/>
        <v>0</v>
      </c>
      <c r="EB197" s="18">
        <f t="shared" si="645"/>
        <v>0</v>
      </c>
      <c r="EC197" s="18">
        <f t="shared" si="645"/>
        <v>0</v>
      </c>
      <c r="ED197" s="18">
        <f t="shared" si="645"/>
        <v>0</v>
      </c>
      <c r="EE197" s="18">
        <f t="shared" si="645"/>
        <v>0</v>
      </c>
      <c r="EF197" s="18" t="e">
        <f t="shared" si="645"/>
        <v>#N/A</v>
      </c>
      <c r="EG197" s="18">
        <f t="shared" si="645"/>
        <v>0</v>
      </c>
      <c r="EH197" s="18">
        <f t="shared" si="645"/>
        <v>0</v>
      </c>
      <c r="EI197" s="18">
        <f t="shared" si="645"/>
        <v>0</v>
      </c>
      <c r="EJ197" s="18">
        <f t="shared" si="645"/>
        <v>0</v>
      </c>
      <c r="EK197" s="18">
        <f t="shared" si="645"/>
        <v>0</v>
      </c>
      <c r="EL197" s="18">
        <f t="shared" si="645"/>
        <v>0</v>
      </c>
      <c r="EM197" s="18">
        <f t="shared" si="645"/>
        <v>0</v>
      </c>
      <c r="EN197" s="18">
        <f t="shared" si="645"/>
        <v>0</v>
      </c>
      <c r="EO197" s="18">
        <f t="shared" si="645"/>
        <v>0</v>
      </c>
      <c r="EP197" s="18">
        <f t="shared" si="645"/>
        <v>0</v>
      </c>
      <c r="ER197" s="18">
        <f t="shared" ref="ER197" si="662">ER118*ER$1</f>
        <v>0</v>
      </c>
      <c r="ES197" s="18">
        <f t="shared" si="645"/>
        <v>0</v>
      </c>
      <c r="ET197" s="18">
        <f t="shared" si="645"/>
        <v>0</v>
      </c>
      <c r="EU197" s="18">
        <f t="shared" si="645"/>
        <v>0</v>
      </c>
      <c r="EV197" s="18">
        <f t="shared" si="645"/>
        <v>0</v>
      </c>
      <c r="EW197" s="18">
        <f t="shared" si="645"/>
        <v>0</v>
      </c>
      <c r="EX197" s="18">
        <f t="shared" si="645"/>
        <v>0</v>
      </c>
      <c r="EY197" s="18">
        <f t="shared" si="645"/>
        <v>0</v>
      </c>
      <c r="EZ197" s="18">
        <f t="shared" si="645"/>
        <v>0</v>
      </c>
      <c r="FA197" s="18">
        <f t="shared" si="645"/>
        <v>0</v>
      </c>
      <c r="FB197" s="18">
        <f t="shared" si="645"/>
        <v>0</v>
      </c>
      <c r="FC197" s="18">
        <f t="shared" si="645"/>
        <v>0</v>
      </c>
      <c r="FD197" s="18" t="e">
        <f t="shared" si="640"/>
        <v>#N/A</v>
      </c>
      <c r="FE197" s="18">
        <f t="shared" si="640"/>
        <v>0</v>
      </c>
      <c r="FF197" s="18">
        <f t="shared" si="640"/>
        <v>0</v>
      </c>
      <c r="FG197" s="18">
        <f t="shared" si="640"/>
        <v>0</v>
      </c>
      <c r="FH197" s="18">
        <f t="shared" si="640"/>
        <v>0</v>
      </c>
      <c r="FI197" s="18">
        <f t="shared" si="640"/>
        <v>0</v>
      </c>
      <c r="FJ197" s="18">
        <f t="shared" si="640"/>
        <v>0</v>
      </c>
      <c r="FK197" s="18">
        <f t="shared" si="640"/>
        <v>0</v>
      </c>
      <c r="FL197" s="18">
        <f t="shared" si="640"/>
        <v>0</v>
      </c>
      <c r="FM197" s="18">
        <f t="shared" si="640"/>
        <v>0</v>
      </c>
      <c r="FN197" s="18">
        <f t="shared" si="640"/>
        <v>0</v>
      </c>
    </row>
    <row r="198" spans="1:170" x14ac:dyDescent="0.25">
      <c r="A198" s="97">
        <v>194</v>
      </c>
      <c r="B198" s="68" t="s">
        <v>13</v>
      </c>
      <c r="D198" s="79">
        <f t="shared" si="584"/>
        <v>0</v>
      </c>
      <c r="E198" s="79">
        <f t="shared" si="656"/>
        <v>0</v>
      </c>
      <c r="F198" s="79">
        <f t="shared" si="656"/>
        <v>0</v>
      </c>
      <c r="G198" s="79">
        <f t="shared" si="656"/>
        <v>0</v>
      </c>
      <c r="H198" s="79">
        <f t="shared" si="656"/>
        <v>0</v>
      </c>
      <c r="I198" s="79">
        <f t="shared" si="656"/>
        <v>0</v>
      </c>
      <c r="J198" s="79">
        <f t="shared" si="656"/>
        <v>0</v>
      </c>
      <c r="K198" s="79">
        <f t="shared" si="656"/>
        <v>0</v>
      </c>
      <c r="L198" s="79">
        <f t="shared" si="656"/>
        <v>0</v>
      </c>
      <c r="M198" s="79">
        <f t="shared" si="656"/>
        <v>0</v>
      </c>
      <c r="N198" s="79">
        <f t="shared" si="656"/>
        <v>0</v>
      </c>
      <c r="O198" s="79">
        <f t="shared" si="656"/>
        <v>0</v>
      </c>
      <c r="P198" s="79" t="e">
        <f t="shared" si="656"/>
        <v>#N/A</v>
      </c>
      <c r="Q198" s="79">
        <f t="shared" si="656"/>
        <v>0</v>
      </c>
      <c r="R198" s="79">
        <f t="shared" si="656"/>
        <v>0</v>
      </c>
      <c r="S198" s="79">
        <f t="shared" si="656"/>
        <v>0</v>
      </c>
      <c r="T198" s="79">
        <f t="shared" si="656"/>
        <v>0</v>
      </c>
      <c r="U198" s="79">
        <f t="shared" si="656"/>
        <v>0</v>
      </c>
      <c r="V198" s="79">
        <f t="shared" si="656"/>
        <v>0</v>
      </c>
      <c r="W198" s="79">
        <f t="shared" si="656"/>
        <v>0</v>
      </c>
      <c r="X198" s="79">
        <f t="shared" si="656"/>
        <v>0</v>
      </c>
      <c r="Y198" s="79">
        <f t="shared" si="656"/>
        <v>0</v>
      </c>
      <c r="Z198" s="79">
        <f t="shared" si="656"/>
        <v>0</v>
      </c>
      <c r="AB198" s="79">
        <f t="shared" ref="AB198" si="663">AB119*AB$1</f>
        <v>0</v>
      </c>
      <c r="AC198" s="79">
        <f t="shared" si="657"/>
        <v>0</v>
      </c>
      <c r="AD198" s="79">
        <f t="shared" si="657"/>
        <v>0</v>
      </c>
      <c r="AE198" s="79">
        <f t="shared" si="657"/>
        <v>0</v>
      </c>
      <c r="AF198" s="79">
        <f t="shared" si="657"/>
        <v>0</v>
      </c>
      <c r="AG198" s="79">
        <f t="shared" si="657"/>
        <v>0</v>
      </c>
      <c r="AH198" s="79">
        <f t="shared" si="657"/>
        <v>0</v>
      </c>
      <c r="AI198" s="79">
        <f t="shared" si="657"/>
        <v>0</v>
      </c>
      <c r="AJ198" s="79">
        <f t="shared" si="657"/>
        <v>0</v>
      </c>
      <c r="AK198" s="79">
        <f t="shared" si="657"/>
        <v>0</v>
      </c>
      <c r="AL198" s="79">
        <f t="shared" si="657"/>
        <v>0</v>
      </c>
      <c r="AM198" s="79">
        <f t="shared" si="657"/>
        <v>0</v>
      </c>
      <c r="AN198" s="79" t="e">
        <f t="shared" si="657"/>
        <v>#N/A</v>
      </c>
      <c r="AO198" s="79">
        <f t="shared" si="657"/>
        <v>0</v>
      </c>
      <c r="AP198" s="79">
        <f t="shared" si="657"/>
        <v>0</v>
      </c>
      <c r="AQ198" s="79">
        <f t="shared" si="657"/>
        <v>0</v>
      </c>
      <c r="AR198" s="79">
        <f t="shared" si="657"/>
        <v>0</v>
      </c>
      <c r="AS198" s="79">
        <f t="shared" si="657"/>
        <v>0</v>
      </c>
      <c r="AT198" s="79">
        <f t="shared" si="657"/>
        <v>0</v>
      </c>
      <c r="AU198" s="79">
        <f t="shared" si="657"/>
        <v>0</v>
      </c>
      <c r="AV198" s="79">
        <f t="shared" si="657"/>
        <v>0</v>
      </c>
      <c r="AW198" s="79">
        <f t="shared" si="657"/>
        <v>0</v>
      </c>
      <c r="AX198" s="79">
        <f t="shared" si="657"/>
        <v>0</v>
      </c>
      <c r="AZ198" s="79">
        <f t="shared" ref="AZ198" si="664">AZ119*AZ$1</f>
        <v>0</v>
      </c>
      <c r="BA198" s="79">
        <f t="shared" si="657"/>
        <v>0</v>
      </c>
      <c r="BB198" s="79">
        <f t="shared" si="657"/>
        <v>0</v>
      </c>
      <c r="BC198" s="79">
        <f t="shared" si="657"/>
        <v>0</v>
      </c>
      <c r="BD198" s="79">
        <f t="shared" si="657"/>
        <v>0</v>
      </c>
      <c r="BE198" s="79">
        <f t="shared" si="657"/>
        <v>0</v>
      </c>
      <c r="BF198" s="79">
        <f t="shared" si="657"/>
        <v>0</v>
      </c>
      <c r="BG198" s="79">
        <f t="shared" si="657"/>
        <v>0</v>
      </c>
      <c r="BH198" s="79">
        <f t="shared" si="657"/>
        <v>0</v>
      </c>
      <c r="BI198" s="79">
        <f t="shared" si="657"/>
        <v>0</v>
      </c>
      <c r="BJ198" s="79">
        <f t="shared" si="657"/>
        <v>0</v>
      </c>
      <c r="BK198" s="79">
        <f t="shared" si="657"/>
        <v>0</v>
      </c>
      <c r="BL198" s="79" t="e">
        <f t="shared" si="657"/>
        <v>#N/A</v>
      </c>
      <c r="BM198" s="79">
        <f t="shared" si="657"/>
        <v>0</v>
      </c>
      <c r="BN198" s="79">
        <f t="shared" si="657"/>
        <v>0</v>
      </c>
      <c r="BO198" s="79">
        <f t="shared" si="657"/>
        <v>0</v>
      </c>
      <c r="BP198" s="79">
        <f t="shared" si="657"/>
        <v>0</v>
      </c>
      <c r="BQ198" s="79">
        <f t="shared" si="657"/>
        <v>0</v>
      </c>
      <c r="BR198" s="79">
        <f t="shared" si="657"/>
        <v>0</v>
      </c>
      <c r="BS198" s="79">
        <f t="shared" si="657"/>
        <v>0</v>
      </c>
      <c r="BT198" s="79">
        <f t="shared" si="657"/>
        <v>0</v>
      </c>
      <c r="BU198" s="79">
        <f t="shared" si="657"/>
        <v>0</v>
      </c>
      <c r="BV198" s="79">
        <f t="shared" si="657"/>
        <v>0</v>
      </c>
      <c r="BX198" s="79">
        <f t="shared" ref="BX198" si="665">BX119*BX$1</f>
        <v>0</v>
      </c>
      <c r="BY198" s="79">
        <f t="shared" si="657"/>
        <v>0</v>
      </c>
      <c r="BZ198" s="79">
        <f t="shared" si="657"/>
        <v>0</v>
      </c>
      <c r="CA198" s="79">
        <f t="shared" si="657"/>
        <v>0</v>
      </c>
      <c r="CB198" s="79">
        <f t="shared" si="657"/>
        <v>0</v>
      </c>
      <c r="CC198" s="79">
        <f t="shared" si="657"/>
        <v>0</v>
      </c>
      <c r="CD198" s="79">
        <f t="shared" si="657"/>
        <v>0</v>
      </c>
      <c r="CE198" s="79">
        <f t="shared" si="657"/>
        <v>0</v>
      </c>
      <c r="CF198" s="79">
        <f t="shared" si="657"/>
        <v>0</v>
      </c>
      <c r="CG198" s="79">
        <f t="shared" si="657"/>
        <v>0</v>
      </c>
      <c r="CH198" s="79">
        <f t="shared" si="657"/>
        <v>0</v>
      </c>
      <c r="CI198" s="79">
        <f t="shared" si="657"/>
        <v>0</v>
      </c>
      <c r="CJ198" s="79" t="e">
        <f t="shared" si="657"/>
        <v>#N/A</v>
      </c>
      <c r="CK198" s="79">
        <f t="shared" si="657"/>
        <v>0</v>
      </c>
      <c r="CL198" s="79">
        <f t="shared" si="657"/>
        <v>0</v>
      </c>
      <c r="CM198" s="79">
        <f t="shared" si="657"/>
        <v>0</v>
      </c>
      <c r="CN198" s="79">
        <f t="shared" si="650"/>
        <v>0</v>
      </c>
      <c r="CO198" s="79">
        <f t="shared" si="650"/>
        <v>0</v>
      </c>
      <c r="CP198" s="79">
        <f t="shared" si="650"/>
        <v>0</v>
      </c>
      <c r="CQ198" s="79">
        <f t="shared" si="650"/>
        <v>0</v>
      </c>
      <c r="CR198" s="79">
        <f t="shared" si="650"/>
        <v>0</v>
      </c>
      <c r="CS198" s="79">
        <f t="shared" si="650"/>
        <v>0</v>
      </c>
      <c r="CT198" s="79">
        <f t="shared" si="650"/>
        <v>0</v>
      </c>
      <c r="CV198" s="79">
        <f t="shared" ref="CV198" si="666">CV119*CV$1</f>
        <v>0</v>
      </c>
      <c r="CW198" s="79">
        <f t="shared" si="650"/>
        <v>0</v>
      </c>
      <c r="CX198" s="79">
        <f t="shared" si="650"/>
        <v>0</v>
      </c>
      <c r="CY198" s="79">
        <f t="shared" si="650"/>
        <v>0</v>
      </c>
      <c r="CZ198" s="79">
        <f t="shared" si="650"/>
        <v>0</v>
      </c>
      <c r="DA198" s="79">
        <f t="shared" si="650"/>
        <v>0</v>
      </c>
      <c r="DB198" s="79">
        <f t="shared" si="650"/>
        <v>0</v>
      </c>
      <c r="DC198" s="79">
        <f t="shared" si="650"/>
        <v>0</v>
      </c>
      <c r="DD198" s="79">
        <f t="shared" si="650"/>
        <v>0</v>
      </c>
      <c r="DE198" s="79">
        <f t="shared" si="650"/>
        <v>0</v>
      </c>
      <c r="DF198" s="79">
        <f t="shared" si="650"/>
        <v>0</v>
      </c>
      <c r="DG198" s="79">
        <f t="shared" si="645"/>
        <v>0</v>
      </c>
      <c r="DH198" s="79" t="e">
        <f t="shared" si="645"/>
        <v>#N/A</v>
      </c>
      <c r="DI198" s="79">
        <f t="shared" si="645"/>
        <v>0</v>
      </c>
      <c r="DJ198" s="79">
        <f t="shared" si="645"/>
        <v>0</v>
      </c>
      <c r="DK198" s="79">
        <f t="shared" si="645"/>
        <v>0</v>
      </c>
      <c r="DL198" s="79">
        <f t="shared" si="645"/>
        <v>0</v>
      </c>
      <c r="DM198" s="79">
        <f t="shared" si="645"/>
        <v>0</v>
      </c>
      <c r="DN198" s="79">
        <f t="shared" si="645"/>
        <v>0</v>
      </c>
      <c r="DO198" s="79">
        <f t="shared" si="645"/>
        <v>0</v>
      </c>
      <c r="DP198" s="79">
        <f t="shared" si="645"/>
        <v>0</v>
      </c>
      <c r="DQ198" s="79">
        <f t="shared" si="645"/>
        <v>0</v>
      </c>
      <c r="DR198" s="79">
        <f t="shared" si="645"/>
        <v>0</v>
      </c>
      <c r="DT198" s="79">
        <f t="shared" ref="DT198" si="667">DT119*DT$1</f>
        <v>0</v>
      </c>
      <c r="DU198" s="79">
        <f t="shared" si="645"/>
        <v>0</v>
      </c>
      <c r="DV198" s="79">
        <f t="shared" si="645"/>
        <v>0</v>
      </c>
      <c r="DW198" s="79">
        <f t="shared" si="645"/>
        <v>0</v>
      </c>
      <c r="DX198" s="79">
        <f t="shared" si="645"/>
        <v>0</v>
      </c>
      <c r="DY198" s="79">
        <f t="shared" si="645"/>
        <v>0</v>
      </c>
      <c r="DZ198" s="79">
        <f t="shared" si="645"/>
        <v>0</v>
      </c>
      <c r="EA198" s="79">
        <f t="shared" si="645"/>
        <v>0</v>
      </c>
      <c r="EB198" s="79">
        <f t="shared" si="645"/>
        <v>0</v>
      </c>
      <c r="EC198" s="79">
        <f t="shared" si="645"/>
        <v>0</v>
      </c>
      <c r="ED198" s="79">
        <f t="shared" si="645"/>
        <v>0</v>
      </c>
      <c r="EE198" s="79">
        <f t="shared" si="645"/>
        <v>0</v>
      </c>
      <c r="EF198" s="79" t="e">
        <f t="shared" si="645"/>
        <v>#N/A</v>
      </c>
      <c r="EG198" s="79">
        <f t="shared" si="645"/>
        <v>0</v>
      </c>
      <c r="EH198" s="79">
        <f t="shared" si="645"/>
        <v>0</v>
      </c>
      <c r="EI198" s="79">
        <f t="shared" si="645"/>
        <v>0</v>
      </c>
      <c r="EJ198" s="79">
        <f t="shared" si="645"/>
        <v>0</v>
      </c>
      <c r="EK198" s="79">
        <f t="shared" si="645"/>
        <v>0</v>
      </c>
      <c r="EL198" s="79">
        <f t="shared" si="645"/>
        <v>0</v>
      </c>
      <c r="EM198" s="79">
        <f t="shared" si="645"/>
        <v>0</v>
      </c>
      <c r="EN198" s="79">
        <f t="shared" si="645"/>
        <v>0</v>
      </c>
      <c r="EO198" s="79">
        <f t="shared" si="645"/>
        <v>0</v>
      </c>
      <c r="EP198" s="79">
        <f t="shared" si="645"/>
        <v>0</v>
      </c>
      <c r="ER198" s="79">
        <f t="shared" ref="ER198" si="668">ER119*ER$1</f>
        <v>0</v>
      </c>
      <c r="ES198" s="79">
        <f t="shared" si="645"/>
        <v>0</v>
      </c>
      <c r="ET198" s="79">
        <f t="shared" si="645"/>
        <v>0</v>
      </c>
      <c r="EU198" s="79">
        <f t="shared" si="645"/>
        <v>0</v>
      </c>
      <c r="EV198" s="79">
        <f t="shared" si="645"/>
        <v>0</v>
      </c>
      <c r="EW198" s="79">
        <f t="shared" si="645"/>
        <v>0</v>
      </c>
      <c r="EX198" s="79">
        <f t="shared" si="645"/>
        <v>0</v>
      </c>
      <c r="EY198" s="79">
        <f t="shared" si="645"/>
        <v>0</v>
      </c>
      <c r="EZ198" s="79">
        <f t="shared" si="645"/>
        <v>0</v>
      </c>
      <c r="FA198" s="79">
        <f t="shared" si="645"/>
        <v>0</v>
      </c>
      <c r="FB198" s="79">
        <f t="shared" si="645"/>
        <v>0</v>
      </c>
      <c r="FC198" s="79">
        <f t="shared" si="645"/>
        <v>0</v>
      </c>
      <c r="FD198" s="79" t="e">
        <f t="shared" si="640"/>
        <v>#N/A</v>
      </c>
      <c r="FE198" s="79">
        <f t="shared" si="640"/>
        <v>0</v>
      </c>
      <c r="FF198" s="79">
        <f t="shared" si="640"/>
        <v>0</v>
      </c>
      <c r="FG198" s="79">
        <f t="shared" si="640"/>
        <v>0</v>
      </c>
      <c r="FH198" s="79">
        <f t="shared" si="640"/>
        <v>0</v>
      </c>
      <c r="FI198" s="79">
        <f t="shared" si="640"/>
        <v>0</v>
      </c>
      <c r="FJ198" s="79">
        <f t="shared" si="640"/>
        <v>0</v>
      </c>
      <c r="FK198" s="79">
        <f t="shared" si="640"/>
        <v>0</v>
      </c>
      <c r="FL198" s="79">
        <f t="shared" si="640"/>
        <v>0</v>
      </c>
      <c r="FM198" s="79">
        <f t="shared" si="640"/>
        <v>0</v>
      </c>
      <c r="FN198" s="79">
        <f t="shared" si="640"/>
        <v>0</v>
      </c>
    </row>
    <row r="199" spans="1:170" x14ac:dyDescent="0.25">
      <c r="A199" s="97">
        <v>195</v>
      </c>
      <c r="B199" s="66" t="s">
        <v>2</v>
      </c>
      <c r="D199" s="78">
        <f t="shared" si="584"/>
        <v>0</v>
      </c>
      <c r="E199" s="78">
        <f t="shared" si="656"/>
        <v>0</v>
      </c>
      <c r="F199" s="78">
        <f t="shared" si="656"/>
        <v>0</v>
      </c>
      <c r="G199" s="78">
        <f t="shared" si="656"/>
        <v>0</v>
      </c>
      <c r="H199" s="78">
        <f t="shared" si="656"/>
        <v>0</v>
      </c>
      <c r="I199" s="78">
        <f t="shared" si="656"/>
        <v>1276.3989506072285</v>
      </c>
      <c r="J199" s="78">
        <f t="shared" si="656"/>
        <v>0</v>
      </c>
      <c r="K199" s="78">
        <f t="shared" si="656"/>
        <v>0</v>
      </c>
      <c r="L199" s="78">
        <f t="shared" si="656"/>
        <v>0</v>
      </c>
      <c r="M199" s="78">
        <f t="shared" si="656"/>
        <v>0</v>
      </c>
      <c r="N199" s="78">
        <f t="shared" si="656"/>
        <v>0</v>
      </c>
      <c r="O199" s="78">
        <f t="shared" si="656"/>
        <v>626.68780463552434</v>
      </c>
      <c r="P199" s="78" t="e">
        <f t="shared" si="656"/>
        <v>#N/A</v>
      </c>
      <c r="Q199" s="78">
        <f t="shared" si="656"/>
        <v>279.39839523592218</v>
      </c>
      <c r="R199" s="78">
        <f t="shared" si="656"/>
        <v>0</v>
      </c>
      <c r="S199" s="78">
        <f t="shared" si="656"/>
        <v>0</v>
      </c>
      <c r="T199" s="78">
        <f t="shared" si="656"/>
        <v>2.6971136610363997</v>
      </c>
      <c r="U199" s="78">
        <f t="shared" si="656"/>
        <v>0</v>
      </c>
      <c r="V199" s="78">
        <f t="shared" si="656"/>
        <v>15.714340288737093</v>
      </c>
      <c r="W199" s="78">
        <f t="shared" si="656"/>
        <v>0</v>
      </c>
      <c r="X199" s="78">
        <f t="shared" si="656"/>
        <v>0</v>
      </c>
      <c r="Y199" s="78">
        <f t="shared" si="656"/>
        <v>0</v>
      </c>
      <c r="Z199" s="78">
        <f t="shared" si="656"/>
        <v>0</v>
      </c>
      <c r="AB199" s="78">
        <f t="shared" ref="AB199" si="669">AB120*AB$1</f>
        <v>0</v>
      </c>
      <c r="AC199" s="78">
        <f t="shared" si="657"/>
        <v>0</v>
      </c>
      <c r="AD199" s="78">
        <f t="shared" si="657"/>
        <v>0</v>
      </c>
      <c r="AE199" s="78">
        <f t="shared" si="657"/>
        <v>0</v>
      </c>
      <c r="AF199" s="78">
        <f t="shared" si="657"/>
        <v>0</v>
      </c>
      <c r="AG199" s="78">
        <f t="shared" si="657"/>
        <v>1276.3989506072285</v>
      </c>
      <c r="AH199" s="78">
        <f t="shared" si="657"/>
        <v>0</v>
      </c>
      <c r="AI199" s="78">
        <f t="shared" si="657"/>
        <v>0</v>
      </c>
      <c r="AJ199" s="78">
        <f t="shared" si="657"/>
        <v>0</v>
      </c>
      <c r="AK199" s="78">
        <f t="shared" si="657"/>
        <v>0</v>
      </c>
      <c r="AL199" s="78">
        <f t="shared" si="657"/>
        <v>0</v>
      </c>
      <c r="AM199" s="78">
        <f t="shared" si="657"/>
        <v>922.00846101262528</v>
      </c>
      <c r="AN199" s="78" t="e">
        <f t="shared" si="657"/>
        <v>#N/A</v>
      </c>
      <c r="AO199" s="78">
        <f t="shared" si="657"/>
        <v>18.917599677432232</v>
      </c>
      <c r="AP199" s="78">
        <f t="shared" si="657"/>
        <v>0</v>
      </c>
      <c r="AQ199" s="78">
        <f t="shared" si="657"/>
        <v>0</v>
      </c>
      <c r="AR199" s="78">
        <f t="shared" si="657"/>
        <v>2.6971136610363997</v>
      </c>
      <c r="AS199" s="78">
        <f t="shared" si="657"/>
        <v>0</v>
      </c>
      <c r="AT199" s="78">
        <f t="shared" si="657"/>
        <v>16.221254491599584</v>
      </c>
      <c r="AU199" s="78">
        <f t="shared" si="657"/>
        <v>0</v>
      </c>
      <c r="AV199" s="78">
        <f t="shared" si="657"/>
        <v>0</v>
      </c>
      <c r="AW199" s="78">
        <f t="shared" si="657"/>
        <v>0</v>
      </c>
      <c r="AX199" s="78">
        <f t="shared" si="657"/>
        <v>0</v>
      </c>
      <c r="AZ199" s="78">
        <f t="shared" ref="AZ199" si="670">AZ120*AZ$1</f>
        <v>0</v>
      </c>
      <c r="BA199" s="78">
        <f t="shared" si="657"/>
        <v>0</v>
      </c>
      <c r="BB199" s="78">
        <f t="shared" si="657"/>
        <v>0</v>
      </c>
      <c r="BC199" s="78">
        <f t="shared" si="657"/>
        <v>0</v>
      </c>
      <c r="BD199" s="78">
        <f t="shared" si="657"/>
        <v>0</v>
      </c>
      <c r="BE199" s="78">
        <f t="shared" si="657"/>
        <v>0</v>
      </c>
      <c r="BF199" s="78">
        <f t="shared" si="657"/>
        <v>0</v>
      </c>
      <c r="BG199" s="78">
        <f t="shared" si="657"/>
        <v>0</v>
      </c>
      <c r="BH199" s="78">
        <f t="shared" si="657"/>
        <v>0</v>
      </c>
      <c r="BI199" s="78">
        <f t="shared" si="657"/>
        <v>0</v>
      </c>
      <c r="BJ199" s="78">
        <f t="shared" si="657"/>
        <v>0</v>
      </c>
      <c r="BK199" s="78">
        <f t="shared" si="657"/>
        <v>922.00846101262528</v>
      </c>
      <c r="BL199" s="78" t="e">
        <f t="shared" si="657"/>
        <v>#N/A</v>
      </c>
      <c r="BM199" s="78">
        <f t="shared" si="657"/>
        <v>18.917599677432232</v>
      </c>
      <c r="BN199" s="78">
        <f t="shared" si="657"/>
        <v>0</v>
      </c>
      <c r="BO199" s="78">
        <f t="shared" si="657"/>
        <v>0</v>
      </c>
      <c r="BP199" s="78">
        <f t="shared" si="657"/>
        <v>2.6971136610363997</v>
      </c>
      <c r="BQ199" s="78">
        <f t="shared" si="657"/>
        <v>0</v>
      </c>
      <c r="BR199" s="78">
        <f t="shared" si="657"/>
        <v>16.221254491599584</v>
      </c>
      <c r="BS199" s="78">
        <f t="shared" si="657"/>
        <v>0</v>
      </c>
      <c r="BT199" s="78">
        <f t="shared" si="657"/>
        <v>0</v>
      </c>
      <c r="BU199" s="78">
        <f t="shared" si="657"/>
        <v>0</v>
      </c>
      <c r="BV199" s="78">
        <f t="shared" si="657"/>
        <v>0</v>
      </c>
      <c r="BX199" s="78">
        <f t="shared" ref="BX199" si="671">BX120*BX$1</f>
        <v>0</v>
      </c>
      <c r="BY199" s="78">
        <f t="shared" si="657"/>
        <v>0</v>
      </c>
      <c r="BZ199" s="78">
        <f t="shared" si="657"/>
        <v>0</v>
      </c>
      <c r="CA199" s="78">
        <f t="shared" si="657"/>
        <v>0</v>
      </c>
      <c r="CB199" s="78">
        <f t="shared" si="657"/>
        <v>0</v>
      </c>
      <c r="CC199" s="78">
        <f t="shared" si="657"/>
        <v>0</v>
      </c>
      <c r="CD199" s="78">
        <f t="shared" si="657"/>
        <v>0</v>
      </c>
      <c r="CE199" s="78">
        <f t="shared" si="657"/>
        <v>0</v>
      </c>
      <c r="CF199" s="78">
        <f t="shared" si="657"/>
        <v>0</v>
      </c>
      <c r="CG199" s="78">
        <f t="shared" si="657"/>
        <v>0</v>
      </c>
      <c r="CH199" s="78">
        <f t="shared" si="657"/>
        <v>0</v>
      </c>
      <c r="CI199" s="78">
        <f t="shared" si="657"/>
        <v>5274.0794868286957</v>
      </c>
      <c r="CJ199" s="78" t="e">
        <f t="shared" si="657"/>
        <v>#N/A</v>
      </c>
      <c r="CK199" s="78">
        <f t="shared" si="657"/>
        <v>12.611733118288154</v>
      </c>
      <c r="CL199" s="78">
        <f t="shared" si="657"/>
        <v>0</v>
      </c>
      <c r="CM199" s="78">
        <f t="shared" si="657"/>
        <v>68.465288274380057</v>
      </c>
      <c r="CN199" s="78">
        <f t="shared" si="650"/>
        <v>50.089253704961713</v>
      </c>
      <c r="CO199" s="78">
        <f t="shared" si="650"/>
        <v>0</v>
      </c>
      <c r="CP199" s="78">
        <f t="shared" si="650"/>
        <v>10.645198260112226</v>
      </c>
      <c r="CQ199" s="78">
        <f t="shared" si="650"/>
        <v>0</v>
      </c>
      <c r="CR199" s="78">
        <f t="shared" si="650"/>
        <v>0</v>
      </c>
      <c r="CS199" s="78">
        <f t="shared" si="650"/>
        <v>0</v>
      </c>
      <c r="CT199" s="78">
        <f t="shared" si="650"/>
        <v>0</v>
      </c>
      <c r="CV199" s="78">
        <f t="shared" ref="CV199" si="672">CV120*CV$1</f>
        <v>0</v>
      </c>
      <c r="CW199" s="78">
        <f t="shared" si="650"/>
        <v>0</v>
      </c>
      <c r="CX199" s="78">
        <f t="shared" si="650"/>
        <v>0</v>
      </c>
      <c r="CY199" s="78">
        <f t="shared" si="650"/>
        <v>0</v>
      </c>
      <c r="CZ199" s="78">
        <f t="shared" si="650"/>
        <v>0</v>
      </c>
      <c r="DA199" s="78">
        <f t="shared" si="650"/>
        <v>0</v>
      </c>
      <c r="DB199" s="78">
        <f t="shared" si="650"/>
        <v>0</v>
      </c>
      <c r="DC199" s="78">
        <f t="shared" si="650"/>
        <v>0</v>
      </c>
      <c r="DD199" s="78">
        <f t="shared" si="650"/>
        <v>0</v>
      </c>
      <c r="DE199" s="78">
        <f t="shared" si="650"/>
        <v>0</v>
      </c>
      <c r="DF199" s="78">
        <f t="shared" si="650"/>
        <v>0</v>
      </c>
      <c r="DG199" s="78">
        <f t="shared" si="645"/>
        <v>7525.4651966211832</v>
      </c>
      <c r="DH199" s="78" t="e">
        <f t="shared" si="645"/>
        <v>#N/A</v>
      </c>
      <c r="DI199" s="78">
        <f t="shared" si="645"/>
        <v>16.007199727058044</v>
      </c>
      <c r="DJ199" s="78">
        <f t="shared" si="645"/>
        <v>0</v>
      </c>
      <c r="DK199" s="78">
        <f t="shared" si="645"/>
        <v>63.386819089192514</v>
      </c>
      <c r="DL199" s="78">
        <f t="shared" si="645"/>
        <v>122.52602060136786</v>
      </c>
      <c r="DM199" s="78">
        <f t="shared" si="645"/>
        <v>0</v>
      </c>
      <c r="DN199" s="78">
        <f t="shared" si="645"/>
        <v>91.244556515247652</v>
      </c>
      <c r="DO199" s="78">
        <f t="shared" si="645"/>
        <v>0</v>
      </c>
      <c r="DP199" s="78">
        <f t="shared" si="645"/>
        <v>0</v>
      </c>
      <c r="DQ199" s="78">
        <f t="shared" si="645"/>
        <v>0</v>
      </c>
      <c r="DR199" s="78">
        <f t="shared" si="645"/>
        <v>0</v>
      </c>
      <c r="DT199" s="78">
        <f t="shared" ref="DT199" si="673">DT120*DT$1</f>
        <v>0</v>
      </c>
      <c r="DU199" s="78">
        <f t="shared" si="645"/>
        <v>0</v>
      </c>
      <c r="DV199" s="78">
        <f t="shared" si="645"/>
        <v>0</v>
      </c>
      <c r="DW199" s="78">
        <f t="shared" si="645"/>
        <v>0</v>
      </c>
      <c r="DX199" s="78">
        <f t="shared" si="645"/>
        <v>0</v>
      </c>
      <c r="DY199" s="78">
        <f t="shared" si="645"/>
        <v>0</v>
      </c>
      <c r="DZ199" s="78">
        <f t="shared" si="645"/>
        <v>0</v>
      </c>
      <c r="EA199" s="78">
        <f t="shared" si="645"/>
        <v>0</v>
      </c>
      <c r="EB199" s="78">
        <f t="shared" si="645"/>
        <v>0</v>
      </c>
      <c r="EC199" s="78">
        <f t="shared" si="645"/>
        <v>0</v>
      </c>
      <c r="ED199" s="78">
        <f t="shared" si="645"/>
        <v>0</v>
      </c>
      <c r="EE199" s="78">
        <f t="shared" si="645"/>
        <v>7490.2872949056746</v>
      </c>
      <c r="EF199" s="78" t="e">
        <f t="shared" si="645"/>
        <v>#N/A</v>
      </c>
      <c r="EG199" s="78">
        <f t="shared" si="645"/>
        <v>26.193599553367708</v>
      </c>
      <c r="EH199" s="78">
        <f t="shared" si="645"/>
        <v>0</v>
      </c>
      <c r="EI199" s="78">
        <f t="shared" si="645"/>
        <v>35.173101393706233</v>
      </c>
      <c r="EJ199" s="78">
        <f t="shared" si="645"/>
        <v>992.92312921297173</v>
      </c>
      <c r="EK199" s="78">
        <f t="shared" si="645"/>
        <v>0</v>
      </c>
      <c r="EL199" s="78">
        <f t="shared" si="645"/>
        <v>102.90358318108485</v>
      </c>
      <c r="EM199" s="78">
        <f t="shared" si="645"/>
        <v>0</v>
      </c>
      <c r="EN199" s="78">
        <f t="shared" si="645"/>
        <v>0</v>
      </c>
      <c r="EO199" s="78">
        <f t="shared" si="645"/>
        <v>0</v>
      </c>
      <c r="EP199" s="78">
        <f t="shared" si="645"/>
        <v>0</v>
      </c>
      <c r="ER199" s="78">
        <f t="shared" ref="ER199" si="674">ER120*ER$1</f>
        <v>0</v>
      </c>
      <c r="ES199" s="78">
        <f t="shared" si="645"/>
        <v>0</v>
      </c>
      <c r="ET199" s="78">
        <f t="shared" si="645"/>
        <v>0</v>
      </c>
      <c r="EU199" s="78">
        <f t="shared" si="645"/>
        <v>0</v>
      </c>
      <c r="EV199" s="78">
        <f t="shared" si="645"/>
        <v>0</v>
      </c>
      <c r="EW199" s="78">
        <f t="shared" si="645"/>
        <v>0</v>
      </c>
      <c r="EX199" s="78">
        <f t="shared" si="645"/>
        <v>0</v>
      </c>
      <c r="EY199" s="78">
        <f t="shared" si="645"/>
        <v>0</v>
      </c>
      <c r="EZ199" s="78">
        <f t="shared" si="645"/>
        <v>0</v>
      </c>
      <c r="FA199" s="78">
        <f t="shared" si="645"/>
        <v>0</v>
      </c>
      <c r="FB199" s="78">
        <f t="shared" si="645"/>
        <v>0</v>
      </c>
      <c r="FC199" s="78">
        <f t="shared" si="645"/>
        <v>8230.7604112629633</v>
      </c>
      <c r="FD199" s="78" t="e">
        <f t="shared" si="640"/>
        <v>#N/A</v>
      </c>
      <c r="FE199" s="78">
        <f t="shared" si="640"/>
        <v>25.223466236576307</v>
      </c>
      <c r="FF199" s="78">
        <f t="shared" si="640"/>
        <v>0</v>
      </c>
      <c r="FG199" s="78">
        <f t="shared" si="640"/>
        <v>0</v>
      </c>
      <c r="FH199" s="78">
        <f t="shared" si="640"/>
        <v>1725.7674411117191</v>
      </c>
      <c r="FI199" s="78">
        <f t="shared" si="640"/>
        <v>0</v>
      </c>
      <c r="FJ199" s="78">
        <f t="shared" si="640"/>
        <v>124.1939797013093</v>
      </c>
      <c r="FK199" s="78">
        <f t="shared" si="640"/>
        <v>0</v>
      </c>
      <c r="FL199" s="78">
        <f t="shared" si="640"/>
        <v>0</v>
      </c>
      <c r="FM199" s="78">
        <f t="shared" si="640"/>
        <v>0</v>
      </c>
      <c r="FN199" s="78">
        <f t="shared" si="640"/>
        <v>0</v>
      </c>
    </row>
    <row r="200" spans="1:170" x14ac:dyDescent="0.25">
      <c r="A200" s="97">
        <v>196</v>
      </c>
      <c r="B200" s="65" t="s">
        <v>119</v>
      </c>
      <c r="D200" s="18">
        <f t="shared" si="584"/>
        <v>0</v>
      </c>
      <c r="E200" s="18">
        <f t="shared" si="656"/>
        <v>0</v>
      </c>
      <c r="F200" s="18">
        <f t="shared" si="656"/>
        <v>0</v>
      </c>
      <c r="G200" s="18">
        <f t="shared" si="656"/>
        <v>0</v>
      </c>
      <c r="H200" s="18">
        <f t="shared" si="656"/>
        <v>0</v>
      </c>
      <c r="I200" s="18">
        <f t="shared" si="656"/>
        <v>0</v>
      </c>
      <c r="J200" s="18">
        <f t="shared" si="656"/>
        <v>0</v>
      </c>
      <c r="K200" s="18">
        <f t="shared" si="656"/>
        <v>0</v>
      </c>
      <c r="L200" s="18">
        <f t="shared" si="656"/>
        <v>0</v>
      </c>
      <c r="M200" s="18">
        <f t="shared" si="656"/>
        <v>0</v>
      </c>
      <c r="N200" s="18">
        <f t="shared" si="656"/>
        <v>0</v>
      </c>
      <c r="O200" s="18">
        <f t="shared" si="656"/>
        <v>0</v>
      </c>
      <c r="P200" s="18" t="e">
        <f t="shared" si="656"/>
        <v>#N/A</v>
      </c>
      <c r="Q200" s="18">
        <f t="shared" si="656"/>
        <v>0</v>
      </c>
      <c r="R200" s="18">
        <f t="shared" si="656"/>
        <v>0</v>
      </c>
      <c r="S200" s="18">
        <f t="shared" si="656"/>
        <v>0</v>
      </c>
      <c r="T200" s="18">
        <f t="shared" si="656"/>
        <v>0</v>
      </c>
      <c r="U200" s="18">
        <f t="shared" si="656"/>
        <v>0</v>
      </c>
      <c r="V200" s="18">
        <f t="shared" si="656"/>
        <v>0</v>
      </c>
      <c r="W200" s="18">
        <f t="shared" si="656"/>
        <v>0</v>
      </c>
      <c r="X200" s="18">
        <f t="shared" si="656"/>
        <v>0</v>
      </c>
      <c r="Y200" s="18">
        <f t="shared" si="656"/>
        <v>0</v>
      </c>
      <c r="Z200" s="18">
        <f t="shared" si="656"/>
        <v>0</v>
      </c>
      <c r="AB200" s="18">
        <f t="shared" ref="AB200" si="675">AB121*AB$1</f>
        <v>0</v>
      </c>
      <c r="AC200" s="18">
        <f t="shared" si="657"/>
        <v>0</v>
      </c>
      <c r="AD200" s="18">
        <f t="shared" si="657"/>
        <v>0</v>
      </c>
      <c r="AE200" s="18">
        <f t="shared" si="657"/>
        <v>0</v>
      </c>
      <c r="AF200" s="18">
        <f t="shared" si="657"/>
        <v>0</v>
      </c>
      <c r="AG200" s="18">
        <f t="shared" si="657"/>
        <v>0</v>
      </c>
      <c r="AH200" s="18">
        <f t="shared" si="657"/>
        <v>0</v>
      </c>
      <c r="AI200" s="18">
        <f t="shared" si="657"/>
        <v>0</v>
      </c>
      <c r="AJ200" s="18">
        <f t="shared" si="657"/>
        <v>0</v>
      </c>
      <c r="AK200" s="18">
        <f t="shared" si="657"/>
        <v>0</v>
      </c>
      <c r="AL200" s="18">
        <f t="shared" si="657"/>
        <v>0</v>
      </c>
      <c r="AM200" s="18">
        <f t="shared" si="657"/>
        <v>0</v>
      </c>
      <c r="AN200" s="18" t="e">
        <f t="shared" si="657"/>
        <v>#N/A</v>
      </c>
      <c r="AO200" s="18">
        <f t="shared" si="657"/>
        <v>0</v>
      </c>
      <c r="AP200" s="18">
        <f t="shared" si="657"/>
        <v>0</v>
      </c>
      <c r="AQ200" s="18">
        <f t="shared" si="657"/>
        <v>0</v>
      </c>
      <c r="AR200" s="18">
        <f t="shared" si="657"/>
        <v>0</v>
      </c>
      <c r="AS200" s="18">
        <f t="shared" si="657"/>
        <v>0</v>
      </c>
      <c r="AT200" s="18">
        <f t="shared" si="657"/>
        <v>0</v>
      </c>
      <c r="AU200" s="18">
        <f t="shared" si="657"/>
        <v>0</v>
      </c>
      <c r="AV200" s="18">
        <f t="shared" si="657"/>
        <v>0</v>
      </c>
      <c r="AW200" s="18">
        <f t="shared" si="657"/>
        <v>0</v>
      </c>
      <c r="AX200" s="18">
        <f t="shared" si="657"/>
        <v>0</v>
      </c>
      <c r="AZ200" s="18">
        <f t="shared" ref="AZ200" si="676">AZ121*AZ$1</f>
        <v>0</v>
      </c>
      <c r="BA200" s="18">
        <f t="shared" si="657"/>
        <v>0</v>
      </c>
      <c r="BB200" s="18">
        <f t="shared" si="657"/>
        <v>0</v>
      </c>
      <c r="BC200" s="18">
        <f t="shared" si="657"/>
        <v>0</v>
      </c>
      <c r="BD200" s="18">
        <f t="shared" si="657"/>
        <v>0</v>
      </c>
      <c r="BE200" s="18">
        <f t="shared" si="657"/>
        <v>0</v>
      </c>
      <c r="BF200" s="18">
        <f t="shared" si="657"/>
        <v>0</v>
      </c>
      <c r="BG200" s="18">
        <f t="shared" si="657"/>
        <v>0</v>
      </c>
      <c r="BH200" s="18">
        <f t="shared" si="657"/>
        <v>0</v>
      </c>
      <c r="BI200" s="18">
        <f t="shared" si="657"/>
        <v>0</v>
      </c>
      <c r="BJ200" s="18">
        <f t="shared" si="657"/>
        <v>0</v>
      </c>
      <c r="BK200" s="18">
        <f t="shared" si="657"/>
        <v>0</v>
      </c>
      <c r="BL200" s="18" t="e">
        <f t="shared" si="657"/>
        <v>#N/A</v>
      </c>
      <c r="BM200" s="18">
        <f t="shared" si="657"/>
        <v>0</v>
      </c>
      <c r="BN200" s="18">
        <f t="shared" si="657"/>
        <v>0</v>
      </c>
      <c r="BO200" s="18">
        <f t="shared" si="657"/>
        <v>0</v>
      </c>
      <c r="BP200" s="18">
        <f t="shared" si="657"/>
        <v>0</v>
      </c>
      <c r="BQ200" s="18">
        <f t="shared" si="657"/>
        <v>0</v>
      </c>
      <c r="BR200" s="18">
        <f t="shared" si="657"/>
        <v>0</v>
      </c>
      <c r="BS200" s="18">
        <f t="shared" si="657"/>
        <v>0</v>
      </c>
      <c r="BT200" s="18">
        <f t="shared" si="657"/>
        <v>0</v>
      </c>
      <c r="BU200" s="18">
        <f t="shared" si="657"/>
        <v>0</v>
      </c>
      <c r="BV200" s="18">
        <f t="shared" si="657"/>
        <v>0</v>
      </c>
      <c r="BX200" s="18">
        <f t="shared" ref="BX200" si="677">BX121*BX$1</f>
        <v>0</v>
      </c>
      <c r="BY200" s="18">
        <f t="shared" si="657"/>
        <v>0</v>
      </c>
      <c r="BZ200" s="18">
        <f t="shared" si="657"/>
        <v>0</v>
      </c>
      <c r="CA200" s="18">
        <f t="shared" si="657"/>
        <v>0</v>
      </c>
      <c r="CB200" s="18">
        <f t="shared" si="657"/>
        <v>0</v>
      </c>
      <c r="CC200" s="18">
        <f t="shared" si="657"/>
        <v>0</v>
      </c>
      <c r="CD200" s="18">
        <f t="shared" si="657"/>
        <v>0</v>
      </c>
      <c r="CE200" s="18">
        <f t="shared" si="657"/>
        <v>0</v>
      </c>
      <c r="CF200" s="18">
        <f t="shared" si="657"/>
        <v>0</v>
      </c>
      <c r="CG200" s="18">
        <f t="shared" si="657"/>
        <v>0</v>
      </c>
      <c r="CH200" s="18">
        <f t="shared" si="657"/>
        <v>0</v>
      </c>
      <c r="CI200" s="18">
        <f t="shared" si="657"/>
        <v>0</v>
      </c>
      <c r="CJ200" s="18" t="e">
        <f t="shared" si="657"/>
        <v>#N/A</v>
      </c>
      <c r="CK200" s="18">
        <f t="shared" si="657"/>
        <v>0</v>
      </c>
      <c r="CL200" s="18">
        <f t="shared" si="657"/>
        <v>0</v>
      </c>
      <c r="CM200" s="18">
        <f t="shared" si="657"/>
        <v>0</v>
      </c>
      <c r="CN200" s="18">
        <f t="shared" si="650"/>
        <v>0</v>
      </c>
      <c r="CO200" s="18">
        <f t="shared" si="650"/>
        <v>0</v>
      </c>
      <c r="CP200" s="18">
        <f t="shared" si="650"/>
        <v>0</v>
      </c>
      <c r="CQ200" s="18">
        <f t="shared" si="650"/>
        <v>0</v>
      </c>
      <c r="CR200" s="18">
        <f t="shared" si="650"/>
        <v>0</v>
      </c>
      <c r="CS200" s="18">
        <f t="shared" si="650"/>
        <v>0</v>
      </c>
      <c r="CT200" s="18">
        <f t="shared" si="650"/>
        <v>0</v>
      </c>
      <c r="CV200" s="18">
        <f t="shared" ref="CV200" si="678">CV121*CV$1</f>
        <v>0</v>
      </c>
      <c r="CW200" s="18">
        <f t="shared" si="650"/>
        <v>0</v>
      </c>
      <c r="CX200" s="18">
        <f t="shared" si="650"/>
        <v>0</v>
      </c>
      <c r="CY200" s="18">
        <f t="shared" si="650"/>
        <v>0</v>
      </c>
      <c r="CZ200" s="18">
        <f t="shared" si="650"/>
        <v>0</v>
      </c>
      <c r="DA200" s="18">
        <f t="shared" si="650"/>
        <v>0</v>
      </c>
      <c r="DB200" s="18">
        <f t="shared" si="650"/>
        <v>0</v>
      </c>
      <c r="DC200" s="18">
        <f t="shared" si="650"/>
        <v>0</v>
      </c>
      <c r="DD200" s="18">
        <f t="shared" si="650"/>
        <v>0</v>
      </c>
      <c r="DE200" s="18">
        <f t="shared" si="650"/>
        <v>0</v>
      </c>
      <c r="DF200" s="18">
        <f t="shared" si="650"/>
        <v>0</v>
      </c>
      <c r="DG200" s="18">
        <f t="shared" si="645"/>
        <v>0</v>
      </c>
      <c r="DH200" s="18" t="e">
        <f t="shared" si="645"/>
        <v>#N/A</v>
      </c>
      <c r="DI200" s="18">
        <f t="shared" si="645"/>
        <v>0</v>
      </c>
      <c r="DJ200" s="18">
        <f t="shared" si="645"/>
        <v>0</v>
      </c>
      <c r="DK200" s="18">
        <f t="shared" si="645"/>
        <v>0</v>
      </c>
      <c r="DL200" s="18">
        <f t="shared" si="645"/>
        <v>0</v>
      </c>
      <c r="DM200" s="18">
        <f t="shared" si="645"/>
        <v>0</v>
      </c>
      <c r="DN200" s="18">
        <f t="shared" si="645"/>
        <v>0</v>
      </c>
      <c r="DO200" s="18">
        <f t="shared" si="645"/>
        <v>0</v>
      </c>
      <c r="DP200" s="18">
        <f t="shared" si="645"/>
        <v>0</v>
      </c>
      <c r="DQ200" s="18">
        <f t="shared" si="645"/>
        <v>0</v>
      </c>
      <c r="DR200" s="18">
        <f t="shared" si="645"/>
        <v>0</v>
      </c>
      <c r="DT200" s="18">
        <f t="shared" ref="DT200" si="679">DT121*DT$1</f>
        <v>0</v>
      </c>
      <c r="DU200" s="18">
        <f t="shared" si="645"/>
        <v>0</v>
      </c>
      <c r="DV200" s="18">
        <f t="shared" si="645"/>
        <v>0</v>
      </c>
      <c r="DW200" s="18">
        <f t="shared" si="645"/>
        <v>0</v>
      </c>
      <c r="DX200" s="18">
        <f t="shared" si="645"/>
        <v>0</v>
      </c>
      <c r="DY200" s="18">
        <f t="shared" si="645"/>
        <v>0</v>
      </c>
      <c r="DZ200" s="18">
        <f t="shared" ref="DZ200:FN200" si="680">DZ121*DZ$1</f>
        <v>0</v>
      </c>
      <c r="EA200" s="18">
        <f t="shared" si="680"/>
        <v>0</v>
      </c>
      <c r="EB200" s="18">
        <f t="shared" si="680"/>
        <v>0</v>
      </c>
      <c r="EC200" s="18">
        <f t="shared" si="680"/>
        <v>0</v>
      </c>
      <c r="ED200" s="18">
        <f t="shared" si="680"/>
        <v>0</v>
      </c>
      <c r="EE200" s="18">
        <f t="shared" si="680"/>
        <v>0</v>
      </c>
      <c r="EF200" s="18" t="e">
        <f t="shared" si="680"/>
        <v>#N/A</v>
      </c>
      <c r="EG200" s="18">
        <f t="shared" si="680"/>
        <v>0</v>
      </c>
      <c r="EH200" s="18">
        <f t="shared" si="680"/>
        <v>0</v>
      </c>
      <c r="EI200" s="18">
        <f t="shared" si="680"/>
        <v>0</v>
      </c>
      <c r="EJ200" s="18">
        <f t="shared" si="680"/>
        <v>0</v>
      </c>
      <c r="EK200" s="18">
        <f t="shared" si="680"/>
        <v>0</v>
      </c>
      <c r="EL200" s="18">
        <f t="shared" si="680"/>
        <v>0</v>
      </c>
      <c r="EM200" s="18">
        <f t="shared" si="680"/>
        <v>0</v>
      </c>
      <c r="EN200" s="18">
        <f t="shared" si="680"/>
        <v>0</v>
      </c>
      <c r="EO200" s="18">
        <f t="shared" si="680"/>
        <v>0</v>
      </c>
      <c r="EP200" s="18">
        <f t="shared" si="680"/>
        <v>0</v>
      </c>
      <c r="ER200" s="18">
        <f t="shared" ref="ER200" si="681">ER121*ER$1</f>
        <v>0</v>
      </c>
      <c r="ES200" s="18">
        <f t="shared" si="680"/>
        <v>0</v>
      </c>
      <c r="ET200" s="18">
        <f t="shared" si="680"/>
        <v>0</v>
      </c>
      <c r="EU200" s="18">
        <f t="shared" si="680"/>
        <v>0</v>
      </c>
      <c r="EV200" s="18">
        <f t="shared" si="680"/>
        <v>0</v>
      </c>
      <c r="EW200" s="18">
        <f t="shared" si="680"/>
        <v>0</v>
      </c>
      <c r="EX200" s="18">
        <f t="shared" si="680"/>
        <v>0</v>
      </c>
      <c r="EY200" s="18">
        <f t="shared" si="680"/>
        <v>0</v>
      </c>
      <c r="EZ200" s="18">
        <f t="shared" si="680"/>
        <v>0</v>
      </c>
      <c r="FA200" s="18">
        <f t="shared" si="680"/>
        <v>0</v>
      </c>
      <c r="FB200" s="18">
        <f t="shared" si="680"/>
        <v>0</v>
      </c>
      <c r="FC200" s="18">
        <f t="shared" si="680"/>
        <v>0</v>
      </c>
      <c r="FD200" s="18" t="e">
        <f t="shared" si="680"/>
        <v>#N/A</v>
      </c>
      <c r="FE200" s="18">
        <f t="shared" si="680"/>
        <v>0</v>
      </c>
      <c r="FF200" s="18">
        <f t="shared" si="680"/>
        <v>0</v>
      </c>
      <c r="FG200" s="18">
        <f t="shared" si="680"/>
        <v>0</v>
      </c>
      <c r="FH200" s="18">
        <f t="shared" si="680"/>
        <v>0</v>
      </c>
      <c r="FI200" s="18">
        <f t="shared" si="680"/>
        <v>0</v>
      </c>
      <c r="FJ200" s="18">
        <f t="shared" si="680"/>
        <v>0</v>
      </c>
      <c r="FK200" s="18">
        <f t="shared" si="680"/>
        <v>0</v>
      </c>
      <c r="FL200" s="18">
        <f t="shared" si="680"/>
        <v>0</v>
      </c>
      <c r="FM200" s="18">
        <f t="shared" si="680"/>
        <v>0</v>
      </c>
      <c r="FN200" s="18">
        <f t="shared" si="680"/>
        <v>0</v>
      </c>
    </row>
    <row r="201" spans="1:170" x14ac:dyDescent="0.25">
      <c r="A201" s="97">
        <v>197</v>
      </c>
      <c r="B201" s="66" t="s">
        <v>3</v>
      </c>
      <c r="D201" s="78">
        <f t="shared" si="584"/>
        <v>0</v>
      </c>
      <c r="E201" s="78">
        <f t="shared" si="656"/>
        <v>148633.42314687671</v>
      </c>
      <c r="F201" s="78">
        <f t="shared" si="656"/>
        <v>0</v>
      </c>
      <c r="G201" s="78">
        <f t="shared" si="656"/>
        <v>0</v>
      </c>
      <c r="H201" s="78">
        <f t="shared" si="656"/>
        <v>0</v>
      </c>
      <c r="I201" s="78">
        <f t="shared" si="656"/>
        <v>35964.496858811501</v>
      </c>
      <c r="J201" s="78">
        <f t="shared" si="656"/>
        <v>0</v>
      </c>
      <c r="K201" s="78">
        <f t="shared" si="656"/>
        <v>0</v>
      </c>
      <c r="L201" s="78">
        <f t="shared" si="656"/>
        <v>0</v>
      </c>
      <c r="M201" s="78">
        <f t="shared" si="656"/>
        <v>0</v>
      </c>
      <c r="N201" s="78">
        <f t="shared" si="656"/>
        <v>46.05218377904778</v>
      </c>
      <c r="O201" s="78">
        <f t="shared" si="656"/>
        <v>224.09626278027068</v>
      </c>
      <c r="P201" s="78" t="e">
        <f t="shared" si="656"/>
        <v>#N/A</v>
      </c>
      <c r="Q201" s="78">
        <f t="shared" si="656"/>
        <v>11260.822474656135</v>
      </c>
      <c r="R201" s="78">
        <f t="shared" si="656"/>
        <v>0</v>
      </c>
      <c r="S201" s="78">
        <f t="shared" si="656"/>
        <v>28.401809146789525</v>
      </c>
      <c r="T201" s="78">
        <f t="shared" si="656"/>
        <v>1249.919530914583</v>
      </c>
      <c r="U201" s="78">
        <f t="shared" si="656"/>
        <v>0</v>
      </c>
      <c r="V201" s="78">
        <f t="shared" si="656"/>
        <v>871.38551472061511</v>
      </c>
      <c r="W201" s="78">
        <f t="shared" si="656"/>
        <v>0</v>
      </c>
      <c r="X201" s="78">
        <f t="shared" si="656"/>
        <v>0</v>
      </c>
      <c r="Y201" s="78">
        <f t="shared" si="656"/>
        <v>0</v>
      </c>
      <c r="Z201" s="78">
        <f t="shared" si="656"/>
        <v>0</v>
      </c>
      <c r="AB201" s="78">
        <f t="shared" ref="AB201" si="682">AB122*AB$1</f>
        <v>0</v>
      </c>
      <c r="AC201" s="78">
        <f t="shared" si="657"/>
        <v>154886.44622562555</v>
      </c>
      <c r="AD201" s="78">
        <f t="shared" si="657"/>
        <v>1.1426581521904027</v>
      </c>
      <c r="AE201" s="78">
        <f t="shared" si="657"/>
        <v>0</v>
      </c>
      <c r="AF201" s="78">
        <f t="shared" si="657"/>
        <v>0</v>
      </c>
      <c r="AG201" s="78">
        <f t="shared" si="657"/>
        <v>37194.121499741792</v>
      </c>
      <c r="AH201" s="78">
        <f t="shared" si="657"/>
        <v>0</v>
      </c>
      <c r="AI201" s="78">
        <f t="shared" si="657"/>
        <v>0</v>
      </c>
      <c r="AJ201" s="78">
        <f t="shared" si="657"/>
        <v>0</v>
      </c>
      <c r="AK201" s="78">
        <f t="shared" si="657"/>
        <v>0</v>
      </c>
      <c r="AL201" s="78">
        <f t="shared" si="657"/>
        <v>46.05218377904778</v>
      </c>
      <c r="AM201" s="78">
        <f t="shared" si="657"/>
        <v>0</v>
      </c>
      <c r="AN201" s="78" t="e">
        <f t="shared" si="657"/>
        <v>#N/A</v>
      </c>
      <c r="AO201" s="78">
        <f t="shared" si="657"/>
        <v>7619.4270700796287</v>
      </c>
      <c r="AP201" s="78">
        <f t="shared" si="657"/>
        <v>0</v>
      </c>
      <c r="AQ201" s="78">
        <f t="shared" si="657"/>
        <v>8.6522067599491272</v>
      </c>
      <c r="AR201" s="78">
        <f t="shared" si="657"/>
        <v>1193.6654459843951</v>
      </c>
      <c r="AS201" s="78">
        <f t="shared" si="657"/>
        <v>0</v>
      </c>
      <c r="AT201" s="78">
        <f t="shared" si="657"/>
        <v>212.90396520224451</v>
      </c>
      <c r="AU201" s="78">
        <f t="shared" ref="AU201:DF205" si="683">AU122*AU$1</f>
        <v>0</v>
      </c>
      <c r="AV201" s="78">
        <f t="shared" si="683"/>
        <v>0</v>
      </c>
      <c r="AW201" s="78">
        <f t="shared" si="683"/>
        <v>0</v>
      </c>
      <c r="AX201" s="78">
        <f t="shared" si="683"/>
        <v>0</v>
      </c>
      <c r="AZ201" s="78">
        <f t="shared" ref="AZ201" si="684">AZ122*AZ$1</f>
        <v>0</v>
      </c>
      <c r="BA201" s="78">
        <f t="shared" si="683"/>
        <v>162528.23047146128</v>
      </c>
      <c r="BB201" s="78">
        <f t="shared" si="683"/>
        <v>1.1426581521904027</v>
      </c>
      <c r="BC201" s="78">
        <f t="shared" si="683"/>
        <v>0</v>
      </c>
      <c r="BD201" s="78">
        <f t="shared" si="683"/>
        <v>0</v>
      </c>
      <c r="BE201" s="78">
        <f t="shared" si="683"/>
        <v>42501.656389141324</v>
      </c>
      <c r="BF201" s="78">
        <f t="shared" si="683"/>
        <v>0</v>
      </c>
      <c r="BG201" s="78">
        <f t="shared" si="683"/>
        <v>0</v>
      </c>
      <c r="BH201" s="78">
        <f t="shared" si="683"/>
        <v>0</v>
      </c>
      <c r="BI201" s="78">
        <f t="shared" si="683"/>
        <v>0</v>
      </c>
      <c r="BJ201" s="78">
        <f t="shared" si="683"/>
        <v>46.05218377904778</v>
      </c>
      <c r="BK201" s="78">
        <f t="shared" si="683"/>
        <v>0</v>
      </c>
      <c r="BL201" s="78" t="e">
        <f t="shared" si="683"/>
        <v>#N/A</v>
      </c>
      <c r="BM201" s="78">
        <f t="shared" si="683"/>
        <v>7619.4270700796287</v>
      </c>
      <c r="BN201" s="78">
        <f t="shared" si="683"/>
        <v>0</v>
      </c>
      <c r="BO201" s="78">
        <f t="shared" si="683"/>
        <v>8.6522067599491272</v>
      </c>
      <c r="BP201" s="78">
        <f t="shared" si="683"/>
        <v>1193.6654459843951</v>
      </c>
      <c r="BQ201" s="78">
        <f t="shared" si="683"/>
        <v>0</v>
      </c>
      <c r="BR201" s="78">
        <f t="shared" si="683"/>
        <v>212.90396520224451</v>
      </c>
      <c r="BS201" s="78">
        <f t="shared" si="683"/>
        <v>0</v>
      </c>
      <c r="BT201" s="78">
        <f t="shared" si="683"/>
        <v>0</v>
      </c>
      <c r="BU201" s="78">
        <f t="shared" si="683"/>
        <v>0</v>
      </c>
      <c r="BV201" s="78">
        <f t="shared" si="683"/>
        <v>0</v>
      </c>
      <c r="BX201" s="78">
        <f t="shared" ref="BX201" si="685">BX122*BX$1</f>
        <v>0</v>
      </c>
      <c r="BY201" s="78">
        <f t="shared" si="683"/>
        <v>160117.68647677675</v>
      </c>
      <c r="BZ201" s="78">
        <f t="shared" si="683"/>
        <v>3566.8346282088228</v>
      </c>
      <c r="CA201" s="78">
        <f t="shared" si="683"/>
        <v>0</v>
      </c>
      <c r="CB201" s="78">
        <f t="shared" si="683"/>
        <v>0</v>
      </c>
      <c r="CC201" s="78">
        <f t="shared" si="683"/>
        <v>57593.567307596648</v>
      </c>
      <c r="CD201" s="78">
        <f t="shared" si="683"/>
        <v>0</v>
      </c>
      <c r="CE201" s="78">
        <f t="shared" si="683"/>
        <v>0</v>
      </c>
      <c r="CF201" s="78">
        <f t="shared" si="683"/>
        <v>0</v>
      </c>
      <c r="CG201" s="78">
        <f t="shared" si="683"/>
        <v>0</v>
      </c>
      <c r="CH201" s="78">
        <f t="shared" si="683"/>
        <v>1448.8725512023493</v>
      </c>
      <c r="CI201" s="78">
        <f t="shared" si="683"/>
        <v>851.65265758161001</v>
      </c>
      <c r="CJ201" s="78" t="e">
        <f t="shared" si="683"/>
        <v>#N/A</v>
      </c>
      <c r="CK201" s="78">
        <f t="shared" si="683"/>
        <v>10491.991821098954</v>
      </c>
      <c r="CL201" s="78">
        <f t="shared" si="683"/>
        <v>0</v>
      </c>
      <c r="CM201" s="78">
        <f t="shared" si="683"/>
        <v>21.630516899872816</v>
      </c>
      <c r="CN201" s="78">
        <f t="shared" si="683"/>
        <v>1373.9867593222573</v>
      </c>
      <c r="CO201" s="78">
        <f t="shared" si="683"/>
        <v>0</v>
      </c>
      <c r="CP201" s="78">
        <f t="shared" si="683"/>
        <v>888.11368341507716</v>
      </c>
      <c r="CQ201" s="78">
        <f t="shared" si="683"/>
        <v>0</v>
      </c>
      <c r="CR201" s="78">
        <f t="shared" si="683"/>
        <v>0</v>
      </c>
      <c r="CS201" s="78">
        <f t="shared" si="683"/>
        <v>0</v>
      </c>
      <c r="CT201" s="78">
        <f t="shared" si="683"/>
        <v>0</v>
      </c>
      <c r="CV201" s="78">
        <f t="shared" ref="CV201" si="686">CV122*CV$1</f>
        <v>0</v>
      </c>
      <c r="CW201" s="78">
        <f t="shared" si="683"/>
        <v>163456.46980075774</v>
      </c>
      <c r="CX201" s="78">
        <f t="shared" si="683"/>
        <v>3088.877046835466</v>
      </c>
      <c r="CY201" s="78">
        <f t="shared" si="683"/>
        <v>0</v>
      </c>
      <c r="CZ201" s="78">
        <f t="shared" si="683"/>
        <v>0</v>
      </c>
      <c r="DA201" s="78">
        <f t="shared" si="683"/>
        <v>77221.686758759664</v>
      </c>
      <c r="DB201" s="78">
        <f t="shared" si="683"/>
        <v>0</v>
      </c>
      <c r="DC201" s="78">
        <f t="shared" si="683"/>
        <v>0</v>
      </c>
      <c r="DD201" s="78">
        <f t="shared" si="683"/>
        <v>0</v>
      </c>
      <c r="DE201" s="78">
        <f t="shared" si="683"/>
        <v>0</v>
      </c>
      <c r="DF201" s="78">
        <f t="shared" si="683"/>
        <v>3002.2481348263846</v>
      </c>
      <c r="DG201" s="78">
        <f t="shared" ref="DG201:FN205" si="687">DG122*DG$1</f>
        <v>2448.9899725154</v>
      </c>
      <c r="DH201" s="78" t="e">
        <f t="shared" si="687"/>
        <v>#N/A</v>
      </c>
      <c r="DI201" s="78">
        <f t="shared" si="687"/>
        <v>10815.04621559049</v>
      </c>
      <c r="DJ201" s="78">
        <f t="shared" si="687"/>
        <v>0</v>
      </c>
      <c r="DK201" s="78">
        <f t="shared" si="687"/>
        <v>14.294950299046384</v>
      </c>
      <c r="DL201" s="78">
        <f t="shared" si="687"/>
        <v>1827.1018543763726</v>
      </c>
      <c r="DM201" s="78">
        <f t="shared" si="687"/>
        <v>0</v>
      </c>
      <c r="DN201" s="78">
        <f t="shared" si="687"/>
        <v>553.5503095258357</v>
      </c>
      <c r="DO201" s="78">
        <f t="shared" si="687"/>
        <v>0</v>
      </c>
      <c r="DP201" s="78">
        <f t="shared" si="687"/>
        <v>0</v>
      </c>
      <c r="DQ201" s="78">
        <f t="shared" si="687"/>
        <v>0</v>
      </c>
      <c r="DR201" s="78">
        <f t="shared" si="687"/>
        <v>0</v>
      </c>
      <c r="DT201" s="78">
        <f t="shared" ref="DT201" si="688">DT122*DT$1</f>
        <v>0</v>
      </c>
      <c r="DU201" s="78">
        <f t="shared" si="687"/>
        <v>190140.35232898203</v>
      </c>
      <c r="DV201" s="78">
        <f t="shared" si="687"/>
        <v>4078.0925328745861</v>
      </c>
      <c r="DW201" s="78">
        <f t="shared" si="687"/>
        <v>0</v>
      </c>
      <c r="DX201" s="78">
        <f t="shared" si="687"/>
        <v>0</v>
      </c>
      <c r="DY201" s="78">
        <f t="shared" si="687"/>
        <v>98157.238115988657</v>
      </c>
      <c r="DZ201" s="78">
        <f t="shared" si="687"/>
        <v>0</v>
      </c>
      <c r="EA201" s="78">
        <f t="shared" si="687"/>
        <v>0</v>
      </c>
      <c r="EB201" s="78">
        <f t="shared" si="687"/>
        <v>0</v>
      </c>
      <c r="EC201" s="78">
        <f t="shared" si="687"/>
        <v>0</v>
      </c>
      <c r="ED201" s="78">
        <f t="shared" si="687"/>
        <v>2676.3403726977385</v>
      </c>
      <c r="EE201" s="78">
        <f t="shared" si="687"/>
        <v>2533.2432185994548</v>
      </c>
      <c r="EF201" s="78" t="e">
        <f t="shared" si="687"/>
        <v>#N/A</v>
      </c>
      <c r="EG201" s="78">
        <f t="shared" si="687"/>
        <v>12324.088589859506</v>
      </c>
      <c r="EH201" s="78">
        <f t="shared" si="687"/>
        <v>0</v>
      </c>
      <c r="EI201" s="78">
        <f t="shared" si="687"/>
        <v>30.470815111125187</v>
      </c>
      <c r="EJ201" s="78">
        <f t="shared" si="687"/>
        <v>1881.8147315002536</v>
      </c>
      <c r="EK201" s="78">
        <f t="shared" si="687"/>
        <v>0</v>
      </c>
      <c r="EL201" s="78">
        <f t="shared" si="687"/>
        <v>321.89051881767921</v>
      </c>
      <c r="EM201" s="78">
        <f t="shared" si="687"/>
        <v>0</v>
      </c>
      <c r="EN201" s="78">
        <f t="shared" si="687"/>
        <v>0</v>
      </c>
      <c r="EO201" s="78">
        <f t="shared" si="687"/>
        <v>0</v>
      </c>
      <c r="EP201" s="78">
        <f t="shared" si="687"/>
        <v>0</v>
      </c>
      <c r="ER201" s="78">
        <f t="shared" ref="ER201" si="689">ER122*ER$1</f>
        <v>0</v>
      </c>
      <c r="ES201" s="78">
        <f t="shared" si="687"/>
        <v>199787.32541019714</v>
      </c>
      <c r="ET201" s="78">
        <f t="shared" si="687"/>
        <v>3723.6508565237154</v>
      </c>
      <c r="EU201" s="78">
        <f t="shared" si="687"/>
        <v>0</v>
      </c>
      <c r="EV201" s="78">
        <f t="shared" si="687"/>
        <v>0</v>
      </c>
      <c r="EW201" s="78">
        <f t="shared" si="687"/>
        <v>102482.06274919484</v>
      </c>
      <c r="EX201" s="78">
        <f t="shared" si="687"/>
        <v>0</v>
      </c>
      <c r="EY201" s="78">
        <f t="shared" si="687"/>
        <v>0</v>
      </c>
      <c r="EZ201" s="78">
        <f t="shared" si="687"/>
        <v>0</v>
      </c>
      <c r="FA201" s="78">
        <f t="shared" si="687"/>
        <v>0</v>
      </c>
      <c r="FB201" s="78">
        <f t="shared" si="687"/>
        <v>3159.8883023777398</v>
      </c>
      <c r="FC201" s="78">
        <f t="shared" si="687"/>
        <v>2230.1052507300187</v>
      </c>
      <c r="FD201" s="78" t="e">
        <f t="shared" si="687"/>
        <v>#N/A</v>
      </c>
      <c r="FE201" s="78">
        <f t="shared" si="687"/>
        <v>12598.636318511471</v>
      </c>
      <c r="FF201" s="78">
        <f t="shared" si="687"/>
        <v>0</v>
      </c>
      <c r="FG201" s="78">
        <f t="shared" si="687"/>
        <v>112.85487078194514</v>
      </c>
      <c r="FH201" s="78">
        <f t="shared" si="687"/>
        <v>1275.734761670217</v>
      </c>
      <c r="FI201" s="78">
        <f t="shared" si="687"/>
        <v>0</v>
      </c>
      <c r="FJ201" s="78">
        <f t="shared" si="687"/>
        <v>110.00038202115967</v>
      </c>
      <c r="FK201" s="78">
        <f t="shared" si="687"/>
        <v>0</v>
      </c>
      <c r="FL201" s="78">
        <f t="shared" si="687"/>
        <v>0</v>
      </c>
      <c r="FM201" s="78">
        <f t="shared" si="687"/>
        <v>0</v>
      </c>
      <c r="FN201" s="78">
        <f t="shared" si="687"/>
        <v>0</v>
      </c>
    </row>
    <row r="202" spans="1:170" x14ac:dyDescent="0.25">
      <c r="A202" s="97">
        <v>198</v>
      </c>
      <c r="B202" s="65" t="s">
        <v>50</v>
      </c>
      <c r="D202" s="18">
        <f t="shared" si="584"/>
        <v>0</v>
      </c>
      <c r="E202" s="18">
        <f t="shared" si="656"/>
        <v>448.52908159801751</v>
      </c>
      <c r="F202" s="18">
        <f t="shared" si="656"/>
        <v>0</v>
      </c>
      <c r="G202" s="18">
        <f t="shared" si="656"/>
        <v>0</v>
      </c>
      <c r="H202" s="18">
        <f t="shared" si="656"/>
        <v>0</v>
      </c>
      <c r="I202" s="18">
        <f t="shared" si="656"/>
        <v>0</v>
      </c>
      <c r="J202" s="18">
        <f t="shared" si="656"/>
        <v>0</v>
      </c>
      <c r="K202" s="18">
        <f t="shared" si="656"/>
        <v>0</v>
      </c>
      <c r="L202" s="18">
        <f t="shared" si="656"/>
        <v>0</v>
      </c>
      <c r="M202" s="18">
        <f t="shared" si="656"/>
        <v>0</v>
      </c>
      <c r="N202" s="18">
        <f t="shared" si="656"/>
        <v>0</v>
      </c>
      <c r="O202" s="18">
        <f t="shared" si="656"/>
        <v>-159.82059050996048</v>
      </c>
      <c r="P202" s="18" t="e">
        <f t="shared" si="656"/>
        <v>#N/A</v>
      </c>
      <c r="Q202" s="18">
        <f t="shared" si="656"/>
        <v>-2570.8532894972009</v>
      </c>
      <c r="R202" s="18">
        <f t="shared" si="656"/>
        <v>0</v>
      </c>
      <c r="S202" s="18">
        <f t="shared" si="656"/>
        <v>30.094632208518703</v>
      </c>
      <c r="T202" s="18">
        <f t="shared" si="656"/>
        <v>-715.50572407779907</v>
      </c>
      <c r="U202" s="18">
        <f t="shared" si="656"/>
        <v>0</v>
      </c>
      <c r="V202" s="18">
        <f t="shared" si="656"/>
        <v>-555.57796633728572</v>
      </c>
      <c r="W202" s="18">
        <f t="shared" si="656"/>
        <v>0</v>
      </c>
      <c r="X202" s="18">
        <f t="shared" si="656"/>
        <v>0</v>
      </c>
      <c r="Y202" s="18">
        <f t="shared" si="656"/>
        <v>0</v>
      </c>
      <c r="Z202" s="18">
        <f t="shared" si="656"/>
        <v>0</v>
      </c>
      <c r="AB202" s="18">
        <f t="shared" ref="AB202:CM206" si="690">AB123*AB$1</f>
        <v>0</v>
      </c>
      <c r="AC202" s="18">
        <f t="shared" si="690"/>
        <v>3909.6385187420778</v>
      </c>
      <c r="AD202" s="18">
        <f t="shared" si="690"/>
        <v>0</v>
      </c>
      <c r="AE202" s="18">
        <f t="shared" si="690"/>
        <v>0</v>
      </c>
      <c r="AF202" s="18">
        <f t="shared" si="690"/>
        <v>0</v>
      </c>
      <c r="AG202" s="18">
        <f t="shared" si="690"/>
        <v>-1597.9723296361815</v>
      </c>
      <c r="AH202" s="18">
        <f t="shared" si="690"/>
        <v>0</v>
      </c>
      <c r="AI202" s="18">
        <f t="shared" si="690"/>
        <v>1.1412467423270851</v>
      </c>
      <c r="AJ202" s="18">
        <f t="shared" si="690"/>
        <v>0</v>
      </c>
      <c r="AK202" s="18">
        <f t="shared" si="690"/>
        <v>0</v>
      </c>
      <c r="AL202" s="18">
        <f t="shared" si="690"/>
        <v>0</v>
      </c>
      <c r="AM202" s="18">
        <f t="shared" si="690"/>
        <v>351.77901715507608</v>
      </c>
      <c r="AN202" s="18" t="e">
        <f t="shared" si="690"/>
        <v>#N/A</v>
      </c>
      <c r="AO202" s="18">
        <f t="shared" si="690"/>
        <v>2561.1519563292868</v>
      </c>
      <c r="AP202" s="18">
        <f t="shared" si="690"/>
        <v>0</v>
      </c>
      <c r="AQ202" s="18">
        <f t="shared" si="690"/>
        <v>3.3856461234583533</v>
      </c>
      <c r="AR202" s="18">
        <f t="shared" si="690"/>
        <v>-657.7104313413048</v>
      </c>
      <c r="AS202" s="18">
        <f t="shared" si="690"/>
        <v>0</v>
      </c>
      <c r="AT202" s="18">
        <f t="shared" si="690"/>
        <v>99.355183761047442</v>
      </c>
      <c r="AU202" s="18">
        <f t="shared" si="690"/>
        <v>0</v>
      </c>
      <c r="AV202" s="18">
        <f t="shared" si="690"/>
        <v>0</v>
      </c>
      <c r="AW202" s="18">
        <f t="shared" si="690"/>
        <v>0</v>
      </c>
      <c r="AX202" s="18">
        <f t="shared" si="690"/>
        <v>0</v>
      </c>
      <c r="AZ202" s="18">
        <f t="shared" ref="AZ202" si="691">AZ123*AZ$1</f>
        <v>0</v>
      </c>
      <c r="BA202" s="18">
        <f t="shared" si="690"/>
        <v>3333.9862215039802</v>
      </c>
      <c r="BB202" s="18">
        <f t="shared" si="690"/>
        <v>0</v>
      </c>
      <c r="BC202" s="18">
        <f t="shared" si="690"/>
        <v>0</v>
      </c>
      <c r="BD202" s="18">
        <f t="shared" si="690"/>
        <v>0</v>
      </c>
      <c r="BE202" s="18">
        <f t="shared" si="690"/>
        <v>438.95890619896232</v>
      </c>
      <c r="BF202" s="18">
        <f t="shared" si="690"/>
        <v>0</v>
      </c>
      <c r="BG202" s="18">
        <f t="shared" si="690"/>
        <v>1.1412467423270851</v>
      </c>
      <c r="BH202" s="18">
        <f t="shared" si="690"/>
        <v>0.27994583583822025</v>
      </c>
      <c r="BI202" s="18">
        <f t="shared" si="690"/>
        <v>0</v>
      </c>
      <c r="BJ202" s="18">
        <f t="shared" si="690"/>
        <v>0</v>
      </c>
      <c r="BK202" s="18">
        <f t="shared" si="690"/>
        <v>351.77901715507608</v>
      </c>
      <c r="BL202" s="18" t="e">
        <f t="shared" si="690"/>
        <v>#N/A</v>
      </c>
      <c r="BM202" s="18">
        <f t="shared" si="690"/>
        <v>2561.1519563292868</v>
      </c>
      <c r="BN202" s="18">
        <f t="shared" si="690"/>
        <v>0</v>
      </c>
      <c r="BO202" s="18">
        <f t="shared" si="690"/>
        <v>3.3856461234583533</v>
      </c>
      <c r="BP202" s="18">
        <f t="shared" si="690"/>
        <v>-888.89160228728201</v>
      </c>
      <c r="BQ202" s="18">
        <f t="shared" si="690"/>
        <v>0</v>
      </c>
      <c r="BR202" s="18">
        <f t="shared" si="690"/>
        <v>99.355183761047442</v>
      </c>
      <c r="BS202" s="18">
        <f t="shared" si="690"/>
        <v>0</v>
      </c>
      <c r="BT202" s="18">
        <f t="shared" si="690"/>
        <v>0</v>
      </c>
      <c r="BU202" s="18">
        <f t="shared" si="690"/>
        <v>0</v>
      </c>
      <c r="BV202" s="18">
        <f t="shared" si="690"/>
        <v>0</v>
      </c>
      <c r="BX202" s="18">
        <f t="shared" ref="BX202" si="692">BX123*BX$1</f>
        <v>0</v>
      </c>
      <c r="BY202" s="18">
        <f t="shared" si="690"/>
        <v>1563.855407496831</v>
      </c>
      <c r="BZ202" s="18">
        <f t="shared" si="690"/>
        <v>0</v>
      </c>
      <c r="CA202" s="18">
        <f t="shared" si="690"/>
        <v>0</v>
      </c>
      <c r="CB202" s="18">
        <f t="shared" si="690"/>
        <v>0</v>
      </c>
      <c r="CC202" s="18">
        <f t="shared" si="690"/>
        <v>74.658994292036624</v>
      </c>
      <c r="CD202" s="18">
        <f t="shared" si="690"/>
        <v>0</v>
      </c>
      <c r="CE202" s="18">
        <f t="shared" si="690"/>
        <v>-13.694960907925022</v>
      </c>
      <c r="CF202" s="18">
        <f t="shared" si="690"/>
        <v>4.479133373411524</v>
      </c>
      <c r="CG202" s="18">
        <f t="shared" si="690"/>
        <v>0</v>
      </c>
      <c r="CH202" s="18">
        <f t="shared" si="690"/>
        <v>0</v>
      </c>
      <c r="CI202" s="18">
        <f t="shared" si="690"/>
        <v>144.18596752529044</v>
      </c>
      <c r="CJ202" s="18" t="e">
        <f t="shared" si="690"/>
        <v>#N/A</v>
      </c>
      <c r="CK202" s="18">
        <f t="shared" si="690"/>
        <v>-509.31999131548321</v>
      </c>
      <c r="CL202" s="18">
        <f t="shared" si="690"/>
        <v>0</v>
      </c>
      <c r="CM202" s="18">
        <f t="shared" si="690"/>
        <v>0.94045725651620948</v>
      </c>
      <c r="CN202" s="18">
        <f t="shared" si="683"/>
        <v>-47.392140043925302</v>
      </c>
      <c r="CO202" s="18">
        <f t="shared" si="683"/>
        <v>0</v>
      </c>
      <c r="CP202" s="18">
        <f t="shared" si="683"/>
        <v>253.45710143124347</v>
      </c>
      <c r="CQ202" s="18">
        <f t="shared" si="683"/>
        <v>0</v>
      </c>
      <c r="CR202" s="18">
        <f t="shared" si="683"/>
        <v>0</v>
      </c>
      <c r="CS202" s="18">
        <f t="shared" si="683"/>
        <v>0</v>
      </c>
      <c r="CT202" s="18">
        <f t="shared" si="683"/>
        <v>0</v>
      </c>
      <c r="CV202" s="18">
        <f t="shared" ref="CV202" si="693">CV123*CV$1</f>
        <v>0</v>
      </c>
      <c r="CW202" s="18">
        <f t="shared" si="683"/>
        <v>0</v>
      </c>
      <c r="CX202" s="18">
        <f t="shared" si="683"/>
        <v>0</v>
      </c>
      <c r="CY202" s="18">
        <f t="shared" si="683"/>
        <v>0</v>
      </c>
      <c r="CZ202" s="18">
        <f t="shared" si="683"/>
        <v>0</v>
      </c>
      <c r="DA202" s="18">
        <f t="shared" si="683"/>
        <v>-54.869863274870291</v>
      </c>
      <c r="DB202" s="18">
        <f t="shared" si="683"/>
        <v>0</v>
      </c>
      <c r="DC202" s="18">
        <f t="shared" si="683"/>
        <v>7.4181038251260532</v>
      </c>
      <c r="DD202" s="18">
        <f t="shared" si="683"/>
        <v>12.597562612719912</v>
      </c>
      <c r="DE202" s="18">
        <f t="shared" si="683"/>
        <v>0</v>
      </c>
      <c r="DF202" s="18">
        <f t="shared" si="683"/>
        <v>0</v>
      </c>
      <c r="DG202" s="18">
        <f t="shared" si="687"/>
        <v>32.137836135155091</v>
      </c>
      <c r="DH202" s="18" t="e">
        <f t="shared" si="687"/>
        <v>#N/A</v>
      </c>
      <c r="DI202" s="18">
        <f t="shared" si="687"/>
        <v>185.29546350715674</v>
      </c>
      <c r="DJ202" s="18">
        <f t="shared" si="687"/>
        <v>0</v>
      </c>
      <c r="DK202" s="18">
        <f t="shared" si="687"/>
        <v>0</v>
      </c>
      <c r="DL202" s="18">
        <f t="shared" si="687"/>
        <v>295.1412949076975</v>
      </c>
      <c r="DM202" s="18">
        <f t="shared" si="687"/>
        <v>0</v>
      </c>
      <c r="DN202" s="18">
        <f t="shared" si="687"/>
        <v>-20.783482317361965</v>
      </c>
      <c r="DO202" s="18">
        <f t="shared" si="687"/>
        <v>0</v>
      </c>
      <c r="DP202" s="18">
        <f t="shared" si="687"/>
        <v>0</v>
      </c>
      <c r="DQ202" s="18">
        <f t="shared" si="687"/>
        <v>0</v>
      </c>
      <c r="DR202" s="18">
        <f t="shared" si="687"/>
        <v>0</v>
      </c>
      <c r="DT202" s="18">
        <f t="shared" ref="DT202" si="694">DT123*DT$1</f>
        <v>0</v>
      </c>
      <c r="DU202" s="18">
        <f t="shared" si="687"/>
        <v>0</v>
      </c>
      <c r="DV202" s="18">
        <f t="shared" si="687"/>
        <v>0</v>
      </c>
      <c r="DW202" s="18">
        <f t="shared" si="687"/>
        <v>0</v>
      </c>
      <c r="DX202" s="18">
        <f t="shared" si="687"/>
        <v>0</v>
      </c>
      <c r="DY202" s="18">
        <f t="shared" si="687"/>
        <v>-201.93908697062921</v>
      </c>
      <c r="DZ202" s="18">
        <f t="shared" si="687"/>
        <v>0</v>
      </c>
      <c r="EA202" s="18">
        <f t="shared" si="687"/>
        <v>-13.694960907925022</v>
      </c>
      <c r="EB202" s="18">
        <f t="shared" si="687"/>
        <v>-5.5989167167644052</v>
      </c>
      <c r="EC202" s="18">
        <f t="shared" si="687"/>
        <v>0</v>
      </c>
      <c r="ED202" s="18">
        <f t="shared" si="687"/>
        <v>69.078275668571678</v>
      </c>
      <c r="EE202" s="18">
        <f t="shared" si="687"/>
        <v>34.743606632600098</v>
      </c>
      <c r="EF202" s="18" t="e">
        <f t="shared" si="687"/>
        <v>#N/A</v>
      </c>
      <c r="EG202" s="18">
        <f t="shared" si="687"/>
        <v>-51.417065789944012</v>
      </c>
      <c r="EH202" s="18">
        <f t="shared" si="687"/>
        <v>0</v>
      </c>
      <c r="EI202" s="18">
        <f t="shared" si="687"/>
        <v>0</v>
      </c>
      <c r="EJ202" s="18">
        <f t="shared" si="687"/>
        <v>-7.3207370799559426</v>
      </c>
      <c r="EK202" s="18">
        <f t="shared" si="687"/>
        <v>0</v>
      </c>
      <c r="EL202" s="18">
        <f t="shared" si="687"/>
        <v>25.34571014312435</v>
      </c>
      <c r="EM202" s="18">
        <f t="shared" si="687"/>
        <v>0</v>
      </c>
      <c r="EN202" s="18">
        <f t="shared" si="687"/>
        <v>0</v>
      </c>
      <c r="EO202" s="18">
        <f t="shared" si="687"/>
        <v>0</v>
      </c>
      <c r="EP202" s="18">
        <f t="shared" si="687"/>
        <v>0</v>
      </c>
      <c r="ER202" s="18">
        <f t="shared" ref="ER202" si="695">ER123*ER$1</f>
        <v>0</v>
      </c>
      <c r="ES202" s="18">
        <f t="shared" si="687"/>
        <v>0</v>
      </c>
      <c r="ET202" s="18">
        <f t="shared" si="687"/>
        <v>0</v>
      </c>
      <c r="EU202" s="18">
        <f t="shared" si="687"/>
        <v>0</v>
      </c>
      <c r="EV202" s="18">
        <f t="shared" si="687"/>
        <v>0</v>
      </c>
      <c r="EW202" s="18">
        <f t="shared" si="687"/>
        <v>-251.41191451354504</v>
      </c>
      <c r="EX202" s="18">
        <f t="shared" si="687"/>
        <v>0</v>
      </c>
      <c r="EY202" s="18">
        <f t="shared" si="687"/>
        <v>13.694960907925022</v>
      </c>
      <c r="EZ202" s="18">
        <f t="shared" si="687"/>
        <v>2.5195125225439825</v>
      </c>
      <c r="FA202" s="18">
        <f t="shared" si="687"/>
        <v>0</v>
      </c>
      <c r="FB202" s="18">
        <f t="shared" si="687"/>
        <v>0</v>
      </c>
      <c r="FC202" s="18">
        <f t="shared" si="687"/>
        <v>7.3830164094275217</v>
      </c>
      <c r="FD202" s="18" t="e">
        <f t="shared" si="687"/>
        <v>#N/A</v>
      </c>
      <c r="FE202" s="18">
        <f t="shared" si="687"/>
        <v>108.16986482224073</v>
      </c>
      <c r="FF202" s="18">
        <f t="shared" si="687"/>
        <v>0</v>
      </c>
      <c r="FG202" s="18">
        <f t="shared" si="687"/>
        <v>0</v>
      </c>
      <c r="FH202" s="18">
        <f t="shared" si="687"/>
        <v>82.069315685821877</v>
      </c>
      <c r="FI202" s="18">
        <f t="shared" si="687"/>
        <v>0</v>
      </c>
      <c r="FJ202" s="18">
        <f t="shared" si="687"/>
        <v>-65.391932169260812</v>
      </c>
      <c r="FK202" s="18">
        <f t="shared" si="687"/>
        <v>0</v>
      </c>
      <c r="FL202" s="18">
        <f t="shared" si="687"/>
        <v>0</v>
      </c>
      <c r="FM202" s="18">
        <f t="shared" si="687"/>
        <v>0</v>
      </c>
      <c r="FN202" s="18">
        <f t="shared" si="687"/>
        <v>0</v>
      </c>
    </row>
    <row r="203" spans="1:170" x14ac:dyDescent="0.25">
      <c r="A203" s="97">
        <v>199</v>
      </c>
      <c r="B203" s="66" t="s">
        <v>51</v>
      </c>
      <c r="D203" s="78">
        <f t="shared" si="584"/>
        <v>2987.7314625803119</v>
      </c>
      <c r="E203" s="78">
        <f t="shared" si="656"/>
        <v>0</v>
      </c>
      <c r="F203" s="78">
        <f t="shared" si="656"/>
        <v>817.98000008944405</v>
      </c>
      <c r="G203" s="78">
        <f t="shared" si="656"/>
        <v>0</v>
      </c>
      <c r="H203" s="78">
        <f t="shared" si="656"/>
        <v>0</v>
      </c>
      <c r="I203" s="78">
        <f t="shared" si="656"/>
        <v>115.58651525935791</v>
      </c>
      <c r="J203" s="78">
        <f t="shared" si="656"/>
        <v>0</v>
      </c>
      <c r="K203" s="78">
        <f t="shared" si="656"/>
        <v>0</v>
      </c>
      <c r="L203" s="78">
        <f t="shared" si="656"/>
        <v>0</v>
      </c>
      <c r="M203" s="78">
        <f t="shared" si="656"/>
        <v>0</v>
      </c>
      <c r="N203" s="78">
        <f t="shared" si="656"/>
        <v>0</v>
      </c>
      <c r="O203" s="78">
        <f t="shared" si="656"/>
        <v>0</v>
      </c>
      <c r="P203" s="78" t="e">
        <f t="shared" si="656"/>
        <v>#N/A</v>
      </c>
      <c r="Q203" s="78">
        <f t="shared" si="656"/>
        <v>0</v>
      </c>
      <c r="R203" s="78">
        <f t="shared" si="656"/>
        <v>0</v>
      </c>
      <c r="S203" s="78">
        <f t="shared" si="656"/>
        <v>0</v>
      </c>
      <c r="T203" s="78">
        <f t="shared" si="656"/>
        <v>0</v>
      </c>
      <c r="U203" s="78">
        <f t="shared" si="656"/>
        <v>0</v>
      </c>
      <c r="V203" s="78">
        <f t="shared" si="656"/>
        <v>0</v>
      </c>
      <c r="W203" s="78">
        <f t="shared" si="656"/>
        <v>0</v>
      </c>
      <c r="X203" s="78">
        <f t="shared" si="656"/>
        <v>0</v>
      </c>
      <c r="Y203" s="78">
        <f t="shared" si="656"/>
        <v>0</v>
      </c>
      <c r="Z203" s="78">
        <f t="shared" si="656"/>
        <v>0</v>
      </c>
      <c r="AB203" s="78">
        <f t="shared" ref="AB203" si="696">AB124*AB$1</f>
        <v>4226.8827604246808</v>
      </c>
      <c r="AC203" s="78">
        <f t="shared" si="690"/>
        <v>0</v>
      </c>
      <c r="AD203" s="78">
        <f t="shared" si="690"/>
        <v>598.64404716184811</v>
      </c>
      <c r="AE203" s="78">
        <f t="shared" si="690"/>
        <v>0</v>
      </c>
      <c r="AF203" s="78">
        <f t="shared" si="690"/>
        <v>0</v>
      </c>
      <c r="AG203" s="78">
        <f t="shared" si="690"/>
        <v>115.58651525935791</v>
      </c>
      <c r="AH203" s="78">
        <f t="shared" si="690"/>
        <v>0</v>
      </c>
      <c r="AI203" s="78">
        <f t="shared" si="690"/>
        <v>0</v>
      </c>
      <c r="AJ203" s="78">
        <f t="shared" si="690"/>
        <v>0</v>
      </c>
      <c r="AK203" s="78">
        <f t="shared" si="690"/>
        <v>0</v>
      </c>
      <c r="AL203" s="78">
        <f t="shared" si="690"/>
        <v>0</v>
      </c>
      <c r="AM203" s="78">
        <f t="shared" si="690"/>
        <v>0</v>
      </c>
      <c r="AN203" s="78" t="e">
        <f t="shared" si="690"/>
        <v>#N/A</v>
      </c>
      <c r="AO203" s="78">
        <f t="shared" si="690"/>
        <v>0</v>
      </c>
      <c r="AP203" s="78">
        <f t="shared" si="690"/>
        <v>0</v>
      </c>
      <c r="AQ203" s="78">
        <f t="shared" si="690"/>
        <v>0</v>
      </c>
      <c r="AR203" s="78">
        <f t="shared" si="690"/>
        <v>0</v>
      </c>
      <c r="AS203" s="78">
        <f t="shared" si="690"/>
        <v>0</v>
      </c>
      <c r="AT203" s="78">
        <f t="shared" si="690"/>
        <v>0</v>
      </c>
      <c r="AU203" s="78">
        <f t="shared" si="690"/>
        <v>0</v>
      </c>
      <c r="AV203" s="78">
        <f t="shared" si="690"/>
        <v>0</v>
      </c>
      <c r="AW203" s="78">
        <f t="shared" si="690"/>
        <v>0</v>
      </c>
      <c r="AX203" s="78">
        <f t="shared" si="690"/>
        <v>0</v>
      </c>
      <c r="AZ203" s="78">
        <f t="shared" ref="AZ203" si="697">AZ124*AZ$1</f>
        <v>4046.1731961557098</v>
      </c>
      <c r="BA203" s="78">
        <f t="shared" si="690"/>
        <v>0</v>
      </c>
      <c r="BB203" s="78">
        <f t="shared" si="690"/>
        <v>544.23175420040036</v>
      </c>
      <c r="BC203" s="78">
        <f t="shared" si="690"/>
        <v>0</v>
      </c>
      <c r="BD203" s="78">
        <f t="shared" si="690"/>
        <v>0</v>
      </c>
      <c r="BE203" s="78">
        <f t="shared" si="690"/>
        <v>26.535425682109402</v>
      </c>
      <c r="BF203" s="78">
        <f t="shared" si="690"/>
        <v>0</v>
      </c>
      <c r="BG203" s="78">
        <f t="shared" si="690"/>
        <v>0</v>
      </c>
      <c r="BH203" s="78">
        <f t="shared" si="690"/>
        <v>0</v>
      </c>
      <c r="BI203" s="78">
        <f t="shared" si="690"/>
        <v>0</v>
      </c>
      <c r="BJ203" s="78">
        <f t="shared" si="690"/>
        <v>0</v>
      </c>
      <c r="BK203" s="78">
        <f t="shared" si="690"/>
        <v>0</v>
      </c>
      <c r="BL203" s="78" t="e">
        <f t="shared" si="690"/>
        <v>#N/A</v>
      </c>
      <c r="BM203" s="78">
        <f t="shared" si="690"/>
        <v>0</v>
      </c>
      <c r="BN203" s="78">
        <f t="shared" si="690"/>
        <v>0</v>
      </c>
      <c r="BO203" s="78">
        <f t="shared" si="690"/>
        <v>0</v>
      </c>
      <c r="BP203" s="78">
        <f t="shared" si="690"/>
        <v>0</v>
      </c>
      <c r="BQ203" s="78">
        <f t="shared" si="690"/>
        <v>0</v>
      </c>
      <c r="BR203" s="78">
        <f t="shared" si="690"/>
        <v>0</v>
      </c>
      <c r="BS203" s="78">
        <f t="shared" si="690"/>
        <v>0</v>
      </c>
      <c r="BT203" s="78">
        <f t="shared" si="690"/>
        <v>0</v>
      </c>
      <c r="BU203" s="78">
        <f t="shared" si="690"/>
        <v>0</v>
      </c>
      <c r="BV203" s="78">
        <f t="shared" si="690"/>
        <v>0</v>
      </c>
      <c r="BX203" s="78">
        <f t="shared" ref="BX203" si="698">BX124*BX$1</f>
        <v>3677.0093720062423</v>
      </c>
      <c r="BY203" s="78">
        <f t="shared" si="690"/>
        <v>0</v>
      </c>
      <c r="BZ203" s="78">
        <f t="shared" si="690"/>
        <v>1095.2650450209819</v>
      </c>
      <c r="CA203" s="78">
        <f t="shared" si="690"/>
        <v>0</v>
      </c>
      <c r="CB203" s="78">
        <f t="shared" si="690"/>
        <v>0</v>
      </c>
      <c r="CC203" s="78">
        <f t="shared" si="690"/>
        <v>31.032955458738115</v>
      </c>
      <c r="CD203" s="78">
        <f t="shared" si="690"/>
        <v>0</v>
      </c>
      <c r="CE203" s="78">
        <f t="shared" si="690"/>
        <v>0</v>
      </c>
      <c r="CF203" s="78">
        <f t="shared" si="690"/>
        <v>0</v>
      </c>
      <c r="CG203" s="78">
        <f t="shared" si="690"/>
        <v>0</v>
      </c>
      <c r="CH203" s="78">
        <f t="shared" si="690"/>
        <v>0</v>
      </c>
      <c r="CI203" s="78">
        <f t="shared" si="690"/>
        <v>0</v>
      </c>
      <c r="CJ203" s="78" t="e">
        <f t="shared" si="690"/>
        <v>#N/A</v>
      </c>
      <c r="CK203" s="78">
        <f t="shared" si="690"/>
        <v>0</v>
      </c>
      <c r="CL203" s="78">
        <f t="shared" si="690"/>
        <v>0</v>
      </c>
      <c r="CM203" s="78">
        <f t="shared" si="690"/>
        <v>0</v>
      </c>
      <c r="CN203" s="78">
        <f t="shared" si="683"/>
        <v>0</v>
      </c>
      <c r="CO203" s="78">
        <f t="shared" si="683"/>
        <v>0</v>
      </c>
      <c r="CP203" s="78">
        <f t="shared" si="683"/>
        <v>0</v>
      </c>
      <c r="CQ203" s="78">
        <f t="shared" si="683"/>
        <v>0</v>
      </c>
      <c r="CR203" s="78">
        <f t="shared" si="683"/>
        <v>0</v>
      </c>
      <c r="CS203" s="78">
        <f t="shared" si="683"/>
        <v>0</v>
      </c>
      <c r="CT203" s="78">
        <f t="shared" si="683"/>
        <v>0</v>
      </c>
      <c r="CV203" s="78">
        <f t="shared" ref="CV203" si="699">CV124*CV$1</f>
        <v>982.71582092935364</v>
      </c>
      <c r="CW203" s="78">
        <f t="shared" si="683"/>
        <v>0</v>
      </c>
      <c r="CX203" s="78">
        <f t="shared" si="683"/>
        <v>1216.8221074968558</v>
      </c>
      <c r="CY203" s="78">
        <f t="shared" si="683"/>
        <v>0</v>
      </c>
      <c r="CZ203" s="78">
        <f t="shared" si="683"/>
        <v>0</v>
      </c>
      <c r="DA203" s="78">
        <f t="shared" si="683"/>
        <v>0</v>
      </c>
      <c r="DB203" s="78">
        <f t="shared" si="683"/>
        <v>0</v>
      </c>
      <c r="DC203" s="78">
        <f t="shared" si="683"/>
        <v>0</v>
      </c>
      <c r="DD203" s="78">
        <f t="shared" si="683"/>
        <v>0</v>
      </c>
      <c r="DE203" s="78">
        <f t="shared" si="683"/>
        <v>0</v>
      </c>
      <c r="DF203" s="78">
        <f t="shared" si="683"/>
        <v>0</v>
      </c>
      <c r="DG203" s="78">
        <f t="shared" si="687"/>
        <v>0</v>
      </c>
      <c r="DH203" s="78" t="e">
        <f t="shared" si="687"/>
        <v>#N/A</v>
      </c>
      <c r="DI203" s="78">
        <f t="shared" si="687"/>
        <v>0</v>
      </c>
      <c r="DJ203" s="78">
        <f t="shared" si="687"/>
        <v>0</v>
      </c>
      <c r="DK203" s="78">
        <f t="shared" si="687"/>
        <v>0</v>
      </c>
      <c r="DL203" s="78">
        <f t="shared" si="687"/>
        <v>0</v>
      </c>
      <c r="DM203" s="78">
        <f t="shared" si="687"/>
        <v>0</v>
      </c>
      <c r="DN203" s="78">
        <f t="shared" si="687"/>
        <v>0</v>
      </c>
      <c r="DO203" s="78">
        <f t="shared" si="687"/>
        <v>0</v>
      </c>
      <c r="DP203" s="78">
        <f t="shared" si="687"/>
        <v>0</v>
      </c>
      <c r="DQ203" s="78">
        <f t="shared" si="687"/>
        <v>0</v>
      </c>
      <c r="DR203" s="78">
        <f t="shared" si="687"/>
        <v>0</v>
      </c>
      <c r="DT203" s="78">
        <f t="shared" ref="DT203" si="700">DT124*DT$1</f>
        <v>1941.3370332895115</v>
      </c>
      <c r="DU203" s="78">
        <f t="shared" si="687"/>
        <v>0</v>
      </c>
      <c r="DV203" s="78">
        <f t="shared" si="687"/>
        <v>1481.2658512894923</v>
      </c>
      <c r="DW203" s="78">
        <f t="shared" si="687"/>
        <v>0</v>
      </c>
      <c r="DX203" s="78">
        <f t="shared" si="687"/>
        <v>0</v>
      </c>
      <c r="DY203" s="78">
        <f t="shared" si="687"/>
        <v>0</v>
      </c>
      <c r="DZ203" s="78">
        <f t="shared" si="687"/>
        <v>0</v>
      </c>
      <c r="EA203" s="78">
        <f t="shared" si="687"/>
        <v>0</v>
      </c>
      <c r="EB203" s="78">
        <f t="shared" si="687"/>
        <v>0</v>
      </c>
      <c r="EC203" s="78">
        <f t="shared" si="687"/>
        <v>0</v>
      </c>
      <c r="ED203" s="78">
        <f t="shared" si="687"/>
        <v>0</v>
      </c>
      <c r="EE203" s="78">
        <f t="shared" si="687"/>
        <v>0</v>
      </c>
      <c r="EF203" s="78" t="e">
        <f t="shared" si="687"/>
        <v>#N/A</v>
      </c>
      <c r="EG203" s="78">
        <f t="shared" si="687"/>
        <v>0</v>
      </c>
      <c r="EH203" s="78">
        <f t="shared" si="687"/>
        <v>0</v>
      </c>
      <c r="EI203" s="78">
        <f t="shared" si="687"/>
        <v>0</v>
      </c>
      <c r="EJ203" s="78">
        <f t="shared" si="687"/>
        <v>0</v>
      </c>
      <c r="EK203" s="78">
        <f t="shared" si="687"/>
        <v>0</v>
      </c>
      <c r="EL203" s="78">
        <f t="shared" si="687"/>
        <v>0</v>
      </c>
      <c r="EM203" s="78">
        <f t="shared" si="687"/>
        <v>0</v>
      </c>
      <c r="EN203" s="78">
        <f t="shared" si="687"/>
        <v>0</v>
      </c>
      <c r="EO203" s="78">
        <f t="shared" si="687"/>
        <v>0</v>
      </c>
      <c r="EP203" s="78">
        <f t="shared" si="687"/>
        <v>0</v>
      </c>
      <c r="ER203" s="78">
        <f t="shared" ref="ER203" si="701">ER124*ER$1</f>
        <v>1788.1641645281936</v>
      </c>
      <c r="ES203" s="78">
        <f t="shared" si="687"/>
        <v>0</v>
      </c>
      <c r="ET203" s="78">
        <f t="shared" si="687"/>
        <v>1491.2233009014371</v>
      </c>
      <c r="EU203" s="78">
        <f t="shared" si="687"/>
        <v>0</v>
      </c>
      <c r="EV203" s="78">
        <f t="shared" si="687"/>
        <v>0</v>
      </c>
      <c r="EW203" s="78">
        <f t="shared" si="687"/>
        <v>0</v>
      </c>
      <c r="EX203" s="78">
        <f t="shared" si="687"/>
        <v>0</v>
      </c>
      <c r="EY203" s="78">
        <f t="shared" si="687"/>
        <v>0</v>
      </c>
      <c r="EZ203" s="78">
        <f t="shared" si="687"/>
        <v>0</v>
      </c>
      <c r="FA203" s="78">
        <f t="shared" si="687"/>
        <v>0</v>
      </c>
      <c r="FB203" s="78">
        <f t="shared" si="687"/>
        <v>0</v>
      </c>
      <c r="FC203" s="78">
        <f t="shared" si="687"/>
        <v>0</v>
      </c>
      <c r="FD203" s="78" t="e">
        <f t="shared" si="687"/>
        <v>#N/A</v>
      </c>
      <c r="FE203" s="78">
        <f t="shared" si="687"/>
        <v>0</v>
      </c>
      <c r="FF203" s="78">
        <f t="shared" si="687"/>
        <v>0</v>
      </c>
      <c r="FG203" s="78">
        <f t="shared" si="687"/>
        <v>0</v>
      </c>
      <c r="FH203" s="78">
        <f t="shared" si="687"/>
        <v>0</v>
      </c>
      <c r="FI203" s="78">
        <f t="shared" si="687"/>
        <v>0</v>
      </c>
      <c r="FJ203" s="78">
        <f t="shared" si="687"/>
        <v>0</v>
      </c>
      <c r="FK203" s="78">
        <f t="shared" si="687"/>
        <v>0</v>
      </c>
      <c r="FL203" s="78">
        <f t="shared" si="687"/>
        <v>0</v>
      </c>
      <c r="FM203" s="78">
        <f t="shared" si="687"/>
        <v>0</v>
      </c>
      <c r="FN203" s="78">
        <f t="shared" si="687"/>
        <v>0</v>
      </c>
    </row>
    <row r="204" spans="1:170" x14ac:dyDescent="0.25">
      <c r="A204" s="97">
        <v>200</v>
      </c>
      <c r="B204" s="65" t="s">
        <v>49</v>
      </c>
      <c r="D204" s="18">
        <f t="shared" si="584"/>
        <v>0</v>
      </c>
      <c r="E204" s="18">
        <f t="shared" si="656"/>
        <v>163.10148421746089</v>
      </c>
      <c r="F204" s="18">
        <f t="shared" si="656"/>
        <v>0</v>
      </c>
      <c r="G204" s="18">
        <f t="shared" si="656"/>
        <v>0</v>
      </c>
      <c r="H204" s="18">
        <f t="shared" si="656"/>
        <v>0</v>
      </c>
      <c r="I204" s="18">
        <f t="shared" si="656"/>
        <v>1.799011910651485</v>
      </c>
      <c r="J204" s="18">
        <f t="shared" si="656"/>
        <v>0</v>
      </c>
      <c r="K204" s="18">
        <f t="shared" si="656"/>
        <v>0.57062337116354256</v>
      </c>
      <c r="L204" s="18">
        <f t="shared" si="656"/>
        <v>0</v>
      </c>
      <c r="M204" s="18">
        <f t="shared" si="656"/>
        <v>0</v>
      </c>
      <c r="N204" s="18">
        <f t="shared" si="656"/>
        <v>15.941140538901156</v>
      </c>
      <c r="O204" s="18">
        <f t="shared" si="656"/>
        <v>0</v>
      </c>
      <c r="P204" s="18" t="e">
        <f t="shared" si="656"/>
        <v>#N/A</v>
      </c>
      <c r="Q204" s="18">
        <f t="shared" si="656"/>
        <v>0</v>
      </c>
      <c r="R204" s="18">
        <f t="shared" si="656"/>
        <v>10.4160321410668</v>
      </c>
      <c r="S204" s="18">
        <f t="shared" si="656"/>
        <v>0</v>
      </c>
      <c r="T204" s="18">
        <f t="shared" si="656"/>
        <v>0</v>
      </c>
      <c r="U204" s="18">
        <f t="shared" si="656"/>
        <v>0</v>
      </c>
      <c r="V204" s="18">
        <f t="shared" si="656"/>
        <v>0</v>
      </c>
      <c r="W204" s="18">
        <f t="shared" si="656"/>
        <v>0</v>
      </c>
      <c r="X204" s="18">
        <f t="shared" si="656"/>
        <v>0</v>
      </c>
      <c r="Y204" s="18">
        <f t="shared" si="656"/>
        <v>0</v>
      </c>
      <c r="Z204" s="18">
        <f t="shared" si="656"/>
        <v>0</v>
      </c>
      <c r="AB204" s="18">
        <f t="shared" ref="AB204" si="702">AB125*AB$1</f>
        <v>0</v>
      </c>
      <c r="AC204" s="18">
        <f t="shared" si="690"/>
        <v>187.08699660238162</v>
      </c>
      <c r="AD204" s="18">
        <f t="shared" si="690"/>
        <v>0</v>
      </c>
      <c r="AE204" s="18">
        <f t="shared" si="690"/>
        <v>0</v>
      </c>
      <c r="AF204" s="18">
        <f t="shared" si="690"/>
        <v>0</v>
      </c>
      <c r="AG204" s="18">
        <f t="shared" si="690"/>
        <v>1.799011910651485</v>
      </c>
      <c r="AH204" s="18">
        <f t="shared" si="690"/>
        <v>0</v>
      </c>
      <c r="AI204" s="18">
        <f t="shared" si="690"/>
        <v>0.57062337116354256</v>
      </c>
      <c r="AJ204" s="18">
        <f t="shared" si="690"/>
        <v>0</v>
      </c>
      <c r="AK204" s="18">
        <f t="shared" si="690"/>
        <v>0</v>
      </c>
      <c r="AL204" s="18">
        <f t="shared" si="690"/>
        <v>15.941140538901156</v>
      </c>
      <c r="AM204" s="18">
        <f t="shared" si="690"/>
        <v>0</v>
      </c>
      <c r="AN204" s="18" t="e">
        <f t="shared" si="690"/>
        <v>#N/A</v>
      </c>
      <c r="AO204" s="18">
        <f t="shared" si="690"/>
        <v>0</v>
      </c>
      <c r="AP204" s="18">
        <f t="shared" si="690"/>
        <v>10.4160321410668</v>
      </c>
      <c r="AQ204" s="18">
        <f t="shared" si="690"/>
        <v>0</v>
      </c>
      <c r="AR204" s="18">
        <f t="shared" si="690"/>
        <v>3.0824156126130284</v>
      </c>
      <c r="AS204" s="18">
        <f t="shared" si="690"/>
        <v>0</v>
      </c>
      <c r="AT204" s="18">
        <f t="shared" si="690"/>
        <v>0</v>
      </c>
      <c r="AU204" s="18">
        <f t="shared" si="690"/>
        <v>0</v>
      </c>
      <c r="AV204" s="18">
        <f t="shared" si="690"/>
        <v>0</v>
      </c>
      <c r="AW204" s="18">
        <f t="shared" si="690"/>
        <v>0</v>
      </c>
      <c r="AX204" s="18">
        <f t="shared" si="690"/>
        <v>0</v>
      </c>
      <c r="AZ204" s="18">
        <f t="shared" ref="AZ204" si="703">AZ125*AZ$1</f>
        <v>0</v>
      </c>
      <c r="BA204" s="18">
        <f t="shared" si="690"/>
        <v>187.08699660238162</v>
      </c>
      <c r="BB204" s="18">
        <f t="shared" si="690"/>
        <v>0</v>
      </c>
      <c r="BC204" s="18">
        <f t="shared" si="690"/>
        <v>0</v>
      </c>
      <c r="BD204" s="18">
        <f t="shared" si="690"/>
        <v>0</v>
      </c>
      <c r="BE204" s="18">
        <f t="shared" si="690"/>
        <v>1.799011910651485</v>
      </c>
      <c r="BF204" s="18">
        <f t="shared" si="690"/>
        <v>0</v>
      </c>
      <c r="BG204" s="18">
        <f t="shared" si="690"/>
        <v>0.57062337116354256</v>
      </c>
      <c r="BH204" s="18">
        <f t="shared" si="690"/>
        <v>0</v>
      </c>
      <c r="BI204" s="18">
        <f t="shared" si="690"/>
        <v>0</v>
      </c>
      <c r="BJ204" s="18">
        <f t="shared" si="690"/>
        <v>15.941140538901156</v>
      </c>
      <c r="BK204" s="18">
        <f t="shared" si="690"/>
        <v>0</v>
      </c>
      <c r="BL204" s="18" t="e">
        <f t="shared" si="690"/>
        <v>#N/A</v>
      </c>
      <c r="BM204" s="18">
        <f t="shared" si="690"/>
        <v>0</v>
      </c>
      <c r="BN204" s="18">
        <f t="shared" si="690"/>
        <v>10.4160321410668</v>
      </c>
      <c r="BO204" s="18">
        <f t="shared" si="690"/>
        <v>0</v>
      </c>
      <c r="BP204" s="18">
        <f t="shared" si="690"/>
        <v>3.0824156126130284</v>
      </c>
      <c r="BQ204" s="18">
        <f t="shared" si="690"/>
        <v>0</v>
      </c>
      <c r="BR204" s="18">
        <f t="shared" si="690"/>
        <v>0</v>
      </c>
      <c r="BS204" s="18">
        <f t="shared" si="690"/>
        <v>0</v>
      </c>
      <c r="BT204" s="18">
        <f t="shared" si="690"/>
        <v>0</v>
      </c>
      <c r="BU204" s="18">
        <f t="shared" si="690"/>
        <v>0</v>
      </c>
      <c r="BV204" s="18">
        <f t="shared" si="690"/>
        <v>0</v>
      </c>
      <c r="BX204" s="18">
        <f t="shared" ref="BX204" si="704">BX125*BX$1</f>
        <v>0</v>
      </c>
      <c r="BY204" s="18">
        <f t="shared" si="690"/>
        <v>86.347844585714597</v>
      </c>
      <c r="BZ204" s="18">
        <f t="shared" si="690"/>
        <v>0</v>
      </c>
      <c r="CA204" s="18">
        <f t="shared" si="690"/>
        <v>0</v>
      </c>
      <c r="CB204" s="18">
        <f t="shared" si="690"/>
        <v>0</v>
      </c>
      <c r="CC204" s="18">
        <f t="shared" si="690"/>
        <v>7.6458006202688109</v>
      </c>
      <c r="CD204" s="18">
        <f t="shared" si="690"/>
        <v>0</v>
      </c>
      <c r="CE204" s="18">
        <f t="shared" si="690"/>
        <v>-0.85593505674531389</v>
      </c>
      <c r="CF204" s="18">
        <f t="shared" si="690"/>
        <v>0</v>
      </c>
      <c r="CG204" s="18">
        <f t="shared" si="690"/>
        <v>0</v>
      </c>
      <c r="CH204" s="18">
        <f t="shared" si="690"/>
        <v>99.189318908718306</v>
      </c>
      <c r="CI204" s="18">
        <f t="shared" si="690"/>
        <v>0</v>
      </c>
      <c r="CJ204" s="18" t="e">
        <f t="shared" si="690"/>
        <v>#N/A</v>
      </c>
      <c r="CK204" s="18">
        <f t="shared" si="690"/>
        <v>0</v>
      </c>
      <c r="CL204" s="18">
        <f t="shared" si="690"/>
        <v>10.24527751580341</v>
      </c>
      <c r="CM204" s="18">
        <f t="shared" si="690"/>
        <v>0</v>
      </c>
      <c r="CN204" s="18">
        <f t="shared" si="683"/>
        <v>2.6971136610363997</v>
      </c>
      <c r="CO204" s="18">
        <f t="shared" si="683"/>
        <v>0</v>
      </c>
      <c r="CP204" s="18">
        <f t="shared" si="683"/>
        <v>0</v>
      </c>
      <c r="CQ204" s="18">
        <f t="shared" si="683"/>
        <v>0</v>
      </c>
      <c r="CR204" s="18">
        <f t="shared" si="683"/>
        <v>0</v>
      </c>
      <c r="CS204" s="18">
        <f t="shared" si="683"/>
        <v>0</v>
      </c>
      <c r="CT204" s="18">
        <f t="shared" si="683"/>
        <v>0</v>
      </c>
      <c r="CV204" s="18">
        <f t="shared" ref="CV204" si="705">CV125*CV$1</f>
        <v>0</v>
      </c>
      <c r="CW204" s="18">
        <f t="shared" si="683"/>
        <v>88.746395824206672</v>
      </c>
      <c r="CX204" s="18">
        <f t="shared" si="683"/>
        <v>0</v>
      </c>
      <c r="CY204" s="18">
        <f t="shared" si="683"/>
        <v>0</v>
      </c>
      <c r="CZ204" s="18">
        <f t="shared" si="683"/>
        <v>0</v>
      </c>
      <c r="DA204" s="18">
        <f t="shared" si="683"/>
        <v>65.663934738779204</v>
      </c>
      <c r="DB204" s="18">
        <f t="shared" si="683"/>
        <v>0</v>
      </c>
      <c r="DC204" s="18">
        <f t="shared" si="683"/>
        <v>1.1412467423270851</v>
      </c>
      <c r="DD204" s="18">
        <f t="shared" si="683"/>
        <v>0.83983750751466091</v>
      </c>
      <c r="DE204" s="18">
        <f t="shared" si="683"/>
        <v>0</v>
      </c>
      <c r="DF204" s="18">
        <f t="shared" si="683"/>
        <v>184.20873511619112</v>
      </c>
      <c r="DG204" s="18">
        <f t="shared" si="687"/>
        <v>0</v>
      </c>
      <c r="DH204" s="18" t="e">
        <f t="shared" si="687"/>
        <v>#N/A</v>
      </c>
      <c r="DI204" s="18">
        <f t="shared" si="687"/>
        <v>400.17999317645109</v>
      </c>
      <c r="DJ204" s="18">
        <f t="shared" si="687"/>
        <v>5.8056572589552662</v>
      </c>
      <c r="DK204" s="18">
        <f t="shared" si="687"/>
        <v>0</v>
      </c>
      <c r="DL204" s="18">
        <f t="shared" si="687"/>
        <v>-269.32606415206334</v>
      </c>
      <c r="DM204" s="18">
        <f t="shared" si="687"/>
        <v>0</v>
      </c>
      <c r="DN204" s="18">
        <f t="shared" si="687"/>
        <v>298.06555128314233</v>
      </c>
      <c r="DO204" s="18">
        <f t="shared" si="687"/>
        <v>0</v>
      </c>
      <c r="DP204" s="18">
        <f t="shared" si="687"/>
        <v>0</v>
      </c>
      <c r="DQ204" s="18">
        <f t="shared" si="687"/>
        <v>0</v>
      </c>
      <c r="DR204" s="18">
        <f t="shared" si="687"/>
        <v>0</v>
      </c>
      <c r="DT204" s="18">
        <f t="shared" ref="DT204" si="706">DT125*DT$1</f>
        <v>0</v>
      </c>
      <c r="DU204" s="18">
        <f t="shared" si="687"/>
        <v>103.1377032551591</v>
      </c>
      <c r="DV204" s="18">
        <f t="shared" si="687"/>
        <v>0</v>
      </c>
      <c r="DW204" s="18">
        <f t="shared" si="687"/>
        <v>0</v>
      </c>
      <c r="DX204" s="18">
        <f t="shared" si="687"/>
        <v>0</v>
      </c>
      <c r="DY204" s="18">
        <f t="shared" si="687"/>
        <v>57.118628163184653</v>
      </c>
      <c r="DZ204" s="18">
        <f t="shared" si="687"/>
        <v>0</v>
      </c>
      <c r="EA204" s="18">
        <f t="shared" si="687"/>
        <v>1.7118701134906278</v>
      </c>
      <c r="EB204" s="18">
        <f t="shared" si="687"/>
        <v>0.27994583583822025</v>
      </c>
      <c r="EC204" s="18">
        <f t="shared" si="687"/>
        <v>0</v>
      </c>
      <c r="ED204" s="18">
        <f t="shared" si="687"/>
        <v>175.3525459279127</v>
      </c>
      <c r="EE204" s="18">
        <f t="shared" si="687"/>
        <v>187.61547581604054</v>
      </c>
      <c r="EF204" s="18" t="e">
        <f t="shared" si="687"/>
        <v>#N/A</v>
      </c>
      <c r="EG204" s="18">
        <f t="shared" si="687"/>
        <v>291.52506169581471</v>
      </c>
      <c r="EH204" s="18">
        <f t="shared" si="687"/>
        <v>9.0499951389596784</v>
      </c>
      <c r="EI204" s="18">
        <f t="shared" si="687"/>
        <v>0</v>
      </c>
      <c r="EJ204" s="18">
        <f t="shared" si="687"/>
        <v>81.298711782668605</v>
      </c>
      <c r="EK204" s="18">
        <f t="shared" si="687"/>
        <v>0</v>
      </c>
      <c r="EL204" s="18">
        <f t="shared" si="687"/>
        <v>333.5495454835164</v>
      </c>
      <c r="EM204" s="18">
        <f t="shared" si="687"/>
        <v>0</v>
      </c>
      <c r="EN204" s="18">
        <f t="shared" si="687"/>
        <v>0</v>
      </c>
      <c r="EO204" s="18">
        <f t="shared" si="687"/>
        <v>0</v>
      </c>
      <c r="EP204" s="18">
        <f t="shared" si="687"/>
        <v>0</v>
      </c>
      <c r="ER204" s="18">
        <f t="shared" ref="ER204" si="707">ER125*ER$1</f>
        <v>0</v>
      </c>
      <c r="ES204" s="18">
        <f t="shared" si="687"/>
        <v>107.93480573214325</v>
      </c>
      <c r="ET204" s="18">
        <f t="shared" si="687"/>
        <v>0</v>
      </c>
      <c r="EU204" s="18">
        <f t="shared" si="687"/>
        <v>0</v>
      </c>
      <c r="EV204" s="18">
        <f t="shared" si="687"/>
        <v>0</v>
      </c>
      <c r="EW204" s="18">
        <f t="shared" si="687"/>
        <v>68.812205582419296</v>
      </c>
      <c r="EX204" s="18">
        <f t="shared" si="687"/>
        <v>0</v>
      </c>
      <c r="EY204" s="18">
        <f t="shared" si="687"/>
        <v>0.85593505674531389</v>
      </c>
      <c r="EZ204" s="18">
        <f t="shared" si="687"/>
        <v>0.83983750751466091</v>
      </c>
      <c r="FA204" s="18">
        <f t="shared" si="687"/>
        <v>0</v>
      </c>
      <c r="FB204" s="18">
        <f t="shared" si="687"/>
        <v>189.52244862915819</v>
      </c>
      <c r="FC204" s="18">
        <f t="shared" si="687"/>
        <v>317.0354105224759</v>
      </c>
      <c r="FD204" s="18" t="e">
        <f t="shared" si="687"/>
        <v>#N/A</v>
      </c>
      <c r="FE204" s="18">
        <f t="shared" si="687"/>
        <v>188.20586345753094</v>
      </c>
      <c r="FF204" s="18">
        <f t="shared" si="687"/>
        <v>9.0499951389596784</v>
      </c>
      <c r="FG204" s="18">
        <f t="shared" si="687"/>
        <v>0</v>
      </c>
      <c r="FH204" s="18">
        <f t="shared" si="687"/>
        <v>-100.56380936150003</v>
      </c>
      <c r="FI204" s="18">
        <f t="shared" si="687"/>
        <v>0</v>
      </c>
      <c r="FJ204" s="18">
        <f t="shared" si="687"/>
        <v>140.41523419290888</v>
      </c>
      <c r="FK204" s="18">
        <f t="shared" si="687"/>
        <v>0</v>
      </c>
      <c r="FL204" s="18">
        <f t="shared" si="687"/>
        <v>0</v>
      </c>
      <c r="FM204" s="18">
        <f t="shared" si="687"/>
        <v>0</v>
      </c>
      <c r="FN204" s="18">
        <f t="shared" si="687"/>
        <v>0</v>
      </c>
    </row>
    <row r="205" spans="1:170" x14ac:dyDescent="0.25">
      <c r="A205" s="97">
        <v>201</v>
      </c>
      <c r="B205" s="66" t="s">
        <v>140</v>
      </c>
      <c r="D205" s="78">
        <f t="shared" si="584"/>
        <v>0</v>
      </c>
      <c r="E205" s="78">
        <f t="shared" si="656"/>
        <v>0</v>
      </c>
      <c r="F205" s="78">
        <f t="shared" si="656"/>
        <v>0</v>
      </c>
      <c r="G205" s="78">
        <f t="shared" si="656"/>
        <v>0</v>
      </c>
      <c r="H205" s="78">
        <f t="shared" si="656"/>
        <v>0</v>
      </c>
      <c r="I205" s="78">
        <f t="shared" si="656"/>
        <v>0</v>
      </c>
      <c r="J205" s="78">
        <f t="shared" si="656"/>
        <v>0</v>
      </c>
      <c r="K205" s="78">
        <f t="shared" si="656"/>
        <v>0</v>
      </c>
      <c r="L205" s="78">
        <f t="shared" si="656"/>
        <v>0</v>
      </c>
      <c r="M205" s="78">
        <f t="shared" si="656"/>
        <v>0</v>
      </c>
      <c r="N205" s="78">
        <f t="shared" si="656"/>
        <v>0</v>
      </c>
      <c r="O205" s="78">
        <f t="shared" si="656"/>
        <v>0</v>
      </c>
      <c r="P205" s="78" t="e">
        <f t="shared" si="656"/>
        <v>#N/A</v>
      </c>
      <c r="Q205" s="78">
        <f t="shared" si="656"/>
        <v>0</v>
      </c>
      <c r="R205" s="78">
        <f t="shared" si="656"/>
        <v>0</v>
      </c>
      <c r="S205" s="78">
        <f t="shared" si="656"/>
        <v>0</v>
      </c>
      <c r="T205" s="78">
        <f t="shared" si="656"/>
        <v>0</v>
      </c>
      <c r="U205" s="78">
        <f t="shared" si="656"/>
        <v>0</v>
      </c>
      <c r="V205" s="78">
        <f t="shared" si="656"/>
        <v>0</v>
      </c>
      <c r="W205" s="78">
        <f t="shared" si="656"/>
        <v>0</v>
      </c>
      <c r="X205" s="78">
        <f t="shared" si="656"/>
        <v>0</v>
      </c>
      <c r="Y205" s="78">
        <f t="shared" si="656"/>
        <v>0</v>
      </c>
      <c r="Z205" s="78">
        <f t="shared" si="656"/>
        <v>0</v>
      </c>
      <c r="AB205" s="78">
        <f t="shared" ref="AB205" si="708">AB126*AB$1</f>
        <v>0</v>
      </c>
      <c r="AC205" s="78">
        <f t="shared" si="690"/>
        <v>0</v>
      </c>
      <c r="AD205" s="78">
        <f t="shared" si="690"/>
        <v>0</v>
      </c>
      <c r="AE205" s="78">
        <f t="shared" si="690"/>
        <v>0</v>
      </c>
      <c r="AF205" s="78">
        <f t="shared" si="690"/>
        <v>0</v>
      </c>
      <c r="AG205" s="78">
        <f t="shared" si="690"/>
        <v>0</v>
      </c>
      <c r="AH205" s="78">
        <f t="shared" si="690"/>
        <v>0</v>
      </c>
      <c r="AI205" s="78">
        <f t="shared" si="690"/>
        <v>0</v>
      </c>
      <c r="AJ205" s="78">
        <f t="shared" si="690"/>
        <v>0</v>
      </c>
      <c r="AK205" s="78">
        <f t="shared" si="690"/>
        <v>0</v>
      </c>
      <c r="AL205" s="78">
        <f t="shared" si="690"/>
        <v>0</v>
      </c>
      <c r="AM205" s="78">
        <f t="shared" si="690"/>
        <v>0</v>
      </c>
      <c r="AN205" s="78" t="e">
        <f t="shared" si="690"/>
        <v>#N/A</v>
      </c>
      <c r="AO205" s="78">
        <f t="shared" si="690"/>
        <v>0</v>
      </c>
      <c r="AP205" s="78">
        <f t="shared" si="690"/>
        <v>0</v>
      </c>
      <c r="AQ205" s="78">
        <f t="shared" si="690"/>
        <v>0</v>
      </c>
      <c r="AR205" s="78">
        <f t="shared" si="690"/>
        <v>0</v>
      </c>
      <c r="AS205" s="78">
        <f t="shared" si="690"/>
        <v>0</v>
      </c>
      <c r="AT205" s="78">
        <f t="shared" si="690"/>
        <v>0</v>
      </c>
      <c r="AU205" s="78">
        <f t="shared" si="690"/>
        <v>0</v>
      </c>
      <c r="AV205" s="78">
        <f t="shared" si="690"/>
        <v>0</v>
      </c>
      <c r="AW205" s="78">
        <f t="shared" si="690"/>
        <v>0</v>
      </c>
      <c r="AX205" s="78">
        <f t="shared" si="690"/>
        <v>0</v>
      </c>
      <c r="AZ205" s="78">
        <f t="shared" ref="AZ205" si="709">AZ126*AZ$1</f>
        <v>0</v>
      </c>
      <c r="BA205" s="78">
        <f t="shared" si="690"/>
        <v>0</v>
      </c>
      <c r="BB205" s="78">
        <f t="shared" si="690"/>
        <v>0</v>
      </c>
      <c r="BC205" s="78">
        <f t="shared" si="690"/>
        <v>0</v>
      </c>
      <c r="BD205" s="78">
        <f t="shared" si="690"/>
        <v>0</v>
      </c>
      <c r="BE205" s="78">
        <f t="shared" si="690"/>
        <v>0</v>
      </c>
      <c r="BF205" s="78">
        <f t="shared" si="690"/>
        <v>0</v>
      </c>
      <c r="BG205" s="78">
        <f t="shared" si="690"/>
        <v>0</v>
      </c>
      <c r="BH205" s="78">
        <f t="shared" si="690"/>
        <v>0</v>
      </c>
      <c r="BI205" s="78">
        <f t="shared" si="690"/>
        <v>0</v>
      </c>
      <c r="BJ205" s="78">
        <f t="shared" si="690"/>
        <v>0</v>
      </c>
      <c r="BK205" s="78">
        <f t="shared" si="690"/>
        <v>0</v>
      </c>
      <c r="BL205" s="78" t="e">
        <f t="shared" si="690"/>
        <v>#N/A</v>
      </c>
      <c r="BM205" s="78">
        <f t="shared" si="690"/>
        <v>0</v>
      </c>
      <c r="BN205" s="78">
        <f t="shared" si="690"/>
        <v>0</v>
      </c>
      <c r="BO205" s="78">
        <f t="shared" si="690"/>
        <v>0</v>
      </c>
      <c r="BP205" s="78">
        <f t="shared" si="690"/>
        <v>0</v>
      </c>
      <c r="BQ205" s="78">
        <f t="shared" si="690"/>
        <v>0</v>
      </c>
      <c r="BR205" s="78">
        <f t="shared" si="690"/>
        <v>0</v>
      </c>
      <c r="BS205" s="78">
        <f t="shared" si="690"/>
        <v>0</v>
      </c>
      <c r="BT205" s="78">
        <f t="shared" si="690"/>
        <v>0</v>
      </c>
      <c r="BU205" s="78">
        <f t="shared" si="690"/>
        <v>0</v>
      </c>
      <c r="BV205" s="78">
        <f t="shared" si="690"/>
        <v>0</v>
      </c>
      <c r="BX205" s="78">
        <f t="shared" ref="BX205" si="710">BX126*BX$1</f>
        <v>0</v>
      </c>
      <c r="BY205" s="78">
        <f t="shared" si="690"/>
        <v>0</v>
      </c>
      <c r="BZ205" s="78">
        <f t="shared" si="690"/>
        <v>0</v>
      </c>
      <c r="CA205" s="78">
        <f t="shared" si="690"/>
        <v>0</v>
      </c>
      <c r="CB205" s="78">
        <f t="shared" si="690"/>
        <v>0</v>
      </c>
      <c r="CC205" s="78">
        <f t="shared" si="690"/>
        <v>0</v>
      </c>
      <c r="CD205" s="78">
        <f t="shared" si="690"/>
        <v>0</v>
      </c>
      <c r="CE205" s="78">
        <f t="shared" si="690"/>
        <v>0</v>
      </c>
      <c r="CF205" s="78">
        <f t="shared" si="690"/>
        <v>0</v>
      </c>
      <c r="CG205" s="78">
        <f t="shared" si="690"/>
        <v>0</v>
      </c>
      <c r="CH205" s="78">
        <f t="shared" si="690"/>
        <v>0</v>
      </c>
      <c r="CI205" s="78">
        <f t="shared" si="690"/>
        <v>0</v>
      </c>
      <c r="CJ205" s="78" t="e">
        <f t="shared" si="690"/>
        <v>#N/A</v>
      </c>
      <c r="CK205" s="78">
        <f t="shared" si="690"/>
        <v>0</v>
      </c>
      <c r="CL205" s="78">
        <f t="shared" si="690"/>
        <v>0</v>
      </c>
      <c r="CM205" s="78">
        <f t="shared" si="690"/>
        <v>0</v>
      </c>
      <c r="CN205" s="78">
        <f t="shared" si="683"/>
        <v>0</v>
      </c>
      <c r="CO205" s="78">
        <f t="shared" si="683"/>
        <v>0</v>
      </c>
      <c r="CP205" s="78">
        <f t="shared" si="683"/>
        <v>0</v>
      </c>
      <c r="CQ205" s="78">
        <f t="shared" si="683"/>
        <v>0</v>
      </c>
      <c r="CR205" s="78">
        <f t="shared" si="683"/>
        <v>0</v>
      </c>
      <c r="CS205" s="78">
        <f t="shared" si="683"/>
        <v>0</v>
      </c>
      <c r="CT205" s="78">
        <f t="shared" si="683"/>
        <v>0</v>
      </c>
      <c r="CV205" s="78">
        <f t="shared" ref="CV205" si="711">CV126*CV$1</f>
        <v>0</v>
      </c>
      <c r="CW205" s="78">
        <f t="shared" si="683"/>
        <v>0</v>
      </c>
      <c r="CX205" s="78">
        <f t="shared" si="683"/>
        <v>0</v>
      </c>
      <c r="CY205" s="78">
        <f t="shared" si="683"/>
        <v>0</v>
      </c>
      <c r="CZ205" s="78">
        <f t="shared" si="683"/>
        <v>0</v>
      </c>
      <c r="DA205" s="78">
        <f t="shared" si="683"/>
        <v>0</v>
      </c>
      <c r="DB205" s="78">
        <f t="shared" si="683"/>
        <v>0</v>
      </c>
      <c r="DC205" s="78">
        <f t="shared" si="683"/>
        <v>0</v>
      </c>
      <c r="DD205" s="78">
        <f t="shared" si="683"/>
        <v>0</v>
      </c>
      <c r="DE205" s="78">
        <f t="shared" si="683"/>
        <v>0</v>
      </c>
      <c r="DF205" s="78">
        <f t="shared" si="683"/>
        <v>0</v>
      </c>
      <c r="DG205" s="78">
        <f t="shared" si="687"/>
        <v>0</v>
      </c>
      <c r="DH205" s="78" t="e">
        <f t="shared" si="687"/>
        <v>#N/A</v>
      </c>
      <c r="DI205" s="78">
        <f t="shared" si="687"/>
        <v>0</v>
      </c>
      <c r="DJ205" s="78">
        <f t="shared" si="687"/>
        <v>0</v>
      </c>
      <c r="DK205" s="78">
        <f t="shared" si="687"/>
        <v>0</v>
      </c>
      <c r="DL205" s="78">
        <f t="shared" si="687"/>
        <v>0</v>
      </c>
      <c r="DM205" s="78">
        <f t="shared" si="687"/>
        <v>0</v>
      </c>
      <c r="DN205" s="78">
        <f t="shared" si="687"/>
        <v>0</v>
      </c>
      <c r="DO205" s="78">
        <f t="shared" si="687"/>
        <v>0</v>
      </c>
      <c r="DP205" s="78">
        <f t="shared" si="687"/>
        <v>0</v>
      </c>
      <c r="DQ205" s="78">
        <f t="shared" si="687"/>
        <v>0</v>
      </c>
      <c r="DR205" s="78">
        <f t="shared" si="687"/>
        <v>0</v>
      </c>
      <c r="DT205" s="78">
        <f t="shared" ref="DT205" si="712">DT126*DT$1</f>
        <v>0</v>
      </c>
      <c r="DU205" s="78">
        <f t="shared" si="687"/>
        <v>0</v>
      </c>
      <c r="DV205" s="78">
        <f t="shared" si="687"/>
        <v>0</v>
      </c>
      <c r="DW205" s="78">
        <f t="shared" si="687"/>
        <v>0</v>
      </c>
      <c r="DX205" s="78">
        <f t="shared" si="687"/>
        <v>0</v>
      </c>
      <c r="DY205" s="78">
        <f t="shared" si="687"/>
        <v>0</v>
      </c>
      <c r="DZ205" s="78">
        <f t="shared" si="687"/>
        <v>0</v>
      </c>
      <c r="EA205" s="78">
        <f t="shared" si="687"/>
        <v>0</v>
      </c>
      <c r="EB205" s="78">
        <f t="shared" si="687"/>
        <v>0</v>
      </c>
      <c r="EC205" s="78">
        <f t="shared" si="687"/>
        <v>0</v>
      </c>
      <c r="ED205" s="78">
        <f t="shared" si="687"/>
        <v>0</v>
      </c>
      <c r="EE205" s="78">
        <f t="shared" si="687"/>
        <v>0</v>
      </c>
      <c r="EF205" s="78" t="e">
        <f t="shared" si="687"/>
        <v>#N/A</v>
      </c>
      <c r="EG205" s="78">
        <f t="shared" si="687"/>
        <v>0</v>
      </c>
      <c r="EH205" s="78">
        <f t="shared" si="687"/>
        <v>0</v>
      </c>
      <c r="EI205" s="78">
        <f t="shared" si="687"/>
        <v>0</v>
      </c>
      <c r="EJ205" s="78">
        <f t="shared" si="687"/>
        <v>0</v>
      </c>
      <c r="EK205" s="78">
        <f t="shared" si="687"/>
        <v>0</v>
      </c>
      <c r="EL205" s="78">
        <f t="shared" si="687"/>
        <v>0</v>
      </c>
      <c r="EM205" s="78">
        <f t="shared" si="687"/>
        <v>0</v>
      </c>
      <c r="EN205" s="78">
        <f t="shared" ref="EN205:FN205" si="713">EN126*EN$1</f>
        <v>0</v>
      </c>
      <c r="EO205" s="78">
        <f t="shared" si="713"/>
        <v>0</v>
      </c>
      <c r="EP205" s="78">
        <f t="shared" si="713"/>
        <v>0</v>
      </c>
      <c r="ER205" s="78">
        <f t="shared" ref="ER205" si="714">ER126*ER$1</f>
        <v>0</v>
      </c>
      <c r="ES205" s="78">
        <f t="shared" si="713"/>
        <v>0</v>
      </c>
      <c r="ET205" s="78">
        <f t="shared" si="713"/>
        <v>0</v>
      </c>
      <c r="EU205" s="78">
        <f t="shared" si="713"/>
        <v>0</v>
      </c>
      <c r="EV205" s="78">
        <f t="shared" si="713"/>
        <v>0</v>
      </c>
      <c r="EW205" s="78">
        <f t="shared" si="713"/>
        <v>0</v>
      </c>
      <c r="EX205" s="78">
        <f t="shared" si="713"/>
        <v>0</v>
      </c>
      <c r="EY205" s="78">
        <f t="shared" si="713"/>
        <v>0</v>
      </c>
      <c r="EZ205" s="78">
        <f t="shared" si="713"/>
        <v>0</v>
      </c>
      <c r="FA205" s="78">
        <f t="shared" si="713"/>
        <v>0</v>
      </c>
      <c r="FB205" s="78">
        <f t="shared" si="713"/>
        <v>0</v>
      </c>
      <c r="FC205" s="78">
        <f t="shared" si="713"/>
        <v>0</v>
      </c>
      <c r="FD205" s="78" t="e">
        <f t="shared" si="713"/>
        <v>#N/A</v>
      </c>
      <c r="FE205" s="78">
        <f t="shared" si="713"/>
        <v>0</v>
      </c>
      <c r="FF205" s="78">
        <f t="shared" si="713"/>
        <v>0</v>
      </c>
      <c r="FG205" s="78">
        <f t="shared" si="713"/>
        <v>0</v>
      </c>
      <c r="FH205" s="78">
        <f t="shared" si="713"/>
        <v>0</v>
      </c>
      <c r="FI205" s="78">
        <f t="shared" si="713"/>
        <v>0</v>
      </c>
      <c r="FJ205" s="78">
        <f t="shared" si="713"/>
        <v>0</v>
      </c>
      <c r="FK205" s="78">
        <f t="shared" si="713"/>
        <v>0</v>
      </c>
      <c r="FL205" s="78">
        <f t="shared" si="713"/>
        <v>0</v>
      </c>
      <c r="FM205" s="78">
        <f t="shared" si="713"/>
        <v>0</v>
      </c>
      <c r="FN205" s="78">
        <f t="shared" si="713"/>
        <v>0</v>
      </c>
    </row>
    <row r="206" spans="1:170" x14ac:dyDescent="0.25">
      <c r="A206" s="97">
        <v>202</v>
      </c>
      <c r="B206" s="65" t="s">
        <v>116</v>
      </c>
      <c r="D206" s="18">
        <f t="shared" si="584"/>
        <v>0</v>
      </c>
      <c r="E206" s="18">
        <f t="shared" si="656"/>
        <v>0</v>
      </c>
      <c r="F206" s="18">
        <f t="shared" si="656"/>
        <v>0</v>
      </c>
      <c r="G206" s="18">
        <f t="shared" si="656"/>
        <v>0</v>
      </c>
      <c r="H206" s="18">
        <f t="shared" si="656"/>
        <v>0</v>
      </c>
      <c r="I206" s="18">
        <f t="shared" si="656"/>
        <v>0</v>
      </c>
      <c r="J206" s="18">
        <f t="shared" si="656"/>
        <v>0</v>
      </c>
      <c r="K206" s="18">
        <f t="shared" si="656"/>
        <v>0</v>
      </c>
      <c r="L206" s="18">
        <f t="shared" si="656"/>
        <v>0</v>
      </c>
      <c r="M206" s="18">
        <f t="shared" si="656"/>
        <v>0</v>
      </c>
      <c r="N206" s="18">
        <f t="shared" si="656"/>
        <v>0</v>
      </c>
      <c r="O206" s="18">
        <f t="shared" si="656"/>
        <v>0</v>
      </c>
      <c r="P206" s="18" t="e">
        <f t="shared" si="656"/>
        <v>#N/A</v>
      </c>
      <c r="Q206" s="18">
        <f t="shared" si="656"/>
        <v>0</v>
      </c>
      <c r="R206" s="18">
        <f t="shared" si="656"/>
        <v>0</v>
      </c>
      <c r="S206" s="18">
        <f t="shared" si="656"/>
        <v>0</v>
      </c>
      <c r="T206" s="18">
        <f t="shared" si="656"/>
        <v>0</v>
      </c>
      <c r="U206" s="18">
        <f t="shared" si="656"/>
        <v>0</v>
      </c>
      <c r="V206" s="18">
        <f t="shared" si="656"/>
        <v>0</v>
      </c>
      <c r="W206" s="18">
        <f t="shared" si="656"/>
        <v>0</v>
      </c>
      <c r="X206" s="18">
        <f t="shared" si="656"/>
        <v>0</v>
      </c>
      <c r="Y206" s="18">
        <f t="shared" si="656"/>
        <v>0</v>
      </c>
      <c r="Z206" s="18">
        <f t="shared" si="656"/>
        <v>0</v>
      </c>
      <c r="AB206" s="18">
        <f t="shared" ref="AB206" si="715">AB127*AB$1</f>
        <v>0</v>
      </c>
      <c r="AC206" s="18">
        <f t="shared" si="690"/>
        <v>0</v>
      </c>
      <c r="AD206" s="18">
        <f t="shared" si="690"/>
        <v>0</v>
      </c>
      <c r="AE206" s="18">
        <f t="shared" si="690"/>
        <v>0</v>
      </c>
      <c r="AF206" s="18">
        <f t="shared" si="690"/>
        <v>0</v>
      </c>
      <c r="AG206" s="18">
        <f t="shared" si="690"/>
        <v>0</v>
      </c>
      <c r="AH206" s="18">
        <f t="shared" si="690"/>
        <v>0</v>
      </c>
      <c r="AI206" s="18">
        <f t="shared" si="690"/>
        <v>0</v>
      </c>
      <c r="AJ206" s="18">
        <f t="shared" si="690"/>
        <v>0</v>
      </c>
      <c r="AK206" s="18">
        <f t="shared" si="690"/>
        <v>0</v>
      </c>
      <c r="AL206" s="18">
        <f t="shared" si="690"/>
        <v>0</v>
      </c>
      <c r="AM206" s="18">
        <f t="shared" si="690"/>
        <v>0</v>
      </c>
      <c r="AN206" s="18" t="e">
        <f t="shared" si="690"/>
        <v>#N/A</v>
      </c>
      <c r="AO206" s="18">
        <f t="shared" si="690"/>
        <v>0</v>
      </c>
      <c r="AP206" s="18">
        <f t="shared" si="690"/>
        <v>0</v>
      </c>
      <c r="AQ206" s="18">
        <f t="shared" si="690"/>
        <v>0</v>
      </c>
      <c r="AR206" s="18">
        <f t="shared" si="690"/>
        <v>0</v>
      </c>
      <c r="AS206" s="18">
        <f t="shared" si="690"/>
        <v>0</v>
      </c>
      <c r="AT206" s="18">
        <f t="shared" si="690"/>
        <v>0</v>
      </c>
      <c r="AU206" s="18">
        <f t="shared" ref="AU206:DF210" si="716">AU127*AU$1</f>
        <v>0</v>
      </c>
      <c r="AV206" s="18">
        <f t="shared" si="716"/>
        <v>0</v>
      </c>
      <c r="AW206" s="18">
        <f t="shared" si="716"/>
        <v>0</v>
      </c>
      <c r="AX206" s="18">
        <f t="shared" si="716"/>
        <v>0</v>
      </c>
      <c r="AZ206" s="18">
        <f t="shared" ref="AZ206" si="717">AZ127*AZ$1</f>
        <v>0</v>
      </c>
      <c r="BA206" s="18">
        <f t="shared" si="716"/>
        <v>0</v>
      </c>
      <c r="BB206" s="18">
        <f t="shared" si="716"/>
        <v>0</v>
      </c>
      <c r="BC206" s="18">
        <f t="shared" si="716"/>
        <v>0</v>
      </c>
      <c r="BD206" s="18">
        <f t="shared" si="716"/>
        <v>0</v>
      </c>
      <c r="BE206" s="18">
        <f t="shared" si="716"/>
        <v>0</v>
      </c>
      <c r="BF206" s="18">
        <f t="shared" si="716"/>
        <v>0</v>
      </c>
      <c r="BG206" s="18">
        <f t="shared" si="716"/>
        <v>0</v>
      </c>
      <c r="BH206" s="18">
        <f t="shared" si="716"/>
        <v>0</v>
      </c>
      <c r="BI206" s="18">
        <f t="shared" si="716"/>
        <v>0</v>
      </c>
      <c r="BJ206" s="18">
        <f t="shared" si="716"/>
        <v>0</v>
      </c>
      <c r="BK206" s="18">
        <f t="shared" si="716"/>
        <v>0</v>
      </c>
      <c r="BL206" s="18" t="e">
        <f t="shared" si="716"/>
        <v>#N/A</v>
      </c>
      <c r="BM206" s="18">
        <f t="shared" si="716"/>
        <v>0</v>
      </c>
      <c r="BN206" s="18">
        <f t="shared" si="716"/>
        <v>0</v>
      </c>
      <c r="BO206" s="18">
        <f t="shared" si="716"/>
        <v>0</v>
      </c>
      <c r="BP206" s="18">
        <f t="shared" si="716"/>
        <v>0</v>
      </c>
      <c r="BQ206" s="18">
        <f t="shared" si="716"/>
        <v>0</v>
      </c>
      <c r="BR206" s="18">
        <f t="shared" si="716"/>
        <v>0</v>
      </c>
      <c r="BS206" s="18">
        <f t="shared" si="716"/>
        <v>0</v>
      </c>
      <c r="BT206" s="18">
        <f t="shared" si="716"/>
        <v>0</v>
      </c>
      <c r="BU206" s="18">
        <f t="shared" si="716"/>
        <v>0</v>
      </c>
      <c r="BV206" s="18">
        <f t="shared" si="716"/>
        <v>0</v>
      </c>
      <c r="BX206" s="18">
        <f t="shared" ref="BX206" si="718">BX127*BX$1</f>
        <v>0</v>
      </c>
      <c r="BY206" s="18">
        <f t="shared" si="716"/>
        <v>0</v>
      </c>
      <c r="BZ206" s="18">
        <f t="shared" si="716"/>
        <v>0</v>
      </c>
      <c r="CA206" s="18">
        <f t="shared" si="716"/>
        <v>0</v>
      </c>
      <c r="CB206" s="18">
        <f t="shared" si="716"/>
        <v>0</v>
      </c>
      <c r="CC206" s="18">
        <f t="shared" si="716"/>
        <v>0</v>
      </c>
      <c r="CD206" s="18">
        <f t="shared" si="716"/>
        <v>0</v>
      </c>
      <c r="CE206" s="18">
        <f t="shared" si="716"/>
        <v>0</v>
      </c>
      <c r="CF206" s="18">
        <f t="shared" si="716"/>
        <v>0</v>
      </c>
      <c r="CG206" s="18">
        <f t="shared" si="716"/>
        <v>0</v>
      </c>
      <c r="CH206" s="18">
        <f t="shared" si="716"/>
        <v>0</v>
      </c>
      <c r="CI206" s="18">
        <f t="shared" si="716"/>
        <v>0</v>
      </c>
      <c r="CJ206" s="18" t="e">
        <f t="shared" si="716"/>
        <v>#N/A</v>
      </c>
      <c r="CK206" s="18">
        <f t="shared" si="716"/>
        <v>0</v>
      </c>
      <c r="CL206" s="18">
        <f t="shared" si="716"/>
        <v>0</v>
      </c>
      <c r="CM206" s="18">
        <f t="shared" si="716"/>
        <v>0</v>
      </c>
      <c r="CN206" s="18">
        <f t="shared" si="716"/>
        <v>0</v>
      </c>
      <c r="CO206" s="18">
        <f t="shared" si="716"/>
        <v>0</v>
      </c>
      <c r="CP206" s="18">
        <f t="shared" si="716"/>
        <v>0</v>
      </c>
      <c r="CQ206" s="18">
        <f t="shared" si="716"/>
        <v>0</v>
      </c>
      <c r="CR206" s="18">
        <f t="shared" si="716"/>
        <v>0</v>
      </c>
      <c r="CS206" s="18">
        <f t="shared" si="716"/>
        <v>0</v>
      </c>
      <c r="CT206" s="18">
        <f t="shared" si="716"/>
        <v>0</v>
      </c>
      <c r="CV206" s="18">
        <f t="shared" ref="CV206" si="719">CV127*CV$1</f>
        <v>0</v>
      </c>
      <c r="CW206" s="18">
        <f t="shared" si="716"/>
        <v>0</v>
      </c>
      <c r="CX206" s="18">
        <f t="shared" si="716"/>
        <v>0</v>
      </c>
      <c r="CY206" s="18">
        <f t="shared" si="716"/>
        <v>0</v>
      </c>
      <c r="CZ206" s="18">
        <f t="shared" si="716"/>
        <v>0</v>
      </c>
      <c r="DA206" s="18">
        <f t="shared" si="716"/>
        <v>0</v>
      </c>
      <c r="DB206" s="18">
        <f t="shared" si="716"/>
        <v>0</v>
      </c>
      <c r="DC206" s="18">
        <f t="shared" si="716"/>
        <v>0</v>
      </c>
      <c r="DD206" s="18">
        <f t="shared" si="716"/>
        <v>0</v>
      </c>
      <c r="DE206" s="18">
        <f t="shared" si="716"/>
        <v>0</v>
      </c>
      <c r="DF206" s="18">
        <f t="shared" si="716"/>
        <v>0</v>
      </c>
      <c r="DG206" s="18">
        <f t="shared" ref="DG206:FN210" si="720">DG127*DG$1</f>
        <v>0</v>
      </c>
      <c r="DH206" s="18" t="e">
        <f t="shared" si="720"/>
        <v>#N/A</v>
      </c>
      <c r="DI206" s="18">
        <f t="shared" si="720"/>
        <v>0</v>
      </c>
      <c r="DJ206" s="18">
        <f t="shared" si="720"/>
        <v>0</v>
      </c>
      <c r="DK206" s="18">
        <f t="shared" si="720"/>
        <v>0</v>
      </c>
      <c r="DL206" s="18">
        <f t="shared" si="720"/>
        <v>0</v>
      </c>
      <c r="DM206" s="18">
        <f t="shared" si="720"/>
        <v>0</v>
      </c>
      <c r="DN206" s="18">
        <f t="shared" si="720"/>
        <v>0</v>
      </c>
      <c r="DO206" s="18">
        <f t="shared" si="720"/>
        <v>0</v>
      </c>
      <c r="DP206" s="18">
        <f t="shared" si="720"/>
        <v>0</v>
      </c>
      <c r="DQ206" s="18">
        <f t="shared" si="720"/>
        <v>0</v>
      </c>
      <c r="DR206" s="18">
        <f t="shared" si="720"/>
        <v>0</v>
      </c>
      <c r="DT206" s="18">
        <f t="shared" ref="DT206" si="721">DT127*DT$1</f>
        <v>0</v>
      </c>
      <c r="DU206" s="18">
        <f t="shared" si="720"/>
        <v>0</v>
      </c>
      <c r="DV206" s="18">
        <f t="shared" si="720"/>
        <v>0</v>
      </c>
      <c r="DW206" s="18">
        <f t="shared" si="720"/>
        <v>0</v>
      </c>
      <c r="DX206" s="18">
        <f t="shared" si="720"/>
        <v>0</v>
      </c>
      <c r="DY206" s="18">
        <f t="shared" si="720"/>
        <v>0</v>
      </c>
      <c r="DZ206" s="18">
        <f t="shared" si="720"/>
        <v>0</v>
      </c>
      <c r="EA206" s="18">
        <f t="shared" si="720"/>
        <v>0</v>
      </c>
      <c r="EB206" s="18">
        <f t="shared" si="720"/>
        <v>0</v>
      </c>
      <c r="EC206" s="18">
        <f t="shared" si="720"/>
        <v>0</v>
      </c>
      <c r="ED206" s="18">
        <f t="shared" si="720"/>
        <v>0</v>
      </c>
      <c r="EE206" s="18">
        <f t="shared" si="720"/>
        <v>0</v>
      </c>
      <c r="EF206" s="18" t="e">
        <f t="shared" si="720"/>
        <v>#N/A</v>
      </c>
      <c r="EG206" s="18">
        <f t="shared" si="720"/>
        <v>0</v>
      </c>
      <c r="EH206" s="18">
        <f t="shared" si="720"/>
        <v>0</v>
      </c>
      <c r="EI206" s="18">
        <f t="shared" si="720"/>
        <v>0</v>
      </c>
      <c r="EJ206" s="18">
        <f t="shared" si="720"/>
        <v>0</v>
      </c>
      <c r="EK206" s="18">
        <f t="shared" si="720"/>
        <v>0</v>
      </c>
      <c r="EL206" s="18">
        <f t="shared" si="720"/>
        <v>0</v>
      </c>
      <c r="EM206" s="18">
        <f t="shared" si="720"/>
        <v>0</v>
      </c>
      <c r="EN206" s="18">
        <f t="shared" si="720"/>
        <v>0</v>
      </c>
      <c r="EO206" s="18">
        <f t="shared" si="720"/>
        <v>0</v>
      </c>
      <c r="EP206" s="18">
        <f t="shared" si="720"/>
        <v>0</v>
      </c>
      <c r="ER206" s="18">
        <f t="shared" ref="ER206" si="722">ER127*ER$1</f>
        <v>0</v>
      </c>
      <c r="ES206" s="18">
        <f t="shared" si="720"/>
        <v>0</v>
      </c>
      <c r="ET206" s="18">
        <f t="shared" si="720"/>
        <v>0</v>
      </c>
      <c r="EU206" s="18">
        <f t="shared" si="720"/>
        <v>0</v>
      </c>
      <c r="EV206" s="18">
        <f t="shared" si="720"/>
        <v>0</v>
      </c>
      <c r="EW206" s="18">
        <f t="shared" si="720"/>
        <v>0</v>
      </c>
      <c r="EX206" s="18">
        <f t="shared" si="720"/>
        <v>0</v>
      </c>
      <c r="EY206" s="18">
        <f t="shared" si="720"/>
        <v>0</v>
      </c>
      <c r="EZ206" s="18">
        <f t="shared" si="720"/>
        <v>0</v>
      </c>
      <c r="FA206" s="18">
        <f t="shared" si="720"/>
        <v>0</v>
      </c>
      <c r="FB206" s="18">
        <f t="shared" si="720"/>
        <v>0</v>
      </c>
      <c r="FC206" s="18">
        <f t="shared" si="720"/>
        <v>0</v>
      </c>
      <c r="FD206" s="18" t="e">
        <f t="shared" si="720"/>
        <v>#N/A</v>
      </c>
      <c r="FE206" s="18">
        <f t="shared" si="720"/>
        <v>0</v>
      </c>
      <c r="FF206" s="18">
        <f t="shared" si="720"/>
        <v>0</v>
      </c>
      <c r="FG206" s="18">
        <f t="shared" si="720"/>
        <v>0</v>
      </c>
      <c r="FH206" s="18">
        <f t="shared" si="720"/>
        <v>0</v>
      </c>
      <c r="FI206" s="18">
        <f t="shared" si="720"/>
        <v>0</v>
      </c>
      <c r="FJ206" s="18">
        <f t="shared" si="720"/>
        <v>0</v>
      </c>
      <c r="FK206" s="18">
        <f t="shared" si="720"/>
        <v>0</v>
      </c>
      <c r="FL206" s="18">
        <f t="shared" si="720"/>
        <v>0</v>
      </c>
      <c r="FM206" s="18">
        <f t="shared" si="720"/>
        <v>0</v>
      </c>
      <c r="FN206" s="18">
        <f t="shared" si="720"/>
        <v>0</v>
      </c>
    </row>
    <row r="207" spans="1:170" x14ac:dyDescent="0.25">
      <c r="A207" s="97">
        <v>203</v>
      </c>
      <c r="B207" s="66" t="s">
        <v>117</v>
      </c>
      <c r="D207" s="78">
        <f t="shared" si="584"/>
        <v>0</v>
      </c>
      <c r="E207" s="78">
        <f t="shared" si="656"/>
        <v>0</v>
      </c>
      <c r="F207" s="78">
        <f t="shared" si="656"/>
        <v>0</v>
      </c>
      <c r="G207" s="78">
        <f t="shared" si="656"/>
        <v>0</v>
      </c>
      <c r="H207" s="78">
        <f t="shared" si="656"/>
        <v>0</v>
      </c>
      <c r="I207" s="78">
        <f t="shared" si="656"/>
        <v>0</v>
      </c>
      <c r="J207" s="78">
        <f t="shared" si="656"/>
        <v>0</v>
      </c>
      <c r="K207" s="78">
        <f t="shared" si="656"/>
        <v>0</v>
      </c>
      <c r="L207" s="78">
        <f t="shared" si="656"/>
        <v>0</v>
      </c>
      <c r="M207" s="78">
        <f t="shared" si="656"/>
        <v>0</v>
      </c>
      <c r="N207" s="78">
        <f t="shared" si="656"/>
        <v>0</v>
      </c>
      <c r="O207" s="78">
        <f t="shared" si="656"/>
        <v>0</v>
      </c>
      <c r="P207" s="78" t="e">
        <f t="shared" si="656"/>
        <v>#N/A</v>
      </c>
      <c r="Q207" s="78">
        <f t="shared" si="656"/>
        <v>0</v>
      </c>
      <c r="R207" s="78">
        <f t="shared" si="656"/>
        <v>0</v>
      </c>
      <c r="S207" s="78">
        <f t="shared" si="656"/>
        <v>0</v>
      </c>
      <c r="T207" s="78">
        <f t="shared" si="656"/>
        <v>0</v>
      </c>
      <c r="U207" s="78">
        <f t="shared" si="656"/>
        <v>0</v>
      </c>
      <c r="V207" s="78">
        <f t="shared" si="656"/>
        <v>0</v>
      </c>
      <c r="W207" s="78">
        <f t="shared" si="656"/>
        <v>0</v>
      </c>
      <c r="X207" s="78">
        <f t="shared" si="656"/>
        <v>0</v>
      </c>
      <c r="Y207" s="78">
        <f t="shared" si="656"/>
        <v>0</v>
      </c>
      <c r="Z207" s="78">
        <f t="shared" si="656"/>
        <v>0</v>
      </c>
      <c r="AB207" s="78">
        <f t="shared" ref="AB207:CM211" si="723">AB128*AB$1</f>
        <v>0</v>
      </c>
      <c r="AC207" s="78">
        <f t="shared" si="723"/>
        <v>0</v>
      </c>
      <c r="AD207" s="78">
        <f t="shared" si="723"/>
        <v>0</v>
      </c>
      <c r="AE207" s="78">
        <f t="shared" si="723"/>
        <v>0</v>
      </c>
      <c r="AF207" s="78">
        <f t="shared" si="723"/>
        <v>0</v>
      </c>
      <c r="AG207" s="78">
        <f t="shared" si="723"/>
        <v>0</v>
      </c>
      <c r="AH207" s="78">
        <f t="shared" si="723"/>
        <v>0</v>
      </c>
      <c r="AI207" s="78">
        <f t="shared" si="723"/>
        <v>0</v>
      </c>
      <c r="AJ207" s="78">
        <f t="shared" si="723"/>
        <v>0</v>
      </c>
      <c r="AK207" s="78">
        <f t="shared" si="723"/>
        <v>0</v>
      </c>
      <c r="AL207" s="78">
        <f t="shared" si="723"/>
        <v>0</v>
      </c>
      <c r="AM207" s="78">
        <f t="shared" si="723"/>
        <v>0</v>
      </c>
      <c r="AN207" s="78" t="e">
        <f t="shared" si="723"/>
        <v>#N/A</v>
      </c>
      <c r="AO207" s="78">
        <f t="shared" si="723"/>
        <v>0</v>
      </c>
      <c r="AP207" s="78">
        <f t="shared" si="723"/>
        <v>0</v>
      </c>
      <c r="AQ207" s="78">
        <f t="shared" si="723"/>
        <v>0</v>
      </c>
      <c r="AR207" s="78">
        <f t="shared" si="723"/>
        <v>0</v>
      </c>
      <c r="AS207" s="78">
        <f t="shared" si="723"/>
        <v>0</v>
      </c>
      <c r="AT207" s="78">
        <f t="shared" si="723"/>
        <v>0</v>
      </c>
      <c r="AU207" s="78">
        <f t="shared" si="723"/>
        <v>0</v>
      </c>
      <c r="AV207" s="78">
        <f t="shared" si="723"/>
        <v>0</v>
      </c>
      <c r="AW207" s="78">
        <f t="shared" si="723"/>
        <v>0</v>
      </c>
      <c r="AX207" s="78">
        <f t="shared" si="723"/>
        <v>0</v>
      </c>
      <c r="AZ207" s="78">
        <f t="shared" ref="AZ207" si="724">AZ128*AZ$1</f>
        <v>0</v>
      </c>
      <c r="BA207" s="78">
        <f t="shared" si="723"/>
        <v>0</v>
      </c>
      <c r="BB207" s="78">
        <f t="shared" si="723"/>
        <v>0</v>
      </c>
      <c r="BC207" s="78">
        <f t="shared" si="723"/>
        <v>0</v>
      </c>
      <c r="BD207" s="78">
        <f t="shared" si="723"/>
        <v>0</v>
      </c>
      <c r="BE207" s="78">
        <f t="shared" si="723"/>
        <v>0</v>
      </c>
      <c r="BF207" s="78">
        <f t="shared" si="723"/>
        <v>0</v>
      </c>
      <c r="BG207" s="78">
        <f t="shared" si="723"/>
        <v>0</v>
      </c>
      <c r="BH207" s="78">
        <f t="shared" si="723"/>
        <v>0</v>
      </c>
      <c r="BI207" s="78">
        <f t="shared" si="723"/>
        <v>0</v>
      </c>
      <c r="BJ207" s="78">
        <f t="shared" si="723"/>
        <v>0</v>
      </c>
      <c r="BK207" s="78">
        <f t="shared" si="723"/>
        <v>0</v>
      </c>
      <c r="BL207" s="78" t="e">
        <f t="shared" si="723"/>
        <v>#N/A</v>
      </c>
      <c r="BM207" s="78">
        <f t="shared" si="723"/>
        <v>0</v>
      </c>
      <c r="BN207" s="78">
        <f t="shared" si="723"/>
        <v>0</v>
      </c>
      <c r="BO207" s="78">
        <f t="shared" si="723"/>
        <v>0</v>
      </c>
      <c r="BP207" s="78">
        <f t="shared" si="723"/>
        <v>0</v>
      </c>
      <c r="BQ207" s="78">
        <f t="shared" si="723"/>
        <v>0</v>
      </c>
      <c r="BR207" s="78">
        <f t="shared" si="723"/>
        <v>0</v>
      </c>
      <c r="BS207" s="78">
        <f t="shared" si="723"/>
        <v>0</v>
      </c>
      <c r="BT207" s="78">
        <f t="shared" si="723"/>
        <v>0</v>
      </c>
      <c r="BU207" s="78">
        <f t="shared" si="723"/>
        <v>0</v>
      </c>
      <c r="BV207" s="78">
        <f t="shared" si="723"/>
        <v>0</v>
      </c>
      <c r="BX207" s="78">
        <f t="shared" ref="BX207" si="725">BX128*BX$1</f>
        <v>0</v>
      </c>
      <c r="BY207" s="78">
        <f t="shared" si="723"/>
        <v>0</v>
      </c>
      <c r="BZ207" s="78">
        <f t="shared" si="723"/>
        <v>0</v>
      </c>
      <c r="CA207" s="78">
        <f t="shared" si="723"/>
        <v>0</v>
      </c>
      <c r="CB207" s="78">
        <f t="shared" si="723"/>
        <v>0</v>
      </c>
      <c r="CC207" s="78">
        <f t="shared" si="723"/>
        <v>0</v>
      </c>
      <c r="CD207" s="78">
        <f t="shared" si="723"/>
        <v>0</v>
      </c>
      <c r="CE207" s="78">
        <f t="shared" si="723"/>
        <v>0</v>
      </c>
      <c r="CF207" s="78">
        <f t="shared" si="723"/>
        <v>0</v>
      </c>
      <c r="CG207" s="78">
        <f t="shared" si="723"/>
        <v>0</v>
      </c>
      <c r="CH207" s="78">
        <f t="shared" si="723"/>
        <v>0</v>
      </c>
      <c r="CI207" s="78">
        <f t="shared" si="723"/>
        <v>0</v>
      </c>
      <c r="CJ207" s="78" t="e">
        <f t="shared" si="723"/>
        <v>#N/A</v>
      </c>
      <c r="CK207" s="78">
        <f t="shared" si="723"/>
        <v>0</v>
      </c>
      <c r="CL207" s="78">
        <f t="shared" si="723"/>
        <v>0</v>
      </c>
      <c r="CM207" s="78">
        <f t="shared" si="723"/>
        <v>0</v>
      </c>
      <c r="CN207" s="78">
        <f t="shared" si="716"/>
        <v>0</v>
      </c>
      <c r="CO207" s="78">
        <f t="shared" si="716"/>
        <v>0</v>
      </c>
      <c r="CP207" s="78">
        <f t="shared" si="716"/>
        <v>0</v>
      </c>
      <c r="CQ207" s="78">
        <f t="shared" si="716"/>
        <v>0</v>
      </c>
      <c r="CR207" s="78">
        <f t="shared" si="716"/>
        <v>0</v>
      </c>
      <c r="CS207" s="78">
        <f t="shared" si="716"/>
        <v>0</v>
      </c>
      <c r="CT207" s="78">
        <f t="shared" si="716"/>
        <v>0</v>
      </c>
      <c r="CV207" s="78">
        <f t="shared" ref="CV207" si="726">CV128*CV$1</f>
        <v>0</v>
      </c>
      <c r="CW207" s="78">
        <f t="shared" si="716"/>
        <v>0</v>
      </c>
      <c r="CX207" s="78">
        <f t="shared" si="716"/>
        <v>0</v>
      </c>
      <c r="CY207" s="78">
        <f t="shared" si="716"/>
        <v>0</v>
      </c>
      <c r="CZ207" s="78">
        <f t="shared" si="716"/>
        <v>0</v>
      </c>
      <c r="DA207" s="78">
        <f t="shared" si="716"/>
        <v>0</v>
      </c>
      <c r="DB207" s="78">
        <f t="shared" si="716"/>
        <v>0</v>
      </c>
      <c r="DC207" s="78">
        <f t="shared" si="716"/>
        <v>0</v>
      </c>
      <c r="DD207" s="78">
        <f t="shared" si="716"/>
        <v>0</v>
      </c>
      <c r="DE207" s="78">
        <f t="shared" si="716"/>
        <v>0</v>
      </c>
      <c r="DF207" s="78">
        <f t="shared" si="716"/>
        <v>0</v>
      </c>
      <c r="DG207" s="78">
        <f t="shared" si="720"/>
        <v>0</v>
      </c>
      <c r="DH207" s="78" t="e">
        <f t="shared" si="720"/>
        <v>#N/A</v>
      </c>
      <c r="DI207" s="78">
        <f t="shared" si="720"/>
        <v>0</v>
      </c>
      <c r="DJ207" s="78">
        <f t="shared" si="720"/>
        <v>0</v>
      </c>
      <c r="DK207" s="78">
        <f t="shared" si="720"/>
        <v>0</v>
      </c>
      <c r="DL207" s="78">
        <f t="shared" si="720"/>
        <v>0</v>
      </c>
      <c r="DM207" s="78">
        <f t="shared" si="720"/>
        <v>0</v>
      </c>
      <c r="DN207" s="78">
        <f t="shared" si="720"/>
        <v>0</v>
      </c>
      <c r="DO207" s="78">
        <f t="shared" si="720"/>
        <v>0</v>
      </c>
      <c r="DP207" s="78">
        <f t="shared" si="720"/>
        <v>0</v>
      </c>
      <c r="DQ207" s="78">
        <f t="shared" si="720"/>
        <v>0</v>
      </c>
      <c r="DR207" s="78">
        <f t="shared" si="720"/>
        <v>0</v>
      </c>
      <c r="DT207" s="78">
        <f t="shared" ref="DT207" si="727">DT128*DT$1</f>
        <v>0</v>
      </c>
      <c r="DU207" s="78">
        <f t="shared" si="720"/>
        <v>0</v>
      </c>
      <c r="DV207" s="78">
        <f t="shared" si="720"/>
        <v>0</v>
      </c>
      <c r="DW207" s="78">
        <f t="shared" si="720"/>
        <v>0</v>
      </c>
      <c r="DX207" s="78">
        <f t="shared" si="720"/>
        <v>0</v>
      </c>
      <c r="DY207" s="78">
        <f t="shared" si="720"/>
        <v>0</v>
      </c>
      <c r="DZ207" s="78">
        <f t="shared" si="720"/>
        <v>0</v>
      </c>
      <c r="EA207" s="78">
        <f t="shared" si="720"/>
        <v>0</v>
      </c>
      <c r="EB207" s="78">
        <f t="shared" si="720"/>
        <v>0</v>
      </c>
      <c r="EC207" s="78">
        <f t="shared" si="720"/>
        <v>0</v>
      </c>
      <c r="ED207" s="78">
        <f t="shared" si="720"/>
        <v>0</v>
      </c>
      <c r="EE207" s="78">
        <f t="shared" si="720"/>
        <v>0</v>
      </c>
      <c r="EF207" s="78" t="e">
        <f t="shared" si="720"/>
        <v>#N/A</v>
      </c>
      <c r="EG207" s="78">
        <f t="shared" si="720"/>
        <v>0</v>
      </c>
      <c r="EH207" s="78">
        <f t="shared" si="720"/>
        <v>0</v>
      </c>
      <c r="EI207" s="78">
        <f t="shared" si="720"/>
        <v>0</v>
      </c>
      <c r="EJ207" s="78">
        <f t="shared" si="720"/>
        <v>0</v>
      </c>
      <c r="EK207" s="78">
        <f t="shared" si="720"/>
        <v>0</v>
      </c>
      <c r="EL207" s="78">
        <f t="shared" si="720"/>
        <v>0</v>
      </c>
      <c r="EM207" s="78">
        <f t="shared" si="720"/>
        <v>0</v>
      </c>
      <c r="EN207" s="78">
        <f t="shared" si="720"/>
        <v>0</v>
      </c>
      <c r="EO207" s="78">
        <f t="shared" si="720"/>
        <v>0</v>
      </c>
      <c r="EP207" s="78">
        <f t="shared" si="720"/>
        <v>0</v>
      </c>
      <c r="ER207" s="78">
        <f t="shared" ref="ER207" si="728">ER128*ER$1</f>
        <v>0</v>
      </c>
      <c r="ES207" s="78">
        <f t="shared" si="720"/>
        <v>0</v>
      </c>
      <c r="ET207" s="78">
        <f t="shared" si="720"/>
        <v>0</v>
      </c>
      <c r="EU207" s="78">
        <f t="shared" si="720"/>
        <v>0</v>
      </c>
      <c r="EV207" s="78">
        <f t="shared" si="720"/>
        <v>0</v>
      </c>
      <c r="EW207" s="78">
        <f t="shared" si="720"/>
        <v>0</v>
      </c>
      <c r="EX207" s="78">
        <f t="shared" si="720"/>
        <v>0</v>
      </c>
      <c r="EY207" s="78">
        <f t="shared" si="720"/>
        <v>0</v>
      </c>
      <c r="EZ207" s="78">
        <f t="shared" si="720"/>
        <v>0</v>
      </c>
      <c r="FA207" s="78">
        <f t="shared" si="720"/>
        <v>0</v>
      </c>
      <c r="FB207" s="78">
        <f t="shared" si="720"/>
        <v>0</v>
      </c>
      <c r="FC207" s="78">
        <f t="shared" si="720"/>
        <v>0</v>
      </c>
      <c r="FD207" s="78" t="e">
        <f t="shared" si="720"/>
        <v>#N/A</v>
      </c>
      <c r="FE207" s="78">
        <f t="shared" si="720"/>
        <v>0</v>
      </c>
      <c r="FF207" s="78">
        <f t="shared" si="720"/>
        <v>0</v>
      </c>
      <c r="FG207" s="78">
        <f t="shared" si="720"/>
        <v>0</v>
      </c>
      <c r="FH207" s="78">
        <f t="shared" si="720"/>
        <v>0</v>
      </c>
      <c r="FI207" s="78">
        <f t="shared" si="720"/>
        <v>0</v>
      </c>
      <c r="FJ207" s="78">
        <f t="shared" si="720"/>
        <v>0</v>
      </c>
      <c r="FK207" s="78">
        <f t="shared" si="720"/>
        <v>0</v>
      </c>
      <c r="FL207" s="78">
        <f t="shared" si="720"/>
        <v>0</v>
      </c>
      <c r="FM207" s="78">
        <f t="shared" si="720"/>
        <v>0</v>
      </c>
      <c r="FN207" s="78">
        <f t="shared" si="720"/>
        <v>0</v>
      </c>
    </row>
    <row r="208" spans="1:170" x14ac:dyDescent="0.25">
      <c r="A208" s="97">
        <v>204</v>
      </c>
      <c r="B208" s="69"/>
      <c r="D208" s="90">
        <f t="shared" si="584"/>
        <v>2.6749350392695961E-3</v>
      </c>
      <c r="E208" s="90">
        <f t="shared" si="656"/>
        <v>-5.4028003699908761E-2</v>
      </c>
      <c r="F208" s="90">
        <f t="shared" si="656"/>
        <v>9.111814142531531E-5</v>
      </c>
      <c r="G208" s="90">
        <f t="shared" si="656"/>
        <v>0</v>
      </c>
      <c r="H208" s="90">
        <f t="shared" si="656"/>
        <v>-1.5448826263094137E-2</v>
      </c>
      <c r="I208" s="90">
        <f t="shared" si="656"/>
        <v>-9.0544791716735726E-2</v>
      </c>
      <c r="J208" s="90">
        <f t="shared" si="656"/>
        <v>0</v>
      </c>
      <c r="K208" s="90">
        <f t="shared" si="656"/>
        <v>-5.5109308270940815E-5</v>
      </c>
      <c r="L208" s="90">
        <f t="shared" si="656"/>
        <v>0</v>
      </c>
      <c r="M208" s="90">
        <f t="shared" si="656"/>
        <v>-3.5809969296938153E-3</v>
      </c>
      <c r="N208" s="90">
        <f t="shared" si="656"/>
        <v>6.338549285804651E-2</v>
      </c>
      <c r="O208" s="90">
        <f t="shared" si="656"/>
        <v>7.8525002232731733E-4</v>
      </c>
      <c r="P208" s="90" t="e">
        <f t="shared" si="656"/>
        <v>#N/A</v>
      </c>
      <c r="Q208" s="90">
        <f t="shared" si="656"/>
        <v>-4.6092955845128349E-4</v>
      </c>
      <c r="R208" s="90">
        <f t="shared" si="656"/>
        <v>-8.6163468114774294E-2</v>
      </c>
      <c r="S208" s="90">
        <f t="shared" si="656"/>
        <v>5.0097258671112947E-4</v>
      </c>
      <c r="T208" s="90">
        <f t="shared" si="656"/>
        <v>9.4376775880235817E-4</v>
      </c>
      <c r="U208" s="90">
        <f t="shared" si="656"/>
        <v>0</v>
      </c>
      <c r="V208" s="90">
        <f t="shared" si="656"/>
        <v>-1.4673867872803909E-5</v>
      </c>
      <c r="W208" s="90">
        <f t="shared" si="656"/>
        <v>0</v>
      </c>
      <c r="X208" s="90">
        <f t="shared" ref="E208:Z220" si="729">X129*X$1</f>
        <v>0</v>
      </c>
      <c r="Y208" s="90">
        <f t="shared" si="729"/>
        <v>0</v>
      </c>
      <c r="Z208" s="90">
        <f t="shared" si="729"/>
        <v>0</v>
      </c>
      <c r="AB208" s="90">
        <f t="shared" ref="AB208" si="730">AB129*AB$1</f>
        <v>-4.5426274007256726E-5</v>
      </c>
      <c r="AC208" s="90">
        <f t="shared" si="723"/>
        <v>1.0093077901018684E-2</v>
      </c>
      <c r="AD208" s="90">
        <f t="shared" si="723"/>
        <v>-3.0014653565882024E-7</v>
      </c>
      <c r="AE208" s="90">
        <f t="shared" si="723"/>
        <v>0</v>
      </c>
      <c r="AF208" s="90">
        <f t="shared" si="723"/>
        <v>-8.7626352276359897E-4</v>
      </c>
      <c r="AG208" s="90">
        <f t="shared" si="723"/>
        <v>1.3223405043382691E-4</v>
      </c>
      <c r="AH208" s="90">
        <f t="shared" si="723"/>
        <v>0</v>
      </c>
      <c r="AI208" s="90">
        <f t="shared" si="723"/>
        <v>0</v>
      </c>
      <c r="AJ208" s="90">
        <f t="shared" si="723"/>
        <v>0</v>
      </c>
      <c r="AK208" s="90">
        <f t="shared" si="723"/>
        <v>-7.4449000617335815E-4</v>
      </c>
      <c r="AL208" s="90">
        <f t="shared" si="723"/>
        <v>6.2670080974772849E-2</v>
      </c>
      <c r="AM208" s="90">
        <f t="shared" si="723"/>
        <v>1.0469838990862946E-3</v>
      </c>
      <c r="AN208" s="90" t="e">
        <f t="shared" si="723"/>
        <v>#N/A</v>
      </c>
      <c r="AO208" s="90">
        <f t="shared" si="723"/>
        <v>-1.3964932211952329E-3</v>
      </c>
      <c r="AP208" s="90">
        <f t="shared" si="723"/>
        <v>-8.6163468114774294E-2</v>
      </c>
      <c r="AQ208" s="90">
        <f t="shared" si="723"/>
        <v>3.1882431919579533E-3</v>
      </c>
      <c r="AR208" s="90">
        <f t="shared" si="723"/>
        <v>7.9925521776100326E-4</v>
      </c>
      <c r="AS208" s="90">
        <f t="shared" si="723"/>
        <v>0</v>
      </c>
      <c r="AT208" s="90">
        <f t="shared" si="723"/>
        <v>-2.2873198960173384E-4</v>
      </c>
      <c r="AU208" s="90">
        <f t="shared" si="723"/>
        <v>0</v>
      </c>
      <c r="AV208" s="90">
        <f t="shared" si="723"/>
        <v>0</v>
      </c>
      <c r="AW208" s="90">
        <f t="shared" si="723"/>
        <v>0</v>
      </c>
      <c r="AX208" s="90">
        <f t="shared" si="723"/>
        <v>0</v>
      </c>
      <c r="AZ208" s="90">
        <f t="shared" ref="AZ208" si="731">AZ129*AZ$1</f>
        <v>5.6712842503120033E-3</v>
      </c>
      <c r="BA208" s="90">
        <f t="shared" si="723"/>
        <v>3.6699571947481267E-2</v>
      </c>
      <c r="BB208" s="90">
        <f t="shared" si="723"/>
        <v>-4.2690709359418332E-5</v>
      </c>
      <c r="BC208" s="90">
        <f t="shared" si="723"/>
        <v>0</v>
      </c>
      <c r="BD208" s="90">
        <f t="shared" si="723"/>
        <v>-9.1314691189662092E-4</v>
      </c>
      <c r="BE208" s="90">
        <f t="shared" si="723"/>
        <v>1.9683760997579163E-2</v>
      </c>
      <c r="BF208" s="90">
        <f t="shared" si="723"/>
        <v>0</v>
      </c>
      <c r="BG208" s="90">
        <f t="shared" si="723"/>
        <v>0</v>
      </c>
      <c r="BH208" s="90">
        <f t="shared" si="723"/>
        <v>-1.3805160459164277E-4</v>
      </c>
      <c r="BI208" s="90">
        <f t="shared" si="723"/>
        <v>-7.4449000617335815E-4</v>
      </c>
      <c r="BJ208" s="90">
        <f t="shared" si="723"/>
        <v>6.2670080974772849E-2</v>
      </c>
      <c r="BK208" s="90">
        <f t="shared" si="723"/>
        <v>-2.9333219788746476E-3</v>
      </c>
      <c r="BL208" s="90" t="e">
        <f t="shared" si="723"/>
        <v>#N/A</v>
      </c>
      <c r="BM208" s="90">
        <f t="shared" si="723"/>
        <v>-2.6378205289243066E-3</v>
      </c>
      <c r="BN208" s="90">
        <f t="shared" si="723"/>
        <v>-8.6163468114774294E-2</v>
      </c>
      <c r="BO208" s="90">
        <f t="shared" si="723"/>
        <v>3.1882431919579533E-3</v>
      </c>
      <c r="BP208" s="90">
        <f t="shared" si="723"/>
        <v>-4.1772010875491114E-3</v>
      </c>
      <c r="BQ208" s="90">
        <f t="shared" si="723"/>
        <v>0</v>
      </c>
      <c r="BR208" s="90">
        <f t="shared" si="723"/>
        <v>-1.068505151425265E-2</v>
      </c>
      <c r="BS208" s="90">
        <f t="shared" si="723"/>
        <v>0</v>
      </c>
      <c r="BT208" s="90">
        <f t="shared" si="723"/>
        <v>0</v>
      </c>
      <c r="BU208" s="90">
        <f t="shared" si="723"/>
        <v>0</v>
      </c>
      <c r="BV208" s="90">
        <f t="shared" si="723"/>
        <v>0</v>
      </c>
      <c r="BX208" s="90">
        <f t="shared" ref="BX208" si="732">BX129*BX$1</f>
        <v>-5.3753403713452941E-3</v>
      </c>
      <c r="BY208" s="90">
        <f t="shared" si="723"/>
        <v>1.3697405081699497E-2</v>
      </c>
      <c r="BZ208" s="90">
        <f t="shared" si="723"/>
        <v>6.3475036412240801E-5</v>
      </c>
      <c r="CA208" s="90">
        <f t="shared" si="723"/>
        <v>0</v>
      </c>
      <c r="CB208" s="90">
        <f t="shared" si="723"/>
        <v>-9.1314691189662092E-4</v>
      </c>
      <c r="CC208" s="90">
        <f t="shared" si="723"/>
        <v>4.0071077170678843E-2</v>
      </c>
      <c r="CD208" s="90">
        <f t="shared" si="723"/>
        <v>0</v>
      </c>
      <c r="CE208" s="90">
        <f t="shared" si="723"/>
        <v>1.2073805715206949E-4</v>
      </c>
      <c r="CF208" s="90">
        <f t="shared" si="723"/>
        <v>1.0492626743372933E-4</v>
      </c>
      <c r="CG208" s="90">
        <f t="shared" si="723"/>
        <v>-7.4449000617335815E-4</v>
      </c>
      <c r="CH208" s="90">
        <f t="shared" si="723"/>
        <v>7.1703879572104917E-2</v>
      </c>
      <c r="CI208" s="90">
        <f t="shared" si="723"/>
        <v>-4.2568265628134598E-4</v>
      </c>
      <c r="CJ208" s="90" t="e">
        <f t="shared" si="723"/>
        <v>#N/A</v>
      </c>
      <c r="CK208" s="90">
        <f t="shared" si="723"/>
        <v>5.9080153466916302E-3</v>
      </c>
      <c r="CL208" s="90">
        <f t="shared" si="723"/>
        <v>-8.4837033045831858E-2</v>
      </c>
      <c r="CM208" s="90">
        <f t="shared" si="723"/>
        <v>1.5997577898427999E-3</v>
      </c>
      <c r="CN208" s="90">
        <f t="shared" si="716"/>
        <v>2.4508444122549409E-3</v>
      </c>
      <c r="CO208" s="90">
        <f t="shared" si="716"/>
        <v>0</v>
      </c>
      <c r="CP208" s="90">
        <f t="shared" si="716"/>
        <v>-5.0166169256907721E-4</v>
      </c>
      <c r="CQ208" s="90">
        <f t="shared" si="716"/>
        <v>0</v>
      </c>
      <c r="CR208" s="90">
        <f t="shared" si="716"/>
        <v>0</v>
      </c>
      <c r="CS208" s="90">
        <f t="shared" si="716"/>
        <v>0</v>
      </c>
      <c r="CT208" s="90">
        <f t="shared" si="716"/>
        <v>0</v>
      </c>
      <c r="CV208" s="90">
        <f t="shared" ref="CV208" si="733">CV129*CV$1</f>
        <v>0</v>
      </c>
      <c r="CW208" s="90">
        <f t="shared" si="716"/>
        <v>-1.3401886678206966E-2</v>
      </c>
      <c r="CX208" s="90">
        <f t="shared" si="716"/>
        <v>3.7980406251356524E-3</v>
      </c>
      <c r="CY208" s="90">
        <f t="shared" si="716"/>
        <v>0</v>
      </c>
      <c r="CZ208" s="90">
        <f t="shared" si="716"/>
        <v>-9.1314691189662092E-4</v>
      </c>
      <c r="DA208" s="90">
        <f t="shared" si="716"/>
        <v>-2.6887891746190844E-3</v>
      </c>
      <c r="DB208" s="90">
        <f t="shared" si="716"/>
        <v>0</v>
      </c>
      <c r="DC208" s="90">
        <f t="shared" si="716"/>
        <v>0</v>
      </c>
      <c r="DD208" s="90">
        <f t="shared" si="716"/>
        <v>6.7000595382495559E-5</v>
      </c>
      <c r="DE208" s="90">
        <f t="shared" si="716"/>
        <v>-7.4449000617335815E-4</v>
      </c>
      <c r="DF208" s="90">
        <f t="shared" si="716"/>
        <v>7.2982808418274023E-2</v>
      </c>
      <c r="DG208" s="90">
        <f t="shared" si="720"/>
        <v>8.5008727665465884E-5</v>
      </c>
      <c r="DH208" s="90" t="e">
        <f t="shared" si="720"/>
        <v>#N/A</v>
      </c>
      <c r="DI208" s="90">
        <f t="shared" si="720"/>
        <v>4.389600187494601E-3</v>
      </c>
      <c r="DJ208" s="90">
        <f t="shared" si="720"/>
        <v>-1.103888058611771</v>
      </c>
      <c r="DK208" s="90">
        <f t="shared" si="720"/>
        <v>-3.0513765688350483E-3</v>
      </c>
      <c r="DL208" s="90">
        <f t="shared" si="720"/>
        <v>-5.3078647300244461E-4</v>
      </c>
      <c r="DM208" s="90">
        <f t="shared" si="720"/>
        <v>0</v>
      </c>
      <c r="DN208" s="90">
        <f t="shared" si="720"/>
        <v>2.2682896505906377E-4</v>
      </c>
      <c r="DO208" s="90">
        <f t="shared" si="720"/>
        <v>0</v>
      </c>
      <c r="DP208" s="90">
        <f t="shared" si="720"/>
        <v>0</v>
      </c>
      <c r="DQ208" s="90">
        <f t="shared" si="720"/>
        <v>0</v>
      </c>
      <c r="DR208" s="90">
        <f t="shared" si="720"/>
        <v>0</v>
      </c>
      <c r="DT208" s="90">
        <f t="shared" ref="DT208" si="734">DT129*DT$1</f>
        <v>-2.2061971610661579E-4</v>
      </c>
      <c r="DU208" s="90">
        <f t="shared" si="720"/>
        <v>-1.2245163026498201E-3</v>
      </c>
      <c r="DV208" s="90">
        <f t="shared" si="720"/>
        <v>1.3371983568875394E-3</v>
      </c>
      <c r="DW208" s="90">
        <f t="shared" si="720"/>
        <v>0</v>
      </c>
      <c r="DX208" s="90">
        <f t="shared" si="720"/>
        <v>0</v>
      </c>
      <c r="DY208" s="90">
        <f t="shared" si="720"/>
        <v>9.1817343934097444E-3</v>
      </c>
      <c r="DZ208" s="90">
        <f t="shared" si="720"/>
        <v>0</v>
      </c>
      <c r="EA208" s="90">
        <f t="shared" si="720"/>
        <v>-3.9185444346142839E-5</v>
      </c>
      <c r="EB208" s="90">
        <f t="shared" si="720"/>
        <v>1.3334911684398962E-4</v>
      </c>
      <c r="EC208" s="90">
        <f t="shared" si="720"/>
        <v>0</v>
      </c>
      <c r="ED208" s="90">
        <f t="shared" si="720"/>
        <v>5.1766637454635195E-2</v>
      </c>
      <c r="EE208" s="90">
        <f t="shared" si="720"/>
        <v>1.4508305696551108E-3</v>
      </c>
      <c r="EF208" s="90" t="e">
        <f t="shared" si="720"/>
        <v>#N/A</v>
      </c>
      <c r="EG208" s="90">
        <f t="shared" si="720"/>
        <v>-2.2136072924953411E-3</v>
      </c>
      <c r="EH208" s="90">
        <f t="shared" si="720"/>
        <v>-5.0102650480033144E-2</v>
      </c>
      <c r="EI208" s="90">
        <f t="shared" si="720"/>
        <v>-4.7815091105945888E-3</v>
      </c>
      <c r="EJ208" s="90">
        <f t="shared" si="720"/>
        <v>-7.0946798334596767E-3</v>
      </c>
      <c r="EK208" s="90">
        <f t="shared" si="720"/>
        <v>0</v>
      </c>
      <c r="EL208" s="90">
        <f t="shared" si="720"/>
        <v>-1.1101487537833048E-5</v>
      </c>
      <c r="EM208" s="90">
        <f t="shared" si="720"/>
        <v>0</v>
      </c>
      <c r="EN208" s="90">
        <f t="shared" si="720"/>
        <v>0</v>
      </c>
      <c r="EO208" s="90">
        <f t="shared" si="720"/>
        <v>0</v>
      </c>
      <c r="EP208" s="90">
        <f t="shared" si="720"/>
        <v>0</v>
      </c>
      <c r="ER208" s="90">
        <f t="shared" ref="ER208" si="735">ER129*ER$1</f>
        <v>-3.1170222793813497E-5</v>
      </c>
      <c r="ES208" s="90">
        <f t="shared" si="720"/>
        <v>-5.8718200293491444E-5</v>
      </c>
      <c r="ET208" s="90">
        <f t="shared" si="720"/>
        <v>1.8456242030216543E-3</v>
      </c>
      <c r="EU208" s="90">
        <f t="shared" si="720"/>
        <v>0</v>
      </c>
      <c r="EV208" s="90">
        <f t="shared" si="720"/>
        <v>1.0603453485879606E-2</v>
      </c>
      <c r="EW208" s="90">
        <f t="shared" si="720"/>
        <v>6.4350386344922479E-4</v>
      </c>
      <c r="EX208" s="90">
        <f t="shared" si="720"/>
        <v>0</v>
      </c>
      <c r="EY208" s="90">
        <f t="shared" si="720"/>
        <v>0</v>
      </c>
      <c r="EZ208" s="90">
        <f t="shared" si="720"/>
        <v>3.5872202661532682E-4</v>
      </c>
      <c r="FA208" s="90">
        <f t="shared" si="720"/>
        <v>-3.6993769934852612E-4</v>
      </c>
      <c r="FB208" s="90">
        <f t="shared" si="720"/>
        <v>6.7479139271795385E-2</v>
      </c>
      <c r="FC208" s="90">
        <f t="shared" si="720"/>
        <v>-9.1427527278930111E-4</v>
      </c>
      <c r="FD208" s="90" t="e">
        <f t="shared" si="720"/>
        <v>#N/A</v>
      </c>
      <c r="FE208" s="90">
        <f t="shared" si="720"/>
        <v>2.147632464845706E-4</v>
      </c>
      <c r="FF208" s="90">
        <f t="shared" si="720"/>
        <v>-5.0102650480033144E-2</v>
      </c>
      <c r="FG208" s="90">
        <f t="shared" si="720"/>
        <v>-2.0918471246202984E-3</v>
      </c>
      <c r="FH208" s="90">
        <f t="shared" si="720"/>
        <v>1.7963666276905837E-3</v>
      </c>
      <c r="FI208" s="90">
        <f t="shared" si="720"/>
        <v>0</v>
      </c>
      <c r="FJ208" s="90">
        <f t="shared" si="720"/>
        <v>4.0357932665144713E-3</v>
      </c>
      <c r="FK208" s="90">
        <f t="shared" si="720"/>
        <v>0</v>
      </c>
      <c r="FL208" s="90">
        <f t="shared" si="720"/>
        <v>0</v>
      </c>
      <c r="FM208" s="90">
        <f t="shared" si="720"/>
        <v>0</v>
      </c>
      <c r="FN208" s="90">
        <f t="shared" si="720"/>
        <v>0</v>
      </c>
    </row>
    <row r="209" spans="1:170" x14ac:dyDescent="0.25">
      <c r="A209" s="97">
        <v>205</v>
      </c>
      <c r="B209" s="70"/>
      <c r="D209" s="80">
        <f t="shared" si="584"/>
        <v>106.70469509215332</v>
      </c>
      <c r="E209" s="80">
        <f t="shared" si="729"/>
        <v>-2283.4207790444561</v>
      </c>
      <c r="F209" s="80">
        <f t="shared" si="729"/>
        <v>16.160451009549661</v>
      </c>
      <c r="G209" s="80">
        <f t="shared" si="729"/>
        <v>0</v>
      </c>
      <c r="H209" s="80">
        <f t="shared" si="729"/>
        <v>-1118.621607894509</v>
      </c>
      <c r="I209" s="80">
        <f t="shared" si="729"/>
        <v>-426.36582282439861</v>
      </c>
      <c r="J209" s="80">
        <f t="shared" si="729"/>
        <v>0</v>
      </c>
      <c r="K209" s="80">
        <f t="shared" si="729"/>
        <v>-0.2853116855816375</v>
      </c>
      <c r="L209" s="80">
        <f t="shared" si="729"/>
        <v>0</v>
      </c>
      <c r="M209" s="80">
        <f t="shared" si="729"/>
        <v>-46.290634155934875</v>
      </c>
      <c r="N209" s="80">
        <f t="shared" si="729"/>
        <v>557.93991886154072</v>
      </c>
      <c r="O209" s="80">
        <f t="shared" si="729"/>
        <v>152.00327901762594</v>
      </c>
      <c r="P209" s="80" t="e">
        <f t="shared" si="729"/>
        <v>#N/A</v>
      </c>
      <c r="Q209" s="80">
        <f t="shared" si="729"/>
        <v>-2.9103999503733848</v>
      </c>
      <c r="R209" s="80">
        <f t="shared" si="729"/>
        <v>-51.22638757901705</v>
      </c>
      <c r="S209" s="80">
        <f t="shared" si="729"/>
        <v>15.235407555562411</v>
      </c>
      <c r="T209" s="80">
        <f t="shared" si="729"/>
        <v>153.35017672749808</v>
      </c>
      <c r="U209" s="80">
        <f t="shared" si="729"/>
        <v>0</v>
      </c>
      <c r="V209" s="80">
        <f t="shared" si="729"/>
        <v>-0.50691420286231714</v>
      </c>
      <c r="W209" s="80">
        <f t="shared" si="729"/>
        <v>0</v>
      </c>
      <c r="X209" s="80">
        <f t="shared" si="729"/>
        <v>0</v>
      </c>
      <c r="Y209" s="80">
        <f t="shared" si="729"/>
        <v>0</v>
      </c>
      <c r="Z209" s="80">
        <f t="shared" si="729"/>
        <v>0</v>
      </c>
      <c r="AB209" s="80">
        <f t="shared" ref="AB209" si="736">AB130*AB$1</f>
        <v>-1.7210434692278684</v>
      </c>
      <c r="AC209" s="80">
        <f t="shared" si="723"/>
        <v>474.91314522143858</v>
      </c>
      <c r="AD209" s="80">
        <f t="shared" si="723"/>
        <v>-5.4412292962741964E-2</v>
      </c>
      <c r="AE209" s="80">
        <f t="shared" si="723"/>
        <v>0</v>
      </c>
      <c r="AF209" s="80">
        <f t="shared" si="723"/>
        <v>-64.769405523447389</v>
      </c>
      <c r="AG209" s="80">
        <f t="shared" si="723"/>
        <v>1.3492589329841973</v>
      </c>
      <c r="AH209" s="80">
        <f t="shared" si="723"/>
        <v>0</v>
      </c>
      <c r="AI209" s="80">
        <f t="shared" si="723"/>
        <v>0</v>
      </c>
      <c r="AJ209" s="80">
        <f t="shared" si="723"/>
        <v>0</v>
      </c>
      <c r="AK209" s="80">
        <f t="shared" si="723"/>
        <v>-9.7453966644074441</v>
      </c>
      <c r="AL209" s="80">
        <f t="shared" si="723"/>
        <v>557.9399188615406</v>
      </c>
      <c r="AM209" s="80">
        <f t="shared" si="723"/>
        <v>205.85586929815776</v>
      </c>
      <c r="AN209" s="80" t="e">
        <f t="shared" si="723"/>
        <v>#N/A</v>
      </c>
      <c r="AO209" s="80">
        <f t="shared" si="723"/>
        <v>-8.7311998511227173</v>
      </c>
      <c r="AP209" s="80">
        <f t="shared" si="723"/>
        <v>-51.22638757901705</v>
      </c>
      <c r="AQ209" s="80">
        <f t="shared" si="723"/>
        <v>102.13365805766003</v>
      </c>
      <c r="AR209" s="80">
        <f t="shared" si="723"/>
        <v>113.66407571510436</v>
      </c>
      <c r="AS209" s="80">
        <f t="shared" si="723"/>
        <v>0</v>
      </c>
      <c r="AT209" s="80">
        <f t="shared" si="723"/>
        <v>-7.0967988400746744</v>
      </c>
      <c r="AU209" s="80">
        <f t="shared" si="723"/>
        <v>0</v>
      </c>
      <c r="AV209" s="80">
        <f t="shared" si="723"/>
        <v>0</v>
      </c>
      <c r="AW209" s="80">
        <f t="shared" si="723"/>
        <v>0</v>
      </c>
      <c r="AX209" s="80">
        <f t="shared" si="723"/>
        <v>0</v>
      </c>
      <c r="AZ209" s="80">
        <f t="shared" ref="AZ209" si="737">AZ130*AZ$1</f>
        <v>226.31721620352099</v>
      </c>
      <c r="BA209" s="80">
        <f t="shared" si="723"/>
        <v>2777.5223341738456</v>
      </c>
      <c r="BB209" s="80">
        <f t="shared" si="723"/>
        <v>-9.3045020964058125</v>
      </c>
      <c r="BC209" s="80">
        <f t="shared" si="723"/>
        <v>0</v>
      </c>
      <c r="BD209" s="80">
        <f t="shared" si="723"/>
        <v>-67.468130753588795</v>
      </c>
      <c r="BE209" s="80">
        <f t="shared" si="723"/>
        <v>277.49758721799492</v>
      </c>
      <c r="BF209" s="80">
        <f t="shared" si="723"/>
        <v>0</v>
      </c>
      <c r="BG209" s="80">
        <f t="shared" si="723"/>
        <v>0</v>
      </c>
      <c r="BH209" s="80">
        <f t="shared" si="723"/>
        <v>-0.55989167167646359</v>
      </c>
      <c r="BI209" s="80">
        <f t="shared" si="723"/>
        <v>-9.7453966644074441</v>
      </c>
      <c r="BJ209" s="80">
        <f t="shared" si="723"/>
        <v>557.9399188615406</v>
      </c>
      <c r="BK209" s="80">
        <f t="shared" si="723"/>
        <v>-576.74387010116106</v>
      </c>
      <c r="BL209" s="80" t="e">
        <f t="shared" si="723"/>
        <v>#N/A</v>
      </c>
      <c r="BM209" s="80">
        <f t="shared" si="723"/>
        <v>-16.492266385453881</v>
      </c>
      <c r="BN209" s="80">
        <f t="shared" si="723"/>
        <v>-51.22638757901705</v>
      </c>
      <c r="BO209" s="80">
        <f t="shared" si="723"/>
        <v>102.13365805766003</v>
      </c>
      <c r="BP209" s="80">
        <f t="shared" si="723"/>
        <v>-608.00647958791751</v>
      </c>
      <c r="BQ209" s="80">
        <f t="shared" si="723"/>
        <v>0</v>
      </c>
      <c r="BR209" s="80">
        <f t="shared" si="723"/>
        <v>-331.52188867206684</v>
      </c>
      <c r="BS209" s="80">
        <f t="shared" si="723"/>
        <v>0</v>
      </c>
      <c r="BT209" s="80">
        <f t="shared" si="723"/>
        <v>0</v>
      </c>
      <c r="BU209" s="80">
        <f t="shared" si="723"/>
        <v>0</v>
      </c>
      <c r="BV209" s="80">
        <f t="shared" si="723"/>
        <v>0</v>
      </c>
      <c r="BX209" s="80">
        <f t="shared" ref="BX209" si="738">BX130*BX$1</f>
        <v>-194.47791202279763</v>
      </c>
      <c r="BY209" s="80">
        <f t="shared" si="723"/>
        <v>750.7465376480136</v>
      </c>
      <c r="BZ209" s="80">
        <f t="shared" si="723"/>
        <v>13.439836361478834</v>
      </c>
      <c r="CA209" s="80">
        <f t="shared" si="723"/>
        <v>0</v>
      </c>
      <c r="CB209" s="80">
        <f t="shared" si="723"/>
        <v>-67.468130753588795</v>
      </c>
      <c r="CC209" s="80">
        <f t="shared" si="723"/>
        <v>1457.1996476276922</v>
      </c>
      <c r="CD209" s="80">
        <f t="shared" si="723"/>
        <v>0</v>
      </c>
      <c r="CE209" s="80">
        <f t="shared" si="723"/>
        <v>0.85593505674537496</v>
      </c>
      <c r="CF209" s="80">
        <f t="shared" si="723"/>
        <v>0.83983750751473274</v>
      </c>
      <c r="CG209" s="80">
        <f t="shared" si="723"/>
        <v>-9.7453966644074441</v>
      </c>
      <c r="CH209" s="80">
        <f t="shared" si="723"/>
        <v>340.07766482989143</v>
      </c>
      <c r="CI209" s="80">
        <f t="shared" si="723"/>
        <v>-88.596196913126832</v>
      </c>
      <c r="CJ209" s="80" t="e">
        <f t="shared" si="723"/>
        <v>#N/A</v>
      </c>
      <c r="CK209" s="80">
        <f t="shared" si="723"/>
        <v>32.984532770907194</v>
      </c>
      <c r="CL209" s="80">
        <f t="shared" si="723"/>
        <v>-93.061270768547644</v>
      </c>
      <c r="CM209" s="80">
        <f t="shared" si="723"/>
        <v>48.339502984933524</v>
      </c>
      <c r="CN209" s="80">
        <f t="shared" si="716"/>
        <v>299.76491832661776</v>
      </c>
      <c r="CO209" s="80">
        <f t="shared" si="716"/>
        <v>0</v>
      </c>
      <c r="CP209" s="80">
        <f t="shared" si="716"/>
        <v>-18.248911303049802</v>
      </c>
      <c r="CQ209" s="80">
        <f t="shared" si="716"/>
        <v>0</v>
      </c>
      <c r="CR209" s="80">
        <f t="shared" si="716"/>
        <v>0</v>
      </c>
      <c r="CS209" s="80">
        <f t="shared" si="716"/>
        <v>0</v>
      </c>
      <c r="CT209" s="80">
        <f t="shared" si="716"/>
        <v>0</v>
      </c>
      <c r="CV209" s="80">
        <f t="shared" ref="CV209" si="739">CV130*CV$1</f>
        <v>0</v>
      </c>
      <c r="CW209" s="80">
        <f t="shared" si="716"/>
        <v>-345.39137834284486</v>
      </c>
      <c r="CX209" s="80">
        <f t="shared" si="716"/>
        <v>893.34102584105324</v>
      </c>
      <c r="CY209" s="80">
        <f t="shared" si="716"/>
        <v>0</v>
      </c>
      <c r="CZ209" s="80">
        <f t="shared" si="716"/>
        <v>-67.468130753588795</v>
      </c>
      <c r="DA209" s="80">
        <f t="shared" si="716"/>
        <v>-90.850101487905803</v>
      </c>
      <c r="DB209" s="80">
        <f t="shared" si="716"/>
        <v>0</v>
      </c>
      <c r="DC209" s="80">
        <f t="shared" si="716"/>
        <v>0</v>
      </c>
      <c r="DD209" s="80">
        <f t="shared" si="716"/>
        <v>0.83983750751468289</v>
      </c>
      <c r="DE209" s="80">
        <f t="shared" si="716"/>
        <v>-9.7453966644074441</v>
      </c>
      <c r="DF209" s="80">
        <f t="shared" si="716"/>
        <v>418.01212968674105</v>
      </c>
      <c r="DG209" s="80">
        <f t="shared" si="720"/>
        <v>17.806098399213074</v>
      </c>
      <c r="DH209" s="80" t="e">
        <f t="shared" si="720"/>
        <v>#N/A</v>
      </c>
      <c r="DI209" s="80">
        <f t="shared" si="720"/>
        <v>14.551999751868776</v>
      </c>
      <c r="DJ209" s="80">
        <f t="shared" si="720"/>
        <v>-69.326377856936404</v>
      </c>
      <c r="DK209" s="80">
        <f t="shared" si="720"/>
        <v>-82.007872768213247</v>
      </c>
      <c r="DL209" s="80">
        <f t="shared" si="720"/>
        <v>-65.116029816452766</v>
      </c>
      <c r="DM209" s="80">
        <f t="shared" si="720"/>
        <v>0</v>
      </c>
      <c r="DN209" s="80">
        <f t="shared" si="720"/>
        <v>9.6313698543878559</v>
      </c>
      <c r="DO209" s="80">
        <f t="shared" si="720"/>
        <v>0</v>
      </c>
      <c r="DP209" s="80">
        <f t="shared" si="720"/>
        <v>0</v>
      </c>
      <c r="DQ209" s="80">
        <f t="shared" si="720"/>
        <v>0</v>
      </c>
      <c r="DR209" s="80">
        <f t="shared" si="720"/>
        <v>0</v>
      </c>
      <c r="DT209" s="80">
        <f t="shared" ref="DT209" si="740">DT130*DT$1</f>
        <v>-6.8841738769135281</v>
      </c>
      <c r="DU209" s="80">
        <f t="shared" si="720"/>
        <v>-100.73915201668018</v>
      </c>
      <c r="DV209" s="80">
        <f t="shared" si="720"/>
        <v>317.4413171370864</v>
      </c>
      <c r="DW209" s="80">
        <f t="shared" si="720"/>
        <v>0</v>
      </c>
      <c r="DX209" s="80">
        <f t="shared" si="720"/>
        <v>0</v>
      </c>
      <c r="DY209" s="80">
        <f t="shared" si="720"/>
        <v>213.63266438987469</v>
      </c>
      <c r="DZ209" s="80">
        <f t="shared" si="720"/>
        <v>0</v>
      </c>
      <c r="EA209" s="80">
        <f t="shared" si="720"/>
        <v>-0.2853116855816375</v>
      </c>
      <c r="EB209" s="80">
        <f t="shared" si="720"/>
        <v>2.2395666867057544</v>
      </c>
      <c r="EC209" s="80">
        <f t="shared" si="720"/>
        <v>0</v>
      </c>
      <c r="ED209" s="80">
        <f t="shared" si="720"/>
        <v>345.39137834285788</v>
      </c>
      <c r="EE209" s="80">
        <f t="shared" si="720"/>
        <v>386.95691887058695</v>
      </c>
      <c r="EF209" s="80" t="e">
        <f t="shared" si="720"/>
        <v>#N/A</v>
      </c>
      <c r="EG209" s="80">
        <f t="shared" si="720"/>
        <v>-5.3357332423549435</v>
      </c>
      <c r="EH209" s="80">
        <f t="shared" si="720"/>
        <v>-70.692414859043538</v>
      </c>
      <c r="EI209" s="80">
        <f t="shared" si="720"/>
        <v>-126.58554672708205</v>
      </c>
      <c r="EJ209" s="80">
        <f t="shared" si="720"/>
        <v>-957.47534966791864</v>
      </c>
      <c r="EK209" s="80">
        <f t="shared" si="720"/>
        <v>0</v>
      </c>
      <c r="EL209" s="80">
        <f t="shared" si="720"/>
        <v>-0.50691420286231714</v>
      </c>
      <c r="EM209" s="80">
        <f t="shared" si="720"/>
        <v>0</v>
      </c>
      <c r="EN209" s="80">
        <f t="shared" si="720"/>
        <v>0</v>
      </c>
      <c r="EO209" s="80">
        <f t="shared" si="720"/>
        <v>0</v>
      </c>
      <c r="EP209" s="80">
        <f t="shared" si="720"/>
        <v>0</v>
      </c>
      <c r="ER209" s="80">
        <f t="shared" ref="ER209" si="741">ER130*ER$1</f>
        <v>-0.86052173461352344</v>
      </c>
      <c r="ES209" s="80">
        <f t="shared" si="720"/>
        <v>-2.398551238487133</v>
      </c>
      <c r="ET209" s="80">
        <f t="shared" si="720"/>
        <v>459.1309280086947</v>
      </c>
      <c r="EU209" s="80">
        <f t="shared" si="720"/>
        <v>0</v>
      </c>
      <c r="EV209" s="80">
        <f t="shared" si="720"/>
        <v>828.50864565407369</v>
      </c>
      <c r="EW209" s="80">
        <f t="shared" si="720"/>
        <v>26.08567270444459</v>
      </c>
      <c r="EX209" s="80">
        <f t="shared" si="720"/>
        <v>0</v>
      </c>
      <c r="EY209" s="80">
        <f t="shared" si="720"/>
        <v>0</v>
      </c>
      <c r="EZ209" s="80">
        <f t="shared" si="720"/>
        <v>6.4387542242791689</v>
      </c>
      <c r="FA209" s="80">
        <f t="shared" si="720"/>
        <v>-2.4363491661017798</v>
      </c>
      <c r="FB209" s="80">
        <f t="shared" si="720"/>
        <v>347.16261618051487</v>
      </c>
      <c r="FC209" s="80">
        <f t="shared" si="720"/>
        <v>-251.45685300344599</v>
      </c>
      <c r="FD209" s="80" t="e">
        <f t="shared" si="720"/>
        <v>#N/A</v>
      </c>
      <c r="FE209" s="80">
        <f t="shared" si="720"/>
        <v>0.97013331679091475</v>
      </c>
      <c r="FF209" s="80">
        <f t="shared" si="720"/>
        <v>-70.692414859043538</v>
      </c>
      <c r="FG209" s="80">
        <f t="shared" si="720"/>
        <v>-52.101332010998078</v>
      </c>
      <c r="FH209" s="80">
        <f t="shared" si="720"/>
        <v>287.43525587616466</v>
      </c>
      <c r="FI209" s="80">
        <f t="shared" si="720"/>
        <v>0</v>
      </c>
      <c r="FJ209" s="80">
        <f t="shared" si="720"/>
        <v>211.89013679651944</v>
      </c>
      <c r="FK209" s="80">
        <f t="shared" si="720"/>
        <v>0</v>
      </c>
      <c r="FL209" s="80">
        <f t="shared" si="720"/>
        <v>0</v>
      </c>
      <c r="FM209" s="80">
        <f t="shared" si="720"/>
        <v>0</v>
      </c>
      <c r="FN209" s="80">
        <f t="shared" si="720"/>
        <v>0</v>
      </c>
    </row>
    <row r="210" spans="1:170" x14ac:dyDescent="0.25">
      <c r="A210" s="97">
        <v>206</v>
      </c>
      <c r="B210" s="71" t="s">
        <v>15</v>
      </c>
      <c r="D210" s="81">
        <f t="shared" si="584"/>
        <v>4398.1265856128957</v>
      </c>
      <c r="E210" s="81">
        <f t="shared" si="729"/>
        <v>6008.3708524226404</v>
      </c>
      <c r="F210" s="81">
        <f t="shared" si="729"/>
        <v>9834.0969438013362</v>
      </c>
      <c r="G210" s="81">
        <f t="shared" si="729"/>
        <v>0</v>
      </c>
      <c r="H210" s="81">
        <f t="shared" si="729"/>
        <v>7600.9596106993531</v>
      </c>
      <c r="I210" s="81">
        <f t="shared" si="729"/>
        <v>792.9144996196419</v>
      </c>
      <c r="J210" s="81">
        <f t="shared" si="729"/>
        <v>0</v>
      </c>
      <c r="K210" s="81">
        <f t="shared" si="729"/>
        <v>439.0946841103459</v>
      </c>
      <c r="L210" s="81">
        <f t="shared" si="729"/>
        <v>0</v>
      </c>
      <c r="M210" s="81">
        <f t="shared" si="729"/>
        <v>1203.5564880543041</v>
      </c>
      <c r="N210" s="81">
        <f t="shared" si="729"/>
        <v>217.86225403164914</v>
      </c>
      <c r="O210" s="81">
        <f t="shared" si="729"/>
        <v>14398.184883632388</v>
      </c>
      <c r="P210" s="81" t="e">
        <f t="shared" si="729"/>
        <v>#N/A</v>
      </c>
      <c r="Q210" s="81">
        <f t="shared" si="729"/>
        <v>497.19332485559079</v>
      </c>
      <c r="R210" s="81">
        <f t="shared" si="729"/>
        <v>75.473544366418452</v>
      </c>
      <c r="S210" s="81">
        <f t="shared" si="729"/>
        <v>1422.9118291090249</v>
      </c>
      <c r="T210" s="81">
        <f t="shared" si="729"/>
        <v>11089.760770278523</v>
      </c>
      <c r="U210" s="81">
        <f t="shared" si="729"/>
        <v>0</v>
      </c>
      <c r="V210" s="81">
        <f t="shared" si="729"/>
        <v>3031.3469331176721</v>
      </c>
      <c r="W210" s="81">
        <f t="shared" si="729"/>
        <v>0</v>
      </c>
      <c r="X210" s="81">
        <f t="shared" si="729"/>
        <v>0</v>
      </c>
      <c r="Y210" s="81">
        <f t="shared" si="729"/>
        <v>0</v>
      </c>
      <c r="Z210" s="81">
        <f t="shared" si="729"/>
        <v>0</v>
      </c>
      <c r="AB210" s="81">
        <f t="shared" ref="AB210" si="742">AB131*AB$1</f>
        <v>4280.2351079707578</v>
      </c>
      <c r="AC210" s="81">
        <f t="shared" si="723"/>
        <v>3672.1819461313626</v>
      </c>
      <c r="AD210" s="81">
        <f t="shared" si="723"/>
        <v>10068.505101879253</v>
      </c>
      <c r="AE210" s="81">
        <f t="shared" si="723"/>
        <v>0</v>
      </c>
      <c r="AF210" s="81">
        <f t="shared" si="723"/>
        <v>6682.0436698354688</v>
      </c>
      <c r="AG210" s="81">
        <f t="shared" si="723"/>
        <v>792.9144996196419</v>
      </c>
      <c r="AH210" s="81">
        <f t="shared" si="723"/>
        <v>0</v>
      </c>
      <c r="AI210" s="81">
        <f t="shared" si="723"/>
        <v>487.02704728808351</v>
      </c>
      <c r="AJ210" s="81">
        <f t="shared" si="723"/>
        <v>0</v>
      </c>
      <c r="AK210" s="81">
        <f t="shared" si="723"/>
        <v>1181.6293455593877</v>
      </c>
      <c r="AL210" s="81">
        <f t="shared" si="723"/>
        <v>226.71844321992756</v>
      </c>
      <c r="AM210" s="81">
        <f t="shared" si="723"/>
        <v>14573.205802044111</v>
      </c>
      <c r="AN210" s="81" t="e">
        <f t="shared" si="723"/>
        <v>#N/A</v>
      </c>
      <c r="AO210" s="81">
        <f t="shared" si="723"/>
        <v>498.16345817238209</v>
      </c>
      <c r="AP210" s="81">
        <f t="shared" si="723"/>
        <v>75.473544366418452</v>
      </c>
      <c r="AQ210" s="81">
        <f t="shared" si="723"/>
        <v>1412.7548907386499</v>
      </c>
      <c r="AR210" s="81">
        <f t="shared" si="723"/>
        <v>9726.5624656004111</v>
      </c>
      <c r="AS210" s="81">
        <f t="shared" si="723"/>
        <v>0</v>
      </c>
      <c r="AT210" s="81">
        <f t="shared" si="723"/>
        <v>2729.2260682116298</v>
      </c>
      <c r="AU210" s="81">
        <f t="shared" si="723"/>
        <v>0</v>
      </c>
      <c r="AV210" s="81">
        <f t="shared" si="723"/>
        <v>0</v>
      </c>
      <c r="AW210" s="81">
        <f t="shared" si="723"/>
        <v>0</v>
      </c>
      <c r="AX210" s="81">
        <f t="shared" si="723"/>
        <v>0</v>
      </c>
      <c r="AZ210" s="81">
        <f t="shared" ref="AZ210" si="743">AZ131*AZ$1</f>
        <v>4280.2351079707578</v>
      </c>
      <c r="BA210" s="81">
        <f t="shared" si="723"/>
        <v>3892.8486600726328</v>
      </c>
      <c r="BB210" s="81">
        <f t="shared" si="723"/>
        <v>12114.135255764881</v>
      </c>
      <c r="BC210" s="81">
        <f t="shared" si="723"/>
        <v>0</v>
      </c>
      <c r="BD210" s="81">
        <f t="shared" si="723"/>
        <v>6682.0436698354688</v>
      </c>
      <c r="BE210" s="81">
        <f t="shared" si="723"/>
        <v>819.89967827941416</v>
      </c>
      <c r="BF210" s="81">
        <f t="shared" si="723"/>
        <v>0</v>
      </c>
      <c r="BG210" s="81">
        <f t="shared" si="723"/>
        <v>457.63994367316104</v>
      </c>
      <c r="BH210" s="81">
        <f t="shared" si="723"/>
        <v>222.83688532722337</v>
      </c>
      <c r="BI210" s="81">
        <f t="shared" si="723"/>
        <v>1181.6293455593877</v>
      </c>
      <c r="BJ210" s="81">
        <f t="shared" si="723"/>
        <v>226.71844321992756</v>
      </c>
      <c r="BK210" s="81">
        <f t="shared" si="723"/>
        <v>15355.805541443429</v>
      </c>
      <c r="BL210" s="81" t="e">
        <f t="shared" si="723"/>
        <v>#N/A</v>
      </c>
      <c r="BM210" s="81">
        <f t="shared" si="723"/>
        <v>505.92452470671327</v>
      </c>
      <c r="BN210" s="81">
        <f t="shared" si="723"/>
        <v>75.473544366418452</v>
      </c>
      <c r="BO210" s="81">
        <f t="shared" si="723"/>
        <v>1412.7548907386499</v>
      </c>
      <c r="BP210" s="81">
        <f t="shared" si="723"/>
        <v>10679.414191849412</v>
      </c>
      <c r="BQ210" s="81">
        <f t="shared" si="723"/>
        <v>0</v>
      </c>
      <c r="BR210" s="81">
        <f t="shared" si="723"/>
        <v>3053.6511580436218</v>
      </c>
      <c r="BS210" s="81">
        <f t="shared" si="723"/>
        <v>0</v>
      </c>
      <c r="BT210" s="81">
        <f t="shared" si="723"/>
        <v>0</v>
      </c>
      <c r="BU210" s="81">
        <f t="shared" si="723"/>
        <v>0</v>
      </c>
      <c r="BV210" s="81">
        <f t="shared" si="723"/>
        <v>0</v>
      </c>
      <c r="BX210" s="81">
        <f t="shared" ref="BX210" si="744">BX131*BX$1</f>
        <v>4280.2351079707578</v>
      </c>
      <c r="BY210" s="81">
        <f t="shared" si="723"/>
        <v>4079.9356566750153</v>
      </c>
      <c r="BZ210" s="81">
        <f t="shared" si="723"/>
        <v>11746.090506173648</v>
      </c>
      <c r="CA210" s="81">
        <f t="shared" si="723"/>
        <v>0</v>
      </c>
      <c r="CB210" s="81">
        <f t="shared" si="723"/>
        <v>6682.0436698354688</v>
      </c>
      <c r="CC210" s="81">
        <f t="shared" si="723"/>
        <v>1373.5455937824086</v>
      </c>
      <c r="CD210" s="81">
        <f t="shared" si="723"/>
        <v>0</v>
      </c>
      <c r="CE210" s="81">
        <f t="shared" si="723"/>
        <v>600.01047477846498</v>
      </c>
      <c r="CF210" s="81">
        <f t="shared" si="723"/>
        <v>437.83528725097648</v>
      </c>
      <c r="CG210" s="81">
        <f t="shared" si="723"/>
        <v>1181.6293455593877</v>
      </c>
      <c r="CH210" s="81">
        <f t="shared" si="723"/>
        <v>77.934464856850099</v>
      </c>
      <c r="CI210" s="81">
        <f t="shared" si="723"/>
        <v>15732.773673407139</v>
      </c>
      <c r="CJ210" s="81" t="e">
        <f t="shared" si="723"/>
        <v>#N/A</v>
      </c>
      <c r="CK210" s="81">
        <f t="shared" si="723"/>
        <v>404.06052644361671</v>
      </c>
      <c r="CL210" s="81">
        <f t="shared" si="723"/>
        <v>137.79898258755586</v>
      </c>
      <c r="CM210" s="81">
        <f t="shared" si="723"/>
        <v>1380.5912525657952</v>
      </c>
      <c r="CN210" s="81">
        <f t="shared" si="716"/>
        <v>8163.3924480540281</v>
      </c>
      <c r="CO210" s="81">
        <f t="shared" si="716"/>
        <v>0</v>
      </c>
      <c r="CP210" s="81">
        <f t="shared" si="716"/>
        <v>3209.7807325252675</v>
      </c>
      <c r="CQ210" s="81">
        <f t="shared" si="716"/>
        <v>0</v>
      </c>
      <c r="CR210" s="81">
        <f t="shared" si="716"/>
        <v>0</v>
      </c>
      <c r="CS210" s="81">
        <f t="shared" si="716"/>
        <v>0</v>
      </c>
      <c r="CT210" s="81">
        <f t="shared" si="716"/>
        <v>0</v>
      </c>
      <c r="CV210" s="81">
        <f t="shared" ref="CV210" si="745">CV131*CV$1</f>
        <v>3530.7206771218375</v>
      </c>
      <c r="CW210" s="81">
        <f t="shared" si="716"/>
        <v>2616.8194011948508</v>
      </c>
      <c r="CX210" s="81">
        <f t="shared" si="716"/>
        <v>12170.071092929249</v>
      </c>
      <c r="CY210" s="81">
        <f t="shared" si="716"/>
        <v>0</v>
      </c>
      <c r="CZ210" s="81">
        <f t="shared" si="716"/>
        <v>6682.0436698354688</v>
      </c>
      <c r="DA210" s="81">
        <f t="shared" si="716"/>
        <v>2721.005514860371</v>
      </c>
      <c r="DB210" s="81">
        <f t="shared" si="716"/>
        <v>0</v>
      </c>
      <c r="DC210" s="81">
        <f t="shared" si="716"/>
        <v>513.56103404718829</v>
      </c>
      <c r="DD210" s="81">
        <f t="shared" si="716"/>
        <v>686.14724363947789</v>
      </c>
      <c r="DE210" s="81">
        <f t="shared" si="716"/>
        <v>1181.6293455593877</v>
      </c>
      <c r="DF210" s="81">
        <f t="shared" si="716"/>
        <v>86.79065404512852</v>
      </c>
      <c r="DG210" s="81">
        <f t="shared" si="720"/>
        <v>15726.693542246434</v>
      </c>
      <c r="DH210" s="81" t="e">
        <f t="shared" si="720"/>
        <v>#N/A</v>
      </c>
      <c r="DI210" s="81">
        <f t="shared" si="720"/>
        <v>244.95866248982765</v>
      </c>
      <c r="DJ210" s="81">
        <f t="shared" si="720"/>
        <v>71.887697235887259</v>
      </c>
      <c r="DK210" s="81">
        <f t="shared" si="720"/>
        <v>1352.9418092242186</v>
      </c>
      <c r="DL210" s="81">
        <f t="shared" si="720"/>
        <v>8553.7033250011555</v>
      </c>
      <c r="DM210" s="81">
        <f t="shared" si="720"/>
        <v>0</v>
      </c>
      <c r="DN210" s="81">
        <f t="shared" si="720"/>
        <v>3715.6811069820296</v>
      </c>
      <c r="DO210" s="81">
        <f t="shared" si="720"/>
        <v>0</v>
      </c>
      <c r="DP210" s="81">
        <f t="shared" si="720"/>
        <v>0</v>
      </c>
      <c r="DQ210" s="81">
        <f t="shared" si="720"/>
        <v>0</v>
      </c>
      <c r="DR210" s="81">
        <f t="shared" si="720"/>
        <v>0</v>
      </c>
      <c r="DT210" s="81">
        <f t="shared" ref="DT210" si="746">DT131*DT$1</f>
        <v>3530.7206771218375</v>
      </c>
      <c r="DU210" s="81">
        <f t="shared" si="720"/>
        <v>7351.5595459782016</v>
      </c>
      <c r="DV210" s="81">
        <f t="shared" si="720"/>
        <v>12867.146978058357</v>
      </c>
      <c r="DW210" s="81">
        <f t="shared" si="720"/>
        <v>0</v>
      </c>
      <c r="DX210" s="81">
        <f t="shared" si="720"/>
        <v>6590.2870120105863</v>
      </c>
      <c r="DY210" s="81">
        <f t="shared" si="720"/>
        <v>1597.5225766585188</v>
      </c>
      <c r="DZ210" s="81">
        <f t="shared" si="720"/>
        <v>0</v>
      </c>
      <c r="EA210" s="81">
        <f t="shared" si="720"/>
        <v>617.41448759895297</v>
      </c>
      <c r="EB210" s="81">
        <f t="shared" si="720"/>
        <v>918.22234154936257</v>
      </c>
      <c r="EC210" s="81">
        <f t="shared" si="720"/>
        <v>772.32268565428001</v>
      </c>
      <c r="ED210" s="81">
        <f t="shared" si="720"/>
        <v>242.65958375882866</v>
      </c>
      <c r="EE210" s="81">
        <f t="shared" si="720"/>
        <v>19660.97269830549</v>
      </c>
      <c r="EF210" s="81" t="e">
        <f t="shared" si="720"/>
        <v>#N/A</v>
      </c>
      <c r="EG210" s="81">
        <f t="shared" si="720"/>
        <v>194.02666335827934</v>
      </c>
      <c r="EH210" s="81">
        <f t="shared" si="720"/>
        <v>128.23672357280603</v>
      </c>
      <c r="EI210" s="81">
        <f t="shared" si="720"/>
        <v>1378.5222466014598</v>
      </c>
      <c r="EJ210" s="81">
        <f t="shared" si="720"/>
        <v>10295.653448079089</v>
      </c>
      <c r="EK210" s="81">
        <f t="shared" si="720"/>
        <v>0</v>
      </c>
      <c r="EL210" s="81">
        <f t="shared" si="720"/>
        <v>4006.6498594250966</v>
      </c>
      <c r="EM210" s="81">
        <f t="shared" si="720"/>
        <v>0</v>
      </c>
      <c r="EN210" s="81">
        <f t="shared" ref="EN210:FN210" si="747">EN131*EN$1</f>
        <v>0</v>
      </c>
      <c r="EO210" s="81">
        <f t="shared" si="747"/>
        <v>0</v>
      </c>
      <c r="EP210" s="81">
        <f t="shared" si="747"/>
        <v>0</v>
      </c>
      <c r="ER210" s="81">
        <f t="shared" ref="ER210" si="748">ER131*ER$1</f>
        <v>3118.5307662416617</v>
      </c>
      <c r="ES210" s="81">
        <f t="shared" si="747"/>
        <v>3602.6239602150927</v>
      </c>
      <c r="ET210" s="81">
        <f t="shared" si="747"/>
        <v>13357.184088469156</v>
      </c>
      <c r="EU210" s="81">
        <f t="shared" si="747"/>
        <v>0</v>
      </c>
      <c r="EV210" s="81">
        <f t="shared" si="747"/>
        <v>6166.5871508780483</v>
      </c>
      <c r="EW210" s="81">
        <f t="shared" si="747"/>
        <v>3129.3812185782576</v>
      </c>
      <c r="EX210" s="81">
        <f t="shared" si="747"/>
        <v>0</v>
      </c>
      <c r="EY210" s="81">
        <f t="shared" si="747"/>
        <v>647.94283795620254</v>
      </c>
      <c r="EZ210" s="81">
        <f t="shared" si="747"/>
        <v>977.29091291122688</v>
      </c>
      <c r="FA210" s="81">
        <f t="shared" si="747"/>
        <v>592.03284736274463</v>
      </c>
      <c r="FB210" s="81">
        <f t="shared" si="747"/>
        <v>106.27427025934104</v>
      </c>
      <c r="FC210" s="81">
        <f t="shared" si="747"/>
        <v>20924.771389566322</v>
      </c>
      <c r="FD210" s="81" t="e">
        <f t="shared" si="747"/>
        <v>#N/A</v>
      </c>
      <c r="FE210" s="81">
        <f t="shared" si="747"/>
        <v>352.64346065367266</v>
      </c>
      <c r="FF210" s="81">
        <f t="shared" si="747"/>
        <v>128.23672357280603</v>
      </c>
      <c r="FG210" s="81">
        <f t="shared" si="747"/>
        <v>1229.9300000718986</v>
      </c>
      <c r="FH210" s="81">
        <f t="shared" si="747"/>
        <v>10784.216322678256</v>
      </c>
      <c r="FI210" s="81">
        <f t="shared" si="747"/>
        <v>0</v>
      </c>
      <c r="FJ210" s="81">
        <f t="shared" si="747"/>
        <v>4394.4392246148991</v>
      </c>
      <c r="FK210" s="81">
        <f t="shared" si="747"/>
        <v>0</v>
      </c>
      <c r="FL210" s="81">
        <f t="shared" si="747"/>
        <v>0</v>
      </c>
      <c r="FM210" s="81">
        <f t="shared" si="747"/>
        <v>0</v>
      </c>
      <c r="FN210" s="81">
        <f t="shared" si="747"/>
        <v>0</v>
      </c>
    </row>
    <row r="211" spans="1:170" x14ac:dyDescent="0.25">
      <c r="A211" s="97">
        <v>207</v>
      </c>
      <c r="B211" s="72" t="s">
        <v>121</v>
      </c>
      <c r="D211" s="18">
        <f t="shared" si="584"/>
        <v>0</v>
      </c>
      <c r="E211" s="18">
        <f t="shared" si="729"/>
        <v>0</v>
      </c>
      <c r="F211" s="18">
        <f t="shared" si="729"/>
        <v>0</v>
      </c>
      <c r="G211" s="18">
        <f t="shared" si="729"/>
        <v>0</v>
      </c>
      <c r="H211" s="18">
        <f t="shared" si="729"/>
        <v>0</v>
      </c>
      <c r="I211" s="18">
        <f t="shared" si="729"/>
        <v>0</v>
      </c>
      <c r="J211" s="18">
        <f t="shared" si="729"/>
        <v>0</v>
      </c>
      <c r="K211" s="18">
        <f t="shared" si="729"/>
        <v>0</v>
      </c>
      <c r="L211" s="18">
        <f t="shared" si="729"/>
        <v>0</v>
      </c>
      <c r="M211" s="18">
        <f t="shared" si="729"/>
        <v>0</v>
      </c>
      <c r="N211" s="18">
        <f t="shared" si="729"/>
        <v>0</v>
      </c>
      <c r="O211" s="18">
        <f t="shared" si="729"/>
        <v>0</v>
      </c>
      <c r="P211" s="18" t="e">
        <f t="shared" si="729"/>
        <v>#N/A</v>
      </c>
      <c r="Q211" s="18">
        <f t="shared" si="729"/>
        <v>0</v>
      </c>
      <c r="R211" s="18">
        <f t="shared" si="729"/>
        <v>0</v>
      </c>
      <c r="S211" s="18">
        <f t="shared" si="729"/>
        <v>0</v>
      </c>
      <c r="T211" s="18">
        <f t="shared" si="729"/>
        <v>0</v>
      </c>
      <c r="U211" s="18">
        <f t="shared" si="729"/>
        <v>0</v>
      </c>
      <c r="V211" s="18">
        <f t="shared" si="729"/>
        <v>0</v>
      </c>
      <c r="W211" s="18">
        <f t="shared" si="729"/>
        <v>0</v>
      </c>
      <c r="X211" s="18">
        <f t="shared" si="729"/>
        <v>0</v>
      </c>
      <c r="Y211" s="18">
        <f t="shared" si="729"/>
        <v>0</v>
      </c>
      <c r="Z211" s="18">
        <f t="shared" si="729"/>
        <v>0</v>
      </c>
      <c r="AB211" s="18">
        <f t="shared" ref="AB211" si="749">AB132*AB$1</f>
        <v>0</v>
      </c>
      <c r="AC211" s="18">
        <f t="shared" si="723"/>
        <v>0</v>
      </c>
      <c r="AD211" s="18">
        <f t="shared" si="723"/>
        <v>0</v>
      </c>
      <c r="AE211" s="18">
        <f t="shared" si="723"/>
        <v>0</v>
      </c>
      <c r="AF211" s="18">
        <f t="shared" si="723"/>
        <v>0</v>
      </c>
      <c r="AG211" s="18">
        <f t="shared" si="723"/>
        <v>0</v>
      </c>
      <c r="AH211" s="18">
        <f t="shared" si="723"/>
        <v>0</v>
      </c>
      <c r="AI211" s="18">
        <f t="shared" si="723"/>
        <v>0</v>
      </c>
      <c r="AJ211" s="18">
        <f t="shared" si="723"/>
        <v>0</v>
      </c>
      <c r="AK211" s="18">
        <f t="shared" si="723"/>
        <v>0</v>
      </c>
      <c r="AL211" s="18">
        <f t="shared" si="723"/>
        <v>0</v>
      </c>
      <c r="AM211" s="18">
        <f t="shared" si="723"/>
        <v>0</v>
      </c>
      <c r="AN211" s="18" t="e">
        <f t="shared" si="723"/>
        <v>#N/A</v>
      </c>
      <c r="AO211" s="18">
        <f t="shared" si="723"/>
        <v>0</v>
      </c>
      <c r="AP211" s="18">
        <f t="shared" si="723"/>
        <v>0</v>
      </c>
      <c r="AQ211" s="18">
        <f t="shared" si="723"/>
        <v>0</v>
      </c>
      <c r="AR211" s="18">
        <f t="shared" si="723"/>
        <v>0</v>
      </c>
      <c r="AS211" s="18">
        <f t="shared" si="723"/>
        <v>0</v>
      </c>
      <c r="AT211" s="18">
        <f t="shared" si="723"/>
        <v>0</v>
      </c>
      <c r="AU211" s="18">
        <f t="shared" ref="AU211:DF215" si="750">AU132*AU$1</f>
        <v>0</v>
      </c>
      <c r="AV211" s="18">
        <f t="shared" si="750"/>
        <v>0</v>
      </c>
      <c r="AW211" s="18">
        <f t="shared" si="750"/>
        <v>0</v>
      </c>
      <c r="AX211" s="18">
        <f t="shared" si="750"/>
        <v>0</v>
      </c>
      <c r="AZ211" s="18">
        <f t="shared" ref="AZ211" si="751">AZ132*AZ$1</f>
        <v>0</v>
      </c>
      <c r="BA211" s="18">
        <f t="shared" si="750"/>
        <v>0</v>
      </c>
      <c r="BB211" s="18">
        <f t="shared" si="750"/>
        <v>0</v>
      </c>
      <c r="BC211" s="18">
        <f t="shared" si="750"/>
        <v>0</v>
      </c>
      <c r="BD211" s="18">
        <f t="shared" si="750"/>
        <v>0</v>
      </c>
      <c r="BE211" s="18">
        <f t="shared" si="750"/>
        <v>0</v>
      </c>
      <c r="BF211" s="18">
        <f t="shared" si="750"/>
        <v>0</v>
      </c>
      <c r="BG211" s="18">
        <f t="shared" si="750"/>
        <v>0</v>
      </c>
      <c r="BH211" s="18">
        <f t="shared" si="750"/>
        <v>0</v>
      </c>
      <c r="BI211" s="18">
        <f t="shared" si="750"/>
        <v>0</v>
      </c>
      <c r="BJ211" s="18">
        <f t="shared" si="750"/>
        <v>0</v>
      </c>
      <c r="BK211" s="18">
        <f t="shared" si="750"/>
        <v>0</v>
      </c>
      <c r="BL211" s="18" t="e">
        <f t="shared" si="750"/>
        <v>#N/A</v>
      </c>
      <c r="BM211" s="18">
        <f t="shared" si="750"/>
        <v>0</v>
      </c>
      <c r="BN211" s="18">
        <f t="shared" si="750"/>
        <v>0</v>
      </c>
      <c r="BO211" s="18">
        <f t="shared" si="750"/>
        <v>0</v>
      </c>
      <c r="BP211" s="18">
        <f t="shared" si="750"/>
        <v>0</v>
      </c>
      <c r="BQ211" s="18">
        <f t="shared" si="750"/>
        <v>0</v>
      </c>
      <c r="BR211" s="18">
        <f t="shared" si="750"/>
        <v>0</v>
      </c>
      <c r="BS211" s="18">
        <f t="shared" si="750"/>
        <v>0</v>
      </c>
      <c r="BT211" s="18">
        <f t="shared" si="750"/>
        <v>0</v>
      </c>
      <c r="BU211" s="18">
        <f t="shared" si="750"/>
        <v>0</v>
      </c>
      <c r="BV211" s="18">
        <f t="shared" si="750"/>
        <v>0</v>
      </c>
      <c r="BX211" s="18">
        <f t="shared" ref="BX211" si="752">BX132*BX$1</f>
        <v>0</v>
      </c>
      <c r="BY211" s="18">
        <f t="shared" si="750"/>
        <v>0</v>
      </c>
      <c r="BZ211" s="18">
        <f t="shared" si="750"/>
        <v>0</v>
      </c>
      <c r="CA211" s="18">
        <f t="shared" si="750"/>
        <v>0</v>
      </c>
      <c r="CB211" s="18">
        <f t="shared" si="750"/>
        <v>0</v>
      </c>
      <c r="CC211" s="18">
        <f t="shared" si="750"/>
        <v>0</v>
      </c>
      <c r="CD211" s="18">
        <f t="shared" si="750"/>
        <v>0</v>
      </c>
      <c r="CE211" s="18">
        <f t="shared" si="750"/>
        <v>0</v>
      </c>
      <c r="CF211" s="18">
        <f t="shared" si="750"/>
        <v>0</v>
      </c>
      <c r="CG211" s="18">
        <f t="shared" si="750"/>
        <v>0</v>
      </c>
      <c r="CH211" s="18">
        <f t="shared" si="750"/>
        <v>0</v>
      </c>
      <c r="CI211" s="18">
        <f t="shared" si="750"/>
        <v>0</v>
      </c>
      <c r="CJ211" s="18" t="e">
        <f t="shared" si="750"/>
        <v>#N/A</v>
      </c>
      <c r="CK211" s="18">
        <f t="shared" si="750"/>
        <v>0</v>
      </c>
      <c r="CL211" s="18">
        <f t="shared" si="750"/>
        <v>0</v>
      </c>
      <c r="CM211" s="18">
        <f t="shared" si="750"/>
        <v>0</v>
      </c>
      <c r="CN211" s="18">
        <f t="shared" si="750"/>
        <v>0</v>
      </c>
      <c r="CO211" s="18">
        <f t="shared" si="750"/>
        <v>0</v>
      </c>
      <c r="CP211" s="18">
        <f t="shared" si="750"/>
        <v>0</v>
      </c>
      <c r="CQ211" s="18">
        <f t="shared" si="750"/>
        <v>0</v>
      </c>
      <c r="CR211" s="18">
        <f t="shared" si="750"/>
        <v>0</v>
      </c>
      <c r="CS211" s="18">
        <f t="shared" si="750"/>
        <v>0</v>
      </c>
      <c r="CT211" s="18">
        <f t="shared" si="750"/>
        <v>0</v>
      </c>
      <c r="CV211" s="18">
        <f t="shared" ref="CV211" si="753">CV132*CV$1</f>
        <v>0</v>
      </c>
      <c r="CW211" s="18">
        <f t="shared" si="750"/>
        <v>0</v>
      </c>
      <c r="CX211" s="18">
        <f t="shared" si="750"/>
        <v>0</v>
      </c>
      <c r="CY211" s="18">
        <f t="shared" si="750"/>
        <v>0</v>
      </c>
      <c r="CZ211" s="18">
        <f t="shared" si="750"/>
        <v>0</v>
      </c>
      <c r="DA211" s="18">
        <f t="shared" si="750"/>
        <v>0</v>
      </c>
      <c r="DB211" s="18">
        <f t="shared" si="750"/>
        <v>0</v>
      </c>
      <c r="DC211" s="18">
        <f t="shared" si="750"/>
        <v>0</v>
      </c>
      <c r="DD211" s="18">
        <f t="shared" si="750"/>
        <v>0</v>
      </c>
      <c r="DE211" s="18">
        <f t="shared" si="750"/>
        <v>0</v>
      </c>
      <c r="DF211" s="18">
        <f t="shared" si="750"/>
        <v>0</v>
      </c>
      <c r="DG211" s="18">
        <f t="shared" ref="DG211:FN215" si="754">DG132*DG$1</f>
        <v>0</v>
      </c>
      <c r="DH211" s="18" t="e">
        <f t="shared" si="754"/>
        <v>#N/A</v>
      </c>
      <c r="DI211" s="18">
        <f t="shared" si="754"/>
        <v>0</v>
      </c>
      <c r="DJ211" s="18">
        <f t="shared" si="754"/>
        <v>0</v>
      </c>
      <c r="DK211" s="18">
        <f t="shared" si="754"/>
        <v>0</v>
      </c>
      <c r="DL211" s="18">
        <f t="shared" si="754"/>
        <v>0</v>
      </c>
      <c r="DM211" s="18">
        <f t="shared" si="754"/>
        <v>0</v>
      </c>
      <c r="DN211" s="18">
        <f t="shared" si="754"/>
        <v>0</v>
      </c>
      <c r="DO211" s="18">
        <f t="shared" si="754"/>
        <v>0</v>
      </c>
      <c r="DP211" s="18">
        <f t="shared" si="754"/>
        <v>0</v>
      </c>
      <c r="DQ211" s="18">
        <f t="shared" si="754"/>
        <v>0</v>
      </c>
      <c r="DR211" s="18">
        <f t="shared" si="754"/>
        <v>0</v>
      </c>
      <c r="DT211" s="18">
        <f t="shared" ref="DT211" si="755">DT132*DT$1</f>
        <v>0</v>
      </c>
      <c r="DU211" s="18">
        <f t="shared" si="754"/>
        <v>0</v>
      </c>
      <c r="DV211" s="18">
        <f t="shared" si="754"/>
        <v>0</v>
      </c>
      <c r="DW211" s="18">
        <f t="shared" si="754"/>
        <v>0</v>
      </c>
      <c r="DX211" s="18">
        <f t="shared" si="754"/>
        <v>0</v>
      </c>
      <c r="DY211" s="18">
        <f t="shared" si="754"/>
        <v>0</v>
      </c>
      <c r="DZ211" s="18">
        <f t="shared" si="754"/>
        <v>0</v>
      </c>
      <c r="EA211" s="18">
        <f t="shared" si="754"/>
        <v>0</v>
      </c>
      <c r="EB211" s="18">
        <f t="shared" si="754"/>
        <v>0</v>
      </c>
      <c r="EC211" s="18">
        <f t="shared" si="754"/>
        <v>0</v>
      </c>
      <c r="ED211" s="18">
        <f t="shared" si="754"/>
        <v>0</v>
      </c>
      <c r="EE211" s="18">
        <f t="shared" si="754"/>
        <v>0</v>
      </c>
      <c r="EF211" s="18" t="e">
        <f t="shared" si="754"/>
        <v>#N/A</v>
      </c>
      <c r="EG211" s="18">
        <f t="shared" si="754"/>
        <v>0</v>
      </c>
      <c r="EH211" s="18">
        <f t="shared" si="754"/>
        <v>0</v>
      </c>
      <c r="EI211" s="18">
        <f t="shared" si="754"/>
        <v>0</v>
      </c>
      <c r="EJ211" s="18">
        <f t="shared" si="754"/>
        <v>0</v>
      </c>
      <c r="EK211" s="18">
        <f t="shared" si="754"/>
        <v>0</v>
      </c>
      <c r="EL211" s="18">
        <f t="shared" si="754"/>
        <v>0</v>
      </c>
      <c r="EM211" s="18">
        <f t="shared" si="754"/>
        <v>0</v>
      </c>
      <c r="EN211" s="18">
        <f t="shared" si="754"/>
        <v>0</v>
      </c>
      <c r="EO211" s="18">
        <f t="shared" si="754"/>
        <v>0</v>
      </c>
      <c r="EP211" s="18">
        <f t="shared" si="754"/>
        <v>0</v>
      </c>
      <c r="ER211" s="18">
        <f t="shared" ref="ER211" si="756">ER132*ER$1</f>
        <v>0</v>
      </c>
      <c r="ES211" s="18">
        <f t="shared" si="754"/>
        <v>0</v>
      </c>
      <c r="ET211" s="18">
        <f t="shared" si="754"/>
        <v>0</v>
      </c>
      <c r="EU211" s="18">
        <f t="shared" si="754"/>
        <v>0</v>
      </c>
      <c r="EV211" s="18">
        <f t="shared" si="754"/>
        <v>0</v>
      </c>
      <c r="EW211" s="18">
        <f t="shared" si="754"/>
        <v>0</v>
      </c>
      <c r="EX211" s="18">
        <f t="shared" si="754"/>
        <v>0</v>
      </c>
      <c r="EY211" s="18">
        <f t="shared" si="754"/>
        <v>0</v>
      </c>
      <c r="EZ211" s="18">
        <f t="shared" si="754"/>
        <v>0</v>
      </c>
      <c r="FA211" s="18">
        <f t="shared" si="754"/>
        <v>0</v>
      </c>
      <c r="FB211" s="18">
        <f t="shared" si="754"/>
        <v>0</v>
      </c>
      <c r="FC211" s="18">
        <f t="shared" si="754"/>
        <v>0</v>
      </c>
      <c r="FD211" s="18" t="e">
        <f t="shared" si="754"/>
        <v>#N/A</v>
      </c>
      <c r="FE211" s="18">
        <f t="shared" si="754"/>
        <v>0</v>
      </c>
      <c r="FF211" s="18">
        <f t="shared" si="754"/>
        <v>0</v>
      </c>
      <c r="FG211" s="18">
        <f t="shared" si="754"/>
        <v>0</v>
      </c>
      <c r="FH211" s="18">
        <f t="shared" si="754"/>
        <v>0</v>
      </c>
      <c r="FI211" s="18">
        <f t="shared" si="754"/>
        <v>0</v>
      </c>
      <c r="FJ211" s="18">
        <f t="shared" si="754"/>
        <v>0</v>
      </c>
      <c r="FK211" s="18">
        <f t="shared" si="754"/>
        <v>0</v>
      </c>
      <c r="FL211" s="18">
        <f t="shared" si="754"/>
        <v>0</v>
      </c>
      <c r="FM211" s="18">
        <f t="shared" si="754"/>
        <v>0</v>
      </c>
      <c r="FN211" s="18">
        <f t="shared" si="754"/>
        <v>0</v>
      </c>
    </row>
    <row r="212" spans="1:170" x14ac:dyDescent="0.25">
      <c r="A212" s="97">
        <v>208</v>
      </c>
      <c r="B212" s="73" t="s">
        <v>16</v>
      </c>
      <c r="D212" s="82">
        <f t="shared" si="584"/>
        <v>667.76486606057654</v>
      </c>
      <c r="E212" s="82">
        <f t="shared" si="729"/>
        <v>0</v>
      </c>
      <c r="F212" s="82">
        <f t="shared" si="729"/>
        <v>1770.7392498443942</v>
      </c>
      <c r="G212" s="82">
        <f t="shared" si="729"/>
        <v>0</v>
      </c>
      <c r="H212" s="82">
        <f t="shared" si="729"/>
        <v>0</v>
      </c>
      <c r="I212" s="82">
        <f t="shared" si="729"/>
        <v>215.43167630051533</v>
      </c>
      <c r="J212" s="82">
        <f t="shared" si="729"/>
        <v>0</v>
      </c>
      <c r="K212" s="82">
        <f t="shared" si="729"/>
        <v>0.57062337116354256</v>
      </c>
      <c r="L212" s="82">
        <f t="shared" si="729"/>
        <v>0</v>
      </c>
      <c r="M212" s="82">
        <f t="shared" si="729"/>
        <v>46.290634155934768</v>
      </c>
      <c r="N212" s="82">
        <f t="shared" si="729"/>
        <v>122.2154107982422</v>
      </c>
      <c r="O212" s="82">
        <f t="shared" si="729"/>
        <v>86.859016581500271</v>
      </c>
      <c r="P212" s="82" t="e">
        <f t="shared" si="729"/>
        <v>#N/A</v>
      </c>
      <c r="Q212" s="82">
        <f t="shared" si="729"/>
        <v>167.83306380491163</v>
      </c>
      <c r="R212" s="82">
        <f t="shared" si="729"/>
        <v>21.685837408450553</v>
      </c>
      <c r="S212" s="82">
        <f t="shared" si="729"/>
        <v>8.4641153086458836</v>
      </c>
      <c r="T212" s="82">
        <f t="shared" si="729"/>
        <v>15.797380014641769</v>
      </c>
      <c r="U212" s="82">
        <f t="shared" si="729"/>
        <v>0</v>
      </c>
      <c r="V212" s="82">
        <f t="shared" si="729"/>
        <v>7.6037130429373043</v>
      </c>
      <c r="W212" s="82">
        <f t="shared" si="729"/>
        <v>0</v>
      </c>
      <c r="X212" s="82">
        <f t="shared" si="729"/>
        <v>0</v>
      </c>
      <c r="Y212" s="82">
        <f t="shared" si="729"/>
        <v>0</v>
      </c>
      <c r="Z212" s="82">
        <f t="shared" si="729"/>
        <v>0</v>
      </c>
      <c r="AB212" s="82">
        <f t="shared" ref="AB212:CM216" si="757">AB133*AB$1</f>
        <v>0</v>
      </c>
      <c r="AC212" s="82">
        <f t="shared" si="757"/>
        <v>0</v>
      </c>
      <c r="AD212" s="82">
        <f t="shared" si="757"/>
        <v>1766.7671524582083</v>
      </c>
      <c r="AE212" s="82">
        <f t="shared" si="757"/>
        <v>0</v>
      </c>
      <c r="AF212" s="82">
        <f t="shared" si="757"/>
        <v>0</v>
      </c>
      <c r="AG212" s="82">
        <f t="shared" si="757"/>
        <v>215.43167630051533</v>
      </c>
      <c r="AH212" s="82">
        <f t="shared" si="757"/>
        <v>0</v>
      </c>
      <c r="AI212" s="82">
        <f t="shared" si="757"/>
        <v>0.57062337116354256</v>
      </c>
      <c r="AJ212" s="82">
        <f t="shared" si="757"/>
        <v>0</v>
      </c>
      <c r="AK212" s="82">
        <f t="shared" si="757"/>
        <v>43.854284989832941</v>
      </c>
      <c r="AL212" s="82">
        <f t="shared" si="757"/>
        <v>122.2154107982422</v>
      </c>
      <c r="AM212" s="82">
        <f t="shared" si="757"/>
        <v>93.807737908020272</v>
      </c>
      <c r="AN212" s="82" t="e">
        <f t="shared" si="757"/>
        <v>#N/A</v>
      </c>
      <c r="AO212" s="82">
        <f t="shared" si="757"/>
        <v>167.83306380491163</v>
      </c>
      <c r="AP212" s="82">
        <f t="shared" si="757"/>
        <v>21.685837408450553</v>
      </c>
      <c r="AQ212" s="82">
        <f t="shared" si="757"/>
        <v>8.0879324060394016</v>
      </c>
      <c r="AR212" s="82">
        <f t="shared" si="757"/>
        <v>15.797380014641769</v>
      </c>
      <c r="AS212" s="82">
        <f t="shared" si="757"/>
        <v>0</v>
      </c>
      <c r="AT212" s="82">
        <f t="shared" si="757"/>
        <v>10.645198260112226</v>
      </c>
      <c r="AU212" s="82">
        <f t="shared" si="757"/>
        <v>0</v>
      </c>
      <c r="AV212" s="82">
        <f t="shared" si="757"/>
        <v>0</v>
      </c>
      <c r="AW212" s="82">
        <f t="shared" si="757"/>
        <v>0</v>
      </c>
      <c r="AX212" s="82">
        <f t="shared" si="757"/>
        <v>0</v>
      </c>
      <c r="AZ212" s="82">
        <f t="shared" ref="AZ212" si="758">AZ133*AZ$1</f>
        <v>0</v>
      </c>
      <c r="BA212" s="82">
        <f t="shared" si="757"/>
        <v>0</v>
      </c>
      <c r="BB212" s="82">
        <f t="shared" si="757"/>
        <v>1766.7671524582083</v>
      </c>
      <c r="BC212" s="82">
        <f t="shared" si="757"/>
        <v>0</v>
      </c>
      <c r="BD212" s="82">
        <f t="shared" si="757"/>
        <v>0</v>
      </c>
      <c r="BE212" s="82">
        <f t="shared" si="757"/>
        <v>215.43167630051533</v>
      </c>
      <c r="BF212" s="82">
        <f t="shared" si="757"/>
        <v>0</v>
      </c>
      <c r="BG212" s="82">
        <f t="shared" si="757"/>
        <v>0.57062337116354256</v>
      </c>
      <c r="BH212" s="82">
        <f t="shared" si="757"/>
        <v>0.27994583583822025</v>
      </c>
      <c r="BI212" s="82">
        <f t="shared" si="757"/>
        <v>43.854284989832941</v>
      </c>
      <c r="BJ212" s="82">
        <f t="shared" si="757"/>
        <v>122.2154107982422</v>
      </c>
      <c r="BK212" s="82">
        <f t="shared" si="757"/>
        <v>93.807737908020272</v>
      </c>
      <c r="BL212" s="82" t="e">
        <f t="shared" si="757"/>
        <v>#N/A</v>
      </c>
      <c r="BM212" s="82">
        <f t="shared" si="757"/>
        <v>167.83306380491163</v>
      </c>
      <c r="BN212" s="82">
        <f t="shared" si="757"/>
        <v>21.685837408450553</v>
      </c>
      <c r="BO212" s="82">
        <f t="shared" si="757"/>
        <v>8.0879324060394016</v>
      </c>
      <c r="BP212" s="82">
        <f t="shared" si="757"/>
        <v>15.797380014641769</v>
      </c>
      <c r="BQ212" s="82">
        <f t="shared" si="757"/>
        <v>0</v>
      </c>
      <c r="BR212" s="82">
        <f t="shared" si="757"/>
        <v>10.645198260112226</v>
      </c>
      <c r="BS212" s="82">
        <f t="shared" si="757"/>
        <v>0</v>
      </c>
      <c r="BT212" s="82">
        <f t="shared" si="757"/>
        <v>0</v>
      </c>
      <c r="BU212" s="82">
        <f t="shared" si="757"/>
        <v>0</v>
      </c>
      <c r="BV212" s="82">
        <f t="shared" si="757"/>
        <v>0</v>
      </c>
      <c r="BX212" s="82">
        <f t="shared" ref="BX212" si="759">BX133*BX$1</f>
        <v>0</v>
      </c>
      <c r="BY212" s="82">
        <f t="shared" si="757"/>
        <v>0</v>
      </c>
      <c r="BZ212" s="82">
        <f t="shared" si="757"/>
        <v>2927.0004752751584</v>
      </c>
      <c r="CA212" s="82">
        <f t="shared" si="757"/>
        <v>0</v>
      </c>
      <c r="CB212" s="82">
        <f t="shared" si="757"/>
        <v>0</v>
      </c>
      <c r="CC212" s="82">
        <f t="shared" si="757"/>
        <v>774.02487455780147</v>
      </c>
      <c r="CD212" s="82">
        <f t="shared" si="757"/>
        <v>0</v>
      </c>
      <c r="CE212" s="82">
        <f t="shared" si="757"/>
        <v>0.57062337116354256</v>
      </c>
      <c r="CF212" s="82">
        <f t="shared" si="757"/>
        <v>0.27994583583822025</v>
      </c>
      <c r="CG212" s="82">
        <f t="shared" si="757"/>
        <v>43.854284989832941</v>
      </c>
      <c r="CH212" s="82">
        <f t="shared" si="757"/>
        <v>0</v>
      </c>
      <c r="CI212" s="82">
        <f t="shared" si="757"/>
        <v>7.8173114923350226</v>
      </c>
      <c r="CJ212" s="82" t="e">
        <f t="shared" si="757"/>
        <v>#N/A</v>
      </c>
      <c r="CK212" s="82">
        <f t="shared" si="757"/>
        <v>316.26346127399529</v>
      </c>
      <c r="CL212" s="82">
        <f t="shared" si="757"/>
        <v>60.27638271797673</v>
      </c>
      <c r="CM212" s="82">
        <f t="shared" si="757"/>
        <v>42.884850897139152</v>
      </c>
      <c r="CN212" s="82">
        <f t="shared" si="750"/>
        <v>0</v>
      </c>
      <c r="CO212" s="82">
        <f t="shared" si="750"/>
        <v>0</v>
      </c>
      <c r="CP212" s="82">
        <f t="shared" si="750"/>
        <v>0</v>
      </c>
      <c r="CQ212" s="82">
        <f t="shared" si="750"/>
        <v>0</v>
      </c>
      <c r="CR212" s="82">
        <f t="shared" si="750"/>
        <v>0</v>
      </c>
      <c r="CS212" s="82">
        <f t="shared" si="750"/>
        <v>0</v>
      </c>
      <c r="CT212" s="82">
        <f t="shared" si="750"/>
        <v>0</v>
      </c>
      <c r="CV212" s="82">
        <f t="shared" ref="CV212" si="760">CV133*CV$1</f>
        <v>0</v>
      </c>
      <c r="CW212" s="82">
        <f t="shared" si="750"/>
        <v>0</v>
      </c>
      <c r="CX212" s="82">
        <f t="shared" si="750"/>
        <v>2917.9136223505966</v>
      </c>
      <c r="CY212" s="82">
        <f t="shared" si="750"/>
        <v>0</v>
      </c>
      <c r="CZ212" s="82">
        <f t="shared" si="750"/>
        <v>0</v>
      </c>
      <c r="DA212" s="82">
        <f t="shared" si="750"/>
        <v>992.15506872429398</v>
      </c>
      <c r="DB212" s="82">
        <f t="shared" si="750"/>
        <v>0</v>
      </c>
      <c r="DC212" s="82">
        <f t="shared" si="750"/>
        <v>0</v>
      </c>
      <c r="DD212" s="82">
        <f t="shared" si="750"/>
        <v>0</v>
      </c>
      <c r="DE212" s="82">
        <f t="shared" si="750"/>
        <v>43.854284989832941</v>
      </c>
      <c r="DF212" s="82">
        <f t="shared" si="750"/>
        <v>0</v>
      </c>
      <c r="DG212" s="82">
        <f t="shared" si="754"/>
        <v>12.594557404317536</v>
      </c>
      <c r="DH212" s="82" t="e">
        <f t="shared" si="754"/>
        <v>#N/A</v>
      </c>
      <c r="DI212" s="82">
        <f t="shared" si="754"/>
        <v>67.424265517002056</v>
      </c>
      <c r="DJ212" s="82">
        <f t="shared" si="754"/>
        <v>7.8547127621159474</v>
      </c>
      <c r="DK212" s="82">
        <f t="shared" si="754"/>
        <v>21.254333997266333</v>
      </c>
      <c r="DL212" s="82">
        <f t="shared" si="754"/>
        <v>23.888720997750969</v>
      </c>
      <c r="DM212" s="82">
        <f t="shared" si="754"/>
        <v>0</v>
      </c>
      <c r="DN212" s="82">
        <f t="shared" si="754"/>
        <v>0</v>
      </c>
      <c r="DO212" s="82">
        <f t="shared" si="754"/>
        <v>0</v>
      </c>
      <c r="DP212" s="82">
        <f t="shared" si="754"/>
        <v>0</v>
      </c>
      <c r="DQ212" s="82">
        <f t="shared" si="754"/>
        <v>0</v>
      </c>
      <c r="DR212" s="82">
        <f t="shared" si="754"/>
        <v>0</v>
      </c>
      <c r="DT212" s="82">
        <f t="shared" ref="DT212" si="761">DT133*DT$1</f>
        <v>0</v>
      </c>
      <c r="DU212" s="82">
        <f t="shared" si="754"/>
        <v>0</v>
      </c>
      <c r="DV212" s="82">
        <f t="shared" si="754"/>
        <v>3183.9353226391149</v>
      </c>
      <c r="DW212" s="82">
        <f t="shared" si="754"/>
        <v>0</v>
      </c>
      <c r="DX212" s="82">
        <f t="shared" si="754"/>
        <v>0</v>
      </c>
      <c r="DY212" s="82">
        <f t="shared" si="754"/>
        <v>973.71519664011623</v>
      </c>
      <c r="DZ212" s="82">
        <f t="shared" si="754"/>
        <v>0</v>
      </c>
      <c r="EA212" s="82">
        <f t="shared" si="754"/>
        <v>0</v>
      </c>
      <c r="EB212" s="82">
        <f t="shared" si="754"/>
        <v>0</v>
      </c>
      <c r="EC212" s="82">
        <f t="shared" si="754"/>
        <v>36.545237491527452</v>
      </c>
      <c r="ED212" s="82">
        <f t="shared" si="754"/>
        <v>0</v>
      </c>
      <c r="EE212" s="82">
        <f t="shared" si="754"/>
        <v>0</v>
      </c>
      <c r="EF212" s="82" t="e">
        <f t="shared" si="754"/>
        <v>#N/A</v>
      </c>
      <c r="EG212" s="82">
        <f t="shared" si="754"/>
        <v>96.043198362348264</v>
      </c>
      <c r="EH212" s="82">
        <f t="shared" si="754"/>
        <v>57.715063339025882</v>
      </c>
      <c r="EI212" s="82">
        <f t="shared" si="754"/>
        <v>31.599363818944635</v>
      </c>
      <c r="EJ212" s="82">
        <f t="shared" si="754"/>
        <v>29.28294831982377</v>
      </c>
      <c r="EK212" s="82">
        <f t="shared" si="754"/>
        <v>0</v>
      </c>
      <c r="EL212" s="82">
        <f t="shared" si="754"/>
        <v>0</v>
      </c>
      <c r="EM212" s="82">
        <f t="shared" si="754"/>
        <v>0</v>
      </c>
      <c r="EN212" s="82">
        <f t="shared" si="754"/>
        <v>0</v>
      </c>
      <c r="EO212" s="82">
        <f t="shared" si="754"/>
        <v>0</v>
      </c>
      <c r="EP212" s="82">
        <f t="shared" si="754"/>
        <v>0</v>
      </c>
      <c r="ER212" s="82">
        <f t="shared" ref="ER212" si="762">ER133*ER$1</f>
        <v>0</v>
      </c>
      <c r="ES212" s="82">
        <f t="shared" si="754"/>
        <v>0</v>
      </c>
      <c r="ET212" s="82">
        <f t="shared" si="754"/>
        <v>3643.5015489915031</v>
      </c>
      <c r="EU212" s="82">
        <f t="shared" si="754"/>
        <v>0</v>
      </c>
      <c r="EV212" s="82">
        <f t="shared" si="754"/>
        <v>0</v>
      </c>
      <c r="EW212" s="82">
        <f t="shared" si="754"/>
        <v>989.45655085831663</v>
      </c>
      <c r="EX212" s="82">
        <f t="shared" si="754"/>
        <v>0</v>
      </c>
      <c r="EY212" s="82">
        <f t="shared" si="754"/>
        <v>0</v>
      </c>
      <c r="EZ212" s="82">
        <f t="shared" si="754"/>
        <v>0</v>
      </c>
      <c r="FA212" s="82">
        <f t="shared" si="754"/>
        <v>0</v>
      </c>
      <c r="FB212" s="82">
        <f t="shared" si="754"/>
        <v>0</v>
      </c>
      <c r="FC212" s="82">
        <f t="shared" si="754"/>
        <v>29.532065637710087</v>
      </c>
      <c r="FD212" s="82" t="e">
        <f t="shared" si="754"/>
        <v>#N/A</v>
      </c>
      <c r="FE212" s="82">
        <f t="shared" si="754"/>
        <v>3.3954666087698882</v>
      </c>
      <c r="FF212" s="82">
        <f t="shared" si="754"/>
        <v>57.715063339025882</v>
      </c>
      <c r="FG212" s="82">
        <f t="shared" si="754"/>
        <v>48.151411533629918</v>
      </c>
      <c r="FH212" s="82">
        <f t="shared" si="754"/>
        <v>0</v>
      </c>
      <c r="FI212" s="82">
        <f t="shared" si="754"/>
        <v>0</v>
      </c>
      <c r="FJ212" s="82">
        <f t="shared" si="754"/>
        <v>0</v>
      </c>
      <c r="FK212" s="82">
        <f t="shared" si="754"/>
        <v>0</v>
      </c>
      <c r="FL212" s="82">
        <f t="shared" si="754"/>
        <v>0</v>
      </c>
      <c r="FM212" s="82">
        <f t="shared" si="754"/>
        <v>0</v>
      </c>
      <c r="FN212" s="82">
        <f t="shared" si="754"/>
        <v>0</v>
      </c>
    </row>
    <row r="213" spans="1:170" x14ac:dyDescent="0.25">
      <c r="A213" s="97">
        <v>209</v>
      </c>
      <c r="B213" s="74" t="s">
        <v>115</v>
      </c>
      <c r="D213" s="83">
        <f t="shared" si="584"/>
        <v>0</v>
      </c>
      <c r="E213" s="83">
        <f t="shared" si="729"/>
        <v>0</v>
      </c>
      <c r="F213" s="83">
        <f t="shared" si="729"/>
        <v>0</v>
      </c>
      <c r="G213" s="83">
        <f t="shared" si="729"/>
        <v>0</v>
      </c>
      <c r="H213" s="83">
        <f t="shared" si="729"/>
        <v>0</v>
      </c>
      <c r="I213" s="83">
        <f t="shared" si="729"/>
        <v>0</v>
      </c>
      <c r="J213" s="83">
        <f t="shared" si="729"/>
        <v>0</v>
      </c>
      <c r="K213" s="83">
        <f t="shared" si="729"/>
        <v>0</v>
      </c>
      <c r="L213" s="83">
        <f t="shared" si="729"/>
        <v>0</v>
      </c>
      <c r="M213" s="83">
        <f t="shared" si="729"/>
        <v>0</v>
      </c>
      <c r="N213" s="83">
        <f t="shared" si="729"/>
        <v>0</v>
      </c>
      <c r="O213" s="83">
        <f t="shared" si="729"/>
        <v>0</v>
      </c>
      <c r="P213" s="83" t="e">
        <f t="shared" si="729"/>
        <v>#N/A</v>
      </c>
      <c r="Q213" s="83">
        <f t="shared" si="729"/>
        <v>0</v>
      </c>
      <c r="R213" s="83">
        <f t="shared" si="729"/>
        <v>0</v>
      </c>
      <c r="S213" s="83">
        <f t="shared" si="729"/>
        <v>0</v>
      </c>
      <c r="T213" s="83">
        <f t="shared" si="729"/>
        <v>0</v>
      </c>
      <c r="U213" s="83">
        <f t="shared" si="729"/>
        <v>0</v>
      </c>
      <c r="V213" s="83">
        <f t="shared" si="729"/>
        <v>0</v>
      </c>
      <c r="W213" s="83">
        <f t="shared" si="729"/>
        <v>0</v>
      </c>
      <c r="X213" s="83">
        <f t="shared" si="729"/>
        <v>0</v>
      </c>
      <c r="Y213" s="83">
        <f t="shared" si="729"/>
        <v>0</v>
      </c>
      <c r="Z213" s="83">
        <f t="shared" si="729"/>
        <v>0</v>
      </c>
      <c r="AB213" s="83">
        <f t="shared" ref="AB213" si="763">AB134*AB$1</f>
        <v>0</v>
      </c>
      <c r="AC213" s="83">
        <f t="shared" si="757"/>
        <v>0</v>
      </c>
      <c r="AD213" s="83">
        <f t="shared" si="757"/>
        <v>0</v>
      </c>
      <c r="AE213" s="83">
        <f t="shared" si="757"/>
        <v>0</v>
      </c>
      <c r="AF213" s="83">
        <f t="shared" si="757"/>
        <v>0</v>
      </c>
      <c r="AG213" s="83">
        <f t="shared" si="757"/>
        <v>0</v>
      </c>
      <c r="AH213" s="83">
        <f t="shared" si="757"/>
        <v>0</v>
      </c>
      <c r="AI213" s="83">
        <f t="shared" si="757"/>
        <v>0</v>
      </c>
      <c r="AJ213" s="83">
        <f t="shared" si="757"/>
        <v>0</v>
      </c>
      <c r="AK213" s="83">
        <f t="shared" si="757"/>
        <v>0</v>
      </c>
      <c r="AL213" s="83">
        <f t="shared" si="757"/>
        <v>0</v>
      </c>
      <c r="AM213" s="83">
        <f t="shared" si="757"/>
        <v>0</v>
      </c>
      <c r="AN213" s="83" t="e">
        <f t="shared" si="757"/>
        <v>#N/A</v>
      </c>
      <c r="AO213" s="83">
        <f t="shared" si="757"/>
        <v>0</v>
      </c>
      <c r="AP213" s="83">
        <f t="shared" si="757"/>
        <v>0</v>
      </c>
      <c r="AQ213" s="83">
        <f t="shared" si="757"/>
        <v>0</v>
      </c>
      <c r="AR213" s="83">
        <f t="shared" si="757"/>
        <v>0</v>
      </c>
      <c r="AS213" s="83">
        <f t="shared" si="757"/>
        <v>0</v>
      </c>
      <c r="AT213" s="83">
        <f t="shared" si="757"/>
        <v>0</v>
      </c>
      <c r="AU213" s="83">
        <f t="shared" si="757"/>
        <v>0</v>
      </c>
      <c r="AV213" s="83">
        <f t="shared" si="757"/>
        <v>0</v>
      </c>
      <c r="AW213" s="83">
        <f t="shared" si="757"/>
        <v>0</v>
      </c>
      <c r="AX213" s="83">
        <f t="shared" si="757"/>
        <v>0</v>
      </c>
      <c r="AZ213" s="83">
        <f t="shared" ref="AZ213" si="764">AZ134*AZ$1</f>
        <v>0</v>
      </c>
      <c r="BA213" s="83">
        <f t="shared" si="757"/>
        <v>0</v>
      </c>
      <c r="BB213" s="83">
        <f t="shared" si="757"/>
        <v>0</v>
      </c>
      <c r="BC213" s="83">
        <f t="shared" si="757"/>
        <v>0</v>
      </c>
      <c r="BD213" s="83">
        <f t="shared" si="757"/>
        <v>0</v>
      </c>
      <c r="BE213" s="83">
        <f t="shared" si="757"/>
        <v>0</v>
      </c>
      <c r="BF213" s="83">
        <f t="shared" si="757"/>
        <v>0</v>
      </c>
      <c r="BG213" s="83">
        <f t="shared" si="757"/>
        <v>0</v>
      </c>
      <c r="BH213" s="83">
        <f t="shared" si="757"/>
        <v>0</v>
      </c>
      <c r="BI213" s="83">
        <f t="shared" si="757"/>
        <v>0</v>
      </c>
      <c r="BJ213" s="83">
        <f t="shared" si="757"/>
        <v>0</v>
      </c>
      <c r="BK213" s="83">
        <f t="shared" si="757"/>
        <v>0</v>
      </c>
      <c r="BL213" s="83" t="e">
        <f t="shared" si="757"/>
        <v>#N/A</v>
      </c>
      <c r="BM213" s="83">
        <f t="shared" si="757"/>
        <v>0</v>
      </c>
      <c r="BN213" s="83">
        <f t="shared" si="757"/>
        <v>0</v>
      </c>
      <c r="BO213" s="83">
        <f t="shared" si="757"/>
        <v>0</v>
      </c>
      <c r="BP213" s="83">
        <f t="shared" si="757"/>
        <v>0</v>
      </c>
      <c r="BQ213" s="83">
        <f t="shared" si="757"/>
        <v>0</v>
      </c>
      <c r="BR213" s="83">
        <f t="shared" si="757"/>
        <v>0</v>
      </c>
      <c r="BS213" s="83">
        <f t="shared" si="757"/>
        <v>0</v>
      </c>
      <c r="BT213" s="83">
        <f t="shared" si="757"/>
        <v>0</v>
      </c>
      <c r="BU213" s="83">
        <f t="shared" si="757"/>
        <v>0</v>
      </c>
      <c r="BV213" s="83">
        <f t="shared" si="757"/>
        <v>0</v>
      </c>
      <c r="BX213" s="83">
        <f t="shared" ref="BX213" si="765">BX134*BX$1</f>
        <v>0</v>
      </c>
      <c r="BY213" s="83">
        <f t="shared" si="757"/>
        <v>0</v>
      </c>
      <c r="BZ213" s="83">
        <f t="shared" si="757"/>
        <v>0</v>
      </c>
      <c r="CA213" s="83">
        <f t="shared" si="757"/>
        <v>0</v>
      </c>
      <c r="CB213" s="83">
        <f t="shared" si="757"/>
        <v>0</v>
      </c>
      <c r="CC213" s="83">
        <f t="shared" si="757"/>
        <v>0</v>
      </c>
      <c r="CD213" s="83">
        <f t="shared" si="757"/>
        <v>0</v>
      </c>
      <c r="CE213" s="83">
        <f t="shared" si="757"/>
        <v>0</v>
      </c>
      <c r="CF213" s="83">
        <f t="shared" si="757"/>
        <v>0</v>
      </c>
      <c r="CG213" s="83">
        <f t="shared" si="757"/>
        <v>0</v>
      </c>
      <c r="CH213" s="83">
        <f t="shared" si="757"/>
        <v>0</v>
      </c>
      <c r="CI213" s="83">
        <f t="shared" si="757"/>
        <v>0</v>
      </c>
      <c r="CJ213" s="83" t="e">
        <f t="shared" si="757"/>
        <v>#N/A</v>
      </c>
      <c r="CK213" s="83">
        <f t="shared" si="757"/>
        <v>0</v>
      </c>
      <c r="CL213" s="83">
        <f t="shared" si="757"/>
        <v>0</v>
      </c>
      <c r="CM213" s="83">
        <f t="shared" si="757"/>
        <v>0</v>
      </c>
      <c r="CN213" s="83">
        <f t="shared" si="750"/>
        <v>0</v>
      </c>
      <c r="CO213" s="83">
        <f t="shared" si="750"/>
        <v>0</v>
      </c>
      <c r="CP213" s="83">
        <f t="shared" si="750"/>
        <v>0</v>
      </c>
      <c r="CQ213" s="83">
        <f t="shared" si="750"/>
        <v>0</v>
      </c>
      <c r="CR213" s="83">
        <f t="shared" si="750"/>
        <v>0</v>
      </c>
      <c r="CS213" s="83">
        <f t="shared" si="750"/>
        <v>0</v>
      </c>
      <c r="CT213" s="83">
        <f t="shared" si="750"/>
        <v>0</v>
      </c>
      <c r="CV213" s="83">
        <f t="shared" ref="CV213" si="766">CV134*CV$1</f>
        <v>0</v>
      </c>
      <c r="CW213" s="83">
        <f t="shared" si="750"/>
        <v>0</v>
      </c>
      <c r="CX213" s="83">
        <f t="shared" si="750"/>
        <v>0</v>
      </c>
      <c r="CY213" s="83">
        <f t="shared" si="750"/>
        <v>0</v>
      </c>
      <c r="CZ213" s="83">
        <f t="shared" si="750"/>
        <v>0</v>
      </c>
      <c r="DA213" s="83">
        <f t="shared" si="750"/>
        <v>0</v>
      </c>
      <c r="DB213" s="83">
        <f t="shared" si="750"/>
        <v>0</v>
      </c>
      <c r="DC213" s="83">
        <f t="shared" si="750"/>
        <v>0</v>
      </c>
      <c r="DD213" s="83">
        <f t="shared" si="750"/>
        <v>0</v>
      </c>
      <c r="DE213" s="83">
        <f t="shared" si="750"/>
        <v>0</v>
      </c>
      <c r="DF213" s="83">
        <f t="shared" si="750"/>
        <v>0</v>
      </c>
      <c r="DG213" s="83">
        <f t="shared" si="754"/>
        <v>0</v>
      </c>
      <c r="DH213" s="83" t="e">
        <f t="shared" si="754"/>
        <v>#N/A</v>
      </c>
      <c r="DI213" s="83">
        <f t="shared" si="754"/>
        <v>0</v>
      </c>
      <c r="DJ213" s="83">
        <f t="shared" si="754"/>
        <v>0</v>
      </c>
      <c r="DK213" s="83">
        <f t="shared" si="754"/>
        <v>0</v>
      </c>
      <c r="DL213" s="83">
        <f t="shared" si="754"/>
        <v>0</v>
      </c>
      <c r="DM213" s="83">
        <f t="shared" si="754"/>
        <v>0</v>
      </c>
      <c r="DN213" s="83">
        <f t="shared" si="754"/>
        <v>0</v>
      </c>
      <c r="DO213" s="83">
        <f t="shared" si="754"/>
        <v>0</v>
      </c>
      <c r="DP213" s="83">
        <f t="shared" si="754"/>
        <v>0</v>
      </c>
      <c r="DQ213" s="83">
        <f t="shared" si="754"/>
        <v>0</v>
      </c>
      <c r="DR213" s="83">
        <f t="shared" si="754"/>
        <v>0</v>
      </c>
      <c r="DT213" s="83">
        <f t="shared" ref="DT213" si="767">DT134*DT$1</f>
        <v>0</v>
      </c>
      <c r="DU213" s="83">
        <f t="shared" si="754"/>
        <v>0</v>
      </c>
      <c r="DV213" s="83">
        <f t="shared" si="754"/>
        <v>0</v>
      </c>
      <c r="DW213" s="83">
        <f t="shared" si="754"/>
        <v>0</v>
      </c>
      <c r="DX213" s="83">
        <f t="shared" si="754"/>
        <v>0</v>
      </c>
      <c r="DY213" s="83">
        <f t="shared" si="754"/>
        <v>0</v>
      </c>
      <c r="DZ213" s="83">
        <f t="shared" si="754"/>
        <v>0</v>
      </c>
      <c r="EA213" s="83">
        <f t="shared" si="754"/>
        <v>0</v>
      </c>
      <c r="EB213" s="83">
        <f t="shared" si="754"/>
        <v>0</v>
      </c>
      <c r="EC213" s="83">
        <f t="shared" si="754"/>
        <v>0</v>
      </c>
      <c r="ED213" s="83">
        <f t="shared" si="754"/>
        <v>0</v>
      </c>
      <c r="EE213" s="83">
        <f t="shared" si="754"/>
        <v>0</v>
      </c>
      <c r="EF213" s="83" t="e">
        <f t="shared" si="754"/>
        <v>#N/A</v>
      </c>
      <c r="EG213" s="83">
        <f t="shared" si="754"/>
        <v>0</v>
      </c>
      <c r="EH213" s="83">
        <f t="shared" si="754"/>
        <v>0</v>
      </c>
      <c r="EI213" s="83">
        <f t="shared" si="754"/>
        <v>0</v>
      </c>
      <c r="EJ213" s="83">
        <f t="shared" si="754"/>
        <v>0</v>
      </c>
      <c r="EK213" s="83">
        <f t="shared" si="754"/>
        <v>0</v>
      </c>
      <c r="EL213" s="83">
        <f t="shared" si="754"/>
        <v>0</v>
      </c>
      <c r="EM213" s="83">
        <f t="shared" si="754"/>
        <v>0</v>
      </c>
      <c r="EN213" s="83">
        <f t="shared" si="754"/>
        <v>0</v>
      </c>
      <c r="EO213" s="83">
        <f t="shared" si="754"/>
        <v>0</v>
      </c>
      <c r="EP213" s="83">
        <f t="shared" si="754"/>
        <v>0</v>
      </c>
      <c r="ER213" s="83">
        <f t="shared" ref="ER213" si="768">ER134*ER$1</f>
        <v>0</v>
      </c>
      <c r="ES213" s="83">
        <f t="shared" si="754"/>
        <v>0</v>
      </c>
      <c r="ET213" s="83">
        <f t="shared" si="754"/>
        <v>0</v>
      </c>
      <c r="EU213" s="83">
        <f t="shared" si="754"/>
        <v>0</v>
      </c>
      <c r="EV213" s="83">
        <f t="shared" si="754"/>
        <v>0</v>
      </c>
      <c r="EW213" s="83">
        <f t="shared" si="754"/>
        <v>0</v>
      </c>
      <c r="EX213" s="83">
        <f t="shared" si="754"/>
        <v>0</v>
      </c>
      <c r="EY213" s="83">
        <f t="shared" si="754"/>
        <v>0</v>
      </c>
      <c r="EZ213" s="83">
        <f t="shared" si="754"/>
        <v>0</v>
      </c>
      <c r="FA213" s="83">
        <f t="shared" si="754"/>
        <v>0</v>
      </c>
      <c r="FB213" s="83">
        <f t="shared" si="754"/>
        <v>0</v>
      </c>
      <c r="FC213" s="83">
        <f t="shared" si="754"/>
        <v>0</v>
      </c>
      <c r="FD213" s="83" t="e">
        <f t="shared" si="754"/>
        <v>#N/A</v>
      </c>
      <c r="FE213" s="83">
        <f t="shared" si="754"/>
        <v>0</v>
      </c>
      <c r="FF213" s="83">
        <f t="shared" si="754"/>
        <v>0</v>
      </c>
      <c r="FG213" s="83">
        <f t="shared" si="754"/>
        <v>0</v>
      </c>
      <c r="FH213" s="83">
        <f t="shared" si="754"/>
        <v>0</v>
      </c>
      <c r="FI213" s="83">
        <f t="shared" si="754"/>
        <v>0</v>
      </c>
      <c r="FJ213" s="83">
        <f t="shared" si="754"/>
        <v>0</v>
      </c>
      <c r="FK213" s="83">
        <f t="shared" si="754"/>
        <v>0</v>
      </c>
      <c r="FL213" s="83">
        <f t="shared" si="754"/>
        <v>0</v>
      </c>
      <c r="FM213" s="83">
        <f t="shared" si="754"/>
        <v>0</v>
      </c>
      <c r="FN213" s="83">
        <f t="shared" si="754"/>
        <v>0</v>
      </c>
    </row>
    <row r="214" spans="1:170" x14ac:dyDescent="0.25">
      <c r="A214" s="97">
        <v>210</v>
      </c>
      <c r="B214" s="68" t="s">
        <v>122</v>
      </c>
      <c r="D214" s="84">
        <f t="shared" si="584"/>
        <v>0</v>
      </c>
      <c r="E214" s="84">
        <f t="shared" si="729"/>
        <v>0</v>
      </c>
      <c r="F214" s="84">
        <f t="shared" si="729"/>
        <v>0</v>
      </c>
      <c r="G214" s="84">
        <f t="shared" si="729"/>
        <v>0</v>
      </c>
      <c r="H214" s="84">
        <f t="shared" si="729"/>
        <v>0</v>
      </c>
      <c r="I214" s="84">
        <f t="shared" si="729"/>
        <v>0</v>
      </c>
      <c r="J214" s="84">
        <f t="shared" si="729"/>
        <v>0</v>
      </c>
      <c r="K214" s="84">
        <f t="shared" si="729"/>
        <v>0</v>
      </c>
      <c r="L214" s="84">
        <f t="shared" si="729"/>
        <v>0</v>
      </c>
      <c r="M214" s="84">
        <f t="shared" si="729"/>
        <v>0</v>
      </c>
      <c r="N214" s="84">
        <f t="shared" si="729"/>
        <v>0</v>
      </c>
      <c r="O214" s="84">
        <f t="shared" si="729"/>
        <v>0</v>
      </c>
      <c r="P214" s="84" t="e">
        <f t="shared" si="729"/>
        <v>#N/A</v>
      </c>
      <c r="Q214" s="84">
        <f t="shared" si="729"/>
        <v>0</v>
      </c>
      <c r="R214" s="84">
        <f t="shared" si="729"/>
        <v>0</v>
      </c>
      <c r="S214" s="84">
        <f t="shared" si="729"/>
        <v>0</v>
      </c>
      <c r="T214" s="84">
        <f t="shared" si="729"/>
        <v>0</v>
      </c>
      <c r="U214" s="84">
        <f t="shared" si="729"/>
        <v>0</v>
      </c>
      <c r="V214" s="84">
        <f t="shared" si="729"/>
        <v>0</v>
      </c>
      <c r="W214" s="84">
        <f t="shared" si="729"/>
        <v>0</v>
      </c>
      <c r="X214" s="84">
        <f t="shared" si="729"/>
        <v>0</v>
      </c>
      <c r="Y214" s="84">
        <f t="shared" si="729"/>
        <v>0</v>
      </c>
      <c r="Z214" s="84">
        <f t="shared" si="729"/>
        <v>0</v>
      </c>
      <c r="AB214" s="84">
        <f t="shared" ref="AB214" si="769">AB135*AB$1</f>
        <v>0</v>
      </c>
      <c r="AC214" s="84">
        <f t="shared" si="757"/>
        <v>0</v>
      </c>
      <c r="AD214" s="84">
        <f t="shared" si="757"/>
        <v>0</v>
      </c>
      <c r="AE214" s="84">
        <f t="shared" si="757"/>
        <v>0</v>
      </c>
      <c r="AF214" s="84">
        <f t="shared" si="757"/>
        <v>0</v>
      </c>
      <c r="AG214" s="84">
        <f t="shared" si="757"/>
        <v>0</v>
      </c>
      <c r="AH214" s="84">
        <f t="shared" si="757"/>
        <v>0</v>
      </c>
      <c r="AI214" s="84">
        <f t="shared" si="757"/>
        <v>0</v>
      </c>
      <c r="AJ214" s="84">
        <f t="shared" si="757"/>
        <v>0</v>
      </c>
      <c r="AK214" s="84">
        <f t="shared" si="757"/>
        <v>0</v>
      </c>
      <c r="AL214" s="84">
        <f t="shared" si="757"/>
        <v>0</v>
      </c>
      <c r="AM214" s="84">
        <f t="shared" si="757"/>
        <v>0</v>
      </c>
      <c r="AN214" s="84" t="e">
        <f t="shared" si="757"/>
        <v>#N/A</v>
      </c>
      <c r="AO214" s="84">
        <f t="shared" si="757"/>
        <v>0</v>
      </c>
      <c r="AP214" s="84">
        <f t="shared" si="757"/>
        <v>0</v>
      </c>
      <c r="AQ214" s="84">
        <f t="shared" si="757"/>
        <v>0</v>
      </c>
      <c r="AR214" s="84">
        <f t="shared" si="757"/>
        <v>0</v>
      </c>
      <c r="AS214" s="84">
        <f t="shared" si="757"/>
        <v>0</v>
      </c>
      <c r="AT214" s="84">
        <f t="shared" si="757"/>
        <v>0</v>
      </c>
      <c r="AU214" s="84">
        <f t="shared" si="757"/>
        <v>0</v>
      </c>
      <c r="AV214" s="84">
        <f t="shared" si="757"/>
        <v>0</v>
      </c>
      <c r="AW214" s="84">
        <f t="shared" si="757"/>
        <v>0</v>
      </c>
      <c r="AX214" s="84">
        <f t="shared" si="757"/>
        <v>0</v>
      </c>
      <c r="AZ214" s="84">
        <f t="shared" ref="AZ214" si="770">AZ135*AZ$1</f>
        <v>0</v>
      </c>
      <c r="BA214" s="84">
        <f t="shared" si="757"/>
        <v>0</v>
      </c>
      <c r="BB214" s="84">
        <f t="shared" si="757"/>
        <v>0</v>
      </c>
      <c r="BC214" s="84">
        <f t="shared" si="757"/>
        <v>0</v>
      </c>
      <c r="BD214" s="84">
        <f t="shared" si="757"/>
        <v>0</v>
      </c>
      <c r="BE214" s="84">
        <f t="shared" si="757"/>
        <v>0</v>
      </c>
      <c r="BF214" s="84">
        <f t="shared" si="757"/>
        <v>0</v>
      </c>
      <c r="BG214" s="84">
        <f t="shared" si="757"/>
        <v>0</v>
      </c>
      <c r="BH214" s="84">
        <f t="shared" si="757"/>
        <v>0</v>
      </c>
      <c r="BI214" s="84">
        <f t="shared" si="757"/>
        <v>0</v>
      </c>
      <c r="BJ214" s="84">
        <f t="shared" si="757"/>
        <v>0</v>
      </c>
      <c r="BK214" s="84">
        <f t="shared" si="757"/>
        <v>0</v>
      </c>
      <c r="BL214" s="84" t="e">
        <f t="shared" si="757"/>
        <v>#N/A</v>
      </c>
      <c r="BM214" s="84">
        <f t="shared" si="757"/>
        <v>0</v>
      </c>
      <c r="BN214" s="84">
        <f t="shared" si="757"/>
        <v>0</v>
      </c>
      <c r="BO214" s="84">
        <f t="shared" si="757"/>
        <v>0</v>
      </c>
      <c r="BP214" s="84">
        <f t="shared" si="757"/>
        <v>0</v>
      </c>
      <c r="BQ214" s="84">
        <f t="shared" si="757"/>
        <v>0</v>
      </c>
      <c r="BR214" s="84">
        <f t="shared" si="757"/>
        <v>0</v>
      </c>
      <c r="BS214" s="84">
        <f t="shared" si="757"/>
        <v>0</v>
      </c>
      <c r="BT214" s="84">
        <f t="shared" si="757"/>
        <v>0</v>
      </c>
      <c r="BU214" s="84">
        <f t="shared" si="757"/>
        <v>0</v>
      </c>
      <c r="BV214" s="84">
        <f t="shared" si="757"/>
        <v>0</v>
      </c>
      <c r="BX214" s="84">
        <f t="shared" ref="BX214" si="771">BX135*BX$1</f>
        <v>0</v>
      </c>
      <c r="BY214" s="84">
        <f t="shared" si="757"/>
        <v>0</v>
      </c>
      <c r="BZ214" s="84">
        <f t="shared" si="757"/>
        <v>0</v>
      </c>
      <c r="CA214" s="84">
        <f t="shared" si="757"/>
        <v>0</v>
      </c>
      <c r="CB214" s="84">
        <f t="shared" si="757"/>
        <v>0</v>
      </c>
      <c r="CC214" s="84">
        <f t="shared" si="757"/>
        <v>0</v>
      </c>
      <c r="CD214" s="84">
        <f t="shared" si="757"/>
        <v>0</v>
      </c>
      <c r="CE214" s="84">
        <f t="shared" si="757"/>
        <v>0</v>
      </c>
      <c r="CF214" s="84">
        <f t="shared" si="757"/>
        <v>0</v>
      </c>
      <c r="CG214" s="84">
        <f t="shared" si="757"/>
        <v>0</v>
      </c>
      <c r="CH214" s="84">
        <f t="shared" si="757"/>
        <v>0</v>
      </c>
      <c r="CI214" s="84">
        <f t="shared" si="757"/>
        <v>0</v>
      </c>
      <c r="CJ214" s="84" t="e">
        <f t="shared" si="757"/>
        <v>#N/A</v>
      </c>
      <c r="CK214" s="84">
        <f t="shared" si="757"/>
        <v>0</v>
      </c>
      <c r="CL214" s="84">
        <f t="shared" si="757"/>
        <v>0</v>
      </c>
      <c r="CM214" s="84">
        <f t="shared" si="757"/>
        <v>0</v>
      </c>
      <c r="CN214" s="84">
        <f t="shared" si="750"/>
        <v>0</v>
      </c>
      <c r="CO214" s="84">
        <f t="shared" si="750"/>
        <v>0</v>
      </c>
      <c r="CP214" s="84">
        <f t="shared" si="750"/>
        <v>0</v>
      </c>
      <c r="CQ214" s="84">
        <f t="shared" si="750"/>
        <v>0</v>
      </c>
      <c r="CR214" s="84">
        <f t="shared" si="750"/>
        <v>0</v>
      </c>
      <c r="CS214" s="84">
        <f t="shared" si="750"/>
        <v>0</v>
      </c>
      <c r="CT214" s="84">
        <f t="shared" si="750"/>
        <v>0</v>
      </c>
      <c r="CV214" s="84">
        <f t="shared" ref="CV214" si="772">CV135*CV$1</f>
        <v>0</v>
      </c>
      <c r="CW214" s="84">
        <f t="shared" si="750"/>
        <v>0</v>
      </c>
      <c r="CX214" s="84">
        <f t="shared" si="750"/>
        <v>0</v>
      </c>
      <c r="CY214" s="84">
        <f t="shared" si="750"/>
        <v>0</v>
      </c>
      <c r="CZ214" s="84">
        <f t="shared" si="750"/>
        <v>0</v>
      </c>
      <c r="DA214" s="84">
        <f t="shared" si="750"/>
        <v>0</v>
      </c>
      <c r="DB214" s="84">
        <f t="shared" si="750"/>
        <v>0</v>
      </c>
      <c r="DC214" s="84">
        <f t="shared" si="750"/>
        <v>0</v>
      </c>
      <c r="DD214" s="84">
        <f t="shared" si="750"/>
        <v>0</v>
      </c>
      <c r="DE214" s="84">
        <f t="shared" si="750"/>
        <v>0</v>
      </c>
      <c r="DF214" s="84">
        <f t="shared" si="750"/>
        <v>0</v>
      </c>
      <c r="DG214" s="84">
        <f t="shared" si="754"/>
        <v>0</v>
      </c>
      <c r="DH214" s="84" t="e">
        <f t="shared" si="754"/>
        <v>#N/A</v>
      </c>
      <c r="DI214" s="84">
        <f t="shared" si="754"/>
        <v>0</v>
      </c>
      <c r="DJ214" s="84">
        <f t="shared" si="754"/>
        <v>0</v>
      </c>
      <c r="DK214" s="84">
        <f t="shared" si="754"/>
        <v>0</v>
      </c>
      <c r="DL214" s="84">
        <f t="shared" si="754"/>
        <v>0</v>
      </c>
      <c r="DM214" s="84">
        <f t="shared" si="754"/>
        <v>0</v>
      </c>
      <c r="DN214" s="84">
        <f t="shared" si="754"/>
        <v>0</v>
      </c>
      <c r="DO214" s="84">
        <f t="shared" si="754"/>
        <v>0</v>
      </c>
      <c r="DP214" s="84">
        <f t="shared" si="754"/>
        <v>0</v>
      </c>
      <c r="DQ214" s="84">
        <f t="shared" si="754"/>
        <v>0</v>
      </c>
      <c r="DR214" s="84">
        <f t="shared" si="754"/>
        <v>0</v>
      </c>
      <c r="DT214" s="84">
        <f t="shared" ref="DT214" si="773">DT135*DT$1</f>
        <v>0</v>
      </c>
      <c r="DU214" s="84">
        <f t="shared" si="754"/>
        <v>0</v>
      </c>
      <c r="DV214" s="84">
        <f t="shared" si="754"/>
        <v>0</v>
      </c>
      <c r="DW214" s="84">
        <f t="shared" si="754"/>
        <v>0</v>
      </c>
      <c r="DX214" s="84">
        <f t="shared" si="754"/>
        <v>0</v>
      </c>
      <c r="DY214" s="84">
        <f t="shared" si="754"/>
        <v>0</v>
      </c>
      <c r="DZ214" s="84">
        <f t="shared" si="754"/>
        <v>0</v>
      </c>
      <c r="EA214" s="84">
        <f t="shared" si="754"/>
        <v>0</v>
      </c>
      <c r="EB214" s="84">
        <f t="shared" si="754"/>
        <v>0</v>
      </c>
      <c r="EC214" s="84">
        <f t="shared" si="754"/>
        <v>0</v>
      </c>
      <c r="ED214" s="84">
        <f t="shared" si="754"/>
        <v>0</v>
      </c>
      <c r="EE214" s="84">
        <f t="shared" si="754"/>
        <v>0</v>
      </c>
      <c r="EF214" s="84" t="e">
        <f t="shared" si="754"/>
        <v>#N/A</v>
      </c>
      <c r="EG214" s="84">
        <f t="shared" si="754"/>
        <v>0</v>
      </c>
      <c r="EH214" s="84">
        <f t="shared" si="754"/>
        <v>0</v>
      </c>
      <c r="EI214" s="84">
        <f t="shared" si="754"/>
        <v>0</v>
      </c>
      <c r="EJ214" s="84">
        <f t="shared" si="754"/>
        <v>0</v>
      </c>
      <c r="EK214" s="84">
        <f t="shared" si="754"/>
        <v>0</v>
      </c>
      <c r="EL214" s="84">
        <f t="shared" si="754"/>
        <v>0</v>
      </c>
      <c r="EM214" s="84">
        <f t="shared" si="754"/>
        <v>0</v>
      </c>
      <c r="EN214" s="84">
        <f t="shared" si="754"/>
        <v>0</v>
      </c>
      <c r="EO214" s="84">
        <f t="shared" si="754"/>
        <v>0</v>
      </c>
      <c r="EP214" s="84">
        <f t="shared" si="754"/>
        <v>0</v>
      </c>
      <c r="ER214" s="84">
        <f t="shared" ref="ER214" si="774">ER135*ER$1</f>
        <v>0</v>
      </c>
      <c r="ES214" s="84">
        <f t="shared" si="754"/>
        <v>0</v>
      </c>
      <c r="ET214" s="84">
        <f t="shared" si="754"/>
        <v>0</v>
      </c>
      <c r="EU214" s="84">
        <f t="shared" si="754"/>
        <v>0</v>
      </c>
      <c r="EV214" s="84">
        <f t="shared" si="754"/>
        <v>0</v>
      </c>
      <c r="EW214" s="84">
        <f t="shared" si="754"/>
        <v>0</v>
      </c>
      <c r="EX214" s="84">
        <f t="shared" si="754"/>
        <v>0</v>
      </c>
      <c r="EY214" s="84">
        <f t="shared" si="754"/>
        <v>0</v>
      </c>
      <c r="EZ214" s="84">
        <f t="shared" si="754"/>
        <v>0</v>
      </c>
      <c r="FA214" s="84">
        <f t="shared" si="754"/>
        <v>0</v>
      </c>
      <c r="FB214" s="84">
        <f t="shared" si="754"/>
        <v>0</v>
      </c>
      <c r="FC214" s="84">
        <f t="shared" si="754"/>
        <v>0</v>
      </c>
      <c r="FD214" s="84" t="e">
        <f t="shared" si="754"/>
        <v>#N/A</v>
      </c>
      <c r="FE214" s="84">
        <f t="shared" si="754"/>
        <v>0</v>
      </c>
      <c r="FF214" s="84">
        <f t="shared" si="754"/>
        <v>0</v>
      </c>
      <c r="FG214" s="84">
        <f t="shared" si="754"/>
        <v>0</v>
      </c>
      <c r="FH214" s="84">
        <f t="shared" si="754"/>
        <v>0</v>
      </c>
      <c r="FI214" s="84">
        <f t="shared" si="754"/>
        <v>0</v>
      </c>
      <c r="FJ214" s="84">
        <f t="shared" si="754"/>
        <v>0</v>
      </c>
      <c r="FK214" s="84">
        <f t="shared" si="754"/>
        <v>0</v>
      </c>
      <c r="FL214" s="84">
        <f t="shared" si="754"/>
        <v>0</v>
      </c>
      <c r="FM214" s="84">
        <f t="shared" si="754"/>
        <v>0</v>
      </c>
      <c r="FN214" s="84">
        <f t="shared" si="754"/>
        <v>0</v>
      </c>
    </row>
    <row r="215" spans="1:170" x14ac:dyDescent="0.25">
      <c r="A215" s="97">
        <v>211</v>
      </c>
      <c r="B215" s="74" t="s">
        <v>120</v>
      </c>
      <c r="D215" s="83">
        <f t="shared" si="584"/>
        <v>0</v>
      </c>
      <c r="E215" s="83">
        <f t="shared" si="729"/>
        <v>0</v>
      </c>
      <c r="F215" s="83">
        <f t="shared" si="729"/>
        <v>0</v>
      </c>
      <c r="G215" s="83">
        <f t="shared" si="729"/>
        <v>0</v>
      </c>
      <c r="H215" s="83">
        <f t="shared" si="729"/>
        <v>0</v>
      </c>
      <c r="I215" s="83">
        <f t="shared" si="729"/>
        <v>0</v>
      </c>
      <c r="J215" s="83">
        <f t="shared" si="729"/>
        <v>0</v>
      </c>
      <c r="K215" s="83">
        <f t="shared" si="729"/>
        <v>0</v>
      </c>
      <c r="L215" s="83">
        <f t="shared" si="729"/>
        <v>0</v>
      </c>
      <c r="M215" s="83">
        <f t="shared" si="729"/>
        <v>0</v>
      </c>
      <c r="N215" s="83">
        <f t="shared" si="729"/>
        <v>0</v>
      </c>
      <c r="O215" s="83">
        <f t="shared" si="729"/>
        <v>0</v>
      </c>
      <c r="P215" s="83" t="e">
        <f t="shared" si="729"/>
        <v>#N/A</v>
      </c>
      <c r="Q215" s="83">
        <f t="shared" si="729"/>
        <v>0</v>
      </c>
      <c r="R215" s="83">
        <f t="shared" si="729"/>
        <v>0</v>
      </c>
      <c r="S215" s="83">
        <f t="shared" si="729"/>
        <v>0</v>
      </c>
      <c r="T215" s="83">
        <f t="shared" si="729"/>
        <v>0</v>
      </c>
      <c r="U215" s="83">
        <f t="shared" si="729"/>
        <v>0</v>
      </c>
      <c r="V215" s="83">
        <f t="shared" si="729"/>
        <v>0</v>
      </c>
      <c r="W215" s="83">
        <f t="shared" si="729"/>
        <v>0</v>
      </c>
      <c r="X215" s="83">
        <f t="shared" si="729"/>
        <v>0</v>
      </c>
      <c r="Y215" s="83">
        <f t="shared" si="729"/>
        <v>0</v>
      </c>
      <c r="Z215" s="83">
        <f t="shared" si="729"/>
        <v>0</v>
      </c>
      <c r="AB215" s="83">
        <f t="shared" ref="AB215" si="775">AB136*AB$1</f>
        <v>0</v>
      </c>
      <c r="AC215" s="83">
        <f t="shared" si="757"/>
        <v>0</v>
      </c>
      <c r="AD215" s="83">
        <f t="shared" si="757"/>
        <v>0</v>
      </c>
      <c r="AE215" s="83">
        <f t="shared" si="757"/>
        <v>0</v>
      </c>
      <c r="AF215" s="83">
        <f t="shared" si="757"/>
        <v>0</v>
      </c>
      <c r="AG215" s="83">
        <f t="shared" si="757"/>
        <v>0</v>
      </c>
      <c r="AH215" s="83">
        <f t="shared" si="757"/>
        <v>0</v>
      </c>
      <c r="AI215" s="83">
        <f t="shared" si="757"/>
        <v>0</v>
      </c>
      <c r="AJ215" s="83">
        <f t="shared" si="757"/>
        <v>0</v>
      </c>
      <c r="AK215" s="83">
        <f t="shared" si="757"/>
        <v>0</v>
      </c>
      <c r="AL215" s="83">
        <f t="shared" si="757"/>
        <v>0</v>
      </c>
      <c r="AM215" s="83">
        <f t="shared" si="757"/>
        <v>0</v>
      </c>
      <c r="AN215" s="83" t="e">
        <f t="shared" si="757"/>
        <v>#N/A</v>
      </c>
      <c r="AO215" s="83">
        <f t="shared" si="757"/>
        <v>0</v>
      </c>
      <c r="AP215" s="83">
        <f t="shared" si="757"/>
        <v>0</v>
      </c>
      <c r="AQ215" s="83">
        <f t="shared" si="757"/>
        <v>0</v>
      </c>
      <c r="AR215" s="83">
        <f t="shared" si="757"/>
        <v>0</v>
      </c>
      <c r="AS215" s="83">
        <f t="shared" si="757"/>
        <v>0</v>
      </c>
      <c r="AT215" s="83">
        <f t="shared" si="757"/>
        <v>0</v>
      </c>
      <c r="AU215" s="83">
        <f t="shared" si="757"/>
        <v>0</v>
      </c>
      <c r="AV215" s="83">
        <f t="shared" si="757"/>
        <v>0</v>
      </c>
      <c r="AW215" s="83">
        <f t="shared" si="757"/>
        <v>0</v>
      </c>
      <c r="AX215" s="83">
        <f t="shared" si="757"/>
        <v>0</v>
      </c>
      <c r="AZ215" s="83">
        <f t="shared" ref="AZ215" si="776">AZ136*AZ$1</f>
        <v>0</v>
      </c>
      <c r="BA215" s="83">
        <f t="shared" si="757"/>
        <v>0</v>
      </c>
      <c r="BB215" s="83">
        <f t="shared" si="757"/>
        <v>0</v>
      </c>
      <c r="BC215" s="83">
        <f t="shared" si="757"/>
        <v>0</v>
      </c>
      <c r="BD215" s="83">
        <f t="shared" si="757"/>
        <v>0</v>
      </c>
      <c r="BE215" s="83">
        <f t="shared" si="757"/>
        <v>0</v>
      </c>
      <c r="BF215" s="83">
        <f t="shared" si="757"/>
        <v>0</v>
      </c>
      <c r="BG215" s="83">
        <f t="shared" si="757"/>
        <v>0</v>
      </c>
      <c r="BH215" s="83">
        <f t="shared" si="757"/>
        <v>0</v>
      </c>
      <c r="BI215" s="83">
        <f t="shared" si="757"/>
        <v>0</v>
      </c>
      <c r="BJ215" s="83">
        <f t="shared" si="757"/>
        <v>0</v>
      </c>
      <c r="BK215" s="83">
        <f t="shared" si="757"/>
        <v>0</v>
      </c>
      <c r="BL215" s="83" t="e">
        <f t="shared" si="757"/>
        <v>#N/A</v>
      </c>
      <c r="BM215" s="83">
        <f t="shared" si="757"/>
        <v>0</v>
      </c>
      <c r="BN215" s="83">
        <f t="shared" si="757"/>
        <v>0</v>
      </c>
      <c r="BO215" s="83">
        <f t="shared" si="757"/>
        <v>0</v>
      </c>
      <c r="BP215" s="83">
        <f t="shared" si="757"/>
        <v>0</v>
      </c>
      <c r="BQ215" s="83">
        <f t="shared" si="757"/>
        <v>0</v>
      </c>
      <c r="BR215" s="83">
        <f t="shared" si="757"/>
        <v>0</v>
      </c>
      <c r="BS215" s="83">
        <f t="shared" si="757"/>
        <v>0</v>
      </c>
      <c r="BT215" s="83">
        <f t="shared" si="757"/>
        <v>0</v>
      </c>
      <c r="BU215" s="83">
        <f t="shared" si="757"/>
        <v>0</v>
      </c>
      <c r="BV215" s="83">
        <f t="shared" si="757"/>
        <v>0</v>
      </c>
      <c r="BX215" s="83">
        <f t="shared" ref="BX215" si="777">BX136*BX$1</f>
        <v>0</v>
      </c>
      <c r="BY215" s="83">
        <f t="shared" si="757"/>
        <v>0</v>
      </c>
      <c r="BZ215" s="83">
        <f t="shared" si="757"/>
        <v>0</v>
      </c>
      <c r="CA215" s="83">
        <f t="shared" si="757"/>
        <v>0</v>
      </c>
      <c r="CB215" s="83">
        <f t="shared" si="757"/>
        <v>0</v>
      </c>
      <c r="CC215" s="83">
        <f t="shared" si="757"/>
        <v>0</v>
      </c>
      <c r="CD215" s="83">
        <f t="shared" si="757"/>
        <v>0</v>
      </c>
      <c r="CE215" s="83">
        <f t="shared" si="757"/>
        <v>0</v>
      </c>
      <c r="CF215" s="83">
        <f t="shared" si="757"/>
        <v>0</v>
      </c>
      <c r="CG215" s="83">
        <f t="shared" si="757"/>
        <v>0</v>
      </c>
      <c r="CH215" s="83">
        <f t="shared" si="757"/>
        <v>0</v>
      </c>
      <c r="CI215" s="83">
        <f t="shared" si="757"/>
        <v>0</v>
      </c>
      <c r="CJ215" s="83" t="e">
        <f t="shared" si="757"/>
        <v>#N/A</v>
      </c>
      <c r="CK215" s="83">
        <f t="shared" si="757"/>
        <v>0</v>
      </c>
      <c r="CL215" s="83">
        <f t="shared" si="757"/>
        <v>0</v>
      </c>
      <c r="CM215" s="83">
        <f t="shared" si="757"/>
        <v>0</v>
      </c>
      <c r="CN215" s="83">
        <f t="shared" si="750"/>
        <v>0</v>
      </c>
      <c r="CO215" s="83">
        <f t="shared" si="750"/>
        <v>0</v>
      </c>
      <c r="CP215" s="83">
        <f t="shared" si="750"/>
        <v>0</v>
      </c>
      <c r="CQ215" s="83">
        <f t="shared" si="750"/>
        <v>0</v>
      </c>
      <c r="CR215" s="83">
        <f t="shared" si="750"/>
        <v>0</v>
      </c>
      <c r="CS215" s="83">
        <f t="shared" si="750"/>
        <v>0</v>
      </c>
      <c r="CT215" s="83">
        <f t="shared" si="750"/>
        <v>0</v>
      </c>
      <c r="CV215" s="83">
        <f t="shared" ref="CV215" si="778">CV136*CV$1</f>
        <v>0</v>
      </c>
      <c r="CW215" s="83">
        <f t="shared" si="750"/>
        <v>0</v>
      </c>
      <c r="CX215" s="83">
        <f t="shared" si="750"/>
        <v>0</v>
      </c>
      <c r="CY215" s="83">
        <f t="shared" si="750"/>
        <v>0</v>
      </c>
      <c r="CZ215" s="83">
        <f t="shared" si="750"/>
        <v>0</v>
      </c>
      <c r="DA215" s="83">
        <f t="shared" si="750"/>
        <v>0</v>
      </c>
      <c r="DB215" s="83">
        <f t="shared" si="750"/>
        <v>0</v>
      </c>
      <c r="DC215" s="83">
        <f t="shared" si="750"/>
        <v>0</v>
      </c>
      <c r="DD215" s="83">
        <f t="shared" si="750"/>
        <v>0</v>
      </c>
      <c r="DE215" s="83">
        <f t="shared" si="750"/>
        <v>0</v>
      </c>
      <c r="DF215" s="83">
        <f t="shared" si="750"/>
        <v>0</v>
      </c>
      <c r="DG215" s="83">
        <f t="shared" si="754"/>
        <v>0</v>
      </c>
      <c r="DH215" s="83" t="e">
        <f t="shared" si="754"/>
        <v>#N/A</v>
      </c>
      <c r="DI215" s="83">
        <f t="shared" si="754"/>
        <v>0</v>
      </c>
      <c r="DJ215" s="83">
        <f t="shared" si="754"/>
        <v>0</v>
      </c>
      <c r="DK215" s="83">
        <f t="shared" si="754"/>
        <v>0</v>
      </c>
      <c r="DL215" s="83">
        <f t="shared" si="754"/>
        <v>0</v>
      </c>
      <c r="DM215" s="83">
        <f t="shared" si="754"/>
        <v>0</v>
      </c>
      <c r="DN215" s="83">
        <f t="shared" si="754"/>
        <v>0</v>
      </c>
      <c r="DO215" s="83">
        <f t="shared" si="754"/>
        <v>0</v>
      </c>
      <c r="DP215" s="83">
        <f t="shared" si="754"/>
        <v>0</v>
      </c>
      <c r="DQ215" s="83">
        <f t="shared" si="754"/>
        <v>0</v>
      </c>
      <c r="DR215" s="83">
        <f t="shared" si="754"/>
        <v>0</v>
      </c>
      <c r="DT215" s="83">
        <f t="shared" ref="DT215" si="779">DT136*DT$1</f>
        <v>0</v>
      </c>
      <c r="DU215" s="83">
        <f t="shared" si="754"/>
        <v>0</v>
      </c>
      <c r="DV215" s="83">
        <f t="shared" si="754"/>
        <v>0</v>
      </c>
      <c r="DW215" s="83">
        <f t="shared" si="754"/>
        <v>0</v>
      </c>
      <c r="DX215" s="83">
        <f t="shared" si="754"/>
        <v>0</v>
      </c>
      <c r="DY215" s="83">
        <f t="shared" si="754"/>
        <v>0</v>
      </c>
      <c r="DZ215" s="83">
        <f t="shared" si="754"/>
        <v>0</v>
      </c>
      <c r="EA215" s="83">
        <f t="shared" si="754"/>
        <v>0</v>
      </c>
      <c r="EB215" s="83">
        <f t="shared" si="754"/>
        <v>0</v>
      </c>
      <c r="EC215" s="83">
        <f t="shared" si="754"/>
        <v>0</v>
      </c>
      <c r="ED215" s="83">
        <f t="shared" si="754"/>
        <v>0</v>
      </c>
      <c r="EE215" s="83">
        <f t="shared" si="754"/>
        <v>0</v>
      </c>
      <c r="EF215" s="83" t="e">
        <f t="shared" si="754"/>
        <v>#N/A</v>
      </c>
      <c r="EG215" s="83">
        <f t="shared" si="754"/>
        <v>0</v>
      </c>
      <c r="EH215" s="83">
        <f t="shared" si="754"/>
        <v>0</v>
      </c>
      <c r="EI215" s="83">
        <f t="shared" si="754"/>
        <v>0</v>
      </c>
      <c r="EJ215" s="83">
        <f t="shared" si="754"/>
        <v>0</v>
      </c>
      <c r="EK215" s="83">
        <f t="shared" si="754"/>
        <v>0</v>
      </c>
      <c r="EL215" s="83">
        <f t="shared" si="754"/>
        <v>0</v>
      </c>
      <c r="EM215" s="83">
        <f t="shared" si="754"/>
        <v>0</v>
      </c>
      <c r="EN215" s="83">
        <f t="shared" ref="EN215:FN215" si="780">EN136*EN$1</f>
        <v>0</v>
      </c>
      <c r="EO215" s="83">
        <f t="shared" si="780"/>
        <v>0</v>
      </c>
      <c r="EP215" s="83">
        <f t="shared" si="780"/>
        <v>0</v>
      </c>
      <c r="ER215" s="83">
        <f t="shared" ref="ER215" si="781">ER136*ER$1</f>
        <v>0</v>
      </c>
      <c r="ES215" s="83">
        <f t="shared" si="780"/>
        <v>0</v>
      </c>
      <c r="ET215" s="83">
        <f t="shared" si="780"/>
        <v>0</v>
      </c>
      <c r="EU215" s="83">
        <f t="shared" si="780"/>
        <v>0</v>
      </c>
      <c r="EV215" s="83">
        <f t="shared" si="780"/>
        <v>0</v>
      </c>
      <c r="EW215" s="83">
        <f t="shared" si="780"/>
        <v>0</v>
      </c>
      <c r="EX215" s="83">
        <f t="shared" si="780"/>
        <v>0</v>
      </c>
      <c r="EY215" s="83">
        <f t="shared" si="780"/>
        <v>0</v>
      </c>
      <c r="EZ215" s="83">
        <f t="shared" si="780"/>
        <v>0</v>
      </c>
      <c r="FA215" s="83">
        <f t="shared" si="780"/>
        <v>0</v>
      </c>
      <c r="FB215" s="83">
        <f t="shared" si="780"/>
        <v>0</v>
      </c>
      <c r="FC215" s="83">
        <f t="shared" si="780"/>
        <v>0</v>
      </c>
      <c r="FD215" s="83" t="e">
        <f t="shared" si="780"/>
        <v>#N/A</v>
      </c>
      <c r="FE215" s="83">
        <f t="shared" si="780"/>
        <v>0</v>
      </c>
      <c r="FF215" s="83">
        <f t="shared" si="780"/>
        <v>0</v>
      </c>
      <c r="FG215" s="83">
        <f t="shared" si="780"/>
        <v>0</v>
      </c>
      <c r="FH215" s="83">
        <f t="shared" si="780"/>
        <v>0</v>
      </c>
      <c r="FI215" s="83">
        <f t="shared" si="780"/>
        <v>0</v>
      </c>
      <c r="FJ215" s="83">
        <f t="shared" si="780"/>
        <v>0</v>
      </c>
      <c r="FK215" s="83">
        <f t="shared" si="780"/>
        <v>0</v>
      </c>
      <c r="FL215" s="83">
        <f t="shared" si="780"/>
        <v>0</v>
      </c>
      <c r="FM215" s="83">
        <f t="shared" si="780"/>
        <v>0</v>
      </c>
      <c r="FN215" s="83">
        <f t="shared" si="780"/>
        <v>0</v>
      </c>
    </row>
    <row r="216" spans="1:170" x14ac:dyDescent="0.25">
      <c r="A216" s="97">
        <v>212</v>
      </c>
      <c r="B216" s="68" t="s">
        <v>114</v>
      </c>
      <c r="D216" s="18">
        <f t="shared" si="584"/>
        <v>0</v>
      </c>
      <c r="E216" s="18">
        <f t="shared" si="729"/>
        <v>0</v>
      </c>
      <c r="F216" s="18">
        <f t="shared" si="729"/>
        <v>0</v>
      </c>
      <c r="G216" s="18">
        <f t="shared" si="729"/>
        <v>0</v>
      </c>
      <c r="H216" s="18">
        <f t="shared" si="729"/>
        <v>0</v>
      </c>
      <c r="I216" s="18">
        <f t="shared" si="729"/>
        <v>0</v>
      </c>
      <c r="J216" s="18">
        <f t="shared" si="729"/>
        <v>0</v>
      </c>
      <c r="K216" s="18">
        <f t="shared" si="729"/>
        <v>0</v>
      </c>
      <c r="L216" s="18">
        <f t="shared" si="729"/>
        <v>0</v>
      </c>
      <c r="M216" s="18">
        <f t="shared" si="729"/>
        <v>0</v>
      </c>
      <c r="N216" s="18">
        <f t="shared" si="729"/>
        <v>0</v>
      </c>
      <c r="O216" s="18">
        <f t="shared" si="729"/>
        <v>0</v>
      </c>
      <c r="P216" s="18" t="e">
        <f t="shared" si="729"/>
        <v>#N/A</v>
      </c>
      <c r="Q216" s="18">
        <f t="shared" si="729"/>
        <v>0</v>
      </c>
      <c r="R216" s="18">
        <f t="shared" si="729"/>
        <v>0</v>
      </c>
      <c r="S216" s="18">
        <f t="shared" si="729"/>
        <v>0</v>
      </c>
      <c r="T216" s="18">
        <f t="shared" si="729"/>
        <v>0</v>
      </c>
      <c r="U216" s="18">
        <f t="shared" si="729"/>
        <v>0</v>
      </c>
      <c r="V216" s="18">
        <f t="shared" si="729"/>
        <v>0</v>
      </c>
      <c r="W216" s="18">
        <f t="shared" si="729"/>
        <v>0</v>
      </c>
      <c r="X216" s="18">
        <f t="shared" si="729"/>
        <v>0</v>
      </c>
      <c r="Y216" s="18">
        <f t="shared" si="729"/>
        <v>0</v>
      </c>
      <c r="Z216" s="18">
        <f t="shared" si="729"/>
        <v>0</v>
      </c>
      <c r="AB216" s="18">
        <f t="shared" ref="AB216" si="782">AB137*AB$1</f>
        <v>0</v>
      </c>
      <c r="AC216" s="18">
        <f t="shared" si="757"/>
        <v>0</v>
      </c>
      <c r="AD216" s="18">
        <f t="shared" si="757"/>
        <v>0</v>
      </c>
      <c r="AE216" s="18">
        <f t="shared" si="757"/>
        <v>0</v>
      </c>
      <c r="AF216" s="18">
        <f t="shared" si="757"/>
        <v>0</v>
      </c>
      <c r="AG216" s="18">
        <f t="shared" si="757"/>
        <v>0</v>
      </c>
      <c r="AH216" s="18">
        <f t="shared" si="757"/>
        <v>0</v>
      </c>
      <c r="AI216" s="18">
        <f t="shared" si="757"/>
        <v>0</v>
      </c>
      <c r="AJ216" s="18">
        <f t="shared" si="757"/>
        <v>0</v>
      </c>
      <c r="AK216" s="18">
        <f t="shared" si="757"/>
        <v>0</v>
      </c>
      <c r="AL216" s="18">
        <f t="shared" si="757"/>
        <v>0</v>
      </c>
      <c r="AM216" s="18">
        <f t="shared" si="757"/>
        <v>0</v>
      </c>
      <c r="AN216" s="18" t="e">
        <f t="shared" si="757"/>
        <v>#N/A</v>
      </c>
      <c r="AO216" s="18">
        <f t="shared" si="757"/>
        <v>0</v>
      </c>
      <c r="AP216" s="18">
        <f t="shared" si="757"/>
        <v>0</v>
      </c>
      <c r="AQ216" s="18">
        <f t="shared" si="757"/>
        <v>0</v>
      </c>
      <c r="AR216" s="18">
        <f t="shared" si="757"/>
        <v>0</v>
      </c>
      <c r="AS216" s="18">
        <f t="shared" si="757"/>
        <v>0</v>
      </c>
      <c r="AT216" s="18">
        <f t="shared" si="757"/>
        <v>0</v>
      </c>
      <c r="AU216" s="18">
        <f t="shared" ref="AU216:DF220" si="783">AU137*AU$1</f>
        <v>0</v>
      </c>
      <c r="AV216" s="18">
        <f t="shared" si="783"/>
        <v>0</v>
      </c>
      <c r="AW216" s="18">
        <f t="shared" si="783"/>
        <v>0</v>
      </c>
      <c r="AX216" s="18">
        <f t="shared" si="783"/>
        <v>0</v>
      </c>
      <c r="AZ216" s="18">
        <f t="shared" ref="AZ216" si="784">AZ137*AZ$1</f>
        <v>0</v>
      </c>
      <c r="BA216" s="18">
        <f t="shared" si="783"/>
        <v>0</v>
      </c>
      <c r="BB216" s="18">
        <f t="shared" si="783"/>
        <v>0</v>
      </c>
      <c r="BC216" s="18">
        <f t="shared" si="783"/>
        <v>0</v>
      </c>
      <c r="BD216" s="18">
        <f t="shared" si="783"/>
        <v>0</v>
      </c>
      <c r="BE216" s="18">
        <f t="shared" si="783"/>
        <v>0</v>
      </c>
      <c r="BF216" s="18">
        <f t="shared" si="783"/>
        <v>0</v>
      </c>
      <c r="BG216" s="18">
        <f t="shared" si="783"/>
        <v>0</v>
      </c>
      <c r="BH216" s="18">
        <f t="shared" si="783"/>
        <v>0</v>
      </c>
      <c r="BI216" s="18">
        <f t="shared" si="783"/>
        <v>0</v>
      </c>
      <c r="BJ216" s="18">
        <f t="shared" si="783"/>
        <v>0</v>
      </c>
      <c r="BK216" s="18">
        <f t="shared" si="783"/>
        <v>0</v>
      </c>
      <c r="BL216" s="18" t="e">
        <f t="shared" si="783"/>
        <v>#N/A</v>
      </c>
      <c r="BM216" s="18">
        <f t="shared" si="783"/>
        <v>0</v>
      </c>
      <c r="BN216" s="18">
        <f t="shared" si="783"/>
        <v>0</v>
      </c>
      <c r="BO216" s="18">
        <f t="shared" si="783"/>
        <v>0</v>
      </c>
      <c r="BP216" s="18">
        <f t="shared" si="783"/>
        <v>0</v>
      </c>
      <c r="BQ216" s="18">
        <f t="shared" si="783"/>
        <v>0</v>
      </c>
      <c r="BR216" s="18">
        <f t="shared" si="783"/>
        <v>0</v>
      </c>
      <c r="BS216" s="18">
        <f t="shared" si="783"/>
        <v>0</v>
      </c>
      <c r="BT216" s="18">
        <f t="shared" si="783"/>
        <v>0</v>
      </c>
      <c r="BU216" s="18">
        <f t="shared" si="783"/>
        <v>0</v>
      </c>
      <c r="BV216" s="18">
        <f t="shared" si="783"/>
        <v>0</v>
      </c>
      <c r="BX216" s="18">
        <f t="shared" ref="BX216" si="785">BX137*BX$1</f>
        <v>0</v>
      </c>
      <c r="BY216" s="18">
        <f t="shared" si="783"/>
        <v>0</v>
      </c>
      <c r="BZ216" s="18">
        <f t="shared" si="783"/>
        <v>0</v>
      </c>
      <c r="CA216" s="18">
        <f t="shared" si="783"/>
        <v>0</v>
      </c>
      <c r="CB216" s="18">
        <f t="shared" si="783"/>
        <v>0</v>
      </c>
      <c r="CC216" s="18">
        <f t="shared" si="783"/>
        <v>0</v>
      </c>
      <c r="CD216" s="18">
        <f t="shared" si="783"/>
        <v>0</v>
      </c>
      <c r="CE216" s="18">
        <f t="shared" si="783"/>
        <v>0</v>
      </c>
      <c r="CF216" s="18">
        <f t="shared" si="783"/>
        <v>0</v>
      </c>
      <c r="CG216" s="18">
        <f t="shared" si="783"/>
        <v>0</v>
      </c>
      <c r="CH216" s="18">
        <f t="shared" si="783"/>
        <v>0</v>
      </c>
      <c r="CI216" s="18">
        <f t="shared" si="783"/>
        <v>0</v>
      </c>
      <c r="CJ216" s="18" t="e">
        <f t="shared" si="783"/>
        <v>#N/A</v>
      </c>
      <c r="CK216" s="18">
        <f t="shared" si="783"/>
        <v>0</v>
      </c>
      <c r="CL216" s="18">
        <f t="shared" si="783"/>
        <v>0</v>
      </c>
      <c r="CM216" s="18">
        <f t="shared" si="783"/>
        <v>0</v>
      </c>
      <c r="CN216" s="18">
        <f t="shared" si="783"/>
        <v>0</v>
      </c>
      <c r="CO216" s="18">
        <f t="shared" si="783"/>
        <v>0</v>
      </c>
      <c r="CP216" s="18">
        <f t="shared" si="783"/>
        <v>0</v>
      </c>
      <c r="CQ216" s="18">
        <f t="shared" si="783"/>
        <v>0</v>
      </c>
      <c r="CR216" s="18">
        <f t="shared" si="783"/>
        <v>0</v>
      </c>
      <c r="CS216" s="18">
        <f t="shared" si="783"/>
        <v>0</v>
      </c>
      <c r="CT216" s="18">
        <f t="shared" si="783"/>
        <v>0</v>
      </c>
      <c r="CV216" s="18">
        <f t="shared" ref="CV216" si="786">CV137*CV$1</f>
        <v>0</v>
      </c>
      <c r="CW216" s="18">
        <f t="shared" si="783"/>
        <v>0</v>
      </c>
      <c r="CX216" s="18">
        <f t="shared" si="783"/>
        <v>0</v>
      </c>
      <c r="CY216" s="18">
        <f t="shared" si="783"/>
        <v>0</v>
      </c>
      <c r="CZ216" s="18">
        <f t="shared" si="783"/>
        <v>0</v>
      </c>
      <c r="DA216" s="18">
        <f t="shared" si="783"/>
        <v>0</v>
      </c>
      <c r="DB216" s="18">
        <f t="shared" si="783"/>
        <v>0</v>
      </c>
      <c r="DC216" s="18">
        <f t="shared" si="783"/>
        <v>0</v>
      </c>
      <c r="DD216" s="18">
        <f t="shared" si="783"/>
        <v>0</v>
      </c>
      <c r="DE216" s="18">
        <f t="shared" si="783"/>
        <v>0</v>
      </c>
      <c r="DF216" s="18">
        <f t="shared" si="783"/>
        <v>0</v>
      </c>
      <c r="DG216" s="18">
        <f t="shared" ref="DG216:FN220" si="787">DG137*DG$1</f>
        <v>0</v>
      </c>
      <c r="DH216" s="18" t="e">
        <f t="shared" si="787"/>
        <v>#N/A</v>
      </c>
      <c r="DI216" s="18">
        <f t="shared" si="787"/>
        <v>0</v>
      </c>
      <c r="DJ216" s="18">
        <f t="shared" si="787"/>
        <v>0</v>
      </c>
      <c r="DK216" s="18">
        <f t="shared" si="787"/>
        <v>0</v>
      </c>
      <c r="DL216" s="18">
        <f t="shared" si="787"/>
        <v>0</v>
      </c>
      <c r="DM216" s="18">
        <f t="shared" si="787"/>
        <v>0</v>
      </c>
      <c r="DN216" s="18">
        <f t="shared" si="787"/>
        <v>0</v>
      </c>
      <c r="DO216" s="18">
        <f t="shared" si="787"/>
        <v>0</v>
      </c>
      <c r="DP216" s="18">
        <f t="shared" si="787"/>
        <v>0</v>
      </c>
      <c r="DQ216" s="18">
        <f t="shared" si="787"/>
        <v>0</v>
      </c>
      <c r="DR216" s="18">
        <f t="shared" si="787"/>
        <v>0</v>
      </c>
      <c r="DT216" s="18">
        <f t="shared" ref="DT216" si="788">DT137*DT$1</f>
        <v>0</v>
      </c>
      <c r="DU216" s="18">
        <f t="shared" si="787"/>
        <v>0</v>
      </c>
      <c r="DV216" s="18">
        <f t="shared" si="787"/>
        <v>0</v>
      </c>
      <c r="DW216" s="18">
        <f t="shared" si="787"/>
        <v>0</v>
      </c>
      <c r="DX216" s="18">
        <f t="shared" si="787"/>
        <v>0</v>
      </c>
      <c r="DY216" s="18">
        <f t="shared" si="787"/>
        <v>0</v>
      </c>
      <c r="DZ216" s="18">
        <f t="shared" si="787"/>
        <v>0</v>
      </c>
      <c r="EA216" s="18">
        <f t="shared" si="787"/>
        <v>0</v>
      </c>
      <c r="EB216" s="18">
        <f t="shared" si="787"/>
        <v>0</v>
      </c>
      <c r="EC216" s="18">
        <f t="shared" si="787"/>
        <v>0</v>
      </c>
      <c r="ED216" s="18">
        <f t="shared" si="787"/>
        <v>0</v>
      </c>
      <c r="EE216" s="18">
        <f t="shared" si="787"/>
        <v>0</v>
      </c>
      <c r="EF216" s="18" t="e">
        <f t="shared" si="787"/>
        <v>#N/A</v>
      </c>
      <c r="EG216" s="18">
        <f t="shared" si="787"/>
        <v>0</v>
      </c>
      <c r="EH216" s="18">
        <f t="shared" si="787"/>
        <v>0</v>
      </c>
      <c r="EI216" s="18">
        <f t="shared" si="787"/>
        <v>0</v>
      </c>
      <c r="EJ216" s="18">
        <f t="shared" si="787"/>
        <v>0</v>
      </c>
      <c r="EK216" s="18">
        <f t="shared" si="787"/>
        <v>0</v>
      </c>
      <c r="EL216" s="18">
        <f t="shared" si="787"/>
        <v>0</v>
      </c>
      <c r="EM216" s="18">
        <f t="shared" si="787"/>
        <v>0</v>
      </c>
      <c r="EN216" s="18">
        <f t="shared" si="787"/>
        <v>0</v>
      </c>
      <c r="EO216" s="18">
        <f t="shared" si="787"/>
        <v>0</v>
      </c>
      <c r="EP216" s="18">
        <f t="shared" si="787"/>
        <v>0</v>
      </c>
      <c r="ER216" s="18">
        <f t="shared" ref="ER216" si="789">ER137*ER$1</f>
        <v>0</v>
      </c>
      <c r="ES216" s="18">
        <f t="shared" si="787"/>
        <v>0</v>
      </c>
      <c r="ET216" s="18">
        <f t="shared" si="787"/>
        <v>0</v>
      </c>
      <c r="EU216" s="18">
        <f t="shared" si="787"/>
        <v>0</v>
      </c>
      <c r="EV216" s="18">
        <f t="shared" si="787"/>
        <v>0</v>
      </c>
      <c r="EW216" s="18">
        <f t="shared" si="787"/>
        <v>0</v>
      </c>
      <c r="EX216" s="18">
        <f t="shared" si="787"/>
        <v>0</v>
      </c>
      <c r="EY216" s="18">
        <f t="shared" si="787"/>
        <v>0</v>
      </c>
      <c r="EZ216" s="18">
        <f t="shared" si="787"/>
        <v>0</v>
      </c>
      <c r="FA216" s="18">
        <f t="shared" si="787"/>
        <v>0</v>
      </c>
      <c r="FB216" s="18">
        <f t="shared" si="787"/>
        <v>0</v>
      </c>
      <c r="FC216" s="18">
        <f t="shared" si="787"/>
        <v>0</v>
      </c>
      <c r="FD216" s="18" t="e">
        <f t="shared" si="787"/>
        <v>#N/A</v>
      </c>
      <c r="FE216" s="18">
        <f t="shared" si="787"/>
        <v>0</v>
      </c>
      <c r="FF216" s="18">
        <f t="shared" si="787"/>
        <v>0</v>
      </c>
      <c r="FG216" s="18">
        <f t="shared" si="787"/>
        <v>0</v>
      </c>
      <c r="FH216" s="18">
        <f t="shared" si="787"/>
        <v>0</v>
      </c>
      <c r="FI216" s="18">
        <f t="shared" si="787"/>
        <v>0</v>
      </c>
      <c r="FJ216" s="18">
        <f t="shared" si="787"/>
        <v>0</v>
      </c>
      <c r="FK216" s="18">
        <f t="shared" si="787"/>
        <v>0</v>
      </c>
      <c r="FL216" s="18">
        <f t="shared" si="787"/>
        <v>0</v>
      </c>
      <c r="FM216" s="18">
        <f t="shared" si="787"/>
        <v>0</v>
      </c>
      <c r="FN216" s="18">
        <f t="shared" si="787"/>
        <v>0</v>
      </c>
    </row>
    <row r="217" spans="1:170" x14ac:dyDescent="0.25">
      <c r="A217" s="97">
        <v>213</v>
      </c>
      <c r="B217" s="73" t="s">
        <v>17</v>
      </c>
      <c r="D217" s="82">
        <f t="shared" si="584"/>
        <v>3730.3617195523188</v>
      </c>
      <c r="E217" s="82">
        <f t="shared" si="729"/>
        <v>6008.3708524226404</v>
      </c>
      <c r="F217" s="82">
        <f t="shared" si="729"/>
        <v>8063.3576939569411</v>
      </c>
      <c r="G217" s="82">
        <f t="shared" si="729"/>
        <v>0</v>
      </c>
      <c r="H217" s="82">
        <f t="shared" si="729"/>
        <v>7600.9596106993531</v>
      </c>
      <c r="I217" s="82">
        <f t="shared" si="729"/>
        <v>577.48282331912662</v>
      </c>
      <c r="J217" s="82">
        <f t="shared" si="729"/>
        <v>0</v>
      </c>
      <c r="K217" s="82">
        <f t="shared" si="729"/>
        <v>438.5240607391824</v>
      </c>
      <c r="L217" s="82">
        <f t="shared" si="729"/>
        <v>0</v>
      </c>
      <c r="M217" s="82">
        <f t="shared" si="729"/>
        <v>1157.2658538983694</v>
      </c>
      <c r="N217" s="82">
        <f t="shared" si="729"/>
        <v>95.64684323340694</v>
      </c>
      <c r="O217" s="82">
        <f t="shared" si="729"/>
        <v>14311.325867050888</v>
      </c>
      <c r="P217" s="82" t="e">
        <f t="shared" si="729"/>
        <v>#N/A</v>
      </c>
      <c r="Q217" s="82">
        <f t="shared" si="729"/>
        <v>329.36026105067918</v>
      </c>
      <c r="R217" s="82">
        <f t="shared" si="729"/>
        <v>53.787706957967899</v>
      </c>
      <c r="S217" s="82">
        <f t="shared" si="729"/>
        <v>1414.447713800379</v>
      </c>
      <c r="T217" s="82">
        <f t="shared" si="729"/>
        <v>11073.96339026388</v>
      </c>
      <c r="U217" s="82">
        <f t="shared" si="729"/>
        <v>0</v>
      </c>
      <c r="V217" s="82">
        <f t="shared" si="729"/>
        <v>3023.7432200747348</v>
      </c>
      <c r="W217" s="82">
        <f t="shared" si="729"/>
        <v>0</v>
      </c>
      <c r="X217" s="82">
        <f t="shared" si="729"/>
        <v>0</v>
      </c>
      <c r="Y217" s="82">
        <f t="shared" si="729"/>
        <v>0</v>
      </c>
      <c r="Z217" s="82">
        <f t="shared" si="729"/>
        <v>0</v>
      </c>
      <c r="AB217" s="82">
        <f t="shared" ref="AB217:CM221" si="790">AB138*AB$1</f>
        <v>4280.2351079707578</v>
      </c>
      <c r="AC217" s="82">
        <f t="shared" si="790"/>
        <v>3672.1819461313626</v>
      </c>
      <c r="AD217" s="82">
        <f t="shared" si="790"/>
        <v>8301.7379494210454</v>
      </c>
      <c r="AE217" s="82">
        <f t="shared" si="790"/>
        <v>0</v>
      </c>
      <c r="AF217" s="82">
        <f t="shared" si="790"/>
        <v>6682.0436698354688</v>
      </c>
      <c r="AG217" s="82">
        <f t="shared" si="790"/>
        <v>577.48282331912662</v>
      </c>
      <c r="AH217" s="82">
        <f t="shared" si="790"/>
        <v>0</v>
      </c>
      <c r="AI217" s="82">
        <f t="shared" si="790"/>
        <v>486.45642391692002</v>
      </c>
      <c r="AJ217" s="82">
        <f t="shared" si="790"/>
        <v>0</v>
      </c>
      <c r="AK217" s="82">
        <f t="shared" si="790"/>
        <v>1137.7750605695546</v>
      </c>
      <c r="AL217" s="82">
        <f t="shared" si="790"/>
        <v>104.50303242168536</v>
      </c>
      <c r="AM217" s="82">
        <f t="shared" si="790"/>
        <v>14479.39806413609</v>
      </c>
      <c r="AN217" s="82" t="e">
        <f t="shared" si="790"/>
        <v>#N/A</v>
      </c>
      <c r="AO217" s="82">
        <f t="shared" si="790"/>
        <v>330.33039436747049</v>
      </c>
      <c r="AP217" s="82">
        <f t="shared" si="790"/>
        <v>53.787706957967899</v>
      </c>
      <c r="AQ217" s="82">
        <f t="shared" si="790"/>
        <v>1404.6669583326104</v>
      </c>
      <c r="AR217" s="82">
        <f t="shared" si="790"/>
        <v>9710.7650855857701</v>
      </c>
      <c r="AS217" s="82">
        <f t="shared" si="790"/>
        <v>0</v>
      </c>
      <c r="AT217" s="82">
        <f t="shared" si="790"/>
        <v>2718.5808699515173</v>
      </c>
      <c r="AU217" s="82">
        <f t="shared" si="790"/>
        <v>0</v>
      </c>
      <c r="AV217" s="82">
        <f t="shared" si="790"/>
        <v>0</v>
      </c>
      <c r="AW217" s="82">
        <f t="shared" si="790"/>
        <v>0</v>
      </c>
      <c r="AX217" s="82">
        <f t="shared" si="790"/>
        <v>0</v>
      </c>
      <c r="AZ217" s="82">
        <f t="shared" ref="AZ217" si="791">AZ138*AZ$1</f>
        <v>4280.2351079707578</v>
      </c>
      <c r="BA217" s="82">
        <f t="shared" si="790"/>
        <v>3892.8486600726328</v>
      </c>
      <c r="BB217" s="82">
        <f t="shared" si="790"/>
        <v>10347.368103306671</v>
      </c>
      <c r="BC217" s="82">
        <f t="shared" si="790"/>
        <v>0</v>
      </c>
      <c r="BD217" s="82">
        <f t="shared" si="790"/>
        <v>6682.0436698354688</v>
      </c>
      <c r="BE217" s="82">
        <f t="shared" si="790"/>
        <v>604.46800197889888</v>
      </c>
      <c r="BF217" s="82">
        <f t="shared" si="790"/>
        <v>0</v>
      </c>
      <c r="BG217" s="82">
        <f t="shared" si="790"/>
        <v>457.06932030199755</v>
      </c>
      <c r="BH217" s="82">
        <f t="shared" si="790"/>
        <v>222.55693949138515</v>
      </c>
      <c r="BI217" s="82">
        <f t="shared" si="790"/>
        <v>1137.7750605695546</v>
      </c>
      <c r="BJ217" s="82">
        <f t="shared" si="790"/>
        <v>104.50303242168536</v>
      </c>
      <c r="BK217" s="82">
        <f t="shared" si="790"/>
        <v>15261.997803535409</v>
      </c>
      <c r="BL217" s="82" t="e">
        <f t="shared" si="790"/>
        <v>#N/A</v>
      </c>
      <c r="BM217" s="82">
        <f t="shared" si="790"/>
        <v>338.09146090180167</v>
      </c>
      <c r="BN217" s="82">
        <f t="shared" si="790"/>
        <v>53.787706957967899</v>
      </c>
      <c r="BO217" s="82">
        <f t="shared" si="790"/>
        <v>1404.6669583326104</v>
      </c>
      <c r="BP217" s="82">
        <f t="shared" si="790"/>
        <v>10663.61681183477</v>
      </c>
      <c r="BQ217" s="82">
        <f t="shared" si="790"/>
        <v>0</v>
      </c>
      <c r="BR217" s="82">
        <f t="shared" si="790"/>
        <v>3043.0059597835093</v>
      </c>
      <c r="BS217" s="82">
        <f t="shared" si="790"/>
        <v>0</v>
      </c>
      <c r="BT217" s="82">
        <f t="shared" si="790"/>
        <v>0</v>
      </c>
      <c r="BU217" s="82">
        <f t="shared" si="790"/>
        <v>0</v>
      </c>
      <c r="BV217" s="82">
        <f t="shared" si="790"/>
        <v>0</v>
      </c>
      <c r="BX217" s="82">
        <f t="shared" ref="BX217" si="792">BX138*BX$1</f>
        <v>4280.2351079707578</v>
      </c>
      <c r="BY217" s="82">
        <f t="shared" si="790"/>
        <v>4079.9356566750153</v>
      </c>
      <c r="BZ217" s="82">
        <f t="shared" si="790"/>
        <v>8819.0900308984892</v>
      </c>
      <c r="CA217" s="82">
        <f t="shared" si="790"/>
        <v>0</v>
      </c>
      <c r="CB217" s="82">
        <f t="shared" si="790"/>
        <v>6682.0436698354688</v>
      </c>
      <c r="CC217" s="82">
        <f t="shared" si="790"/>
        <v>599.52071922460732</v>
      </c>
      <c r="CD217" s="82">
        <f t="shared" si="790"/>
        <v>0</v>
      </c>
      <c r="CE217" s="82">
        <f t="shared" si="790"/>
        <v>599.43985140730138</v>
      </c>
      <c r="CF217" s="82">
        <f t="shared" si="790"/>
        <v>437.55534141513823</v>
      </c>
      <c r="CG217" s="82">
        <f t="shared" si="790"/>
        <v>1137.7750605695546</v>
      </c>
      <c r="CH217" s="82">
        <f t="shared" si="790"/>
        <v>77.934464856850099</v>
      </c>
      <c r="CI217" s="82">
        <f t="shared" si="790"/>
        <v>15724.956361914803</v>
      </c>
      <c r="CJ217" s="82" t="e">
        <f t="shared" si="790"/>
        <v>#N/A</v>
      </c>
      <c r="CK217" s="82">
        <f t="shared" si="790"/>
        <v>87.797065169621391</v>
      </c>
      <c r="CL217" s="82">
        <f t="shared" si="790"/>
        <v>77.522599869579139</v>
      </c>
      <c r="CM217" s="82">
        <f t="shared" si="790"/>
        <v>1337.7064016686561</v>
      </c>
      <c r="CN217" s="82">
        <f t="shared" si="783"/>
        <v>8163.3924480540281</v>
      </c>
      <c r="CO217" s="82">
        <f t="shared" si="783"/>
        <v>0</v>
      </c>
      <c r="CP217" s="82">
        <f t="shared" si="783"/>
        <v>3209.7807325252675</v>
      </c>
      <c r="CQ217" s="82">
        <f t="shared" si="783"/>
        <v>0</v>
      </c>
      <c r="CR217" s="82">
        <f t="shared" si="783"/>
        <v>0</v>
      </c>
      <c r="CS217" s="82">
        <f t="shared" si="783"/>
        <v>0</v>
      </c>
      <c r="CT217" s="82">
        <f t="shared" si="783"/>
        <v>0</v>
      </c>
      <c r="CV217" s="82">
        <f t="shared" ref="CV217" si="793">CV138*CV$1</f>
        <v>3530.7206771218375</v>
      </c>
      <c r="CW217" s="82">
        <f t="shared" si="783"/>
        <v>2616.8194011948508</v>
      </c>
      <c r="CX217" s="82">
        <f t="shared" si="783"/>
        <v>9252.1574705786516</v>
      </c>
      <c r="CY217" s="82">
        <f t="shared" si="783"/>
        <v>0</v>
      </c>
      <c r="CZ217" s="82">
        <f t="shared" si="783"/>
        <v>6682.0436698354688</v>
      </c>
      <c r="DA217" s="82">
        <f t="shared" si="783"/>
        <v>1728.8504461360769</v>
      </c>
      <c r="DB217" s="82">
        <f t="shared" si="783"/>
        <v>0</v>
      </c>
      <c r="DC217" s="82">
        <f t="shared" si="783"/>
        <v>513.56103404718829</v>
      </c>
      <c r="DD217" s="82">
        <f t="shared" si="783"/>
        <v>686.14724363947789</v>
      </c>
      <c r="DE217" s="82">
        <f t="shared" si="783"/>
        <v>1137.7750605695546</v>
      </c>
      <c r="DF217" s="82">
        <f t="shared" si="783"/>
        <v>86.79065404512852</v>
      </c>
      <c r="DG217" s="82">
        <f t="shared" si="787"/>
        <v>15714.098984842116</v>
      </c>
      <c r="DH217" s="82" t="e">
        <f t="shared" si="787"/>
        <v>#N/A</v>
      </c>
      <c r="DI217" s="82">
        <f t="shared" si="787"/>
        <v>177.53439697282556</v>
      </c>
      <c r="DJ217" s="82">
        <f t="shared" si="787"/>
        <v>64.032984473771307</v>
      </c>
      <c r="DK217" s="82">
        <f t="shared" si="787"/>
        <v>1331.6874752269523</v>
      </c>
      <c r="DL217" s="82">
        <f t="shared" si="787"/>
        <v>8529.8146040034044</v>
      </c>
      <c r="DM217" s="82">
        <f t="shared" si="787"/>
        <v>0</v>
      </c>
      <c r="DN217" s="82">
        <f t="shared" si="787"/>
        <v>3715.6811069820296</v>
      </c>
      <c r="DO217" s="82">
        <f t="shared" si="787"/>
        <v>0</v>
      </c>
      <c r="DP217" s="82">
        <f t="shared" si="787"/>
        <v>0</v>
      </c>
      <c r="DQ217" s="82">
        <f t="shared" si="787"/>
        <v>0</v>
      </c>
      <c r="DR217" s="82">
        <f t="shared" si="787"/>
        <v>0</v>
      </c>
      <c r="DT217" s="82">
        <f t="shared" ref="DT217" si="794">DT138*DT$1</f>
        <v>3530.7206771218375</v>
      </c>
      <c r="DU217" s="82">
        <f t="shared" si="787"/>
        <v>7351.5595459782016</v>
      </c>
      <c r="DV217" s="82">
        <f t="shared" si="787"/>
        <v>9683.2116554192417</v>
      </c>
      <c r="DW217" s="82">
        <f t="shared" si="787"/>
        <v>0</v>
      </c>
      <c r="DX217" s="82">
        <f t="shared" si="787"/>
        <v>6590.2870120105863</v>
      </c>
      <c r="DY217" s="82">
        <f t="shared" si="787"/>
        <v>623.80738001840245</v>
      </c>
      <c r="DZ217" s="82">
        <f t="shared" si="787"/>
        <v>0</v>
      </c>
      <c r="EA217" s="82">
        <f t="shared" si="787"/>
        <v>617.41448759895297</v>
      </c>
      <c r="EB217" s="82">
        <f t="shared" si="787"/>
        <v>918.22234154936257</v>
      </c>
      <c r="EC217" s="82">
        <f t="shared" si="787"/>
        <v>735.77744816275265</v>
      </c>
      <c r="ED217" s="82">
        <f t="shared" si="787"/>
        <v>242.65958375882866</v>
      </c>
      <c r="EE217" s="82">
        <f t="shared" si="787"/>
        <v>19660.97269830549</v>
      </c>
      <c r="EF217" s="82" t="e">
        <f t="shared" si="787"/>
        <v>#N/A</v>
      </c>
      <c r="EG217" s="82">
        <f t="shared" si="787"/>
        <v>97.983464995931072</v>
      </c>
      <c r="EH217" s="82">
        <f t="shared" si="787"/>
        <v>70.521660233780139</v>
      </c>
      <c r="EI217" s="82">
        <f t="shared" si="787"/>
        <v>1346.9228827825152</v>
      </c>
      <c r="EJ217" s="82">
        <f t="shared" si="787"/>
        <v>10266.370499759267</v>
      </c>
      <c r="EK217" s="82">
        <f t="shared" si="787"/>
        <v>0</v>
      </c>
      <c r="EL217" s="82">
        <f t="shared" si="787"/>
        <v>4006.6498594250966</v>
      </c>
      <c r="EM217" s="82">
        <f t="shared" si="787"/>
        <v>0</v>
      </c>
      <c r="EN217" s="82">
        <f t="shared" si="787"/>
        <v>0</v>
      </c>
      <c r="EO217" s="82">
        <f t="shared" si="787"/>
        <v>0</v>
      </c>
      <c r="EP217" s="82">
        <f t="shared" si="787"/>
        <v>0</v>
      </c>
      <c r="ER217" s="82">
        <f t="shared" ref="ER217" si="795">ER138*ER$1</f>
        <v>3118.5307662416617</v>
      </c>
      <c r="ES217" s="82">
        <f t="shared" si="787"/>
        <v>3602.6239602150927</v>
      </c>
      <c r="ET217" s="82">
        <f t="shared" si="787"/>
        <v>9713.6825394776515</v>
      </c>
      <c r="EU217" s="82">
        <f t="shared" si="787"/>
        <v>0</v>
      </c>
      <c r="EV217" s="82">
        <f t="shared" si="787"/>
        <v>6166.5871508780483</v>
      </c>
      <c r="EW217" s="82">
        <f t="shared" si="787"/>
        <v>2139.9246677199412</v>
      </c>
      <c r="EX217" s="82">
        <f t="shared" si="787"/>
        <v>0</v>
      </c>
      <c r="EY217" s="82">
        <f t="shared" si="787"/>
        <v>647.94283795620254</v>
      </c>
      <c r="EZ217" s="82">
        <f t="shared" si="787"/>
        <v>977.29091291122688</v>
      </c>
      <c r="FA217" s="82">
        <f t="shared" si="787"/>
        <v>592.03284736274463</v>
      </c>
      <c r="FB217" s="82">
        <f t="shared" si="787"/>
        <v>106.27427025934104</v>
      </c>
      <c r="FC217" s="82">
        <f t="shared" si="787"/>
        <v>20895.23932392861</v>
      </c>
      <c r="FD217" s="82" t="e">
        <f t="shared" si="787"/>
        <v>#N/A</v>
      </c>
      <c r="FE217" s="82">
        <f t="shared" si="787"/>
        <v>349.24799404490273</v>
      </c>
      <c r="FF217" s="82">
        <f t="shared" si="787"/>
        <v>70.521660233780139</v>
      </c>
      <c r="FG217" s="82">
        <f t="shared" si="787"/>
        <v>1181.7785885382689</v>
      </c>
      <c r="FH217" s="82">
        <f t="shared" si="787"/>
        <v>10784.216322678256</v>
      </c>
      <c r="FI217" s="82">
        <f t="shared" si="787"/>
        <v>0</v>
      </c>
      <c r="FJ217" s="82">
        <f t="shared" si="787"/>
        <v>4394.4392246148991</v>
      </c>
      <c r="FK217" s="82">
        <f t="shared" si="787"/>
        <v>0</v>
      </c>
      <c r="FL217" s="82">
        <f t="shared" si="787"/>
        <v>0</v>
      </c>
      <c r="FM217" s="82">
        <f t="shared" si="787"/>
        <v>0</v>
      </c>
      <c r="FN217" s="82">
        <f t="shared" si="787"/>
        <v>0</v>
      </c>
    </row>
    <row r="218" spans="1:170" x14ac:dyDescent="0.25">
      <c r="A218" s="97">
        <v>214</v>
      </c>
      <c r="B218" s="74" t="s">
        <v>18</v>
      </c>
      <c r="D218" s="83">
        <f t="shared" si="584"/>
        <v>0</v>
      </c>
      <c r="E218" s="83">
        <f t="shared" si="729"/>
        <v>230.26091889523892</v>
      </c>
      <c r="F218" s="83">
        <f t="shared" si="729"/>
        <v>2312.7401000333748</v>
      </c>
      <c r="G218" s="83">
        <f t="shared" si="729"/>
        <v>0</v>
      </c>
      <c r="H218" s="83">
        <f t="shared" si="729"/>
        <v>5980.3751099981419</v>
      </c>
      <c r="I218" s="83">
        <f t="shared" si="729"/>
        <v>0</v>
      </c>
      <c r="J218" s="83">
        <f t="shared" si="729"/>
        <v>0</v>
      </c>
      <c r="K218" s="83">
        <f t="shared" si="729"/>
        <v>0</v>
      </c>
      <c r="L218" s="83">
        <f t="shared" si="729"/>
        <v>0</v>
      </c>
      <c r="M218" s="83">
        <f t="shared" si="729"/>
        <v>1115.8479180746383</v>
      </c>
      <c r="N218" s="83">
        <f t="shared" si="729"/>
        <v>0</v>
      </c>
      <c r="O218" s="83">
        <f t="shared" si="729"/>
        <v>0</v>
      </c>
      <c r="P218" s="83" t="e">
        <f t="shared" si="729"/>
        <v>#N/A</v>
      </c>
      <c r="Q218" s="83">
        <f t="shared" si="729"/>
        <v>0</v>
      </c>
      <c r="R218" s="83">
        <f t="shared" si="729"/>
        <v>0</v>
      </c>
      <c r="S218" s="83">
        <f t="shared" si="729"/>
        <v>1176.7001193530812</v>
      </c>
      <c r="T218" s="83">
        <f t="shared" si="729"/>
        <v>132.15856939078358</v>
      </c>
      <c r="U218" s="83">
        <f t="shared" si="729"/>
        <v>0</v>
      </c>
      <c r="V218" s="83">
        <f t="shared" si="729"/>
        <v>196.68271071064493</v>
      </c>
      <c r="W218" s="83">
        <f t="shared" si="729"/>
        <v>0</v>
      </c>
      <c r="X218" s="83">
        <f t="shared" si="729"/>
        <v>0</v>
      </c>
      <c r="Y218" s="83">
        <f t="shared" si="729"/>
        <v>0</v>
      </c>
      <c r="Z218" s="83">
        <f t="shared" si="729"/>
        <v>0</v>
      </c>
      <c r="AB218" s="83">
        <f t="shared" ref="AB218" si="796">AB139*AB$1</f>
        <v>0</v>
      </c>
      <c r="AC218" s="83">
        <f t="shared" si="790"/>
        <v>230.26091889523892</v>
      </c>
      <c r="AD218" s="83">
        <f t="shared" si="790"/>
        <v>2667.2906009701687</v>
      </c>
      <c r="AE218" s="83">
        <f t="shared" si="790"/>
        <v>0</v>
      </c>
      <c r="AF218" s="83">
        <f t="shared" si="790"/>
        <v>5400.1491855172753</v>
      </c>
      <c r="AG218" s="83">
        <f t="shared" si="790"/>
        <v>0</v>
      </c>
      <c r="AH218" s="83">
        <f t="shared" si="790"/>
        <v>0</v>
      </c>
      <c r="AI218" s="83">
        <f t="shared" si="790"/>
        <v>0</v>
      </c>
      <c r="AJ218" s="83">
        <f t="shared" si="790"/>
        <v>0</v>
      </c>
      <c r="AK218" s="83">
        <f t="shared" si="790"/>
        <v>1101.2298230780273</v>
      </c>
      <c r="AL218" s="83">
        <f t="shared" si="790"/>
        <v>0</v>
      </c>
      <c r="AM218" s="83">
        <f t="shared" si="790"/>
        <v>0</v>
      </c>
      <c r="AN218" s="83" t="e">
        <f t="shared" si="790"/>
        <v>#N/A</v>
      </c>
      <c r="AO218" s="83">
        <f t="shared" si="790"/>
        <v>0</v>
      </c>
      <c r="AP218" s="83">
        <f t="shared" si="790"/>
        <v>0</v>
      </c>
      <c r="AQ218" s="83">
        <f t="shared" si="790"/>
        <v>1164.0979921157639</v>
      </c>
      <c r="AR218" s="83">
        <f t="shared" si="790"/>
        <v>132.15856939078358</v>
      </c>
      <c r="AS218" s="83">
        <f t="shared" si="790"/>
        <v>0</v>
      </c>
      <c r="AT218" s="83">
        <f t="shared" si="790"/>
        <v>195.66888230491995</v>
      </c>
      <c r="AU218" s="83">
        <f t="shared" si="790"/>
        <v>0</v>
      </c>
      <c r="AV218" s="83">
        <f t="shared" si="790"/>
        <v>0</v>
      </c>
      <c r="AW218" s="83">
        <f t="shared" si="790"/>
        <v>0</v>
      </c>
      <c r="AX218" s="83">
        <f t="shared" si="790"/>
        <v>0</v>
      </c>
      <c r="AZ218" s="83">
        <f t="shared" ref="AZ218" si="797">AZ139*AZ$1</f>
        <v>0</v>
      </c>
      <c r="BA218" s="83">
        <f t="shared" si="790"/>
        <v>223.06526517976272</v>
      </c>
      <c r="BB218" s="83">
        <f t="shared" si="790"/>
        <v>2532.2392898398557</v>
      </c>
      <c r="BC218" s="83">
        <f t="shared" si="790"/>
        <v>0</v>
      </c>
      <c r="BD218" s="83">
        <f t="shared" si="790"/>
        <v>5400.1491855172753</v>
      </c>
      <c r="BE218" s="83">
        <f t="shared" si="790"/>
        <v>0</v>
      </c>
      <c r="BF218" s="83">
        <f t="shared" si="790"/>
        <v>0</v>
      </c>
      <c r="BG218" s="83">
        <f t="shared" si="790"/>
        <v>0</v>
      </c>
      <c r="BH218" s="83">
        <f t="shared" si="790"/>
        <v>0</v>
      </c>
      <c r="BI218" s="83">
        <f t="shared" si="790"/>
        <v>1101.2298230780273</v>
      </c>
      <c r="BJ218" s="83">
        <f t="shared" si="790"/>
        <v>0</v>
      </c>
      <c r="BK218" s="83">
        <f t="shared" si="790"/>
        <v>0</v>
      </c>
      <c r="BL218" s="83" t="e">
        <f t="shared" si="790"/>
        <v>#N/A</v>
      </c>
      <c r="BM218" s="83">
        <f t="shared" si="790"/>
        <v>0</v>
      </c>
      <c r="BN218" s="83">
        <f t="shared" si="790"/>
        <v>0</v>
      </c>
      <c r="BO218" s="83">
        <f t="shared" si="790"/>
        <v>1164.0979921157639</v>
      </c>
      <c r="BP218" s="83">
        <f t="shared" si="790"/>
        <v>140.63521232546941</v>
      </c>
      <c r="BQ218" s="83">
        <f t="shared" si="790"/>
        <v>0</v>
      </c>
      <c r="BR218" s="83">
        <f t="shared" si="790"/>
        <v>218.98693563659435</v>
      </c>
      <c r="BS218" s="83">
        <f t="shared" si="790"/>
        <v>0</v>
      </c>
      <c r="BT218" s="83">
        <f t="shared" si="790"/>
        <v>0</v>
      </c>
      <c r="BU218" s="83">
        <f t="shared" si="790"/>
        <v>0</v>
      </c>
      <c r="BV218" s="83">
        <f t="shared" si="790"/>
        <v>0</v>
      </c>
      <c r="BX218" s="83">
        <f t="shared" ref="BX218" si="798">BX139*BX$1</f>
        <v>0</v>
      </c>
      <c r="BY218" s="83">
        <f t="shared" si="790"/>
        <v>299.81890481150901</v>
      </c>
      <c r="BZ218" s="83">
        <f t="shared" si="790"/>
        <v>2387.0128799257513</v>
      </c>
      <c r="CA218" s="83">
        <f t="shared" si="790"/>
        <v>0</v>
      </c>
      <c r="CB218" s="83">
        <f t="shared" si="790"/>
        <v>5400.1491855172753</v>
      </c>
      <c r="CC218" s="83">
        <f t="shared" si="790"/>
        <v>0</v>
      </c>
      <c r="CD218" s="83">
        <f t="shared" si="790"/>
        <v>0</v>
      </c>
      <c r="CE218" s="83">
        <f t="shared" si="790"/>
        <v>0</v>
      </c>
      <c r="CF218" s="83">
        <f t="shared" si="790"/>
        <v>0</v>
      </c>
      <c r="CG218" s="83">
        <f t="shared" si="790"/>
        <v>1101.2298230780273</v>
      </c>
      <c r="CH218" s="83">
        <f t="shared" si="790"/>
        <v>0</v>
      </c>
      <c r="CI218" s="83">
        <f t="shared" si="790"/>
        <v>0</v>
      </c>
      <c r="CJ218" s="83" t="e">
        <f t="shared" si="790"/>
        <v>#N/A</v>
      </c>
      <c r="CK218" s="83">
        <f t="shared" si="790"/>
        <v>0</v>
      </c>
      <c r="CL218" s="83">
        <f t="shared" si="790"/>
        <v>0</v>
      </c>
      <c r="CM218" s="83">
        <f t="shared" si="790"/>
        <v>1109.5514712378238</v>
      </c>
      <c r="CN218" s="83">
        <f t="shared" si="783"/>
        <v>90.931260572084341</v>
      </c>
      <c r="CO218" s="83">
        <f t="shared" si="783"/>
        <v>0</v>
      </c>
      <c r="CP218" s="83">
        <f t="shared" si="783"/>
        <v>0</v>
      </c>
      <c r="CQ218" s="83">
        <f t="shared" si="783"/>
        <v>0</v>
      </c>
      <c r="CR218" s="83">
        <f t="shared" si="783"/>
        <v>0</v>
      </c>
      <c r="CS218" s="83">
        <f t="shared" si="783"/>
        <v>0</v>
      </c>
      <c r="CT218" s="83">
        <f t="shared" si="783"/>
        <v>0</v>
      </c>
      <c r="CV218" s="83">
        <f t="shared" ref="CV218" si="799">CV139*CV$1</f>
        <v>0</v>
      </c>
      <c r="CW218" s="83">
        <f t="shared" si="783"/>
        <v>191.88409907936577</v>
      </c>
      <c r="CX218" s="83">
        <f t="shared" si="783"/>
        <v>2155.4341610818296</v>
      </c>
      <c r="CY218" s="83">
        <f t="shared" si="783"/>
        <v>0</v>
      </c>
      <c r="CZ218" s="83">
        <f t="shared" si="783"/>
        <v>5400.1491855172753</v>
      </c>
      <c r="DA218" s="83">
        <f t="shared" si="783"/>
        <v>0</v>
      </c>
      <c r="DB218" s="83">
        <f t="shared" si="783"/>
        <v>0</v>
      </c>
      <c r="DC218" s="83">
        <f t="shared" si="783"/>
        <v>0</v>
      </c>
      <c r="DD218" s="83">
        <f t="shared" si="783"/>
        <v>0</v>
      </c>
      <c r="DE218" s="83">
        <f t="shared" si="783"/>
        <v>1101.2298230780273</v>
      </c>
      <c r="DF218" s="83">
        <f t="shared" si="783"/>
        <v>0</v>
      </c>
      <c r="DG218" s="83">
        <f t="shared" si="787"/>
        <v>0</v>
      </c>
      <c r="DH218" s="83" t="e">
        <f t="shared" si="787"/>
        <v>#N/A</v>
      </c>
      <c r="DI218" s="83">
        <f t="shared" si="787"/>
        <v>0</v>
      </c>
      <c r="DJ218" s="83">
        <f t="shared" si="787"/>
        <v>0</v>
      </c>
      <c r="DK218" s="83">
        <f t="shared" si="787"/>
        <v>1104.6610935039394</v>
      </c>
      <c r="DL218" s="83">
        <f t="shared" si="787"/>
        <v>94.784280087850618</v>
      </c>
      <c r="DM218" s="83">
        <f t="shared" si="787"/>
        <v>0</v>
      </c>
      <c r="DN218" s="83">
        <f t="shared" si="787"/>
        <v>0</v>
      </c>
      <c r="DO218" s="83">
        <f t="shared" si="787"/>
        <v>0</v>
      </c>
      <c r="DP218" s="83">
        <f t="shared" si="787"/>
        <v>0</v>
      </c>
      <c r="DQ218" s="83">
        <f t="shared" si="787"/>
        <v>0</v>
      </c>
      <c r="DR218" s="83">
        <f t="shared" si="787"/>
        <v>0</v>
      </c>
      <c r="DT218" s="83">
        <f t="shared" ref="DT218" si="800">DT139*DT$1</f>
        <v>0</v>
      </c>
      <c r="DU218" s="83">
        <f t="shared" si="787"/>
        <v>263.84063623412794</v>
      </c>
      <c r="DV218" s="83">
        <f t="shared" si="787"/>
        <v>2376.9466057278837</v>
      </c>
      <c r="DW218" s="83">
        <f t="shared" si="787"/>
        <v>0</v>
      </c>
      <c r="DX218" s="83">
        <f t="shared" si="787"/>
        <v>5570.1688750163194</v>
      </c>
      <c r="DY218" s="83">
        <f t="shared" si="787"/>
        <v>0</v>
      </c>
      <c r="DZ218" s="83">
        <f t="shared" si="787"/>
        <v>0</v>
      </c>
      <c r="EA218" s="83">
        <f t="shared" si="787"/>
        <v>0</v>
      </c>
      <c r="EB218" s="83">
        <f t="shared" si="787"/>
        <v>0</v>
      </c>
      <c r="EC218" s="83">
        <f t="shared" si="787"/>
        <v>633.45078318647575</v>
      </c>
      <c r="ED218" s="83">
        <f t="shared" si="787"/>
        <v>0</v>
      </c>
      <c r="EE218" s="83">
        <f t="shared" si="787"/>
        <v>0</v>
      </c>
      <c r="EF218" s="83" t="e">
        <f t="shared" si="787"/>
        <v>#N/A</v>
      </c>
      <c r="EG218" s="83">
        <f t="shared" si="787"/>
        <v>0</v>
      </c>
      <c r="EH218" s="83">
        <f t="shared" si="787"/>
        <v>0</v>
      </c>
      <c r="EI218" s="83">
        <f t="shared" si="787"/>
        <v>1117.0751292899536</v>
      </c>
      <c r="EJ218" s="83">
        <f t="shared" si="787"/>
        <v>114.43467961825866</v>
      </c>
      <c r="EK218" s="83">
        <f t="shared" si="787"/>
        <v>0</v>
      </c>
      <c r="EL218" s="83">
        <f t="shared" si="787"/>
        <v>0</v>
      </c>
      <c r="EM218" s="83">
        <f t="shared" si="787"/>
        <v>0</v>
      </c>
      <c r="EN218" s="83">
        <f t="shared" si="787"/>
        <v>0</v>
      </c>
      <c r="EO218" s="83">
        <f t="shared" si="787"/>
        <v>0</v>
      </c>
      <c r="EP218" s="83">
        <f t="shared" si="787"/>
        <v>0</v>
      </c>
      <c r="ER218" s="83">
        <f t="shared" ref="ER218" si="801">ER139*ER$1</f>
        <v>0</v>
      </c>
      <c r="ES218" s="83">
        <f t="shared" si="787"/>
        <v>263.84063623412794</v>
      </c>
      <c r="ET218" s="83">
        <f t="shared" si="787"/>
        <v>2374.4980525446185</v>
      </c>
      <c r="EU218" s="83">
        <f t="shared" si="787"/>
        <v>0</v>
      </c>
      <c r="EV218" s="83">
        <f t="shared" si="787"/>
        <v>5103.2894102014834</v>
      </c>
      <c r="EW218" s="83">
        <f t="shared" si="787"/>
        <v>0</v>
      </c>
      <c r="EX218" s="83">
        <f t="shared" si="787"/>
        <v>0</v>
      </c>
      <c r="EY218" s="83">
        <f t="shared" si="787"/>
        <v>0</v>
      </c>
      <c r="EZ218" s="83">
        <f t="shared" si="787"/>
        <v>0</v>
      </c>
      <c r="FA218" s="83">
        <f t="shared" si="787"/>
        <v>572.54205403393007</v>
      </c>
      <c r="FB218" s="83">
        <f t="shared" si="787"/>
        <v>0</v>
      </c>
      <c r="FC218" s="83">
        <f t="shared" si="787"/>
        <v>0</v>
      </c>
      <c r="FD218" s="83" t="e">
        <f t="shared" si="787"/>
        <v>#N/A</v>
      </c>
      <c r="FE218" s="83">
        <f t="shared" si="787"/>
        <v>0</v>
      </c>
      <c r="FF218" s="83">
        <f t="shared" si="787"/>
        <v>0</v>
      </c>
      <c r="FG218" s="83">
        <f t="shared" si="787"/>
        <v>980.14455274119348</v>
      </c>
      <c r="FH218" s="83">
        <f t="shared" si="787"/>
        <v>120.2142088919081</v>
      </c>
      <c r="FI218" s="83">
        <f t="shared" si="787"/>
        <v>0</v>
      </c>
      <c r="FJ218" s="83">
        <f t="shared" si="787"/>
        <v>0</v>
      </c>
      <c r="FK218" s="83">
        <f t="shared" si="787"/>
        <v>0</v>
      </c>
      <c r="FL218" s="83">
        <f t="shared" si="787"/>
        <v>0</v>
      </c>
      <c r="FM218" s="83">
        <f t="shared" si="787"/>
        <v>0</v>
      </c>
      <c r="FN218" s="83">
        <f t="shared" si="787"/>
        <v>0</v>
      </c>
    </row>
    <row r="219" spans="1:170" x14ac:dyDescent="0.25">
      <c r="A219" s="97">
        <v>215</v>
      </c>
      <c r="B219" s="62" t="s">
        <v>141</v>
      </c>
      <c r="D219" s="84">
        <f t="shared" si="584"/>
        <v>0</v>
      </c>
      <c r="E219" s="84">
        <f t="shared" si="729"/>
        <v>76.75363963174631</v>
      </c>
      <c r="F219" s="84">
        <f t="shared" si="729"/>
        <v>2312.7401000333748</v>
      </c>
      <c r="G219" s="84">
        <f t="shared" si="729"/>
        <v>0</v>
      </c>
      <c r="H219" s="84">
        <f t="shared" si="729"/>
        <v>570.78038617536413</v>
      </c>
      <c r="I219" s="84">
        <f t="shared" si="729"/>
        <v>0</v>
      </c>
      <c r="J219" s="84">
        <f t="shared" si="729"/>
        <v>0</v>
      </c>
      <c r="K219" s="84">
        <f t="shared" si="729"/>
        <v>0</v>
      </c>
      <c r="L219" s="84">
        <f t="shared" si="729"/>
        <v>0</v>
      </c>
      <c r="M219" s="84">
        <f t="shared" si="729"/>
        <v>1115.8479180746383</v>
      </c>
      <c r="N219" s="84">
        <f t="shared" si="729"/>
        <v>0</v>
      </c>
      <c r="O219" s="84">
        <f t="shared" si="729"/>
        <v>0</v>
      </c>
      <c r="P219" s="84" t="e">
        <f t="shared" si="729"/>
        <v>#N/A</v>
      </c>
      <c r="Q219" s="84">
        <f t="shared" si="729"/>
        <v>0</v>
      </c>
      <c r="R219" s="84">
        <f t="shared" si="729"/>
        <v>0</v>
      </c>
      <c r="S219" s="84">
        <f t="shared" si="729"/>
        <v>1058.3905964833421</v>
      </c>
      <c r="T219" s="84">
        <f t="shared" si="729"/>
        <v>106.34333863514948</v>
      </c>
      <c r="U219" s="84">
        <f t="shared" si="729"/>
        <v>0</v>
      </c>
      <c r="V219" s="84">
        <f t="shared" si="729"/>
        <v>118.11100926695946</v>
      </c>
      <c r="W219" s="84">
        <f t="shared" si="729"/>
        <v>0</v>
      </c>
      <c r="X219" s="84">
        <f t="shared" si="729"/>
        <v>0</v>
      </c>
      <c r="Y219" s="84">
        <f t="shared" si="729"/>
        <v>0</v>
      </c>
      <c r="Z219" s="84">
        <f t="shared" si="729"/>
        <v>0</v>
      </c>
      <c r="AB219" s="84">
        <f t="shared" ref="AB219" si="802">AB140*AB$1</f>
        <v>0</v>
      </c>
      <c r="AC219" s="84">
        <f t="shared" si="790"/>
        <v>76.75363963174631</v>
      </c>
      <c r="AD219" s="84">
        <f t="shared" si="790"/>
        <v>2667.2361886772069</v>
      </c>
      <c r="AE219" s="84">
        <f t="shared" si="790"/>
        <v>0</v>
      </c>
      <c r="AF219" s="84">
        <f t="shared" si="790"/>
        <v>515.45651895742105</v>
      </c>
      <c r="AG219" s="84">
        <f t="shared" si="790"/>
        <v>0</v>
      </c>
      <c r="AH219" s="84">
        <f t="shared" si="790"/>
        <v>0</v>
      </c>
      <c r="AI219" s="84">
        <f t="shared" si="790"/>
        <v>0</v>
      </c>
      <c r="AJ219" s="84">
        <f t="shared" si="790"/>
        <v>0</v>
      </c>
      <c r="AK219" s="84">
        <f t="shared" si="790"/>
        <v>82.835871647462227</v>
      </c>
      <c r="AL219" s="84">
        <f t="shared" si="790"/>
        <v>0</v>
      </c>
      <c r="AM219" s="84">
        <f t="shared" si="790"/>
        <v>0</v>
      </c>
      <c r="AN219" s="84" t="e">
        <f t="shared" si="790"/>
        <v>#N/A</v>
      </c>
      <c r="AO219" s="84">
        <f t="shared" si="790"/>
        <v>0</v>
      </c>
      <c r="AP219" s="84">
        <f t="shared" si="790"/>
        <v>0</v>
      </c>
      <c r="AQ219" s="84">
        <f t="shared" si="790"/>
        <v>1047.1051094051475</v>
      </c>
      <c r="AR219" s="84">
        <f t="shared" si="790"/>
        <v>106.34333863514948</v>
      </c>
      <c r="AS219" s="84">
        <f t="shared" si="790"/>
        <v>0</v>
      </c>
      <c r="AT219" s="84">
        <f t="shared" si="790"/>
        <v>0</v>
      </c>
      <c r="AU219" s="84">
        <f t="shared" si="790"/>
        <v>0</v>
      </c>
      <c r="AV219" s="84">
        <f t="shared" si="790"/>
        <v>0</v>
      </c>
      <c r="AW219" s="84">
        <f t="shared" si="790"/>
        <v>0</v>
      </c>
      <c r="AX219" s="84">
        <f t="shared" si="790"/>
        <v>0</v>
      </c>
      <c r="AZ219" s="84">
        <f t="shared" ref="AZ219" si="803">AZ140*AZ$1</f>
        <v>0</v>
      </c>
      <c r="BA219" s="84">
        <f t="shared" si="790"/>
        <v>74.355088393254235</v>
      </c>
      <c r="BB219" s="84">
        <f t="shared" si="790"/>
        <v>2532.1848775468943</v>
      </c>
      <c r="BC219" s="84">
        <f t="shared" si="790"/>
        <v>0</v>
      </c>
      <c r="BD219" s="84">
        <f t="shared" si="790"/>
        <v>515.45651895742105</v>
      </c>
      <c r="BE219" s="84">
        <f t="shared" si="790"/>
        <v>0</v>
      </c>
      <c r="BF219" s="84">
        <f t="shared" si="790"/>
        <v>0</v>
      </c>
      <c r="BG219" s="84">
        <f t="shared" si="790"/>
        <v>0</v>
      </c>
      <c r="BH219" s="84">
        <f t="shared" si="790"/>
        <v>0</v>
      </c>
      <c r="BI219" s="84">
        <f t="shared" si="790"/>
        <v>82.835871647462227</v>
      </c>
      <c r="BJ219" s="84">
        <f t="shared" si="790"/>
        <v>0</v>
      </c>
      <c r="BK219" s="84">
        <f t="shared" si="790"/>
        <v>0</v>
      </c>
      <c r="BL219" s="84" t="e">
        <f t="shared" si="790"/>
        <v>#N/A</v>
      </c>
      <c r="BM219" s="84">
        <f t="shared" si="790"/>
        <v>0</v>
      </c>
      <c r="BN219" s="84">
        <f t="shared" si="790"/>
        <v>0</v>
      </c>
      <c r="BO219" s="84">
        <f t="shared" si="790"/>
        <v>1047.1051094051475</v>
      </c>
      <c r="BP219" s="84">
        <f t="shared" si="790"/>
        <v>113.27877376352879</v>
      </c>
      <c r="BQ219" s="84">
        <f t="shared" si="790"/>
        <v>0</v>
      </c>
      <c r="BR219" s="84">
        <f t="shared" si="790"/>
        <v>0</v>
      </c>
      <c r="BS219" s="84">
        <f t="shared" si="790"/>
        <v>0</v>
      </c>
      <c r="BT219" s="84">
        <f t="shared" si="790"/>
        <v>0</v>
      </c>
      <c r="BU219" s="84">
        <f t="shared" si="790"/>
        <v>0</v>
      </c>
      <c r="BV219" s="84">
        <f t="shared" si="790"/>
        <v>0</v>
      </c>
      <c r="BX219" s="84">
        <f t="shared" ref="BX219" si="804">BX140*BX$1</f>
        <v>0</v>
      </c>
      <c r="BY219" s="84">
        <f t="shared" si="790"/>
        <v>100.73915201666703</v>
      </c>
      <c r="BZ219" s="84">
        <f t="shared" si="790"/>
        <v>2387.0128799257513</v>
      </c>
      <c r="CA219" s="84">
        <f t="shared" si="790"/>
        <v>0</v>
      </c>
      <c r="CB219" s="84">
        <f t="shared" si="790"/>
        <v>515.45651895742105</v>
      </c>
      <c r="CC219" s="84">
        <f t="shared" si="790"/>
        <v>0</v>
      </c>
      <c r="CD219" s="84">
        <f t="shared" si="790"/>
        <v>0</v>
      </c>
      <c r="CE219" s="84">
        <f t="shared" si="790"/>
        <v>0</v>
      </c>
      <c r="CF219" s="84">
        <f t="shared" si="790"/>
        <v>0</v>
      </c>
      <c r="CG219" s="84">
        <f t="shared" si="790"/>
        <v>82.835871647462227</v>
      </c>
      <c r="CH219" s="84">
        <f t="shared" si="790"/>
        <v>0</v>
      </c>
      <c r="CI219" s="84">
        <f t="shared" si="790"/>
        <v>0</v>
      </c>
      <c r="CJ219" s="84" t="e">
        <f t="shared" si="790"/>
        <v>#N/A</v>
      </c>
      <c r="CK219" s="84">
        <f t="shared" si="790"/>
        <v>0</v>
      </c>
      <c r="CL219" s="84">
        <f t="shared" si="790"/>
        <v>0</v>
      </c>
      <c r="CM219" s="84">
        <f t="shared" si="790"/>
        <v>998.01324061500134</v>
      </c>
      <c r="CN219" s="84">
        <f t="shared" si="783"/>
        <v>73.207370799559428</v>
      </c>
      <c r="CO219" s="84">
        <f t="shared" si="783"/>
        <v>0</v>
      </c>
      <c r="CP219" s="84">
        <f t="shared" si="783"/>
        <v>0</v>
      </c>
      <c r="CQ219" s="84">
        <f t="shared" si="783"/>
        <v>0</v>
      </c>
      <c r="CR219" s="84">
        <f t="shared" si="783"/>
        <v>0</v>
      </c>
      <c r="CS219" s="84">
        <f t="shared" si="783"/>
        <v>0</v>
      </c>
      <c r="CT219" s="84">
        <f t="shared" si="783"/>
        <v>0</v>
      </c>
      <c r="CV219" s="84">
        <f t="shared" ref="CV219" si="805">CV140*CV$1</f>
        <v>0</v>
      </c>
      <c r="CW219" s="84">
        <f t="shared" si="783"/>
        <v>64.760883439285948</v>
      </c>
      <c r="CX219" s="84">
        <f t="shared" si="783"/>
        <v>2155.4341610818296</v>
      </c>
      <c r="CY219" s="84">
        <f t="shared" si="783"/>
        <v>0</v>
      </c>
      <c r="CZ219" s="84">
        <f t="shared" si="783"/>
        <v>515.45651895742105</v>
      </c>
      <c r="DA219" s="84">
        <f t="shared" si="783"/>
        <v>0</v>
      </c>
      <c r="DB219" s="84">
        <f t="shared" si="783"/>
        <v>0</v>
      </c>
      <c r="DC219" s="84">
        <f t="shared" si="783"/>
        <v>0</v>
      </c>
      <c r="DD219" s="84">
        <f t="shared" si="783"/>
        <v>0</v>
      </c>
      <c r="DE219" s="84">
        <f t="shared" si="783"/>
        <v>82.835871647462227</v>
      </c>
      <c r="DF219" s="84">
        <f t="shared" si="783"/>
        <v>0</v>
      </c>
      <c r="DG219" s="84">
        <f t="shared" si="787"/>
        <v>0</v>
      </c>
      <c r="DH219" s="84" t="e">
        <f t="shared" si="787"/>
        <v>#N/A</v>
      </c>
      <c r="DI219" s="84">
        <f t="shared" si="787"/>
        <v>0</v>
      </c>
      <c r="DJ219" s="84">
        <f t="shared" si="787"/>
        <v>0</v>
      </c>
      <c r="DK219" s="84">
        <f t="shared" si="787"/>
        <v>993.68713723502685</v>
      </c>
      <c r="DL219" s="84">
        <f t="shared" si="787"/>
        <v>76.289786412172461</v>
      </c>
      <c r="DM219" s="84">
        <f t="shared" si="787"/>
        <v>0</v>
      </c>
      <c r="DN219" s="84">
        <f t="shared" si="787"/>
        <v>0</v>
      </c>
      <c r="DO219" s="84">
        <f t="shared" si="787"/>
        <v>0</v>
      </c>
      <c r="DP219" s="84">
        <f t="shared" si="787"/>
        <v>0</v>
      </c>
      <c r="DQ219" s="84">
        <f t="shared" si="787"/>
        <v>0</v>
      </c>
      <c r="DR219" s="84">
        <f t="shared" si="787"/>
        <v>0</v>
      </c>
      <c r="DT219" s="84">
        <f t="shared" ref="DT219" si="806">DT140*DT$1</f>
        <v>0</v>
      </c>
      <c r="DU219" s="84">
        <f t="shared" si="787"/>
        <v>88.746395824206672</v>
      </c>
      <c r="DV219" s="84">
        <f t="shared" si="787"/>
        <v>2376.9466057278837</v>
      </c>
      <c r="DW219" s="84">
        <f t="shared" si="787"/>
        <v>0</v>
      </c>
      <c r="DX219" s="84">
        <f t="shared" si="787"/>
        <v>531.64887033828245</v>
      </c>
      <c r="DY219" s="84">
        <f t="shared" si="787"/>
        <v>0</v>
      </c>
      <c r="DZ219" s="84">
        <f t="shared" si="787"/>
        <v>0</v>
      </c>
      <c r="EA219" s="84">
        <f t="shared" si="787"/>
        <v>0</v>
      </c>
      <c r="EB219" s="84">
        <f t="shared" si="787"/>
        <v>0</v>
      </c>
      <c r="EC219" s="84">
        <f t="shared" si="787"/>
        <v>48.726983322036602</v>
      </c>
      <c r="ED219" s="84">
        <f t="shared" si="787"/>
        <v>0</v>
      </c>
      <c r="EE219" s="84">
        <f t="shared" si="787"/>
        <v>0</v>
      </c>
      <c r="EF219" s="84" t="e">
        <f t="shared" si="787"/>
        <v>#N/A</v>
      </c>
      <c r="EG219" s="84">
        <f t="shared" si="787"/>
        <v>0</v>
      </c>
      <c r="EH219" s="84">
        <f t="shared" si="787"/>
        <v>0</v>
      </c>
      <c r="EI219" s="84">
        <f t="shared" si="787"/>
        <v>1004.7845328619181</v>
      </c>
      <c r="EJ219" s="84">
        <f t="shared" si="787"/>
        <v>92.087166426814207</v>
      </c>
      <c r="EK219" s="84">
        <f t="shared" si="787"/>
        <v>0</v>
      </c>
      <c r="EL219" s="84">
        <f t="shared" si="787"/>
        <v>0</v>
      </c>
      <c r="EM219" s="84">
        <f t="shared" si="787"/>
        <v>0</v>
      </c>
      <c r="EN219" s="84">
        <f t="shared" si="787"/>
        <v>0</v>
      </c>
      <c r="EO219" s="84">
        <f t="shared" si="787"/>
        <v>0</v>
      </c>
      <c r="EP219" s="84">
        <f t="shared" si="787"/>
        <v>0</v>
      </c>
      <c r="ER219" s="84">
        <f t="shared" ref="ER219" si="807">ER140*ER$1</f>
        <v>0</v>
      </c>
      <c r="ES219" s="84">
        <f t="shared" si="787"/>
        <v>88.746395824206672</v>
      </c>
      <c r="ET219" s="84">
        <f t="shared" si="787"/>
        <v>2374.4436402516571</v>
      </c>
      <c r="EU219" s="84">
        <f t="shared" si="787"/>
        <v>0</v>
      </c>
      <c r="EV219" s="84">
        <f t="shared" si="787"/>
        <v>487.11990404091364</v>
      </c>
      <c r="EW219" s="84">
        <f t="shared" si="787"/>
        <v>0</v>
      </c>
      <c r="EX219" s="84">
        <f t="shared" si="787"/>
        <v>0</v>
      </c>
      <c r="EY219" s="84">
        <f t="shared" si="787"/>
        <v>0</v>
      </c>
      <c r="EZ219" s="84">
        <f t="shared" si="787"/>
        <v>0</v>
      </c>
      <c r="FA219" s="84">
        <f t="shared" si="787"/>
        <v>43.854284989832941</v>
      </c>
      <c r="FB219" s="84">
        <f t="shared" si="787"/>
        <v>0</v>
      </c>
      <c r="FC219" s="84">
        <f t="shared" si="787"/>
        <v>0</v>
      </c>
      <c r="FD219" s="84" t="e">
        <f t="shared" si="787"/>
        <v>#N/A</v>
      </c>
      <c r="FE219" s="84">
        <f t="shared" si="787"/>
        <v>0</v>
      </c>
      <c r="FF219" s="84">
        <f t="shared" si="787"/>
        <v>0</v>
      </c>
      <c r="FG219" s="84">
        <f t="shared" si="787"/>
        <v>881.58463225829473</v>
      </c>
      <c r="FH219" s="84">
        <f t="shared" si="787"/>
        <v>96.710789845733771</v>
      </c>
      <c r="FI219" s="84">
        <f t="shared" si="787"/>
        <v>0</v>
      </c>
      <c r="FJ219" s="84">
        <f t="shared" si="787"/>
        <v>0</v>
      </c>
      <c r="FK219" s="84">
        <f t="shared" si="787"/>
        <v>0</v>
      </c>
      <c r="FL219" s="84">
        <f t="shared" si="787"/>
        <v>0</v>
      </c>
      <c r="FM219" s="84">
        <f t="shared" si="787"/>
        <v>0</v>
      </c>
      <c r="FN219" s="84">
        <f t="shared" si="787"/>
        <v>0</v>
      </c>
    </row>
    <row r="220" spans="1:170" x14ac:dyDescent="0.25">
      <c r="A220" s="97">
        <v>216</v>
      </c>
      <c r="B220" s="63" t="s">
        <v>142</v>
      </c>
      <c r="D220" s="85">
        <f t="shared" si="584"/>
        <v>0</v>
      </c>
      <c r="E220" s="85">
        <f t="shared" si="729"/>
        <v>153.50727926349262</v>
      </c>
      <c r="F220" s="85">
        <f t="shared" si="729"/>
        <v>0</v>
      </c>
      <c r="G220" s="85">
        <f t="shared" si="729"/>
        <v>0</v>
      </c>
      <c r="H220" s="85">
        <f t="shared" si="729"/>
        <v>5409.5947238227773</v>
      </c>
      <c r="I220" s="85">
        <f t="shared" si="729"/>
        <v>0</v>
      </c>
      <c r="J220" s="85">
        <f t="shared" si="729"/>
        <v>0</v>
      </c>
      <c r="K220" s="85">
        <f t="shared" si="729"/>
        <v>0</v>
      </c>
      <c r="L220" s="85">
        <f t="shared" si="729"/>
        <v>0</v>
      </c>
      <c r="M220" s="85">
        <f t="shared" si="729"/>
        <v>0</v>
      </c>
      <c r="N220" s="85">
        <f t="shared" si="729"/>
        <v>0</v>
      </c>
      <c r="O220" s="85">
        <f t="shared" ref="E220:Z232" si="808">O141*O$1</f>
        <v>0</v>
      </c>
      <c r="P220" s="85" t="e">
        <f t="shared" si="808"/>
        <v>#N/A</v>
      </c>
      <c r="Q220" s="85">
        <f t="shared" si="808"/>
        <v>0</v>
      </c>
      <c r="R220" s="85">
        <f t="shared" si="808"/>
        <v>0</v>
      </c>
      <c r="S220" s="85">
        <f t="shared" si="808"/>
        <v>118.30952286973914</v>
      </c>
      <c r="T220" s="85">
        <f t="shared" si="808"/>
        <v>25.815230755634108</v>
      </c>
      <c r="U220" s="85">
        <f t="shared" si="808"/>
        <v>0</v>
      </c>
      <c r="V220" s="85">
        <f t="shared" si="808"/>
        <v>78.57170144368547</v>
      </c>
      <c r="W220" s="85">
        <f t="shared" si="808"/>
        <v>0</v>
      </c>
      <c r="X220" s="85">
        <f t="shared" si="808"/>
        <v>0</v>
      </c>
      <c r="Y220" s="85">
        <f t="shared" si="808"/>
        <v>0</v>
      </c>
      <c r="Z220" s="85">
        <f t="shared" si="808"/>
        <v>0</v>
      </c>
      <c r="AB220" s="85">
        <f t="shared" ref="AB220" si="809">AB141*AB$1</f>
        <v>0</v>
      </c>
      <c r="AC220" s="85">
        <f t="shared" si="790"/>
        <v>153.50727926349262</v>
      </c>
      <c r="AD220" s="85">
        <f t="shared" si="790"/>
        <v>5.4412292961447749E-2</v>
      </c>
      <c r="AE220" s="85">
        <f t="shared" si="790"/>
        <v>0</v>
      </c>
      <c r="AF220" s="85">
        <f t="shared" si="790"/>
        <v>4884.6926665598539</v>
      </c>
      <c r="AG220" s="85">
        <f t="shared" si="790"/>
        <v>0</v>
      </c>
      <c r="AH220" s="85">
        <f t="shared" si="790"/>
        <v>0</v>
      </c>
      <c r="AI220" s="85">
        <f t="shared" si="790"/>
        <v>0</v>
      </c>
      <c r="AJ220" s="85">
        <f t="shared" si="790"/>
        <v>0</v>
      </c>
      <c r="AK220" s="85">
        <f t="shared" si="790"/>
        <v>1018.3939514305649</v>
      </c>
      <c r="AL220" s="85">
        <f t="shared" si="790"/>
        <v>0</v>
      </c>
      <c r="AM220" s="85">
        <f t="shared" si="790"/>
        <v>0</v>
      </c>
      <c r="AN220" s="85" t="e">
        <f t="shared" si="790"/>
        <v>#N/A</v>
      </c>
      <c r="AO220" s="85">
        <f t="shared" si="790"/>
        <v>0</v>
      </c>
      <c r="AP220" s="85">
        <f t="shared" si="790"/>
        <v>0</v>
      </c>
      <c r="AQ220" s="85">
        <f t="shared" si="790"/>
        <v>116.99288271061644</v>
      </c>
      <c r="AR220" s="85">
        <f t="shared" si="790"/>
        <v>25.815230755634108</v>
      </c>
      <c r="AS220" s="85">
        <f t="shared" si="790"/>
        <v>0</v>
      </c>
      <c r="AT220" s="85">
        <f t="shared" si="790"/>
        <v>195.66888230491995</v>
      </c>
      <c r="AU220" s="85">
        <f t="shared" si="790"/>
        <v>0</v>
      </c>
      <c r="AV220" s="85">
        <f t="shared" si="790"/>
        <v>0</v>
      </c>
      <c r="AW220" s="85">
        <f t="shared" si="790"/>
        <v>0</v>
      </c>
      <c r="AX220" s="85">
        <f t="shared" si="790"/>
        <v>0</v>
      </c>
      <c r="AZ220" s="85">
        <f t="shared" ref="AZ220" si="810">AZ141*AZ$1</f>
        <v>0</v>
      </c>
      <c r="BA220" s="85">
        <f t="shared" si="790"/>
        <v>148.71017678650847</v>
      </c>
      <c r="BB220" s="85">
        <f t="shared" si="790"/>
        <v>5.4412292961447749E-2</v>
      </c>
      <c r="BC220" s="85">
        <f t="shared" si="790"/>
        <v>0</v>
      </c>
      <c r="BD220" s="85">
        <f t="shared" si="790"/>
        <v>4884.6926665598539</v>
      </c>
      <c r="BE220" s="85">
        <f t="shared" si="790"/>
        <v>0</v>
      </c>
      <c r="BF220" s="85">
        <f t="shared" si="790"/>
        <v>0</v>
      </c>
      <c r="BG220" s="85">
        <f t="shared" si="790"/>
        <v>0</v>
      </c>
      <c r="BH220" s="85">
        <f t="shared" si="790"/>
        <v>0</v>
      </c>
      <c r="BI220" s="85">
        <f t="shared" si="790"/>
        <v>1018.3939514305649</v>
      </c>
      <c r="BJ220" s="85">
        <f t="shared" si="790"/>
        <v>0</v>
      </c>
      <c r="BK220" s="85">
        <f t="shared" si="790"/>
        <v>0</v>
      </c>
      <c r="BL220" s="85" t="e">
        <f t="shared" si="790"/>
        <v>#N/A</v>
      </c>
      <c r="BM220" s="85">
        <f t="shared" si="790"/>
        <v>0</v>
      </c>
      <c r="BN220" s="85">
        <f t="shared" si="790"/>
        <v>0</v>
      </c>
      <c r="BO220" s="85">
        <f t="shared" si="790"/>
        <v>116.99288271061644</v>
      </c>
      <c r="BP220" s="85">
        <f t="shared" si="790"/>
        <v>27.356438561940625</v>
      </c>
      <c r="BQ220" s="85">
        <f t="shared" si="790"/>
        <v>0</v>
      </c>
      <c r="BR220" s="85">
        <f t="shared" si="790"/>
        <v>218.98693563659435</v>
      </c>
      <c r="BS220" s="85">
        <f t="shared" si="790"/>
        <v>0</v>
      </c>
      <c r="BT220" s="85">
        <f t="shared" si="790"/>
        <v>0</v>
      </c>
      <c r="BU220" s="85">
        <f t="shared" si="790"/>
        <v>0</v>
      </c>
      <c r="BV220" s="85">
        <f t="shared" si="790"/>
        <v>0</v>
      </c>
      <c r="BX220" s="85">
        <f t="shared" ref="BX220" si="811">BX141*BX$1</f>
        <v>0</v>
      </c>
      <c r="BY220" s="85">
        <f t="shared" si="790"/>
        <v>199.07975279484199</v>
      </c>
      <c r="BZ220" s="85">
        <f t="shared" si="790"/>
        <v>0</v>
      </c>
      <c r="CA220" s="85">
        <f t="shared" si="790"/>
        <v>0</v>
      </c>
      <c r="CB220" s="85">
        <f t="shared" si="790"/>
        <v>4884.6926665598539</v>
      </c>
      <c r="CC220" s="85">
        <f t="shared" si="790"/>
        <v>0</v>
      </c>
      <c r="CD220" s="85">
        <f t="shared" si="790"/>
        <v>0</v>
      </c>
      <c r="CE220" s="85">
        <f t="shared" si="790"/>
        <v>0</v>
      </c>
      <c r="CF220" s="85">
        <f t="shared" si="790"/>
        <v>0</v>
      </c>
      <c r="CG220" s="85">
        <f t="shared" si="790"/>
        <v>1018.3939514305649</v>
      </c>
      <c r="CH220" s="85">
        <f t="shared" si="790"/>
        <v>0</v>
      </c>
      <c r="CI220" s="85">
        <f t="shared" si="790"/>
        <v>0</v>
      </c>
      <c r="CJ220" s="85" t="e">
        <f t="shared" si="790"/>
        <v>#N/A</v>
      </c>
      <c r="CK220" s="85">
        <f t="shared" si="790"/>
        <v>0</v>
      </c>
      <c r="CL220" s="85">
        <f t="shared" si="790"/>
        <v>0</v>
      </c>
      <c r="CM220" s="85">
        <f t="shared" si="790"/>
        <v>111.53823062282245</v>
      </c>
      <c r="CN220" s="85">
        <f t="shared" si="783"/>
        <v>17.723889772524913</v>
      </c>
      <c r="CO220" s="85">
        <f t="shared" si="783"/>
        <v>0</v>
      </c>
      <c r="CP220" s="85">
        <f t="shared" si="783"/>
        <v>0</v>
      </c>
      <c r="CQ220" s="85">
        <f t="shared" si="783"/>
        <v>0</v>
      </c>
      <c r="CR220" s="85">
        <f t="shared" si="783"/>
        <v>0</v>
      </c>
      <c r="CS220" s="85">
        <f t="shared" si="783"/>
        <v>0</v>
      </c>
      <c r="CT220" s="85">
        <f t="shared" si="783"/>
        <v>0</v>
      </c>
      <c r="CV220" s="85">
        <f t="shared" ref="CV220" si="812">CV141*CV$1</f>
        <v>0</v>
      </c>
      <c r="CW220" s="85">
        <f t="shared" si="783"/>
        <v>127.12321564007982</v>
      </c>
      <c r="CX220" s="85">
        <f t="shared" si="783"/>
        <v>0</v>
      </c>
      <c r="CY220" s="85">
        <f t="shared" si="783"/>
        <v>0</v>
      </c>
      <c r="CZ220" s="85">
        <f t="shared" si="783"/>
        <v>4884.6926665598539</v>
      </c>
      <c r="DA220" s="85">
        <f t="shared" si="783"/>
        <v>0</v>
      </c>
      <c r="DB220" s="85">
        <f t="shared" si="783"/>
        <v>0</v>
      </c>
      <c r="DC220" s="85">
        <f t="shared" si="783"/>
        <v>0</v>
      </c>
      <c r="DD220" s="85">
        <f t="shared" si="783"/>
        <v>0</v>
      </c>
      <c r="DE220" s="85">
        <f t="shared" si="783"/>
        <v>1018.3939514305649</v>
      </c>
      <c r="DF220" s="85">
        <f t="shared" si="783"/>
        <v>0</v>
      </c>
      <c r="DG220" s="85">
        <f t="shared" si="787"/>
        <v>0</v>
      </c>
      <c r="DH220" s="85" t="e">
        <f t="shared" si="787"/>
        <v>#N/A</v>
      </c>
      <c r="DI220" s="85">
        <f t="shared" si="787"/>
        <v>0</v>
      </c>
      <c r="DJ220" s="85">
        <f t="shared" si="787"/>
        <v>0</v>
      </c>
      <c r="DK220" s="85">
        <f t="shared" si="787"/>
        <v>110.97395626891272</v>
      </c>
      <c r="DL220" s="85">
        <f t="shared" si="787"/>
        <v>18.494493675678171</v>
      </c>
      <c r="DM220" s="85">
        <f t="shared" si="787"/>
        <v>0</v>
      </c>
      <c r="DN220" s="85">
        <f t="shared" si="787"/>
        <v>0</v>
      </c>
      <c r="DO220" s="85">
        <f t="shared" si="787"/>
        <v>0</v>
      </c>
      <c r="DP220" s="85">
        <f t="shared" si="787"/>
        <v>0</v>
      </c>
      <c r="DQ220" s="85">
        <f t="shared" si="787"/>
        <v>0</v>
      </c>
      <c r="DR220" s="85">
        <f t="shared" si="787"/>
        <v>0</v>
      </c>
      <c r="DT220" s="85">
        <f t="shared" ref="DT220" si="813">DT141*DT$1</f>
        <v>0</v>
      </c>
      <c r="DU220" s="85">
        <f t="shared" si="787"/>
        <v>175.09424040992127</v>
      </c>
      <c r="DV220" s="85">
        <f t="shared" si="787"/>
        <v>0</v>
      </c>
      <c r="DW220" s="85">
        <f t="shared" si="787"/>
        <v>0</v>
      </c>
      <c r="DX220" s="85">
        <f t="shared" si="787"/>
        <v>5038.5200046780374</v>
      </c>
      <c r="DY220" s="85">
        <f t="shared" si="787"/>
        <v>0</v>
      </c>
      <c r="DZ220" s="85">
        <f t="shared" si="787"/>
        <v>0</v>
      </c>
      <c r="EA220" s="85">
        <f t="shared" si="787"/>
        <v>0</v>
      </c>
      <c r="EB220" s="85">
        <f t="shared" si="787"/>
        <v>0</v>
      </c>
      <c r="EC220" s="85">
        <f t="shared" si="787"/>
        <v>584.72379986443923</v>
      </c>
      <c r="ED220" s="85">
        <f t="shared" si="787"/>
        <v>0</v>
      </c>
      <c r="EE220" s="85">
        <f t="shared" si="787"/>
        <v>0</v>
      </c>
      <c r="EF220" s="85" t="e">
        <f t="shared" si="787"/>
        <v>#N/A</v>
      </c>
      <c r="EG220" s="85">
        <f t="shared" si="787"/>
        <v>0</v>
      </c>
      <c r="EH220" s="85">
        <f t="shared" si="787"/>
        <v>0</v>
      </c>
      <c r="EI220" s="85">
        <f t="shared" si="787"/>
        <v>112.2905964280354</v>
      </c>
      <c r="EJ220" s="85">
        <f t="shared" si="787"/>
        <v>22.347513191444452</v>
      </c>
      <c r="EK220" s="85">
        <f t="shared" si="787"/>
        <v>0</v>
      </c>
      <c r="EL220" s="85">
        <f t="shared" si="787"/>
        <v>0</v>
      </c>
      <c r="EM220" s="85">
        <f t="shared" si="787"/>
        <v>0</v>
      </c>
      <c r="EN220" s="85">
        <f t="shared" ref="EN220:FN220" si="814">EN141*EN$1</f>
        <v>0</v>
      </c>
      <c r="EO220" s="85">
        <f t="shared" si="814"/>
        <v>0</v>
      </c>
      <c r="EP220" s="85">
        <f t="shared" si="814"/>
        <v>0</v>
      </c>
      <c r="ER220" s="85">
        <f t="shared" ref="ER220:FB220" si="815">ER141*ER$1</f>
        <v>0</v>
      </c>
      <c r="ES220" s="85">
        <f t="shared" si="815"/>
        <v>175.09424040992127</v>
      </c>
      <c r="ET220" s="85">
        <f t="shared" si="815"/>
        <v>5.4412292961447749E-2</v>
      </c>
      <c r="EU220" s="85">
        <f t="shared" si="815"/>
        <v>0</v>
      </c>
      <c r="EV220" s="85">
        <f t="shared" si="815"/>
        <v>4616.1695061605697</v>
      </c>
      <c r="EW220" s="85">
        <f t="shared" si="815"/>
        <v>0</v>
      </c>
      <c r="EX220" s="85">
        <f t="shared" si="815"/>
        <v>0</v>
      </c>
      <c r="EY220" s="85">
        <f t="shared" si="815"/>
        <v>0</v>
      </c>
      <c r="EZ220" s="85">
        <f t="shared" si="815"/>
        <v>0</v>
      </c>
      <c r="FA220" s="85">
        <f t="shared" si="815"/>
        <v>528.68776904409708</v>
      </c>
      <c r="FB220" s="85">
        <f t="shared" si="815"/>
        <v>0</v>
      </c>
      <c r="FC220" s="85">
        <f t="shared" si="814"/>
        <v>0</v>
      </c>
      <c r="FD220" s="85" t="e">
        <f t="shared" si="814"/>
        <v>#N/A</v>
      </c>
      <c r="FE220" s="85">
        <f t="shared" si="814"/>
        <v>0</v>
      </c>
      <c r="FF220" s="85">
        <f t="shared" si="814"/>
        <v>0</v>
      </c>
      <c r="FG220" s="85">
        <f t="shared" si="814"/>
        <v>98.559920482898747</v>
      </c>
      <c r="FH220" s="85">
        <f t="shared" si="814"/>
        <v>23.50341904617434</v>
      </c>
      <c r="FI220" s="85">
        <f t="shared" si="814"/>
        <v>0</v>
      </c>
      <c r="FJ220" s="85">
        <f t="shared" si="814"/>
        <v>0</v>
      </c>
      <c r="FK220" s="85">
        <f t="shared" si="814"/>
        <v>0</v>
      </c>
      <c r="FL220" s="85">
        <f t="shared" si="814"/>
        <v>0</v>
      </c>
      <c r="FM220" s="85">
        <f t="shared" si="814"/>
        <v>0</v>
      </c>
      <c r="FN220" s="85">
        <f t="shared" si="814"/>
        <v>0</v>
      </c>
    </row>
    <row r="221" spans="1:170" x14ac:dyDescent="0.25">
      <c r="A221" s="97">
        <v>217</v>
      </c>
      <c r="B221" s="68" t="s">
        <v>19</v>
      </c>
      <c r="D221" s="18">
        <f t="shared" si="584"/>
        <v>0</v>
      </c>
      <c r="E221" s="18">
        <f t="shared" si="808"/>
        <v>0</v>
      </c>
      <c r="F221" s="18">
        <f t="shared" si="808"/>
        <v>408.14660950381955</v>
      </c>
      <c r="G221" s="18">
        <f t="shared" si="808"/>
        <v>0</v>
      </c>
      <c r="H221" s="18">
        <f t="shared" si="808"/>
        <v>0</v>
      </c>
      <c r="I221" s="18">
        <f t="shared" si="808"/>
        <v>22.037895905480688</v>
      </c>
      <c r="J221" s="18">
        <f t="shared" si="808"/>
        <v>0</v>
      </c>
      <c r="K221" s="18">
        <f t="shared" si="808"/>
        <v>0</v>
      </c>
      <c r="L221" s="18">
        <f t="shared" si="808"/>
        <v>0</v>
      </c>
      <c r="M221" s="18">
        <f t="shared" si="808"/>
        <v>0</v>
      </c>
      <c r="N221" s="18">
        <f t="shared" si="808"/>
        <v>0</v>
      </c>
      <c r="O221" s="18">
        <f t="shared" si="808"/>
        <v>258.40557432996326</v>
      </c>
      <c r="P221" s="18" t="e">
        <f t="shared" si="808"/>
        <v>#N/A</v>
      </c>
      <c r="Q221" s="18">
        <f t="shared" si="808"/>
        <v>4.3655999255612841</v>
      </c>
      <c r="R221" s="18">
        <f t="shared" si="808"/>
        <v>0</v>
      </c>
      <c r="S221" s="18">
        <f t="shared" si="808"/>
        <v>115.67624255149376</v>
      </c>
      <c r="T221" s="18">
        <f t="shared" si="808"/>
        <v>0</v>
      </c>
      <c r="U221" s="18">
        <f t="shared" si="808"/>
        <v>0</v>
      </c>
      <c r="V221" s="18">
        <f t="shared" si="808"/>
        <v>0</v>
      </c>
      <c r="W221" s="18">
        <f t="shared" si="808"/>
        <v>0</v>
      </c>
      <c r="X221" s="18">
        <f t="shared" si="808"/>
        <v>0</v>
      </c>
      <c r="Y221" s="18">
        <f t="shared" si="808"/>
        <v>0</v>
      </c>
      <c r="Z221" s="18">
        <f t="shared" si="808"/>
        <v>0</v>
      </c>
      <c r="AB221" s="18">
        <f t="shared" ref="AB221" si="816">AB142*AB$1</f>
        <v>0</v>
      </c>
      <c r="AC221" s="18">
        <f t="shared" si="790"/>
        <v>0</v>
      </c>
      <c r="AD221" s="18">
        <f t="shared" si="790"/>
        <v>470.72074640948443</v>
      </c>
      <c r="AE221" s="18">
        <f t="shared" si="790"/>
        <v>0</v>
      </c>
      <c r="AF221" s="18">
        <f t="shared" si="790"/>
        <v>0</v>
      </c>
      <c r="AG221" s="18">
        <f t="shared" si="790"/>
        <v>22.037895905480688</v>
      </c>
      <c r="AH221" s="18">
        <f t="shared" si="790"/>
        <v>0</v>
      </c>
      <c r="AI221" s="18">
        <f t="shared" si="790"/>
        <v>0</v>
      </c>
      <c r="AJ221" s="18">
        <f t="shared" si="790"/>
        <v>0</v>
      </c>
      <c r="AK221" s="18">
        <f t="shared" si="790"/>
        <v>0</v>
      </c>
      <c r="AL221" s="18">
        <f t="shared" si="790"/>
        <v>0</v>
      </c>
      <c r="AM221" s="18">
        <f t="shared" si="790"/>
        <v>259.70845957868573</v>
      </c>
      <c r="AN221" s="18" t="e">
        <f t="shared" si="790"/>
        <v>#N/A</v>
      </c>
      <c r="AO221" s="18">
        <f t="shared" si="790"/>
        <v>4.3655999255612841</v>
      </c>
      <c r="AP221" s="18">
        <f t="shared" si="790"/>
        <v>0</v>
      </c>
      <c r="AQ221" s="18">
        <f t="shared" si="790"/>
        <v>118.12143141843592</v>
      </c>
      <c r="AR221" s="18">
        <f t="shared" si="790"/>
        <v>0</v>
      </c>
      <c r="AS221" s="18">
        <f t="shared" si="790"/>
        <v>0</v>
      </c>
      <c r="AT221" s="18">
        <f t="shared" si="790"/>
        <v>0</v>
      </c>
      <c r="AU221" s="18">
        <f t="shared" ref="AU221:DF225" si="817">AU142*AU$1</f>
        <v>0</v>
      </c>
      <c r="AV221" s="18">
        <f t="shared" si="817"/>
        <v>0</v>
      </c>
      <c r="AW221" s="18">
        <f t="shared" si="817"/>
        <v>0</v>
      </c>
      <c r="AX221" s="18">
        <f t="shared" si="817"/>
        <v>0</v>
      </c>
      <c r="AZ221" s="18">
        <f t="shared" ref="AZ221" si="818">AZ142*AZ$1</f>
        <v>0</v>
      </c>
      <c r="BA221" s="18">
        <f t="shared" si="817"/>
        <v>0</v>
      </c>
      <c r="BB221" s="18">
        <f t="shared" si="817"/>
        <v>446.88816209237035</v>
      </c>
      <c r="BC221" s="18">
        <f t="shared" si="817"/>
        <v>0</v>
      </c>
      <c r="BD221" s="18">
        <f t="shared" si="817"/>
        <v>0</v>
      </c>
      <c r="BE221" s="18">
        <f t="shared" si="817"/>
        <v>22.037895905480688</v>
      </c>
      <c r="BF221" s="18">
        <f t="shared" si="817"/>
        <v>0</v>
      </c>
      <c r="BG221" s="18">
        <f t="shared" si="817"/>
        <v>0</v>
      </c>
      <c r="BH221" s="18">
        <f t="shared" si="817"/>
        <v>0</v>
      </c>
      <c r="BI221" s="18">
        <f t="shared" si="817"/>
        <v>0</v>
      </c>
      <c r="BJ221" s="18">
        <f t="shared" si="817"/>
        <v>0</v>
      </c>
      <c r="BK221" s="18">
        <f t="shared" si="817"/>
        <v>273.60590223172579</v>
      </c>
      <c r="BL221" s="18" t="e">
        <f t="shared" si="817"/>
        <v>#N/A</v>
      </c>
      <c r="BM221" s="18">
        <f t="shared" si="817"/>
        <v>4.3655999255612841</v>
      </c>
      <c r="BN221" s="18">
        <f t="shared" si="817"/>
        <v>0</v>
      </c>
      <c r="BO221" s="18">
        <f t="shared" si="817"/>
        <v>118.12143141843592</v>
      </c>
      <c r="BP221" s="18">
        <f t="shared" si="817"/>
        <v>0</v>
      </c>
      <c r="BQ221" s="18">
        <f t="shared" si="817"/>
        <v>0</v>
      </c>
      <c r="BR221" s="18">
        <f t="shared" si="817"/>
        <v>0</v>
      </c>
      <c r="BS221" s="18">
        <f t="shared" si="817"/>
        <v>0</v>
      </c>
      <c r="BT221" s="18">
        <f t="shared" si="817"/>
        <v>0</v>
      </c>
      <c r="BU221" s="18">
        <f t="shared" si="817"/>
        <v>0</v>
      </c>
      <c r="BV221" s="18">
        <f t="shared" si="817"/>
        <v>0</v>
      </c>
      <c r="BX221" s="18">
        <f t="shared" ref="BX221" si="819">BX142*BX$1</f>
        <v>0</v>
      </c>
      <c r="BY221" s="18">
        <f t="shared" si="817"/>
        <v>0</v>
      </c>
      <c r="BZ221" s="18">
        <f t="shared" si="817"/>
        <v>421.25997210752848</v>
      </c>
      <c r="CA221" s="18">
        <f t="shared" si="817"/>
        <v>0</v>
      </c>
      <c r="CB221" s="18">
        <f t="shared" si="817"/>
        <v>0</v>
      </c>
      <c r="CC221" s="18">
        <f t="shared" si="817"/>
        <v>22.037895905480688</v>
      </c>
      <c r="CD221" s="18">
        <f t="shared" si="817"/>
        <v>0</v>
      </c>
      <c r="CE221" s="18">
        <f t="shared" si="817"/>
        <v>0</v>
      </c>
      <c r="CF221" s="18">
        <f t="shared" si="817"/>
        <v>8.6783209109848283</v>
      </c>
      <c r="CG221" s="18">
        <f t="shared" si="817"/>
        <v>0</v>
      </c>
      <c r="CH221" s="18">
        <f t="shared" si="817"/>
        <v>0</v>
      </c>
      <c r="CI221" s="18">
        <f t="shared" si="817"/>
        <v>314.42964002503089</v>
      </c>
      <c r="CJ221" s="18" t="e">
        <f t="shared" si="817"/>
        <v>#N/A</v>
      </c>
      <c r="CK221" s="18">
        <f t="shared" si="817"/>
        <v>0.48506665839569829</v>
      </c>
      <c r="CL221" s="18">
        <f t="shared" si="817"/>
        <v>0</v>
      </c>
      <c r="CM221" s="18">
        <f t="shared" si="817"/>
        <v>104.76693837590571</v>
      </c>
      <c r="CN221" s="18">
        <f t="shared" si="817"/>
        <v>0</v>
      </c>
      <c r="CO221" s="18">
        <f t="shared" si="817"/>
        <v>0</v>
      </c>
      <c r="CP221" s="18">
        <f t="shared" si="817"/>
        <v>64.378103763535847</v>
      </c>
      <c r="CQ221" s="18">
        <f t="shared" si="817"/>
        <v>0</v>
      </c>
      <c r="CR221" s="18">
        <f t="shared" si="817"/>
        <v>0</v>
      </c>
      <c r="CS221" s="18">
        <f t="shared" si="817"/>
        <v>0</v>
      </c>
      <c r="CT221" s="18">
        <f t="shared" si="817"/>
        <v>0</v>
      </c>
      <c r="CV221" s="18">
        <f t="shared" ref="CV221" si="820">CV142*CV$1</f>
        <v>0</v>
      </c>
      <c r="CW221" s="18">
        <f t="shared" si="817"/>
        <v>0</v>
      </c>
      <c r="CX221" s="18">
        <f t="shared" si="817"/>
        <v>669.54326489061464</v>
      </c>
      <c r="CY221" s="18">
        <f t="shared" si="817"/>
        <v>0</v>
      </c>
      <c r="CZ221" s="18">
        <f t="shared" si="817"/>
        <v>0</v>
      </c>
      <c r="DA221" s="18">
        <f t="shared" si="817"/>
        <v>63.864922828127717</v>
      </c>
      <c r="DB221" s="18">
        <f t="shared" si="817"/>
        <v>0</v>
      </c>
      <c r="DC221" s="18">
        <f t="shared" si="817"/>
        <v>0</v>
      </c>
      <c r="DD221" s="18">
        <f t="shared" si="817"/>
        <v>13.717345956072794</v>
      </c>
      <c r="DE221" s="18">
        <f t="shared" si="817"/>
        <v>0</v>
      </c>
      <c r="DF221" s="18">
        <f t="shared" si="817"/>
        <v>0</v>
      </c>
      <c r="DG221" s="18">
        <f t="shared" ref="DG221:FN225" si="821">DG142*DG$1</f>
        <v>314.42964002503089</v>
      </c>
      <c r="DH221" s="18" t="e">
        <f t="shared" si="821"/>
        <v>#N/A</v>
      </c>
      <c r="DI221" s="18">
        <f t="shared" si="821"/>
        <v>0.48506665839569829</v>
      </c>
      <c r="DJ221" s="18">
        <f t="shared" si="821"/>
        <v>0</v>
      </c>
      <c r="DK221" s="18">
        <f t="shared" si="821"/>
        <v>104.202664021996</v>
      </c>
      <c r="DL221" s="18">
        <f t="shared" si="821"/>
        <v>0</v>
      </c>
      <c r="DM221" s="18">
        <f t="shared" si="821"/>
        <v>0</v>
      </c>
      <c r="DN221" s="18">
        <f t="shared" si="821"/>
        <v>74.516387820785582</v>
      </c>
      <c r="DO221" s="18">
        <f t="shared" si="821"/>
        <v>0</v>
      </c>
      <c r="DP221" s="18">
        <f t="shared" si="821"/>
        <v>0</v>
      </c>
      <c r="DQ221" s="18">
        <f t="shared" si="821"/>
        <v>0</v>
      </c>
      <c r="DR221" s="18">
        <f t="shared" si="821"/>
        <v>0</v>
      </c>
      <c r="DT221" s="18">
        <f t="shared" ref="DT221" si="822">DT142*DT$1</f>
        <v>0</v>
      </c>
      <c r="DU221" s="18">
        <f t="shared" si="821"/>
        <v>0</v>
      </c>
      <c r="DV221" s="18">
        <f t="shared" si="821"/>
        <v>818.85059677682716</v>
      </c>
      <c r="DW221" s="18">
        <f t="shared" si="821"/>
        <v>0</v>
      </c>
      <c r="DX221" s="18">
        <f t="shared" si="821"/>
        <v>0</v>
      </c>
      <c r="DY221" s="18">
        <f t="shared" si="821"/>
        <v>0</v>
      </c>
      <c r="DZ221" s="18">
        <f t="shared" si="821"/>
        <v>0</v>
      </c>
      <c r="EA221" s="18">
        <f t="shared" si="821"/>
        <v>0</v>
      </c>
      <c r="EB221" s="18">
        <f t="shared" si="821"/>
        <v>18.476425165322539</v>
      </c>
      <c r="EC221" s="18">
        <f t="shared" si="821"/>
        <v>0</v>
      </c>
      <c r="ED221" s="18">
        <f t="shared" si="821"/>
        <v>0</v>
      </c>
      <c r="EE221" s="18">
        <f t="shared" si="821"/>
        <v>393.4713451141962</v>
      </c>
      <c r="EF221" s="18" t="e">
        <f t="shared" si="821"/>
        <v>#N/A</v>
      </c>
      <c r="EG221" s="18">
        <f t="shared" si="821"/>
        <v>0.48506665839569829</v>
      </c>
      <c r="EH221" s="18">
        <f t="shared" si="821"/>
        <v>0</v>
      </c>
      <c r="EI221" s="18">
        <f t="shared" si="821"/>
        <v>105.51930418111867</v>
      </c>
      <c r="EJ221" s="18">
        <f t="shared" si="821"/>
        <v>0</v>
      </c>
      <c r="EK221" s="18">
        <f t="shared" si="821"/>
        <v>0</v>
      </c>
      <c r="EL221" s="18">
        <f t="shared" si="821"/>
        <v>80.092444052272938</v>
      </c>
      <c r="EM221" s="18">
        <f t="shared" si="821"/>
        <v>0</v>
      </c>
      <c r="EN221" s="18">
        <f t="shared" si="821"/>
        <v>0</v>
      </c>
      <c r="EO221" s="18">
        <f t="shared" si="821"/>
        <v>0</v>
      </c>
      <c r="EP221" s="18">
        <f t="shared" si="821"/>
        <v>0</v>
      </c>
      <c r="ER221" s="18">
        <f t="shared" ref="ER221" si="823">ER142*ER$1</f>
        <v>0</v>
      </c>
      <c r="ES221" s="18">
        <f t="shared" si="821"/>
        <v>0</v>
      </c>
      <c r="ET221" s="18">
        <f t="shared" si="821"/>
        <v>976.70065865798711</v>
      </c>
      <c r="EU221" s="18">
        <f t="shared" si="821"/>
        <v>0</v>
      </c>
      <c r="EV221" s="18">
        <f t="shared" si="821"/>
        <v>0</v>
      </c>
      <c r="EW221" s="18">
        <f t="shared" si="821"/>
        <v>0</v>
      </c>
      <c r="EX221" s="18">
        <f t="shared" si="821"/>
        <v>0</v>
      </c>
      <c r="EY221" s="18">
        <f t="shared" si="821"/>
        <v>0</v>
      </c>
      <c r="EZ221" s="18">
        <f t="shared" si="821"/>
        <v>19.596208508675417</v>
      </c>
      <c r="FA221" s="18">
        <f t="shared" si="821"/>
        <v>0</v>
      </c>
      <c r="FB221" s="18">
        <f t="shared" si="821"/>
        <v>0</v>
      </c>
      <c r="FC221" s="18">
        <f t="shared" si="821"/>
        <v>418.22616483992374</v>
      </c>
      <c r="FD221" s="18" t="e">
        <f t="shared" si="821"/>
        <v>#N/A</v>
      </c>
      <c r="FE221" s="18">
        <f t="shared" si="821"/>
        <v>0.97013331679139658</v>
      </c>
      <c r="FF221" s="18">
        <f t="shared" si="821"/>
        <v>0</v>
      </c>
      <c r="FG221" s="18">
        <f t="shared" si="821"/>
        <v>92.540994041194992</v>
      </c>
      <c r="FH221" s="18">
        <f t="shared" si="821"/>
        <v>0</v>
      </c>
      <c r="FI221" s="18">
        <f t="shared" si="821"/>
        <v>0</v>
      </c>
      <c r="FJ221" s="18">
        <f t="shared" si="821"/>
        <v>87.696157095210239</v>
      </c>
      <c r="FK221" s="18">
        <f t="shared" si="821"/>
        <v>0</v>
      </c>
      <c r="FL221" s="18">
        <f t="shared" si="821"/>
        <v>0</v>
      </c>
      <c r="FM221" s="18">
        <f t="shared" si="821"/>
        <v>0</v>
      </c>
      <c r="FN221" s="18">
        <f t="shared" si="821"/>
        <v>0</v>
      </c>
    </row>
    <row r="222" spans="1:170" x14ac:dyDescent="0.25">
      <c r="A222" s="97">
        <v>218</v>
      </c>
      <c r="B222" s="74" t="s">
        <v>20</v>
      </c>
      <c r="D222" s="83">
        <f t="shared" si="584"/>
        <v>2663.3147686307793</v>
      </c>
      <c r="E222" s="83">
        <f t="shared" si="808"/>
        <v>5778.1099335274012</v>
      </c>
      <c r="F222" s="83">
        <f t="shared" si="808"/>
        <v>4349.446637873325</v>
      </c>
      <c r="G222" s="83">
        <f t="shared" si="808"/>
        <v>0</v>
      </c>
      <c r="H222" s="83">
        <f t="shared" si="808"/>
        <v>36.432790606938141</v>
      </c>
      <c r="I222" s="83">
        <f t="shared" si="808"/>
        <v>334.61621538117618</v>
      </c>
      <c r="J222" s="83">
        <f t="shared" si="808"/>
        <v>0</v>
      </c>
      <c r="K222" s="83">
        <f t="shared" si="808"/>
        <v>0</v>
      </c>
      <c r="L222" s="83">
        <f t="shared" si="808"/>
        <v>0</v>
      </c>
      <c r="M222" s="83">
        <f t="shared" si="808"/>
        <v>41.417935823731113</v>
      </c>
      <c r="N222" s="83">
        <f t="shared" si="808"/>
        <v>95.64684323340694</v>
      </c>
      <c r="O222" s="83">
        <f t="shared" si="808"/>
        <v>1406.6817735373966</v>
      </c>
      <c r="P222" s="83" t="e">
        <f t="shared" si="808"/>
        <v>#N/A</v>
      </c>
      <c r="Q222" s="83">
        <f t="shared" si="808"/>
        <v>92.162665095182675</v>
      </c>
      <c r="R222" s="83">
        <f t="shared" si="808"/>
        <v>53.787706957967899</v>
      </c>
      <c r="S222" s="83">
        <f t="shared" si="808"/>
        <v>122.07135189580397</v>
      </c>
      <c r="T222" s="83">
        <f t="shared" si="808"/>
        <v>0</v>
      </c>
      <c r="U222" s="83">
        <f t="shared" si="808"/>
        <v>0</v>
      </c>
      <c r="V222" s="83">
        <f t="shared" si="808"/>
        <v>295.53098026882986</v>
      </c>
      <c r="W222" s="83">
        <f t="shared" si="808"/>
        <v>0</v>
      </c>
      <c r="X222" s="83">
        <f t="shared" si="808"/>
        <v>0</v>
      </c>
      <c r="Y222" s="83">
        <f t="shared" si="808"/>
        <v>0</v>
      </c>
      <c r="Z222" s="83">
        <f t="shared" si="808"/>
        <v>0</v>
      </c>
      <c r="AB222" s="83">
        <f t="shared" ref="AB222:CM226" si="824">AB143*AB$1</f>
        <v>3162.4173747069831</v>
      </c>
      <c r="AC222" s="83">
        <f t="shared" si="824"/>
        <v>3441.9210272361238</v>
      </c>
      <c r="AD222" s="83">
        <f t="shared" si="824"/>
        <v>4170.7022554949699</v>
      </c>
      <c r="AE222" s="83">
        <f t="shared" si="824"/>
        <v>0</v>
      </c>
      <c r="AF222" s="83">
        <f t="shared" si="824"/>
        <v>39.1315158370817</v>
      </c>
      <c r="AG222" s="83">
        <f t="shared" si="824"/>
        <v>334.61621538117618</v>
      </c>
      <c r="AH222" s="83">
        <f t="shared" si="824"/>
        <v>0</v>
      </c>
      <c r="AI222" s="83">
        <f t="shared" si="824"/>
        <v>0</v>
      </c>
      <c r="AJ222" s="83">
        <f t="shared" si="824"/>
        <v>0</v>
      </c>
      <c r="AK222" s="83">
        <f t="shared" si="824"/>
        <v>36.545237491527452</v>
      </c>
      <c r="AL222" s="83">
        <f t="shared" si="824"/>
        <v>104.50303242168536</v>
      </c>
      <c r="AM222" s="83">
        <f t="shared" si="824"/>
        <v>1453.1513474084993</v>
      </c>
      <c r="AN222" s="83" t="e">
        <f t="shared" si="824"/>
        <v>#N/A</v>
      </c>
      <c r="AO222" s="83">
        <f t="shared" si="824"/>
        <v>93.61786507036976</v>
      </c>
      <c r="AP222" s="83">
        <f t="shared" si="824"/>
        <v>53.787706957967899</v>
      </c>
      <c r="AQ222" s="83">
        <f t="shared" si="824"/>
        <v>122.44753479841046</v>
      </c>
      <c r="AR222" s="83">
        <f t="shared" si="824"/>
        <v>0</v>
      </c>
      <c r="AS222" s="83">
        <f t="shared" si="824"/>
        <v>0</v>
      </c>
      <c r="AT222" s="83">
        <f t="shared" si="824"/>
        <v>297.05172287741732</v>
      </c>
      <c r="AU222" s="83">
        <f t="shared" si="824"/>
        <v>0</v>
      </c>
      <c r="AV222" s="83">
        <f t="shared" si="824"/>
        <v>0</v>
      </c>
      <c r="AW222" s="83">
        <f t="shared" si="824"/>
        <v>0</v>
      </c>
      <c r="AX222" s="83">
        <f t="shared" si="824"/>
        <v>0</v>
      </c>
      <c r="AZ222" s="83">
        <f t="shared" ref="AZ222" si="825">AZ143*AZ$1</f>
        <v>3162.4173747069831</v>
      </c>
      <c r="BA222" s="83">
        <f t="shared" si="824"/>
        <v>3669.7833948928701</v>
      </c>
      <c r="BB222" s="83">
        <f t="shared" si="824"/>
        <v>5719.8202361073882</v>
      </c>
      <c r="BC222" s="83">
        <f t="shared" si="824"/>
        <v>0</v>
      </c>
      <c r="BD222" s="83">
        <f t="shared" si="824"/>
        <v>39.1315158370817</v>
      </c>
      <c r="BE222" s="83">
        <f t="shared" si="824"/>
        <v>334.61621538117618</v>
      </c>
      <c r="BF222" s="83">
        <f t="shared" si="824"/>
        <v>0</v>
      </c>
      <c r="BG222" s="83">
        <f t="shared" si="824"/>
        <v>0</v>
      </c>
      <c r="BH222" s="83">
        <f t="shared" si="824"/>
        <v>0</v>
      </c>
      <c r="BI222" s="83">
        <f t="shared" si="824"/>
        <v>36.545237491527452</v>
      </c>
      <c r="BJ222" s="83">
        <f t="shared" si="824"/>
        <v>104.50303242168536</v>
      </c>
      <c r="BK222" s="83">
        <f t="shared" si="824"/>
        <v>1531.3244623318496</v>
      </c>
      <c r="BL222" s="83" t="e">
        <f t="shared" si="824"/>
        <v>#N/A</v>
      </c>
      <c r="BM222" s="83">
        <f t="shared" si="824"/>
        <v>96.043198362348264</v>
      </c>
      <c r="BN222" s="83">
        <f t="shared" si="824"/>
        <v>53.787706957967899</v>
      </c>
      <c r="BO222" s="83">
        <f t="shared" si="824"/>
        <v>122.44753479841046</v>
      </c>
      <c r="BP222" s="83">
        <f t="shared" si="824"/>
        <v>0</v>
      </c>
      <c r="BQ222" s="83">
        <f t="shared" si="824"/>
        <v>0</v>
      </c>
      <c r="BR222" s="83">
        <f t="shared" si="824"/>
        <v>332.53571707779145</v>
      </c>
      <c r="BS222" s="83">
        <f t="shared" si="824"/>
        <v>0</v>
      </c>
      <c r="BT222" s="83">
        <f t="shared" si="824"/>
        <v>0</v>
      </c>
      <c r="BU222" s="83">
        <f t="shared" si="824"/>
        <v>0</v>
      </c>
      <c r="BV222" s="83">
        <f t="shared" si="824"/>
        <v>0</v>
      </c>
      <c r="BX222" s="83">
        <f t="shared" ref="BX222" si="826">BX143*BX$1</f>
        <v>3162.4173747069831</v>
      </c>
      <c r="BY222" s="83">
        <f t="shared" si="824"/>
        <v>3777.7182006250137</v>
      </c>
      <c r="BZ222" s="83">
        <f t="shared" si="824"/>
        <v>4494.564223201507</v>
      </c>
      <c r="CA222" s="83">
        <f t="shared" si="824"/>
        <v>0</v>
      </c>
      <c r="CB222" s="83">
        <f t="shared" si="824"/>
        <v>39.1315158370817</v>
      </c>
      <c r="CC222" s="83">
        <f t="shared" si="824"/>
        <v>334.61621538117618</v>
      </c>
      <c r="CD222" s="83">
        <f t="shared" si="824"/>
        <v>0</v>
      </c>
      <c r="CE222" s="83">
        <f t="shared" si="824"/>
        <v>0</v>
      </c>
      <c r="CF222" s="83">
        <f t="shared" si="824"/>
        <v>13.717345956072794</v>
      </c>
      <c r="CG222" s="83">
        <f t="shared" si="824"/>
        <v>36.545237491527452</v>
      </c>
      <c r="CH222" s="83">
        <f t="shared" si="824"/>
        <v>77.934464856850099</v>
      </c>
      <c r="CI222" s="83">
        <f t="shared" si="824"/>
        <v>493.79350926582902</v>
      </c>
      <c r="CJ222" s="83" t="e">
        <f t="shared" si="824"/>
        <v>#N/A</v>
      </c>
      <c r="CK222" s="83">
        <f t="shared" si="824"/>
        <v>77.125598684916028</v>
      </c>
      <c r="CL222" s="83">
        <f t="shared" si="824"/>
        <v>77.522599869579139</v>
      </c>
      <c r="CM222" s="83">
        <f t="shared" si="824"/>
        <v>123.0118091523202</v>
      </c>
      <c r="CN222" s="83">
        <f t="shared" si="817"/>
        <v>0</v>
      </c>
      <c r="CO222" s="83">
        <f t="shared" si="817"/>
        <v>0</v>
      </c>
      <c r="CP222" s="83">
        <f t="shared" si="817"/>
        <v>100.87592636963491</v>
      </c>
      <c r="CQ222" s="83">
        <f t="shared" si="817"/>
        <v>0</v>
      </c>
      <c r="CR222" s="83">
        <f t="shared" si="817"/>
        <v>0</v>
      </c>
      <c r="CS222" s="83">
        <f t="shared" si="817"/>
        <v>0</v>
      </c>
      <c r="CT222" s="83">
        <f t="shared" si="817"/>
        <v>0</v>
      </c>
      <c r="CV222" s="83">
        <f t="shared" ref="CV222" si="827">CV143*CV$1</f>
        <v>2541.9812040501847</v>
      </c>
      <c r="CW222" s="83">
        <f t="shared" si="817"/>
        <v>2422.5367508769932</v>
      </c>
      <c r="CX222" s="83">
        <f t="shared" si="817"/>
        <v>4997.8235208019369</v>
      </c>
      <c r="CY222" s="83">
        <f t="shared" si="817"/>
        <v>0</v>
      </c>
      <c r="CZ222" s="83">
        <f t="shared" si="817"/>
        <v>39.1315158370817</v>
      </c>
      <c r="DA222" s="83">
        <f t="shared" si="817"/>
        <v>964.72013708685881</v>
      </c>
      <c r="DB222" s="83">
        <f t="shared" si="817"/>
        <v>0</v>
      </c>
      <c r="DC222" s="83">
        <f t="shared" si="817"/>
        <v>0</v>
      </c>
      <c r="DD222" s="83">
        <f t="shared" si="817"/>
        <v>21.555829359542962</v>
      </c>
      <c r="DE222" s="83">
        <f t="shared" si="817"/>
        <v>36.545237491527452</v>
      </c>
      <c r="DF222" s="83">
        <f t="shared" si="817"/>
        <v>86.79065404512852</v>
      </c>
      <c r="DG222" s="83">
        <f t="shared" si="821"/>
        <v>493.79350926582902</v>
      </c>
      <c r="DH222" s="83" t="e">
        <f t="shared" si="821"/>
        <v>#N/A</v>
      </c>
      <c r="DI222" s="83">
        <f t="shared" si="821"/>
        <v>135.33359769239982</v>
      </c>
      <c r="DJ222" s="83">
        <f t="shared" si="821"/>
        <v>64.032984473771307</v>
      </c>
      <c r="DK222" s="83">
        <f t="shared" si="821"/>
        <v>122.44753479841046</v>
      </c>
      <c r="DL222" s="83">
        <f t="shared" si="821"/>
        <v>0</v>
      </c>
      <c r="DM222" s="83">
        <f t="shared" si="821"/>
        <v>0</v>
      </c>
      <c r="DN222" s="83">
        <f t="shared" si="821"/>
        <v>116.59026665837199</v>
      </c>
      <c r="DO222" s="83">
        <f t="shared" si="821"/>
        <v>0</v>
      </c>
      <c r="DP222" s="83">
        <f t="shared" si="821"/>
        <v>0</v>
      </c>
      <c r="DQ222" s="83">
        <f t="shared" si="821"/>
        <v>0</v>
      </c>
      <c r="DR222" s="83">
        <f t="shared" si="821"/>
        <v>0</v>
      </c>
      <c r="DT222" s="83">
        <f t="shared" ref="DT222" si="828">DT143*DT$1</f>
        <v>2541.9812040501847</v>
      </c>
      <c r="DU222" s="83">
        <f t="shared" si="821"/>
        <v>7087.7189097440732</v>
      </c>
      <c r="DV222" s="83">
        <f t="shared" si="821"/>
        <v>5249.425963455672</v>
      </c>
      <c r="DW222" s="83">
        <f t="shared" si="821"/>
        <v>0</v>
      </c>
      <c r="DX222" s="83">
        <f t="shared" si="821"/>
        <v>35.083427991866351</v>
      </c>
      <c r="DY222" s="83">
        <f t="shared" si="821"/>
        <v>0</v>
      </c>
      <c r="DZ222" s="83">
        <f t="shared" si="821"/>
        <v>0</v>
      </c>
      <c r="EA222" s="83">
        <f t="shared" si="821"/>
        <v>0</v>
      </c>
      <c r="EB222" s="83">
        <f t="shared" si="821"/>
        <v>28.83442109133669</v>
      </c>
      <c r="EC222" s="83">
        <f t="shared" si="821"/>
        <v>102.32666497627686</v>
      </c>
      <c r="ED222" s="83">
        <f t="shared" si="821"/>
        <v>242.65958375882866</v>
      </c>
      <c r="EE222" s="83">
        <f t="shared" si="821"/>
        <v>617.56760789446673</v>
      </c>
      <c r="EF222" s="83" t="e">
        <f t="shared" si="821"/>
        <v>#N/A</v>
      </c>
      <c r="EG222" s="83">
        <f t="shared" si="821"/>
        <v>74.215198734541843</v>
      </c>
      <c r="EH222" s="83">
        <f t="shared" si="821"/>
        <v>70.521660233780139</v>
      </c>
      <c r="EI222" s="83">
        <f t="shared" si="821"/>
        <v>123.95226640883639</v>
      </c>
      <c r="EJ222" s="83">
        <f t="shared" si="821"/>
        <v>0</v>
      </c>
      <c r="EK222" s="83">
        <f t="shared" si="821"/>
        <v>0</v>
      </c>
      <c r="EL222" s="83">
        <f t="shared" si="821"/>
        <v>125.71472230989677</v>
      </c>
      <c r="EM222" s="83">
        <f t="shared" si="821"/>
        <v>0</v>
      </c>
      <c r="EN222" s="83">
        <f t="shared" si="821"/>
        <v>0</v>
      </c>
      <c r="EO222" s="83">
        <f t="shared" si="821"/>
        <v>0</v>
      </c>
      <c r="EP222" s="83">
        <f t="shared" si="821"/>
        <v>0</v>
      </c>
      <c r="ER222" s="83">
        <f t="shared" ref="ER222" si="829">ER143*ER$1</f>
        <v>2245.1012056083046</v>
      </c>
      <c r="ES222" s="83">
        <f t="shared" si="821"/>
        <v>3336.3847727424727</v>
      </c>
      <c r="ET222" s="83">
        <f t="shared" si="821"/>
        <v>5093.3715072422392</v>
      </c>
      <c r="EU222" s="83">
        <f t="shared" si="821"/>
        <v>0</v>
      </c>
      <c r="EV222" s="83">
        <f t="shared" si="821"/>
        <v>37.782153222009924</v>
      </c>
      <c r="EW222" s="83">
        <f t="shared" si="821"/>
        <v>0</v>
      </c>
      <c r="EX222" s="83">
        <f t="shared" si="821"/>
        <v>0</v>
      </c>
      <c r="EY222" s="83">
        <f t="shared" si="821"/>
        <v>0</v>
      </c>
      <c r="EZ222" s="83">
        <f t="shared" si="821"/>
        <v>30.794041942204228</v>
      </c>
      <c r="FA222" s="83">
        <f t="shared" si="821"/>
        <v>19.49079332881464</v>
      </c>
      <c r="FB222" s="83">
        <f t="shared" si="821"/>
        <v>106.27427025934104</v>
      </c>
      <c r="FC222" s="83">
        <f t="shared" si="821"/>
        <v>656.21987027323451</v>
      </c>
      <c r="FD222" s="83" t="e">
        <f t="shared" si="821"/>
        <v>#N/A</v>
      </c>
      <c r="FE222" s="83">
        <f t="shared" si="821"/>
        <v>265.8165288008426</v>
      </c>
      <c r="FF222" s="83">
        <f t="shared" si="821"/>
        <v>70.521660233780139</v>
      </c>
      <c r="FG222" s="83">
        <f t="shared" si="821"/>
        <v>108.71685885327382</v>
      </c>
      <c r="FH222" s="83">
        <f t="shared" si="821"/>
        <v>0</v>
      </c>
      <c r="FI222" s="83">
        <f t="shared" si="821"/>
        <v>0</v>
      </c>
      <c r="FJ222" s="83">
        <f t="shared" si="821"/>
        <v>137.88066317859645</v>
      </c>
      <c r="FK222" s="83">
        <f t="shared" si="821"/>
        <v>0</v>
      </c>
      <c r="FL222" s="83">
        <f t="shared" si="821"/>
        <v>0</v>
      </c>
      <c r="FM222" s="83">
        <f t="shared" si="821"/>
        <v>0</v>
      </c>
      <c r="FN222" s="83">
        <f t="shared" si="821"/>
        <v>0</v>
      </c>
    </row>
    <row r="223" spans="1:170" x14ac:dyDescent="0.25">
      <c r="A223" s="97">
        <v>219</v>
      </c>
      <c r="B223" s="62" t="s">
        <v>88</v>
      </c>
      <c r="D223" s="84">
        <f t="shared" si="584"/>
        <v>2561.7732039463099</v>
      </c>
      <c r="E223" s="84">
        <f t="shared" si="808"/>
        <v>2005.1888353793722</v>
      </c>
      <c r="F223" s="84">
        <f t="shared" si="808"/>
        <v>274.78207945531108</v>
      </c>
      <c r="G223" s="84">
        <f t="shared" si="808"/>
        <v>0</v>
      </c>
      <c r="H223" s="84">
        <f t="shared" si="808"/>
        <v>32.384702761722792</v>
      </c>
      <c r="I223" s="84">
        <f t="shared" si="808"/>
        <v>116.03626823702078</v>
      </c>
      <c r="J223" s="84">
        <f t="shared" si="808"/>
        <v>0</v>
      </c>
      <c r="K223" s="84">
        <f t="shared" si="808"/>
        <v>0</v>
      </c>
      <c r="L223" s="84">
        <f t="shared" si="808"/>
        <v>0</v>
      </c>
      <c r="M223" s="84">
        <f t="shared" si="808"/>
        <v>0</v>
      </c>
      <c r="N223" s="84">
        <f t="shared" si="808"/>
        <v>0</v>
      </c>
      <c r="O223" s="84">
        <f t="shared" si="808"/>
        <v>713.54682121702456</v>
      </c>
      <c r="P223" s="84" t="e">
        <f t="shared" si="808"/>
        <v>#N/A</v>
      </c>
      <c r="Q223" s="84">
        <f t="shared" si="808"/>
        <v>18.432533019036534</v>
      </c>
      <c r="R223" s="84">
        <f t="shared" si="808"/>
        <v>0</v>
      </c>
      <c r="S223" s="84">
        <f t="shared" si="808"/>
        <v>34.985009942402989</v>
      </c>
      <c r="T223" s="84">
        <f t="shared" si="808"/>
        <v>0</v>
      </c>
      <c r="U223" s="84">
        <f t="shared" si="808"/>
        <v>0</v>
      </c>
      <c r="V223" s="84">
        <f t="shared" si="808"/>
        <v>17.741997100187042</v>
      </c>
      <c r="W223" s="84">
        <f t="shared" si="808"/>
        <v>0</v>
      </c>
      <c r="X223" s="84">
        <f t="shared" si="808"/>
        <v>0</v>
      </c>
      <c r="Y223" s="84">
        <f t="shared" si="808"/>
        <v>0</v>
      </c>
      <c r="Z223" s="84">
        <f t="shared" si="808"/>
        <v>0</v>
      </c>
      <c r="AB223" s="84">
        <f t="shared" ref="AB223" si="830">AB144*AB$1</f>
        <v>3041.9443318610029</v>
      </c>
      <c r="AC223" s="84">
        <f t="shared" si="824"/>
        <v>259.04353375714379</v>
      </c>
      <c r="AD223" s="84">
        <f t="shared" si="824"/>
        <v>388.61259633065981</v>
      </c>
      <c r="AE223" s="84">
        <f t="shared" si="824"/>
        <v>0</v>
      </c>
      <c r="AF223" s="84">
        <f t="shared" si="824"/>
        <v>35.083427991866351</v>
      </c>
      <c r="AG223" s="84">
        <f t="shared" si="824"/>
        <v>116.03626823702078</v>
      </c>
      <c r="AH223" s="84">
        <f t="shared" si="824"/>
        <v>0</v>
      </c>
      <c r="AI223" s="84">
        <f t="shared" si="824"/>
        <v>0</v>
      </c>
      <c r="AJ223" s="84">
        <f t="shared" si="824"/>
        <v>0</v>
      </c>
      <c r="AK223" s="84">
        <f t="shared" si="824"/>
        <v>0</v>
      </c>
      <c r="AL223" s="84">
        <f t="shared" si="824"/>
        <v>0</v>
      </c>
      <c r="AM223" s="84">
        <f t="shared" si="824"/>
        <v>420.83193533736869</v>
      </c>
      <c r="AN223" s="84" t="e">
        <f t="shared" si="824"/>
        <v>#N/A</v>
      </c>
      <c r="AO223" s="84">
        <f t="shared" si="824"/>
        <v>8.7311998511225681</v>
      </c>
      <c r="AP223" s="84">
        <f t="shared" si="824"/>
        <v>0</v>
      </c>
      <c r="AQ223" s="84">
        <f t="shared" si="824"/>
        <v>34.985009942402989</v>
      </c>
      <c r="AR223" s="84">
        <f t="shared" si="824"/>
        <v>0</v>
      </c>
      <c r="AS223" s="84">
        <f t="shared" si="824"/>
        <v>0</v>
      </c>
      <c r="AT223" s="84">
        <f t="shared" si="824"/>
        <v>17.741997100187042</v>
      </c>
      <c r="AU223" s="84">
        <f t="shared" si="824"/>
        <v>0</v>
      </c>
      <c r="AV223" s="84">
        <f t="shared" si="824"/>
        <v>0</v>
      </c>
      <c r="AW223" s="84">
        <f t="shared" si="824"/>
        <v>0</v>
      </c>
      <c r="AX223" s="84">
        <f t="shared" si="824"/>
        <v>0</v>
      </c>
      <c r="AZ223" s="84">
        <f t="shared" ref="AZ223" si="831">AZ144*AZ$1</f>
        <v>3041.9443318610029</v>
      </c>
      <c r="BA223" s="84">
        <f t="shared" si="824"/>
        <v>275.83339242658832</v>
      </c>
      <c r="BB223" s="84">
        <f t="shared" si="824"/>
        <v>361.35203755697455</v>
      </c>
      <c r="BC223" s="84">
        <f t="shared" si="824"/>
        <v>0</v>
      </c>
      <c r="BD223" s="84">
        <f t="shared" si="824"/>
        <v>35.083427991866351</v>
      </c>
      <c r="BE223" s="84">
        <f t="shared" si="824"/>
        <v>116.03626823702078</v>
      </c>
      <c r="BF223" s="84">
        <f t="shared" si="824"/>
        <v>0</v>
      </c>
      <c r="BG223" s="84">
        <f t="shared" si="824"/>
        <v>0</v>
      </c>
      <c r="BH223" s="84">
        <f t="shared" si="824"/>
        <v>0</v>
      </c>
      <c r="BI223" s="84">
        <f t="shared" si="824"/>
        <v>0</v>
      </c>
      <c r="BJ223" s="84">
        <f t="shared" si="824"/>
        <v>0</v>
      </c>
      <c r="BK223" s="84">
        <f t="shared" si="824"/>
        <v>443.41527964855879</v>
      </c>
      <c r="BL223" s="84" t="e">
        <f t="shared" si="824"/>
        <v>#N/A</v>
      </c>
      <c r="BM223" s="84">
        <f t="shared" si="824"/>
        <v>9.2162665095182668</v>
      </c>
      <c r="BN223" s="84">
        <f t="shared" si="824"/>
        <v>0</v>
      </c>
      <c r="BO223" s="84">
        <f t="shared" si="824"/>
        <v>34.985009942402989</v>
      </c>
      <c r="BP223" s="84">
        <f t="shared" si="824"/>
        <v>0</v>
      </c>
      <c r="BQ223" s="84">
        <f t="shared" si="824"/>
        <v>0</v>
      </c>
      <c r="BR223" s="84">
        <f t="shared" si="824"/>
        <v>19.76965391163699</v>
      </c>
      <c r="BS223" s="84">
        <f t="shared" si="824"/>
        <v>0</v>
      </c>
      <c r="BT223" s="84">
        <f t="shared" si="824"/>
        <v>0</v>
      </c>
      <c r="BU223" s="84">
        <f t="shared" si="824"/>
        <v>0</v>
      </c>
      <c r="BV223" s="84">
        <f t="shared" si="824"/>
        <v>0</v>
      </c>
      <c r="BX223" s="84">
        <f t="shared" ref="BX223" si="832">BX144*BX$1</f>
        <v>3041.9443318610029</v>
      </c>
      <c r="BY223" s="84">
        <f t="shared" si="824"/>
        <v>283.02904614206454</v>
      </c>
      <c r="BZ223" s="84">
        <f t="shared" si="824"/>
        <v>283.97775696579583</v>
      </c>
      <c r="CA223" s="84">
        <f t="shared" si="824"/>
        <v>0</v>
      </c>
      <c r="CB223" s="84">
        <f t="shared" si="824"/>
        <v>35.083427991866351</v>
      </c>
      <c r="CC223" s="84">
        <f t="shared" si="824"/>
        <v>116.03626823702078</v>
      </c>
      <c r="CD223" s="84">
        <f t="shared" si="824"/>
        <v>0</v>
      </c>
      <c r="CE223" s="84">
        <f t="shared" si="824"/>
        <v>0</v>
      </c>
      <c r="CF223" s="84">
        <f t="shared" si="824"/>
        <v>0</v>
      </c>
      <c r="CG223" s="84">
        <f t="shared" si="824"/>
        <v>0</v>
      </c>
      <c r="CH223" s="84">
        <f t="shared" si="824"/>
        <v>0</v>
      </c>
      <c r="CI223" s="84">
        <f t="shared" si="824"/>
        <v>142.88308227656793</v>
      </c>
      <c r="CJ223" s="84" t="e">
        <f t="shared" si="824"/>
        <v>#N/A</v>
      </c>
      <c r="CK223" s="84">
        <f t="shared" si="824"/>
        <v>7.275999875935474</v>
      </c>
      <c r="CL223" s="84">
        <f t="shared" si="824"/>
        <v>0</v>
      </c>
      <c r="CM223" s="84">
        <f t="shared" si="824"/>
        <v>35.173101393706233</v>
      </c>
      <c r="CN223" s="84">
        <f t="shared" si="817"/>
        <v>0</v>
      </c>
      <c r="CO223" s="84">
        <f t="shared" si="817"/>
        <v>0</v>
      </c>
      <c r="CP223" s="84">
        <f t="shared" si="817"/>
        <v>6.0829704343498436</v>
      </c>
      <c r="CQ223" s="84">
        <f t="shared" si="817"/>
        <v>0</v>
      </c>
      <c r="CR223" s="84">
        <f t="shared" si="817"/>
        <v>0</v>
      </c>
      <c r="CS223" s="84">
        <f t="shared" si="817"/>
        <v>0</v>
      </c>
      <c r="CT223" s="84">
        <f t="shared" si="817"/>
        <v>0</v>
      </c>
      <c r="CV223" s="84">
        <f t="shared" ref="CV223" si="833">CV144*CV$1</f>
        <v>2445.6027697734007</v>
      </c>
      <c r="CW223" s="84">
        <f t="shared" si="817"/>
        <v>182.2898941253975</v>
      </c>
      <c r="CX223" s="84">
        <f t="shared" si="817"/>
        <v>315.75453605528128</v>
      </c>
      <c r="CY223" s="84">
        <f t="shared" si="817"/>
        <v>0</v>
      </c>
      <c r="CZ223" s="84">
        <f t="shared" si="817"/>
        <v>35.083427991866351</v>
      </c>
      <c r="DA223" s="84">
        <f t="shared" si="817"/>
        <v>334.61621538117618</v>
      </c>
      <c r="DB223" s="84">
        <f t="shared" si="817"/>
        <v>0</v>
      </c>
      <c r="DC223" s="84">
        <f t="shared" si="817"/>
        <v>0</v>
      </c>
      <c r="DD223" s="84">
        <f t="shared" si="817"/>
        <v>0</v>
      </c>
      <c r="DE223" s="84">
        <f t="shared" si="817"/>
        <v>0</v>
      </c>
      <c r="DF223" s="84">
        <f t="shared" si="817"/>
        <v>0</v>
      </c>
      <c r="DG223" s="84">
        <f t="shared" si="821"/>
        <v>142.88308227656793</v>
      </c>
      <c r="DH223" s="84" t="e">
        <f t="shared" si="821"/>
        <v>#N/A</v>
      </c>
      <c r="DI223" s="84">
        <f t="shared" si="821"/>
        <v>12.611733118288154</v>
      </c>
      <c r="DJ223" s="84">
        <f t="shared" si="821"/>
        <v>0</v>
      </c>
      <c r="DK223" s="84">
        <f t="shared" si="821"/>
        <v>34.985009942402989</v>
      </c>
      <c r="DL223" s="84">
        <f t="shared" si="821"/>
        <v>0</v>
      </c>
      <c r="DM223" s="84">
        <f t="shared" si="821"/>
        <v>0</v>
      </c>
      <c r="DN223" s="84">
        <f t="shared" si="821"/>
        <v>7.0967988400748183</v>
      </c>
      <c r="DO223" s="84">
        <f t="shared" si="821"/>
        <v>0</v>
      </c>
      <c r="DP223" s="84">
        <f t="shared" si="821"/>
        <v>0</v>
      </c>
      <c r="DQ223" s="84">
        <f t="shared" si="821"/>
        <v>0</v>
      </c>
      <c r="DR223" s="84">
        <f t="shared" si="821"/>
        <v>0</v>
      </c>
      <c r="DT223" s="84">
        <f t="shared" ref="DT223" si="834">DT144*DT$1</f>
        <v>2445.6027697734007</v>
      </c>
      <c r="DU223" s="84">
        <f t="shared" si="821"/>
        <v>532.47837494524003</v>
      </c>
      <c r="DV223" s="84">
        <f t="shared" si="821"/>
        <v>331.64292560002406</v>
      </c>
      <c r="DW223" s="84">
        <f t="shared" si="821"/>
        <v>0</v>
      </c>
      <c r="DX223" s="84">
        <f t="shared" si="821"/>
        <v>31.035340146651006</v>
      </c>
      <c r="DY223" s="84">
        <f t="shared" si="821"/>
        <v>0</v>
      </c>
      <c r="DZ223" s="84">
        <f t="shared" si="821"/>
        <v>0</v>
      </c>
      <c r="EA223" s="84">
        <f t="shared" si="821"/>
        <v>0</v>
      </c>
      <c r="EB223" s="84">
        <f t="shared" si="821"/>
        <v>0</v>
      </c>
      <c r="EC223" s="84">
        <f t="shared" si="821"/>
        <v>0</v>
      </c>
      <c r="ED223" s="84">
        <f t="shared" si="821"/>
        <v>0</v>
      </c>
      <c r="EE223" s="84">
        <f t="shared" si="821"/>
        <v>178.92957415789053</v>
      </c>
      <c r="EF223" s="84" t="e">
        <f t="shared" si="821"/>
        <v>#N/A</v>
      </c>
      <c r="EG223" s="84">
        <f t="shared" si="821"/>
        <v>6.7909332175397763</v>
      </c>
      <c r="EH223" s="84">
        <f t="shared" si="821"/>
        <v>0</v>
      </c>
      <c r="EI223" s="84">
        <f t="shared" si="821"/>
        <v>35.549284296312713</v>
      </c>
      <c r="EJ223" s="84">
        <f t="shared" si="821"/>
        <v>0</v>
      </c>
      <c r="EK223" s="84">
        <f t="shared" si="821"/>
        <v>0</v>
      </c>
      <c r="EL223" s="84">
        <f t="shared" si="821"/>
        <v>7.6037130429373043</v>
      </c>
      <c r="EM223" s="84">
        <f t="shared" si="821"/>
        <v>0</v>
      </c>
      <c r="EN223" s="84">
        <f t="shared" si="821"/>
        <v>0</v>
      </c>
      <c r="EO223" s="84">
        <f t="shared" si="821"/>
        <v>0</v>
      </c>
      <c r="EP223" s="84">
        <f t="shared" si="821"/>
        <v>0</v>
      </c>
      <c r="ER223" s="84">
        <f t="shared" ref="ER223" si="835">ER144*ER$1</f>
        <v>2159.9095538815041</v>
      </c>
      <c r="ES223" s="84">
        <f t="shared" si="821"/>
        <v>249.44932880317552</v>
      </c>
      <c r="ET223" s="84">
        <f t="shared" si="821"/>
        <v>321.79430057400197</v>
      </c>
      <c r="EU223" s="84">
        <f t="shared" si="821"/>
        <v>0</v>
      </c>
      <c r="EV223" s="84">
        <f t="shared" si="821"/>
        <v>33.734065376794575</v>
      </c>
      <c r="EW223" s="84">
        <f t="shared" si="821"/>
        <v>0</v>
      </c>
      <c r="EX223" s="84">
        <f t="shared" si="821"/>
        <v>0</v>
      </c>
      <c r="EY223" s="84">
        <f t="shared" si="821"/>
        <v>0</v>
      </c>
      <c r="EZ223" s="84">
        <f t="shared" si="821"/>
        <v>0</v>
      </c>
      <c r="FA223" s="84">
        <f t="shared" si="821"/>
        <v>0</v>
      </c>
      <c r="FB223" s="84">
        <f t="shared" si="821"/>
        <v>0</v>
      </c>
      <c r="FC223" s="84">
        <f t="shared" si="821"/>
        <v>190.22124631348555</v>
      </c>
      <c r="FD223" s="84" t="e">
        <f t="shared" si="821"/>
        <v>#N/A</v>
      </c>
      <c r="FE223" s="84">
        <f t="shared" si="821"/>
        <v>25.223466236576307</v>
      </c>
      <c r="FF223" s="84">
        <f t="shared" si="821"/>
        <v>0</v>
      </c>
      <c r="FG223" s="84">
        <f t="shared" si="821"/>
        <v>31.035089465034911</v>
      </c>
      <c r="FH223" s="84">
        <f t="shared" si="821"/>
        <v>0</v>
      </c>
      <c r="FI223" s="84">
        <f t="shared" si="821"/>
        <v>0</v>
      </c>
      <c r="FJ223" s="84">
        <f t="shared" si="821"/>
        <v>8.1106272457997921</v>
      </c>
      <c r="FK223" s="84">
        <f t="shared" si="821"/>
        <v>0</v>
      </c>
      <c r="FL223" s="84">
        <f t="shared" si="821"/>
        <v>0</v>
      </c>
      <c r="FM223" s="84">
        <f t="shared" si="821"/>
        <v>0</v>
      </c>
      <c r="FN223" s="84">
        <f t="shared" si="821"/>
        <v>0</v>
      </c>
    </row>
    <row r="224" spans="1:170" x14ac:dyDescent="0.25">
      <c r="A224" s="97">
        <v>220</v>
      </c>
      <c r="B224" s="63" t="s">
        <v>89</v>
      </c>
      <c r="D224" s="85">
        <f t="shared" si="584"/>
        <v>0</v>
      </c>
      <c r="E224" s="85">
        <f t="shared" si="808"/>
        <v>0</v>
      </c>
      <c r="F224" s="85">
        <f t="shared" si="808"/>
        <v>0</v>
      </c>
      <c r="G224" s="85">
        <f t="shared" si="808"/>
        <v>0</v>
      </c>
      <c r="H224" s="85">
        <f t="shared" si="808"/>
        <v>0</v>
      </c>
      <c r="I224" s="85">
        <f t="shared" si="808"/>
        <v>0</v>
      </c>
      <c r="J224" s="85">
        <f t="shared" si="808"/>
        <v>0</v>
      </c>
      <c r="K224" s="85">
        <f t="shared" si="808"/>
        <v>0</v>
      </c>
      <c r="L224" s="85">
        <f t="shared" si="808"/>
        <v>0</v>
      </c>
      <c r="M224" s="85">
        <f t="shared" si="808"/>
        <v>0</v>
      </c>
      <c r="N224" s="85">
        <f t="shared" si="808"/>
        <v>0</v>
      </c>
      <c r="O224" s="85">
        <f t="shared" si="808"/>
        <v>0</v>
      </c>
      <c r="P224" s="85" t="e">
        <f t="shared" si="808"/>
        <v>#N/A</v>
      </c>
      <c r="Q224" s="85">
        <f t="shared" si="808"/>
        <v>0</v>
      </c>
      <c r="R224" s="85">
        <f t="shared" si="808"/>
        <v>0</v>
      </c>
      <c r="S224" s="85">
        <f t="shared" si="808"/>
        <v>0</v>
      </c>
      <c r="T224" s="85">
        <f t="shared" si="808"/>
        <v>0</v>
      </c>
      <c r="U224" s="85">
        <f t="shared" si="808"/>
        <v>0</v>
      </c>
      <c r="V224" s="85">
        <f t="shared" si="808"/>
        <v>0</v>
      </c>
      <c r="W224" s="85">
        <f t="shared" si="808"/>
        <v>0</v>
      </c>
      <c r="X224" s="85">
        <f t="shared" si="808"/>
        <v>0</v>
      </c>
      <c r="Y224" s="85">
        <f t="shared" si="808"/>
        <v>0</v>
      </c>
      <c r="Z224" s="85">
        <f t="shared" si="808"/>
        <v>0</v>
      </c>
      <c r="AB224" s="85">
        <f t="shared" ref="AB224" si="836">AB145*AB$1</f>
        <v>0</v>
      </c>
      <c r="AC224" s="85">
        <f t="shared" si="824"/>
        <v>0</v>
      </c>
      <c r="AD224" s="85">
        <f t="shared" si="824"/>
        <v>0</v>
      </c>
      <c r="AE224" s="85">
        <f t="shared" si="824"/>
        <v>0</v>
      </c>
      <c r="AF224" s="85">
        <f t="shared" si="824"/>
        <v>0</v>
      </c>
      <c r="AG224" s="85">
        <f t="shared" si="824"/>
        <v>0</v>
      </c>
      <c r="AH224" s="85">
        <f t="shared" si="824"/>
        <v>0</v>
      </c>
      <c r="AI224" s="85">
        <f t="shared" si="824"/>
        <v>0</v>
      </c>
      <c r="AJ224" s="85">
        <f t="shared" si="824"/>
        <v>0</v>
      </c>
      <c r="AK224" s="85">
        <f t="shared" si="824"/>
        <v>0</v>
      </c>
      <c r="AL224" s="85">
        <f t="shared" si="824"/>
        <v>0</v>
      </c>
      <c r="AM224" s="85">
        <f t="shared" si="824"/>
        <v>0</v>
      </c>
      <c r="AN224" s="85" t="e">
        <f t="shared" si="824"/>
        <v>#N/A</v>
      </c>
      <c r="AO224" s="85">
        <f t="shared" si="824"/>
        <v>0</v>
      </c>
      <c r="AP224" s="85">
        <f t="shared" si="824"/>
        <v>0</v>
      </c>
      <c r="AQ224" s="85">
        <f t="shared" si="824"/>
        <v>0</v>
      </c>
      <c r="AR224" s="85">
        <f t="shared" si="824"/>
        <v>0</v>
      </c>
      <c r="AS224" s="85">
        <f t="shared" si="824"/>
        <v>0</v>
      </c>
      <c r="AT224" s="85">
        <f t="shared" si="824"/>
        <v>0</v>
      </c>
      <c r="AU224" s="85">
        <f t="shared" si="824"/>
        <v>0</v>
      </c>
      <c r="AV224" s="85">
        <f t="shared" si="824"/>
        <v>0</v>
      </c>
      <c r="AW224" s="85">
        <f t="shared" si="824"/>
        <v>0</v>
      </c>
      <c r="AX224" s="85">
        <f t="shared" si="824"/>
        <v>0</v>
      </c>
      <c r="AZ224" s="85">
        <f t="shared" ref="AZ224" si="837">AZ145*AZ$1</f>
        <v>0</v>
      </c>
      <c r="BA224" s="85">
        <f t="shared" si="824"/>
        <v>0</v>
      </c>
      <c r="BB224" s="85">
        <f t="shared" si="824"/>
        <v>0</v>
      </c>
      <c r="BC224" s="85">
        <f t="shared" si="824"/>
        <v>0</v>
      </c>
      <c r="BD224" s="85">
        <f t="shared" si="824"/>
        <v>0</v>
      </c>
      <c r="BE224" s="85">
        <f t="shared" si="824"/>
        <v>0</v>
      </c>
      <c r="BF224" s="85">
        <f t="shared" si="824"/>
        <v>0</v>
      </c>
      <c r="BG224" s="85">
        <f t="shared" si="824"/>
        <v>0</v>
      </c>
      <c r="BH224" s="85">
        <f t="shared" si="824"/>
        <v>0</v>
      </c>
      <c r="BI224" s="85">
        <f t="shared" si="824"/>
        <v>0</v>
      </c>
      <c r="BJ224" s="85">
        <f t="shared" si="824"/>
        <v>0</v>
      </c>
      <c r="BK224" s="85">
        <f t="shared" si="824"/>
        <v>0</v>
      </c>
      <c r="BL224" s="85" t="e">
        <f t="shared" si="824"/>
        <v>#N/A</v>
      </c>
      <c r="BM224" s="85">
        <f t="shared" si="824"/>
        <v>0</v>
      </c>
      <c r="BN224" s="85">
        <f t="shared" si="824"/>
        <v>0</v>
      </c>
      <c r="BO224" s="85">
        <f t="shared" si="824"/>
        <v>0</v>
      </c>
      <c r="BP224" s="85">
        <f t="shared" si="824"/>
        <v>0</v>
      </c>
      <c r="BQ224" s="85">
        <f t="shared" si="824"/>
        <v>0</v>
      </c>
      <c r="BR224" s="85">
        <f t="shared" si="824"/>
        <v>0</v>
      </c>
      <c r="BS224" s="85">
        <f t="shared" si="824"/>
        <v>0</v>
      </c>
      <c r="BT224" s="85">
        <f t="shared" si="824"/>
        <v>0</v>
      </c>
      <c r="BU224" s="85">
        <f t="shared" si="824"/>
        <v>0</v>
      </c>
      <c r="BV224" s="85">
        <f t="shared" si="824"/>
        <v>0</v>
      </c>
      <c r="BX224" s="85">
        <f t="shared" ref="BX224" si="838">BX145*BX$1</f>
        <v>0</v>
      </c>
      <c r="BY224" s="85">
        <f t="shared" si="824"/>
        <v>0</v>
      </c>
      <c r="BZ224" s="85">
        <f t="shared" si="824"/>
        <v>0</v>
      </c>
      <c r="CA224" s="85">
        <f t="shared" si="824"/>
        <v>0</v>
      </c>
      <c r="CB224" s="85">
        <f t="shared" si="824"/>
        <v>0</v>
      </c>
      <c r="CC224" s="85">
        <f t="shared" si="824"/>
        <v>0</v>
      </c>
      <c r="CD224" s="85">
        <f t="shared" si="824"/>
        <v>0</v>
      </c>
      <c r="CE224" s="85">
        <f t="shared" si="824"/>
        <v>0</v>
      </c>
      <c r="CF224" s="85">
        <f t="shared" si="824"/>
        <v>0</v>
      </c>
      <c r="CG224" s="85">
        <f t="shared" si="824"/>
        <v>0</v>
      </c>
      <c r="CH224" s="85">
        <f t="shared" si="824"/>
        <v>0</v>
      </c>
      <c r="CI224" s="85">
        <f t="shared" si="824"/>
        <v>0</v>
      </c>
      <c r="CJ224" s="85" t="e">
        <f t="shared" si="824"/>
        <v>#N/A</v>
      </c>
      <c r="CK224" s="85">
        <f t="shared" si="824"/>
        <v>0</v>
      </c>
      <c r="CL224" s="85">
        <f t="shared" si="824"/>
        <v>0</v>
      </c>
      <c r="CM224" s="85">
        <f t="shared" si="824"/>
        <v>0</v>
      </c>
      <c r="CN224" s="85">
        <f t="shared" si="817"/>
        <v>0</v>
      </c>
      <c r="CO224" s="85">
        <f t="shared" si="817"/>
        <v>0</v>
      </c>
      <c r="CP224" s="85">
        <f t="shared" si="817"/>
        <v>0</v>
      </c>
      <c r="CQ224" s="85">
        <f t="shared" si="817"/>
        <v>0</v>
      </c>
      <c r="CR224" s="85">
        <f t="shared" si="817"/>
        <v>0</v>
      </c>
      <c r="CS224" s="85">
        <f t="shared" si="817"/>
        <v>0</v>
      </c>
      <c r="CT224" s="85">
        <f t="shared" si="817"/>
        <v>0</v>
      </c>
      <c r="CV224" s="85">
        <f t="shared" ref="CV224" si="839">CV145*CV$1</f>
        <v>0</v>
      </c>
      <c r="CW224" s="85">
        <f t="shared" si="817"/>
        <v>0</v>
      </c>
      <c r="CX224" s="85">
        <f t="shared" si="817"/>
        <v>0</v>
      </c>
      <c r="CY224" s="85">
        <f t="shared" si="817"/>
        <v>0</v>
      </c>
      <c r="CZ224" s="85">
        <f t="shared" si="817"/>
        <v>0</v>
      </c>
      <c r="DA224" s="85">
        <f t="shared" si="817"/>
        <v>0</v>
      </c>
      <c r="DB224" s="85">
        <f t="shared" si="817"/>
        <v>0</v>
      </c>
      <c r="DC224" s="85">
        <f t="shared" si="817"/>
        <v>0</v>
      </c>
      <c r="DD224" s="85">
        <f t="shared" si="817"/>
        <v>0</v>
      </c>
      <c r="DE224" s="85">
        <f t="shared" si="817"/>
        <v>0</v>
      </c>
      <c r="DF224" s="85">
        <f t="shared" si="817"/>
        <v>0</v>
      </c>
      <c r="DG224" s="85">
        <f t="shared" si="821"/>
        <v>0</v>
      </c>
      <c r="DH224" s="85" t="e">
        <f t="shared" si="821"/>
        <v>#N/A</v>
      </c>
      <c r="DI224" s="85">
        <f t="shared" si="821"/>
        <v>0</v>
      </c>
      <c r="DJ224" s="85">
        <f t="shared" si="821"/>
        <v>0</v>
      </c>
      <c r="DK224" s="85">
        <f t="shared" si="821"/>
        <v>0</v>
      </c>
      <c r="DL224" s="85">
        <f t="shared" si="821"/>
        <v>0</v>
      </c>
      <c r="DM224" s="85">
        <f t="shared" si="821"/>
        <v>0</v>
      </c>
      <c r="DN224" s="85">
        <f t="shared" si="821"/>
        <v>0</v>
      </c>
      <c r="DO224" s="85">
        <f t="shared" si="821"/>
        <v>0</v>
      </c>
      <c r="DP224" s="85">
        <f t="shared" si="821"/>
        <v>0</v>
      </c>
      <c r="DQ224" s="85">
        <f t="shared" si="821"/>
        <v>0</v>
      </c>
      <c r="DR224" s="85">
        <f t="shared" si="821"/>
        <v>0</v>
      </c>
      <c r="DT224" s="85">
        <f t="shared" ref="DT224" si="840">DT145*DT$1</f>
        <v>0</v>
      </c>
      <c r="DU224" s="85">
        <f t="shared" si="821"/>
        <v>0</v>
      </c>
      <c r="DV224" s="85">
        <f t="shared" si="821"/>
        <v>0</v>
      </c>
      <c r="DW224" s="85">
        <f t="shared" si="821"/>
        <v>0</v>
      </c>
      <c r="DX224" s="85">
        <f t="shared" si="821"/>
        <v>0</v>
      </c>
      <c r="DY224" s="85">
        <f t="shared" si="821"/>
        <v>0</v>
      </c>
      <c r="DZ224" s="85">
        <f t="shared" si="821"/>
        <v>0</v>
      </c>
      <c r="EA224" s="85">
        <f t="shared" si="821"/>
        <v>0</v>
      </c>
      <c r="EB224" s="85">
        <f t="shared" si="821"/>
        <v>0</v>
      </c>
      <c r="EC224" s="85">
        <f t="shared" si="821"/>
        <v>0</v>
      </c>
      <c r="ED224" s="85">
        <f t="shared" si="821"/>
        <v>0</v>
      </c>
      <c r="EE224" s="85">
        <f t="shared" si="821"/>
        <v>0</v>
      </c>
      <c r="EF224" s="85" t="e">
        <f t="shared" si="821"/>
        <v>#N/A</v>
      </c>
      <c r="EG224" s="85">
        <f t="shared" si="821"/>
        <v>0</v>
      </c>
      <c r="EH224" s="85">
        <f t="shared" si="821"/>
        <v>0</v>
      </c>
      <c r="EI224" s="85">
        <f t="shared" si="821"/>
        <v>0</v>
      </c>
      <c r="EJ224" s="85">
        <f t="shared" si="821"/>
        <v>0</v>
      </c>
      <c r="EK224" s="85">
        <f t="shared" si="821"/>
        <v>0</v>
      </c>
      <c r="EL224" s="85">
        <f t="shared" si="821"/>
        <v>0</v>
      </c>
      <c r="EM224" s="85">
        <f t="shared" si="821"/>
        <v>0</v>
      </c>
      <c r="EN224" s="85">
        <f t="shared" si="821"/>
        <v>0</v>
      </c>
      <c r="EO224" s="85">
        <f t="shared" si="821"/>
        <v>0</v>
      </c>
      <c r="EP224" s="85">
        <f t="shared" si="821"/>
        <v>0</v>
      </c>
      <c r="ER224" s="85">
        <f t="shared" ref="ER224" si="841">ER145*ER$1</f>
        <v>0</v>
      </c>
      <c r="ES224" s="85">
        <f t="shared" si="821"/>
        <v>0</v>
      </c>
      <c r="ET224" s="85">
        <f t="shared" si="821"/>
        <v>0</v>
      </c>
      <c r="EU224" s="85">
        <f t="shared" si="821"/>
        <v>0</v>
      </c>
      <c r="EV224" s="85">
        <f t="shared" si="821"/>
        <v>0</v>
      </c>
      <c r="EW224" s="85">
        <f t="shared" si="821"/>
        <v>0</v>
      </c>
      <c r="EX224" s="85">
        <f t="shared" si="821"/>
        <v>0</v>
      </c>
      <c r="EY224" s="85">
        <f t="shared" si="821"/>
        <v>0</v>
      </c>
      <c r="EZ224" s="85">
        <f t="shared" si="821"/>
        <v>0</v>
      </c>
      <c r="FA224" s="85">
        <f t="shared" si="821"/>
        <v>0</v>
      </c>
      <c r="FB224" s="85">
        <f t="shared" si="821"/>
        <v>0</v>
      </c>
      <c r="FC224" s="85">
        <f t="shared" si="821"/>
        <v>0</v>
      </c>
      <c r="FD224" s="85" t="e">
        <f t="shared" si="821"/>
        <v>#N/A</v>
      </c>
      <c r="FE224" s="85">
        <f t="shared" si="821"/>
        <v>0</v>
      </c>
      <c r="FF224" s="85">
        <f t="shared" si="821"/>
        <v>0</v>
      </c>
      <c r="FG224" s="85">
        <f t="shared" si="821"/>
        <v>0</v>
      </c>
      <c r="FH224" s="85">
        <f t="shared" si="821"/>
        <v>0</v>
      </c>
      <c r="FI224" s="85">
        <f t="shared" si="821"/>
        <v>0</v>
      </c>
      <c r="FJ224" s="85">
        <f t="shared" si="821"/>
        <v>0</v>
      </c>
      <c r="FK224" s="85">
        <f t="shared" si="821"/>
        <v>0</v>
      </c>
      <c r="FL224" s="85">
        <f t="shared" si="821"/>
        <v>0</v>
      </c>
      <c r="FM224" s="85">
        <f t="shared" si="821"/>
        <v>0</v>
      </c>
      <c r="FN224" s="85">
        <f t="shared" si="821"/>
        <v>0</v>
      </c>
    </row>
    <row r="225" spans="1:170" x14ac:dyDescent="0.25">
      <c r="A225" s="97">
        <v>221</v>
      </c>
      <c r="B225" s="62" t="s">
        <v>90</v>
      </c>
      <c r="D225" s="84">
        <f t="shared" si="584"/>
        <v>0</v>
      </c>
      <c r="E225" s="84">
        <f t="shared" si="808"/>
        <v>0</v>
      </c>
      <c r="F225" s="84">
        <f t="shared" si="808"/>
        <v>0</v>
      </c>
      <c r="G225" s="84">
        <f t="shared" si="808"/>
        <v>0</v>
      </c>
      <c r="H225" s="84">
        <f t="shared" si="808"/>
        <v>0</v>
      </c>
      <c r="I225" s="84">
        <f t="shared" si="808"/>
        <v>0</v>
      </c>
      <c r="J225" s="84">
        <f t="shared" si="808"/>
        <v>0</v>
      </c>
      <c r="K225" s="84">
        <f t="shared" si="808"/>
        <v>0</v>
      </c>
      <c r="L225" s="84">
        <f t="shared" si="808"/>
        <v>0</v>
      </c>
      <c r="M225" s="84">
        <f t="shared" si="808"/>
        <v>0</v>
      </c>
      <c r="N225" s="84">
        <f t="shared" si="808"/>
        <v>0</v>
      </c>
      <c r="O225" s="84">
        <f t="shared" si="808"/>
        <v>0</v>
      </c>
      <c r="P225" s="84" t="e">
        <f t="shared" si="808"/>
        <v>#N/A</v>
      </c>
      <c r="Q225" s="84">
        <f t="shared" si="808"/>
        <v>0</v>
      </c>
      <c r="R225" s="84">
        <f t="shared" si="808"/>
        <v>0</v>
      </c>
      <c r="S225" s="84">
        <f t="shared" si="808"/>
        <v>0</v>
      </c>
      <c r="T225" s="84">
        <f t="shared" si="808"/>
        <v>0</v>
      </c>
      <c r="U225" s="84">
        <f t="shared" si="808"/>
        <v>0</v>
      </c>
      <c r="V225" s="84">
        <f t="shared" si="808"/>
        <v>0</v>
      </c>
      <c r="W225" s="84">
        <f t="shared" si="808"/>
        <v>0</v>
      </c>
      <c r="X225" s="84">
        <f t="shared" si="808"/>
        <v>0</v>
      </c>
      <c r="Y225" s="84">
        <f t="shared" si="808"/>
        <v>0</v>
      </c>
      <c r="Z225" s="84">
        <f t="shared" si="808"/>
        <v>0</v>
      </c>
      <c r="AB225" s="84">
        <f t="shared" ref="AB225" si="842">AB146*AB$1</f>
        <v>0</v>
      </c>
      <c r="AC225" s="84">
        <f t="shared" si="824"/>
        <v>0</v>
      </c>
      <c r="AD225" s="84">
        <f t="shared" si="824"/>
        <v>0</v>
      </c>
      <c r="AE225" s="84">
        <f t="shared" si="824"/>
        <v>0</v>
      </c>
      <c r="AF225" s="84">
        <f t="shared" si="824"/>
        <v>0</v>
      </c>
      <c r="AG225" s="84">
        <f t="shared" si="824"/>
        <v>0</v>
      </c>
      <c r="AH225" s="84">
        <f t="shared" si="824"/>
        <v>0</v>
      </c>
      <c r="AI225" s="84">
        <f t="shared" si="824"/>
        <v>0</v>
      </c>
      <c r="AJ225" s="84">
        <f t="shared" si="824"/>
        <v>0</v>
      </c>
      <c r="AK225" s="84">
        <f t="shared" si="824"/>
        <v>0</v>
      </c>
      <c r="AL225" s="84">
        <f t="shared" si="824"/>
        <v>0</v>
      </c>
      <c r="AM225" s="84">
        <f t="shared" si="824"/>
        <v>0</v>
      </c>
      <c r="AN225" s="84" t="e">
        <f t="shared" si="824"/>
        <v>#N/A</v>
      </c>
      <c r="AO225" s="84">
        <f t="shared" si="824"/>
        <v>0</v>
      </c>
      <c r="AP225" s="84">
        <f t="shared" si="824"/>
        <v>0</v>
      </c>
      <c r="AQ225" s="84">
        <f t="shared" si="824"/>
        <v>0</v>
      </c>
      <c r="AR225" s="84">
        <f t="shared" si="824"/>
        <v>0</v>
      </c>
      <c r="AS225" s="84">
        <f t="shared" si="824"/>
        <v>0</v>
      </c>
      <c r="AT225" s="84">
        <f t="shared" si="824"/>
        <v>0</v>
      </c>
      <c r="AU225" s="84">
        <f t="shared" si="824"/>
        <v>0</v>
      </c>
      <c r="AV225" s="84">
        <f t="shared" si="824"/>
        <v>0</v>
      </c>
      <c r="AW225" s="84">
        <f t="shared" si="824"/>
        <v>0</v>
      </c>
      <c r="AX225" s="84">
        <f t="shared" si="824"/>
        <v>0</v>
      </c>
      <c r="AZ225" s="84">
        <f t="shared" ref="AZ225" si="843">AZ146*AZ$1</f>
        <v>0</v>
      </c>
      <c r="BA225" s="84">
        <f t="shared" si="824"/>
        <v>0</v>
      </c>
      <c r="BB225" s="84">
        <f t="shared" si="824"/>
        <v>0</v>
      </c>
      <c r="BC225" s="84">
        <f t="shared" si="824"/>
        <v>0</v>
      </c>
      <c r="BD225" s="84">
        <f t="shared" si="824"/>
        <v>0</v>
      </c>
      <c r="BE225" s="84">
        <f t="shared" si="824"/>
        <v>0</v>
      </c>
      <c r="BF225" s="84">
        <f t="shared" si="824"/>
        <v>0</v>
      </c>
      <c r="BG225" s="84">
        <f t="shared" si="824"/>
        <v>0</v>
      </c>
      <c r="BH225" s="84">
        <f t="shared" si="824"/>
        <v>0</v>
      </c>
      <c r="BI225" s="84">
        <f t="shared" si="824"/>
        <v>0</v>
      </c>
      <c r="BJ225" s="84">
        <f t="shared" si="824"/>
        <v>0</v>
      </c>
      <c r="BK225" s="84">
        <f t="shared" si="824"/>
        <v>0</v>
      </c>
      <c r="BL225" s="84" t="e">
        <f t="shared" si="824"/>
        <v>#N/A</v>
      </c>
      <c r="BM225" s="84">
        <f t="shared" si="824"/>
        <v>0</v>
      </c>
      <c r="BN225" s="84">
        <f t="shared" si="824"/>
        <v>0</v>
      </c>
      <c r="BO225" s="84">
        <f t="shared" si="824"/>
        <v>0</v>
      </c>
      <c r="BP225" s="84">
        <f t="shared" si="824"/>
        <v>0</v>
      </c>
      <c r="BQ225" s="84">
        <f t="shared" si="824"/>
        <v>0</v>
      </c>
      <c r="BR225" s="84">
        <f t="shared" si="824"/>
        <v>0</v>
      </c>
      <c r="BS225" s="84">
        <f t="shared" si="824"/>
        <v>0</v>
      </c>
      <c r="BT225" s="84">
        <f t="shared" si="824"/>
        <v>0</v>
      </c>
      <c r="BU225" s="84">
        <f t="shared" si="824"/>
        <v>0</v>
      </c>
      <c r="BV225" s="84">
        <f t="shared" si="824"/>
        <v>0</v>
      </c>
      <c r="BX225" s="84">
        <f t="shared" ref="BX225" si="844">BX146*BX$1</f>
        <v>0</v>
      </c>
      <c r="BY225" s="84">
        <f t="shared" si="824"/>
        <v>0</v>
      </c>
      <c r="BZ225" s="84">
        <f t="shared" si="824"/>
        <v>0</v>
      </c>
      <c r="CA225" s="84">
        <f t="shared" si="824"/>
        <v>0</v>
      </c>
      <c r="CB225" s="84">
        <f t="shared" si="824"/>
        <v>0</v>
      </c>
      <c r="CC225" s="84">
        <f t="shared" si="824"/>
        <v>0</v>
      </c>
      <c r="CD225" s="84">
        <f t="shared" si="824"/>
        <v>0</v>
      </c>
      <c r="CE225" s="84">
        <f t="shared" si="824"/>
        <v>0</v>
      </c>
      <c r="CF225" s="84">
        <f t="shared" si="824"/>
        <v>0</v>
      </c>
      <c r="CG225" s="84">
        <f t="shared" si="824"/>
        <v>0</v>
      </c>
      <c r="CH225" s="84">
        <f t="shared" si="824"/>
        <v>0</v>
      </c>
      <c r="CI225" s="84">
        <f t="shared" si="824"/>
        <v>0</v>
      </c>
      <c r="CJ225" s="84" t="e">
        <f t="shared" si="824"/>
        <v>#N/A</v>
      </c>
      <c r="CK225" s="84">
        <f t="shared" si="824"/>
        <v>0</v>
      </c>
      <c r="CL225" s="84">
        <f t="shared" si="824"/>
        <v>0</v>
      </c>
      <c r="CM225" s="84">
        <f t="shared" si="824"/>
        <v>0</v>
      </c>
      <c r="CN225" s="84">
        <f t="shared" si="817"/>
        <v>0</v>
      </c>
      <c r="CO225" s="84">
        <f t="shared" si="817"/>
        <v>0</v>
      </c>
      <c r="CP225" s="84">
        <f t="shared" si="817"/>
        <v>0</v>
      </c>
      <c r="CQ225" s="84">
        <f t="shared" si="817"/>
        <v>0</v>
      </c>
      <c r="CR225" s="84">
        <f t="shared" si="817"/>
        <v>0</v>
      </c>
      <c r="CS225" s="84">
        <f t="shared" si="817"/>
        <v>0</v>
      </c>
      <c r="CT225" s="84">
        <f t="shared" si="817"/>
        <v>0</v>
      </c>
      <c r="CV225" s="84">
        <f t="shared" ref="CV225" si="845">CV146*CV$1</f>
        <v>0</v>
      </c>
      <c r="CW225" s="84">
        <f t="shared" si="817"/>
        <v>0</v>
      </c>
      <c r="CX225" s="84">
        <f t="shared" si="817"/>
        <v>0</v>
      </c>
      <c r="CY225" s="84">
        <f t="shared" si="817"/>
        <v>0</v>
      </c>
      <c r="CZ225" s="84">
        <f t="shared" si="817"/>
        <v>0</v>
      </c>
      <c r="DA225" s="84">
        <f t="shared" si="817"/>
        <v>0</v>
      </c>
      <c r="DB225" s="84">
        <f t="shared" si="817"/>
        <v>0</v>
      </c>
      <c r="DC225" s="84">
        <f t="shared" si="817"/>
        <v>0</v>
      </c>
      <c r="DD225" s="84">
        <f t="shared" si="817"/>
        <v>0</v>
      </c>
      <c r="DE225" s="84">
        <f t="shared" si="817"/>
        <v>0</v>
      </c>
      <c r="DF225" s="84">
        <f t="shared" si="817"/>
        <v>0</v>
      </c>
      <c r="DG225" s="84">
        <f t="shared" si="821"/>
        <v>0</v>
      </c>
      <c r="DH225" s="84" t="e">
        <f t="shared" si="821"/>
        <v>#N/A</v>
      </c>
      <c r="DI225" s="84">
        <f t="shared" si="821"/>
        <v>0</v>
      </c>
      <c r="DJ225" s="84">
        <f t="shared" si="821"/>
        <v>0</v>
      </c>
      <c r="DK225" s="84">
        <f t="shared" si="821"/>
        <v>0</v>
      </c>
      <c r="DL225" s="84">
        <f t="shared" si="821"/>
        <v>0</v>
      </c>
      <c r="DM225" s="84">
        <f t="shared" si="821"/>
        <v>0</v>
      </c>
      <c r="DN225" s="84">
        <f t="shared" si="821"/>
        <v>0</v>
      </c>
      <c r="DO225" s="84">
        <f t="shared" si="821"/>
        <v>0</v>
      </c>
      <c r="DP225" s="84">
        <f t="shared" si="821"/>
        <v>0</v>
      </c>
      <c r="DQ225" s="84">
        <f t="shared" si="821"/>
        <v>0</v>
      </c>
      <c r="DR225" s="84">
        <f t="shared" si="821"/>
        <v>0</v>
      </c>
      <c r="DT225" s="84">
        <f t="shared" ref="DT225" si="846">DT146*DT$1</f>
        <v>0</v>
      </c>
      <c r="DU225" s="84">
        <f t="shared" si="821"/>
        <v>0</v>
      </c>
      <c r="DV225" s="84">
        <f t="shared" si="821"/>
        <v>0</v>
      </c>
      <c r="DW225" s="84">
        <f t="shared" si="821"/>
        <v>0</v>
      </c>
      <c r="DX225" s="84">
        <f t="shared" si="821"/>
        <v>0</v>
      </c>
      <c r="DY225" s="84">
        <f t="shared" si="821"/>
        <v>0</v>
      </c>
      <c r="DZ225" s="84">
        <f t="shared" si="821"/>
        <v>0</v>
      </c>
      <c r="EA225" s="84">
        <f t="shared" si="821"/>
        <v>0</v>
      </c>
      <c r="EB225" s="84">
        <f t="shared" si="821"/>
        <v>0</v>
      </c>
      <c r="EC225" s="84">
        <f t="shared" si="821"/>
        <v>0</v>
      </c>
      <c r="ED225" s="84">
        <f t="shared" si="821"/>
        <v>0</v>
      </c>
      <c r="EE225" s="84">
        <f t="shared" si="821"/>
        <v>0</v>
      </c>
      <c r="EF225" s="84" t="e">
        <f t="shared" si="821"/>
        <v>#N/A</v>
      </c>
      <c r="EG225" s="84">
        <f t="shared" si="821"/>
        <v>0</v>
      </c>
      <c r="EH225" s="84">
        <f t="shared" si="821"/>
        <v>0</v>
      </c>
      <c r="EI225" s="84">
        <f t="shared" si="821"/>
        <v>0</v>
      </c>
      <c r="EJ225" s="84">
        <f t="shared" si="821"/>
        <v>0</v>
      </c>
      <c r="EK225" s="84">
        <f t="shared" si="821"/>
        <v>0</v>
      </c>
      <c r="EL225" s="84">
        <f t="shared" si="821"/>
        <v>0</v>
      </c>
      <c r="EM225" s="84">
        <f t="shared" si="821"/>
        <v>0</v>
      </c>
      <c r="EN225" s="84">
        <f t="shared" ref="EN225:FN225" si="847">EN146*EN$1</f>
        <v>0</v>
      </c>
      <c r="EO225" s="84">
        <f t="shared" si="847"/>
        <v>0</v>
      </c>
      <c r="EP225" s="84">
        <f t="shared" si="847"/>
        <v>0</v>
      </c>
      <c r="ER225" s="84">
        <f t="shared" ref="ER225" si="848">ER146*ER$1</f>
        <v>0</v>
      </c>
      <c r="ES225" s="84">
        <f t="shared" si="847"/>
        <v>0</v>
      </c>
      <c r="ET225" s="84">
        <f t="shared" si="847"/>
        <v>0</v>
      </c>
      <c r="EU225" s="84">
        <f t="shared" si="847"/>
        <v>0</v>
      </c>
      <c r="EV225" s="84">
        <f t="shared" si="847"/>
        <v>0</v>
      </c>
      <c r="EW225" s="84">
        <f t="shared" si="847"/>
        <v>0</v>
      </c>
      <c r="EX225" s="84">
        <f t="shared" si="847"/>
        <v>0</v>
      </c>
      <c r="EY225" s="84">
        <f t="shared" si="847"/>
        <v>0</v>
      </c>
      <c r="EZ225" s="84">
        <f t="shared" si="847"/>
        <v>0</v>
      </c>
      <c r="FA225" s="84">
        <f t="shared" si="847"/>
        <v>0</v>
      </c>
      <c r="FB225" s="84">
        <f t="shared" si="847"/>
        <v>0</v>
      </c>
      <c r="FC225" s="84">
        <f t="shared" si="847"/>
        <v>0</v>
      </c>
      <c r="FD225" s="84" t="e">
        <f t="shared" si="847"/>
        <v>#N/A</v>
      </c>
      <c r="FE225" s="84">
        <f t="shared" si="847"/>
        <v>0</v>
      </c>
      <c r="FF225" s="84">
        <f t="shared" si="847"/>
        <v>0</v>
      </c>
      <c r="FG225" s="84">
        <f t="shared" si="847"/>
        <v>0</v>
      </c>
      <c r="FH225" s="84">
        <f t="shared" si="847"/>
        <v>0</v>
      </c>
      <c r="FI225" s="84">
        <f t="shared" si="847"/>
        <v>0</v>
      </c>
      <c r="FJ225" s="84">
        <f t="shared" si="847"/>
        <v>0</v>
      </c>
      <c r="FK225" s="84">
        <f t="shared" si="847"/>
        <v>0</v>
      </c>
      <c r="FL225" s="84">
        <f t="shared" si="847"/>
        <v>0</v>
      </c>
      <c r="FM225" s="84">
        <f t="shared" si="847"/>
        <v>0</v>
      </c>
      <c r="FN225" s="84">
        <f t="shared" si="847"/>
        <v>0</v>
      </c>
    </row>
    <row r="226" spans="1:170" x14ac:dyDescent="0.25">
      <c r="A226" s="97">
        <v>222</v>
      </c>
      <c r="B226" s="63" t="s">
        <v>91</v>
      </c>
      <c r="D226" s="85">
        <f t="shared" si="584"/>
        <v>0</v>
      </c>
      <c r="E226" s="85">
        <f t="shared" si="808"/>
        <v>760.34074260198679</v>
      </c>
      <c r="F226" s="85">
        <f t="shared" si="808"/>
        <v>30.470884058410739</v>
      </c>
      <c r="G226" s="85">
        <f t="shared" si="808"/>
        <v>0</v>
      </c>
      <c r="H226" s="85">
        <f t="shared" si="808"/>
        <v>0</v>
      </c>
      <c r="I226" s="85">
        <f t="shared" si="808"/>
        <v>44.075791810961377</v>
      </c>
      <c r="J226" s="85">
        <f t="shared" si="808"/>
        <v>0</v>
      </c>
      <c r="K226" s="85">
        <f t="shared" si="808"/>
        <v>0</v>
      </c>
      <c r="L226" s="85">
        <f t="shared" si="808"/>
        <v>0</v>
      </c>
      <c r="M226" s="85">
        <f t="shared" si="808"/>
        <v>0</v>
      </c>
      <c r="N226" s="85">
        <f t="shared" si="808"/>
        <v>0</v>
      </c>
      <c r="O226" s="85">
        <f t="shared" si="808"/>
        <v>108.13947564396781</v>
      </c>
      <c r="P226" s="85" t="e">
        <f t="shared" si="808"/>
        <v>#N/A</v>
      </c>
      <c r="Q226" s="85">
        <f t="shared" si="808"/>
        <v>2.4253332919784918</v>
      </c>
      <c r="R226" s="85">
        <f t="shared" si="808"/>
        <v>0</v>
      </c>
      <c r="S226" s="85">
        <f t="shared" si="808"/>
        <v>8.2760238573426417</v>
      </c>
      <c r="T226" s="85">
        <f t="shared" si="808"/>
        <v>0</v>
      </c>
      <c r="U226" s="85">
        <f t="shared" si="808"/>
        <v>0</v>
      </c>
      <c r="V226" s="85">
        <f t="shared" si="808"/>
        <v>20.783482317361965</v>
      </c>
      <c r="W226" s="85">
        <f t="shared" si="808"/>
        <v>0</v>
      </c>
      <c r="X226" s="85">
        <f t="shared" si="808"/>
        <v>0</v>
      </c>
      <c r="Y226" s="85">
        <f t="shared" si="808"/>
        <v>0</v>
      </c>
      <c r="Z226" s="85">
        <f t="shared" si="808"/>
        <v>0</v>
      </c>
      <c r="AB226" s="85">
        <f t="shared" ref="AB226" si="849">AB147*AB$1</f>
        <v>0</v>
      </c>
      <c r="AC226" s="85">
        <f t="shared" si="824"/>
        <v>417.34791549762059</v>
      </c>
      <c r="AD226" s="85">
        <f t="shared" si="824"/>
        <v>31.450305331716798</v>
      </c>
      <c r="AE226" s="85">
        <f t="shared" si="824"/>
        <v>0</v>
      </c>
      <c r="AF226" s="85">
        <f t="shared" si="824"/>
        <v>0</v>
      </c>
      <c r="AG226" s="85">
        <f t="shared" si="824"/>
        <v>44.075791810961377</v>
      </c>
      <c r="AH226" s="85">
        <f t="shared" si="824"/>
        <v>0</v>
      </c>
      <c r="AI226" s="85">
        <f t="shared" si="824"/>
        <v>0</v>
      </c>
      <c r="AJ226" s="85">
        <f t="shared" si="824"/>
        <v>0</v>
      </c>
      <c r="AK226" s="85">
        <f t="shared" si="824"/>
        <v>0</v>
      </c>
      <c r="AL226" s="85">
        <f t="shared" si="824"/>
        <v>0</v>
      </c>
      <c r="AM226" s="85">
        <f t="shared" si="824"/>
        <v>93.373442825112775</v>
      </c>
      <c r="AN226" s="85" t="e">
        <f t="shared" si="824"/>
        <v>#N/A</v>
      </c>
      <c r="AO226" s="85">
        <f t="shared" si="824"/>
        <v>3.3954666087698882</v>
      </c>
      <c r="AP226" s="85">
        <f t="shared" si="824"/>
        <v>0</v>
      </c>
      <c r="AQ226" s="85">
        <f t="shared" si="824"/>
        <v>8.2760238573426417</v>
      </c>
      <c r="AR226" s="85">
        <f t="shared" si="824"/>
        <v>0</v>
      </c>
      <c r="AS226" s="85">
        <f t="shared" si="824"/>
        <v>0</v>
      </c>
      <c r="AT226" s="85">
        <f t="shared" si="824"/>
        <v>20.783482317361965</v>
      </c>
      <c r="AU226" s="85">
        <f t="shared" ref="AU226:DF230" si="850">AU147*AU$1</f>
        <v>0</v>
      </c>
      <c r="AV226" s="85">
        <f t="shared" si="850"/>
        <v>0</v>
      </c>
      <c r="AW226" s="85">
        <f t="shared" si="850"/>
        <v>0</v>
      </c>
      <c r="AX226" s="85">
        <f t="shared" si="850"/>
        <v>0</v>
      </c>
      <c r="AZ226" s="85">
        <f t="shared" ref="AZ226" si="851">AZ147*AZ$1</f>
        <v>0</v>
      </c>
      <c r="BA226" s="85">
        <f t="shared" si="850"/>
        <v>446.13053035952544</v>
      </c>
      <c r="BB226" s="85">
        <f t="shared" si="850"/>
        <v>40.101859912586988</v>
      </c>
      <c r="BC226" s="85">
        <f t="shared" si="850"/>
        <v>0</v>
      </c>
      <c r="BD226" s="85">
        <f t="shared" si="850"/>
        <v>0</v>
      </c>
      <c r="BE226" s="85">
        <f t="shared" si="850"/>
        <v>44.075791810961377</v>
      </c>
      <c r="BF226" s="85">
        <f t="shared" si="850"/>
        <v>0</v>
      </c>
      <c r="BG226" s="85">
        <f t="shared" si="850"/>
        <v>0</v>
      </c>
      <c r="BH226" s="85">
        <f t="shared" si="850"/>
        <v>0</v>
      </c>
      <c r="BI226" s="85">
        <f t="shared" si="850"/>
        <v>0</v>
      </c>
      <c r="BJ226" s="85">
        <f t="shared" si="850"/>
        <v>0</v>
      </c>
      <c r="BK226" s="85">
        <f t="shared" si="850"/>
        <v>98.58498382000279</v>
      </c>
      <c r="BL226" s="85" t="e">
        <f t="shared" si="850"/>
        <v>#N/A</v>
      </c>
      <c r="BM226" s="85">
        <f t="shared" si="850"/>
        <v>3.8805332671655863</v>
      </c>
      <c r="BN226" s="85">
        <f t="shared" si="850"/>
        <v>0</v>
      </c>
      <c r="BO226" s="85">
        <f t="shared" si="850"/>
        <v>8.2760238573426417</v>
      </c>
      <c r="BP226" s="85">
        <f t="shared" si="850"/>
        <v>0</v>
      </c>
      <c r="BQ226" s="85">
        <f t="shared" si="850"/>
        <v>0</v>
      </c>
      <c r="BR226" s="85">
        <f t="shared" si="850"/>
        <v>23.318053331674399</v>
      </c>
      <c r="BS226" s="85">
        <f t="shared" si="850"/>
        <v>0</v>
      </c>
      <c r="BT226" s="85">
        <f t="shared" si="850"/>
        <v>0</v>
      </c>
      <c r="BU226" s="85">
        <f t="shared" si="850"/>
        <v>0</v>
      </c>
      <c r="BV226" s="85">
        <f t="shared" si="850"/>
        <v>0</v>
      </c>
      <c r="BX226" s="85">
        <f t="shared" ref="BX226" si="852">BX147*BX$1</f>
        <v>0</v>
      </c>
      <c r="BY226" s="85">
        <f t="shared" si="850"/>
        <v>458.12328655198576</v>
      </c>
      <c r="BZ226" s="85">
        <f t="shared" si="850"/>
        <v>31.50471762467825</v>
      </c>
      <c r="CA226" s="85">
        <f t="shared" si="850"/>
        <v>0</v>
      </c>
      <c r="CB226" s="85">
        <f t="shared" si="850"/>
        <v>0</v>
      </c>
      <c r="CC226" s="85">
        <f t="shared" si="850"/>
        <v>44.075791810961377</v>
      </c>
      <c r="CD226" s="85">
        <f t="shared" si="850"/>
        <v>0</v>
      </c>
      <c r="CE226" s="85">
        <f t="shared" si="850"/>
        <v>0</v>
      </c>
      <c r="CF226" s="85">
        <f t="shared" si="850"/>
        <v>0</v>
      </c>
      <c r="CG226" s="85">
        <f t="shared" si="850"/>
        <v>0</v>
      </c>
      <c r="CH226" s="85">
        <f t="shared" si="850"/>
        <v>0</v>
      </c>
      <c r="CI226" s="85">
        <f t="shared" si="850"/>
        <v>31.703541052247594</v>
      </c>
      <c r="CJ226" s="85" t="e">
        <f t="shared" si="850"/>
        <v>#N/A</v>
      </c>
      <c r="CK226" s="85">
        <f t="shared" si="850"/>
        <v>2.9103999503741891</v>
      </c>
      <c r="CL226" s="85">
        <f t="shared" si="850"/>
        <v>0</v>
      </c>
      <c r="CM226" s="85">
        <f t="shared" si="850"/>
        <v>8.2760238573426417</v>
      </c>
      <c r="CN226" s="85">
        <f t="shared" si="850"/>
        <v>0</v>
      </c>
      <c r="CO226" s="85">
        <f t="shared" si="850"/>
        <v>0</v>
      </c>
      <c r="CP226" s="85">
        <f t="shared" si="850"/>
        <v>7.0967988400748183</v>
      </c>
      <c r="CQ226" s="85">
        <f t="shared" si="850"/>
        <v>0</v>
      </c>
      <c r="CR226" s="85">
        <f t="shared" si="850"/>
        <v>0</v>
      </c>
      <c r="CS226" s="85">
        <f t="shared" si="850"/>
        <v>0</v>
      </c>
      <c r="CT226" s="85">
        <f t="shared" si="850"/>
        <v>0</v>
      </c>
      <c r="CV226" s="85">
        <f t="shared" ref="CV226" si="853">CV147*CV$1</f>
        <v>0</v>
      </c>
      <c r="CW226" s="85">
        <f t="shared" si="850"/>
        <v>295.02180233452486</v>
      </c>
      <c r="CX226" s="85">
        <f t="shared" si="850"/>
        <v>35.041516667172353</v>
      </c>
      <c r="CY226" s="85">
        <f t="shared" si="850"/>
        <v>0</v>
      </c>
      <c r="CZ226" s="85">
        <f t="shared" si="850"/>
        <v>0</v>
      </c>
      <c r="DA226" s="85">
        <f t="shared" si="850"/>
        <v>126.83033970092968</v>
      </c>
      <c r="DB226" s="85">
        <f t="shared" si="850"/>
        <v>0</v>
      </c>
      <c r="DC226" s="85">
        <f t="shared" si="850"/>
        <v>0</v>
      </c>
      <c r="DD226" s="85">
        <f t="shared" si="850"/>
        <v>0</v>
      </c>
      <c r="DE226" s="85">
        <f t="shared" si="850"/>
        <v>0</v>
      </c>
      <c r="DF226" s="85">
        <f t="shared" si="850"/>
        <v>0</v>
      </c>
      <c r="DG226" s="85">
        <f t="shared" ref="DG226:FN230" si="854">DG147*DG$1</f>
        <v>31.703541052247594</v>
      </c>
      <c r="DH226" s="85" t="e">
        <f t="shared" si="854"/>
        <v>#N/A</v>
      </c>
      <c r="DI226" s="85">
        <f t="shared" si="854"/>
        <v>5.3357332423526822</v>
      </c>
      <c r="DJ226" s="85">
        <f t="shared" si="854"/>
        <v>0</v>
      </c>
      <c r="DK226" s="85">
        <f t="shared" si="854"/>
        <v>8.2760238573426417</v>
      </c>
      <c r="DL226" s="85">
        <f t="shared" si="854"/>
        <v>0</v>
      </c>
      <c r="DM226" s="85">
        <f t="shared" si="854"/>
        <v>0</v>
      </c>
      <c r="DN226" s="85">
        <f t="shared" si="854"/>
        <v>8.1106272457997921</v>
      </c>
      <c r="DO226" s="85">
        <f t="shared" si="854"/>
        <v>0</v>
      </c>
      <c r="DP226" s="85">
        <f t="shared" si="854"/>
        <v>0</v>
      </c>
      <c r="DQ226" s="85">
        <f t="shared" si="854"/>
        <v>0</v>
      </c>
      <c r="DR226" s="85">
        <f t="shared" si="854"/>
        <v>0</v>
      </c>
      <c r="DT226" s="85">
        <f t="shared" ref="DT226" si="855">DT147*DT$1</f>
        <v>0</v>
      </c>
      <c r="DU226" s="85">
        <f t="shared" si="854"/>
        <v>707.57261535516125</v>
      </c>
      <c r="DV226" s="85">
        <f t="shared" si="854"/>
        <v>36.782710041938678</v>
      </c>
      <c r="DW226" s="85">
        <f t="shared" si="854"/>
        <v>0</v>
      </c>
      <c r="DX226" s="85">
        <f t="shared" si="854"/>
        <v>0</v>
      </c>
      <c r="DY226" s="85">
        <f t="shared" si="854"/>
        <v>0</v>
      </c>
      <c r="DZ226" s="85">
        <f t="shared" si="854"/>
        <v>0</v>
      </c>
      <c r="EA226" s="85">
        <f t="shared" si="854"/>
        <v>0</v>
      </c>
      <c r="EB226" s="85">
        <f t="shared" si="854"/>
        <v>0</v>
      </c>
      <c r="EC226" s="85">
        <f t="shared" si="854"/>
        <v>0</v>
      </c>
      <c r="ED226" s="85">
        <f t="shared" si="854"/>
        <v>0</v>
      </c>
      <c r="EE226" s="85">
        <f t="shared" si="854"/>
        <v>39.520852544582617</v>
      </c>
      <c r="EF226" s="85" t="e">
        <f t="shared" si="854"/>
        <v>#N/A</v>
      </c>
      <c r="EG226" s="85">
        <f t="shared" si="854"/>
        <v>2.9103999503741891</v>
      </c>
      <c r="EH226" s="85">
        <f t="shared" si="854"/>
        <v>0</v>
      </c>
      <c r="EI226" s="85">
        <f t="shared" si="854"/>
        <v>8.4641153086458836</v>
      </c>
      <c r="EJ226" s="85">
        <f t="shared" si="854"/>
        <v>0</v>
      </c>
      <c r="EK226" s="85">
        <f t="shared" si="854"/>
        <v>0</v>
      </c>
      <c r="EL226" s="85">
        <f t="shared" si="854"/>
        <v>8.6175414486622781</v>
      </c>
      <c r="EM226" s="85">
        <f t="shared" si="854"/>
        <v>0</v>
      </c>
      <c r="EN226" s="85">
        <f t="shared" si="854"/>
        <v>0</v>
      </c>
      <c r="EO226" s="85">
        <f t="shared" si="854"/>
        <v>0</v>
      </c>
      <c r="EP226" s="85">
        <f t="shared" si="854"/>
        <v>0</v>
      </c>
      <c r="ER226" s="85">
        <f t="shared" ref="ER226" si="856">ER147*ER$1</f>
        <v>0</v>
      </c>
      <c r="ES226" s="85">
        <f t="shared" si="854"/>
        <v>405.35515930516016</v>
      </c>
      <c r="ET226" s="85">
        <f t="shared" si="854"/>
        <v>35.69446418270973</v>
      </c>
      <c r="EU226" s="85">
        <f t="shared" si="854"/>
        <v>0</v>
      </c>
      <c r="EV226" s="85">
        <f t="shared" si="854"/>
        <v>0</v>
      </c>
      <c r="EW226" s="85">
        <f t="shared" si="854"/>
        <v>0</v>
      </c>
      <c r="EX226" s="85">
        <f t="shared" si="854"/>
        <v>0</v>
      </c>
      <c r="EY226" s="85">
        <f t="shared" si="854"/>
        <v>0</v>
      </c>
      <c r="EZ226" s="85">
        <f t="shared" si="854"/>
        <v>0</v>
      </c>
      <c r="FA226" s="85">
        <f t="shared" si="854"/>
        <v>0</v>
      </c>
      <c r="FB226" s="85">
        <f t="shared" si="854"/>
        <v>0</v>
      </c>
      <c r="FC226" s="85">
        <f t="shared" si="854"/>
        <v>42.126623042027624</v>
      </c>
      <c r="FD226" s="85" t="e">
        <f t="shared" si="854"/>
        <v>#N/A</v>
      </c>
      <c r="FE226" s="85">
        <f t="shared" si="854"/>
        <v>10.186399826309664</v>
      </c>
      <c r="FF226" s="85">
        <f t="shared" si="854"/>
        <v>0</v>
      </c>
      <c r="FG226" s="85">
        <f t="shared" si="854"/>
        <v>7.3355666008264331</v>
      </c>
      <c r="FH226" s="85">
        <f t="shared" si="854"/>
        <v>0</v>
      </c>
      <c r="FI226" s="85">
        <f t="shared" si="854"/>
        <v>0</v>
      </c>
      <c r="FJ226" s="85">
        <f t="shared" si="854"/>
        <v>9.6313698543872537</v>
      </c>
      <c r="FK226" s="85">
        <f t="shared" si="854"/>
        <v>0</v>
      </c>
      <c r="FL226" s="85">
        <f t="shared" si="854"/>
        <v>0</v>
      </c>
      <c r="FM226" s="85">
        <f t="shared" si="854"/>
        <v>0</v>
      </c>
      <c r="FN226" s="85">
        <f t="shared" si="854"/>
        <v>0</v>
      </c>
    </row>
    <row r="227" spans="1:170" x14ac:dyDescent="0.25">
      <c r="A227" s="97">
        <v>223</v>
      </c>
      <c r="B227" s="62" t="s">
        <v>92</v>
      </c>
      <c r="D227" s="84">
        <f t="shared" si="584"/>
        <v>0</v>
      </c>
      <c r="E227" s="84">
        <f t="shared" si="808"/>
        <v>0</v>
      </c>
      <c r="F227" s="84">
        <f t="shared" si="808"/>
        <v>0</v>
      </c>
      <c r="G227" s="84">
        <f t="shared" si="808"/>
        <v>0</v>
      </c>
      <c r="H227" s="84">
        <f t="shared" si="808"/>
        <v>0</v>
      </c>
      <c r="I227" s="84">
        <f t="shared" si="808"/>
        <v>0</v>
      </c>
      <c r="J227" s="84">
        <f t="shared" si="808"/>
        <v>0</v>
      </c>
      <c r="K227" s="84">
        <f t="shared" si="808"/>
        <v>0</v>
      </c>
      <c r="L227" s="84">
        <f t="shared" si="808"/>
        <v>0</v>
      </c>
      <c r="M227" s="84">
        <f t="shared" si="808"/>
        <v>0</v>
      </c>
      <c r="N227" s="84">
        <f t="shared" si="808"/>
        <v>0</v>
      </c>
      <c r="O227" s="84">
        <f t="shared" si="808"/>
        <v>0</v>
      </c>
      <c r="P227" s="84" t="e">
        <f t="shared" si="808"/>
        <v>#N/A</v>
      </c>
      <c r="Q227" s="84">
        <f t="shared" si="808"/>
        <v>0</v>
      </c>
      <c r="R227" s="84">
        <f t="shared" si="808"/>
        <v>0</v>
      </c>
      <c r="S227" s="84">
        <f t="shared" si="808"/>
        <v>0</v>
      </c>
      <c r="T227" s="84">
        <f t="shared" si="808"/>
        <v>0</v>
      </c>
      <c r="U227" s="84">
        <f t="shared" si="808"/>
        <v>0</v>
      </c>
      <c r="V227" s="84">
        <f t="shared" si="808"/>
        <v>0</v>
      </c>
      <c r="W227" s="84">
        <f t="shared" si="808"/>
        <v>0</v>
      </c>
      <c r="X227" s="84">
        <f t="shared" si="808"/>
        <v>0</v>
      </c>
      <c r="Y227" s="84">
        <f t="shared" si="808"/>
        <v>0</v>
      </c>
      <c r="Z227" s="84">
        <f t="shared" si="808"/>
        <v>0</v>
      </c>
      <c r="AB227" s="84">
        <f t="shared" ref="AB227:CM231" si="857">AB148*AB$1</f>
        <v>0</v>
      </c>
      <c r="AC227" s="84">
        <f t="shared" si="857"/>
        <v>0</v>
      </c>
      <c r="AD227" s="84">
        <f t="shared" si="857"/>
        <v>0</v>
      </c>
      <c r="AE227" s="84">
        <f t="shared" si="857"/>
        <v>0</v>
      </c>
      <c r="AF227" s="84">
        <f t="shared" si="857"/>
        <v>0</v>
      </c>
      <c r="AG227" s="84">
        <f t="shared" si="857"/>
        <v>0</v>
      </c>
      <c r="AH227" s="84">
        <f t="shared" si="857"/>
        <v>0</v>
      </c>
      <c r="AI227" s="84">
        <f t="shared" si="857"/>
        <v>0</v>
      </c>
      <c r="AJ227" s="84">
        <f t="shared" si="857"/>
        <v>0</v>
      </c>
      <c r="AK227" s="84">
        <f t="shared" si="857"/>
        <v>0</v>
      </c>
      <c r="AL227" s="84">
        <f t="shared" si="857"/>
        <v>0</v>
      </c>
      <c r="AM227" s="84">
        <f t="shared" si="857"/>
        <v>0</v>
      </c>
      <c r="AN227" s="84" t="e">
        <f t="shared" si="857"/>
        <v>#N/A</v>
      </c>
      <c r="AO227" s="84">
        <f t="shared" si="857"/>
        <v>0</v>
      </c>
      <c r="AP227" s="84">
        <f t="shared" si="857"/>
        <v>0</v>
      </c>
      <c r="AQ227" s="84">
        <f t="shared" si="857"/>
        <v>0</v>
      </c>
      <c r="AR227" s="84">
        <f t="shared" si="857"/>
        <v>0</v>
      </c>
      <c r="AS227" s="84">
        <f t="shared" si="857"/>
        <v>0</v>
      </c>
      <c r="AT227" s="84">
        <f t="shared" si="857"/>
        <v>0</v>
      </c>
      <c r="AU227" s="84">
        <f t="shared" si="857"/>
        <v>0</v>
      </c>
      <c r="AV227" s="84">
        <f t="shared" si="857"/>
        <v>0</v>
      </c>
      <c r="AW227" s="84">
        <f t="shared" si="857"/>
        <v>0</v>
      </c>
      <c r="AX227" s="84">
        <f t="shared" si="857"/>
        <v>0</v>
      </c>
      <c r="AZ227" s="84">
        <f t="shared" ref="AZ227" si="858">AZ148*AZ$1</f>
        <v>0</v>
      </c>
      <c r="BA227" s="84">
        <f t="shared" si="857"/>
        <v>0</v>
      </c>
      <c r="BB227" s="84">
        <f t="shared" si="857"/>
        <v>0</v>
      </c>
      <c r="BC227" s="84">
        <f t="shared" si="857"/>
        <v>0</v>
      </c>
      <c r="BD227" s="84">
        <f t="shared" si="857"/>
        <v>0</v>
      </c>
      <c r="BE227" s="84">
        <f t="shared" si="857"/>
        <v>0</v>
      </c>
      <c r="BF227" s="84">
        <f t="shared" si="857"/>
        <v>0</v>
      </c>
      <c r="BG227" s="84">
        <f t="shared" si="857"/>
        <v>0</v>
      </c>
      <c r="BH227" s="84">
        <f t="shared" si="857"/>
        <v>0</v>
      </c>
      <c r="BI227" s="84">
        <f t="shared" si="857"/>
        <v>0</v>
      </c>
      <c r="BJ227" s="84">
        <f t="shared" si="857"/>
        <v>0</v>
      </c>
      <c r="BK227" s="84">
        <f t="shared" si="857"/>
        <v>0</v>
      </c>
      <c r="BL227" s="84" t="e">
        <f t="shared" si="857"/>
        <v>#N/A</v>
      </c>
      <c r="BM227" s="84">
        <f t="shared" si="857"/>
        <v>0</v>
      </c>
      <c r="BN227" s="84">
        <f t="shared" si="857"/>
        <v>0</v>
      </c>
      <c r="BO227" s="84">
        <f t="shared" si="857"/>
        <v>0</v>
      </c>
      <c r="BP227" s="84">
        <f t="shared" si="857"/>
        <v>0</v>
      </c>
      <c r="BQ227" s="84">
        <f t="shared" si="857"/>
        <v>0</v>
      </c>
      <c r="BR227" s="84">
        <f t="shared" si="857"/>
        <v>0</v>
      </c>
      <c r="BS227" s="84">
        <f t="shared" si="857"/>
        <v>0</v>
      </c>
      <c r="BT227" s="84">
        <f t="shared" si="857"/>
        <v>0</v>
      </c>
      <c r="BU227" s="84">
        <f t="shared" si="857"/>
        <v>0</v>
      </c>
      <c r="BV227" s="84">
        <f t="shared" si="857"/>
        <v>0</v>
      </c>
      <c r="BX227" s="84">
        <f t="shared" ref="BX227" si="859">BX148*BX$1</f>
        <v>0</v>
      </c>
      <c r="BY227" s="84">
        <f t="shared" si="857"/>
        <v>0</v>
      </c>
      <c r="BZ227" s="84">
        <f t="shared" si="857"/>
        <v>0</v>
      </c>
      <c r="CA227" s="84">
        <f t="shared" si="857"/>
        <v>0</v>
      </c>
      <c r="CB227" s="84">
        <f t="shared" si="857"/>
        <v>0</v>
      </c>
      <c r="CC227" s="84">
        <f t="shared" si="857"/>
        <v>0</v>
      </c>
      <c r="CD227" s="84">
        <f t="shared" si="857"/>
        <v>0</v>
      </c>
      <c r="CE227" s="84">
        <f t="shared" si="857"/>
        <v>0</v>
      </c>
      <c r="CF227" s="84">
        <f t="shared" si="857"/>
        <v>0</v>
      </c>
      <c r="CG227" s="84">
        <f t="shared" si="857"/>
        <v>0</v>
      </c>
      <c r="CH227" s="84">
        <f t="shared" si="857"/>
        <v>0</v>
      </c>
      <c r="CI227" s="84">
        <f t="shared" si="857"/>
        <v>0</v>
      </c>
      <c r="CJ227" s="84" t="e">
        <f t="shared" si="857"/>
        <v>#N/A</v>
      </c>
      <c r="CK227" s="84">
        <f t="shared" si="857"/>
        <v>0</v>
      </c>
      <c r="CL227" s="84">
        <f t="shared" si="857"/>
        <v>0</v>
      </c>
      <c r="CM227" s="84">
        <f t="shared" si="857"/>
        <v>0</v>
      </c>
      <c r="CN227" s="84">
        <f t="shared" si="850"/>
        <v>0</v>
      </c>
      <c r="CO227" s="84">
        <f t="shared" si="850"/>
        <v>0</v>
      </c>
      <c r="CP227" s="84">
        <f t="shared" si="850"/>
        <v>0</v>
      </c>
      <c r="CQ227" s="84">
        <f t="shared" si="850"/>
        <v>0</v>
      </c>
      <c r="CR227" s="84">
        <f t="shared" si="850"/>
        <v>0</v>
      </c>
      <c r="CS227" s="84">
        <f t="shared" si="850"/>
        <v>0</v>
      </c>
      <c r="CT227" s="84">
        <f t="shared" si="850"/>
        <v>0</v>
      </c>
      <c r="CV227" s="84">
        <f t="shared" ref="CV227" si="860">CV148*CV$1</f>
        <v>0</v>
      </c>
      <c r="CW227" s="84">
        <f t="shared" si="850"/>
        <v>0</v>
      </c>
      <c r="CX227" s="84">
        <f t="shared" si="850"/>
        <v>0</v>
      </c>
      <c r="CY227" s="84">
        <f t="shared" si="850"/>
        <v>0</v>
      </c>
      <c r="CZ227" s="84">
        <f t="shared" si="850"/>
        <v>0</v>
      </c>
      <c r="DA227" s="84">
        <f t="shared" si="850"/>
        <v>0</v>
      </c>
      <c r="DB227" s="84">
        <f t="shared" si="850"/>
        <v>0</v>
      </c>
      <c r="DC227" s="84">
        <f t="shared" si="850"/>
        <v>0</v>
      </c>
      <c r="DD227" s="84">
        <f t="shared" si="850"/>
        <v>0</v>
      </c>
      <c r="DE227" s="84">
        <f t="shared" si="850"/>
        <v>0</v>
      </c>
      <c r="DF227" s="84">
        <f t="shared" si="850"/>
        <v>0</v>
      </c>
      <c r="DG227" s="84">
        <f t="shared" si="854"/>
        <v>0</v>
      </c>
      <c r="DH227" s="84" t="e">
        <f t="shared" si="854"/>
        <v>#N/A</v>
      </c>
      <c r="DI227" s="84">
        <f t="shared" si="854"/>
        <v>0</v>
      </c>
      <c r="DJ227" s="84">
        <f t="shared" si="854"/>
        <v>0</v>
      </c>
      <c r="DK227" s="84">
        <f t="shared" si="854"/>
        <v>0</v>
      </c>
      <c r="DL227" s="84">
        <f t="shared" si="854"/>
        <v>0</v>
      </c>
      <c r="DM227" s="84">
        <f t="shared" si="854"/>
        <v>0</v>
      </c>
      <c r="DN227" s="84">
        <f t="shared" si="854"/>
        <v>0</v>
      </c>
      <c r="DO227" s="84">
        <f t="shared" si="854"/>
        <v>0</v>
      </c>
      <c r="DP227" s="84">
        <f t="shared" si="854"/>
        <v>0</v>
      </c>
      <c r="DQ227" s="84">
        <f t="shared" si="854"/>
        <v>0</v>
      </c>
      <c r="DR227" s="84">
        <f t="shared" si="854"/>
        <v>0</v>
      </c>
      <c r="DT227" s="84">
        <f t="shared" ref="DT227" si="861">DT148*DT$1</f>
        <v>0</v>
      </c>
      <c r="DU227" s="84">
        <f t="shared" si="854"/>
        <v>0</v>
      </c>
      <c r="DV227" s="84">
        <f t="shared" si="854"/>
        <v>0</v>
      </c>
      <c r="DW227" s="84">
        <f t="shared" si="854"/>
        <v>0</v>
      </c>
      <c r="DX227" s="84">
        <f t="shared" si="854"/>
        <v>0</v>
      </c>
      <c r="DY227" s="84">
        <f t="shared" si="854"/>
        <v>0</v>
      </c>
      <c r="DZ227" s="84">
        <f t="shared" si="854"/>
        <v>0</v>
      </c>
      <c r="EA227" s="84">
        <f t="shared" si="854"/>
        <v>0</v>
      </c>
      <c r="EB227" s="84">
        <f t="shared" si="854"/>
        <v>0</v>
      </c>
      <c r="EC227" s="84">
        <f t="shared" si="854"/>
        <v>0</v>
      </c>
      <c r="ED227" s="84">
        <f t="shared" si="854"/>
        <v>0</v>
      </c>
      <c r="EE227" s="84">
        <f t="shared" si="854"/>
        <v>0</v>
      </c>
      <c r="EF227" s="84" t="e">
        <f t="shared" si="854"/>
        <v>#N/A</v>
      </c>
      <c r="EG227" s="84">
        <f t="shared" si="854"/>
        <v>0</v>
      </c>
      <c r="EH227" s="84">
        <f t="shared" si="854"/>
        <v>0</v>
      </c>
      <c r="EI227" s="84">
        <f t="shared" si="854"/>
        <v>0</v>
      </c>
      <c r="EJ227" s="84">
        <f t="shared" si="854"/>
        <v>0</v>
      </c>
      <c r="EK227" s="84">
        <f t="shared" si="854"/>
        <v>0</v>
      </c>
      <c r="EL227" s="84">
        <f t="shared" si="854"/>
        <v>0</v>
      </c>
      <c r="EM227" s="84">
        <f t="shared" si="854"/>
        <v>0</v>
      </c>
      <c r="EN227" s="84">
        <f t="shared" si="854"/>
        <v>0</v>
      </c>
      <c r="EO227" s="84">
        <f t="shared" si="854"/>
        <v>0</v>
      </c>
      <c r="EP227" s="84">
        <f t="shared" si="854"/>
        <v>0</v>
      </c>
      <c r="ER227" s="84">
        <f t="shared" ref="ER227" si="862">ER148*ER$1</f>
        <v>0</v>
      </c>
      <c r="ES227" s="84">
        <f t="shared" si="854"/>
        <v>0</v>
      </c>
      <c r="ET227" s="84">
        <f t="shared" si="854"/>
        <v>0</v>
      </c>
      <c r="EU227" s="84">
        <f t="shared" si="854"/>
        <v>0</v>
      </c>
      <c r="EV227" s="84">
        <f t="shared" si="854"/>
        <v>0</v>
      </c>
      <c r="EW227" s="84">
        <f t="shared" si="854"/>
        <v>0</v>
      </c>
      <c r="EX227" s="84">
        <f t="shared" si="854"/>
        <v>0</v>
      </c>
      <c r="EY227" s="84">
        <f t="shared" si="854"/>
        <v>0</v>
      </c>
      <c r="EZ227" s="84">
        <f t="shared" si="854"/>
        <v>0</v>
      </c>
      <c r="FA227" s="84">
        <f t="shared" si="854"/>
        <v>0</v>
      </c>
      <c r="FB227" s="84">
        <f t="shared" si="854"/>
        <v>0</v>
      </c>
      <c r="FC227" s="84">
        <f t="shared" si="854"/>
        <v>0</v>
      </c>
      <c r="FD227" s="84" t="e">
        <f t="shared" si="854"/>
        <v>#N/A</v>
      </c>
      <c r="FE227" s="84">
        <f t="shared" si="854"/>
        <v>0</v>
      </c>
      <c r="FF227" s="84">
        <f t="shared" si="854"/>
        <v>0</v>
      </c>
      <c r="FG227" s="84">
        <f t="shared" si="854"/>
        <v>0</v>
      </c>
      <c r="FH227" s="84">
        <f t="shared" si="854"/>
        <v>0</v>
      </c>
      <c r="FI227" s="84">
        <f t="shared" si="854"/>
        <v>0</v>
      </c>
      <c r="FJ227" s="84">
        <f t="shared" si="854"/>
        <v>0</v>
      </c>
      <c r="FK227" s="84">
        <f t="shared" si="854"/>
        <v>0</v>
      </c>
      <c r="FL227" s="84">
        <f t="shared" si="854"/>
        <v>0</v>
      </c>
      <c r="FM227" s="84">
        <f t="shared" si="854"/>
        <v>0</v>
      </c>
      <c r="FN227" s="84">
        <f t="shared" si="854"/>
        <v>0</v>
      </c>
    </row>
    <row r="228" spans="1:170" x14ac:dyDescent="0.25">
      <c r="A228" s="97">
        <v>224</v>
      </c>
      <c r="B228" s="63" t="s">
        <v>93</v>
      </c>
      <c r="D228" s="85">
        <f t="shared" si="584"/>
        <v>0</v>
      </c>
      <c r="E228" s="85">
        <f t="shared" si="808"/>
        <v>110.33335697063532</v>
      </c>
      <c r="F228" s="85">
        <f t="shared" si="808"/>
        <v>14.800143685513786</v>
      </c>
      <c r="G228" s="85">
        <f t="shared" si="808"/>
        <v>0</v>
      </c>
      <c r="H228" s="85">
        <f t="shared" si="808"/>
        <v>0</v>
      </c>
      <c r="I228" s="85">
        <f t="shared" si="808"/>
        <v>6.2965416872801976</v>
      </c>
      <c r="J228" s="85">
        <f t="shared" si="808"/>
        <v>0</v>
      </c>
      <c r="K228" s="85">
        <f t="shared" si="808"/>
        <v>0</v>
      </c>
      <c r="L228" s="85">
        <f t="shared" si="808"/>
        <v>0</v>
      </c>
      <c r="M228" s="85">
        <f t="shared" si="808"/>
        <v>0</v>
      </c>
      <c r="N228" s="85">
        <f t="shared" si="808"/>
        <v>0</v>
      </c>
      <c r="O228" s="85">
        <f t="shared" si="808"/>
        <v>13.897442653040041</v>
      </c>
      <c r="P228" s="85" t="e">
        <f t="shared" si="808"/>
        <v>#N/A</v>
      </c>
      <c r="Q228" s="85">
        <f t="shared" si="808"/>
        <v>0.97013331679139658</v>
      </c>
      <c r="R228" s="85">
        <f t="shared" si="808"/>
        <v>0</v>
      </c>
      <c r="S228" s="85">
        <f t="shared" si="808"/>
        <v>0.37618290260648374</v>
      </c>
      <c r="T228" s="85">
        <f t="shared" si="808"/>
        <v>0</v>
      </c>
      <c r="U228" s="85">
        <f t="shared" si="808"/>
        <v>0</v>
      </c>
      <c r="V228" s="85">
        <f t="shared" si="808"/>
        <v>0.50691420286248701</v>
      </c>
      <c r="W228" s="85">
        <f t="shared" si="808"/>
        <v>0</v>
      </c>
      <c r="X228" s="85">
        <f t="shared" si="808"/>
        <v>0</v>
      </c>
      <c r="Y228" s="85">
        <f t="shared" si="808"/>
        <v>0</v>
      </c>
      <c r="Z228" s="85">
        <f t="shared" si="808"/>
        <v>0</v>
      </c>
      <c r="AB228" s="85">
        <f t="shared" ref="AB228" si="863">AB149*AB$1</f>
        <v>0</v>
      </c>
      <c r="AC228" s="85">
        <f t="shared" si="857"/>
        <v>7.195653715476217</v>
      </c>
      <c r="AD228" s="85">
        <f t="shared" si="857"/>
        <v>15.45309120105116</v>
      </c>
      <c r="AE228" s="85">
        <f t="shared" si="857"/>
        <v>0</v>
      </c>
      <c r="AF228" s="85">
        <f t="shared" si="857"/>
        <v>0</v>
      </c>
      <c r="AG228" s="85">
        <f t="shared" si="857"/>
        <v>6.2965416872801976</v>
      </c>
      <c r="AH228" s="85">
        <f t="shared" si="857"/>
        <v>0</v>
      </c>
      <c r="AI228" s="85">
        <f t="shared" si="857"/>
        <v>0</v>
      </c>
      <c r="AJ228" s="85">
        <f t="shared" si="857"/>
        <v>0</v>
      </c>
      <c r="AK228" s="85">
        <f t="shared" si="857"/>
        <v>0</v>
      </c>
      <c r="AL228" s="85">
        <f t="shared" si="857"/>
        <v>0</v>
      </c>
      <c r="AM228" s="85">
        <f t="shared" si="857"/>
        <v>2.6057704974450075</v>
      </c>
      <c r="AN228" s="85" t="e">
        <f t="shared" si="857"/>
        <v>#N/A</v>
      </c>
      <c r="AO228" s="85">
        <f t="shared" si="857"/>
        <v>0.48506665839569829</v>
      </c>
      <c r="AP228" s="85">
        <f t="shared" si="857"/>
        <v>0</v>
      </c>
      <c r="AQ228" s="85">
        <f t="shared" si="857"/>
        <v>0.37618290260648374</v>
      </c>
      <c r="AR228" s="85">
        <f t="shared" si="857"/>
        <v>0</v>
      </c>
      <c r="AS228" s="85">
        <f t="shared" si="857"/>
        <v>0</v>
      </c>
      <c r="AT228" s="85">
        <f t="shared" si="857"/>
        <v>0.50691420286248701</v>
      </c>
      <c r="AU228" s="85">
        <f t="shared" si="857"/>
        <v>0</v>
      </c>
      <c r="AV228" s="85">
        <f t="shared" si="857"/>
        <v>0</v>
      </c>
      <c r="AW228" s="85">
        <f t="shared" si="857"/>
        <v>0</v>
      </c>
      <c r="AX228" s="85">
        <f t="shared" si="857"/>
        <v>0</v>
      </c>
      <c r="AZ228" s="85">
        <f t="shared" ref="AZ228" si="864">AZ149*AZ$1</f>
        <v>0</v>
      </c>
      <c r="BA228" s="85">
        <f t="shared" si="857"/>
        <v>7.195653715476217</v>
      </c>
      <c r="BB228" s="85">
        <f t="shared" si="857"/>
        <v>19.425188587236846</v>
      </c>
      <c r="BC228" s="85">
        <f t="shared" si="857"/>
        <v>0</v>
      </c>
      <c r="BD228" s="85">
        <f t="shared" si="857"/>
        <v>0</v>
      </c>
      <c r="BE228" s="85">
        <f t="shared" si="857"/>
        <v>6.2965416872801976</v>
      </c>
      <c r="BF228" s="85">
        <f t="shared" si="857"/>
        <v>0</v>
      </c>
      <c r="BG228" s="85">
        <f t="shared" si="857"/>
        <v>0</v>
      </c>
      <c r="BH228" s="85">
        <f t="shared" si="857"/>
        <v>0</v>
      </c>
      <c r="BI228" s="85">
        <f t="shared" si="857"/>
        <v>0</v>
      </c>
      <c r="BJ228" s="85">
        <f t="shared" si="857"/>
        <v>0</v>
      </c>
      <c r="BK228" s="85">
        <f t="shared" si="857"/>
        <v>2.6057704974450075</v>
      </c>
      <c r="BL228" s="85" t="e">
        <f t="shared" si="857"/>
        <v>#N/A</v>
      </c>
      <c r="BM228" s="85">
        <f t="shared" si="857"/>
        <v>0.48506665839569829</v>
      </c>
      <c r="BN228" s="85">
        <f t="shared" si="857"/>
        <v>0</v>
      </c>
      <c r="BO228" s="85">
        <f t="shared" si="857"/>
        <v>0.37618290260648374</v>
      </c>
      <c r="BP228" s="85">
        <f t="shared" si="857"/>
        <v>0</v>
      </c>
      <c r="BQ228" s="85">
        <f t="shared" si="857"/>
        <v>0</v>
      </c>
      <c r="BR228" s="85">
        <f t="shared" si="857"/>
        <v>0.50691420286248701</v>
      </c>
      <c r="BS228" s="85">
        <f t="shared" si="857"/>
        <v>0</v>
      </c>
      <c r="BT228" s="85">
        <f t="shared" si="857"/>
        <v>0</v>
      </c>
      <c r="BU228" s="85">
        <f t="shared" si="857"/>
        <v>0</v>
      </c>
      <c r="BV228" s="85">
        <f t="shared" si="857"/>
        <v>0</v>
      </c>
      <c r="BX228" s="85">
        <f t="shared" ref="BX228" si="865">BX149*BX$1</f>
        <v>0</v>
      </c>
      <c r="BY228" s="85">
        <f t="shared" si="857"/>
        <v>7.195653715476217</v>
      </c>
      <c r="BZ228" s="85">
        <f t="shared" si="857"/>
        <v>15.289854322166818</v>
      </c>
      <c r="CA228" s="85">
        <f t="shared" si="857"/>
        <v>0</v>
      </c>
      <c r="CB228" s="85">
        <f t="shared" si="857"/>
        <v>0</v>
      </c>
      <c r="CC228" s="85">
        <f t="shared" si="857"/>
        <v>6.2965416872801976</v>
      </c>
      <c r="CD228" s="85">
        <f t="shared" si="857"/>
        <v>0</v>
      </c>
      <c r="CE228" s="85">
        <f t="shared" si="857"/>
        <v>0</v>
      </c>
      <c r="CF228" s="85">
        <f t="shared" si="857"/>
        <v>0</v>
      </c>
      <c r="CG228" s="85">
        <f t="shared" si="857"/>
        <v>0</v>
      </c>
      <c r="CH228" s="85">
        <f t="shared" si="857"/>
        <v>0</v>
      </c>
      <c r="CI228" s="85">
        <f t="shared" si="857"/>
        <v>0.86859016581500259</v>
      </c>
      <c r="CJ228" s="85" t="e">
        <f t="shared" si="857"/>
        <v>#N/A</v>
      </c>
      <c r="CK228" s="85">
        <f t="shared" si="857"/>
        <v>0.48506665839569829</v>
      </c>
      <c r="CL228" s="85">
        <f t="shared" si="857"/>
        <v>0</v>
      </c>
      <c r="CM228" s="85">
        <f t="shared" si="857"/>
        <v>0.37618290260648374</v>
      </c>
      <c r="CN228" s="85">
        <f t="shared" si="850"/>
        <v>0</v>
      </c>
      <c r="CO228" s="85">
        <f t="shared" si="850"/>
        <v>0</v>
      </c>
      <c r="CP228" s="85">
        <f t="shared" si="850"/>
        <v>0</v>
      </c>
      <c r="CQ228" s="85">
        <f t="shared" si="850"/>
        <v>0</v>
      </c>
      <c r="CR228" s="85">
        <f t="shared" si="850"/>
        <v>0</v>
      </c>
      <c r="CS228" s="85">
        <f t="shared" si="850"/>
        <v>0</v>
      </c>
      <c r="CT228" s="85">
        <f t="shared" si="850"/>
        <v>0</v>
      </c>
      <c r="CV228" s="85">
        <f t="shared" ref="CV228" si="866">CV149*CV$1</f>
        <v>0</v>
      </c>
      <c r="CW228" s="85">
        <f t="shared" si="850"/>
        <v>4.7971024769841444</v>
      </c>
      <c r="CX228" s="85">
        <f t="shared" si="850"/>
        <v>16.976635403971699</v>
      </c>
      <c r="CY228" s="85">
        <f t="shared" si="850"/>
        <v>0</v>
      </c>
      <c r="CZ228" s="85">
        <f t="shared" si="850"/>
        <v>0</v>
      </c>
      <c r="DA228" s="85">
        <f t="shared" si="850"/>
        <v>18.439872084177722</v>
      </c>
      <c r="DB228" s="85">
        <f t="shared" si="850"/>
        <v>0</v>
      </c>
      <c r="DC228" s="85">
        <f t="shared" si="850"/>
        <v>0</v>
      </c>
      <c r="DD228" s="85">
        <f t="shared" si="850"/>
        <v>0</v>
      </c>
      <c r="DE228" s="85">
        <f t="shared" si="850"/>
        <v>0</v>
      </c>
      <c r="DF228" s="85">
        <f t="shared" si="850"/>
        <v>0</v>
      </c>
      <c r="DG228" s="85">
        <f t="shared" si="854"/>
        <v>0.86859016581500259</v>
      </c>
      <c r="DH228" s="85" t="e">
        <f t="shared" si="854"/>
        <v>#N/A</v>
      </c>
      <c r="DI228" s="85">
        <f t="shared" si="854"/>
        <v>0.48506665839569829</v>
      </c>
      <c r="DJ228" s="85">
        <f t="shared" si="854"/>
        <v>0</v>
      </c>
      <c r="DK228" s="85">
        <f t="shared" si="854"/>
        <v>0.37618290260648374</v>
      </c>
      <c r="DL228" s="85">
        <f t="shared" si="854"/>
        <v>0</v>
      </c>
      <c r="DM228" s="85">
        <f t="shared" si="854"/>
        <v>0</v>
      </c>
      <c r="DN228" s="85">
        <f t="shared" si="854"/>
        <v>0</v>
      </c>
      <c r="DO228" s="85">
        <f t="shared" si="854"/>
        <v>0</v>
      </c>
      <c r="DP228" s="85">
        <f t="shared" si="854"/>
        <v>0</v>
      </c>
      <c r="DQ228" s="85">
        <f t="shared" si="854"/>
        <v>0</v>
      </c>
      <c r="DR228" s="85">
        <f t="shared" si="854"/>
        <v>0</v>
      </c>
      <c r="DT228" s="85">
        <f t="shared" ref="DT228" si="867">DT149*DT$1</f>
        <v>0</v>
      </c>
      <c r="DU228" s="85">
        <f t="shared" si="854"/>
        <v>14.391307430952434</v>
      </c>
      <c r="DV228" s="85">
        <f t="shared" si="854"/>
        <v>17.847232091354865</v>
      </c>
      <c r="DW228" s="85">
        <f t="shared" si="854"/>
        <v>0</v>
      </c>
      <c r="DX228" s="85">
        <f t="shared" si="854"/>
        <v>0</v>
      </c>
      <c r="DY228" s="85">
        <f t="shared" si="854"/>
        <v>0</v>
      </c>
      <c r="DZ228" s="85">
        <f t="shared" si="854"/>
        <v>0</v>
      </c>
      <c r="EA228" s="85">
        <f t="shared" si="854"/>
        <v>0</v>
      </c>
      <c r="EB228" s="85">
        <f t="shared" si="854"/>
        <v>0</v>
      </c>
      <c r="EC228" s="85">
        <f t="shared" si="854"/>
        <v>0</v>
      </c>
      <c r="ED228" s="85">
        <f t="shared" si="854"/>
        <v>0</v>
      </c>
      <c r="EE228" s="85">
        <f t="shared" si="854"/>
        <v>1.3028852487225038</v>
      </c>
      <c r="EF228" s="85" t="e">
        <f t="shared" si="854"/>
        <v>#N/A</v>
      </c>
      <c r="EG228" s="85">
        <f t="shared" si="854"/>
        <v>0.48506665839569829</v>
      </c>
      <c r="EH228" s="85">
        <f t="shared" si="854"/>
        <v>0</v>
      </c>
      <c r="EI228" s="85">
        <f t="shared" si="854"/>
        <v>0.37618290260648374</v>
      </c>
      <c r="EJ228" s="85">
        <f t="shared" si="854"/>
        <v>0</v>
      </c>
      <c r="EK228" s="85">
        <f t="shared" si="854"/>
        <v>0</v>
      </c>
      <c r="EL228" s="85">
        <f t="shared" si="854"/>
        <v>0</v>
      </c>
      <c r="EM228" s="85">
        <f t="shared" si="854"/>
        <v>0</v>
      </c>
      <c r="EN228" s="85">
        <f t="shared" si="854"/>
        <v>0</v>
      </c>
      <c r="EO228" s="85">
        <f t="shared" si="854"/>
        <v>0</v>
      </c>
      <c r="EP228" s="85">
        <f t="shared" si="854"/>
        <v>0</v>
      </c>
      <c r="ER228" s="85">
        <f t="shared" ref="ER228" si="868">ER149*ER$1</f>
        <v>0</v>
      </c>
      <c r="ES228" s="85">
        <f t="shared" si="854"/>
        <v>7.195653715476217</v>
      </c>
      <c r="ET228" s="85">
        <f t="shared" si="854"/>
        <v>17.303109161740384</v>
      </c>
      <c r="EU228" s="85">
        <f t="shared" si="854"/>
        <v>0</v>
      </c>
      <c r="EV228" s="85">
        <f t="shared" si="854"/>
        <v>0</v>
      </c>
      <c r="EW228" s="85">
        <f t="shared" si="854"/>
        <v>0</v>
      </c>
      <c r="EX228" s="85">
        <f t="shared" si="854"/>
        <v>0</v>
      </c>
      <c r="EY228" s="85">
        <f t="shared" si="854"/>
        <v>0</v>
      </c>
      <c r="EZ228" s="85">
        <f t="shared" si="854"/>
        <v>0</v>
      </c>
      <c r="FA228" s="85">
        <f t="shared" si="854"/>
        <v>0</v>
      </c>
      <c r="FB228" s="85">
        <f t="shared" si="854"/>
        <v>0</v>
      </c>
      <c r="FC228" s="85">
        <f t="shared" si="854"/>
        <v>1.3028852487225038</v>
      </c>
      <c r="FD228" s="85" t="e">
        <f t="shared" si="854"/>
        <v>#N/A</v>
      </c>
      <c r="FE228" s="85">
        <f t="shared" si="854"/>
        <v>1.4551999751870945</v>
      </c>
      <c r="FF228" s="85">
        <f t="shared" si="854"/>
        <v>0</v>
      </c>
      <c r="FG228" s="85">
        <f t="shared" si="854"/>
        <v>0.18809145130324187</v>
      </c>
      <c r="FH228" s="85">
        <f t="shared" si="854"/>
        <v>0</v>
      </c>
      <c r="FI228" s="85">
        <f t="shared" si="854"/>
        <v>0</v>
      </c>
      <c r="FJ228" s="85">
        <f t="shared" si="854"/>
        <v>0.50691420286248701</v>
      </c>
      <c r="FK228" s="85">
        <f t="shared" si="854"/>
        <v>0</v>
      </c>
      <c r="FL228" s="85">
        <f t="shared" si="854"/>
        <v>0</v>
      </c>
      <c r="FM228" s="85">
        <f t="shared" si="854"/>
        <v>0</v>
      </c>
      <c r="FN228" s="85">
        <f t="shared" si="854"/>
        <v>0</v>
      </c>
    </row>
    <row r="229" spans="1:170" x14ac:dyDescent="0.25">
      <c r="A229" s="97">
        <v>225</v>
      </c>
      <c r="B229" s="62" t="s">
        <v>94</v>
      </c>
      <c r="D229" s="84">
        <f t="shared" si="584"/>
        <v>0</v>
      </c>
      <c r="E229" s="84">
        <f t="shared" si="808"/>
        <v>31.18116610039694</v>
      </c>
      <c r="F229" s="84">
        <f t="shared" si="808"/>
        <v>73.075709447224327</v>
      </c>
      <c r="G229" s="84">
        <f t="shared" si="808"/>
        <v>0</v>
      </c>
      <c r="H229" s="84">
        <f t="shared" si="808"/>
        <v>0</v>
      </c>
      <c r="I229" s="84">
        <f t="shared" si="808"/>
        <v>1.799011910651485</v>
      </c>
      <c r="J229" s="84">
        <f t="shared" si="808"/>
        <v>0</v>
      </c>
      <c r="K229" s="84">
        <f t="shared" si="808"/>
        <v>0</v>
      </c>
      <c r="L229" s="84">
        <f t="shared" si="808"/>
        <v>0</v>
      </c>
      <c r="M229" s="84">
        <f t="shared" si="808"/>
        <v>0</v>
      </c>
      <c r="N229" s="84">
        <f t="shared" si="808"/>
        <v>0</v>
      </c>
      <c r="O229" s="84">
        <f t="shared" si="808"/>
        <v>0</v>
      </c>
      <c r="P229" s="84" t="e">
        <f t="shared" si="808"/>
        <v>#N/A</v>
      </c>
      <c r="Q229" s="84">
        <f t="shared" si="808"/>
        <v>0</v>
      </c>
      <c r="R229" s="84">
        <f t="shared" si="808"/>
        <v>0</v>
      </c>
      <c r="S229" s="84">
        <f t="shared" si="808"/>
        <v>0</v>
      </c>
      <c r="T229" s="84">
        <f t="shared" si="808"/>
        <v>0</v>
      </c>
      <c r="U229" s="84">
        <f t="shared" si="808"/>
        <v>0</v>
      </c>
      <c r="V229" s="84">
        <f t="shared" si="808"/>
        <v>6.0829704343498436</v>
      </c>
      <c r="W229" s="84">
        <f t="shared" si="808"/>
        <v>0</v>
      </c>
      <c r="X229" s="84">
        <f t="shared" si="808"/>
        <v>0</v>
      </c>
      <c r="Y229" s="84">
        <f t="shared" si="808"/>
        <v>0</v>
      </c>
      <c r="Z229" s="84">
        <f t="shared" si="808"/>
        <v>0</v>
      </c>
      <c r="AB229" s="84">
        <f t="shared" ref="AB229" si="869">AB150*AB$1</f>
        <v>0</v>
      </c>
      <c r="AC229" s="84">
        <f t="shared" si="857"/>
        <v>0</v>
      </c>
      <c r="AD229" s="84">
        <f t="shared" si="857"/>
        <v>70.083033334344705</v>
      </c>
      <c r="AE229" s="84">
        <f t="shared" si="857"/>
        <v>0</v>
      </c>
      <c r="AF229" s="84">
        <f t="shared" si="857"/>
        <v>0</v>
      </c>
      <c r="AG229" s="84">
        <f t="shared" si="857"/>
        <v>1.799011910651485</v>
      </c>
      <c r="AH229" s="84">
        <f t="shared" si="857"/>
        <v>0</v>
      </c>
      <c r="AI229" s="84">
        <f t="shared" si="857"/>
        <v>0</v>
      </c>
      <c r="AJ229" s="84">
        <f t="shared" si="857"/>
        <v>0</v>
      </c>
      <c r="AK229" s="84">
        <f t="shared" si="857"/>
        <v>0</v>
      </c>
      <c r="AL229" s="84">
        <f t="shared" si="857"/>
        <v>0</v>
      </c>
      <c r="AM229" s="84">
        <f t="shared" si="857"/>
        <v>5.2115409948900151</v>
      </c>
      <c r="AN229" s="84" t="e">
        <f t="shared" si="857"/>
        <v>#N/A</v>
      </c>
      <c r="AO229" s="84">
        <f t="shared" si="857"/>
        <v>0</v>
      </c>
      <c r="AP229" s="84">
        <f t="shared" si="857"/>
        <v>0</v>
      </c>
      <c r="AQ229" s="84">
        <f t="shared" si="857"/>
        <v>0</v>
      </c>
      <c r="AR229" s="84">
        <f t="shared" si="857"/>
        <v>0</v>
      </c>
      <c r="AS229" s="84">
        <f t="shared" si="857"/>
        <v>0</v>
      </c>
      <c r="AT229" s="84">
        <f t="shared" si="857"/>
        <v>6.0829704343498436</v>
      </c>
      <c r="AU229" s="84">
        <f t="shared" si="857"/>
        <v>0</v>
      </c>
      <c r="AV229" s="84">
        <f t="shared" si="857"/>
        <v>0</v>
      </c>
      <c r="AW229" s="84">
        <f t="shared" si="857"/>
        <v>0</v>
      </c>
      <c r="AX229" s="84">
        <f t="shared" si="857"/>
        <v>0</v>
      </c>
      <c r="AZ229" s="84">
        <f t="shared" ref="AZ229" si="870">AZ150*AZ$1</f>
        <v>0</v>
      </c>
      <c r="BA229" s="84">
        <f t="shared" si="857"/>
        <v>2.3985512384920722</v>
      </c>
      <c r="BB229" s="84">
        <f t="shared" si="857"/>
        <v>96.092109369916727</v>
      </c>
      <c r="BC229" s="84">
        <f t="shared" si="857"/>
        <v>0</v>
      </c>
      <c r="BD229" s="84">
        <f t="shared" si="857"/>
        <v>0</v>
      </c>
      <c r="BE229" s="84">
        <f t="shared" si="857"/>
        <v>1.799011910651485</v>
      </c>
      <c r="BF229" s="84">
        <f t="shared" si="857"/>
        <v>0</v>
      </c>
      <c r="BG229" s="84">
        <f t="shared" si="857"/>
        <v>0</v>
      </c>
      <c r="BH229" s="84">
        <f t="shared" si="857"/>
        <v>0</v>
      </c>
      <c r="BI229" s="84">
        <f t="shared" si="857"/>
        <v>0</v>
      </c>
      <c r="BJ229" s="84">
        <f t="shared" si="857"/>
        <v>0</v>
      </c>
      <c r="BK229" s="84">
        <f t="shared" si="857"/>
        <v>5.6458360777975161</v>
      </c>
      <c r="BL229" s="84" t="e">
        <f t="shared" si="857"/>
        <v>#N/A</v>
      </c>
      <c r="BM229" s="84">
        <f t="shared" si="857"/>
        <v>0</v>
      </c>
      <c r="BN229" s="84">
        <f t="shared" si="857"/>
        <v>0</v>
      </c>
      <c r="BO229" s="84">
        <f t="shared" si="857"/>
        <v>0</v>
      </c>
      <c r="BP229" s="84">
        <f t="shared" si="857"/>
        <v>0</v>
      </c>
      <c r="BQ229" s="84">
        <f t="shared" si="857"/>
        <v>0</v>
      </c>
      <c r="BR229" s="84">
        <f t="shared" si="857"/>
        <v>6.5898846372123296</v>
      </c>
      <c r="BS229" s="84">
        <f t="shared" si="857"/>
        <v>0</v>
      </c>
      <c r="BT229" s="84">
        <f t="shared" si="857"/>
        <v>0</v>
      </c>
      <c r="BU229" s="84">
        <f t="shared" si="857"/>
        <v>0</v>
      </c>
      <c r="BV229" s="84">
        <f t="shared" si="857"/>
        <v>0</v>
      </c>
      <c r="BX229" s="84">
        <f t="shared" ref="BX229" si="871">BX150*BX$1</f>
        <v>0</v>
      </c>
      <c r="BY229" s="84">
        <f t="shared" si="857"/>
        <v>2.3985512384920722</v>
      </c>
      <c r="BZ229" s="84">
        <f t="shared" si="857"/>
        <v>75.524262630489488</v>
      </c>
      <c r="CA229" s="84">
        <f t="shared" si="857"/>
        <v>0</v>
      </c>
      <c r="CB229" s="84">
        <f t="shared" si="857"/>
        <v>0</v>
      </c>
      <c r="CC229" s="84">
        <f t="shared" si="857"/>
        <v>1.799011910651485</v>
      </c>
      <c r="CD229" s="84">
        <f t="shared" si="857"/>
        <v>0</v>
      </c>
      <c r="CE229" s="84">
        <f t="shared" si="857"/>
        <v>0</v>
      </c>
      <c r="CF229" s="84">
        <f t="shared" si="857"/>
        <v>0</v>
      </c>
      <c r="CG229" s="84">
        <f t="shared" si="857"/>
        <v>0</v>
      </c>
      <c r="CH229" s="84">
        <f t="shared" si="857"/>
        <v>0</v>
      </c>
      <c r="CI229" s="84">
        <f t="shared" si="857"/>
        <v>1.7371803316300052</v>
      </c>
      <c r="CJ229" s="84" t="e">
        <f t="shared" si="857"/>
        <v>#N/A</v>
      </c>
      <c r="CK229" s="84">
        <f t="shared" si="857"/>
        <v>0</v>
      </c>
      <c r="CL229" s="84">
        <f t="shared" si="857"/>
        <v>0</v>
      </c>
      <c r="CM229" s="84">
        <f t="shared" si="857"/>
        <v>0</v>
      </c>
      <c r="CN229" s="84">
        <f t="shared" si="850"/>
        <v>0</v>
      </c>
      <c r="CO229" s="84">
        <f t="shared" si="850"/>
        <v>0</v>
      </c>
      <c r="CP229" s="84">
        <f t="shared" si="850"/>
        <v>2.027656811449948</v>
      </c>
      <c r="CQ229" s="84">
        <f t="shared" si="850"/>
        <v>0</v>
      </c>
      <c r="CR229" s="84">
        <f t="shared" si="850"/>
        <v>0</v>
      </c>
      <c r="CS229" s="84">
        <f t="shared" si="850"/>
        <v>0</v>
      </c>
      <c r="CT229" s="84">
        <f t="shared" si="850"/>
        <v>0</v>
      </c>
      <c r="CV229" s="84">
        <f t="shared" ref="CV229" si="872">CV150*CV$1</f>
        <v>0</v>
      </c>
      <c r="CW229" s="84">
        <f t="shared" si="850"/>
        <v>0</v>
      </c>
      <c r="CX229" s="84">
        <f t="shared" si="850"/>
        <v>83.958168039513879</v>
      </c>
      <c r="CY229" s="84">
        <f t="shared" si="850"/>
        <v>0</v>
      </c>
      <c r="CZ229" s="84">
        <f t="shared" si="850"/>
        <v>0</v>
      </c>
      <c r="DA229" s="84">
        <f t="shared" si="850"/>
        <v>5.3970357319544551</v>
      </c>
      <c r="DB229" s="84">
        <f t="shared" si="850"/>
        <v>0</v>
      </c>
      <c r="DC229" s="84">
        <f t="shared" si="850"/>
        <v>0</v>
      </c>
      <c r="DD229" s="84">
        <f t="shared" si="850"/>
        <v>0</v>
      </c>
      <c r="DE229" s="84">
        <f t="shared" si="850"/>
        <v>0</v>
      </c>
      <c r="DF229" s="84">
        <f t="shared" si="850"/>
        <v>0</v>
      </c>
      <c r="DG229" s="84">
        <f t="shared" si="854"/>
        <v>1.7371803316300052</v>
      </c>
      <c r="DH229" s="84" t="e">
        <f t="shared" si="854"/>
        <v>#N/A</v>
      </c>
      <c r="DI229" s="84">
        <f t="shared" si="854"/>
        <v>0</v>
      </c>
      <c r="DJ229" s="84">
        <f t="shared" si="854"/>
        <v>0</v>
      </c>
      <c r="DK229" s="84">
        <f t="shared" si="854"/>
        <v>0</v>
      </c>
      <c r="DL229" s="84">
        <f t="shared" si="854"/>
        <v>0</v>
      </c>
      <c r="DM229" s="84">
        <f t="shared" si="854"/>
        <v>0</v>
      </c>
      <c r="DN229" s="84">
        <f t="shared" si="854"/>
        <v>2.5345710143124345</v>
      </c>
      <c r="DO229" s="84">
        <f t="shared" si="854"/>
        <v>0</v>
      </c>
      <c r="DP229" s="84">
        <f t="shared" si="854"/>
        <v>0</v>
      </c>
      <c r="DQ229" s="84">
        <f t="shared" si="854"/>
        <v>0</v>
      </c>
      <c r="DR229" s="84">
        <f t="shared" si="854"/>
        <v>0</v>
      </c>
      <c r="DT229" s="84">
        <f t="shared" ref="DT229" si="873">DT150*DT$1</f>
        <v>0</v>
      </c>
      <c r="DU229" s="84">
        <f t="shared" si="854"/>
        <v>2.3985512384920722</v>
      </c>
      <c r="DV229" s="84">
        <f t="shared" si="854"/>
        <v>88.202326890506797</v>
      </c>
      <c r="DW229" s="84">
        <f t="shared" si="854"/>
        <v>0</v>
      </c>
      <c r="DX229" s="84">
        <f t="shared" si="854"/>
        <v>0</v>
      </c>
      <c r="DY229" s="84">
        <f t="shared" si="854"/>
        <v>0</v>
      </c>
      <c r="DZ229" s="84">
        <f t="shared" si="854"/>
        <v>0</v>
      </c>
      <c r="EA229" s="84">
        <f t="shared" si="854"/>
        <v>0</v>
      </c>
      <c r="EB229" s="84">
        <f t="shared" si="854"/>
        <v>0</v>
      </c>
      <c r="EC229" s="84">
        <f t="shared" si="854"/>
        <v>0</v>
      </c>
      <c r="ED229" s="84">
        <f t="shared" si="854"/>
        <v>0</v>
      </c>
      <c r="EE229" s="84">
        <f t="shared" si="854"/>
        <v>2.1714754145375061</v>
      </c>
      <c r="EF229" s="84" t="e">
        <f t="shared" si="854"/>
        <v>#N/A</v>
      </c>
      <c r="EG229" s="84">
        <f t="shared" si="854"/>
        <v>0</v>
      </c>
      <c r="EH229" s="84">
        <f t="shared" si="854"/>
        <v>0</v>
      </c>
      <c r="EI229" s="84">
        <f t="shared" si="854"/>
        <v>0</v>
      </c>
      <c r="EJ229" s="84">
        <f t="shared" si="854"/>
        <v>0</v>
      </c>
      <c r="EK229" s="84">
        <f t="shared" si="854"/>
        <v>0</v>
      </c>
      <c r="EL229" s="84">
        <f t="shared" si="854"/>
        <v>2.5345710143124345</v>
      </c>
      <c r="EM229" s="84">
        <f t="shared" si="854"/>
        <v>0</v>
      </c>
      <c r="EN229" s="84">
        <f t="shared" si="854"/>
        <v>0</v>
      </c>
      <c r="EO229" s="84">
        <f t="shared" si="854"/>
        <v>0</v>
      </c>
      <c r="EP229" s="84">
        <f t="shared" si="854"/>
        <v>0</v>
      </c>
      <c r="ER229" s="84">
        <f t="shared" ref="ER229" si="874">ER150*ER$1</f>
        <v>0</v>
      </c>
      <c r="ES229" s="84">
        <f t="shared" si="854"/>
        <v>0</v>
      </c>
      <c r="ET229" s="84">
        <f t="shared" si="854"/>
        <v>85.590536828357301</v>
      </c>
      <c r="EU229" s="84">
        <f t="shared" si="854"/>
        <v>0</v>
      </c>
      <c r="EV229" s="84">
        <f t="shared" si="854"/>
        <v>0</v>
      </c>
      <c r="EW229" s="84">
        <f t="shared" si="854"/>
        <v>0</v>
      </c>
      <c r="EX229" s="84">
        <f t="shared" si="854"/>
        <v>0</v>
      </c>
      <c r="EY229" s="84">
        <f t="shared" si="854"/>
        <v>0</v>
      </c>
      <c r="EZ229" s="84">
        <f t="shared" si="854"/>
        <v>0</v>
      </c>
      <c r="FA229" s="84">
        <f t="shared" si="854"/>
        <v>0</v>
      </c>
      <c r="FB229" s="84">
        <f t="shared" si="854"/>
        <v>0</v>
      </c>
      <c r="FC229" s="84">
        <f t="shared" si="854"/>
        <v>2.6057704974450075</v>
      </c>
      <c r="FD229" s="84" t="e">
        <f t="shared" si="854"/>
        <v>#N/A</v>
      </c>
      <c r="FE229" s="84">
        <f t="shared" si="854"/>
        <v>0</v>
      </c>
      <c r="FF229" s="84">
        <f t="shared" si="854"/>
        <v>0</v>
      </c>
      <c r="FG229" s="84">
        <f t="shared" si="854"/>
        <v>0</v>
      </c>
      <c r="FH229" s="84">
        <f t="shared" si="854"/>
        <v>0</v>
      </c>
      <c r="FI229" s="84">
        <f t="shared" si="854"/>
        <v>0</v>
      </c>
      <c r="FJ229" s="84">
        <f t="shared" si="854"/>
        <v>2.5345710143124345</v>
      </c>
      <c r="FK229" s="84">
        <f t="shared" si="854"/>
        <v>0</v>
      </c>
      <c r="FL229" s="84">
        <f t="shared" si="854"/>
        <v>0</v>
      </c>
      <c r="FM229" s="84">
        <f t="shared" si="854"/>
        <v>0</v>
      </c>
      <c r="FN229" s="84">
        <f t="shared" si="854"/>
        <v>0</v>
      </c>
    </row>
    <row r="230" spans="1:170" x14ac:dyDescent="0.25">
      <c r="A230" s="97">
        <v>226</v>
      </c>
      <c r="B230" s="63" t="s">
        <v>95</v>
      </c>
      <c r="D230" s="85">
        <f t="shared" si="584"/>
        <v>101.54156468446914</v>
      </c>
      <c r="E230" s="85">
        <f t="shared" si="808"/>
        <v>7.195653715476217</v>
      </c>
      <c r="F230" s="85">
        <f t="shared" si="808"/>
        <v>207.5284853549617</v>
      </c>
      <c r="G230" s="85">
        <f t="shared" si="808"/>
        <v>0</v>
      </c>
      <c r="H230" s="85">
        <f t="shared" si="808"/>
        <v>0</v>
      </c>
      <c r="I230" s="85">
        <f t="shared" si="808"/>
        <v>0.44975297766287126</v>
      </c>
      <c r="J230" s="85">
        <f t="shared" si="808"/>
        <v>0</v>
      </c>
      <c r="K230" s="85">
        <f t="shared" si="808"/>
        <v>0</v>
      </c>
      <c r="L230" s="85">
        <f t="shared" si="808"/>
        <v>0</v>
      </c>
      <c r="M230" s="85">
        <f t="shared" si="808"/>
        <v>0</v>
      </c>
      <c r="N230" s="85">
        <f t="shared" si="808"/>
        <v>0</v>
      </c>
      <c r="O230" s="85">
        <f t="shared" si="808"/>
        <v>349.17324665763107</v>
      </c>
      <c r="P230" s="85" t="e">
        <f t="shared" si="808"/>
        <v>#N/A</v>
      </c>
      <c r="Q230" s="85">
        <f t="shared" si="808"/>
        <v>1.9402666335827932</v>
      </c>
      <c r="R230" s="85">
        <f t="shared" si="808"/>
        <v>0</v>
      </c>
      <c r="S230" s="85">
        <f t="shared" si="808"/>
        <v>6.7712922469167065</v>
      </c>
      <c r="T230" s="85">
        <f t="shared" si="808"/>
        <v>0</v>
      </c>
      <c r="U230" s="85">
        <f t="shared" si="808"/>
        <v>0</v>
      </c>
      <c r="V230" s="85">
        <f t="shared" si="808"/>
        <v>6.0829704343498436</v>
      </c>
      <c r="W230" s="85">
        <f t="shared" si="808"/>
        <v>0</v>
      </c>
      <c r="X230" s="85">
        <f t="shared" si="808"/>
        <v>0</v>
      </c>
      <c r="Y230" s="85">
        <f t="shared" si="808"/>
        <v>0</v>
      </c>
      <c r="Z230" s="85">
        <f t="shared" si="808"/>
        <v>0</v>
      </c>
      <c r="AB230" s="85">
        <f t="shared" ref="AB230" si="875">AB151*AB$1</f>
        <v>120.47304284598032</v>
      </c>
      <c r="AC230" s="85">
        <f t="shared" si="857"/>
        <v>580.44939971508154</v>
      </c>
      <c r="AD230" s="85">
        <f t="shared" si="857"/>
        <v>199.85635204739756</v>
      </c>
      <c r="AE230" s="85">
        <f t="shared" si="857"/>
        <v>0</v>
      </c>
      <c r="AF230" s="85">
        <f t="shared" si="857"/>
        <v>0</v>
      </c>
      <c r="AG230" s="85">
        <f t="shared" si="857"/>
        <v>0.44975297766287126</v>
      </c>
      <c r="AH230" s="85">
        <f t="shared" si="857"/>
        <v>0</v>
      </c>
      <c r="AI230" s="85">
        <f t="shared" si="857"/>
        <v>0</v>
      </c>
      <c r="AJ230" s="85">
        <f t="shared" si="857"/>
        <v>0</v>
      </c>
      <c r="AK230" s="85">
        <f t="shared" si="857"/>
        <v>0</v>
      </c>
      <c r="AL230" s="85">
        <f t="shared" si="857"/>
        <v>0</v>
      </c>
      <c r="AM230" s="85">
        <f t="shared" si="857"/>
        <v>20.41186889665256</v>
      </c>
      <c r="AN230" s="85" t="e">
        <f t="shared" si="857"/>
        <v>#N/A</v>
      </c>
      <c r="AO230" s="85">
        <f t="shared" si="857"/>
        <v>11.641599801496756</v>
      </c>
      <c r="AP230" s="85">
        <f t="shared" si="857"/>
        <v>0</v>
      </c>
      <c r="AQ230" s="85">
        <f t="shared" si="857"/>
        <v>6.7712922469167065</v>
      </c>
      <c r="AR230" s="85">
        <f t="shared" si="857"/>
        <v>0</v>
      </c>
      <c r="AS230" s="85">
        <f t="shared" si="857"/>
        <v>0</v>
      </c>
      <c r="AT230" s="85">
        <f t="shared" si="857"/>
        <v>6.0829704343498436</v>
      </c>
      <c r="AU230" s="85">
        <f t="shared" si="857"/>
        <v>0</v>
      </c>
      <c r="AV230" s="85">
        <f t="shared" si="857"/>
        <v>0</v>
      </c>
      <c r="AW230" s="85">
        <f t="shared" si="857"/>
        <v>0</v>
      </c>
      <c r="AX230" s="85">
        <f t="shared" si="857"/>
        <v>0</v>
      </c>
      <c r="AZ230" s="85">
        <f t="shared" ref="AZ230" si="876">AZ151*AZ$1</f>
        <v>120.47304284598032</v>
      </c>
      <c r="BA230" s="85">
        <f t="shared" si="857"/>
        <v>621.22477076944665</v>
      </c>
      <c r="BB230" s="85">
        <f t="shared" si="857"/>
        <v>272.93206149462191</v>
      </c>
      <c r="BC230" s="85">
        <f t="shared" si="857"/>
        <v>0</v>
      </c>
      <c r="BD230" s="85">
        <f t="shared" si="857"/>
        <v>0</v>
      </c>
      <c r="BE230" s="85">
        <f t="shared" si="857"/>
        <v>0.44975297766287126</v>
      </c>
      <c r="BF230" s="85">
        <f t="shared" si="857"/>
        <v>0</v>
      </c>
      <c r="BG230" s="85">
        <f t="shared" si="857"/>
        <v>0</v>
      </c>
      <c r="BH230" s="85">
        <f t="shared" si="857"/>
        <v>0</v>
      </c>
      <c r="BI230" s="85">
        <f t="shared" si="857"/>
        <v>0</v>
      </c>
      <c r="BJ230" s="85">
        <f t="shared" si="857"/>
        <v>0</v>
      </c>
      <c r="BK230" s="85">
        <f t="shared" si="857"/>
        <v>21.714754145375068</v>
      </c>
      <c r="BL230" s="85" t="e">
        <f t="shared" si="857"/>
        <v>#N/A</v>
      </c>
      <c r="BM230" s="85">
        <f t="shared" si="857"/>
        <v>11.641599801496756</v>
      </c>
      <c r="BN230" s="85">
        <f t="shared" si="857"/>
        <v>0</v>
      </c>
      <c r="BO230" s="85">
        <f t="shared" si="857"/>
        <v>6.7712922469167065</v>
      </c>
      <c r="BP230" s="85">
        <f t="shared" si="857"/>
        <v>0</v>
      </c>
      <c r="BQ230" s="85">
        <f t="shared" si="857"/>
        <v>0</v>
      </c>
      <c r="BR230" s="85">
        <f t="shared" si="857"/>
        <v>6.5898846372123296</v>
      </c>
      <c r="BS230" s="85">
        <f t="shared" si="857"/>
        <v>0</v>
      </c>
      <c r="BT230" s="85">
        <f t="shared" si="857"/>
        <v>0</v>
      </c>
      <c r="BU230" s="85">
        <f t="shared" si="857"/>
        <v>0</v>
      </c>
      <c r="BV230" s="85">
        <f t="shared" si="857"/>
        <v>0</v>
      </c>
      <c r="BX230" s="85">
        <f t="shared" ref="BX230" si="877">BX151*BX$1</f>
        <v>120.47304284598032</v>
      </c>
      <c r="BY230" s="85">
        <f t="shared" si="857"/>
        <v>638.01462943889112</v>
      </c>
      <c r="BZ230" s="85">
        <f t="shared" si="857"/>
        <v>214.493258854027</v>
      </c>
      <c r="CA230" s="85">
        <f t="shared" si="857"/>
        <v>0</v>
      </c>
      <c r="CB230" s="85">
        <f t="shared" si="857"/>
        <v>0</v>
      </c>
      <c r="CC230" s="85">
        <f t="shared" si="857"/>
        <v>0.44975297766287126</v>
      </c>
      <c r="CD230" s="85">
        <f t="shared" si="857"/>
        <v>0</v>
      </c>
      <c r="CE230" s="85">
        <f t="shared" si="857"/>
        <v>0</v>
      </c>
      <c r="CF230" s="85">
        <f t="shared" si="857"/>
        <v>0</v>
      </c>
      <c r="CG230" s="85">
        <f t="shared" si="857"/>
        <v>0</v>
      </c>
      <c r="CH230" s="85">
        <f t="shared" si="857"/>
        <v>0</v>
      </c>
      <c r="CI230" s="85">
        <f t="shared" si="857"/>
        <v>6.9487213265200207</v>
      </c>
      <c r="CJ230" s="85" t="e">
        <f t="shared" si="857"/>
        <v>#N/A</v>
      </c>
      <c r="CK230" s="85">
        <f t="shared" si="857"/>
        <v>9.7013331679139672</v>
      </c>
      <c r="CL230" s="85">
        <f t="shared" si="857"/>
        <v>0</v>
      </c>
      <c r="CM230" s="85">
        <f t="shared" si="857"/>
        <v>6.9593836982199502</v>
      </c>
      <c r="CN230" s="85">
        <f t="shared" si="850"/>
        <v>0</v>
      </c>
      <c r="CO230" s="85">
        <f t="shared" si="850"/>
        <v>0</v>
      </c>
      <c r="CP230" s="85">
        <f t="shared" si="850"/>
        <v>2.027656811449948</v>
      </c>
      <c r="CQ230" s="85">
        <f t="shared" si="850"/>
        <v>0</v>
      </c>
      <c r="CR230" s="85">
        <f t="shared" si="850"/>
        <v>0</v>
      </c>
      <c r="CS230" s="85">
        <f t="shared" si="850"/>
        <v>0</v>
      </c>
      <c r="CT230" s="85">
        <f t="shared" si="850"/>
        <v>0</v>
      </c>
      <c r="CV230" s="85">
        <f t="shared" ref="CV230" si="878">CV151*CV$1</f>
        <v>97.2389560113984</v>
      </c>
      <c r="CW230" s="85">
        <f t="shared" si="850"/>
        <v>410.15226178214436</v>
      </c>
      <c r="CX230" s="85">
        <f t="shared" si="850"/>
        <v>238.48908005002548</v>
      </c>
      <c r="CY230" s="85">
        <f t="shared" si="850"/>
        <v>0</v>
      </c>
      <c r="CZ230" s="85">
        <f t="shared" si="850"/>
        <v>0</v>
      </c>
      <c r="DA230" s="85">
        <f t="shared" si="850"/>
        <v>0.89950595532574251</v>
      </c>
      <c r="DB230" s="85">
        <f t="shared" si="850"/>
        <v>0</v>
      </c>
      <c r="DC230" s="85">
        <f t="shared" si="850"/>
        <v>0</v>
      </c>
      <c r="DD230" s="85">
        <f t="shared" si="850"/>
        <v>0</v>
      </c>
      <c r="DE230" s="85">
        <f t="shared" si="850"/>
        <v>0</v>
      </c>
      <c r="DF230" s="85">
        <f t="shared" si="850"/>
        <v>0</v>
      </c>
      <c r="DG230" s="85">
        <f t="shared" si="854"/>
        <v>6.9487213265200207</v>
      </c>
      <c r="DH230" s="85" t="e">
        <f t="shared" si="854"/>
        <v>#N/A</v>
      </c>
      <c r="DI230" s="85">
        <f t="shared" si="854"/>
        <v>16.492266385453743</v>
      </c>
      <c r="DJ230" s="85">
        <f t="shared" si="854"/>
        <v>0</v>
      </c>
      <c r="DK230" s="85">
        <f t="shared" si="854"/>
        <v>6.7712922469167065</v>
      </c>
      <c r="DL230" s="85">
        <f t="shared" si="854"/>
        <v>0</v>
      </c>
      <c r="DM230" s="85">
        <f t="shared" si="854"/>
        <v>0</v>
      </c>
      <c r="DN230" s="85">
        <f t="shared" si="854"/>
        <v>2.5345710143124345</v>
      </c>
      <c r="DO230" s="85">
        <f t="shared" si="854"/>
        <v>0</v>
      </c>
      <c r="DP230" s="85">
        <f t="shared" si="854"/>
        <v>0</v>
      </c>
      <c r="DQ230" s="85">
        <f t="shared" si="854"/>
        <v>0</v>
      </c>
      <c r="DR230" s="85">
        <f t="shared" si="854"/>
        <v>0</v>
      </c>
      <c r="DT230" s="85">
        <f t="shared" ref="DT230" si="879">DT151*DT$1</f>
        <v>97.2389560113984</v>
      </c>
      <c r="DU230" s="85">
        <f t="shared" si="854"/>
        <v>921.04367558095578</v>
      </c>
      <c r="DV230" s="85">
        <f t="shared" si="854"/>
        <v>250.51419679450544</v>
      </c>
      <c r="DW230" s="85">
        <f t="shared" si="854"/>
        <v>0</v>
      </c>
      <c r="DX230" s="85">
        <f t="shared" si="854"/>
        <v>0</v>
      </c>
      <c r="DY230" s="85">
        <f t="shared" si="854"/>
        <v>0</v>
      </c>
      <c r="DZ230" s="85">
        <f t="shared" si="854"/>
        <v>0</v>
      </c>
      <c r="EA230" s="85">
        <f t="shared" si="854"/>
        <v>0</v>
      </c>
      <c r="EB230" s="85">
        <f t="shared" si="854"/>
        <v>0</v>
      </c>
      <c r="EC230" s="85">
        <f t="shared" si="854"/>
        <v>0</v>
      </c>
      <c r="ED230" s="85">
        <f t="shared" si="854"/>
        <v>0</v>
      </c>
      <c r="EE230" s="85">
        <f t="shared" si="854"/>
        <v>8.6859016581500246</v>
      </c>
      <c r="EF230" s="85" t="e">
        <f t="shared" si="854"/>
        <v>#N/A</v>
      </c>
      <c r="EG230" s="85">
        <f t="shared" si="854"/>
        <v>9.2162665095182668</v>
      </c>
      <c r="EH230" s="85">
        <f t="shared" si="854"/>
        <v>0</v>
      </c>
      <c r="EI230" s="85">
        <f t="shared" si="854"/>
        <v>6.9593836982199502</v>
      </c>
      <c r="EJ230" s="85">
        <f t="shared" si="854"/>
        <v>0</v>
      </c>
      <c r="EK230" s="85">
        <f t="shared" si="854"/>
        <v>0</v>
      </c>
      <c r="EL230" s="85">
        <f t="shared" si="854"/>
        <v>2.5345710143124345</v>
      </c>
      <c r="EM230" s="85">
        <f t="shared" si="854"/>
        <v>0</v>
      </c>
      <c r="EN230" s="85">
        <f t="shared" ref="EN230:FN230" si="880">EN151*EN$1</f>
        <v>0</v>
      </c>
      <c r="EO230" s="85">
        <f t="shared" si="880"/>
        <v>0</v>
      </c>
      <c r="EP230" s="85">
        <f t="shared" si="880"/>
        <v>0</v>
      </c>
      <c r="ER230" s="85">
        <f t="shared" ref="ER230" si="881">ER151*ER$1</f>
        <v>85.191651726800359</v>
      </c>
      <c r="ES230" s="85">
        <f t="shared" si="880"/>
        <v>563.65954104563696</v>
      </c>
      <c r="ET230" s="85">
        <f t="shared" si="880"/>
        <v>243.05971265878711</v>
      </c>
      <c r="EU230" s="85">
        <f t="shared" si="880"/>
        <v>0</v>
      </c>
      <c r="EV230" s="85">
        <f t="shared" si="880"/>
        <v>0</v>
      </c>
      <c r="EW230" s="85">
        <f t="shared" si="880"/>
        <v>0</v>
      </c>
      <c r="EX230" s="85">
        <f t="shared" si="880"/>
        <v>0</v>
      </c>
      <c r="EY230" s="85">
        <f t="shared" si="880"/>
        <v>0</v>
      </c>
      <c r="EZ230" s="85">
        <f t="shared" si="880"/>
        <v>0</v>
      </c>
      <c r="FA230" s="85">
        <f t="shared" si="880"/>
        <v>0</v>
      </c>
      <c r="FB230" s="85">
        <f t="shared" si="880"/>
        <v>0</v>
      </c>
      <c r="FC230" s="85">
        <f t="shared" si="880"/>
        <v>9.1201967410575264</v>
      </c>
      <c r="FD230" s="85" t="e">
        <f t="shared" si="880"/>
        <v>#N/A</v>
      </c>
      <c r="FE230" s="85">
        <f t="shared" si="880"/>
        <v>32.984532770907485</v>
      </c>
      <c r="FF230" s="85">
        <f t="shared" si="880"/>
        <v>0</v>
      </c>
      <c r="FG230" s="85">
        <f t="shared" si="880"/>
        <v>6.0189264417037398</v>
      </c>
      <c r="FH230" s="85">
        <f t="shared" si="880"/>
        <v>0</v>
      </c>
      <c r="FI230" s="85">
        <f t="shared" si="880"/>
        <v>0</v>
      </c>
      <c r="FJ230" s="85">
        <f t="shared" si="880"/>
        <v>2.5345710143124345</v>
      </c>
      <c r="FK230" s="85">
        <f t="shared" si="880"/>
        <v>0</v>
      </c>
      <c r="FL230" s="85">
        <f t="shared" si="880"/>
        <v>0</v>
      </c>
      <c r="FM230" s="85">
        <f t="shared" si="880"/>
        <v>0</v>
      </c>
      <c r="FN230" s="85">
        <f t="shared" si="880"/>
        <v>0</v>
      </c>
    </row>
    <row r="231" spans="1:170" x14ac:dyDescent="0.25">
      <c r="A231" s="97">
        <v>227</v>
      </c>
      <c r="B231" s="62" t="s">
        <v>96</v>
      </c>
      <c r="D231" s="84">
        <f t="shared" si="584"/>
        <v>0</v>
      </c>
      <c r="E231" s="84">
        <f t="shared" si="808"/>
        <v>0</v>
      </c>
      <c r="F231" s="84">
        <f t="shared" si="808"/>
        <v>0</v>
      </c>
      <c r="G231" s="84">
        <f t="shared" si="808"/>
        <v>0</v>
      </c>
      <c r="H231" s="84">
        <f t="shared" si="808"/>
        <v>0</v>
      </c>
      <c r="I231" s="84">
        <f t="shared" si="808"/>
        <v>0</v>
      </c>
      <c r="J231" s="84">
        <f t="shared" si="808"/>
        <v>0</v>
      </c>
      <c r="K231" s="84">
        <f t="shared" si="808"/>
        <v>0</v>
      </c>
      <c r="L231" s="84">
        <f t="shared" si="808"/>
        <v>0</v>
      </c>
      <c r="M231" s="84">
        <f t="shared" si="808"/>
        <v>0</v>
      </c>
      <c r="N231" s="84">
        <f t="shared" si="808"/>
        <v>0</v>
      </c>
      <c r="O231" s="84">
        <f t="shared" si="808"/>
        <v>0</v>
      </c>
      <c r="P231" s="84" t="e">
        <f t="shared" si="808"/>
        <v>#N/A</v>
      </c>
      <c r="Q231" s="84">
        <f t="shared" si="808"/>
        <v>0</v>
      </c>
      <c r="R231" s="84">
        <f t="shared" si="808"/>
        <v>0</v>
      </c>
      <c r="S231" s="84">
        <f t="shared" si="808"/>
        <v>0</v>
      </c>
      <c r="T231" s="84">
        <f t="shared" si="808"/>
        <v>0</v>
      </c>
      <c r="U231" s="84">
        <f t="shared" si="808"/>
        <v>0</v>
      </c>
      <c r="V231" s="84">
        <f t="shared" si="808"/>
        <v>0</v>
      </c>
      <c r="W231" s="84">
        <f t="shared" si="808"/>
        <v>0</v>
      </c>
      <c r="X231" s="84">
        <f t="shared" si="808"/>
        <v>0</v>
      </c>
      <c r="Y231" s="84">
        <f t="shared" si="808"/>
        <v>0</v>
      </c>
      <c r="Z231" s="84">
        <f t="shared" si="808"/>
        <v>0</v>
      </c>
      <c r="AB231" s="84">
        <f t="shared" ref="AB231" si="882">AB152*AB$1</f>
        <v>0</v>
      </c>
      <c r="AC231" s="84">
        <f t="shared" si="857"/>
        <v>0</v>
      </c>
      <c r="AD231" s="84">
        <f t="shared" si="857"/>
        <v>0</v>
      </c>
      <c r="AE231" s="84">
        <f t="shared" si="857"/>
        <v>0</v>
      </c>
      <c r="AF231" s="84">
        <f t="shared" si="857"/>
        <v>0</v>
      </c>
      <c r="AG231" s="84">
        <f t="shared" si="857"/>
        <v>0</v>
      </c>
      <c r="AH231" s="84">
        <f t="shared" si="857"/>
        <v>0</v>
      </c>
      <c r="AI231" s="84">
        <f t="shared" si="857"/>
        <v>0</v>
      </c>
      <c r="AJ231" s="84">
        <f t="shared" si="857"/>
        <v>0</v>
      </c>
      <c r="AK231" s="84">
        <f t="shared" si="857"/>
        <v>0</v>
      </c>
      <c r="AL231" s="84">
        <f t="shared" si="857"/>
        <v>0</v>
      </c>
      <c r="AM231" s="84">
        <f t="shared" si="857"/>
        <v>0</v>
      </c>
      <c r="AN231" s="84" t="e">
        <f t="shared" si="857"/>
        <v>#N/A</v>
      </c>
      <c r="AO231" s="84">
        <f t="shared" si="857"/>
        <v>0</v>
      </c>
      <c r="AP231" s="84">
        <f t="shared" si="857"/>
        <v>0</v>
      </c>
      <c r="AQ231" s="84">
        <f t="shared" si="857"/>
        <v>0</v>
      </c>
      <c r="AR231" s="84">
        <f t="shared" si="857"/>
        <v>0</v>
      </c>
      <c r="AS231" s="84">
        <f t="shared" si="857"/>
        <v>0</v>
      </c>
      <c r="AT231" s="84">
        <f t="shared" si="857"/>
        <v>0</v>
      </c>
      <c r="AU231" s="84">
        <f t="shared" ref="AU231:DF235" si="883">AU152*AU$1</f>
        <v>0</v>
      </c>
      <c r="AV231" s="84">
        <f t="shared" si="883"/>
        <v>0</v>
      </c>
      <c r="AW231" s="84">
        <f t="shared" si="883"/>
        <v>0</v>
      </c>
      <c r="AX231" s="84">
        <f t="shared" si="883"/>
        <v>0</v>
      </c>
      <c r="AZ231" s="84">
        <f t="shared" ref="AZ231" si="884">AZ152*AZ$1</f>
        <v>0</v>
      </c>
      <c r="BA231" s="84">
        <f t="shared" si="883"/>
        <v>0</v>
      </c>
      <c r="BB231" s="84">
        <f t="shared" si="883"/>
        <v>0</v>
      </c>
      <c r="BC231" s="84">
        <f t="shared" si="883"/>
        <v>0</v>
      </c>
      <c r="BD231" s="84">
        <f t="shared" si="883"/>
        <v>0</v>
      </c>
      <c r="BE231" s="84">
        <f t="shared" si="883"/>
        <v>0</v>
      </c>
      <c r="BF231" s="84">
        <f t="shared" si="883"/>
        <v>0</v>
      </c>
      <c r="BG231" s="84">
        <f t="shared" si="883"/>
        <v>0</v>
      </c>
      <c r="BH231" s="84">
        <f t="shared" si="883"/>
        <v>0</v>
      </c>
      <c r="BI231" s="84">
        <f t="shared" si="883"/>
        <v>0</v>
      </c>
      <c r="BJ231" s="84">
        <f t="shared" si="883"/>
        <v>0</v>
      </c>
      <c r="BK231" s="84">
        <f t="shared" si="883"/>
        <v>0</v>
      </c>
      <c r="BL231" s="84" t="e">
        <f t="shared" si="883"/>
        <v>#N/A</v>
      </c>
      <c r="BM231" s="84">
        <f t="shared" si="883"/>
        <v>0</v>
      </c>
      <c r="BN231" s="84">
        <f t="shared" si="883"/>
        <v>0</v>
      </c>
      <c r="BO231" s="84">
        <f t="shared" si="883"/>
        <v>0</v>
      </c>
      <c r="BP231" s="84">
        <f t="shared" si="883"/>
        <v>0</v>
      </c>
      <c r="BQ231" s="84">
        <f t="shared" si="883"/>
        <v>0</v>
      </c>
      <c r="BR231" s="84">
        <f t="shared" si="883"/>
        <v>0</v>
      </c>
      <c r="BS231" s="84">
        <f t="shared" si="883"/>
        <v>0</v>
      </c>
      <c r="BT231" s="84">
        <f t="shared" si="883"/>
        <v>0</v>
      </c>
      <c r="BU231" s="84">
        <f t="shared" si="883"/>
        <v>0</v>
      </c>
      <c r="BV231" s="84">
        <f t="shared" si="883"/>
        <v>0</v>
      </c>
      <c r="BX231" s="84">
        <f t="shared" ref="BX231" si="885">BX152*BX$1</f>
        <v>0</v>
      </c>
      <c r="BY231" s="84">
        <f t="shared" si="883"/>
        <v>0</v>
      </c>
      <c r="BZ231" s="84">
        <f t="shared" si="883"/>
        <v>0</v>
      </c>
      <c r="CA231" s="84">
        <f t="shared" si="883"/>
        <v>0</v>
      </c>
      <c r="CB231" s="84">
        <f t="shared" si="883"/>
        <v>0</v>
      </c>
      <c r="CC231" s="84">
        <f t="shared" si="883"/>
        <v>0</v>
      </c>
      <c r="CD231" s="84">
        <f t="shared" si="883"/>
        <v>0</v>
      </c>
      <c r="CE231" s="84">
        <f t="shared" si="883"/>
        <v>0</v>
      </c>
      <c r="CF231" s="84">
        <f t="shared" si="883"/>
        <v>0</v>
      </c>
      <c r="CG231" s="84">
        <f t="shared" si="883"/>
        <v>0</v>
      </c>
      <c r="CH231" s="84">
        <f t="shared" si="883"/>
        <v>0</v>
      </c>
      <c r="CI231" s="84">
        <f t="shared" si="883"/>
        <v>0</v>
      </c>
      <c r="CJ231" s="84" t="e">
        <f t="shared" si="883"/>
        <v>#N/A</v>
      </c>
      <c r="CK231" s="84">
        <f t="shared" si="883"/>
        <v>0</v>
      </c>
      <c r="CL231" s="84">
        <f t="shared" si="883"/>
        <v>0</v>
      </c>
      <c r="CM231" s="84">
        <f t="shared" si="883"/>
        <v>0</v>
      </c>
      <c r="CN231" s="84">
        <f t="shared" si="883"/>
        <v>0</v>
      </c>
      <c r="CO231" s="84">
        <f t="shared" si="883"/>
        <v>0</v>
      </c>
      <c r="CP231" s="84">
        <f t="shared" si="883"/>
        <v>0</v>
      </c>
      <c r="CQ231" s="84">
        <f t="shared" si="883"/>
        <v>0</v>
      </c>
      <c r="CR231" s="84">
        <f t="shared" si="883"/>
        <v>0</v>
      </c>
      <c r="CS231" s="84">
        <f t="shared" si="883"/>
        <v>0</v>
      </c>
      <c r="CT231" s="84">
        <f t="shared" si="883"/>
        <v>0</v>
      </c>
      <c r="CV231" s="84">
        <f t="shared" ref="CV231" si="886">CV152*CV$1</f>
        <v>0</v>
      </c>
      <c r="CW231" s="84">
        <f t="shared" si="883"/>
        <v>0</v>
      </c>
      <c r="CX231" s="84">
        <f t="shared" si="883"/>
        <v>0</v>
      </c>
      <c r="CY231" s="84">
        <f t="shared" si="883"/>
        <v>0</v>
      </c>
      <c r="CZ231" s="84">
        <f t="shared" si="883"/>
        <v>0</v>
      </c>
      <c r="DA231" s="84">
        <f t="shared" si="883"/>
        <v>0</v>
      </c>
      <c r="DB231" s="84">
        <f t="shared" si="883"/>
        <v>0</v>
      </c>
      <c r="DC231" s="84">
        <f t="shared" si="883"/>
        <v>0</v>
      </c>
      <c r="DD231" s="84">
        <f t="shared" si="883"/>
        <v>0</v>
      </c>
      <c r="DE231" s="84">
        <f t="shared" si="883"/>
        <v>0</v>
      </c>
      <c r="DF231" s="84">
        <f t="shared" si="883"/>
        <v>0</v>
      </c>
      <c r="DG231" s="84">
        <f t="shared" ref="DG231:FN235" si="887">DG152*DG$1</f>
        <v>0</v>
      </c>
      <c r="DH231" s="84" t="e">
        <f t="shared" si="887"/>
        <v>#N/A</v>
      </c>
      <c r="DI231" s="84">
        <f t="shared" si="887"/>
        <v>0</v>
      </c>
      <c r="DJ231" s="84">
        <f t="shared" si="887"/>
        <v>0</v>
      </c>
      <c r="DK231" s="84">
        <f t="shared" si="887"/>
        <v>0</v>
      </c>
      <c r="DL231" s="84">
        <f t="shared" si="887"/>
        <v>0</v>
      </c>
      <c r="DM231" s="84">
        <f t="shared" si="887"/>
        <v>0</v>
      </c>
      <c r="DN231" s="84">
        <f t="shared" si="887"/>
        <v>0</v>
      </c>
      <c r="DO231" s="84">
        <f t="shared" si="887"/>
        <v>0</v>
      </c>
      <c r="DP231" s="84">
        <f t="shared" si="887"/>
        <v>0</v>
      </c>
      <c r="DQ231" s="84">
        <f t="shared" si="887"/>
        <v>0</v>
      </c>
      <c r="DR231" s="84">
        <f t="shared" si="887"/>
        <v>0</v>
      </c>
      <c r="DT231" s="84">
        <f t="shared" ref="DT231" si="888">DT152*DT$1</f>
        <v>0</v>
      </c>
      <c r="DU231" s="84">
        <f t="shared" si="887"/>
        <v>0</v>
      </c>
      <c r="DV231" s="84">
        <f t="shared" si="887"/>
        <v>0</v>
      </c>
      <c r="DW231" s="84">
        <f t="shared" si="887"/>
        <v>0</v>
      </c>
      <c r="DX231" s="84">
        <f t="shared" si="887"/>
        <v>0</v>
      </c>
      <c r="DY231" s="84">
        <f t="shared" si="887"/>
        <v>0</v>
      </c>
      <c r="DZ231" s="84">
        <f t="shared" si="887"/>
        <v>0</v>
      </c>
      <c r="EA231" s="84">
        <f t="shared" si="887"/>
        <v>0</v>
      </c>
      <c r="EB231" s="84">
        <f t="shared" si="887"/>
        <v>0</v>
      </c>
      <c r="EC231" s="84">
        <f t="shared" si="887"/>
        <v>0</v>
      </c>
      <c r="ED231" s="84">
        <f t="shared" si="887"/>
        <v>0</v>
      </c>
      <c r="EE231" s="84">
        <f t="shared" si="887"/>
        <v>0</v>
      </c>
      <c r="EF231" s="84" t="e">
        <f t="shared" si="887"/>
        <v>#N/A</v>
      </c>
      <c r="EG231" s="84">
        <f t="shared" si="887"/>
        <v>0</v>
      </c>
      <c r="EH231" s="84">
        <f t="shared" si="887"/>
        <v>0</v>
      </c>
      <c r="EI231" s="84">
        <f t="shared" si="887"/>
        <v>0</v>
      </c>
      <c r="EJ231" s="84">
        <f t="shared" si="887"/>
        <v>0</v>
      </c>
      <c r="EK231" s="84">
        <f t="shared" si="887"/>
        <v>0</v>
      </c>
      <c r="EL231" s="84">
        <f t="shared" si="887"/>
        <v>0</v>
      </c>
      <c r="EM231" s="84">
        <f t="shared" si="887"/>
        <v>0</v>
      </c>
      <c r="EN231" s="84">
        <f t="shared" si="887"/>
        <v>0</v>
      </c>
      <c r="EO231" s="84">
        <f t="shared" si="887"/>
        <v>0</v>
      </c>
      <c r="EP231" s="84">
        <f t="shared" si="887"/>
        <v>0</v>
      </c>
      <c r="ER231" s="84">
        <f t="shared" ref="ER231" si="889">ER152*ER$1</f>
        <v>0</v>
      </c>
      <c r="ES231" s="84">
        <f t="shared" si="887"/>
        <v>0</v>
      </c>
      <c r="ET231" s="84">
        <f t="shared" si="887"/>
        <v>0</v>
      </c>
      <c r="EU231" s="84">
        <f t="shared" si="887"/>
        <v>0</v>
      </c>
      <c r="EV231" s="84">
        <f t="shared" si="887"/>
        <v>0</v>
      </c>
      <c r="EW231" s="84">
        <f t="shared" si="887"/>
        <v>0</v>
      </c>
      <c r="EX231" s="84">
        <f t="shared" si="887"/>
        <v>0</v>
      </c>
      <c r="EY231" s="84">
        <f t="shared" si="887"/>
        <v>0</v>
      </c>
      <c r="EZ231" s="84">
        <f t="shared" si="887"/>
        <v>0</v>
      </c>
      <c r="FA231" s="84">
        <f t="shared" si="887"/>
        <v>0</v>
      </c>
      <c r="FB231" s="84">
        <f t="shared" si="887"/>
        <v>0</v>
      </c>
      <c r="FC231" s="84">
        <f t="shared" si="887"/>
        <v>0</v>
      </c>
      <c r="FD231" s="84" t="e">
        <f t="shared" si="887"/>
        <v>#N/A</v>
      </c>
      <c r="FE231" s="84">
        <f t="shared" si="887"/>
        <v>0</v>
      </c>
      <c r="FF231" s="84">
        <f t="shared" si="887"/>
        <v>0</v>
      </c>
      <c r="FG231" s="84">
        <f t="shared" si="887"/>
        <v>0</v>
      </c>
      <c r="FH231" s="84">
        <f t="shared" si="887"/>
        <v>0</v>
      </c>
      <c r="FI231" s="84">
        <f t="shared" si="887"/>
        <v>0</v>
      </c>
      <c r="FJ231" s="84">
        <f t="shared" si="887"/>
        <v>0</v>
      </c>
      <c r="FK231" s="84">
        <f t="shared" si="887"/>
        <v>0</v>
      </c>
      <c r="FL231" s="84">
        <f t="shared" si="887"/>
        <v>0</v>
      </c>
      <c r="FM231" s="84">
        <f t="shared" si="887"/>
        <v>0</v>
      </c>
      <c r="FN231" s="84">
        <f t="shared" si="887"/>
        <v>0</v>
      </c>
    </row>
    <row r="232" spans="1:170" x14ac:dyDescent="0.25">
      <c r="A232" s="97">
        <v>228</v>
      </c>
      <c r="B232" s="63" t="s">
        <v>97</v>
      </c>
      <c r="D232" s="85">
        <f t="shared" si="584"/>
        <v>0</v>
      </c>
      <c r="E232" s="85">
        <f t="shared" si="808"/>
        <v>0</v>
      </c>
      <c r="F232" s="85">
        <f t="shared" ref="E232:Z243" si="890">F153*F$1</f>
        <v>0</v>
      </c>
      <c r="G232" s="85">
        <f t="shared" si="890"/>
        <v>0</v>
      </c>
      <c r="H232" s="85">
        <f t="shared" si="890"/>
        <v>0</v>
      </c>
      <c r="I232" s="85">
        <f t="shared" si="890"/>
        <v>0</v>
      </c>
      <c r="J232" s="85">
        <f t="shared" si="890"/>
        <v>0</v>
      </c>
      <c r="K232" s="85">
        <f t="shared" si="890"/>
        <v>0</v>
      </c>
      <c r="L232" s="85">
        <f t="shared" si="890"/>
        <v>0</v>
      </c>
      <c r="M232" s="85">
        <f t="shared" si="890"/>
        <v>0</v>
      </c>
      <c r="N232" s="85">
        <f t="shared" si="890"/>
        <v>0</v>
      </c>
      <c r="O232" s="85">
        <f t="shared" si="890"/>
        <v>0</v>
      </c>
      <c r="P232" s="85" t="e">
        <f t="shared" si="890"/>
        <v>#N/A</v>
      </c>
      <c r="Q232" s="85">
        <f t="shared" si="890"/>
        <v>0</v>
      </c>
      <c r="R232" s="85">
        <f t="shared" si="890"/>
        <v>0</v>
      </c>
      <c r="S232" s="85">
        <f t="shared" si="890"/>
        <v>0</v>
      </c>
      <c r="T232" s="85">
        <f t="shared" si="890"/>
        <v>0</v>
      </c>
      <c r="U232" s="85">
        <f t="shared" si="890"/>
        <v>0</v>
      </c>
      <c r="V232" s="85">
        <f t="shared" si="890"/>
        <v>0</v>
      </c>
      <c r="W232" s="85">
        <f t="shared" si="890"/>
        <v>0</v>
      </c>
      <c r="X232" s="85">
        <f t="shared" si="890"/>
        <v>0</v>
      </c>
      <c r="Y232" s="85">
        <f t="shared" si="890"/>
        <v>0</v>
      </c>
      <c r="Z232" s="85">
        <f t="shared" si="890"/>
        <v>0</v>
      </c>
      <c r="AB232" s="85">
        <f t="shared" ref="AB232:CM236" si="891">AB153*AB$1</f>
        <v>0</v>
      </c>
      <c r="AC232" s="85">
        <f t="shared" si="891"/>
        <v>0</v>
      </c>
      <c r="AD232" s="85">
        <f t="shared" si="891"/>
        <v>0</v>
      </c>
      <c r="AE232" s="85">
        <f t="shared" si="891"/>
        <v>0</v>
      </c>
      <c r="AF232" s="85">
        <f t="shared" si="891"/>
        <v>0</v>
      </c>
      <c r="AG232" s="85">
        <f t="shared" si="891"/>
        <v>0</v>
      </c>
      <c r="AH232" s="85">
        <f t="shared" si="891"/>
        <v>0</v>
      </c>
      <c r="AI232" s="85">
        <f t="shared" si="891"/>
        <v>0</v>
      </c>
      <c r="AJ232" s="85">
        <f t="shared" si="891"/>
        <v>0</v>
      </c>
      <c r="AK232" s="85">
        <f t="shared" si="891"/>
        <v>0</v>
      </c>
      <c r="AL232" s="85">
        <f t="shared" si="891"/>
        <v>0</v>
      </c>
      <c r="AM232" s="85">
        <f t="shared" si="891"/>
        <v>0</v>
      </c>
      <c r="AN232" s="85" t="e">
        <f t="shared" si="891"/>
        <v>#N/A</v>
      </c>
      <c r="AO232" s="85">
        <f t="shared" si="891"/>
        <v>0</v>
      </c>
      <c r="AP232" s="85">
        <f t="shared" si="891"/>
        <v>0</v>
      </c>
      <c r="AQ232" s="85">
        <f t="shared" si="891"/>
        <v>0</v>
      </c>
      <c r="AR232" s="85">
        <f t="shared" si="891"/>
        <v>0</v>
      </c>
      <c r="AS232" s="85">
        <f t="shared" si="891"/>
        <v>0</v>
      </c>
      <c r="AT232" s="85">
        <f t="shared" si="891"/>
        <v>0</v>
      </c>
      <c r="AU232" s="85">
        <f t="shared" si="891"/>
        <v>0</v>
      </c>
      <c r="AV232" s="85">
        <f t="shared" si="891"/>
        <v>0</v>
      </c>
      <c r="AW232" s="85">
        <f t="shared" si="891"/>
        <v>0</v>
      </c>
      <c r="AX232" s="85">
        <f t="shared" si="891"/>
        <v>0</v>
      </c>
      <c r="AZ232" s="85">
        <f t="shared" ref="AZ232" si="892">AZ153*AZ$1</f>
        <v>0</v>
      </c>
      <c r="BA232" s="85">
        <f t="shared" si="891"/>
        <v>0</v>
      </c>
      <c r="BB232" s="85">
        <f t="shared" si="891"/>
        <v>0</v>
      </c>
      <c r="BC232" s="85">
        <f t="shared" si="891"/>
        <v>0</v>
      </c>
      <c r="BD232" s="85">
        <f t="shared" si="891"/>
        <v>0</v>
      </c>
      <c r="BE232" s="85">
        <f t="shared" si="891"/>
        <v>0</v>
      </c>
      <c r="BF232" s="85">
        <f t="shared" si="891"/>
        <v>0</v>
      </c>
      <c r="BG232" s="85">
        <f t="shared" si="891"/>
        <v>0</v>
      </c>
      <c r="BH232" s="85">
        <f t="shared" si="891"/>
        <v>0</v>
      </c>
      <c r="BI232" s="85">
        <f t="shared" si="891"/>
        <v>0</v>
      </c>
      <c r="BJ232" s="85">
        <f t="shared" si="891"/>
        <v>0</v>
      </c>
      <c r="BK232" s="85">
        <f t="shared" si="891"/>
        <v>0</v>
      </c>
      <c r="BL232" s="85" t="e">
        <f t="shared" si="891"/>
        <v>#N/A</v>
      </c>
      <c r="BM232" s="85">
        <f t="shared" si="891"/>
        <v>0</v>
      </c>
      <c r="BN232" s="85">
        <f t="shared" si="891"/>
        <v>0</v>
      </c>
      <c r="BO232" s="85">
        <f t="shared" si="891"/>
        <v>0</v>
      </c>
      <c r="BP232" s="85">
        <f t="shared" si="891"/>
        <v>0</v>
      </c>
      <c r="BQ232" s="85">
        <f t="shared" si="891"/>
        <v>0</v>
      </c>
      <c r="BR232" s="85">
        <f t="shared" si="891"/>
        <v>0</v>
      </c>
      <c r="BS232" s="85">
        <f t="shared" si="891"/>
        <v>0</v>
      </c>
      <c r="BT232" s="85">
        <f t="shared" si="891"/>
        <v>0</v>
      </c>
      <c r="BU232" s="85">
        <f t="shared" si="891"/>
        <v>0</v>
      </c>
      <c r="BV232" s="85">
        <f t="shared" si="891"/>
        <v>0</v>
      </c>
      <c r="BX232" s="85">
        <f t="shared" ref="BX232" si="893">BX153*BX$1</f>
        <v>0</v>
      </c>
      <c r="BY232" s="85">
        <f t="shared" si="891"/>
        <v>0</v>
      </c>
      <c r="BZ232" s="85">
        <f t="shared" si="891"/>
        <v>0</v>
      </c>
      <c r="CA232" s="85">
        <f t="shared" si="891"/>
        <v>0</v>
      </c>
      <c r="CB232" s="85">
        <f t="shared" si="891"/>
        <v>0</v>
      </c>
      <c r="CC232" s="85">
        <f t="shared" si="891"/>
        <v>0</v>
      </c>
      <c r="CD232" s="85">
        <f t="shared" si="891"/>
        <v>0</v>
      </c>
      <c r="CE232" s="85">
        <f t="shared" si="891"/>
        <v>0</v>
      </c>
      <c r="CF232" s="85">
        <f t="shared" si="891"/>
        <v>0</v>
      </c>
      <c r="CG232" s="85">
        <f t="shared" si="891"/>
        <v>0</v>
      </c>
      <c r="CH232" s="85">
        <f t="shared" si="891"/>
        <v>0</v>
      </c>
      <c r="CI232" s="85">
        <f t="shared" si="891"/>
        <v>0</v>
      </c>
      <c r="CJ232" s="85" t="e">
        <f t="shared" si="891"/>
        <v>#N/A</v>
      </c>
      <c r="CK232" s="85">
        <f t="shared" si="891"/>
        <v>0</v>
      </c>
      <c r="CL232" s="85">
        <f t="shared" si="891"/>
        <v>0</v>
      </c>
      <c r="CM232" s="85">
        <f t="shared" si="891"/>
        <v>0</v>
      </c>
      <c r="CN232" s="85">
        <f t="shared" si="883"/>
        <v>0</v>
      </c>
      <c r="CO232" s="85">
        <f t="shared" si="883"/>
        <v>0</v>
      </c>
      <c r="CP232" s="85">
        <f t="shared" si="883"/>
        <v>0</v>
      </c>
      <c r="CQ232" s="85">
        <f t="shared" si="883"/>
        <v>0</v>
      </c>
      <c r="CR232" s="85">
        <f t="shared" si="883"/>
        <v>0</v>
      </c>
      <c r="CS232" s="85">
        <f t="shared" si="883"/>
        <v>0</v>
      </c>
      <c r="CT232" s="85">
        <f t="shared" si="883"/>
        <v>0</v>
      </c>
      <c r="CV232" s="85">
        <f t="shared" ref="CV232" si="894">CV153*CV$1</f>
        <v>0</v>
      </c>
      <c r="CW232" s="85">
        <f t="shared" si="883"/>
        <v>0</v>
      </c>
      <c r="CX232" s="85">
        <f t="shared" si="883"/>
        <v>0</v>
      </c>
      <c r="CY232" s="85">
        <f t="shared" si="883"/>
        <v>0</v>
      </c>
      <c r="CZ232" s="85">
        <f t="shared" si="883"/>
        <v>0</v>
      </c>
      <c r="DA232" s="85">
        <f t="shared" si="883"/>
        <v>0</v>
      </c>
      <c r="DB232" s="85">
        <f t="shared" si="883"/>
        <v>0</v>
      </c>
      <c r="DC232" s="85">
        <f t="shared" si="883"/>
        <v>0</v>
      </c>
      <c r="DD232" s="85">
        <f t="shared" si="883"/>
        <v>0</v>
      </c>
      <c r="DE232" s="85">
        <f t="shared" si="883"/>
        <v>0</v>
      </c>
      <c r="DF232" s="85">
        <f t="shared" si="883"/>
        <v>0</v>
      </c>
      <c r="DG232" s="85">
        <f t="shared" si="887"/>
        <v>0</v>
      </c>
      <c r="DH232" s="85" t="e">
        <f t="shared" si="887"/>
        <v>#N/A</v>
      </c>
      <c r="DI232" s="85">
        <f t="shared" si="887"/>
        <v>0</v>
      </c>
      <c r="DJ232" s="85">
        <f t="shared" si="887"/>
        <v>0</v>
      </c>
      <c r="DK232" s="85">
        <f t="shared" si="887"/>
        <v>0</v>
      </c>
      <c r="DL232" s="85">
        <f t="shared" si="887"/>
        <v>0</v>
      </c>
      <c r="DM232" s="85">
        <f t="shared" si="887"/>
        <v>0</v>
      </c>
      <c r="DN232" s="85">
        <f t="shared" si="887"/>
        <v>0</v>
      </c>
      <c r="DO232" s="85">
        <f t="shared" si="887"/>
        <v>0</v>
      </c>
      <c r="DP232" s="85">
        <f t="shared" si="887"/>
        <v>0</v>
      </c>
      <c r="DQ232" s="85">
        <f t="shared" si="887"/>
        <v>0</v>
      </c>
      <c r="DR232" s="85">
        <f t="shared" si="887"/>
        <v>0</v>
      </c>
      <c r="DT232" s="85">
        <f t="shared" ref="DT232" si="895">DT153*DT$1</f>
        <v>0</v>
      </c>
      <c r="DU232" s="85">
        <f t="shared" si="887"/>
        <v>0</v>
      </c>
      <c r="DV232" s="85">
        <f t="shared" si="887"/>
        <v>0</v>
      </c>
      <c r="DW232" s="85">
        <f t="shared" si="887"/>
        <v>0</v>
      </c>
      <c r="DX232" s="85">
        <f t="shared" si="887"/>
        <v>0</v>
      </c>
      <c r="DY232" s="85">
        <f t="shared" si="887"/>
        <v>0</v>
      </c>
      <c r="DZ232" s="85">
        <f t="shared" si="887"/>
        <v>0</v>
      </c>
      <c r="EA232" s="85">
        <f t="shared" si="887"/>
        <v>0</v>
      </c>
      <c r="EB232" s="85">
        <f t="shared" si="887"/>
        <v>0</v>
      </c>
      <c r="EC232" s="85">
        <f t="shared" si="887"/>
        <v>0</v>
      </c>
      <c r="ED232" s="85">
        <f t="shared" si="887"/>
        <v>0</v>
      </c>
      <c r="EE232" s="85">
        <f t="shared" si="887"/>
        <v>0</v>
      </c>
      <c r="EF232" s="85" t="e">
        <f t="shared" si="887"/>
        <v>#N/A</v>
      </c>
      <c r="EG232" s="85">
        <f t="shared" si="887"/>
        <v>0</v>
      </c>
      <c r="EH232" s="85">
        <f t="shared" si="887"/>
        <v>0</v>
      </c>
      <c r="EI232" s="85">
        <f t="shared" si="887"/>
        <v>0</v>
      </c>
      <c r="EJ232" s="85">
        <f t="shared" si="887"/>
        <v>0</v>
      </c>
      <c r="EK232" s="85">
        <f t="shared" si="887"/>
        <v>0</v>
      </c>
      <c r="EL232" s="85">
        <f t="shared" si="887"/>
        <v>0</v>
      </c>
      <c r="EM232" s="85">
        <f t="shared" si="887"/>
        <v>0</v>
      </c>
      <c r="EN232" s="85">
        <f t="shared" si="887"/>
        <v>0</v>
      </c>
      <c r="EO232" s="85">
        <f t="shared" si="887"/>
        <v>0</v>
      </c>
      <c r="EP232" s="85">
        <f t="shared" si="887"/>
        <v>0</v>
      </c>
      <c r="ER232" s="85">
        <f t="shared" ref="ER232" si="896">ER153*ER$1</f>
        <v>0</v>
      </c>
      <c r="ES232" s="85">
        <f t="shared" si="887"/>
        <v>0</v>
      </c>
      <c r="ET232" s="85">
        <f t="shared" si="887"/>
        <v>0</v>
      </c>
      <c r="EU232" s="85">
        <f t="shared" si="887"/>
        <v>0</v>
      </c>
      <c r="EV232" s="85">
        <f t="shared" si="887"/>
        <v>0</v>
      </c>
      <c r="EW232" s="85">
        <f t="shared" si="887"/>
        <v>0</v>
      </c>
      <c r="EX232" s="85">
        <f t="shared" si="887"/>
        <v>0</v>
      </c>
      <c r="EY232" s="85">
        <f t="shared" si="887"/>
        <v>0</v>
      </c>
      <c r="EZ232" s="85">
        <f t="shared" si="887"/>
        <v>0</v>
      </c>
      <c r="FA232" s="85">
        <f t="shared" si="887"/>
        <v>0</v>
      </c>
      <c r="FB232" s="85">
        <f t="shared" si="887"/>
        <v>0</v>
      </c>
      <c r="FC232" s="85">
        <f t="shared" si="887"/>
        <v>0</v>
      </c>
      <c r="FD232" s="85" t="e">
        <f t="shared" si="887"/>
        <v>#N/A</v>
      </c>
      <c r="FE232" s="85">
        <f t="shared" si="887"/>
        <v>0</v>
      </c>
      <c r="FF232" s="85">
        <f t="shared" si="887"/>
        <v>0</v>
      </c>
      <c r="FG232" s="85">
        <f t="shared" si="887"/>
        <v>0</v>
      </c>
      <c r="FH232" s="85">
        <f t="shared" si="887"/>
        <v>0</v>
      </c>
      <c r="FI232" s="85">
        <f t="shared" si="887"/>
        <v>0</v>
      </c>
      <c r="FJ232" s="85">
        <f t="shared" si="887"/>
        <v>0</v>
      </c>
      <c r="FK232" s="85">
        <f t="shared" si="887"/>
        <v>0</v>
      </c>
      <c r="FL232" s="85">
        <f t="shared" si="887"/>
        <v>0</v>
      </c>
      <c r="FM232" s="85">
        <f t="shared" si="887"/>
        <v>0</v>
      </c>
      <c r="FN232" s="85">
        <f t="shared" si="887"/>
        <v>0</v>
      </c>
    </row>
    <row r="233" spans="1:170" ht="22.5" x14ac:dyDescent="0.25">
      <c r="A233" s="97">
        <v>229</v>
      </c>
      <c r="B233" s="62" t="s">
        <v>98</v>
      </c>
      <c r="D233" s="84">
        <f t="shared" si="584"/>
        <v>0</v>
      </c>
      <c r="E233" s="84">
        <f t="shared" si="890"/>
        <v>765.13784507897105</v>
      </c>
      <c r="F233" s="84">
        <f t="shared" si="890"/>
        <v>1833.9119219726349</v>
      </c>
      <c r="G233" s="84">
        <f t="shared" si="890"/>
        <v>0</v>
      </c>
      <c r="H233" s="84">
        <f t="shared" si="890"/>
        <v>0</v>
      </c>
      <c r="I233" s="84">
        <f t="shared" si="890"/>
        <v>44.075791810961377</v>
      </c>
      <c r="J233" s="84">
        <f t="shared" si="890"/>
        <v>0</v>
      </c>
      <c r="K233" s="84">
        <f t="shared" si="890"/>
        <v>0</v>
      </c>
      <c r="L233" s="84">
        <f t="shared" si="890"/>
        <v>0</v>
      </c>
      <c r="M233" s="84">
        <f t="shared" si="890"/>
        <v>41.417935823731113</v>
      </c>
      <c r="N233" s="84">
        <f t="shared" si="890"/>
        <v>0</v>
      </c>
      <c r="O233" s="84">
        <f t="shared" si="890"/>
        <v>71.224393596830211</v>
      </c>
      <c r="P233" s="84" t="e">
        <f t="shared" si="890"/>
        <v>#N/A</v>
      </c>
      <c r="Q233" s="84">
        <f t="shared" si="890"/>
        <v>21.82799962780642</v>
      </c>
      <c r="R233" s="84">
        <f t="shared" si="890"/>
        <v>0</v>
      </c>
      <c r="S233" s="84">
        <f t="shared" si="890"/>
        <v>11.661669980800998</v>
      </c>
      <c r="T233" s="84">
        <f t="shared" si="890"/>
        <v>0</v>
      </c>
      <c r="U233" s="84">
        <f t="shared" si="890"/>
        <v>0</v>
      </c>
      <c r="V233" s="84">
        <f t="shared" si="890"/>
        <v>41.060050431861441</v>
      </c>
      <c r="W233" s="84">
        <f t="shared" si="890"/>
        <v>0</v>
      </c>
      <c r="X233" s="84">
        <f t="shared" si="890"/>
        <v>0</v>
      </c>
      <c r="Y233" s="84">
        <f t="shared" si="890"/>
        <v>0</v>
      </c>
      <c r="Z233" s="84">
        <f t="shared" si="890"/>
        <v>0</v>
      </c>
      <c r="AB233" s="84">
        <f t="shared" ref="AB233" si="897">AB154*AB$1</f>
        <v>0</v>
      </c>
      <c r="AC233" s="84">
        <f t="shared" si="891"/>
        <v>194.28265031785784</v>
      </c>
      <c r="AD233" s="84">
        <f t="shared" si="891"/>
        <v>1584.3771464514355</v>
      </c>
      <c r="AE233" s="84">
        <f t="shared" si="891"/>
        <v>0</v>
      </c>
      <c r="AF233" s="84">
        <f t="shared" si="891"/>
        <v>0</v>
      </c>
      <c r="AG233" s="84">
        <f t="shared" si="891"/>
        <v>44.075791810961377</v>
      </c>
      <c r="AH233" s="84">
        <f t="shared" si="891"/>
        <v>0</v>
      </c>
      <c r="AI233" s="84">
        <f t="shared" si="891"/>
        <v>0</v>
      </c>
      <c r="AJ233" s="84">
        <f t="shared" si="891"/>
        <v>0</v>
      </c>
      <c r="AK233" s="84">
        <f t="shared" si="891"/>
        <v>36.545237491527452</v>
      </c>
      <c r="AL233" s="84">
        <f t="shared" si="891"/>
        <v>5.3137135129670519</v>
      </c>
      <c r="AM233" s="84">
        <f t="shared" si="891"/>
        <v>154.60904951507047</v>
      </c>
      <c r="AN233" s="84" t="e">
        <f t="shared" si="891"/>
        <v>#N/A</v>
      </c>
      <c r="AO233" s="84">
        <f t="shared" si="891"/>
        <v>2.4253332919784918</v>
      </c>
      <c r="AP233" s="84">
        <f t="shared" si="891"/>
        <v>0</v>
      </c>
      <c r="AQ233" s="84">
        <f t="shared" si="891"/>
        <v>11.661669980800998</v>
      </c>
      <c r="AR233" s="84">
        <f t="shared" si="891"/>
        <v>0</v>
      </c>
      <c r="AS233" s="84">
        <f t="shared" si="891"/>
        <v>0</v>
      </c>
      <c r="AT233" s="84">
        <f t="shared" si="891"/>
        <v>41.060050431861441</v>
      </c>
      <c r="AU233" s="84">
        <f t="shared" si="891"/>
        <v>0</v>
      </c>
      <c r="AV233" s="84">
        <f t="shared" si="891"/>
        <v>0</v>
      </c>
      <c r="AW233" s="84">
        <f t="shared" si="891"/>
        <v>0</v>
      </c>
      <c r="AX233" s="84">
        <f t="shared" si="891"/>
        <v>0</v>
      </c>
      <c r="AZ233" s="84">
        <f t="shared" ref="AZ233" si="898">AZ154*AZ$1</f>
        <v>0</v>
      </c>
      <c r="BA233" s="84">
        <f t="shared" si="891"/>
        <v>208.6739577488103</v>
      </c>
      <c r="BB233" s="84">
        <f t="shared" si="891"/>
        <v>2411.7160609302487</v>
      </c>
      <c r="BC233" s="84">
        <f t="shared" si="891"/>
        <v>0</v>
      </c>
      <c r="BD233" s="84">
        <f t="shared" si="891"/>
        <v>0</v>
      </c>
      <c r="BE233" s="84">
        <f t="shared" si="891"/>
        <v>44.075791810961377</v>
      </c>
      <c r="BF233" s="84">
        <f t="shared" si="891"/>
        <v>0</v>
      </c>
      <c r="BG233" s="84">
        <f t="shared" si="891"/>
        <v>0</v>
      </c>
      <c r="BH233" s="84">
        <f t="shared" si="891"/>
        <v>0</v>
      </c>
      <c r="BI233" s="84">
        <f t="shared" si="891"/>
        <v>36.545237491527452</v>
      </c>
      <c r="BJ233" s="84">
        <f t="shared" si="891"/>
        <v>5.3137135129670519</v>
      </c>
      <c r="BK233" s="84">
        <f t="shared" si="891"/>
        <v>162.860656090313</v>
      </c>
      <c r="BL233" s="84" t="e">
        <f t="shared" si="891"/>
        <v>#N/A</v>
      </c>
      <c r="BM233" s="84">
        <f t="shared" si="891"/>
        <v>2.4253332919784918</v>
      </c>
      <c r="BN233" s="84">
        <f t="shared" si="891"/>
        <v>0</v>
      </c>
      <c r="BO233" s="84">
        <f t="shared" si="891"/>
        <v>11.661669980800998</v>
      </c>
      <c r="BP233" s="84">
        <f t="shared" si="891"/>
        <v>0</v>
      </c>
      <c r="BQ233" s="84">
        <f t="shared" si="891"/>
        <v>0</v>
      </c>
      <c r="BR233" s="84">
        <f t="shared" si="891"/>
        <v>46.129192460486315</v>
      </c>
      <c r="BS233" s="84">
        <f t="shared" si="891"/>
        <v>0</v>
      </c>
      <c r="BT233" s="84">
        <f t="shared" si="891"/>
        <v>0</v>
      </c>
      <c r="BU233" s="84">
        <f t="shared" si="891"/>
        <v>0</v>
      </c>
      <c r="BV233" s="84">
        <f t="shared" si="891"/>
        <v>0</v>
      </c>
      <c r="BX233" s="84">
        <f t="shared" ref="BX233" si="899">BX154*BX$1</f>
        <v>0</v>
      </c>
      <c r="BY233" s="84">
        <f t="shared" si="891"/>
        <v>213.47106022579442</v>
      </c>
      <c r="BZ233" s="84">
        <f t="shared" si="891"/>
        <v>1895.1257515542636</v>
      </c>
      <c r="CA233" s="84">
        <f t="shared" si="891"/>
        <v>0</v>
      </c>
      <c r="CB233" s="84">
        <f t="shared" si="891"/>
        <v>0</v>
      </c>
      <c r="CC233" s="84">
        <f t="shared" si="891"/>
        <v>44.075791810961377</v>
      </c>
      <c r="CD233" s="84">
        <f t="shared" si="891"/>
        <v>0</v>
      </c>
      <c r="CE233" s="84">
        <f t="shared" si="891"/>
        <v>0</v>
      </c>
      <c r="CF233" s="84">
        <f t="shared" si="891"/>
        <v>0</v>
      </c>
      <c r="CG233" s="84">
        <f t="shared" si="891"/>
        <v>36.545237491527452</v>
      </c>
      <c r="CH233" s="84">
        <f t="shared" si="891"/>
        <v>5.3137135129670519</v>
      </c>
      <c r="CI233" s="84">
        <f t="shared" si="891"/>
        <v>52.549705031807655</v>
      </c>
      <c r="CJ233" s="84" t="e">
        <f t="shared" si="891"/>
        <v>#N/A</v>
      </c>
      <c r="CK233" s="84">
        <f t="shared" si="891"/>
        <v>1.9402666335827932</v>
      </c>
      <c r="CL233" s="84">
        <f t="shared" si="891"/>
        <v>0</v>
      </c>
      <c r="CM233" s="84">
        <f t="shared" si="891"/>
        <v>11.849761432104238</v>
      </c>
      <c r="CN233" s="84">
        <f t="shared" si="883"/>
        <v>0</v>
      </c>
      <c r="CO233" s="84">
        <f t="shared" si="883"/>
        <v>0</v>
      </c>
      <c r="CP233" s="84">
        <f t="shared" si="883"/>
        <v>14.193597680149637</v>
      </c>
      <c r="CQ233" s="84">
        <f t="shared" si="883"/>
        <v>0</v>
      </c>
      <c r="CR233" s="84">
        <f t="shared" si="883"/>
        <v>0</v>
      </c>
      <c r="CS233" s="84">
        <f t="shared" si="883"/>
        <v>0</v>
      </c>
      <c r="CT233" s="84">
        <f t="shared" si="883"/>
        <v>0</v>
      </c>
      <c r="CV233" s="84">
        <f t="shared" ref="CV233" si="900">CV154*CV$1</f>
        <v>0</v>
      </c>
      <c r="CW233" s="84">
        <f t="shared" si="883"/>
        <v>136.71742059404812</v>
      </c>
      <c r="CX233" s="84">
        <f t="shared" si="883"/>
        <v>2107.3336941039101</v>
      </c>
      <c r="CY233" s="84">
        <f t="shared" si="883"/>
        <v>0</v>
      </c>
      <c r="CZ233" s="84">
        <f t="shared" si="883"/>
        <v>0</v>
      </c>
      <c r="DA233" s="84">
        <f t="shared" si="883"/>
        <v>127.72984565625543</v>
      </c>
      <c r="DB233" s="84">
        <f t="shared" si="883"/>
        <v>0</v>
      </c>
      <c r="DC233" s="84">
        <f t="shared" si="883"/>
        <v>0</v>
      </c>
      <c r="DD233" s="84">
        <f t="shared" si="883"/>
        <v>0</v>
      </c>
      <c r="DE233" s="84">
        <f t="shared" si="883"/>
        <v>36.545237491527452</v>
      </c>
      <c r="DF233" s="84">
        <f t="shared" si="883"/>
        <v>5.3137135129670519</v>
      </c>
      <c r="DG233" s="84">
        <f t="shared" si="887"/>
        <v>52.549705031807655</v>
      </c>
      <c r="DH233" s="84" t="e">
        <f t="shared" si="887"/>
        <v>#N/A</v>
      </c>
      <c r="DI233" s="84">
        <f t="shared" si="887"/>
        <v>3.3954666087698882</v>
      </c>
      <c r="DJ233" s="84">
        <f t="shared" si="887"/>
        <v>0</v>
      </c>
      <c r="DK233" s="84">
        <f t="shared" si="887"/>
        <v>11.661669980800998</v>
      </c>
      <c r="DL233" s="84">
        <f t="shared" si="887"/>
        <v>0</v>
      </c>
      <c r="DM233" s="84">
        <f t="shared" si="887"/>
        <v>0</v>
      </c>
      <c r="DN233" s="84">
        <f t="shared" si="887"/>
        <v>16.221254491599584</v>
      </c>
      <c r="DO233" s="84">
        <f t="shared" si="887"/>
        <v>0</v>
      </c>
      <c r="DP233" s="84">
        <f t="shared" si="887"/>
        <v>0</v>
      </c>
      <c r="DQ233" s="84">
        <f t="shared" si="887"/>
        <v>0</v>
      </c>
      <c r="DR233" s="84">
        <f t="shared" si="887"/>
        <v>0</v>
      </c>
      <c r="DT233" s="84">
        <f t="shared" ref="DT233" si="901">DT154*DT$1</f>
        <v>0</v>
      </c>
      <c r="DU233" s="84">
        <f t="shared" si="887"/>
        <v>354.98558329682669</v>
      </c>
      <c r="DV233" s="84">
        <f t="shared" si="887"/>
        <v>2213.3832530857717</v>
      </c>
      <c r="DW233" s="84">
        <f t="shared" si="887"/>
        <v>0</v>
      </c>
      <c r="DX233" s="84">
        <f t="shared" si="887"/>
        <v>0</v>
      </c>
      <c r="DY233" s="84">
        <f t="shared" si="887"/>
        <v>0</v>
      </c>
      <c r="DZ233" s="84">
        <f t="shared" si="887"/>
        <v>0</v>
      </c>
      <c r="EA233" s="84">
        <f t="shared" si="887"/>
        <v>0</v>
      </c>
      <c r="EB233" s="84">
        <f t="shared" si="887"/>
        <v>0</v>
      </c>
      <c r="EC233" s="84">
        <f t="shared" si="887"/>
        <v>102.32666497627686</v>
      </c>
      <c r="ED233" s="84">
        <f t="shared" si="887"/>
        <v>14.169902701245471</v>
      </c>
      <c r="EE233" s="84">
        <f t="shared" si="887"/>
        <v>65.578557519032699</v>
      </c>
      <c r="EF233" s="84" t="e">
        <f t="shared" si="887"/>
        <v>#N/A</v>
      </c>
      <c r="EG233" s="84">
        <f t="shared" si="887"/>
        <v>1.9402666335827932</v>
      </c>
      <c r="EH233" s="84">
        <f t="shared" si="887"/>
        <v>0</v>
      </c>
      <c r="EI233" s="84">
        <f t="shared" si="887"/>
        <v>11.849761432104238</v>
      </c>
      <c r="EJ233" s="84">
        <f t="shared" si="887"/>
        <v>0</v>
      </c>
      <c r="EK233" s="84">
        <f t="shared" si="887"/>
        <v>0</v>
      </c>
      <c r="EL233" s="84">
        <f t="shared" si="887"/>
        <v>17.235082897324556</v>
      </c>
      <c r="EM233" s="84">
        <f t="shared" si="887"/>
        <v>0</v>
      </c>
      <c r="EN233" s="84">
        <f t="shared" si="887"/>
        <v>0</v>
      </c>
      <c r="EO233" s="84">
        <f t="shared" si="887"/>
        <v>0</v>
      </c>
      <c r="EP233" s="84">
        <f t="shared" si="887"/>
        <v>0</v>
      </c>
      <c r="ER233" s="84">
        <f t="shared" ref="ER233" si="902">ER154*ER$1</f>
        <v>0</v>
      </c>
      <c r="ES233" s="84">
        <f t="shared" si="887"/>
        <v>189.48554784087372</v>
      </c>
      <c r="ET233" s="84">
        <f t="shared" si="887"/>
        <v>2147.5987908953812</v>
      </c>
      <c r="EU233" s="84">
        <f t="shared" si="887"/>
        <v>0</v>
      </c>
      <c r="EV233" s="84">
        <f t="shared" si="887"/>
        <v>0</v>
      </c>
      <c r="EW233" s="84">
        <f t="shared" si="887"/>
        <v>0</v>
      </c>
      <c r="EX233" s="84">
        <f t="shared" si="887"/>
        <v>0</v>
      </c>
      <c r="EY233" s="84">
        <f t="shared" si="887"/>
        <v>0</v>
      </c>
      <c r="EZ233" s="84">
        <f t="shared" si="887"/>
        <v>0</v>
      </c>
      <c r="FA233" s="84">
        <f t="shared" si="887"/>
        <v>19.49079332881464</v>
      </c>
      <c r="FB233" s="84">
        <f t="shared" si="887"/>
        <v>5.3137135129670519</v>
      </c>
      <c r="FC233" s="84">
        <f t="shared" si="887"/>
        <v>69.921508348107707</v>
      </c>
      <c r="FD233" s="84" t="e">
        <f t="shared" si="887"/>
        <v>#N/A</v>
      </c>
      <c r="FE233" s="84">
        <f t="shared" si="887"/>
        <v>6.7909332175397763</v>
      </c>
      <c r="FF233" s="84">
        <f t="shared" si="887"/>
        <v>0</v>
      </c>
      <c r="FG233" s="84">
        <f t="shared" si="887"/>
        <v>10.345029821678304</v>
      </c>
      <c r="FH233" s="84">
        <f t="shared" si="887"/>
        <v>0</v>
      </c>
      <c r="FI233" s="84">
        <f t="shared" si="887"/>
        <v>0</v>
      </c>
      <c r="FJ233" s="84">
        <f t="shared" si="887"/>
        <v>19.262739708774507</v>
      </c>
      <c r="FK233" s="84">
        <f t="shared" si="887"/>
        <v>0</v>
      </c>
      <c r="FL233" s="84">
        <f t="shared" si="887"/>
        <v>0</v>
      </c>
      <c r="FM233" s="84">
        <f t="shared" si="887"/>
        <v>0</v>
      </c>
      <c r="FN233" s="84">
        <f t="shared" si="887"/>
        <v>0</v>
      </c>
    </row>
    <row r="234" spans="1:170" x14ac:dyDescent="0.25">
      <c r="A234" s="97">
        <v>230</v>
      </c>
      <c r="B234" s="63" t="s">
        <v>99</v>
      </c>
      <c r="D234" s="85">
        <f t="shared" si="584"/>
        <v>0</v>
      </c>
      <c r="E234" s="85">
        <f t="shared" si="890"/>
        <v>0</v>
      </c>
      <c r="F234" s="85">
        <f t="shared" si="890"/>
        <v>0</v>
      </c>
      <c r="G234" s="85">
        <f t="shared" si="890"/>
        <v>0</v>
      </c>
      <c r="H234" s="85">
        <f t="shared" si="890"/>
        <v>0</v>
      </c>
      <c r="I234" s="85">
        <f t="shared" si="890"/>
        <v>0</v>
      </c>
      <c r="J234" s="85">
        <f t="shared" si="890"/>
        <v>0</v>
      </c>
      <c r="K234" s="85">
        <f t="shared" si="890"/>
        <v>0</v>
      </c>
      <c r="L234" s="85">
        <f t="shared" si="890"/>
        <v>0</v>
      </c>
      <c r="M234" s="85">
        <f t="shared" si="890"/>
        <v>0</v>
      </c>
      <c r="N234" s="85">
        <f t="shared" si="890"/>
        <v>0</v>
      </c>
      <c r="O234" s="85">
        <f t="shared" si="890"/>
        <v>0</v>
      </c>
      <c r="P234" s="85" t="e">
        <f t="shared" si="890"/>
        <v>#N/A</v>
      </c>
      <c r="Q234" s="85">
        <f t="shared" si="890"/>
        <v>0</v>
      </c>
      <c r="R234" s="85">
        <f t="shared" si="890"/>
        <v>0</v>
      </c>
      <c r="S234" s="85">
        <f t="shared" si="890"/>
        <v>0</v>
      </c>
      <c r="T234" s="85">
        <f t="shared" si="890"/>
        <v>0</v>
      </c>
      <c r="U234" s="85">
        <f t="shared" si="890"/>
        <v>0</v>
      </c>
      <c r="V234" s="85">
        <f t="shared" si="890"/>
        <v>0</v>
      </c>
      <c r="W234" s="85">
        <f t="shared" si="890"/>
        <v>0</v>
      </c>
      <c r="X234" s="85">
        <f t="shared" si="890"/>
        <v>0</v>
      </c>
      <c r="Y234" s="85">
        <f t="shared" si="890"/>
        <v>0</v>
      </c>
      <c r="Z234" s="85">
        <f t="shared" si="890"/>
        <v>0</v>
      </c>
      <c r="AB234" s="85">
        <f t="shared" ref="AB234" si="903">AB155*AB$1</f>
        <v>0</v>
      </c>
      <c r="AC234" s="85">
        <f t="shared" si="891"/>
        <v>0</v>
      </c>
      <c r="AD234" s="85">
        <f t="shared" si="891"/>
        <v>0</v>
      </c>
      <c r="AE234" s="85">
        <f t="shared" si="891"/>
        <v>0</v>
      </c>
      <c r="AF234" s="85">
        <f t="shared" si="891"/>
        <v>0</v>
      </c>
      <c r="AG234" s="85">
        <f t="shared" si="891"/>
        <v>0</v>
      </c>
      <c r="AH234" s="85">
        <f t="shared" si="891"/>
        <v>0</v>
      </c>
      <c r="AI234" s="85">
        <f t="shared" si="891"/>
        <v>0</v>
      </c>
      <c r="AJ234" s="85">
        <f t="shared" si="891"/>
        <v>0</v>
      </c>
      <c r="AK234" s="85">
        <f t="shared" si="891"/>
        <v>0</v>
      </c>
      <c r="AL234" s="85">
        <f t="shared" si="891"/>
        <v>0</v>
      </c>
      <c r="AM234" s="85">
        <f t="shared" si="891"/>
        <v>0</v>
      </c>
      <c r="AN234" s="85" t="e">
        <f t="shared" si="891"/>
        <v>#N/A</v>
      </c>
      <c r="AO234" s="85">
        <f t="shared" si="891"/>
        <v>0</v>
      </c>
      <c r="AP234" s="85">
        <f t="shared" si="891"/>
        <v>0</v>
      </c>
      <c r="AQ234" s="85">
        <f t="shared" si="891"/>
        <v>0</v>
      </c>
      <c r="AR234" s="85">
        <f t="shared" si="891"/>
        <v>0</v>
      </c>
      <c r="AS234" s="85">
        <f t="shared" si="891"/>
        <v>0</v>
      </c>
      <c r="AT234" s="85">
        <f t="shared" si="891"/>
        <v>0</v>
      </c>
      <c r="AU234" s="85">
        <f t="shared" si="891"/>
        <v>0</v>
      </c>
      <c r="AV234" s="85">
        <f t="shared" si="891"/>
        <v>0</v>
      </c>
      <c r="AW234" s="85">
        <f t="shared" si="891"/>
        <v>0</v>
      </c>
      <c r="AX234" s="85">
        <f t="shared" si="891"/>
        <v>0</v>
      </c>
      <c r="AZ234" s="85">
        <f t="shared" ref="AZ234" si="904">AZ155*AZ$1</f>
        <v>0</v>
      </c>
      <c r="BA234" s="85">
        <f t="shared" si="891"/>
        <v>0</v>
      </c>
      <c r="BB234" s="85">
        <f t="shared" si="891"/>
        <v>0</v>
      </c>
      <c r="BC234" s="85">
        <f t="shared" si="891"/>
        <v>0</v>
      </c>
      <c r="BD234" s="85">
        <f t="shared" si="891"/>
        <v>0</v>
      </c>
      <c r="BE234" s="85">
        <f t="shared" si="891"/>
        <v>0</v>
      </c>
      <c r="BF234" s="85">
        <f t="shared" si="891"/>
        <v>0</v>
      </c>
      <c r="BG234" s="85">
        <f t="shared" si="891"/>
        <v>0</v>
      </c>
      <c r="BH234" s="85">
        <f t="shared" si="891"/>
        <v>0</v>
      </c>
      <c r="BI234" s="85">
        <f t="shared" si="891"/>
        <v>0</v>
      </c>
      <c r="BJ234" s="85">
        <f t="shared" si="891"/>
        <v>0</v>
      </c>
      <c r="BK234" s="85">
        <f t="shared" si="891"/>
        <v>0</v>
      </c>
      <c r="BL234" s="85" t="e">
        <f t="shared" si="891"/>
        <v>#N/A</v>
      </c>
      <c r="BM234" s="85">
        <f t="shared" si="891"/>
        <v>0</v>
      </c>
      <c r="BN234" s="85">
        <f t="shared" si="891"/>
        <v>0</v>
      </c>
      <c r="BO234" s="85">
        <f t="shared" si="891"/>
        <v>0</v>
      </c>
      <c r="BP234" s="85">
        <f t="shared" si="891"/>
        <v>0</v>
      </c>
      <c r="BQ234" s="85">
        <f t="shared" si="891"/>
        <v>0</v>
      </c>
      <c r="BR234" s="85">
        <f t="shared" si="891"/>
        <v>0</v>
      </c>
      <c r="BS234" s="85">
        <f t="shared" si="891"/>
        <v>0</v>
      </c>
      <c r="BT234" s="85">
        <f t="shared" si="891"/>
        <v>0</v>
      </c>
      <c r="BU234" s="85">
        <f t="shared" si="891"/>
        <v>0</v>
      </c>
      <c r="BV234" s="85">
        <f t="shared" si="891"/>
        <v>0</v>
      </c>
      <c r="BX234" s="85">
        <f t="shared" ref="BX234" si="905">BX155*BX$1</f>
        <v>0</v>
      </c>
      <c r="BY234" s="85">
        <f t="shared" si="891"/>
        <v>0</v>
      </c>
      <c r="BZ234" s="85">
        <f t="shared" si="891"/>
        <v>0</v>
      </c>
      <c r="CA234" s="85">
        <f t="shared" si="891"/>
        <v>0</v>
      </c>
      <c r="CB234" s="85">
        <f t="shared" si="891"/>
        <v>0</v>
      </c>
      <c r="CC234" s="85">
        <f t="shared" si="891"/>
        <v>0</v>
      </c>
      <c r="CD234" s="85">
        <f t="shared" si="891"/>
        <v>0</v>
      </c>
      <c r="CE234" s="85">
        <f t="shared" si="891"/>
        <v>0</v>
      </c>
      <c r="CF234" s="85">
        <f t="shared" si="891"/>
        <v>0</v>
      </c>
      <c r="CG234" s="85">
        <f t="shared" si="891"/>
        <v>0</v>
      </c>
      <c r="CH234" s="85">
        <f t="shared" si="891"/>
        <v>0</v>
      </c>
      <c r="CI234" s="85">
        <f t="shared" si="891"/>
        <v>0</v>
      </c>
      <c r="CJ234" s="85" t="e">
        <f t="shared" si="891"/>
        <v>#N/A</v>
      </c>
      <c r="CK234" s="85">
        <f t="shared" si="891"/>
        <v>0</v>
      </c>
      <c r="CL234" s="85">
        <f t="shared" si="891"/>
        <v>0</v>
      </c>
      <c r="CM234" s="85">
        <f t="shared" si="891"/>
        <v>0</v>
      </c>
      <c r="CN234" s="85">
        <f t="shared" si="883"/>
        <v>0</v>
      </c>
      <c r="CO234" s="85">
        <f t="shared" si="883"/>
        <v>0</v>
      </c>
      <c r="CP234" s="85">
        <f t="shared" si="883"/>
        <v>0</v>
      </c>
      <c r="CQ234" s="85">
        <f t="shared" si="883"/>
        <v>0</v>
      </c>
      <c r="CR234" s="85">
        <f t="shared" si="883"/>
        <v>0</v>
      </c>
      <c r="CS234" s="85">
        <f t="shared" si="883"/>
        <v>0</v>
      </c>
      <c r="CT234" s="85">
        <f t="shared" si="883"/>
        <v>0</v>
      </c>
      <c r="CV234" s="85">
        <f t="shared" ref="CV234" si="906">CV155*CV$1</f>
        <v>0</v>
      </c>
      <c r="CW234" s="85">
        <f t="shared" si="883"/>
        <v>0</v>
      </c>
      <c r="CX234" s="85">
        <f t="shared" si="883"/>
        <v>0</v>
      </c>
      <c r="CY234" s="85">
        <f t="shared" si="883"/>
        <v>0</v>
      </c>
      <c r="CZ234" s="85">
        <f t="shared" si="883"/>
        <v>0</v>
      </c>
      <c r="DA234" s="85">
        <f t="shared" si="883"/>
        <v>0</v>
      </c>
      <c r="DB234" s="85">
        <f t="shared" si="883"/>
        <v>0</v>
      </c>
      <c r="DC234" s="85">
        <f t="shared" si="883"/>
        <v>0</v>
      </c>
      <c r="DD234" s="85">
        <f t="shared" si="883"/>
        <v>0</v>
      </c>
      <c r="DE234" s="85">
        <f t="shared" si="883"/>
        <v>0</v>
      </c>
      <c r="DF234" s="85">
        <f t="shared" si="883"/>
        <v>0</v>
      </c>
      <c r="DG234" s="85">
        <f t="shared" si="887"/>
        <v>0</v>
      </c>
      <c r="DH234" s="85" t="e">
        <f t="shared" si="887"/>
        <v>#N/A</v>
      </c>
      <c r="DI234" s="85">
        <f t="shared" si="887"/>
        <v>0</v>
      </c>
      <c r="DJ234" s="85">
        <f t="shared" si="887"/>
        <v>0</v>
      </c>
      <c r="DK234" s="85">
        <f t="shared" si="887"/>
        <v>0</v>
      </c>
      <c r="DL234" s="85">
        <f t="shared" si="887"/>
        <v>0</v>
      </c>
      <c r="DM234" s="85">
        <f t="shared" si="887"/>
        <v>0</v>
      </c>
      <c r="DN234" s="85">
        <f t="shared" si="887"/>
        <v>0</v>
      </c>
      <c r="DO234" s="85">
        <f t="shared" si="887"/>
        <v>0</v>
      </c>
      <c r="DP234" s="85">
        <f t="shared" si="887"/>
        <v>0</v>
      </c>
      <c r="DQ234" s="85">
        <f t="shared" si="887"/>
        <v>0</v>
      </c>
      <c r="DR234" s="85">
        <f t="shared" si="887"/>
        <v>0</v>
      </c>
      <c r="DT234" s="85">
        <f t="shared" ref="DT234" si="907">DT155*DT$1</f>
        <v>0</v>
      </c>
      <c r="DU234" s="85">
        <f t="shared" si="887"/>
        <v>0</v>
      </c>
      <c r="DV234" s="85">
        <f t="shared" si="887"/>
        <v>0</v>
      </c>
      <c r="DW234" s="85">
        <f t="shared" si="887"/>
        <v>0</v>
      </c>
      <c r="DX234" s="85">
        <f t="shared" si="887"/>
        <v>0</v>
      </c>
      <c r="DY234" s="85">
        <f t="shared" si="887"/>
        <v>0</v>
      </c>
      <c r="DZ234" s="85">
        <f t="shared" si="887"/>
        <v>0</v>
      </c>
      <c r="EA234" s="85">
        <f t="shared" si="887"/>
        <v>0</v>
      </c>
      <c r="EB234" s="85">
        <f t="shared" si="887"/>
        <v>0</v>
      </c>
      <c r="EC234" s="85">
        <f t="shared" si="887"/>
        <v>0</v>
      </c>
      <c r="ED234" s="85">
        <f t="shared" si="887"/>
        <v>0</v>
      </c>
      <c r="EE234" s="85">
        <f t="shared" si="887"/>
        <v>0</v>
      </c>
      <c r="EF234" s="85" t="e">
        <f t="shared" si="887"/>
        <v>#N/A</v>
      </c>
      <c r="EG234" s="85">
        <f t="shared" si="887"/>
        <v>0</v>
      </c>
      <c r="EH234" s="85">
        <f t="shared" si="887"/>
        <v>0</v>
      </c>
      <c r="EI234" s="85">
        <f t="shared" si="887"/>
        <v>0</v>
      </c>
      <c r="EJ234" s="85">
        <f t="shared" si="887"/>
        <v>0</v>
      </c>
      <c r="EK234" s="85">
        <f t="shared" si="887"/>
        <v>0</v>
      </c>
      <c r="EL234" s="85">
        <f t="shared" si="887"/>
        <v>0</v>
      </c>
      <c r="EM234" s="85">
        <f t="shared" si="887"/>
        <v>0</v>
      </c>
      <c r="EN234" s="85">
        <f t="shared" si="887"/>
        <v>0</v>
      </c>
      <c r="EO234" s="85">
        <f t="shared" si="887"/>
        <v>0</v>
      </c>
      <c r="EP234" s="85">
        <f t="shared" si="887"/>
        <v>0</v>
      </c>
      <c r="ER234" s="85">
        <f t="shared" ref="ER234" si="908">ER155*ER$1</f>
        <v>0</v>
      </c>
      <c r="ES234" s="85">
        <f t="shared" si="887"/>
        <v>0</v>
      </c>
      <c r="ET234" s="85">
        <f t="shared" si="887"/>
        <v>0</v>
      </c>
      <c r="EU234" s="85">
        <f t="shared" si="887"/>
        <v>0</v>
      </c>
      <c r="EV234" s="85">
        <f t="shared" si="887"/>
        <v>0</v>
      </c>
      <c r="EW234" s="85">
        <f t="shared" si="887"/>
        <v>0</v>
      </c>
      <c r="EX234" s="85">
        <f t="shared" si="887"/>
        <v>0</v>
      </c>
      <c r="EY234" s="85">
        <f t="shared" si="887"/>
        <v>0</v>
      </c>
      <c r="EZ234" s="85">
        <f t="shared" si="887"/>
        <v>0</v>
      </c>
      <c r="FA234" s="85">
        <f t="shared" si="887"/>
        <v>0</v>
      </c>
      <c r="FB234" s="85">
        <f t="shared" si="887"/>
        <v>0</v>
      </c>
      <c r="FC234" s="85">
        <f t="shared" si="887"/>
        <v>0</v>
      </c>
      <c r="FD234" s="85" t="e">
        <f t="shared" si="887"/>
        <v>#N/A</v>
      </c>
      <c r="FE234" s="85">
        <f t="shared" si="887"/>
        <v>0</v>
      </c>
      <c r="FF234" s="85">
        <f t="shared" si="887"/>
        <v>0</v>
      </c>
      <c r="FG234" s="85">
        <f t="shared" si="887"/>
        <v>0</v>
      </c>
      <c r="FH234" s="85">
        <f t="shared" si="887"/>
        <v>0</v>
      </c>
      <c r="FI234" s="85">
        <f t="shared" si="887"/>
        <v>0</v>
      </c>
      <c r="FJ234" s="85">
        <f t="shared" si="887"/>
        <v>0</v>
      </c>
      <c r="FK234" s="85">
        <f t="shared" si="887"/>
        <v>0</v>
      </c>
      <c r="FL234" s="85">
        <f t="shared" si="887"/>
        <v>0</v>
      </c>
      <c r="FM234" s="85">
        <f t="shared" si="887"/>
        <v>0</v>
      </c>
      <c r="FN234" s="85">
        <f t="shared" si="887"/>
        <v>0</v>
      </c>
    </row>
    <row r="235" spans="1:170" ht="22.5" x14ac:dyDescent="0.25">
      <c r="A235" s="97">
        <v>231</v>
      </c>
      <c r="B235" s="62" t="s">
        <v>100</v>
      </c>
      <c r="D235" s="84">
        <f t="shared" si="584"/>
        <v>0</v>
      </c>
      <c r="E235" s="84">
        <f t="shared" si="890"/>
        <v>0</v>
      </c>
      <c r="F235" s="84">
        <f t="shared" si="890"/>
        <v>0</v>
      </c>
      <c r="G235" s="84">
        <f t="shared" si="890"/>
        <v>0</v>
      </c>
      <c r="H235" s="84">
        <f t="shared" si="890"/>
        <v>0</v>
      </c>
      <c r="I235" s="84">
        <f t="shared" si="890"/>
        <v>0</v>
      </c>
      <c r="J235" s="84">
        <f t="shared" si="890"/>
        <v>0</v>
      </c>
      <c r="K235" s="84">
        <f t="shared" si="890"/>
        <v>0</v>
      </c>
      <c r="L235" s="84">
        <f t="shared" si="890"/>
        <v>0</v>
      </c>
      <c r="M235" s="84">
        <f t="shared" si="890"/>
        <v>0</v>
      </c>
      <c r="N235" s="84">
        <f t="shared" si="890"/>
        <v>0</v>
      </c>
      <c r="O235" s="84">
        <f t="shared" si="890"/>
        <v>0</v>
      </c>
      <c r="P235" s="84" t="e">
        <f t="shared" si="890"/>
        <v>#N/A</v>
      </c>
      <c r="Q235" s="84">
        <f t="shared" si="890"/>
        <v>0</v>
      </c>
      <c r="R235" s="84">
        <f t="shared" si="890"/>
        <v>0</v>
      </c>
      <c r="S235" s="84">
        <f t="shared" si="890"/>
        <v>0</v>
      </c>
      <c r="T235" s="84">
        <f t="shared" si="890"/>
        <v>0</v>
      </c>
      <c r="U235" s="84">
        <f t="shared" si="890"/>
        <v>0</v>
      </c>
      <c r="V235" s="84">
        <f t="shared" si="890"/>
        <v>0</v>
      </c>
      <c r="W235" s="84">
        <f t="shared" si="890"/>
        <v>0</v>
      </c>
      <c r="X235" s="84">
        <f t="shared" si="890"/>
        <v>0</v>
      </c>
      <c r="Y235" s="84">
        <f t="shared" si="890"/>
        <v>0</v>
      </c>
      <c r="Z235" s="84">
        <f t="shared" si="890"/>
        <v>0</v>
      </c>
      <c r="AB235" s="84">
        <f t="shared" ref="AB235" si="909">AB156*AB$1</f>
        <v>0</v>
      </c>
      <c r="AC235" s="84">
        <f t="shared" si="891"/>
        <v>0</v>
      </c>
      <c r="AD235" s="84">
        <f t="shared" si="891"/>
        <v>0</v>
      </c>
      <c r="AE235" s="84">
        <f t="shared" si="891"/>
        <v>0</v>
      </c>
      <c r="AF235" s="84">
        <f t="shared" si="891"/>
        <v>0</v>
      </c>
      <c r="AG235" s="84">
        <f t="shared" si="891"/>
        <v>0</v>
      </c>
      <c r="AH235" s="84">
        <f t="shared" si="891"/>
        <v>0</v>
      </c>
      <c r="AI235" s="84">
        <f t="shared" si="891"/>
        <v>0</v>
      </c>
      <c r="AJ235" s="84">
        <f t="shared" si="891"/>
        <v>0</v>
      </c>
      <c r="AK235" s="84">
        <f t="shared" si="891"/>
        <v>0</v>
      </c>
      <c r="AL235" s="84">
        <f t="shared" si="891"/>
        <v>0</v>
      </c>
      <c r="AM235" s="84">
        <f t="shared" si="891"/>
        <v>0</v>
      </c>
      <c r="AN235" s="84" t="e">
        <f t="shared" si="891"/>
        <v>#N/A</v>
      </c>
      <c r="AO235" s="84">
        <f t="shared" si="891"/>
        <v>0</v>
      </c>
      <c r="AP235" s="84">
        <f t="shared" si="891"/>
        <v>0</v>
      </c>
      <c r="AQ235" s="84">
        <f t="shared" si="891"/>
        <v>0</v>
      </c>
      <c r="AR235" s="84">
        <f t="shared" si="891"/>
        <v>0</v>
      </c>
      <c r="AS235" s="84">
        <f t="shared" si="891"/>
        <v>0</v>
      </c>
      <c r="AT235" s="84">
        <f t="shared" si="891"/>
        <v>0</v>
      </c>
      <c r="AU235" s="84">
        <f t="shared" si="891"/>
        <v>0</v>
      </c>
      <c r="AV235" s="84">
        <f t="shared" si="891"/>
        <v>0</v>
      </c>
      <c r="AW235" s="84">
        <f t="shared" si="891"/>
        <v>0</v>
      </c>
      <c r="AX235" s="84">
        <f t="shared" si="891"/>
        <v>0</v>
      </c>
      <c r="AZ235" s="84">
        <f t="shared" ref="AZ235" si="910">AZ156*AZ$1</f>
        <v>0</v>
      </c>
      <c r="BA235" s="84">
        <f t="shared" si="891"/>
        <v>0</v>
      </c>
      <c r="BB235" s="84">
        <f t="shared" si="891"/>
        <v>0</v>
      </c>
      <c r="BC235" s="84">
        <f t="shared" si="891"/>
        <v>0</v>
      </c>
      <c r="BD235" s="84">
        <f t="shared" si="891"/>
        <v>0</v>
      </c>
      <c r="BE235" s="84">
        <f t="shared" si="891"/>
        <v>0</v>
      </c>
      <c r="BF235" s="84">
        <f t="shared" si="891"/>
        <v>0</v>
      </c>
      <c r="BG235" s="84">
        <f t="shared" si="891"/>
        <v>0</v>
      </c>
      <c r="BH235" s="84">
        <f t="shared" si="891"/>
        <v>0</v>
      </c>
      <c r="BI235" s="84">
        <f t="shared" si="891"/>
        <v>0</v>
      </c>
      <c r="BJ235" s="84">
        <f t="shared" si="891"/>
        <v>0</v>
      </c>
      <c r="BK235" s="84">
        <f t="shared" si="891"/>
        <v>0</v>
      </c>
      <c r="BL235" s="84" t="e">
        <f t="shared" si="891"/>
        <v>#N/A</v>
      </c>
      <c r="BM235" s="84">
        <f t="shared" si="891"/>
        <v>0</v>
      </c>
      <c r="BN235" s="84">
        <f t="shared" si="891"/>
        <v>0</v>
      </c>
      <c r="BO235" s="84">
        <f t="shared" si="891"/>
        <v>0</v>
      </c>
      <c r="BP235" s="84">
        <f t="shared" si="891"/>
        <v>0</v>
      </c>
      <c r="BQ235" s="84">
        <f t="shared" si="891"/>
        <v>0</v>
      </c>
      <c r="BR235" s="84">
        <f t="shared" si="891"/>
        <v>0</v>
      </c>
      <c r="BS235" s="84">
        <f t="shared" si="891"/>
        <v>0</v>
      </c>
      <c r="BT235" s="84">
        <f t="shared" si="891"/>
        <v>0</v>
      </c>
      <c r="BU235" s="84">
        <f t="shared" si="891"/>
        <v>0</v>
      </c>
      <c r="BV235" s="84">
        <f t="shared" si="891"/>
        <v>0</v>
      </c>
      <c r="BX235" s="84">
        <f t="shared" ref="BX235" si="911">BX156*BX$1</f>
        <v>0</v>
      </c>
      <c r="BY235" s="84">
        <f t="shared" si="891"/>
        <v>0</v>
      </c>
      <c r="BZ235" s="84">
        <f t="shared" si="891"/>
        <v>0</v>
      </c>
      <c r="CA235" s="84">
        <f t="shared" si="891"/>
        <v>0</v>
      </c>
      <c r="CB235" s="84">
        <f t="shared" si="891"/>
        <v>0</v>
      </c>
      <c r="CC235" s="84">
        <f t="shared" si="891"/>
        <v>0</v>
      </c>
      <c r="CD235" s="84">
        <f t="shared" si="891"/>
        <v>0</v>
      </c>
      <c r="CE235" s="84">
        <f t="shared" si="891"/>
        <v>0</v>
      </c>
      <c r="CF235" s="84">
        <f t="shared" si="891"/>
        <v>0</v>
      </c>
      <c r="CG235" s="84">
        <f t="shared" si="891"/>
        <v>0</v>
      </c>
      <c r="CH235" s="84">
        <f t="shared" si="891"/>
        <v>0</v>
      </c>
      <c r="CI235" s="84">
        <f t="shared" si="891"/>
        <v>0</v>
      </c>
      <c r="CJ235" s="84" t="e">
        <f t="shared" si="891"/>
        <v>#N/A</v>
      </c>
      <c r="CK235" s="84">
        <f t="shared" si="891"/>
        <v>0</v>
      </c>
      <c r="CL235" s="84">
        <f t="shared" si="891"/>
        <v>0</v>
      </c>
      <c r="CM235" s="84">
        <f t="shared" si="891"/>
        <v>0</v>
      </c>
      <c r="CN235" s="84">
        <f t="shared" si="883"/>
        <v>0</v>
      </c>
      <c r="CO235" s="84">
        <f t="shared" si="883"/>
        <v>0</v>
      </c>
      <c r="CP235" s="84">
        <f t="shared" si="883"/>
        <v>0</v>
      </c>
      <c r="CQ235" s="84">
        <f t="shared" si="883"/>
        <v>0</v>
      </c>
      <c r="CR235" s="84">
        <f t="shared" si="883"/>
        <v>0</v>
      </c>
      <c r="CS235" s="84">
        <f t="shared" si="883"/>
        <v>0</v>
      </c>
      <c r="CT235" s="84">
        <f t="shared" si="883"/>
        <v>0</v>
      </c>
      <c r="CV235" s="84">
        <f t="shared" ref="CV235" si="912">CV156*CV$1</f>
        <v>0</v>
      </c>
      <c r="CW235" s="84">
        <f t="shared" si="883"/>
        <v>0</v>
      </c>
      <c r="CX235" s="84">
        <f t="shared" si="883"/>
        <v>0</v>
      </c>
      <c r="CY235" s="84">
        <f t="shared" si="883"/>
        <v>0</v>
      </c>
      <c r="CZ235" s="84">
        <f t="shared" si="883"/>
        <v>0</v>
      </c>
      <c r="DA235" s="84">
        <f t="shared" si="883"/>
        <v>0</v>
      </c>
      <c r="DB235" s="84">
        <f t="shared" si="883"/>
        <v>0</v>
      </c>
      <c r="DC235" s="84">
        <f t="shared" si="883"/>
        <v>0</v>
      </c>
      <c r="DD235" s="84">
        <f t="shared" si="883"/>
        <v>0</v>
      </c>
      <c r="DE235" s="84">
        <f t="shared" si="883"/>
        <v>0</v>
      </c>
      <c r="DF235" s="84">
        <f t="shared" si="883"/>
        <v>0</v>
      </c>
      <c r="DG235" s="84">
        <f t="shared" si="887"/>
        <v>0</v>
      </c>
      <c r="DH235" s="84" t="e">
        <f t="shared" si="887"/>
        <v>#N/A</v>
      </c>
      <c r="DI235" s="84">
        <f t="shared" si="887"/>
        <v>0</v>
      </c>
      <c r="DJ235" s="84">
        <f t="shared" si="887"/>
        <v>0</v>
      </c>
      <c r="DK235" s="84">
        <f t="shared" si="887"/>
        <v>0</v>
      </c>
      <c r="DL235" s="84">
        <f t="shared" si="887"/>
        <v>0</v>
      </c>
      <c r="DM235" s="84">
        <f t="shared" si="887"/>
        <v>0</v>
      </c>
      <c r="DN235" s="84">
        <f t="shared" si="887"/>
        <v>0</v>
      </c>
      <c r="DO235" s="84">
        <f t="shared" si="887"/>
        <v>0</v>
      </c>
      <c r="DP235" s="84">
        <f t="shared" si="887"/>
        <v>0</v>
      </c>
      <c r="DQ235" s="84">
        <f t="shared" si="887"/>
        <v>0</v>
      </c>
      <c r="DR235" s="84">
        <f t="shared" si="887"/>
        <v>0</v>
      </c>
      <c r="DT235" s="84">
        <f t="shared" ref="DT235" si="913">DT156*DT$1</f>
        <v>0</v>
      </c>
      <c r="DU235" s="84">
        <f t="shared" si="887"/>
        <v>0</v>
      </c>
      <c r="DV235" s="84">
        <f t="shared" si="887"/>
        <v>0</v>
      </c>
      <c r="DW235" s="84">
        <f t="shared" si="887"/>
        <v>0</v>
      </c>
      <c r="DX235" s="84">
        <f t="shared" si="887"/>
        <v>0</v>
      </c>
      <c r="DY235" s="84">
        <f t="shared" si="887"/>
        <v>0</v>
      </c>
      <c r="DZ235" s="84">
        <f t="shared" si="887"/>
        <v>0</v>
      </c>
      <c r="EA235" s="84">
        <f t="shared" si="887"/>
        <v>0</v>
      </c>
      <c r="EB235" s="84">
        <f t="shared" si="887"/>
        <v>0</v>
      </c>
      <c r="EC235" s="84">
        <f t="shared" si="887"/>
        <v>0</v>
      </c>
      <c r="ED235" s="84">
        <f t="shared" si="887"/>
        <v>0</v>
      </c>
      <c r="EE235" s="84">
        <f t="shared" si="887"/>
        <v>0</v>
      </c>
      <c r="EF235" s="84" t="e">
        <f t="shared" si="887"/>
        <v>#N/A</v>
      </c>
      <c r="EG235" s="84">
        <f t="shared" si="887"/>
        <v>0</v>
      </c>
      <c r="EH235" s="84">
        <f t="shared" si="887"/>
        <v>0</v>
      </c>
      <c r="EI235" s="84">
        <f t="shared" si="887"/>
        <v>0</v>
      </c>
      <c r="EJ235" s="84">
        <f t="shared" si="887"/>
        <v>0</v>
      </c>
      <c r="EK235" s="84">
        <f t="shared" si="887"/>
        <v>0</v>
      </c>
      <c r="EL235" s="84">
        <f t="shared" si="887"/>
        <v>0</v>
      </c>
      <c r="EM235" s="84">
        <f t="shared" si="887"/>
        <v>0</v>
      </c>
      <c r="EN235" s="84">
        <f t="shared" ref="EN235:FN235" si="914">EN156*EN$1</f>
        <v>0</v>
      </c>
      <c r="EO235" s="84">
        <f t="shared" si="914"/>
        <v>0</v>
      </c>
      <c r="EP235" s="84">
        <f t="shared" si="914"/>
        <v>0</v>
      </c>
      <c r="ER235" s="84">
        <f t="shared" ref="ER235" si="915">ER156*ER$1</f>
        <v>0</v>
      </c>
      <c r="ES235" s="84">
        <f t="shared" si="914"/>
        <v>0</v>
      </c>
      <c r="ET235" s="84">
        <f t="shared" si="914"/>
        <v>0</v>
      </c>
      <c r="EU235" s="84">
        <f t="shared" si="914"/>
        <v>0</v>
      </c>
      <c r="EV235" s="84">
        <f t="shared" si="914"/>
        <v>0</v>
      </c>
      <c r="EW235" s="84">
        <f t="shared" si="914"/>
        <v>0</v>
      </c>
      <c r="EX235" s="84">
        <f t="shared" si="914"/>
        <v>0</v>
      </c>
      <c r="EY235" s="84">
        <f t="shared" si="914"/>
        <v>0</v>
      </c>
      <c r="EZ235" s="84">
        <f t="shared" si="914"/>
        <v>0</v>
      </c>
      <c r="FA235" s="84">
        <f t="shared" si="914"/>
        <v>0</v>
      </c>
      <c r="FB235" s="84">
        <f t="shared" si="914"/>
        <v>0</v>
      </c>
      <c r="FC235" s="84">
        <f t="shared" si="914"/>
        <v>0</v>
      </c>
      <c r="FD235" s="84" t="e">
        <f t="shared" si="914"/>
        <v>#N/A</v>
      </c>
      <c r="FE235" s="84">
        <f t="shared" si="914"/>
        <v>0</v>
      </c>
      <c r="FF235" s="84">
        <f t="shared" si="914"/>
        <v>0</v>
      </c>
      <c r="FG235" s="84">
        <f t="shared" si="914"/>
        <v>0</v>
      </c>
      <c r="FH235" s="84">
        <f t="shared" si="914"/>
        <v>0</v>
      </c>
      <c r="FI235" s="84">
        <f t="shared" si="914"/>
        <v>0</v>
      </c>
      <c r="FJ235" s="84">
        <f t="shared" si="914"/>
        <v>0</v>
      </c>
      <c r="FK235" s="84">
        <f t="shared" si="914"/>
        <v>0</v>
      </c>
      <c r="FL235" s="84">
        <f t="shared" si="914"/>
        <v>0</v>
      </c>
      <c r="FM235" s="84">
        <f t="shared" si="914"/>
        <v>0</v>
      </c>
      <c r="FN235" s="84">
        <f t="shared" si="914"/>
        <v>0</v>
      </c>
    </row>
    <row r="236" spans="1:170" ht="22.5" x14ac:dyDescent="0.25">
      <c r="A236" s="97">
        <v>232</v>
      </c>
      <c r="B236" s="63" t="s">
        <v>101</v>
      </c>
      <c r="D236" s="85">
        <f t="shared" si="584"/>
        <v>0</v>
      </c>
      <c r="E236" s="85">
        <f t="shared" si="890"/>
        <v>450.92763283650953</v>
      </c>
      <c r="F236" s="85">
        <f t="shared" si="890"/>
        <v>1665.3970506710311</v>
      </c>
      <c r="G236" s="85">
        <f t="shared" si="890"/>
        <v>0</v>
      </c>
      <c r="H236" s="85">
        <f t="shared" si="890"/>
        <v>4.048087845215349</v>
      </c>
      <c r="I236" s="85">
        <f t="shared" si="890"/>
        <v>25.635919726783662</v>
      </c>
      <c r="J236" s="85">
        <f t="shared" si="890"/>
        <v>0</v>
      </c>
      <c r="K236" s="85">
        <f t="shared" si="890"/>
        <v>0</v>
      </c>
      <c r="L236" s="85">
        <f t="shared" si="890"/>
        <v>0</v>
      </c>
      <c r="M236" s="85">
        <f t="shared" si="890"/>
        <v>0</v>
      </c>
      <c r="N236" s="85">
        <f t="shared" si="890"/>
        <v>0</v>
      </c>
      <c r="O236" s="85">
        <f t="shared" si="890"/>
        <v>52.115409948900158</v>
      </c>
      <c r="P236" s="85" t="e">
        <f t="shared" si="890"/>
        <v>#N/A</v>
      </c>
      <c r="Q236" s="85">
        <f t="shared" si="890"/>
        <v>12.611733118288157</v>
      </c>
      <c r="R236" s="85">
        <f t="shared" si="890"/>
        <v>0</v>
      </c>
      <c r="S236" s="85">
        <f t="shared" si="890"/>
        <v>34.420735588493265</v>
      </c>
      <c r="T236" s="85">
        <f t="shared" si="890"/>
        <v>0</v>
      </c>
      <c r="U236" s="85">
        <f t="shared" si="890"/>
        <v>0</v>
      </c>
      <c r="V236" s="85">
        <f t="shared" si="890"/>
        <v>171.33700056752059</v>
      </c>
      <c r="W236" s="85">
        <f t="shared" si="890"/>
        <v>0</v>
      </c>
      <c r="X236" s="85">
        <f t="shared" si="890"/>
        <v>0</v>
      </c>
      <c r="Y236" s="85">
        <f t="shared" si="890"/>
        <v>0</v>
      </c>
      <c r="Z236" s="85">
        <f t="shared" si="890"/>
        <v>0</v>
      </c>
      <c r="AB236" s="85">
        <f t="shared" ref="AB236" si="916">AB157*AB$1</f>
        <v>0</v>
      </c>
      <c r="AC236" s="85">
        <f t="shared" si="891"/>
        <v>1357.5800009865129</v>
      </c>
      <c r="AD236" s="85">
        <f t="shared" si="891"/>
        <v>1634.8717543196592</v>
      </c>
      <c r="AE236" s="85">
        <f t="shared" si="891"/>
        <v>0</v>
      </c>
      <c r="AF236" s="85">
        <f t="shared" si="891"/>
        <v>4.048087845215349</v>
      </c>
      <c r="AG236" s="85">
        <f t="shared" si="891"/>
        <v>25.635919726783662</v>
      </c>
      <c r="AH236" s="85">
        <f t="shared" si="891"/>
        <v>0</v>
      </c>
      <c r="AI236" s="85">
        <f t="shared" si="891"/>
        <v>0</v>
      </c>
      <c r="AJ236" s="85">
        <f t="shared" si="891"/>
        <v>0</v>
      </c>
      <c r="AK236" s="85">
        <f t="shared" si="891"/>
        <v>0</v>
      </c>
      <c r="AL236" s="85">
        <f t="shared" si="891"/>
        <v>0</v>
      </c>
      <c r="AM236" s="85">
        <f t="shared" si="891"/>
        <v>194.56419714256054</v>
      </c>
      <c r="AN236" s="85" t="e">
        <f t="shared" si="891"/>
        <v>#N/A</v>
      </c>
      <c r="AO236" s="85">
        <f t="shared" si="891"/>
        <v>0.48506665839569829</v>
      </c>
      <c r="AP236" s="85">
        <f t="shared" si="891"/>
        <v>0</v>
      </c>
      <c r="AQ236" s="85">
        <f t="shared" si="891"/>
        <v>34.420735588493265</v>
      </c>
      <c r="AR236" s="85">
        <f t="shared" si="891"/>
        <v>0</v>
      </c>
      <c r="AS236" s="85">
        <f t="shared" si="891"/>
        <v>0</v>
      </c>
      <c r="AT236" s="85">
        <f t="shared" si="891"/>
        <v>172.35082897324554</v>
      </c>
      <c r="AU236" s="85">
        <f t="shared" ref="AU236:DF240" si="917">AU157*AU$1</f>
        <v>0</v>
      </c>
      <c r="AV236" s="85">
        <f t="shared" si="917"/>
        <v>0</v>
      </c>
      <c r="AW236" s="85">
        <f t="shared" si="917"/>
        <v>0</v>
      </c>
      <c r="AX236" s="85">
        <f t="shared" si="917"/>
        <v>0</v>
      </c>
      <c r="AZ236" s="85">
        <f t="shared" ref="AZ236" si="918">AZ157*AZ$1</f>
        <v>0</v>
      </c>
      <c r="BA236" s="85">
        <f t="shared" si="917"/>
        <v>1446.3263968107196</v>
      </c>
      <c r="BB236" s="85">
        <f t="shared" si="917"/>
        <v>2190.1492039912337</v>
      </c>
      <c r="BC236" s="85">
        <f t="shared" si="917"/>
        <v>0</v>
      </c>
      <c r="BD236" s="85">
        <f t="shared" si="917"/>
        <v>4.048087845215349</v>
      </c>
      <c r="BE236" s="85">
        <f t="shared" si="917"/>
        <v>25.635919726783662</v>
      </c>
      <c r="BF236" s="85">
        <f t="shared" si="917"/>
        <v>0</v>
      </c>
      <c r="BG236" s="85">
        <f t="shared" si="917"/>
        <v>0</v>
      </c>
      <c r="BH236" s="85">
        <f t="shared" si="917"/>
        <v>0</v>
      </c>
      <c r="BI236" s="85">
        <f t="shared" si="917"/>
        <v>0</v>
      </c>
      <c r="BJ236" s="85">
        <f t="shared" si="917"/>
        <v>0</v>
      </c>
      <c r="BK236" s="85">
        <f t="shared" si="917"/>
        <v>204.98727913234063</v>
      </c>
      <c r="BL236" s="85" t="e">
        <f t="shared" si="917"/>
        <v>#N/A</v>
      </c>
      <c r="BM236" s="85">
        <f t="shared" si="917"/>
        <v>0.48506665839569829</v>
      </c>
      <c r="BN236" s="85">
        <f t="shared" si="917"/>
        <v>0</v>
      </c>
      <c r="BO236" s="85">
        <f t="shared" si="917"/>
        <v>34.420735588493265</v>
      </c>
      <c r="BP236" s="85">
        <f t="shared" si="917"/>
        <v>0</v>
      </c>
      <c r="BQ236" s="85">
        <f t="shared" si="917"/>
        <v>0</v>
      </c>
      <c r="BR236" s="85">
        <f t="shared" si="917"/>
        <v>193.13431129060754</v>
      </c>
      <c r="BS236" s="85">
        <f t="shared" si="917"/>
        <v>0</v>
      </c>
      <c r="BT236" s="85">
        <f t="shared" si="917"/>
        <v>0</v>
      </c>
      <c r="BU236" s="85">
        <f t="shared" si="917"/>
        <v>0</v>
      </c>
      <c r="BV236" s="85">
        <f t="shared" si="917"/>
        <v>0</v>
      </c>
      <c r="BX236" s="85">
        <f t="shared" ref="BX236" si="919">BX157*BX$1</f>
        <v>0</v>
      </c>
      <c r="BY236" s="85">
        <f t="shared" si="917"/>
        <v>1487.1017678650849</v>
      </c>
      <c r="BZ236" s="85">
        <f t="shared" si="917"/>
        <v>1720.9520017846694</v>
      </c>
      <c r="CA236" s="85">
        <f t="shared" si="917"/>
        <v>0</v>
      </c>
      <c r="CB236" s="85">
        <f t="shared" si="917"/>
        <v>4.048087845215349</v>
      </c>
      <c r="CC236" s="85">
        <f t="shared" si="917"/>
        <v>25.635919726783662</v>
      </c>
      <c r="CD236" s="85">
        <f t="shared" si="917"/>
        <v>0</v>
      </c>
      <c r="CE236" s="85">
        <f t="shared" si="917"/>
        <v>0</v>
      </c>
      <c r="CF236" s="85">
        <f t="shared" si="917"/>
        <v>0</v>
      </c>
      <c r="CG236" s="85">
        <f t="shared" si="917"/>
        <v>0</v>
      </c>
      <c r="CH236" s="85">
        <f t="shared" si="917"/>
        <v>0</v>
      </c>
      <c r="CI236" s="85">
        <f t="shared" si="917"/>
        <v>66.447147684847693</v>
      </c>
      <c r="CJ236" s="85" t="e">
        <f t="shared" si="917"/>
        <v>#N/A</v>
      </c>
      <c r="CK236" s="85">
        <f t="shared" si="917"/>
        <v>0.48506665839569829</v>
      </c>
      <c r="CL236" s="85">
        <f t="shared" si="917"/>
        <v>0</v>
      </c>
      <c r="CM236" s="85">
        <f t="shared" si="917"/>
        <v>34.608827039796509</v>
      </c>
      <c r="CN236" s="85">
        <f t="shared" si="917"/>
        <v>0</v>
      </c>
      <c r="CO236" s="85">
        <f t="shared" si="917"/>
        <v>0</v>
      </c>
      <c r="CP236" s="85">
        <f t="shared" si="917"/>
        <v>58.295133329186001</v>
      </c>
      <c r="CQ236" s="85">
        <f t="shared" si="917"/>
        <v>0</v>
      </c>
      <c r="CR236" s="85">
        <f t="shared" si="917"/>
        <v>0</v>
      </c>
      <c r="CS236" s="85">
        <f t="shared" si="917"/>
        <v>0</v>
      </c>
      <c r="CT236" s="85">
        <f t="shared" si="917"/>
        <v>0</v>
      </c>
      <c r="CV236" s="85">
        <f t="shared" ref="CV236" si="920">CV157*CV$1</f>
        <v>0</v>
      </c>
      <c r="CW236" s="85">
        <f t="shared" si="917"/>
        <v>954.62339291984472</v>
      </c>
      <c r="CX236" s="85">
        <f t="shared" si="917"/>
        <v>1913.6803434541175</v>
      </c>
      <c r="CY236" s="85">
        <f t="shared" si="917"/>
        <v>0</v>
      </c>
      <c r="CZ236" s="85">
        <f t="shared" si="917"/>
        <v>4.048087845215349</v>
      </c>
      <c r="DA236" s="85">
        <f t="shared" si="917"/>
        <v>75.108747269699492</v>
      </c>
      <c r="DB236" s="85">
        <f t="shared" si="917"/>
        <v>0</v>
      </c>
      <c r="DC236" s="85">
        <f t="shared" si="917"/>
        <v>0</v>
      </c>
      <c r="DD236" s="85">
        <f t="shared" si="917"/>
        <v>0</v>
      </c>
      <c r="DE236" s="85">
        <f t="shared" si="917"/>
        <v>0</v>
      </c>
      <c r="DF236" s="85">
        <f t="shared" si="917"/>
        <v>0</v>
      </c>
      <c r="DG236" s="85">
        <f t="shared" ref="DG236:FN240" si="921">DG157*DG$1</f>
        <v>66.012852601940196</v>
      </c>
      <c r="DH236" s="85" t="e">
        <f t="shared" si="921"/>
        <v>#N/A</v>
      </c>
      <c r="DI236" s="85">
        <f t="shared" si="921"/>
        <v>0.97013331679139658</v>
      </c>
      <c r="DJ236" s="85">
        <f t="shared" si="921"/>
        <v>0</v>
      </c>
      <c r="DK236" s="85">
        <f t="shared" si="921"/>
        <v>34.608827039796509</v>
      </c>
      <c r="DL236" s="85">
        <f t="shared" si="921"/>
        <v>0</v>
      </c>
      <c r="DM236" s="85">
        <f t="shared" si="921"/>
        <v>0</v>
      </c>
      <c r="DN236" s="85">
        <f t="shared" si="921"/>
        <v>67.419588980710756</v>
      </c>
      <c r="DO236" s="85">
        <f t="shared" si="921"/>
        <v>0</v>
      </c>
      <c r="DP236" s="85">
        <f t="shared" si="921"/>
        <v>0</v>
      </c>
      <c r="DQ236" s="85">
        <f t="shared" si="921"/>
        <v>0</v>
      </c>
      <c r="DR236" s="85">
        <f t="shared" si="921"/>
        <v>0</v>
      </c>
      <c r="DT236" s="85">
        <f t="shared" ref="DT236" si="922">DT157*DT$1</f>
        <v>0</v>
      </c>
      <c r="DU236" s="85">
        <f t="shared" si="921"/>
        <v>3703.3631122317593</v>
      </c>
      <c r="DV236" s="85">
        <f t="shared" si="921"/>
        <v>2010.0445142888414</v>
      </c>
      <c r="DW236" s="85">
        <f t="shared" si="921"/>
        <v>0</v>
      </c>
      <c r="DX236" s="85">
        <f t="shared" si="921"/>
        <v>4.048087845215349</v>
      </c>
      <c r="DY236" s="85">
        <f t="shared" si="921"/>
        <v>0</v>
      </c>
      <c r="DZ236" s="85">
        <f t="shared" si="921"/>
        <v>0</v>
      </c>
      <c r="EA236" s="85">
        <f t="shared" si="921"/>
        <v>0</v>
      </c>
      <c r="EB236" s="85">
        <f t="shared" si="921"/>
        <v>0</v>
      </c>
      <c r="EC236" s="85">
        <f t="shared" si="921"/>
        <v>0</v>
      </c>
      <c r="ED236" s="85">
        <f t="shared" si="921"/>
        <v>0</v>
      </c>
      <c r="EE236" s="85">
        <f t="shared" si="921"/>
        <v>82.516065752425249</v>
      </c>
      <c r="EF236" s="85" t="e">
        <f t="shared" si="921"/>
        <v>#N/A</v>
      </c>
      <c r="EG236" s="85">
        <f t="shared" si="921"/>
        <v>0.48506665839569829</v>
      </c>
      <c r="EH236" s="85">
        <f t="shared" si="921"/>
        <v>0</v>
      </c>
      <c r="EI236" s="85">
        <f t="shared" si="921"/>
        <v>34.985009942402989</v>
      </c>
      <c r="EJ236" s="85">
        <f t="shared" si="921"/>
        <v>0</v>
      </c>
      <c r="EK236" s="85">
        <f t="shared" si="921"/>
        <v>0</v>
      </c>
      <c r="EL236" s="85">
        <f t="shared" si="921"/>
        <v>73.502559415060603</v>
      </c>
      <c r="EM236" s="85">
        <f t="shared" si="921"/>
        <v>0</v>
      </c>
      <c r="EN236" s="85">
        <f t="shared" si="921"/>
        <v>0</v>
      </c>
      <c r="EO236" s="85">
        <f t="shared" si="921"/>
        <v>0</v>
      </c>
      <c r="EP236" s="85">
        <f t="shared" si="921"/>
        <v>0</v>
      </c>
      <c r="ER236" s="85">
        <f t="shared" ref="ER236" si="923">ER157*ER$1</f>
        <v>0</v>
      </c>
      <c r="ES236" s="85">
        <f t="shared" si="921"/>
        <v>1314.4060786936554</v>
      </c>
      <c r="ET236" s="85">
        <f t="shared" si="921"/>
        <v>1950.2998166171715</v>
      </c>
      <c r="EU236" s="85">
        <f t="shared" si="921"/>
        <v>0</v>
      </c>
      <c r="EV236" s="85">
        <f t="shared" si="921"/>
        <v>4.048087845215349</v>
      </c>
      <c r="EW236" s="85">
        <f t="shared" si="921"/>
        <v>0</v>
      </c>
      <c r="EX236" s="85">
        <f t="shared" si="921"/>
        <v>0</v>
      </c>
      <c r="EY236" s="85">
        <f t="shared" si="921"/>
        <v>0</v>
      </c>
      <c r="EZ236" s="85">
        <f t="shared" si="921"/>
        <v>0</v>
      </c>
      <c r="FA236" s="85">
        <f t="shared" si="921"/>
        <v>0</v>
      </c>
      <c r="FB236" s="85">
        <f t="shared" si="921"/>
        <v>0</v>
      </c>
      <c r="FC236" s="85">
        <f t="shared" si="921"/>
        <v>87.727606747315278</v>
      </c>
      <c r="FD236" s="85" t="e">
        <f t="shared" si="921"/>
        <v>#N/A</v>
      </c>
      <c r="FE236" s="85">
        <f t="shared" si="921"/>
        <v>1.9402666335827932</v>
      </c>
      <c r="FF236" s="85">
        <f t="shared" si="921"/>
        <v>0</v>
      </c>
      <c r="FG236" s="85">
        <f t="shared" si="921"/>
        <v>30.658906562428427</v>
      </c>
      <c r="FH236" s="85">
        <f t="shared" si="921"/>
        <v>0</v>
      </c>
      <c r="FI236" s="85">
        <f t="shared" si="921"/>
        <v>0</v>
      </c>
      <c r="FJ236" s="85">
        <f t="shared" si="921"/>
        <v>80.092444052272938</v>
      </c>
      <c r="FK236" s="85">
        <f t="shared" si="921"/>
        <v>0</v>
      </c>
      <c r="FL236" s="85">
        <f t="shared" si="921"/>
        <v>0</v>
      </c>
      <c r="FM236" s="85">
        <f t="shared" si="921"/>
        <v>0</v>
      </c>
      <c r="FN236" s="85">
        <f t="shared" si="921"/>
        <v>0</v>
      </c>
    </row>
    <row r="237" spans="1:170" ht="22.5" x14ac:dyDescent="0.25">
      <c r="A237" s="97">
        <v>233</v>
      </c>
      <c r="B237" s="62" t="s">
        <v>102</v>
      </c>
      <c r="D237" s="84">
        <f t="shared" si="584"/>
        <v>0</v>
      </c>
      <c r="E237" s="84">
        <f t="shared" si="890"/>
        <v>484.50735017539859</v>
      </c>
      <c r="F237" s="84">
        <f t="shared" si="890"/>
        <v>120.95852725329834</v>
      </c>
      <c r="G237" s="84">
        <f t="shared" si="890"/>
        <v>0</v>
      </c>
      <c r="H237" s="84">
        <f t="shared" si="890"/>
        <v>0</v>
      </c>
      <c r="I237" s="84">
        <f t="shared" si="890"/>
        <v>27.884684615098013</v>
      </c>
      <c r="J237" s="84">
        <f t="shared" si="890"/>
        <v>0</v>
      </c>
      <c r="K237" s="84">
        <f t="shared" si="890"/>
        <v>0</v>
      </c>
      <c r="L237" s="84">
        <f t="shared" si="890"/>
        <v>0</v>
      </c>
      <c r="M237" s="84">
        <f t="shared" si="890"/>
        <v>0</v>
      </c>
      <c r="N237" s="84">
        <f t="shared" si="890"/>
        <v>95.64684323340694</v>
      </c>
      <c r="O237" s="84">
        <f t="shared" si="890"/>
        <v>0</v>
      </c>
      <c r="P237" s="84" t="e">
        <f t="shared" si="890"/>
        <v>#N/A</v>
      </c>
      <c r="Q237" s="84">
        <f t="shared" si="890"/>
        <v>5.3357332423526822</v>
      </c>
      <c r="R237" s="84">
        <f t="shared" si="890"/>
        <v>53.787706957967899</v>
      </c>
      <c r="S237" s="84">
        <f t="shared" si="890"/>
        <v>22.19479125378254</v>
      </c>
      <c r="T237" s="84">
        <f t="shared" si="890"/>
        <v>0</v>
      </c>
      <c r="U237" s="84">
        <f t="shared" si="890"/>
        <v>0</v>
      </c>
      <c r="V237" s="84">
        <f t="shared" si="890"/>
        <v>32.442508983199168</v>
      </c>
      <c r="W237" s="84">
        <f t="shared" si="890"/>
        <v>0</v>
      </c>
      <c r="X237" s="84">
        <f t="shared" si="890"/>
        <v>0</v>
      </c>
      <c r="Y237" s="84">
        <f t="shared" si="890"/>
        <v>0</v>
      </c>
      <c r="Z237" s="84">
        <f t="shared" si="890"/>
        <v>0</v>
      </c>
      <c r="AB237" s="84">
        <f t="shared" ref="AB237:CM241" si="924">AB158*AB$1</f>
        <v>0</v>
      </c>
      <c r="AC237" s="84">
        <f t="shared" si="924"/>
        <v>623.62332200793878</v>
      </c>
      <c r="AD237" s="84">
        <f t="shared" si="924"/>
        <v>115.84377171492226</v>
      </c>
      <c r="AE237" s="84">
        <f t="shared" si="924"/>
        <v>0</v>
      </c>
      <c r="AF237" s="84">
        <f t="shared" si="924"/>
        <v>0</v>
      </c>
      <c r="AG237" s="84">
        <f t="shared" si="924"/>
        <v>27.884684615098013</v>
      </c>
      <c r="AH237" s="84">
        <f t="shared" si="924"/>
        <v>0</v>
      </c>
      <c r="AI237" s="84">
        <f t="shared" si="924"/>
        <v>0</v>
      </c>
      <c r="AJ237" s="84">
        <f t="shared" si="924"/>
        <v>0</v>
      </c>
      <c r="AK237" s="84">
        <f t="shared" si="924"/>
        <v>0</v>
      </c>
      <c r="AL237" s="84">
        <f t="shared" si="924"/>
        <v>97.41808107106263</v>
      </c>
      <c r="AM237" s="84">
        <f t="shared" si="924"/>
        <v>82.081770669517752</v>
      </c>
      <c r="AN237" s="84" t="e">
        <f t="shared" si="924"/>
        <v>#N/A</v>
      </c>
      <c r="AO237" s="84">
        <f t="shared" si="924"/>
        <v>0</v>
      </c>
      <c r="AP237" s="84">
        <f t="shared" si="924"/>
        <v>53.787706957967899</v>
      </c>
      <c r="AQ237" s="84">
        <f t="shared" si="924"/>
        <v>22.19479125378254</v>
      </c>
      <c r="AR237" s="84">
        <f t="shared" si="924"/>
        <v>0</v>
      </c>
      <c r="AS237" s="84">
        <f t="shared" si="924"/>
        <v>0</v>
      </c>
      <c r="AT237" s="84">
        <f t="shared" si="924"/>
        <v>32.442508983199168</v>
      </c>
      <c r="AU237" s="84">
        <f t="shared" si="924"/>
        <v>0</v>
      </c>
      <c r="AV237" s="84">
        <f t="shared" si="924"/>
        <v>0</v>
      </c>
      <c r="AW237" s="84">
        <f t="shared" si="924"/>
        <v>0</v>
      </c>
      <c r="AX237" s="84">
        <f t="shared" si="924"/>
        <v>0</v>
      </c>
      <c r="AZ237" s="84">
        <f t="shared" ref="AZ237" si="925">AZ158*AZ$1</f>
        <v>0</v>
      </c>
      <c r="BA237" s="84">
        <f t="shared" si="924"/>
        <v>666.79724430079614</v>
      </c>
      <c r="BB237" s="84">
        <f t="shared" si="924"/>
        <v>159.04713232631178</v>
      </c>
      <c r="BC237" s="84">
        <f t="shared" si="924"/>
        <v>0</v>
      </c>
      <c r="BD237" s="84">
        <f t="shared" si="924"/>
        <v>0</v>
      </c>
      <c r="BE237" s="84">
        <f t="shared" si="924"/>
        <v>27.884684615098013</v>
      </c>
      <c r="BF237" s="84">
        <f t="shared" si="924"/>
        <v>0</v>
      </c>
      <c r="BG237" s="84">
        <f t="shared" si="924"/>
        <v>0</v>
      </c>
      <c r="BH237" s="84">
        <f t="shared" si="924"/>
        <v>0</v>
      </c>
      <c r="BI237" s="84">
        <f t="shared" si="924"/>
        <v>0</v>
      </c>
      <c r="BJ237" s="84">
        <f t="shared" si="924"/>
        <v>97.41808107106263</v>
      </c>
      <c r="BK237" s="84">
        <f t="shared" si="924"/>
        <v>86.859016581500271</v>
      </c>
      <c r="BL237" s="84" t="e">
        <f t="shared" si="924"/>
        <v>#N/A</v>
      </c>
      <c r="BM237" s="84">
        <f t="shared" si="924"/>
        <v>0</v>
      </c>
      <c r="BN237" s="84">
        <f t="shared" si="924"/>
        <v>53.787706957967899</v>
      </c>
      <c r="BO237" s="84">
        <f t="shared" si="924"/>
        <v>22.19479125378254</v>
      </c>
      <c r="BP237" s="84">
        <f t="shared" si="924"/>
        <v>0</v>
      </c>
      <c r="BQ237" s="84">
        <f t="shared" si="924"/>
        <v>0</v>
      </c>
      <c r="BR237" s="84">
        <f t="shared" si="924"/>
        <v>36.497822606099056</v>
      </c>
      <c r="BS237" s="84">
        <f t="shared" si="924"/>
        <v>0</v>
      </c>
      <c r="BT237" s="84">
        <f t="shared" si="924"/>
        <v>0</v>
      </c>
      <c r="BU237" s="84">
        <f t="shared" si="924"/>
        <v>0</v>
      </c>
      <c r="BV237" s="84">
        <f t="shared" si="924"/>
        <v>0</v>
      </c>
      <c r="BX237" s="84">
        <f t="shared" ref="BX237" si="926">BX158*BX$1</f>
        <v>0</v>
      </c>
      <c r="BY237" s="84">
        <f t="shared" si="924"/>
        <v>685.98565420873263</v>
      </c>
      <c r="BZ237" s="84">
        <f t="shared" si="924"/>
        <v>124.98503693244548</v>
      </c>
      <c r="CA237" s="84">
        <f t="shared" si="924"/>
        <v>0</v>
      </c>
      <c r="CB237" s="84">
        <f t="shared" si="924"/>
        <v>0</v>
      </c>
      <c r="CC237" s="84">
        <f t="shared" si="924"/>
        <v>27.884684615098013</v>
      </c>
      <c r="CD237" s="84">
        <f t="shared" si="924"/>
        <v>0</v>
      </c>
      <c r="CE237" s="84">
        <f t="shared" si="924"/>
        <v>0</v>
      </c>
      <c r="CF237" s="84">
        <f t="shared" si="924"/>
        <v>0</v>
      </c>
      <c r="CG237" s="84">
        <f t="shared" si="924"/>
        <v>0</v>
      </c>
      <c r="CH237" s="84">
        <f t="shared" si="924"/>
        <v>72.620751343883043</v>
      </c>
      <c r="CI237" s="84">
        <f t="shared" si="924"/>
        <v>27.794885306080083</v>
      </c>
      <c r="CJ237" s="84" t="e">
        <f t="shared" si="924"/>
        <v>#N/A</v>
      </c>
      <c r="CK237" s="84">
        <f t="shared" si="924"/>
        <v>0</v>
      </c>
      <c r="CL237" s="84">
        <f t="shared" si="924"/>
        <v>77.522599869579139</v>
      </c>
      <c r="CM237" s="84">
        <f t="shared" si="924"/>
        <v>22.382882705085784</v>
      </c>
      <c r="CN237" s="84">
        <f t="shared" si="917"/>
        <v>0</v>
      </c>
      <c r="CO237" s="84">
        <f t="shared" si="917"/>
        <v>0</v>
      </c>
      <c r="CP237" s="84">
        <f t="shared" si="917"/>
        <v>11.152112462974713</v>
      </c>
      <c r="CQ237" s="84">
        <f t="shared" si="917"/>
        <v>0</v>
      </c>
      <c r="CR237" s="84">
        <f t="shared" si="917"/>
        <v>0</v>
      </c>
      <c r="CS237" s="84">
        <f t="shared" si="917"/>
        <v>0</v>
      </c>
      <c r="CT237" s="84">
        <f t="shared" si="917"/>
        <v>0</v>
      </c>
      <c r="CV237" s="84">
        <f t="shared" ref="CV237" si="927">CV158*CV$1</f>
        <v>0</v>
      </c>
      <c r="CW237" s="84">
        <f t="shared" si="917"/>
        <v>438.93487664404921</v>
      </c>
      <c r="CX237" s="84">
        <f t="shared" si="917"/>
        <v>138.96899622353757</v>
      </c>
      <c r="CY237" s="84">
        <f t="shared" si="917"/>
        <v>0</v>
      </c>
      <c r="CZ237" s="84">
        <f t="shared" si="917"/>
        <v>0</v>
      </c>
      <c r="DA237" s="84">
        <f t="shared" si="917"/>
        <v>80.505783001653938</v>
      </c>
      <c r="DB237" s="84">
        <f t="shared" si="917"/>
        <v>0</v>
      </c>
      <c r="DC237" s="84">
        <f t="shared" si="917"/>
        <v>0</v>
      </c>
      <c r="DD237" s="84">
        <f t="shared" si="917"/>
        <v>0</v>
      </c>
      <c r="DE237" s="84">
        <f t="shared" si="917"/>
        <v>0</v>
      </c>
      <c r="DF237" s="84">
        <f t="shared" si="917"/>
        <v>81.476940532161464</v>
      </c>
      <c r="DG237" s="84">
        <f t="shared" si="921"/>
        <v>27.794885306080083</v>
      </c>
      <c r="DH237" s="84" t="e">
        <f t="shared" si="921"/>
        <v>#N/A</v>
      </c>
      <c r="DI237" s="84">
        <f t="shared" si="921"/>
        <v>0</v>
      </c>
      <c r="DJ237" s="84">
        <f t="shared" si="921"/>
        <v>64.032984473771307</v>
      </c>
      <c r="DK237" s="84">
        <f t="shared" si="921"/>
        <v>22.19479125378254</v>
      </c>
      <c r="DL237" s="84">
        <f t="shared" si="921"/>
        <v>0</v>
      </c>
      <c r="DM237" s="84">
        <f t="shared" si="921"/>
        <v>0</v>
      </c>
      <c r="DN237" s="84">
        <f t="shared" si="921"/>
        <v>12.672855071562175</v>
      </c>
      <c r="DO237" s="84">
        <f t="shared" si="921"/>
        <v>0</v>
      </c>
      <c r="DP237" s="84">
        <f t="shared" si="921"/>
        <v>0</v>
      </c>
      <c r="DQ237" s="84">
        <f t="shared" si="921"/>
        <v>0</v>
      </c>
      <c r="DR237" s="84">
        <f t="shared" si="921"/>
        <v>0</v>
      </c>
      <c r="DT237" s="84">
        <f t="shared" ref="DT237" si="928">DT158*DT$1</f>
        <v>0</v>
      </c>
      <c r="DU237" s="84">
        <f t="shared" si="921"/>
        <v>851.48568966468554</v>
      </c>
      <c r="DV237" s="84">
        <f t="shared" si="921"/>
        <v>145.98818201556432</v>
      </c>
      <c r="DW237" s="84">
        <f t="shared" si="921"/>
        <v>0</v>
      </c>
      <c r="DX237" s="84">
        <f t="shared" si="921"/>
        <v>0</v>
      </c>
      <c r="DY237" s="84">
        <f t="shared" si="921"/>
        <v>0</v>
      </c>
      <c r="DZ237" s="84">
        <f t="shared" si="921"/>
        <v>0</v>
      </c>
      <c r="EA237" s="84">
        <f t="shared" si="921"/>
        <v>0</v>
      </c>
      <c r="EB237" s="84">
        <f t="shared" si="921"/>
        <v>0</v>
      </c>
      <c r="EC237" s="84">
        <f t="shared" si="921"/>
        <v>0</v>
      </c>
      <c r="ED237" s="84">
        <f t="shared" si="921"/>
        <v>226.71844321992754</v>
      </c>
      <c r="EE237" s="84">
        <f t="shared" si="921"/>
        <v>34.743606632600098</v>
      </c>
      <c r="EF237" s="84" t="e">
        <f t="shared" si="921"/>
        <v>#N/A</v>
      </c>
      <c r="EG237" s="84">
        <f t="shared" si="921"/>
        <v>0</v>
      </c>
      <c r="EH237" s="84">
        <f t="shared" si="921"/>
        <v>70.521660233780139</v>
      </c>
      <c r="EI237" s="84">
        <f t="shared" si="921"/>
        <v>22.570974156389024</v>
      </c>
      <c r="EJ237" s="84">
        <f t="shared" si="921"/>
        <v>0</v>
      </c>
      <c r="EK237" s="84">
        <f t="shared" si="921"/>
        <v>0</v>
      </c>
      <c r="EL237" s="84">
        <f t="shared" si="921"/>
        <v>13.686683477287147</v>
      </c>
      <c r="EM237" s="84">
        <f t="shared" si="921"/>
        <v>0</v>
      </c>
      <c r="EN237" s="84">
        <f t="shared" si="921"/>
        <v>0</v>
      </c>
      <c r="EO237" s="84">
        <f t="shared" si="921"/>
        <v>0</v>
      </c>
      <c r="EP237" s="84">
        <f t="shared" si="921"/>
        <v>0</v>
      </c>
      <c r="ER237" s="84">
        <f t="shared" ref="ER237" si="929">ER158*ER$1</f>
        <v>0</v>
      </c>
      <c r="ES237" s="84">
        <f t="shared" si="921"/>
        <v>604.43491210000218</v>
      </c>
      <c r="ET237" s="84">
        <f t="shared" si="921"/>
        <v>141.6351985786485</v>
      </c>
      <c r="EU237" s="84">
        <f t="shared" si="921"/>
        <v>0</v>
      </c>
      <c r="EV237" s="84">
        <f t="shared" si="921"/>
        <v>0</v>
      </c>
      <c r="EW237" s="84">
        <f t="shared" si="921"/>
        <v>0</v>
      </c>
      <c r="EX237" s="84">
        <f t="shared" si="921"/>
        <v>0</v>
      </c>
      <c r="EY237" s="84">
        <f t="shared" si="921"/>
        <v>0</v>
      </c>
      <c r="EZ237" s="84">
        <f t="shared" si="921"/>
        <v>0</v>
      </c>
      <c r="FA237" s="84">
        <f t="shared" si="921"/>
        <v>0</v>
      </c>
      <c r="FB237" s="84">
        <f t="shared" si="921"/>
        <v>99.189318908718306</v>
      </c>
      <c r="FC237" s="84">
        <f t="shared" si="921"/>
        <v>37.349377130045113</v>
      </c>
      <c r="FD237" s="84" t="e">
        <f t="shared" si="921"/>
        <v>#N/A</v>
      </c>
      <c r="FE237" s="84">
        <f t="shared" si="921"/>
        <v>0</v>
      </c>
      <c r="FF237" s="84">
        <f t="shared" si="921"/>
        <v>70.521660233780139</v>
      </c>
      <c r="FG237" s="84">
        <f t="shared" si="921"/>
        <v>19.749602386840397</v>
      </c>
      <c r="FH237" s="84">
        <f t="shared" si="921"/>
        <v>0</v>
      </c>
      <c r="FI237" s="84">
        <f t="shared" si="921"/>
        <v>0</v>
      </c>
      <c r="FJ237" s="84">
        <f t="shared" si="921"/>
        <v>15.207426085874609</v>
      </c>
      <c r="FK237" s="84">
        <f t="shared" si="921"/>
        <v>0</v>
      </c>
      <c r="FL237" s="84">
        <f t="shared" si="921"/>
        <v>0</v>
      </c>
      <c r="FM237" s="84">
        <f t="shared" si="921"/>
        <v>0</v>
      </c>
      <c r="FN237" s="84">
        <f t="shared" si="921"/>
        <v>0</v>
      </c>
    </row>
    <row r="238" spans="1:170" ht="22.5" x14ac:dyDescent="0.25">
      <c r="A238" s="97">
        <v>234</v>
      </c>
      <c r="B238" s="63" t="s">
        <v>103</v>
      </c>
      <c r="D238" s="85">
        <f t="shared" si="584"/>
        <v>0</v>
      </c>
      <c r="E238" s="85">
        <f t="shared" si="890"/>
        <v>678.79000049325646</v>
      </c>
      <c r="F238" s="85">
        <f t="shared" si="890"/>
        <v>18.717828778738028</v>
      </c>
      <c r="G238" s="85">
        <f t="shared" si="890"/>
        <v>0</v>
      </c>
      <c r="H238" s="85">
        <f t="shared" si="890"/>
        <v>0</v>
      </c>
      <c r="I238" s="85">
        <f t="shared" si="890"/>
        <v>39.128509056669799</v>
      </c>
      <c r="J238" s="85">
        <f t="shared" si="890"/>
        <v>0</v>
      </c>
      <c r="K238" s="85">
        <f t="shared" si="890"/>
        <v>0</v>
      </c>
      <c r="L238" s="85">
        <f t="shared" si="890"/>
        <v>0</v>
      </c>
      <c r="M238" s="85">
        <f t="shared" si="890"/>
        <v>0</v>
      </c>
      <c r="N238" s="85">
        <f t="shared" si="890"/>
        <v>0</v>
      </c>
      <c r="O238" s="85">
        <f t="shared" si="890"/>
        <v>23.451934477005068</v>
      </c>
      <c r="P238" s="85" t="e">
        <f t="shared" si="890"/>
        <v>#N/A</v>
      </c>
      <c r="Q238" s="85">
        <f t="shared" si="890"/>
        <v>5.3357332423526822</v>
      </c>
      <c r="R238" s="85">
        <f t="shared" si="890"/>
        <v>0</v>
      </c>
      <c r="S238" s="85">
        <f t="shared" si="890"/>
        <v>3.3856461234583533</v>
      </c>
      <c r="T238" s="85">
        <f t="shared" si="890"/>
        <v>0</v>
      </c>
      <c r="U238" s="85">
        <f t="shared" si="890"/>
        <v>0</v>
      </c>
      <c r="V238" s="85">
        <f t="shared" si="890"/>
        <v>0</v>
      </c>
      <c r="W238" s="85">
        <f t="shared" si="890"/>
        <v>0</v>
      </c>
      <c r="X238" s="85">
        <f t="shared" si="890"/>
        <v>0</v>
      </c>
      <c r="Y238" s="85">
        <f t="shared" si="890"/>
        <v>0</v>
      </c>
      <c r="Z238" s="85">
        <f t="shared" si="890"/>
        <v>0</v>
      </c>
      <c r="AB238" s="85">
        <f t="shared" ref="AB238" si="930">AB159*AB$1</f>
        <v>0</v>
      </c>
      <c r="AC238" s="85">
        <f t="shared" si="924"/>
        <v>0</v>
      </c>
      <c r="AD238" s="85">
        <f t="shared" si="924"/>
        <v>25.029654762265963</v>
      </c>
      <c r="AE238" s="85">
        <f t="shared" si="924"/>
        <v>0</v>
      </c>
      <c r="AF238" s="85">
        <f t="shared" si="924"/>
        <v>0</v>
      </c>
      <c r="AG238" s="85">
        <f t="shared" si="924"/>
        <v>39.128509056669799</v>
      </c>
      <c r="AH238" s="85">
        <f t="shared" si="924"/>
        <v>0</v>
      </c>
      <c r="AI238" s="85">
        <f t="shared" si="924"/>
        <v>0</v>
      </c>
      <c r="AJ238" s="85">
        <f t="shared" si="924"/>
        <v>0</v>
      </c>
      <c r="AK238" s="85">
        <f t="shared" si="924"/>
        <v>0</v>
      </c>
      <c r="AL238" s="85">
        <f t="shared" si="924"/>
        <v>1.7712378376556839</v>
      </c>
      <c r="AM238" s="85">
        <f t="shared" si="924"/>
        <v>56.024065695067669</v>
      </c>
      <c r="AN238" s="85" t="e">
        <f t="shared" si="924"/>
        <v>#N/A</v>
      </c>
      <c r="AO238" s="85">
        <f t="shared" si="924"/>
        <v>66.454132200210651</v>
      </c>
      <c r="AP238" s="85">
        <f t="shared" si="924"/>
        <v>0</v>
      </c>
      <c r="AQ238" s="85">
        <f t="shared" si="924"/>
        <v>3.573737574761596</v>
      </c>
      <c r="AR238" s="85">
        <f t="shared" si="924"/>
        <v>0</v>
      </c>
      <c r="AS238" s="85">
        <f t="shared" si="924"/>
        <v>0</v>
      </c>
      <c r="AT238" s="85">
        <f t="shared" si="924"/>
        <v>0</v>
      </c>
      <c r="AU238" s="85">
        <f t="shared" si="924"/>
        <v>0</v>
      </c>
      <c r="AV238" s="85">
        <f t="shared" si="924"/>
        <v>0</v>
      </c>
      <c r="AW238" s="85">
        <f t="shared" si="924"/>
        <v>0</v>
      </c>
      <c r="AX238" s="85">
        <f t="shared" si="924"/>
        <v>0</v>
      </c>
      <c r="AZ238" s="85">
        <f t="shared" ref="AZ238" si="931">AZ159*AZ$1</f>
        <v>0</v>
      </c>
      <c r="BA238" s="85">
        <f t="shared" si="924"/>
        <v>0</v>
      </c>
      <c r="BB238" s="85">
        <f t="shared" si="924"/>
        <v>24.64876871153583</v>
      </c>
      <c r="BC238" s="85">
        <f t="shared" si="924"/>
        <v>0</v>
      </c>
      <c r="BD238" s="85">
        <f t="shared" si="924"/>
        <v>0</v>
      </c>
      <c r="BE238" s="85">
        <f t="shared" si="924"/>
        <v>39.128509056669799</v>
      </c>
      <c r="BF238" s="85">
        <f t="shared" si="924"/>
        <v>0</v>
      </c>
      <c r="BG238" s="85">
        <f t="shared" si="924"/>
        <v>0</v>
      </c>
      <c r="BH238" s="85">
        <f t="shared" si="924"/>
        <v>0</v>
      </c>
      <c r="BI238" s="85">
        <f t="shared" si="924"/>
        <v>0</v>
      </c>
      <c r="BJ238" s="85">
        <f t="shared" si="924"/>
        <v>1.7712378376556839</v>
      </c>
      <c r="BK238" s="85">
        <f t="shared" si="924"/>
        <v>59.064131275420173</v>
      </c>
      <c r="BL238" s="85" t="e">
        <f t="shared" si="924"/>
        <v>#N/A</v>
      </c>
      <c r="BM238" s="85">
        <f t="shared" si="924"/>
        <v>67.909332175397751</v>
      </c>
      <c r="BN238" s="85">
        <f t="shared" si="924"/>
        <v>0</v>
      </c>
      <c r="BO238" s="85">
        <f t="shared" si="924"/>
        <v>3.573737574761596</v>
      </c>
      <c r="BP238" s="85">
        <f t="shared" si="924"/>
        <v>0</v>
      </c>
      <c r="BQ238" s="85">
        <f t="shared" si="924"/>
        <v>0</v>
      </c>
      <c r="BR238" s="85">
        <f t="shared" si="924"/>
        <v>0</v>
      </c>
      <c r="BS238" s="85">
        <f t="shared" si="924"/>
        <v>0</v>
      </c>
      <c r="BT238" s="85">
        <f t="shared" si="924"/>
        <v>0</v>
      </c>
      <c r="BU238" s="85">
        <f t="shared" si="924"/>
        <v>0</v>
      </c>
      <c r="BV238" s="85">
        <f t="shared" si="924"/>
        <v>0</v>
      </c>
      <c r="BX238" s="85">
        <f t="shared" ref="BX238" si="932">BX159*BX$1</f>
        <v>0</v>
      </c>
      <c r="BY238" s="85">
        <f t="shared" si="924"/>
        <v>0</v>
      </c>
      <c r="BZ238" s="85">
        <f t="shared" si="924"/>
        <v>19.370776294275398</v>
      </c>
      <c r="CA238" s="85">
        <f t="shared" si="924"/>
        <v>0</v>
      </c>
      <c r="CB238" s="85">
        <f t="shared" si="924"/>
        <v>0</v>
      </c>
      <c r="CC238" s="85">
        <f t="shared" si="924"/>
        <v>39.128509056669799</v>
      </c>
      <c r="CD238" s="85">
        <f t="shared" si="924"/>
        <v>0</v>
      </c>
      <c r="CE238" s="85">
        <f t="shared" si="924"/>
        <v>0</v>
      </c>
      <c r="CF238" s="85">
        <f t="shared" si="924"/>
        <v>0</v>
      </c>
      <c r="CG238" s="85">
        <f t="shared" si="924"/>
        <v>0</v>
      </c>
      <c r="CH238" s="85">
        <f t="shared" si="924"/>
        <v>0</v>
      </c>
      <c r="CI238" s="85">
        <f t="shared" si="924"/>
        <v>19.108983647930057</v>
      </c>
      <c r="CJ238" s="85" t="e">
        <f t="shared" si="924"/>
        <v>#N/A</v>
      </c>
      <c r="CK238" s="85">
        <f t="shared" si="924"/>
        <v>54.32746574031821</v>
      </c>
      <c r="CL238" s="85">
        <f t="shared" si="924"/>
        <v>0</v>
      </c>
      <c r="CM238" s="85">
        <f t="shared" si="924"/>
        <v>3.573737574761596</v>
      </c>
      <c r="CN238" s="85">
        <f t="shared" si="917"/>
        <v>0</v>
      </c>
      <c r="CO238" s="85">
        <f t="shared" si="917"/>
        <v>0</v>
      </c>
      <c r="CP238" s="85">
        <f t="shared" si="917"/>
        <v>0</v>
      </c>
      <c r="CQ238" s="85">
        <f t="shared" si="917"/>
        <v>0</v>
      </c>
      <c r="CR238" s="85">
        <f t="shared" si="917"/>
        <v>0</v>
      </c>
      <c r="CS238" s="85">
        <f t="shared" si="917"/>
        <v>0</v>
      </c>
      <c r="CT238" s="85">
        <f t="shared" si="917"/>
        <v>0</v>
      </c>
      <c r="CV238" s="85">
        <f t="shared" ref="CV238" si="933">CV159*CV$1</f>
        <v>0</v>
      </c>
      <c r="CW238" s="85">
        <f t="shared" si="917"/>
        <v>0</v>
      </c>
      <c r="CX238" s="85">
        <f t="shared" si="917"/>
        <v>21.547268012733308</v>
      </c>
      <c r="CY238" s="85">
        <f t="shared" si="917"/>
        <v>0</v>
      </c>
      <c r="CZ238" s="85">
        <f t="shared" si="917"/>
        <v>0</v>
      </c>
      <c r="DA238" s="85">
        <f t="shared" si="917"/>
        <v>113.33775037104355</v>
      </c>
      <c r="DB238" s="85">
        <f t="shared" si="917"/>
        <v>0</v>
      </c>
      <c r="DC238" s="85">
        <f t="shared" si="917"/>
        <v>0</v>
      </c>
      <c r="DD238" s="85">
        <f t="shared" si="917"/>
        <v>0</v>
      </c>
      <c r="DE238" s="85">
        <f t="shared" si="917"/>
        <v>0</v>
      </c>
      <c r="DF238" s="85">
        <f t="shared" si="917"/>
        <v>1.7712378376556839</v>
      </c>
      <c r="DG238" s="85">
        <f t="shared" si="921"/>
        <v>19.108983647930057</v>
      </c>
      <c r="DH238" s="85" t="e">
        <f t="shared" si="921"/>
        <v>#N/A</v>
      </c>
      <c r="DI238" s="85">
        <f t="shared" si="921"/>
        <v>95.558131703952554</v>
      </c>
      <c r="DJ238" s="85">
        <f t="shared" si="921"/>
        <v>0</v>
      </c>
      <c r="DK238" s="85">
        <f t="shared" si="921"/>
        <v>3.573737574761596</v>
      </c>
      <c r="DL238" s="85">
        <f t="shared" si="921"/>
        <v>0</v>
      </c>
      <c r="DM238" s="85">
        <f t="shared" si="921"/>
        <v>0</v>
      </c>
      <c r="DN238" s="85">
        <f t="shared" si="921"/>
        <v>0</v>
      </c>
      <c r="DO238" s="85">
        <f t="shared" si="921"/>
        <v>0</v>
      </c>
      <c r="DP238" s="85">
        <f t="shared" si="921"/>
        <v>0</v>
      </c>
      <c r="DQ238" s="85">
        <f t="shared" si="921"/>
        <v>0</v>
      </c>
      <c r="DR238" s="85">
        <f t="shared" si="921"/>
        <v>0</v>
      </c>
      <c r="DT238" s="85">
        <f t="shared" ref="DT238" si="934">DT159*DT$1</f>
        <v>0</v>
      </c>
      <c r="DU238" s="85">
        <f t="shared" si="921"/>
        <v>0</v>
      </c>
      <c r="DV238" s="85">
        <f t="shared" si="921"/>
        <v>22.635513871962264</v>
      </c>
      <c r="DW238" s="85">
        <f t="shared" si="921"/>
        <v>0</v>
      </c>
      <c r="DX238" s="85">
        <f t="shared" si="921"/>
        <v>0</v>
      </c>
      <c r="DY238" s="85">
        <f t="shared" si="921"/>
        <v>0</v>
      </c>
      <c r="DZ238" s="85">
        <f t="shared" si="921"/>
        <v>0</v>
      </c>
      <c r="EA238" s="85">
        <f t="shared" si="921"/>
        <v>0</v>
      </c>
      <c r="EB238" s="85">
        <f t="shared" si="921"/>
        <v>0</v>
      </c>
      <c r="EC238" s="85">
        <f t="shared" si="921"/>
        <v>0</v>
      </c>
      <c r="ED238" s="85">
        <f t="shared" si="921"/>
        <v>3.5424756753113678</v>
      </c>
      <c r="EE238" s="85">
        <f t="shared" si="921"/>
        <v>23.886229559912568</v>
      </c>
      <c r="EF238" s="85" t="e">
        <f t="shared" si="921"/>
        <v>#N/A</v>
      </c>
      <c r="EG238" s="85">
        <f t="shared" si="921"/>
        <v>52.387199106735416</v>
      </c>
      <c r="EH238" s="85">
        <f t="shared" si="921"/>
        <v>0</v>
      </c>
      <c r="EI238" s="85">
        <f t="shared" si="921"/>
        <v>3.573737574761596</v>
      </c>
      <c r="EJ238" s="85">
        <f t="shared" si="921"/>
        <v>0</v>
      </c>
      <c r="EK238" s="85">
        <f t="shared" si="921"/>
        <v>0</v>
      </c>
      <c r="EL238" s="85">
        <f t="shared" si="921"/>
        <v>0</v>
      </c>
      <c r="EM238" s="85">
        <f t="shared" si="921"/>
        <v>0</v>
      </c>
      <c r="EN238" s="85">
        <f t="shared" si="921"/>
        <v>0</v>
      </c>
      <c r="EO238" s="85">
        <f t="shared" si="921"/>
        <v>0</v>
      </c>
      <c r="EP238" s="85">
        <f t="shared" si="921"/>
        <v>0</v>
      </c>
      <c r="ER238" s="85">
        <f t="shared" ref="ER238" si="935">ER159*ER$1</f>
        <v>0</v>
      </c>
      <c r="ES238" s="85">
        <f t="shared" si="921"/>
        <v>0</v>
      </c>
      <c r="ET238" s="85">
        <f t="shared" si="921"/>
        <v>21.928154063463442</v>
      </c>
      <c r="EU238" s="85">
        <f t="shared" si="921"/>
        <v>0</v>
      </c>
      <c r="EV238" s="85">
        <f t="shared" si="921"/>
        <v>0</v>
      </c>
      <c r="EW238" s="85">
        <f t="shared" si="921"/>
        <v>0</v>
      </c>
      <c r="EX238" s="85">
        <f t="shared" si="921"/>
        <v>0</v>
      </c>
      <c r="EY238" s="85">
        <f t="shared" si="921"/>
        <v>0</v>
      </c>
      <c r="EZ238" s="85">
        <f t="shared" si="921"/>
        <v>0</v>
      </c>
      <c r="FA238" s="85">
        <f t="shared" si="921"/>
        <v>0</v>
      </c>
      <c r="FB238" s="85">
        <f t="shared" si="921"/>
        <v>1.7712378376556839</v>
      </c>
      <c r="FC238" s="85">
        <f t="shared" si="921"/>
        <v>25.189114808635072</v>
      </c>
      <c r="FD238" s="85" t="e">
        <f t="shared" si="921"/>
        <v>#N/A</v>
      </c>
      <c r="FE238" s="85">
        <f t="shared" si="921"/>
        <v>188.20586345753094</v>
      </c>
      <c r="FF238" s="85">
        <f t="shared" si="921"/>
        <v>0</v>
      </c>
      <c r="FG238" s="85">
        <f t="shared" si="921"/>
        <v>3.0094632208518699</v>
      </c>
      <c r="FH238" s="85">
        <f t="shared" si="921"/>
        <v>0</v>
      </c>
      <c r="FI238" s="85">
        <f t="shared" si="921"/>
        <v>0</v>
      </c>
      <c r="FJ238" s="85">
        <f t="shared" si="921"/>
        <v>0</v>
      </c>
      <c r="FK238" s="85">
        <f t="shared" si="921"/>
        <v>0</v>
      </c>
      <c r="FL238" s="85">
        <f t="shared" si="921"/>
        <v>0</v>
      </c>
      <c r="FM238" s="85">
        <f t="shared" si="921"/>
        <v>0</v>
      </c>
      <c r="FN238" s="85">
        <f t="shared" si="921"/>
        <v>0</v>
      </c>
    </row>
    <row r="239" spans="1:170" ht="22.5" x14ac:dyDescent="0.25">
      <c r="A239" s="97">
        <v>235</v>
      </c>
      <c r="B239" s="62" t="s">
        <v>104</v>
      </c>
      <c r="D239" s="84">
        <f t="shared" si="584"/>
        <v>0</v>
      </c>
      <c r="E239" s="84">
        <f t="shared" si="890"/>
        <v>484.50735017539859</v>
      </c>
      <c r="F239" s="84">
        <f t="shared" si="890"/>
        <v>109.80400719620155</v>
      </c>
      <c r="G239" s="84">
        <f t="shared" si="890"/>
        <v>0</v>
      </c>
      <c r="H239" s="84">
        <f t="shared" si="890"/>
        <v>0</v>
      </c>
      <c r="I239" s="84">
        <f t="shared" si="890"/>
        <v>29.233943548086629</v>
      </c>
      <c r="J239" s="84">
        <f t="shared" si="890"/>
        <v>0</v>
      </c>
      <c r="K239" s="84">
        <f t="shared" si="890"/>
        <v>0</v>
      </c>
      <c r="L239" s="84">
        <f t="shared" si="890"/>
        <v>0</v>
      </c>
      <c r="M239" s="84">
        <f t="shared" si="890"/>
        <v>0</v>
      </c>
      <c r="N239" s="84">
        <f t="shared" si="890"/>
        <v>0</v>
      </c>
      <c r="O239" s="84">
        <f t="shared" si="890"/>
        <v>75.133049342997722</v>
      </c>
      <c r="P239" s="84" t="e">
        <f t="shared" si="890"/>
        <v>#N/A</v>
      </c>
      <c r="Q239" s="84">
        <f t="shared" si="890"/>
        <v>23.283199602993513</v>
      </c>
      <c r="R239" s="84">
        <f t="shared" si="890"/>
        <v>0</v>
      </c>
      <c r="S239" s="84">
        <f t="shared" si="890"/>
        <v>0</v>
      </c>
      <c r="T239" s="84">
        <f t="shared" si="890"/>
        <v>0</v>
      </c>
      <c r="U239" s="84">
        <f t="shared" si="890"/>
        <v>0</v>
      </c>
      <c r="V239" s="84">
        <f t="shared" si="890"/>
        <v>-0.50691420286248701</v>
      </c>
      <c r="W239" s="84">
        <f t="shared" si="890"/>
        <v>0</v>
      </c>
      <c r="X239" s="84">
        <f t="shared" si="890"/>
        <v>0</v>
      </c>
      <c r="Y239" s="84">
        <f t="shared" si="890"/>
        <v>0</v>
      </c>
      <c r="Z239" s="84">
        <f t="shared" si="890"/>
        <v>0</v>
      </c>
      <c r="AB239" s="84">
        <f t="shared" ref="AB239" si="936">AB160*AB$1</f>
        <v>0</v>
      </c>
      <c r="AC239" s="84">
        <f t="shared" si="924"/>
        <v>2.3985512384920722</v>
      </c>
      <c r="AD239" s="84">
        <f t="shared" si="924"/>
        <v>105.12455000151705</v>
      </c>
      <c r="AE239" s="84">
        <f t="shared" si="924"/>
        <v>0</v>
      </c>
      <c r="AF239" s="84">
        <f t="shared" si="924"/>
        <v>0</v>
      </c>
      <c r="AG239" s="84">
        <f t="shared" si="924"/>
        <v>29.233943548086629</v>
      </c>
      <c r="AH239" s="84">
        <f t="shared" si="924"/>
        <v>0</v>
      </c>
      <c r="AI239" s="84">
        <f t="shared" si="924"/>
        <v>0</v>
      </c>
      <c r="AJ239" s="84">
        <f t="shared" si="924"/>
        <v>0</v>
      </c>
      <c r="AK239" s="84">
        <f t="shared" si="924"/>
        <v>0</v>
      </c>
      <c r="AL239" s="84">
        <f t="shared" si="924"/>
        <v>0</v>
      </c>
      <c r="AM239" s="84">
        <f t="shared" si="924"/>
        <v>423.43770583481376</v>
      </c>
      <c r="AN239" s="84" t="e">
        <f t="shared" si="924"/>
        <v>#N/A</v>
      </c>
      <c r="AO239" s="84">
        <f t="shared" si="924"/>
        <v>0</v>
      </c>
      <c r="AP239" s="84">
        <f t="shared" si="924"/>
        <v>0</v>
      </c>
      <c r="AQ239" s="84">
        <f t="shared" si="924"/>
        <v>0.18809145130324187</v>
      </c>
      <c r="AR239" s="84">
        <f t="shared" si="924"/>
        <v>0</v>
      </c>
      <c r="AS239" s="84">
        <f t="shared" si="924"/>
        <v>0</v>
      </c>
      <c r="AT239" s="84">
        <f t="shared" si="924"/>
        <v>0</v>
      </c>
      <c r="AU239" s="84">
        <f t="shared" si="924"/>
        <v>0</v>
      </c>
      <c r="AV239" s="84">
        <f t="shared" si="924"/>
        <v>0</v>
      </c>
      <c r="AW239" s="84">
        <f t="shared" si="924"/>
        <v>0</v>
      </c>
      <c r="AX239" s="84">
        <f t="shared" si="924"/>
        <v>0</v>
      </c>
      <c r="AZ239" s="84">
        <f t="shared" ref="AZ239" si="937">AZ160*AZ$1</f>
        <v>0</v>
      </c>
      <c r="BA239" s="84">
        <f t="shared" si="924"/>
        <v>-4.7971024769841444</v>
      </c>
      <c r="BB239" s="84">
        <f t="shared" si="924"/>
        <v>144.35581322672087</v>
      </c>
      <c r="BC239" s="84">
        <f t="shared" si="924"/>
        <v>0</v>
      </c>
      <c r="BD239" s="84">
        <f t="shared" si="924"/>
        <v>0</v>
      </c>
      <c r="BE239" s="84">
        <f t="shared" si="924"/>
        <v>29.233943548086629</v>
      </c>
      <c r="BF239" s="84">
        <f t="shared" si="924"/>
        <v>0</v>
      </c>
      <c r="BG239" s="84">
        <f t="shared" si="924"/>
        <v>0</v>
      </c>
      <c r="BH239" s="84">
        <f t="shared" si="924"/>
        <v>0</v>
      </c>
      <c r="BI239" s="84">
        <f t="shared" si="924"/>
        <v>0</v>
      </c>
      <c r="BJ239" s="84">
        <f t="shared" si="924"/>
        <v>0</v>
      </c>
      <c r="BK239" s="84">
        <f t="shared" si="924"/>
        <v>445.58675506309629</v>
      </c>
      <c r="BL239" s="84" t="e">
        <f t="shared" si="924"/>
        <v>#N/A</v>
      </c>
      <c r="BM239" s="84">
        <f t="shared" si="924"/>
        <v>0</v>
      </c>
      <c r="BN239" s="84">
        <f t="shared" si="924"/>
        <v>0</v>
      </c>
      <c r="BO239" s="84">
        <f t="shared" si="924"/>
        <v>0.18809145130324187</v>
      </c>
      <c r="BP239" s="84">
        <f t="shared" si="924"/>
        <v>0</v>
      </c>
      <c r="BQ239" s="84">
        <f t="shared" si="924"/>
        <v>0</v>
      </c>
      <c r="BR239" s="84">
        <f t="shared" si="924"/>
        <v>0</v>
      </c>
      <c r="BS239" s="84">
        <f t="shared" si="924"/>
        <v>0</v>
      </c>
      <c r="BT239" s="84">
        <f t="shared" si="924"/>
        <v>0</v>
      </c>
      <c r="BU239" s="84">
        <f t="shared" si="924"/>
        <v>0</v>
      </c>
      <c r="BV239" s="84">
        <f t="shared" si="924"/>
        <v>0</v>
      </c>
      <c r="BX239" s="84">
        <f t="shared" ref="BX239" si="938">BX160*BX$1</f>
        <v>0</v>
      </c>
      <c r="BY239" s="84">
        <f t="shared" si="924"/>
        <v>2.3985512384920722</v>
      </c>
      <c r="BZ239" s="84">
        <f t="shared" si="924"/>
        <v>113.34080623869566</v>
      </c>
      <c r="CA239" s="84">
        <f t="shared" si="924"/>
        <v>0</v>
      </c>
      <c r="CB239" s="84">
        <f t="shared" si="924"/>
        <v>0</v>
      </c>
      <c r="CC239" s="84">
        <f t="shared" si="924"/>
        <v>29.233943548086629</v>
      </c>
      <c r="CD239" s="84">
        <f t="shared" si="924"/>
        <v>0</v>
      </c>
      <c r="CE239" s="84">
        <f t="shared" si="924"/>
        <v>0</v>
      </c>
      <c r="CF239" s="84">
        <f t="shared" si="924"/>
        <v>13.717345956072794</v>
      </c>
      <c r="CG239" s="84">
        <f t="shared" si="924"/>
        <v>0</v>
      </c>
      <c r="CH239" s="84">
        <f t="shared" si="924"/>
        <v>0</v>
      </c>
      <c r="CI239" s="84">
        <f t="shared" si="924"/>
        <v>143.75167244238293</v>
      </c>
      <c r="CJ239" s="84" t="e">
        <f t="shared" si="924"/>
        <v>#N/A</v>
      </c>
      <c r="CK239" s="84">
        <f t="shared" si="924"/>
        <v>0</v>
      </c>
      <c r="CL239" s="84">
        <f t="shared" si="924"/>
        <v>0</v>
      </c>
      <c r="CM239" s="84">
        <f t="shared" si="924"/>
        <v>-0.18809145130324187</v>
      </c>
      <c r="CN239" s="84">
        <f t="shared" si="917"/>
        <v>0</v>
      </c>
      <c r="CO239" s="84">
        <f t="shared" si="917"/>
        <v>0</v>
      </c>
      <c r="CP239" s="84">
        <f t="shared" si="917"/>
        <v>0</v>
      </c>
      <c r="CQ239" s="84">
        <f t="shared" si="917"/>
        <v>0</v>
      </c>
      <c r="CR239" s="84">
        <f t="shared" si="917"/>
        <v>0</v>
      </c>
      <c r="CS239" s="84">
        <f t="shared" si="917"/>
        <v>0</v>
      </c>
      <c r="CT239" s="84">
        <f t="shared" si="917"/>
        <v>0</v>
      </c>
      <c r="CV239" s="84">
        <f t="shared" ref="CV239" si="939">CV160*CV$1</f>
        <v>-0.86052173461414516</v>
      </c>
      <c r="CW239" s="84">
        <f t="shared" si="917"/>
        <v>0</v>
      </c>
      <c r="CX239" s="84">
        <f t="shared" si="917"/>
        <v>126.07328279167443</v>
      </c>
      <c r="CY239" s="84">
        <f t="shared" si="917"/>
        <v>0</v>
      </c>
      <c r="CZ239" s="84">
        <f t="shared" si="917"/>
        <v>0</v>
      </c>
      <c r="DA239" s="84">
        <f t="shared" si="917"/>
        <v>81.855041934642571</v>
      </c>
      <c r="DB239" s="84">
        <f t="shared" si="917"/>
        <v>0</v>
      </c>
      <c r="DC239" s="84">
        <f t="shared" si="917"/>
        <v>0</v>
      </c>
      <c r="DD239" s="84">
        <f t="shared" si="917"/>
        <v>21.555829359542962</v>
      </c>
      <c r="DE239" s="84">
        <f t="shared" si="917"/>
        <v>0</v>
      </c>
      <c r="DF239" s="84">
        <f t="shared" si="917"/>
        <v>-1.7712378376556839</v>
      </c>
      <c r="DG239" s="84">
        <f t="shared" si="921"/>
        <v>144.18596752529044</v>
      </c>
      <c r="DH239" s="84" t="e">
        <f t="shared" si="921"/>
        <v>#N/A</v>
      </c>
      <c r="DI239" s="84">
        <f t="shared" si="921"/>
        <v>0.48506665839569829</v>
      </c>
      <c r="DJ239" s="84">
        <f t="shared" si="921"/>
        <v>0</v>
      </c>
      <c r="DK239" s="84">
        <f t="shared" si="921"/>
        <v>0</v>
      </c>
      <c r="DL239" s="84">
        <f t="shared" si="921"/>
        <v>0</v>
      </c>
      <c r="DM239" s="84">
        <f t="shared" si="921"/>
        <v>0</v>
      </c>
      <c r="DN239" s="84">
        <f t="shared" si="921"/>
        <v>0</v>
      </c>
      <c r="DO239" s="84">
        <f t="shared" si="921"/>
        <v>0</v>
      </c>
      <c r="DP239" s="84">
        <f t="shared" si="921"/>
        <v>0</v>
      </c>
      <c r="DQ239" s="84">
        <f t="shared" si="921"/>
        <v>0</v>
      </c>
      <c r="DR239" s="84">
        <f t="shared" si="921"/>
        <v>0</v>
      </c>
      <c r="DT239" s="84">
        <f t="shared" ref="DT239" si="940">DT160*DT$1</f>
        <v>-0.86052173461414516</v>
      </c>
      <c r="DU239" s="84">
        <f t="shared" si="921"/>
        <v>0</v>
      </c>
      <c r="DV239" s="84">
        <f t="shared" si="921"/>
        <v>132.38510877520238</v>
      </c>
      <c r="DW239" s="84">
        <f t="shared" si="921"/>
        <v>0</v>
      </c>
      <c r="DX239" s="84">
        <f t="shared" si="921"/>
        <v>0</v>
      </c>
      <c r="DY239" s="84">
        <f t="shared" si="921"/>
        <v>0</v>
      </c>
      <c r="DZ239" s="84">
        <f t="shared" si="921"/>
        <v>0</v>
      </c>
      <c r="EA239" s="84">
        <f t="shared" si="921"/>
        <v>0</v>
      </c>
      <c r="EB239" s="84">
        <f t="shared" si="921"/>
        <v>28.83442109133669</v>
      </c>
      <c r="EC239" s="84">
        <f t="shared" si="921"/>
        <v>0</v>
      </c>
      <c r="ED239" s="84">
        <f t="shared" si="921"/>
        <v>-1.7712378376556839</v>
      </c>
      <c r="EE239" s="84">
        <f t="shared" si="921"/>
        <v>180.23245940661303</v>
      </c>
      <c r="EF239" s="84" t="e">
        <f t="shared" si="921"/>
        <v>#N/A</v>
      </c>
      <c r="EG239" s="84">
        <f t="shared" si="921"/>
        <v>0</v>
      </c>
      <c r="EH239" s="84">
        <f t="shared" si="921"/>
        <v>0</v>
      </c>
      <c r="EI239" s="84">
        <f t="shared" si="921"/>
        <v>-0.37618290260648374</v>
      </c>
      <c r="EJ239" s="84">
        <f t="shared" si="921"/>
        <v>0</v>
      </c>
      <c r="EK239" s="84">
        <f t="shared" si="921"/>
        <v>0</v>
      </c>
      <c r="EL239" s="84">
        <f t="shared" si="921"/>
        <v>0</v>
      </c>
      <c r="EM239" s="84">
        <f t="shared" si="921"/>
        <v>0</v>
      </c>
      <c r="EN239" s="84">
        <f t="shared" si="921"/>
        <v>0</v>
      </c>
      <c r="EO239" s="84">
        <f t="shared" si="921"/>
        <v>0</v>
      </c>
      <c r="EP239" s="84">
        <f t="shared" si="921"/>
        <v>0</v>
      </c>
      <c r="ER239" s="84">
        <f t="shared" ref="ER239" si="941">ER160*ER$1</f>
        <v>0</v>
      </c>
      <c r="ES239" s="84">
        <f t="shared" si="921"/>
        <v>2.3985512384920722</v>
      </c>
      <c r="ET239" s="84">
        <f t="shared" si="921"/>
        <v>128.46742368197815</v>
      </c>
      <c r="EU239" s="84">
        <f t="shared" si="921"/>
        <v>0</v>
      </c>
      <c r="EV239" s="84">
        <f t="shared" si="921"/>
        <v>0</v>
      </c>
      <c r="EW239" s="84">
        <f t="shared" si="921"/>
        <v>0</v>
      </c>
      <c r="EX239" s="84">
        <f t="shared" si="921"/>
        <v>0</v>
      </c>
      <c r="EY239" s="84">
        <f t="shared" si="921"/>
        <v>0</v>
      </c>
      <c r="EZ239" s="84">
        <f t="shared" si="921"/>
        <v>30.794041942204228</v>
      </c>
      <c r="FA239" s="84">
        <f t="shared" si="921"/>
        <v>0</v>
      </c>
      <c r="FB239" s="84">
        <f t="shared" si="921"/>
        <v>0</v>
      </c>
      <c r="FC239" s="84">
        <f t="shared" si="921"/>
        <v>190.65554139639306</v>
      </c>
      <c r="FD239" s="84" t="e">
        <f t="shared" si="921"/>
        <v>#N/A</v>
      </c>
      <c r="FE239" s="84">
        <f t="shared" si="921"/>
        <v>-0.97013331679139658</v>
      </c>
      <c r="FF239" s="84">
        <f t="shared" si="921"/>
        <v>0</v>
      </c>
      <c r="FG239" s="84">
        <f t="shared" si="921"/>
        <v>0.37618290260648374</v>
      </c>
      <c r="FH239" s="84">
        <f t="shared" si="921"/>
        <v>0</v>
      </c>
      <c r="FI239" s="84">
        <f t="shared" si="921"/>
        <v>0</v>
      </c>
      <c r="FJ239" s="84">
        <f t="shared" si="921"/>
        <v>0</v>
      </c>
      <c r="FK239" s="84">
        <f t="shared" si="921"/>
        <v>0</v>
      </c>
      <c r="FL239" s="84">
        <f t="shared" si="921"/>
        <v>0</v>
      </c>
      <c r="FM239" s="84">
        <f t="shared" si="921"/>
        <v>0</v>
      </c>
      <c r="FN239" s="84">
        <f t="shared" si="921"/>
        <v>0</v>
      </c>
    </row>
    <row r="240" spans="1:170" x14ac:dyDescent="0.25">
      <c r="A240" s="97">
        <v>236</v>
      </c>
      <c r="B240" s="63" t="s">
        <v>105</v>
      </c>
      <c r="D240" s="85">
        <f t="shared" si="584"/>
        <v>0</v>
      </c>
      <c r="E240" s="85">
        <f t="shared" si="890"/>
        <v>0</v>
      </c>
      <c r="F240" s="85">
        <f t="shared" si="890"/>
        <v>0</v>
      </c>
      <c r="G240" s="85">
        <f t="shared" si="890"/>
        <v>0</v>
      </c>
      <c r="H240" s="85">
        <f t="shared" si="890"/>
        <v>0</v>
      </c>
      <c r="I240" s="85">
        <f t="shared" si="890"/>
        <v>0</v>
      </c>
      <c r="J240" s="85">
        <f t="shared" si="890"/>
        <v>0</v>
      </c>
      <c r="K240" s="85">
        <f t="shared" si="890"/>
        <v>0</v>
      </c>
      <c r="L240" s="85">
        <f t="shared" si="890"/>
        <v>0</v>
      </c>
      <c r="M240" s="85">
        <f t="shared" si="890"/>
        <v>0</v>
      </c>
      <c r="N240" s="85">
        <f t="shared" si="890"/>
        <v>0</v>
      </c>
      <c r="O240" s="85">
        <f t="shared" si="890"/>
        <v>0</v>
      </c>
      <c r="P240" s="85" t="e">
        <f t="shared" si="890"/>
        <v>#N/A</v>
      </c>
      <c r="Q240" s="85">
        <f t="shared" si="890"/>
        <v>0</v>
      </c>
      <c r="R240" s="85">
        <f t="shared" si="890"/>
        <v>0</v>
      </c>
      <c r="S240" s="85">
        <f t="shared" si="890"/>
        <v>0</v>
      </c>
      <c r="T240" s="85">
        <f t="shared" si="890"/>
        <v>0</v>
      </c>
      <c r="U240" s="85">
        <f t="shared" si="890"/>
        <v>0</v>
      </c>
      <c r="V240" s="85">
        <f t="shared" si="890"/>
        <v>0</v>
      </c>
      <c r="W240" s="85">
        <f t="shared" si="890"/>
        <v>0</v>
      </c>
      <c r="X240" s="85">
        <f t="shared" si="890"/>
        <v>0</v>
      </c>
      <c r="Y240" s="85">
        <f t="shared" si="890"/>
        <v>0</v>
      </c>
      <c r="Z240" s="85">
        <f t="shared" si="890"/>
        <v>0</v>
      </c>
      <c r="AB240" s="85">
        <f t="shared" ref="AB240" si="942">AB161*AB$1</f>
        <v>0</v>
      </c>
      <c r="AC240" s="85">
        <f t="shared" si="924"/>
        <v>0</v>
      </c>
      <c r="AD240" s="85">
        <f t="shared" si="924"/>
        <v>0</v>
      </c>
      <c r="AE240" s="85">
        <f t="shared" si="924"/>
        <v>0</v>
      </c>
      <c r="AF240" s="85">
        <f t="shared" si="924"/>
        <v>0</v>
      </c>
      <c r="AG240" s="85">
        <f t="shared" si="924"/>
        <v>0</v>
      </c>
      <c r="AH240" s="85">
        <f t="shared" si="924"/>
        <v>0</v>
      </c>
      <c r="AI240" s="85">
        <f t="shared" si="924"/>
        <v>0</v>
      </c>
      <c r="AJ240" s="85">
        <f t="shared" si="924"/>
        <v>0</v>
      </c>
      <c r="AK240" s="85">
        <f t="shared" si="924"/>
        <v>0</v>
      </c>
      <c r="AL240" s="85">
        <f t="shared" si="924"/>
        <v>0</v>
      </c>
      <c r="AM240" s="85">
        <f t="shared" si="924"/>
        <v>0</v>
      </c>
      <c r="AN240" s="85" t="e">
        <f t="shared" si="924"/>
        <v>#N/A</v>
      </c>
      <c r="AO240" s="85">
        <f t="shared" si="924"/>
        <v>0</v>
      </c>
      <c r="AP240" s="85">
        <f t="shared" si="924"/>
        <v>0</v>
      </c>
      <c r="AQ240" s="85">
        <f t="shared" si="924"/>
        <v>0</v>
      </c>
      <c r="AR240" s="85">
        <f t="shared" si="924"/>
        <v>0</v>
      </c>
      <c r="AS240" s="85">
        <f t="shared" si="924"/>
        <v>0</v>
      </c>
      <c r="AT240" s="85">
        <f t="shared" si="924"/>
        <v>0</v>
      </c>
      <c r="AU240" s="85">
        <f t="shared" si="924"/>
        <v>0</v>
      </c>
      <c r="AV240" s="85">
        <f t="shared" si="924"/>
        <v>0</v>
      </c>
      <c r="AW240" s="85">
        <f t="shared" si="924"/>
        <v>0</v>
      </c>
      <c r="AX240" s="85">
        <f t="shared" si="924"/>
        <v>0</v>
      </c>
      <c r="AZ240" s="85">
        <f t="shared" ref="AZ240" si="943">AZ161*AZ$1</f>
        <v>0</v>
      </c>
      <c r="BA240" s="85">
        <f t="shared" si="924"/>
        <v>0</v>
      </c>
      <c r="BB240" s="85">
        <f t="shared" si="924"/>
        <v>0</v>
      </c>
      <c r="BC240" s="85">
        <f t="shared" si="924"/>
        <v>0</v>
      </c>
      <c r="BD240" s="85">
        <f t="shared" si="924"/>
        <v>0</v>
      </c>
      <c r="BE240" s="85">
        <f t="shared" si="924"/>
        <v>0</v>
      </c>
      <c r="BF240" s="85">
        <f t="shared" si="924"/>
        <v>0</v>
      </c>
      <c r="BG240" s="85">
        <f t="shared" si="924"/>
        <v>0</v>
      </c>
      <c r="BH240" s="85">
        <f t="shared" si="924"/>
        <v>0</v>
      </c>
      <c r="BI240" s="85">
        <f t="shared" si="924"/>
        <v>0</v>
      </c>
      <c r="BJ240" s="85">
        <f t="shared" si="924"/>
        <v>0</v>
      </c>
      <c r="BK240" s="85">
        <f t="shared" si="924"/>
        <v>0</v>
      </c>
      <c r="BL240" s="85" t="e">
        <f t="shared" si="924"/>
        <v>#N/A</v>
      </c>
      <c r="BM240" s="85">
        <f t="shared" si="924"/>
        <v>0</v>
      </c>
      <c r="BN240" s="85">
        <f t="shared" si="924"/>
        <v>0</v>
      </c>
      <c r="BO240" s="85">
        <f t="shared" si="924"/>
        <v>0</v>
      </c>
      <c r="BP240" s="85">
        <f t="shared" si="924"/>
        <v>0</v>
      </c>
      <c r="BQ240" s="85">
        <f t="shared" si="924"/>
        <v>0</v>
      </c>
      <c r="BR240" s="85">
        <f t="shared" si="924"/>
        <v>0</v>
      </c>
      <c r="BS240" s="85">
        <f t="shared" si="924"/>
        <v>0</v>
      </c>
      <c r="BT240" s="85">
        <f t="shared" si="924"/>
        <v>0</v>
      </c>
      <c r="BU240" s="85">
        <f t="shared" si="924"/>
        <v>0</v>
      </c>
      <c r="BV240" s="85">
        <f t="shared" si="924"/>
        <v>0</v>
      </c>
      <c r="BX240" s="85">
        <f t="shared" ref="BX240" si="944">BX161*BX$1</f>
        <v>0</v>
      </c>
      <c r="BY240" s="85">
        <f t="shared" si="924"/>
        <v>0</v>
      </c>
      <c r="BZ240" s="85">
        <f t="shared" si="924"/>
        <v>0</v>
      </c>
      <c r="CA240" s="85">
        <f t="shared" si="924"/>
        <v>0</v>
      </c>
      <c r="CB240" s="85">
        <f t="shared" si="924"/>
        <v>0</v>
      </c>
      <c r="CC240" s="85">
        <f t="shared" si="924"/>
        <v>0</v>
      </c>
      <c r="CD240" s="85">
        <f t="shared" si="924"/>
        <v>0</v>
      </c>
      <c r="CE240" s="85">
        <f t="shared" si="924"/>
        <v>0</v>
      </c>
      <c r="CF240" s="85">
        <f t="shared" si="924"/>
        <v>0</v>
      </c>
      <c r="CG240" s="85">
        <f t="shared" si="924"/>
        <v>0</v>
      </c>
      <c r="CH240" s="85">
        <f t="shared" si="924"/>
        <v>0</v>
      </c>
      <c r="CI240" s="85">
        <f t="shared" si="924"/>
        <v>0</v>
      </c>
      <c r="CJ240" s="85" t="e">
        <f t="shared" si="924"/>
        <v>#N/A</v>
      </c>
      <c r="CK240" s="85">
        <f t="shared" si="924"/>
        <v>0</v>
      </c>
      <c r="CL240" s="85">
        <f t="shared" si="924"/>
        <v>0</v>
      </c>
      <c r="CM240" s="85">
        <f t="shared" si="924"/>
        <v>0</v>
      </c>
      <c r="CN240" s="85">
        <f t="shared" si="917"/>
        <v>0</v>
      </c>
      <c r="CO240" s="85">
        <f t="shared" si="917"/>
        <v>0</v>
      </c>
      <c r="CP240" s="85">
        <f t="shared" si="917"/>
        <v>0</v>
      </c>
      <c r="CQ240" s="85">
        <f t="shared" si="917"/>
        <v>0</v>
      </c>
      <c r="CR240" s="85">
        <f t="shared" si="917"/>
        <v>0</v>
      </c>
      <c r="CS240" s="85">
        <f t="shared" si="917"/>
        <v>0</v>
      </c>
      <c r="CT240" s="85">
        <f t="shared" si="917"/>
        <v>0</v>
      </c>
      <c r="CV240" s="85">
        <f t="shared" ref="CV240" si="945">CV161*CV$1</f>
        <v>0</v>
      </c>
      <c r="CW240" s="85">
        <f t="shared" si="917"/>
        <v>0</v>
      </c>
      <c r="CX240" s="85">
        <f t="shared" si="917"/>
        <v>0</v>
      </c>
      <c r="CY240" s="85">
        <f t="shared" si="917"/>
        <v>0</v>
      </c>
      <c r="CZ240" s="85">
        <f t="shared" si="917"/>
        <v>0</v>
      </c>
      <c r="DA240" s="85">
        <f t="shared" si="917"/>
        <v>0</v>
      </c>
      <c r="DB240" s="85">
        <f t="shared" si="917"/>
        <v>0</v>
      </c>
      <c r="DC240" s="85">
        <f t="shared" si="917"/>
        <v>0</v>
      </c>
      <c r="DD240" s="85">
        <f t="shared" si="917"/>
        <v>0</v>
      </c>
      <c r="DE240" s="85">
        <f t="shared" si="917"/>
        <v>0</v>
      </c>
      <c r="DF240" s="85">
        <f t="shared" si="917"/>
        <v>0</v>
      </c>
      <c r="DG240" s="85">
        <f t="shared" si="921"/>
        <v>0</v>
      </c>
      <c r="DH240" s="85" t="e">
        <f t="shared" si="921"/>
        <v>#N/A</v>
      </c>
      <c r="DI240" s="85">
        <f t="shared" si="921"/>
        <v>0</v>
      </c>
      <c r="DJ240" s="85">
        <f t="shared" si="921"/>
        <v>0</v>
      </c>
      <c r="DK240" s="85">
        <f t="shared" si="921"/>
        <v>0</v>
      </c>
      <c r="DL240" s="85">
        <f t="shared" si="921"/>
        <v>0</v>
      </c>
      <c r="DM240" s="85">
        <f t="shared" si="921"/>
        <v>0</v>
      </c>
      <c r="DN240" s="85">
        <f t="shared" si="921"/>
        <v>0</v>
      </c>
      <c r="DO240" s="85">
        <f t="shared" si="921"/>
        <v>0</v>
      </c>
      <c r="DP240" s="85">
        <f t="shared" si="921"/>
        <v>0</v>
      </c>
      <c r="DQ240" s="85">
        <f t="shared" si="921"/>
        <v>0</v>
      </c>
      <c r="DR240" s="85">
        <f t="shared" si="921"/>
        <v>0</v>
      </c>
      <c r="DT240" s="85">
        <f t="shared" ref="DT240" si="946">DT161*DT$1</f>
        <v>0</v>
      </c>
      <c r="DU240" s="85">
        <f t="shared" si="921"/>
        <v>0</v>
      </c>
      <c r="DV240" s="85">
        <f t="shared" si="921"/>
        <v>0</v>
      </c>
      <c r="DW240" s="85">
        <f t="shared" si="921"/>
        <v>0</v>
      </c>
      <c r="DX240" s="85">
        <f t="shared" si="921"/>
        <v>0</v>
      </c>
      <c r="DY240" s="85">
        <f t="shared" si="921"/>
        <v>0</v>
      </c>
      <c r="DZ240" s="85">
        <f t="shared" si="921"/>
        <v>0</v>
      </c>
      <c r="EA240" s="85">
        <f t="shared" si="921"/>
        <v>0</v>
      </c>
      <c r="EB240" s="85">
        <f t="shared" si="921"/>
        <v>0</v>
      </c>
      <c r="EC240" s="85">
        <f t="shared" si="921"/>
        <v>0</v>
      </c>
      <c r="ED240" s="85">
        <f t="shared" si="921"/>
        <v>0</v>
      </c>
      <c r="EE240" s="85">
        <f t="shared" si="921"/>
        <v>0</v>
      </c>
      <c r="EF240" s="85" t="e">
        <f t="shared" si="921"/>
        <v>#N/A</v>
      </c>
      <c r="EG240" s="85">
        <f t="shared" si="921"/>
        <v>0</v>
      </c>
      <c r="EH240" s="85">
        <f t="shared" si="921"/>
        <v>0</v>
      </c>
      <c r="EI240" s="85">
        <f t="shared" si="921"/>
        <v>0</v>
      </c>
      <c r="EJ240" s="85">
        <f t="shared" si="921"/>
        <v>0</v>
      </c>
      <c r="EK240" s="85">
        <f t="shared" si="921"/>
        <v>0</v>
      </c>
      <c r="EL240" s="85">
        <f t="shared" si="921"/>
        <v>0</v>
      </c>
      <c r="EM240" s="85">
        <f t="shared" si="921"/>
        <v>0</v>
      </c>
      <c r="EN240" s="85">
        <f t="shared" ref="EN240:FN240" si="947">EN161*EN$1</f>
        <v>0</v>
      </c>
      <c r="EO240" s="85">
        <f t="shared" si="947"/>
        <v>0</v>
      </c>
      <c r="EP240" s="85">
        <f t="shared" si="947"/>
        <v>0</v>
      </c>
      <c r="ER240" s="85">
        <f t="shared" ref="ER240" si="948">ER161*ER$1</f>
        <v>0</v>
      </c>
      <c r="ES240" s="85">
        <f t="shared" si="947"/>
        <v>0</v>
      </c>
      <c r="ET240" s="85">
        <f t="shared" si="947"/>
        <v>0</v>
      </c>
      <c r="EU240" s="85">
        <f t="shared" si="947"/>
        <v>0</v>
      </c>
      <c r="EV240" s="85">
        <f t="shared" si="947"/>
        <v>0</v>
      </c>
      <c r="EW240" s="85">
        <f t="shared" si="947"/>
        <v>0</v>
      </c>
      <c r="EX240" s="85">
        <f t="shared" si="947"/>
        <v>0</v>
      </c>
      <c r="EY240" s="85">
        <f t="shared" si="947"/>
        <v>0</v>
      </c>
      <c r="EZ240" s="85">
        <f t="shared" si="947"/>
        <v>0</v>
      </c>
      <c r="FA240" s="85">
        <f t="shared" si="947"/>
        <v>0</v>
      </c>
      <c r="FB240" s="85">
        <f t="shared" si="947"/>
        <v>0</v>
      </c>
      <c r="FC240" s="85">
        <f t="shared" si="947"/>
        <v>0</v>
      </c>
      <c r="FD240" s="85" t="e">
        <f t="shared" si="947"/>
        <v>#N/A</v>
      </c>
      <c r="FE240" s="85">
        <f t="shared" si="947"/>
        <v>0</v>
      </c>
      <c r="FF240" s="85">
        <f t="shared" si="947"/>
        <v>0</v>
      </c>
      <c r="FG240" s="85">
        <f t="shared" si="947"/>
        <v>0</v>
      </c>
      <c r="FH240" s="85">
        <f t="shared" si="947"/>
        <v>0</v>
      </c>
      <c r="FI240" s="85">
        <f t="shared" si="947"/>
        <v>0</v>
      </c>
      <c r="FJ240" s="85">
        <f t="shared" si="947"/>
        <v>0</v>
      </c>
      <c r="FK240" s="85">
        <f t="shared" si="947"/>
        <v>0</v>
      </c>
      <c r="FL240" s="85">
        <f t="shared" si="947"/>
        <v>0</v>
      </c>
      <c r="FM240" s="85">
        <f t="shared" si="947"/>
        <v>0</v>
      </c>
      <c r="FN240" s="85">
        <f t="shared" si="947"/>
        <v>0</v>
      </c>
    </row>
    <row r="241" spans="1:170" x14ac:dyDescent="0.25">
      <c r="A241" s="97">
        <v>237</v>
      </c>
      <c r="B241" s="62" t="s">
        <v>106</v>
      </c>
      <c r="D241" s="84">
        <f t="shared" si="584"/>
        <v>0</v>
      </c>
      <c r="E241" s="84">
        <f t="shared" si="890"/>
        <v>0</v>
      </c>
      <c r="F241" s="84">
        <f t="shared" si="890"/>
        <v>0</v>
      </c>
      <c r="G241" s="84">
        <f t="shared" si="890"/>
        <v>0</v>
      </c>
      <c r="H241" s="84">
        <f t="shared" si="890"/>
        <v>0</v>
      </c>
      <c r="I241" s="84">
        <f t="shared" si="890"/>
        <v>0</v>
      </c>
      <c r="J241" s="84">
        <f t="shared" si="890"/>
        <v>0</v>
      </c>
      <c r="K241" s="84">
        <f t="shared" si="890"/>
        <v>0</v>
      </c>
      <c r="L241" s="84">
        <f t="shared" si="890"/>
        <v>0</v>
      </c>
      <c r="M241" s="84">
        <f t="shared" si="890"/>
        <v>0</v>
      </c>
      <c r="N241" s="84">
        <f t="shared" si="890"/>
        <v>0</v>
      </c>
      <c r="O241" s="84">
        <f t="shared" si="890"/>
        <v>0</v>
      </c>
      <c r="P241" s="84" t="e">
        <f t="shared" si="890"/>
        <v>#N/A</v>
      </c>
      <c r="Q241" s="84">
        <f t="shared" si="890"/>
        <v>0</v>
      </c>
      <c r="R241" s="84">
        <f t="shared" si="890"/>
        <v>0</v>
      </c>
      <c r="S241" s="84">
        <f t="shared" si="890"/>
        <v>0</v>
      </c>
      <c r="T241" s="84">
        <f t="shared" si="890"/>
        <v>0</v>
      </c>
      <c r="U241" s="84">
        <f t="shared" si="890"/>
        <v>0</v>
      </c>
      <c r="V241" s="84">
        <f t="shared" si="890"/>
        <v>0</v>
      </c>
      <c r="W241" s="84">
        <f t="shared" si="890"/>
        <v>0</v>
      </c>
      <c r="X241" s="84">
        <f t="shared" si="890"/>
        <v>0</v>
      </c>
      <c r="Y241" s="84">
        <f t="shared" si="890"/>
        <v>0</v>
      </c>
      <c r="Z241" s="84">
        <f t="shared" si="890"/>
        <v>0</v>
      </c>
      <c r="AB241" s="84">
        <f t="shared" ref="AB241" si="949">AB162*AB$1</f>
        <v>0</v>
      </c>
      <c r="AC241" s="84">
        <f t="shared" si="924"/>
        <v>0</v>
      </c>
      <c r="AD241" s="84">
        <f t="shared" si="924"/>
        <v>0</v>
      </c>
      <c r="AE241" s="84">
        <f t="shared" si="924"/>
        <v>0</v>
      </c>
      <c r="AF241" s="84">
        <f t="shared" si="924"/>
        <v>0</v>
      </c>
      <c r="AG241" s="84">
        <f t="shared" si="924"/>
        <v>0</v>
      </c>
      <c r="AH241" s="84">
        <f t="shared" si="924"/>
        <v>0</v>
      </c>
      <c r="AI241" s="84">
        <f t="shared" si="924"/>
        <v>0</v>
      </c>
      <c r="AJ241" s="84">
        <f t="shared" si="924"/>
        <v>0</v>
      </c>
      <c r="AK241" s="84">
        <f t="shared" si="924"/>
        <v>0</v>
      </c>
      <c r="AL241" s="84">
        <f t="shared" si="924"/>
        <v>0</v>
      </c>
      <c r="AM241" s="84">
        <f t="shared" si="924"/>
        <v>0</v>
      </c>
      <c r="AN241" s="84" t="e">
        <f t="shared" si="924"/>
        <v>#N/A</v>
      </c>
      <c r="AO241" s="84">
        <f t="shared" si="924"/>
        <v>0</v>
      </c>
      <c r="AP241" s="84">
        <f t="shared" si="924"/>
        <v>0</v>
      </c>
      <c r="AQ241" s="84">
        <f t="shared" si="924"/>
        <v>0</v>
      </c>
      <c r="AR241" s="84">
        <f t="shared" si="924"/>
        <v>0</v>
      </c>
      <c r="AS241" s="84">
        <f t="shared" si="924"/>
        <v>0</v>
      </c>
      <c r="AT241" s="84">
        <f t="shared" si="924"/>
        <v>0</v>
      </c>
      <c r="AU241" s="84">
        <f t="shared" ref="AU241:DF245" si="950">AU162*AU$1</f>
        <v>0</v>
      </c>
      <c r="AV241" s="84">
        <f t="shared" si="950"/>
        <v>0</v>
      </c>
      <c r="AW241" s="84">
        <f t="shared" si="950"/>
        <v>0</v>
      </c>
      <c r="AX241" s="84">
        <f t="shared" si="950"/>
        <v>0</v>
      </c>
      <c r="AZ241" s="84">
        <f t="shared" ref="AZ241" si="951">AZ162*AZ$1</f>
        <v>0</v>
      </c>
      <c r="BA241" s="84">
        <f t="shared" si="950"/>
        <v>0</v>
      </c>
      <c r="BB241" s="84">
        <f t="shared" si="950"/>
        <v>0</v>
      </c>
      <c r="BC241" s="84">
        <f t="shared" si="950"/>
        <v>0</v>
      </c>
      <c r="BD241" s="84">
        <f t="shared" si="950"/>
        <v>0</v>
      </c>
      <c r="BE241" s="84">
        <f t="shared" si="950"/>
        <v>0</v>
      </c>
      <c r="BF241" s="84">
        <f t="shared" si="950"/>
        <v>0</v>
      </c>
      <c r="BG241" s="84">
        <f t="shared" si="950"/>
        <v>0</v>
      </c>
      <c r="BH241" s="84">
        <f t="shared" si="950"/>
        <v>0</v>
      </c>
      <c r="BI241" s="84">
        <f t="shared" si="950"/>
        <v>0</v>
      </c>
      <c r="BJ241" s="84">
        <f t="shared" si="950"/>
        <v>0</v>
      </c>
      <c r="BK241" s="84">
        <f t="shared" si="950"/>
        <v>0</v>
      </c>
      <c r="BL241" s="84" t="e">
        <f t="shared" si="950"/>
        <v>#N/A</v>
      </c>
      <c r="BM241" s="84">
        <f t="shared" si="950"/>
        <v>0</v>
      </c>
      <c r="BN241" s="84">
        <f t="shared" si="950"/>
        <v>0</v>
      </c>
      <c r="BO241" s="84">
        <f t="shared" si="950"/>
        <v>0</v>
      </c>
      <c r="BP241" s="84">
        <f t="shared" si="950"/>
        <v>0</v>
      </c>
      <c r="BQ241" s="84">
        <f t="shared" si="950"/>
        <v>0</v>
      </c>
      <c r="BR241" s="84">
        <f t="shared" si="950"/>
        <v>0</v>
      </c>
      <c r="BS241" s="84">
        <f t="shared" si="950"/>
        <v>0</v>
      </c>
      <c r="BT241" s="84">
        <f t="shared" si="950"/>
        <v>0</v>
      </c>
      <c r="BU241" s="84">
        <f t="shared" si="950"/>
        <v>0</v>
      </c>
      <c r="BV241" s="84">
        <f t="shared" si="950"/>
        <v>0</v>
      </c>
      <c r="BX241" s="84">
        <f t="shared" ref="BX241" si="952">BX162*BX$1</f>
        <v>0</v>
      </c>
      <c r="BY241" s="84">
        <f t="shared" si="950"/>
        <v>0</v>
      </c>
      <c r="BZ241" s="84">
        <f t="shared" si="950"/>
        <v>0</v>
      </c>
      <c r="CA241" s="84">
        <f t="shared" si="950"/>
        <v>0</v>
      </c>
      <c r="CB241" s="84">
        <f t="shared" si="950"/>
        <v>0</v>
      </c>
      <c r="CC241" s="84">
        <f t="shared" si="950"/>
        <v>0</v>
      </c>
      <c r="CD241" s="84">
        <f t="shared" si="950"/>
        <v>0</v>
      </c>
      <c r="CE241" s="84">
        <f t="shared" si="950"/>
        <v>0</v>
      </c>
      <c r="CF241" s="84">
        <f t="shared" si="950"/>
        <v>0</v>
      </c>
      <c r="CG241" s="84">
        <f t="shared" si="950"/>
        <v>0</v>
      </c>
      <c r="CH241" s="84">
        <f t="shared" si="950"/>
        <v>0</v>
      </c>
      <c r="CI241" s="84">
        <f t="shared" si="950"/>
        <v>0</v>
      </c>
      <c r="CJ241" s="84" t="e">
        <f t="shared" si="950"/>
        <v>#N/A</v>
      </c>
      <c r="CK241" s="84">
        <f t="shared" si="950"/>
        <v>0</v>
      </c>
      <c r="CL241" s="84">
        <f t="shared" si="950"/>
        <v>0</v>
      </c>
      <c r="CM241" s="84">
        <f t="shared" si="950"/>
        <v>0</v>
      </c>
      <c r="CN241" s="84">
        <f t="shared" si="950"/>
        <v>0</v>
      </c>
      <c r="CO241" s="84">
        <f t="shared" si="950"/>
        <v>0</v>
      </c>
      <c r="CP241" s="84">
        <f t="shared" si="950"/>
        <v>0</v>
      </c>
      <c r="CQ241" s="84">
        <f t="shared" si="950"/>
        <v>0</v>
      </c>
      <c r="CR241" s="84">
        <f t="shared" si="950"/>
        <v>0</v>
      </c>
      <c r="CS241" s="84">
        <f t="shared" si="950"/>
        <v>0</v>
      </c>
      <c r="CT241" s="84">
        <f t="shared" si="950"/>
        <v>0</v>
      </c>
      <c r="CV241" s="84">
        <f t="shared" ref="CV241" si="953">CV162*CV$1</f>
        <v>0</v>
      </c>
      <c r="CW241" s="84">
        <f t="shared" si="950"/>
        <v>0</v>
      </c>
      <c r="CX241" s="84">
        <f t="shared" si="950"/>
        <v>0</v>
      </c>
      <c r="CY241" s="84">
        <f t="shared" si="950"/>
        <v>0</v>
      </c>
      <c r="CZ241" s="84">
        <f t="shared" si="950"/>
        <v>0</v>
      </c>
      <c r="DA241" s="84">
        <f t="shared" si="950"/>
        <v>0</v>
      </c>
      <c r="DB241" s="84">
        <f t="shared" si="950"/>
        <v>0</v>
      </c>
      <c r="DC241" s="84">
        <f t="shared" si="950"/>
        <v>0</v>
      </c>
      <c r="DD241" s="84">
        <f t="shared" si="950"/>
        <v>0</v>
      </c>
      <c r="DE241" s="84">
        <f t="shared" si="950"/>
        <v>0</v>
      </c>
      <c r="DF241" s="84">
        <f t="shared" si="950"/>
        <v>0</v>
      </c>
      <c r="DG241" s="84">
        <f t="shared" ref="DG241:FN245" si="954">DG162*DG$1</f>
        <v>0</v>
      </c>
      <c r="DH241" s="84" t="e">
        <f t="shared" si="954"/>
        <v>#N/A</v>
      </c>
      <c r="DI241" s="84">
        <f t="shared" si="954"/>
        <v>0</v>
      </c>
      <c r="DJ241" s="84">
        <f t="shared" si="954"/>
        <v>0</v>
      </c>
      <c r="DK241" s="84">
        <f t="shared" si="954"/>
        <v>0</v>
      </c>
      <c r="DL241" s="84">
        <f t="shared" si="954"/>
        <v>0</v>
      </c>
      <c r="DM241" s="84">
        <f t="shared" si="954"/>
        <v>0</v>
      </c>
      <c r="DN241" s="84">
        <f t="shared" si="954"/>
        <v>0</v>
      </c>
      <c r="DO241" s="84">
        <f t="shared" si="954"/>
        <v>0</v>
      </c>
      <c r="DP241" s="84">
        <f t="shared" si="954"/>
        <v>0</v>
      </c>
      <c r="DQ241" s="84">
        <f t="shared" si="954"/>
        <v>0</v>
      </c>
      <c r="DR241" s="84">
        <f t="shared" si="954"/>
        <v>0</v>
      </c>
      <c r="DT241" s="84">
        <f t="shared" ref="DT241" si="955">DT162*DT$1</f>
        <v>0</v>
      </c>
      <c r="DU241" s="84">
        <f t="shared" si="954"/>
        <v>0</v>
      </c>
      <c r="DV241" s="84">
        <f t="shared" si="954"/>
        <v>0</v>
      </c>
      <c r="DW241" s="84">
        <f t="shared" si="954"/>
        <v>0</v>
      </c>
      <c r="DX241" s="84">
        <f t="shared" si="954"/>
        <v>0</v>
      </c>
      <c r="DY241" s="84">
        <f t="shared" si="954"/>
        <v>0</v>
      </c>
      <c r="DZ241" s="84">
        <f t="shared" si="954"/>
        <v>0</v>
      </c>
      <c r="EA241" s="84">
        <f t="shared" si="954"/>
        <v>0</v>
      </c>
      <c r="EB241" s="84">
        <f t="shared" si="954"/>
        <v>0</v>
      </c>
      <c r="EC241" s="84">
        <f t="shared" si="954"/>
        <v>0</v>
      </c>
      <c r="ED241" s="84">
        <f t="shared" si="954"/>
        <v>0</v>
      </c>
      <c r="EE241" s="84">
        <f t="shared" si="954"/>
        <v>0</v>
      </c>
      <c r="EF241" s="84" t="e">
        <f t="shared" si="954"/>
        <v>#N/A</v>
      </c>
      <c r="EG241" s="84">
        <f t="shared" si="954"/>
        <v>0</v>
      </c>
      <c r="EH241" s="84">
        <f t="shared" si="954"/>
        <v>0</v>
      </c>
      <c r="EI241" s="84">
        <f t="shared" si="954"/>
        <v>0</v>
      </c>
      <c r="EJ241" s="84">
        <f t="shared" si="954"/>
        <v>0</v>
      </c>
      <c r="EK241" s="84">
        <f t="shared" si="954"/>
        <v>0</v>
      </c>
      <c r="EL241" s="84">
        <f t="shared" si="954"/>
        <v>0</v>
      </c>
      <c r="EM241" s="84">
        <f t="shared" si="954"/>
        <v>0</v>
      </c>
      <c r="EN241" s="84">
        <f t="shared" si="954"/>
        <v>0</v>
      </c>
      <c r="EO241" s="84">
        <f t="shared" si="954"/>
        <v>0</v>
      </c>
      <c r="EP241" s="84">
        <f t="shared" si="954"/>
        <v>0</v>
      </c>
      <c r="ER241" s="84">
        <f t="shared" ref="ER241" si="956">ER162*ER$1</f>
        <v>0</v>
      </c>
      <c r="ES241" s="84">
        <f t="shared" si="954"/>
        <v>0</v>
      </c>
      <c r="ET241" s="84">
        <f t="shared" si="954"/>
        <v>0</v>
      </c>
      <c r="EU241" s="84">
        <f t="shared" si="954"/>
        <v>0</v>
      </c>
      <c r="EV241" s="84">
        <f t="shared" si="954"/>
        <v>0</v>
      </c>
      <c r="EW241" s="84">
        <f t="shared" si="954"/>
        <v>0</v>
      </c>
      <c r="EX241" s="84">
        <f t="shared" si="954"/>
        <v>0</v>
      </c>
      <c r="EY241" s="84">
        <f t="shared" si="954"/>
        <v>0</v>
      </c>
      <c r="EZ241" s="84">
        <f t="shared" si="954"/>
        <v>0</v>
      </c>
      <c r="FA241" s="84">
        <f t="shared" si="954"/>
        <v>0</v>
      </c>
      <c r="FB241" s="84">
        <f t="shared" si="954"/>
        <v>0</v>
      </c>
      <c r="FC241" s="84">
        <f t="shared" si="954"/>
        <v>0</v>
      </c>
      <c r="FD241" s="84" t="e">
        <f t="shared" si="954"/>
        <v>#N/A</v>
      </c>
      <c r="FE241" s="84">
        <f t="shared" si="954"/>
        <v>0</v>
      </c>
      <c r="FF241" s="84">
        <f t="shared" si="954"/>
        <v>0</v>
      </c>
      <c r="FG241" s="84">
        <f t="shared" si="954"/>
        <v>0</v>
      </c>
      <c r="FH241" s="84">
        <f t="shared" si="954"/>
        <v>0</v>
      </c>
      <c r="FI241" s="84">
        <f t="shared" si="954"/>
        <v>0</v>
      </c>
      <c r="FJ241" s="84">
        <f t="shared" si="954"/>
        <v>0</v>
      </c>
      <c r="FK241" s="84">
        <f t="shared" si="954"/>
        <v>0</v>
      </c>
      <c r="FL241" s="84">
        <f t="shared" si="954"/>
        <v>0</v>
      </c>
      <c r="FM241" s="84">
        <f t="shared" si="954"/>
        <v>0</v>
      </c>
      <c r="FN241" s="84">
        <f t="shared" si="954"/>
        <v>0</v>
      </c>
    </row>
    <row r="242" spans="1:170" ht="22.5" x14ac:dyDescent="0.25">
      <c r="A242" s="97">
        <v>238</v>
      </c>
      <c r="B242" s="63" t="s">
        <v>107</v>
      </c>
      <c r="D242" s="85">
        <f t="shared" si="584"/>
        <v>0</v>
      </c>
      <c r="E242" s="85">
        <f t="shared" si="890"/>
        <v>0</v>
      </c>
      <c r="F242" s="85">
        <f t="shared" si="890"/>
        <v>0</v>
      </c>
      <c r="G242" s="85">
        <f t="shared" si="890"/>
        <v>0</v>
      </c>
      <c r="H242" s="85">
        <f t="shared" si="890"/>
        <v>0</v>
      </c>
      <c r="I242" s="85">
        <f t="shared" si="890"/>
        <v>0</v>
      </c>
      <c r="J242" s="85">
        <f t="shared" si="890"/>
        <v>0</v>
      </c>
      <c r="K242" s="85">
        <f t="shared" si="890"/>
        <v>0</v>
      </c>
      <c r="L242" s="85">
        <f t="shared" si="890"/>
        <v>0</v>
      </c>
      <c r="M242" s="85">
        <f t="shared" si="890"/>
        <v>0</v>
      </c>
      <c r="N242" s="85">
        <f t="shared" si="890"/>
        <v>0</v>
      </c>
      <c r="O242" s="85">
        <f t="shared" si="890"/>
        <v>0</v>
      </c>
      <c r="P242" s="85" t="e">
        <f t="shared" si="890"/>
        <v>#N/A</v>
      </c>
      <c r="Q242" s="85">
        <f t="shared" si="890"/>
        <v>0</v>
      </c>
      <c r="R242" s="85">
        <f t="shared" si="890"/>
        <v>0</v>
      </c>
      <c r="S242" s="85">
        <f t="shared" si="890"/>
        <v>0</v>
      </c>
      <c r="T242" s="85">
        <f t="shared" si="890"/>
        <v>0</v>
      </c>
      <c r="U242" s="85">
        <f t="shared" si="890"/>
        <v>0</v>
      </c>
      <c r="V242" s="85">
        <f t="shared" si="890"/>
        <v>0</v>
      </c>
      <c r="W242" s="85">
        <f t="shared" si="890"/>
        <v>0</v>
      </c>
      <c r="X242" s="85">
        <f t="shared" si="890"/>
        <v>0</v>
      </c>
      <c r="Y242" s="85">
        <f t="shared" si="890"/>
        <v>0</v>
      </c>
      <c r="Z242" s="85">
        <f t="shared" si="890"/>
        <v>0</v>
      </c>
      <c r="AB242" s="85">
        <f t="shared" ref="AB242:CM246" si="957">AB163*AB$1</f>
        <v>0</v>
      </c>
      <c r="AC242" s="85">
        <f t="shared" si="957"/>
        <v>0</v>
      </c>
      <c r="AD242" s="85">
        <f t="shared" si="957"/>
        <v>0</v>
      </c>
      <c r="AE242" s="85">
        <f t="shared" si="957"/>
        <v>0</v>
      </c>
      <c r="AF242" s="85">
        <f t="shared" si="957"/>
        <v>0</v>
      </c>
      <c r="AG242" s="85">
        <f t="shared" si="957"/>
        <v>0</v>
      </c>
      <c r="AH242" s="85">
        <f t="shared" si="957"/>
        <v>0</v>
      </c>
      <c r="AI242" s="85">
        <f t="shared" si="957"/>
        <v>0</v>
      </c>
      <c r="AJ242" s="85">
        <f t="shared" si="957"/>
        <v>0</v>
      </c>
      <c r="AK242" s="85">
        <f t="shared" si="957"/>
        <v>0</v>
      </c>
      <c r="AL242" s="85">
        <f t="shared" si="957"/>
        <v>0</v>
      </c>
      <c r="AM242" s="85">
        <f t="shared" si="957"/>
        <v>0</v>
      </c>
      <c r="AN242" s="85" t="e">
        <f t="shared" si="957"/>
        <v>#N/A</v>
      </c>
      <c r="AO242" s="85">
        <f t="shared" si="957"/>
        <v>0</v>
      </c>
      <c r="AP242" s="85">
        <f t="shared" si="957"/>
        <v>0</v>
      </c>
      <c r="AQ242" s="85">
        <f t="shared" si="957"/>
        <v>0</v>
      </c>
      <c r="AR242" s="85">
        <f t="shared" si="957"/>
        <v>0</v>
      </c>
      <c r="AS242" s="85">
        <f t="shared" si="957"/>
        <v>0</v>
      </c>
      <c r="AT242" s="85">
        <f t="shared" si="957"/>
        <v>0</v>
      </c>
      <c r="AU242" s="85">
        <f t="shared" si="957"/>
        <v>0</v>
      </c>
      <c r="AV242" s="85">
        <f t="shared" si="957"/>
        <v>0</v>
      </c>
      <c r="AW242" s="85">
        <f t="shared" si="957"/>
        <v>0</v>
      </c>
      <c r="AX242" s="85">
        <f t="shared" si="957"/>
        <v>0</v>
      </c>
      <c r="AZ242" s="85">
        <f t="shared" ref="AZ242" si="958">AZ163*AZ$1</f>
        <v>0</v>
      </c>
      <c r="BA242" s="85">
        <f t="shared" si="957"/>
        <v>0</v>
      </c>
      <c r="BB242" s="85">
        <f t="shared" si="957"/>
        <v>0</v>
      </c>
      <c r="BC242" s="85">
        <f t="shared" si="957"/>
        <v>0</v>
      </c>
      <c r="BD242" s="85">
        <f t="shared" si="957"/>
        <v>0</v>
      </c>
      <c r="BE242" s="85">
        <f t="shared" si="957"/>
        <v>0</v>
      </c>
      <c r="BF242" s="85">
        <f t="shared" si="957"/>
        <v>0</v>
      </c>
      <c r="BG242" s="85">
        <f t="shared" si="957"/>
        <v>0</v>
      </c>
      <c r="BH242" s="85">
        <f t="shared" si="957"/>
        <v>0</v>
      </c>
      <c r="BI242" s="85">
        <f t="shared" si="957"/>
        <v>0</v>
      </c>
      <c r="BJ242" s="85">
        <f t="shared" si="957"/>
        <v>0</v>
      </c>
      <c r="BK242" s="85">
        <f t="shared" si="957"/>
        <v>0</v>
      </c>
      <c r="BL242" s="85" t="e">
        <f t="shared" si="957"/>
        <v>#N/A</v>
      </c>
      <c r="BM242" s="85">
        <f t="shared" si="957"/>
        <v>0</v>
      </c>
      <c r="BN242" s="85">
        <f t="shared" si="957"/>
        <v>0</v>
      </c>
      <c r="BO242" s="85">
        <f t="shared" si="957"/>
        <v>0</v>
      </c>
      <c r="BP242" s="85">
        <f t="shared" si="957"/>
        <v>0</v>
      </c>
      <c r="BQ242" s="85">
        <f t="shared" si="957"/>
        <v>0</v>
      </c>
      <c r="BR242" s="85">
        <f t="shared" si="957"/>
        <v>0</v>
      </c>
      <c r="BS242" s="85">
        <f t="shared" si="957"/>
        <v>0</v>
      </c>
      <c r="BT242" s="85">
        <f t="shared" si="957"/>
        <v>0</v>
      </c>
      <c r="BU242" s="85">
        <f t="shared" si="957"/>
        <v>0</v>
      </c>
      <c r="BV242" s="85">
        <f t="shared" si="957"/>
        <v>0</v>
      </c>
      <c r="BX242" s="85">
        <f t="shared" ref="BX242" si="959">BX163*BX$1</f>
        <v>0</v>
      </c>
      <c r="BY242" s="85">
        <f t="shared" si="957"/>
        <v>0</v>
      </c>
      <c r="BZ242" s="85">
        <f t="shared" si="957"/>
        <v>0</v>
      </c>
      <c r="CA242" s="85">
        <f t="shared" si="957"/>
        <v>0</v>
      </c>
      <c r="CB242" s="85">
        <f t="shared" si="957"/>
        <v>0</v>
      </c>
      <c r="CC242" s="85">
        <f t="shared" si="957"/>
        <v>0</v>
      </c>
      <c r="CD242" s="85">
        <f t="shared" si="957"/>
        <v>0</v>
      </c>
      <c r="CE242" s="85">
        <f t="shared" si="957"/>
        <v>0</v>
      </c>
      <c r="CF242" s="85">
        <f t="shared" si="957"/>
        <v>0</v>
      </c>
      <c r="CG242" s="85">
        <f t="shared" si="957"/>
        <v>0</v>
      </c>
      <c r="CH242" s="85">
        <f t="shared" si="957"/>
        <v>0</v>
      </c>
      <c r="CI242" s="85">
        <f t="shared" si="957"/>
        <v>0</v>
      </c>
      <c r="CJ242" s="85" t="e">
        <f t="shared" si="957"/>
        <v>#N/A</v>
      </c>
      <c r="CK242" s="85">
        <f t="shared" si="957"/>
        <v>0</v>
      </c>
      <c r="CL242" s="85">
        <f t="shared" si="957"/>
        <v>0</v>
      </c>
      <c r="CM242" s="85">
        <f t="shared" si="957"/>
        <v>0</v>
      </c>
      <c r="CN242" s="85">
        <f t="shared" si="950"/>
        <v>0</v>
      </c>
      <c r="CO242" s="85">
        <f t="shared" si="950"/>
        <v>0</v>
      </c>
      <c r="CP242" s="85">
        <f t="shared" si="950"/>
        <v>0</v>
      </c>
      <c r="CQ242" s="85">
        <f t="shared" si="950"/>
        <v>0</v>
      </c>
      <c r="CR242" s="85">
        <f t="shared" si="950"/>
        <v>0</v>
      </c>
      <c r="CS242" s="85">
        <f t="shared" si="950"/>
        <v>0</v>
      </c>
      <c r="CT242" s="85">
        <f t="shared" si="950"/>
        <v>0</v>
      </c>
      <c r="CV242" s="85">
        <f t="shared" ref="CV242" si="960">CV163*CV$1</f>
        <v>0</v>
      </c>
      <c r="CW242" s="85">
        <f t="shared" si="950"/>
        <v>0</v>
      </c>
      <c r="CX242" s="85">
        <f t="shared" si="950"/>
        <v>0</v>
      </c>
      <c r="CY242" s="85">
        <f t="shared" si="950"/>
        <v>0</v>
      </c>
      <c r="CZ242" s="85">
        <f t="shared" si="950"/>
        <v>0</v>
      </c>
      <c r="DA242" s="85">
        <f t="shared" si="950"/>
        <v>0</v>
      </c>
      <c r="DB242" s="85">
        <f t="shared" si="950"/>
        <v>0</v>
      </c>
      <c r="DC242" s="85">
        <f t="shared" si="950"/>
        <v>0</v>
      </c>
      <c r="DD242" s="85">
        <f t="shared" si="950"/>
        <v>0</v>
      </c>
      <c r="DE242" s="85">
        <f t="shared" si="950"/>
        <v>0</v>
      </c>
      <c r="DF242" s="85">
        <f t="shared" si="950"/>
        <v>0</v>
      </c>
      <c r="DG242" s="85">
        <f t="shared" si="954"/>
        <v>0</v>
      </c>
      <c r="DH242" s="85" t="e">
        <f t="shared" si="954"/>
        <v>#N/A</v>
      </c>
      <c r="DI242" s="85">
        <f t="shared" si="954"/>
        <v>0</v>
      </c>
      <c r="DJ242" s="85">
        <f t="shared" si="954"/>
        <v>0</v>
      </c>
      <c r="DK242" s="85">
        <f t="shared" si="954"/>
        <v>0</v>
      </c>
      <c r="DL242" s="85">
        <f t="shared" si="954"/>
        <v>0</v>
      </c>
      <c r="DM242" s="85">
        <f t="shared" si="954"/>
        <v>0</v>
      </c>
      <c r="DN242" s="85">
        <f t="shared" si="954"/>
        <v>0</v>
      </c>
      <c r="DO242" s="85">
        <f t="shared" si="954"/>
        <v>0</v>
      </c>
      <c r="DP242" s="85">
        <f t="shared" si="954"/>
        <v>0</v>
      </c>
      <c r="DQ242" s="85">
        <f t="shared" si="954"/>
        <v>0</v>
      </c>
      <c r="DR242" s="85">
        <f t="shared" si="954"/>
        <v>0</v>
      </c>
      <c r="DT242" s="85">
        <f t="shared" ref="DT242" si="961">DT163*DT$1</f>
        <v>0</v>
      </c>
      <c r="DU242" s="85">
        <f t="shared" si="954"/>
        <v>0</v>
      </c>
      <c r="DV242" s="85">
        <f t="shared" si="954"/>
        <v>0</v>
      </c>
      <c r="DW242" s="85">
        <f t="shared" si="954"/>
        <v>0</v>
      </c>
      <c r="DX242" s="85">
        <f t="shared" si="954"/>
        <v>0</v>
      </c>
      <c r="DY242" s="85">
        <f t="shared" si="954"/>
        <v>0</v>
      </c>
      <c r="DZ242" s="85">
        <f t="shared" si="954"/>
        <v>0</v>
      </c>
      <c r="EA242" s="85">
        <f t="shared" si="954"/>
        <v>0</v>
      </c>
      <c r="EB242" s="85">
        <f t="shared" si="954"/>
        <v>0</v>
      </c>
      <c r="EC242" s="85">
        <f t="shared" si="954"/>
        <v>0</v>
      </c>
      <c r="ED242" s="85">
        <f t="shared" si="954"/>
        <v>0</v>
      </c>
      <c r="EE242" s="85">
        <f t="shared" si="954"/>
        <v>0</v>
      </c>
      <c r="EF242" s="85" t="e">
        <f t="shared" si="954"/>
        <v>#N/A</v>
      </c>
      <c r="EG242" s="85">
        <f t="shared" si="954"/>
        <v>0</v>
      </c>
      <c r="EH242" s="85">
        <f t="shared" si="954"/>
        <v>0</v>
      </c>
      <c r="EI242" s="85">
        <f t="shared" si="954"/>
        <v>0</v>
      </c>
      <c r="EJ242" s="85">
        <f t="shared" si="954"/>
        <v>0</v>
      </c>
      <c r="EK242" s="85">
        <f t="shared" si="954"/>
        <v>0</v>
      </c>
      <c r="EL242" s="85">
        <f t="shared" si="954"/>
        <v>0</v>
      </c>
      <c r="EM242" s="85">
        <f t="shared" si="954"/>
        <v>0</v>
      </c>
      <c r="EN242" s="85">
        <f t="shared" si="954"/>
        <v>0</v>
      </c>
      <c r="EO242" s="85">
        <f t="shared" si="954"/>
        <v>0</v>
      </c>
      <c r="EP242" s="85">
        <f t="shared" si="954"/>
        <v>0</v>
      </c>
      <c r="ER242" s="85">
        <f t="shared" ref="ER242" si="962">ER163*ER$1</f>
        <v>0</v>
      </c>
      <c r="ES242" s="85">
        <f t="shared" si="954"/>
        <v>0</v>
      </c>
      <c r="ET242" s="85">
        <f t="shared" si="954"/>
        <v>0</v>
      </c>
      <c r="EU242" s="85">
        <f t="shared" si="954"/>
        <v>0</v>
      </c>
      <c r="EV242" s="85">
        <f t="shared" si="954"/>
        <v>0</v>
      </c>
      <c r="EW242" s="85">
        <f t="shared" si="954"/>
        <v>0</v>
      </c>
      <c r="EX242" s="85">
        <f t="shared" si="954"/>
        <v>0</v>
      </c>
      <c r="EY242" s="85">
        <f t="shared" si="954"/>
        <v>0</v>
      </c>
      <c r="EZ242" s="85">
        <f t="shared" si="954"/>
        <v>0</v>
      </c>
      <c r="FA242" s="85">
        <f t="shared" si="954"/>
        <v>0</v>
      </c>
      <c r="FB242" s="85">
        <f t="shared" si="954"/>
        <v>0</v>
      </c>
      <c r="FC242" s="85">
        <f t="shared" si="954"/>
        <v>0</v>
      </c>
      <c r="FD242" s="85" t="e">
        <f t="shared" si="954"/>
        <v>#N/A</v>
      </c>
      <c r="FE242" s="85">
        <f t="shared" si="954"/>
        <v>0</v>
      </c>
      <c r="FF242" s="85">
        <f t="shared" si="954"/>
        <v>0</v>
      </c>
      <c r="FG242" s="85">
        <f t="shared" si="954"/>
        <v>0</v>
      </c>
      <c r="FH242" s="85">
        <f t="shared" si="954"/>
        <v>0</v>
      </c>
      <c r="FI242" s="85">
        <f t="shared" si="954"/>
        <v>0</v>
      </c>
      <c r="FJ242" s="85">
        <f t="shared" si="954"/>
        <v>0</v>
      </c>
      <c r="FK242" s="85">
        <f t="shared" si="954"/>
        <v>0</v>
      </c>
      <c r="FL242" s="85">
        <f t="shared" si="954"/>
        <v>0</v>
      </c>
      <c r="FM242" s="85">
        <f t="shared" si="954"/>
        <v>0</v>
      </c>
      <c r="FN242" s="85">
        <f t="shared" si="954"/>
        <v>0</v>
      </c>
    </row>
    <row r="243" spans="1:170" ht="22.5" x14ac:dyDescent="0.25">
      <c r="A243" s="97">
        <v>239</v>
      </c>
      <c r="B243" s="62" t="s">
        <v>108</v>
      </c>
      <c r="D243" s="84">
        <f t="shared" si="584"/>
        <v>0</v>
      </c>
      <c r="E243" s="84">
        <f t="shared" si="890"/>
        <v>0</v>
      </c>
      <c r="F243" s="84">
        <f t="shared" si="890"/>
        <v>0</v>
      </c>
      <c r="G243" s="84">
        <f t="shared" si="890"/>
        <v>0</v>
      </c>
      <c r="H243" s="84">
        <f t="shared" si="890"/>
        <v>0</v>
      </c>
      <c r="I243" s="84">
        <f t="shared" si="890"/>
        <v>0</v>
      </c>
      <c r="J243" s="84">
        <f t="shared" si="890"/>
        <v>0</v>
      </c>
      <c r="K243" s="84">
        <f t="shared" si="890"/>
        <v>0</v>
      </c>
      <c r="L243" s="84">
        <f t="shared" si="890"/>
        <v>0</v>
      </c>
      <c r="M243" s="84">
        <f t="shared" si="890"/>
        <v>0</v>
      </c>
      <c r="N243" s="84">
        <f t="shared" si="890"/>
        <v>0</v>
      </c>
      <c r="O243" s="84">
        <f t="shared" si="890"/>
        <v>0</v>
      </c>
      <c r="P243" s="84" t="e">
        <f t="shared" si="890"/>
        <v>#N/A</v>
      </c>
      <c r="Q243" s="84">
        <f t="shared" si="890"/>
        <v>0</v>
      </c>
      <c r="R243" s="84">
        <f t="shared" si="890"/>
        <v>0</v>
      </c>
      <c r="S243" s="84">
        <f t="shared" ref="E243:Z255" si="963">S164*S$1</f>
        <v>0</v>
      </c>
      <c r="T243" s="84">
        <f t="shared" si="963"/>
        <v>0</v>
      </c>
      <c r="U243" s="84">
        <f t="shared" si="963"/>
        <v>0</v>
      </c>
      <c r="V243" s="84">
        <f t="shared" si="963"/>
        <v>0</v>
      </c>
      <c r="W243" s="84">
        <f t="shared" si="963"/>
        <v>0</v>
      </c>
      <c r="X243" s="84">
        <f t="shared" si="963"/>
        <v>0</v>
      </c>
      <c r="Y243" s="84">
        <f t="shared" si="963"/>
        <v>0</v>
      </c>
      <c r="Z243" s="84">
        <f t="shared" si="963"/>
        <v>0</v>
      </c>
      <c r="AB243" s="84">
        <f t="shared" ref="AB243" si="964">AB164*AB$1</f>
        <v>0</v>
      </c>
      <c r="AC243" s="84">
        <f t="shared" si="957"/>
        <v>0</v>
      </c>
      <c r="AD243" s="84">
        <f t="shared" si="957"/>
        <v>0</v>
      </c>
      <c r="AE243" s="84">
        <f t="shared" si="957"/>
        <v>0</v>
      </c>
      <c r="AF243" s="84">
        <f t="shared" si="957"/>
        <v>0</v>
      </c>
      <c r="AG243" s="84">
        <f t="shared" si="957"/>
        <v>0</v>
      </c>
      <c r="AH243" s="84">
        <f t="shared" si="957"/>
        <v>0</v>
      </c>
      <c r="AI243" s="84">
        <f t="shared" si="957"/>
        <v>0</v>
      </c>
      <c r="AJ243" s="84">
        <f t="shared" si="957"/>
        <v>0</v>
      </c>
      <c r="AK243" s="84">
        <f t="shared" si="957"/>
        <v>0</v>
      </c>
      <c r="AL243" s="84">
        <f t="shared" si="957"/>
        <v>0</v>
      </c>
      <c r="AM243" s="84">
        <f t="shared" si="957"/>
        <v>0</v>
      </c>
      <c r="AN243" s="84" t="e">
        <f t="shared" si="957"/>
        <v>#N/A</v>
      </c>
      <c r="AO243" s="84">
        <f t="shared" si="957"/>
        <v>0</v>
      </c>
      <c r="AP243" s="84">
        <f t="shared" si="957"/>
        <v>0</v>
      </c>
      <c r="AQ243" s="84">
        <f t="shared" si="957"/>
        <v>0</v>
      </c>
      <c r="AR243" s="84">
        <f t="shared" si="957"/>
        <v>0</v>
      </c>
      <c r="AS243" s="84">
        <f t="shared" si="957"/>
        <v>0</v>
      </c>
      <c r="AT243" s="84">
        <f t="shared" si="957"/>
        <v>0</v>
      </c>
      <c r="AU243" s="84">
        <f t="shared" si="957"/>
        <v>0</v>
      </c>
      <c r="AV243" s="84">
        <f t="shared" si="957"/>
        <v>0</v>
      </c>
      <c r="AW243" s="84">
        <f t="shared" si="957"/>
        <v>0</v>
      </c>
      <c r="AX243" s="84">
        <f t="shared" si="957"/>
        <v>0</v>
      </c>
      <c r="AZ243" s="84">
        <f t="shared" ref="AZ243" si="965">AZ164*AZ$1</f>
        <v>0</v>
      </c>
      <c r="BA243" s="84">
        <f t="shared" si="957"/>
        <v>0</v>
      </c>
      <c r="BB243" s="84">
        <f t="shared" si="957"/>
        <v>0</v>
      </c>
      <c r="BC243" s="84">
        <f t="shared" si="957"/>
        <v>0</v>
      </c>
      <c r="BD243" s="84">
        <f t="shared" si="957"/>
        <v>0</v>
      </c>
      <c r="BE243" s="84">
        <f t="shared" si="957"/>
        <v>0</v>
      </c>
      <c r="BF243" s="84">
        <f t="shared" si="957"/>
        <v>0</v>
      </c>
      <c r="BG243" s="84">
        <f t="shared" si="957"/>
        <v>0</v>
      </c>
      <c r="BH243" s="84">
        <f t="shared" si="957"/>
        <v>0</v>
      </c>
      <c r="BI243" s="84">
        <f t="shared" si="957"/>
        <v>0</v>
      </c>
      <c r="BJ243" s="84">
        <f t="shared" si="957"/>
        <v>0</v>
      </c>
      <c r="BK243" s="84">
        <f t="shared" si="957"/>
        <v>0</v>
      </c>
      <c r="BL243" s="84" t="e">
        <f t="shared" si="957"/>
        <v>#N/A</v>
      </c>
      <c r="BM243" s="84">
        <f t="shared" si="957"/>
        <v>0</v>
      </c>
      <c r="BN243" s="84">
        <f t="shared" si="957"/>
        <v>0</v>
      </c>
      <c r="BO243" s="84">
        <f t="shared" si="957"/>
        <v>0</v>
      </c>
      <c r="BP243" s="84">
        <f t="shared" si="957"/>
        <v>0</v>
      </c>
      <c r="BQ243" s="84">
        <f t="shared" si="957"/>
        <v>0</v>
      </c>
      <c r="BR243" s="84">
        <f t="shared" si="957"/>
        <v>0</v>
      </c>
      <c r="BS243" s="84">
        <f t="shared" si="957"/>
        <v>0</v>
      </c>
      <c r="BT243" s="84">
        <f t="shared" si="957"/>
        <v>0</v>
      </c>
      <c r="BU243" s="84">
        <f t="shared" si="957"/>
        <v>0</v>
      </c>
      <c r="BV243" s="84">
        <f t="shared" si="957"/>
        <v>0</v>
      </c>
      <c r="BX243" s="84">
        <f t="shared" ref="BX243" si="966">BX164*BX$1</f>
        <v>0</v>
      </c>
      <c r="BY243" s="84">
        <f t="shared" si="957"/>
        <v>0</v>
      </c>
      <c r="BZ243" s="84">
        <f t="shared" si="957"/>
        <v>0</v>
      </c>
      <c r="CA243" s="84">
        <f t="shared" si="957"/>
        <v>0</v>
      </c>
      <c r="CB243" s="84">
        <f t="shared" si="957"/>
        <v>0</v>
      </c>
      <c r="CC243" s="84">
        <f t="shared" si="957"/>
        <v>0</v>
      </c>
      <c r="CD243" s="84">
        <f t="shared" si="957"/>
        <v>0</v>
      </c>
      <c r="CE243" s="84">
        <f t="shared" si="957"/>
        <v>0</v>
      </c>
      <c r="CF243" s="84">
        <f t="shared" si="957"/>
        <v>0</v>
      </c>
      <c r="CG243" s="84">
        <f t="shared" si="957"/>
        <v>0</v>
      </c>
      <c r="CH243" s="84">
        <f t="shared" si="957"/>
        <v>0</v>
      </c>
      <c r="CI243" s="84">
        <f t="shared" si="957"/>
        <v>0</v>
      </c>
      <c r="CJ243" s="84" t="e">
        <f t="shared" si="957"/>
        <v>#N/A</v>
      </c>
      <c r="CK243" s="84">
        <f t="shared" si="957"/>
        <v>0</v>
      </c>
      <c r="CL243" s="84">
        <f t="shared" si="957"/>
        <v>0</v>
      </c>
      <c r="CM243" s="84">
        <f t="shared" si="957"/>
        <v>0</v>
      </c>
      <c r="CN243" s="84">
        <f t="shared" si="950"/>
        <v>0</v>
      </c>
      <c r="CO243" s="84">
        <f t="shared" si="950"/>
        <v>0</v>
      </c>
      <c r="CP243" s="84">
        <f t="shared" si="950"/>
        <v>0</v>
      </c>
      <c r="CQ243" s="84">
        <f t="shared" si="950"/>
        <v>0</v>
      </c>
      <c r="CR243" s="84">
        <f t="shared" si="950"/>
        <v>0</v>
      </c>
      <c r="CS243" s="84">
        <f t="shared" si="950"/>
        <v>0</v>
      </c>
      <c r="CT243" s="84">
        <f t="shared" si="950"/>
        <v>0</v>
      </c>
      <c r="CV243" s="84">
        <f t="shared" ref="CV243" si="967">CV164*CV$1</f>
        <v>0</v>
      </c>
      <c r="CW243" s="84">
        <f t="shared" si="950"/>
        <v>0</v>
      </c>
      <c r="CX243" s="84">
        <f t="shared" si="950"/>
        <v>0</v>
      </c>
      <c r="CY243" s="84">
        <f t="shared" si="950"/>
        <v>0</v>
      </c>
      <c r="CZ243" s="84">
        <f t="shared" si="950"/>
        <v>0</v>
      </c>
      <c r="DA243" s="84">
        <f t="shared" si="950"/>
        <v>0</v>
      </c>
      <c r="DB243" s="84">
        <f t="shared" si="950"/>
        <v>0</v>
      </c>
      <c r="DC243" s="84">
        <f t="shared" si="950"/>
        <v>0</v>
      </c>
      <c r="DD243" s="84">
        <f t="shared" si="950"/>
        <v>0</v>
      </c>
      <c r="DE243" s="84">
        <f t="shared" si="950"/>
        <v>0</v>
      </c>
      <c r="DF243" s="84">
        <f t="shared" si="950"/>
        <v>0</v>
      </c>
      <c r="DG243" s="84">
        <f t="shared" si="954"/>
        <v>0</v>
      </c>
      <c r="DH243" s="84" t="e">
        <f t="shared" si="954"/>
        <v>#N/A</v>
      </c>
      <c r="DI243" s="84">
        <f t="shared" si="954"/>
        <v>0</v>
      </c>
      <c r="DJ243" s="84">
        <f t="shared" si="954"/>
        <v>0</v>
      </c>
      <c r="DK243" s="84">
        <f t="shared" si="954"/>
        <v>0</v>
      </c>
      <c r="DL243" s="84">
        <f t="shared" si="954"/>
        <v>0</v>
      </c>
      <c r="DM243" s="84">
        <f t="shared" si="954"/>
        <v>0</v>
      </c>
      <c r="DN243" s="84">
        <f t="shared" si="954"/>
        <v>0</v>
      </c>
      <c r="DO243" s="84">
        <f t="shared" si="954"/>
        <v>0</v>
      </c>
      <c r="DP243" s="84">
        <f t="shared" si="954"/>
        <v>0</v>
      </c>
      <c r="DQ243" s="84">
        <f t="shared" si="954"/>
        <v>0</v>
      </c>
      <c r="DR243" s="84">
        <f t="shared" si="954"/>
        <v>0</v>
      </c>
      <c r="DT243" s="84">
        <f t="shared" ref="DT243" si="968">DT164*DT$1</f>
        <v>0</v>
      </c>
      <c r="DU243" s="84">
        <f t="shared" si="954"/>
        <v>0</v>
      </c>
      <c r="DV243" s="84">
        <f t="shared" si="954"/>
        <v>0</v>
      </c>
      <c r="DW243" s="84">
        <f t="shared" si="954"/>
        <v>0</v>
      </c>
      <c r="DX243" s="84">
        <f t="shared" si="954"/>
        <v>0</v>
      </c>
      <c r="DY243" s="84">
        <f t="shared" si="954"/>
        <v>0</v>
      </c>
      <c r="DZ243" s="84">
        <f t="shared" si="954"/>
        <v>0</v>
      </c>
      <c r="EA243" s="84">
        <f t="shared" si="954"/>
        <v>0</v>
      </c>
      <c r="EB243" s="84">
        <f t="shared" si="954"/>
        <v>0</v>
      </c>
      <c r="EC243" s="84">
        <f t="shared" si="954"/>
        <v>0</v>
      </c>
      <c r="ED243" s="84">
        <f t="shared" si="954"/>
        <v>0</v>
      </c>
      <c r="EE243" s="84">
        <f t="shared" si="954"/>
        <v>0</v>
      </c>
      <c r="EF243" s="84" t="e">
        <f t="shared" si="954"/>
        <v>#N/A</v>
      </c>
      <c r="EG243" s="84">
        <f t="shared" si="954"/>
        <v>0</v>
      </c>
      <c r="EH243" s="84">
        <f t="shared" si="954"/>
        <v>0</v>
      </c>
      <c r="EI243" s="84">
        <f t="shared" si="954"/>
        <v>0</v>
      </c>
      <c r="EJ243" s="84">
        <f t="shared" si="954"/>
        <v>0</v>
      </c>
      <c r="EK243" s="84">
        <f t="shared" si="954"/>
        <v>0</v>
      </c>
      <c r="EL243" s="84">
        <f t="shared" si="954"/>
        <v>0</v>
      </c>
      <c r="EM243" s="84">
        <f t="shared" si="954"/>
        <v>0</v>
      </c>
      <c r="EN243" s="84">
        <f t="shared" si="954"/>
        <v>0</v>
      </c>
      <c r="EO243" s="84">
        <f t="shared" si="954"/>
        <v>0</v>
      </c>
      <c r="EP243" s="84">
        <f t="shared" si="954"/>
        <v>0</v>
      </c>
      <c r="ER243" s="84">
        <f t="shared" ref="ER243" si="969">ER164*ER$1</f>
        <v>0</v>
      </c>
      <c r="ES243" s="84">
        <f t="shared" si="954"/>
        <v>0</v>
      </c>
      <c r="ET243" s="84">
        <f t="shared" si="954"/>
        <v>0</v>
      </c>
      <c r="EU243" s="84">
        <f t="shared" si="954"/>
        <v>0</v>
      </c>
      <c r="EV243" s="84">
        <f t="shared" si="954"/>
        <v>0</v>
      </c>
      <c r="EW243" s="84">
        <f t="shared" si="954"/>
        <v>0</v>
      </c>
      <c r="EX243" s="84">
        <f t="shared" si="954"/>
        <v>0</v>
      </c>
      <c r="EY243" s="84">
        <f t="shared" si="954"/>
        <v>0</v>
      </c>
      <c r="EZ243" s="84">
        <f t="shared" si="954"/>
        <v>0</v>
      </c>
      <c r="FA243" s="84">
        <f t="shared" si="954"/>
        <v>0</v>
      </c>
      <c r="FB243" s="84">
        <f t="shared" si="954"/>
        <v>0</v>
      </c>
      <c r="FC243" s="84">
        <f t="shared" si="954"/>
        <v>0</v>
      </c>
      <c r="FD243" s="84" t="e">
        <f t="shared" si="954"/>
        <v>#N/A</v>
      </c>
      <c r="FE243" s="84">
        <f t="shared" si="954"/>
        <v>0</v>
      </c>
      <c r="FF243" s="84">
        <f t="shared" si="954"/>
        <v>0</v>
      </c>
      <c r="FG243" s="84">
        <f t="shared" si="954"/>
        <v>0</v>
      </c>
      <c r="FH243" s="84">
        <f t="shared" si="954"/>
        <v>0</v>
      </c>
      <c r="FI243" s="84">
        <f t="shared" si="954"/>
        <v>0</v>
      </c>
      <c r="FJ243" s="84">
        <f t="shared" si="954"/>
        <v>0</v>
      </c>
      <c r="FK243" s="84">
        <f t="shared" si="954"/>
        <v>0</v>
      </c>
      <c r="FL243" s="84">
        <f t="shared" si="954"/>
        <v>0</v>
      </c>
      <c r="FM243" s="84">
        <f t="shared" si="954"/>
        <v>0</v>
      </c>
      <c r="FN243" s="84">
        <f t="shared" si="954"/>
        <v>0</v>
      </c>
    </row>
    <row r="244" spans="1:170" ht="22.5" x14ac:dyDescent="0.25">
      <c r="A244" s="97">
        <v>240</v>
      </c>
      <c r="B244" s="63" t="s">
        <v>109</v>
      </c>
      <c r="D244" s="85">
        <f t="shared" si="584"/>
        <v>0</v>
      </c>
      <c r="E244" s="85">
        <f t="shared" si="963"/>
        <v>0</v>
      </c>
      <c r="F244" s="85">
        <f t="shared" si="963"/>
        <v>0</v>
      </c>
      <c r="G244" s="85">
        <f t="shared" si="963"/>
        <v>0</v>
      </c>
      <c r="H244" s="85">
        <f t="shared" si="963"/>
        <v>0</v>
      </c>
      <c r="I244" s="85">
        <f t="shared" si="963"/>
        <v>0</v>
      </c>
      <c r="J244" s="85">
        <f t="shared" si="963"/>
        <v>0</v>
      </c>
      <c r="K244" s="85">
        <f t="shared" si="963"/>
        <v>0</v>
      </c>
      <c r="L244" s="85">
        <f t="shared" si="963"/>
        <v>0</v>
      </c>
      <c r="M244" s="85">
        <f t="shared" si="963"/>
        <v>0</v>
      </c>
      <c r="N244" s="85">
        <f t="shared" si="963"/>
        <v>0</v>
      </c>
      <c r="O244" s="85">
        <f t="shared" si="963"/>
        <v>0</v>
      </c>
      <c r="P244" s="85" t="e">
        <f t="shared" si="963"/>
        <v>#N/A</v>
      </c>
      <c r="Q244" s="85">
        <f t="shared" si="963"/>
        <v>0</v>
      </c>
      <c r="R244" s="85">
        <f t="shared" si="963"/>
        <v>0</v>
      </c>
      <c r="S244" s="85">
        <f t="shared" si="963"/>
        <v>0</v>
      </c>
      <c r="T244" s="85">
        <f t="shared" si="963"/>
        <v>0</v>
      </c>
      <c r="U244" s="85">
        <f t="shared" si="963"/>
        <v>0</v>
      </c>
      <c r="V244" s="85">
        <f t="shared" si="963"/>
        <v>0</v>
      </c>
      <c r="W244" s="85">
        <f t="shared" si="963"/>
        <v>0</v>
      </c>
      <c r="X244" s="85">
        <f t="shared" si="963"/>
        <v>0</v>
      </c>
      <c r="Y244" s="85">
        <f t="shared" si="963"/>
        <v>0</v>
      </c>
      <c r="Z244" s="85">
        <f t="shared" si="963"/>
        <v>0</v>
      </c>
      <c r="AB244" s="85">
        <f t="shared" ref="AB244" si="970">AB165*AB$1</f>
        <v>0</v>
      </c>
      <c r="AC244" s="85">
        <f t="shared" si="957"/>
        <v>0</v>
      </c>
      <c r="AD244" s="85">
        <f t="shared" si="957"/>
        <v>0</v>
      </c>
      <c r="AE244" s="85">
        <f t="shared" si="957"/>
        <v>0</v>
      </c>
      <c r="AF244" s="85">
        <f t="shared" si="957"/>
        <v>0</v>
      </c>
      <c r="AG244" s="85">
        <f t="shared" si="957"/>
        <v>0</v>
      </c>
      <c r="AH244" s="85">
        <f t="shared" si="957"/>
        <v>0</v>
      </c>
      <c r="AI244" s="85">
        <f t="shared" si="957"/>
        <v>0</v>
      </c>
      <c r="AJ244" s="85">
        <f t="shared" si="957"/>
        <v>0</v>
      </c>
      <c r="AK244" s="85">
        <f t="shared" si="957"/>
        <v>0</v>
      </c>
      <c r="AL244" s="85">
        <f t="shared" si="957"/>
        <v>0</v>
      </c>
      <c r="AM244" s="85">
        <f t="shared" si="957"/>
        <v>0</v>
      </c>
      <c r="AN244" s="85" t="e">
        <f t="shared" si="957"/>
        <v>#N/A</v>
      </c>
      <c r="AO244" s="85">
        <f t="shared" si="957"/>
        <v>0</v>
      </c>
      <c r="AP244" s="85">
        <f t="shared" si="957"/>
        <v>0</v>
      </c>
      <c r="AQ244" s="85">
        <f t="shared" si="957"/>
        <v>0</v>
      </c>
      <c r="AR244" s="85">
        <f t="shared" si="957"/>
        <v>0</v>
      </c>
      <c r="AS244" s="85">
        <f t="shared" si="957"/>
        <v>0</v>
      </c>
      <c r="AT244" s="85">
        <f t="shared" si="957"/>
        <v>0</v>
      </c>
      <c r="AU244" s="85">
        <f t="shared" si="957"/>
        <v>0</v>
      </c>
      <c r="AV244" s="85">
        <f t="shared" si="957"/>
        <v>0</v>
      </c>
      <c r="AW244" s="85">
        <f t="shared" si="957"/>
        <v>0</v>
      </c>
      <c r="AX244" s="85">
        <f t="shared" si="957"/>
        <v>0</v>
      </c>
      <c r="AZ244" s="85">
        <f t="shared" ref="AZ244" si="971">AZ165*AZ$1</f>
        <v>0</v>
      </c>
      <c r="BA244" s="85">
        <f t="shared" si="957"/>
        <v>0</v>
      </c>
      <c r="BB244" s="85">
        <f t="shared" si="957"/>
        <v>0</v>
      </c>
      <c r="BC244" s="85">
        <f t="shared" si="957"/>
        <v>0</v>
      </c>
      <c r="BD244" s="85">
        <f t="shared" si="957"/>
        <v>0</v>
      </c>
      <c r="BE244" s="85">
        <f t="shared" si="957"/>
        <v>0</v>
      </c>
      <c r="BF244" s="85">
        <f t="shared" si="957"/>
        <v>0</v>
      </c>
      <c r="BG244" s="85">
        <f t="shared" si="957"/>
        <v>0</v>
      </c>
      <c r="BH244" s="85">
        <f t="shared" si="957"/>
        <v>0</v>
      </c>
      <c r="BI244" s="85">
        <f t="shared" si="957"/>
        <v>0</v>
      </c>
      <c r="BJ244" s="85">
        <f t="shared" si="957"/>
        <v>0</v>
      </c>
      <c r="BK244" s="85">
        <f t="shared" si="957"/>
        <v>0</v>
      </c>
      <c r="BL244" s="85" t="e">
        <f t="shared" si="957"/>
        <v>#N/A</v>
      </c>
      <c r="BM244" s="85">
        <f t="shared" si="957"/>
        <v>0</v>
      </c>
      <c r="BN244" s="85">
        <f t="shared" si="957"/>
        <v>0</v>
      </c>
      <c r="BO244" s="85">
        <f t="shared" si="957"/>
        <v>0</v>
      </c>
      <c r="BP244" s="85">
        <f t="shared" si="957"/>
        <v>0</v>
      </c>
      <c r="BQ244" s="85">
        <f t="shared" si="957"/>
        <v>0</v>
      </c>
      <c r="BR244" s="85">
        <f t="shared" si="957"/>
        <v>0</v>
      </c>
      <c r="BS244" s="85">
        <f t="shared" si="957"/>
        <v>0</v>
      </c>
      <c r="BT244" s="85">
        <f t="shared" si="957"/>
        <v>0</v>
      </c>
      <c r="BU244" s="85">
        <f t="shared" si="957"/>
        <v>0</v>
      </c>
      <c r="BV244" s="85">
        <f t="shared" si="957"/>
        <v>0</v>
      </c>
      <c r="BX244" s="85">
        <f t="shared" ref="BX244" si="972">BX165*BX$1</f>
        <v>0</v>
      </c>
      <c r="BY244" s="85">
        <f t="shared" si="957"/>
        <v>0</v>
      </c>
      <c r="BZ244" s="85">
        <f t="shared" si="957"/>
        <v>0</v>
      </c>
      <c r="CA244" s="85">
        <f t="shared" si="957"/>
        <v>0</v>
      </c>
      <c r="CB244" s="85">
        <f t="shared" si="957"/>
        <v>0</v>
      </c>
      <c r="CC244" s="85">
        <f t="shared" si="957"/>
        <v>0</v>
      </c>
      <c r="CD244" s="85">
        <f t="shared" si="957"/>
        <v>0</v>
      </c>
      <c r="CE244" s="85">
        <f t="shared" si="957"/>
        <v>0</v>
      </c>
      <c r="CF244" s="85">
        <f t="shared" si="957"/>
        <v>0</v>
      </c>
      <c r="CG244" s="85">
        <f t="shared" si="957"/>
        <v>0</v>
      </c>
      <c r="CH244" s="85">
        <f t="shared" si="957"/>
        <v>0</v>
      </c>
      <c r="CI244" s="85">
        <f t="shared" si="957"/>
        <v>0</v>
      </c>
      <c r="CJ244" s="85" t="e">
        <f t="shared" si="957"/>
        <v>#N/A</v>
      </c>
      <c r="CK244" s="85">
        <f t="shared" si="957"/>
        <v>0</v>
      </c>
      <c r="CL244" s="85">
        <f t="shared" si="957"/>
        <v>0</v>
      </c>
      <c r="CM244" s="85">
        <f t="shared" si="957"/>
        <v>0</v>
      </c>
      <c r="CN244" s="85">
        <f t="shared" si="950"/>
        <v>0</v>
      </c>
      <c r="CO244" s="85">
        <f t="shared" si="950"/>
        <v>0</v>
      </c>
      <c r="CP244" s="85">
        <f t="shared" si="950"/>
        <v>0</v>
      </c>
      <c r="CQ244" s="85">
        <f t="shared" si="950"/>
        <v>0</v>
      </c>
      <c r="CR244" s="85">
        <f t="shared" si="950"/>
        <v>0</v>
      </c>
      <c r="CS244" s="85">
        <f t="shared" si="950"/>
        <v>0</v>
      </c>
      <c r="CT244" s="85">
        <f t="shared" si="950"/>
        <v>0</v>
      </c>
      <c r="CV244" s="85">
        <f t="shared" ref="CV244" si="973">CV165*CV$1</f>
        <v>0</v>
      </c>
      <c r="CW244" s="85">
        <f t="shared" si="950"/>
        <v>0</v>
      </c>
      <c r="CX244" s="85">
        <f t="shared" si="950"/>
        <v>0</v>
      </c>
      <c r="CY244" s="85">
        <f t="shared" si="950"/>
        <v>0</v>
      </c>
      <c r="CZ244" s="85">
        <f t="shared" si="950"/>
        <v>0</v>
      </c>
      <c r="DA244" s="85">
        <f t="shared" si="950"/>
        <v>0</v>
      </c>
      <c r="DB244" s="85">
        <f t="shared" si="950"/>
        <v>0</v>
      </c>
      <c r="DC244" s="85">
        <f t="shared" si="950"/>
        <v>0</v>
      </c>
      <c r="DD244" s="85">
        <f t="shared" si="950"/>
        <v>0</v>
      </c>
      <c r="DE244" s="85">
        <f t="shared" si="950"/>
        <v>0</v>
      </c>
      <c r="DF244" s="85">
        <f t="shared" si="950"/>
        <v>0</v>
      </c>
      <c r="DG244" s="85">
        <f t="shared" si="954"/>
        <v>0</v>
      </c>
      <c r="DH244" s="85" t="e">
        <f t="shared" si="954"/>
        <v>#N/A</v>
      </c>
      <c r="DI244" s="85">
        <f t="shared" si="954"/>
        <v>0</v>
      </c>
      <c r="DJ244" s="85">
        <f t="shared" si="954"/>
        <v>0</v>
      </c>
      <c r="DK244" s="85">
        <f t="shared" si="954"/>
        <v>0</v>
      </c>
      <c r="DL244" s="85">
        <f t="shared" si="954"/>
        <v>0</v>
      </c>
      <c r="DM244" s="85">
        <f t="shared" si="954"/>
        <v>0</v>
      </c>
      <c r="DN244" s="85">
        <f t="shared" si="954"/>
        <v>0</v>
      </c>
      <c r="DO244" s="85">
        <f t="shared" si="954"/>
        <v>0</v>
      </c>
      <c r="DP244" s="85">
        <f t="shared" si="954"/>
        <v>0</v>
      </c>
      <c r="DQ244" s="85">
        <f t="shared" si="954"/>
        <v>0</v>
      </c>
      <c r="DR244" s="85">
        <f t="shared" si="954"/>
        <v>0</v>
      </c>
      <c r="DT244" s="85">
        <f t="shared" ref="DT244" si="974">DT165*DT$1</f>
        <v>0</v>
      </c>
      <c r="DU244" s="85">
        <f t="shared" si="954"/>
        <v>0</v>
      </c>
      <c r="DV244" s="85">
        <f t="shared" si="954"/>
        <v>0</v>
      </c>
      <c r="DW244" s="85">
        <f t="shared" si="954"/>
        <v>0</v>
      </c>
      <c r="DX244" s="85">
        <f t="shared" si="954"/>
        <v>0</v>
      </c>
      <c r="DY244" s="85">
        <f t="shared" si="954"/>
        <v>0</v>
      </c>
      <c r="DZ244" s="85">
        <f t="shared" si="954"/>
        <v>0</v>
      </c>
      <c r="EA244" s="85">
        <f t="shared" si="954"/>
        <v>0</v>
      </c>
      <c r="EB244" s="85">
        <f t="shared" si="954"/>
        <v>0</v>
      </c>
      <c r="EC244" s="85">
        <f t="shared" si="954"/>
        <v>0</v>
      </c>
      <c r="ED244" s="85">
        <f t="shared" si="954"/>
        <v>0</v>
      </c>
      <c r="EE244" s="85">
        <f t="shared" si="954"/>
        <v>0</v>
      </c>
      <c r="EF244" s="85" t="e">
        <f t="shared" si="954"/>
        <v>#N/A</v>
      </c>
      <c r="EG244" s="85">
        <f t="shared" si="954"/>
        <v>0</v>
      </c>
      <c r="EH244" s="85">
        <f t="shared" si="954"/>
        <v>0</v>
      </c>
      <c r="EI244" s="85">
        <f t="shared" si="954"/>
        <v>0</v>
      </c>
      <c r="EJ244" s="85">
        <f t="shared" si="954"/>
        <v>0</v>
      </c>
      <c r="EK244" s="85">
        <f t="shared" si="954"/>
        <v>0</v>
      </c>
      <c r="EL244" s="85">
        <f t="shared" si="954"/>
        <v>0</v>
      </c>
      <c r="EM244" s="85">
        <f t="shared" si="954"/>
        <v>0</v>
      </c>
      <c r="EN244" s="85">
        <f t="shared" si="954"/>
        <v>0</v>
      </c>
      <c r="EO244" s="85">
        <f t="shared" si="954"/>
        <v>0</v>
      </c>
      <c r="EP244" s="85">
        <f t="shared" si="954"/>
        <v>0</v>
      </c>
      <c r="ER244" s="85">
        <f t="shared" ref="ER244" si="975">ER165*ER$1</f>
        <v>0</v>
      </c>
      <c r="ES244" s="85">
        <f t="shared" si="954"/>
        <v>0</v>
      </c>
      <c r="ET244" s="85">
        <f t="shared" si="954"/>
        <v>0</v>
      </c>
      <c r="EU244" s="85">
        <f t="shared" si="954"/>
        <v>0</v>
      </c>
      <c r="EV244" s="85">
        <f t="shared" si="954"/>
        <v>0</v>
      </c>
      <c r="EW244" s="85">
        <f t="shared" si="954"/>
        <v>0</v>
      </c>
      <c r="EX244" s="85">
        <f t="shared" si="954"/>
        <v>0</v>
      </c>
      <c r="EY244" s="85">
        <f t="shared" si="954"/>
        <v>0</v>
      </c>
      <c r="EZ244" s="85">
        <f t="shared" si="954"/>
        <v>0</v>
      </c>
      <c r="FA244" s="85">
        <f t="shared" si="954"/>
        <v>0</v>
      </c>
      <c r="FB244" s="85">
        <f t="shared" si="954"/>
        <v>0</v>
      </c>
      <c r="FC244" s="85">
        <f t="shared" si="954"/>
        <v>0</v>
      </c>
      <c r="FD244" s="85" t="e">
        <f t="shared" si="954"/>
        <v>#N/A</v>
      </c>
      <c r="FE244" s="85">
        <f t="shared" si="954"/>
        <v>0</v>
      </c>
      <c r="FF244" s="85">
        <f t="shared" si="954"/>
        <v>0</v>
      </c>
      <c r="FG244" s="85">
        <f t="shared" si="954"/>
        <v>0</v>
      </c>
      <c r="FH244" s="85">
        <f t="shared" si="954"/>
        <v>0</v>
      </c>
      <c r="FI244" s="85">
        <f t="shared" si="954"/>
        <v>0</v>
      </c>
      <c r="FJ244" s="85">
        <f t="shared" si="954"/>
        <v>0</v>
      </c>
      <c r="FK244" s="85">
        <f t="shared" si="954"/>
        <v>0</v>
      </c>
      <c r="FL244" s="85">
        <f t="shared" si="954"/>
        <v>0</v>
      </c>
      <c r="FM244" s="85">
        <f t="shared" si="954"/>
        <v>0</v>
      </c>
      <c r="FN244" s="85">
        <f t="shared" si="954"/>
        <v>0</v>
      </c>
    </row>
    <row r="245" spans="1:170" ht="22.5" x14ac:dyDescent="0.25">
      <c r="A245" s="97">
        <v>241</v>
      </c>
      <c r="B245" s="62" t="s">
        <v>110</v>
      </c>
      <c r="D245" s="84">
        <f t="shared" si="584"/>
        <v>0</v>
      </c>
      <c r="E245" s="84">
        <f t="shared" si="963"/>
        <v>0</v>
      </c>
      <c r="F245" s="84">
        <f t="shared" si="963"/>
        <v>0</v>
      </c>
      <c r="G245" s="84">
        <f t="shared" si="963"/>
        <v>0</v>
      </c>
      <c r="H245" s="84">
        <f t="shared" si="963"/>
        <v>0</v>
      </c>
      <c r="I245" s="84">
        <f t="shared" si="963"/>
        <v>0</v>
      </c>
      <c r="J245" s="84">
        <f t="shared" si="963"/>
        <v>0</v>
      </c>
      <c r="K245" s="84">
        <f t="shared" si="963"/>
        <v>0</v>
      </c>
      <c r="L245" s="84">
        <f t="shared" si="963"/>
        <v>0</v>
      </c>
      <c r="M245" s="84">
        <f t="shared" si="963"/>
        <v>0</v>
      </c>
      <c r="N245" s="84">
        <f t="shared" si="963"/>
        <v>0</v>
      </c>
      <c r="O245" s="84">
        <f t="shared" si="963"/>
        <v>0</v>
      </c>
      <c r="P245" s="84" t="e">
        <f t="shared" si="963"/>
        <v>#N/A</v>
      </c>
      <c r="Q245" s="84">
        <f t="shared" si="963"/>
        <v>0</v>
      </c>
      <c r="R245" s="84">
        <f t="shared" si="963"/>
        <v>0</v>
      </c>
      <c r="S245" s="84">
        <f t="shared" si="963"/>
        <v>0</v>
      </c>
      <c r="T245" s="84">
        <f t="shared" si="963"/>
        <v>0</v>
      </c>
      <c r="U245" s="84">
        <f t="shared" si="963"/>
        <v>0</v>
      </c>
      <c r="V245" s="84">
        <f t="shared" si="963"/>
        <v>0</v>
      </c>
      <c r="W245" s="84">
        <f t="shared" si="963"/>
        <v>0</v>
      </c>
      <c r="X245" s="84">
        <f t="shared" si="963"/>
        <v>0</v>
      </c>
      <c r="Y245" s="84">
        <f t="shared" si="963"/>
        <v>0</v>
      </c>
      <c r="Z245" s="84">
        <f t="shared" si="963"/>
        <v>0</v>
      </c>
      <c r="AB245" s="84">
        <f t="shared" ref="AB245" si="976">AB166*AB$1</f>
        <v>0</v>
      </c>
      <c r="AC245" s="84">
        <f t="shared" si="957"/>
        <v>0</v>
      </c>
      <c r="AD245" s="84">
        <f t="shared" si="957"/>
        <v>0</v>
      </c>
      <c r="AE245" s="84">
        <f t="shared" si="957"/>
        <v>0</v>
      </c>
      <c r="AF245" s="84">
        <f t="shared" si="957"/>
        <v>0</v>
      </c>
      <c r="AG245" s="84">
        <f t="shared" si="957"/>
        <v>0</v>
      </c>
      <c r="AH245" s="84">
        <f t="shared" si="957"/>
        <v>0</v>
      </c>
      <c r="AI245" s="84">
        <f t="shared" si="957"/>
        <v>0</v>
      </c>
      <c r="AJ245" s="84">
        <f t="shared" si="957"/>
        <v>0</v>
      </c>
      <c r="AK245" s="84">
        <f t="shared" si="957"/>
        <v>0</v>
      </c>
      <c r="AL245" s="84">
        <f t="shared" si="957"/>
        <v>0</v>
      </c>
      <c r="AM245" s="84">
        <f t="shared" si="957"/>
        <v>0</v>
      </c>
      <c r="AN245" s="84" t="e">
        <f t="shared" si="957"/>
        <v>#N/A</v>
      </c>
      <c r="AO245" s="84">
        <f t="shared" si="957"/>
        <v>0</v>
      </c>
      <c r="AP245" s="84">
        <f t="shared" si="957"/>
        <v>0</v>
      </c>
      <c r="AQ245" s="84">
        <f t="shared" si="957"/>
        <v>0</v>
      </c>
      <c r="AR245" s="84">
        <f t="shared" si="957"/>
        <v>0</v>
      </c>
      <c r="AS245" s="84">
        <f t="shared" si="957"/>
        <v>0</v>
      </c>
      <c r="AT245" s="84">
        <f t="shared" si="957"/>
        <v>0</v>
      </c>
      <c r="AU245" s="84">
        <f t="shared" si="957"/>
        <v>0</v>
      </c>
      <c r="AV245" s="84">
        <f t="shared" si="957"/>
        <v>0</v>
      </c>
      <c r="AW245" s="84">
        <f t="shared" si="957"/>
        <v>0</v>
      </c>
      <c r="AX245" s="84">
        <f t="shared" si="957"/>
        <v>0</v>
      </c>
      <c r="AZ245" s="84">
        <f t="shared" ref="AZ245" si="977">AZ166*AZ$1</f>
        <v>0</v>
      </c>
      <c r="BA245" s="84">
        <f t="shared" si="957"/>
        <v>0</v>
      </c>
      <c r="BB245" s="84">
        <f t="shared" si="957"/>
        <v>0</v>
      </c>
      <c r="BC245" s="84">
        <f t="shared" si="957"/>
        <v>0</v>
      </c>
      <c r="BD245" s="84">
        <f t="shared" si="957"/>
        <v>0</v>
      </c>
      <c r="BE245" s="84">
        <f t="shared" si="957"/>
        <v>0</v>
      </c>
      <c r="BF245" s="84">
        <f t="shared" si="957"/>
        <v>0</v>
      </c>
      <c r="BG245" s="84">
        <f t="shared" si="957"/>
        <v>0</v>
      </c>
      <c r="BH245" s="84">
        <f t="shared" si="957"/>
        <v>0</v>
      </c>
      <c r="BI245" s="84">
        <f t="shared" si="957"/>
        <v>0</v>
      </c>
      <c r="BJ245" s="84">
        <f t="shared" si="957"/>
        <v>0</v>
      </c>
      <c r="BK245" s="84">
        <f t="shared" si="957"/>
        <v>0</v>
      </c>
      <c r="BL245" s="84" t="e">
        <f t="shared" si="957"/>
        <v>#N/A</v>
      </c>
      <c r="BM245" s="84">
        <f t="shared" si="957"/>
        <v>0</v>
      </c>
      <c r="BN245" s="84">
        <f t="shared" si="957"/>
        <v>0</v>
      </c>
      <c r="BO245" s="84">
        <f t="shared" si="957"/>
        <v>0</v>
      </c>
      <c r="BP245" s="84">
        <f t="shared" si="957"/>
        <v>0</v>
      </c>
      <c r="BQ245" s="84">
        <f t="shared" si="957"/>
        <v>0</v>
      </c>
      <c r="BR245" s="84">
        <f t="shared" si="957"/>
        <v>0</v>
      </c>
      <c r="BS245" s="84">
        <f t="shared" si="957"/>
        <v>0</v>
      </c>
      <c r="BT245" s="84">
        <f t="shared" si="957"/>
        <v>0</v>
      </c>
      <c r="BU245" s="84">
        <f t="shared" si="957"/>
        <v>0</v>
      </c>
      <c r="BV245" s="84">
        <f t="shared" si="957"/>
        <v>0</v>
      </c>
      <c r="BX245" s="84">
        <f t="shared" ref="BX245" si="978">BX166*BX$1</f>
        <v>0</v>
      </c>
      <c r="BY245" s="84">
        <f t="shared" si="957"/>
        <v>0</v>
      </c>
      <c r="BZ245" s="84">
        <f t="shared" si="957"/>
        <v>0</v>
      </c>
      <c r="CA245" s="84">
        <f t="shared" si="957"/>
        <v>0</v>
      </c>
      <c r="CB245" s="84">
        <f t="shared" si="957"/>
        <v>0</v>
      </c>
      <c r="CC245" s="84">
        <f t="shared" si="957"/>
        <v>0</v>
      </c>
      <c r="CD245" s="84">
        <f t="shared" si="957"/>
        <v>0</v>
      </c>
      <c r="CE245" s="84">
        <f t="shared" si="957"/>
        <v>0</v>
      </c>
      <c r="CF245" s="84">
        <f t="shared" si="957"/>
        <v>0</v>
      </c>
      <c r="CG245" s="84">
        <f t="shared" si="957"/>
        <v>0</v>
      </c>
      <c r="CH245" s="84">
        <f t="shared" si="957"/>
        <v>0</v>
      </c>
      <c r="CI245" s="84">
        <f t="shared" si="957"/>
        <v>0</v>
      </c>
      <c r="CJ245" s="84" t="e">
        <f t="shared" si="957"/>
        <v>#N/A</v>
      </c>
      <c r="CK245" s="84">
        <f t="shared" si="957"/>
        <v>0</v>
      </c>
      <c r="CL245" s="84">
        <f t="shared" si="957"/>
        <v>0</v>
      </c>
      <c r="CM245" s="84">
        <f t="shared" si="957"/>
        <v>0</v>
      </c>
      <c r="CN245" s="84">
        <f t="shared" si="950"/>
        <v>0</v>
      </c>
      <c r="CO245" s="84">
        <f t="shared" si="950"/>
        <v>0</v>
      </c>
      <c r="CP245" s="84">
        <f t="shared" si="950"/>
        <v>0</v>
      </c>
      <c r="CQ245" s="84">
        <f t="shared" si="950"/>
        <v>0</v>
      </c>
      <c r="CR245" s="84">
        <f t="shared" si="950"/>
        <v>0</v>
      </c>
      <c r="CS245" s="84">
        <f t="shared" si="950"/>
        <v>0</v>
      </c>
      <c r="CT245" s="84">
        <f t="shared" si="950"/>
        <v>0</v>
      </c>
      <c r="CV245" s="84">
        <f t="shared" ref="CV245" si="979">CV166*CV$1</f>
        <v>0</v>
      </c>
      <c r="CW245" s="84">
        <f t="shared" si="950"/>
        <v>0</v>
      </c>
      <c r="CX245" s="84">
        <f t="shared" si="950"/>
        <v>0</v>
      </c>
      <c r="CY245" s="84">
        <f t="shared" si="950"/>
        <v>0</v>
      </c>
      <c r="CZ245" s="84">
        <f t="shared" si="950"/>
        <v>0</v>
      </c>
      <c r="DA245" s="84">
        <f t="shared" si="950"/>
        <v>0</v>
      </c>
      <c r="DB245" s="84">
        <f t="shared" si="950"/>
        <v>0</v>
      </c>
      <c r="DC245" s="84">
        <f t="shared" si="950"/>
        <v>0</v>
      </c>
      <c r="DD245" s="84">
        <f t="shared" si="950"/>
        <v>0</v>
      </c>
      <c r="DE245" s="84">
        <f t="shared" si="950"/>
        <v>0</v>
      </c>
      <c r="DF245" s="84">
        <f t="shared" si="950"/>
        <v>0</v>
      </c>
      <c r="DG245" s="84">
        <f t="shared" si="954"/>
        <v>0</v>
      </c>
      <c r="DH245" s="84" t="e">
        <f t="shared" si="954"/>
        <v>#N/A</v>
      </c>
      <c r="DI245" s="84">
        <f t="shared" si="954"/>
        <v>0</v>
      </c>
      <c r="DJ245" s="84">
        <f t="shared" si="954"/>
        <v>0</v>
      </c>
      <c r="DK245" s="84">
        <f t="shared" si="954"/>
        <v>0</v>
      </c>
      <c r="DL245" s="84">
        <f t="shared" si="954"/>
        <v>0</v>
      </c>
      <c r="DM245" s="84">
        <f t="shared" si="954"/>
        <v>0</v>
      </c>
      <c r="DN245" s="84">
        <f t="shared" si="954"/>
        <v>0</v>
      </c>
      <c r="DO245" s="84">
        <f t="shared" si="954"/>
        <v>0</v>
      </c>
      <c r="DP245" s="84">
        <f t="shared" si="954"/>
        <v>0</v>
      </c>
      <c r="DQ245" s="84">
        <f t="shared" si="954"/>
        <v>0</v>
      </c>
      <c r="DR245" s="84">
        <f t="shared" si="954"/>
        <v>0</v>
      </c>
      <c r="DT245" s="84">
        <f t="shared" ref="DT245" si="980">DT166*DT$1</f>
        <v>0</v>
      </c>
      <c r="DU245" s="84">
        <f t="shared" si="954"/>
        <v>0</v>
      </c>
      <c r="DV245" s="84">
        <f t="shared" si="954"/>
        <v>0</v>
      </c>
      <c r="DW245" s="84">
        <f t="shared" si="954"/>
        <v>0</v>
      </c>
      <c r="DX245" s="84">
        <f t="shared" si="954"/>
        <v>0</v>
      </c>
      <c r="DY245" s="84">
        <f t="shared" si="954"/>
        <v>0</v>
      </c>
      <c r="DZ245" s="84">
        <f t="shared" si="954"/>
        <v>0</v>
      </c>
      <c r="EA245" s="84">
        <f t="shared" si="954"/>
        <v>0</v>
      </c>
      <c r="EB245" s="84">
        <f t="shared" si="954"/>
        <v>0</v>
      </c>
      <c r="EC245" s="84">
        <f t="shared" si="954"/>
        <v>0</v>
      </c>
      <c r="ED245" s="84">
        <f t="shared" si="954"/>
        <v>0</v>
      </c>
      <c r="EE245" s="84">
        <f t="shared" si="954"/>
        <v>0</v>
      </c>
      <c r="EF245" s="84" t="e">
        <f t="shared" si="954"/>
        <v>#N/A</v>
      </c>
      <c r="EG245" s="84">
        <f t="shared" si="954"/>
        <v>0</v>
      </c>
      <c r="EH245" s="84">
        <f t="shared" si="954"/>
        <v>0</v>
      </c>
      <c r="EI245" s="84">
        <f t="shared" si="954"/>
        <v>0</v>
      </c>
      <c r="EJ245" s="84">
        <f t="shared" si="954"/>
        <v>0</v>
      </c>
      <c r="EK245" s="84">
        <f t="shared" si="954"/>
        <v>0</v>
      </c>
      <c r="EL245" s="84">
        <f t="shared" si="954"/>
        <v>0</v>
      </c>
      <c r="EM245" s="84">
        <f t="shared" si="954"/>
        <v>0</v>
      </c>
      <c r="EN245" s="84">
        <f t="shared" ref="EN245:FN245" si="981">EN166*EN$1</f>
        <v>0</v>
      </c>
      <c r="EO245" s="84">
        <f t="shared" si="981"/>
        <v>0</v>
      </c>
      <c r="EP245" s="84">
        <f t="shared" si="981"/>
        <v>0</v>
      </c>
      <c r="ER245" s="84">
        <f t="shared" ref="ER245" si="982">ER166*ER$1</f>
        <v>0</v>
      </c>
      <c r="ES245" s="84">
        <f t="shared" si="981"/>
        <v>0</v>
      </c>
      <c r="ET245" s="84">
        <f t="shared" si="981"/>
        <v>0</v>
      </c>
      <c r="EU245" s="84">
        <f t="shared" si="981"/>
        <v>0</v>
      </c>
      <c r="EV245" s="84">
        <f t="shared" si="981"/>
        <v>0</v>
      </c>
      <c r="EW245" s="84">
        <f t="shared" si="981"/>
        <v>0</v>
      </c>
      <c r="EX245" s="84">
        <f t="shared" si="981"/>
        <v>0</v>
      </c>
      <c r="EY245" s="84">
        <f t="shared" si="981"/>
        <v>0</v>
      </c>
      <c r="EZ245" s="84">
        <f t="shared" si="981"/>
        <v>0</v>
      </c>
      <c r="FA245" s="84">
        <f t="shared" si="981"/>
        <v>0</v>
      </c>
      <c r="FB245" s="84">
        <f t="shared" si="981"/>
        <v>0</v>
      </c>
      <c r="FC245" s="84">
        <f t="shared" si="981"/>
        <v>0</v>
      </c>
      <c r="FD245" s="84" t="e">
        <f t="shared" si="981"/>
        <v>#N/A</v>
      </c>
      <c r="FE245" s="84">
        <f t="shared" si="981"/>
        <v>0</v>
      </c>
      <c r="FF245" s="84">
        <f t="shared" si="981"/>
        <v>0</v>
      </c>
      <c r="FG245" s="84">
        <f t="shared" si="981"/>
        <v>0</v>
      </c>
      <c r="FH245" s="84">
        <f t="shared" si="981"/>
        <v>0</v>
      </c>
      <c r="FI245" s="84">
        <f t="shared" si="981"/>
        <v>0</v>
      </c>
      <c r="FJ245" s="84">
        <f t="shared" si="981"/>
        <v>0</v>
      </c>
      <c r="FK245" s="84">
        <f t="shared" si="981"/>
        <v>0</v>
      </c>
      <c r="FL245" s="84">
        <f t="shared" si="981"/>
        <v>0</v>
      </c>
      <c r="FM245" s="84">
        <f t="shared" si="981"/>
        <v>0</v>
      </c>
      <c r="FN245" s="84">
        <f t="shared" si="981"/>
        <v>0</v>
      </c>
    </row>
    <row r="246" spans="1:170" x14ac:dyDescent="0.25">
      <c r="A246" s="97">
        <v>242</v>
      </c>
      <c r="B246" s="74" t="s">
        <v>21</v>
      </c>
      <c r="D246" s="85">
        <f t="shared" si="584"/>
        <v>0</v>
      </c>
      <c r="E246" s="85">
        <f t="shared" si="963"/>
        <v>0</v>
      </c>
      <c r="F246" s="85">
        <f t="shared" si="963"/>
        <v>993.02434654642138</v>
      </c>
      <c r="G246" s="85">
        <f t="shared" si="963"/>
        <v>0</v>
      </c>
      <c r="H246" s="85">
        <f t="shared" si="963"/>
        <v>0</v>
      </c>
      <c r="I246" s="85">
        <f t="shared" si="963"/>
        <v>215.88142927817822</v>
      </c>
      <c r="J246" s="85">
        <f t="shared" si="963"/>
        <v>0</v>
      </c>
      <c r="K246" s="85">
        <f t="shared" si="963"/>
        <v>438.2387490536006</v>
      </c>
      <c r="L246" s="85">
        <f t="shared" si="963"/>
        <v>0</v>
      </c>
      <c r="M246" s="85">
        <f t="shared" si="963"/>
        <v>0</v>
      </c>
      <c r="N246" s="85">
        <f t="shared" si="963"/>
        <v>0</v>
      </c>
      <c r="O246" s="85">
        <f t="shared" si="963"/>
        <v>11160.515040556968</v>
      </c>
      <c r="P246" s="85" t="e">
        <f t="shared" si="963"/>
        <v>#N/A</v>
      </c>
      <c r="Q246" s="85">
        <f t="shared" si="963"/>
        <v>67.424265517002056</v>
      </c>
      <c r="R246" s="85">
        <f t="shared" si="963"/>
        <v>0</v>
      </c>
      <c r="S246" s="85">
        <f t="shared" si="963"/>
        <v>0</v>
      </c>
      <c r="T246" s="85">
        <f t="shared" si="963"/>
        <v>10905.971739376469</v>
      </c>
      <c r="U246" s="85">
        <f t="shared" si="963"/>
        <v>0</v>
      </c>
      <c r="V246" s="85">
        <f t="shared" si="963"/>
        <v>2528.4880438780847</v>
      </c>
      <c r="W246" s="85">
        <f t="shared" si="963"/>
        <v>0</v>
      </c>
      <c r="X246" s="85">
        <f t="shared" si="963"/>
        <v>0</v>
      </c>
      <c r="Y246" s="85">
        <f t="shared" si="963"/>
        <v>0</v>
      </c>
      <c r="Z246" s="85">
        <f t="shared" si="963"/>
        <v>0</v>
      </c>
      <c r="AB246" s="85">
        <f t="shared" ref="AB246" si="983">AB167*AB$1</f>
        <v>0</v>
      </c>
      <c r="AC246" s="85">
        <f t="shared" si="957"/>
        <v>0</v>
      </c>
      <c r="AD246" s="85">
        <f t="shared" si="957"/>
        <v>993.02434654642138</v>
      </c>
      <c r="AE246" s="85">
        <f t="shared" si="957"/>
        <v>0</v>
      </c>
      <c r="AF246" s="85">
        <f t="shared" si="957"/>
        <v>0</v>
      </c>
      <c r="AG246" s="85">
        <f t="shared" si="957"/>
        <v>215.88142927817822</v>
      </c>
      <c r="AH246" s="85">
        <f t="shared" si="957"/>
        <v>0</v>
      </c>
      <c r="AI246" s="85">
        <f t="shared" si="957"/>
        <v>486.45642391692002</v>
      </c>
      <c r="AJ246" s="85">
        <f t="shared" si="957"/>
        <v>0</v>
      </c>
      <c r="AK246" s="85">
        <f t="shared" si="957"/>
        <v>0</v>
      </c>
      <c r="AL246" s="85">
        <f t="shared" si="957"/>
        <v>0</v>
      </c>
      <c r="AM246" s="85">
        <f t="shared" si="957"/>
        <v>11238.25386039741</v>
      </c>
      <c r="AN246" s="85" t="e">
        <f t="shared" si="957"/>
        <v>#N/A</v>
      </c>
      <c r="AO246" s="85">
        <f t="shared" si="957"/>
        <v>68.879465492189155</v>
      </c>
      <c r="AP246" s="85">
        <f t="shared" si="957"/>
        <v>0</v>
      </c>
      <c r="AQ246" s="85">
        <f t="shared" si="957"/>
        <v>0</v>
      </c>
      <c r="AR246" s="85">
        <f t="shared" si="957"/>
        <v>9542.7734346983598</v>
      </c>
      <c r="AS246" s="85">
        <f t="shared" si="957"/>
        <v>0</v>
      </c>
      <c r="AT246" s="85">
        <f t="shared" si="957"/>
        <v>2222.3118653491429</v>
      </c>
      <c r="AU246" s="85">
        <f t="shared" ref="AU246:DF255" si="984">AU167*AU$1</f>
        <v>0</v>
      </c>
      <c r="AV246" s="85">
        <f t="shared" si="984"/>
        <v>0</v>
      </c>
      <c r="AW246" s="85">
        <f t="shared" si="984"/>
        <v>0</v>
      </c>
      <c r="AX246" s="85">
        <f t="shared" si="984"/>
        <v>0</v>
      </c>
      <c r="AZ246" s="85">
        <f t="shared" ref="AZ246" si="985">AZ167*AZ$1</f>
        <v>0</v>
      </c>
      <c r="BA246" s="85">
        <f t="shared" si="984"/>
        <v>0</v>
      </c>
      <c r="BB246" s="85">
        <f t="shared" si="984"/>
        <v>1648.4204152670593</v>
      </c>
      <c r="BC246" s="85">
        <f t="shared" si="984"/>
        <v>0</v>
      </c>
      <c r="BD246" s="85">
        <f t="shared" si="984"/>
        <v>0</v>
      </c>
      <c r="BE246" s="85">
        <f t="shared" si="984"/>
        <v>242.86660793795048</v>
      </c>
      <c r="BF246" s="85">
        <f t="shared" si="984"/>
        <v>0</v>
      </c>
      <c r="BG246" s="85">
        <f t="shared" si="984"/>
        <v>455.92807355967045</v>
      </c>
      <c r="BH246" s="85">
        <f t="shared" si="984"/>
        <v>221.15721031219405</v>
      </c>
      <c r="BI246" s="85">
        <f t="shared" si="984"/>
        <v>0</v>
      </c>
      <c r="BJ246" s="85">
        <f t="shared" si="984"/>
        <v>0</v>
      </c>
      <c r="BK246" s="85">
        <f t="shared" si="984"/>
        <v>11845.832681385005</v>
      </c>
      <c r="BL246" s="85" t="e">
        <f t="shared" si="984"/>
        <v>#N/A</v>
      </c>
      <c r="BM246" s="85">
        <f t="shared" si="984"/>
        <v>70.334665467376254</v>
      </c>
      <c r="BN246" s="85">
        <f t="shared" si="984"/>
        <v>0</v>
      </c>
      <c r="BO246" s="85">
        <f t="shared" si="984"/>
        <v>0</v>
      </c>
      <c r="BP246" s="85">
        <f t="shared" si="984"/>
        <v>10483.680800448485</v>
      </c>
      <c r="BQ246" s="85">
        <f t="shared" si="984"/>
        <v>0</v>
      </c>
      <c r="BR246" s="85">
        <f t="shared" si="984"/>
        <v>2487.4279934462238</v>
      </c>
      <c r="BS246" s="85">
        <f t="shared" si="984"/>
        <v>0</v>
      </c>
      <c r="BT246" s="85">
        <f t="shared" si="984"/>
        <v>0</v>
      </c>
      <c r="BU246" s="85">
        <f t="shared" si="984"/>
        <v>0</v>
      </c>
      <c r="BV246" s="85">
        <f t="shared" si="984"/>
        <v>0</v>
      </c>
      <c r="BX246" s="85">
        <f t="shared" ref="BX246" si="986">BX167*BX$1</f>
        <v>0</v>
      </c>
      <c r="BY246" s="85">
        <f t="shared" si="984"/>
        <v>2.3985512384920722</v>
      </c>
      <c r="BZ246" s="85">
        <f t="shared" si="984"/>
        <v>1516.2529556637028</v>
      </c>
      <c r="CA246" s="85">
        <f t="shared" si="984"/>
        <v>0</v>
      </c>
      <c r="CB246" s="85">
        <f t="shared" si="984"/>
        <v>0</v>
      </c>
      <c r="CC246" s="85">
        <f t="shared" si="984"/>
        <v>242.86660793795048</v>
      </c>
      <c r="CD246" s="85">
        <f t="shared" si="984"/>
        <v>0</v>
      </c>
      <c r="CE246" s="85">
        <f t="shared" si="984"/>
        <v>598.58391635055614</v>
      </c>
      <c r="CF246" s="85">
        <f t="shared" si="984"/>
        <v>353.85153649951036</v>
      </c>
      <c r="CG246" s="85">
        <f t="shared" si="984"/>
        <v>0</v>
      </c>
      <c r="CH246" s="85">
        <f t="shared" si="984"/>
        <v>0</v>
      </c>
      <c r="CI246" s="85">
        <f t="shared" si="984"/>
        <v>12714.422847200007</v>
      </c>
      <c r="CJ246" s="85" t="e">
        <f t="shared" si="984"/>
        <v>#N/A</v>
      </c>
      <c r="CK246" s="85">
        <f t="shared" si="984"/>
        <v>9.7013331679139654</v>
      </c>
      <c r="CL246" s="85">
        <f t="shared" si="984"/>
        <v>0</v>
      </c>
      <c r="CM246" s="85">
        <f t="shared" si="984"/>
        <v>0</v>
      </c>
      <c r="CN246" s="85">
        <f t="shared" si="984"/>
        <v>8048.1871645326164</v>
      </c>
      <c r="CO246" s="85">
        <f t="shared" si="984"/>
        <v>0</v>
      </c>
      <c r="CP246" s="85">
        <f t="shared" si="984"/>
        <v>2595.4007186559329</v>
      </c>
      <c r="CQ246" s="85">
        <f t="shared" si="984"/>
        <v>0</v>
      </c>
      <c r="CR246" s="85">
        <f t="shared" si="984"/>
        <v>0</v>
      </c>
      <c r="CS246" s="85">
        <f t="shared" si="984"/>
        <v>0</v>
      </c>
      <c r="CT246" s="85">
        <f t="shared" si="984"/>
        <v>0</v>
      </c>
      <c r="CV246" s="85">
        <f t="shared" ref="CV246" si="987">CV167*CV$1</f>
        <v>0</v>
      </c>
      <c r="CW246" s="85">
        <f t="shared" si="984"/>
        <v>2.3985512384920722</v>
      </c>
      <c r="CX246" s="85">
        <f t="shared" si="984"/>
        <v>1429.3565238042711</v>
      </c>
      <c r="CY246" s="85">
        <f t="shared" si="984"/>
        <v>0</v>
      </c>
      <c r="CZ246" s="85">
        <f t="shared" si="984"/>
        <v>0</v>
      </c>
      <c r="DA246" s="85">
        <f t="shared" si="984"/>
        <v>700.26538622109047</v>
      </c>
      <c r="DB246" s="85">
        <f t="shared" si="984"/>
        <v>0</v>
      </c>
      <c r="DC246" s="85">
        <f t="shared" si="984"/>
        <v>512.99041067602479</v>
      </c>
      <c r="DD246" s="85">
        <f t="shared" si="984"/>
        <v>554.85264663135251</v>
      </c>
      <c r="DE246" s="85">
        <f t="shared" si="984"/>
        <v>0</v>
      </c>
      <c r="DF246" s="85">
        <f t="shared" si="984"/>
        <v>0</v>
      </c>
      <c r="DG246" s="85">
        <f t="shared" ref="DG246:FN252" si="988">DG167*DG$1</f>
        <v>12704.434060293135</v>
      </c>
      <c r="DH246" s="85" t="e">
        <f t="shared" si="988"/>
        <v>#N/A</v>
      </c>
      <c r="DI246" s="85">
        <f t="shared" si="988"/>
        <v>16.492266385453743</v>
      </c>
      <c r="DJ246" s="85">
        <f t="shared" si="988"/>
        <v>0</v>
      </c>
      <c r="DK246" s="85">
        <f t="shared" si="988"/>
        <v>0</v>
      </c>
      <c r="DL246" s="85">
        <f t="shared" si="988"/>
        <v>8409.6003951114944</v>
      </c>
      <c r="DM246" s="85">
        <f t="shared" si="988"/>
        <v>0</v>
      </c>
      <c r="DN246" s="85">
        <f t="shared" si="988"/>
        <v>3004.9873945688228</v>
      </c>
      <c r="DO246" s="85">
        <f t="shared" si="988"/>
        <v>0</v>
      </c>
      <c r="DP246" s="85">
        <f t="shared" si="988"/>
        <v>0</v>
      </c>
      <c r="DQ246" s="85">
        <f t="shared" si="988"/>
        <v>0</v>
      </c>
      <c r="DR246" s="85">
        <f t="shared" si="988"/>
        <v>0</v>
      </c>
      <c r="DT246" s="85">
        <f t="shared" ref="DT246" si="989">DT167*DT$1</f>
        <v>0</v>
      </c>
      <c r="DU246" s="85">
        <f t="shared" si="988"/>
        <v>0</v>
      </c>
      <c r="DV246" s="85">
        <f t="shared" si="988"/>
        <v>1237.9884894588595</v>
      </c>
      <c r="DW246" s="85">
        <f t="shared" si="988"/>
        <v>0</v>
      </c>
      <c r="DX246" s="85">
        <f t="shared" si="988"/>
        <v>0</v>
      </c>
      <c r="DY246" s="85">
        <f t="shared" si="988"/>
        <v>623.80738001840245</v>
      </c>
      <c r="DZ246" s="85">
        <f t="shared" si="988"/>
        <v>0</v>
      </c>
      <c r="EA246" s="85">
        <f t="shared" si="988"/>
        <v>616.55855254220774</v>
      </c>
      <c r="EB246" s="85">
        <f t="shared" si="988"/>
        <v>742.41635664296018</v>
      </c>
      <c r="EC246" s="85">
        <f t="shared" si="988"/>
        <v>0</v>
      </c>
      <c r="ED246" s="85">
        <f t="shared" si="988"/>
        <v>0</v>
      </c>
      <c r="EE246" s="85">
        <f t="shared" si="988"/>
        <v>15895.634329497454</v>
      </c>
      <c r="EF246" s="85" t="e">
        <f t="shared" si="988"/>
        <v>#N/A</v>
      </c>
      <c r="EG246" s="85">
        <f t="shared" si="988"/>
        <v>9.2162665095182668</v>
      </c>
      <c r="EH246" s="85">
        <f t="shared" si="988"/>
        <v>0</v>
      </c>
      <c r="EI246" s="85">
        <f t="shared" si="988"/>
        <v>0</v>
      </c>
      <c r="EJ246" s="85">
        <f t="shared" si="988"/>
        <v>10121.496965966453</v>
      </c>
      <c r="EK246" s="85">
        <f t="shared" si="988"/>
        <v>0</v>
      </c>
      <c r="EL246" s="85">
        <f t="shared" si="988"/>
        <v>3240.1955846970163</v>
      </c>
      <c r="EM246" s="85">
        <f t="shared" si="988"/>
        <v>0</v>
      </c>
      <c r="EN246" s="85">
        <f t="shared" si="988"/>
        <v>0</v>
      </c>
      <c r="EO246" s="85">
        <f t="shared" si="988"/>
        <v>0</v>
      </c>
      <c r="EP246" s="85">
        <f t="shared" si="988"/>
        <v>0</v>
      </c>
      <c r="ER246" s="85">
        <f t="shared" ref="ER246" si="990">ER167*ER$1</f>
        <v>0</v>
      </c>
      <c r="ES246" s="85">
        <f t="shared" si="988"/>
        <v>2.3985512384920722</v>
      </c>
      <c r="ET246" s="85">
        <f t="shared" si="988"/>
        <v>1269.1123210328074</v>
      </c>
      <c r="EU246" s="85">
        <f t="shared" si="988"/>
        <v>0</v>
      </c>
      <c r="EV246" s="85">
        <f t="shared" si="988"/>
        <v>0</v>
      </c>
      <c r="EW246" s="85">
        <f t="shared" si="988"/>
        <v>2139.9246677199412</v>
      </c>
      <c r="EX246" s="85">
        <f t="shared" si="988"/>
        <v>0</v>
      </c>
      <c r="EY246" s="85">
        <f t="shared" si="988"/>
        <v>647.08690289945719</v>
      </c>
      <c r="EZ246" s="85">
        <f t="shared" si="988"/>
        <v>790.28709457129582</v>
      </c>
      <c r="FA246" s="85">
        <f t="shared" si="988"/>
        <v>0</v>
      </c>
      <c r="FB246" s="85">
        <f t="shared" si="988"/>
        <v>0</v>
      </c>
      <c r="FC246" s="85">
        <f t="shared" si="988"/>
        <v>16893.644430018892</v>
      </c>
      <c r="FD246" s="85" t="e">
        <f t="shared" si="988"/>
        <v>#N/A</v>
      </c>
      <c r="FE246" s="85">
        <f t="shared" si="988"/>
        <v>32.984532770907485</v>
      </c>
      <c r="FF246" s="85">
        <f t="shared" si="988"/>
        <v>0</v>
      </c>
      <c r="FG246" s="85">
        <f t="shared" si="988"/>
        <v>0</v>
      </c>
      <c r="FH246" s="85">
        <f t="shared" si="988"/>
        <v>10632.022051805488</v>
      </c>
      <c r="FI246" s="85">
        <f t="shared" si="988"/>
        <v>0</v>
      </c>
      <c r="FJ246" s="85">
        <f t="shared" si="988"/>
        <v>3553.9754762688954</v>
      </c>
      <c r="FK246" s="85">
        <f t="shared" si="988"/>
        <v>0</v>
      </c>
      <c r="FL246" s="85">
        <f t="shared" si="988"/>
        <v>0</v>
      </c>
      <c r="FM246" s="85">
        <f t="shared" si="988"/>
        <v>0</v>
      </c>
      <c r="FN246" s="85">
        <f t="shared" si="988"/>
        <v>0</v>
      </c>
    </row>
    <row r="247" spans="1:170" x14ac:dyDescent="0.25">
      <c r="A247" s="97">
        <v>243</v>
      </c>
      <c r="B247" s="62" t="s">
        <v>143</v>
      </c>
      <c r="D247" s="84">
        <f t="shared" si="584"/>
        <v>0</v>
      </c>
      <c r="E247" s="84">
        <f t="shared" si="963"/>
        <v>0</v>
      </c>
      <c r="F247" s="84">
        <f t="shared" si="963"/>
        <v>993.13317113234427</v>
      </c>
      <c r="G247" s="84">
        <f t="shared" si="963"/>
        <v>0</v>
      </c>
      <c r="H247" s="84">
        <f t="shared" si="963"/>
        <v>0</v>
      </c>
      <c r="I247" s="84">
        <f t="shared" si="963"/>
        <v>0</v>
      </c>
      <c r="J247" s="84">
        <f t="shared" si="963"/>
        <v>0</v>
      </c>
      <c r="K247" s="84">
        <f t="shared" si="963"/>
        <v>438.2387490536006</v>
      </c>
      <c r="L247" s="84">
        <f t="shared" si="963"/>
        <v>0</v>
      </c>
      <c r="M247" s="84">
        <f t="shared" si="963"/>
        <v>0</v>
      </c>
      <c r="N247" s="84">
        <f t="shared" si="963"/>
        <v>0</v>
      </c>
      <c r="O247" s="84">
        <f t="shared" si="963"/>
        <v>9351.6760202472233</v>
      </c>
      <c r="P247" s="84" t="e">
        <f t="shared" si="963"/>
        <v>#N/A</v>
      </c>
      <c r="Q247" s="84">
        <f t="shared" si="963"/>
        <v>0</v>
      </c>
      <c r="R247" s="84">
        <f t="shared" si="963"/>
        <v>0</v>
      </c>
      <c r="S247" s="84">
        <f t="shared" si="963"/>
        <v>0</v>
      </c>
      <c r="T247" s="84">
        <f t="shared" si="963"/>
        <v>10697.908685525092</v>
      </c>
      <c r="U247" s="84">
        <f t="shared" si="963"/>
        <v>0</v>
      </c>
      <c r="V247" s="84">
        <f t="shared" si="963"/>
        <v>0</v>
      </c>
      <c r="W247" s="84">
        <f t="shared" si="963"/>
        <v>0</v>
      </c>
      <c r="X247" s="84">
        <f t="shared" si="963"/>
        <v>0</v>
      </c>
      <c r="Y247" s="84">
        <f t="shared" si="963"/>
        <v>0</v>
      </c>
      <c r="Z247" s="84">
        <f t="shared" si="963"/>
        <v>0</v>
      </c>
      <c r="AB247" s="84">
        <f t="shared" ref="AB247:CM250" si="991">AB168*AB$1</f>
        <v>0</v>
      </c>
      <c r="AC247" s="84">
        <f t="shared" si="991"/>
        <v>0</v>
      </c>
      <c r="AD247" s="84">
        <f t="shared" si="991"/>
        <v>993.07875883938289</v>
      </c>
      <c r="AE247" s="84">
        <f t="shared" si="991"/>
        <v>0</v>
      </c>
      <c r="AF247" s="84">
        <f t="shared" si="991"/>
        <v>0</v>
      </c>
      <c r="AG247" s="84">
        <f t="shared" si="991"/>
        <v>0</v>
      </c>
      <c r="AH247" s="84">
        <f t="shared" si="991"/>
        <v>0</v>
      </c>
      <c r="AI247" s="84">
        <f t="shared" si="991"/>
        <v>486.17111223133821</v>
      </c>
      <c r="AJ247" s="84">
        <f t="shared" si="991"/>
        <v>0</v>
      </c>
      <c r="AK247" s="84">
        <f t="shared" si="991"/>
        <v>0</v>
      </c>
      <c r="AL247" s="84">
        <f t="shared" si="991"/>
        <v>0</v>
      </c>
      <c r="AM247" s="84">
        <f t="shared" si="991"/>
        <v>9416.3859876004426</v>
      </c>
      <c r="AN247" s="84" t="e">
        <f t="shared" si="991"/>
        <v>#N/A</v>
      </c>
      <c r="AO247" s="84">
        <f t="shared" si="991"/>
        <v>0</v>
      </c>
      <c r="AP247" s="84">
        <f t="shared" si="991"/>
        <v>0</v>
      </c>
      <c r="AQ247" s="84">
        <f t="shared" si="991"/>
        <v>0</v>
      </c>
      <c r="AR247" s="84">
        <f t="shared" si="991"/>
        <v>9361.6815174573439</v>
      </c>
      <c r="AS247" s="84">
        <f t="shared" si="991"/>
        <v>0</v>
      </c>
      <c r="AT247" s="84">
        <f t="shared" si="991"/>
        <v>0</v>
      </c>
      <c r="AU247" s="84">
        <f t="shared" si="991"/>
        <v>0</v>
      </c>
      <c r="AV247" s="84">
        <f t="shared" si="991"/>
        <v>0</v>
      </c>
      <c r="AW247" s="84">
        <f t="shared" si="991"/>
        <v>0</v>
      </c>
      <c r="AX247" s="84">
        <f t="shared" si="991"/>
        <v>0</v>
      </c>
      <c r="AZ247" s="84">
        <f t="shared" ref="AZ247" si="992">AZ168*AZ$1</f>
        <v>0</v>
      </c>
      <c r="BA247" s="84">
        <f t="shared" si="991"/>
        <v>0</v>
      </c>
      <c r="BB247" s="84">
        <f t="shared" si="991"/>
        <v>1648.4204152670593</v>
      </c>
      <c r="BC247" s="84">
        <f t="shared" si="991"/>
        <v>0</v>
      </c>
      <c r="BD247" s="84">
        <f t="shared" si="991"/>
        <v>0</v>
      </c>
      <c r="BE247" s="84">
        <f t="shared" si="991"/>
        <v>0</v>
      </c>
      <c r="BF247" s="84">
        <f t="shared" si="991"/>
        <v>0</v>
      </c>
      <c r="BG247" s="84">
        <f t="shared" si="991"/>
        <v>456.21338524525225</v>
      </c>
      <c r="BH247" s="84">
        <f t="shared" si="991"/>
        <v>221.43715614803227</v>
      </c>
      <c r="BI247" s="84">
        <f t="shared" si="991"/>
        <v>0</v>
      </c>
      <c r="BJ247" s="84">
        <f t="shared" si="991"/>
        <v>0</v>
      </c>
      <c r="BK247" s="84">
        <f t="shared" si="991"/>
        <v>9925.814119850942</v>
      </c>
      <c r="BL247" s="84" t="e">
        <f t="shared" si="991"/>
        <v>#N/A</v>
      </c>
      <c r="BM247" s="84">
        <f t="shared" si="991"/>
        <v>0</v>
      </c>
      <c r="BN247" s="84">
        <f t="shared" si="991"/>
        <v>0</v>
      </c>
      <c r="BO247" s="84">
        <f t="shared" si="991"/>
        <v>0</v>
      </c>
      <c r="BP247" s="84">
        <f t="shared" si="991"/>
        <v>10284.094389531792</v>
      </c>
      <c r="BQ247" s="84">
        <f t="shared" si="991"/>
        <v>0</v>
      </c>
      <c r="BR247" s="84">
        <f t="shared" si="991"/>
        <v>0</v>
      </c>
      <c r="BS247" s="84">
        <f t="shared" si="991"/>
        <v>0</v>
      </c>
      <c r="BT247" s="84">
        <f t="shared" si="991"/>
        <v>0</v>
      </c>
      <c r="BU247" s="84">
        <f t="shared" si="991"/>
        <v>0</v>
      </c>
      <c r="BV247" s="84">
        <f t="shared" si="991"/>
        <v>0</v>
      </c>
      <c r="BX247" s="84">
        <f t="shared" ref="BX247" si="993">BX168*BX$1</f>
        <v>0</v>
      </c>
      <c r="BY247" s="84">
        <f t="shared" si="991"/>
        <v>0</v>
      </c>
      <c r="BZ247" s="84">
        <f t="shared" si="991"/>
        <v>1516.1985433707414</v>
      </c>
      <c r="CA247" s="84">
        <f t="shared" si="991"/>
        <v>0</v>
      </c>
      <c r="CB247" s="84">
        <f t="shared" si="991"/>
        <v>0</v>
      </c>
      <c r="CC247" s="84">
        <f t="shared" si="991"/>
        <v>0</v>
      </c>
      <c r="CD247" s="84">
        <f t="shared" si="991"/>
        <v>0</v>
      </c>
      <c r="CE247" s="84">
        <f t="shared" si="991"/>
        <v>598.58391635055614</v>
      </c>
      <c r="CF247" s="84">
        <f t="shared" si="991"/>
        <v>354.13148233534861</v>
      </c>
      <c r="CG247" s="84">
        <f t="shared" si="991"/>
        <v>0</v>
      </c>
      <c r="CH247" s="84">
        <f t="shared" si="991"/>
        <v>0</v>
      </c>
      <c r="CI247" s="84">
        <f t="shared" si="991"/>
        <v>10653.258383721006</v>
      </c>
      <c r="CJ247" s="84" t="e">
        <f t="shared" si="991"/>
        <v>#N/A</v>
      </c>
      <c r="CK247" s="84">
        <f t="shared" si="991"/>
        <v>0</v>
      </c>
      <c r="CL247" s="84">
        <f t="shared" si="991"/>
        <v>0</v>
      </c>
      <c r="CM247" s="84">
        <f t="shared" si="991"/>
        <v>0</v>
      </c>
      <c r="CN247" s="84">
        <f t="shared" si="984"/>
        <v>7894.836987805118</v>
      </c>
      <c r="CO247" s="84">
        <f t="shared" si="984"/>
        <v>0</v>
      </c>
      <c r="CP247" s="84">
        <f t="shared" si="984"/>
        <v>0</v>
      </c>
      <c r="CQ247" s="84">
        <f t="shared" si="984"/>
        <v>0</v>
      </c>
      <c r="CR247" s="84">
        <f t="shared" si="984"/>
        <v>0</v>
      </c>
      <c r="CS247" s="84">
        <f t="shared" si="984"/>
        <v>0</v>
      </c>
      <c r="CT247" s="84">
        <f t="shared" si="984"/>
        <v>0</v>
      </c>
      <c r="CV247" s="84">
        <f t="shared" ref="CV247" si="994">CV168*CV$1</f>
        <v>0</v>
      </c>
      <c r="CW247" s="84">
        <f t="shared" si="984"/>
        <v>0</v>
      </c>
      <c r="CX247" s="84">
        <f t="shared" si="984"/>
        <v>1429.3021115113095</v>
      </c>
      <c r="CY247" s="84">
        <f t="shared" si="984"/>
        <v>0</v>
      </c>
      <c r="CZ247" s="84">
        <f t="shared" si="984"/>
        <v>0</v>
      </c>
      <c r="DA247" s="84">
        <f t="shared" si="984"/>
        <v>0</v>
      </c>
      <c r="DB247" s="84">
        <f t="shared" si="984"/>
        <v>0</v>
      </c>
      <c r="DC247" s="84">
        <f t="shared" si="984"/>
        <v>512.99041067602479</v>
      </c>
      <c r="DD247" s="84">
        <f t="shared" si="984"/>
        <v>554.85264663135251</v>
      </c>
      <c r="DE247" s="84">
        <f t="shared" si="984"/>
        <v>0</v>
      </c>
      <c r="DF247" s="84">
        <f t="shared" si="984"/>
        <v>0</v>
      </c>
      <c r="DG247" s="84">
        <f t="shared" si="988"/>
        <v>10645.441072228672</v>
      </c>
      <c r="DH247" s="84" t="e">
        <f t="shared" si="988"/>
        <v>#N/A</v>
      </c>
      <c r="DI247" s="84">
        <f t="shared" si="988"/>
        <v>0</v>
      </c>
      <c r="DJ247" s="84">
        <f t="shared" si="988"/>
        <v>0</v>
      </c>
      <c r="DK247" s="84">
        <f t="shared" si="988"/>
        <v>0</v>
      </c>
      <c r="DL247" s="84">
        <f t="shared" si="988"/>
        <v>8249.7000852071942</v>
      </c>
      <c r="DM247" s="84">
        <f t="shared" si="988"/>
        <v>0</v>
      </c>
      <c r="DN247" s="84">
        <f t="shared" si="988"/>
        <v>0</v>
      </c>
      <c r="DO247" s="84">
        <f t="shared" si="988"/>
        <v>0</v>
      </c>
      <c r="DP247" s="84">
        <f t="shared" si="988"/>
        <v>0</v>
      </c>
      <c r="DQ247" s="84">
        <f t="shared" si="988"/>
        <v>0</v>
      </c>
      <c r="DR247" s="84">
        <f t="shared" si="988"/>
        <v>0</v>
      </c>
      <c r="DT247" s="84">
        <f t="shared" ref="DT247" si="995">DT168*DT$1</f>
        <v>0</v>
      </c>
      <c r="DU247" s="84">
        <f t="shared" si="988"/>
        <v>0</v>
      </c>
      <c r="DV247" s="84">
        <f t="shared" si="988"/>
        <v>1237.9884894588595</v>
      </c>
      <c r="DW247" s="84">
        <f t="shared" si="988"/>
        <v>0</v>
      </c>
      <c r="DX247" s="84">
        <f t="shared" si="988"/>
        <v>0</v>
      </c>
      <c r="DY247" s="84">
        <f t="shared" si="988"/>
        <v>0</v>
      </c>
      <c r="DZ247" s="84">
        <f t="shared" si="988"/>
        <v>0</v>
      </c>
      <c r="EA247" s="84">
        <f t="shared" si="988"/>
        <v>616.27324085662588</v>
      </c>
      <c r="EB247" s="84">
        <f t="shared" si="988"/>
        <v>742.69630247879832</v>
      </c>
      <c r="EC247" s="84">
        <f t="shared" si="988"/>
        <v>0</v>
      </c>
      <c r="ED247" s="84">
        <f t="shared" si="988"/>
        <v>0</v>
      </c>
      <c r="EE247" s="84">
        <f t="shared" si="988"/>
        <v>13318.961602607249</v>
      </c>
      <c r="EF247" s="84" t="e">
        <f t="shared" si="988"/>
        <v>#N/A</v>
      </c>
      <c r="EG247" s="84">
        <f t="shared" si="988"/>
        <v>0</v>
      </c>
      <c r="EH247" s="84">
        <f t="shared" si="988"/>
        <v>0</v>
      </c>
      <c r="EI247" s="84">
        <f t="shared" si="988"/>
        <v>0</v>
      </c>
      <c r="EJ247" s="84">
        <f t="shared" si="988"/>
        <v>9929.6165940812934</v>
      </c>
      <c r="EK247" s="84">
        <f t="shared" si="988"/>
        <v>0</v>
      </c>
      <c r="EL247" s="84">
        <f t="shared" si="988"/>
        <v>0</v>
      </c>
      <c r="EM247" s="84">
        <f t="shared" si="988"/>
        <v>0</v>
      </c>
      <c r="EN247" s="84">
        <f t="shared" si="988"/>
        <v>0</v>
      </c>
      <c r="EO247" s="84">
        <f t="shared" si="988"/>
        <v>0</v>
      </c>
      <c r="EP247" s="84">
        <f t="shared" si="988"/>
        <v>0</v>
      </c>
      <c r="ER247" s="84">
        <f t="shared" ref="ER247" si="996">ER168*ER$1</f>
        <v>0</v>
      </c>
      <c r="ES247" s="84">
        <f t="shared" si="988"/>
        <v>0</v>
      </c>
      <c r="ET247" s="84">
        <f t="shared" si="988"/>
        <v>1269.1123210328074</v>
      </c>
      <c r="EU247" s="84">
        <f t="shared" si="988"/>
        <v>0</v>
      </c>
      <c r="EV247" s="84">
        <f t="shared" si="988"/>
        <v>0</v>
      </c>
      <c r="EW247" s="84">
        <f t="shared" si="988"/>
        <v>0</v>
      </c>
      <c r="EX247" s="84">
        <f t="shared" si="988"/>
        <v>0</v>
      </c>
      <c r="EY247" s="84">
        <f t="shared" si="988"/>
        <v>647.08690289945719</v>
      </c>
      <c r="EZ247" s="84">
        <f t="shared" si="988"/>
        <v>790.84698624297232</v>
      </c>
      <c r="FA247" s="84">
        <f t="shared" si="988"/>
        <v>0</v>
      </c>
      <c r="FB247" s="84">
        <f t="shared" si="988"/>
        <v>0</v>
      </c>
      <c r="FC247" s="84">
        <f t="shared" si="988"/>
        <v>14155.413932287098</v>
      </c>
      <c r="FD247" s="84" t="e">
        <f t="shared" si="988"/>
        <v>#N/A</v>
      </c>
      <c r="FE247" s="84">
        <f t="shared" si="988"/>
        <v>0</v>
      </c>
      <c r="FF247" s="84">
        <f t="shared" si="988"/>
        <v>0</v>
      </c>
      <c r="FG247" s="84">
        <f t="shared" si="988"/>
        <v>0</v>
      </c>
      <c r="FH247" s="84">
        <f t="shared" si="988"/>
        <v>10429.353225276183</v>
      </c>
      <c r="FI247" s="84">
        <f t="shared" si="988"/>
        <v>0</v>
      </c>
      <c r="FJ247" s="84">
        <f t="shared" si="988"/>
        <v>0</v>
      </c>
      <c r="FK247" s="84">
        <f t="shared" si="988"/>
        <v>0</v>
      </c>
      <c r="FL247" s="84">
        <f t="shared" si="988"/>
        <v>0</v>
      </c>
      <c r="FM247" s="84">
        <f t="shared" si="988"/>
        <v>0</v>
      </c>
      <c r="FN247" s="84">
        <f t="shared" si="988"/>
        <v>0</v>
      </c>
    </row>
    <row r="248" spans="1:170" ht="22.5" x14ac:dyDescent="0.25">
      <c r="A248" s="97">
        <v>244</v>
      </c>
      <c r="B248" s="75" t="s">
        <v>144</v>
      </c>
      <c r="D248" s="83">
        <f t="shared" si="584"/>
        <v>0</v>
      </c>
      <c r="E248" s="83">
        <f t="shared" si="963"/>
        <v>0</v>
      </c>
      <c r="F248" s="83">
        <f t="shared" si="963"/>
        <v>168.84134505937237</v>
      </c>
      <c r="G248" s="83">
        <f t="shared" si="963"/>
        <v>0</v>
      </c>
      <c r="H248" s="83">
        <f t="shared" si="963"/>
        <v>0</v>
      </c>
      <c r="I248" s="83">
        <f t="shared" si="963"/>
        <v>0</v>
      </c>
      <c r="J248" s="83">
        <f t="shared" si="963"/>
        <v>0</v>
      </c>
      <c r="K248" s="83">
        <f t="shared" si="963"/>
        <v>45.64986969308341</v>
      </c>
      <c r="L248" s="83">
        <f t="shared" si="963"/>
        <v>0</v>
      </c>
      <c r="M248" s="83">
        <f t="shared" si="963"/>
        <v>0</v>
      </c>
      <c r="N248" s="83">
        <f t="shared" si="963"/>
        <v>0</v>
      </c>
      <c r="O248" s="83">
        <f t="shared" si="963"/>
        <v>120.73403304828535</v>
      </c>
      <c r="P248" s="83" t="e">
        <f t="shared" si="963"/>
        <v>#N/A</v>
      </c>
      <c r="Q248" s="83">
        <f t="shared" si="963"/>
        <v>0</v>
      </c>
      <c r="R248" s="83">
        <f t="shared" si="963"/>
        <v>0</v>
      </c>
      <c r="S248" s="83">
        <f t="shared" si="963"/>
        <v>0</v>
      </c>
      <c r="T248" s="83">
        <f t="shared" si="963"/>
        <v>1124.6963966521787</v>
      </c>
      <c r="U248" s="83">
        <f t="shared" si="963"/>
        <v>0</v>
      </c>
      <c r="V248" s="83">
        <f t="shared" si="963"/>
        <v>0</v>
      </c>
      <c r="W248" s="83">
        <f t="shared" si="963"/>
        <v>0</v>
      </c>
      <c r="X248" s="83">
        <f t="shared" si="963"/>
        <v>0</v>
      </c>
      <c r="Y248" s="83">
        <f t="shared" si="963"/>
        <v>0</v>
      </c>
      <c r="Z248" s="83">
        <f t="shared" si="963"/>
        <v>0</v>
      </c>
      <c r="AB248" s="83">
        <f t="shared" ref="AB248" si="997">AB169*AB$1</f>
        <v>0</v>
      </c>
      <c r="AC248" s="83">
        <f t="shared" si="991"/>
        <v>0</v>
      </c>
      <c r="AD248" s="83">
        <f t="shared" si="991"/>
        <v>168.84134505937237</v>
      </c>
      <c r="AE248" s="83">
        <f t="shared" si="991"/>
        <v>0</v>
      </c>
      <c r="AF248" s="83">
        <f t="shared" si="991"/>
        <v>0</v>
      </c>
      <c r="AG248" s="83">
        <f t="shared" si="991"/>
        <v>0</v>
      </c>
      <c r="AH248" s="83">
        <f t="shared" si="991"/>
        <v>0</v>
      </c>
      <c r="AI248" s="83">
        <f t="shared" si="991"/>
        <v>50.500168347973521</v>
      </c>
      <c r="AJ248" s="83">
        <f t="shared" si="991"/>
        <v>0</v>
      </c>
      <c r="AK248" s="83">
        <f t="shared" si="991"/>
        <v>0</v>
      </c>
      <c r="AL248" s="83">
        <f t="shared" si="991"/>
        <v>0</v>
      </c>
      <c r="AM248" s="83">
        <f t="shared" si="991"/>
        <v>1012.3418382573855</v>
      </c>
      <c r="AN248" s="83" t="e">
        <f t="shared" si="991"/>
        <v>#N/A</v>
      </c>
      <c r="AO248" s="83">
        <f t="shared" si="991"/>
        <v>0</v>
      </c>
      <c r="AP248" s="83">
        <f t="shared" si="991"/>
        <v>0</v>
      </c>
      <c r="AQ248" s="83">
        <f t="shared" si="991"/>
        <v>0</v>
      </c>
      <c r="AR248" s="83">
        <f t="shared" si="991"/>
        <v>984.06118432670917</v>
      </c>
      <c r="AS248" s="83">
        <f t="shared" si="991"/>
        <v>0</v>
      </c>
      <c r="AT248" s="83">
        <f t="shared" si="991"/>
        <v>0</v>
      </c>
      <c r="AU248" s="83">
        <f t="shared" si="991"/>
        <v>0</v>
      </c>
      <c r="AV248" s="83">
        <f t="shared" si="991"/>
        <v>0</v>
      </c>
      <c r="AW248" s="83">
        <f t="shared" si="991"/>
        <v>0</v>
      </c>
      <c r="AX248" s="83">
        <f t="shared" si="991"/>
        <v>0</v>
      </c>
      <c r="AZ248" s="83">
        <f t="shared" ref="AZ248" si="998">AZ169*AZ$1</f>
        <v>0</v>
      </c>
      <c r="BA248" s="83">
        <f t="shared" si="991"/>
        <v>0</v>
      </c>
      <c r="BB248" s="83">
        <f t="shared" si="991"/>
        <v>280.22330875145593</v>
      </c>
      <c r="BC248" s="83">
        <f t="shared" si="991"/>
        <v>0</v>
      </c>
      <c r="BD248" s="83">
        <f t="shared" si="991"/>
        <v>0</v>
      </c>
      <c r="BE248" s="83">
        <f t="shared" si="991"/>
        <v>0</v>
      </c>
      <c r="BF248" s="83">
        <f t="shared" si="991"/>
        <v>0</v>
      </c>
      <c r="BG248" s="83">
        <f t="shared" si="991"/>
        <v>47.647051492155803</v>
      </c>
      <c r="BH248" s="83">
        <f t="shared" si="991"/>
        <v>2.5195125225439825</v>
      </c>
      <c r="BI248" s="83">
        <f t="shared" si="991"/>
        <v>0</v>
      </c>
      <c r="BJ248" s="83">
        <f t="shared" si="991"/>
        <v>0</v>
      </c>
      <c r="BK248" s="83">
        <f t="shared" si="991"/>
        <v>128.11704945771288</v>
      </c>
      <c r="BL248" s="83" t="e">
        <f t="shared" si="991"/>
        <v>#N/A</v>
      </c>
      <c r="BM248" s="83">
        <f t="shared" si="991"/>
        <v>0</v>
      </c>
      <c r="BN248" s="83">
        <f t="shared" si="991"/>
        <v>0</v>
      </c>
      <c r="BO248" s="83">
        <f t="shared" si="991"/>
        <v>0</v>
      </c>
      <c r="BP248" s="83">
        <f t="shared" si="991"/>
        <v>1081.1572761240195</v>
      </c>
      <c r="BQ248" s="83">
        <f t="shared" si="991"/>
        <v>0</v>
      </c>
      <c r="BR248" s="83">
        <f t="shared" si="991"/>
        <v>0</v>
      </c>
      <c r="BS248" s="83">
        <f t="shared" si="991"/>
        <v>0</v>
      </c>
      <c r="BT248" s="83">
        <f t="shared" si="991"/>
        <v>0</v>
      </c>
      <c r="BU248" s="83">
        <f t="shared" si="991"/>
        <v>0</v>
      </c>
      <c r="BV248" s="83">
        <f t="shared" si="991"/>
        <v>0</v>
      </c>
      <c r="BX248" s="83">
        <f t="shared" ref="BX248" si="999">BX169*BX$1</f>
        <v>0</v>
      </c>
      <c r="BY248" s="83">
        <f t="shared" si="991"/>
        <v>0</v>
      </c>
      <c r="BZ248" s="83">
        <f t="shared" si="991"/>
        <v>257.75103175837796</v>
      </c>
      <c r="CA248" s="83">
        <f t="shared" si="991"/>
        <v>0</v>
      </c>
      <c r="CB248" s="83">
        <f t="shared" si="991"/>
        <v>0</v>
      </c>
      <c r="CC248" s="83">
        <f t="shared" si="991"/>
        <v>0</v>
      </c>
      <c r="CD248" s="83">
        <f t="shared" si="991"/>
        <v>0</v>
      </c>
      <c r="CE248" s="83">
        <f t="shared" si="991"/>
        <v>62.48325914240791</v>
      </c>
      <c r="CF248" s="83">
        <f t="shared" si="991"/>
        <v>3.9192417017350838</v>
      </c>
      <c r="CG248" s="83">
        <f t="shared" si="991"/>
        <v>0</v>
      </c>
      <c r="CH248" s="83">
        <f t="shared" si="991"/>
        <v>0</v>
      </c>
      <c r="CI248" s="83">
        <f t="shared" si="991"/>
        <v>137.67154128167792</v>
      </c>
      <c r="CJ248" s="83" t="e">
        <f t="shared" si="991"/>
        <v>#N/A</v>
      </c>
      <c r="CK248" s="83">
        <f t="shared" si="991"/>
        <v>0</v>
      </c>
      <c r="CL248" s="83">
        <f t="shared" si="991"/>
        <v>0</v>
      </c>
      <c r="CM248" s="83">
        <f t="shared" si="991"/>
        <v>0</v>
      </c>
      <c r="CN248" s="83">
        <f t="shared" si="984"/>
        <v>829.94040369605784</v>
      </c>
      <c r="CO248" s="83">
        <f t="shared" si="984"/>
        <v>0</v>
      </c>
      <c r="CP248" s="83">
        <f t="shared" si="984"/>
        <v>0</v>
      </c>
      <c r="CQ248" s="83">
        <f t="shared" si="984"/>
        <v>0</v>
      </c>
      <c r="CR248" s="83">
        <f t="shared" si="984"/>
        <v>0</v>
      </c>
      <c r="CS248" s="83">
        <f t="shared" si="984"/>
        <v>0</v>
      </c>
      <c r="CT248" s="83">
        <f t="shared" si="984"/>
        <v>0</v>
      </c>
      <c r="CV248" s="83">
        <f t="shared" ref="CV248" si="1000">CV169*CV$1</f>
        <v>0</v>
      </c>
      <c r="CW248" s="83">
        <f t="shared" si="984"/>
        <v>0</v>
      </c>
      <c r="CX248" s="83">
        <f t="shared" si="984"/>
        <v>243.00530036582566</v>
      </c>
      <c r="CY248" s="83">
        <f t="shared" si="984"/>
        <v>0</v>
      </c>
      <c r="CZ248" s="83">
        <f t="shared" si="984"/>
        <v>0</v>
      </c>
      <c r="DA248" s="83">
        <f t="shared" si="984"/>
        <v>0</v>
      </c>
      <c r="DB248" s="83">
        <f t="shared" si="984"/>
        <v>0</v>
      </c>
      <c r="DC248" s="83">
        <f t="shared" si="984"/>
        <v>53.353285203791238</v>
      </c>
      <c r="DD248" s="83">
        <f t="shared" si="984"/>
        <v>5.8788625526026266</v>
      </c>
      <c r="DE248" s="83">
        <f t="shared" si="984"/>
        <v>0</v>
      </c>
      <c r="DF248" s="83">
        <f t="shared" si="984"/>
        <v>0</v>
      </c>
      <c r="DG248" s="83">
        <f t="shared" si="988"/>
        <v>137.67154128167792</v>
      </c>
      <c r="DH248" s="83" t="e">
        <f t="shared" si="988"/>
        <v>#N/A</v>
      </c>
      <c r="DI248" s="83">
        <f t="shared" si="988"/>
        <v>0</v>
      </c>
      <c r="DJ248" s="83">
        <f t="shared" si="988"/>
        <v>0</v>
      </c>
      <c r="DK248" s="83">
        <f t="shared" si="988"/>
        <v>0</v>
      </c>
      <c r="DL248" s="83">
        <f t="shared" si="988"/>
        <v>867.31469299899095</v>
      </c>
      <c r="DM248" s="83">
        <f t="shared" si="988"/>
        <v>0</v>
      </c>
      <c r="DN248" s="83">
        <f t="shared" si="988"/>
        <v>0</v>
      </c>
      <c r="DO248" s="83">
        <f t="shared" si="988"/>
        <v>0</v>
      </c>
      <c r="DP248" s="83">
        <f t="shared" si="988"/>
        <v>0</v>
      </c>
      <c r="DQ248" s="83">
        <f t="shared" si="988"/>
        <v>0</v>
      </c>
      <c r="DR248" s="83">
        <f t="shared" si="988"/>
        <v>0</v>
      </c>
      <c r="DT248" s="83">
        <f t="shared" ref="DT248" si="1001">DT169*DT$1</f>
        <v>0</v>
      </c>
      <c r="DU248" s="83">
        <f t="shared" si="988"/>
        <v>0</v>
      </c>
      <c r="DV248" s="83">
        <f t="shared" si="988"/>
        <v>210.46674917487991</v>
      </c>
      <c r="DW248" s="83">
        <f t="shared" si="988"/>
        <v>0</v>
      </c>
      <c r="DX248" s="83">
        <f t="shared" si="988"/>
        <v>0</v>
      </c>
      <c r="DY248" s="83">
        <f t="shared" si="988"/>
        <v>0</v>
      </c>
      <c r="DZ248" s="83">
        <f t="shared" si="988"/>
        <v>0</v>
      </c>
      <c r="EA248" s="83">
        <f t="shared" si="988"/>
        <v>64.195129255898536</v>
      </c>
      <c r="EB248" s="83">
        <f t="shared" si="988"/>
        <v>8.118429239308389</v>
      </c>
      <c r="EC248" s="83">
        <f t="shared" si="988"/>
        <v>0</v>
      </c>
      <c r="ED248" s="83">
        <f t="shared" si="988"/>
        <v>0</v>
      </c>
      <c r="EE248" s="83">
        <f t="shared" si="988"/>
        <v>171.9808528313705</v>
      </c>
      <c r="EF248" s="83" t="e">
        <f t="shared" si="988"/>
        <v>#N/A</v>
      </c>
      <c r="EG248" s="83">
        <f t="shared" si="988"/>
        <v>0</v>
      </c>
      <c r="EH248" s="83">
        <f t="shared" si="988"/>
        <v>0</v>
      </c>
      <c r="EI248" s="83">
        <f t="shared" si="988"/>
        <v>0</v>
      </c>
      <c r="EJ248" s="83">
        <f t="shared" si="988"/>
        <v>1043.7829868210868</v>
      </c>
      <c r="EK248" s="83">
        <f t="shared" si="988"/>
        <v>0</v>
      </c>
      <c r="EL248" s="83">
        <f t="shared" si="988"/>
        <v>0</v>
      </c>
      <c r="EM248" s="83">
        <f t="shared" si="988"/>
        <v>0</v>
      </c>
      <c r="EN248" s="83">
        <f t="shared" si="988"/>
        <v>0</v>
      </c>
      <c r="EO248" s="83">
        <f t="shared" si="988"/>
        <v>0</v>
      </c>
      <c r="EP248" s="83">
        <f t="shared" si="988"/>
        <v>0</v>
      </c>
      <c r="ER248" s="83">
        <f t="shared" ref="ER248" si="1002">ER169*ER$1</f>
        <v>0</v>
      </c>
      <c r="ES248" s="83">
        <f t="shared" si="988"/>
        <v>0</v>
      </c>
      <c r="ET248" s="83">
        <f t="shared" si="988"/>
        <v>215.74474159214031</v>
      </c>
      <c r="EU248" s="83">
        <f t="shared" si="988"/>
        <v>0</v>
      </c>
      <c r="EV248" s="83">
        <f t="shared" si="988"/>
        <v>0</v>
      </c>
      <c r="EW248" s="83">
        <f t="shared" si="988"/>
        <v>0</v>
      </c>
      <c r="EX248" s="83">
        <f t="shared" si="988"/>
        <v>0</v>
      </c>
      <c r="EY248" s="83">
        <f t="shared" si="988"/>
        <v>67.333557797298027</v>
      </c>
      <c r="EZ248" s="83">
        <f t="shared" si="988"/>
        <v>8.6783209109848283</v>
      </c>
      <c r="FA248" s="83">
        <f t="shared" si="988"/>
        <v>0</v>
      </c>
      <c r="FB248" s="83">
        <f t="shared" si="988"/>
        <v>0</v>
      </c>
      <c r="FC248" s="83">
        <f t="shared" si="988"/>
        <v>182.83822990405801</v>
      </c>
      <c r="FD248" s="83" t="e">
        <f t="shared" si="988"/>
        <v>#N/A</v>
      </c>
      <c r="FE248" s="83">
        <f t="shared" si="988"/>
        <v>0</v>
      </c>
      <c r="FF248" s="83">
        <f t="shared" si="988"/>
        <v>0</v>
      </c>
      <c r="FG248" s="83">
        <f t="shared" si="988"/>
        <v>0</v>
      </c>
      <c r="FH248" s="83">
        <f t="shared" si="988"/>
        <v>1096.1840522355083</v>
      </c>
      <c r="FI248" s="83">
        <f t="shared" si="988"/>
        <v>0</v>
      </c>
      <c r="FJ248" s="83">
        <f t="shared" si="988"/>
        <v>0</v>
      </c>
      <c r="FK248" s="83">
        <f t="shared" si="988"/>
        <v>0</v>
      </c>
      <c r="FL248" s="83">
        <f t="shared" si="988"/>
        <v>0</v>
      </c>
      <c r="FM248" s="83">
        <f t="shared" si="988"/>
        <v>0</v>
      </c>
      <c r="FN248" s="83">
        <f t="shared" si="988"/>
        <v>0</v>
      </c>
    </row>
    <row r="249" spans="1:170" x14ac:dyDescent="0.25">
      <c r="A249" s="97">
        <v>245</v>
      </c>
      <c r="B249" s="76" t="s">
        <v>145</v>
      </c>
      <c r="D249" s="84">
        <f t="shared" si="584"/>
        <v>0</v>
      </c>
      <c r="E249" s="84">
        <f t="shared" si="963"/>
        <v>0</v>
      </c>
      <c r="F249" s="84">
        <f t="shared" si="963"/>
        <v>248.28329278308607</v>
      </c>
      <c r="G249" s="84">
        <f t="shared" si="963"/>
        <v>0</v>
      </c>
      <c r="H249" s="84">
        <f t="shared" si="963"/>
        <v>0</v>
      </c>
      <c r="I249" s="84">
        <f t="shared" si="963"/>
        <v>0</v>
      </c>
      <c r="J249" s="84">
        <f t="shared" si="963"/>
        <v>0</v>
      </c>
      <c r="K249" s="84">
        <f t="shared" si="963"/>
        <v>131.24337536761479</v>
      </c>
      <c r="L249" s="84">
        <f t="shared" si="963"/>
        <v>0</v>
      </c>
      <c r="M249" s="84">
        <f t="shared" si="963"/>
        <v>0</v>
      </c>
      <c r="N249" s="84">
        <f t="shared" si="963"/>
        <v>0</v>
      </c>
      <c r="O249" s="84">
        <f t="shared" si="963"/>
        <v>264.05141040776078</v>
      </c>
      <c r="P249" s="84" t="e">
        <f t="shared" si="963"/>
        <v>#N/A</v>
      </c>
      <c r="Q249" s="84">
        <f t="shared" si="963"/>
        <v>0</v>
      </c>
      <c r="R249" s="84">
        <f t="shared" si="963"/>
        <v>0</v>
      </c>
      <c r="S249" s="84">
        <f t="shared" si="963"/>
        <v>0</v>
      </c>
      <c r="T249" s="84">
        <f t="shared" si="963"/>
        <v>3065.07702479208</v>
      </c>
      <c r="U249" s="84">
        <f t="shared" si="963"/>
        <v>0</v>
      </c>
      <c r="V249" s="84">
        <f t="shared" si="963"/>
        <v>0</v>
      </c>
      <c r="W249" s="84">
        <f t="shared" si="963"/>
        <v>0</v>
      </c>
      <c r="X249" s="84">
        <f t="shared" si="963"/>
        <v>0</v>
      </c>
      <c r="Y249" s="84">
        <f t="shared" si="963"/>
        <v>0</v>
      </c>
      <c r="Z249" s="84">
        <f t="shared" si="963"/>
        <v>0</v>
      </c>
      <c r="AB249" s="84">
        <f t="shared" ref="AB249" si="1003">AB170*AB$1</f>
        <v>0</v>
      </c>
      <c r="AC249" s="84">
        <f t="shared" si="991"/>
        <v>0</v>
      </c>
      <c r="AD249" s="84">
        <f t="shared" si="991"/>
        <v>278.04681703299798</v>
      </c>
      <c r="AE249" s="84">
        <f t="shared" si="991"/>
        <v>0</v>
      </c>
      <c r="AF249" s="84">
        <f t="shared" si="991"/>
        <v>0</v>
      </c>
      <c r="AG249" s="84">
        <f t="shared" si="991"/>
        <v>0</v>
      </c>
      <c r="AH249" s="84">
        <f t="shared" si="991"/>
        <v>0</v>
      </c>
      <c r="AI249" s="84">
        <f t="shared" si="991"/>
        <v>146.93551807461219</v>
      </c>
      <c r="AJ249" s="84">
        <f t="shared" si="991"/>
        <v>0</v>
      </c>
      <c r="AK249" s="84">
        <f t="shared" si="991"/>
        <v>0</v>
      </c>
      <c r="AL249" s="84">
        <f t="shared" si="991"/>
        <v>0</v>
      </c>
      <c r="AM249" s="84">
        <f t="shared" si="991"/>
        <v>604.97305049014926</v>
      </c>
      <c r="AN249" s="84" t="e">
        <f t="shared" si="991"/>
        <v>#N/A</v>
      </c>
      <c r="AO249" s="84">
        <f t="shared" si="991"/>
        <v>0</v>
      </c>
      <c r="AP249" s="84">
        <f t="shared" si="991"/>
        <v>0</v>
      </c>
      <c r="AQ249" s="84">
        <f t="shared" si="991"/>
        <v>0</v>
      </c>
      <c r="AR249" s="84">
        <f t="shared" si="991"/>
        <v>2682.0868849249114</v>
      </c>
      <c r="AS249" s="84">
        <f t="shared" si="991"/>
        <v>0</v>
      </c>
      <c r="AT249" s="84">
        <f t="shared" si="991"/>
        <v>0</v>
      </c>
      <c r="AU249" s="84">
        <f t="shared" si="991"/>
        <v>0</v>
      </c>
      <c r="AV249" s="84">
        <f t="shared" si="991"/>
        <v>0</v>
      </c>
      <c r="AW249" s="84">
        <f t="shared" si="991"/>
        <v>0</v>
      </c>
      <c r="AX249" s="84">
        <f t="shared" si="991"/>
        <v>0</v>
      </c>
      <c r="AZ249" s="84">
        <f t="shared" ref="AZ249" si="1004">AZ170*AZ$1</f>
        <v>0</v>
      </c>
      <c r="BA249" s="84">
        <f t="shared" si="991"/>
        <v>0</v>
      </c>
      <c r="BB249" s="84">
        <f t="shared" si="991"/>
        <v>412.11870689000523</v>
      </c>
      <c r="BC249" s="84">
        <f t="shared" si="991"/>
        <v>0</v>
      </c>
      <c r="BD249" s="84">
        <f t="shared" si="991"/>
        <v>0</v>
      </c>
      <c r="BE249" s="84">
        <f t="shared" si="991"/>
        <v>0</v>
      </c>
      <c r="BF249" s="84">
        <f t="shared" si="991"/>
        <v>0</v>
      </c>
      <c r="BG249" s="84">
        <f t="shared" si="991"/>
        <v>136.0936740225049</v>
      </c>
      <c r="BH249" s="84">
        <f t="shared" si="991"/>
        <v>5.3189708809261855</v>
      </c>
      <c r="BI249" s="84">
        <f t="shared" si="991"/>
        <v>0</v>
      </c>
      <c r="BJ249" s="84">
        <f t="shared" si="991"/>
        <v>0</v>
      </c>
      <c r="BK249" s="84">
        <f t="shared" si="991"/>
        <v>280.12032847533828</v>
      </c>
      <c r="BL249" s="84" t="e">
        <f t="shared" si="991"/>
        <v>#N/A</v>
      </c>
      <c r="BM249" s="84">
        <f t="shared" si="991"/>
        <v>0</v>
      </c>
      <c r="BN249" s="84">
        <f t="shared" si="991"/>
        <v>0</v>
      </c>
      <c r="BO249" s="84">
        <f t="shared" si="991"/>
        <v>0</v>
      </c>
      <c r="BP249" s="84">
        <f t="shared" si="991"/>
        <v>2946.4040237064783</v>
      </c>
      <c r="BQ249" s="84">
        <f t="shared" si="991"/>
        <v>0</v>
      </c>
      <c r="BR249" s="84">
        <f t="shared" si="991"/>
        <v>0</v>
      </c>
      <c r="BS249" s="84">
        <f t="shared" si="991"/>
        <v>0</v>
      </c>
      <c r="BT249" s="84">
        <f t="shared" si="991"/>
        <v>0</v>
      </c>
      <c r="BU249" s="84">
        <f t="shared" si="991"/>
        <v>0</v>
      </c>
      <c r="BV249" s="84">
        <f t="shared" si="991"/>
        <v>0</v>
      </c>
      <c r="BX249" s="84">
        <f t="shared" ref="BX249" si="1005">BX170*BX$1</f>
        <v>0</v>
      </c>
      <c r="BY249" s="84">
        <f t="shared" si="991"/>
        <v>0</v>
      </c>
      <c r="BZ249" s="84">
        <f t="shared" si="991"/>
        <v>379.036032769445</v>
      </c>
      <c r="CA249" s="84">
        <f t="shared" si="991"/>
        <v>0</v>
      </c>
      <c r="CB249" s="84">
        <f t="shared" si="991"/>
        <v>0</v>
      </c>
      <c r="CC249" s="84">
        <f t="shared" si="991"/>
        <v>0</v>
      </c>
      <c r="CD249" s="84">
        <f t="shared" si="991"/>
        <v>0</v>
      </c>
      <c r="CE249" s="84">
        <f t="shared" si="991"/>
        <v>178.60511517418882</v>
      </c>
      <c r="CF249" s="84">
        <f t="shared" si="991"/>
        <v>8.3983750751466104</v>
      </c>
      <c r="CG249" s="84">
        <f t="shared" si="991"/>
        <v>0</v>
      </c>
      <c r="CH249" s="84">
        <f t="shared" si="991"/>
        <v>0</v>
      </c>
      <c r="CI249" s="84">
        <f t="shared" si="991"/>
        <v>300.53219737199089</v>
      </c>
      <c r="CJ249" s="84" t="e">
        <f t="shared" si="991"/>
        <v>#N/A</v>
      </c>
      <c r="CK249" s="84">
        <f t="shared" si="991"/>
        <v>0</v>
      </c>
      <c r="CL249" s="84">
        <f t="shared" si="991"/>
        <v>0</v>
      </c>
      <c r="CM249" s="84">
        <f t="shared" si="991"/>
        <v>0</v>
      </c>
      <c r="CN249" s="84">
        <f t="shared" si="984"/>
        <v>2262.1077577063861</v>
      </c>
      <c r="CO249" s="84">
        <f t="shared" si="984"/>
        <v>0</v>
      </c>
      <c r="CP249" s="84">
        <f t="shared" si="984"/>
        <v>0</v>
      </c>
      <c r="CQ249" s="84">
        <f t="shared" si="984"/>
        <v>0</v>
      </c>
      <c r="CR249" s="84">
        <f t="shared" si="984"/>
        <v>0</v>
      </c>
      <c r="CS249" s="84">
        <f t="shared" si="984"/>
        <v>0</v>
      </c>
      <c r="CT249" s="84">
        <f t="shared" si="984"/>
        <v>0</v>
      </c>
      <c r="CV249" s="84">
        <f t="shared" ref="CV249" si="1006">CV170*CV$1</f>
        <v>0</v>
      </c>
      <c r="CW249" s="84">
        <f t="shared" si="984"/>
        <v>0</v>
      </c>
      <c r="CX249" s="84">
        <f t="shared" si="984"/>
        <v>357.32552787782737</v>
      </c>
      <c r="CY249" s="84">
        <f t="shared" si="984"/>
        <v>0</v>
      </c>
      <c r="CZ249" s="84">
        <f t="shared" si="984"/>
        <v>0</v>
      </c>
      <c r="DA249" s="84">
        <f t="shared" si="984"/>
        <v>0</v>
      </c>
      <c r="DB249" s="84">
        <f t="shared" si="984"/>
        <v>0</v>
      </c>
      <c r="DC249" s="84">
        <f t="shared" si="984"/>
        <v>153.2123751574112</v>
      </c>
      <c r="DD249" s="84">
        <f t="shared" si="984"/>
        <v>13.157454284396351</v>
      </c>
      <c r="DE249" s="84">
        <f t="shared" si="984"/>
        <v>0</v>
      </c>
      <c r="DF249" s="84">
        <f t="shared" si="984"/>
        <v>0</v>
      </c>
      <c r="DG249" s="84">
        <f t="shared" si="988"/>
        <v>300.53219737199089</v>
      </c>
      <c r="DH249" s="84" t="e">
        <f t="shared" si="988"/>
        <v>#N/A</v>
      </c>
      <c r="DI249" s="84">
        <f t="shared" si="988"/>
        <v>0</v>
      </c>
      <c r="DJ249" s="84">
        <f t="shared" si="988"/>
        <v>0</v>
      </c>
      <c r="DK249" s="84">
        <f t="shared" si="988"/>
        <v>0</v>
      </c>
      <c r="DL249" s="84">
        <f t="shared" si="988"/>
        <v>2363.4421709710391</v>
      </c>
      <c r="DM249" s="84">
        <f t="shared" si="988"/>
        <v>0</v>
      </c>
      <c r="DN249" s="84">
        <f t="shared" si="988"/>
        <v>0</v>
      </c>
      <c r="DO249" s="84">
        <f t="shared" si="988"/>
        <v>0</v>
      </c>
      <c r="DP249" s="84">
        <f t="shared" si="988"/>
        <v>0</v>
      </c>
      <c r="DQ249" s="84">
        <f t="shared" si="988"/>
        <v>0</v>
      </c>
      <c r="DR249" s="84">
        <f t="shared" si="988"/>
        <v>0</v>
      </c>
      <c r="DT249" s="84">
        <f t="shared" ref="DT249" si="1007">DT170*DT$1</f>
        <v>0</v>
      </c>
      <c r="DU249" s="84">
        <f t="shared" si="988"/>
        <v>0</v>
      </c>
      <c r="DV249" s="84">
        <f t="shared" si="988"/>
        <v>309.49712236471481</v>
      </c>
      <c r="DW249" s="84">
        <f t="shared" si="988"/>
        <v>0</v>
      </c>
      <c r="DX249" s="84">
        <f t="shared" si="988"/>
        <v>0</v>
      </c>
      <c r="DY249" s="84">
        <f t="shared" si="988"/>
        <v>0</v>
      </c>
      <c r="DZ249" s="84">
        <f t="shared" si="988"/>
        <v>0</v>
      </c>
      <c r="EA249" s="84">
        <f t="shared" si="988"/>
        <v>184.02603720024248</v>
      </c>
      <c r="EB249" s="84">
        <f t="shared" si="988"/>
        <v>17.636587657807876</v>
      </c>
      <c r="EC249" s="84">
        <f t="shared" si="988"/>
        <v>0</v>
      </c>
      <c r="ED249" s="84">
        <f t="shared" si="988"/>
        <v>0</v>
      </c>
      <c r="EE249" s="84">
        <f t="shared" si="988"/>
        <v>375.6652467149886</v>
      </c>
      <c r="EF249" s="84" t="e">
        <f t="shared" si="988"/>
        <v>#N/A</v>
      </c>
      <c r="EG249" s="84">
        <f t="shared" si="988"/>
        <v>0</v>
      </c>
      <c r="EH249" s="84">
        <f t="shared" si="988"/>
        <v>0</v>
      </c>
      <c r="EI249" s="84">
        <f t="shared" si="988"/>
        <v>0</v>
      </c>
      <c r="EJ249" s="84">
        <f t="shared" si="988"/>
        <v>2844.6843084902484</v>
      </c>
      <c r="EK249" s="84">
        <f t="shared" si="988"/>
        <v>0</v>
      </c>
      <c r="EL249" s="84">
        <f t="shared" si="988"/>
        <v>0</v>
      </c>
      <c r="EM249" s="84">
        <f t="shared" si="988"/>
        <v>0</v>
      </c>
      <c r="EN249" s="84">
        <f t="shared" si="988"/>
        <v>0</v>
      </c>
      <c r="EO249" s="84">
        <f t="shared" si="988"/>
        <v>0</v>
      </c>
      <c r="EP249" s="84">
        <f t="shared" si="988"/>
        <v>0</v>
      </c>
      <c r="ER249" s="84">
        <f t="shared" ref="ER249" si="1008">ER170*ER$1</f>
        <v>0</v>
      </c>
      <c r="ES249" s="84">
        <f t="shared" si="988"/>
        <v>0</v>
      </c>
      <c r="ET249" s="84">
        <f t="shared" si="988"/>
        <v>317.27808025820184</v>
      </c>
      <c r="EU249" s="84">
        <f t="shared" si="988"/>
        <v>0</v>
      </c>
      <c r="EV249" s="84">
        <f t="shared" si="988"/>
        <v>0</v>
      </c>
      <c r="EW249" s="84">
        <f t="shared" si="988"/>
        <v>0</v>
      </c>
      <c r="EX249" s="84">
        <f t="shared" si="988"/>
        <v>0</v>
      </c>
      <c r="EY249" s="84">
        <f t="shared" si="988"/>
        <v>193.15601113885916</v>
      </c>
      <c r="EZ249" s="84">
        <f t="shared" si="988"/>
        <v>18.756371001160758</v>
      </c>
      <c r="FA249" s="84">
        <f t="shared" si="988"/>
        <v>0</v>
      </c>
      <c r="FB249" s="84">
        <f t="shared" si="988"/>
        <v>0</v>
      </c>
      <c r="FC249" s="84">
        <f t="shared" si="988"/>
        <v>399.55147627490112</v>
      </c>
      <c r="FD249" s="84" t="e">
        <f t="shared" si="988"/>
        <v>#N/A</v>
      </c>
      <c r="FE249" s="84">
        <f t="shared" si="988"/>
        <v>0</v>
      </c>
      <c r="FF249" s="84">
        <f t="shared" si="988"/>
        <v>0</v>
      </c>
      <c r="FG249" s="84">
        <f t="shared" si="988"/>
        <v>0</v>
      </c>
      <c r="FH249" s="84">
        <f t="shared" si="988"/>
        <v>2988.0166344767545</v>
      </c>
      <c r="FI249" s="84">
        <f t="shared" si="988"/>
        <v>0</v>
      </c>
      <c r="FJ249" s="84">
        <f t="shared" si="988"/>
        <v>0</v>
      </c>
      <c r="FK249" s="84">
        <f t="shared" si="988"/>
        <v>0</v>
      </c>
      <c r="FL249" s="84">
        <f t="shared" si="988"/>
        <v>0</v>
      </c>
      <c r="FM249" s="84">
        <f t="shared" si="988"/>
        <v>0</v>
      </c>
      <c r="FN249" s="84">
        <f t="shared" si="988"/>
        <v>0</v>
      </c>
    </row>
    <row r="250" spans="1:170" x14ac:dyDescent="0.25">
      <c r="A250" s="97">
        <v>246</v>
      </c>
      <c r="B250" s="75" t="s">
        <v>146</v>
      </c>
      <c r="D250" s="83">
        <f t="shared" ref="D250:S261" si="1009">D171*D$1</f>
        <v>0</v>
      </c>
      <c r="E250" s="83">
        <f t="shared" si="1009"/>
        <v>0</v>
      </c>
      <c r="F250" s="83">
        <f t="shared" si="1009"/>
        <v>158.88389544742745</v>
      </c>
      <c r="G250" s="83">
        <f t="shared" si="1009"/>
        <v>0</v>
      </c>
      <c r="H250" s="83">
        <f t="shared" si="1009"/>
        <v>0</v>
      </c>
      <c r="I250" s="83">
        <f t="shared" si="1009"/>
        <v>0</v>
      </c>
      <c r="J250" s="83">
        <f t="shared" si="1009"/>
        <v>0</v>
      </c>
      <c r="K250" s="83">
        <f t="shared" si="1009"/>
        <v>54.494531946118322</v>
      </c>
      <c r="L250" s="83">
        <f t="shared" si="1009"/>
        <v>0</v>
      </c>
      <c r="M250" s="83">
        <f t="shared" si="1009"/>
        <v>0</v>
      </c>
      <c r="N250" s="83">
        <f t="shared" si="1009"/>
        <v>0</v>
      </c>
      <c r="O250" s="83">
        <f t="shared" si="1009"/>
        <v>749.59331309834715</v>
      </c>
      <c r="P250" s="83" t="e">
        <f t="shared" si="1009"/>
        <v>#N/A</v>
      </c>
      <c r="Q250" s="83">
        <f t="shared" si="1009"/>
        <v>0</v>
      </c>
      <c r="R250" s="83">
        <f t="shared" si="1009"/>
        <v>0</v>
      </c>
      <c r="S250" s="83">
        <f t="shared" si="1009"/>
        <v>0</v>
      </c>
      <c r="T250" s="83">
        <f t="shared" si="963"/>
        <v>1343.9332070992803</v>
      </c>
      <c r="U250" s="83">
        <f t="shared" si="963"/>
        <v>0</v>
      </c>
      <c r="V250" s="83">
        <f t="shared" si="963"/>
        <v>0</v>
      </c>
      <c r="W250" s="83">
        <f t="shared" si="963"/>
        <v>0</v>
      </c>
      <c r="X250" s="83">
        <f t="shared" si="963"/>
        <v>0</v>
      </c>
      <c r="Y250" s="83">
        <f t="shared" si="963"/>
        <v>0</v>
      </c>
      <c r="Z250" s="83">
        <f t="shared" si="963"/>
        <v>0</v>
      </c>
      <c r="AB250" s="83">
        <f t="shared" ref="AB250:CM255" si="1010">AB171*AB$1</f>
        <v>0</v>
      </c>
      <c r="AC250" s="83">
        <f t="shared" si="1010"/>
        <v>0</v>
      </c>
      <c r="AD250" s="83">
        <f t="shared" si="1010"/>
        <v>158.88389544742745</v>
      </c>
      <c r="AE250" s="83">
        <f t="shared" si="1010"/>
        <v>0</v>
      </c>
      <c r="AF250" s="83">
        <f t="shared" si="1010"/>
        <v>0</v>
      </c>
      <c r="AG250" s="83">
        <f t="shared" si="1010"/>
        <v>0</v>
      </c>
      <c r="AH250" s="83">
        <f t="shared" si="1010"/>
        <v>0</v>
      </c>
      <c r="AI250" s="83">
        <f t="shared" si="1010"/>
        <v>61.342012400080833</v>
      </c>
      <c r="AJ250" s="83">
        <f t="shared" si="1010"/>
        <v>0</v>
      </c>
      <c r="AK250" s="83">
        <f t="shared" si="1010"/>
        <v>0</v>
      </c>
      <c r="AL250" s="83">
        <f t="shared" si="1010"/>
        <v>0</v>
      </c>
      <c r="AM250" s="83">
        <f t="shared" si="1010"/>
        <v>1031.0165268224082</v>
      </c>
      <c r="AN250" s="83" t="e">
        <f t="shared" si="1010"/>
        <v>#N/A</v>
      </c>
      <c r="AO250" s="83">
        <f t="shared" si="1010"/>
        <v>0</v>
      </c>
      <c r="AP250" s="83">
        <f t="shared" si="1010"/>
        <v>0</v>
      </c>
      <c r="AQ250" s="83">
        <f t="shared" si="1010"/>
        <v>0</v>
      </c>
      <c r="AR250" s="83">
        <f t="shared" si="991"/>
        <v>1367.0513241938779</v>
      </c>
      <c r="AS250" s="83">
        <f t="shared" si="991"/>
        <v>0</v>
      </c>
      <c r="AT250" s="83">
        <f t="shared" si="991"/>
        <v>0</v>
      </c>
      <c r="AU250" s="83">
        <f t="shared" si="991"/>
        <v>0</v>
      </c>
      <c r="AV250" s="83">
        <f t="shared" si="991"/>
        <v>0</v>
      </c>
      <c r="AW250" s="83">
        <f t="shared" si="991"/>
        <v>0</v>
      </c>
      <c r="AX250" s="83">
        <f t="shared" si="991"/>
        <v>0</v>
      </c>
      <c r="AZ250" s="83">
        <f t="shared" ref="AZ250:BO250" si="1011">AZ171*AZ$1</f>
        <v>0</v>
      </c>
      <c r="BA250" s="83">
        <f t="shared" si="1011"/>
        <v>0</v>
      </c>
      <c r="BB250" s="83">
        <f t="shared" si="1011"/>
        <v>263.73638398413726</v>
      </c>
      <c r="BC250" s="83">
        <f t="shared" si="1011"/>
        <v>0</v>
      </c>
      <c r="BD250" s="83">
        <f t="shared" si="1011"/>
        <v>0</v>
      </c>
      <c r="BE250" s="83">
        <f t="shared" si="1011"/>
        <v>0</v>
      </c>
      <c r="BF250" s="83">
        <f t="shared" si="1011"/>
        <v>0</v>
      </c>
      <c r="BG250" s="83">
        <f t="shared" si="1011"/>
        <v>56.777025430772483</v>
      </c>
      <c r="BH250" s="83">
        <f t="shared" si="1011"/>
        <v>14.837129299425674</v>
      </c>
      <c r="BI250" s="83">
        <f t="shared" si="1011"/>
        <v>0</v>
      </c>
      <c r="BJ250" s="83">
        <f t="shared" si="1011"/>
        <v>0</v>
      </c>
      <c r="BK250" s="83">
        <f t="shared" si="1011"/>
        <v>795.62859188654238</v>
      </c>
      <c r="BL250" s="83" t="e">
        <f t="shared" si="1011"/>
        <v>#N/A</v>
      </c>
      <c r="BM250" s="83">
        <f t="shared" si="1011"/>
        <v>0</v>
      </c>
      <c r="BN250" s="83">
        <f t="shared" si="1011"/>
        <v>0</v>
      </c>
      <c r="BO250" s="83">
        <f t="shared" si="1011"/>
        <v>0</v>
      </c>
      <c r="BP250" s="83">
        <f t="shared" si="991"/>
        <v>1291.9174436364356</v>
      </c>
      <c r="BQ250" s="83">
        <f t="shared" si="991"/>
        <v>0</v>
      </c>
      <c r="BR250" s="83">
        <f t="shared" si="991"/>
        <v>0</v>
      </c>
      <c r="BS250" s="83">
        <f t="shared" si="991"/>
        <v>0</v>
      </c>
      <c r="BT250" s="83">
        <f t="shared" si="991"/>
        <v>0</v>
      </c>
      <c r="BU250" s="83">
        <f t="shared" si="991"/>
        <v>0</v>
      </c>
      <c r="BV250" s="83">
        <f t="shared" si="991"/>
        <v>0</v>
      </c>
      <c r="BX250" s="83">
        <f t="shared" ref="BX250:CM250" si="1012">BX171*BX$1</f>
        <v>0</v>
      </c>
      <c r="BY250" s="83">
        <f t="shared" si="1012"/>
        <v>0</v>
      </c>
      <c r="BZ250" s="83">
        <f t="shared" si="1012"/>
        <v>242.62441431509546</v>
      </c>
      <c r="CA250" s="83">
        <f t="shared" si="1012"/>
        <v>0</v>
      </c>
      <c r="CB250" s="83">
        <f t="shared" si="1012"/>
        <v>0</v>
      </c>
      <c r="CC250" s="83">
        <f t="shared" si="1012"/>
        <v>0</v>
      </c>
      <c r="CD250" s="83">
        <f t="shared" si="1012"/>
        <v>0</v>
      </c>
      <c r="CE250" s="83">
        <f t="shared" si="1012"/>
        <v>74.46634993684232</v>
      </c>
      <c r="CF250" s="83">
        <f t="shared" si="1012"/>
        <v>23.795396046248722</v>
      </c>
      <c r="CG250" s="83">
        <f t="shared" si="1012"/>
        <v>0</v>
      </c>
      <c r="CH250" s="83">
        <f t="shared" si="1012"/>
        <v>0</v>
      </c>
      <c r="CI250" s="83">
        <f t="shared" si="1012"/>
        <v>853.82413299614757</v>
      </c>
      <c r="CJ250" s="83" t="e">
        <f t="shared" si="1012"/>
        <v>#N/A</v>
      </c>
      <c r="CK250" s="83">
        <f t="shared" si="1012"/>
        <v>0</v>
      </c>
      <c r="CL250" s="83">
        <f t="shared" si="1012"/>
        <v>0</v>
      </c>
      <c r="CM250" s="83">
        <f t="shared" si="1012"/>
        <v>0</v>
      </c>
      <c r="CN250" s="83">
        <f t="shared" si="984"/>
        <v>991.76722335824184</v>
      </c>
      <c r="CO250" s="83">
        <f t="shared" si="984"/>
        <v>0</v>
      </c>
      <c r="CP250" s="83">
        <f t="shared" si="984"/>
        <v>0</v>
      </c>
      <c r="CQ250" s="83">
        <f t="shared" si="984"/>
        <v>0</v>
      </c>
      <c r="CR250" s="83">
        <f t="shared" si="984"/>
        <v>0</v>
      </c>
      <c r="CS250" s="83">
        <f t="shared" si="984"/>
        <v>0</v>
      </c>
      <c r="CT250" s="83">
        <f t="shared" si="984"/>
        <v>0</v>
      </c>
      <c r="CV250" s="83">
        <f t="shared" ref="CV250:FG255" si="1013">CV171*CV$1</f>
        <v>0</v>
      </c>
      <c r="CW250" s="83">
        <f t="shared" si="1013"/>
        <v>0</v>
      </c>
      <c r="CX250" s="83">
        <f t="shared" si="1013"/>
        <v>228.69486731696489</v>
      </c>
      <c r="CY250" s="83">
        <f t="shared" si="1013"/>
        <v>0</v>
      </c>
      <c r="CZ250" s="83">
        <f t="shared" si="1013"/>
        <v>0</v>
      </c>
      <c r="DA250" s="83">
        <f t="shared" si="1013"/>
        <v>0</v>
      </c>
      <c r="DB250" s="83">
        <f t="shared" si="1013"/>
        <v>0</v>
      </c>
      <c r="DC250" s="83">
        <f t="shared" si="1013"/>
        <v>63.624505884734994</v>
      </c>
      <c r="DD250" s="83">
        <f t="shared" si="1013"/>
        <v>37.232796166483297</v>
      </c>
      <c r="DE250" s="83">
        <f t="shared" si="1013"/>
        <v>0</v>
      </c>
      <c r="DF250" s="83">
        <f t="shared" si="1013"/>
        <v>0</v>
      </c>
      <c r="DG250" s="83">
        <f t="shared" si="1013"/>
        <v>853.38983791324006</v>
      </c>
      <c r="DH250" s="83" t="e">
        <f t="shared" si="1013"/>
        <v>#N/A</v>
      </c>
      <c r="DI250" s="83">
        <f t="shared" si="1013"/>
        <v>0</v>
      </c>
      <c r="DJ250" s="83">
        <f t="shared" si="1013"/>
        <v>0</v>
      </c>
      <c r="DK250" s="83">
        <f t="shared" si="1013"/>
        <v>0</v>
      </c>
      <c r="DL250" s="83">
        <f t="shared" si="988"/>
        <v>1036.4622497411308</v>
      </c>
      <c r="DM250" s="83">
        <f t="shared" si="988"/>
        <v>0</v>
      </c>
      <c r="DN250" s="83">
        <f t="shared" si="988"/>
        <v>0</v>
      </c>
      <c r="DO250" s="83">
        <f t="shared" si="988"/>
        <v>0</v>
      </c>
      <c r="DP250" s="83">
        <f t="shared" si="988"/>
        <v>0</v>
      </c>
      <c r="DQ250" s="83">
        <f t="shared" si="988"/>
        <v>0</v>
      </c>
      <c r="DR250" s="83">
        <f t="shared" si="988"/>
        <v>0</v>
      </c>
      <c r="DT250" s="83">
        <f t="shared" ref="DT250:EI250" si="1014">DT171*DT$1</f>
        <v>0</v>
      </c>
      <c r="DU250" s="83">
        <f t="shared" si="1014"/>
        <v>0</v>
      </c>
      <c r="DV250" s="83">
        <f t="shared" si="1014"/>
        <v>198.06074637966984</v>
      </c>
      <c r="DW250" s="83">
        <f t="shared" si="1014"/>
        <v>0</v>
      </c>
      <c r="DX250" s="83">
        <f t="shared" si="1014"/>
        <v>0</v>
      </c>
      <c r="DY250" s="83">
        <f t="shared" si="1014"/>
        <v>0</v>
      </c>
      <c r="DZ250" s="83">
        <f t="shared" si="1014"/>
        <v>0</v>
      </c>
      <c r="EA250" s="83">
        <f t="shared" si="1014"/>
        <v>76.4635317359147</v>
      </c>
      <c r="EB250" s="83">
        <f t="shared" si="1014"/>
        <v>49.830358779203209</v>
      </c>
      <c r="EC250" s="83">
        <f t="shared" si="1014"/>
        <v>0</v>
      </c>
      <c r="ED250" s="83">
        <f t="shared" si="1014"/>
        <v>0</v>
      </c>
      <c r="EE250" s="83">
        <f t="shared" si="1014"/>
        <v>1067.4973137866382</v>
      </c>
      <c r="EF250" s="83" t="e">
        <f t="shared" si="1014"/>
        <v>#N/A</v>
      </c>
      <c r="EG250" s="83">
        <f t="shared" si="1014"/>
        <v>0</v>
      </c>
      <c r="EH250" s="83">
        <f t="shared" si="1014"/>
        <v>0</v>
      </c>
      <c r="EI250" s="83">
        <f t="shared" si="1014"/>
        <v>0</v>
      </c>
      <c r="EJ250" s="83">
        <f t="shared" si="988"/>
        <v>1247.607719205123</v>
      </c>
      <c r="EK250" s="83">
        <f t="shared" si="988"/>
        <v>0</v>
      </c>
      <c r="EL250" s="83">
        <f t="shared" si="988"/>
        <v>0</v>
      </c>
      <c r="EM250" s="83">
        <f t="shared" si="988"/>
        <v>0</v>
      </c>
      <c r="EN250" s="83">
        <f t="shared" si="988"/>
        <v>0</v>
      </c>
      <c r="EO250" s="83">
        <f t="shared" si="988"/>
        <v>0</v>
      </c>
      <c r="EP250" s="83">
        <f t="shared" si="988"/>
        <v>0</v>
      </c>
      <c r="ER250" s="83">
        <f t="shared" ref="ER250:FG250" si="1015">ER171*ER$1</f>
        <v>0</v>
      </c>
      <c r="ES250" s="83">
        <f t="shared" si="1015"/>
        <v>0</v>
      </c>
      <c r="ET250" s="83">
        <f t="shared" si="1015"/>
        <v>203.06667733212299</v>
      </c>
      <c r="EU250" s="83">
        <f t="shared" si="1015"/>
        <v>0</v>
      </c>
      <c r="EV250" s="83">
        <f t="shared" si="1015"/>
        <v>0</v>
      </c>
      <c r="EW250" s="83">
        <f t="shared" si="1015"/>
        <v>0</v>
      </c>
      <c r="EX250" s="83">
        <f t="shared" si="1015"/>
        <v>0</v>
      </c>
      <c r="EY250" s="83">
        <f t="shared" si="1015"/>
        <v>80.457895334059501</v>
      </c>
      <c r="EZ250" s="83">
        <f t="shared" si="1015"/>
        <v>53.189708809261845</v>
      </c>
      <c r="FA250" s="83">
        <f t="shared" si="1015"/>
        <v>0</v>
      </c>
      <c r="FB250" s="83">
        <f t="shared" si="1015"/>
        <v>0</v>
      </c>
      <c r="FC250" s="83">
        <f t="shared" si="1015"/>
        <v>1134.3787565543935</v>
      </c>
      <c r="FD250" s="83" t="e">
        <f t="shared" si="1015"/>
        <v>#N/A</v>
      </c>
      <c r="FE250" s="83">
        <f t="shared" si="1015"/>
        <v>0</v>
      </c>
      <c r="FF250" s="83">
        <f t="shared" si="1015"/>
        <v>0</v>
      </c>
      <c r="FG250" s="83">
        <f t="shared" si="1015"/>
        <v>0</v>
      </c>
      <c r="FH250" s="83">
        <f t="shared" si="988"/>
        <v>1310.4119373121134</v>
      </c>
      <c r="FI250" s="83">
        <f t="shared" si="988"/>
        <v>0</v>
      </c>
      <c r="FJ250" s="83">
        <f t="shared" si="988"/>
        <v>0</v>
      </c>
      <c r="FK250" s="83">
        <f t="shared" si="988"/>
        <v>0</v>
      </c>
      <c r="FL250" s="83">
        <f t="shared" si="988"/>
        <v>0</v>
      </c>
      <c r="FM250" s="83">
        <f t="shared" si="988"/>
        <v>0</v>
      </c>
      <c r="FN250" s="83">
        <f t="shared" si="988"/>
        <v>0</v>
      </c>
    </row>
    <row r="251" spans="1:170" x14ac:dyDescent="0.25">
      <c r="A251" s="97">
        <v>247</v>
      </c>
      <c r="B251" s="76" t="s">
        <v>147</v>
      </c>
      <c r="D251" s="84">
        <f t="shared" si="1009"/>
        <v>0</v>
      </c>
      <c r="E251" s="84">
        <f t="shared" si="963"/>
        <v>0</v>
      </c>
      <c r="F251" s="84">
        <f t="shared" si="963"/>
        <v>307.86475357587136</v>
      </c>
      <c r="G251" s="84">
        <f t="shared" si="963"/>
        <v>0</v>
      </c>
      <c r="H251" s="84">
        <f t="shared" si="963"/>
        <v>0</v>
      </c>
      <c r="I251" s="84">
        <f t="shared" si="963"/>
        <v>0</v>
      </c>
      <c r="J251" s="84">
        <f t="shared" si="963"/>
        <v>0</v>
      </c>
      <c r="K251" s="84">
        <f t="shared" si="963"/>
        <v>104.99470029409183</v>
      </c>
      <c r="L251" s="84">
        <f t="shared" si="963"/>
        <v>0</v>
      </c>
      <c r="M251" s="84">
        <f t="shared" si="963"/>
        <v>0</v>
      </c>
      <c r="N251" s="84">
        <f t="shared" si="963"/>
        <v>0</v>
      </c>
      <c r="O251" s="84">
        <f t="shared" si="963"/>
        <v>716.15259171446962</v>
      </c>
      <c r="P251" s="84" t="e">
        <f t="shared" si="963"/>
        <v>#N/A</v>
      </c>
      <c r="Q251" s="84">
        <f t="shared" si="963"/>
        <v>0</v>
      </c>
      <c r="R251" s="84">
        <f t="shared" si="963"/>
        <v>0</v>
      </c>
      <c r="S251" s="84">
        <f t="shared" si="963"/>
        <v>0</v>
      </c>
      <c r="T251" s="84">
        <f t="shared" si="963"/>
        <v>2672.069034183919</v>
      </c>
      <c r="U251" s="84">
        <f t="shared" si="963"/>
        <v>0</v>
      </c>
      <c r="V251" s="84">
        <f t="shared" si="963"/>
        <v>0</v>
      </c>
      <c r="W251" s="84">
        <f t="shared" si="963"/>
        <v>0</v>
      </c>
      <c r="X251" s="84">
        <f t="shared" si="963"/>
        <v>0</v>
      </c>
      <c r="Y251" s="84">
        <f t="shared" si="963"/>
        <v>0</v>
      </c>
      <c r="Z251" s="84">
        <f t="shared" si="963"/>
        <v>0</v>
      </c>
      <c r="AB251" s="84">
        <f t="shared" ref="AB251" si="1016">AB172*AB$1</f>
        <v>0</v>
      </c>
      <c r="AC251" s="84">
        <f t="shared" si="1010"/>
        <v>0</v>
      </c>
      <c r="AD251" s="84">
        <f t="shared" si="1010"/>
        <v>278.04681703299798</v>
      </c>
      <c r="AE251" s="84">
        <f t="shared" si="1010"/>
        <v>0</v>
      </c>
      <c r="AF251" s="84">
        <f t="shared" si="1010"/>
        <v>0</v>
      </c>
      <c r="AG251" s="84">
        <f t="shared" si="1010"/>
        <v>0</v>
      </c>
      <c r="AH251" s="84">
        <f t="shared" si="1010"/>
        <v>0</v>
      </c>
      <c r="AI251" s="84">
        <f t="shared" si="1010"/>
        <v>116.69247940294447</v>
      </c>
      <c r="AJ251" s="84">
        <f t="shared" si="1010"/>
        <v>0</v>
      </c>
      <c r="AK251" s="84">
        <f t="shared" si="1010"/>
        <v>0</v>
      </c>
      <c r="AL251" s="84">
        <f t="shared" si="1010"/>
        <v>0</v>
      </c>
      <c r="AM251" s="84">
        <f t="shared" si="1010"/>
        <v>821.68629686099234</v>
      </c>
      <c r="AN251" s="84" t="e">
        <f t="shared" si="1010"/>
        <v>#N/A</v>
      </c>
      <c r="AO251" s="84">
        <f t="shared" si="1010"/>
        <v>0</v>
      </c>
      <c r="AP251" s="84">
        <f t="shared" si="1010"/>
        <v>0</v>
      </c>
      <c r="AQ251" s="84">
        <f t="shared" si="1010"/>
        <v>0</v>
      </c>
      <c r="AR251" s="84">
        <f t="shared" si="1010"/>
        <v>2242.8426601275546</v>
      </c>
      <c r="AS251" s="84">
        <f t="shared" si="1010"/>
        <v>0</v>
      </c>
      <c r="AT251" s="84">
        <f t="shared" si="1010"/>
        <v>0</v>
      </c>
      <c r="AU251" s="84">
        <f t="shared" si="1010"/>
        <v>0</v>
      </c>
      <c r="AV251" s="84">
        <f t="shared" si="1010"/>
        <v>0</v>
      </c>
      <c r="AW251" s="84">
        <f t="shared" si="1010"/>
        <v>0</v>
      </c>
      <c r="AX251" s="84">
        <f t="shared" si="1010"/>
        <v>0</v>
      </c>
      <c r="AZ251" s="84">
        <f t="shared" ref="AZ251" si="1017">AZ172*AZ$1</f>
        <v>0</v>
      </c>
      <c r="BA251" s="84">
        <f t="shared" si="1010"/>
        <v>0</v>
      </c>
      <c r="BB251" s="84">
        <f t="shared" si="1010"/>
        <v>510.98584320095574</v>
      </c>
      <c r="BC251" s="84">
        <f t="shared" si="1010"/>
        <v>0</v>
      </c>
      <c r="BD251" s="84">
        <f t="shared" si="1010"/>
        <v>0</v>
      </c>
      <c r="BE251" s="84">
        <f t="shared" si="1010"/>
        <v>0</v>
      </c>
      <c r="BF251" s="84">
        <f t="shared" si="1010"/>
        <v>0</v>
      </c>
      <c r="BG251" s="84">
        <f t="shared" si="1010"/>
        <v>109.2743755778184</v>
      </c>
      <c r="BH251" s="84">
        <f t="shared" si="1010"/>
        <v>14.277237627749235</v>
      </c>
      <c r="BI251" s="84">
        <f t="shared" si="1010"/>
        <v>0</v>
      </c>
      <c r="BJ251" s="84">
        <f t="shared" si="1010"/>
        <v>0</v>
      </c>
      <c r="BK251" s="84">
        <f t="shared" si="1010"/>
        <v>760.45069017103458</v>
      </c>
      <c r="BL251" s="84" t="e">
        <f t="shared" si="1010"/>
        <v>#N/A</v>
      </c>
      <c r="BM251" s="84">
        <f t="shared" si="1010"/>
        <v>0</v>
      </c>
      <c r="BN251" s="84">
        <f t="shared" si="1010"/>
        <v>0</v>
      </c>
      <c r="BO251" s="84">
        <f t="shared" si="1010"/>
        <v>0</v>
      </c>
      <c r="BP251" s="84">
        <f t="shared" si="1010"/>
        <v>2568.8081111613824</v>
      </c>
      <c r="BQ251" s="84">
        <f t="shared" si="1010"/>
        <v>0</v>
      </c>
      <c r="BR251" s="84">
        <f t="shared" si="1010"/>
        <v>0</v>
      </c>
      <c r="BS251" s="84">
        <f t="shared" si="1010"/>
        <v>0</v>
      </c>
      <c r="BT251" s="84">
        <f t="shared" si="1010"/>
        <v>0</v>
      </c>
      <c r="BU251" s="84">
        <f t="shared" si="1010"/>
        <v>0</v>
      </c>
      <c r="BV251" s="84">
        <f t="shared" si="1010"/>
        <v>0</v>
      </c>
      <c r="BX251" s="84">
        <f t="shared" ref="BX251" si="1018">BX172*BX$1</f>
        <v>0</v>
      </c>
      <c r="BY251" s="84">
        <f t="shared" si="1010"/>
        <v>0</v>
      </c>
      <c r="BZ251" s="84">
        <f t="shared" si="1010"/>
        <v>470.01338660098565</v>
      </c>
      <c r="CA251" s="84">
        <f t="shared" si="1010"/>
        <v>0</v>
      </c>
      <c r="CB251" s="84">
        <f t="shared" si="1010"/>
        <v>0</v>
      </c>
      <c r="CC251" s="84">
        <f t="shared" si="1010"/>
        <v>0</v>
      </c>
      <c r="CD251" s="84">
        <f t="shared" si="1010"/>
        <v>0</v>
      </c>
      <c r="CE251" s="84">
        <f t="shared" si="1010"/>
        <v>143.22646616204918</v>
      </c>
      <c r="CF251" s="84">
        <f t="shared" si="1010"/>
        <v>22.67561270289584</v>
      </c>
      <c r="CG251" s="84">
        <f t="shared" si="1010"/>
        <v>0</v>
      </c>
      <c r="CH251" s="84">
        <f t="shared" si="1010"/>
        <v>0</v>
      </c>
      <c r="CI251" s="84">
        <f t="shared" si="1010"/>
        <v>816.04046078319493</v>
      </c>
      <c r="CJ251" s="84" t="e">
        <f t="shared" si="1010"/>
        <v>#N/A</v>
      </c>
      <c r="CK251" s="84">
        <f t="shared" si="1010"/>
        <v>0</v>
      </c>
      <c r="CL251" s="84">
        <f t="shared" si="1010"/>
        <v>0</v>
      </c>
      <c r="CM251" s="84">
        <f t="shared" si="1010"/>
        <v>0</v>
      </c>
      <c r="CN251" s="84">
        <f t="shared" si="984"/>
        <v>1971.9753881691847</v>
      </c>
      <c r="CO251" s="84">
        <f t="shared" si="984"/>
        <v>0</v>
      </c>
      <c r="CP251" s="84">
        <f t="shared" si="984"/>
        <v>0</v>
      </c>
      <c r="CQ251" s="84">
        <f t="shared" si="984"/>
        <v>0</v>
      </c>
      <c r="CR251" s="84">
        <f t="shared" si="984"/>
        <v>0</v>
      </c>
      <c r="CS251" s="84">
        <f t="shared" si="984"/>
        <v>0</v>
      </c>
      <c r="CT251" s="84">
        <f t="shared" si="984"/>
        <v>0</v>
      </c>
      <c r="CV251" s="84">
        <f t="shared" ref="CV251" si="1019">CV172*CV$1</f>
        <v>0</v>
      </c>
      <c r="CW251" s="84">
        <f t="shared" si="984"/>
        <v>0</v>
      </c>
      <c r="CX251" s="84">
        <f t="shared" si="984"/>
        <v>443.07930158506906</v>
      </c>
      <c r="CY251" s="84">
        <f t="shared" si="984"/>
        <v>0</v>
      </c>
      <c r="CZ251" s="84">
        <f t="shared" si="984"/>
        <v>0</v>
      </c>
      <c r="DA251" s="84">
        <f t="shared" si="984"/>
        <v>0</v>
      </c>
      <c r="DB251" s="84">
        <f t="shared" si="984"/>
        <v>0</v>
      </c>
      <c r="DC251" s="84">
        <f t="shared" si="984"/>
        <v>122.96933648574341</v>
      </c>
      <c r="DD251" s="84">
        <f t="shared" si="984"/>
        <v>35.553121151453972</v>
      </c>
      <c r="DE251" s="84">
        <f t="shared" si="984"/>
        <v>0</v>
      </c>
      <c r="DF251" s="84">
        <f t="shared" si="984"/>
        <v>0</v>
      </c>
      <c r="DG251" s="84">
        <f t="shared" si="1013"/>
        <v>815.60616570028742</v>
      </c>
      <c r="DH251" s="84" t="e">
        <f t="shared" si="1013"/>
        <v>#N/A</v>
      </c>
      <c r="DI251" s="84">
        <f t="shared" si="1013"/>
        <v>0</v>
      </c>
      <c r="DJ251" s="84">
        <f t="shared" si="1013"/>
        <v>0</v>
      </c>
      <c r="DK251" s="84">
        <f t="shared" si="1013"/>
        <v>0</v>
      </c>
      <c r="DL251" s="84">
        <f t="shared" si="1013"/>
        <v>2060.5948370318092</v>
      </c>
      <c r="DM251" s="84">
        <f t="shared" si="1013"/>
        <v>0</v>
      </c>
      <c r="DN251" s="84">
        <f t="shared" si="1013"/>
        <v>0</v>
      </c>
      <c r="DO251" s="84">
        <f t="shared" si="1013"/>
        <v>0</v>
      </c>
      <c r="DP251" s="84">
        <f t="shared" si="1013"/>
        <v>0</v>
      </c>
      <c r="DQ251" s="84">
        <f t="shared" si="1013"/>
        <v>0</v>
      </c>
      <c r="DR251" s="84">
        <f t="shared" si="1013"/>
        <v>0</v>
      </c>
      <c r="DT251" s="84">
        <f t="shared" ref="DT251" si="1020">DT172*DT$1</f>
        <v>0</v>
      </c>
      <c r="DU251" s="84">
        <f t="shared" si="1013"/>
        <v>0</v>
      </c>
      <c r="DV251" s="84">
        <f t="shared" si="1013"/>
        <v>383.76990225709096</v>
      </c>
      <c r="DW251" s="84">
        <f t="shared" si="1013"/>
        <v>0</v>
      </c>
      <c r="DX251" s="84">
        <f t="shared" si="1013"/>
        <v>0</v>
      </c>
      <c r="DY251" s="84">
        <f t="shared" si="1013"/>
        <v>0</v>
      </c>
      <c r="DZ251" s="84">
        <f t="shared" si="1013"/>
        <v>0</v>
      </c>
      <c r="EA251" s="84">
        <f t="shared" si="1013"/>
        <v>147.50614144577574</v>
      </c>
      <c r="EB251" s="84">
        <f t="shared" si="1013"/>
        <v>47.590792092497445</v>
      </c>
      <c r="EC251" s="84">
        <f t="shared" si="1013"/>
        <v>0</v>
      </c>
      <c r="ED251" s="84">
        <f t="shared" si="1013"/>
        <v>0</v>
      </c>
      <c r="EE251" s="84">
        <f t="shared" si="1013"/>
        <v>1020.1591497497205</v>
      </c>
      <c r="EF251" s="84" t="e">
        <f t="shared" si="1013"/>
        <v>#N/A</v>
      </c>
      <c r="EG251" s="84">
        <f t="shared" si="1013"/>
        <v>0</v>
      </c>
      <c r="EH251" s="84">
        <f t="shared" si="1013"/>
        <v>0</v>
      </c>
      <c r="EI251" s="84">
        <f t="shared" si="1013"/>
        <v>0</v>
      </c>
      <c r="EJ251" s="84">
        <f t="shared" si="1013"/>
        <v>2480.1886622987581</v>
      </c>
      <c r="EK251" s="84">
        <f t="shared" si="1013"/>
        <v>0</v>
      </c>
      <c r="EL251" s="84">
        <f t="shared" si="1013"/>
        <v>0</v>
      </c>
      <c r="EM251" s="84">
        <f t="shared" si="1013"/>
        <v>0</v>
      </c>
      <c r="EN251" s="84">
        <f t="shared" si="1013"/>
        <v>0</v>
      </c>
      <c r="EO251" s="84">
        <f t="shared" si="1013"/>
        <v>0</v>
      </c>
      <c r="EP251" s="84">
        <f t="shared" si="1013"/>
        <v>0</v>
      </c>
      <c r="ER251" s="84">
        <f t="shared" ref="ER251" si="1021">ER172*ER$1</f>
        <v>0</v>
      </c>
      <c r="ES251" s="84">
        <f t="shared" si="1013"/>
        <v>0</v>
      </c>
      <c r="ET251" s="84">
        <f t="shared" si="1013"/>
        <v>393.45529040422866</v>
      </c>
      <c r="EU251" s="84">
        <f t="shared" si="1013"/>
        <v>0</v>
      </c>
      <c r="EV251" s="84">
        <f t="shared" si="1013"/>
        <v>0</v>
      </c>
      <c r="EW251" s="84">
        <f t="shared" si="1013"/>
        <v>0</v>
      </c>
      <c r="EX251" s="84">
        <f t="shared" si="1013"/>
        <v>0</v>
      </c>
      <c r="EY251" s="84">
        <f t="shared" si="1013"/>
        <v>154.92424527090182</v>
      </c>
      <c r="EZ251" s="84">
        <f t="shared" si="1013"/>
        <v>50.670196286717868</v>
      </c>
      <c r="FA251" s="84">
        <f t="shared" si="1013"/>
        <v>0</v>
      </c>
      <c r="FB251" s="84">
        <f t="shared" si="1013"/>
        <v>0</v>
      </c>
      <c r="FC251" s="84">
        <f t="shared" si="1013"/>
        <v>1084.4348220200307</v>
      </c>
      <c r="FD251" s="84" t="e">
        <f t="shared" si="1013"/>
        <v>#N/A</v>
      </c>
      <c r="FE251" s="84">
        <f t="shared" si="1013"/>
        <v>0</v>
      </c>
      <c r="FF251" s="84">
        <f t="shared" si="1013"/>
        <v>0</v>
      </c>
      <c r="FG251" s="84">
        <f t="shared" si="1013"/>
        <v>0</v>
      </c>
      <c r="FH251" s="84">
        <f t="shared" si="988"/>
        <v>2605.0264946095858</v>
      </c>
      <c r="FI251" s="84">
        <f t="shared" si="988"/>
        <v>0</v>
      </c>
      <c r="FJ251" s="84">
        <f t="shared" si="988"/>
        <v>0</v>
      </c>
      <c r="FK251" s="84">
        <f t="shared" si="988"/>
        <v>0</v>
      </c>
      <c r="FL251" s="84">
        <f t="shared" si="988"/>
        <v>0</v>
      </c>
      <c r="FM251" s="84">
        <f t="shared" si="988"/>
        <v>0</v>
      </c>
      <c r="FN251" s="84">
        <f t="shared" si="988"/>
        <v>0</v>
      </c>
    </row>
    <row r="252" spans="1:170" x14ac:dyDescent="0.25">
      <c r="A252" s="97">
        <v>248</v>
      </c>
      <c r="B252" s="75" t="s">
        <v>148</v>
      </c>
      <c r="D252" s="83">
        <f t="shared" si="1009"/>
        <v>0</v>
      </c>
      <c r="E252" s="83">
        <f t="shared" si="963"/>
        <v>0</v>
      </c>
      <c r="F252" s="83">
        <f t="shared" si="963"/>
        <v>59.581460792785286</v>
      </c>
      <c r="G252" s="83">
        <f t="shared" si="963"/>
        <v>0</v>
      </c>
      <c r="H252" s="83">
        <f t="shared" si="963"/>
        <v>0</v>
      </c>
      <c r="I252" s="83">
        <f t="shared" si="963"/>
        <v>0</v>
      </c>
      <c r="J252" s="83">
        <f t="shared" si="963"/>
        <v>0</v>
      </c>
      <c r="K252" s="83">
        <f t="shared" si="963"/>
        <v>49.358921605646429</v>
      </c>
      <c r="L252" s="83">
        <f t="shared" si="963"/>
        <v>0</v>
      </c>
      <c r="M252" s="83">
        <f t="shared" si="963"/>
        <v>0</v>
      </c>
      <c r="N252" s="83">
        <f t="shared" si="963"/>
        <v>0</v>
      </c>
      <c r="O252" s="83">
        <f t="shared" si="963"/>
        <v>1006.2617070966804</v>
      </c>
      <c r="P252" s="83" t="e">
        <f t="shared" si="963"/>
        <v>#N/A</v>
      </c>
      <c r="Q252" s="83">
        <f t="shared" si="963"/>
        <v>0</v>
      </c>
      <c r="R252" s="83">
        <f t="shared" si="963"/>
        <v>0</v>
      </c>
      <c r="S252" s="83">
        <f t="shared" si="963"/>
        <v>0</v>
      </c>
      <c r="T252" s="83">
        <f t="shared" si="963"/>
        <v>1198.2890694033147</v>
      </c>
      <c r="U252" s="83">
        <f t="shared" si="963"/>
        <v>0</v>
      </c>
      <c r="V252" s="83">
        <f t="shared" si="963"/>
        <v>0</v>
      </c>
      <c r="W252" s="83">
        <f t="shared" si="963"/>
        <v>0</v>
      </c>
      <c r="X252" s="83">
        <f t="shared" si="963"/>
        <v>0</v>
      </c>
      <c r="Y252" s="83">
        <f t="shared" si="963"/>
        <v>0</v>
      </c>
      <c r="Z252" s="83">
        <f t="shared" si="963"/>
        <v>0</v>
      </c>
      <c r="AB252" s="83">
        <f t="shared" ref="AB252" si="1022">AB173*AB$1</f>
        <v>0</v>
      </c>
      <c r="AC252" s="83">
        <f t="shared" si="1010"/>
        <v>0</v>
      </c>
      <c r="AD252" s="83">
        <f t="shared" si="1010"/>
        <v>59.581460792785286</v>
      </c>
      <c r="AE252" s="83">
        <f t="shared" si="1010"/>
        <v>0</v>
      </c>
      <c r="AF252" s="83">
        <f t="shared" si="1010"/>
        <v>0</v>
      </c>
      <c r="AG252" s="83">
        <f t="shared" si="1010"/>
        <v>0</v>
      </c>
      <c r="AH252" s="83">
        <f t="shared" si="1010"/>
        <v>0</v>
      </c>
      <c r="AI252" s="83">
        <f t="shared" si="1010"/>
        <v>54.779843631700089</v>
      </c>
      <c r="AJ252" s="83">
        <f t="shared" si="1010"/>
        <v>0</v>
      </c>
      <c r="AK252" s="83">
        <f t="shared" si="1010"/>
        <v>0</v>
      </c>
      <c r="AL252" s="83">
        <f t="shared" si="1010"/>
        <v>0</v>
      </c>
      <c r="AM252" s="83">
        <f t="shared" si="1010"/>
        <v>1014.0790185890155</v>
      </c>
      <c r="AN252" s="83" t="e">
        <f t="shared" si="1010"/>
        <v>#N/A</v>
      </c>
      <c r="AO252" s="83">
        <f t="shared" si="1010"/>
        <v>0</v>
      </c>
      <c r="AP252" s="83">
        <f t="shared" si="1010"/>
        <v>0</v>
      </c>
      <c r="AQ252" s="83">
        <f t="shared" si="1010"/>
        <v>0</v>
      </c>
      <c r="AR252" s="83">
        <f t="shared" si="1010"/>
        <v>1048.7919121915827</v>
      </c>
      <c r="AS252" s="83">
        <f t="shared" si="1010"/>
        <v>0</v>
      </c>
      <c r="AT252" s="83">
        <f t="shared" si="1010"/>
        <v>0</v>
      </c>
      <c r="AU252" s="83">
        <f t="shared" si="1010"/>
        <v>0</v>
      </c>
      <c r="AV252" s="83">
        <f t="shared" si="1010"/>
        <v>0</v>
      </c>
      <c r="AW252" s="83">
        <f t="shared" si="1010"/>
        <v>0</v>
      </c>
      <c r="AX252" s="83">
        <f t="shared" si="1010"/>
        <v>0</v>
      </c>
      <c r="AZ252" s="83">
        <f t="shared" ref="AZ252" si="1023">AZ173*AZ$1</f>
        <v>0</v>
      </c>
      <c r="BA252" s="83">
        <f t="shared" si="1010"/>
        <v>0</v>
      </c>
      <c r="BB252" s="83">
        <f t="shared" si="1010"/>
        <v>98.921548603912001</v>
      </c>
      <c r="BC252" s="83">
        <f t="shared" si="1010"/>
        <v>0</v>
      </c>
      <c r="BD252" s="83">
        <f t="shared" si="1010"/>
        <v>0</v>
      </c>
      <c r="BE252" s="83">
        <f t="shared" si="1010"/>
        <v>0</v>
      </c>
      <c r="BF252" s="83">
        <f t="shared" si="1010"/>
        <v>0</v>
      </c>
      <c r="BG252" s="83">
        <f t="shared" si="1010"/>
        <v>51.35610340471883</v>
      </c>
      <c r="BH252" s="83">
        <f t="shared" si="1010"/>
        <v>19.87615434451364</v>
      </c>
      <c r="BI252" s="83">
        <f t="shared" si="1010"/>
        <v>0</v>
      </c>
      <c r="BJ252" s="83">
        <f t="shared" si="1010"/>
        <v>0</v>
      </c>
      <c r="BK252" s="83">
        <f t="shared" si="1010"/>
        <v>1067.9316088695457</v>
      </c>
      <c r="BL252" s="83" t="e">
        <f t="shared" si="1010"/>
        <v>#N/A</v>
      </c>
      <c r="BM252" s="83">
        <f t="shared" si="1010"/>
        <v>0</v>
      </c>
      <c r="BN252" s="83">
        <f t="shared" si="1010"/>
        <v>0</v>
      </c>
      <c r="BO252" s="83">
        <f t="shared" si="1010"/>
        <v>0</v>
      </c>
      <c r="BP252" s="83">
        <f t="shared" si="1010"/>
        <v>1152.0528352141193</v>
      </c>
      <c r="BQ252" s="83">
        <f t="shared" si="1010"/>
        <v>0</v>
      </c>
      <c r="BR252" s="83">
        <f t="shared" si="1010"/>
        <v>0</v>
      </c>
      <c r="BS252" s="83">
        <f t="shared" si="1010"/>
        <v>0</v>
      </c>
      <c r="BT252" s="83">
        <f t="shared" si="1010"/>
        <v>0</v>
      </c>
      <c r="BU252" s="83">
        <f t="shared" si="1010"/>
        <v>0</v>
      </c>
      <c r="BV252" s="83">
        <f t="shared" si="1010"/>
        <v>0</v>
      </c>
      <c r="BX252" s="83">
        <f t="shared" ref="BX252" si="1024">BX173*BX$1</f>
        <v>0</v>
      </c>
      <c r="BY252" s="83">
        <f t="shared" si="1010"/>
        <v>0</v>
      </c>
      <c r="BZ252" s="83">
        <f t="shared" si="1010"/>
        <v>90.97735383154064</v>
      </c>
      <c r="CA252" s="83">
        <f t="shared" si="1010"/>
        <v>0</v>
      </c>
      <c r="CB252" s="83">
        <f t="shared" si="1010"/>
        <v>0</v>
      </c>
      <c r="CC252" s="83">
        <f t="shared" si="1010"/>
        <v>0</v>
      </c>
      <c r="CD252" s="83">
        <f t="shared" si="1010"/>
        <v>0</v>
      </c>
      <c r="CE252" s="83">
        <f t="shared" si="1010"/>
        <v>67.618869482879802</v>
      </c>
      <c r="CF252" s="83">
        <f t="shared" si="1010"/>
        <v>31.91382528555711</v>
      </c>
      <c r="CG252" s="83">
        <f t="shared" si="1010"/>
        <v>0</v>
      </c>
      <c r="CH252" s="83">
        <f t="shared" si="1010"/>
        <v>0</v>
      </c>
      <c r="CI252" s="83">
        <f t="shared" si="1010"/>
        <v>1146.1047237928958</v>
      </c>
      <c r="CJ252" s="83" t="e">
        <f t="shared" si="1010"/>
        <v>#N/A</v>
      </c>
      <c r="CK252" s="83">
        <f t="shared" si="1010"/>
        <v>0</v>
      </c>
      <c r="CL252" s="83">
        <f t="shared" si="1010"/>
        <v>0</v>
      </c>
      <c r="CM252" s="83">
        <f t="shared" si="1010"/>
        <v>0</v>
      </c>
      <c r="CN252" s="83">
        <f t="shared" si="984"/>
        <v>884.26797886836243</v>
      </c>
      <c r="CO252" s="83">
        <f t="shared" si="984"/>
        <v>0</v>
      </c>
      <c r="CP252" s="83">
        <f t="shared" si="984"/>
        <v>0</v>
      </c>
      <c r="CQ252" s="83">
        <f t="shared" si="984"/>
        <v>0</v>
      </c>
      <c r="CR252" s="83">
        <f t="shared" si="984"/>
        <v>0</v>
      </c>
      <c r="CS252" s="83">
        <f t="shared" si="984"/>
        <v>0</v>
      </c>
      <c r="CT252" s="83">
        <f t="shared" si="984"/>
        <v>0</v>
      </c>
      <c r="CV252" s="83">
        <f t="shared" ref="CV252" si="1025">CV173*CV$1</f>
        <v>0</v>
      </c>
      <c r="CW252" s="83">
        <f t="shared" si="984"/>
        <v>0</v>
      </c>
      <c r="CX252" s="83">
        <f t="shared" si="984"/>
        <v>85.753773707241649</v>
      </c>
      <c r="CY252" s="83">
        <f t="shared" si="984"/>
        <v>0</v>
      </c>
      <c r="CZ252" s="83">
        <f t="shared" si="984"/>
        <v>0</v>
      </c>
      <c r="DA252" s="83">
        <f t="shared" si="984"/>
        <v>0</v>
      </c>
      <c r="DB252" s="83">
        <f t="shared" si="984"/>
        <v>0</v>
      </c>
      <c r="DC252" s="83">
        <f t="shared" si="984"/>
        <v>57.918272173099574</v>
      </c>
      <c r="DD252" s="83">
        <f t="shared" si="984"/>
        <v>50.110304615041429</v>
      </c>
      <c r="DE252" s="83">
        <f t="shared" si="984"/>
        <v>0</v>
      </c>
      <c r="DF252" s="83">
        <f t="shared" si="984"/>
        <v>0</v>
      </c>
      <c r="DG252" s="83">
        <f t="shared" si="1013"/>
        <v>1145.236133627081</v>
      </c>
      <c r="DH252" s="83" t="e">
        <f t="shared" si="1013"/>
        <v>#N/A</v>
      </c>
      <c r="DI252" s="83">
        <f t="shared" si="1013"/>
        <v>0</v>
      </c>
      <c r="DJ252" s="83">
        <f t="shared" si="1013"/>
        <v>0</v>
      </c>
      <c r="DK252" s="83">
        <f t="shared" si="1013"/>
        <v>0</v>
      </c>
      <c r="DL252" s="83">
        <f t="shared" si="1013"/>
        <v>923.95407988075522</v>
      </c>
      <c r="DM252" s="83">
        <f t="shared" si="1013"/>
        <v>0</v>
      </c>
      <c r="DN252" s="83">
        <f t="shared" si="1013"/>
        <v>0</v>
      </c>
      <c r="DO252" s="83">
        <f t="shared" si="1013"/>
        <v>0</v>
      </c>
      <c r="DP252" s="83">
        <f t="shared" si="1013"/>
        <v>0</v>
      </c>
      <c r="DQ252" s="83">
        <f t="shared" si="1013"/>
        <v>0</v>
      </c>
      <c r="DR252" s="83">
        <f t="shared" si="1013"/>
        <v>0</v>
      </c>
      <c r="DT252" s="83">
        <f t="shared" ref="DT252" si="1026">DT173*DT$1</f>
        <v>0</v>
      </c>
      <c r="DU252" s="83">
        <f t="shared" si="1013"/>
        <v>0</v>
      </c>
      <c r="DV252" s="83">
        <f t="shared" si="1013"/>
        <v>74.272779892376178</v>
      </c>
      <c r="DW252" s="83">
        <f t="shared" si="1013"/>
        <v>0</v>
      </c>
      <c r="DX252" s="83">
        <f t="shared" si="1013"/>
        <v>0</v>
      </c>
      <c r="DY252" s="83">
        <f t="shared" si="1013"/>
        <v>0</v>
      </c>
      <c r="DZ252" s="83">
        <f t="shared" si="1013"/>
        <v>0</v>
      </c>
      <c r="EA252" s="83">
        <f t="shared" si="1013"/>
        <v>69.616051281952195</v>
      </c>
      <c r="EB252" s="83">
        <f t="shared" si="1013"/>
        <v>66.907054765334649</v>
      </c>
      <c r="EC252" s="83">
        <f t="shared" si="1013"/>
        <v>0</v>
      </c>
      <c r="ED252" s="83">
        <f t="shared" si="1013"/>
        <v>0</v>
      </c>
      <c r="EE252" s="83">
        <f t="shared" si="1013"/>
        <v>1433.1737735947545</v>
      </c>
      <c r="EF252" s="83" t="e">
        <f t="shared" si="1013"/>
        <v>#N/A</v>
      </c>
      <c r="EG252" s="83">
        <f t="shared" si="1013"/>
        <v>0</v>
      </c>
      <c r="EH252" s="83">
        <f t="shared" si="1013"/>
        <v>0</v>
      </c>
      <c r="EI252" s="83">
        <f t="shared" si="1013"/>
        <v>0</v>
      </c>
      <c r="EJ252" s="83">
        <f t="shared" si="1013"/>
        <v>1112.3667342017266</v>
      </c>
      <c r="EK252" s="83">
        <f t="shared" si="1013"/>
        <v>0</v>
      </c>
      <c r="EL252" s="83">
        <f t="shared" si="1013"/>
        <v>0</v>
      </c>
      <c r="EM252" s="83">
        <f t="shared" si="1013"/>
        <v>0</v>
      </c>
      <c r="EN252" s="83">
        <f t="shared" si="1013"/>
        <v>0</v>
      </c>
      <c r="EO252" s="83">
        <f t="shared" si="1013"/>
        <v>0</v>
      </c>
      <c r="EP252" s="83">
        <f t="shared" si="1013"/>
        <v>0</v>
      </c>
      <c r="ER252" s="83">
        <f t="shared" ref="ER252" si="1027">ER173*ER$1</f>
        <v>0</v>
      </c>
      <c r="ES252" s="83">
        <f t="shared" si="1013"/>
        <v>0</v>
      </c>
      <c r="ET252" s="83">
        <f t="shared" si="1013"/>
        <v>76.122797853065393</v>
      </c>
      <c r="EU252" s="83">
        <f t="shared" si="1013"/>
        <v>0</v>
      </c>
      <c r="EV252" s="83">
        <f t="shared" si="1013"/>
        <v>0</v>
      </c>
      <c r="EW252" s="83">
        <f t="shared" si="1013"/>
        <v>0</v>
      </c>
      <c r="EX252" s="83">
        <f t="shared" si="1013"/>
        <v>0</v>
      </c>
      <c r="EY252" s="83">
        <f t="shared" si="1013"/>
        <v>73.039791508933448</v>
      </c>
      <c r="EZ252" s="83">
        <f t="shared" si="1013"/>
        <v>71.386188138746164</v>
      </c>
      <c r="FA252" s="83">
        <f t="shared" si="1013"/>
        <v>0</v>
      </c>
      <c r="FB252" s="83">
        <f t="shared" si="1013"/>
        <v>0</v>
      </c>
      <c r="FC252" s="83">
        <f t="shared" si="1013"/>
        <v>1523.0728557566072</v>
      </c>
      <c r="FD252" s="83" t="e">
        <f t="shared" si="1013"/>
        <v>#N/A</v>
      </c>
      <c r="FE252" s="83">
        <f t="shared" si="1013"/>
        <v>0</v>
      </c>
      <c r="FF252" s="83">
        <f t="shared" si="1013"/>
        <v>0</v>
      </c>
      <c r="FG252" s="83">
        <f t="shared" si="1013"/>
        <v>0</v>
      </c>
      <c r="FH252" s="83">
        <f t="shared" si="988"/>
        <v>1168.2355171803379</v>
      </c>
      <c r="FI252" s="83">
        <f t="shared" si="988"/>
        <v>0</v>
      </c>
      <c r="FJ252" s="83">
        <f t="shared" si="988"/>
        <v>0</v>
      </c>
      <c r="FK252" s="83">
        <f t="shared" ref="FK252:FN252" si="1028">FK173*FK$1</f>
        <v>0</v>
      </c>
      <c r="FL252" s="83">
        <f t="shared" si="1028"/>
        <v>0</v>
      </c>
      <c r="FM252" s="83">
        <f t="shared" si="1028"/>
        <v>0</v>
      </c>
      <c r="FN252" s="83">
        <f t="shared" si="1028"/>
        <v>0</v>
      </c>
    </row>
    <row r="253" spans="1:170" x14ac:dyDescent="0.25">
      <c r="A253" s="97">
        <v>249</v>
      </c>
      <c r="B253" s="76" t="s">
        <v>149</v>
      </c>
      <c r="D253" s="84">
        <f t="shared" si="1009"/>
        <v>0</v>
      </c>
      <c r="E253" s="84">
        <f t="shared" si="963"/>
        <v>0</v>
      </c>
      <c r="F253" s="84">
        <f t="shared" si="963"/>
        <v>49.6784234738018</v>
      </c>
      <c r="G253" s="84">
        <f t="shared" si="963"/>
        <v>0</v>
      </c>
      <c r="H253" s="84">
        <f t="shared" si="963"/>
        <v>0</v>
      </c>
      <c r="I253" s="84">
        <f t="shared" si="963"/>
        <v>0</v>
      </c>
      <c r="J253" s="84">
        <f t="shared" si="963"/>
        <v>0</v>
      </c>
      <c r="K253" s="84">
        <f t="shared" si="963"/>
        <v>52.497350147045914</v>
      </c>
      <c r="L253" s="84">
        <f t="shared" si="963"/>
        <v>0</v>
      </c>
      <c r="M253" s="84">
        <f t="shared" si="963"/>
        <v>0</v>
      </c>
      <c r="N253" s="84">
        <f t="shared" si="963"/>
        <v>0</v>
      </c>
      <c r="O253" s="84">
        <f t="shared" si="963"/>
        <v>6494.8829648816809</v>
      </c>
      <c r="P253" s="84" t="e">
        <f t="shared" si="963"/>
        <v>#N/A</v>
      </c>
      <c r="Q253" s="84">
        <f t="shared" si="963"/>
        <v>0</v>
      </c>
      <c r="R253" s="84">
        <f t="shared" si="963"/>
        <v>0</v>
      </c>
      <c r="S253" s="84">
        <f t="shared" si="963"/>
        <v>0</v>
      </c>
      <c r="T253" s="84">
        <f t="shared" si="963"/>
        <v>1293.8439533943185</v>
      </c>
      <c r="U253" s="84">
        <f t="shared" si="963"/>
        <v>0</v>
      </c>
      <c r="V253" s="84">
        <f t="shared" si="963"/>
        <v>0</v>
      </c>
      <c r="W253" s="84">
        <f t="shared" si="963"/>
        <v>0</v>
      </c>
      <c r="X253" s="84">
        <f t="shared" si="963"/>
        <v>0</v>
      </c>
      <c r="Y253" s="84">
        <f t="shared" si="963"/>
        <v>0</v>
      </c>
      <c r="Z253" s="84">
        <f t="shared" si="963"/>
        <v>0</v>
      </c>
      <c r="AB253" s="84">
        <f t="shared" ref="AB253" si="1029">AB174*AB$1</f>
        <v>0</v>
      </c>
      <c r="AC253" s="84">
        <f t="shared" si="1010"/>
        <v>0</v>
      </c>
      <c r="AD253" s="84">
        <f t="shared" si="1010"/>
        <v>49.6784234738018</v>
      </c>
      <c r="AE253" s="84">
        <f t="shared" si="1010"/>
        <v>0</v>
      </c>
      <c r="AF253" s="84">
        <f t="shared" si="1010"/>
        <v>0</v>
      </c>
      <c r="AG253" s="84">
        <f t="shared" si="1010"/>
        <v>0</v>
      </c>
      <c r="AH253" s="84">
        <f t="shared" si="1010"/>
        <v>0</v>
      </c>
      <c r="AI253" s="84">
        <f t="shared" si="1010"/>
        <v>55.921090374027166</v>
      </c>
      <c r="AJ253" s="84">
        <f t="shared" si="1010"/>
        <v>0</v>
      </c>
      <c r="AK253" s="84">
        <f t="shared" si="1010"/>
        <v>0</v>
      </c>
      <c r="AL253" s="84">
        <f t="shared" si="1010"/>
        <v>0</v>
      </c>
      <c r="AM253" s="84">
        <f t="shared" si="1010"/>
        <v>4932.2892565804923</v>
      </c>
      <c r="AN253" s="84" t="e">
        <f t="shared" si="1010"/>
        <v>#N/A</v>
      </c>
      <c r="AO253" s="84">
        <f t="shared" si="1010"/>
        <v>0</v>
      </c>
      <c r="AP253" s="84">
        <f t="shared" si="1010"/>
        <v>0</v>
      </c>
      <c r="AQ253" s="84">
        <f t="shared" si="1010"/>
        <v>0</v>
      </c>
      <c r="AR253" s="84">
        <f t="shared" si="1010"/>
        <v>1036.8475516927074</v>
      </c>
      <c r="AS253" s="84">
        <f t="shared" si="1010"/>
        <v>0</v>
      </c>
      <c r="AT253" s="84">
        <f t="shared" si="1010"/>
        <v>0</v>
      </c>
      <c r="AU253" s="84">
        <f t="shared" si="1010"/>
        <v>0</v>
      </c>
      <c r="AV253" s="84">
        <f t="shared" si="1010"/>
        <v>0</v>
      </c>
      <c r="AW253" s="84">
        <f t="shared" si="1010"/>
        <v>0</v>
      </c>
      <c r="AX253" s="84">
        <f t="shared" si="1010"/>
        <v>0</v>
      </c>
      <c r="AZ253" s="84">
        <f t="shared" ref="AZ253" si="1030">AZ174*AZ$1</f>
        <v>0</v>
      </c>
      <c r="BA253" s="84">
        <f t="shared" si="1010"/>
        <v>0</v>
      </c>
      <c r="BB253" s="84">
        <f t="shared" si="1010"/>
        <v>82.434623836593346</v>
      </c>
      <c r="BC253" s="84">
        <f t="shared" si="1010"/>
        <v>0</v>
      </c>
      <c r="BD253" s="84">
        <f t="shared" si="1010"/>
        <v>0</v>
      </c>
      <c r="BE253" s="84">
        <f t="shared" si="1010"/>
        <v>0</v>
      </c>
      <c r="BF253" s="84">
        <f t="shared" si="1010"/>
        <v>0</v>
      </c>
      <c r="BG253" s="84">
        <f t="shared" si="1010"/>
        <v>55.065155317281857</v>
      </c>
      <c r="BH253" s="84">
        <f t="shared" si="1010"/>
        <v>164.60815147287354</v>
      </c>
      <c r="BI253" s="84">
        <f t="shared" si="1010"/>
        <v>0</v>
      </c>
      <c r="BJ253" s="84">
        <f t="shared" si="1010"/>
        <v>0</v>
      </c>
      <c r="BK253" s="84">
        <f t="shared" si="1010"/>
        <v>6893.5658509907671</v>
      </c>
      <c r="BL253" s="84" t="e">
        <f t="shared" si="1010"/>
        <v>#N/A</v>
      </c>
      <c r="BM253" s="84">
        <f t="shared" si="1010"/>
        <v>0</v>
      </c>
      <c r="BN253" s="84">
        <f t="shared" si="1010"/>
        <v>0</v>
      </c>
      <c r="BO253" s="84">
        <f t="shared" si="1010"/>
        <v>0</v>
      </c>
      <c r="BP253" s="84">
        <f t="shared" si="1010"/>
        <v>1243.7546996893568</v>
      </c>
      <c r="BQ253" s="84">
        <f t="shared" si="1010"/>
        <v>0</v>
      </c>
      <c r="BR253" s="84">
        <f t="shared" si="1010"/>
        <v>0</v>
      </c>
      <c r="BS253" s="84">
        <f t="shared" si="1010"/>
        <v>0</v>
      </c>
      <c r="BT253" s="84">
        <f t="shared" si="1010"/>
        <v>0</v>
      </c>
      <c r="BU253" s="84">
        <f t="shared" si="1010"/>
        <v>0</v>
      </c>
      <c r="BV253" s="84">
        <f t="shared" si="1010"/>
        <v>0</v>
      </c>
      <c r="BX253" s="84">
        <f t="shared" ref="BX253" si="1031">BX174*BX$1</f>
        <v>0</v>
      </c>
      <c r="BY253" s="84">
        <f t="shared" si="1010"/>
        <v>0</v>
      </c>
      <c r="BZ253" s="84">
        <f t="shared" si="1010"/>
        <v>75.796324095296711</v>
      </c>
      <c r="CA253" s="84">
        <f t="shared" si="1010"/>
        <v>0</v>
      </c>
      <c r="CB253" s="84">
        <f t="shared" si="1010"/>
        <v>0</v>
      </c>
      <c r="CC253" s="84">
        <f t="shared" si="1010"/>
        <v>0</v>
      </c>
      <c r="CD253" s="84">
        <f t="shared" si="1010"/>
        <v>0</v>
      </c>
      <c r="CE253" s="84">
        <f t="shared" si="1010"/>
        <v>72.183856452188138</v>
      </c>
      <c r="CF253" s="84">
        <f t="shared" si="1010"/>
        <v>263.42903152376527</v>
      </c>
      <c r="CG253" s="84">
        <f t="shared" si="1010"/>
        <v>0</v>
      </c>
      <c r="CH253" s="84">
        <f t="shared" si="1010"/>
        <v>0</v>
      </c>
      <c r="CI253" s="84">
        <f t="shared" si="1010"/>
        <v>7399.0853274950996</v>
      </c>
      <c r="CJ253" s="84" t="e">
        <f t="shared" si="1010"/>
        <v>#N/A</v>
      </c>
      <c r="CK253" s="84">
        <f t="shared" si="1010"/>
        <v>0</v>
      </c>
      <c r="CL253" s="84">
        <f t="shared" si="1010"/>
        <v>0</v>
      </c>
      <c r="CM253" s="84">
        <f t="shared" si="1010"/>
        <v>0</v>
      </c>
      <c r="CN253" s="84">
        <f t="shared" si="984"/>
        <v>954.77823600688544</v>
      </c>
      <c r="CO253" s="84">
        <f t="shared" si="984"/>
        <v>0</v>
      </c>
      <c r="CP253" s="84">
        <f t="shared" si="984"/>
        <v>0</v>
      </c>
      <c r="CQ253" s="84">
        <f t="shared" si="984"/>
        <v>0</v>
      </c>
      <c r="CR253" s="84">
        <f t="shared" si="984"/>
        <v>0</v>
      </c>
      <c r="CS253" s="84">
        <f t="shared" si="984"/>
        <v>0</v>
      </c>
      <c r="CT253" s="84">
        <f t="shared" si="984"/>
        <v>0</v>
      </c>
      <c r="CV253" s="84">
        <f t="shared" ref="CV253" si="1032">CV174*CV$1</f>
        <v>0</v>
      </c>
      <c r="CW253" s="84">
        <f t="shared" si="984"/>
        <v>0</v>
      </c>
      <c r="CX253" s="84">
        <f t="shared" si="984"/>
        <v>71.44334065838089</v>
      </c>
      <c r="CY253" s="84">
        <f t="shared" si="984"/>
        <v>0</v>
      </c>
      <c r="CZ253" s="84">
        <f t="shared" si="984"/>
        <v>0</v>
      </c>
      <c r="DA253" s="84">
        <f t="shared" si="984"/>
        <v>0</v>
      </c>
      <c r="DB253" s="84">
        <f t="shared" si="984"/>
        <v>0</v>
      </c>
      <c r="DC253" s="84">
        <f t="shared" si="984"/>
        <v>61.912635771244375</v>
      </c>
      <c r="DD253" s="84">
        <f t="shared" si="984"/>
        <v>412.92010786137496</v>
      </c>
      <c r="DE253" s="84">
        <f t="shared" si="984"/>
        <v>0</v>
      </c>
      <c r="DF253" s="84">
        <f t="shared" si="984"/>
        <v>0</v>
      </c>
      <c r="DG253" s="84">
        <f t="shared" si="1013"/>
        <v>7393.005196334394</v>
      </c>
      <c r="DH253" s="84" t="e">
        <f t="shared" si="1013"/>
        <v>#N/A</v>
      </c>
      <c r="DI253" s="84">
        <f t="shared" si="1013"/>
        <v>0</v>
      </c>
      <c r="DJ253" s="84">
        <f t="shared" si="1013"/>
        <v>0</v>
      </c>
      <c r="DK253" s="84">
        <f t="shared" si="1013"/>
        <v>0</v>
      </c>
      <c r="DL253" s="84">
        <f t="shared" si="1013"/>
        <v>997.93205458346802</v>
      </c>
      <c r="DM253" s="84">
        <f t="shared" si="1013"/>
        <v>0</v>
      </c>
      <c r="DN253" s="84">
        <f t="shared" si="1013"/>
        <v>0</v>
      </c>
      <c r="DO253" s="84">
        <f t="shared" si="1013"/>
        <v>0</v>
      </c>
      <c r="DP253" s="84">
        <f t="shared" si="1013"/>
        <v>0</v>
      </c>
      <c r="DQ253" s="84">
        <f t="shared" si="1013"/>
        <v>0</v>
      </c>
      <c r="DR253" s="84">
        <f t="shared" si="1013"/>
        <v>0</v>
      </c>
      <c r="DT253" s="84">
        <f t="shared" ref="DT253" si="1033">DT174*DT$1</f>
        <v>0</v>
      </c>
      <c r="DU253" s="84">
        <f t="shared" si="1013"/>
        <v>0</v>
      </c>
      <c r="DV253" s="84">
        <f t="shared" si="1013"/>
        <v>61.921189390127537</v>
      </c>
      <c r="DW253" s="84">
        <f t="shared" si="1013"/>
        <v>0</v>
      </c>
      <c r="DX253" s="84">
        <f t="shared" si="1013"/>
        <v>0</v>
      </c>
      <c r="DY253" s="84">
        <f t="shared" si="1013"/>
        <v>0</v>
      </c>
      <c r="DZ253" s="84">
        <f t="shared" si="1013"/>
        <v>0</v>
      </c>
      <c r="EA253" s="84">
        <f t="shared" si="1013"/>
        <v>74.46634993684232</v>
      </c>
      <c r="EB253" s="84">
        <f t="shared" si="1013"/>
        <v>552.61307994464676</v>
      </c>
      <c r="EC253" s="84">
        <f t="shared" si="1013"/>
        <v>0</v>
      </c>
      <c r="ED253" s="84">
        <f t="shared" si="1013"/>
        <v>0</v>
      </c>
      <c r="EE253" s="84">
        <f t="shared" si="1013"/>
        <v>9250.4852659297758</v>
      </c>
      <c r="EF253" s="84" t="e">
        <f t="shared" si="1013"/>
        <v>#N/A</v>
      </c>
      <c r="EG253" s="84">
        <f t="shared" si="1013"/>
        <v>0</v>
      </c>
      <c r="EH253" s="84">
        <f t="shared" si="1013"/>
        <v>0</v>
      </c>
      <c r="EI253" s="84">
        <f t="shared" si="1013"/>
        <v>0</v>
      </c>
      <c r="EJ253" s="84">
        <f t="shared" si="1013"/>
        <v>1200.9861830643511</v>
      </c>
      <c r="EK253" s="84">
        <f t="shared" si="1013"/>
        <v>0</v>
      </c>
      <c r="EL253" s="84">
        <f t="shared" si="1013"/>
        <v>0</v>
      </c>
      <c r="EM253" s="84">
        <f t="shared" si="1013"/>
        <v>0</v>
      </c>
      <c r="EN253" s="84">
        <f t="shared" si="1013"/>
        <v>0</v>
      </c>
      <c r="EO253" s="84">
        <f t="shared" si="1013"/>
        <v>0</v>
      </c>
      <c r="EP253" s="84">
        <f t="shared" si="1013"/>
        <v>0</v>
      </c>
      <c r="ER253" s="84">
        <f t="shared" ref="ER253" si="1034">ER174*ER$1</f>
        <v>0</v>
      </c>
      <c r="ES253" s="84">
        <f t="shared" si="1013"/>
        <v>0</v>
      </c>
      <c r="ET253" s="84">
        <f t="shared" si="1013"/>
        <v>63.44473359304807</v>
      </c>
      <c r="EU253" s="84">
        <f t="shared" si="1013"/>
        <v>0</v>
      </c>
      <c r="EV253" s="84">
        <f t="shared" si="1013"/>
        <v>0</v>
      </c>
      <c r="EW253" s="84">
        <f t="shared" si="1013"/>
        <v>0</v>
      </c>
      <c r="EX253" s="84">
        <f t="shared" si="1013"/>
        <v>0</v>
      </c>
      <c r="EY253" s="84">
        <f t="shared" si="1013"/>
        <v>78.175401849405333</v>
      </c>
      <c r="EZ253" s="84">
        <f t="shared" si="1013"/>
        <v>588.16620109610074</v>
      </c>
      <c r="FA253" s="84">
        <f t="shared" si="1013"/>
        <v>0</v>
      </c>
      <c r="FB253" s="84">
        <f t="shared" si="1013"/>
        <v>0</v>
      </c>
      <c r="FC253" s="84">
        <f t="shared" si="1013"/>
        <v>9831.137791777106</v>
      </c>
      <c r="FD253" s="84" t="e">
        <f t="shared" si="1013"/>
        <v>#N/A</v>
      </c>
      <c r="FE253" s="84">
        <f t="shared" si="1013"/>
        <v>0</v>
      </c>
      <c r="FF253" s="84">
        <f t="shared" si="1013"/>
        <v>0</v>
      </c>
      <c r="FG253" s="84">
        <f t="shared" si="1013"/>
        <v>0</v>
      </c>
      <c r="FH253" s="84">
        <f t="shared" ref="FH253:FN254" si="1035">FH174*FH$1</f>
        <v>1261.4785894618817</v>
      </c>
      <c r="FI253" s="84">
        <f t="shared" si="1035"/>
        <v>0</v>
      </c>
      <c r="FJ253" s="84">
        <f t="shared" si="1035"/>
        <v>0</v>
      </c>
      <c r="FK253" s="84">
        <f t="shared" si="1035"/>
        <v>0</v>
      </c>
      <c r="FL253" s="84">
        <f t="shared" si="1035"/>
        <v>0</v>
      </c>
      <c r="FM253" s="84">
        <f t="shared" si="1035"/>
        <v>0</v>
      </c>
      <c r="FN253" s="84">
        <f t="shared" si="1035"/>
        <v>0</v>
      </c>
    </row>
    <row r="254" spans="1:170" x14ac:dyDescent="0.25">
      <c r="A254" s="97">
        <v>250</v>
      </c>
      <c r="B254" s="63" t="s">
        <v>150</v>
      </c>
      <c r="D254" s="83">
        <f t="shared" si="1009"/>
        <v>0</v>
      </c>
      <c r="E254" s="83">
        <f t="shared" si="963"/>
        <v>0</v>
      </c>
      <c r="F254" s="83">
        <f t="shared" si="963"/>
        <v>0</v>
      </c>
      <c r="G254" s="83">
        <f t="shared" si="963"/>
        <v>0</v>
      </c>
      <c r="H254" s="83">
        <f t="shared" si="963"/>
        <v>0</v>
      </c>
      <c r="I254" s="83">
        <f t="shared" si="963"/>
        <v>0</v>
      </c>
      <c r="J254" s="83">
        <f t="shared" si="963"/>
        <v>0</v>
      </c>
      <c r="K254" s="83">
        <f t="shared" si="963"/>
        <v>0</v>
      </c>
      <c r="L254" s="83">
        <f t="shared" si="963"/>
        <v>0</v>
      </c>
      <c r="M254" s="83">
        <f t="shared" si="963"/>
        <v>0</v>
      </c>
      <c r="N254" s="83">
        <f t="shared" si="963"/>
        <v>0</v>
      </c>
      <c r="O254" s="83">
        <f t="shared" si="963"/>
        <v>0</v>
      </c>
      <c r="P254" s="83" t="e">
        <f t="shared" si="963"/>
        <v>#N/A</v>
      </c>
      <c r="Q254" s="83">
        <f t="shared" si="963"/>
        <v>0</v>
      </c>
      <c r="R254" s="83">
        <f t="shared" si="963"/>
        <v>0</v>
      </c>
      <c r="S254" s="83">
        <f t="shared" si="963"/>
        <v>0</v>
      </c>
      <c r="T254" s="83">
        <f t="shared" si="963"/>
        <v>44.695026382888905</v>
      </c>
      <c r="U254" s="83">
        <f t="shared" si="963"/>
        <v>0</v>
      </c>
      <c r="V254" s="83">
        <f t="shared" si="963"/>
        <v>2528.4880438780847</v>
      </c>
      <c r="W254" s="83">
        <f t="shared" si="963"/>
        <v>0</v>
      </c>
      <c r="X254" s="83">
        <f t="shared" si="963"/>
        <v>0</v>
      </c>
      <c r="Y254" s="83">
        <f t="shared" si="963"/>
        <v>0</v>
      </c>
      <c r="Z254" s="83">
        <f t="shared" si="963"/>
        <v>0</v>
      </c>
      <c r="AB254" s="83">
        <f t="shared" ref="AB254" si="1036">AB175*AB$1</f>
        <v>0</v>
      </c>
      <c r="AC254" s="83">
        <f t="shared" si="1010"/>
        <v>0</v>
      </c>
      <c r="AD254" s="83">
        <f t="shared" si="1010"/>
        <v>0</v>
      </c>
      <c r="AE254" s="83">
        <f t="shared" si="1010"/>
        <v>0</v>
      </c>
      <c r="AF254" s="83">
        <f t="shared" si="1010"/>
        <v>0</v>
      </c>
      <c r="AG254" s="83">
        <f t="shared" si="1010"/>
        <v>0</v>
      </c>
      <c r="AH254" s="83">
        <f t="shared" si="1010"/>
        <v>0</v>
      </c>
      <c r="AI254" s="83">
        <f t="shared" si="1010"/>
        <v>0</v>
      </c>
      <c r="AJ254" s="83">
        <f t="shared" si="1010"/>
        <v>0</v>
      </c>
      <c r="AK254" s="83">
        <f t="shared" si="1010"/>
        <v>0</v>
      </c>
      <c r="AL254" s="83">
        <f t="shared" si="1010"/>
        <v>0</v>
      </c>
      <c r="AM254" s="83">
        <f t="shared" si="1010"/>
        <v>0</v>
      </c>
      <c r="AN254" s="83" t="e">
        <f t="shared" si="1010"/>
        <v>#N/A</v>
      </c>
      <c r="AO254" s="83">
        <f t="shared" si="1010"/>
        <v>0</v>
      </c>
      <c r="AP254" s="83">
        <f t="shared" si="1010"/>
        <v>0</v>
      </c>
      <c r="AQ254" s="83">
        <f t="shared" si="1010"/>
        <v>0</v>
      </c>
      <c r="AR254" s="83">
        <f t="shared" si="1010"/>
        <v>38.915497109239482</v>
      </c>
      <c r="AS254" s="83">
        <f t="shared" si="1010"/>
        <v>0</v>
      </c>
      <c r="AT254" s="83">
        <f t="shared" si="1010"/>
        <v>2222.3118653491429</v>
      </c>
      <c r="AU254" s="83">
        <f t="shared" si="1010"/>
        <v>0</v>
      </c>
      <c r="AV254" s="83">
        <f t="shared" si="1010"/>
        <v>0</v>
      </c>
      <c r="AW254" s="83">
        <f t="shared" si="1010"/>
        <v>0</v>
      </c>
      <c r="AX254" s="83">
        <f t="shared" si="1010"/>
        <v>0</v>
      </c>
      <c r="AZ254" s="83">
        <f t="shared" ref="AZ254" si="1037">AZ175*AZ$1</f>
        <v>0</v>
      </c>
      <c r="BA254" s="83">
        <f t="shared" si="1010"/>
        <v>0</v>
      </c>
      <c r="BB254" s="83">
        <f t="shared" si="1010"/>
        <v>0</v>
      </c>
      <c r="BC254" s="83">
        <f t="shared" si="1010"/>
        <v>0</v>
      </c>
      <c r="BD254" s="83">
        <f t="shared" si="1010"/>
        <v>0</v>
      </c>
      <c r="BE254" s="83">
        <f t="shared" si="1010"/>
        <v>0</v>
      </c>
      <c r="BF254" s="83">
        <f t="shared" si="1010"/>
        <v>0</v>
      </c>
      <c r="BG254" s="83">
        <f t="shared" si="1010"/>
        <v>0</v>
      </c>
      <c r="BH254" s="83">
        <f t="shared" si="1010"/>
        <v>0</v>
      </c>
      <c r="BI254" s="83">
        <f t="shared" si="1010"/>
        <v>0</v>
      </c>
      <c r="BJ254" s="83">
        <f t="shared" si="1010"/>
        <v>0</v>
      </c>
      <c r="BK254" s="83">
        <f t="shared" si="1010"/>
        <v>0</v>
      </c>
      <c r="BL254" s="83" t="e">
        <f t="shared" si="1010"/>
        <v>#N/A</v>
      </c>
      <c r="BM254" s="83">
        <f t="shared" si="1010"/>
        <v>0</v>
      </c>
      <c r="BN254" s="83">
        <f t="shared" si="1010"/>
        <v>0</v>
      </c>
      <c r="BO254" s="83">
        <f t="shared" si="1010"/>
        <v>0</v>
      </c>
      <c r="BP254" s="83">
        <f t="shared" si="1010"/>
        <v>42.768516625005759</v>
      </c>
      <c r="BQ254" s="83">
        <f t="shared" si="1010"/>
        <v>0</v>
      </c>
      <c r="BR254" s="83">
        <f t="shared" si="1010"/>
        <v>2487.4279934462238</v>
      </c>
      <c r="BS254" s="83">
        <f t="shared" si="1010"/>
        <v>0</v>
      </c>
      <c r="BT254" s="83">
        <f t="shared" si="1010"/>
        <v>0</v>
      </c>
      <c r="BU254" s="83">
        <f t="shared" si="1010"/>
        <v>0</v>
      </c>
      <c r="BV254" s="83">
        <f t="shared" si="1010"/>
        <v>0</v>
      </c>
      <c r="BX254" s="83">
        <f t="shared" ref="BX254" si="1038">BX175*BX$1</f>
        <v>0</v>
      </c>
      <c r="BY254" s="83">
        <f t="shared" si="1010"/>
        <v>0</v>
      </c>
      <c r="BZ254" s="83">
        <f t="shared" si="1010"/>
        <v>0</v>
      </c>
      <c r="CA254" s="83">
        <f t="shared" si="1010"/>
        <v>0</v>
      </c>
      <c r="CB254" s="83">
        <f t="shared" si="1010"/>
        <v>0</v>
      </c>
      <c r="CC254" s="83">
        <f t="shared" si="1010"/>
        <v>0</v>
      </c>
      <c r="CD254" s="83">
        <f t="shared" si="1010"/>
        <v>0</v>
      </c>
      <c r="CE254" s="83">
        <f t="shared" si="1010"/>
        <v>0</v>
      </c>
      <c r="CF254" s="83">
        <f t="shared" si="1010"/>
        <v>0</v>
      </c>
      <c r="CG254" s="83">
        <f t="shared" si="1010"/>
        <v>0</v>
      </c>
      <c r="CH254" s="83">
        <f t="shared" si="1010"/>
        <v>0</v>
      </c>
      <c r="CI254" s="83">
        <f t="shared" si="1010"/>
        <v>0</v>
      </c>
      <c r="CJ254" s="83" t="e">
        <f t="shared" si="1010"/>
        <v>#N/A</v>
      </c>
      <c r="CK254" s="83">
        <f t="shared" si="1010"/>
        <v>0</v>
      </c>
      <c r="CL254" s="83">
        <f t="shared" si="1010"/>
        <v>0</v>
      </c>
      <c r="CM254" s="83">
        <f t="shared" si="1010"/>
        <v>0</v>
      </c>
      <c r="CN254" s="83">
        <f t="shared" si="984"/>
        <v>32.750665884013422</v>
      </c>
      <c r="CO254" s="83">
        <f t="shared" si="984"/>
        <v>0</v>
      </c>
      <c r="CP254" s="83">
        <f t="shared" si="984"/>
        <v>2595.4007186559329</v>
      </c>
      <c r="CQ254" s="83">
        <f t="shared" si="984"/>
        <v>0</v>
      </c>
      <c r="CR254" s="83">
        <f t="shared" si="984"/>
        <v>0</v>
      </c>
      <c r="CS254" s="83">
        <f t="shared" si="984"/>
        <v>0</v>
      </c>
      <c r="CT254" s="83">
        <f t="shared" si="984"/>
        <v>0</v>
      </c>
      <c r="CV254" s="83">
        <f t="shared" ref="CV254" si="1039">CV175*CV$1</f>
        <v>0</v>
      </c>
      <c r="CW254" s="83">
        <f t="shared" si="984"/>
        <v>0</v>
      </c>
      <c r="CX254" s="83">
        <f t="shared" si="984"/>
        <v>0</v>
      </c>
      <c r="CY254" s="83">
        <f t="shared" si="984"/>
        <v>0</v>
      </c>
      <c r="CZ254" s="83">
        <f t="shared" si="984"/>
        <v>0</v>
      </c>
      <c r="DA254" s="83">
        <f t="shared" si="984"/>
        <v>0</v>
      </c>
      <c r="DB254" s="83">
        <f t="shared" si="984"/>
        <v>0</v>
      </c>
      <c r="DC254" s="83">
        <f t="shared" si="984"/>
        <v>0</v>
      </c>
      <c r="DD254" s="83">
        <f t="shared" si="984"/>
        <v>0</v>
      </c>
      <c r="DE254" s="83">
        <f t="shared" si="984"/>
        <v>0</v>
      </c>
      <c r="DF254" s="83">
        <f t="shared" si="984"/>
        <v>0</v>
      </c>
      <c r="DG254" s="83">
        <f t="shared" si="1013"/>
        <v>0</v>
      </c>
      <c r="DH254" s="83" t="e">
        <f t="shared" si="1013"/>
        <v>#N/A</v>
      </c>
      <c r="DI254" s="83">
        <f t="shared" si="1013"/>
        <v>0</v>
      </c>
      <c r="DJ254" s="83">
        <f t="shared" si="1013"/>
        <v>0</v>
      </c>
      <c r="DK254" s="83">
        <f t="shared" si="1013"/>
        <v>0</v>
      </c>
      <c r="DL254" s="83">
        <f t="shared" si="1013"/>
        <v>34.291873690319939</v>
      </c>
      <c r="DM254" s="83">
        <f t="shared" si="1013"/>
        <v>0</v>
      </c>
      <c r="DN254" s="83">
        <f t="shared" si="1013"/>
        <v>3004.9873945688228</v>
      </c>
      <c r="DO254" s="83">
        <f t="shared" si="1013"/>
        <v>0</v>
      </c>
      <c r="DP254" s="83">
        <f t="shared" si="1013"/>
        <v>0</v>
      </c>
      <c r="DQ254" s="83">
        <f t="shared" si="1013"/>
        <v>0</v>
      </c>
      <c r="DR254" s="83">
        <f t="shared" si="1013"/>
        <v>0</v>
      </c>
      <c r="DT254" s="83">
        <f t="shared" ref="DT254" si="1040">DT175*DT$1</f>
        <v>0</v>
      </c>
      <c r="DU254" s="83">
        <f t="shared" si="1013"/>
        <v>0</v>
      </c>
      <c r="DV254" s="83">
        <f t="shared" si="1013"/>
        <v>0</v>
      </c>
      <c r="DW254" s="83">
        <f t="shared" si="1013"/>
        <v>0</v>
      </c>
      <c r="DX254" s="83">
        <f t="shared" si="1013"/>
        <v>0</v>
      </c>
      <c r="DY254" s="83">
        <f t="shared" si="1013"/>
        <v>0</v>
      </c>
      <c r="DZ254" s="83">
        <f t="shared" si="1013"/>
        <v>0</v>
      </c>
      <c r="EA254" s="83">
        <f t="shared" si="1013"/>
        <v>0</v>
      </c>
      <c r="EB254" s="83">
        <f t="shared" si="1013"/>
        <v>0</v>
      </c>
      <c r="EC254" s="83">
        <f t="shared" si="1013"/>
        <v>0</v>
      </c>
      <c r="ED254" s="83">
        <f t="shared" si="1013"/>
        <v>0</v>
      </c>
      <c r="EE254" s="83">
        <f t="shared" si="1013"/>
        <v>0</v>
      </c>
      <c r="EF254" s="83" t="e">
        <f t="shared" si="1013"/>
        <v>#N/A</v>
      </c>
      <c r="EG254" s="83">
        <f t="shared" si="1013"/>
        <v>0</v>
      </c>
      <c r="EH254" s="83">
        <f t="shared" si="1013"/>
        <v>0</v>
      </c>
      <c r="EI254" s="83">
        <f t="shared" si="1013"/>
        <v>0</v>
      </c>
      <c r="EJ254" s="83">
        <f t="shared" si="1013"/>
        <v>41.22730881869925</v>
      </c>
      <c r="EK254" s="83">
        <f t="shared" si="1013"/>
        <v>0</v>
      </c>
      <c r="EL254" s="83">
        <f t="shared" si="1013"/>
        <v>3240.1955846970163</v>
      </c>
      <c r="EM254" s="83">
        <f t="shared" si="1013"/>
        <v>0</v>
      </c>
      <c r="EN254" s="83">
        <f t="shared" si="1013"/>
        <v>0</v>
      </c>
      <c r="EO254" s="83">
        <f t="shared" si="1013"/>
        <v>0</v>
      </c>
      <c r="EP254" s="83">
        <f t="shared" si="1013"/>
        <v>0</v>
      </c>
      <c r="ER254" s="83">
        <f t="shared" ref="ER254" si="1041">ER175*ER$1</f>
        <v>0</v>
      </c>
      <c r="ES254" s="83">
        <f t="shared" si="1013"/>
        <v>0</v>
      </c>
      <c r="ET254" s="83">
        <f t="shared" si="1013"/>
        <v>0</v>
      </c>
      <c r="EU254" s="83">
        <f t="shared" si="1013"/>
        <v>0</v>
      </c>
      <c r="EV254" s="83">
        <f t="shared" si="1013"/>
        <v>0</v>
      </c>
      <c r="EW254" s="83">
        <f t="shared" si="1013"/>
        <v>0</v>
      </c>
      <c r="EX254" s="83">
        <f t="shared" si="1013"/>
        <v>0</v>
      </c>
      <c r="EY254" s="83">
        <f t="shared" si="1013"/>
        <v>0</v>
      </c>
      <c r="EZ254" s="83">
        <f t="shared" si="1013"/>
        <v>0</v>
      </c>
      <c r="FA254" s="83">
        <f t="shared" si="1013"/>
        <v>0</v>
      </c>
      <c r="FB254" s="83">
        <f t="shared" si="1013"/>
        <v>0</v>
      </c>
      <c r="FC254" s="83">
        <f t="shared" si="1013"/>
        <v>0</v>
      </c>
      <c r="FD254" s="83" t="e">
        <f t="shared" si="1013"/>
        <v>#N/A</v>
      </c>
      <c r="FE254" s="83">
        <f t="shared" si="1013"/>
        <v>0</v>
      </c>
      <c r="FF254" s="83">
        <f t="shared" si="1013"/>
        <v>0</v>
      </c>
      <c r="FG254" s="83">
        <f t="shared" si="1013"/>
        <v>0</v>
      </c>
      <c r="FH254" s="83">
        <f t="shared" si="1035"/>
        <v>43.539120528159025</v>
      </c>
      <c r="FI254" s="83">
        <f t="shared" si="1035"/>
        <v>0</v>
      </c>
      <c r="FJ254" s="83">
        <f t="shared" si="1035"/>
        <v>3553.9754762688954</v>
      </c>
      <c r="FK254" s="83">
        <f t="shared" si="1035"/>
        <v>0</v>
      </c>
      <c r="FL254" s="83">
        <f t="shared" si="1035"/>
        <v>0</v>
      </c>
      <c r="FM254" s="83">
        <f t="shared" si="1035"/>
        <v>0</v>
      </c>
      <c r="FN254" s="83">
        <f t="shared" si="1035"/>
        <v>0</v>
      </c>
    </row>
    <row r="255" spans="1:170" x14ac:dyDescent="0.25">
      <c r="A255" s="97">
        <v>251</v>
      </c>
      <c r="B255" s="62" t="s">
        <v>151</v>
      </c>
      <c r="D255" s="84">
        <f t="shared" si="1009"/>
        <v>0</v>
      </c>
      <c r="E255" s="84">
        <f t="shared" si="963"/>
        <v>0</v>
      </c>
      <c r="F255" s="84">
        <f t="shared" si="963"/>
        <v>0</v>
      </c>
      <c r="G255" s="84">
        <f t="shared" si="963"/>
        <v>0</v>
      </c>
      <c r="H255" s="84">
        <f t="shared" si="963"/>
        <v>0</v>
      </c>
      <c r="I255" s="84">
        <f t="shared" si="963"/>
        <v>0</v>
      </c>
      <c r="J255" s="84">
        <f t="shared" si="963"/>
        <v>0</v>
      </c>
      <c r="K255" s="84">
        <f t="shared" si="963"/>
        <v>0</v>
      </c>
      <c r="L255" s="84">
        <f t="shared" si="963"/>
        <v>0</v>
      </c>
      <c r="M255" s="84">
        <f t="shared" si="963"/>
        <v>0</v>
      </c>
      <c r="N255" s="84">
        <f t="shared" si="963"/>
        <v>0</v>
      </c>
      <c r="O255" s="84">
        <f t="shared" si="963"/>
        <v>534.61724705913412</v>
      </c>
      <c r="P255" s="84" t="e">
        <f t="shared" si="963"/>
        <v>#N/A</v>
      </c>
      <c r="Q255" s="84">
        <f t="shared" si="963"/>
        <v>0</v>
      </c>
      <c r="R255" s="84">
        <f t="shared" si="963"/>
        <v>0</v>
      </c>
      <c r="S255" s="84">
        <f t="shared" si="963"/>
        <v>0</v>
      </c>
      <c r="T255" s="84">
        <f t="shared" si="963"/>
        <v>162.98272551691389</v>
      </c>
      <c r="U255" s="84">
        <f t="shared" si="963"/>
        <v>0</v>
      </c>
      <c r="V255" s="84">
        <f t="shared" si="963"/>
        <v>0</v>
      </c>
      <c r="W255" s="84">
        <f t="shared" si="963"/>
        <v>0</v>
      </c>
      <c r="X255" s="84">
        <f t="shared" si="963"/>
        <v>0</v>
      </c>
      <c r="Y255" s="84">
        <f t="shared" ref="E255:Z261" si="1042">Y176*Y$1</f>
        <v>0</v>
      </c>
      <c r="Z255" s="84">
        <f t="shared" si="1042"/>
        <v>0</v>
      </c>
      <c r="AB255" s="84">
        <f t="shared" ref="AB255" si="1043">AB176*AB$1</f>
        <v>0</v>
      </c>
      <c r="AC255" s="84">
        <f t="shared" si="1010"/>
        <v>0</v>
      </c>
      <c r="AD255" s="84">
        <f t="shared" si="1010"/>
        <v>0</v>
      </c>
      <c r="AE255" s="84">
        <f t="shared" si="1010"/>
        <v>0</v>
      </c>
      <c r="AF255" s="84">
        <f t="shared" ref="AF255:CQ255" si="1044">AF176*AF$1</f>
        <v>0</v>
      </c>
      <c r="AG255" s="84">
        <f t="shared" si="1044"/>
        <v>0</v>
      </c>
      <c r="AH255" s="84">
        <f t="shared" si="1044"/>
        <v>0</v>
      </c>
      <c r="AI255" s="84">
        <f t="shared" si="1044"/>
        <v>0</v>
      </c>
      <c r="AJ255" s="84">
        <f t="shared" si="1044"/>
        <v>0</v>
      </c>
      <c r="AK255" s="84">
        <f t="shared" si="1044"/>
        <v>0</v>
      </c>
      <c r="AL255" s="84">
        <f t="shared" si="1044"/>
        <v>0</v>
      </c>
      <c r="AM255" s="84">
        <f t="shared" si="1044"/>
        <v>538.5259028053016</v>
      </c>
      <c r="AN255" s="84" t="e">
        <f t="shared" si="1044"/>
        <v>#N/A</v>
      </c>
      <c r="AO255" s="84">
        <f t="shared" si="1044"/>
        <v>0</v>
      </c>
      <c r="AP255" s="84">
        <f t="shared" si="1044"/>
        <v>0</v>
      </c>
      <c r="AQ255" s="84">
        <f t="shared" si="1044"/>
        <v>0</v>
      </c>
      <c r="AR255" s="84">
        <f t="shared" si="1044"/>
        <v>142.56172208335255</v>
      </c>
      <c r="AS255" s="84">
        <f t="shared" si="1044"/>
        <v>0</v>
      </c>
      <c r="AT255" s="84">
        <f t="shared" si="1044"/>
        <v>0</v>
      </c>
      <c r="AU255" s="84">
        <f t="shared" si="1044"/>
        <v>0</v>
      </c>
      <c r="AV255" s="84">
        <f t="shared" si="1044"/>
        <v>0</v>
      </c>
      <c r="AW255" s="84">
        <f t="shared" si="1044"/>
        <v>0</v>
      </c>
      <c r="AX255" s="84">
        <f t="shared" si="1044"/>
        <v>0</v>
      </c>
      <c r="AZ255" s="84">
        <f t="shared" ref="AZ255" si="1045">AZ176*AZ$1</f>
        <v>0</v>
      </c>
      <c r="BA255" s="84">
        <f t="shared" si="1044"/>
        <v>0</v>
      </c>
      <c r="BB255" s="84">
        <f t="shared" si="1044"/>
        <v>0</v>
      </c>
      <c r="BC255" s="84">
        <f t="shared" si="1044"/>
        <v>0</v>
      </c>
      <c r="BD255" s="84">
        <f t="shared" si="1044"/>
        <v>0</v>
      </c>
      <c r="BE255" s="84">
        <f t="shared" si="1044"/>
        <v>0</v>
      </c>
      <c r="BF255" s="84">
        <f t="shared" si="1044"/>
        <v>0</v>
      </c>
      <c r="BG255" s="84">
        <f t="shared" si="1044"/>
        <v>0</v>
      </c>
      <c r="BH255" s="84">
        <f t="shared" si="1044"/>
        <v>0</v>
      </c>
      <c r="BI255" s="84">
        <f t="shared" si="1044"/>
        <v>0</v>
      </c>
      <c r="BJ255" s="84">
        <f t="shared" si="1044"/>
        <v>0</v>
      </c>
      <c r="BK255" s="84">
        <f t="shared" si="1044"/>
        <v>567.62367336010414</v>
      </c>
      <c r="BL255" s="84" t="e">
        <f t="shared" si="1044"/>
        <v>#N/A</v>
      </c>
      <c r="BM255" s="84">
        <f t="shared" si="1044"/>
        <v>0</v>
      </c>
      <c r="BN255" s="84">
        <f t="shared" si="1044"/>
        <v>0</v>
      </c>
      <c r="BO255" s="84">
        <f t="shared" si="1044"/>
        <v>0</v>
      </c>
      <c r="BP255" s="84">
        <f t="shared" si="1044"/>
        <v>156.43259234011117</v>
      </c>
      <c r="BQ255" s="84">
        <f t="shared" si="1044"/>
        <v>0</v>
      </c>
      <c r="BR255" s="84">
        <f t="shared" si="1044"/>
        <v>0</v>
      </c>
      <c r="BS255" s="84">
        <f t="shared" si="1044"/>
        <v>0</v>
      </c>
      <c r="BT255" s="84">
        <f t="shared" si="1044"/>
        <v>0</v>
      </c>
      <c r="BU255" s="84">
        <f t="shared" si="1044"/>
        <v>0</v>
      </c>
      <c r="BV255" s="84">
        <f t="shared" si="1044"/>
        <v>0</v>
      </c>
      <c r="BX255" s="84">
        <f t="shared" ref="BX255" si="1046">BX176*BX$1</f>
        <v>0</v>
      </c>
      <c r="BY255" s="84">
        <f t="shared" si="1044"/>
        <v>0</v>
      </c>
      <c r="BZ255" s="84">
        <f t="shared" si="1044"/>
        <v>0</v>
      </c>
      <c r="CA255" s="84">
        <f t="shared" si="1044"/>
        <v>0</v>
      </c>
      <c r="CB255" s="84">
        <f t="shared" si="1044"/>
        <v>0</v>
      </c>
      <c r="CC255" s="84">
        <f t="shared" si="1044"/>
        <v>0</v>
      </c>
      <c r="CD255" s="84">
        <f t="shared" si="1044"/>
        <v>0</v>
      </c>
      <c r="CE255" s="84">
        <f t="shared" si="1044"/>
        <v>0</v>
      </c>
      <c r="CF255" s="84">
        <f t="shared" si="1044"/>
        <v>0</v>
      </c>
      <c r="CG255" s="84">
        <f t="shared" si="1044"/>
        <v>0</v>
      </c>
      <c r="CH255" s="84">
        <f t="shared" si="1044"/>
        <v>0</v>
      </c>
      <c r="CI255" s="84">
        <f t="shared" si="1044"/>
        <v>608.88170623631675</v>
      </c>
      <c r="CJ255" s="84" t="e">
        <f t="shared" si="1044"/>
        <v>#N/A</v>
      </c>
      <c r="CK255" s="84">
        <f t="shared" si="1044"/>
        <v>0</v>
      </c>
      <c r="CL255" s="84">
        <f t="shared" si="1044"/>
        <v>0</v>
      </c>
      <c r="CM255" s="84">
        <f t="shared" si="1044"/>
        <v>0</v>
      </c>
      <c r="CN255" s="84">
        <f t="shared" si="1044"/>
        <v>120.2142088919081</v>
      </c>
      <c r="CO255" s="84">
        <f t="shared" si="1044"/>
        <v>0</v>
      </c>
      <c r="CP255" s="84">
        <f t="shared" si="1044"/>
        <v>0</v>
      </c>
      <c r="CQ255" s="84">
        <f t="shared" si="1044"/>
        <v>0</v>
      </c>
      <c r="CR255" s="84">
        <f t="shared" si="984"/>
        <v>0</v>
      </c>
      <c r="CS255" s="84">
        <f t="shared" si="984"/>
        <v>0</v>
      </c>
      <c r="CT255" s="84">
        <f t="shared" si="984"/>
        <v>0</v>
      </c>
      <c r="CV255" s="84">
        <f t="shared" ref="CV255" si="1047">CV176*CV$1</f>
        <v>0</v>
      </c>
      <c r="CW255" s="84">
        <f t="shared" si="984"/>
        <v>0</v>
      </c>
      <c r="CX255" s="84">
        <f t="shared" si="984"/>
        <v>0</v>
      </c>
      <c r="CY255" s="84">
        <f t="shared" si="984"/>
        <v>0</v>
      </c>
      <c r="CZ255" s="84">
        <f t="shared" si="984"/>
        <v>0</v>
      </c>
      <c r="DA255" s="84">
        <f t="shared" si="984"/>
        <v>0</v>
      </c>
      <c r="DB255" s="84">
        <f t="shared" si="984"/>
        <v>0</v>
      </c>
      <c r="DC255" s="84">
        <f t="shared" si="984"/>
        <v>0</v>
      </c>
      <c r="DD255" s="84">
        <f t="shared" si="984"/>
        <v>0</v>
      </c>
      <c r="DE255" s="84">
        <f t="shared" si="984"/>
        <v>0</v>
      </c>
      <c r="DF255" s="84">
        <f t="shared" si="984"/>
        <v>0</v>
      </c>
      <c r="DG255" s="84">
        <f t="shared" si="1013"/>
        <v>608.44741115340935</v>
      </c>
      <c r="DH255" s="84" t="e">
        <f t="shared" si="1013"/>
        <v>#N/A</v>
      </c>
      <c r="DI255" s="84">
        <f t="shared" si="1013"/>
        <v>0</v>
      </c>
      <c r="DJ255" s="84">
        <f t="shared" si="1013"/>
        <v>0</v>
      </c>
      <c r="DK255" s="84">
        <f t="shared" si="1013"/>
        <v>0</v>
      </c>
      <c r="DL255" s="84">
        <f t="shared" si="1013"/>
        <v>125.60843621398089</v>
      </c>
      <c r="DM255" s="84">
        <f t="shared" si="1013"/>
        <v>0</v>
      </c>
      <c r="DN255" s="84">
        <f t="shared" si="1013"/>
        <v>0</v>
      </c>
      <c r="DO255" s="84">
        <f t="shared" si="1013"/>
        <v>0</v>
      </c>
      <c r="DP255" s="84">
        <f t="shared" si="1013"/>
        <v>0</v>
      </c>
      <c r="DQ255" s="84">
        <f t="shared" si="1013"/>
        <v>0</v>
      </c>
      <c r="DR255" s="84">
        <f t="shared" si="1013"/>
        <v>0</v>
      </c>
      <c r="DT255" s="84">
        <f t="shared" ref="DT255" si="1048">DT176*DT$1</f>
        <v>0</v>
      </c>
      <c r="DU255" s="84">
        <f t="shared" si="1013"/>
        <v>0</v>
      </c>
      <c r="DV255" s="84">
        <f t="shared" si="1013"/>
        <v>0</v>
      </c>
      <c r="DW255" s="84">
        <f t="shared" si="1013"/>
        <v>0</v>
      </c>
      <c r="DX255" s="84">
        <f t="shared" si="1013"/>
        <v>0</v>
      </c>
      <c r="DY255" s="84">
        <f t="shared" si="1013"/>
        <v>0</v>
      </c>
      <c r="DZ255" s="84">
        <f t="shared" si="1013"/>
        <v>0</v>
      </c>
      <c r="EA255" s="84">
        <f t="shared" si="1013"/>
        <v>0</v>
      </c>
      <c r="EB255" s="84">
        <f t="shared" si="1013"/>
        <v>0</v>
      </c>
      <c r="EC255" s="84">
        <f t="shared" si="1013"/>
        <v>0</v>
      </c>
      <c r="ED255" s="84">
        <f t="shared" si="1013"/>
        <v>0</v>
      </c>
      <c r="EE255" s="84">
        <f t="shared" si="1013"/>
        <v>761.31928033684972</v>
      </c>
      <c r="EF255" s="84" t="e">
        <f t="shared" si="1013"/>
        <v>#N/A</v>
      </c>
      <c r="EG255" s="84">
        <f t="shared" si="1013"/>
        <v>0</v>
      </c>
      <c r="EH255" s="84">
        <f t="shared" si="1013"/>
        <v>0</v>
      </c>
      <c r="EI255" s="84">
        <f t="shared" si="1013"/>
        <v>0</v>
      </c>
      <c r="EJ255" s="84">
        <f t="shared" si="1013"/>
        <v>151.03836501803838</v>
      </c>
      <c r="EK255" s="84">
        <f t="shared" si="1013"/>
        <v>0</v>
      </c>
      <c r="EL255" s="84">
        <f t="shared" si="1013"/>
        <v>0</v>
      </c>
      <c r="EM255" s="84">
        <f t="shared" si="1013"/>
        <v>0</v>
      </c>
      <c r="EN255" s="84">
        <f t="shared" si="1013"/>
        <v>0</v>
      </c>
      <c r="EO255" s="84">
        <f t="shared" si="1013"/>
        <v>0</v>
      </c>
      <c r="EP255" s="84">
        <f t="shared" si="1013"/>
        <v>0</v>
      </c>
      <c r="ER255" s="84">
        <f t="shared" ref="ER255" si="1049">ER176*ER$1</f>
        <v>0</v>
      </c>
      <c r="ES255" s="84">
        <f t="shared" si="1013"/>
        <v>0</v>
      </c>
      <c r="ET255" s="84">
        <f t="shared" si="1013"/>
        <v>0</v>
      </c>
      <c r="EU255" s="84">
        <f t="shared" si="1013"/>
        <v>0</v>
      </c>
      <c r="EV255" s="84">
        <f t="shared" si="1013"/>
        <v>0</v>
      </c>
      <c r="EW255" s="84">
        <f t="shared" si="1013"/>
        <v>0</v>
      </c>
      <c r="EX255" s="84">
        <f t="shared" si="1013"/>
        <v>0</v>
      </c>
      <c r="EY255" s="84">
        <f t="shared" si="1013"/>
        <v>0</v>
      </c>
      <c r="EZ255" s="84">
        <f t="shared" si="1013"/>
        <v>0</v>
      </c>
      <c r="FA255" s="84">
        <f t="shared" si="1013"/>
        <v>0</v>
      </c>
      <c r="FB255" s="84">
        <f t="shared" ref="FB255:FN255" si="1050">FB176*FB$1</f>
        <v>0</v>
      </c>
      <c r="FC255" s="84">
        <f t="shared" si="1050"/>
        <v>809.09173945667476</v>
      </c>
      <c r="FD255" s="84" t="e">
        <f t="shared" si="1050"/>
        <v>#N/A</v>
      </c>
      <c r="FE255" s="84">
        <f t="shared" si="1050"/>
        <v>0</v>
      </c>
      <c r="FF255" s="84">
        <f t="shared" si="1050"/>
        <v>0</v>
      </c>
      <c r="FG255" s="84">
        <f t="shared" si="1050"/>
        <v>0</v>
      </c>
      <c r="FH255" s="84">
        <f t="shared" si="1050"/>
        <v>158.74440404957096</v>
      </c>
      <c r="FI255" s="84">
        <f t="shared" si="1050"/>
        <v>0</v>
      </c>
      <c r="FJ255" s="84">
        <f t="shared" si="1050"/>
        <v>0</v>
      </c>
      <c r="FK255" s="84">
        <f t="shared" si="1050"/>
        <v>0</v>
      </c>
      <c r="FL255" s="84">
        <f t="shared" si="1050"/>
        <v>0</v>
      </c>
      <c r="FM255" s="84">
        <f t="shared" si="1050"/>
        <v>0</v>
      </c>
      <c r="FN255" s="84">
        <f t="shared" si="1050"/>
        <v>0</v>
      </c>
    </row>
    <row r="256" spans="1:170" x14ac:dyDescent="0.25">
      <c r="A256" s="97">
        <v>252</v>
      </c>
      <c r="B256" s="63" t="s">
        <v>152</v>
      </c>
      <c r="D256" s="83">
        <f t="shared" si="1009"/>
        <v>0</v>
      </c>
      <c r="E256" s="83">
        <f t="shared" si="1042"/>
        <v>0</v>
      </c>
      <c r="F256" s="83">
        <f t="shared" si="1042"/>
        <v>0</v>
      </c>
      <c r="G256" s="83">
        <f t="shared" si="1042"/>
        <v>0</v>
      </c>
      <c r="H256" s="83">
        <f t="shared" si="1042"/>
        <v>0</v>
      </c>
      <c r="I256" s="83">
        <f t="shared" si="1042"/>
        <v>215.88142927817822</v>
      </c>
      <c r="J256" s="83">
        <f t="shared" si="1042"/>
        <v>0</v>
      </c>
      <c r="K256" s="83">
        <f t="shared" si="1042"/>
        <v>0</v>
      </c>
      <c r="L256" s="83">
        <f t="shared" si="1042"/>
        <v>0</v>
      </c>
      <c r="M256" s="83">
        <f t="shared" si="1042"/>
        <v>0</v>
      </c>
      <c r="N256" s="83">
        <f t="shared" si="1042"/>
        <v>0</v>
      </c>
      <c r="O256" s="83">
        <f t="shared" si="1042"/>
        <v>1180.848330425496</v>
      </c>
      <c r="P256" s="83" t="e">
        <f t="shared" si="1042"/>
        <v>#N/A</v>
      </c>
      <c r="Q256" s="83">
        <f t="shared" si="1042"/>
        <v>60.148265641066587</v>
      </c>
      <c r="R256" s="83">
        <f t="shared" si="1042"/>
        <v>0</v>
      </c>
      <c r="S256" s="83">
        <f t="shared" si="1042"/>
        <v>0</v>
      </c>
      <c r="T256" s="83">
        <f t="shared" si="1042"/>
        <v>0</v>
      </c>
      <c r="U256" s="83">
        <f t="shared" si="1042"/>
        <v>0</v>
      </c>
      <c r="V256" s="83">
        <f t="shared" si="1042"/>
        <v>0</v>
      </c>
      <c r="W256" s="83">
        <f t="shared" si="1042"/>
        <v>0</v>
      </c>
      <c r="X256" s="83">
        <f t="shared" si="1042"/>
        <v>0</v>
      </c>
      <c r="Y256" s="83">
        <f t="shared" si="1042"/>
        <v>0</v>
      </c>
      <c r="Z256" s="83">
        <f t="shared" si="1042"/>
        <v>0</v>
      </c>
      <c r="AB256" s="83">
        <f t="shared" ref="AB256:AX256" si="1051">AB177*AB$1</f>
        <v>0</v>
      </c>
      <c r="AC256" s="83">
        <f t="shared" si="1051"/>
        <v>0</v>
      </c>
      <c r="AD256" s="83">
        <f t="shared" si="1051"/>
        <v>0</v>
      </c>
      <c r="AE256" s="83">
        <f t="shared" si="1051"/>
        <v>0</v>
      </c>
      <c r="AF256" s="83">
        <f t="shared" si="1051"/>
        <v>0</v>
      </c>
      <c r="AG256" s="83">
        <f t="shared" si="1051"/>
        <v>215.88142927817822</v>
      </c>
      <c r="AH256" s="83">
        <f t="shared" si="1051"/>
        <v>0</v>
      </c>
      <c r="AI256" s="83">
        <f t="shared" si="1051"/>
        <v>0</v>
      </c>
      <c r="AJ256" s="83">
        <f t="shared" si="1051"/>
        <v>0</v>
      </c>
      <c r="AK256" s="83">
        <f t="shared" si="1051"/>
        <v>0</v>
      </c>
      <c r="AL256" s="83">
        <f t="shared" si="1051"/>
        <v>0</v>
      </c>
      <c r="AM256" s="83">
        <f t="shared" si="1051"/>
        <v>1188.665641917831</v>
      </c>
      <c r="AN256" s="83" t="e">
        <f t="shared" si="1051"/>
        <v>#N/A</v>
      </c>
      <c r="AO256" s="83">
        <f t="shared" si="1051"/>
        <v>61.603465616253679</v>
      </c>
      <c r="AP256" s="83">
        <f t="shared" si="1051"/>
        <v>0</v>
      </c>
      <c r="AQ256" s="83">
        <f t="shared" si="1051"/>
        <v>0</v>
      </c>
      <c r="AR256" s="83">
        <f t="shared" si="1051"/>
        <v>0</v>
      </c>
      <c r="AS256" s="83">
        <f t="shared" si="1051"/>
        <v>0</v>
      </c>
      <c r="AT256" s="83">
        <f t="shared" si="1051"/>
        <v>0</v>
      </c>
      <c r="AU256" s="83">
        <f t="shared" si="1051"/>
        <v>0</v>
      </c>
      <c r="AV256" s="83">
        <f t="shared" si="1051"/>
        <v>0</v>
      </c>
      <c r="AW256" s="83">
        <f t="shared" si="1051"/>
        <v>0</v>
      </c>
      <c r="AX256" s="83">
        <f t="shared" si="1051"/>
        <v>0</v>
      </c>
      <c r="AZ256" s="83">
        <f t="shared" ref="AZ256:BV256" si="1052">AZ177*AZ$1</f>
        <v>0</v>
      </c>
      <c r="BA256" s="83">
        <f t="shared" si="1052"/>
        <v>0</v>
      </c>
      <c r="BB256" s="83">
        <f t="shared" si="1052"/>
        <v>0</v>
      </c>
      <c r="BC256" s="83">
        <f t="shared" si="1052"/>
        <v>0</v>
      </c>
      <c r="BD256" s="83">
        <f t="shared" si="1052"/>
        <v>0</v>
      </c>
      <c r="BE256" s="83">
        <f t="shared" si="1052"/>
        <v>242.86660793795048</v>
      </c>
      <c r="BF256" s="83">
        <f t="shared" si="1052"/>
        <v>0</v>
      </c>
      <c r="BG256" s="83">
        <f t="shared" si="1052"/>
        <v>0</v>
      </c>
      <c r="BH256" s="83">
        <f t="shared" si="1052"/>
        <v>0</v>
      </c>
      <c r="BI256" s="83">
        <f t="shared" si="1052"/>
        <v>0</v>
      </c>
      <c r="BJ256" s="83">
        <f t="shared" si="1052"/>
        <v>0</v>
      </c>
      <c r="BK256" s="83">
        <f t="shared" si="1052"/>
        <v>1252.9413141881414</v>
      </c>
      <c r="BL256" s="83" t="e">
        <f t="shared" si="1052"/>
        <v>#N/A</v>
      </c>
      <c r="BM256" s="83">
        <f t="shared" si="1052"/>
        <v>63.058665591440771</v>
      </c>
      <c r="BN256" s="83">
        <f t="shared" si="1052"/>
        <v>0</v>
      </c>
      <c r="BO256" s="83">
        <f t="shared" si="1052"/>
        <v>0</v>
      </c>
      <c r="BP256" s="83">
        <f t="shared" si="1052"/>
        <v>0</v>
      </c>
      <c r="BQ256" s="83">
        <f t="shared" si="1052"/>
        <v>0</v>
      </c>
      <c r="BR256" s="83">
        <f t="shared" si="1052"/>
        <v>0</v>
      </c>
      <c r="BS256" s="83">
        <f t="shared" si="1052"/>
        <v>0</v>
      </c>
      <c r="BT256" s="83">
        <f t="shared" si="1052"/>
        <v>0</v>
      </c>
      <c r="BU256" s="83">
        <f t="shared" si="1052"/>
        <v>0</v>
      </c>
      <c r="BV256" s="83">
        <f t="shared" si="1052"/>
        <v>0</v>
      </c>
      <c r="BX256" s="83">
        <f t="shared" ref="BX256:CT256" si="1053">BX177*BX$1</f>
        <v>0</v>
      </c>
      <c r="BY256" s="83">
        <f t="shared" si="1053"/>
        <v>0</v>
      </c>
      <c r="BZ256" s="83">
        <f t="shared" si="1053"/>
        <v>0</v>
      </c>
      <c r="CA256" s="83">
        <f t="shared" si="1053"/>
        <v>0</v>
      </c>
      <c r="CB256" s="83">
        <f t="shared" si="1053"/>
        <v>0</v>
      </c>
      <c r="CC256" s="83">
        <f t="shared" si="1053"/>
        <v>242.86660793795048</v>
      </c>
      <c r="CD256" s="83">
        <f t="shared" si="1053"/>
        <v>0</v>
      </c>
      <c r="CE256" s="83">
        <f t="shared" si="1053"/>
        <v>0</v>
      </c>
      <c r="CF256" s="83">
        <f t="shared" si="1053"/>
        <v>0</v>
      </c>
      <c r="CG256" s="83">
        <f t="shared" si="1053"/>
        <v>0</v>
      </c>
      <c r="CH256" s="83">
        <f t="shared" si="1053"/>
        <v>0</v>
      </c>
      <c r="CI256" s="83">
        <f t="shared" si="1053"/>
        <v>1345.0118717645314</v>
      </c>
      <c r="CJ256" s="83" t="e">
        <f t="shared" si="1053"/>
        <v>#N/A</v>
      </c>
      <c r="CK256" s="83">
        <f t="shared" si="1053"/>
        <v>8.7311998511225681</v>
      </c>
      <c r="CL256" s="83">
        <f t="shared" si="1053"/>
        <v>0</v>
      </c>
      <c r="CM256" s="83">
        <f t="shared" si="1053"/>
        <v>0</v>
      </c>
      <c r="CN256" s="83">
        <f t="shared" si="1053"/>
        <v>0</v>
      </c>
      <c r="CO256" s="83">
        <f t="shared" si="1053"/>
        <v>0</v>
      </c>
      <c r="CP256" s="83">
        <f t="shared" si="1053"/>
        <v>0</v>
      </c>
      <c r="CQ256" s="83">
        <f t="shared" si="1053"/>
        <v>0</v>
      </c>
      <c r="CR256" s="83">
        <f t="shared" si="1053"/>
        <v>0</v>
      </c>
      <c r="CS256" s="83">
        <f t="shared" si="1053"/>
        <v>0</v>
      </c>
      <c r="CT256" s="83">
        <f t="shared" si="1053"/>
        <v>0</v>
      </c>
      <c r="CV256" s="83">
        <f t="shared" ref="CV256:DR256" si="1054">CV177*CV$1</f>
        <v>0</v>
      </c>
      <c r="CW256" s="83">
        <f t="shared" si="1054"/>
        <v>0</v>
      </c>
      <c r="CX256" s="83">
        <f t="shared" si="1054"/>
        <v>0</v>
      </c>
      <c r="CY256" s="83">
        <f t="shared" si="1054"/>
        <v>0</v>
      </c>
      <c r="CZ256" s="83">
        <f t="shared" si="1054"/>
        <v>0</v>
      </c>
      <c r="DA256" s="83">
        <f t="shared" si="1054"/>
        <v>700.26538622109047</v>
      </c>
      <c r="DB256" s="83">
        <f t="shared" si="1054"/>
        <v>0</v>
      </c>
      <c r="DC256" s="83">
        <f t="shared" si="1054"/>
        <v>0</v>
      </c>
      <c r="DD256" s="83">
        <f t="shared" si="1054"/>
        <v>0</v>
      </c>
      <c r="DE256" s="83">
        <f t="shared" si="1054"/>
        <v>0</v>
      </c>
      <c r="DF256" s="83">
        <f t="shared" si="1054"/>
        <v>0</v>
      </c>
      <c r="DG256" s="83">
        <f t="shared" si="1054"/>
        <v>1344.1432815987164</v>
      </c>
      <c r="DH256" s="83" t="e">
        <f t="shared" si="1054"/>
        <v>#N/A</v>
      </c>
      <c r="DI256" s="83">
        <f t="shared" si="1054"/>
        <v>15.037066410266647</v>
      </c>
      <c r="DJ256" s="83">
        <f t="shared" si="1054"/>
        <v>0</v>
      </c>
      <c r="DK256" s="83">
        <f t="shared" si="1054"/>
        <v>0</v>
      </c>
      <c r="DL256" s="83">
        <f t="shared" si="1054"/>
        <v>0</v>
      </c>
      <c r="DM256" s="83">
        <f t="shared" si="1054"/>
        <v>0</v>
      </c>
      <c r="DN256" s="83">
        <f t="shared" si="1054"/>
        <v>0</v>
      </c>
      <c r="DO256" s="83">
        <f t="shared" si="1054"/>
        <v>0</v>
      </c>
      <c r="DP256" s="83">
        <f t="shared" si="1054"/>
        <v>0</v>
      </c>
      <c r="DQ256" s="83">
        <f t="shared" si="1054"/>
        <v>0</v>
      </c>
      <c r="DR256" s="83">
        <f t="shared" si="1054"/>
        <v>0</v>
      </c>
      <c r="DT256" s="83">
        <f t="shared" ref="DT256:EP256" si="1055">DT177*DT$1</f>
        <v>0</v>
      </c>
      <c r="DU256" s="83">
        <f t="shared" si="1055"/>
        <v>0</v>
      </c>
      <c r="DV256" s="83">
        <f t="shared" si="1055"/>
        <v>0</v>
      </c>
      <c r="DW256" s="83">
        <f t="shared" si="1055"/>
        <v>0</v>
      </c>
      <c r="DX256" s="83">
        <f t="shared" si="1055"/>
        <v>0</v>
      </c>
      <c r="DY256" s="83">
        <f t="shared" si="1055"/>
        <v>623.80738001840245</v>
      </c>
      <c r="DZ256" s="83">
        <f t="shared" si="1055"/>
        <v>0</v>
      </c>
      <c r="EA256" s="83">
        <f t="shared" si="1055"/>
        <v>0</v>
      </c>
      <c r="EB256" s="83">
        <f t="shared" si="1055"/>
        <v>0</v>
      </c>
      <c r="EC256" s="83">
        <f t="shared" si="1055"/>
        <v>0</v>
      </c>
      <c r="ED256" s="83">
        <f t="shared" si="1055"/>
        <v>0</v>
      </c>
      <c r="EE256" s="83">
        <f t="shared" si="1055"/>
        <v>1681.5905610178449</v>
      </c>
      <c r="EF256" s="83" t="e">
        <f t="shared" si="1055"/>
        <v>#N/A</v>
      </c>
      <c r="EG256" s="83">
        <f t="shared" si="1055"/>
        <v>8.2461331927268713</v>
      </c>
      <c r="EH256" s="83">
        <f t="shared" si="1055"/>
        <v>0</v>
      </c>
      <c r="EI256" s="83">
        <f t="shared" si="1055"/>
        <v>0</v>
      </c>
      <c r="EJ256" s="83">
        <f t="shared" si="1055"/>
        <v>0</v>
      </c>
      <c r="EK256" s="83">
        <f t="shared" si="1055"/>
        <v>0</v>
      </c>
      <c r="EL256" s="83">
        <f t="shared" si="1055"/>
        <v>0</v>
      </c>
      <c r="EM256" s="83">
        <f t="shared" si="1055"/>
        <v>0</v>
      </c>
      <c r="EN256" s="83">
        <f t="shared" si="1055"/>
        <v>0</v>
      </c>
      <c r="EO256" s="83">
        <f t="shared" si="1055"/>
        <v>0</v>
      </c>
      <c r="EP256" s="83">
        <f t="shared" si="1055"/>
        <v>0</v>
      </c>
      <c r="ER256" s="83">
        <f t="shared" ref="ER256:FN256" si="1056">ER177*ER$1</f>
        <v>0</v>
      </c>
      <c r="ES256" s="83">
        <f t="shared" si="1056"/>
        <v>0</v>
      </c>
      <c r="ET256" s="83">
        <f t="shared" si="1056"/>
        <v>0</v>
      </c>
      <c r="EU256" s="83">
        <f t="shared" si="1056"/>
        <v>0</v>
      </c>
      <c r="EV256" s="83">
        <f t="shared" si="1056"/>
        <v>0</v>
      </c>
      <c r="EW256" s="83">
        <f t="shared" si="1056"/>
        <v>2139.9246677199412</v>
      </c>
      <c r="EX256" s="83">
        <f t="shared" si="1056"/>
        <v>0</v>
      </c>
      <c r="EY256" s="83">
        <f t="shared" si="1056"/>
        <v>0</v>
      </c>
      <c r="EZ256" s="83">
        <f t="shared" si="1056"/>
        <v>0</v>
      </c>
      <c r="FA256" s="83">
        <f t="shared" si="1056"/>
        <v>0</v>
      </c>
      <c r="FB256" s="83">
        <f t="shared" si="1056"/>
        <v>0</v>
      </c>
      <c r="FC256" s="83">
        <f t="shared" si="1056"/>
        <v>1787.1242661643678</v>
      </c>
      <c r="FD256" s="83" t="e">
        <f t="shared" si="1056"/>
        <v>#N/A</v>
      </c>
      <c r="FE256" s="83">
        <f t="shared" si="1056"/>
        <v>29.589066162137598</v>
      </c>
      <c r="FF256" s="83">
        <f t="shared" si="1056"/>
        <v>0</v>
      </c>
      <c r="FG256" s="83">
        <f t="shared" si="1056"/>
        <v>0</v>
      </c>
      <c r="FH256" s="83">
        <f t="shared" si="1056"/>
        <v>0</v>
      </c>
      <c r="FI256" s="83">
        <f t="shared" si="1056"/>
        <v>0</v>
      </c>
      <c r="FJ256" s="83">
        <f t="shared" si="1056"/>
        <v>0</v>
      </c>
      <c r="FK256" s="83">
        <f t="shared" si="1056"/>
        <v>0</v>
      </c>
      <c r="FL256" s="83">
        <f t="shared" si="1056"/>
        <v>0</v>
      </c>
      <c r="FM256" s="83">
        <f t="shared" si="1056"/>
        <v>0</v>
      </c>
      <c r="FN256" s="83">
        <f t="shared" si="1056"/>
        <v>0</v>
      </c>
    </row>
    <row r="257" spans="1:170" x14ac:dyDescent="0.25">
      <c r="A257" s="97">
        <v>253</v>
      </c>
      <c r="B257" s="62" t="s">
        <v>153</v>
      </c>
      <c r="D257" s="84">
        <f t="shared" si="1009"/>
        <v>0</v>
      </c>
      <c r="E257" s="84">
        <f t="shared" si="1042"/>
        <v>0</v>
      </c>
      <c r="F257" s="84">
        <f t="shared" si="1042"/>
        <v>-0.1088245859228955</v>
      </c>
      <c r="G257" s="84">
        <f t="shared" si="1042"/>
        <v>0</v>
      </c>
      <c r="H257" s="84">
        <f t="shared" si="1042"/>
        <v>0</v>
      </c>
      <c r="I257" s="84">
        <f t="shared" si="1042"/>
        <v>0</v>
      </c>
      <c r="J257" s="84">
        <f t="shared" si="1042"/>
        <v>0</v>
      </c>
      <c r="K257" s="84">
        <f t="shared" si="1042"/>
        <v>0</v>
      </c>
      <c r="L257" s="84">
        <f t="shared" si="1042"/>
        <v>0</v>
      </c>
      <c r="M257" s="84">
        <f t="shared" si="1042"/>
        <v>0</v>
      </c>
      <c r="N257" s="84">
        <f t="shared" si="1042"/>
        <v>0</v>
      </c>
      <c r="O257" s="84">
        <f t="shared" si="1042"/>
        <v>93.373442825112775</v>
      </c>
      <c r="P257" s="84" t="e">
        <f t="shared" si="1042"/>
        <v>#N/A</v>
      </c>
      <c r="Q257" s="84">
        <f t="shared" si="1042"/>
        <v>7.275999875935474</v>
      </c>
      <c r="R257" s="84">
        <f t="shared" si="1042"/>
        <v>0</v>
      </c>
      <c r="S257" s="84">
        <f t="shared" si="1042"/>
        <v>0</v>
      </c>
      <c r="T257" s="84">
        <f t="shared" si="1042"/>
        <v>0.38530195157662855</v>
      </c>
      <c r="U257" s="84">
        <f t="shared" si="1042"/>
        <v>0</v>
      </c>
      <c r="V257" s="84">
        <f t="shared" si="1042"/>
        <v>0</v>
      </c>
      <c r="W257" s="84">
        <f t="shared" si="1042"/>
        <v>0</v>
      </c>
      <c r="X257" s="84">
        <f t="shared" si="1042"/>
        <v>0</v>
      </c>
      <c r="Y257" s="84">
        <f t="shared" si="1042"/>
        <v>0</v>
      </c>
      <c r="Z257" s="84">
        <f t="shared" si="1042"/>
        <v>0</v>
      </c>
      <c r="AB257" s="84">
        <f t="shared" ref="AB257:AX257" si="1057">AB178*AB$1</f>
        <v>0</v>
      </c>
      <c r="AC257" s="84">
        <f t="shared" si="1057"/>
        <v>0</v>
      </c>
      <c r="AD257" s="84">
        <f t="shared" si="1057"/>
        <v>-5.4412292961447749E-2</v>
      </c>
      <c r="AE257" s="84">
        <f t="shared" si="1057"/>
        <v>0</v>
      </c>
      <c r="AF257" s="84">
        <f t="shared" si="1057"/>
        <v>0</v>
      </c>
      <c r="AG257" s="84">
        <f t="shared" si="1057"/>
        <v>0</v>
      </c>
      <c r="AH257" s="84">
        <f t="shared" si="1057"/>
        <v>0</v>
      </c>
      <c r="AI257" s="84">
        <f t="shared" si="1057"/>
        <v>0.28531168558177128</v>
      </c>
      <c r="AJ257" s="84">
        <f t="shared" si="1057"/>
        <v>0</v>
      </c>
      <c r="AK257" s="84">
        <f t="shared" si="1057"/>
        <v>0</v>
      </c>
      <c r="AL257" s="84">
        <f t="shared" si="1057"/>
        <v>0</v>
      </c>
      <c r="AM257" s="84">
        <f t="shared" si="1057"/>
        <v>94.676328073835279</v>
      </c>
      <c r="AN257" s="84" t="e">
        <f t="shared" si="1057"/>
        <v>#N/A</v>
      </c>
      <c r="AO257" s="84">
        <f t="shared" si="1057"/>
        <v>7.275999875935474</v>
      </c>
      <c r="AP257" s="84">
        <f t="shared" si="1057"/>
        <v>0</v>
      </c>
      <c r="AQ257" s="84">
        <f t="shared" si="1057"/>
        <v>0</v>
      </c>
      <c r="AR257" s="84">
        <f t="shared" si="1057"/>
        <v>-0.38530195157662855</v>
      </c>
      <c r="AS257" s="84">
        <f t="shared" si="1057"/>
        <v>0</v>
      </c>
      <c r="AT257" s="84">
        <f t="shared" si="1057"/>
        <v>0</v>
      </c>
      <c r="AU257" s="84">
        <f t="shared" si="1057"/>
        <v>0</v>
      </c>
      <c r="AV257" s="84">
        <f t="shared" si="1057"/>
        <v>0</v>
      </c>
      <c r="AW257" s="84">
        <f t="shared" si="1057"/>
        <v>0</v>
      </c>
      <c r="AX257" s="84">
        <f t="shared" si="1057"/>
        <v>0</v>
      </c>
      <c r="AZ257" s="84">
        <f t="shared" ref="AZ257:BV257" si="1058">AZ178*AZ$1</f>
        <v>0</v>
      </c>
      <c r="BA257" s="84">
        <f t="shared" si="1058"/>
        <v>0</v>
      </c>
      <c r="BB257" s="84">
        <f t="shared" si="1058"/>
        <v>0</v>
      </c>
      <c r="BC257" s="84">
        <f t="shared" si="1058"/>
        <v>0</v>
      </c>
      <c r="BD257" s="84">
        <f t="shared" si="1058"/>
        <v>0</v>
      </c>
      <c r="BE257" s="84">
        <f t="shared" si="1058"/>
        <v>0</v>
      </c>
      <c r="BF257" s="84">
        <f t="shared" si="1058"/>
        <v>0</v>
      </c>
      <c r="BG257" s="84">
        <f t="shared" si="1058"/>
        <v>-0.28531168558177128</v>
      </c>
      <c r="BH257" s="84">
        <f t="shared" si="1058"/>
        <v>-0.27994583583822025</v>
      </c>
      <c r="BI257" s="84">
        <f t="shared" si="1058"/>
        <v>0</v>
      </c>
      <c r="BJ257" s="84">
        <f t="shared" si="1058"/>
        <v>0</v>
      </c>
      <c r="BK257" s="84">
        <f t="shared" si="1058"/>
        <v>99.453573985817798</v>
      </c>
      <c r="BL257" s="84" t="e">
        <f t="shared" si="1058"/>
        <v>#N/A</v>
      </c>
      <c r="BM257" s="84">
        <f t="shared" si="1058"/>
        <v>7.275999875935474</v>
      </c>
      <c r="BN257" s="84">
        <f t="shared" si="1058"/>
        <v>0</v>
      </c>
      <c r="BO257" s="84">
        <f t="shared" si="1058"/>
        <v>0</v>
      </c>
      <c r="BP257" s="84">
        <f t="shared" si="1058"/>
        <v>0.38530195157662855</v>
      </c>
      <c r="BQ257" s="84">
        <f t="shared" si="1058"/>
        <v>0</v>
      </c>
      <c r="BR257" s="84">
        <f t="shared" si="1058"/>
        <v>0</v>
      </c>
      <c r="BS257" s="84">
        <f t="shared" si="1058"/>
        <v>0</v>
      </c>
      <c r="BT257" s="84">
        <f t="shared" si="1058"/>
        <v>0</v>
      </c>
      <c r="BU257" s="84">
        <f t="shared" si="1058"/>
        <v>0</v>
      </c>
      <c r="BV257" s="84">
        <f t="shared" si="1058"/>
        <v>0</v>
      </c>
      <c r="BX257" s="84">
        <f t="shared" ref="BX257:CT257" si="1059">BX178*BX$1</f>
        <v>0</v>
      </c>
      <c r="BY257" s="84">
        <f t="shared" si="1059"/>
        <v>2.3985512384920722</v>
      </c>
      <c r="BZ257" s="84">
        <f t="shared" si="1059"/>
        <v>5.4412292961447749E-2</v>
      </c>
      <c r="CA257" s="84">
        <f t="shared" si="1059"/>
        <v>0</v>
      </c>
      <c r="CB257" s="84">
        <f t="shared" si="1059"/>
        <v>0</v>
      </c>
      <c r="CC257" s="84">
        <f t="shared" si="1059"/>
        <v>0</v>
      </c>
      <c r="CD257" s="84">
        <f t="shared" si="1059"/>
        <v>0</v>
      </c>
      <c r="CE257" s="84">
        <f t="shared" si="1059"/>
        <v>0</v>
      </c>
      <c r="CF257" s="84">
        <f t="shared" si="1059"/>
        <v>-0.27994583583822025</v>
      </c>
      <c r="CG257" s="84">
        <f t="shared" si="1059"/>
        <v>0</v>
      </c>
      <c r="CH257" s="84">
        <f t="shared" si="1059"/>
        <v>0</v>
      </c>
      <c r="CI257" s="84">
        <f t="shared" si="1059"/>
        <v>107.27088547815281</v>
      </c>
      <c r="CJ257" s="84" t="e">
        <f t="shared" si="1059"/>
        <v>#N/A</v>
      </c>
      <c r="CK257" s="84">
        <f t="shared" si="1059"/>
        <v>0.97013331679139658</v>
      </c>
      <c r="CL257" s="84">
        <f t="shared" si="1059"/>
        <v>0</v>
      </c>
      <c r="CM257" s="84">
        <f t="shared" si="1059"/>
        <v>0</v>
      </c>
      <c r="CN257" s="84">
        <f t="shared" si="1059"/>
        <v>0.38530195157662855</v>
      </c>
      <c r="CO257" s="84">
        <f t="shared" si="1059"/>
        <v>0</v>
      </c>
      <c r="CP257" s="84">
        <f t="shared" si="1059"/>
        <v>0</v>
      </c>
      <c r="CQ257" s="84">
        <f t="shared" si="1059"/>
        <v>0</v>
      </c>
      <c r="CR257" s="84">
        <f t="shared" si="1059"/>
        <v>0</v>
      </c>
      <c r="CS257" s="84">
        <f t="shared" si="1059"/>
        <v>0</v>
      </c>
      <c r="CT257" s="84">
        <f t="shared" si="1059"/>
        <v>0</v>
      </c>
      <c r="CV257" s="84">
        <f t="shared" ref="CV257:DR257" si="1060">CV178*CV$1</f>
        <v>0</v>
      </c>
      <c r="CW257" s="84">
        <f t="shared" si="1060"/>
        <v>2.3985512384920722</v>
      </c>
      <c r="CX257" s="84">
        <f t="shared" si="1060"/>
        <v>5.4412292961447749E-2</v>
      </c>
      <c r="CY257" s="84">
        <f t="shared" si="1060"/>
        <v>0</v>
      </c>
      <c r="CZ257" s="84">
        <f t="shared" si="1060"/>
        <v>0</v>
      </c>
      <c r="DA257" s="84">
        <f t="shared" si="1060"/>
        <v>0</v>
      </c>
      <c r="DB257" s="84">
        <f t="shared" si="1060"/>
        <v>0</v>
      </c>
      <c r="DC257" s="84">
        <f t="shared" si="1060"/>
        <v>0</v>
      </c>
      <c r="DD257" s="84">
        <f t="shared" si="1060"/>
        <v>0</v>
      </c>
      <c r="DE257" s="84">
        <f t="shared" si="1060"/>
        <v>0</v>
      </c>
      <c r="DF257" s="84">
        <f t="shared" si="1060"/>
        <v>0</v>
      </c>
      <c r="DG257" s="84">
        <f t="shared" si="1060"/>
        <v>106.40229531233781</v>
      </c>
      <c r="DH257" s="84" t="e">
        <f t="shared" si="1060"/>
        <v>#N/A</v>
      </c>
      <c r="DI257" s="84">
        <f t="shared" si="1060"/>
        <v>1.4551999751870945</v>
      </c>
      <c r="DJ257" s="84">
        <f t="shared" si="1060"/>
        <v>0</v>
      </c>
      <c r="DK257" s="84">
        <f t="shared" si="1060"/>
        <v>0</v>
      </c>
      <c r="DL257" s="84">
        <f t="shared" si="1060"/>
        <v>0</v>
      </c>
      <c r="DM257" s="84">
        <f t="shared" si="1060"/>
        <v>0</v>
      </c>
      <c r="DN257" s="84">
        <f t="shared" si="1060"/>
        <v>0</v>
      </c>
      <c r="DO257" s="84">
        <f t="shared" si="1060"/>
        <v>0</v>
      </c>
      <c r="DP257" s="84">
        <f t="shared" si="1060"/>
        <v>0</v>
      </c>
      <c r="DQ257" s="84">
        <f t="shared" si="1060"/>
        <v>0</v>
      </c>
      <c r="DR257" s="84">
        <f t="shared" si="1060"/>
        <v>0</v>
      </c>
      <c r="DT257" s="84">
        <f t="shared" ref="DT257:EP257" si="1061">DT178*DT$1</f>
        <v>0</v>
      </c>
      <c r="DU257" s="84">
        <f t="shared" si="1061"/>
        <v>0</v>
      </c>
      <c r="DV257" s="84">
        <f t="shared" si="1061"/>
        <v>0</v>
      </c>
      <c r="DW257" s="84">
        <f t="shared" si="1061"/>
        <v>0</v>
      </c>
      <c r="DX257" s="84">
        <f t="shared" si="1061"/>
        <v>0</v>
      </c>
      <c r="DY257" s="84">
        <f t="shared" si="1061"/>
        <v>0</v>
      </c>
      <c r="DZ257" s="84">
        <f t="shared" si="1061"/>
        <v>0</v>
      </c>
      <c r="EA257" s="84">
        <f t="shared" si="1061"/>
        <v>0.28531168558177128</v>
      </c>
      <c r="EB257" s="84">
        <f t="shared" si="1061"/>
        <v>-0.27994583583822025</v>
      </c>
      <c r="EC257" s="84">
        <f t="shared" si="1061"/>
        <v>0</v>
      </c>
      <c r="ED257" s="84">
        <f t="shared" si="1061"/>
        <v>0</v>
      </c>
      <c r="EE257" s="84">
        <f t="shared" si="1061"/>
        <v>133.76288553551038</v>
      </c>
      <c r="EF257" s="84" t="e">
        <f t="shared" si="1061"/>
        <v>#N/A</v>
      </c>
      <c r="EG257" s="84">
        <f t="shared" si="1061"/>
        <v>0.97013331679139658</v>
      </c>
      <c r="EH257" s="84">
        <f t="shared" si="1061"/>
        <v>0</v>
      </c>
      <c r="EI257" s="84">
        <f t="shared" si="1061"/>
        <v>0</v>
      </c>
      <c r="EJ257" s="84">
        <f t="shared" si="1061"/>
        <v>-0.38530195157662855</v>
      </c>
      <c r="EK257" s="84">
        <f t="shared" si="1061"/>
        <v>0</v>
      </c>
      <c r="EL257" s="84">
        <f t="shared" si="1061"/>
        <v>0</v>
      </c>
      <c r="EM257" s="84">
        <f t="shared" si="1061"/>
        <v>0</v>
      </c>
      <c r="EN257" s="84">
        <f t="shared" si="1061"/>
        <v>0</v>
      </c>
      <c r="EO257" s="84">
        <f t="shared" si="1061"/>
        <v>0</v>
      </c>
      <c r="EP257" s="84">
        <f t="shared" si="1061"/>
        <v>0</v>
      </c>
      <c r="ER257" s="84">
        <f t="shared" ref="ER257:FN257" si="1062">ER178*ER$1</f>
        <v>0</v>
      </c>
      <c r="ES257" s="84">
        <f t="shared" si="1062"/>
        <v>2.3985512384920722</v>
      </c>
      <c r="ET257" s="84">
        <f t="shared" si="1062"/>
        <v>0</v>
      </c>
      <c r="EU257" s="84">
        <f t="shared" si="1062"/>
        <v>0</v>
      </c>
      <c r="EV257" s="84">
        <f t="shared" si="1062"/>
        <v>0</v>
      </c>
      <c r="EW257" s="84">
        <f t="shared" si="1062"/>
        <v>0</v>
      </c>
      <c r="EX257" s="84">
        <f t="shared" si="1062"/>
        <v>0</v>
      </c>
      <c r="EY257" s="84">
        <f t="shared" si="1062"/>
        <v>0</v>
      </c>
      <c r="EZ257" s="84">
        <f t="shared" si="1062"/>
        <v>-0.55989167167644049</v>
      </c>
      <c r="FA257" s="84">
        <f t="shared" si="1062"/>
        <v>0</v>
      </c>
      <c r="FB257" s="84">
        <f t="shared" si="1062"/>
        <v>0</v>
      </c>
      <c r="FC257" s="84">
        <f t="shared" si="1062"/>
        <v>142.01449211075291</v>
      </c>
      <c r="FD257" s="84" t="e">
        <f t="shared" si="1062"/>
        <v>#N/A</v>
      </c>
      <c r="FE257" s="84">
        <f t="shared" si="1062"/>
        <v>3.3954666087698882</v>
      </c>
      <c r="FF257" s="84">
        <f t="shared" si="1062"/>
        <v>0</v>
      </c>
      <c r="FG257" s="84">
        <f t="shared" si="1062"/>
        <v>0</v>
      </c>
      <c r="FH257" s="84">
        <f t="shared" si="1062"/>
        <v>0.38530195157662855</v>
      </c>
      <c r="FI257" s="84">
        <f t="shared" si="1062"/>
        <v>0</v>
      </c>
      <c r="FJ257" s="84">
        <f t="shared" si="1062"/>
        <v>0</v>
      </c>
      <c r="FK257" s="84">
        <f t="shared" si="1062"/>
        <v>0</v>
      </c>
      <c r="FL257" s="84">
        <f t="shared" si="1062"/>
        <v>0</v>
      </c>
      <c r="FM257" s="84">
        <f t="shared" si="1062"/>
        <v>0</v>
      </c>
      <c r="FN257" s="84">
        <f t="shared" si="1062"/>
        <v>0</v>
      </c>
    </row>
    <row r="258" spans="1:170" x14ac:dyDescent="0.25">
      <c r="A258" s="97">
        <v>254</v>
      </c>
      <c r="B258" s="74" t="s">
        <v>113</v>
      </c>
      <c r="D258" s="83">
        <f t="shared" si="1009"/>
        <v>1067.04695092154</v>
      </c>
      <c r="E258" s="83">
        <f t="shared" si="1042"/>
        <v>0</v>
      </c>
      <c r="F258" s="83">
        <f t="shared" si="1042"/>
        <v>0</v>
      </c>
      <c r="G258" s="83">
        <f t="shared" si="1042"/>
        <v>0</v>
      </c>
      <c r="H258" s="83">
        <f t="shared" si="1042"/>
        <v>1584.1517100942733</v>
      </c>
      <c r="I258" s="83">
        <f t="shared" si="1042"/>
        <v>4.4975297766287117</v>
      </c>
      <c r="J258" s="83">
        <f t="shared" si="1042"/>
        <v>0</v>
      </c>
      <c r="K258" s="83">
        <f t="shared" si="1042"/>
        <v>0</v>
      </c>
      <c r="L258" s="83">
        <f t="shared" si="1042"/>
        <v>0</v>
      </c>
      <c r="M258" s="83">
        <f t="shared" si="1042"/>
        <v>0</v>
      </c>
      <c r="N258" s="83">
        <f t="shared" si="1042"/>
        <v>0</v>
      </c>
      <c r="O258" s="83">
        <f t="shared" si="1042"/>
        <v>1438.3853145896444</v>
      </c>
      <c r="P258" s="83" t="e">
        <f t="shared" si="1042"/>
        <v>#N/A</v>
      </c>
      <c r="Q258" s="83">
        <f t="shared" si="1042"/>
        <v>0.97013331679139658</v>
      </c>
      <c r="R258" s="83">
        <f t="shared" si="1042"/>
        <v>0</v>
      </c>
      <c r="S258" s="83">
        <f t="shared" si="1042"/>
        <v>0</v>
      </c>
      <c r="T258" s="83">
        <f t="shared" si="1042"/>
        <v>16.567983917795026</v>
      </c>
      <c r="U258" s="83">
        <f t="shared" si="1042"/>
        <v>0</v>
      </c>
      <c r="V258" s="83">
        <f t="shared" si="1042"/>
        <v>3.0414852171749218</v>
      </c>
      <c r="W258" s="83">
        <f t="shared" si="1042"/>
        <v>0</v>
      </c>
      <c r="X258" s="83">
        <f t="shared" si="1042"/>
        <v>0</v>
      </c>
      <c r="Y258" s="83">
        <f t="shared" si="1042"/>
        <v>0</v>
      </c>
      <c r="Z258" s="83">
        <f t="shared" si="1042"/>
        <v>0</v>
      </c>
      <c r="AB258" s="83">
        <f t="shared" ref="AB258:AX258" si="1063">AB179*AB$1</f>
        <v>1117.8177332637747</v>
      </c>
      <c r="AC258" s="83">
        <f t="shared" si="1063"/>
        <v>0</v>
      </c>
      <c r="AD258" s="83">
        <f t="shared" si="1063"/>
        <v>0</v>
      </c>
      <c r="AE258" s="83">
        <f t="shared" si="1063"/>
        <v>0</v>
      </c>
      <c r="AF258" s="83">
        <f t="shared" si="1063"/>
        <v>1242.7629684811118</v>
      </c>
      <c r="AG258" s="83">
        <f t="shared" si="1063"/>
        <v>4.4975297766287117</v>
      </c>
      <c r="AH258" s="83">
        <f t="shared" si="1063"/>
        <v>0</v>
      </c>
      <c r="AI258" s="83">
        <f t="shared" si="1063"/>
        <v>0</v>
      </c>
      <c r="AJ258" s="83">
        <f t="shared" si="1063"/>
        <v>0</v>
      </c>
      <c r="AK258" s="83">
        <f t="shared" si="1063"/>
        <v>0</v>
      </c>
      <c r="AL258" s="83">
        <f t="shared" si="1063"/>
        <v>0</v>
      </c>
      <c r="AM258" s="83">
        <f t="shared" si="1063"/>
        <v>1481.8148228803943</v>
      </c>
      <c r="AN258" s="83" t="e">
        <f t="shared" si="1063"/>
        <v>#N/A</v>
      </c>
      <c r="AO258" s="83">
        <f t="shared" si="1063"/>
        <v>0.97013331679139658</v>
      </c>
      <c r="AP258" s="83">
        <f t="shared" si="1063"/>
        <v>0</v>
      </c>
      <c r="AQ258" s="83">
        <f t="shared" si="1063"/>
        <v>0</v>
      </c>
      <c r="AR258" s="83">
        <f t="shared" si="1063"/>
        <v>16.567983917795026</v>
      </c>
      <c r="AS258" s="83">
        <f t="shared" si="1063"/>
        <v>0</v>
      </c>
      <c r="AT258" s="83">
        <f t="shared" si="1063"/>
        <v>3.5483994200374092</v>
      </c>
      <c r="AU258" s="83">
        <f t="shared" si="1063"/>
        <v>0</v>
      </c>
      <c r="AV258" s="83">
        <f t="shared" si="1063"/>
        <v>0</v>
      </c>
      <c r="AW258" s="83">
        <f t="shared" si="1063"/>
        <v>0</v>
      </c>
      <c r="AX258" s="83">
        <f t="shared" si="1063"/>
        <v>0</v>
      </c>
      <c r="AZ258" s="83">
        <f t="shared" ref="AZ258:BV258" si="1064">AZ179*AZ$1</f>
        <v>1117.8177332637747</v>
      </c>
      <c r="BA258" s="83">
        <f t="shared" si="1064"/>
        <v>0</v>
      </c>
      <c r="BB258" s="83">
        <f t="shared" si="1064"/>
        <v>0</v>
      </c>
      <c r="BC258" s="83">
        <f t="shared" si="1064"/>
        <v>0</v>
      </c>
      <c r="BD258" s="83">
        <f t="shared" si="1064"/>
        <v>1242.7629684811118</v>
      </c>
      <c r="BE258" s="83">
        <f t="shared" si="1064"/>
        <v>4.4975297766287117</v>
      </c>
      <c r="BF258" s="83">
        <f t="shared" si="1064"/>
        <v>0</v>
      </c>
      <c r="BG258" s="83">
        <f t="shared" si="1064"/>
        <v>1.1412467423270851</v>
      </c>
      <c r="BH258" s="83">
        <f t="shared" si="1064"/>
        <v>1.3997291791911013</v>
      </c>
      <c r="BI258" s="83">
        <f t="shared" si="1064"/>
        <v>0</v>
      </c>
      <c r="BJ258" s="83">
        <f t="shared" si="1064"/>
        <v>0</v>
      </c>
      <c r="BK258" s="83">
        <f t="shared" si="1064"/>
        <v>1562.159413218282</v>
      </c>
      <c r="BL258" s="83" t="e">
        <f t="shared" si="1064"/>
        <v>#N/A</v>
      </c>
      <c r="BM258" s="83">
        <f t="shared" si="1064"/>
        <v>0.97013331679139658</v>
      </c>
      <c r="BN258" s="83">
        <f t="shared" si="1064"/>
        <v>0</v>
      </c>
      <c r="BO258" s="83">
        <f t="shared" si="1064"/>
        <v>0</v>
      </c>
      <c r="BP258" s="83">
        <f t="shared" si="1064"/>
        <v>18.109191724101542</v>
      </c>
      <c r="BQ258" s="83">
        <f t="shared" si="1064"/>
        <v>0</v>
      </c>
      <c r="BR258" s="83">
        <f t="shared" si="1064"/>
        <v>4.0553136228998961</v>
      </c>
      <c r="BS258" s="83">
        <f t="shared" si="1064"/>
        <v>0</v>
      </c>
      <c r="BT258" s="83">
        <f t="shared" si="1064"/>
        <v>0</v>
      </c>
      <c r="BU258" s="83">
        <f t="shared" si="1064"/>
        <v>0</v>
      </c>
      <c r="BV258" s="83">
        <f t="shared" si="1064"/>
        <v>0</v>
      </c>
      <c r="BX258" s="83">
        <f t="shared" ref="BX258:CT258" si="1065">BX179*BX$1</f>
        <v>1117.8177332637747</v>
      </c>
      <c r="BY258" s="83">
        <f t="shared" si="1065"/>
        <v>0</v>
      </c>
      <c r="BZ258" s="83">
        <f t="shared" si="1065"/>
        <v>0</v>
      </c>
      <c r="CA258" s="83">
        <f t="shared" si="1065"/>
        <v>0</v>
      </c>
      <c r="CB258" s="83">
        <f t="shared" si="1065"/>
        <v>1242.7629684811118</v>
      </c>
      <c r="CC258" s="83">
        <f t="shared" si="1065"/>
        <v>0</v>
      </c>
      <c r="CD258" s="83">
        <f t="shared" si="1065"/>
        <v>0</v>
      </c>
      <c r="CE258" s="83">
        <f t="shared" si="1065"/>
        <v>0.85593505674531389</v>
      </c>
      <c r="CF258" s="83">
        <f t="shared" si="1065"/>
        <v>61.308138048570243</v>
      </c>
      <c r="CG258" s="83">
        <f t="shared" si="1065"/>
        <v>0</v>
      </c>
      <c r="CH258" s="83">
        <f t="shared" si="1065"/>
        <v>0</v>
      </c>
      <c r="CI258" s="83">
        <f t="shared" si="1065"/>
        <v>2198.4017096777716</v>
      </c>
      <c r="CJ258" s="83" t="e">
        <f t="shared" si="1065"/>
        <v>#N/A</v>
      </c>
      <c r="CK258" s="83">
        <f t="shared" si="1065"/>
        <v>0.48506665839569829</v>
      </c>
      <c r="CL258" s="83">
        <f t="shared" si="1065"/>
        <v>0</v>
      </c>
      <c r="CM258" s="83">
        <f t="shared" si="1065"/>
        <v>0</v>
      </c>
      <c r="CN258" s="83">
        <f t="shared" si="1065"/>
        <v>11.944360498875485</v>
      </c>
      <c r="CO258" s="83">
        <f t="shared" si="1065"/>
        <v>0</v>
      </c>
      <c r="CP258" s="83">
        <f t="shared" si="1065"/>
        <v>449.12598373616345</v>
      </c>
      <c r="CQ258" s="83">
        <f t="shared" si="1065"/>
        <v>0</v>
      </c>
      <c r="CR258" s="83">
        <f t="shared" si="1065"/>
        <v>0</v>
      </c>
      <c r="CS258" s="83">
        <f t="shared" si="1065"/>
        <v>0</v>
      </c>
      <c r="CT258" s="83">
        <f t="shared" si="1065"/>
        <v>0</v>
      </c>
      <c r="CV258" s="83">
        <f t="shared" ref="CV258:DR258" si="1066">CV179*CV$1</f>
        <v>988.73947307165281</v>
      </c>
      <c r="CW258" s="83">
        <f t="shared" si="1066"/>
        <v>0</v>
      </c>
      <c r="CX258" s="83">
        <f t="shared" si="1066"/>
        <v>0</v>
      </c>
      <c r="CY258" s="83">
        <f t="shared" si="1066"/>
        <v>0</v>
      </c>
      <c r="CZ258" s="83">
        <f t="shared" si="1066"/>
        <v>1242.7629684811118</v>
      </c>
      <c r="DA258" s="83">
        <f t="shared" si="1066"/>
        <v>0</v>
      </c>
      <c r="DB258" s="83">
        <f t="shared" si="1066"/>
        <v>0</v>
      </c>
      <c r="DC258" s="83">
        <f t="shared" si="1066"/>
        <v>0.57062337116354256</v>
      </c>
      <c r="DD258" s="83">
        <f t="shared" si="1066"/>
        <v>96.021421692509549</v>
      </c>
      <c r="DE258" s="83">
        <f t="shared" si="1066"/>
        <v>0</v>
      </c>
      <c r="DF258" s="83">
        <f t="shared" si="1066"/>
        <v>0</v>
      </c>
      <c r="DG258" s="83">
        <f t="shared" si="1066"/>
        <v>2197.5331195119561</v>
      </c>
      <c r="DH258" s="83" t="e">
        <f t="shared" si="1066"/>
        <v>#N/A</v>
      </c>
      <c r="DI258" s="83">
        <f t="shared" si="1066"/>
        <v>0.48506665839569829</v>
      </c>
      <c r="DJ258" s="83">
        <f t="shared" si="1066"/>
        <v>0</v>
      </c>
      <c r="DK258" s="83">
        <f t="shared" si="1066"/>
        <v>0</v>
      </c>
      <c r="DL258" s="83">
        <f t="shared" si="1066"/>
        <v>12.714964402028739</v>
      </c>
      <c r="DM258" s="83">
        <f t="shared" si="1066"/>
        <v>0</v>
      </c>
      <c r="DN258" s="83">
        <f t="shared" si="1066"/>
        <v>519.58705793404908</v>
      </c>
      <c r="DO258" s="83">
        <f t="shared" si="1066"/>
        <v>0</v>
      </c>
      <c r="DP258" s="83">
        <f t="shared" si="1066"/>
        <v>0</v>
      </c>
      <c r="DQ258" s="83">
        <f t="shared" si="1066"/>
        <v>0</v>
      </c>
      <c r="DR258" s="83">
        <f t="shared" si="1066"/>
        <v>0</v>
      </c>
      <c r="DT258" s="83">
        <f t="shared" ref="DT258:EP258" si="1067">DT179*DT$1</f>
        <v>988.73947307165281</v>
      </c>
      <c r="DU258" s="83">
        <f t="shared" si="1067"/>
        <v>0</v>
      </c>
      <c r="DV258" s="83">
        <f t="shared" si="1067"/>
        <v>0</v>
      </c>
      <c r="DW258" s="83">
        <f t="shared" si="1067"/>
        <v>0</v>
      </c>
      <c r="DX258" s="83">
        <f t="shared" si="1067"/>
        <v>985.03470900240143</v>
      </c>
      <c r="DY258" s="83">
        <f t="shared" si="1067"/>
        <v>0</v>
      </c>
      <c r="DZ258" s="83">
        <f t="shared" si="1067"/>
        <v>0</v>
      </c>
      <c r="EA258" s="83">
        <f t="shared" si="1067"/>
        <v>0.85593505674531389</v>
      </c>
      <c r="EB258" s="83">
        <f t="shared" si="1067"/>
        <v>128.49513864974313</v>
      </c>
      <c r="EC258" s="83">
        <f t="shared" si="1067"/>
        <v>0</v>
      </c>
      <c r="ED258" s="83">
        <f t="shared" si="1067"/>
        <v>0</v>
      </c>
      <c r="EE258" s="83">
        <f t="shared" si="1067"/>
        <v>2749.5221698873906</v>
      </c>
      <c r="EF258" s="83" t="e">
        <f t="shared" si="1067"/>
        <v>#N/A</v>
      </c>
      <c r="EG258" s="83">
        <f t="shared" si="1067"/>
        <v>0.48506665839569829</v>
      </c>
      <c r="EH258" s="83">
        <f t="shared" si="1067"/>
        <v>0</v>
      </c>
      <c r="EI258" s="83">
        <f t="shared" si="1067"/>
        <v>0</v>
      </c>
      <c r="EJ258" s="83">
        <f t="shared" si="1067"/>
        <v>15.026776111488513</v>
      </c>
      <c r="EK258" s="83">
        <f t="shared" si="1067"/>
        <v>0</v>
      </c>
      <c r="EL258" s="83">
        <f t="shared" si="1067"/>
        <v>560.64710836591064</v>
      </c>
      <c r="EM258" s="83">
        <f t="shared" si="1067"/>
        <v>0</v>
      </c>
      <c r="EN258" s="83">
        <f t="shared" si="1067"/>
        <v>0</v>
      </c>
      <c r="EO258" s="83">
        <f t="shared" si="1067"/>
        <v>0</v>
      </c>
      <c r="EP258" s="83">
        <f t="shared" si="1067"/>
        <v>0</v>
      </c>
      <c r="ER258" s="83">
        <f t="shared" ref="ER258:FN258" si="1068">ER179*ER$1</f>
        <v>873.42956063335726</v>
      </c>
      <c r="ES258" s="83">
        <f t="shared" si="1068"/>
        <v>0</v>
      </c>
      <c r="ET258" s="83">
        <f t="shared" si="1068"/>
        <v>0</v>
      </c>
      <c r="EU258" s="83">
        <f t="shared" si="1068"/>
        <v>0</v>
      </c>
      <c r="EV258" s="83">
        <f t="shared" si="1068"/>
        <v>1025.5155874545549</v>
      </c>
      <c r="EW258" s="83">
        <f t="shared" si="1068"/>
        <v>0</v>
      </c>
      <c r="EX258" s="83">
        <f t="shared" si="1068"/>
        <v>0</v>
      </c>
      <c r="EY258" s="83">
        <f t="shared" si="1068"/>
        <v>0.85593505674531389</v>
      </c>
      <c r="EZ258" s="83">
        <f t="shared" si="1068"/>
        <v>136.6135678890515</v>
      </c>
      <c r="FA258" s="83">
        <f t="shared" si="1068"/>
        <v>0</v>
      </c>
      <c r="FB258" s="83">
        <f t="shared" si="1068"/>
        <v>0</v>
      </c>
      <c r="FC258" s="83">
        <f t="shared" si="1068"/>
        <v>2921.9373178016685</v>
      </c>
      <c r="FD258" s="83" t="e">
        <f t="shared" si="1068"/>
        <v>#N/A</v>
      </c>
      <c r="FE258" s="83">
        <f t="shared" si="1068"/>
        <v>0.97013331679139658</v>
      </c>
      <c r="FF258" s="83">
        <f t="shared" si="1068"/>
        <v>0</v>
      </c>
      <c r="FG258" s="83">
        <f t="shared" si="1068"/>
        <v>0</v>
      </c>
      <c r="FH258" s="83">
        <f t="shared" si="1068"/>
        <v>15.797380014641769</v>
      </c>
      <c r="FI258" s="83">
        <f t="shared" si="1068"/>
        <v>0</v>
      </c>
      <c r="FJ258" s="83">
        <f t="shared" si="1068"/>
        <v>614.88692807219672</v>
      </c>
      <c r="FK258" s="83">
        <f t="shared" si="1068"/>
        <v>0</v>
      </c>
      <c r="FL258" s="83">
        <f t="shared" si="1068"/>
        <v>0</v>
      </c>
      <c r="FM258" s="83">
        <f t="shared" si="1068"/>
        <v>0</v>
      </c>
      <c r="FN258" s="83">
        <f t="shared" si="1068"/>
        <v>0</v>
      </c>
    </row>
    <row r="259" spans="1:170" x14ac:dyDescent="0.25">
      <c r="A259" s="97">
        <v>255</v>
      </c>
      <c r="B259" s="68" t="s">
        <v>112</v>
      </c>
      <c r="D259" s="84">
        <f t="shared" si="1009"/>
        <v>0</v>
      </c>
      <c r="E259" s="84">
        <f t="shared" si="1042"/>
        <v>0</v>
      </c>
      <c r="F259" s="84">
        <f t="shared" si="1042"/>
        <v>0</v>
      </c>
      <c r="G259" s="84">
        <f t="shared" si="1042"/>
        <v>0</v>
      </c>
      <c r="H259" s="84">
        <f t="shared" si="1042"/>
        <v>0</v>
      </c>
      <c r="I259" s="84">
        <f t="shared" si="1042"/>
        <v>0</v>
      </c>
      <c r="J259" s="84">
        <f t="shared" si="1042"/>
        <v>0</v>
      </c>
      <c r="K259" s="84">
        <f t="shared" si="1042"/>
        <v>0</v>
      </c>
      <c r="L259" s="84">
        <f t="shared" si="1042"/>
        <v>0</v>
      </c>
      <c r="M259" s="84">
        <f t="shared" si="1042"/>
        <v>0</v>
      </c>
      <c r="N259" s="84">
        <f t="shared" si="1042"/>
        <v>0</v>
      </c>
      <c r="O259" s="84">
        <f t="shared" si="1042"/>
        <v>0</v>
      </c>
      <c r="P259" s="84" t="e">
        <f t="shared" si="1042"/>
        <v>#N/A</v>
      </c>
      <c r="Q259" s="84">
        <f t="shared" si="1042"/>
        <v>0</v>
      </c>
      <c r="R259" s="84">
        <f t="shared" si="1042"/>
        <v>0</v>
      </c>
      <c r="S259" s="84">
        <f t="shared" si="1042"/>
        <v>0</v>
      </c>
      <c r="T259" s="84">
        <f t="shared" si="1042"/>
        <v>0</v>
      </c>
      <c r="U259" s="84">
        <f t="shared" si="1042"/>
        <v>0</v>
      </c>
      <c r="V259" s="84">
        <f t="shared" si="1042"/>
        <v>0</v>
      </c>
      <c r="W259" s="84">
        <f t="shared" si="1042"/>
        <v>0</v>
      </c>
      <c r="X259" s="84">
        <f t="shared" si="1042"/>
        <v>0</v>
      </c>
      <c r="Y259" s="84">
        <f t="shared" si="1042"/>
        <v>0</v>
      </c>
      <c r="Z259" s="84">
        <f t="shared" si="1042"/>
        <v>0</v>
      </c>
      <c r="AB259" s="84">
        <f t="shared" ref="AB259:AX259" si="1069">AB180*AB$1</f>
        <v>0</v>
      </c>
      <c r="AC259" s="84">
        <f t="shared" si="1069"/>
        <v>0</v>
      </c>
      <c r="AD259" s="84">
        <f t="shared" si="1069"/>
        <v>0</v>
      </c>
      <c r="AE259" s="84">
        <f t="shared" si="1069"/>
        <v>0</v>
      </c>
      <c r="AF259" s="84">
        <f t="shared" si="1069"/>
        <v>0</v>
      </c>
      <c r="AG259" s="84">
        <f t="shared" si="1069"/>
        <v>0</v>
      </c>
      <c r="AH259" s="84">
        <f t="shared" si="1069"/>
        <v>0</v>
      </c>
      <c r="AI259" s="84">
        <f t="shared" si="1069"/>
        <v>0</v>
      </c>
      <c r="AJ259" s="84">
        <f t="shared" si="1069"/>
        <v>0</v>
      </c>
      <c r="AK259" s="84">
        <f t="shared" si="1069"/>
        <v>0</v>
      </c>
      <c r="AL259" s="84">
        <f t="shared" si="1069"/>
        <v>0</v>
      </c>
      <c r="AM259" s="84">
        <f t="shared" si="1069"/>
        <v>0</v>
      </c>
      <c r="AN259" s="84" t="e">
        <f t="shared" si="1069"/>
        <v>#N/A</v>
      </c>
      <c r="AO259" s="84">
        <f t="shared" si="1069"/>
        <v>0</v>
      </c>
      <c r="AP259" s="84">
        <f t="shared" si="1069"/>
        <v>0</v>
      </c>
      <c r="AQ259" s="84">
        <f t="shared" si="1069"/>
        <v>0</v>
      </c>
      <c r="AR259" s="84">
        <f t="shared" si="1069"/>
        <v>0</v>
      </c>
      <c r="AS259" s="84">
        <f t="shared" si="1069"/>
        <v>0</v>
      </c>
      <c r="AT259" s="84">
        <f t="shared" si="1069"/>
        <v>0</v>
      </c>
      <c r="AU259" s="84">
        <f t="shared" si="1069"/>
        <v>0</v>
      </c>
      <c r="AV259" s="84">
        <f t="shared" si="1069"/>
        <v>0</v>
      </c>
      <c r="AW259" s="84">
        <f t="shared" si="1069"/>
        <v>0</v>
      </c>
      <c r="AX259" s="84">
        <f t="shared" si="1069"/>
        <v>0</v>
      </c>
      <c r="AZ259" s="84">
        <f t="shared" ref="AZ259:BV259" si="1070">AZ180*AZ$1</f>
        <v>0</v>
      </c>
      <c r="BA259" s="84">
        <f t="shared" si="1070"/>
        <v>0</v>
      </c>
      <c r="BB259" s="84">
        <f t="shared" si="1070"/>
        <v>0</v>
      </c>
      <c r="BC259" s="84">
        <f t="shared" si="1070"/>
        <v>0</v>
      </c>
      <c r="BD259" s="84">
        <f t="shared" si="1070"/>
        <v>0</v>
      </c>
      <c r="BE259" s="84">
        <f t="shared" si="1070"/>
        <v>0</v>
      </c>
      <c r="BF259" s="84">
        <f t="shared" si="1070"/>
        <v>0</v>
      </c>
      <c r="BG259" s="84">
        <f t="shared" si="1070"/>
        <v>0</v>
      </c>
      <c r="BH259" s="84">
        <f t="shared" si="1070"/>
        <v>0</v>
      </c>
      <c r="BI259" s="84">
        <f t="shared" si="1070"/>
        <v>0</v>
      </c>
      <c r="BJ259" s="84">
        <f t="shared" si="1070"/>
        <v>0</v>
      </c>
      <c r="BK259" s="84">
        <f t="shared" si="1070"/>
        <v>0</v>
      </c>
      <c r="BL259" s="84" t="e">
        <f t="shared" si="1070"/>
        <v>#N/A</v>
      </c>
      <c r="BM259" s="84">
        <f t="shared" si="1070"/>
        <v>0</v>
      </c>
      <c r="BN259" s="84">
        <f t="shared" si="1070"/>
        <v>0</v>
      </c>
      <c r="BO259" s="84">
        <f t="shared" si="1070"/>
        <v>0</v>
      </c>
      <c r="BP259" s="84">
        <f t="shared" si="1070"/>
        <v>0</v>
      </c>
      <c r="BQ259" s="84">
        <f t="shared" si="1070"/>
        <v>0</v>
      </c>
      <c r="BR259" s="84">
        <f t="shared" si="1070"/>
        <v>0</v>
      </c>
      <c r="BS259" s="84">
        <f t="shared" si="1070"/>
        <v>0</v>
      </c>
      <c r="BT259" s="84">
        <f t="shared" si="1070"/>
        <v>0</v>
      </c>
      <c r="BU259" s="84">
        <f t="shared" si="1070"/>
        <v>0</v>
      </c>
      <c r="BV259" s="84">
        <f t="shared" si="1070"/>
        <v>0</v>
      </c>
      <c r="BX259" s="84">
        <f t="shared" ref="BX259:CT259" si="1071">BX180*BX$1</f>
        <v>0</v>
      </c>
      <c r="BY259" s="84">
        <f t="shared" si="1071"/>
        <v>0</v>
      </c>
      <c r="BZ259" s="84">
        <f t="shared" si="1071"/>
        <v>0</v>
      </c>
      <c r="CA259" s="84">
        <f t="shared" si="1071"/>
        <v>0</v>
      </c>
      <c r="CB259" s="84">
        <f t="shared" si="1071"/>
        <v>0</v>
      </c>
      <c r="CC259" s="84">
        <f t="shared" si="1071"/>
        <v>0</v>
      </c>
      <c r="CD259" s="84">
        <f t="shared" si="1071"/>
        <v>0</v>
      </c>
      <c r="CE259" s="84">
        <f t="shared" si="1071"/>
        <v>0</v>
      </c>
      <c r="CF259" s="84">
        <f t="shared" si="1071"/>
        <v>0</v>
      </c>
      <c r="CG259" s="84">
        <f t="shared" si="1071"/>
        <v>0</v>
      </c>
      <c r="CH259" s="84">
        <f t="shared" si="1071"/>
        <v>0</v>
      </c>
      <c r="CI259" s="84">
        <f t="shared" si="1071"/>
        <v>0</v>
      </c>
      <c r="CJ259" s="84" t="e">
        <f t="shared" si="1071"/>
        <v>#N/A</v>
      </c>
      <c r="CK259" s="84">
        <f t="shared" si="1071"/>
        <v>0</v>
      </c>
      <c r="CL259" s="84">
        <f t="shared" si="1071"/>
        <v>0</v>
      </c>
      <c r="CM259" s="84">
        <f t="shared" si="1071"/>
        <v>0</v>
      </c>
      <c r="CN259" s="84">
        <f t="shared" si="1071"/>
        <v>0</v>
      </c>
      <c r="CO259" s="84">
        <f t="shared" si="1071"/>
        <v>0</v>
      </c>
      <c r="CP259" s="84">
        <f t="shared" si="1071"/>
        <v>0</v>
      </c>
      <c r="CQ259" s="84">
        <f t="shared" si="1071"/>
        <v>0</v>
      </c>
      <c r="CR259" s="84">
        <f t="shared" si="1071"/>
        <v>0</v>
      </c>
      <c r="CS259" s="84">
        <f t="shared" si="1071"/>
        <v>0</v>
      </c>
      <c r="CT259" s="84">
        <f t="shared" si="1071"/>
        <v>0</v>
      </c>
      <c r="CV259" s="84">
        <f t="shared" ref="CV259:DR259" si="1072">CV180*CV$1</f>
        <v>0</v>
      </c>
      <c r="CW259" s="84">
        <f t="shared" si="1072"/>
        <v>0</v>
      </c>
      <c r="CX259" s="84">
        <f t="shared" si="1072"/>
        <v>0</v>
      </c>
      <c r="CY259" s="84">
        <f t="shared" si="1072"/>
        <v>0</v>
      </c>
      <c r="CZ259" s="84">
        <f t="shared" si="1072"/>
        <v>0</v>
      </c>
      <c r="DA259" s="84">
        <f t="shared" si="1072"/>
        <v>0</v>
      </c>
      <c r="DB259" s="84">
        <f t="shared" si="1072"/>
        <v>0</v>
      </c>
      <c r="DC259" s="84">
        <f t="shared" si="1072"/>
        <v>0</v>
      </c>
      <c r="DD259" s="84">
        <f t="shared" si="1072"/>
        <v>0</v>
      </c>
      <c r="DE259" s="84">
        <f t="shared" si="1072"/>
        <v>0</v>
      </c>
      <c r="DF259" s="84">
        <f t="shared" si="1072"/>
        <v>0</v>
      </c>
      <c r="DG259" s="84">
        <f t="shared" si="1072"/>
        <v>0</v>
      </c>
      <c r="DH259" s="84" t="e">
        <f t="shared" si="1072"/>
        <v>#N/A</v>
      </c>
      <c r="DI259" s="84">
        <f t="shared" si="1072"/>
        <v>0</v>
      </c>
      <c r="DJ259" s="84">
        <f t="shared" si="1072"/>
        <v>0</v>
      </c>
      <c r="DK259" s="84">
        <f t="shared" si="1072"/>
        <v>0</v>
      </c>
      <c r="DL259" s="84">
        <f t="shared" si="1072"/>
        <v>0</v>
      </c>
      <c r="DM259" s="84">
        <f t="shared" si="1072"/>
        <v>0</v>
      </c>
      <c r="DN259" s="84">
        <f t="shared" si="1072"/>
        <v>0</v>
      </c>
      <c r="DO259" s="84">
        <f t="shared" si="1072"/>
        <v>0</v>
      </c>
      <c r="DP259" s="84">
        <f t="shared" si="1072"/>
        <v>0</v>
      </c>
      <c r="DQ259" s="84">
        <f t="shared" si="1072"/>
        <v>0</v>
      </c>
      <c r="DR259" s="84">
        <f t="shared" si="1072"/>
        <v>0</v>
      </c>
      <c r="DT259" s="84">
        <f t="shared" ref="DT259:EP259" si="1073">DT180*DT$1</f>
        <v>0</v>
      </c>
      <c r="DU259" s="84">
        <f t="shared" si="1073"/>
        <v>0</v>
      </c>
      <c r="DV259" s="84">
        <f t="shared" si="1073"/>
        <v>0</v>
      </c>
      <c r="DW259" s="84">
        <f t="shared" si="1073"/>
        <v>0</v>
      </c>
      <c r="DX259" s="84">
        <f t="shared" si="1073"/>
        <v>0</v>
      </c>
      <c r="DY259" s="84">
        <f t="shared" si="1073"/>
        <v>0</v>
      </c>
      <c r="DZ259" s="84">
        <f t="shared" si="1073"/>
        <v>0</v>
      </c>
      <c r="EA259" s="84">
        <f t="shared" si="1073"/>
        <v>0</v>
      </c>
      <c r="EB259" s="84">
        <f t="shared" si="1073"/>
        <v>0</v>
      </c>
      <c r="EC259" s="84">
        <f t="shared" si="1073"/>
        <v>0</v>
      </c>
      <c r="ED259" s="84">
        <f t="shared" si="1073"/>
        <v>0</v>
      </c>
      <c r="EE259" s="84">
        <f t="shared" si="1073"/>
        <v>0</v>
      </c>
      <c r="EF259" s="84" t="e">
        <f t="shared" si="1073"/>
        <v>#N/A</v>
      </c>
      <c r="EG259" s="84">
        <f t="shared" si="1073"/>
        <v>0</v>
      </c>
      <c r="EH259" s="84">
        <f t="shared" si="1073"/>
        <v>0</v>
      </c>
      <c r="EI259" s="84">
        <f t="shared" si="1073"/>
        <v>0</v>
      </c>
      <c r="EJ259" s="84">
        <f t="shared" si="1073"/>
        <v>0</v>
      </c>
      <c r="EK259" s="84">
        <f t="shared" si="1073"/>
        <v>0</v>
      </c>
      <c r="EL259" s="84">
        <f t="shared" si="1073"/>
        <v>0</v>
      </c>
      <c r="EM259" s="84">
        <f t="shared" si="1073"/>
        <v>0</v>
      </c>
      <c r="EN259" s="84">
        <f t="shared" si="1073"/>
        <v>0</v>
      </c>
      <c r="EO259" s="84">
        <f t="shared" si="1073"/>
        <v>0</v>
      </c>
      <c r="EP259" s="84">
        <f t="shared" si="1073"/>
        <v>0</v>
      </c>
      <c r="ER259" s="84">
        <f t="shared" ref="ER259:FN259" si="1074">ER180*ER$1</f>
        <v>0</v>
      </c>
      <c r="ES259" s="84">
        <f t="shared" si="1074"/>
        <v>0</v>
      </c>
      <c r="ET259" s="84">
        <f t="shared" si="1074"/>
        <v>0</v>
      </c>
      <c r="EU259" s="84">
        <f t="shared" si="1074"/>
        <v>0</v>
      </c>
      <c r="EV259" s="84">
        <f t="shared" si="1074"/>
        <v>0</v>
      </c>
      <c r="EW259" s="84">
        <f t="shared" si="1074"/>
        <v>0</v>
      </c>
      <c r="EX259" s="84">
        <f t="shared" si="1074"/>
        <v>0</v>
      </c>
      <c r="EY259" s="84">
        <f t="shared" si="1074"/>
        <v>0</v>
      </c>
      <c r="EZ259" s="84">
        <f t="shared" si="1074"/>
        <v>0</v>
      </c>
      <c r="FA259" s="84">
        <f t="shared" si="1074"/>
        <v>0</v>
      </c>
      <c r="FB259" s="84">
        <f t="shared" si="1074"/>
        <v>0</v>
      </c>
      <c r="FC259" s="84">
        <f t="shared" si="1074"/>
        <v>0</v>
      </c>
      <c r="FD259" s="84" t="e">
        <f t="shared" si="1074"/>
        <v>#N/A</v>
      </c>
      <c r="FE259" s="84">
        <f t="shared" si="1074"/>
        <v>0</v>
      </c>
      <c r="FF259" s="84">
        <f t="shared" si="1074"/>
        <v>0</v>
      </c>
      <c r="FG259" s="84">
        <f t="shared" si="1074"/>
        <v>0</v>
      </c>
      <c r="FH259" s="84">
        <f t="shared" si="1074"/>
        <v>0</v>
      </c>
      <c r="FI259" s="84">
        <f t="shared" si="1074"/>
        <v>0</v>
      </c>
      <c r="FJ259" s="84">
        <f t="shared" si="1074"/>
        <v>0</v>
      </c>
      <c r="FK259" s="84">
        <f t="shared" si="1074"/>
        <v>0</v>
      </c>
      <c r="FL259" s="84">
        <f t="shared" si="1074"/>
        <v>0</v>
      </c>
      <c r="FM259" s="84">
        <f t="shared" si="1074"/>
        <v>0</v>
      </c>
      <c r="FN259" s="84">
        <f t="shared" si="1074"/>
        <v>0</v>
      </c>
    </row>
    <row r="260" spans="1:170" x14ac:dyDescent="0.25">
      <c r="A260" s="97">
        <v>256</v>
      </c>
      <c r="B260" s="74" t="s">
        <v>22</v>
      </c>
      <c r="D260" s="83">
        <f t="shared" si="1009"/>
        <v>0</v>
      </c>
      <c r="E260" s="83">
        <f t="shared" si="1042"/>
        <v>0</v>
      </c>
      <c r="F260" s="83">
        <f t="shared" si="1042"/>
        <v>0</v>
      </c>
      <c r="G260" s="83">
        <f t="shared" si="1042"/>
        <v>0</v>
      </c>
      <c r="H260" s="83">
        <f t="shared" si="1042"/>
        <v>0</v>
      </c>
      <c r="I260" s="83">
        <f t="shared" si="1042"/>
        <v>0.44975297766287126</v>
      </c>
      <c r="J260" s="83">
        <f t="shared" si="1042"/>
        <v>0</v>
      </c>
      <c r="K260" s="83">
        <f t="shared" si="1042"/>
        <v>0.28531168558177128</v>
      </c>
      <c r="L260" s="83">
        <f t="shared" si="1042"/>
        <v>0</v>
      </c>
      <c r="M260" s="83">
        <f t="shared" si="1042"/>
        <v>0</v>
      </c>
      <c r="N260" s="83">
        <f t="shared" si="1042"/>
        <v>0</v>
      </c>
      <c r="O260" s="83">
        <f t="shared" si="1042"/>
        <v>47.33816403691764</v>
      </c>
      <c r="P260" s="83" t="e">
        <f t="shared" si="1042"/>
        <v>#N/A</v>
      </c>
      <c r="Q260" s="83">
        <f t="shared" si="1042"/>
        <v>2.9103999503741891</v>
      </c>
      <c r="R260" s="83">
        <f t="shared" si="1042"/>
        <v>0</v>
      </c>
      <c r="S260" s="83">
        <f t="shared" si="1042"/>
        <v>0</v>
      </c>
      <c r="T260" s="83">
        <f t="shared" si="1042"/>
        <v>19.265097578831423</v>
      </c>
      <c r="U260" s="83">
        <f t="shared" si="1042"/>
        <v>0</v>
      </c>
      <c r="V260" s="83">
        <f t="shared" si="1042"/>
        <v>0</v>
      </c>
      <c r="W260" s="83">
        <f t="shared" si="1042"/>
        <v>0</v>
      </c>
      <c r="X260" s="83">
        <f t="shared" si="1042"/>
        <v>0</v>
      </c>
      <c r="Y260" s="83">
        <f t="shared" si="1042"/>
        <v>0</v>
      </c>
      <c r="Z260" s="83">
        <f t="shared" si="1042"/>
        <v>0</v>
      </c>
      <c r="AB260" s="83">
        <f t="shared" ref="AB260:AX260" si="1075">AB181*AB$1</f>
        <v>0</v>
      </c>
      <c r="AC260" s="83">
        <f t="shared" si="1075"/>
        <v>0</v>
      </c>
      <c r="AD260" s="83">
        <f t="shared" si="1075"/>
        <v>0</v>
      </c>
      <c r="AE260" s="83">
        <f t="shared" si="1075"/>
        <v>0</v>
      </c>
      <c r="AF260" s="83">
        <f t="shared" si="1075"/>
        <v>0</v>
      </c>
      <c r="AG260" s="83">
        <f t="shared" si="1075"/>
        <v>0.44975297766287126</v>
      </c>
      <c r="AH260" s="83">
        <f t="shared" si="1075"/>
        <v>0</v>
      </c>
      <c r="AI260" s="83">
        <f t="shared" si="1075"/>
        <v>0</v>
      </c>
      <c r="AJ260" s="83">
        <f t="shared" si="1075"/>
        <v>0</v>
      </c>
      <c r="AK260" s="83">
        <f t="shared" si="1075"/>
        <v>0</v>
      </c>
      <c r="AL260" s="83">
        <f t="shared" si="1075"/>
        <v>0</v>
      </c>
      <c r="AM260" s="83">
        <f t="shared" si="1075"/>
        <v>46.469573871102639</v>
      </c>
      <c r="AN260" s="83" t="e">
        <f t="shared" si="1075"/>
        <v>#N/A</v>
      </c>
      <c r="AO260" s="83">
        <f t="shared" si="1075"/>
        <v>0</v>
      </c>
      <c r="AP260" s="83">
        <f t="shared" si="1075"/>
        <v>0</v>
      </c>
      <c r="AQ260" s="83">
        <f t="shared" si="1075"/>
        <v>0</v>
      </c>
      <c r="AR260" s="83">
        <f t="shared" si="1075"/>
        <v>19.265097578831423</v>
      </c>
      <c r="AS260" s="83">
        <f t="shared" si="1075"/>
        <v>0</v>
      </c>
      <c r="AT260" s="83">
        <f t="shared" si="1075"/>
        <v>0</v>
      </c>
      <c r="AU260" s="83">
        <f t="shared" si="1075"/>
        <v>0</v>
      </c>
      <c r="AV260" s="83">
        <f t="shared" si="1075"/>
        <v>0</v>
      </c>
      <c r="AW260" s="83">
        <f t="shared" si="1075"/>
        <v>0</v>
      </c>
      <c r="AX260" s="83">
        <f t="shared" si="1075"/>
        <v>0</v>
      </c>
      <c r="AZ260" s="83">
        <f t="shared" ref="AZ260:BV260" si="1076">AZ181*AZ$1</f>
        <v>0</v>
      </c>
      <c r="BA260" s="83">
        <f t="shared" si="1076"/>
        <v>0</v>
      </c>
      <c r="BB260" s="83">
        <f t="shared" si="1076"/>
        <v>0</v>
      </c>
      <c r="BC260" s="83">
        <f t="shared" si="1076"/>
        <v>0</v>
      </c>
      <c r="BD260" s="83">
        <f t="shared" si="1076"/>
        <v>0</v>
      </c>
      <c r="BE260" s="83">
        <f t="shared" si="1076"/>
        <v>0.44975297766287126</v>
      </c>
      <c r="BF260" s="83">
        <f t="shared" si="1076"/>
        <v>0</v>
      </c>
      <c r="BG260" s="83">
        <f t="shared" si="1076"/>
        <v>0</v>
      </c>
      <c r="BH260" s="83">
        <f t="shared" si="1076"/>
        <v>0</v>
      </c>
      <c r="BI260" s="83">
        <f t="shared" si="1076"/>
        <v>0</v>
      </c>
      <c r="BJ260" s="83">
        <f t="shared" si="1076"/>
        <v>0</v>
      </c>
      <c r="BK260" s="83">
        <f t="shared" si="1076"/>
        <v>49.075344368547647</v>
      </c>
      <c r="BL260" s="83" t="e">
        <f t="shared" si="1076"/>
        <v>#N/A</v>
      </c>
      <c r="BM260" s="83">
        <f t="shared" si="1076"/>
        <v>0</v>
      </c>
      <c r="BN260" s="83">
        <f t="shared" si="1076"/>
        <v>0</v>
      </c>
      <c r="BO260" s="83">
        <f t="shared" si="1076"/>
        <v>0</v>
      </c>
      <c r="BP260" s="83">
        <f t="shared" si="1076"/>
        <v>21.191607336714572</v>
      </c>
      <c r="BQ260" s="83">
        <f t="shared" si="1076"/>
        <v>0</v>
      </c>
      <c r="BR260" s="83">
        <f t="shared" si="1076"/>
        <v>0</v>
      </c>
      <c r="BS260" s="83">
        <f t="shared" si="1076"/>
        <v>0</v>
      </c>
      <c r="BT260" s="83">
        <f t="shared" si="1076"/>
        <v>0</v>
      </c>
      <c r="BU260" s="83">
        <f t="shared" si="1076"/>
        <v>0</v>
      </c>
      <c r="BV260" s="83">
        <f t="shared" si="1076"/>
        <v>0</v>
      </c>
      <c r="BX260" s="83">
        <f t="shared" ref="BX260:CT260" si="1077">BX181*BX$1</f>
        <v>0</v>
      </c>
      <c r="BY260" s="83">
        <f t="shared" si="1077"/>
        <v>0</v>
      </c>
      <c r="BZ260" s="83">
        <f t="shared" si="1077"/>
        <v>0</v>
      </c>
      <c r="CA260" s="83">
        <f t="shared" si="1077"/>
        <v>0</v>
      </c>
      <c r="CB260" s="83">
        <f t="shared" si="1077"/>
        <v>0</v>
      </c>
      <c r="CC260" s="83">
        <f t="shared" si="1077"/>
        <v>0</v>
      </c>
      <c r="CD260" s="83">
        <f t="shared" si="1077"/>
        <v>0</v>
      </c>
      <c r="CE260" s="83">
        <f t="shared" si="1077"/>
        <v>0</v>
      </c>
      <c r="CF260" s="83">
        <f t="shared" si="1077"/>
        <v>0</v>
      </c>
      <c r="CG260" s="83">
        <f t="shared" si="1077"/>
        <v>0</v>
      </c>
      <c r="CH260" s="83">
        <f t="shared" si="1077"/>
        <v>0</v>
      </c>
      <c r="CI260" s="83">
        <f t="shared" si="1077"/>
        <v>3.9086557461675113</v>
      </c>
      <c r="CJ260" s="83" t="e">
        <f t="shared" si="1077"/>
        <v>#N/A</v>
      </c>
      <c r="CK260" s="83">
        <f t="shared" si="1077"/>
        <v>0</v>
      </c>
      <c r="CL260" s="83">
        <f t="shared" si="1077"/>
        <v>0</v>
      </c>
      <c r="CM260" s="83">
        <f t="shared" si="1077"/>
        <v>0</v>
      </c>
      <c r="CN260" s="83">
        <f t="shared" si="1077"/>
        <v>12.329662450452114</v>
      </c>
      <c r="CO260" s="83">
        <f t="shared" si="1077"/>
        <v>0</v>
      </c>
      <c r="CP260" s="83">
        <f t="shared" si="1077"/>
        <v>0</v>
      </c>
      <c r="CQ260" s="83">
        <f t="shared" si="1077"/>
        <v>0</v>
      </c>
      <c r="CR260" s="83">
        <f t="shared" si="1077"/>
        <v>0</v>
      </c>
      <c r="CS260" s="83">
        <f t="shared" si="1077"/>
        <v>0</v>
      </c>
      <c r="CT260" s="83">
        <f t="shared" si="1077"/>
        <v>0</v>
      </c>
      <c r="CV260" s="83">
        <f t="shared" ref="CV260:DR260" si="1078">CV181*CV$1</f>
        <v>0</v>
      </c>
      <c r="CW260" s="83">
        <f t="shared" si="1078"/>
        <v>0</v>
      </c>
      <c r="CX260" s="83">
        <f t="shared" si="1078"/>
        <v>0</v>
      </c>
      <c r="CY260" s="83">
        <f t="shared" si="1078"/>
        <v>0</v>
      </c>
      <c r="CZ260" s="83">
        <f t="shared" si="1078"/>
        <v>0</v>
      </c>
      <c r="DA260" s="83">
        <f t="shared" si="1078"/>
        <v>0</v>
      </c>
      <c r="DB260" s="83">
        <f t="shared" si="1078"/>
        <v>0</v>
      </c>
      <c r="DC260" s="83">
        <f t="shared" si="1078"/>
        <v>0</v>
      </c>
      <c r="DD260" s="83">
        <f t="shared" si="1078"/>
        <v>0</v>
      </c>
      <c r="DE260" s="83">
        <f t="shared" si="1078"/>
        <v>0</v>
      </c>
      <c r="DF260" s="83">
        <f t="shared" si="1078"/>
        <v>0</v>
      </c>
      <c r="DG260" s="83">
        <f t="shared" si="1078"/>
        <v>3.9086557461675113</v>
      </c>
      <c r="DH260" s="83" t="e">
        <f t="shared" si="1078"/>
        <v>#N/A</v>
      </c>
      <c r="DI260" s="83">
        <f t="shared" si="1078"/>
        <v>0</v>
      </c>
      <c r="DJ260" s="83">
        <f t="shared" si="1078"/>
        <v>0</v>
      </c>
      <c r="DK260" s="83">
        <f t="shared" si="1078"/>
        <v>0</v>
      </c>
      <c r="DL260" s="83">
        <f t="shared" si="1078"/>
        <v>12.714964402028739</v>
      </c>
      <c r="DM260" s="83">
        <f t="shared" si="1078"/>
        <v>0</v>
      </c>
      <c r="DN260" s="83">
        <f t="shared" si="1078"/>
        <v>0</v>
      </c>
      <c r="DO260" s="83">
        <f t="shared" si="1078"/>
        <v>0</v>
      </c>
      <c r="DP260" s="83">
        <f t="shared" si="1078"/>
        <v>0</v>
      </c>
      <c r="DQ260" s="83">
        <f t="shared" si="1078"/>
        <v>0</v>
      </c>
      <c r="DR260" s="83">
        <f t="shared" si="1078"/>
        <v>0</v>
      </c>
      <c r="DT260" s="83">
        <f t="shared" ref="DT260:EP260" si="1079">DT181*DT$1</f>
        <v>0</v>
      </c>
      <c r="DU260" s="83">
        <f t="shared" si="1079"/>
        <v>0</v>
      </c>
      <c r="DV260" s="83">
        <f t="shared" si="1079"/>
        <v>0</v>
      </c>
      <c r="DW260" s="83">
        <f t="shared" si="1079"/>
        <v>0</v>
      </c>
      <c r="DX260" s="83">
        <f t="shared" si="1079"/>
        <v>0</v>
      </c>
      <c r="DY260" s="83">
        <f t="shared" si="1079"/>
        <v>0</v>
      </c>
      <c r="DZ260" s="83">
        <f t="shared" si="1079"/>
        <v>0</v>
      </c>
      <c r="EA260" s="83">
        <f t="shared" si="1079"/>
        <v>0</v>
      </c>
      <c r="EB260" s="83">
        <f t="shared" si="1079"/>
        <v>0</v>
      </c>
      <c r="EC260" s="83">
        <f t="shared" si="1079"/>
        <v>0</v>
      </c>
      <c r="ED260" s="83">
        <f t="shared" si="1079"/>
        <v>0</v>
      </c>
      <c r="EE260" s="83">
        <f t="shared" si="1079"/>
        <v>4.7772459119825141</v>
      </c>
      <c r="EF260" s="83" t="e">
        <f t="shared" si="1079"/>
        <v>#N/A</v>
      </c>
      <c r="EG260" s="83">
        <f t="shared" si="1079"/>
        <v>0</v>
      </c>
      <c r="EH260" s="83">
        <f t="shared" si="1079"/>
        <v>0</v>
      </c>
      <c r="EI260" s="83">
        <f t="shared" si="1079"/>
        <v>0</v>
      </c>
      <c r="EJ260" s="83">
        <f t="shared" si="1079"/>
        <v>15.412078063065142</v>
      </c>
      <c r="EK260" s="83">
        <f t="shared" si="1079"/>
        <v>0</v>
      </c>
      <c r="EL260" s="83">
        <f t="shared" si="1079"/>
        <v>0</v>
      </c>
      <c r="EM260" s="83">
        <f t="shared" si="1079"/>
        <v>0</v>
      </c>
      <c r="EN260" s="83">
        <f t="shared" si="1079"/>
        <v>0</v>
      </c>
      <c r="EO260" s="83">
        <f t="shared" si="1079"/>
        <v>0</v>
      </c>
      <c r="EP260" s="83">
        <f t="shared" si="1079"/>
        <v>0</v>
      </c>
      <c r="ER260" s="83">
        <f t="shared" ref="ER260:FN260" si="1080">ER181*ER$1</f>
        <v>0</v>
      </c>
      <c r="ES260" s="83">
        <f t="shared" si="1080"/>
        <v>0</v>
      </c>
      <c r="ET260" s="83">
        <f t="shared" si="1080"/>
        <v>0</v>
      </c>
      <c r="EU260" s="83">
        <f t="shared" si="1080"/>
        <v>0</v>
      </c>
      <c r="EV260" s="83">
        <f t="shared" si="1080"/>
        <v>0</v>
      </c>
      <c r="EW260" s="83">
        <f t="shared" si="1080"/>
        <v>0</v>
      </c>
      <c r="EX260" s="83">
        <f t="shared" si="1080"/>
        <v>0</v>
      </c>
      <c r="EY260" s="83">
        <f t="shared" si="1080"/>
        <v>0</v>
      </c>
      <c r="EZ260" s="83">
        <f t="shared" si="1080"/>
        <v>0</v>
      </c>
      <c r="FA260" s="83">
        <f t="shared" si="1080"/>
        <v>0</v>
      </c>
      <c r="FB260" s="83">
        <f t="shared" si="1080"/>
        <v>0</v>
      </c>
      <c r="FC260" s="83">
        <f t="shared" si="1080"/>
        <v>5.2115409948900151</v>
      </c>
      <c r="FD260" s="83" t="e">
        <f t="shared" si="1080"/>
        <v>#N/A</v>
      </c>
      <c r="FE260" s="83">
        <f t="shared" si="1080"/>
        <v>0</v>
      </c>
      <c r="FF260" s="83">
        <f t="shared" si="1080"/>
        <v>0</v>
      </c>
      <c r="FG260" s="83">
        <f t="shared" si="1080"/>
        <v>0</v>
      </c>
      <c r="FH260" s="83">
        <f t="shared" si="1080"/>
        <v>16.182681966218396</v>
      </c>
      <c r="FI260" s="83">
        <f t="shared" si="1080"/>
        <v>0</v>
      </c>
      <c r="FJ260" s="83">
        <f t="shared" si="1080"/>
        <v>0</v>
      </c>
      <c r="FK260" s="83">
        <f t="shared" si="1080"/>
        <v>0</v>
      </c>
      <c r="FL260" s="83">
        <f t="shared" si="1080"/>
        <v>0</v>
      </c>
      <c r="FM260" s="83">
        <f t="shared" si="1080"/>
        <v>0</v>
      </c>
      <c r="FN260" s="83">
        <f t="shared" si="1080"/>
        <v>0</v>
      </c>
    </row>
    <row r="261" spans="1:170" x14ac:dyDescent="0.25">
      <c r="A261" s="97">
        <v>257</v>
      </c>
      <c r="B261" s="68" t="s">
        <v>23</v>
      </c>
      <c r="D261" s="18">
        <f t="shared" si="1009"/>
        <v>0</v>
      </c>
      <c r="E261" s="18">
        <f t="shared" si="1042"/>
        <v>0</v>
      </c>
      <c r="F261" s="18">
        <f t="shared" si="1042"/>
        <v>0</v>
      </c>
      <c r="G261" s="18">
        <f t="shared" si="1042"/>
        <v>0</v>
      </c>
      <c r="H261" s="18">
        <f t="shared" si="1042"/>
        <v>0</v>
      </c>
      <c r="I261" s="18">
        <f t="shared" si="1042"/>
        <v>0</v>
      </c>
      <c r="J261" s="18">
        <f t="shared" si="1042"/>
        <v>0</v>
      </c>
      <c r="K261" s="18">
        <f t="shared" si="1042"/>
        <v>0</v>
      </c>
      <c r="L261" s="18">
        <f t="shared" si="1042"/>
        <v>0</v>
      </c>
      <c r="M261" s="18">
        <f t="shared" si="1042"/>
        <v>0</v>
      </c>
      <c r="N261" s="18">
        <f t="shared" si="1042"/>
        <v>0</v>
      </c>
      <c r="O261" s="18">
        <f t="shared" si="1042"/>
        <v>0</v>
      </c>
      <c r="P261" s="18" t="e">
        <f t="shared" si="1042"/>
        <v>#N/A</v>
      </c>
      <c r="Q261" s="18">
        <f t="shared" si="1042"/>
        <v>161.5271972457675</v>
      </c>
      <c r="R261" s="18">
        <f t="shared" si="1042"/>
        <v>0</v>
      </c>
      <c r="S261" s="18">
        <f t="shared" si="1042"/>
        <v>0</v>
      </c>
      <c r="T261" s="18">
        <f t="shared" si="1042"/>
        <v>0</v>
      </c>
      <c r="U261" s="18">
        <f t="shared" si="1042"/>
        <v>0</v>
      </c>
      <c r="V261" s="18">
        <f t="shared" si="1042"/>
        <v>0</v>
      </c>
      <c r="W261" s="18">
        <f t="shared" si="1042"/>
        <v>0</v>
      </c>
      <c r="X261" s="18">
        <f t="shared" si="1042"/>
        <v>0</v>
      </c>
      <c r="Y261" s="18">
        <f t="shared" si="1042"/>
        <v>0</v>
      </c>
      <c r="Z261" s="18">
        <f t="shared" si="1042"/>
        <v>0</v>
      </c>
      <c r="AB261" s="18">
        <f t="shared" ref="AB261:AX261" si="1081">AB182*AB$1</f>
        <v>0</v>
      </c>
      <c r="AC261" s="18">
        <f t="shared" si="1081"/>
        <v>0</v>
      </c>
      <c r="AD261" s="18">
        <f t="shared" si="1081"/>
        <v>0</v>
      </c>
      <c r="AE261" s="18">
        <f t="shared" si="1081"/>
        <v>0</v>
      </c>
      <c r="AF261" s="18">
        <f t="shared" si="1081"/>
        <v>0</v>
      </c>
      <c r="AG261" s="18">
        <f t="shared" si="1081"/>
        <v>0</v>
      </c>
      <c r="AH261" s="18">
        <f t="shared" si="1081"/>
        <v>0</v>
      </c>
      <c r="AI261" s="18">
        <f t="shared" si="1081"/>
        <v>0</v>
      </c>
      <c r="AJ261" s="18">
        <f t="shared" si="1081"/>
        <v>0</v>
      </c>
      <c r="AK261" s="18">
        <f t="shared" si="1081"/>
        <v>0</v>
      </c>
      <c r="AL261" s="18">
        <f t="shared" si="1081"/>
        <v>0</v>
      </c>
      <c r="AM261" s="18">
        <f t="shared" si="1081"/>
        <v>0</v>
      </c>
      <c r="AN261" s="18" t="e">
        <f t="shared" si="1081"/>
        <v>#N/A</v>
      </c>
      <c r="AO261" s="18">
        <f t="shared" si="1081"/>
        <v>162.49733056255891</v>
      </c>
      <c r="AP261" s="18">
        <f t="shared" si="1081"/>
        <v>0</v>
      </c>
      <c r="AQ261" s="18">
        <f t="shared" si="1081"/>
        <v>0</v>
      </c>
      <c r="AR261" s="18">
        <f t="shared" si="1081"/>
        <v>0</v>
      </c>
      <c r="AS261" s="18">
        <f t="shared" si="1081"/>
        <v>0</v>
      </c>
      <c r="AT261" s="18">
        <f t="shared" si="1081"/>
        <v>0</v>
      </c>
      <c r="AU261" s="18">
        <f t="shared" si="1081"/>
        <v>0</v>
      </c>
      <c r="AV261" s="18">
        <f t="shared" si="1081"/>
        <v>0</v>
      </c>
      <c r="AW261" s="18">
        <f t="shared" si="1081"/>
        <v>0</v>
      </c>
      <c r="AX261" s="18">
        <f t="shared" si="1081"/>
        <v>0</v>
      </c>
      <c r="AZ261" s="18">
        <f t="shared" ref="AZ261:BV261" si="1082">AZ182*AZ$1</f>
        <v>0</v>
      </c>
      <c r="BA261" s="18">
        <f t="shared" si="1082"/>
        <v>0</v>
      </c>
      <c r="BB261" s="18">
        <f t="shared" si="1082"/>
        <v>0</v>
      </c>
      <c r="BC261" s="18">
        <f t="shared" si="1082"/>
        <v>0</v>
      </c>
      <c r="BD261" s="18">
        <f t="shared" si="1082"/>
        <v>0</v>
      </c>
      <c r="BE261" s="18">
        <f t="shared" si="1082"/>
        <v>0</v>
      </c>
      <c r="BF261" s="18">
        <f t="shared" si="1082"/>
        <v>0</v>
      </c>
      <c r="BG261" s="18">
        <f t="shared" si="1082"/>
        <v>0</v>
      </c>
      <c r="BH261" s="18">
        <f t="shared" si="1082"/>
        <v>0</v>
      </c>
      <c r="BI261" s="18">
        <f t="shared" si="1082"/>
        <v>0</v>
      </c>
      <c r="BJ261" s="18">
        <f t="shared" si="1082"/>
        <v>0</v>
      </c>
      <c r="BK261" s="18">
        <f t="shared" si="1082"/>
        <v>0</v>
      </c>
      <c r="BL261" s="18" t="e">
        <f t="shared" si="1082"/>
        <v>#N/A</v>
      </c>
      <c r="BM261" s="18">
        <f t="shared" si="1082"/>
        <v>166.3778638297245</v>
      </c>
      <c r="BN261" s="18">
        <f t="shared" si="1082"/>
        <v>0</v>
      </c>
      <c r="BO261" s="18">
        <f t="shared" si="1082"/>
        <v>0</v>
      </c>
      <c r="BP261" s="18">
        <f t="shared" si="1082"/>
        <v>0</v>
      </c>
      <c r="BQ261" s="18">
        <f t="shared" si="1082"/>
        <v>0</v>
      </c>
      <c r="BR261" s="18">
        <f t="shared" si="1082"/>
        <v>0</v>
      </c>
      <c r="BS261" s="18">
        <f t="shared" si="1082"/>
        <v>0</v>
      </c>
      <c r="BT261" s="18">
        <f t="shared" si="1082"/>
        <v>0</v>
      </c>
      <c r="BU261" s="18">
        <f t="shared" si="1082"/>
        <v>0</v>
      </c>
      <c r="BV261" s="18">
        <f t="shared" si="1082"/>
        <v>0</v>
      </c>
      <c r="BX261" s="18">
        <f t="shared" ref="BX261:CT261" si="1083">BX182*BX$1</f>
        <v>0</v>
      </c>
      <c r="BY261" s="18">
        <f t="shared" si="1083"/>
        <v>0</v>
      </c>
      <c r="BZ261" s="18">
        <f t="shared" si="1083"/>
        <v>0</v>
      </c>
      <c r="CA261" s="18">
        <f t="shared" si="1083"/>
        <v>0</v>
      </c>
      <c r="CB261" s="18">
        <f t="shared" si="1083"/>
        <v>0</v>
      </c>
      <c r="CC261" s="18">
        <f t="shared" si="1083"/>
        <v>0</v>
      </c>
      <c r="CD261" s="18">
        <f t="shared" si="1083"/>
        <v>0</v>
      </c>
      <c r="CE261" s="18">
        <f t="shared" si="1083"/>
        <v>0</v>
      </c>
      <c r="CF261" s="18">
        <f t="shared" si="1083"/>
        <v>0</v>
      </c>
      <c r="CG261" s="18">
        <f t="shared" si="1083"/>
        <v>0</v>
      </c>
      <c r="CH261" s="18">
        <f t="shared" si="1083"/>
        <v>0</v>
      </c>
      <c r="CI261" s="18">
        <f t="shared" si="1083"/>
        <v>0</v>
      </c>
      <c r="CJ261" s="18" t="e">
        <f t="shared" si="1083"/>
        <v>#N/A</v>
      </c>
      <c r="CK261" s="18">
        <f t="shared" si="1083"/>
        <v>0</v>
      </c>
      <c r="CL261" s="18">
        <f t="shared" si="1083"/>
        <v>0</v>
      </c>
      <c r="CM261" s="18">
        <f t="shared" si="1083"/>
        <v>0.37618290260648374</v>
      </c>
      <c r="CN261" s="18">
        <f t="shared" si="1083"/>
        <v>0</v>
      </c>
      <c r="CO261" s="18">
        <f t="shared" si="1083"/>
        <v>0</v>
      </c>
      <c r="CP261" s="18">
        <f t="shared" si="1083"/>
        <v>0</v>
      </c>
      <c r="CQ261" s="18">
        <f t="shared" si="1083"/>
        <v>0</v>
      </c>
      <c r="CR261" s="18">
        <f t="shared" si="1083"/>
        <v>0</v>
      </c>
      <c r="CS261" s="18">
        <f t="shared" si="1083"/>
        <v>0</v>
      </c>
      <c r="CT261" s="18">
        <f t="shared" si="1083"/>
        <v>0</v>
      </c>
      <c r="CV261" s="18">
        <f t="shared" ref="CV261:DR261" si="1084">CV182*CV$1</f>
        <v>0</v>
      </c>
      <c r="CW261" s="18">
        <f t="shared" si="1084"/>
        <v>0</v>
      </c>
      <c r="CX261" s="18">
        <f t="shared" si="1084"/>
        <v>0</v>
      </c>
      <c r="CY261" s="18">
        <f t="shared" si="1084"/>
        <v>0</v>
      </c>
      <c r="CZ261" s="18">
        <f t="shared" si="1084"/>
        <v>0</v>
      </c>
      <c r="DA261" s="18">
        <f t="shared" si="1084"/>
        <v>0</v>
      </c>
      <c r="DB261" s="18">
        <f t="shared" si="1084"/>
        <v>0</v>
      </c>
      <c r="DC261" s="18">
        <f t="shared" si="1084"/>
        <v>0</v>
      </c>
      <c r="DD261" s="18">
        <f t="shared" si="1084"/>
        <v>0</v>
      </c>
      <c r="DE261" s="18">
        <f t="shared" si="1084"/>
        <v>0</v>
      </c>
      <c r="DF261" s="18">
        <f t="shared" si="1084"/>
        <v>0</v>
      </c>
      <c r="DG261" s="18">
        <f t="shared" si="1084"/>
        <v>0</v>
      </c>
      <c r="DH261" s="18" t="e">
        <f t="shared" si="1084"/>
        <v>#N/A</v>
      </c>
      <c r="DI261" s="18">
        <f t="shared" si="1084"/>
        <v>24.738399578180612</v>
      </c>
      <c r="DJ261" s="18">
        <f t="shared" si="1084"/>
        <v>0</v>
      </c>
      <c r="DK261" s="18">
        <f t="shared" si="1084"/>
        <v>0.37618290260648374</v>
      </c>
      <c r="DL261" s="18">
        <f t="shared" si="1084"/>
        <v>0</v>
      </c>
      <c r="DM261" s="18">
        <f t="shared" si="1084"/>
        <v>0</v>
      </c>
      <c r="DN261" s="18">
        <f t="shared" si="1084"/>
        <v>0</v>
      </c>
      <c r="DO261" s="18">
        <f t="shared" si="1084"/>
        <v>0</v>
      </c>
      <c r="DP261" s="18">
        <f t="shared" si="1084"/>
        <v>0</v>
      </c>
      <c r="DQ261" s="18">
        <f t="shared" si="1084"/>
        <v>0</v>
      </c>
      <c r="DR261" s="18">
        <f t="shared" si="1084"/>
        <v>0</v>
      </c>
      <c r="DT261" s="18">
        <f t="shared" ref="DT261:EP261" si="1085">DT182*DT$1</f>
        <v>0</v>
      </c>
      <c r="DU261" s="18">
        <f t="shared" si="1085"/>
        <v>0</v>
      </c>
      <c r="DV261" s="18">
        <f t="shared" si="1085"/>
        <v>0</v>
      </c>
      <c r="DW261" s="18">
        <f t="shared" si="1085"/>
        <v>0</v>
      </c>
      <c r="DX261" s="18">
        <f t="shared" si="1085"/>
        <v>0</v>
      </c>
      <c r="DY261" s="18">
        <f t="shared" si="1085"/>
        <v>0</v>
      </c>
      <c r="DZ261" s="18">
        <f t="shared" si="1085"/>
        <v>0</v>
      </c>
      <c r="EA261" s="18">
        <f t="shared" si="1085"/>
        <v>0</v>
      </c>
      <c r="EB261" s="18">
        <f t="shared" si="1085"/>
        <v>0</v>
      </c>
      <c r="EC261" s="18">
        <f t="shared" si="1085"/>
        <v>0</v>
      </c>
      <c r="ED261" s="18">
        <f t="shared" si="1085"/>
        <v>0</v>
      </c>
      <c r="EE261" s="18">
        <f t="shared" si="1085"/>
        <v>0</v>
      </c>
      <c r="EF261" s="18" t="e">
        <f t="shared" si="1085"/>
        <v>#N/A</v>
      </c>
      <c r="EG261" s="18">
        <f t="shared" si="1085"/>
        <v>13.581866435079553</v>
      </c>
      <c r="EH261" s="18">
        <f t="shared" si="1085"/>
        <v>0</v>
      </c>
      <c r="EI261" s="18">
        <f t="shared" si="1085"/>
        <v>0.37618290260648374</v>
      </c>
      <c r="EJ261" s="18">
        <f t="shared" si="1085"/>
        <v>0</v>
      </c>
      <c r="EK261" s="18">
        <f t="shared" si="1085"/>
        <v>0</v>
      </c>
      <c r="EL261" s="18">
        <f t="shared" si="1085"/>
        <v>0</v>
      </c>
      <c r="EM261" s="18">
        <f t="shared" si="1085"/>
        <v>0</v>
      </c>
      <c r="EN261" s="18">
        <f t="shared" si="1085"/>
        <v>0</v>
      </c>
      <c r="EO261" s="18">
        <f t="shared" si="1085"/>
        <v>0</v>
      </c>
      <c r="EP261" s="18">
        <f t="shared" si="1085"/>
        <v>0</v>
      </c>
      <c r="ER261" s="18">
        <f t="shared" ref="ER261:FN261" si="1086">ER182*ER$1</f>
        <v>0</v>
      </c>
      <c r="ES261" s="18">
        <f t="shared" si="1086"/>
        <v>0</v>
      </c>
      <c r="ET261" s="18">
        <f t="shared" si="1086"/>
        <v>0</v>
      </c>
      <c r="EU261" s="18">
        <f t="shared" si="1086"/>
        <v>0</v>
      </c>
      <c r="EV261" s="18">
        <f t="shared" si="1086"/>
        <v>0</v>
      </c>
      <c r="EW261" s="18">
        <f t="shared" si="1086"/>
        <v>0</v>
      </c>
      <c r="EX261" s="18">
        <f t="shared" si="1086"/>
        <v>0</v>
      </c>
      <c r="EY261" s="18">
        <f t="shared" si="1086"/>
        <v>0</v>
      </c>
      <c r="EZ261" s="18">
        <f t="shared" si="1086"/>
        <v>0</v>
      </c>
      <c r="FA261" s="18">
        <f t="shared" si="1086"/>
        <v>0</v>
      </c>
      <c r="FB261" s="18">
        <f t="shared" si="1086"/>
        <v>0</v>
      </c>
      <c r="FC261" s="18">
        <f t="shared" si="1086"/>
        <v>0</v>
      </c>
      <c r="FD261" s="18" t="e">
        <f t="shared" si="1086"/>
        <v>#N/A</v>
      </c>
      <c r="FE261" s="18">
        <f t="shared" si="1086"/>
        <v>48.506665839569827</v>
      </c>
      <c r="FF261" s="18">
        <f t="shared" si="1086"/>
        <v>0</v>
      </c>
      <c r="FG261" s="18">
        <f t="shared" si="1086"/>
        <v>0.37618290260648374</v>
      </c>
      <c r="FH261" s="18">
        <f t="shared" si="1086"/>
        <v>0</v>
      </c>
      <c r="FI261" s="18">
        <f t="shared" si="1086"/>
        <v>0</v>
      </c>
      <c r="FJ261" s="18">
        <f t="shared" si="1086"/>
        <v>0</v>
      </c>
      <c r="FK261" s="18">
        <f t="shared" si="1086"/>
        <v>0</v>
      </c>
      <c r="FL261" s="18">
        <f t="shared" si="1086"/>
        <v>0</v>
      </c>
      <c r="FM261" s="18">
        <f t="shared" si="1086"/>
        <v>0</v>
      </c>
      <c r="FN261" s="18">
        <f t="shared" si="1086"/>
        <v>0</v>
      </c>
    </row>
  </sheetData>
  <mergeCells count="1">
    <mergeCell ref="B2:B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92"/>
  <sheetViews>
    <sheetView workbookViewId="0"/>
  </sheetViews>
  <sheetFormatPr baseColWidth="10" defaultRowHeight="15" x14ac:dyDescent="0.25"/>
  <cols>
    <col min="1" max="1" width="3.42578125" customWidth="1"/>
    <col min="2" max="2" width="17.140625" style="381" bestFit="1" customWidth="1"/>
  </cols>
  <sheetData>
    <row r="3" spans="2:9" x14ac:dyDescent="0.25">
      <c r="B3" s="745" t="s">
        <v>769</v>
      </c>
      <c r="C3" s="745"/>
      <c r="D3" s="745"/>
      <c r="E3" s="745"/>
      <c r="F3" s="745"/>
      <c r="G3" s="745"/>
      <c r="H3" s="745"/>
      <c r="I3" s="745"/>
    </row>
    <row r="4" spans="2:9" s="97" customFormat="1" ht="11.25" x14ac:dyDescent="0.2">
      <c r="B4" s="595"/>
    </row>
    <row r="5" spans="2:9" x14ac:dyDescent="0.25">
      <c r="B5" s="564"/>
      <c r="C5" s="560">
        <v>2006</v>
      </c>
      <c r="D5" s="560">
        <v>2007</v>
      </c>
      <c r="E5" s="560">
        <v>2008</v>
      </c>
      <c r="F5" s="560">
        <v>2009</v>
      </c>
      <c r="G5" s="560">
        <v>2010</v>
      </c>
      <c r="H5" s="560">
        <v>2011</v>
      </c>
      <c r="I5" s="560">
        <v>2012</v>
      </c>
    </row>
    <row r="6" spans="2:9" x14ac:dyDescent="0.25">
      <c r="B6" s="566" t="s">
        <v>767</v>
      </c>
      <c r="C6" s="567">
        <f>HLOOKUP(CONCATENATE(C$5,"TOTAL PRIMARIA"),BEN!$D$5:$FN$182,103,FALSE)</f>
        <v>3568331.0788848</v>
      </c>
      <c r="D6" s="567">
        <f>HLOOKUP(CONCATENATE(D$5,"TOTAL PRIMARIA"),BEN!$D$5:$FN$182,103,FALSE)</f>
        <v>3697732.6739567998</v>
      </c>
      <c r="E6" s="567">
        <f>HLOOKUP(CONCATENATE(E$5,"TOTAL PRIMARIA"),BEN!$D$5:$FN$182,103,FALSE)</f>
        <v>3939037.8871248001</v>
      </c>
      <c r="F6" s="567">
        <f>HLOOKUP(CONCATENATE(F$5,"TOTAL PRIMARIA"),BEN!$D$5:$FN$182,103,FALSE)</f>
        <v>4187923.2347040004</v>
      </c>
      <c r="G6" s="567">
        <f>HLOOKUP(CONCATENATE(G$5,"TOTAL PRIMARIA"),BEN!$D$5:$FN$182,103,FALSE)</f>
        <v>4484295.3097512005</v>
      </c>
      <c r="H6" s="567">
        <f>HLOOKUP(CONCATENATE(H$5,"TOTAL PRIMARIA"),BEN!$D$5:$FN$182,103,FALSE)</f>
        <v>5098413.1743288003</v>
      </c>
      <c r="I6" s="567">
        <f>HLOOKUP(CONCATENATE(I$5,"TOTAL PRIMARIA"),BEN!$D$5:$FN$182,103,FALSE)</f>
        <v>5290245.6095807999</v>
      </c>
    </row>
    <row r="7" spans="2:9" x14ac:dyDescent="0.25">
      <c r="B7" s="596" t="s">
        <v>26</v>
      </c>
      <c r="C7" s="18">
        <f>HLOOKUP(CONCATENATE(C$5,$B7),BEN!$D$5:$FN$182,103,FALSE)</f>
        <v>71551.574639999992</v>
      </c>
      <c r="D7" s="18">
        <f>HLOOKUP(CONCATENATE(D$5,$B7),BEN!$D$5:$FN$182,103,FALSE)</f>
        <v>80543.14632</v>
      </c>
      <c r="E7" s="18">
        <f>HLOOKUP(CONCATENATE(E$5,$B7),BEN!$D$5:$FN$182,103,FALSE)</f>
        <v>81000.344880000004</v>
      </c>
      <c r="F7" s="18">
        <f>HLOOKUP(CONCATENATE(F$5,$B7),BEN!$D$5:$FN$182,103,FALSE)</f>
        <v>74005.206911999994</v>
      </c>
      <c r="G7" s="18">
        <f>HLOOKUP(CONCATENATE(G$5,$B7),BEN!$D$5:$FN$182,103,FALSE)</f>
        <v>64602.156528</v>
      </c>
      <c r="H7" s="18">
        <f>HLOOKUP(CONCATENATE(H$5,$B7),BEN!$D$5:$FN$182,103,FALSE)</f>
        <v>68762.663423999998</v>
      </c>
      <c r="I7" s="18">
        <f>HLOOKUP(CONCATENATE(I$5,$B7),BEN!$D$5:$FN$182,103,FALSE)</f>
        <v>63322.00056</v>
      </c>
    </row>
    <row r="8" spans="2:9" x14ac:dyDescent="0.25">
      <c r="B8" s="596" t="s">
        <v>27</v>
      </c>
      <c r="C8" s="18">
        <f>HLOOKUP(CONCATENATE(C$5,$B8),BEN!$D$5:$FN$182,103,FALSE)</f>
        <v>1785142.6631999998</v>
      </c>
      <c r="D8" s="18">
        <f>HLOOKUP(CONCATENATE(D$5,$B8),BEN!$D$5:$FN$182,103,FALSE)</f>
        <v>1902327.0083999999</v>
      </c>
      <c r="E8" s="18">
        <f>HLOOKUP(CONCATENATE(E$5,$B8),BEN!$D$5:$FN$182,103,FALSE)</f>
        <v>2000298.1284</v>
      </c>
      <c r="F8" s="18">
        <f>HLOOKUP(CONCATENATE(F$5,$B8),BEN!$D$5:$FN$182,103,FALSE)</f>
        <v>1981384.2593999999</v>
      </c>
      <c r="G8" s="18">
        <f>HLOOKUP(CONCATENATE(G$5,$B8),BEN!$D$5:$FN$182,103,FALSE)</f>
        <v>2023375.77</v>
      </c>
      <c r="H8" s="18">
        <f>HLOOKUP(CONCATENATE(H$5,$B8),BEN!$D$5:$FN$182,103,FALSE)</f>
        <v>2335060.0025999998</v>
      </c>
      <c r="I8" s="18">
        <f>HLOOKUP(CONCATENATE(I$5,$B8),BEN!$D$5:$FN$182,103,FALSE)</f>
        <v>2422716.9408</v>
      </c>
    </row>
    <row r="9" spans="2:9" x14ac:dyDescent="0.25">
      <c r="B9" s="596" t="s">
        <v>28</v>
      </c>
      <c r="C9" s="18">
        <f>HLOOKUP(CONCATENATE(C$5,$B9),BEN!$D$5:$FN$182,103,FALSE)</f>
        <v>303302.91214079998</v>
      </c>
      <c r="D9" s="18">
        <f>HLOOKUP(CONCATENATE(D$5,$B9),BEN!$D$5:$FN$182,103,FALSE)</f>
        <v>303302.91214079998</v>
      </c>
      <c r="E9" s="18">
        <f>HLOOKUP(CONCATENATE(E$5,$B9),BEN!$D$5:$FN$182,103,FALSE)</f>
        <v>322897.13614080002</v>
      </c>
      <c r="F9" s="18">
        <f>HLOOKUP(CONCATENATE(F$5,$B9),BEN!$D$5:$FN$182,103,FALSE)</f>
        <v>436833.62985600001</v>
      </c>
      <c r="G9" s="18">
        <f>HLOOKUP(CONCATENATE(G$5,$B9),BEN!$D$5:$FN$182,103,FALSE)</f>
        <v>464354.69717520004</v>
      </c>
      <c r="H9" s="18">
        <f>HLOOKUP(CONCATENATE(H$5,$B9),BEN!$D$5:$FN$182,103,FALSE)</f>
        <v>460482.87851280003</v>
      </c>
      <c r="I9" s="18">
        <f>HLOOKUP(CONCATENATE(I$5,$B9),BEN!$D$5:$FN$182,103,FALSE)</f>
        <v>498549.55718880001</v>
      </c>
    </row>
    <row r="10" spans="2:9" x14ac:dyDescent="0.25">
      <c r="B10" s="596" t="s">
        <v>29</v>
      </c>
      <c r="C10" s="18">
        <f>HLOOKUP(CONCATENATE(C$5,$B10),BEN!$D$5:$FN$182,103,FALSE)</f>
        <v>189383.28285599998</v>
      </c>
      <c r="D10" s="18">
        <f>HLOOKUP(CONCATENATE(D$5,$B10),BEN!$D$5:$FN$182,103,FALSE)</f>
        <v>190463.47725599998</v>
      </c>
      <c r="E10" s="18">
        <f>HLOOKUP(CONCATENATE(E$5,$B10),BEN!$D$5:$FN$182,103,FALSE)</f>
        <v>190463.47725599998</v>
      </c>
      <c r="F10" s="18">
        <f>HLOOKUP(CONCATENATE(F$5,$B10),BEN!$D$5:$FN$182,103,FALSE)</f>
        <v>175963.66775999998</v>
      </c>
      <c r="G10" s="18">
        <f>HLOOKUP(CONCATENATE(G$5,$B10),BEN!$D$5:$FN$182,103,FALSE)</f>
        <v>173176.76620799999</v>
      </c>
      <c r="H10" s="18">
        <f>HLOOKUP(CONCATENATE(H$5,$B10),BEN!$D$5:$FN$182,103,FALSE)</f>
        <v>209514.50582399999</v>
      </c>
      <c r="I10" s="18">
        <f>HLOOKUP(CONCATENATE(I$5,$B10),BEN!$D$5:$FN$182,103,FALSE)</f>
        <v>203958.70595999999</v>
      </c>
    </row>
    <row r="11" spans="2:9" x14ac:dyDescent="0.25">
      <c r="B11" s="596" t="s">
        <v>30</v>
      </c>
      <c r="C11" s="18">
        <f>HLOOKUP(CONCATENATE(C$5,$B11),BEN!$D$5:$FN$182,103,FALSE)</f>
        <v>89605.893599999996</v>
      </c>
      <c r="D11" s="18">
        <f>HLOOKUP(CONCATENATE(D$5,$B11),BEN!$D$5:$FN$182,103,FALSE)</f>
        <v>89575.748639999991</v>
      </c>
      <c r="E11" s="18">
        <f>HLOOKUP(CONCATENATE(E$5,$B11),BEN!$D$5:$FN$182,103,FALSE)</f>
        <v>89545.60368</v>
      </c>
      <c r="F11" s="18">
        <f>HLOOKUP(CONCATENATE(F$5,$B11),BEN!$D$5:$FN$182,103,FALSE)</f>
        <v>89545.60368</v>
      </c>
      <c r="G11" s="18">
        <f>HLOOKUP(CONCATENATE(G$5,$B11),BEN!$D$5:$FN$182,103,FALSE)</f>
        <v>89545.60368</v>
      </c>
      <c r="H11" s="18">
        <f>HLOOKUP(CONCATENATE(H$5,$B11),BEN!$D$5:$FN$182,103,FALSE)</f>
        <v>84240.090720000007</v>
      </c>
      <c r="I11" s="18">
        <f>HLOOKUP(CONCATENATE(I$5,$B11),BEN!$D$5:$FN$182,103,FALSE)</f>
        <v>94172.855039999995</v>
      </c>
    </row>
    <row r="12" spans="2:9" x14ac:dyDescent="0.25">
      <c r="B12" s="596" t="s">
        <v>31</v>
      </c>
      <c r="C12" s="18">
        <f>HLOOKUP(CONCATENATE(C$5,$B12),BEN!$D$5:$FN$182,103,FALSE)</f>
        <v>1116394.9800479999</v>
      </c>
      <c r="D12" s="18">
        <f>HLOOKUP(CONCATENATE(D$5,$B12),BEN!$D$5:$FN$182,103,FALSE)</f>
        <v>1118578.9823999999</v>
      </c>
      <c r="E12" s="18">
        <f>HLOOKUP(CONCATENATE(E$5,$B12),BEN!$D$5:$FN$182,103,FALSE)</f>
        <v>1241946.2263679998</v>
      </c>
      <c r="F12" s="18">
        <f>HLOOKUP(CONCATENATE(F$5,$B12),BEN!$D$5:$FN$182,103,FALSE)</f>
        <v>1414222.4118959999</v>
      </c>
      <c r="G12" s="18">
        <f>HLOOKUP(CONCATENATE(G$5,$B12),BEN!$D$5:$FN$182,103,FALSE)</f>
        <v>1657299.5625599998</v>
      </c>
      <c r="H12" s="18">
        <f>HLOOKUP(CONCATENATE(H$5,$B12),BEN!$D$5:$FN$182,103,FALSE)</f>
        <v>1930195.8564479998</v>
      </c>
      <c r="I12" s="18">
        <f>HLOOKUP(CONCATENATE(I$5,$B12),BEN!$D$5:$FN$182,103,FALSE)</f>
        <v>1996501.705632</v>
      </c>
    </row>
    <row r="13" spans="2:9" x14ac:dyDescent="0.25">
      <c r="B13" s="596" t="s">
        <v>32</v>
      </c>
      <c r="C13" s="18">
        <f>HLOOKUP(CONCATENATE(C$5,$B13),BEN!$D$5:$FN$182,103,FALSE)</f>
        <v>12949.7724</v>
      </c>
      <c r="D13" s="18">
        <f>HLOOKUP(CONCATENATE(D$5,$B13),BEN!$D$5:$FN$182,103,FALSE)</f>
        <v>12941.398799999999</v>
      </c>
      <c r="E13" s="18">
        <f>HLOOKUP(CONCATENATE(E$5,$B13),BEN!$D$5:$FN$182,103,FALSE)</f>
        <v>12886.9704</v>
      </c>
      <c r="F13" s="18">
        <f>HLOOKUP(CONCATENATE(F$5,$B13),BEN!$D$5:$FN$182,103,FALSE)</f>
        <v>15968.4552</v>
      </c>
      <c r="G13" s="18">
        <f>HLOOKUP(CONCATENATE(G$5,$B13),BEN!$D$5:$FN$182,103,FALSE)</f>
        <v>11940.7536</v>
      </c>
      <c r="H13" s="18">
        <f>HLOOKUP(CONCATENATE(H$5,$B13),BEN!$D$5:$FN$182,103,FALSE)</f>
        <v>10157.176799999999</v>
      </c>
      <c r="I13" s="18">
        <f>HLOOKUP(CONCATENATE(I$5,$B13),BEN!$D$5:$FN$182,103,FALSE)</f>
        <v>11023.8444</v>
      </c>
    </row>
    <row r="14" spans="2:9" x14ac:dyDescent="0.25">
      <c r="B14" s="569" t="s">
        <v>768</v>
      </c>
      <c r="C14" s="568">
        <f>HLOOKUP(CONCATENATE(C$5,"TOTALP"),BECO_Resultados!$D$7:$HX$87,6,FALSE)</f>
        <v>4820887.2135042194</v>
      </c>
      <c r="D14" s="568">
        <f>HLOOKUP(CONCATENATE(D$5,"TOTALP"),BECO_Resultados!$D$7:$HX$87,6,FALSE)</f>
        <v>4770713.7508682171</v>
      </c>
      <c r="E14" s="568">
        <f>HLOOKUP(CONCATENATE(E$5,"TOTALP"),BECO_Resultados!$D$7:$HX$87,6,FALSE)</f>
        <v>5187581.4725620784</v>
      </c>
      <c r="F14" s="568">
        <f>HLOOKUP(CONCATENATE(F$5,"TOTALP"),BECO_Resultados!$D$7:$HX$87,6,FALSE)</f>
        <v>5858049.2208628375</v>
      </c>
      <c r="G14" s="568">
        <f>HLOOKUP(CONCATENATE(G$5,"TOTALP"),BECO_Resultados!$D$7:$HX$87,6,FALSE)</f>
        <v>5389220.612904584</v>
      </c>
      <c r="H14" s="568">
        <f>HLOOKUP(CONCATENATE(H$5,"TOTALP"),BECO_Resultados!$D$7:$HX$87,6,FALSE)</f>
        <v>6047106.578597731</v>
      </c>
      <c r="I14" s="568">
        <f>HLOOKUP(CONCATENATE(I$5,"TOTALP"),BECO_Resultados!$D$7:$HX$87,6,FALSE)</f>
        <v>6117621.7358967401</v>
      </c>
    </row>
    <row r="15" spans="2:9" x14ac:dyDescent="0.25">
      <c r="B15" s="597" t="s">
        <v>26</v>
      </c>
      <c r="C15" s="78">
        <f>HLOOKUP(CONCATENATE(C$5,$B15),BECO_Resultados!$D$7:$HX$87,6,FALSE)</f>
        <v>78155.485290541561</v>
      </c>
      <c r="D15" s="78">
        <f>HLOOKUP(CONCATENATE(D$5,$B15),BECO_Resultados!$D$7:$HX$87,6,FALSE)</f>
        <v>87401.801887573092</v>
      </c>
      <c r="E15" s="78">
        <f>HLOOKUP(CONCATENATE(E$5,$B15),BECO_Resultados!$D$7:$HX$87,6,FALSE)</f>
        <v>77214.830048122894</v>
      </c>
      <c r="F15" s="78">
        <f>HLOOKUP(CONCATENATE(F$5,$B15),BECO_Resultados!$D$7:$HX$87,6,FALSE)</f>
        <v>98745.858762557778</v>
      </c>
      <c r="G15" s="78">
        <f>HLOOKUP(CONCATENATE(G$5,$B15),BECO_Resultados!$D$7:$HX$87,6,FALSE)</f>
        <v>83127.7958082119</v>
      </c>
      <c r="H15" s="78">
        <f>HLOOKUP(CONCATENATE(H$5,$B15),BECO_Resultados!$D$7:$HX$87,6,FALSE)</f>
        <v>90908.724240104842</v>
      </c>
      <c r="I15" s="78">
        <f>HLOOKUP(CONCATENATE(I$5,$B15),BECO_Resultados!$D$7:$HX$87,6,FALSE)</f>
        <v>82442.863676868234</v>
      </c>
    </row>
    <row r="16" spans="2:9" x14ac:dyDescent="0.25">
      <c r="B16" s="597" t="s">
        <v>27</v>
      </c>
      <c r="C16" s="78">
        <f>HLOOKUP(CONCATENATE(C$5,$B16),BECO_Resultados!$D$7:$HX$87,6,FALSE)</f>
        <v>1903693.9130268239</v>
      </c>
      <c r="D16" s="78">
        <f>HLOOKUP(CONCATENATE(D$5,$B16),BECO_Resultados!$D$7:$HX$87,6,FALSE)</f>
        <v>2010404.1732636164</v>
      </c>
      <c r="E16" s="78">
        <f>HLOOKUP(CONCATENATE(E$5,$B16),BECO_Resultados!$D$7:$HX$87,6,FALSE)</f>
        <v>2113937.5776473721</v>
      </c>
      <c r="F16" s="78">
        <f>HLOOKUP(CONCATENATE(F$5,$B16),BECO_Resultados!$D$7:$HX$87,6,FALSE)</f>
        <v>2093958.4157427233</v>
      </c>
      <c r="G16" s="78">
        <f>HLOOKUP(CONCATENATE(G$5,$B16),BECO_Resultados!$D$7:$HX$87,6,FALSE)</f>
        <v>2138327.4096011044</v>
      </c>
      <c r="H16" s="78">
        <f>HLOOKUP(CONCATENATE(H$5,$B16),BECO_Resultados!$D$7:$HX$87,6,FALSE)</f>
        <v>2467721.2876602602</v>
      </c>
      <c r="I16" s="78">
        <f>HLOOKUP(CONCATENATE(I$5,$B16),BECO_Resultados!$D$7:$HX$87,6,FALSE)</f>
        <v>2560360.8892193451</v>
      </c>
    </row>
    <row r="17" spans="2:9" x14ac:dyDescent="0.25">
      <c r="B17" s="597" t="s">
        <v>28</v>
      </c>
      <c r="C17" s="78">
        <f>HLOOKUP(CONCATENATE(C$5,$B17),BECO_Resultados!$D$7:$HX$87,6,FALSE)</f>
        <v>1391525.0644667519</v>
      </c>
      <c r="D17" s="78">
        <f>HLOOKUP(CONCATENATE(D$5,$B17),BECO_Resultados!$D$7:$HX$87,6,FALSE)</f>
        <v>1235670.5829584831</v>
      </c>
      <c r="E17" s="78">
        <f>HLOOKUP(CONCATENATE(E$5,$B17),BECO_Resultados!$D$7:$HX$87,6,FALSE)</f>
        <v>1395831.5423159332</v>
      </c>
      <c r="F17" s="78">
        <f>HLOOKUP(CONCATENATE(F$5,$B17),BECO_Resultados!$D$7:$HX$87,6,FALSE)</f>
        <v>1937719.8241235551</v>
      </c>
      <c r="G17" s="78">
        <f>HLOOKUP(CONCATENATE(G$5,$B17),BECO_Resultados!$D$7:$HX$87,6,FALSE)</f>
        <v>1153939.3170071477</v>
      </c>
      <c r="H17" s="78">
        <f>HLOOKUP(CONCATENATE(H$5,$B17),BECO_Resultados!$D$7:$HX$87,6,FALSE)</f>
        <v>1112846.4008722436</v>
      </c>
      <c r="I17" s="78">
        <f>HLOOKUP(CONCATENATE(I$5,$B17),BECO_Resultados!$D$7:$HX$87,6,FALSE)</f>
        <v>1096848.173798624</v>
      </c>
    </row>
    <row r="18" spans="2:9" x14ac:dyDescent="0.25">
      <c r="B18" s="597" t="s">
        <v>29</v>
      </c>
      <c r="C18" s="78">
        <f>HLOOKUP(CONCATENATE(C$5,$B18),BECO_Resultados!$D$7:$HX$87,6,FALSE)</f>
        <v>184837.88110589853</v>
      </c>
      <c r="D18" s="78">
        <f>HLOOKUP(CONCATENATE(D$5,$B18),BECO_Resultados!$D$7:$HX$87,6,FALSE)</f>
        <v>177623.76870381369</v>
      </c>
      <c r="E18" s="78">
        <f>HLOOKUP(CONCATENATE(E$5,$B18),BECO_Resultados!$D$7:$HX$87,6,FALSE)</f>
        <v>207289.69877224791</v>
      </c>
      <c r="F18" s="78">
        <f>HLOOKUP(CONCATENATE(F$5,$B18),BECO_Resultados!$D$7:$HX$87,6,FALSE)</f>
        <v>155866.997311732</v>
      </c>
      <c r="G18" s="78">
        <f>HLOOKUP(CONCATENATE(G$5,$B18),BECO_Resultados!$D$7:$HX$87,6,FALSE)</f>
        <v>188968.33062738794</v>
      </c>
      <c r="H18" s="78">
        <f>HLOOKUP(CONCATENATE(H$5,$B18),BECO_Resultados!$D$7:$HX$87,6,FALSE)</f>
        <v>265196.81170269882</v>
      </c>
      <c r="I18" s="78">
        <f>HLOOKUP(CONCATENATE(I$5,$B18),BECO_Resultados!$D$7:$HX$87,6,FALSE)</f>
        <v>203243.71216948464</v>
      </c>
    </row>
    <row r="19" spans="2:9" x14ac:dyDescent="0.25">
      <c r="B19" s="597" t="s">
        <v>30</v>
      </c>
      <c r="C19" s="78">
        <f>HLOOKUP(CONCATENATE(C$5,$B19),BECO_Resultados!$D$7:$HX$87,6,FALSE)</f>
        <v>87932.789079085138</v>
      </c>
      <c r="D19" s="78">
        <f>HLOOKUP(CONCATENATE(D$5,$B19),BECO_Resultados!$D$7:$HX$87,6,FALSE)</f>
        <v>77376.332847582817</v>
      </c>
      <c r="E19" s="78">
        <f>HLOOKUP(CONCATENATE(E$5,$B19),BECO_Resultados!$D$7:$HX$87,6,FALSE)</f>
        <v>80146.298390217329</v>
      </c>
      <c r="F19" s="78">
        <f>HLOOKUP(CONCATENATE(F$5,$B19),BECO_Resultados!$D$7:$HX$87,6,FALSE)</f>
        <v>77901.569910478938</v>
      </c>
      <c r="G19" s="78">
        <f>HLOOKUP(CONCATENATE(G$5,$B19),BECO_Resultados!$D$7:$HX$87,6,FALSE)</f>
        <v>73687.183925215708</v>
      </c>
      <c r="H19" s="78">
        <f>HLOOKUP(CONCATENATE(H$5,$B19),BECO_Resultados!$D$7:$HX$87,6,FALSE)</f>
        <v>72393.675431902069</v>
      </c>
      <c r="I19" s="78">
        <f>HLOOKUP(CONCATENATE(I$5,$B19),BECO_Resultados!$D$7:$HX$87,6,FALSE)</f>
        <v>70811.972426132837</v>
      </c>
    </row>
    <row r="20" spans="2:9" x14ac:dyDescent="0.25">
      <c r="B20" s="597" t="s">
        <v>31</v>
      </c>
      <c r="C20" s="78">
        <f>HLOOKUP(CONCATENATE(C$5,$B20),BECO_Resultados!$D$7:$HX$87,6,FALSE)</f>
        <v>1171806.5020887267</v>
      </c>
      <c r="D20" s="78">
        <f>HLOOKUP(CONCATENATE(D$5,$B20),BECO_Resultados!$D$7:$HX$87,6,FALSE)</f>
        <v>1179994.3418000557</v>
      </c>
      <c r="E20" s="78">
        <f>HLOOKUP(CONCATENATE(E$5,$B20),BECO_Resultados!$D$7:$HX$87,6,FALSE)</f>
        <v>1309247.237128247</v>
      </c>
      <c r="F20" s="78">
        <f>HLOOKUP(CONCATENATE(F$5,$B20),BECO_Resultados!$D$7:$HX$87,6,FALSE)</f>
        <v>1489958.7227843099</v>
      </c>
      <c r="G20" s="78">
        <f>HLOOKUP(CONCATENATE(G$5,$B20),BECO_Resultados!$D$7:$HX$87,6,FALSE)</f>
        <v>1746048.5627109618</v>
      </c>
      <c r="H20" s="78">
        <f>HLOOKUP(CONCATENATE(H$5,$B20),BECO_Resultados!$D$7:$HX$87,6,FALSE)</f>
        <v>2033552.1414826424</v>
      </c>
      <c r="I20" s="78">
        <f>HLOOKUP(CONCATENATE(I$5,$B20),BECO_Resultados!$D$7:$HX$87,6,FALSE)</f>
        <v>2103408.6496249163</v>
      </c>
    </row>
    <row r="21" spans="2:9" x14ac:dyDescent="0.25">
      <c r="B21" s="597" t="s">
        <v>32</v>
      </c>
      <c r="C21" s="78">
        <f>HLOOKUP(CONCATENATE(C$5,$B21),BECO_Resultados!$D$7:$HX$87,6,FALSE)</f>
        <v>2669.0876355534974</v>
      </c>
      <c r="D21" s="78">
        <f>HLOOKUP(CONCATENATE(D$5,$B21),BECO_Resultados!$D$7:$HX$87,6,FALSE)</f>
        <v>2028.5621062167152</v>
      </c>
      <c r="E21" s="78">
        <f>HLOOKUP(CONCATENATE(E$5,$B21),BECO_Resultados!$D$7:$HX$87,6,FALSE)</f>
        <v>3688.029635048249</v>
      </c>
      <c r="F21" s="78">
        <f>HLOOKUP(CONCATENATE(F$5,$B21),BECO_Resultados!$D$7:$HX$87,6,FALSE)</f>
        <v>3662.0460041825659</v>
      </c>
      <c r="G21" s="78">
        <f>HLOOKUP(CONCATENATE(G$5,$B21),BECO_Resultados!$D$7:$HX$87,6,FALSE)</f>
        <v>4954.1457210551125</v>
      </c>
      <c r="H21" s="78">
        <f>HLOOKUP(CONCATENATE(H$5,$B21),BECO_Resultados!$D$7:$HX$87,6,FALSE)</f>
        <v>4309.0051791086225</v>
      </c>
      <c r="I21" s="78">
        <f>HLOOKUP(CONCATENATE(I$5,$B21),BECO_Resultados!$D$7:$HX$87,6,FALSE)</f>
        <v>277.36200000000002</v>
      </c>
    </row>
    <row r="22" spans="2:9" x14ac:dyDescent="0.25">
      <c r="B22" s="597" t="s">
        <v>118</v>
      </c>
      <c r="C22" s="78">
        <f>HLOOKUP(CONCATENATE(C$5,$B22),BECO_Resultados!$D$7:$HX$87,6,FALSE)</f>
        <v>266.49081083821801</v>
      </c>
      <c r="D22" s="78">
        <f>HLOOKUP(CONCATENATE(D$5,$B22),BECO_Resultados!$D$7:$HX$87,6,FALSE)</f>
        <v>214.18730087624328</v>
      </c>
      <c r="E22" s="78">
        <f>HLOOKUP(CONCATENATE(E$5,$B22),BECO_Resultados!$D$7:$HX$87,6,FALSE)</f>
        <v>226.25862489015654</v>
      </c>
      <c r="F22" s="78">
        <f>HLOOKUP(CONCATENATE(F$5,$B22),BECO_Resultados!$D$7:$HX$87,6,FALSE)</f>
        <v>235.78622329921293</v>
      </c>
      <c r="G22" s="78">
        <f>HLOOKUP(CONCATENATE(G$5,$B22),BECO_Resultados!$D$7:$HX$87,6,FALSE)</f>
        <v>167.86750349995114</v>
      </c>
      <c r="H22" s="78">
        <f>HLOOKUP(CONCATENATE(H$5,$B22),BECO_Resultados!$D$7:$HX$87,6,FALSE)</f>
        <v>178.53202877017185</v>
      </c>
      <c r="I22" s="78">
        <f>HLOOKUP(CONCATENATE(I$5,$B22),BECO_Resultados!$D$7:$HX$87,6,FALSE)</f>
        <v>228.11298136955165</v>
      </c>
    </row>
    <row r="25" spans="2:9" x14ac:dyDescent="0.25">
      <c r="B25" s="745" t="s">
        <v>770</v>
      </c>
      <c r="C25" s="745"/>
      <c r="D25" s="745"/>
      <c r="E25" s="745"/>
      <c r="F25" s="745"/>
      <c r="G25" s="745"/>
      <c r="H25" s="745"/>
      <c r="I25" s="745"/>
    </row>
    <row r="26" spans="2:9" s="97" customFormat="1" ht="11.25" x14ac:dyDescent="0.2">
      <c r="B26" s="595"/>
    </row>
    <row r="27" spans="2:9" x14ac:dyDescent="0.25">
      <c r="B27" s="564"/>
      <c r="C27" s="560">
        <v>2006</v>
      </c>
      <c r="D27" s="560">
        <v>2007</v>
      </c>
      <c r="E27" s="560">
        <v>2008</v>
      </c>
      <c r="F27" s="560">
        <v>2009</v>
      </c>
      <c r="G27" s="560">
        <v>2010</v>
      </c>
      <c r="H27" s="560">
        <v>2011</v>
      </c>
      <c r="I27" s="560">
        <v>2012</v>
      </c>
    </row>
    <row r="28" spans="2:9" x14ac:dyDescent="0.25">
      <c r="B28" s="566" t="s">
        <v>767</v>
      </c>
      <c r="C28" s="567">
        <f>HLOOKUP(CONCATENATE(C$5,"TOTAL PRIMARIA"),BEN!$D$5:$FN$182,104,FALSE)</f>
        <v>-1037887.6819752</v>
      </c>
      <c r="D28" s="567">
        <f>HLOOKUP(CONCATENATE(D$5,"TOTAL PRIMARIA"),BEN!$D$5:$FN$182,104,FALSE)</f>
        <v>-1039691.1042071999</v>
      </c>
      <c r="E28" s="567">
        <f>HLOOKUP(CONCATENATE(E$5,"TOTAL PRIMARIA"),BEN!$D$5:$FN$182,104,FALSE)</f>
        <v>-1022687.2114991999</v>
      </c>
      <c r="F28" s="567">
        <f>HLOOKUP(CONCATENATE(F$5,"TOTAL PRIMARIA"),BEN!$D$5:$FN$182,104,FALSE)</f>
        <v>-1066666.4305199999</v>
      </c>
      <c r="G28" s="567">
        <f>HLOOKUP(CONCATENATE(G$5,"TOTAL PRIMARIA"),BEN!$D$5:$FN$182,104,FALSE)</f>
        <v>-1139148.6973055999</v>
      </c>
      <c r="H28" s="567">
        <f>HLOOKUP(CONCATENATE(H$5,"TOTAL PRIMARIA"),BEN!$D$5:$FN$182,104,FALSE)</f>
        <v>-1106187.1680887998</v>
      </c>
      <c r="I28" s="567">
        <f>HLOOKUP(CONCATENATE(I$5,"TOTAL PRIMARIA"),BEN!$D$5:$FN$182,104,FALSE)</f>
        <v>-1152028.9604519999</v>
      </c>
    </row>
    <row r="29" spans="2:9" x14ac:dyDescent="0.25">
      <c r="B29" s="596" t="s">
        <v>26</v>
      </c>
      <c r="C29" s="18">
        <f>HLOOKUP(CONCATENATE(C$5,$B29),BEN!$D$5:$FN$182,104,FALSE)</f>
        <v>-5204.4436079999996</v>
      </c>
      <c r="D29" s="18">
        <f>HLOOKUP(CONCATENATE(D$5,$B29),BEN!$D$5:$FN$182,104,FALSE)</f>
        <v>-5227.3035359999994</v>
      </c>
      <c r="E29" s="18">
        <f>HLOOKUP(CONCATENATE(E$5,$B29),BEN!$D$5:$FN$182,104,FALSE)</f>
        <v>-5265.4034160000001</v>
      </c>
      <c r="F29" s="18">
        <f>HLOOKUP(CONCATENATE(F$5,$B29),BEN!$D$5:$FN$182,104,FALSE)</f>
        <v>-5265.4034160000001</v>
      </c>
      <c r="G29" s="18">
        <f>HLOOKUP(CONCATENATE(G$5,$B29),BEN!$D$5:$FN$182,104,FALSE)</f>
        <v>-24635.382408000001</v>
      </c>
      <c r="H29" s="18">
        <f>HLOOKUP(CONCATENATE(H$5,$B29),BEN!$D$5:$FN$182,104,FALSE)</f>
        <v>-20368.195848000003</v>
      </c>
      <c r="I29" s="18">
        <f>HLOOKUP(CONCATENATE(I$5,$B29),BEN!$D$5:$FN$182,104,FALSE)</f>
        <v>-19880.517383999999</v>
      </c>
    </row>
    <row r="30" spans="2:9" x14ac:dyDescent="0.25">
      <c r="B30" s="596" t="s">
        <v>27</v>
      </c>
      <c r="C30" s="18">
        <f>HLOOKUP(CONCATENATE(C$5,$B30),BEN!$D$5:$FN$182,104,FALSE)</f>
        <v>-49529.843999999997</v>
      </c>
      <c r="D30" s="18">
        <f>HLOOKUP(CONCATENATE(D$5,$B30),BEN!$D$5:$FN$182,104,FALSE)</f>
        <v>-51434.837999999996</v>
      </c>
      <c r="E30" s="18">
        <f>HLOOKUP(CONCATENATE(E$5,$B30),BEN!$D$5:$FN$182,104,FALSE)</f>
        <v>-40603.5864</v>
      </c>
      <c r="F30" s="18">
        <f>HLOOKUP(CONCATENATE(F$5,$B30),BEN!$D$5:$FN$182,104,FALSE)</f>
        <v>-91140.35579999999</v>
      </c>
      <c r="G30" s="18">
        <f>HLOOKUP(CONCATENATE(G$5,$B30),BEN!$D$5:$FN$182,104,FALSE)</f>
        <v>-142003.69560000001</v>
      </c>
      <c r="H30" s="18">
        <f>HLOOKUP(CONCATENATE(H$5,$B30),BEN!$D$5:$FN$182,104,FALSE)</f>
        <v>-94269.988800000006</v>
      </c>
      <c r="I30" s="18">
        <f>HLOOKUP(CONCATENATE(I$5,$B30),BEN!$D$5:$FN$182,104,FALSE)</f>
        <v>-113836.99859999999</v>
      </c>
    </row>
    <row r="31" spans="2:9" x14ac:dyDescent="0.25">
      <c r="B31" s="596" t="s">
        <v>28</v>
      </c>
      <c r="C31" s="18">
        <f>HLOOKUP(CONCATENATE(C$5,$B31),BEN!$D$5:$FN$182,104,FALSE)</f>
        <v>-111217.79513519999</v>
      </c>
      <c r="D31" s="18">
        <f>HLOOKUP(CONCATENATE(D$5,$B31),BEN!$D$5:$FN$182,104,FALSE)</f>
        <v>-111217.79513519999</v>
      </c>
      <c r="E31" s="18">
        <f>HLOOKUP(CONCATENATE(E$5,$B31),BEN!$D$5:$FN$182,104,FALSE)</f>
        <v>-95126.03867519999</v>
      </c>
      <c r="F31" s="18">
        <f>HLOOKUP(CONCATENATE(F$5,$B31),BEN!$D$5:$FN$182,104,FALSE)</f>
        <v>-141156.78969599999</v>
      </c>
      <c r="G31" s="18">
        <f>HLOOKUP(CONCATENATE(G$5,$B31),BEN!$D$5:$FN$182,104,FALSE)</f>
        <v>-151618.14588960001</v>
      </c>
      <c r="H31" s="18">
        <f>HLOOKUP(CONCATENATE(H$5,$B31),BEN!$D$5:$FN$182,104,FALSE)</f>
        <v>-122991.9643368</v>
      </c>
      <c r="I31" s="18">
        <f>HLOOKUP(CONCATENATE(I$5,$B31),BEN!$D$5:$FN$182,104,FALSE)</f>
        <v>-155886.74758800003</v>
      </c>
    </row>
    <row r="32" spans="2:9" x14ac:dyDescent="0.25">
      <c r="B32" s="596" t="s">
        <v>29</v>
      </c>
      <c r="C32" s="18">
        <f>HLOOKUP(CONCATENATE(C$5,$B32),BEN!$D$5:$FN$182,104,FALSE)</f>
        <v>-189383.28285600001</v>
      </c>
      <c r="D32" s="18">
        <f>HLOOKUP(CONCATENATE(D$5,$B32),BEN!$D$5:$FN$182,104,FALSE)</f>
        <v>-189383.28285600001</v>
      </c>
      <c r="E32" s="18">
        <f>HLOOKUP(CONCATENATE(E$5,$B32),BEN!$D$5:$FN$182,104,FALSE)</f>
        <v>-189383.28285600001</v>
      </c>
      <c r="F32" s="18">
        <f>HLOOKUP(CONCATENATE(F$5,$B32),BEN!$D$5:$FN$182,104,FALSE)</f>
        <v>-175963.66776000001</v>
      </c>
      <c r="G32" s="18">
        <f>HLOOKUP(CONCATENATE(G$5,$B32),BEN!$D$5:$FN$182,104,FALSE)</f>
        <v>-173176.76620799999</v>
      </c>
      <c r="H32" s="18">
        <f>HLOOKUP(CONCATENATE(H$5,$B32),BEN!$D$5:$FN$182,104,FALSE)</f>
        <v>-209514.50582399999</v>
      </c>
      <c r="I32" s="18">
        <f>HLOOKUP(CONCATENATE(I$5,$B32),BEN!$D$5:$FN$182,104,FALSE)</f>
        <v>-203958.70595999999</v>
      </c>
    </row>
    <row r="33" spans="2:9" x14ac:dyDescent="0.25">
      <c r="B33" s="596" t="s">
        <v>30</v>
      </c>
      <c r="C33" s="18">
        <f>HLOOKUP(CONCATENATE(C$5,$B33),BEN!$D$5:$FN$182,104,FALSE)</f>
        <v>-17197.699680000002</v>
      </c>
      <c r="D33" s="18">
        <f>HLOOKUP(CONCATENATE(D$5,$B33),BEN!$D$5:$FN$182,104,FALSE)</f>
        <v>-15660.30672</v>
      </c>
      <c r="E33" s="18">
        <f>HLOOKUP(CONCATENATE(E$5,$B33),BEN!$D$5:$FN$182,104,FALSE)</f>
        <v>-15660.30672</v>
      </c>
      <c r="F33" s="18">
        <f>HLOOKUP(CONCATENATE(F$5,$B33),BEN!$D$5:$FN$182,104,FALSE)</f>
        <v>-15660.30672</v>
      </c>
      <c r="G33" s="18">
        <f>HLOOKUP(CONCATENATE(G$5,$B33),BEN!$D$5:$FN$182,104,FALSE)</f>
        <v>-15660.30672</v>
      </c>
      <c r="H33" s="18">
        <f>HLOOKUP(CONCATENATE(H$5,$B33),BEN!$D$5:$FN$182,104,FALSE)</f>
        <v>-10626.098399999999</v>
      </c>
      <c r="I33" s="18">
        <f>HLOOKUP(CONCATENATE(I$5,$B33),BEN!$D$5:$FN$182,104,FALSE)</f>
        <v>-16037.11872</v>
      </c>
    </row>
    <row r="34" spans="2:9" x14ac:dyDescent="0.25">
      <c r="B34" s="596" t="s">
        <v>31</v>
      </c>
      <c r="C34" s="18">
        <f>HLOOKUP(CONCATENATE(C$5,$B34),BEN!$D$5:$FN$182,104,FALSE)</f>
        <v>-664554.93789599987</v>
      </c>
      <c r="D34" s="18">
        <f>HLOOKUP(CONCATENATE(D$5,$B34),BEN!$D$5:$FN$182,104,FALSE)</f>
        <v>-665976.27275999996</v>
      </c>
      <c r="E34" s="18">
        <f>HLOOKUP(CONCATENATE(E$5,$B34),BEN!$D$5:$FN$182,104,FALSE)</f>
        <v>-675844.72783199989</v>
      </c>
      <c r="F34" s="18">
        <f>HLOOKUP(CONCATENATE(F$5,$B34),BEN!$D$5:$FN$182,104,FALSE)</f>
        <v>-636521.12992800004</v>
      </c>
      <c r="G34" s="18">
        <f>HLOOKUP(CONCATENATE(G$5,$B34),BEN!$D$5:$FN$182,104,FALSE)</f>
        <v>-631338.45767999988</v>
      </c>
      <c r="H34" s="18">
        <f>HLOOKUP(CONCATENATE(H$5,$B34),BEN!$D$5:$FN$182,104,FALSE)</f>
        <v>-647805.1420799999</v>
      </c>
      <c r="I34" s="18">
        <f>HLOOKUP(CONCATENATE(I$5,$B34),BEN!$D$5:$FN$182,104,FALSE)</f>
        <v>-641767.3578</v>
      </c>
    </row>
    <row r="35" spans="2:9" x14ac:dyDescent="0.25">
      <c r="B35" s="596" t="s">
        <v>32</v>
      </c>
      <c r="C35" s="18">
        <f>HLOOKUP(CONCATENATE(C$5,$B35),BEN!$D$5:$FN$182,104,FALSE)</f>
        <v>-799.67880000000002</v>
      </c>
      <c r="D35" s="18">
        <f>HLOOKUP(CONCATENATE(D$5,$B35),BEN!$D$5:$FN$182,104,FALSE)</f>
        <v>-791.30520000000001</v>
      </c>
      <c r="E35" s="18">
        <f>HLOOKUP(CONCATENATE(E$5,$B35),BEN!$D$5:$FN$182,104,FALSE)</f>
        <v>-803.86559999999997</v>
      </c>
      <c r="F35" s="18">
        <f>HLOOKUP(CONCATENATE(F$5,$B35),BEN!$D$5:$FN$182,104,FALSE)</f>
        <v>-958.77719999999999</v>
      </c>
      <c r="G35" s="18">
        <f>HLOOKUP(CONCATENATE(G$5,$B35),BEN!$D$5:$FN$182,104,FALSE)</f>
        <v>-715.94279999999992</v>
      </c>
      <c r="H35" s="18">
        <f>HLOOKUP(CONCATENATE(H$5,$B35),BEN!$D$5:$FN$182,104,FALSE)</f>
        <v>-611.27279999999996</v>
      </c>
      <c r="I35" s="18">
        <f>HLOOKUP(CONCATENATE(I$5,$B35),BEN!$D$5:$FN$182,104,FALSE)</f>
        <v>-661.51440000000002</v>
      </c>
    </row>
    <row r="36" spans="2:9" x14ac:dyDescent="0.25">
      <c r="B36" s="569" t="s">
        <v>768</v>
      </c>
      <c r="C36" s="568">
        <f>HLOOKUP(CONCATENATE(C$5,"TOTALP"),BECO_Resultados!$D$7:$HX$87,7,FALSE)</f>
        <v>-1128406.9800099342</v>
      </c>
      <c r="D36" s="568">
        <f>HLOOKUP(CONCATENATE(D$5,"TOTALP"),BECO_Resultados!$D$7:$HX$87,7,FALSE)</f>
        <v>-1122186.379372298</v>
      </c>
      <c r="E36" s="568">
        <f>HLOOKUP(CONCATENATE(E$5,"TOTALP"),BECO_Resultados!$D$7:$HX$87,7,FALSE)</f>
        <v>-1245608.8426913687</v>
      </c>
      <c r="F36" s="568">
        <f>HLOOKUP(CONCATENATE(F$5,"TOTALP"),BECO_Resultados!$D$7:$HX$87,7,FALSE)</f>
        <v>-1086626.1021176169</v>
      </c>
      <c r="G36" s="568">
        <f>HLOOKUP(CONCATENATE(G$5,"TOTALP"),BECO_Resultados!$D$7:$HX$87,7,FALSE)</f>
        <v>-1180992.3707969959</v>
      </c>
      <c r="H36" s="568">
        <f>HLOOKUP(CONCATENATE(H$5,"TOTALP"),BECO_Resultados!$D$7:$HX$87,7,FALSE)</f>
        <v>-1204936.2194520284</v>
      </c>
      <c r="I36" s="568">
        <f>HLOOKUP(CONCATENATE(I$5,"TOTALP"),BECO_Resultados!$D$7:$HX$87,7,FALSE)</f>
        <v>-1173496.5136802658</v>
      </c>
    </row>
    <row r="37" spans="2:9" x14ac:dyDescent="0.25">
      <c r="B37" s="597" t="s">
        <v>26</v>
      </c>
      <c r="C37" s="78">
        <f>HLOOKUP(CONCATENATE(C$5,$B37),BECO_Resultados!$D$7:$HX$87,7,FALSE)</f>
        <v>-5668.1770211313851</v>
      </c>
      <c r="D37" s="78">
        <f>HLOOKUP(CONCATENATE(D$5,$B37),BECO_Resultados!$D$7:$HX$87,7,FALSE)</f>
        <v>-5448.1895973140936</v>
      </c>
      <c r="E37" s="78">
        <f>HLOOKUP(CONCATENATE(E$5,$B37),BECO_Resultados!$D$7:$HX$87,7,FALSE)</f>
        <v>-5445.6095251955721</v>
      </c>
      <c r="F37" s="78">
        <f>HLOOKUP(CONCATENATE(F$5,$B37),BECO_Resultados!$D$7:$HX$87,7,FALSE)</f>
        <v>-8183.7100123781083</v>
      </c>
      <c r="G37" s="78">
        <f>HLOOKUP(CONCATENATE(G$5,$B37),BECO_Resultados!$D$7:$HX$87,7,FALSE)</f>
        <v>-9708.5616305945223</v>
      </c>
      <c r="H37" s="78">
        <f>HLOOKUP(CONCATENATE(H$5,$B37),BECO_Resultados!$D$7:$HX$87,7,FALSE)</f>
        <v>-11577.484383357751</v>
      </c>
      <c r="I37" s="78">
        <f>HLOOKUP(CONCATENATE(I$5,$B37),BECO_Resultados!$D$7:$HX$87,7,FALSE)</f>
        <v>-12122.289905405041</v>
      </c>
    </row>
    <row r="38" spans="2:9" x14ac:dyDescent="0.25">
      <c r="B38" s="597" t="s">
        <v>27</v>
      </c>
      <c r="C38" s="78">
        <f>HLOOKUP(CONCATENATE(C$5,$B38),BECO_Resultados!$D$7:$HX$87,7,FALSE)</f>
        <v>-88608.352319407568</v>
      </c>
      <c r="D38" s="78">
        <f>HLOOKUP(CONCATENATE(D$5,$B38),BECO_Resultados!$D$7:$HX$87,7,FALSE)</f>
        <v>-108582.71205062987</v>
      </c>
      <c r="E38" s="78">
        <f>HLOOKUP(CONCATENATE(E$5,$B38),BECO_Resultados!$D$7:$HX$87,7,FALSE)</f>
        <v>-160364.41979538763</v>
      </c>
      <c r="F38" s="78">
        <f>HLOOKUP(CONCATENATE(F$5,$B38),BECO_Resultados!$D$7:$HX$87,7,FALSE)</f>
        <v>-97933.778748256067</v>
      </c>
      <c r="G38" s="78">
        <f>HLOOKUP(CONCATENATE(G$5,$B38),BECO_Resultados!$D$7:$HX$87,7,FALSE)</f>
        <v>-147493.09416624045</v>
      </c>
      <c r="H38" s="78">
        <f>HLOOKUP(CONCATENATE(H$5,$B38),BECO_Resultados!$D$7:$HX$87,7,FALSE)</f>
        <v>-110634.73539809408</v>
      </c>
      <c r="I38" s="78">
        <f>HLOOKUP(CONCATENATE(I$5,$B38),BECO_Resultados!$D$7:$HX$87,7,FALSE)</f>
        <v>-133088.35111629346</v>
      </c>
    </row>
    <row r="39" spans="2:9" x14ac:dyDescent="0.25">
      <c r="B39" s="597" t="s">
        <v>28</v>
      </c>
      <c r="C39" s="78">
        <f>HLOOKUP(CONCATENATE(C$5,$B39),BECO_Resultados!$D$7:$HX$87,7,FALSE)</f>
        <v>-128538.6023674374</v>
      </c>
      <c r="D39" s="78">
        <f>HLOOKUP(CONCATENATE(D$5,$B39),BECO_Resultados!$D$7:$HX$87,7,FALSE)</f>
        <v>-125429.43598139026</v>
      </c>
      <c r="E39" s="78">
        <f>HLOOKUP(CONCATENATE(E$5,$B39),BECO_Resultados!$D$7:$HX$87,7,FALSE)</f>
        <v>-106227.1176028638</v>
      </c>
      <c r="F39" s="78">
        <f>HLOOKUP(CONCATENATE(F$5,$B39),BECO_Resultados!$D$7:$HX$87,7,FALSE)</f>
        <v>-138983.86447627441</v>
      </c>
      <c r="G39" s="78">
        <f>HLOOKUP(CONCATENATE(G$5,$B39),BECO_Resultados!$D$7:$HX$87,7,FALSE)</f>
        <v>-153521.40225688907</v>
      </c>
      <c r="H39" s="78">
        <f>HLOOKUP(CONCATENATE(H$5,$B39),BECO_Resultados!$D$7:$HX$87,7,FALSE)</f>
        <v>-121961.42492321694</v>
      </c>
      <c r="I39" s="78">
        <f>HLOOKUP(CONCATENATE(I$5,$B39),BECO_Resultados!$D$7:$HX$87,7,FALSE)</f>
        <v>-130750.24620705785</v>
      </c>
    </row>
    <row r="40" spans="2:9" x14ac:dyDescent="0.25">
      <c r="B40" s="597" t="s">
        <v>29</v>
      </c>
      <c r="C40" s="78">
        <f>HLOOKUP(CONCATENATE(C$5,$B40),BECO_Resultados!$D$7:$HX$87,7,FALSE)</f>
        <v>-184837.8811058985</v>
      </c>
      <c r="D40" s="78">
        <f>HLOOKUP(CONCATENATE(D$5,$B40),BECO_Resultados!$D$7:$HX$87,7,FALSE)</f>
        <v>-177623.76870381372</v>
      </c>
      <c r="E40" s="78">
        <f>HLOOKUP(CONCATENATE(E$5,$B40),BECO_Resultados!$D$7:$HX$87,7,FALSE)</f>
        <v>-207289.69877224794</v>
      </c>
      <c r="F40" s="78">
        <f>HLOOKUP(CONCATENATE(F$5,$B40),BECO_Resultados!$D$7:$HX$87,7,FALSE)</f>
        <v>-155866.997311732</v>
      </c>
      <c r="G40" s="78">
        <f>HLOOKUP(CONCATENATE(G$5,$B40),BECO_Resultados!$D$7:$HX$87,7,FALSE)</f>
        <v>-188968.33062738794</v>
      </c>
      <c r="H40" s="78">
        <f>HLOOKUP(CONCATENATE(H$5,$B40),BECO_Resultados!$D$7:$HX$87,7,FALSE)</f>
        <v>-265196.81170269882</v>
      </c>
      <c r="I40" s="78">
        <f>HLOOKUP(CONCATENATE(I$5,$B40),BECO_Resultados!$D$7:$HX$87,7,FALSE)</f>
        <v>-203243.71216948464</v>
      </c>
    </row>
    <row r="41" spans="2:9" x14ac:dyDescent="0.25">
      <c r="B41" s="597" t="s">
        <v>30</v>
      </c>
      <c r="C41" s="78">
        <f>HLOOKUP(CONCATENATE(C$5,$B41),BECO_Resultados!$D$7:$HX$87,7,FALSE)</f>
        <v>-10530.296231248354</v>
      </c>
      <c r="D41" s="78">
        <f>HLOOKUP(CONCATENATE(D$5,$B41),BECO_Resultados!$D$7:$HX$87,7,FALSE)</f>
        <v>-1494.6311039662689</v>
      </c>
      <c r="E41" s="78">
        <f>HLOOKUP(CONCATENATE(E$5,$B41),BECO_Resultados!$D$7:$HX$87,7,FALSE)</f>
        <v>-5414.0000512835049</v>
      </c>
      <c r="F41" s="78">
        <f>HLOOKUP(CONCATENATE(F$5,$B41),BECO_Resultados!$D$7:$HX$87,7,FALSE)</f>
        <v>-4365.8610751606921</v>
      </c>
      <c r="G41" s="78">
        <f>HLOOKUP(CONCATENATE(G$5,$B41),BECO_Resultados!$D$7:$HX$87,7,FALSE)</f>
        <v>-1931.7196566815039</v>
      </c>
      <c r="H41" s="78">
        <f>HLOOKUP(CONCATENATE(H$5,$B41),BECO_Resultados!$D$7:$HX$87,7,FALSE)</f>
        <v>-2503.3472277505111</v>
      </c>
      <c r="I41" s="78">
        <f>HLOOKUP(CONCATENATE(I$5,$B41),BECO_Resultados!$D$7:$HX$87,7,FALSE)</f>
        <v>-2633.4643360068294</v>
      </c>
    </row>
    <row r="42" spans="2:9" x14ac:dyDescent="0.25">
      <c r="B42" s="597" t="s">
        <v>31</v>
      </c>
      <c r="C42" s="78">
        <f>HLOOKUP(CONCATENATE(C$5,$B42),BECO_Resultados!$D$7:$HX$87,7,FALSE)</f>
        <v>-709957.18015397259</v>
      </c>
      <c r="D42" s="78">
        <f>HLOOKUP(CONCATENATE(D$5,$B42),BECO_Resultados!$D$7:$HX$87,7,FALSE)</f>
        <v>-703393.45463430753</v>
      </c>
      <c r="E42" s="78">
        <f>HLOOKUP(CONCATENATE(E$5,$B42),BECO_Resultados!$D$7:$HX$87,7,FALSE)</f>
        <v>-760641.73831950012</v>
      </c>
      <c r="F42" s="78">
        <f>HLOOKUP(CONCATENATE(F$5,$B42),BECO_Resultados!$D$7:$HX$87,7,FALSE)</f>
        <v>-681056.10427051666</v>
      </c>
      <c r="G42" s="78">
        <f>HLOOKUP(CONCATENATE(G$5,$B42),BECO_Resultados!$D$7:$HX$87,7,FALSE)</f>
        <v>-679201.39495570271</v>
      </c>
      <c r="H42" s="78">
        <f>HLOOKUP(CONCATENATE(H$5,$B42),BECO_Resultados!$D$7:$HX$87,7,FALSE)</f>
        <v>-692883.88378814014</v>
      </c>
      <c r="I42" s="78">
        <f>HLOOKUP(CONCATENATE(I$5,$B42),BECO_Resultados!$D$7:$HX$87,7,FALSE)</f>
        <v>-691430.33696464845</v>
      </c>
    </row>
    <row r="43" spans="2:9" x14ac:dyDescent="0.25">
      <c r="B43" s="597" t="s">
        <v>32</v>
      </c>
      <c r="C43" s="78">
        <f>HLOOKUP(CONCATENATE(C$5,$B43),BECO_Resultados!$D$7:$HX$87,7,FALSE)</f>
        <v>0</v>
      </c>
      <c r="D43" s="78">
        <f>HLOOKUP(CONCATENATE(D$5,$B43),BECO_Resultados!$D$7:$HX$87,7,FALSE)</f>
        <v>0</v>
      </c>
      <c r="E43" s="78">
        <f>HLOOKUP(CONCATENATE(E$5,$B43),BECO_Resultados!$D$7:$HX$87,7,FALSE)</f>
        <v>0</v>
      </c>
      <c r="F43" s="78">
        <f>HLOOKUP(CONCATENATE(F$5,$B43),BECO_Resultados!$D$7:$HX$87,7,FALSE)</f>
        <v>0</v>
      </c>
      <c r="G43" s="78">
        <f>HLOOKUP(CONCATENATE(G$5,$B43),BECO_Resultados!$D$7:$HX$87,7,FALSE)</f>
        <v>0</v>
      </c>
      <c r="H43" s="78">
        <f>HLOOKUP(CONCATENATE(H$5,$B43),BECO_Resultados!$D$7:$HX$87,7,FALSE)</f>
        <v>0</v>
      </c>
      <c r="I43" s="78">
        <f>HLOOKUP(CONCATENATE(I$5,$B43),BECO_Resultados!$D$7:$HX$87,7,FALSE)</f>
        <v>0</v>
      </c>
    </row>
    <row r="44" spans="2:9" x14ac:dyDescent="0.25">
      <c r="B44" s="597" t="s">
        <v>118</v>
      </c>
      <c r="C44" s="78">
        <f>HLOOKUP(CONCATENATE(C$5,$B44),BECO_Resultados!$D$7:$HX$87,7,FALSE)</f>
        <v>-266.49081083821801</v>
      </c>
      <c r="D44" s="78">
        <f>HLOOKUP(CONCATENATE(D$5,$B44),BECO_Resultados!$D$7:$HX$87,7,FALSE)</f>
        <v>-214.18730087624328</v>
      </c>
      <c r="E44" s="78">
        <f>HLOOKUP(CONCATENATE(E$5,$B44),BECO_Resultados!$D$7:$HX$87,7,FALSE)</f>
        <v>-226.25862489015654</v>
      </c>
      <c r="F44" s="78">
        <f>HLOOKUP(CONCATENATE(F$5,$B44),BECO_Resultados!$D$7:$HX$87,7,FALSE)</f>
        <v>-235.78622329921293</v>
      </c>
      <c r="G44" s="78">
        <f>HLOOKUP(CONCATENATE(G$5,$B44),BECO_Resultados!$D$7:$HX$87,7,FALSE)</f>
        <v>-167.86750349995111</v>
      </c>
      <c r="H44" s="78">
        <f>HLOOKUP(CONCATENATE(H$5,$B44),BECO_Resultados!$D$7:$HX$87,7,FALSE)</f>
        <v>-178.53202877017185</v>
      </c>
      <c r="I44" s="78">
        <f>HLOOKUP(CONCATENATE(I$5,$B44),BECO_Resultados!$D$7:$HX$87,7,FALSE)</f>
        <v>-228.11298136955165</v>
      </c>
    </row>
    <row r="47" spans="2:9" x14ac:dyDescent="0.25">
      <c r="B47" s="745" t="s">
        <v>771</v>
      </c>
      <c r="C47" s="745"/>
      <c r="D47" s="745"/>
      <c r="E47" s="745"/>
      <c r="F47" s="745"/>
      <c r="G47" s="745"/>
      <c r="H47" s="745"/>
      <c r="I47" s="745"/>
    </row>
    <row r="48" spans="2:9" s="97" customFormat="1" ht="11.25" x14ac:dyDescent="0.2">
      <c r="B48" s="595"/>
    </row>
    <row r="49" spans="2:9" x14ac:dyDescent="0.25">
      <c r="B49" s="564"/>
      <c r="C49" s="560">
        <v>2006</v>
      </c>
      <c r="D49" s="560">
        <v>2007</v>
      </c>
      <c r="E49" s="560">
        <v>2008</v>
      </c>
      <c r="F49" s="560">
        <v>2009</v>
      </c>
      <c r="G49" s="560">
        <v>2010</v>
      </c>
      <c r="H49" s="560">
        <v>2011</v>
      </c>
      <c r="I49" s="560">
        <v>2012</v>
      </c>
    </row>
    <row r="50" spans="2:9" x14ac:dyDescent="0.25">
      <c r="B50" s="566" t="s">
        <v>767</v>
      </c>
      <c r="C50" s="567">
        <f>HLOOKUP(CONCATENATE(C$5,"TOTAL SECUNDARIA"),BEN!$D$5:$FN$182,104,FALSE)</f>
        <v>851839.503516</v>
      </c>
      <c r="D50" s="567">
        <f>HLOOKUP(CONCATENATE(D$5,"TOTAL SECUNDARIA"),BEN!$D$5:$FN$182,104,FALSE)</f>
        <v>866196.59337359993</v>
      </c>
      <c r="E50" s="567">
        <f>HLOOKUP(CONCATENATE(E$5,"TOTAL SECUNDARIA"),BEN!$D$5:$FN$182,104,FALSE)</f>
        <v>859287.65324399981</v>
      </c>
      <c r="F50" s="567">
        <f>HLOOKUP(CONCATENATE(F$5,"TOTAL SECUNDARIA"),BEN!$D$5:$FN$182,104,FALSE)</f>
        <v>829187.45013599994</v>
      </c>
      <c r="G50" s="567">
        <f>HLOOKUP(CONCATENATE(G$5,"TOTAL SECUNDARIA"),BEN!$D$5:$FN$182,104,FALSE)</f>
        <v>877251.49545599998</v>
      </c>
      <c r="H50" s="567">
        <f>HLOOKUP(CONCATENATE(H$5,"TOTAL SECUNDARIA"),BEN!$D$5:$FN$182,104,FALSE)</f>
        <v>954229.7657951999</v>
      </c>
      <c r="I50" s="567">
        <f>HLOOKUP(CONCATENATE(I$5,"TOTAL SECUNDARIA"),BEN!$D$5:$FN$182,104,FALSE)</f>
        <v>957578.17584239994</v>
      </c>
    </row>
    <row r="51" spans="2:9" x14ac:dyDescent="0.25">
      <c r="B51" s="596" t="s">
        <v>33</v>
      </c>
      <c r="C51" s="18">
        <f>HLOOKUP(CONCATENATE(C$5,$B51),BEN!$D$5:$FN$182,104,FALSE)</f>
        <v>5183.9282880000001</v>
      </c>
      <c r="D51" s="18">
        <f>HLOOKUP(CONCATENATE(D$5,$B51),BEN!$D$5:$FN$182,104,FALSE)</f>
        <v>5766.2786736000007</v>
      </c>
      <c r="E51" s="18">
        <f>HLOOKUP(CONCATENATE(E$5,$B51),BEN!$D$5:$FN$182,104,FALSE)</f>
        <v>5419.5613919999996</v>
      </c>
      <c r="F51" s="18">
        <f>HLOOKUP(CONCATENATE(F$5,$B51),BEN!$D$5:$FN$182,104,FALSE)</f>
        <v>6917.5146960000002</v>
      </c>
      <c r="G51" s="18">
        <f>HLOOKUP(CONCATENATE(G$5,$B51),BEN!$D$5:$FN$182,104,FALSE)</f>
        <v>6160.1225760000007</v>
      </c>
      <c r="H51" s="18">
        <f>HLOOKUP(CONCATENATE(H$5,$B51),BEN!$D$5:$FN$182,104,FALSE)</f>
        <v>7139.6830512000006</v>
      </c>
      <c r="I51" s="18">
        <f>HLOOKUP(CONCATENATE(I$5,$B51),BEN!$D$5:$FN$182,104,FALSE)</f>
        <v>7816.2866784000007</v>
      </c>
    </row>
    <row r="52" spans="2:9" x14ac:dyDescent="0.25">
      <c r="B52" s="596" t="s">
        <v>34</v>
      </c>
      <c r="C52" s="18">
        <f>HLOOKUP(CONCATENATE(C$5,$B52),BEN!$D$5:$FN$182,104,FALSE)</f>
        <v>0</v>
      </c>
      <c r="D52" s="18">
        <f>HLOOKUP(CONCATENATE(D$5,$B52),BEN!$D$5:$FN$182,104,FALSE)</f>
        <v>0</v>
      </c>
      <c r="E52" s="18">
        <f>HLOOKUP(CONCATENATE(E$5,$B52),BEN!$D$5:$FN$182,104,FALSE)</f>
        <v>4060.7773199999997</v>
      </c>
      <c r="F52" s="18">
        <f>HLOOKUP(CONCATENATE(F$5,$B52),BEN!$D$5:$FN$182,104,FALSE)</f>
        <v>8085.799368</v>
      </c>
      <c r="G52" s="18">
        <f>HLOOKUP(CONCATENATE(G$5,$B52),BEN!$D$5:$FN$182,104,FALSE)</f>
        <v>12779.955792000001</v>
      </c>
      <c r="H52" s="18">
        <f>HLOOKUP(CONCATENATE(H$5,$B52),BEN!$D$5:$FN$182,104,FALSE)</f>
        <v>16697.712024</v>
      </c>
      <c r="I52" s="18">
        <f>HLOOKUP(CONCATENATE(I$5,$B52),BEN!$D$5:$FN$182,104,FALSE)</f>
        <v>18010.441296000001</v>
      </c>
    </row>
    <row r="53" spans="2:9" x14ac:dyDescent="0.25">
      <c r="B53" s="596" t="s">
        <v>35</v>
      </c>
      <c r="C53" s="18">
        <f>HLOOKUP(CONCATENATE(C$5,$B53),BEN!$D$5:$FN$182,104,FALSE)</f>
        <v>12926.744999999999</v>
      </c>
      <c r="D53" s="18">
        <f>HLOOKUP(CONCATENATE(D$5,$B53),BEN!$D$5:$FN$182,104,FALSE)</f>
        <v>13090.030199999999</v>
      </c>
      <c r="E53" s="18">
        <f>HLOOKUP(CONCATENATE(E$5,$B53),BEN!$D$5:$FN$182,104,FALSE)</f>
        <v>13090.030199999999</v>
      </c>
      <c r="F53" s="18">
        <f>HLOOKUP(CONCATENATE(F$5,$B53),BEN!$D$5:$FN$182,104,FALSE)</f>
        <v>13090.030199999999</v>
      </c>
      <c r="G53" s="18">
        <f>HLOOKUP(CONCATENATE(G$5,$B53),BEN!$D$5:$FN$182,104,FALSE)</f>
        <v>13090.030199999999</v>
      </c>
      <c r="H53" s="18">
        <f>HLOOKUP(CONCATENATE(H$5,$B53),BEN!$D$5:$FN$182,104,FALSE)</f>
        <v>8626.9013999999988</v>
      </c>
      <c r="I53" s="18">
        <f>HLOOKUP(CONCATENATE(I$5,$B53),BEN!$D$5:$FN$182,104,FALSE)</f>
        <v>6585.8364000000001</v>
      </c>
    </row>
    <row r="54" spans="2:9" x14ac:dyDescent="0.25">
      <c r="B54" s="596" t="s">
        <v>36</v>
      </c>
      <c r="C54" s="18">
        <f>HLOOKUP(CONCATENATE(C$5,$B54),BEN!$D$5:$FN$182,104,FALSE)</f>
        <v>9505.7107200000009</v>
      </c>
      <c r="D54" s="18">
        <f>HLOOKUP(CONCATENATE(D$5,$B54),BEN!$D$5:$FN$182,104,FALSE)</f>
        <v>9606.1939199999997</v>
      </c>
      <c r="E54" s="18">
        <f>HLOOKUP(CONCATENATE(E$5,$B54),BEN!$D$5:$FN$182,104,FALSE)</f>
        <v>9606.1939199999997</v>
      </c>
      <c r="F54" s="18">
        <f>HLOOKUP(CONCATENATE(F$5,$B54),BEN!$D$5:$FN$182,104,FALSE)</f>
        <v>22307.270399999998</v>
      </c>
      <c r="G54" s="18">
        <f>HLOOKUP(CONCATENATE(G$5,$B54),BEN!$D$5:$FN$182,104,FALSE)</f>
        <v>41881.397759999993</v>
      </c>
      <c r="H54" s="18">
        <f>HLOOKUP(CONCATENATE(H$5,$B54),BEN!$D$5:$FN$182,104,FALSE)</f>
        <v>39811.443839999993</v>
      </c>
      <c r="I54" s="18">
        <f>HLOOKUP(CONCATENATE(I$5,$B54),BEN!$D$5:$FN$182,104,FALSE)</f>
        <v>43147.486080000002</v>
      </c>
    </row>
    <row r="55" spans="2:9" x14ac:dyDescent="0.25">
      <c r="B55" s="596" t="s">
        <v>37</v>
      </c>
      <c r="C55" s="18">
        <f>HLOOKUP(CONCATENATE(C$5,$B55),BEN!$D$5:$FN$182,104,FALSE)</f>
        <v>186090.86707199996</v>
      </c>
      <c r="D55" s="18">
        <f>HLOOKUP(CONCATENATE(D$5,$B55),BEN!$D$5:$FN$182,104,FALSE)</f>
        <v>189031.75912799998</v>
      </c>
      <c r="E55" s="18">
        <f>HLOOKUP(CONCATENATE(E$5,$B55),BEN!$D$5:$FN$182,104,FALSE)</f>
        <v>189031.75912799998</v>
      </c>
      <c r="F55" s="18">
        <f>HLOOKUP(CONCATENATE(F$5,$B55),BEN!$D$5:$FN$182,104,FALSE)</f>
        <v>151210.38506399997</v>
      </c>
      <c r="G55" s="18">
        <f>HLOOKUP(CONCATENATE(G$5,$B55),BEN!$D$5:$FN$182,104,FALSE)</f>
        <v>142353.04219200002</v>
      </c>
      <c r="H55" s="18">
        <f>HLOOKUP(CONCATENATE(H$5,$B55),BEN!$D$5:$FN$182,104,FALSE)</f>
        <v>203724.66383999999</v>
      </c>
      <c r="I55" s="18">
        <f>HLOOKUP(CONCATENATE(I$5,$B55),BEN!$D$5:$FN$182,104,FALSE)</f>
        <v>199518.43708799998</v>
      </c>
    </row>
    <row r="56" spans="2:9" x14ac:dyDescent="0.25">
      <c r="B56" s="596" t="s">
        <v>762</v>
      </c>
      <c r="C56" s="18">
        <f>HLOOKUP(CONCATENATE(C$5,$B56),BEN!$D$5:$FN$182,104,FALSE)</f>
        <v>194456.59588800001</v>
      </c>
      <c r="D56" s="18">
        <f>HLOOKUP(CONCATENATE(D$5,$B56),BEN!$D$5:$FN$182,104,FALSE)</f>
        <v>200700.11952000004</v>
      </c>
      <c r="E56" s="18">
        <f>HLOOKUP(CONCATENATE(E$5,$B56),BEN!$D$5:$FN$182,104,FALSE)</f>
        <v>201632.68735199998</v>
      </c>
      <c r="F56" s="18">
        <f>HLOOKUP(CONCATENATE(F$5,$B56),BEN!$D$5:$FN$182,104,FALSE)</f>
        <v>204801.25759200001</v>
      </c>
      <c r="G56" s="18">
        <f>HLOOKUP(CONCATENATE(G$5,$B56),BEN!$D$5:$FN$182,104,FALSE)</f>
        <v>223747.86736800001</v>
      </c>
      <c r="H56" s="18">
        <f>HLOOKUP(CONCATENATE(H$5,$B56),BEN!$D$5:$FN$182,104,FALSE)</f>
        <v>222408.42631200003</v>
      </c>
      <c r="I56" s="18">
        <f>HLOOKUP(CONCATENATE(I$5,$B56),BEN!$D$5:$FN$182,104,FALSE)</f>
        <v>218944.60293599998</v>
      </c>
    </row>
    <row r="57" spans="2:9" x14ac:dyDescent="0.25">
      <c r="B57" s="596" t="s">
        <v>39</v>
      </c>
      <c r="C57" s="18">
        <f>HLOOKUP(CONCATENATE(C$5,$B57),BEN!$D$5:$FN$182,104,FALSE)</f>
        <v>113754.686112</v>
      </c>
      <c r="D57" s="18">
        <f>HLOOKUP(CONCATENATE(D$5,$B57),BEN!$D$5:$FN$182,104,FALSE)</f>
        <v>136061.956512</v>
      </c>
      <c r="E57" s="18">
        <f>HLOOKUP(CONCATENATE(E$5,$B57),BEN!$D$5:$FN$182,104,FALSE)</f>
        <v>136061.956512</v>
      </c>
      <c r="F57" s="18">
        <f>HLOOKUP(CONCATENATE(F$5,$B57),BEN!$D$5:$FN$182,104,FALSE)</f>
        <v>132945.13511999999</v>
      </c>
      <c r="G57" s="18">
        <f>HLOOKUP(CONCATENATE(G$5,$B57),BEN!$D$5:$FN$182,104,FALSE)</f>
        <v>148746.11831999998</v>
      </c>
      <c r="H57" s="18">
        <f>HLOOKUP(CONCATENATE(H$5,$B57),BEN!$D$5:$FN$182,104,FALSE)</f>
        <v>162576.62596799998</v>
      </c>
      <c r="I57" s="18">
        <f>HLOOKUP(CONCATENATE(I$5,$B57),BEN!$D$5:$FN$182,104,FALSE)</f>
        <v>168921.805104</v>
      </c>
    </row>
    <row r="58" spans="2:9" x14ac:dyDescent="0.25">
      <c r="B58" s="596" t="s">
        <v>40</v>
      </c>
      <c r="C58" s="18">
        <f>HLOOKUP(CONCATENATE(C$5,$B58),BEN!$D$5:$FN$182,104,FALSE)</f>
        <v>849.92039999999997</v>
      </c>
      <c r="D58" s="18">
        <f>HLOOKUP(CONCATENATE(D$5,$B58),BEN!$D$5:$FN$182,104,FALSE)</f>
        <v>849.92039999999997</v>
      </c>
      <c r="E58" s="18">
        <f>HLOOKUP(CONCATENATE(E$5,$B58),BEN!$D$5:$FN$182,104,FALSE)</f>
        <v>849.92039999999997</v>
      </c>
      <c r="F58" s="18">
        <f>HLOOKUP(CONCATENATE(F$5,$B58),BEN!$D$5:$FN$182,104,FALSE)</f>
        <v>1348.1495999999997</v>
      </c>
      <c r="G58" s="18">
        <f>HLOOKUP(CONCATENATE(G$5,$B58),BEN!$D$5:$FN$182,104,FALSE)</f>
        <v>205.15319999999997</v>
      </c>
      <c r="H58" s="18">
        <f>HLOOKUP(CONCATENATE(H$5,$B58),BEN!$D$5:$FN$182,104,FALSE)</f>
        <v>1632.8519999999999</v>
      </c>
      <c r="I58" s="18">
        <f>HLOOKUP(CONCATENATE(I$5,$B58),BEN!$D$5:$FN$182,104,FALSE)</f>
        <v>1632.8519999999999</v>
      </c>
    </row>
    <row r="59" spans="2:9" x14ac:dyDescent="0.25">
      <c r="B59" s="596" t="s">
        <v>41</v>
      </c>
      <c r="C59" s="18">
        <f>HLOOKUP(CONCATENATE(C$5,$B59),BEN!$D$5:$FN$182,104,FALSE)</f>
        <v>31648.649219999996</v>
      </c>
      <c r="D59" s="18">
        <f>HLOOKUP(CONCATENATE(D$5,$B59),BEN!$D$5:$FN$182,104,FALSE)</f>
        <v>32289.020279999993</v>
      </c>
      <c r="E59" s="18">
        <f>HLOOKUP(CONCATENATE(E$5,$B59),BEN!$D$5:$FN$182,104,FALSE)</f>
        <v>32289.020279999993</v>
      </c>
      <c r="F59" s="18">
        <f>HLOOKUP(CONCATENATE(F$5,$B59),BEN!$D$5:$FN$182,104,FALSE)</f>
        <v>29246.263379999997</v>
      </c>
      <c r="G59" s="18">
        <f>HLOOKUP(CONCATENATE(G$5,$B59),BEN!$D$5:$FN$182,104,FALSE)</f>
        <v>25837.580159999998</v>
      </c>
      <c r="H59" s="18">
        <f>HLOOKUP(CONCATENATE(H$5,$B59),BEN!$D$5:$FN$182,104,FALSE)</f>
        <v>26374.537259999994</v>
      </c>
      <c r="I59" s="18">
        <f>HLOOKUP(CONCATENATE(I$5,$B59),BEN!$D$5:$FN$182,104,FALSE)</f>
        <v>27293.330519999996</v>
      </c>
    </row>
    <row r="60" spans="2:9" x14ac:dyDescent="0.25">
      <c r="B60" s="596" t="s">
        <v>42</v>
      </c>
      <c r="C60" s="18">
        <f>HLOOKUP(CONCATENATE(C$5,$B60),BEN!$D$5:$FN$182,104,FALSE)</f>
        <v>170171.64864</v>
      </c>
      <c r="D60" s="18">
        <f>HLOOKUP(CONCATENATE(D$5,$B60),BEN!$D$5:$FN$182,104,FALSE)</f>
        <v>149963.76536399999</v>
      </c>
      <c r="E60" s="18">
        <f>HLOOKUP(CONCATENATE(E$5,$B60),BEN!$D$5:$FN$182,104,FALSE)</f>
        <v>149963.76536399999</v>
      </c>
      <c r="F60" s="18">
        <f>HLOOKUP(CONCATENATE(F$5,$B60),BEN!$D$5:$FN$182,104,FALSE)</f>
        <v>140798.10654000001</v>
      </c>
      <c r="G60" s="18">
        <f>HLOOKUP(CONCATENATE(G$5,$B60),BEN!$D$5:$FN$182,104,FALSE)</f>
        <v>147686.27176800001</v>
      </c>
      <c r="H60" s="18">
        <f>HLOOKUP(CONCATENATE(H$5,$B60),BEN!$D$5:$FN$182,104,FALSE)</f>
        <v>148872.35034</v>
      </c>
      <c r="I60" s="18">
        <f>HLOOKUP(CONCATENATE(I$5,$B60),BEN!$D$5:$FN$182,104,FALSE)</f>
        <v>153238.01043600001</v>
      </c>
    </row>
    <row r="61" spans="2:9" x14ac:dyDescent="0.25">
      <c r="B61" s="596" t="s">
        <v>43</v>
      </c>
      <c r="C61" s="18">
        <f>HLOOKUP(CONCATENATE(C$5,$B61),BEN!$D$5:$FN$182,104,FALSE)</f>
        <v>37151.98848</v>
      </c>
      <c r="D61" s="18">
        <f>HLOOKUP(CONCATENATE(D$5,$B61),BEN!$D$5:$FN$182,104,FALSE)</f>
        <v>36601.005599999997</v>
      </c>
      <c r="E61" s="18">
        <f>HLOOKUP(CONCATENATE(E$5,$B61),BEN!$D$5:$FN$182,104,FALSE)</f>
        <v>36601.005599999997</v>
      </c>
      <c r="F61" s="18">
        <f>HLOOKUP(CONCATENATE(F$5,$B61),BEN!$D$5:$FN$182,104,FALSE)</f>
        <v>36601.005599999997</v>
      </c>
      <c r="G61" s="18">
        <f>HLOOKUP(CONCATENATE(G$5,$B61),BEN!$D$5:$FN$182,104,FALSE)</f>
        <v>34389.202895999995</v>
      </c>
      <c r="H61" s="18">
        <f>HLOOKUP(CONCATENATE(H$5,$B61),BEN!$D$5:$FN$182,104,FALSE)</f>
        <v>35302.260239999996</v>
      </c>
      <c r="I61" s="18">
        <f>HLOOKUP(CONCATENATE(I$5,$B61),BEN!$D$5:$FN$182,104,FALSE)</f>
        <v>34971.670511999997</v>
      </c>
    </row>
    <row r="62" spans="2:9" x14ac:dyDescent="0.25">
      <c r="B62" s="596" t="s">
        <v>44</v>
      </c>
      <c r="C62" s="18">
        <f>HLOOKUP(CONCATENATE(C$5,$B62),BEN!$D$5:$FN$182,104,FALSE)</f>
        <v>37965.818663999999</v>
      </c>
      <c r="D62" s="18">
        <f>HLOOKUP(CONCATENATE(D$5,$B62),BEN!$D$5:$FN$182,104,FALSE)</f>
        <v>34400.925935999992</v>
      </c>
      <c r="E62" s="18">
        <f>HLOOKUP(CONCATENATE(E$5,$B62),BEN!$D$5:$FN$182,104,FALSE)</f>
        <v>34400.925935999992</v>
      </c>
      <c r="F62" s="18">
        <f>HLOOKUP(CONCATENATE(F$5,$B62),BEN!$D$5:$FN$182,104,FALSE)</f>
        <v>49267.164167999988</v>
      </c>
      <c r="G62" s="18">
        <f>HLOOKUP(CONCATENATE(G$5,$B62),BEN!$D$5:$FN$182,104,FALSE)</f>
        <v>50890.721471999997</v>
      </c>
      <c r="H62" s="18">
        <f>HLOOKUP(CONCATENATE(H$5,$B62),BEN!$D$5:$FN$182,104,FALSE)</f>
        <v>52248.500711999994</v>
      </c>
      <c r="I62" s="18">
        <f>HLOOKUP(CONCATENATE(I$5,$B62),BEN!$D$5:$FN$182,104,FALSE)</f>
        <v>53196.057287999996</v>
      </c>
    </row>
    <row r="63" spans="2:9" x14ac:dyDescent="0.25">
      <c r="B63" s="596" t="s">
        <v>45</v>
      </c>
      <c r="C63" s="18">
        <f>HLOOKUP(CONCATENATE(C$5,$B63),BEN!$D$5:$FN$182,104,FALSE)</f>
        <v>52132.945031999996</v>
      </c>
      <c r="D63" s="18">
        <f>HLOOKUP(CONCATENATE(D$5,$B63),BEN!$D$5:$FN$182,104,FALSE)</f>
        <v>57835.617839999992</v>
      </c>
      <c r="E63" s="18">
        <f>HLOOKUP(CONCATENATE(E$5,$B63),BEN!$D$5:$FN$182,104,FALSE)</f>
        <v>46280.049839999992</v>
      </c>
      <c r="F63" s="18">
        <f>HLOOKUP(CONCATENATE(F$5,$B63),BEN!$D$5:$FN$182,104,FALSE)</f>
        <v>32569.368407999998</v>
      </c>
      <c r="G63" s="18">
        <f>HLOOKUP(CONCATENATE(G$5,$B63),BEN!$D$5:$FN$182,104,FALSE)</f>
        <v>29484.031751999995</v>
      </c>
      <c r="H63" s="18">
        <f>HLOOKUP(CONCATENATE(H$5,$B63),BEN!$D$5:$FN$182,104,FALSE)</f>
        <v>28813.808807999998</v>
      </c>
      <c r="I63" s="18">
        <f>HLOOKUP(CONCATENATE(I$5,$B63),BEN!$D$5:$FN$182,104,FALSE)</f>
        <v>24301.359503999996</v>
      </c>
    </row>
    <row r="64" spans="2:9" x14ac:dyDescent="0.25">
      <c r="B64" s="569" t="s">
        <v>768</v>
      </c>
      <c r="C64" s="568">
        <f>HLOOKUP(CONCATENATE(C$5,"TOTALs"),BECO_Resultados!$D$7:$HX$87,7,FALSE)</f>
        <v>792804.24028753908</v>
      </c>
      <c r="D64" s="568">
        <f>HLOOKUP(CONCATENATE(D$5,"TOTALs"),BECO_Resultados!$D$7:$HX$87,7,FALSE)</f>
        <v>789626.21775487647</v>
      </c>
      <c r="E64" s="568">
        <f>HLOOKUP(CONCATENATE(E$5,"TOTALs"),BECO_Resultados!$D$7:$HX$87,7,FALSE)</f>
        <v>781085.35370778537</v>
      </c>
      <c r="F64" s="568">
        <f>HLOOKUP(CONCATENATE(F$5,"TOTALs"),BECO_Resultados!$D$7:$HX$87,7,FALSE)</f>
        <v>757533.73111060297</v>
      </c>
      <c r="G64" s="568">
        <f>HLOOKUP(CONCATENATE(G$5,"TOTALs"),BECO_Resultados!$D$7:$HX$87,7,FALSE)</f>
        <v>770585.52533843764</v>
      </c>
      <c r="H64" s="568">
        <f>HLOOKUP(CONCATENATE(H$5,"TOTALs"),BECO_Resultados!$D$7:$HX$87,7,FALSE)</f>
        <v>829194.36965586129</v>
      </c>
      <c r="I64" s="568">
        <f>HLOOKUP(CONCATENATE(I$5,"TOTALs"),BECO_Resultados!$D$7:$HX$87,7,FALSE)</f>
        <v>808422.42409661133</v>
      </c>
    </row>
    <row r="65" spans="2:9" x14ac:dyDescent="0.25">
      <c r="B65" s="597" t="s">
        <v>33</v>
      </c>
      <c r="C65" s="78">
        <f>HLOOKUP(CONCATENATE(C$5,$B65),BECO_Resultados!$D$7:$HX$87,7,FALSE)</f>
        <v>4902.3303291485117</v>
      </c>
      <c r="D65" s="78">
        <f>HLOOKUP(CONCATENATE(D$5,$B65),BECO_Resultados!$D$7:$HX$87,7,FALSE)</f>
        <v>5014.6781038411218</v>
      </c>
      <c r="E65" s="78">
        <f>HLOOKUP(CONCATENATE(E$5,$B65),BECO_Resultados!$D$7:$HX$87,7,FALSE)</f>
        <v>4715.9788488686181</v>
      </c>
      <c r="F65" s="78">
        <f>HLOOKUP(CONCATENATE(F$5,$B65),BECO_Resultados!$D$7:$HX$87,7,FALSE)</f>
        <v>6030.880815506478</v>
      </c>
      <c r="G65" s="78">
        <f>HLOOKUP(CONCATENATE(G$5,$B65),BECO_Resultados!$D$7:$HX$87,7,FALSE)</f>
        <v>5374.7437421131954</v>
      </c>
      <c r="H65" s="78">
        <f>HLOOKUP(CONCATENATE(H$5,$B65),BECO_Resultados!$D$7:$HX$87,7,FALSE)</f>
        <v>6217.4513191661445</v>
      </c>
      <c r="I65" s="78">
        <f>HLOOKUP(CONCATENATE(I$5,$B65),BECO_Resultados!$D$7:$HX$87,7,FALSE)</f>
        <v>6682.2051024598022</v>
      </c>
    </row>
    <row r="66" spans="2:9" x14ac:dyDescent="0.25">
      <c r="B66" s="597" t="s">
        <v>34</v>
      </c>
      <c r="C66" s="78">
        <f>HLOOKUP(CONCATENATE(C$5,$B66),BECO_Resultados!$D$7:$HX$87,7,FALSE)</f>
        <v>0</v>
      </c>
      <c r="D66" s="78">
        <f>HLOOKUP(CONCATENATE(D$5,$B66),BECO_Resultados!$D$7:$HX$87,7,FALSE)</f>
        <v>0</v>
      </c>
      <c r="E66" s="78">
        <f>HLOOKUP(CONCATENATE(E$5,$B66),BECO_Resultados!$D$7:$HX$87,7,FALSE)</f>
        <v>865.03276746569145</v>
      </c>
      <c r="F66" s="78">
        <f>HLOOKUP(CONCATENATE(F$5,$B66),BECO_Resultados!$D$7:$HX$87,7,FALSE)</f>
        <v>6205.1472366716189</v>
      </c>
      <c r="G66" s="78">
        <f>HLOOKUP(CONCATENATE(G$5,$B66),BECO_Resultados!$D$7:$HX$87,7,FALSE)</f>
        <v>12804.381501486278</v>
      </c>
      <c r="H66" s="78">
        <f>HLOOKUP(CONCATENATE(H$5,$B66),BECO_Resultados!$D$7:$HX$87,7,FALSE)</f>
        <v>16857.332427160909</v>
      </c>
      <c r="I66" s="78">
        <f>HLOOKUP(CONCATENATE(I$5,$B66),BECO_Resultados!$D$7:$HX$87,7,FALSE)</f>
        <v>18643.499218314519</v>
      </c>
    </row>
    <row r="67" spans="2:9" x14ac:dyDescent="0.25">
      <c r="B67" s="597" t="s">
        <v>35</v>
      </c>
      <c r="C67" s="78">
        <f>HLOOKUP(CONCATENATE(C$5,$B67),BECO_Resultados!$D$7:$HX$87,7,FALSE)</f>
        <v>3372.2327327517</v>
      </c>
      <c r="D67" s="78">
        <f>HLOOKUP(CONCATENATE(D$5,$B67),BECO_Resultados!$D$7:$HX$87,7,FALSE)</f>
        <v>478.64217886170002</v>
      </c>
      <c r="E67" s="78">
        <f>HLOOKUP(CONCATENATE(E$5,$B67),BECO_Resultados!$D$7:$HX$87,7,FALSE)</f>
        <v>1733.7848610449998</v>
      </c>
      <c r="F67" s="78">
        <f>HLOOKUP(CONCATENATE(F$5,$B67),BECO_Resultados!$D$7:$HX$87,7,FALSE)</f>
        <v>1398.1277735202</v>
      </c>
      <c r="G67" s="78">
        <f>HLOOKUP(CONCATENATE(G$5,$B67),BECO_Resultados!$D$7:$HX$87,7,FALSE)</f>
        <v>618.61585977330003</v>
      </c>
      <c r="H67" s="78">
        <f>HLOOKUP(CONCATENATE(H$5,$B67),BECO_Resultados!$D$7:$HX$87,7,FALSE)</f>
        <v>801.67445221649984</v>
      </c>
      <c r="I67" s="78">
        <f>HLOOKUP(CONCATENATE(I$5,$B67),BECO_Resultados!$D$7:$HX$87,7,FALSE)</f>
        <v>843.34328677890005</v>
      </c>
    </row>
    <row r="68" spans="2:9" x14ac:dyDescent="0.25">
      <c r="B68" s="597" t="s">
        <v>36</v>
      </c>
      <c r="C68" s="78">
        <f>HLOOKUP(CONCATENATE(C$5,$B68),BECO_Resultados!$D$7:$HX$87,7,FALSE)</f>
        <v>23520.158004062996</v>
      </c>
      <c r="D68" s="78">
        <f>HLOOKUP(CONCATENATE(D$5,$B68),BECO_Resultados!$D$7:$HX$87,7,FALSE)</f>
        <v>24445.234955556003</v>
      </c>
      <c r="E68" s="78">
        <f>HLOOKUP(CONCATENATE(E$5,$B68),BECO_Resultados!$D$7:$HX$87,7,FALSE)</f>
        <v>53737.033308219005</v>
      </c>
      <c r="F68" s="78">
        <f>HLOOKUP(CONCATENATE(F$5,$B68),BECO_Resultados!$D$7:$HX$87,7,FALSE)</f>
        <v>42435.234971999998</v>
      </c>
      <c r="G68" s="78">
        <f>HLOOKUP(CONCATENATE(G$5,$B68),BECO_Resultados!$D$7:$HX$87,7,FALSE)</f>
        <v>50002.158602019008</v>
      </c>
      <c r="H68" s="78">
        <f>HLOOKUP(CONCATENATE(H$5,$B68),BECO_Resultados!$D$7:$HX$87,7,FALSE)</f>
        <v>47141.681635128007</v>
      </c>
      <c r="I68" s="78">
        <f>HLOOKUP(CONCATENATE(I$5,$B68),BECO_Resultados!$D$7:$HX$87,7,FALSE)</f>
        <v>47208.229674300004</v>
      </c>
    </row>
    <row r="69" spans="2:9" x14ac:dyDescent="0.25">
      <c r="B69" s="597" t="s">
        <v>37</v>
      </c>
      <c r="C69" s="78">
        <f>HLOOKUP(CONCATENATE(C$5,$B69),BECO_Resultados!$D$7:$HX$87,7,FALSE)</f>
        <v>167760.25987396087</v>
      </c>
      <c r="D69" s="78">
        <f>HLOOKUP(CONCATENATE(D$5,$B69),BECO_Resultados!$D$7:$HX$87,7,FALSE)</f>
        <v>173081.62461348565</v>
      </c>
      <c r="E69" s="78">
        <f>HLOOKUP(CONCATENATE(E$5,$B69),BECO_Resultados!$D$7:$HX$87,7,FALSE)</f>
        <v>138432.95086998981</v>
      </c>
      <c r="F69" s="78">
        <f>HLOOKUP(CONCATENATE(F$5,$B69),BECO_Resultados!$D$7:$HX$87,7,FALSE)</f>
        <v>138406.48838301899</v>
      </c>
      <c r="G69" s="78">
        <f>HLOOKUP(CONCATENATE(G$5,$B69),BECO_Resultados!$D$7:$HX$87,7,FALSE)</f>
        <v>116871.5840961651</v>
      </c>
      <c r="H69" s="78">
        <f>HLOOKUP(CONCATENATE(H$5,$B69),BECO_Resultados!$D$7:$HX$87,7,FALSE)</f>
        <v>141602.64647123884</v>
      </c>
      <c r="I69" s="78">
        <f>HLOOKUP(CONCATENATE(I$5,$B69),BECO_Resultados!$D$7:$HX$87,7,FALSE)</f>
        <v>134692.60626833557</v>
      </c>
    </row>
    <row r="70" spans="2:9" x14ac:dyDescent="0.25">
      <c r="B70" s="597" t="s">
        <v>38</v>
      </c>
      <c r="C70" s="78">
        <f>HLOOKUP(CONCATENATE(C$5,$B70),BECO_Resultados!$D$7:$HX$87,7,FALSE)</f>
        <v>188424.17397295189</v>
      </c>
      <c r="D70" s="78">
        <f>HLOOKUP(CONCATENATE(D$5,$B70),BECO_Resultados!$D$7:$HX$87,7,FALSE)</f>
        <v>193053.62551777234</v>
      </c>
      <c r="E70" s="78">
        <f>HLOOKUP(CONCATENATE(E$5,$B70),BECO_Resultados!$D$7:$HX$87,7,FALSE)</f>
        <v>195821.99264192409</v>
      </c>
      <c r="F70" s="78">
        <f>HLOOKUP(CONCATENATE(F$5,$B70),BECO_Resultados!$D$7:$HX$87,7,FALSE)</f>
        <v>201476.25288979177</v>
      </c>
      <c r="G70" s="78">
        <f>HLOOKUP(CONCATENATE(G$5,$B70),BECO_Resultados!$D$7:$HX$87,7,FALSE)</f>
        <v>204787.07898245999</v>
      </c>
      <c r="H70" s="78">
        <f>HLOOKUP(CONCATENATE(H$5,$B70),BECO_Resultados!$D$7:$HX$87,7,FALSE)</f>
        <v>211018.27158133243</v>
      </c>
      <c r="I70" s="78">
        <f>HLOOKUP(CONCATENATE(I$5,$B70),BECO_Resultados!$D$7:$HX$87,7,FALSE)</f>
        <v>215959.89412447225</v>
      </c>
    </row>
    <row r="71" spans="2:9" x14ac:dyDescent="0.25">
      <c r="B71" s="597" t="s">
        <v>124</v>
      </c>
      <c r="C71" s="78">
        <f>HLOOKUP(CONCATENATE(C$5,$B71),BECO_Resultados!$D$7:$HX$87,7,FALSE)</f>
        <v>24939.975935153172</v>
      </c>
      <c r="D71" s="78">
        <f>HLOOKUP(CONCATENATE(D$5,$B71),BECO_Resultados!$D$7:$HX$87,7,FALSE)</f>
        <v>25182.346951998104</v>
      </c>
      <c r="E71" s="78">
        <f>HLOOKUP(CONCATENATE(E$5,$B71),BECO_Resultados!$D$7:$HX$87,7,FALSE)</f>
        <v>25367.672902192029</v>
      </c>
      <c r="F71" s="78">
        <f>HLOOKUP(CONCATENATE(F$5,$B71),BECO_Resultados!$D$7:$HX$87,7,FALSE)</f>
        <v>26594.039047495284</v>
      </c>
      <c r="G71" s="78">
        <f>HLOOKUP(CONCATENATE(G$5,$B71),BECO_Resultados!$D$7:$HX$87,7,FALSE)</f>
        <v>28368.15361510147</v>
      </c>
      <c r="H71" s="78">
        <f>HLOOKUP(CONCATENATE(H$5,$B71),BECO_Resultados!$D$7:$HX$87,7,FALSE)</f>
        <v>27809.519463666398</v>
      </c>
      <c r="I71" s="78">
        <f>HLOOKUP(CONCATENATE(I$5,$B71),BECO_Resultados!$D$7:$HX$87,7,FALSE)</f>
        <v>28122.395894596142</v>
      </c>
    </row>
    <row r="72" spans="2:9" x14ac:dyDescent="0.25">
      <c r="B72" s="597" t="s">
        <v>39</v>
      </c>
      <c r="C72" s="78">
        <f>HLOOKUP(CONCATENATE(C$5,$B72),BECO_Resultados!$D$7:$HX$87,7,FALSE)</f>
        <v>130503.0902708965</v>
      </c>
      <c r="D72" s="78">
        <f>HLOOKUP(CONCATENATE(D$5,$B72),BECO_Resultados!$D$7:$HX$87,7,FALSE)</f>
        <v>138244.65582651124</v>
      </c>
      <c r="E72" s="78">
        <f>HLOOKUP(CONCATENATE(E$5,$B72),BECO_Resultados!$D$7:$HX$87,7,FALSE)</f>
        <v>130260.47976485545</v>
      </c>
      <c r="F72" s="78">
        <f>HLOOKUP(CONCATENATE(F$5,$B72),BECO_Resultados!$D$7:$HX$87,7,FALSE)</f>
        <v>120950.74597794742</v>
      </c>
      <c r="G72" s="78">
        <f>HLOOKUP(CONCATENATE(G$5,$B72),BECO_Resultados!$D$7:$HX$87,7,FALSE)</f>
        <v>125885.94145811396</v>
      </c>
      <c r="H72" s="78">
        <f>HLOOKUP(CONCATENATE(H$5,$B72),BECO_Resultados!$D$7:$HX$87,7,FALSE)</f>
        <v>146267.03591985261</v>
      </c>
      <c r="I72" s="78">
        <f>HLOOKUP(CONCATENATE(I$5,$B72),BECO_Resultados!$D$7:$HX$87,7,FALSE)</f>
        <v>138474.28992005292</v>
      </c>
    </row>
    <row r="73" spans="2:9" x14ac:dyDescent="0.25">
      <c r="B73" s="597" t="s">
        <v>40</v>
      </c>
      <c r="C73" s="78">
        <f>HLOOKUP(CONCATENATE(C$5,$B73),BECO_Resultados!$D$7:$HX$87,7,FALSE)</f>
        <v>0</v>
      </c>
      <c r="D73" s="78">
        <f>HLOOKUP(CONCATENATE(D$5,$B73),BECO_Resultados!$D$7:$HX$87,7,FALSE)</f>
        <v>0</v>
      </c>
      <c r="E73" s="78">
        <f>HLOOKUP(CONCATENATE(E$5,$B73),BECO_Resultados!$D$7:$HX$87,7,FALSE)</f>
        <v>0</v>
      </c>
      <c r="F73" s="78">
        <f>HLOOKUP(CONCATENATE(F$5,$B73),BECO_Resultados!$D$7:$HX$87,7,FALSE)</f>
        <v>0</v>
      </c>
      <c r="G73" s="78">
        <f>HLOOKUP(CONCATENATE(G$5,$B73),BECO_Resultados!$D$7:$HX$87,7,FALSE)</f>
        <v>0</v>
      </c>
      <c r="H73" s="78">
        <f>HLOOKUP(CONCATENATE(H$5,$B73),BECO_Resultados!$D$7:$HX$87,7,FALSE)</f>
        <v>0</v>
      </c>
      <c r="I73" s="78">
        <f>HLOOKUP(CONCATENATE(I$5,$B73),BECO_Resultados!$D$7:$HX$87,7,FALSE)</f>
        <v>0</v>
      </c>
    </row>
    <row r="74" spans="2:9" x14ac:dyDescent="0.25">
      <c r="B74" s="597" t="s">
        <v>41</v>
      </c>
      <c r="C74" s="78">
        <f>HLOOKUP(CONCATENATE(C$5,$B74),BECO_Resultados!$D$7:$HX$87,7,FALSE)</f>
        <v>39782.2030609781</v>
      </c>
      <c r="D74" s="78">
        <f>HLOOKUP(CONCATENATE(D$5,$B74),BECO_Resultados!$D$7:$HX$87,7,FALSE)</f>
        <v>45891.926523117523</v>
      </c>
      <c r="E74" s="78">
        <f>HLOOKUP(CONCATENATE(E$5,$B74),BECO_Resultados!$D$7:$HX$87,7,FALSE)</f>
        <v>47349.820348679932</v>
      </c>
      <c r="F74" s="78">
        <f>HLOOKUP(CONCATENATE(F$5,$B74),BECO_Resultados!$D$7:$HX$87,7,FALSE)</f>
        <v>30508.869174337757</v>
      </c>
      <c r="G74" s="78">
        <f>HLOOKUP(CONCATENATE(G$5,$B74),BECO_Resultados!$D$7:$HX$87,7,FALSE)</f>
        <v>27735.102592556359</v>
      </c>
      <c r="H74" s="78">
        <f>HLOOKUP(CONCATENATE(H$5,$B74),BECO_Resultados!$D$7:$HX$87,7,FALSE)</f>
        <v>28619.065624250459</v>
      </c>
      <c r="I74" s="78">
        <f>HLOOKUP(CONCATENATE(I$5,$B74),BECO_Resultados!$D$7:$HX$87,7,FALSE)</f>
        <v>29311.719959577291</v>
      </c>
    </row>
    <row r="75" spans="2:9" x14ac:dyDescent="0.25">
      <c r="B75" s="597" t="s">
        <v>42</v>
      </c>
      <c r="C75" s="78">
        <f>HLOOKUP(CONCATENATE(C$5,$B75),BECO_Resultados!$D$7:$HX$87,7,FALSE)</f>
        <v>178818.74207870988</v>
      </c>
      <c r="D75" s="78">
        <f>HLOOKUP(CONCATENATE(D$5,$B75),BECO_Resultados!$D$7:$HX$87,7,FALSE)</f>
        <v>156180.97024524427</v>
      </c>
      <c r="E75" s="78">
        <f>HLOOKUP(CONCATENATE(E$5,$B75),BECO_Resultados!$D$7:$HX$87,7,FALSE)</f>
        <v>145598.83380702601</v>
      </c>
      <c r="F75" s="78">
        <f>HLOOKUP(CONCATENATE(F$5,$B75),BECO_Resultados!$D$7:$HX$87,7,FALSE)</f>
        <v>143404.65608260801</v>
      </c>
      <c r="G75" s="78">
        <f>HLOOKUP(CONCATENATE(G$5,$B75),BECO_Resultados!$D$7:$HX$87,7,FALSE)</f>
        <v>157180.10571910618</v>
      </c>
      <c r="H75" s="78">
        <f>HLOOKUP(CONCATENATE(H$5,$B75),BECO_Resultados!$D$7:$HX$87,7,FALSE)</f>
        <v>160249.71759884339</v>
      </c>
      <c r="I75" s="78">
        <f>HLOOKUP(CONCATENATE(I$5,$B75),BECO_Resultados!$D$7:$HX$87,7,FALSE)</f>
        <v>145104.57010545008</v>
      </c>
    </row>
    <row r="76" spans="2:9" x14ac:dyDescent="0.25">
      <c r="B76" s="597" t="s">
        <v>44</v>
      </c>
      <c r="C76" s="78">
        <f>HLOOKUP(CONCATENATE(C$5,$B76),BECO_Resultados!$D$7:$HX$87,7,FALSE)</f>
        <v>30781.074028925461</v>
      </c>
      <c r="D76" s="78">
        <f>HLOOKUP(CONCATENATE(D$5,$B76),BECO_Resultados!$D$7:$HX$87,7,FALSE)</f>
        <v>28052.512838488386</v>
      </c>
      <c r="E76" s="78">
        <f>HLOOKUP(CONCATENATE(E$5,$B76),BECO_Resultados!$D$7:$HX$87,7,FALSE)</f>
        <v>37201.773587519754</v>
      </c>
      <c r="F76" s="78">
        <f>HLOOKUP(CONCATENATE(F$5,$B76),BECO_Resultados!$D$7:$HX$87,7,FALSE)</f>
        <v>40123.288757705508</v>
      </c>
      <c r="G76" s="78">
        <f>HLOOKUP(CONCATENATE(G$5,$B76),BECO_Resultados!$D$7:$HX$87,7,FALSE)</f>
        <v>40957.659169542807</v>
      </c>
      <c r="H76" s="78">
        <f>HLOOKUP(CONCATENATE(H$5,$B76),BECO_Resultados!$D$7:$HX$87,7,FALSE)</f>
        <v>42609.973163005598</v>
      </c>
      <c r="I76" s="78">
        <f>HLOOKUP(CONCATENATE(I$5,$B76),BECO_Resultados!$D$7:$HX$87,7,FALSE)</f>
        <v>43379.670542273765</v>
      </c>
    </row>
    <row r="79" spans="2:9" x14ac:dyDescent="0.25">
      <c r="B79" s="745" t="s">
        <v>772</v>
      </c>
      <c r="C79" s="745"/>
      <c r="D79" s="745"/>
      <c r="E79" s="745"/>
      <c r="F79" s="745"/>
      <c r="G79" s="745"/>
      <c r="H79" s="745"/>
      <c r="I79" s="745"/>
    </row>
    <row r="80" spans="2:9" s="97" customFormat="1" ht="11.25" x14ac:dyDescent="0.2">
      <c r="B80" s="595"/>
    </row>
    <row r="81" spans="2:9" x14ac:dyDescent="0.25">
      <c r="B81" s="564"/>
      <c r="C81" s="560">
        <v>2006</v>
      </c>
      <c r="D81" s="560">
        <v>2007</v>
      </c>
      <c r="E81" s="560">
        <v>2008</v>
      </c>
      <c r="F81" s="560">
        <v>2009</v>
      </c>
      <c r="G81" s="560">
        <v>2010</v>
      </c>
      <c r="H81" s="560">
        <v>2011</v>
      </c>
      <c r="I81" s="560">
        <v>2012</v>
      </c>
    </row>
    <row r="82" spans="2:9" x14ac:dyDescent="0.25">
      <c r="B82" s="566" t="s">
        <v>767</v>
      </c>
      <c r="C82" s="567">
        <f>HLOOKUP(CONCATENATE(C$5,"TOTAL EFECTIVA"),BEN!$D$5:$FN$182,102,FALSE)</f>
        <v>1044014.9716655998</v>
      </c>
      <c r="D82" s="567">
        <f>HLOOKUP(CONCATENATE(D$5,"TOTAL EFECTIVA"),BEN!$D$5:$FN$182,102,FALSE)</f>
        <v>1052031.6302184002</v>
      </c>
      <c r="E82" s="567">
        <f>HLOOKUP(CONCATENATE(E$5,"TOTAL EFECTIVA"),BEN!$D$5:$FN$182,102,FALSE)</f>
        <v>1120333.4023248004</v>
      </c>
      <c r="F82" s="567">
        <f>HLOOKUP(CONCATENATE(F$5,"TOTAL EFECTIVA"),BEN!$D$5:$FN$182,102,FALSE)</f>
        <v>1104710.9191559998</v>
      </c>
      <c r="G82" s="567">
        <f>HLOOKUP(CONCATENATE(G$5,"TOTAL EFECTIVA"),BEN!$D$5:$FN$182,102,FALSE)</f>
        <v>1105106.6471184003</v>
      </c>
      <c r="H82" s="567">
        <f>HLOOKUP(CONCATENATE(H$5,"TOTAL EFECTIVA"),BEN!$D$5:$FN$182,102,FALSE)</f>
        <v>1228135.3045703999</v>
      </c>
      <c r="I82" s="567">
        <f>HLOOKUP(CONCATENATE(I$5,"TOTAL EFECTIVA"),BEN!$D$5:$FN$182,102,FALSE)</f>
        <v>1250026.8341039999</v>
      </c>
    </row>
    <row r="83" spans="2:9" x14ac:dyDescent="0.25">
      <c r="B83" s="596" t="s">
        <v>26</v>
      </c>
      <c r="C83" s="18">
        <f>HLOOKUP(CONCATENATE(C$5,$B83),BEN!$D$5:$FN$182,102,FALSE)</f>
        <v>39890.574359999991</v>
      </c>
      <c r="D83" s="18">
        <f>HLOOKUP(CONCATENATE(D$5,$B83),BEN!$D$5:$FN$182,102,FALSE)</f>
        <v>37886.520672000006</v>
      </c>
      <c r="E83" s="18">
        <f>HLOOKUP(CONCATENATE(E$5,$B83),BEN!$D$5:$FN$182,102,FALSE)</f>
        <v>39905.81431200001</v>
      </c>
      <c r="F83" s="18">
        <f>HLOOKUP(CONCATENATE(F$5,$B83),BEN!$D$5:$FN$182,102,FALSE)</f>
        <v>36179.646047999995</v>
      </c>
      <c r="G83" s="18">
        <f>HLOOKUP(CONCATENATE(G$5,$B83),BEN!$D$5:$FN$182,102,FALSE)</f>
        <v>31264.761528000003</v>
      </c>
      <c r="H83" s="18">
        <f>HLOOKUP(CONCATENATE(H$5,$B83),BEN!$D$5:$FN$182,102,FALSE)</f>
        <v>31203.801719999996</v>
      </c>
      <c r="I83" s="18">
        <f>HLOOKUP(CONCATENATE(I$5,$B83),BEN!$D$5:$FN$182,102,FALSE)</f>
        <v>27607.173048000004</v>
      </c>
    </row>
    <row r="84" spans="2:9" x14ac:dyDescent="0.25">
      <c r="B84" s="596" t="s">
        <v>27</v>
      </c>
      <c r="C84" s="18">
        <f>HLOOKUP(CONCATENATE(C$5,$B84),BEN!$D$5:$FN$182,102,FALSE)</f>
        <v>42263.652599999958</v>
      </c>
      <c r="D84" s="18">
        <f>HLOOKUP(CONCATENATE(D$5,$B84),BEN!$D$5:$FN$182,102,FALSE)</f>
        <v>47053.351800000091</v>
      </c>
      <c r="E84" s="18">
        <f>HLOOKUP(CONCATENATE(E$5,$B84),BEN!$D$5:$FN$182,102,FALSE)</f>
        <v>75682.690200000288</v>
      </c>
      <c r="F84" s="18">
        <f>HLOOKUP(CONCATENATE(F$5,$B84),BEN!$D$5:$FN$182,102,FALSE)</f>
        <v>54809.398799999944</v>
      </c>
      <c r="G84" s="18">
        <f>HLOOKUP(CONCATENATE(G$5,$B84),BEN!$D$5:$FN$182,102,FALSE)</f>
        <v>25771.847400000152</v>
      </c>
      <c r="H84" s="18">
        <f>HLOOKUP(CONCATENATE(H$5,$B84),BEN!$D$5:$FN$182,102,FALSE)</f>
        <v>82268.526599999852</v>
      </c>
      <c r="I84" s="18">
        <f>HLOOKUP(CONCATENATE(I$5,$B84),BEN!$D$5:$FN$182,102,FALSE)</f>
        <v>40848.514200000056</v>
      </c>
    </row>
    <row r="85" spans="2:9" x14ac:dyDescent="0.25">
      <c r="B85" s="596" t="s">
        <v>28</v>
      </c>
      <c r="C85" s="18">
        <f>HLOOKUP(CONCATENATE(C$5,$B85),BEN!$D$5:$FN$182,102,FALSE)</f>
        <v>177357.11853599999</v>
      </c>
      <c r="D85" s="18">
        <f>HLOOKUP(CONCATENATE(D$5,$B85),BEN!$D$5:$FN$182,102,FALSE)</f>
        <v>181285.76044799999</v>
      </c>
      <c r="E85" s="18">
        <f>HLOOKUP(CONCATENATE(E$5,$B85),BEN!$D$5:$FN$182,102,FALSE)</f>
        <v>217951.45210800003</v>
      </c>
      <c r="F85" s="18">
        <f>HLOOKUP(CONCATENATE(F$5,$B85),BEN!$D$5:$FN$182,102,FALSE)</f>
        <v>211734.20483280002</v>
      </c>
      <c r="G85" s="18">
        <f>HLOOKUP(CONCATENATE(G$5,$B85),BEN!$D$5:$FN$182,102,FALSE)</f>
        <v>235211.02431840007</v>
      </c>
      <c r="H85" s="18">
        <f>HLOOKUP(CONCATENATE(H$5,$B85),BEN!$D$5:$FN$182,102,FALSE)</f>
        <v>237392.84116080002</v>
      </c>
      <c r="I85" s="18">
        <f>HLOOKUP(CONCATENATE(I$5,$B85),BEN!$D$5:$FN$182,102,FALSE)</f>
        <v>248767.28819279998</v>
      </c>
    </row>
    <row r="86" spans="2:9" x14ac:dyDescent="0.25">
      <c r="B86" s="596" t="s">
        <v>29</v>
      </c>
      <c r="C86" s="18">
        <f>HLOOKUP(CONCATENATE(C$5,$B86),BEN!$D$5:$FN$182,102,FALSE)</f>
        <v>-2.9103830456733704E-11</v>
      </c>
      <c r="D86" s="18">
        <f>HLOOKUP(CONCATENATE(D$5,$B86),BEN!$D$5:$FN$182,102,FALSE)</f>
        <v>1080.1943999999785</v>
      </c>
      <c r="E86" s="18">
        <f>HLOOKUP(CONCATENATE(E$5,$B86),BEN!$D$5:$FN$182,102,FALSE)</f>
        <v>1080.1943999999785</v>
      </c>
      <c r="F86" s="18">
        <f>HLOOKUP(CONCATENATE(F$5,$B86),BEN!$D$5:$FN$182,102,FALSE)</f>
        <v>-2.9103830456733704E-11</v>
      </c>
      <c r="G86" s="18">
        <f>HLOOKUP(CONCATENATE(G$5,$B86),BEN!$D$5:$FN$182,102,FALSE)</f>
        <v>0</v>
      </c>
      <c r="H86" s="18">
        <f>HLOOKUP(CONCATENATE(H$5,$B86),BEN!$D$5:$FN$182,102,FALSE)</f>
        <v>0</v>
      </c>
      <c r="I86" s="18">
        <f>HLOOKUP(CONCATENATE(I$5,$B86),BEN!$D$5:$FN$182,102,FALSE)</f>
        <v>0</v>
      </c>
    </row>
    <row r="87" spans="2:9" x14ac:dyDescent="0.25">
      <c r="B87" s="596" t="s">
        <v>30</v>
      </c>
      <c r="C87" s="18">
        <f>HLOOKUP(CONCATENATE(C$5,$B87),BEN!$D$5:$FN$182,102,FALSE)</f>
        <v>72408.193919999991</v>
      </c>
      <c r="D87" s="18">
        <f>HLOOKUP(CONCATENATE(D$5,$B87),BEN!$D$5:$FN$182,102,FALSE)</f>
        <v>73915.441919999983</v>
      </c>
      <c r="E87" s="18">
        <f>HLOOKUP(CONCATENATE(E$5,$B87),BEN!$D$5:$FN$182,102,FALSE)</f>
        <v>73885.296960000007</v>
      </c>
      <c r="F87" s="18">
        <f>HLOOKUP(CONCATENATE(F$5,$B87),BEN!$D$5:$FN$182,102,FALSE)</f>
        <v>73885.296960000007</v>
      </c>
      <c r="G87" s="18">
        <f>HLOOKUP(CONCATENATE(G$5,$B87),BEN!$D$5:$FN$182,102,FALSE)</f>
        <v>73885.296960000007</v>
      </c>
      <c r="H87" s="18">
        <f>HLOOKUP(CONCATENATE(H$5,$B87),BEN!$D$5:$FN$182,102,FALSE)</f>
        <v>73613.992320000005</v>
      </c>
      <c r="I87" s="18">
        <f>HLOOKUP(CONCATENATE(I$5,$B87),BEN!$D$5:$FN$182,102,FALSE)</f>
        <v>78135.736319999996</v>
      </c>
    </row>
    <row r="88" spans="2:9" x14ac:dyDescent="0.25">
      <c r="B88" s="596" t="s">
        <v>31</v>
      </c>
      <c r="C88" s="18">
        <f>HLOOKUP(CONCATENATE(C$5,$B88),BEN!$D$5:$FN$182,102,FALSE)</f>
        <v>4708.8939600000413</v>
      </c>
      <c r="D88" s="18">
        <f>HLOOKUP(CONCATENATE(D$5,$B88),BEN!$D$5:$FN$182,102,FALSE)</f>
        <v>10203.566543999941</v>
      </c>
      <c r="E88" s="18">
        <f>HLOOKUP(CONCATENATE(E$5,$B88),BEN!$D$5:$FN$182,102,FALSE)</f>
        <v>14097.792960000041</v>
      </c>
      <c r="F88" s="18">
        <f>HLOOKUP(CONCATENATE(F$5,$B88),BEN!$D$5:$FN$182,102,FALSE)</f>
        <v>36365.372495999858</v>
      </c>
      <c r="G88" s="18">
        <f>HLOOKUP(CONCATENATE(G$5,$B88),BEN!$D$5:$FN$182,102,FALSE)</f>
        <v>33788.480831999921</v>
      </c>
      <c r="H88" s="18">
        <f>HLOOKUP(CONCATENATE(H$5,$B88),BEN!$D$5:$FN$182,102,FALSE)</f>
        <v>23267.136168000139</v>
      </c>
      <c r="I88" s="18">
        <f>HLOOKUP(CONCATENATE(I$5,$B88),BEN!$D$5:$FN$182,102,FALSE)</f>
        <v>40536.932543999967</v>
      </c>
    </row>
    <row r="89" spans="2:9" x14ac:dyDescent="0.25">
      <c r="B89" s="596" t="s">
        <v>32</v>
      </c>
      <c r="C89" s="18">
        <f>HLOOKUP(CONCATENATE(C$5,$B89),BEN!$D$5:$FN$182,102,FALSE)</f>
        <v>12150.0936</v>
      </c>
      <c r="D89" s="18">
        <f>HLOOKUP(CONCATENATE(D$5,$B89),BEN!$D$5:$FN$182,102,FALSE)</f>
        <v>12150.093599999998</v>
      </c>
      <c r="E89" s="18">
        <f>HLOOKUP(CONCATENATE(E$5,$B89),BEN!$D$5:$FN$182,102,FALSE)</f>
        <v>12083.104800000001</v>
      </c>
      <c r="F89" s="18">
        <f>HLOOKUP(CONCATENATE(F$5,$B89),BEN!$D$5:$FN$182,102,FALSE)</f>
        <v>15009.678</v>
      </c>
      <c r="G89" s="18">
        <f>HLOOKUP(CONCATENATE(G$5,$B89),BEN!$D$5:$FN$182,102,FALSE)</f>
        <v>11224.810799999999</v>
      </c>
      <c r="H89" s="18">
        <f>HLOOKUP(CONCATENATE(H$5,$B89),BEN!$D$5:$FN$182,102,FALSE)</f>
        <v>9545.9039999999986</v>
      </c>
      <c r="I89" s="18">
        <f>HLOOKUP(CONCATENATE(I$5,$B89),BEN!$D$5:$FN$182,102,FALSE)</f>
        <v>10362.33</v>
      </c>
    </row>
    <row r="90" spans="2:9" x14ac:dyDescent="0.25">
      <c r="B90" s="596" t="s">
        <v>33</v>
      </c>
      <c r="C90" s="18">
        <f>HLOOKUP(CONCATENATE(C$5,$B90),BEN!$D$5:$FN$182,102,FALSE)</f>
        <v>5177.1959136000005</v>
      </c>
      <c r="D90" s="18">
        <f>HLOOKUP(CONCATENATE(D$5,$B90),BEN!$D$5:$FN$182,102,FALSE)</f>
        <v>5746.0815504000011</v>
      </c>
      <c r="E90" s="18">
        <f>HLOOKUP(CONCATENATE(E$5,$B90),BEN!$D$5:$FN$182,102,FALSE)</f>
        <v>5399.3642688</v>
      </c>
      <c r="F90" s="18">
        <f>HLOOKUP(CONCATENATE(F$5,$B90),BEN!$D$5:$FN$182,102,FALSE)</f>
        <v>7089.1902431999997</v>
      </c>
      <c r="G90" s="18">
        <f>HLOOKUP(CONCATENATE(G$5,$B90),BEN!$D$5:$FN$182,102,FALSE)</f>
        <v>6059.1369600000007</v>
      </c>
      <c r="H90" s="18">
        <f>HLOOKUP(CONCATENATE(H$5,$B90),BEN!$D$5:$FN$182,102,FALSE)</f>
        <v>7281.0629136000007</v>
      </c>
      <c r="I90" s="18">
        <f>HLOOKUP(CONCATENATE(I$5,$B90),BEN!$D$5:$FN$182,102,FALSE)</f>
        <v>7644.6111312000012</v>
      </c>
    </row>
    <row r="91" spans="2:9" x14ac:dyDescent="0.25">
      <c r="B91" s="596" t="s">
        <v>34</v>
      </c>
      <c r="C91" s="18">
        <f>HLOOKUP(CONCATENATE(C$5,$B91),BEN!$D$5:$FN$182,102,FALSE)</f>
        <v>0</v>
      </c>
      <c r="D91" s="18">
        <f>HLOOKUP(CONCATENATE(D$5,$B91),BEN!$D$5:$FN$182,102,FALSE)</f>
        <v>0</v>
      </c>
      <c r="E91" s="18">
        <f>HLOOKUP(CONCATENATE(E$5,$B91),BEN!$D$5:$FN$182,102,FALSE)</f>
        <v>4055.6694239999997</v>
      </c>
      <c r="F91" s="18">
        <f>HLOOKUP(CONCATENATE(F$5,$B91),BEN!$D$5:$FN$182,102,FALSE)</f>
        <v>8004.0730320000002</v>
      </c>
      <c r="G91" s="18">
        <f>HLOOKUP(CONCATENATE(G$5,$B91),BEN!$D$5:$FN$182,102,FALSE)</f>
        <v>12534.776784</v>
      </c>
      <c r="H91" s="18">
        <f>HLOOKUP(CONCATENATE(H$5,$B91),BEN!$D$5:$FN$182,102,FALSE)</f>
        <v>16794.762048000001</v>
      </c>
      <c r="I91" s="18">
        <f>HLOOKUP(CONCATENATE(I$5,$B91),BEN!$D$5:$FN$182,102,FALSE)</f>
        <v>17949.146543999999</v>
      </c>
    </row>
    <row r="92" spans="2:9" x14ac:dyDescent="0.25">
      <c r="B92" s="596" t="s">
        <v>35</v>
      </c>
      <c r="C92" s="18">
        <f>HLOOKUP(CONCATENATE(C$5,$B92),BEN!$D$5:$FN$182,102,FALSE)</f>
        <v>12926.744999999999</v>
      </c>
      <c r="D92" s="18">
        <f>HLOOKUP(CONCATENATE(D$5,$B92),BEN!$D$5:$FN$182,102,FALSE)</f>
        <v>13090.030199999999</v>
      </c>
      <c r="E92" s="18">
        <f>HLOOKUP(CONCATENATE(E$5,$B92),BEN!$D$5:$FN$182,102,FALSE)</f>
        <v>13090.030199999999</v>
      </c>
      <c r="F92" s="18">
        <f>HLOOKUP(CONCATENATE(F$5,$B92),BEN!$D$5:$FN$182,102,FALSE)</f>
        <v>13090.030199999999</v>
      </c>
      <c r="G92" s="18">
        <f>HLOOKUP(CONCATENATE(G$5,$B92),BEN!$D$5:$FN$182,102,FALSE)</f>
        <v>13090.030199999999</v>
      </c>
      <c r="H92" s="18">
        <f>HLOOKUP(CONCATENATE(H$5,$B92),BEN!$D$5:$FN$182,102,FALSE)</f>
        <v>8626.9013999999988</v>
      </c>
      <c r="I92" s="18">
        <f>HLOOKUP(CONCATENATE(I$5,$B92),BEN!$D$5:$FN$182,102,FALSE)</f>
        <v>6585.8364000000001</v>
      </c>
    </row>
    <row r="93" spans="2:9" x14ac:dyDescent="0.25">
      <c r="B93" s="596" t="s">
        <v>36</v>
      </c>
      <c r="C93" s="18">
        <f>HLOOKUP(CONCATENATE(C$5,$B93),BEN!$D$5:$FN$182,102,FALSE)</f>
        <v>8802.3283200000023</v>
      </c>
      <c r="D93" s="18">
        <f>HLOOKUP(CONCATENATE(D$5,$B93),BEN!$D$5:$FN$182,102,FALSE)</f>
        <v>8902.8115200000011</v>
      </c>
      <c r="E93" s="18">
        <f>HLOOKUP(CONCATENATE(E$5,$B93),BEN!$D$5:$FN$182,102,FALSE)</f>
        <v>8902.8115200000011</v>
      </c>
      <c r="F93" s="18">
        <f>HLOOKUP(CONCATENATE(F$5,$B93),BEN!$D$5:$FN$182,102,FALSE)</f>
        <v>4742.8070400000006</v>
      </c>
      <c r="G93" s="18">
        <f>HLOOKUP(CONCATENATE(G$5,$B93),BEN!$D$5:$FN$182,102,FALSE)</f>
        <v>5727.5423999999948</v>
      </c>
      <c r="H93" s="18">
        <f>HLOOKUP(CONCATENATE(H$5,$B93),BEN!$D$5:$FN$182,102,FALSE)</f>
        <v>6672.0844799999932</v>
      </c>
      <c r="I93" s="18">
        <f>HLOOKUP(CONCATENATE(I$5,$B93),BEN!$D$5:$FN$182,102,FALSE)</f>
        <v>5144.7398400000084</v>
      </c>
    </row>
    <row r="94" spans="2:9" x14ac:dyDescent="0.25">
      <c r="B94" s="596" t="s">
        <v>37</v>
      </c>
      <c r="C94" s="18">
        <f>HLOOKUP(CONCATENATE(C$5,$B94),BEN!$D$5:$FN$182,102,FALSE)</f>
        <v>193573.09735199995</v>
      </c>
      <c r="D94" s="18">
        <f>HLOOKUP(CONCATENATE(D$5,$B94),BEN!$D$5:$FN$182,102,FALSE)</f>
        <v>196617.98951999997</v>
      </c>
      <c r="E94" s="18">
        <f>HLOOKUP(CONCATENATE(E$5,$B94),BEN!$D$5:$FN$182,102,FALSE)</f>
        <v>196617.98951999997</v>
      </c>
      <c r="F94" s="18">
        <f>HLOOKUP(CONCATENATE(F$5,$B94),BEN!$D$5:$FN$182,102,FALSE)</f>
        <v>208127.33524799999</v>
      </c>
      <c r="G94" s="18">
        <f>HLOOKUP(CONCATENATE(G$5,$B94),BEN!$D$5:$FN$182,102,FALSE)</f>
        <v>209462.00335200003</v>
      </c>
      <c r="H94" s="18">
        <f>HLOOKUP(CONCATENATE(H$5,$B94),BEN!$D$5:$FN$182,102,FALSE)</f>
        <v>266714.06500800001</v>
      </c>
      <c r="I94" s="18">
        <f>HLOOKUP(CONCATENATE(I$5,$B94),BEN!$D$5:$FN$182,102,FALSE)</f>
        <v>275034.07396799995</v>
      </c>
    </row>
    <row r="95" spans="2:9" x14ac:dyDescent="0.25">
      <c r="B95" s="596" t="s">
        <v>762</v>
      </c>
      <c r="C95" s="18">
        <f>HLOOKUP(CONCATENATE(C$5,$B95),BEN!$D$5:$FN$182,102,FALSE)</f>
        <v>151119.19656000001</v>
      </c>
      <c r="D95" s="18">
        <f>HLOOKUP(CONCATENATE(D$5,$B95),BEN!$D$5:$FN$182,102,FALSE)</f>
        <v>157542.75259200003</v>
      </c>
      <c r="E95" s="18">
        <f>HLOOKUP(CONCATENATE(E$5,$B95),BEN!$D$5:$FN$182,102,FALSE)</f>
        <v>159238.65779999999</v>
      </c>
      <c r="F95" s="18">
        <f>HLOOKUP(CONCATENATE(F$5,$B95),BEN!$D$5:$FN$182,102,FALSE)</f>
        <v>170728.32556800003</v>
      </c>
      <c r="G95" s="18">
        <f>HLOOKUP(CONCATENATE(G$5,$B95),BEN!$D$5:$FN$182,102,FALSE)</f>
        <v>188011.43596800003</v>
      </c>
      <c r="H95" s="18">
        <f>HLOOKUP(CONCATENATE(H$5,$B95),BEN!$D$5:$FN$182,102,FALSE)</f>
        <v>190128.61699200002</v>
      </c>
      <c r="I95" s="18">
        <f>HLOOKUP(CONCATENATE(I$5,$B95),BEN!$D$5:$FN$182,102,FALSE)</f>
        <v>188605.54288799997</v>
      </c>
    </row>
    <row r="96" spans="2:9" x14ac:dyDescent="0.25">
      <c r="B96" s="596" t="s">
        <v>39</v>
      </c>
      <c r="C96" s="18">
        <f>HLOOKUP(CONCATENATE(C$5,$B96),BEN!$D$5:$FN$182,102,FALSE)</f>
        <v>6314.1968160000106</v>
      </c>
      <c r="D96" s="18">
        <f>HLOOKUP(CONCATENATE(D$5,$B96),BEN!$D$5:$FN$182,102,FALSE)</f>
        <v>6252.2321759999977</v>
      </c>
      <c r="E96" s="18">
        <f>HLOOKUP(CONCATENATE(E$5,$B96),BEN!$D$5:$FN$182,102,FALSE)</f>
        <v>6252.2321759999977</v>
      </c>
      <c r="F96" s="18">
        <f>HLOOKUP(CONCATENATE(F$5,$B96),BEN!$D$5:$FN$182,102,FALSE)</f>
        <v>5583.0140639999963</v>
      </c>
      <c r="G96" s="18">
        <f>HLOOKUP(CONCATENATE(G$5,$B96),BEN!$D$5:$FN$182,102,FALSE)</f>
        <v>3315.1082399999723</v>
      </c>
      <c r="H96" s="18">
        <f>HLOOKUP(CONCATENATE(H$5,$B96),BEN!$D$5:$FN$182,102,FALSE)</f>
        <v>2410.4244959999714</v>
      </c>
      <c r="I96" s="18">
        <f>HLOOKUP(CONCATENATE(I$5,$B96),BEN!$D$5:$FN$182,102,FALSE)</f>
        <v>4517.2222559999936</v>
      </c>
    </row>
    <row r="97" spans="2:9" x14ac:dyDescent="0.25">
      <c r="B97" s="596" t="s">
        <v>40</v>
      </c>
      <c r="C97" s="18">
        <f>HLOOKUP(CONCATENATE(C$5,$B97),BEN!$D$5:$FN$182,102,FALSE)</f>
        <v>594.52559999999994</v>
      </c>
      <c r="D97" s="18">
        <f>HLOOKUP(CONCATENATE(D$5,$B97),BEN!$D$5:$FN$182,102,FALSE)</f>
        <v>594.52559999999994</v>
      </c>
      <c r="E97" s="18">
        <f>HLOOKUP(CONCATENATE(E$5,$B97),BEN!$D$5:$FN$182,102,FALSE)</f>
        <v>594.52559999999994</v>
      </c>
      <c r="F97" s="18">
        <f>HLOOKUP(CONCATENATE(F$5,$B97),BEN!$D$5:$FN$182,102,FALSE)</f>
        <v>1096.9415999999997</v>
      </c>
      <c r="G97" s="18">
        <f>HLOOKUP(CONCATENATE(G$5,$B97),BEN!$D$5:$FN$182,102,FALSE)</f>
        <v>62.801999999999964</v>
      </c>
      <c r="H97" s="18">
        <f>HLOOKUP(CONCATENATE(H$5,$B97),BEN!$D$5:$FN$182,102,FALSE)</f>
        <v>1410.9515999999999</v>
      </c>
      <c r="I97" s="18">
        <f>HLOOKUP(CONCATENATE(I$5,$B97),BEN!$D$5:$FN$182,102,FALSE)</f>
        <v>1410.9515999999999</v>
      </c>
    </row>
    <row r="98" spans="2:9" x14ac:dyDescent="0.25">
      <c r="B98" s="596" t="s">
        <v>41</v>
      </c>
      <c r="C98" s="18">
        <f>HLOOKUP(CONCATENATE(C$5,$B98),BEN!$D$5:$FN$182,102,FALSE)</f>
        <v>30411.659159999996</v>
      </c>
      <c r="D98" s="18">
        <f>HLOOKUP(CONCATENATE(D$5,$B98),BEN!$D$5:$FN$182,102,FALSE)</f>
        <v>32034.462839999993</v>
      </c>
      <c r="E98" s="18">
        <f>HLOOKUP(CONCATENATE(E$5,$B98),BEN!$D$5:$FN$182,102,FALSE)</f>
        <v>32034.462839999993</v>
      </c>
      <c r="F98" s="18">
        <f>HLOOKUP(CONCATENATE(F$5,$B98),BEN!$D$5:$FN$182,102,FALSE)</f>
        <v>30216.763620000002</v>
      </c>
      <c r="G98" s="18">
        <f>HLOOKUP(CONCATENATE(G$5,$B98),BEN!$D$5:$FN$182,102,FALSE)</f>
        <v>26875.697219999998</v>
      </c>
      <c r="H98" s="18">
        <f>HLOOKUP(CONCATENATE(H$5,$B98),BEN!$D$5:$FN$182,102,FALSE)</f>
        <v>26473.973759999993</v>
      </c>
      <c r="I98" s="18">
        <f>HLOOKUP(CONCATENATE(I$5,$B98),BEN!$D$5:$FN$182,102,FALSE)</f>
        <v>24906.854519999997</v>
      </c>
    </row>
    <row r="99" spans="2:9" x14ac:dyDescent="0.25">
      <c r="B99" s="596" t="s">
        <v>42</v>
      </c>
      <c r="C99" s="18">
        <f>HLOOKUP(CONCATENATE(C$5,$B99),BEN!$D$5:$FN$182,102,FALSE)</f>
        <v>162487.19592</v>
      </c>
      <c r="D99" s="18">
        <f>HLOOKUP(CONCATENATE(D$5,$B99),BEN!$D$5:$FN$182,102,FALSE)</f>
        <v>142212.491316</v>
      </c>
      <c r="E99" s="18">
        <f>HLOOKUP(CONCATENATE(E$5,$B99),BEN!$D$5:$FN$182,102,FALSE)</f>
        <v>145553.55771600001</v>
      </c>
      <c r="F99" s="18">
        <f>HLOOKUP(CONCATENATE(F$5,$B99),BEN!$D$5:$FN$182,102,FALSE)</f>
        <v>122310.87246000001</v>
      </c>
      <c r="G99" s="18">
        <f>HLOOKUP(CONCATENATE(G$5,$B99),BEN!$D$5:$FN$182,102,FALSE)</f>
        <v>122678.38976399999</v>
      </c>
      <c r="H99" s="18">
        <f>HLOOKUP(CONCATENATE(H$5,$B99),BEN!$D$5:$FN$182,102,FALSE)</f>
        <v>134956.80878400002</v>
      </c>
      <c r="I99" s="18">
        <f>HLOOKUP(CONCATENATE(I$5,$B99),BEN!$D$5:$FN$182,102,FALSE)</f>
        <v>160009.23834000001</v>
      </c>
    </row>
    <row r="100" spans="2:9" x14ac:dyDescent="0.25">
      <c r="B100" s="596" t="s">
        <v>43</v>
      </c>
      <c r="C100" s="18">
        <f>HLOOKUP(CONCATENATE(C$5,$B100),BEN!$D$5:$FN$182,102,FALSE)</f>
        <v>37151.98848</v>
      </c>
      <c r="D100" s="18">
        <f>HLOOKUP(CONCATENATE(D$5,$B100),BEN!$D$5:$FN$182,102,FALSE)</f>
        <v>36601.005599999997</v>
      </c>
      <c r="E100" s="18">
        <f>HLOOKUP(CONCATENATE(E$5,$B100),BEN!$D$5:$FN$182,102,FALSE)</f>
        <v>36601.005599999997</v>
      </c>
      <c r="F100" s="18">
        <f>HLOOKUP(CONCATENATE(F$5,$B100),BEN!$D$5:$FN$182,102,FALSE)</f>
        <v>36601.005599999997</v>
      </c>
      <c r="G100" s="18">
        <f>HLOOKUP(CONCATENATE(G$5,$B100),BEN!$D$5:$FN$182,102,FALSE)</f>
        <v>34389.202895999995</v>
      </c>
      <c r="H100" s="18">
        <f>HLOOKUP(CONCATENATE(H$5,$B100),BEN!$D$5:$FN$182,102,FALSE)</f>
        <v>35302.260239999996</v>
      </c>
      <c r="I100" s="18">
        <f>HLOOKUP(CONCATENATE(I$5,$B100),BEN!$D$5:$FN$182,102,FALSE)</f>
        <v>34971.670511999997</v>
      </c>
    </row>
    <row r="101" spans="2:9" x14ac:dyDescent="0.25">
      <c r="B101" s="596" t="s">
        <v>44</v>
      </c>
      <c r="C101" s="18">
        <f>HLOOKUP(CONCATENATE(C$5,$B101),BEN!$D$5:$FN$182,102,FALSE)</f>
        <v>34545.370536000002</v>
      </c>
      <c r="D101" s="18">
        <f>HLOOKUP(CONCATENATE(D$5,$B101),BEN!$D$5:$FN$182,102,FALSE)</f>
        <v>31026.700079999999</v>
      </c>
      <c r="E101" s="18">
        <f>HLOOKUP(CONCATENATE(E$5,$B101),BEN!$D$5:$FN$182,102,FALSE)</f>
        <v>31026.700079999999</v>
      </c>
      <c r="F101" s="18">
        <f>HLOOKUP(CONCATENATE(F$5,$B101),BEN!$D$5:$FN$182,102,FALSE)</f>
        <v>36376.928063999992</v>
      </c>
      <c r="G101" s="18">
        <f>HLOOKUP(CONCATENATE(G$5,$B101),BEN!$D$5:$FN$182,102,FALSE)</f>
        <v>42460.934616000006</v>
      </c>
      <c r="H101" s="18">
        <f>HLOOKUP(CONCATENATE(H$5,$B101),BEN!$D$5:$FN$182,102,FALSE)</f>
        <v>45661.826951999996</v>
      </c>
      <c r="I101" s="18">
        <f>HLOOKUP(CONCATENATE(I$5,$B101),BEN!$D$5:$FN$182,102,FALSE)</f>
        <v>52502.723207999989</v>
      </c>
    </row>
    <row r="102" spans="2:9" x14ac:dyDescent="0.25">
      <c r="B102" s="596" t="s">
        <v>45</v>
      </c>
      <c r="C102" s="18">
        <f>HLOOKUP(CONCATENATE(C$5,$B102),BEN!$D$5:$FN$182,102,FALSE)</f>
        <v>52132.945031999996</v>
      </c>
      <c r="D102" s="18">
        <f>HLOOKUP(CONCATENATE(D$5,$B102),BEN!$D$5:$FN$182,102,FALSE)</f>
        <v>57835.617839999992</v>
      </c>
      <c r="E102" s="18">
        <f>HLOOKUP(CONCATENATE(E$5,$B102),BEN!$D$5:$FN$182,102,FALSE)</f>
        <v>46280.049839999992</v>
      </c>
      <c r="F102" s="18">
        <f>HLOOKUP(CONCATENATE(F$5,$B102),BEN!$D$5:$FN$182,102,FALSE)</f>
        <v>32760.03528</v>
      </c>
      <c r="G102" s="18">
        <f>HLOOKUP(CONCATENATE(G$5,$B102),BEN!$D$5:$FN$182,102,FALSE)</f>
        <v>29293.364879999994</v>
      </c>
      <c r="H102" s="18">
        <f>HLOOKUP(CONCATENATE(H$5,$B102),BEN!$D$5:$FN$182,102,FALSE)</f>
        <v>28409.363927999999</v>
      </c>
      <c r="I102" s="18">
        <f>HLOOKUP(CONCATENATE(I$5,$B102),BEN!$D$5:$FN$182,102,FALSE)</f>
        <v>24486.248591999996</v>
      </c>
    </row>
    <row r="103" spans="2:9" x14ac:dyDescent="0.25">
      <c r="B103" s="569" t="s">
        <v>768</v>
      </c>
      <c r="C103" s="568">
        <f>HLOOKUP(CONCATENATE(C$5,"TOTALS"),BECO_Resultados!$D$7:$HX$87,5,FALSE)+HLOOKUP(CONCATENATE(C$5,"TOTALP"),BECO_Resultados!$D$7:$HX$87,5,FALSE)</f>
        <v>1067723.5659512507</v>
      </c>
      <c r="D103" s="568">
        <f>HLOOKUP(CONCATENATE(D$5,"TOTALS"),BECO_Resultados!$D$7:$HX$87,5,FALSE)+HLOOKUP(CONCATENATE(D$5,"TOTALP"),BECO_Resultados!$D$7:$HX$87,5,FALSE)</f>
        <v>1109297.048916677</v>
      </c>
      <c r="E103" s="568">
        <f>HLOOKUP(CONCATENATE(E$5,"TOTALS"),BECO_Resultados!$D$7:$HX$87,5,FALSE)+HLOOKUP(CONCATENATE(E$5,"TOTALP"),BECO_Resultados!$D$7:$HX$87,5,FALSE)</f>
        <v>1299137.0710228977</v>
      </c>
      <c r="F103" s="568">
        <f>HLOOKUP(CONCATENATE(F$5,"TOTALS"),BECO_Resultados!$D$7:$HX$87,5,FALSE)+HLOOKUP(CONCATENATE(F$5,"TOTALP"),BECO_Resultados!$D$7:$HX$87,5,FALSE)</f>
        <v>1321921.6767968917</v>
      </c>
      <c r="G103" s="568">
        <f>HLOOKUP(CONCATENATE(G$5,"TOTALS"),BECO_Resultados!$D$7:$HX$87,5,FALSE)+HLOOKUP(CONCATENATE(G$5,"TOTALP"),BECO_Resultados!$D$7:$HX$87,5,FALSE)</f>
        <v>1202437.809317206</v>
      </c>
      <c r="H103" s="568">
        <f>HLOOKUP(CONCATENATE(H$5,"TOTALS"),BECO_Resultados!$D$7:$HX$87,5,FALSE)+HLOOKUP(CONCATENATE(H$5,"TOTALP"),BECO_Resultados!$D$7:$HX$87,5,FALSE)</f>
        <v>1269727.0381400594</v>
      </c>
      <c r="I103" s="568">
        <f>HLOOKUP(CONCATENATE(I$5,"TOTALS"),BECO_Resultados!$D$7:$HX$87,5,FALSE)+HLOOKUP(CONCATENATE(I$5,"TOTALP"),BECO_Resultados!$D$7:$HX$87,5,FALSE)</f>
        <v>1337286.5376635459</v>
      </c>
    </row>
    <row r="104" spans="2:9" x14ac:dyDescent="0.25">
      <c r="B104" s="597" t="s">
        <v>26</v>
      </c>
      <c r="C104" s="78">
        <f>HLOOKUP(CONCATENATE(C$5,$B104),BECO_Resultados!$D$7:$HX$87,5,FALSE)</f>
        <v>72487.308269410176</v>
      </c>
      <c r="D104" s="78">
        <f>HLOOKUP(CONCATENATE(D$5,$B104),BECO_Resultados!$D$7:$HX$87,5,FALSE)</f>
        <v>81953.612290259</v>
      </c>
      <c r="E104" s="78">
        <f>HLOOKUP(CONCATENATE(E$5,$B104),BECO_Resultados!$D$7:$HX$87,5,FALSE)</f>
        <v>71769.220522927324</v>
      </c>
      <c r="F104" s="78">
        <f>HLOOKUP(CONCATENATE(F$5,$B104),BECO_Resultados!$D$7:$HX$87,5,FALSE)</f>
        <v>90562.148750179666</v>
      </c>
      <c r="G104" s="78">
        <f>HLOOKUP(CONCATENATE(G$5,$B104),BECO_Resultados!$D$7:$HX$87,5,FALSE)</f>
        <v>73419.234177617385</v>
      </c>
      <c r="H104" s="78">
        <f>HLOOKUP(CONCATENATE(H$5,$B104),BECO_Resultados!$D$7:$HX$87,5,FALSE)</f>
        <v>79331.239856747095</v>
      </c>
      <c r="I104" s="78">
        <f>HLOOKUP(CONCATENATE(I$5,$B104),BECO_Resultados!$D$7:$HX$87,5,FALSE)</f>
        <v>70320.573771463198</v>
      </c>
    </row>
    <row r="105" spans="2:9" x14ac:dyDescent="0.25">
      <c r="B105" s="597" t="s">
        <v>27</v>
      </c>
      <c r="C105" s="78">
        <f>HLOOKUP(CONCATENATE(C$5,$B105),BECO_Resultados!$D$7:$HX$87,5,FALSE)</f>
        <v>83684.316574867204</v>
      </c>
      <c r="D105" s="78">
        <f>HLOOKUP(CONCATENATE(D$5,$B105),BECO_Resultados!$D$7:$HX$87,5,FALSE)</f>
        <v>50044.011236106278</v>
      </c>
      <c r="E105" s="78">
        <f>HLOOKUP(CONCATENATE(E$5,$B105),BECO_Resultados!$D$7:$HX$87,5,FALSE)</f>
        <v>95674.117461236645</v>
      </c>
      <c r="F105" s="78">
        <f>HLOOKUP(CONCATENATE(F$5,$B105),BECO_Resultados!$D$7:$HX$87,5,FALSE)</f>
        <v>84922.295244806272</v>
      </c>
      <c r="G105" s="78">
        <f>HLOOKUP(CONCATENATE(G$5,$B105),BECO_Resultados!$D$7:$HX$87,5,FALSE)</f>
        <v>79542.069674831393</v>
      </c>
      <c r="H105" s="78">
        <f>HLOOKUP(CONCATENATE(H$5,$B105),BECO_Resultados!$D$7:$HX$87,5,FALSE)</f>
        <v>75757.955579936388</v>
      </c>
      <c r="I105" s="78">
        <f>HLOOKUP(CONCATENATE(I$5,$B105),BECO_Resultados!$D$7:$HX$87,5,FALSE)</f>
        <v>100367.70878354865</v>
      </c>
    </row>
    <row r="106" spans="2:9" x14ac:dyDescent="0.25">
      <c r="B106" s="597" t="s">
        <v>28</v>
      </c>
      <c r="C106" s="78">
        <f>HLOOKUP(CONCATENATE(C$5,$B106),BECO_Resultados!$D$7:$HX$87,5,FALSE)</f>
        <v>189943.16689902137</v>
      </c>
      <c r="D106" s="78">
        <f>HLOOKUP(CONCATENATE(D$5,$B106),BECO_Resultados!$D$7:$HX$87,5,FALSE)</f>
        <v>200926.2899788029</v>
      </c>
      <c r="E106" s="78">
        <f>HLOOKUP(CONCATENATE(E$5,$B106),BECO_Resultados!$D$7:$HX$87,5,FALSE)</f>
        <v>348226.14786217373</v>
      </c>
      <c r="F106" s="78">
        <f>HLOOKUP(CONCATENATE(F$5,$B106),BECO_Resultados!$D$7:$HX$87,5,FALSE)</f>
        <v>385564.70882259915</v>
      </c>
      <c r="G106" s="78">
        <f>HLOOKUP(CONCATENATE(G$5,$B106),BECO_Resultados!$D$7:$HX$87,5,FALSE)</f>
        <v>245317.15990855417</v>
      </c>
      <c r="H106" s="78">
        <f>HLOOKUP(CONCATENATE(H$5,$B106),BECO_Resultados!$D$7:$HX$87,5,FALSE)</f>
        <v>249820.2709013623</v>
      </c>
      <c r="I106" s="78">
        <f>HLOOKUP(CONCATENATE(I$5,$B106),BECO_Resultados!$D$7:$HX$87,5,FALSE)</f>
        <v>286459.25587681215</v>
      </c>
    </row>
    <row r="107" spans="2:9" x14ac:dyDescent="0.25">
      <c r="B107" s="597" t="s">
        <v>29</v>
      </c>
      <c r="C107" s="78">
        <f>HLOOKUP(CONCATENATE(C$5,$B107),BECO_Resultados!$D$7:$HX$87,5,FALSE)</f>
        <v>2.9103830456733704E-11</v>
      </c>
      <c r="D107" s="78">
        <f>HLOOKUP(CONCATENATE(D$5,$B107),BECO_Resultados!$D$7:$HX$87,5,FALSE)</f>
        <v>-2.9103830456733704E-11</v>
      </c>
      <c r="E107" s="78">
        <f>HLOOKUP(CONCATENATE(E$5,$B107),BECO_Resultados!$D$7:$HX$87,5,FALSE)</f>
        <v>-2.9103830456733704E-11</v>
      </c>
      <c r="F107" s="78">
        <f>HLOOKUP(CONCATENATE(F$5,$B107),BECO_Resultados!$D$7:$HX$87,5,FALSE)</f>
        <v>0</v>
      </c>
      <c r="G107" s="78">
        <f>HLOOKUP(CONCATENATE(G$5,$B107),BECO_Resultados!$D$7:$HX$87,5,FALSE)</f>
        <v>0</v>
      </c>
      <c r="H107" s="78">
        <f>HLOOKUP(CONCATENATE(H$5,$B107),BECO_Resultados!$D$7:$HX$87,5,FALSE)</f>
        <v>0</v>
      </c>
      <c r="I107" s="78">
        <f>HLOOKUP(CONCATENATE(I$5,$B107),BECO_Resultados!$D$7:$HX$87,5,FALSE)</f>
        <v>0</v>
      </c>
    </row>
    <row r="108" spans="2:9" x14ac:dyDescent="0.25">
      <c r="B108" s="597" t="s">
        <v>30</v>
      </c>
      <c r="C108" s="78">
        <f>HLOOKUP(CONCATENATE(C$5,$B108),BECO_Resultados!$D$7:$HX$87,5,FALSE)</f>
        <v>77379.632067856088</v>
      </c>
      <c r="D108" s="78">
        <f>HLOOKUP(CONCATENATE(D$5,$B108),BECO_Resultados!$D$7:$HX$87,5,FALSE)</f>
        <v>75873.283280038973</v>
      </c>
      <c r="E108" s="78">
        <f>HLOOKUP(CONCATENATE(E$5,$B108),BECO_Resultados!$D$7:$HX$87,5,FALSE)</f>
        <v>74731.875652327522</v>
      </c>
      <c r="F108" s="78">
        <f>HLOOKUP(CONCATENATE(F$5,$B108),BECO_Resultados!$D$7:$HX$87,5,FALSE)</f>
        <v>73535.704929033644</v>
      </c>
      <c r="G108" s="78">
        <f>HLOOKUP(CONCATENATE(G$5,$B108),BECO_Resultados!$D$7:$HX$87,5,FALSE)</f>
        <v>71755.221186562398</v>
      </c>
      <c r="H108" s="78">
        <f>HLOOKUP(CONCATENATE(H$5,$B108),BECO_Resultados!$D$7:$HX$87,5,FALSE)</f>
        <v>69889.216201991643</v>
      </c>
      <c r="I108" s="78">
        <f>HLOOKUP(CONCATENATE(I$5,$B108),BECO_Resultados!$D$7:$HX$87,5,FALSE)</f>
        <v>68177.552537833908</v>
      </c>
    </row>
    <row r="109" spans="2:9" x14ac:dyDescent="0.25">
      <c r="B109" s="597" t="s">
        <v>31</v>
      </c>
      <c r="C109" s="78">
        <f>HLOOKUP(CONCATENATE(C$5,$B109),BECO_Resultados!$D$7:$HX$87,5,FALSE)</f>
        <v>3559.2682755207816</v>
      </c>
      <c r="D109" s="78">
        <f>HLOOKUP(CONCATENATE(D$5,$B109),BECO_Resultados!$D$7:$HX$87,5,FALSE)</f>
        <v>1790.3548833976495</v>
      </c>
      <c r="E109" s="78">
        <f>HLOOKUP(CONCATENATE(E$5,$B109),BECO_Resultados!$D$7:$HX$87,5,FALSE)</f>
        <v>1747.3798685724669</v>
      </c>
      <c r="F109" s="78">
        <f>HLOOKUP(CONCATENATE(F$5,$B109),BECO_Resultados!$D$7:$HX$87,5,FALSE)</f>
        <v>1518.5151638149584</v>
      </c>
      <c r="G109" s="78">
        <f>HLOOKUP(CONCATENATE(G$5,$B109),BECO_Resultados!$D$7:$HX$87,5,FALSE)</f>
        <v>25853.808238691086</v>
      </c>
      <c r="H109" s="78">
        <f>HLOOKUP(CONCATENATE(H$5,$B109),BECO_Resultados!$D$7:$HX$87,5,FALSE)</f>
        <v>45655.062046504238</v>
      </c>
      <c r="I109" s="78">
        <f>HLOOKUP(CONCATENATE(I$5,$B109),BECO_Resultados!$D$7:$HX$87,5,FALSE)</f>
        <v>15445.08351709202</v>
      </c>
    </row>
    <row r="110" spans="2:9" x14ac:dyDescent="0.25">
      <c r="B110" s="597" t="s">
        <v>32</v>
      </c>
      <c r="C110" s="78">
        <f>HLOOKUP(CONCATENATE(C$5,$B110),BECO_Resultados!$D$7:$HX$87,5,FALSE)</f>
        <v>2669.0876355534974</v>
      </c>
      <c r="D110" s="78">
        <f>HLOOKUP(CONCATENATE(D$5,$B110),BECO_Resultados!$D$7:$HX$87,5,FALSE)</f>
        <v>2028.5621062167152</v>
      </c>
      <c r="E110" s="78">
        <f>HLOOKUP(CONCATENATE(E$5,$B110),BECO_Resultados!$D$7:$HX$87,5,FALSE)</f>
        <v>3688.029635048249</v>
      </c>
      <c r="F110" s="78">
        <f>HLOOKUP(CONCATENATE(F$5,$B110),BECO_Resultados!$D$7:$HX$87,5,FALSE)</f>
        <v>3662.0460041825659</v>
      </c>
      <c r="G110" s="78">
        <f>HLOOKUP(CONCATENATE(G$5,$B110),BECO_Resultados!$D$7:$HX$87,5,FALSE)</f>
        <v>4954.1457210551125</v>
      </c>
      <c r="H110" s="78">
        <f>HLOOKUP(CONCATENATE(H$5,$B110),BECO_Resultados!$D$7:$HX$87,5,FALSE)</f>
        <v>4309.0051791086225</v>
      </c>
      <c r="I110" s="78">
        <f>HLOOKUP(CONCATENATE(I$5,$B110),BECO_Resultados!$D$7:$HX$87,5,FALSE)</f>
        <v>277.36200000000002</v>
      </c>
    </row>
    <row r="111" spans="2:9" x14ac:dyDescent="0.25">
      <c r="B111" s="597" t="s">
        <v>118</v>
      </c>
      <c r="C111" s="78">
        <f>HLOOKUP(CONCATENATE(C$5,$B111),BECO_Resultados!$D$7:$HX$87,5,FALSE)</f>
        <v>0</v>
      </c>
      <c r="D111" s="78">
        <f>HLOOKUP(CONCATENATE(D$5,$B111),BECO_Resultados!$D$7:$HX$87,5,FALSE)</f>
        <v>0</v>
      </c>
      <c r="E111" s="78">
        <f>HLOOKUP(CONCATENATE(E$5,$B111),BECO_Resultados!$D$7:$HX$87,5,FALSE)</f>
        <v>0</v>
      </c>
      <c r="F111" s="78">
        <f>HLOOKUP(CONCATENATE(F$5,$B111),BECO_Resultados!$D$7:$HX$87,5,FALSE)</f>
        <v>0</v>
      </c>
      <c r="G111" s="78">
        <f>HLOOKUP(CONCATENATE(G$5,$B111),BECO_Resultados!$D$7:$HX$87,5,FALSE)</f>
        <v>2.8421709430404007E-14</v>
      </c>
      <c r="H111" s="78">
        <f>HLOOKUP(CONCATENATE(H$5,$B111),BECO_Resultados!$D$7:$HX$87,5,FALSE)</f>
        <v>0</v>
      </c>
      <c r="I111" s="78">
        <f>HLOOKUP(CONCATENATE(I$5,$B111),BECO_Resultados!$D$7:$HX$87,5,FALSE)</f>
        <v>0</v>
      </c>
    </row>
    <row r="112" spans="2:9" x14ac:dyDescent="0.25">
      <c r="B112" s="597" t="s">
        <v>33</v>
      </c>
      <c r="C112" s="78">
        <f>HLOOKUP(CONCATENATE(C$5,$B112),BECO_Resultados!$D$7:$HX$87,5,FALSE)</f>
        <v>-4.9737991503207013E-13</v>
      </c>
      <c r="D112" s="78">
        <f>HLOOKUP(CONCATENATE(D$5,$B112),BECO_Resultados!$D$7:$HX$87,5,FALSE)</f>
        <v>-4.2632564145606011E-13</v>
      </c>
      <c r="E112" s="78">
        <f>HLOOKUP(CONCATENATE(E$5,$B112),BECO_Resultados!$D$7:$HX$87,5,FALSE)</f>
        <v>2.8421709430404007E-13</v>
      </c>
      <c r="F112" s="78">
        <f>HLOOKUP(CONCATENATE(F$5,$B112),BECO_Resultados!$D$7:$HX$87,5,FALSE)</f>
        <v>-1.9895196601282805E-13</v>
      </c>
      <c r="G112" s="78">
        <f>HLOOKUP(CONCATENATE(G$5,$B112),BECO_Resultados!$D$7:$HX$87,5,FALSE)</f>
        <v>3.8191672047105385E-13</v>
      </c>
      <c r="H112" s="78">
        <f>HLOOKUP(CONCATENATE(H$5,$B112),BECO_Resultados!$D$7:$HX$87,5,FALSE)</f>
        <v>3.979039320256561E-13</v>
      </c>
      <c r="I112" s="78">
        <f>HLOOKUP(CONCATENATE(I$5,$B112),BECO_Resultados!$D$7:$HX$87,5,FALSE)</f>
        <v>-5.5422333389287814E-13</v>
      </c>
    </row>
    <row r="113" spans="2:9" x14ac:dyDescent="0.25">
      <c r="B113" s="597" t="s">
        <v>34</v>
      </c>
      <c r="C113" s="78">
        <f>HLOOKUP(CONCATENATE(C$5,$B113),BECO_Resultados!$D$7:$HX$87,5,FALSE)</f>
        <v>0</v>
      </c>
      <c r="D113" s="78">
        <f>HLOOKUP(CONCATENATE(D$5,$B113),BECO_Resultados!$D$7:$HX$87,5,FALSE)</f>
        <v>0</v>
      </c>
      <c r="E113" s="78">
        <f>HLOOKUP(CONCATENATE(E$5,$B113),BECO_Resultados!$D$7:$HX$87,5,FALSE)</f>
        <v>-6.6613381477509392E-14</v>
      </c>
      <c r="F113" s="78">
        <f>HLOOKUP(CONCATENATE(F$5,$B113),BECO_Resultados!$D$7:$HX$87,5,FALSE)</f>
        <v>-9.2370555648813024E-14</v>
      </c>
      <c r="G113" s="78">
        <f>HLOOKUP(CONCATENATE(G$5,$B113),BECO_Resultados!$D$7:$HX$87,5,FALSE)</f>
        <v>1.8474111129762605E-13</v>
      </c>
      <c r="H113" s="78">
        <f>HLOOKUP(CONCATENATE(H$5,$B113),BECO_Resultados!$D$7:$HX$87,5,FALSE)</f>
        <v>1.1368683772161603E-13</v>
      </c>
      <c r="I113" s="78">
        <f>HLOOKUP(CONCATENATE(I$5,$B113),BECO_Resultados!$D$7:$HX$87,5,FALSE)</f>
        <v>2.8421709430404007E-13</v>
      </c>
    </row>
    <row r="114" spans="2:9" x14ac:dyDescent="0.25">
      <c r="B114" s="597" t="s">
        <v>35</v>
      </c>
      <c r="C114" s="78">
        <f>HLOOKUP(CONCATENATE(C$5,$B114),BECO_Resultados!$D$7:$HX$87,5,FALSE)</f>
        <v>3233.6091900000001</v>
      </c>
      <c r="D114" s="78">
        <f>HLOOKUP(CONCATENATE(D$5,$B114),BECO_Resultados!$D$7:$HX$87,5,FALSE)</f>
        <v>301.75890000000004</v>
      </c>
      <c r="E114" s="78">
        <f>HLOOKUP(CONCATENATE(E$5,$B114),BECO_Resultados!$D$7:$HX$87,5,FALSE)</f>
        <v>1630.0150499999997</v>
      </c>
      <c r="F114" s="78">
        <f>HLOOKUP(CONCATENATE(F$5,$B114),BECO_Resultados!$D$7:$HX$87,5,FALSE)</f>
        <v>1273.1559</v>
      </c>
      <c r="G114" s="78">
        <f>HLOOKUP(CONCATENATE(G$5,$B114),BECO_Resultados!$D$7:$HX$87,5,FALSE)</f>
        <v>511.73847000000001</v>
      </c>
      <c r="H114" s="78">
        <f>HLOOKUP(CONCATENATE(H$5,$B114),BECO_Resultados!$D$7:$HX$87,5,FALSE)</f>
        <v>701.06564999999989</v>
      </c>
      <c r="I114" s="78">
        <f>HLOOKUP(CONCATENATE(I$5,$B114),BECO_Resultados!$D$7:$HX$87,5,FALSE)</f>
        <v>745.41795000000002</v>
      </c>
    </row>
    <row r="115" spans="2:9" x14ac:dyDescent="0.25">
      <c r="B115" s="597" t="s">
        <v>36</v>
      </c>
      <c r="C115" s="78">
        <f>HLOOKUP(CONCATENATE(C$5,$B115),BECO_Resultados!$D$7:$HX$87,5,FALSE)</f>
        <v>7049.0096999999951</v>
      </c>
      <c r="D115" s="78">
        <f>HLOOKUP(CONCATENATE(D$5,$B115),BECO_Resultados!$D$7:$HX$87,5,FALSE)</f>
        <v>1375.4027999999998</v>
      </c>
      <c r="E115" s="78">
        <f>HLOOKUP(CONCATENATE(E$5,$B115),BECO_Resultados!$D$7:$HX$87,5,FALSE)</f>
        <v>6570.7704000000085</v>
      </c>
      <c r="F115" s="78">
        <f>HLOOKUP(CONCATENATE(F$5,$B115),BECO_Resultados!$D$7:$HX$87,5,FALSE)</f>
        <v>25996.194299999999</v>
      </c>
      <c r="G115" s="78">
        <f>HLOOKUP(CONCATENATE(G$5,$B115),BECO_Resultados!$D$7:$HX$87,5,FALSE)</f>
        <v>15931.621800000008</v>
      </c>
      <c r="H115" s="78">
        <f>HLOOKUP(CONCATENATE(H$5,$B115),BECO_Resultados!$D$7:$HX$87,5,FALSE)</f>
        <v>16761.731700000004</v>
      </c>
      <c r="I115" s="78">
        <f>HLOOKUP(CONCATENATE(I$5,$B115),BECO_Resultados!$D$7:$HX$87,5,FALSE)</f>
        <v>11352.8217</v>
      </c>
    </row>
    <row r="116" spans="2:9" x14ac:dyDescent="0.25">
      <c r="B116" s="597" t="s">
        <v>37</v>
      </c>
      <c r="C116" s="78">
        <f>HLOOKUP(CONCATENATE(C$5,$B116),BECO_Resultados!$D$7:$HX$87,5,FALSE)</f>
        <v>194586.53614571987</v>
      </c>
      <c r="D116" s="78">
        <f>HLOOKUP(CONCATENATE(D$5,$B116),BECO_Resultados!$D$7:$HX$87,5,FALSE)</f>
        <v>208263.21562870979</v>
      </c>
      <c r="E116" s="78">
        <f>HLOOKUP(CONCATENATE(E$5,$B116),BECO_Resultados!$D$7:$HX$87,5,FALSE)</f>
        <v>204626.30871923766</v>
      </c>
      <c r="F116" s="78">
        <f>HLOOKUP(CONCATENATE(F$5,$B116),BECO_Resultados!$D$7:$HX$87,5,FALSE)</f>
        <v>216458.28511153001</v>
      </c>
      <c r="G116" s="78">
        <f>HLOOKUP(CONCATENATE(G$5,$B116),BECO_Resultados!$D$7:$HX$87,5,FALSE)</f>
        <v>230122.67804826464</v>
      </c>
      <c r="H116" s="78">
        <f>HLOOKUP(CONCATENATE(H$5,$B116),BECO_Resultados!$D$7:$HX$87,5,FALSE)</f>
        <v>257875.69764772977</v>
      </c>
      <c r="I116" s="78">
        <f>HLOOKUP(CONCATENATE(I$5,$B116),BECO_Resultados!$D$7:$HX$87,5,FALSE)</f>
        <v>269234.01609070896</v>
      </c>
    </row>
    <row r="117" spans="2:9" x14ac:dyDescent="0.25">
      <c r="B117" s="597" t="s">
        <v>38</v>
      </c>
      <c r="C117" s="78">
        <f>HLOOKUP(CONCATENATE(C$5,$B117),BECO_Resultados!$D$7:$HX$87,5,FALSE)</f>
        <v>150632.83314433007</v>
      </c>
      <c r="D117" s="78">
        <f>HLOOKUP(CONCATENATE(D$5,$B117),BECO_Resultados!$D$7:$HX$87,5,FALSE)</f>
        <v>154937.24905295781</v>
      </c>
      <c r="E117" s="78">
        <f>HLOOKUP(CONCATENATE(E$5,$B117),BECO_Resultados!$D$7:$HX$87,5,FALSE)</f>
        <v>164456.35164120112</v>
      </c>
      <c r="F117" s="78">
        <f>HLOOKUP(CONCATENATE(F$5,$B117),BECO_Resultados!$D$7:$HX$87,5,FALSE)</f>
        <v>169304.13464778266</v>
      </c>
      <c r="G117" s="78">
        <f>HLOOKUP(CONCATENATE(G$5,$B117),BECO_Resultados!$D$7:$HX$87,5,FALSE)</f>
        <v>174285.48153374199</v>
      </c>
      <c r="H117" s="78">
        <f>HLOOKUP(CONCATENATE(H$5,$B117),BECO_Resultados!$D$7:$HX$87,5,FALSE)</f>
        <v>179040.79123957769</v>
      </c>
      <c r="I117" s="78">
        <f>HLOOKUP(CONCATENATE(I$5,$B117),BECO_Resultados!$D$7:$HX$87,5,FALSE)</f>
        <v>185156.22548617484</v>
      </c>
    </row>
    <row r="118" spans="2:9" x14ac:dyDescent="0.25">
      <c r="B118" s="597" t="s">
        <v>124</v>
      </c>
      <c r="C118" s="78">
        <f>HLOOKUP(CONCATENATE(C$5,$B118),BECO_Resultados!$D$7:$HX$87,5,FALSE)</f>
        <v>24939.975935153172</v>
      </c>
      <c r="D118" s="78">
        <f>HLOOKUP(CONCATENATE(D$5,$B118),BECO_Resultados!$D$7:$HX$87,5,FALSE)</f>
        <v>25182.346951998104</v>
      </c>
      <c r="E118" s="78">
        <f>HLOOKUP(CONCATENATE(E$5,$B118),BECO_Resultados!$D$7:$HX$87,5,FALSE)</f>
        <v>25367.672902192029</v>
      </c>
      <c r="F118" s="78">
        <f>HLOOKUP(CONCATENATE(F$5,$B118),BECO_Resultados!$D$7:$HX$87,5,FALSE)</f>
        <v>26594.039047495284</v>
      </c>
      <c r="G118" s="78">
        <f>HLOOKUP(CONCATENATE(G$5,$B118),BECO_Resultados!$D$7:$HX$87,5,FALSE)</f>
        <v>28368.15361510147</v>
      </c>
      <c r="H118" s="78">
        <f>HLOOKUP(CONCATENATE(H$5,$B118),BECO_Resultados!$D$7:$HX$87,5,FALSE)</f>
        <v>27809.519463666398</v>
      </c>
      <c r="I118" s="78">
        <f>HLOOKUP(CONCATENATE(I$5,$B118),BECO_Resultados!$D$7:$HX$87,5,FALSE)</f>
        <v>28122.395894596142</v>
      </c>
    </row>
    <row r="119" spans="2:9" x14ac:dyDescent="0.25">
      <c r="B119" s="597" t="s">
        <v>39</v>
      </c>
      <c r="C119" s="78">
        <f>HLOOKUP(CONCATENATE(C$5,$B119),BECO_Resultados!$D$7:$HX$87,5,FALSE)</f>
        <v>2864.5722769261047</v>
      </c>
      <c r="D119" s="78">
        <f>HLOOKUP(CONCATENATE(D$5,$B119),BECO_Resultados!$D$7:$HX$87,5,FALSE)</f>
        <v>52678.593410046466</v>
      </c>
      <c r="E119" s="78">
        <f>HLOOKUP(CONCATENATE(E$5,$B119),BECO_Resultados!$D$7:$HX$87,5,FALSE)</f>
        <v>42703.167336170634</v>
      </c>
      <c r="F119" s="78">
        <f>HLOOKUP(CONCATENATE(F$5,$B119),BECO_Resultados!$D$7:$HX$87,5,FALSE)</f>
        <v>2935.3952915474802</v>
      </c>
      <c r="G119" s="78">
        <f>HLOOKUP(CONCATENATE(G$5,$B119),BECO_Resultados!$D$7:$HX$87,5,FALSE)</f>
        <v>6642.7798642029666</v>
      </c>
      <c r="H119" s="78">
        <f>HLOOKUP(CONCATENATE(H$5,$B119),BECO_Resultados!$D$7:$HX$87,5,FALSE)</f>
        <v>7819.3969008295098</v>
      </c>
      <c r="I119" s="78">
        <f>HLOOKUP(CONCATENATE(I$5,$B119),BECO_Resultados!$D$7:$HX$87,5,FALSE)</f>
        <v>40274.111149997872</v>
      </c>
    </row>
    <row r="120" spans="2:9" x14ac:dyDescent="0.25">
      <c r="B120" s="597" t="s">
        <v>40</v>
      </c>
      <c r="C120" s="78">
        <f>HLOOKUP(CONCATENATE(C$5,$B120),BECO_Resultados!$D$7:$HX$87,5,FALSE)</f>
        <v>0</v>
      </c>
      <c r="D120" s="78">
        <f>HLOOKUP(CONCATENATE(D$5,$B120),BECO_Resultados!$D$7:$HX$87,5,FALSE)</f>
        <v>0</v>
      </c>
      <c r="E120" s="78">
        <f>HLOOKUP(CONCATENATE(E$5,$B120),BECO_Resultados!$D$7:$HX$87,5,FALSE)</f>
        <v>0</v>
      </c>
      <c r="F120" s="78">
        <f>HLOOKUP(CONCATENATE(F$5,$B120),BECO_Resultados!$D$7:$HX$87,5,FALSE)</f>
        <v>0</v>
      </c>
      <c r="G120" s="78">
        <f>HLOOKUP(CONCATENATE(G$5,$B120),BECO_Resultados!$D$7:$HX$87,5,FALSE)</f>
        <v>0</v>
      </c>
      <c r="H120" s="78">
        <f>HLOOKUP(CONCATENATE(H$5,$B120),BECO_Resultados!$D$7:$HX$87,5,FALSE)</f>
        <v>0</v>
      </c>
      <c r="I120" s="78">
        <f>HLOOKUP(CONCATENATE(I$5,$B120),BECO_Resultados!$D$7:$HX$87,5,FALSE)</f>
        <v>0</v>
      </c>
    </row>
    <row r="121" spans="2:9" x14ac:dyDescent="0.25">
      <c r="B121" s="597" t="s">
        <v>41</v>
      </c>
      <c r="C121" s="78">
        <f>HLOOKUP(CONCATENATE(C$5,$B121),BECO_Resultados!$D$7:$HX$87,5,FALSE)</f>
        <v>38253.062898651347</v>
      </c>
      <c r="D121" s="78">
        <f>HLOOKUP(CONCATENATE(D$5,$B121),BECO_Resultados!$D$7:$HX$87,5,FALSE)</f>
        <v>45891.926523117523</v>
      </c>
      <c r="E121" s="78">
        <f>HLOOKUP(CONCATENATE(E$5,$B121),BECO_Resultados!$D$7:$HX$87,5,FALSE)</f>
        <v>47349.820348679932</v>
      </c>
      <c r="F121" s="78">
        <f>HLOOKUP(CONCATENATE(F$5,$B121),BECO_Resultados!$D$7:$HX$87,5,FALSE)</f>
        <v>31501.086622665523</v>
      </c>
      <c r="G121" s="78">
        <f>HLOOKUP(CONCATENATE(G$5,$B121),BECO_Resultados!$D$7:$HX$87,5,FALSE)</f>
        <v>28679.617938274248</v>
      </c>
      <c r="H121" s="78">
        <f>HLOOKUP(CONCATENATE(H$5,$B121),BECO_Resultados!$D$7:$HX$87,5,FALSE)</f>
        <v>28673.195528861484</v>
      </c>
      <c r="I121" s="78">
        <f>HLOOKUP(CONCATENATE(I$5,$B121),BECO_Resultados!$D$7:$HX$87,5,FALSE)</f>
        <v>26875.427556932515</v>
      </c>
    </row>
    <row r="122" spans="2:9" x14ac:dyDescent="0.25">
      <c r="B122" s="597" t="s">
        <v>42</v>
      </c>
      <c r="C122" s="78">
        <f>HLOOKUP(CONCATENATE(C$5,$B122),BECO_Resultados!$D$7:$HX$87,5,FALSE)</f>
        <v>185515.64928084714</v>
      </c>
      <c r="D122" s="78">
        <f>HLOOKUP(CONCATENATE(D$5,$B122),BECO_Resultados!$D$7:$HX$87,5,FALSE)</f>
        <v>179798.43164484302</v>
      </c>
      <c r="E122" s="78">
        <f>HLOOKUP(CONCATENATE(E$5,$B122),BECO_Resultados!$D$7:$HX$87,5,FALSE)</f>
        <v>173296.12257256091</v>
      </c>
      <c r="F122" s="78">
        <f>HLOOKUP(CONCATENATE(F$5,$B122),BECO_Resultados!$D$7:$HX$87,5,FALSE)</f>
        <v>167877.80872810498</v>
      </c>
      <c r="G122" s="78">
        <f>HLOOKUP(CONCATENATE(G$5,$B122),BECO_Resultados!$D$7:$HX$87,5,FALSE)</f>
        <v>176012.16952082669</v>
      </c>
      <c r="H122" s="78">
        <f>HLOOKUP(CONCATENATE(H$5,$B122),BECO_Resultados!$D$7:$HX$87,5,FALSE)</f>
        <v>182610.07752843559</v>
      </c>
      <c r="I122" s="78">
        <f>HLOOKUP(CONCATENATE(I$5,$B122),BECO_Resultados!$D$7:$HX$87,5,FALSE)</f>
        <v>189938.31493536558</v>
      </c>
    </row>
    <row r="123" spans="2:9" x14ac:dyDescent="0.25">
      <c r="B123" s="597" t="s">
        <v>44</v>
      </c>
      <c r="C123" s="78">
        <f>HLOOKUP(CONCATENATE(C$5,$B123),BECO_Resultados!$D$7:$HX$87,5,FALSE)</f>
        <v>30925.537657393867</v>
      </c>
      <c r="D123" s="78">
        <f>HLOOKUP(CONCATENATE(D$5,$B123),BECO_Resultados!$D$7:$HX$87,5,FALSE)</f>
        <v>28252.010230182852</v>
      </c>
      <c r="E123" s="78">
        <f>HLOOKUP(CONCATENATE(E$5,$B123),BECO_Resultados!$D$7:$HX$87,5,FALSE)</f>
        <v>37300.07105056959</v>
      </c>
      <c r="F123" s="78">
        <f>HLOOKUP(CONCATENATE(F$5,$B123),BECO_Resultados!$D$7:$HX$87,5,FALSE)</f>
        <v>40216.158233149479</v>
      </c>
      <c r="G123" s="78">
        <f>HLOOKUP(CONCATENATE(G$5,$B123),BECO_Resultados!$D$7:$HX$87,5,FALSE)</f>
        <v>41041.929619482711</v>
      </c>
      <c r="H123" s="78">
        <f>HLOOKUP(CONCATENATE(H$5,$B123),BECO_Resultados!$D$7:$HX$87,5,FALSE)</f>
        <v>43672.812715308857</v>
      </c>
      <c r="I123" s="78">
        <f>HLOOKUP(CONCATENATE(I$5,$B123),BECO_Resultados!$D$7:$HX$87,5,FALSE)</f>
        <v>44540.270413020029</v>
      </c>
    </row>
    <row r="126" spans="2:9" x14ac:dyDescent="0.25">
      <c r="B126" s="745" t="s">
        <v>773</v>
      </c>
      <c r="C126" s="745"/>
      <c r="D126" s="745"/>
      <c r="E126" s="745"/>
      <c r="F126" s="745"/>
      <c r="G126" s="745"/>
      <c r="H126" s="745"/>
      <c r="I126" s="745"/>
    </row>
    <row r="127" spans="2:9" s="97" customFormat="1" ht="11.25" x14ac:dyDescent="0.2">
      <c r="B127" s="595"/>
    </row>
    <row r="128" spans="2:9" x14ac:dyDescent="0.25">
      <c r="B128" s="564"/>
      <c r="C128" s="560">
        <v>2006</v>
      </c>
      <c r="D128" s="560">
        <v>2007</v>
      </c>
      <c r="E128" s="560">
        <v>2008</v>
      </c>
      <c r="F128" s="560">
        <v>2009</v>
      </c>
      <c r="G128" s="560">
        <v>2010</v>
      </c>
      <c r="H128" s="560">
        <v>2011</v>
      </c>
      <c r="I128" s="560">
        <v>2012</v>
      </c>
    </row>
    <row r="129" spans="2:9" x14ac:dyDescent="0.25">
      <c r="B129" s="566" t="s">
        <v>767</v>
      </c>
      <c r="C129" s="567">
        <f>HLOOKUP(CONCATENATE(C$5,"TOTAL EFECTIVA"),BEN!$D$5:$FN$182,134,FALSE)</f>
        <v>974840.77092239994</v>
      </c>
      <c r="D129" s="567">
        <f>HLOOKUP(CONCATENATE(D$5,"TOTAL EFECTIVA"),BEN!$D$5:$FN$182,134,FALSE)</f>
        <v>934304.44965119986</v>
      </c>
      <c r="E129" s="567">
        <f>HLOOKUP(CONCATENATE(E$5,"TOTAL EFECTIVA"),BEN!$D$5:$FN$182,134,FALSE)</f>
        <v>1008899.3589695999</v>
      </c>
      <c r="F129" s="567">
        <f>HLOOKUP(CONCATENATE(F$5,"TOTAL EFECTIVA"),BEN!$D$5:$FN$182,134,FALSE)</f>
        <v>970612.27876799984</v>
      </c>
      <c r="G129" s="567">
        <f>HLOOKUP(CONCATENATE(G$5,"TOTAL EFECTIVA"),BEN!$D$5:$FN$182,134,FALSE)</f>
        <v>971527.31228159997</v>
      </c>
      <c r="H129" s="567">
        <f>HLOOKUP(CONCATENATE(H$5,"TOTAL EFECTIVA"),BEN!$D$5:$FN$182,134,FALSE)</f>
        <v>1109481.9703487998</v>
      </c>
      <c r="I129" s="567">
        <f>HLOOKUP(CONCATENATE(I$5,"TOTAL EFECTIVA"),BEN!$D$5:$FN$182,134,FALSE)</f>
        <v>1105460.4149711998</v>
      </c>
    </row>
    <row r="130" spans="2:9" x14ac:dyDescent="0.25">
      <c r="B130" s="596" t="s">
        <v>26</v>
      </c>
      <c r="C130" s="18">
        <f>HLOOKUP(CONCATENATE(C$5,$B130),BEN!$D$5:$FN$182,134,FALSE)</f>
        <v>33032.595959999999</v>
      </c>
      <c r="D130" s="18">
        <f>HLOOKUP(CONCATENATE(D$5,$B130),BEN!$D$5:$FN$182,134,FALSE)</f>
        <v>37901.760624000002</v>
      </c>
      <c r="E130" s="18">
        <f>HLOOKUP(CONCATENATE(E$5,$B130),BEN!$D$5:$FN$182,134,FALSE)</f>
        <v>37901.760624000002</v>
      </c>
      <c r="F130" s="18">
        <f>HLOOKUP(CONCATENATE(F$5,$B130),BEN!$D$5:$FN$182,134,FALSE)</f>
        <v>37901.760624000002</v>
      </c>
      <c r="G130" s="18">
        <f>HLOOKUP(CONCATENATE(G$5,$B130),BEN!$D$5:$FN$182,134,FALSE)</f>
        <v>31264.761527999999</v>
      </c>
      <c r="H130" s="18">
        <f>HLOOKUP(CONCATENATE(H$5,$B130),BEN!$D$5:$FN$182,134,FALSE)</f>
        <v>31264.761527999999</v>
      </c>
      <c r="I130" s="18">
        <f>HLOOKUP(CONCATENATE(I$5,$B130),BEN!$D$5:$FN$182,134,FALSE)</f>
        <v>27614.793023999999</v>
      </c>
    </row>
    <row r="131" spans="2:9" x14ac:dyDescent="0.25">
      <c r="B131" s="596" t="s">
        <v>27</v>
      </c>
      <c r="C131" s="18">
        <f>HLOOKUP(CONCATENATE(C$5,$B131),BEN!$D$5:$FN$182,134,FALSE)</f>
        <v>68171.570999999996</v>
      </c>
      <c r="D131" s="18">
        <f>HLOOKUP(CONCATENATE(D$5,$B131),BEN!$D$5:$FN$182,134,FALSE)</f>
        <v>41664.940199999997</v>
      </c>
      <c r="E131" s="18">
        <f>HLOOKUP(CONCATENATE(E$5,$B131),BEN!$D$5:$FN$182,134,FALSE)</f>
        <v>44168.646599999993</v>
      </c>
      <c r="F131" s="18">
        <f>HLOOKUP(CONCATENATE(F$5,$B131),BEN!$D$5:$FN$182,134,FALSE)</f>
        <v>46291.354200000002</v>
      </c>
      <c r="G131" s="18">
        <f>HLOOKUP(CONCATENATE(G$5,$B131),BEN!$D$5:$FN$182,134,FALSE)</f>
        <v>29690.692199999998</v>
      </c>
      <c r="H131" s="18">
        <f>HLOOKUP(CONCATENATE(H$5,$B131),BEN!$D$5:$FN$182,134,FALSE)</f>
        <v>83411.523000000001</v>
      </c>
      <c r="I131" s="18">
        <f>HLOOKUP(CONCATENATE(I$5,$B131),BEN!$D$5:$FN$182,134,FALSE)</f>
        <v>40875.7284</v>
      </c>
    </row>
    <row r="132" spans="2:9" x14ac:dyDescent="0.25">
      <c r="B132" s="596" t="s">
        <v>28</v>
      </c>
      <c r="C132" s="18">
        <f>HLOOKUP(CONCATENATE(C$5,$B132),BEN!$D$5:$FN$182,134,FALSE)</f>
        <v>145183.40272799999</v>
      </c>
      <c r="D132" s="18">
        <f>HLOOKUP(CONCATENATE(D$5,$B132),BEN!$D$5:$FN$182,134,FALSE)</f>
        <v>149475.51749520001</v>
      </c>
      <c r="E132" s="18">
        <f>HLOOKUP(CONCATENATE(E$5,$B132),BEN!$D$5:$FN$182,134,FALSE)</f>
        <v>186307.76005919999</v>
      </c>
      <c r="F132" s="18">
        <f>HLOOKUP(CONCATENATE(F$5,$B132),BEN!$D$5:$FN$182,134,FALSE)</f>
        <v>158790.6115848</v>
      </c>
      <c r="G132" s="18">
        <f>HLOOKUP(CONCATENATE(G$5,$B132),BEN!$D$5:$FN$182,134,FALSE)</f>
        <v>166588.13302559999</v>
      </c>
      <c r="H132" s="18">
        <f>HLOOKUP(CONCATENATE(H$5,$B132),BEN!$D$5:$FN$182,134,FALSE)</f>
        <v>174349.40515200002</v>
      </c>
      <c r="I132" s="18">
        <f>HLOOKUP(CONCATENATE(I$5,$B132),BEN!$D$5:$FN$182,134,FALSE)</f>
        <v>174898.043424</v>
      </c>
    </row>
    <row r="133" spans="2:9" x14ac:dyDescent="0.25">
      <c r="B133" s="596" t="s">
        <v>29</v>
      </c>
      <c r="C133" s="18">
        <f>HLOOKUP(CONCATENATE(C$5,$B133),BEN!$D$5:$FN$182,134,FALSE)</f>
        <v>0</v>
      </c>
      <c r="D133" s="18">
        <f>HLOOKUP(CONCATENATE(D$5,$B133),BEN!$D$5:$FN$182,134,FALSE)</f>
        <v>0</v>
      </c>
      <c r="E133" s="18">
        <f>HLOOKUP(CONCATENATE(E$5,$B133),BEN!$D$5:$FN$182,134,FALSE)</f>
        <v>0</v>
      </c>
      <c r="F133" s="18">
        <f>HLOOKUP(CONCATENATE(F$5,$B133),BEN!$D$5:$FN$182,134,FALSE)</f>
        <v>0</v>
      </c>
      <c r="G133" s="18">
        <f>HLOOKUP(CONCATENATE(G$5,$B133),BEN!$D$5:$FN$182,134,FALSE)</f>
        <v>0</v>
      </c>
      <c r="H133" s="18">
        <f>HLOOKUP(CONCATENATE(H$5,$B133),BEN!$D$5:$FN$182,134,FALSE)</f>
        <v>0</v>
      </c>
      <c r="I133" s="18">
        <f>HLOOKUP(CONCATENATE(I$5,$B133),BEN!$D$5:$FN$182,134,FALSE)</f>
        <v>0</v>
      </c>
    </row>
    <row r="134" spans="2:9" x14ac:dyDescent="0.25">
      <c r="B134" s="596" t="s">
        <v>30</v>
      </c>
      <c r="C134" s="18">
        <f>HLOOKUP(CONCATENATE(C$5,$B134),BEN!$D$5:$FN$182,134,FALSE)</f>
        <v>84903.279840000003</v>
      </c>
      <c r="D134" s="18">
        <f>HLOOKUP(CONCATENATE(D$5,$B134),BEN!$D$5:$FN$182,134,FALSE)</f>
        <v>74638.920960000003</v>
      </c>
      <c r="E134" s="18">
        <f>HLOOKUP(CONCATENATE(E$5,$B134),BEN!$D$5:$FN$182,134,FALSE)</f>
        <v>74638.920960000003</v>
      </c>
      <c r="F134" s="18">
        <f>HLOOKUP(CONCATENATE(F$5,$B134),BEN!$D$5:$FN$182,134,FALSE)</f>
        <v>74638.920960000003</v>
      </c>
      <c r="G134" s="18">
        <f>HLOOKUP(CONCATENATE(G$5,$B134),BEN!$D$5:$FN$182,134,FALSE)</f>
        <v>74638.920960000003</v>
      </c>
      <c r="H134" s="18">
        <f>HLOOKUP(CONCATENATE(H$5,$B134),BEN!$D$5:$FN$182,134,FALSE)</f>
        <v>73613.99231999999</v>
      </c>
      <c r="I134" s="18">
        <f>HLOOKUP(CONCATENATE(I$5,$B134),BEN!$D$5:$FN$182,134,FALSE)</f>
        <v>68881.233600000007</v>
      </c>
    </row>
    <row r="135" spans="2:9" x14ac:dyDescent="0.25">
      <c r="B135" s="596" t="s">
        <v>31</v>
      </c>
      <c r="C135" s="18">
        <f>HLOOKUP(CONCATENATE(C$5,$B135),BEN!$D$5:$FN$182,134,FALSE)</f>
        <v>7418.6746559999983</v>
      </c>
      <c r="D135" s="18">
        <f>HLOOKUP(CONCATENATE(D$5,$B135),BEN!$D$5:$FN$182,134,FALSE)</f>
        <v>7418.6746559999983</v>
      </c>
      <c r="E135" s="18">
        <f>HLOOKUP(CONCATENATE(E$5,$B135),BEN!$D$5:$FN$182,134,FALSE)</f>
        <v>7765.3416959999986</v>
      </c>
      <c r="F135" s="18">
        <f>HLOOKUP(CONCATENATE(F$5,$B135),BEN!$D$5:$FN$182,134,FALSE)</f>
        <v>7701.786071999999</v>
      </c>
      <c r="G135" s="18">
        <f>HLOOKUP(CONCATENATE(G$5,$B135),BEN!$D$5:$FN$182,134,FALSE)</f>
        <v>22209.801695999995</v>
      </c>
      <c r="H135" s="18">
        <f>HLOOKUP(CONCATENATE(H$5,$B135),BEN!$D$5:$FN$182,134,FALSE)</f>
        <v>8013.7864079999999</v>
      </c>
      <c r="I135" s="18">
        <f>HLOOKUP(CONCATENATE(I$5,$B135),BEN!$D$5:$FN$182,134,FALSE)</f>
        <v>27490.696271999994</v>
      </c>
    </row>
    <row r="136" spans="2:9" x14ac:dyDescent="0.25">
      <c r="B136" s="596" t="s">
        <v>32</v>
      </c>
      <c r="C136" s="18">
        <f>HLOOKUP(CONCATENATE(C$5,$B136),BEN!$D$5:$FN$182,134,FALSE)</f>
        <v>12150.0936</v>
      </c>
      <c r="D136" s="18">
        <f>HLOOKUP(CONCATENATE(D$5,$B136),BEN!$D$5:$FN$182,134,FALSE)</f>
        <v>12150.0936</v>
      </c>
      <c r="E136" s="18">
        <f>HLOOKUP(CONCATENATE(E$5,$B136),BEN!$D$5:$FN$182,134,FALSE)</f>
        <v>12150.0936</v>
      </c>
      <c r="F136" s="18">
        <f>HLOOKUP(CONCATENATE(F$5,$B136),BEN!$D$5:$FN$182,134,FALSE)</f>
        <v>15009.678</v>
      </c>
      <c r="G136" s="18">
        <f>HLOOKUP(CONCATENATE(G$5,$B136),BEN!$D$5:$FN$182,134,FALSE)</f>
        <v>11220.624</v>
      </c>
      <c r="H136" s="18">
        <f>HLOOKUP(CONCATENATE(H$5,$B136),BEN!$D$5:$FN$182,134,FALSE)</f>
        <v>9545.9040000000005</v>
      </c>
      <c r="I136" s="18">
        <f>HLOOKUP(CONCATENATE(I$5,$B136),BEN!$D$5:$FN$182,134,FALSE)</f>
        <v>10366.516799999999</v>
      </c>
    </row>
    <row r="137" spans="2:9" x14ac:dyDescent="0.25">
      <c r="B137" s="596" t="s">
        <v>33</v>
      </c>
      <c r="C137" s="18">
        <f>HLOOKUP(CONCATENATE(C$5,$B137),BEN!$D$5:$FN$182,134,FALSE)</f>
        <v>5173.8297263999993</v>
      </c>
      <c r="D137" s="18">
        <f>HLOOKUP(CONCATENATE(D$5,$B137),BEN!$D$5:$FN$182,134,FALSE)</f>
        <v>5739.3491759999997</v>
      </c>
      <c r="E137" s="18">
        <f>HLOOKUP(CONCATENATE(E$5,$B137),BEN!$D$5:$FN$182,134,FALSE)</f>
        <v>5392.6318943999995</v>
      </c>
      <c r="F137" s="18">
        <f>HLOOKUP(CONCATENATE(F$5,$B137),BEN!$D$5:$FN$182,134,FALSE)</f>
        <v>7072.3593071999994</v>
      </c>
      <c r="G137" s="18">
        <f>HLOOKUP(CONCATENATE(G$5,$B137),BEN!$D$5:$FN$182,134,FALSE)</f>
        <v>6059.1369599999998</v>
      </c>
      <c r="H137" s="18">
        <f>HLOOKUP(CONCATENATE(H$5,$B137),BEN!$D$5:$FN$182,134,FALSE)</f>
        <v>7284.4291007999991</v>
      </c>
      <c r="I137" s="18">
        <f>HLOOKUP(CONCATENATE(I$5,$B137),BEN!$D$5:$FN$182,134,FALSE)</f>
        <v>7644.6111311999994</v>
      </c>
    </row>
    <row r="138" spans="2:9" x14ac:dyDescent="0.25">
      <c r="B138" s="596" t="s">
        <v>34</v>
      </c>
      <c r="C138" s="18">
        <f>HLOOKUP(CONCATENATE(C$5,$B138),BEN!$D$5:$FN$182,134,FALSE)</f>
        <v>0</v>
      </c>
      <c r="D138" s="18">
        <f>HLOOKUP(CONCATENATE(D$5,$B138),BEN!$D$5:$FN$182,134,FALSE)</f>
        <v>0</v>
      </c>
      <c r="E138" s="18">
        <f>HLOOKUP(CONCATENATE(E$5,$B138),BEN!$D$5:$FN$182,134,FALSE)</f>
        <v>4060.7773200000001</v>
      </c>
      <c r="F138" s="18">
        <f>HLOOKUP(CONCATENATE(F$5,$B138),BEN!$D$5:$FN$182,134,FALSE)</f>
        <v>7983.6414479999985</v>
      </c>
      <c r="G138" s="18">
        <f>HLOOKUP(CONCATENATE(G$5,$B138),BEN!$D$5:$FN$182,134,FALSE)</f>
        <v>12519.453095999999</v>
      </c>
      <c r="H138" s="18">
        <f>HLOOKUP(CONCATENATE(H$5,$B138),BEN!$D$5:$FN$182,134,FALSE)</f>
        <v>16753.898880000001</v>
      </c>
      <c r="I138" s="18">
        <f>HLOOKUP(CONCATENATE(I$5,$B138),BEN!$D$5:$FN$182,134,FALSE)</f>
        <v>17831.664935999997</v>
      </c>
    </row>
    <row r="139" spans="2:9" x14ac:dyDescent="0.25">
      <c r="B139" s="596" t="s">
        <v>35</v>
      </c>
      <c r="C139" s="18">
        <f>HLOOKUP(CONCATENATE(C$5,$B139),BEN!$D$5:$FN$182,134,FALSE)</f>
        <v>12926.745000000001</v>
      </c>
      <c r="D139" s="18">
        <f>HLOOKUP(CONCATENATE(D$5,$B139),BEN!$D$5:$FN$182,134,FALSE)</f>
        <v>12709.0314</v>
      </c>
      <c r="E139" s="18">
        <f>HLOOKUP(CONCATENATE(E$5,$B139),BEN!$D$5:$FN$182,134,FALSE)</f>
        <v>12709.0314</v>
      </c>
      <c r="F139" s="18">
        <f>HLOOKUP(CONCATENATE(F$5,$B139),BEN!$D$5:$FN$182,134,FALSE)</f>
        <v>12709.0314</v>
      </c>
      <c r="G139" s="18">
        <f>HLOOKUP(CONCATENATE(G$5,$B139),BEN!$D$5:$FN$182,134,FALSE)</f>
        <v>12709.0314</v>
      </c>
      <c r="H139" s="18">
        <f>HLOOKUP(CONCATENATE(H$5,$B139),BEN!$D$5:$FN$182,134,FALSE)</f>
        <v>8218.6883999999991</v>
      </c>
      <c r="I139" s="18">
        <f>HLOOKUP(CONCATENATE(I$5,$B139),BEN!$D$5:$FN$182,134,FALSE)</f>
        <v>6613.0505999999996</v>
      </c>
    </row>
    <row r="140" spans="2:9" x14ac:dyDescent="0.25">
      <c r="B140" s="596" t="s">
        <v>36</v>
      </c>
      <c r="C140" s="18">
        <f>HLOOKUP(CONCATENATE(C$5,$B140),BEN!$D$5:$FN$182,134,FALSE)</f>
        <v>1085.21856</v>
      </c>
      <c r="D140" s="18">
        <f>HLOOKUP(CONCATENATE(D$5,$B140),BEN!$D$5:$FN$182,134,FALSE)</f>
        <v>1185.7017599999999</v>
      </c>
      <c r="E140" s="18">
        <f>HLOOKUP(CONCATENATE(E$5,$B140),BEN!$D$5:$FN$182,134,FALSE)</f>
        <v>1185.7017599999999</v>
      </c>
      <c r="F140" s="18">
        <f>HLOOKUP(CONCATENATE(F$5,$B140),BEN!$D$5:$FN$182,134,FALSE)</f>
        <v>884.25216</v>
      </c>
      <c r="G140" s="18">
        <f>HLOOKUP(CONCATENATE(G$5,$B140),BEN!$D$5:$FN$182,134,FALSE)</f>
        <v>984.7353599999999</v>
      </c>
      <c r="H140" s="18">
        <f>HLOOKUP(CONCATENATE(H$5,$B140),BEN!$D$5:$FN$182,134,FALSE)</f>
        <v>2753.2396799999992</v>
      </c>
      <c r="I140" s="18">
        <f>HLOOKUP(CONCATENATE(I$5,$B140),BEN!$D$5:$FN$182,134,FALSE)</f>
        <v>1205.7983999999999</v>
      </c>
    </row>
    <row r="141" spans="2:9" x14ac:dyDescent="0.25">
      <c r="B141" s="596" t="s">
        <v>37</v>
      </c>
      <c r="C141" s="18">
        <f>HLOOKUP(CONCATENATE(C$5,$B141),BEN!$D$5:$FN$182,134,FALSE)</f>
        <v>190395.31615199996</v>
      </c>
      <c r="D141" s="18">
        <f>HLOOKUP(CONCATENATE(D$5,$B141),BEN!$D$5:$FN$182,134,FALSE)</f>
        <v>192631.31855999996</v>
      </c>
      <c r="E141" s="18">
        <f>HLOOKUP(CONCATENATE(E$5,$B141),BEN!$D$5:$FN$182,134,FALSE)</f>
        <v>203042.88532799997</v>
      </c>
      <c r="F141" s="18">
        <f>HLOOKUP(CONCATENATE(F$5,$B141),BEN!$D$5:$FN$182,134,FALSE)</f>
        <v>209202.00307199993</v>
      </c>
      <c r="G141" s="18">
        <f>HLOOKUP(CONCATENATE(G$5,$B141),BEN!$D$5:$FN$182,134,FALSE)</f>
        <v>209057.55847199995</v>
      </c>
      <c r="H141" s="18">
        <f>HLOOKUP(CONCATENATE(H$5,$B141),BEN!$D$5:$FN$182,134,FALSE)</f>
        <v>261566.05946399996</v>
      </c>
      <c r="I141" s="18">
        <f>HLOOKUP(CONCATENATE(I$5,$B141),BEN!$D$5:$FN$182,134,FALSE)</f>
        <v>277986.52159199998</v>
      </c>
    </row>
    <row r="142" spans="2:9" x14ac:dyDescent="0.25">
      <c r="B142" s="596" t="s">
        <v>762</v>
      </c>
      <c r="C142" s="18">
        <f>HLOOKUP(CONCATENATE(C$5,$B142),BEN!$D$5:$FN$182,134,FALSE)</f>
        <v>146189.90944800002</v>
      </c>
      <c r="D142" s="18">
        <f>HLOOKUP(CONCATENATE(D$5,$B142),BEN!$D$5:$FN$182,134,FALSE)</f>
        <v>151994.15402399999</v>
      </c>
      <c r="E142" s="18">
        <f>HLOOKUP(CONCATENATE(E$5,$B142),BEN!$D$5:$FN$182,134,FALSE)</f>
        <v>155710.02275999999</v>
      </c>
      <c r="F142" s="18">
        <f>HLOOKUP(CONCATENATE(F$5,$B142),BEN!$D$5:$FN$182,134,FALSE)</f>
        <v>166825.22313599999</v>
      </c>
      <c r="G142" s="18">
        <f>HLOOKUP(CONCATENATE(G$5,$B142),BEN!$D$5:$FN$182,134,FALSE)</f>
        <v>169799.35838399999</v>
      </c>
      <c r="H142" s="18">
        <f>HLOOKUP(CONCATENATE(H$5,$B142),BEN!$D$5:$FN$182,134,FALSE)</f>
        <v>179470.69891199999</v>
      </c>
      <c r="I142" s="18">
        <f>HLOOKUP(CONCATENATE(I$5,$B142),BEN!$D$5:$FN$182,134,FALSE)</f>
        <v>183013.73654399998</v>
      </c>
    </row>
    <row r="143" spans="2:9" x14ac:dyDescent="0.25">
      <c r="B143" s="596" t="s">
        <v>39</v>
      </c>
      <c r="C143" s="18">
        <f>HLOOKUP(CONCATENATE(C$5,$B143),BEN!$D$5:$FN$182,134,FALSE)</f>
        <v>4207.3990560000002</v>
      </c>
      <c r="D143" s="18">
        <f>HLOOKUP(CONCATENATE(D$5,$B143),BEN!$D$5:$FN$182,134,FALSE)</f>
        <v>4219.7919839999995</v>
      </c>
      <c r="E143" s="18">
        <f>HLOOKUP(CONCATENATE(E$5,$B143),BEN!$D$5:$FN$182,134,FALSE)</f>
        <v>4318.9354079999994</v>
      </c>
      <c r="F143" s="18">
        <f>HLOOKUP(CONCATENATE(F$5,$B143),BEN!$D$5:$FN$182,134,FALSE)</f>
        <v>1121.559984</v>
      </c>
      <c r="G143" s="18">
        <f>HLOOKUP(CONCATENATE(G$5,$B143),BEN!$D$5:$FN$182,134,FALSE)</f>
        <v>2267.9058239999999</v>
      </c>
      <c r="H143" s="18">
        <f>HLOOKUP(CONCATENATE(H$5,$B143),BEN!$D$5:$FN$182,134,FALSE)</f>
        <v>1251.6857280000002</v>
      </c>
      <c r="I143" s="18">
        <f>HLOOKUP(CONCATENATE(I$5,$B143),BEN!$D$5:$FN$182,134,FALSE)</f>
        <v>4461.4540799999995</v>
      </c>
    </row>
    <row r="144" spans="2:9" x14ac:dyDescent="0.25">
      <c r="B144" s="596" t="s">
        <v>40</v>
      </c>
      <c r="C144" s="18">
        <f>HLOOKUP(CONCATENATE(C$5,$B144),BEN!$D$5:$FN$182,134,FALSE)</f>
        <v>1318.8419999999999</v>
      </c>
      <c r="D144" s="18">
        <f>HLOOKUP(CONCATENATE(D$5,$B144),BEN!$D$5:$FN$182,134,FALSE)</f>
        <v>1318.8419999999999</v>
      </c>
      <c r="E144" s="18">
        <f>HLOOKUP(CONCATENATE(E$5,$B144),BEN!$D$5:$FN$182,134,FALSE)</f>
        <v>1318.8419999999999</v>
      </c>
      <c r="F144" s="18">
        <f>HLOOKUP(CONCATENATE(F$5,$B144),BEN!$D$5:$FN$182,134,FALSE)</f>
        <v>1900.8072</v>
      </c>
      <c r="G144" s="18">
        <f>HLOOKUP(CONCATENATE(G$5,$B144),BEN!$D$5:$FN$182,134,FALSE)</f>
        <v>1570.05</v>
      </c>
      <c r="H144" s="18">
        <f>HLOOKUP(CONCATENATE(H$5,$B144),BEN!$D$5:$FN$182,134,FALSE)</f>
        <v>1729.1484</v>
      </c>
      <c r="I144" s="18">
        <f>HLOOKUP(CONCATENATE(I$5,$B144),BEN!$D$5:$FN$182,134,FALSE)</f>
        <v>1729.1484</v>
      </c>
    </row>
    <row r="145" spans="2:9" x14ac:dyDescent="0.25">
      <c r="B145" s="596" t="s">
        <v>41</v>
      </c>
      <c r="C145" s="18">
        <f>HLOOKUP(CONCATENATE(C$5,$B145),BEN!$D$5:$FN$182,134,FALSE)</f>
        <v>29910.499199999998</v>
      </c>
      <c r="D145" s="18">
        <f>HLOOKUP(CONCATENATE(D$5,$B145),BEN!$D$5:$FN$182,134,FALSE)</f>
        <v>29703.671279999999</v>
      </c>
      <c r="E145" s="18">
        <f>HLOOKUP(CONCATENATE(E$5,$B145),BEN!$D$5:$FN$182,134,FALSE)</f>
        <v>29703.671279999999</v>
      </c>
      <c r="F145" s="18">
        <f>HLOOKUP(CONCATENATE(F$5,$B145),BEN!$D$5:$FN$182,134,FALSE)</f>
        <v>28287.695519999994</v>
      </c>
      <c r="G145" s="18">
        <f>HLOOKUP(CONCATENATE(G$5,$B145),BEN!$D$5:$FN$182,134,FALSE)</f>
        <v>28160.416799999995</v>
      </c>
      <c r="H145" s="18">
        <f>HLOOKUP(CONCATENATE(H$5,$B145),BEN!$D$5:$FN$182,134,FALSE)</f>
        <v>28482.591059999999</v>
      </c>
      <c r="I145" s="18">
        <f>HLOOKUP(CONCATENATE(I$5,$B145),BEN!$D$5:$FN$182,134,FALSE)</f>
        <v>24990.38118</v>
      </c>
    </row>
    <row r="146" spans="2:9" x14ac:dyDescent="0.25">
      <c r="B146" s="596" t="s">
        <v>42</v>
      </c>
      <c r="C146" s="18">
        <f>HLOOKUP(CONCATENATE(C$5,$B146),BEN!$D$5:$FN$182,134,FALSE)</f>
        <v>160042.64900400001</v>
      </c>
      <c r="D146" s="18">
        <f>HLOOKUP(CONCATENATE(D$5,$B146),BEN!$D$5:$FN$182,134,FALSE)</f>
        <v>140341.49413200002</v>
      </c>
      <c r="E146" s="18">
        <f>HLOOKUP(CONCATENATE(E$5,$B146),BEN!$D$5:$FN$182,134,FALSE)</f>
        <v>154112.25614399998</v>
      </c>
      <c r="F146" s="18">
        <f>HLOOKUP(CONCATENATE(F$5,$B146),BEN!$D$5:$FN$182,134,FALSE)</f>
        <v>117978.623028</v>
      </c>
      <c r="G146" s="18">
        <f>HLOOKUP(CONCATENATE(G$5,$B146),BEN!$D$5:$FN$182,134,FALSE)</f>
        <v>123274.21327200002</v>
      </c>
      <c r="H146" s="18">
        <f>HLOOKUP(CONCATENATE(H$5,$B146),BEN!$D$5:$FN$182,134,FALSE)</f>
        <v>148371.19037999999</v>
      </c>
      <c r="I146" s="18">
        <f>HLOOKUP(CONCATENATE(I$5,$B146),BEN!$D$5:$FN$182,134,FALSE)</f>
        <v>155855.17911600001</v>
      </c>
    </row>
    <row r="147" spans="2:9" x14ac:dyDescent="0.25">
      <c r="B147" s="596" t="s">
        <v>43</v>
      </c>
      <c r="C147" s="18">
        <f>HLOOKUP(CONCATENATE(C$5,$B147),BEN!$D$5:$FN$182,134,FALSE)</f>
        <v>0</v>
      </c>
      <c r="D147" s="18">
        <f>HLOOKUP(CONCATENATE(D$5,$B147),BEN!$D$5:$FN$182,134,FALSE)</f>
        <v>0</v>
      </c>
      <c r="E147" s="18">
        <f>HLOOKUP(CONCATENATE(E$5,$B147),BEN!$D$5:$FN$182,134,FALSE)</f>
        <v>0</v>
      </c>
      <c r="F147" s="18">
        <f>HLOOKUP(CONCATENATE(F$5,$B147),BEN!$D$5:$FN$182,134,FALSE)</f>
        <v>0</v>
      </c>
      <c r="G147" s="18">
        <f>HLOOKUP(CONCATENATE(G$5,$B147),BEN!$D$5:$FN$182,134,FALSE)</f>
        <v>0</v>
      </c>
      <c r="H147" s="18">
        <f>HLOOKUP(CONCATENATE(H$5,$B147),BEN!$D$5:$FN$182,134,FALSE)</f>
        <v>0</v>
      </c>
      <c r="I147" s="18">
        <f>HLOOKUP(CONCATENATE(I$5,$B147),BEN!$D$5:$FN$182,134,FALSE)</f>
        <v>0</v>
      </c>
    </row>
    <row r="148" spans="2:9" x14ac:dyDescent="0.25">
      <c r="B148" s="596" t="s">
        <v>44</v>
      </c>
      <c r="C148" s="18">
        <f>HLOOKUP(CONCATENATE(C$5,$B148),BEN!$D$5:$FN$182,134,FALSE)</f>
        <v>34464.48156</v>
      </c>
      <c r="D148" s="18">
        <f>HLOOKUP(CONCATENATE(D$5,$B148),BEN!$D$5:$FN$182,134,FALSE)</f>
        <v>30986.255591999998</v>
      </c>
      <c r="E148" s="18">
        <f>HLOOKUP(CONCATENATE(E$5,$B148),BEN!$D$5:$FN$182,134,FALSE)</f>
        <v>34684.037351999999</v>
      </c>
      <c r="F148" s="18">
        <f>HLOOKUP(CONCATENATE(F$5,$B148),BEN!$D$5:$FN$182,134,FALSE)</f>
        <v>36584.928287999996</v>
      </c>
      <c r="G148" s="18">
        <f>HLOOKUP(CONCATENATE(G$5,$B148),BEN!$D$5:$FN$182,134,FALSE)</f>
        <v>42351.156719999999</v>
      </c>
      <c r="H148" s="18">
        <f>HLOOKUP(CONCATENATE(H$5,$B148),BEN!$D$5:$FN$182,134,FALSE)</f>
        <v>45667.604735999994</v>
      </c>
      <c r="I148" s="18">
        <f>HLOOKUP(CONCATENATE(I$5,$B148),BEN!$D$5:$FN$182,134,FALSE)</f>
        <v>50087.60949599999</v>
      </c>
    </row>
    <row r="149" spans="2:9" x14ac:dyDescent="0.25">
      <c r="B149" s="596" t="s">
        <v>45</v>
      </c>
      <c r="C149" s="18">
        <f>HLOOKUP(CONCATENATE(C$5,$B149),BEN!$D$5:$FN$182,134,FALSE)</f>
        <v>38266.263432</v>
      </c>
      <c r="D149" s="18">
        <f>HLOOKUP(CONCATENATE(D$5,$B149),BEN!$D$5:$FN$182,134,FALSE)</f>
        <v>40224.932207999998</v>
      </c>
      <c r="E149" s="18">
        <f>HLOOKUP(CONCATENATE(E$5,$B149),BEN!$D$5:$FN$182,134,FALSE)</f>
        <v>39728.04278399999</v>
      </c>
      <c r="F149" s="18">
        <f>HLOOKUP(CONCATENATE(F$5,$B149),BEN!$D$5:$FN$182,134,FALSE)</f>
        <v>39728.04278399999</v>
      </c>
      <c r="G149" s="18">
        <f>HLOOKUP(CONCATENATE(G$5,$B149),BEN!$D$5:$FN$182,134,FALSE)</f>
        <v>27161.362583999999</v>
      </c>
      <c r="H149" s="18">
        <f>HLOOKUP(CONCATENATE(H$5,$B149),BEN!$D$5:$FN$182,134,FALSE)</f>
        <v>27733.363199999996</v>
      </c>
      <c r="I149" s="18">
        <f>HLOOKUP(CONCATENATE(I$5,$B149),BEN!$D$5:$FN$182,134,FALSE)</f>
        <v>23914.247975999999</v>
      </c>
    </row>
    <row r="150" spans="2:9" x14ac:dyDescent="0.25">
      <c r="B150" s="569" t="s">
        <v>768</v>
      </c>
      <c r="C150" s="568">
        <f>HLOOKUP(CONCATENATE(C$5,"TOTALS"),BECO_Resultados!$D$7:$HX$87,37,FALSE)+HLOOKUP(CONCATENATE(C$5,"TOTALP"),BECO_Resultados!$D$7:$HX$87,37,FALSE)</f>
        <v>1010715.3441152975</v>
      </c>
      <c r="D150" s="568">
        <f>HLOOKUP(CONCATENATE(D$5,"TOTALS"),BECO_Resultados!$D$7:$HX$87,37,FALSE)+HLOOKUP(CONCATENATE(D$5,"TOTALP"),BECO_Resultados!$D$7:$HX$87,37,FALSE)</f>
        <v>978138.33294520574</v>
      </c>
      <c r="E150" s="568">
        <f>HLOOKUP(CONCATENATE(E$5,"TOTALS"),BECO_Resultados!$D$7:$HX$87,37,FALSE)+HLOOKUP(CONCATENATE(E$5,"TOTALP"),BECO_Resultados!$D$7:$HX$87,37,FALSE)</f>
        <v>1151034.3670186838</v>
      </c>
      <c r="F150" s="568">
        <f>HLOOKUP(CONCATENATE(F$5,"TOTALS"),BECO_Resultados!$D$7:$HX$87,37,FALSE)+HLOOKUP(CONCATENATE(F$5,"TOTALP"),BECO_Resultados!$D$7:$HX$87,37,FALSE)</f>
        <v>1057856.1047230305</v>
      </c>
      <c r="G150" s="568">
        <f>HLOOKUP(CONCATENATE(G$5,"TOTALS"),BECO_Resultados!$D$7:$HX$87,37,FALSE)+HLOOKUP(CONCATENATE(G$5,"TOTALP"),BECO_Resultados!$D$7:$HX$87,37,FALSE)</f>
        <v>1044063.666231951</v>
      </c>
      <c r="H150" s="568">
        <f>HLOOKUP(CONCATENATE(H$5,"TOTALS"),BECO_Resultados!$D$7:$HX$87,37,FALSE)+HLOOKUP(CONCATENATE(H$5,"TOTALP"),BECO_Resultados!$D$7:$HX$87,37,FALSE)</f>
        <v>1106225.4192889347</v>
      </c>
      <c r="I150" s="568">
        <f>HLOOKUP(CONCATENATE(I$5,"TOTALS"),BECO_Resultados!$D$7:$HX$87,37,FALSE)+HLOOKUP(CONCATENATE(I$5,"TOTALP"),BECO_Resultados!$D$7:$HX$87,37,FALSE)</f>
        <v>1139927.8194211267</v>
      </c>
    </row>
    <row r="151" spans="2:9" x14ac:dyDescent="0.25">
      <c r="B151" s="597" t="s">
        <v>26</v>
      </c>
      <c r="C151" s="78">
        <f>HLOOKUP(CONCATENATE(C$5,$B151),BECO_Resultados!$D$7:$HX$87,37,FALSE)</f>
        <v>61558.319457652178</v>
      </c>
      <c r="D151" s="78">
        <f>HLOOKUP(CONCATENATE(D$5,$B151),BECO_Resultados!$D$7:$HX$87,37,FALSE)</f>
        <v>27816.144688111701</v>
      </c>
      <c r="E151" s="78">
        <f>HLOOKUP(CONCATENATE(E$5,$B151),BECO_Resultados!$D$7:$HX$87,37,FALSE)</f>
        <v>89619.403959306292</v>
      </c>
      <c r="F151" s="78">
        <f>HLOOKUP(CONCATENATE(F$5,$B151),BECO_Resultados!$D$7:$HX$87,37,FALSE)</f>
        <v>79079.675034548971</v>
      </c>
      <c r="G151" s="78">
        <f>HLOOKUP(CONCATENATE(G$5,$B151),BECO_Resultados!$D$7:$HX$87,37,FALSE)</f>
        <v>36885.829282877872</v>
      </c>
      <c r="H151" s="78">
        <f>HLOOKUP(CONCATENATE(H$5,$B151),BECO_Resultados!$D$7:$HX$87,37,FALSE)</f>
        <v>55909.593682747516</v>
      </c>
      <c r="I151" s="78">
        <f>HLOOKUP(CONCATENATE(I$5,$B151),BECO_Resultados!$D$7:$HX$87,37,FALSE)</f>
        <v>48522.586481718601</v>
      </c>
    </row>
    <row r="152" spans="2:9" x14ac:dyDescent="0.25">
      <c r="B152" s="597" t="s">
        <v>27</v>
      </c>
      <c r="C152" s="78">
        <f>HLOOKUP(CONCATENATE(C$5,$B152),BECO_Resultados!$D$7:$HX$87,37,FALSE)</f>
        <v>83448.081283342835</v>
      </c>
      <c r="D152" s="78">
        <f>HLOOKUP(CONCATENATE(D$5,$B152),BECO_Resultados!$D$7:$HX$87,37,FALSE)</f>
        <v>49773.002725462771</v>
      </c>
      <c r="E152" s="78">
        <f>HLOOKUP(CONCATENATE(E$5,$B152),BECO_Resultados!$D$7:$HX$87,37,FALSE)</f>
        <v>92489.122650585545</v>
      </c>
      <c r="F152" s="78">
        <f>HLOOKUP(CONCATENATE(F$5,$B152),BECO_Resultados!$D$7:$HX$87,37,FALSE)</f>
        <v>85996.623284337213</v>
      </c>
      <c r="G152" s="78">
        <f>HLOOKUP(CONCATENATE(G$5,$B152),BECO_Resultados!$D$7:$HX$87,37,FALSE)</f>
        <v>83073.001598775911</v>
      </c>
      <c r="H152" s="78">
        <f>HLOOKUP(CONCATENATE(H$5,$B152),BECO_Resultados!$D$7:$HX$87,37,FALSE)</f>
        <v>76059.049335860473</v>
      </c>
      <c r="I152" s="78">
        <f>HLOOKUP(CONCATENATE(I$5,$B152),BECO_Resultados!$D$7:$HX$87,37,FALSE)</f>
        <v>95660.986962089883</v>
      </c>
    </row>
    <row r="153" spans="2:9" x14ac:dyDescent="0.25">
      <c r="B153" s="597" t="s">
        <v>28</v>
      </c>
      <c r="C153" s="78">
        <f>HLOOKUP(CONCATENATE(C$5,$B153),BECO_Resultados!$D$7:$HX$87,37,FALSE)</f>
        <v>174027.75686901799</v>
      </c>
      <c r="D153" s="78">
        <f>HLOOKUP(CONCATENATE(D$5,$B153),BECO_Resultados!$D$7:$HX$87,37,FALSE)</f>
        <v>195989.56586083033</v>
      </c>
      <c r="E153" s="78">
        <f>HLOOKUP(CONCATENATE(E$5,$B153),BECO_Resultados!$D$7:$HX$87,37,FALSE)</f>
        <v>242789.58178780501</v>
      </c>
      <c r="F153" s="78">
        <f>HLOOKUP(CONCATENATE(F$5,$B153),BECO_Resultados!$D$7:$HX$87,37,FALSE)</f>
        <v>168830.66057709593</v>
      </c>
      <c r="G153" s="78">
        <f>HLOOKUP(CONCATENATE(G$5,$B153),BECO_Resultados!$D$7:$HX$87,37,FALSE)</f>
        <v>166459.76485402946</v>
      </c>
      <c r="H153" s="78">
        <f>HLOOKUP(CONCATENATE(H$5,$B153),BECO_Resultados!$D$7:$HX$87,37,FALSE)</f>
        <v>185318.63164703461</v>
      </c>
      <c r="I153" s="78">
        <f>HLOOKUP(CONCATENATE(I$5,$B153),BECO_Resultados!$D$7:$HX$87,37,FALSE)</f>
        <v>187439.8415329858</v>
      </c>
    </row>
    <row r="154" spans="2:9" x14ac:dyDescent="0.25">
      <c r="B154" s="597" t="s">
        <v>29</v>
      </c>
      <c r="C154" s="78">
        <f>HLOOKUP(CONCATENATE(C$5,$B154),BECO_Resultados!$D$7:$HX$87,37,FALSE)</f>
        <v>0</v>
      </c>
      <c r="D154" s="78">
        <f>HLOOKUP(CONCATENATE(D$5,$B154),BECO_Resultados!$D$7:$HX$87,37,FALSE)</f>
        <v>0</v>
      </c>
      <c r="E154" s="78">
        <f>HLOOKUP(CONCATENATE(E$5,$B154),BECO_Resultados!$D$7:$HX$87,37,FALSE)</f>
        <v>0</v>
      </c>
      <c r="F154" s="78">
        <f>HLOOKUP(CONCATENATE(F$5,$B154),BECO_Resultados!$D$7:$HX$87,37,FALSE)</f>
        <v>0</v>
      </c>
      <c r="G154" s="78">
        <f>HLOOKUP(CONCATENATE(G$5,$B154),BECO_Resultados!$D$7:$HX$87,37,FALSE)</f>
        <v>0</v>
      </c>
      <c r="H154" s="78">
        <f>HLOOKUP(CONCATENATE(H$5,$B154),BECO_Resultados!$D$7:$HX$87,37,FALSE)</f>
        <v>0</v>
      </c>
      <c r="I154" s="78">
        <f>HLOOKUP(CONCATENATE(I$5,$B154),BECO_Resultados!$D$7:$HX$87,37,FALSE)</f>
        <v>0</v>
      </c>
    </row>
    <row r="155" spans="2:9" x14ac:dyDescent="0.25">
      <c r="B155" s="597" t="s">
        <v>30</v>
      </c>
      <c r="C155" s="78">
        <f>HLOOKUP(CONCATENATE(C$5,$B155),BECO_Resultados!$D$7:$HX$87,37,FALSE)</f>
        <v>77379.632067856088</v>
      </c>
      <c r="D155" s="78">
        <f>HLOOKUP(CONCATENATE(D$5,$B155),BECO_Resultados!$D$7:$HX$87,37,FALSE)</f>
        <v>75873.283280038988</v>
      </c>
      <c r="E155" s="78">
        <f>HLOOKUP(CONCATENATE(E$5,$B155),BECO_Resultados!$D$7:$HX$87,37,FALSE)</f>
        <v>74731.875652327537</v>
      </c>
      <c r="F155" s="78">
        <f>HLOOKUP(CONCATENATE(F$5,$B155),BECO_Resultados!$D$7:$HX$87,37,FALSE)</f>
        <v>73535.704929033644</v>
      </c>
      <c r="G155" s="78">
        <f>HLOOKUP(CONCATENATE(G$5,$B155),BECO_Resultados!$D$7:$HX$87,37,FALSE)</f>
        <v>71755.221186562412</v>
      </c>
      <c r="H155" s="78">
        <f>HLOOKUP(CONCATENATE(H$5,$B155),BECO_Resultados!$D$7:$HX$87,37,FALSE)</f>
        <v>69889.216201991629</v>
      </c>
      <c r="I155" s="78">
        <f>HLOOKUP(CONCATENATE(I$5,$B155),BECO_Resultados!$D$7:$HX$87,37,FALSE)</f>
        <v>68177.552537833908</v>
      </c>
    </row>
    <row r="156" spans="2:9" x14ac:dyDescent="0.25">
      <c r="B156" s="597" t="s">
        <v>31</v>
      </c>
      <c r="C156" s="78">
        <f>HLOOKUP(CONCATENATE(C$5,$B156),BECO_Resultados!$D$7:$HX$87,37,FALSE)</f>
        <v>3559.2682755206952</v>
      </c>
      <c r="D156" s="78">
        <f>HLOOKUP(CONCATENATE(D$5,$B156),BECO_Resultados!$D$7:$HX$87,37,FALSE)</f>
        <v>1790.3548833976129</v>
      </c>
      <c r="E156" s="78">
        <f>HLOOKUP(CONCATENATE(E$5,$B156),BECO_Resultados!$D$7:$HX$87,37,FALSE)</f>
        <v>1747.379868572445</v>
      </c>
      <c r="F156" s="78">
        <f>HLOOKUP(CONCATENATE(F$5,$B156),BECO_Resultados!$D$7:$HX$87,37,FALSE)</f>
        <v>1518.5151638149709</v>
      </c>
      <c r="G156" s="78">
        <f>HLOOKUP(CONCATENATE(G$5,$B156),BECO_Resultados!$D$7:$HX$87,37,FALSE)</f>
        <v>1784.3826408755965</v>
      </c>
      <c r="H156" s="78">
        <f>HLOOKUP(CONCATENATE(H$5,$B156),BECO_Resultados!$D$7:$HX$87,37,FALSE)</f>
        <v>1764.1272789674392</v>
      </c>
      <c r="I156" s="78">
        <f>HLOOKUP(CONCATENATE(I$5,$B156),BECO_Resultados!$D$7:$HX$87,37,FALSE)</f>
        <v>1157.2152890780553</v>
      </c>
    </row>
    <row r="157" spans="2:9" x14ac:dyDescent="0.25">
      <c r="B157" s="597" t="s">
        <v>32</v>
      </c>
      <c r="C157" s="78">
        <f>HLOOKUP(CONCATENATE(C$5,$B157),BECO_Resultados!$D$7:$HX$87,37,FALSE)</f>
        <v>2669.0876355534974</v>
      </c>
      <c r="D157" s="78">
        <f>HLOOKUP(CONCATENATE(D$5,$B157),BECO_Resultados!$D$7:$HX$87,37,FALSE)</f>
        <v>2028.5621062167152</v>
      </c>
      <c r="E157" s="78">
        <f>HLOOKUP(CONCATENATE(E$5,$B157),BECO_Resultados!$D$7:$HX$87,37,FALSE)</f>
        <v>3688.029635048249</v>
      </c>
      <c r="F157" s="78">
        <f>HLOOKUP(CONCATENATE(F$5,$B157),BECO_Resultados!$D$7:$HX$87,37,FALSE)</f>
        <v>3662.0460041825659</v>
      </c>
      <c r="G157" s="78">
        <f>HLOOKUP(CONCATENATE(G$5,$B157),BECO_Resultados!$D$7:$HX$87,37,FALSE)</f>
        <v>4954.1457210551125</v>
      </c>
      <c r="H157" s="78">
        <f>HLOOKUP(CONCATENATE(H$5,$B157),BECO_Resultados!$D$7:$HX$87,37,FALSE)</f>
        <v>4309.0051791086225</v>
      </c>
      <c r="I157" s="78">
        <f>HLOOKUP(CONCATENATE(I$5,$B157),BECO_Resultados!$D$7:$HX$87,37,FALSE)</f>
        <v>277.36200000000002</v>
      </c>
    </row>
    <row r="158" spans="2:9" x14ac:dyDescent="0.25">
      <c r="B158" s="597" t="s">
        <v>118</v>
      </c>
      <c r="C158" s="78">
        <f>HLOOKUP(CONCATENATE(C$5,$B158),BECO_Resultados!$D$7:$HX$87,37,FALSE)</f>
        <v>0</v>
      </c>
      <c r="D158" s="78">
        <f>HLOOKUP(CONCATENATE(D$5,$B158),BECO_Resultados!$D$7:$HX$87,37,FALSE)</f>
        <v>0</v>
      </c>
      <c r="E158" s="78">
        <f>HLOOKUP(CONCATENATE(E$5,$B158),BECO_Resultados!$D$7:$HX$87,37,FALSE)</f>
        <v>0</v>
      </c>
      <c r="F158" s="78">
        <f>HLOOKUP(CONCATENATE(F$5,$B158),BECO_Resultados!$D$7:$HX$87,37,FALSE)</f>
        <v>0</v>
      </c>
      <c r="G158" s="78">
        <f>HLOOKUP(CONCATENATE(G$5,$B158),BECO_Resultados!$D$7:$HX$87,37,FALSE)</f>
        <v>0</v>
      </c>
      <c r="H158" s="78">
        <f>HLOOKUP(CONCATENATE(H$5,$B158),BECO_Resultados!$D$7:$HX$87,37,FALSE)</f>
        <v>0</v>
      </c>
      <c r="I158" s="78">
        <f>HLOOKUP(CONCATENATE(I$5,$B158),BECO_Resultados!$D$7:$HX$87,37,FALSE)</f>
        <v>0</v>
      </c>
    </row>
    <row r="159" spans="2:9" x14ac:dyDescent="0.25">
      <c r="B159" s="597" t="s">
        <v>33</v>
      </c>
      <c r="C159" s="78">
        <f>HLOOKUP(CONCATENATE(C$5,$B159),BECO_Resultados!$D$7:$HX$87,37,FALSE)</f>
        <v>0</v>
      </c>
      <c r="D159" s="78">
        <f>HLOOKUP(CONCATENATE(D$5,$B159),BECO_Resultados!$D$7:$HX$87,37,FALSE)</f>
        <v>0</v>
      </c>
      <c r="E159" s="78">
        <f>HLOOKUP(CONCATENATE(E$5,$B159),BECO_Resultados!$D$7:$HX$87,37,FALSE)</f>
        <v>0</v>
      </c>
      <c r="F159" s="78">
        <f>HLOOKUP(CONCATENATE(F$5,$B159),BECO_Resultados!$D$7:$HX$87,37,FALSE)</f>
        <v>0</v>
      </c>
      <c r="G159" s="78">
        <f>HLOOKUP(CONCATENATE(G$5,$B159),BECO_Resultados!$D$7:$HX$87,37,FALSE)</f>
        <v>0</v>
      </c>
      <c r="H159" s="78">
        <f>HLOOKUP(CONCATENATE(H$5,$B159),BECO_Resultados!$D$7:$HX$87,37,FALSE)</f>
        <v>0</v>
      </c>
      <c r="I159" s="78">
        <f>HLOOKUP(CONCATENATE(I$5,$B159),BECO_Resultados!$D$7:$HX$87,37,FALSE)</f>
        <v>0</v>
      </c>
    </row>
    <row r="160" spans="2:9" x14ac:dyDescent="0.25">
      <c r="B160" s="597" t="s">
        <v>34</v>
      </c>
      <c r="C160" s="78">
        <f>HLOOKUP(CONCATENATE(C$5,$B160),BECO_Resultados!$D$7:$HX$87,37,FALSE)</f>
        <v>0</v>
      </c>
      <c r="D160" s="78">
        <f>HLOOKUP(CONCATENATE(D$5,$B160),BECO_Resultados!$D$7:$HX$87,37,FALSE)</f>
        <v>0</v>
      </c>
      <c r="E160" s="78">
        <f>HLOOKUP(CONCATENATE(E$5,$B160),BECO_Resultados!$D$7:$HX$87,37,FALSE)</f>
        <v>0</v>
      </c>
      <c r="F160" s="78">
        <f>HLOOKUP(CONCATENATE(F$5,$B160),BECO_Resultados!$D$7:$HX$87,37,FALSE)</f>
        <v>0</v>
      </c>
      <c r="G160" s="78">
        <f>HLOOKUP(CONCATENATE(G$5,$B160),BECO_Resultados!$D$7:$HX$87,37,FALSE)</f>
        <v>0</v>
      </c>
      <c r="H160" s="78">
        <f>HLOOKUP(CONCATENATE(H$5,$B160),BECO_Resultados!$D$7:$HX$87,37,FALSE)</f>
        <v>0</v>
      </c>
      <c r="I160" s="78">
        <f>HLOOKUP(CONCATENATE(I$5,$B160),BECO_Resultados!$D$7:$HX$87,37,FALSE)</f>
        <v>0</v>
      </c>
    </row>
    <row r="161" spans="2:9" x14ac:dyDescent="0.25">
      <c r="B161" s="597" t="s">
        <v>35</v>
      </c>
      <c r="C161" s="78">
        <f>HLOOKUP(CONCATENATE(C$5,$B161),BECO_Resultados!$D$7:$HX$87,37,FALSE)</f>
        <v>3233.6091900000001</v>
      </c>
      <c r="D161" s="78">
        <f>HLOOKUP(CONCATENATE(D$5,$B161),BECO_Resultados!$D$7:$HX$87,37,FALSE)</f>
        <v>301.75890000000004</v>
      </c>
      <c r="E161" s="78">
        <f>HLOOKUP(CONCATENATE(E$5,$B161),BECO_Resultados!$D$7:$HX$87,37,FALSE)</f>
        <v>1630.01505</v>
      </c>
      <c r="F161" s="78">
        <f>HLOOKUP(CONCATENATE(F$5,$B161),BECO_Resultados!$D$7:$HX$87,37,FALSE)</f>
        <v>1273.1559</v>
      </c>
      <c r="G161" s="78">
        <f>HLOOKUP(CONCATENATE(G$5,$B161),BECO_Resultados!$D$7:$HX$87,37,FALSE)</f>
        <v>511.73847000000001</v>
      </c>
      <c r="H161" s="78">
        <f>HLOOKUP(CONCATENATE(H$5,$B161),BECO_Resultados!$D$7:$HX$87,37,FALSE)</f>
        <v>701.06564999999989</v>
      </c>
      <c r="I161" s="78">
        <f>HLOOKUP(CONCATENATE(I$5,$B161),BECO_Resultados!$D$7:$HX$87,37,FALSE)</f>
        <v>745.41795000000013</v>
      </c>
    </row>
    <row r="162" spans="2:9" x14ac:dyDescent="0.25">
      <c r="B162" s="597" t="s">
        <v>36</v>
      </c>
      <c r="C162" s="78">
        <f>HLOOKUP(CONCATENATE(C$5,$B162),BECO_Resultados!$D$7:$HX$87,37,FALSE)</f>
        <v>2417.8089</v>
      </c>
      <c r="D162" s="78">
        <f>HLOOKUP(CONCATENATE(D$5,$B162),BECO_Resultados!$D$7:$HX$87,37,FALSE)</f>
        <v>1249.1345999999999</v>
      </c>
      <c r="E162" s="78">
        <f>HLOOKUP(CONCATENATE(E$5,$B162),BECO_Resultados!$D$7:$HX$87,37,FALSE)</f>
        <v>6355.8813000000018</v>
      </c>
      <c r="F162" s="78">
        <f>HLOOKUP(CONCATENATE(F$5,$B162),BECO_Resultados!$D$7:$HX$87,37,FALSE)</f>
        <v>5644.4015999999992</v>
      </c>
      <c r="G162" s="78">
        <f>HLOOKUP(CONCATENATE(G$5,$B162),BECO_Resultados!$D$7:$HX$87,37,FALSE)</f>
        <v>15708.1098</v>
      </c>
      <c r="H162" s="78">
        <f>HLOOKUP(CONCATENATE(H$5,$B162),BECO_Resultados!$D$7:$HX$87,37,FALSE)</f>
        <v>16605.474300000002</v>
      </c>
      <c r="I162" s="78">
        <f>HLOOKUP(CONCATENATE(I$5,$B162),BECO_Resultados!$D$7:$HX$87,37,FALSE)</f>
        <v>11220.523500000003</v>
      </c>
    </row>
    <row r="163" spans="2:9" x14ac:dyDescent="0.25">
      <c r="B163" s="597" t="s">
        <v>37</v>
      </c>
      <c r="C163" s="78">
        <f>HLOOKUP(CONCATENATE(C$5,$B163),BECO_Resultados!$D$7:$HX$87,37,FALSE)</f>
        <v>191622.36143778736</v>
      </c>
      <c r="D163" s="78">
        <f>HLOOKUP(CONCATENATE(D$5,$B163),BECO_Resultados!$D$7:$HX$87,37,FALSE)</f>
        <v>205276.3156775737</v>
      </c>
      <c r="E163" s="78">
        <f>HLOOKUP(CONCATENATE(E$5,$B163),BECO_Resultados!$D$7:$HX$87,37,FALSE)</f>
        <v>214086.28075984406</v>
      </c>
      <c r="F163" s="78">
        <f>HLOOKUP(CONCATENATE(F$5,$B163),BECO_Resultados!$D$7:$HX$87,37,FALSE)</f>
        <v>225954.60865895019</v>
      </c>
      <c r="G163" s="78">
        <f>HLOOKUP(CONCATENATE(G$5,$B163),BECO_Resultados!$D$7:$HX$87,37,FALSE)</f>
        <v>242505.55512652214</v>
      </c>
      <c r="H163" s="78">
        <f>HLOOKUP(CONCATENATE(H$5,$B163),BECO_Resultados!$D$7:$HX$87,37,FALSE)</f>
        <v>263164.12932722544</v>
      </c>
      <c r="I163" s="78">
        <f>HLOOKUP(CONCATENATE(I$5,$B163),BECO_Resultados!$D$7:$HX$87,37,FALSE)</f>
        <v>283013.38918725884</v>
      </c>
    </row>
    <row r="164" spans="2:9" x14ac:dyDescent="0.25">
      <c r="B164" s="597" t="s">
        <v>38</v>
      </c>
      <c r="C164" s="78">
        <f>HLOOKUP(CONCATENATE(C$5,$B164),BECO_Resultados!$D$7:$HX$87,37,FALSE)</f>
        <v>144841.14267270343</v>
      </c>
      <c r="D164" s="78">
        <f>HLOOKUP(CONCATENATE(D$5,$B164),BECO_Resultados!$D$7:$HX$87,37,FALSE)</f>
        <v>149003.26075491283</v>
      </c>
      <c r="E164" s="78">
        <f>HLOOKUP(CONCATENATE(E$5,$B164),BECO_Resultados!$D$7:$HX$87,37,FALSE)</f>
        <v>158437.27062306189</v>
      </c>
      <c r="F164" s="78">
        <f>HLOOKUP(CONCATENATE(F$5,$B164),BECO_Resultados!$D$7:$HX$87,37,FALSE)</f>
        <v>163111.25573253055</v>
      </c>
      <c r="G164" s="78">
        <f>HLOOKUP(CONCATENATE(G$5,$B164),BECO_Resultados!$D$7:$HX$87,37,FALSE)</f>
        <v>167990.836058872</v>
      </c>
      <c r="H164" s="78">
        <f>HLOOKUP(CONCATENATE(H$5,$B164),BECO_Resultados!$D$7:$HX$87,37,FALSE)</f>
        <v>172554.61440203321</v>
      </c>
      <c r="I164" s="78">
        <f>HLOOKUP(CONCATENATE(I$5,$B164),BECO_Resultados!$D$7:$HX$87,37,FALSE)</f>
        <v>178518.15546213495</v>
      </c>
    </row>
    <row r="165" spans="2:9" x14ac:dyDescent="0.25">
      <c r="B165" s="597" t="s">
        <v>124</v>
      </c>
      <c r="C165" s="78">
        <f>HLOOKUP(CONCATENATE(C$5,$B165),BECO_Resultados!$D$7:$HX$87,37,FALSE)</f>
        <v>10803.896776800006</v>
      </c>
      <c r="D165" s="78">
        <f>HLOOKUP(CONCATENATE(D$5,$B165),BECO_Resultados!$D$7:$HX$87,37,FALSE)</f>
        <v>10872.282913199999</v>
      </c>
      <c r="E165" s="78">
        <f>HLOOKUP(CONCATENATE(E$5,$B165),BECO_Resultados!$D$7:$HX$87,37,FALSE)</f>
        <v>10907.468938799999</v>
      </c>
      <c r="F165" s="78">
        <f>HLOOKUP(CONCATENATE(F$5,$B165),BECO_Resultados!$D$7:$HX$87,37,FALSE)</f>
        <v>11553.656079600001</v>
      </c>
      <c r="G165" s="78">
        <f>HLOOKUP(CONCATENATE(G$5,$B165),BECO_Resultados!$D$7:$HX$87,37,FALSE)</f>
        <v>13183.2256788</v>
      </c>
      <c r="H165" s="78">
        <f>HLOOKUP(CONCATENATE(H$5,$B165),BECO_Resultados!$D$7:$HX$87,37,FALSE)</f>
        <v>12043.592103600002</v>
      </c>
      <c r="I165" s="78">
        <f>HLOOKUP(CONCATENATE(I$5,$B165),BECO_Resultados!$D$7:$HX$87,37,FALSE)</f>
        <v>12156.046153199999</v>
      </c>
    </row>
    <row r="166" spans="2:9" x14ac:dyDescent="0.25">
      <c r="B166" s="597" t="s">
        <v>39</v>
      </c>
      <c r="C166" s="78">
        <f>HLOOKUP(CONCATENATE(C$5,$B166),BECO_Resultados!$D$7:$HX$87,37,FALSE)</f>
        <v>5501.1766088346176</v>
      </c>
      <c r="D166" s="78">
        <f>HLOOKUP(CONCATENATE(D$5,$B166),BECO_Resultados!$D$7:$HX$87,37,FALSE)</f>
        <v>7312.4051721817596</v>
      </c>
      <c r="E166" s="78">
        <f>HLOOKUP(CONCATENATE(E$5,$B166),BECO_Resultados!$D$7:$HX$87,37,FALSE)</f>
        <v>9430.4295098424991</v>
      </c>
      <c r="F166" s="78">
        <f>HLOOKUP(CONCATENATE(F$5,$B166),BECO_Resultados!$D$7:$HX$87,37,FALSE)</f>
        <v>5715.4271702034584</v>
      </c>
      <c r="G166" s="78">
        <f>HLOOKUP(CONCATENATE(G$5,$B166),BECO_Resultados!$D$7:$HX$87,37,FALSE)</f>
        <v>3307.3712880958283</v>
      </c>
      <c r="H166" s="78">
        <f>HLOOKUP(CONCATENATE(H$5,$B166),BECO_Resultados!$D$7:$HX$87,37,FALSE)</f>
        <v>3466.3570748557995</v>
      </c>
      <c r="I166" s="78">
        <f>HLOOKUP(CONCATENATE(I$5,$B166),BECO_Resultados!$D$7:$HX$87,37,FALSE)</f>
        <v>728.22836577016301</v>
      </c>
    </row>
    <row r="167" spans="2:9" x14ac:dyDescent="0.25">
      <c r="B167" s="597" t="s">
        <v>40</v>
      </c>
      <c r="C167" s="78">
        <f>HLOOKUP(CONCATENATE(C$5,$B167),BECO_Resultados!$D$7:$HX$87,37,FALSE)</f>
        <v>0</v>
      </c>
      <c r="D167" s="78">
        <f>HLOOKUP(CONCATENATE(D$5,$B167),BECO_Resultados!$D$7:$HX$87,37,FALSE)</f>
        <v>0</v>
      </c>
      <c r="E167" s="78">
        <f>HLOOKUP(CONCATENATE(E$5,$B167),BECO_Resultados!$D$7:$HX$87,37,FALSE)</f>
        <v>0</v>
      </c>
      <c r="F167" s="78">
        <f>HLOOKUP(CONCATENATE(F$5,$B167),BECO_Resultados!$D$7:$HX$87,37,FALSE)</f>
        <v>0</v>
      </c>
      <c r="G167" s="78">
        <f>HLOOKUP(CONCATENATE(G$5,$B167),BECO_Resultados!$D$7:$HX$87,37,FALSE)</f>
        <v>0</v>
      </c>
      <c r="H167" s="78">
        <f>HLOOKUP(CONCATENATE(H$5,$B167),BECO_Resultados!$D$7:$HX$87,37,FALSE)</f>
        <v>0</v>
      </c>
      <c r="I167" s="78">
        <f>HLOOKUP(CONCATENATE(I$5,$B167),BECO_Resultados!$D$7:$HX$87,37,FALSE)</f>
        <v>0</v>
      </c>
    </row>
    <row r="168" spans="2:9" x14ac:dyDescent="0.25">
      <c r="B168" s="597" t="s">
        <v>41</v>
      </c>
      <c r="C168" s="78">
        <f>HLOOKUP(CONCATENATE(C$5,$B168),BECO_Resultados!$D$7:$HX$87,37,FALSE)</f>
        <v>37822.829093428169</v>
      </c>
      <c r="D168" s="78">
        <f>HLOOKUP(CONCATENATE(D$5,$B168),BECO_Resultados!$D$7:$HX$87,37,FALSE)</f>
        <v>43453.246734351073</v>
      </c>
      <c r="E168" s="78">
        <f>HLOOKUP(CONCATENATE(E$5,$B168),BECO_Resultados!$D$7:$HX$87,37,FALSE)</f>
        <v>43873.501050795305</v>
      </c>
      <c r="F168" s="78">
        <f>HLOOKUP(CONCATENATE(F$5,$B168),BECO_Resultados!$D$7:$HX$87,37,FALSE)</f>
        <v>31300.14874671552</v>
      </c>
      <c r="G168" s="78">
        <f>HLOOKUP(CONCATENATE(G$5,$B168),BECO_Resultados!$D$7:$HX$87,37,FALSE)</f>
        <v>28676.674142005126</v>
      </c>
      <c r="H168" s="78">
        <f>HLOOKUP(CONCATENATE(H$5,$B168),BECO_Resultados!$D$7:$HX$87,37,FALSE)</f>
        <v>27771.510491467747</v>
      </c>
      <c r="I168" s="78">
        <f>HLOOKUP(CONCATENATE(I$5,$B168),BECO_Resultados!$D$7:$HX$87,37,FALSE)</f>
        <v>26157.806794019838</v>
      </c>
    </row>
    <row r="169" spans="2:9" x14ac:dyDescent="0.25">
      <c r="B169" s="597" t="s">
        <v>42</v>
      </c>
      <c r="C169" s="78">
        <f>HLOOKUP(CONCATENATE(C$5,$B169),BECO_Resultados!$D$7:$HX$87,37,FALSE)</f>
        <v>183487.98345083001</v>
      </c>
      <c r="D169" s="78">
        <f>HLOOKUP(CONCATENATE(D$5,$B169),BECO_Resultados!$D$7:$HX$87,37,FALSE)</f>
        <v>178750.1460999836</v>
      </c>
      <c r="E169" s="78">
        <f>HLOOKUP(CONCATENATE(E$5,$B169),BECO_Resultados!$D$7:$HX$87,37,FALSE)</f>
        <v>171696.82737121679</v>
      </c>
      <c r="F169" s="78">
        <f>HLOOKUP(CONCATENATE(F$5,$B169),BECO_Resultados!$D$7:$HX$87,37,FALSE)</f>
        <v>170864.42676260357</v>
      </c>
      <c r="G169" s="78">
        <f>HLOOKUP(CONCATENATE(G$5,$B169),BECO_Resultados!$D$7:$HX$87,37,FALSE)</f>
        <v>176090.16820789329</v>
      </c>
      <c r="H169" s="78">
        <f>HLOOKUP(CONCATENATE(H$5,$B169),BECO_Resultados!$D$7:$HX$87,37,FALSE)</f>
        <v>183646.38332879316</v>
      </c>
      <c r="I169" s="78">
        <f>HLOOKUP(CONCATENATE(I$5,$B169),BECO_Resultados!$D$7:$HX$87,37,FALSE)</f>
        <v>190815.73405066153</v>
      </c>
    </row>
    <row r="170" spans="2:9" x14ac:dyDescent="0.25">
      <c r="B170" s="597" t="s">
        <v>44</v>
      </c>
      <c r="C170" s="78">
        <f>HLOOKUP(CONCATENATE(C$5,$B170),BECO_Resultados!$D$7:$HX$87,37,FALSE)</f>
        <v>28342.39039597072</v>
      </c>
      <c r="D170" s="78">
        <f>HLOOKUP(CONCATENATE(D$5,$B170),BECO_Resultados!$D$7:$HX$87,37,FALSE)</f>
        <v>28648.868548944509</v>
      </c>
      <c r="E170" s="78">
        <f>HLOOKUP(CONCATENATE(E$5,$B170),BECO_Resultados!$D$7:$HX$87,37,FALSE)</f>
        <v>29551.298861478062</v>
      </c>
      <c r="F170" s="78">
        <f>HLOOKUP(CONCATENATE(F$5,$B170),BECO_Resultados!$D$7:$HX$87,37,FALSE)</f>
        <v>29815.799079413926</v>
      </c>
      <c r="G170" s="78">
        <f>HLOOKUP(CONCATENATE(G$5,$B170),BECO_Resultados!$D$7:$HX$87,37,FALSE)</f>
        <v>31177.642175586352</v>
      </c>
      <c r="H170" s="78">
        <f>HLOOKUP(CONCATENATE(H$5,$B170),BECO_Resultados!$D$7:$HX$87,37,FALSE)</f>
        <v>33022.669285249212</v>
      </c>
      <c r="I170" s="78">
        <f>HLOOKUP(CONCATENATE(I$5,$B170),BECO_Resultados!$D$7:$HX$87,37,FALSE)</f>
        <v>35336.973154375046</v>
      </c>
    </row>
    <row r="173" spans="2:9" x14ac:dyDescent="0.25">
      <c r="B173" s="745" t="s">
        <v>774</v>
      </c>
      <c r="C173" s="745"/>
      <c r="D173" s="745"/>
      <c r="E173" s="745"/>
      <c r="F173" s="745"/>
      <c r="G173" s="745"/>
      <c r="H173" s="745"/>
      <c r="I173" s="745"/>
    </row>
    <row r="174" spans="2:9" s="97" customFormat="1" ht="11.25" x14ac:dyDescent="0.2">
      <c r="B174" s="595"/>
    </row>
    <row r="175" spans="2:9" x14ac:dyDescent="0.25">
      <c r="B175" s="564"/>
      <c r="C175" s="560">
        <v>2006</v>
      </c>
      <c r="D175" s="560">
        <v>2007</v>
      </c>
      <c r="E175" s="560">
        <v>2008</v>
      </c>
      <c r="F175" s="560">
        <v>2009</v>
      </c>
      <c r="G175" s="560">
        <v>2010</v>
      </c>
      <c r="H175" s="560">
        <v>2011</v>
      </c>
      <c r="I175" s="560">
        <v>2012</v>
      </c>
    </row>
    <row r="176" spans="2:9" x14ac:dyDescent="0.25">
      <c r="B176" s="566" t="s">
        <v>767</v>
      </c>
      <c r="C176" s="580"/>
      <c r="D176" s="580"/>
      <c r="E176" s="580"/>
      <c r="F176" s="580"/>
      <c r="G176" s="580"/>
      <c r="H176" s="580"/>
      <c r="I176" s="580"/>
    </row>
    <row r="177" spans="2:9" x14ac:dyDescent="0.25">
      <c r="B177" s="596" t="s">
        <v>26</v>
      </c>
      <c r="C177" s="579">
        <f>HLOOKUP(CONCATENATE(C$5,$B177),BEN!$D$5:$FN$182,125,FALSE)</f>
        <v>2.3686723973256777E-2</v>
      </c>
      <c r="D177" s="579">
        <f>HLOOKUP(CONCATENATE(D$5,$B177),BEN!$D$5:$FN$182,125,FALSE)</f>
        <v>-4.0225261464189654E-4</v>
      </c>
      <c r="E177" s="579">
        <f>HLOOKUP(CONCATENATE(E$5,$B177),BEN!$D$5:$FN$182,125,FALSE)</f>
        <v>5.0219591369104616E-2</v>
      </c>
      <c r="F177" s="579">
        <f>HLOOKUP(CONCATENATE(F$5,$B177),BEN!$D$5:$FN$182,125,FALSE)</f>
        <v>-4.7598989048020422E-2</v>
      </c>
      <c r="G177" s="579">
        <f>HLOOKUP(CONCATENATE(G$5,$B177),BEN!$D$5:$FN$182,125,FALSE)</f>
        <v>0</v>
      </c>
      <c r="H177" s="579">
        <f>HLOOKUP(CONCATENATE(H$5,$B177),BEN!$D$5:$FN$182,125,FALSE)</f>
        <v>-1.9536019536020581E-3</v>
      </c>
      <c r="I177" s="579">
        <f>HLOOKUP(CONCATENATE(I$5,$B177),BEN!$D$5:$FN$182,125,FALSE)</f>
        <v>-2.7601435274614332E-4</v>
      </c>
    </row>
    <row r="178" spans="2:9" x14ac:dyDescent="0.25">
      <c r="B178" s="596" t="s">
        <v>27</v>
      </c>
      <c r="C178" s="579">
        <f>HLOOKUP(CONCATENATE(C$5,$B178),BEN!$D$5:$FN$182,125,FALSE)</f>
        <v>-0.61300708306503693</v>
      </c>
      <c r="D178" s="579">
        <f>HLOOKUP(CONCATENATE(D$5,$B178),BEN!$D$5:$FN$182,125,FALSE)</f>
        <v>0.11451706188548472</v>
      </c>
      <c r="E178" s="579">
        <f>HLOOKUP(CONCATENATE(E$5,$B178),BEN!$D$5:$FN$182,125,FALSE)</f>
        <v>0.41639697950377796</v>
      </c>
      <c r="F178" s="579">
        <f>HLOOKUP(CONCATENATE(F$5,$B178),BEN!$D$5:$FN$182,125,FALSE)</f>
        <v>0.15541211519364359</v>
      </c>
      <c r="G178" s="579">
        <f>HLOOKUP(CONCATENATE(G$5,$B178),BEN!$D$5:$FN$182,125,FALSE)</f>
        <v>-0.15205913410770169</v>
      </c>
      <c r="H178" s="579">
        <f>HLOOKUP(CONCATENATE(H$5,$B178),BEN!$D$5:$FN$182,125,FALSE)</f>
        <v>-1.3893483294742163E-2</v>
      </c>
      <c r="I178" s="579">
        <f>HLOOKUP(CONCATENATE(I$5,$B178),BEN!$D$5:$FN$182,125,FALSE)</f>
        <v>-6.6622251831974634E-4</v>
      </c>
    </row>
    <row r="179" spans="2:9" x14ac:dyDescent="0.25">
      <c r="B179" s="596" t="s">
        <v>28</v>
      </c>
      <c r="C179" s="579">
        <f>HLOOKUP(CONCATENATE(C$5,$B179),BEN!$D$5:$FN$182,125,FALSE)</f>
        <v>1.6406120532508099E-3</v>
      </c>
      <c r="D179" s="579">
        <f>HLOOKUP(CONCATENATE(D$5,$B179),BEN!$D$5:$FN$182,125,FALSE)</f>
        <v>-5.404236921875192E-6</v>
      </c>
      <c r="E179" s="579">
        <f>HLOOKUP(CONCATENATE(E$5,$B179),BEN!$D$5:$FN$182,125,FALSE)</f>
        <v>-7.6866023868908716E-4</v>
      </c>
      <c r="F179" s="579">
        <f>HLOOKUP(CONCATENATE(F$5,$B179),BEN!$D$5:$FN$182,125,FALSE)</f>
        <v>1.1428888714089126E-3</v>
      </c>
      <c r="G179" s="579">
        <f>HLOOKUP(CONCATENATE(G$5,$B179),BEN!$D$5:$FN$182,125,FALSE)</f>
        <v>6.8384968469106688E-2</v>
      </c>
      <c r="H179" s="579">
        <f>HLOOKUP(CONCATENATE(H$5,$B179),BEN!$D$5:$FN$182,125,FALSE)</f>
        <v>2.4076695459103889E-2</v>
      </c>
      <c r="I179" s="579">
        <f>HLOOKUP(CONCATENATE(I$5,$B179),BEN!$D$5:$FN$182,125,FALSE)</f>
        <v>3.3231069750589655E-2</v>
      </c>
    </row>
    <row r="180" spans="2:9" x14ac:dyDescent="0.25">
      <c r="B180" s="596" t="s">
        <v>29</v>
      </c>
      <c r="C180" s="579">
        <f>HLOOKUP(CONCATENATE(C$5,$B180),BEN!$D$5:$FN$182,125,FALSE)</f>
        <v>0</v>
      </c>
      <c r="D180" s="579">
        <f>HLOOKUP(CONCATENATE(D$5,$B180),BEN!$D$5:$FN$182,125,FALSE)</f>
        <v>0</v>
      </c>
      <c r="E180" s="579">
        <f>HLOOKUP(CONCATENATE(E$5,$B180),BEN!$D$5:$FN$182,125,FALSE)</f>
        <v>0</v>
      </c>
      <c r="F180" s="579">
        <f>HLOOKUP(CONCATENATE(F$5,$B180),BEN!$D$5:$FN$182,125,FALSE)</f>
        <v>0</v>
      </c>
      <c r="G180" s="579">
        <f>HLOOKUP(CONCATENATE(G$5,$B180),BEN!$D$5:$FN$182,125,FALSE)</f>
        <v>0</v>
      </c>
      <c r="H180" s="579">
        <f>HLOOKUP(CONCATENATE(H$5,$B180),BEN!$D$5:$FN$182,125,FALSE)</f>
        <v>0</v>
      </c>
      <c r="I180" s="579">
        <f>HLOOKUP(CONCATENATE(I$5,$B180),BEN!$D$5:$FN$182,125,FALSE)</f>
        <v>0</v>
      </c>
    </row>
    <row r="181" spans="2:9" x14ac:dyDescent="0.25">
      <c r="B181" s="596" t="s">
        <v>30</v>
      </c>
      <c r="C181" s="579">
        <f>HLOOKUP(CONCATENATE(C$5,$B181),BEN!$D$5:$FN$182,125,FALSE)</f>
        <v>-0.17256452955870127</v>
      </c>
      <c r="D181" s="579">
        <f>HLOOKUP(CONCATENATE(D$5,$B181),BEN!$D$5:$FN$182,125,FALSE)</f>
        <v>-9.7879282218599813E-3</v>
      </c>
      <c r="E181" s="579">
        <f>HLOOKUP(CONCATENATE(E$5,$B181),BEN!$D$5:$FN$182,125,FALSE)</f>
        <v>-1.0199918400652742E-2</v>
      </c>
      <c r="F181" s="579">
        <f>HLOOKUP(CONCATENATE(F$5,$B181),BEN!$D$5:$FN$182,125,FALSE)</f>
        <v>-1.0199918400652742E-2</v>
      </c>
      <c r="G181" s="579">
        <f>HLOOKUP(CONCATENATE(G$5,$B181),BEN!$D$5:$FN$182,125,FALSE)</f>
        <v>-1.0199918400652742E-2</v>
      </c>
      <c r="H181" s="579">
        <f>HLOOKUP(CONCATENATE(H$5,$B181),BEN!$D$5:$FN$182,125,FALSE)</f>
        <v>0</v>
      </c>
      <c r="I181" s="579">
        <f>HLOOKUP(CONCATENATE(I$5,$B181),BEN!$D$5:$FN$182,125,FALSE)</f>
        <v>0.11844135802469123</v>
      </c>
    </row>
    <row r="182" spans="2:9" x14ac:dyDescent="0.25">
      <c r="B182" s="596" t="s">
        <v>31</v>
      </c>
      <c r="C182" s="579">
        <f>HLOOKUP(CONCATENATE(C$5,$B182),BEN!$D$5:$FN$182,125,FALSE)</f>
        <v>-1.1631901840490604</v>
      </c>
      <c r="D182" s="579">
        <f>HLOOKUP(CONCATENATE(D$5,$B182),BEN!$D$5:$FN$182,125,FALSE)</f>
        <v>1.6987542468800663E-3</v>
      </c>
      <c r="E182" s="579">
        <f>HLOOKUP(CONCATENATE(E$5,$B182),BEN!$D$5:$FN$182,125,FALSE)</f>
        <v>0.25286885245901869</v>
      </c>
      <c r="F182" s="579">
        <f>HLOOKUP(CONCATENATE(F$5,$B182),BEN!$D$5:$FN$182,125,FALSE)</f>
        <v>0.51477597712106593</v>
      </c>
      <c r="G182" s="579">
        <f>HLOOKUP(CONCATENATE(G$5,$B182),BEN!$D$5:$FN$182,125,FALSE)</f>
        <v>-3.4541723666212963E-2</v>
      </c>
      <c r="H182" s="579">
        <f>HLOOKUP(CONCATENATE(H$5,$B182),BEN!$D$5:$FN$182,125,FALSE)</f>
        <v>0.11795381177055407</v>
      </c>
      <c r="I182" s="579">
        <f>HLOOKUP(CONCATENATE(I$5,$B182),BEN!$D$5:$FN$182,125,FALSE)</f>
        <v>8.2668187001134156E-3</v>
      </c>
    </row>
    <row r="183" spans="2:9" x14ac:dyDescent="0.25">
      <c r="B183" s="596" t="s">
        <v>32</v>
      </c>
      <c r="C183" s="579">
        <f>HLOOKUP(CONCATENATE(C$5,$B183),BEN!$D$5:$FN$182,125,FALSE)</f>
        <v>0</v>
      </c>
      <c r="D183" s="579">
        <f>HLOOKUP(CONCATENATE(D$5,$B183),BEN!$D$5:$FN$182,125,FALSE)</f>
        <v>0</v>
      </c>
      <c r="E183" s="579">
        <f>HLOOKUP(CONCATENATE(E$5,$B183),BEN!$D$5:$FN$182,125,FALSE)</f>
        <v>-5.5440055440054755E-3</v>
      </c>
      <c r="F183" s="579">
        <f>HLOOKUP(CONCATENATE(F$5,$B183),BEN!$D$5:$FN$182,125,FALSE)</f>
        <v>0</v>
      </c>
      <c r="G183" s="579">
        <f>HLOOKUP(CONCATENATE(G$5,$B183),BEN!$D$5:$FN$182,125,FALSE)</f>
        <v>3.729951510629911E-4</v>
      </c>
      <c r="H183" s="579">
        <f>HLOOKUP(CONCATENATE(H$5,$B183),BEN!$D$5:$FN$182,125,FALSE)</f>
        <v>0</v>
      </c>
      <c r="I183" s="579">
        <f>HLOOKUP(CONCATENATE(I$5,$B183),BEN!$D$5:$FN$182,125,FALSE)</f>
        <v>-4.040404040403552E-4</v>
      </c>
    </row>
    <row r="184" spans="2:9" x14ac:dyDescent="0.25">
      <c r="B184" s="596" t="s">
        <v>33</v>
      </c>
      <c r="C184" s="579">
        <f>HLOOKUP(CONCATENATE(C$5,$B184),BEN!$D$5:$FN$182,125,FALSE)</f>
        <v>-6.5019505851725029E-4</v>
      </c>
      <c r="D184" s="579">
        <f>HLOOKUP(CONCATENATE(D$5,$B184),BEN!$D$5:$FN$182,125,FALSE)</f>
        <v>0</v>
      </c>
      <c r="E184" s="579">
        <f>HLOOKUP(CONCATENATE(E$5,$B184),BEN!$D$5:$FN$182,125,FALSE)</f>
        <v>0</v>
      </c>
      <c r="F184" s="579">
        <f>HLOOKUP(CONCATENATE(F$5,$B184),BEN!$D$5:$FN$182,125,FALSE)</f>
        <v>1.4245014245015263E-3</v>
      </c>
      <c r="G184" s="579">
        <f>HLOOKUP(CONCATENATE(G$5,$B184),BEN!$D$5:$FN$182,125,FALSE)</f>
        <v>0</v>
      </c>
      <c r="H184" s="579">
        <f>HLOOKUP(CONCATENATE(H$5,$B184),BEN!$D$5:$FN$182,125,FALSE)</f>
        <v>-4.6232085067014837E-4</v>
      </c>
      <c r="I184" s="579">
        <f>HLOOKUP(CONCATENATE(I$5,$B184),BEN!$D$5:$FN$182,125,FALSE)</f>
        <v>0</v>
      </c>
    </row>
    <row r="185" spans="2:9" x14ac:dyDescent="0.25">
      <c r="B185" s="596" t="s">
        <v>34</v>
      </c>
      <c r="C185" s="579">
        <f>HLOOKUP(CONCATENATE(C$5,$B185),BEN!$D$5:$FN$182,125,FALSE)</f>
        <v>0</v>
      </c>
      <c r="D185" s="579">
        <f>HLOOKUP(CONCATENATE(D$5,$B185),BEN!$D$5:$FN$182,125,FALSE)</f>
        <v>0</v>
      </c>
      <c r="E185" s="579">
        <f>HLOOKUP(CONCATENATE(E$5,$B185),BEN!$D$5:$FN$182,125,FALSE)</f>
        <v>-2.5188916876575343E-3</v>
      </c>
      <c r="F185" s="579">
        <f>HLOOKUP(CONCATENATE(F$5,$B185),BEN!$D$5:$FN$182,125,FALSE)</f>
        <v>1.9144862795151605E-3</v>
      </c>
      <c r="G185" s="579">
        <f>HLOOKUP(CONCATENATE(G$5,$B185),BEN!$D$5:$FN$182,125,FALSE)</f>
        <v>1.2224938875305944E-3</v>
      </c>
      <c r="H185" s="579">
        <f>HLOOKUP(CONCATENATE(H$5,$B185),BEN!$D$5:$FN$182,125,FALSE)</f>
        <v>2.4330900243308916E-3</v>
      </c>
      <c r="I185" s="579">
        <f>HLOOKUP(CONCATENATE(I$5,$B185),BEN!$D$5:$FN$182,125,FALSE)</f>
        <v>6.545247581104259E-3</v>
      </c>
    </row>
    <row r="186" spans="2:9" x14ac:dyDescent="0.25">
      <c r="B186" s="596" t="s">
        <v>35</v>
      </c>
      <c r="C186" s="579">
        <f>HLOOKUP(CONCATENATE(C$5,$B186),BEN!$D$5:$FN$182,125,FALSE)</f>
        <v>-4.0000000000000091E-2</v>
      </c>
      <c r="D186" s="579">
        <f>HLOOKUP(CONCATENATE(D$5,$B186),BEN!$D$5:$FN$182,125,FALSE)</f>
        <v>-8.3160083160084223E-3</v>
      </c>
      <c r="E186" s="579">
        <f>HLOOKUP(CONCATENATE(E$5,$B186),BEN!$D$5:$FN$182,125,FALSE)</f>
        <v>-8.3160083160084223E-3</v>
      </c>
      <c r="F186" s="579">
        <f>HLOOKUP(CONCATENATE(F$5,$B186),BEN!$D$5:$FN$182,125,FALSE)</f>
        <v>-8.3160083160084223E-3</v>
      </c>
      <c r="G186" s="579">
        <f>HLOOKUP(CONCATENATE(G$5,$B186),BEN!$D$5:$FN$182,125,FALSE)</f>
        <v>-8.3160083160084223E-3</v>
      </c>
      <c r="H186" s="579">
        <f>HLOOKUP(CONCATENATE(H$5,$B186),BEN!$D$5:$FN$182,125,FALSE)</f>
        <v>0</v>
      </c>
      <c r="I186" s="579">
        <f>HLOOKUP(CONCATENATE(I$5,$B186),BEN!$D$5:$FN$182,125,FALSE)</f>
        <v>-4.1322314049585919E-3</v>
      </c>
    </row>
    <row r="187" spans="2:9" x14ac:dyDescent="0.25">
      <c r="B187" s="596" t="s">
        <v>36</v>
      </c>
      <c r="C187" s="579">
        <f>HLOOKUP(CONCATENATE(C$5,$B187),BEN!$D$5:$FN$182,125,FALSE)</f>
        <v>0.71917808219178081</v>
      </c>
      <c r="D187" s="579">
        <f>HLOOKUP(CONCATENATE(D$5,$B187),BEN!$D$5:$FN$182,125,FALSE)</f>
        <v>0.71106094808126419</v>
      </c>
      <c r="E187" s="579">
        <f>HLOOKUP(CONCATENATE(E$5,$B187),BEN!$D$5:$FN$182,125,FALSE)</f>
        <v>0.71106094808126419</v>
      </c>
      <c r="F187" s="579">
        <f>HLOOKUP(CONCATENATE(F$5,$B187),BEN!$D$5:$FN$182,125,FALSE)</f>
        <v>0.81355932203389836</v>
      </c>
      <c r="G187" s="579">
        <f>HLOOKUP(CONCATENATE(G$5,$B187),BEN!$D$5:$FN$182,125,FALSE)</f>
        <v>0.8280701754385964</v>
      </c>
      <c r="H187" s="579">
        <f>HLOOKUP(CONCATENATE(H$5,$B187),BEN!$D$5:$FN$182,125,FALSE)</f>
        <v>0.58734939759036109</v>
      </c>
      <c r="I187" s="579">
        <f>HLOOKUP(CONCATENATE(I$5,$B187),BEN!$D$5:$FN$182,125,FALSE)</f>
        <v>0.76562500000000044</v>
      </c>
    </row>
    <row r="188" spans="2:9" x14ac:dyDescent="0.25">
      <c r="B188" s="596" t="s">
        <v>37</v>
      </c>
      <c r="C188" s="579">
        <f>HLOOKUP(CONCATENATE(C$5,$B188),BEN!$D$5:$FN$182,125,FALSE)</f>
        <v>1.044682565740385E-2</v>
      </c>
      <c r="D188" s="579">
        <f>HLOOKUP(CONCATENATE(D$5,$B188),BEN!$D$5:$FN$182,125,FALSE)</f>
        <v>1.3928886276814722E-2</v>
      </c>
      <c r="E188" s="579">
        <f>HLOOKUP(CONCATENATE(E$5,$B188),BEN!$D$5:$FN$182,125,FALSE)</f>
        <v>-3.9024390243902397E-2</v>
      </c>
      <c r="F188" s="579">
        <f>HLOOKUP(CONCATENATE(F$5,$B188),BEN!$D$5:$FN$182,125,FALSE)</f>
        <v>-5.6632058186661515E-3</v>
      </c>
      <c r="G188" s="579">
        <f>HLOOKUP(CONCATENATE(G$5,$B188),BEN!$D$5:$FN$182,125,FALSE)</f>
        <v>1.1309408876510275E-3</v>
      </c>
      <c r="H188" s="579">
        <f>HLOOKUP(CONCATENATE(H$5,$B188),BEN!$D$5:$FN$182,125,FALSE)</f>
        <v>1.9301590052424232E-2</v>
      </c>
      <c r="I188" s="579">
        <f>HLOOKUP(CONCATENATE(I$5,$B188),BEN!$D$5:$FN$182,125,FALSE)</f>
        <v>-1.2163354480904297E-2</v>
      </c>
    </row>
    <row r="189" spans="2:9" x14ac:dyDescent="0.25">
      <c r="B189" s="596" t="s">
        <v>762</v>
      </c>
      <c r="C189" s="579">
        <f>HLOOKUP(CONCATENATE(C$5,$B189),BEN!$D$5:$FN$182,125,FALSE)</f>
        <v>7.6959733142719488E-3</v>
      </c>
      <c r="D189" s="579">
        <f>HLOOKUP(CONCATENATE(D$5,$B189),BEN!$D$5:$FN$182,125,FALSE)</f>
        <v>7.0165013484484035E-3</v>
      </c>
      <c r="E189" s="579">
        <f>HLOOKUP(CONCATENATE(E$5,$B189),BEN!$D$5:$FN$182,125,FALSE)</f>
        <v>-8.1401921989834847E-4</v>
      </c>
      <c r="F189" s="579">
        <f>HLOOKUP(CONCATENATE(F$5,$B189),BEN!$D$5:$FN$182,125,FALSE)</f>
        <v>6.3269782352155411E-5</v>
      </c>
      <c r="G189" s="579">
        <f>HLOOKUP(CONCATENATE(G$5,$B189),BEN!$D$5:$FN$182,125,FALSE)</f>
        <v>7.424927225371554E-2</v>
      </c>
      <c r="H189" s="579">
        <f>HLOOKUP(CONCATENATE(H$5,$B189),BEN!$D$5:$FN$182,125,FALSE)</f>
        <v>2.3577759260662256E-2</v>
      </c>
      <c r="I189" s="579">
        <f>HLOOKUP(CONCATENATE(I$5,$B189),BEN!$D$5:$FN$182,125,FALSE)</f>
        <v>9.3163551669496834E-3</v>
      </c>
    </row>
    <row r="190" spans="2:9" x14ac:dyDescent="0.25">
      <c r="B190" s="596" t="s">
        <v>39</v>
      </c>
      <c r="C190" s="579">
        <f>HLOOKUP(CONCATENATE(C$5,$B190),BEN!$D$5:$FN$182,125,FALSE)</f>
        <v>-5.8881256133447796E-3</v>
      </c>
      <c r="D190" s="579">
        <f>HLOOKUP(CONCATENATE(D$5,$B190),BEN!$D$5:$FN$182,125,FALSE)</f>
        <v>-1.7839444995044907E-2</v>
      </c>
      <c r="E190" s="579">
        <f>HLOOKUP(CONCATENATE(E$5,$B190),BEN!$D$5:$FN$182,125,FALSE)</f>
        <v>-3.3696729435084539E-2</v>
      </c>
      <c r="F190" s="579">
        <f>HLOOKUP(CONCATENATE(F$5,$B190),BEN!$D$5:$FN$182,125,FALSE)</f>
        <v>7.547169811320692E-2</v>
      </c>
      <c r="G190" s="579">
        <f>HLOOKUP(CONCATENATE(G$5,$B190),BEN!$D$5:$FN$182,125,FALSE)</f>
        <v>5.6074766355132283E-2</v>
      </c>
      <c r="H190" s="579">
        <f>HLOOKUP(CONCATENATE(H$5,$B190),BEN!$D$5:$FN$182,125,FALSE)</f>
        <v>-2.8277634961451914E-2</v>
      </c>
      <c r="I190" s="579">
        <f>HLOOKUP(CONCATENATE(I$5,$B190),BEN!$D$5:$FN$182,125,FALSE)</f>
        <v>2.7434842249643475E-3</v>
      </c>
    </row>
    <row r="191" spans="2:9" x14ac:dyDescent="0.25">
      <c r="B191" s="596" t="s">
        <v>40</v>
      </c>
      <c r="C191" s="579">
        <f>HLOOKUP(CONCATENATE(C$5,$B191),BEN!$D$5:$FN$182,125,FALSE)</f>
        <v>-2.1126760563380285</v>
      </c>
      <c r="D191" s="579">
        <f>HLOOKUP(CONCATENATE(D$5,$B191),BEN!$D$5:$FN$182,125,FALSE)</f>
        <v>-2.1126760563380285</v>
      </c>
      <c r="E191" s="579">
        <f>HLOOKUP(CONCATENATE(E$5,$B191),BEN!$D$5:$FN$182,125,FALSE)</f>
        <v>-2.1126760563380285</v>
      </c>
      <c r="F191" s="579">
        <f>HLOOKUP(CONCATENATE(F$5,$B191),BEN!$D$5:$FN$182,125,FALSE)</f>
        <v>-2.0801526717557257</v>
      </c>
      <c r="G191" s="579">
        <f>HLOOKUP(CONCATENATE(G$5,$B191),BEN!$D$5:$FN$182,125,FALSE)</f>
        <v>-27.066666666666681</v>
      </c>
      <c r="H191" s="579">
        <f>HLOOKUP(CONCATENATE(H$5,$B191),BEN!$D$5:$FN$182,125,FALSE)</f>
        <v>-1.228486646884273</v>
      </c>
      <c r="I191" s="579">
        <f>HLOOKUP(CONCATENATE(I$5,$B191),BEN!$D$5:$FN$182,125,FALSE)</f>
        <v>-1.228486646884273</v>
      </c>
    </row>
    <row r="192" spans="2:9" x14ac:dyDescent="0.25">
      <c r="B192" s="596" t="s">
        <v>41</v>
      </c>
      <c r="C192" s="579">
        <f>HLOOKUP(CONCATENATE(C$5,$B192),BEN!$D$5:$FN$182,125,FALSE)</f>
        <v>1.0593774522626085E-2</v>
      </c>
      <c r="D192" s="579">
        <f>HLOOKUP(CONCATENATE(D$5,$B192),BEN!$D$5:$FN$182,125,FALSE)</f>
        <v>6.7419915569902955E-2</v>
      </c>
      <c r="E192" s="579">
        <f>HLOOKUP(CONCATENATE(E$5,$B192),BEN!$D$5:$FN$182,125,FALSE)</f>
        <v>6.7419915569902955E-2</v>
      </c>
      <c r="F192" s="579">
        <f>HLOOKUP(CONCATENATE(F$5,$B192),BEN!$D$5:$FN$182,125,FALSE)</f>
        <v>3.3829143082796088E-2</v>
      </c>
      <c r="G192" s="579">
        <f>HLOOKUP(CONCATENATE(G$5,$B192),BEN!$D$5:$FN$182,125,FALSE)</f>
        <v>-6.4525677075625107E-2</v>
      </c>
      <c r="H192" s="579">
        <f>HLOOKUP(CONCATENATE(H$5,$B192),BEN!$D$5:$FN$182,125,FALSE)</f>
        <v>-0.10111177884615408</v>
      </c>
      <c r="I192" s="579">
        <f>HLOOKUP(CONCATENATE(I$5,$B192),BEN!$D$5:$FN$182,125,FALSE)</f>
        <v>-4.4235068668157206E-2</v>
      </c>
    </row>
    <row r="193" spans="2:9" x14ac:dyDescent="0.25">
      <c r="B193" s="596" t="s">
        <v>42</v>
      </c>
      <c r="C193" s="579">
        <f>HLOOKUP(CONCATENATE(C$5,$B193),BEN!$D$5:$FN$182,125,FALSE)</f>
        <v>1.3639479095270727E-2</v>
      </c>
      <c r="D193" s="579">
        <f>HLOOKUP(CONCATENATE(D$5,$B193),BEN!$D$5:$FN$182,125,FALSE)</f>
        <v>1.1550961274912772E-2</v>
      </c>
      <c r="E193" s="579">
        <f>HLOOKUP(CONCATENATE(E$5,$B193),BEN!$D$5:$FN$182,125,FALSE)</f>
        <v>-6.0369562722368646E-2</v>
      </c>
      <c r="F193" s="579">
        <f>HLOOKUP(CONCATENATE(F$5,$B193),BEN!$D$5:$FN$182,125,FALSE)</f>
        <v>3.5419986341907669E-2</v>
      </c>
      <c r="G193" s="579">
        <f>HLOOKUP(CONCATENATE(G$5,$B193),BEN!$D$5:$FN$182,125,FALSE)</f>
        <v>-7.6710090327269127E-3</v>
      </c>
      <c r="H193" s="579">
        <f>HLOOKUP(CONCATENATE(H$5,$B193),BEN!$D$5:$FN$182,125,FALSE)</f>
        <v>-0.10253342135665916</v>
      </c>
      <c r="I193" s="579">
        <f>HLOOKUP(CONCATENATE(I$5,$B193),BEN!$D$5:$FN$182,125,FALSE)</f>
        <v>2.5961371150165283E-2</v>
      </c>
    </row>
    <row r="194" spans="2:9" x14ac:dyDescent="0.25">
      <c r="B194" s="596" t="s">
        <v>43</v>
      </c>
      <c r="C194" s="579">
        <f>HLOOKUP(CONCATENATE(C$5,$B194),BEN!$D$5:$FN$182,125,FALSE)</f>
        <v>0</v>
      </c>
      <c r="D194" s="579">
        <f>HLOOKUP(CONCATENATE(D$5,$B194),BEN!$D$5:$FN$182,125,FALSE)</f>
        <v>0</v>
      </c>
      <c r="E194" s="579">
        <f>HLOOKUP(CONCATENATE(E$5,$B194),BEN!$D$5:$FN$182,125,FALSE)</f>
        <v>0</v>
      </c>
      <c r="F194" s="579">
        <f>HLOOKUP(CONCATENATE(F$5,$B194),BEN!$D$5:$FN$182,125,FALSE)</f>
        <v>0</v>
      </c>
      <c r="G194" s="579">
        <f>HLOOKUP(CONCATENATE(G$5,$B194),BEN!$D$5:$FN$182,125,FALSE)</f>
        <v>0</v>
      </c>
      <c r="H194" s="579">
        <f>HLOOKUP(CONCATENATE(H$5,$B194),BEN!$D$5:$FN$182,125,FALSE)</f>
        <v>0</v>
      </c>
      <c r="I194" s="579">
        <f>HLOOKUP(CONCATENATE(I$5,$B194),BEN!$D$5:$FN$182,125,FALSE)</f>
        <v>0</v>
      </c>
    </row>
    <row r="195" spans="2:9" x14ac:dyDescent="0.25">
      <c r="B195" s="596" t="s">
        <v>44</v>
      </c>
      <c r="C195" s="579">
        <f>HLOOKUP(CONCATENATE(C$5,$B195),BEN!$D$5:$FN$182,125,FALSE)</f>
        <v>-1.6725204883754222E-4</v>
      </c>
      <c r="D195" s="579">
        <f>HLOOKUP(CONCATENATE(D$5,$B195),BEN!$D$5:$FN$182,125,FALSE)</f>
        <v>-2.6070763500930572E-3</v>
      </c>
      <c r="E195" s="579">
        <f>HLOOKUP(CONCATENATE(E$5,$B195),BEN!$D$5:$FN$182,125,FALSE)</f>
        <v>-0.12178770949720683</v>
      </c>
      <c r="F195" s="579">
        <f>HLOOKUP(CONCATENATE(F$5,$B195),BEN!$D$5:$FN$182,125,FALSE)</f>
        <v>-5.7179161372300728E-3</v>
      </c>
      <c r="G195" s="579">
        <f>HLOOKUP(CONCATENATE(G$5,$B195),BEN!$D$5:$FN$182,125,FALSE)</f>
        <v>2.5853857667711509E-3</v>
      </c>
      <c r="H195" s="579">
        <f>HLOOKUP(CONCATENATE(H$5,$B195),BEN!$D$5:$FN$182,125,FALSE)</f>
        <v>-1.2653422750849867E-4</v>
      </c>
      <c r="I195" s="579">
        <f>HLOOKUP(CONCATENATE(I$5,$B195),BEN!$D$5:$FN$182,125,FALSE)</f>
        <v>4.5999779905359285E-2</v>
      </c>
    </row>
    <row r="196" spans="2:9" x14ac:dyDescent="0.25">
      <c r="B196" s="596" t="s">
        <v>45</v>
      </c>
      <c r="C196" s="579">
        <f>HLOOKUP(CONCATENATE(C$5,$B196),BEN!$D$5:$FN$182,125,FALSE)</f>
        <v>0.25978056078909445</v>
      </c>
      <c r="D196" s="579">
        <f>HLOOKUP(CONCATENATE(D$5,$B196),BEN!$D$5:$FN$182,125,FALSE)</f>
        <v>0.2997002997002996</v>
      </c>
      <c r="E196" s="579">
        <f>HLOOKUP(CONCATENATE(E$5,$B196),BEN!$D$5:$FN$182,125,FALSE)</f>
        <v>0.13558052434456933</v>
      </c>
      <c r="F196" s="579">
        <f>HLOOKUP(CONCATENATE(F$5,$B196),BEN!$D$5:$FN$182,125,FALSE)</f>
        <v>-0.21940035273368574</v>
      </c>
      <c r="G196" s="579">
        <f>HLOOKUP(CONCATENATE(G$5,$B196),BEN!$D$5:$FN$182,125,FALSE)</f>
        <v>1.3806706114398271E-2</v>
      </c>
      <c r="H196" s="579">
        <f>HLOOKUP(CONCATENATE(H$5,$B196),BEN!$D$5:$FN$182,125,FALSE)</f>
        <v>1.3422818791946423E-2</v>
      </c>
      <c r="I196" s="579">
        <f>HLOOKUP(CONCATENATE(I$5,$B196),BEN!$D$5:$FN$182,125,FALSE)</f>
        <v>0</v>
      </c>
    </row>
    <row r="197" spans="2:9" x14ac:dyDescent="0.25">
      <c r="B197" s="569" t="s">
        <v>768</v>
      </c>
      <c r="C197" s="568"/>
      <c r="D197" s="568"/>
      <c r="E197" s="568"/>
      <c r="F197" s="568"/>
      <c r="G197" s="568"/>
      <c r="H197" s="568"/>
      <c r="I197" s="568"/>
    </row>
    <row r="198" spans="2:9" x14ac:dyDescent="0.25">
      <c r="B198" s="597" t="s">
        <v>26</v>
      </c>
      <c r="C198" s="581">
        <f>HLOOKUP(CONCATENATE(C$5,$B198),BECO_Resultados!$D$7:$HX$87,28,FALSE)</f>
        <v>-2.8559573396866694E-2</v>
      </c>
      <c r="D198" s="581">
        <f>HLOOKUP(CONCATENATE(D$5,$B198),BECO_Resultados!$D$7:$HX$87,28,FALSE)</f>
        <v>0.59129000414629196</v>
      </c>
      <c r="E198" s="581">
        <f>HLOOKUP(CONCATENATE(E$5,$B198),BECO_Resultados!$D$7:$HX$87,28,FALSE)</f>
        <v>-0.42056964975420957</v>
      </c>
      <c r="F198" s="581">
        <f>HLOOKUP(CONCATENATE(F$5,$B198),BECO_Resultados!$D$7:$HX$87,28,FALSE)</f>
        <v>5.2087824362199182E-3</v>
      </c>
      <c r="G198" s="581">
        <f>HLOOKUP(CONCATENATE(G$5,$B198),BECO_Resultados!$D$7:$HX$87,28,FALSE)</f>
        <v>0.3511002439830565</v>
      </c>
      <c r="H198" s="581">
        <f>HLOOKUP(CONCATENATE(H$5,$B198),BECO_Resultados!$D$7:$HX$87,28,FALSE)</f>
        <v>0.14029458837843511</v>
      </c>
      <c r="I198" s="581">
        <f>HLOOKUP(CONCATENATE(I$5,$B198),BECO_Resultados!$D$7:$HX$87,28,FALSE)</f>
        <v>0.11562020775610048</v>
      </c>
    </row>
    <row r="199" spans="2:9" x14ac:dyDescent="0.25">
      <c r="B199" s="597" t="s">
        <v>27</v>
      </c>
      <c r="C199" s="581">
        <f>HLOOKUP(CONCATENATE(C$5,$B199),BECO_Resultados!$D$7:$HX$87,28,FALSE)</f>
        <v>2.8229338685346501E-3</v>
      </c>
      <c r="D199" s="581">
        <f>HLOOKUP(CONCATENATE(D$5,$B199),BECO_Resultados!$D$7:$HX$87,28,FALSE)</f>
        <v>5.4154034408811962E-3</v>
      </c>
      <c r="E199" s="581">
        <f>HLOOKUP(CONCATENATE(E$5,$B199),BECO_Resultados!$D$7:$HX$87,28,FALSE)</f>
        <v>3.3290035959218894E-2</v>
      </c>
      <c r="F199" s="581">
        <f>HLOOKUP(CONCATENATE(F$5,$B199),BECO_Resultados!$D$7:$HX$87,28,FALSE)</f>
        <v>-1.2650718358871082E-2</v>
      </c>
      <c r="G199" s="581">
        <f>HLOOKUP(CONCATENATE(G$5,$B199),BECO_Resultados!$D$7:$HX$87,28,FALSE)</f>
        <v>-4.43907474167946E-2</v>
      </c>
      <c r="H199" s="581">
        <f>HLOOKUP(CONCATENATE(H$5,$B199),BECO_Resultados!$D$7:$HX$87,28,FALSE)</f>
        <v>-3.9744176518383481E-3</v>
      </c>
      <c r="I199" s="581">
        <f>HLOOKUP(CONCATENATE(I$5,$B199),BECO_Resultados!$D$7:$HX$87,28,FALSE)</f>
        <v>4.6894781982213044E-2</v>
      </c>
    </row>
    <row r="200" spans="2:9" x14ac:dyDescent="0.25">
      <c r="B200" s="597" t="s">
        <v>28</v>
      </c>
      <c r="C200" s="581">
        <f>HLOOKUP(CONCATENATE(C$5,$B200),BECO_Resultados!$D$7:$HX$87,28,FALSE)</f>
        <v>-0.11498693857931343</v>
      </c>
      <c r="D200" s="581">
        <f>HLOOKUP(CONCATENATE(D$5,$B200),BECO_Resultados!$D$7:$HX$87,28,FALSE)</f>
        <v>-0.15818544392995862</v>
      </c>
      <c r="E200" s="581">
        <f>HLOOKUP(CONCATENATE(E$5,$B200),BECO_Resultados!$D$7:$HX$87,28,FALSE)</f>
        <v>0.19449096519015488</v>
      </c>
      <c r="F200" s="581">
        <f>HLOOKUP(CONCATENATE(F$5,$B200),BECO_Resultados!$D$7:$HX$87,28,FALSE)</f>
        <v>0.33372818951467981</v>
      </c>
      <c r="G200" s="581">
        <f>HLOOKUP(CONCATENATE(G$5,$B200),BECO_Resultados!$D$7:$HX$87,28,FALSE)</f>
        <v>0.11132337088434041</v>
      </c>
      <c r="H200" s="581">
        <f>HLOOKUP(CONCATENATE(H$5,$B200),BECO_Resultados!$D$7:$HX$87,28,FALSE)</f>
        <v>6.0018222809524263E-2</v>
      </c>
      <c r="I200" s="581">
        <f>HLOOKUP(CONCATENATE(I$5,$B200),BECO_Resultados!$D$7:$HX$87,28,FALSE)</f>
        <v>0.16239506114970861</v>
      </c>
    </row>
    <row r="201" spans="2:9" x14ac:dyDescent="0.25">
      <c r="B201" s="597" t="s">
        <v>29</v>
      </c>
      <c r="C201" s="581">
        <f>HLOOKUP(CONCATENATE(C$5,$B201),BECO_Resultados!$D$7:$HX$87,28,FALSE)</f>
        <v>0</v>
      </c>
      <c r="D201" s="581">
        <f>HLOOKUP(CONCATENATE(D$5,$B201),BECO_Resultados!$D$7:$HX$87,28,FALSE)</f>
        <v>0</v>
      </c>
      <c r="E201" s="581">
        <f>HLOOKUP(CONCATENATE(E$5,$B201),BECO_Resultados!$D$7:$HX$87,28,FALSE)</f>
        <v>0</v>
      </c>
      <c r="F201" s="581">
        <f>HLOOKUP(CONCATENATE(F$5,$B201),BECO_Resultados!$D$7:$HX$87,28,FALSE)</f>
        <v>0</v>
      </c>
      <c r="G201" s="581">
        <f>HLOOKUP(CONCATENATE(G$5,$B201),BECO_Resultados!$D$7:$HX$87,28,FALSE)</f>
        <v>0</v>
      </c>
      <c r="H201" s="581">
        <f>HLOOKUP(CONCATENATE(H$5,$B201),BECO_Resultados!$D$7:$HX$87,28,FALSE)</f>
        <v>0</v>
      </c>
      <c r="I201" s="581">
        <f>HLOOKUP(CONCATENATE(I$5,$B201),BECO_Resultados!$D$7:$HX$87,28,FALSE)</f>
        <v>0</v>
      </c>
    </row>
    <row r="202" spans="2:9" x14ac:dyDescent="0.25">
      <c r="B202" s="597" t="s">
        <v>30</v>
      </c>
      <c r="C202" s="581">
        <f>HLOOKUP(CONCATENATE(C$5,$B202),BECO_Resultados!$D$7:$HX$87,28,FALSE)</f>
        <v>0</v>
      </c>
      <c r="D202" s="581">
        <f>HLOOKUP(CONCATENATE(D$5,$B202),BECO_Resultados!$D$7:$HX$87,28,FALSE)</f>
        <v>0</v>
      </c>
      <c r="E202" s="581">
        <f>HLOOKUP(CONCATENATE(E$5,$B202),BECO_Resultados!$D$7:$HX$87,28,FALSE)</f>
        <v>0</v>
      </c>
      <c r="F202" s="581">
        <f>HLOOKUP(CONCATENATE(F$5,$B202),BECO_Resultados!$D$7:$HX$87,28,FALSE)</f>
        <v>0</v>
      </c>
      <c r="G202" s="581">
        <f>HLOOKUP(CONCATENATE(G$5,$B202),BECO_Resultados!$D$7:$HX$87,28,FALSE)</f>
        <v>0</v>
      </c>
      <c r="H202" s="581">
        <f>HLOOKUP(CONCATENATE(H$5,$B202),BECO_Resultados!$D$7:$HX$87,28,FALSE)</f>
        <v>0</v>
      </c>
      <c r="I202" s="581">
        <f>HLOOKUP(CONCATENATE(I$5,$B202),BECO_Resultados!$D$7:$HX$87,28,FALSE)</f>
        <v>0</v>
      </c>
    </row>
    <row r="203" spans="2:9" x14ac:dyDescent="0.25">
      <c r="B203" s="597" t="s">
        <v>31</v>
      </c>
      <c r="C203" s="581">
        <f>HLOOKUP(CONCATENATE(C$5,$B203),BECO_Resultados!$D$7:$HX$87,28,FALSE)</f>
        <v>2.4275213324791064E-14</v>
      </c>
      <c r="D203" s="581">
        <f>HLOOKUP(CONCATENATE(D$5,$B203),BECO_Resultados!$D$7:$HX$87,28,FALSE)</f>
        <v>2.0446874575441181E-14</v>
      </c>
      <c r="E203" s="581">
        <f>HLOOKUP(CONCATENATE(E$5,$B203),BECO_Resultados!$D$7:$HX$87,28,FALSE)</f>
        <v>1.2491773102767114E-14</v>
      </c>
      <c r="F203" s="581">
        <f>HLOOKUP(CONCATENATE(F$5,$B203),BECO_Resultados!$D$7:$HX$87,28,FALSE)</f>
        <v>-8.2353818041303745E-15</v>
      </c>
      <c r="G203" s="581">
        <f>HLOOKUP(CONCATENATE(G$5,$B203),BECO_Resultados!$D$7:$HX$87,28,FALSE)</f>
        <v>0.93098182579519528</v>
      </c>
      <c r="H203" s="581">
        <f>HLOOKUP(CONCATENATE(H$5,$B203),BECO_Resultados!$D$7:$HX$87,28,FALSE)</f>
        <v>0.96135965652241362</v>
      </c>
      <c r="I203" s="581">
        <f>HLOOKUP(CONCATENATE(I$5,$B203),BECO_Resultados!$D$7:$HX$87,28,FALSE)</f>
        <v>0.92507549164124347</v>
      </c>
    </row>
    <row r="204" spans="2:9" x14ac:dyDescent="0.25">
      <c r="B204" s="597" t="s">
        <v>32</v>
      </c>
      <c r="C204" s="581">
        <f>HLOOKUP(CONCATENATE(C$5,$B204),BECO_Resultados!$D$7:$HX$87,28,FALSE)</f>
        <v>0</v>
      </c>
      <c r="D204" s="581">
        <f>HLOOKUP(CONCATENATE(D$5,$B204),BECO_Resultados!$D$7:$HX$87,28,FALSE)</f>
        <v>0</v>
      </c>
      <c r="E204" s="581">
        <f>HLOOKUP(CONCATENATE(E$5,$B204),BECO_Resultados!$D$7:$HX$87,28,FALSE)</f>
        <v>0</v>
      </c>
      <c r="F204" s="581">
        <f>HLOOKUP(CONCATENATE(F$5,$B204),BECO_Resultados!$D$7:$HX$87,28,FALSE)</f>
        <v>0</v>
      </c>
      <c r="G204" s="581">
        <f>HLOOKUP(CONCATENATE(G$5,$B204),BECO_Resultados!$D$7:$HX$87,28,FALSE)</f>
        <v>0</v>
      </c>
      <c r="H204" s="581">
        <f>HLOOKUP(CONCATENATE(H$5,$B204),BECO_Resultados!$D$7:$HX$87,28,FALSE)</f>
        <v>0</v>
      </c>
      <c r="I204" s="581">
        <f>HLOOKUP(CONCATENATE(I$5,$B204),BECO_Resultados!$D$7:$HX$87,28,FALSE)</f>
        <v>0</v>
      </c>
    </row>
    <row r="205" spans="2:9" x14ac:dyDescent="0.25">
      <c r="B205" s="597" t="s">
        <v>118</v>
      </c>
      <c r="C205" s="581">
        <f>HLOOKUP(CONCATENATE(C$5,$B205),BECO_Resultados!$D$7:$HX$87,28,FALSE)</f>
        <v>0</v>
      </c>
      <c r="D205" s="581">
        <f>HLOOKUP(CONCATENATE(D$5,$B205),BECO_Resultados!$D$7:$HX$87,28,FALSE)</f>
        <v>0</v>
      </c>
      <c r="E205" s="581">
        <f>HLOOKUP(CONCATENATE(E$5,$B205),BECO_Resultados!$D$7:$HX$87,28,FALSE)</f>
        <v>0</v>
      </c>
      <c r="F205" s="581">
        <f>HLOOKUP(CONCATENATE(F$5,$B205),BECO_Resultados!$D$7:$HX$87,28,FALSE)</f>
        <v>0</v>
      </c>
      <c r="G205" s="581">
        <f>HLOOKUP(CONCATENATE(G$5,$B205),BECO_Resultados!$D$7:$HX$87,28,FALSE)</f>
        <v>0</v>
      </c>
      <c r="H205" s="581">
        <f>HLOOKUP(CONCATENATE(H$5,$B205),BECO_Resultados!$D$7:$HX$87,28,FALSE)</f>
        <v>0</v>
      </c>
      <c r="I205" s="581">
        <f>HLOOKUP(CONCATENATE(I$5,$B205),BECO_Resultados!$D$7:$HX$87,28,FALSE)</f>
        <v>0</v>
      </c>
    </row>
    <row r="206" spans="2:9" x14ac:dyDescent="0.25">
      <c r="B206" s="597" t="s">
        <v>33</v>
      </c>
      <c r="C206" s="581">
        <f>HLOOKUP(CONCATENATE(C$5,$B206),BECO_Resultados!$D$7:$HX$87,28,FALSE)</f>
        <v>0</v>
      </c>
      <c r="D206" s="581">
        <f>HLOOKUP(CONCATENATE(D$5,$B206),BECO_Resultados!$D$7:$HX$87,28,FALSE)</f>
        <v>0</v>
      </c>
      <c r="E206" s="581">
        <f>HLOOKUP(CONCATENATE(E$5,$B206),BECO_Resultados!$D$7:$HX$87,28,FALSE)</f>
        <v>0</v>
      </c>
      <c r="F206" s="581">
        <f>HLOOKUP(CONCATENATE(F$5,$B206),BECO_Resultados!$D$7:$HX$87,28,FALSE)</f>
        <v>0</v>
      </c>
      <c r="G206" s="581">
        <f>HLOOKUP(CONCATENATE(G$5,$B206),BECO_Resultados!$D$7:$HX$87,28,FALSE)</f>
        <v>0</v>
      </c>
      <c r="H206" s="581">
        <f>HLOOKUP(CONCATENATE(H$5,$B206),BECO_Resultados!$D$7:$HX$87,28,FALSE)</f>
        <v>0</v>
      </c>
      <c r="I206" s="581">
        <f>HLOOKUP(CONCATENATE(I$5,$B206),BECO_Resultados!$D$7:$HX$87,28,FALSE)</f>
        <v>0</v>
      </c>
    </row>
    <row r="207" spans="2:9" x14ac:dyDescent="0.25">
      <c r="B207" s="597" t="s">
        <v>34</v>
      </c>
      <c r="C207" s="581">
        <f>HLOOKUP(CONCATENATE(C$5,$B207),BECO_Resultados!$D$7:$HX$87,28,FALSE)</f>
        <v>0</v>
      </c>
      <c r="D207" s="581">
        <f>HLOOKUP(CONCATENATE(D$5,$B207),BECO_Resultados!$D$7:$HX$87,28,FALSE)</f>
        <v>0</v>
      </c>
      <c r="E207" s="581">
        <f>HLOOKUP(CONCATENATE(E$5,$B207),BECO_Resultados!$D$7:$HX$87,28,FALSE)</f>
        <v>0</v>
      </c>
      <c r="F207" s="581">
        <f>HLOOKUP(CONCATENATE(F$5,$B207),BECO_Resultados!$D$7:$HX$87,28,FALSE)</f>
        <v>0</v>
      </c>
      <c r="G207" s="581">
        <f>HLOOKUP(CONCATENATE(G$5,$B207),BECO_Resultados!$D$7:$HX$87,28,FALSE)</f>
        <v>0</v>
      </c>
      <c r="H207" s="581">
        <f>HLOOKUP(CONCATENATE(H$5,$B207),BECO_Resultados!$D$7:$HX$87,28,FALSE)</f>
        <v>0</v>
      </c>
      <c r="I207" s="581">
        <f>HLOOKUP(CONCATENATE(I$5,$B207),BECO_Resultados!$D$7:$HX$87,28,FALSE)</f>
        <v>0</v>
      </c>
    </row>
    <row r="208" spans="2:9" x14ac:dyDescent="0.25">
      <c r="B208" s="597" t="s">
        <v>35</v>
      </c>
      <c r="C208" s="581">
        <f>HLOOKUP(CONCATENATE(C$5,$B208),BECO_Resultados!$D$7:$HX$87,28,FALSE)</f>
        <v>0</v>
      </c>
      <c r="D208" s="581">
        <f>HLOOKUP(CONCATENATE(D$5,$B208),BECO_Resultados!$D$7:$HX$87,28,FALSE)</f>
        <v>0</v>
      </c>
      <c r="E208" s="581">
        <f>HLOOKUP(CONCATENATE(E$5,$B208),BECO_Resultados!$D$7:$HX$87,28,FALSE)</f>
        <v>0</v>
      </c>
      <c r="F208" s="581">
        <f>HLOOKUP(CONCATENATE(F$5,$B208),BECO_Resultados!$D$7:$HX$87,28,FALSE)</f>
        <v>0</v>
      </c>
      <c r="G208" s="581">
        <f>HLOOKUP(CONCATENATE(G$5,$B208),BECO_Resultados!$D$7:$HX$87,28,FALSE)</f>
        <v>0</v>
      </c>
      <c r="H208" s="581">
        <f>HLOOKUP(CONCATENATE(H$5,$B208),BECO_Resultados!$D$7:$HX$87,28,FALSE)</f>
        <v>0</v>
      </c>
      <c r="I208" s="581">
        <f>HLOOKUP(CONCATENATE(I$5,$B208),BECO_Resultados!$D$7:$HX$87,28,FALSE)</f>
        <v>0</v>
      </c>
    </row>
    <row r="209" spans="2:12" x14ac:dyDescent="0.25">
      <c r="B209" s="597" t="s">
        <v>36</v>
      </c>
      <c r="C209" s="581">
        <f>HLOOKUP(CONCATENATE(C$5,$B209),BECO_Resultados!$D$7:$HX$87,28,FALSE)</f>
        <v>0</v>
      </c>
      <c r="D209" s="581">
        <f>HLOOKUP(CONCATENATE(D$5,$B209),BECO_Resultados!$D$7:$HX$87,28,FALSE)</f>
        <v>0</v>
      </c>
      <c r="E209" s="581">
        <f>HLOOKUP(CONCATENATE(E$5,$B209),BECO_Resultados!$D$7:$HX$87,28,FALSE)</f>
        <v>0</v>
      </c>
      <c r="F209" s="581">
        <f>HLOOKUP(CONCATENATE(F$5,$B209),BECO_Resultados!$D$7:$HX$87,28,FALSE)</f>
        <v>0</v>
      </c>
      <c r="G209" s="581">
        <f>HLOOKUP(CONCATENATE(G$5,$B209),BECO_Resultados!$D$7:$HX$87,28,FALSE)</f>
        <v>0</v>
      </c>
      <c r="H209" s="581">
        <f>HLOOKUP(CONCATENATE(H$5,$B209),BECO_Resultados!$D$7:$HX$87,28,FALSE)</f>
        <v>0</v>
      </c>
      <c r="I209" s="581">
        <f>HLOOKUP(CONCATENATE(I$5,$B209),BECO_Resultados!$D$7:$HX$87,28,FALSE)</f>
        <v>0</v>
      </c>
    </row>
    <row r="210" spans="2:12" x14ac:dyDescent="0.25">
      <c r="B210" s="597" t="s">
        <v>37</v>
      </c>
      <c r="C210" s="581">
        <f>HLOOKUP(CONCATENATE(C$5,$B210),BECO_Resultados!$D$7:$HX$87,28,FALSE)</f>
        <v>1.52331953003816E-2</v>
      </c>
      <c r="D210" s="581">
        <f>HLOOKUP(CONCATENATE(D$5,$B210),BECO_Resultados!$D$7:$HX$87,28,FALSE)</f>
        <v>1.4341946762509964E-2</v>
      </c>
      <c r="E210" s="581">
        <f>HLOOKUP(CONCATENATE(E$5,$B210),BECO_Resultados!$D$7:$HX$87,28,FALSE)</f>
        <v>-4.6230477888286485E-2</v>
      </c>
      <c r="F210" s="581">
        <f>HLOOKUP(CONCATENATE(F$5,$B210),BECO_Resultados!$D$7:$HX$87,28,FALSE)</f>
        <v>-4.3871379386227712E-2</v>
      </c>
      <c r="G210" s="581">
        <f>HLOOKUP(CONCATENATE(G$5,$B210),BECO_Resultados!$D$7:$HX$87,28,FALSE)</f>
        <v>-5.3809894719113197E-2</v>
      </c>
      <c r="H210" s="581">
        <f>HLOOKUP(CONCATENATE(H$5,$B210),BECO_Resultados!$D$7:$HX$87,28,FALSE)</f>
        <v>-2.0507677643668124E-2</v>
      </c>
      <c r="I210" s="581">
        <f>HLOOKUP(CONCATENATE(I$5,$B210),BECO_Resultados!$D$7:$HX$87,28,FALSE)</f>
        <v>-5.1179911426598515E-2</v>
      </c>
    </row>
    <row r="211" spans="2:12" x14ac:dyDescent="0.25">
      <c r="B211" s="597" t="s">
        <v>38</v>
      </c>
      <c r="C211" s="581">
        <f>HLOOKUP(CONCATENATE(C$5,$B211),BECO_Resultados!$D$7:$HX$87,28,FALSE)</f>
        <v>-3.4777872611561212E-15</v>
      </c>
      <c r="D211" s="581">
        <f>HLOOKUP(CONCATENATE(D$5,$B211),BECO_Resultados!$D$7:$HX$87,28,FALSE)</f>
        <v>-2.4419550382504699E-15</v>
      </c>
      <c r="E211" s="581">
        <f>HLOOKUP(CONCATENATE(E$5,$B211),BECO_Resultados!$D$7:$HX$87,28,FALSE)</f>
        <v>-3.7163687111631702E-15</v>
      </c>
      <c r="F211" s="581">
        <f>HLOOKUP(CONCATENATE(F$5,$B211),BECO_Resultados!$D$7:$HX$87,28,FALSE)</f>
        <v>-1.8909292185337871E-15</v>
      </c>
      <c r="G211" s="581">
        <f>HLOOKUP(CONCATENATE(G$5,$B211),BECO_Resultados!$D$7:$HX$87,28,FALSE)</f>
        <v>-3.5067776972178956E-15</v>
      </c>
      <c r="H211" s="581">
        <f>HLOOKUP(CONCATENATE(H$5,$B211),BECO_Resultados!$D$7:$HX$87,28,FALSE)</f>
        <v>0</v>
      </c>
      <c r="I211" s="581">
        <f>HLOOKUP(CONCATENATE(I$5,$B211),BECO_Resultados!$D$7:$HX$87,28,FALSE)</f>
        <v>0</v>
      </c>
    </row>
    <row r="212" spans="2:12" x14ac:dyDescent="0.25">
      <c r="B212" s="597" t="s">
        <v>124</v>
      </c>
      <c r="C212" s="581">
        <f>HLOOKUP(CONCATENATE(C$5,$B212),BECO_Resultados!$D$7:$HX$87,28,FALSE)</f>
        <v>2.9144279813884601E-2</v>
      </c>
      <c r="D212" s="581">
        <f>HLOOKUP(CONCATENATE(D$5,$B212),BECO_Resultados!$D$7:$HX$87,28,FALSE)</f>
        <v>1.4410302077648809E-2</v>
      </c>
      <c r="E212" s="581">
        <f>HLOOKUP(CONCATENATE(E$5,$B212),BECO_Resultados!$D$7:$HX$87,28,FALSE)</f>
        <v>9.6406157542890218E-3</v>
      </c>
      <c r="F212" s="581">
        <f>HLOOKUP(CONCATENATE(F$5,$B212),BECO_Resultados!$D$7:$HX$87,28,FALSE)</f>
        <v>2.2991929432465891E-2</v>
      </c>
      <c r="G212" s="581">
        <f>HLOOKUP(CONCATENATE(G$5,$B212),BECO_Resultados!$D$7:$HX$87,28,FALSE)</f>
        <v>1.3008107462855027E-2</v>
      </c>
      <c r="H212" s="581">
        <f>HLOOKUP(CONCATENATE(H$5,$B212),BECO_Resultados!$D$7:$HX$87,28,FALSE)</f>
        <v>2.4145460571610274E-2</v>
      </c>
      <c r="I212" s="581">
        <f>HLOOKUP(CONCATENATE(I$5,$B212),BECO_Resultados!$D$7:$HX$87,28,FALSE)</f>
        <v>1.1079174770483598E-2</v>
      </c>
    </row>
    <row r="213" spans="2:12" x14ac:dyDescent="0.25">
      <c r="B213" s="597" t="s">
        <v>39</v>
      </c>
      <c r="C213" s="581">
        <f>HLOOKUP(CONCATENATE(C$5,$B213),BECO_Resultados!$D$7:$HX$87,28,FALSE)</f>
        <v>-0.92041815566887419</v>
      </c>
      <c r="D213" s="581">
        <f>HLOOKUP(CONCATENATE(D$5,$B213),BECO_Resultados!$D$7:$HX$87,28,FALSE)</f>
        <v>0.86118829872197777</v>
      </c>
      <c r="E213" s="581">
        <f>HLOOKUP(CONCATENATE(E$5,$B213),BECO_Resultados!$D$7:$HX$87,28,FALSE)</f>
        <v>0.77916323078324234</v>
      </c>
      <c r="F213" s="581">
        <f>HLOOKUP(CONCATENATE(F$5,$B213),BECO_Resultados!$D$7:$HX$87,28,FALSE)</f>
        <v>-0.94707240509008328</v>
      </c>
      <c r="G213" s="581">
        <f>HLOOKUP(CONCATENATE(G$5,$B213),BECO_Resultados!$D$7:$HX$87,28,FALSE)</f>
        <v>0.50211035805675264</v>
      </c>
      <c r="H213" s="581">
        <f>HLOOKUP(CONCATENATE(H$5,$B213),BECO_Resultados!$D$7:$HX$87,28,FALSE)</f>
        <v>0.55669764320467274</v>
      </c>
      <c r="I213" s="581">
        <f>HLOOKUP(CONCATENATE(I$5,$B213),BECO_Resultados!$D$7:$HX$87,28,FALSE)</f>
        <v>0.98191820142081021</v>
      </c>
    </row>
    <row r="214" spans="2:12" x14ac:dyDescent="0.25">
      <c r="B214" s="597" t="s">
        <v>40</v>
      </c>
      <c r="C214" s="581">
        <f>HLOOKUP(CONCATENATE(C$5,$B214),BECO_Resultados!$D$7:$HX$87,28,FALSE)</f>
        <v>0</v>
      </c>
      <c r="D214" s="581">
        <f>HLOOKUP(CONCATENATE(D$5,$B214),BECO_Resultados!$D$7:$HX$87,28,FALSE)</f>
        <v>0</v>
      </c>
      <c r="E214" s="581">
        <f>HLOOKUP(CONCATENATE(E$5,$B214),BECO_Resultados!$D$7:$HX$87,28,FALSE)</f>
        <v>0</v>
      </c>
      <c r="F214" s="581">
        <f>HLOOKUP(CONCATENATE(F$5,$B214),BECO_Resultados!$D$7:$HX$87,28,FALSE)</f>
        <v>0</v>
      </c>
      <c r="G214" s="581">
        <f>HLOOKUP(CONCATENATE(G$5,$B214),BECO_Resultados!$D$7:$HX$87,28,FALSE)</f>
        <v>0</v>
      </c>
      <c r="H214" s="581">
        <f>HLOOKUP(CONCATENATE(H$5,$B214),BECO_Resultados!$D$7:$HX$87,28,FALSE)</f>
        <v>0</v>
      </c>
      <c r="I214" s="581">
        <f>HLOOKUP(CONCATENATE(I$5,$B214),BECO_Resultados!$D$7:$HX$87,28,FALSE)</f>
        <v>0</v>
      </c>
    </row>
    <row r="215" spans="2:12" x14ac:dyDescent="0.25">
      <c r="B215" s="597" t="s">
        <v>41</v>
      </c>
      <c r="C215" s="581">
        <f>HLOOKUP(CONCATENATE(C$5,$B215),BECO_Resultados!$D$7:$HX$87,28,FALSE)</f>
        <v>1.1247042004533114E-2</v>
      </c>
      <c r="D215" s="581">
        <f>HLOOKUP(CONCATENATE(D$5,$B215),BECO_Resultados!$D$7:$HX$87,28,FALSE)</f>
        <v>5.3139625496828817E-2</v>
      </c>
      <c r="E215" s="581">
        <f>HLOOKUP(CONCATENATE(E$5,$B215),BECO_Resultados!$D$7:$HX$87,28,FALSE)</f>
        <v>7.3417792766378331E-2</v>
      </c>
      <c r="F215" s="581">
        <f>HLOOKUP(CONCATENATE(F$5,$B215),BECO_Resultados!$D$7:$HX$87,28,FALSE)</f>
        <v>6.3787601474491768E-3</v>
      </c>
      <c r="G215" s="581">
        <f>HLOOKUP(CONCATENATE(G$5,$B215),BECO_Resultados!$D$7:$HX$87,28,FALSE)</f>
        <v>1.0264419405650646E-4</v>
      </c>
      <c r="H215" s="581">
        <f>HLOOKUP(CONCATENATE(H$5,$B215),BECO_Resultados!$D$7:$HX$87,28,FALSE)</f>
        <v>3.1446967132984241E-2</v>
      </c>
      <c r="I215" s="581">
        <f>HLOOKUP(CONCATENATE(I$5,$B215),BECO_Resultados!$D$7:$HX$87,28,FALSE)</f>
        <v>2.67017431217598E-2</v>
      </c>
    </row>
    <row r="216" spans="2:12" x14ac:dyDescent="0.25">
      <c r="B216" s="597" t="s">
        <v>42</v>
      </c>
      <c r="C216" s="581">
        <f>HLOOKUP(CONCATENATE(C$5,$B216),BECO_Resultados!$D$7:$HX$87,28,FALSE)</f>
        <v>1.0929891024705398E-2</v>
      </c>
      <c r="D216" s="581">
        <f>HLOOKUP(CONCATENATE(D$5,$B216),BECO_Resultados!$D$7:$HX$87,28,FALSE)</f>
        <v>5.8303375355915517E-3</v>
      </c>
      <c r="E216" s="581">
        <f>HLOOKUP(CONCATENATE(E$5,$B216),BECO_Resultados!$D$7:$HX$87,28,FALSE)</f>
        <v>9.2286842752323135E-3</v>
      </c>
      <c r="F216" s="581">
        <f>HLOOKUP(CONCATENATE(F$5,$B216),BECO_Resultados!$D$7:$HX$87,28,FALSE)</f>
        <v>-1.779042779463318E-2</v>
      </c>
      <c r="G216" s="581">
        <f>HLOOKUP(CONCATENATE(G$5,$B216),BECO_Resultados!$D$7:$HX$87,28,FALSE)</f>
        <v>-4.4314371715856973E-4</v>
      </c>
      <c r="H216" s="581">
        <f>HLOOKUP(CONCATENATE(H$5,$B216),BECO_Resultados!$D$7:$HX$87,28,FALSE)</f>
        <v>-5.6749650095088569E-3</v>
      </c>
      <c r="I216" s="581">
        <f>HLOOKUP(CONCATENATE(I$5,$B216),BECO_Resultados!$D$7:$HX$87,28,FALSE)</f>
        <v>-4.6194951007885489E-3</v>
      </c>
    </row>
    <row r="217" spans="2:12" x14ac:dyDescent="0.25">
      <c r="B217" s="597" t="s">
        <v>44</v>
      </c>
      <c r="C217" s="581">
        <f>HLOOKUP(CONCATENATE(C$5,$B217),BECO_Resultados!$D$7:$HX$87,28,FALSE)</f>
        <v>8.3527966111384688E-2</v>
      </c>
      <c r="D217" s="581">
        <f>HLOOKUP(CONCATENATE(D$5,$B217),BECO_Resultados!$D$7:$HX$87,28,FALSE)</f>
        <v>-1.4047082509466029E-2</v>
      </c>
      <c r="E217" s="581">
        <f>HLOOKUP(CONCATENATE(E$5,$B217),BECO_Resultados!$D$7:$HX$87,28,FALSE)</f>
        <v>0.20774148603057954</v>
      </c>
      <c r="F217" s="581">
        <f>HLOOKUP(CONCATENATE(F$5,$B217),BECO_Resultados!$D$7:$HX$87,28,FALSE)</f>
        <v>0.2586114539693331</v>
      </c>
      <c r="G217" s="581">
        <f>HLOOKUP(CONCATENATE(G$5,$B217),BECO_Resultados!$D$7:$HX$87,28,FALSE)</f>
        <v>0.24034658056656663</v>
      </c>
      <c r="H217" s="581">
        <f>HLOOKUP(CONCATENATE(H$5,$B217),BECO_Resultados!$D$7:$HX$87,28,FALSE)</f>
        <v>0.24386209103327103</v>
      </c>
      <c r="I217" s="581">
        <f>HLOOKUP(CONCATENATE(I$5,$B217),BECO_Resultados!$D$7:$HX$87,28,FALSE)</f>
        <v>0.20662867946923538</v>
      </c>
    </row>
    <row r="222" spans="2:12" ht="15" customHeight="1" x14ac:dyDescent="0.25">
      <c r="B222" s="601" t="s">
        <v>784</v>
      </c>
      <c r="C222" s="602"/>
      <c r="D222" s="602"/>
      <c r="E222" s="602"/>
      <c r="F222" s="602"/>
      <c r="G222" s="602"/>
      <c r="H222" s="602"/>
      <c r="I222" s="602"/>
      <c r="J222" s="602"/>
      <c r="K222" s="602"/>
      <c r="L222" s="603"/>
    </row>
    <row r="223" spans="2:12" x14ac:dyDescent="0.25">
      <c r="B223" s="267"/>
      <c r="C223" s="266">
        <v>2006</v>
      </c>
      <c r="D223" s="266">
        <v>2007</v>
      </c>
      <c r="E223" s="266">
        <v>2008</v>
      </c>
      <c r="F223" s="266">
        <v>2009</v>
      </c>
      <c r="G223" s="266">
        <v>2010</v>
      </c>
      <c r="H223" s="266">
        <v>2011</v>
      </c>
      <c r="I223" s="266">
        <v>2012</v>
      </c>
      <c r="J223" s="266">
        <v>2013</v>
      </c>
      <c r="K223" s="266">
        <v>2014</v>
      </c>
      <c r="L223" s="266">
        <v>2015</v>
      </c>
    </row>
    <row r="224" spans="2:12" x14ac:dyDescent="0.25">
      <c r="B224" s="205" t="s">
        <v>775</v>
      </c>
      <c r="C224" s="316">
        <f>-HLOOKUP(C$223 &amp; "HE",BECO_Resultados!$D$7:$HX$87,8,FALSE)</f>
        <v>184047.30540000001</v>
      </c>
      <c r="D224" s="316">
        <f>-HLOOKUP(D$223 &amp; "HE",BECO_Resultados!$D$7:$HX$87,8,FALSE)</f>
        <v>176929.40592000002</v>
      </c>
      <c r="E224" s="316">
        <f>-HLOOKUP(E$223 &amp; "HE",BECO_Resultados!$D$7:$HX$87,8,FALSE)</f>
        <v>206601.76296000002</v>
      </c>
      <c r="F224" s="316">
        <f>-HLOOKUP(F$223 &amp; "HE",BECO_Resultados!$D$7:$HX$87,8,FALSE)</f>
        <v>155300.45868000001</v>
      </c>
      <c r="G224" s="316">
        <f>-HLOOKUP(G$223 &amp; "HE",BECO_Resultados!$D$7:$HX$87,8,FALSE)</f>
        <v>188296.39908</v>
      </c>
      <c r="H224" s="316">
        <f>-HLOOKUP(H$223 &amp; "HE",BECO_Resultados!$D$7:$HX$87,8,FALSE)</f>
        <v>264634.09992000001</v>
      </c>
      <c r="I224" s="316">
        <f>-HLOOKUP(I$223 &amp; "HE",BECO_Resultados!$D$7:$HX$87,8,FALSE)</f>
        <v>202767.72048000002</v>
      </c>
      <c r="J224" s="316">
        <f>-HLOOKUP(J$223 &amp; "HE",BECO_Resultados!$D$7:$HX$87,8,FALSE)</f>
        <v>178024.00175999998</v>
      </c>
      <c r="K224" s="316">
        <f>-HLOOKUP(K$223 &amp; "HE",BECO_Resultados!$D$7:$HX$87,8,FALSE)</f>
        <v>180385.52651999998</v>
      </c>
      <c r="L224" s="316">
        <f>-HLOOKUP(L$223 &amp; "HE",BECO_Resultados!$D$7:$HX$87,8,FALSE)</f>
        <v>223233.00983999998</v>
      </c>
    </row>
    <row r="225" spans="2:12" x14ac:dyDescent="0.25">
      <c r="B225" s="265" t="s">
        <v>413</v>
      </c>
      <c r="C225" s="598">
        <f>-HLOOKUP(C$223 &amp; "CM",BECO_Resultados!$D$7:$HX$87,9,FALSE)</f>
        <v>23247.957129965791</v>
      </c>
      <c r="D225" s="598">
        <f>-HLOOKUP(D$223 &amp; "CM",BECO_Resultados!$D$7:$HX$87,9,FALSE)</f>
        <v>26767.325303231435</v>
      </c>
      <c r="E225" s="598">
        <f>-HLOOKUP(E$223 &amp; "CM",BECO_Resultados!$D$7:$HX$87,9,FALSE)</f>
        <v>23262.622345550939</v>
      </c>
      <c r="F225" s="598">
        <f>-HLOOKUP(F$223 &amp; "CM",BECO_Resultados!$D$7:$HX$87,9,FALSE)</f>
        <v>39151.157702296769</v>
      </c>
      <c r="G225" s="598">
        <f>-HLOOKUP(G$223 &amp; "CM",BECO_Resultados!$D$7:$HX$87,9,FALSE)</f>
        <v>41529.599417148078</v>
      </c>
      <c r="H225" s="598">
        <f>-HLOOKUP(H$223 &amp; "CM",BECO_Resultados!$D$7:$HX$87,9,FALSE)</f>
        <v>17671.028422503405</v>
      </c>
      <c r="I225" s="598">
        <f>-HLOOKUP(I$223 &amp; "CM",BECO_Resultados!$D$7:$HX$87,9,FALSE)</f>
        <v>28375.639201197959</v>
      </c>
      <c r="J225" s="598">
        <f>-HLOOKUP(J$223 &amp; "CM",BECO_Resultados!$D$7:$HX$87,9,FALSE)</f>
        <v>52771.087526721756</v>
      </c>
      <c r="K225" s="598">
        <f>-HLOOKUP(K$223 &amp; "CM",BECO_Resultados!$D$7:$HX$87,9,FALSE)</f>
        <v>56197.48117048345</v>
      </c>
      <c r="L225" s="598">
        <f>-HLOOKUP(L$223 &amp; "CM",BECO_Resultados!$D$7:$HX$87,9,FALSE)</f>
        <v>61671.260729412432</v>
      </c>
    </row>
    <row r="226" spans="2:12" x14ac:dyDescent="0.25">
      <c r="B226" s="205" t="s">
        <v>589</v>
      </c>
      <c r="C226" s="316">
        <f>-HLOOKUP(C$223 &amp; "GN",BECO_Resultados!$D$7:$HX$87,9,FALSE)</f>
        <v>71723.413103668208</v>
      </c>
      <c r="D226" s="316">
        <f>-HLOOKUP(D$223 &amp; "GN",BECO_Resultados!$D$7:$HX$87,9,FALSE)</f>
        <v>59891.506809695231</v>
      </c>
      <c r="E226" s="316">
        <f>-HLOOKUP(E$223 &amp; "GN",BECO_Resultados!$D$7:$HX$87,9,FALSE)</f>
        <v>51843.135612399899</v>
      </c>
      <c r="F226" s="316">
        <f>-HLOOKUP(F$223 &amp; "GN",BECO_Resultados!$D$7:$HX$87,9,FALSE)</f>
        <v>97797.803389173467</v>
      </c>
      <c r="G226" s="316">
        <f>-HLOOKUP(G$223 &amp; "GN",BECO_Resultados!$D$7:$HX$87,9,FALSE)</f>
        <v>107804.44944825328</v>
      </c>
      <c r="H226" s="316">
        <f>-HLOOKUP(H$223 &amp; "GN",BECO_Resultados!$D$7:$HX$87,9,FALSE)</f>
        <v>75288.122610561419</v>
      </c>
      <c r="I226" s="316">
        <f>-HLOOKUP(I$223 &amp; "GN",BECO_Resultados!$D$7:$HX$87,9,FALSE)</f>
        <v>79937.749678316133</v>
      </c>
      <c r="J226" s="316">
        <f>-HLOOKUP(J$223 &amp; "GN",BECO_Resultados!$D$7:$HX$87,9,FALSE)</f>
        <v>103632.40575693353</v>
      </c>
      <c r="K226" s="316">
        <f>-HLOOKUP(K$223 &amp; "GN",BECO_Resultados!$D$7:$HX$87,9,FALSE)</f>
        <v>116369.4053757276</v>
      </c>
      <c r="L226" s="316">
        <f>-HLOOKUP(L$223 &amp; "GN",BECO_Resultados!$D$7:$HX$87,9,FALSE)</f>
        <v>114530.41839434289</v>
      </c>
    </row>
    <row r="227" spans="2:12" x14ac:dyDescent="0.25">
      <c r="B227" s="265" t="s">
        <v>778</v>
      </c>
      <c r="C227" s="598">
        <f>-HLOOKUP(C$223 &amp; "PT",BECO_Resultados!$D$7:$HX$87,9,FALSE)</f>
        <v>0</v>
      </c>
      <c r="D227" s="598">
        <f>-HLOOKUP(D$223 &amp; "PT",BECO_Resultados!$D$7:$HX$87,9,FALSE)</f>
        <v>0</v>
      </c>
      <c r="E227" s="598">
        <f>-HLOOKUP(E$223 &amp; "PT",BECO_Resultados!$D$7:$HX$87,9,FALSE)</f>
        <v>0</v>
      </c>
      <c r="F227" s="598">
        <f>-HLOOKUP(F$223 &amp; "PT",BECO_Resultados!$D$7:$HX$87,9,FALSE)</f>
        <v>0</v>
      </c>
      <c r="G227" s="598">
        <f>-HLOOKUP(G$223 &amp; "PT",BECO_Resultados!$D$7:$HX$87,9,FALSE)</f>
        <v>0</v>
      </c>
      <c r="H227" s="598">
        <f>-HLOOKUP(H$223 &amp; "PT",BECO_Resultados!$D$7:$HX$87,9,FALSE)</f>
        <v>0</v>
      </c>
      <c r="I227" s="598">
        <f>-HLOOKUP(I$223 &amp; "PT",BECO_Resultados!$D$7:$HX$87,9,FALSE)</f>
        <v>0</v>
      </c>
      <c r="J227" s="598">
        <f>-HLOOKUP(J$223 &amp; "PT",BECO_Resultados!$D$7:$HX$87,9,FALSE)</f>
        <v>0</v>
      </c>
      <c r="K227" s="598">
        <f>-HLOOKUP(K$223 &amp; "PT",BECO_Resultados!$D$7:$HX$87,9,FALSE)</f>
        <v>0</v>
      </c>
      <c r="L227" s="598">
        <f>-HLOOKUP(L$223 &amp; "PT",BECO_Resultados!$D$7:$HX$87,9,FALSE)</f>
        <v>0</v>
      </c>
    </row>
    <row r="228" spans="2:12" x14ac:dyDescent="0.25">
      <c r="B228" s="205" t="s">
        <v>776</v>
      </c>
      <c r="C228" s="316">
        <f>-HLOOKUP(C$223 &amp; "DO",BECO_Resultados!$D$7:$HX$87,9,FALSE)</f>
        <v>6.1334836515199989</v>
      </c>
      <c r="D228" s="316">
        <f>-HLOOKUP(D$223 &amp; "DO",BECO_Resultados!$D$7:$HX$87,9,FALSE)</f>
        <v>23.17305810099672</v>
      </c>
      <c r="E228" s="316">
        <f>-HLOOKUP(E$223 &amp; "DO",BECO_Resultados!$D$7:$HX$87,9,FALSE)</f>
        <v>4.3225899643550942</v>
      </c>
      <c r="F228" s="316">
        <f>-HLOOKUP(F$223 &amp; "DO",BECO_Resultados!$D$7:$HX$87,9,FALSE)</f>
        <v>2273.0009352783977</v>
      </c>
      <c r="G228" s="316">
        <f>-HLOOKUP(G$223 &amp; "DO",BECO_Resultados!$D$7:$HX$87,9,FALSE)</f>
        <v>3943.7357292243169</v>
      </c>
      <c r="H228" s="316">
        <f>-HLOOKUP(H$223 &amp; "DO",BECO_Resultados!$D$7:$HX$87,9,FALSE)</f>
        <v>40.370219660479997</v>
      </c>
      <c r="I228" s="316">
        <f>-HLOOKUP(I$223 &amp; "DO",BECO_Resultados!$D$7:$HX$87,9,FALSE)</f>
        <v>1725.8105740444776</v>
      </c>
      <c r="J228" s="316">
        <f>-HLOOKUP(J$223 &amp; "DO",BECO_Resultados!$D$7:$HX$87,9,FALSE)</f>
        <v>1633.1352872484756</v>
      </c>
      <c r="K228" s="316">
        <f>-HLOOKUP(K$223 &amp; "DO",BECO_Resultados!$D$7:$HX$87,9,FALSE)</f>
        <v>1309.2136370458534</v>
      </c>
      <c r="L228" s="316">
        <f>-HLOOKUP(L$223 &amp; "DO",BECO_Resultados!$D$7:$HX$87,9,FALSE)</f>
        <v>12371.721287618353</v>
      </c>
    </row>
    <row r="229" spans="2:12" x14ac:dyDescent="0.25">
      <c r="B229" s="265" t="s">
        <v>777</v>
      </c>
      <c r="C229" s="598">
        <f>-HLOOKUP(C$223 &amp; "FO",BECO_Resultados!$D$7:$HX$87,9,FALSE)</f>
        <v>602.31030384721851</v>
      </c>
      <c r="D229" s="598">
        <f>-HLOOKUP(D$223 &amp; "FO",BECO_Resultados!$D$7:$HX$87,9,FALSE)</f>
        <v>426.58455648393959</v>
      </c>
      <c r="E229" s="598">
        <f>-HLOOKUP(E$223 &amp; "FO",BECO_Resultados!$D$7:$HX$87,9,FALSE)</f>
        <v>234.9732106936444</v>
      </c>
      <c r="F229" s="598">
        <f>-HLOOKUP(F$223 &amp; "FO",BECO_Resultados!$D$7:$HX$87,9,FALSE)</f>
        <v>1156.3283150286716</v>
      </c>
      <c r="G229" s="598">
        <f>-HLOOKUP(G$223 &amp; "FO",BECO_Resultados!$D$7:$HX$87,9,FALSE)</f>
        <v>2123.2284974446834</v>
      </c>
      <c r="H229" s="598">
        <f>-HLOOKUP(H$223 &amp; "FO",BECO_Resultados!$D$7:$HX$87,9,FALSE)</f>
        <v>1676.5298850553229</v>
      </c>
      <c r="I229" s="598">
        <f>-HLOOKUP(I$223 &amp; "FO",BECO_Resultados!$D$7:$HX$87,9,FALSE)</f>
        <v>2459.0904939687175</v>
      </c>
      <c r="J229" s="598">
        <f>-HLOOKUP(J$223 &amp; "FO",BECO_Resultados!$D$7:$HX$87,9,FALSE)</f>
        <v>1669.0489701865833</v>
      </c>
      <c r="K229" s="598">
        <f>-HLOOKUP(K$223 &amp; "FO",BECO_Resultados!$D$7:$HX$87,9,FALSE)</f>
        <v>1405.501321969173</v>
      </c>
      <c r="L229" s="598">
        <f>-HLOOKUP(L$223 &amp; "FO",BECO_Resultados!$D$7:$HX$87,9,FALSE)</f>
        <v>6650.098513302145</v>
      </c>
    </row>
    <row r="230" spans="2:12" x14ac:dyDescent="0.25">
      <c r="B230" s="205" t="s">
        <v>782</v>
      </c>
      <c r="C230" s="316">
        <f>-HLOOKUP(C$223 &amp; "KJ",BECO_Resultados!$D$7:$HX$87,9,FALSE)</f>
        <v>1.7174705504449557</v>
      </c>
      <c r="D230" s="316">
        <f>-HLOOKUP(D$223 &amp; "KJ",BECO_Resultados!$D$7:$HX$87,9,FALSE)</f>
        <v>0</v>
      </c>
      <c r="E230" s="316">
        <f>-HLOOKUP(E$223 &amp; "KJ",BECO_Resultados!$D$7:$HX$87,9,FALSE)</f>
        <v>0</v>
      </c>
      <c r="F230" s="316">
        <f>-HLOOKUP(F$223 &amp; "KJ",BECO_Resultados!$D$7:$HX$87,9,FALSE)</f>
        <v>56.316242038550143</v>
      </c>
      <c r="G230" s="316">
        <f>-HLOOKUP(G$223 &amp; "KJ",BECO_Resultados!$D$7:$HX$87,9,FALSE)</f>
        <v>11.622045349855359</v>
      </c>
      <c r="H230" s="316">
        <f>-HLOOKUP(H$223 &amp; "KJ",BECO_Resultados!$D$7:$HX$87,9,FALSE)</f>
        <v>0</v>
      </c>
      <c r="I230" s="316">
        <f>-HLOOKUP(I$223 &amp; "KJ",BECO_Resultados!$D$7:$HX$87,9,FALSE)</f>
        <v>71.69997626205631</v>
      </c>
      <c r="J230" s="316">
        <f>-HLOOKUP(J$223 &amp; "KJ",BECO_Resultados!$D$7:$HX$87,9,FALSE)</f>
        <v>82.874298311322676</v>
      </c>
      <c r="K230" s="316">
        <f>-HLOOKUP(K$223 &amp; "KJ",BECO_Resultados!$D$7:$HX$87,9,FALSE)</f>
        <v>25.736329660807964</v>
      </c>
      <c r="L230" s="316">
        <f>-HLOOKUP(L$223 &amp; "KJ",BECO_Resultados!$D$7:$HX$87,9,FALSE)</f>
        <v>405.92617576564254</v>
      </c>
    </row>
    <row r="231" spans="2:12" x14ac:dyDescent="0.25">
      <c r="B231" s="265" t="s">
        <v>779</v>
      </c>
      <c r="C231" s="598">
        <f>-HLOOKUP(C$223 &amp; "GL",BECO_Resultados!$D$7:$HX$87,9,FALSE)</f>
        <v>0</v>
      </c>
      <c r="D231" s="598">
        <f>-HLOOKUP(D$223 &amp; "GL",BECO_Resultados!$D$7:$HX$87,9,FALSE)</f>
        <v>0</v>
      </c>
      <c r="E231" s="598">
        <f>-HLOOKUP(E$223 &amp; "GL",BECO_Resultados!$D$7:$HX$87,9,FALSE)</f>
        <v>0</v>
      </c>
      <c r="F231" s="598">
        <f>-HLOOKUP(F$223 &amp; "GL",BECO_Resultados!$D$7:$HX$87,9,FALSE)</f>
        <v>0</v>
      </c>
      <c r="G231" s="598">
        <f>-HLOOKUP(G$223 &amp; "GL",BECO_Resultados!$D$7:$HX$87,9,FALSE)</f>
        <v>0</v>
      </c>
      <c r="H231" s="598">
        <f>-HLOOKUP(H$223 &amp; "GL",BECO_Resultados!$D$7:$HX$87,9,FALSE)</f>
        <v>0</v>
      </c>
      <c r="I231" s="598">
        <f>-HLOOKUP(I$223 &amp; "GL",BECO_Resultados!$D$7:$HX$87,9,FALSE)</f>
        <v>0</v>
      </c>
      <c r="J231" s="598">
        <f>-HLOOKUP(J$223 &amp; "GL",BECO_Resultados!$D$7:$HX$87,9,FALSE)</f>
        <v>0</v>
      </c>
      <c r="K231" s="598">
        <f>-HLOOKUP(K$223 &amp; "GL",BECO_Resultados!$D$7:$HX$87,9,FALSE)</f>
        <v>0</v>
      </c>
      <c r="L231" s="598">
        <f>-HLOOKUP(L$223 &amp; "GL",BECO_Resultados!$D$7:$HX$87,9,FALSE)</f>
        <v>0</v>
      </c>
    </row>
    <row r="232" spans="2:12" x14ac:dyDescent="0.25">
      <c r="B232" s="205" t="s">
        <v>213</v>
      </c>
      <c r="C232" s="316">
        <f>-HLOOKUP(C$223 &amp; "BZ",BECO_Resultados!$D$7:$HX$87,9,FALSE)</f>
        <v>0</v>
      </c>
      <c r="D232" s="316">
        <f>-HLOOKUP(D$223 &amp; "BZ",BECO_Resultados!$D$7:$HX$87,9,FALSE)</f>
        <v>0</v>
      </c>
      <c r="E232" s="316">
        <f>-HLOOKUP(E$223 &amp; "BZ",BECO_Resultados!$D$7:$HX$87,9,FALSE)</f>
        <v>0</v>
      </c>
      <c r="F232" s="316">
        <f>-HLOOKUP(F$223 &amp; "BZ",BECO_Resultados!$D$7:$HX$87,9,FALSE)</f>
        <v>0</v>
      </c>
      <c r="G232" s="316">
        <f>-HLOOKUP(G$223 &amp; "BZ",BECO_Resultados!$D$7:$HX$87,9,FALSE)</f>
        <v>0</v>
      </c>
      <c r="H232" s="316">
        <f>-HLOOKUP(H$223 &amp; "BZ",BECO_Resultados!$D$7:$HX$87,9,FALSE)</f>
        <v>0</v>
      </c>
      <c r="I232" s="316">
        <f>-HLOOKUP(I$223 &amp; "BZ",BECO_Resultados!$D$7:$HX$87,9,FALSE)</f>
        <v>0</v>
      </c>
      <c r="J232" s="316">
        <f>-HLOOKUP(J$223 &amp; "BZ",BECO_Resultados!$D$7:$HX$87,9,FALSE)</f>
        <v>0</v>
      </c>
      <c r="K232" s="316">
        <f>-HLOOKUP(K$223 &amp; "BZ",BECO_Resultados!$D$7:$HX$87,9,FALSE)</f>
        <v>0</v>
      </c>
      <c r="L232" s="316">
        <f>-HLOOKUP(L$223 &amp; "BZ",BECO_Resultados!$D$7:$HX$87,9,FALSE)</f>
        <v>0</v>
      </c>
    </row>
    <row r="233" spans="2:12" x14ac:dyDescent="0.25">
      <c r="B233" s="265" t="s">
        <v>780</v>
      </c>
      <c r="C233" s="598">
        <f>-HLOOKUP(C$223 &amp; "OR",BECO_Resultados!$D$7:$HX$87,10,FALSE)</f>
        <v>226.73301404399905</v>
      </c>
      <c r="D233" s="598">
        <f>-HLOOKUP(D$223 &amp; "OR",BECO_Resultados!$D$7:$HX$87,10,FALSE)</f>
        <v>179.60750971199909</v>
      </c>
      <c r="E233" s="598">
        <f>-HLOOKUP(E$223 &amp; "OR",BECO_Resultados!$D$7:$HX$87,10,FALSE)</f>
        <v>194.10540015599895</v>
      </c>
      <c r="F233" s="598">
        <f>-HLOOKUP(F$223 &amp; "OR",BECO_Resultados!$D$7:$HX$87,10,FALSE)</f>
        <v>207.74813050799892</v>
      </c>
      <c r="G233" s="598">
        <f>-HLOOKUP(G$223 &amp; "OR",BECO_Resultados!$D$7:$HX$87,10,FALSE)</f>
        <v>138.85171167599896</v>
      </c>
      <c r="H233" s="598">
        <f>-HLOOKUP(H$223 &amp; "OR",BECO_Resultados!$D$7:$HX$87,10,FALSE)</f>
        <v>148.57900048799894</v>
      </c>
      <c r="I233" s="598">
        <f>-HLOOKUP(I$223 &amp; "OR",BECO_Resultados!$D$7:$HX$87,10,FALSE)</f>
        <v>197.47696078799899</v>
      </c>
      <c r="J233" s="598">
        <f>-HLOOKUP(J$223 &amp; "OR",BECO_Resultados!$D$7:$HX$87,10,FALSE)</f>
        <v>207.44928935999889</v>
      </c>
      <c r="K233" s="598">
        <f>-HLOOKUP(K$223 &amp; "OR",BECO_Resultados!$D$7:$HX$87,10,FALSE)</f>
        <v>252.82907236800003</v>
      </c>
      <c r="L233" s="598">
        <f>-HLOOKUP(L$223 &amp; "OR",BECO_Resultados!$D$7:$HX$87,10,FALSE)</f>
        <v>246.15881391600001</v>
      </c>
    </row>
    <row r="234" spans="2:12" ht="15.75" thickBot="1" x14ac:dyDescent="0.3">
      <c r="B234" s="262"/>
      <c r="C234" s="599">
        <f>SUM(C224:C233)</f>
        <v>279855.56990572723</v>
      </c>
      <c r="D234" s="599">
        <f t="shared" ref="D234:L234" si="0">SUM(D224:D233)</f>
        <v>264217.60315722361</v>
      </c>
      <c r="E234" s="599">
        <f t="shared" si="0"/>
        <v>282140.92211876489</v>
      </c>
      <c r="F234" s="599">
        <f t="shared" si="0"/>
        <v>295942.81339432392</v>
      </c>
      <c r="G234" s="599">
        <f t="shared" si="0"/>
        <v>343847.88592909626</v>
      </c>
      <c r="H234" s="599">
        <f t="shared" si="0"/>
        <v>359458.73005826859</v>
      </c>
      <c r="I234" s="599">
        <f t="shared" si="0"/>
        <v>315535.18736457737</v>
      </c>
      <c r="J234" s="599">
        <f t="shared" si="0"/>
        <v>338020.00288876164</v>
      </c>
      <c r="K234" s="599">
        <f t="shared" si="0"/>
        <v>355945.69342725485</v>
      </c>
      <c r="L234" s="599">
        <f t="shared" si="0"/>
        <v>419108.59375435737</v>
      </c>
    </row>
    <row r="236" spans="2:12" x14ac:dyDescent="0.25">
      <c r="B236" s="601" t="s">
        <v>785</v>
      </c>
      <c r="C236" s="602"/>
      <c r="D236" s="602"/>
      <c r="E236" s="602"/>
      <c r="F236" s="602"/>
      <c r="G236" s="602"/>
      <c r="H236" s="602"/>
      <c r="I236" s="602"/>
      <c r="J236" s="602"/>
      <c r="K236" s="602"/>
      <c r="L236" s="603"/>
    </row>
    <row r="237" spans="2:12" x14ac:dyDescent="0.25">
      <c r="B237" s="267"/>
      <c r="C237" s="266">
        <v>2006</v>
      </c>
      <c r="D237" s="266">
        <v>2007</v>
      </c>
      <c r="E237" s="266">
        <v>2008</v>
      </c>
      <c r="F237" s="266">
        <v>2009</v>
      </c>
      <c r="G237" s="266">
        <v>2010</v>
      </c>
      <c r="H237" s="266">
        <v>2011</v>
      </c>
      <c r="I237" s="266">
        <v>2012</v>
      </c>
      <c r="J237" s="266">
        <v>2013</v>
      </c>
      <c r="K237" s="266">
        <v>2014</v>
      </c>
      <c r="L237" s="266">
        <v>2015</v>
      </c>
    </row>
    <row r="238" spans="2:12" x14ac:dyDescent="0.25">
      <c r="B238" s="205" t="s">
        <v>775</v>
      </c>
      <c r="C238" s="316">
        <f>-HLOOKUP(C$223 &amp; "HE",BEN!$D$5:$FN$182,105,FALSE)</f>
        <v>188411.107896</v>
      </c>
      <c r="D238" s="316">
        <f>-HLOOKUP(D$223 &amp; "HE",BEN!$D$5:$FN$182,105,FALSE)</f>
        <v>188396.705304</v>
      </c>
      <c r="E238" s="316">
        <f>-HLOOKUP(E$223 &amp; "HE",BEN!$D$5:$FN$182,105,FALSE)</f>
        <v>188396.705304</v>
      </c>
      <c r="F238" s="316">
        <f>-HLOOKUP(F$223 &amp; "HE",BEN!$D$5:$FN$182,105,FALSE)</f>
        <v>175049.103168</v>
      </c>
      <c r="G238" s="316">
        <f>-HLOOKUP(G$223 &amp; "HE",BEN!$D$5:$FN$182,105,FALSE)</f>
        <v>173176.76620799999</v>
      </c>
      <c r="H238" s="316">
        <f>-HLOOKUP(H$223 &amp; "HE",BEN!$D$5:$FN$182,105,FALSE)</f>
        <v>209514.50582399999</v>
      </c>
      <c r="I238" s="316">
        <f>-HLOOKUP(I$223 &amp; "HE",BEN!$D$5:$FN$182,105,FALSE)</f>
        <v>203958.70595999999</v>
      </c>
      <c r="J238" s="316"/>
      <c r="K238" s="316"/>
      <c r="L238" s="316"/>
    </row>
    <row r="239" spans="2:12" x14ac:dyDescent="0.25">
      <c r="B239" s="265" t="s">
        <v>413</v>
      </c>
      <c r="C239" s="598">
        <f>-HLOOKUP(C$223 &amp; "CM",BEN!$D$5:$FN$182,106,FALSE)</f>
        <v>28221.125400000001</v>
      </c>
      <c r="D239" s="598">
        <f>-HLOOKUP(D$223 &amp; "CM",BEN!$D$5:$FN$182,106,FALSE)</f>
        <v>28221.125400000001</v>
      </c>
      <c r="E239" s="598">
        <f>-HLOOKUP(E$223 &amp; "CM",BEN!$D$5:$FN$182,106,FALSE)</f>
        <v>26561.0592</v>
      </c>
      <c r="F239" s="598">
        <f>-HLOOKUP(F$223 &amp; "CM",BEN!$D$5:$FN$182,106,FALSE)</f>
        <v>42998.436000000002</v>
      </c>
      <c r="G239" s="598">
        <f>-HLOOKUP(G$223 &amp; "CM",BEN!$D$5:$FN$182,106,FALSE)</f>
        <v>41528.869200000001</v>
      </c>
      <c r="H239" s="598">
        <f>-HLOOKUP(H$223 &amp; "CM",BEN!$D$5:$FN$182,106,FALSE)</f>
        <v>17662.015800000001</v>
      </c>
      <c r="I239" s="598">
        <f>-HLOOKUP(I$223 &amp; "CM",BEN!$D$5:$FN$182,106,FALSE)</f>
        <v>28384.410599999999</v>
      </c>
      <c r="J239" s="598"/>
      <c r="K239" s="598"/>
      <c r="L239" s="598"/>
    </row>
    <row r="240" spans="2:12" x14ac:dyDescent="0.25">
      <c r="B240" s="205" t="s">
        <v>589</v>
      </c>
      <c r="C240" s="316">
        <f>-HLOOKUP(C$223 &amp; "GN",BEN!$D$5:$FN$182,106,FALSE)</f>
        <v>66512.593368000002</v>
      </c>
      <c r="D240" s="316">
        <f>-HLOOKUP(D$223 &amp; "GN",BEN!$D$5:$FN$182,106,FALSE)</f>
        <v>66512.593368000002</v>
      </c>
      <c r="E240" s="316">
        <f>-HLOOKUP(E$223 &amp; "GN",BEN!$D$5:$FN$182,106,FALSE)</f>
        <v>48275.269379999998</v>
      </c>
      <c r="F240" s="316">
        <f>-HLOOKUP(F$223 &amp; "GN",BEN!$D$5:$FN$182,106,FALSE)</f>
        <v>97267.687358399999</v>
      </c>
      <c r="G240" s="316">
        <f>-HLOOKUP(G$223 &amp; "GN",BEN!$D$5:$FN$182,106,FALSE)</f>
        <v>107220.57343920002</v>
      </c>
      <c r="H240" s="316">
        <f>-HLOOKUP(H$223 &amp; "GN",BEN!$D$5:$FN$182,106,FALSE)</f>
        <v>76321.461902399999</v>
      </c>
      <c r="I240" s="316">
        <f>-HLOOKUP(I$223 &amp; "GN",BEN!$D$5:$FN$182,106,FALSE)</f>
        <v>79985.581790400014</v>
      </c>
      <c r="J240" s="316"/>
      <c r="K240" s="316"/>
      <c r="L240" s="316"/>
    </row>
    <row r="241" spans="2:12" x14ac:dyDescent="0.25">
      <c r="B241" s="265" t="s">
        <v>778</v>
      </c>
      <c r="C241" s="598">
        <f>-HLOOKUP(C$223 &amp; "PT",BEN!$D$5:$FN$182,106,FALSE)</f>
        <v>0</v>
      </c>
      <c r="D241" s="598">
        <f>-HLOOKUP(D$223 &amp; "PT",BEN!$D$5:$FN$182,106,FALSE)</f>
        <v>0</v>
      </c>
      <c r="E241" s="598">
        <f>-HLOOKUP(E$223 &amp; "PT",BEN!$D$5:$FN$182,106,FALSE)</f>
        <v>0</v>
      </c>
      <c r="F241" s="598">
        <f>-HLOOKUP(F$223 &amp; "PT",BEN!$D$5:$FN$182,106,FALSE)</f>
        <v>0</v>
      </c>
      <c r="G241" s="598">
        <f>-HLOOKUP(G$223 &amp; "PT",BEN!$D$5:$FN$182,106,FALSE)</f>
        <v>0</v>
      </c>
      <c r="H241" s="598">
        <f>-HLOOKUP(H$223 &amp; "PT",BEN!$D$5:$FN$182,106,FALSE)</f>
        <v>0</v>
      </c>
      <c r="I241" s="598">
        <f>-HLOOKUP(I$223 &amp; "PT",BEN!$D$5:$FN$182,106,FALSE)</f>
        <v>0</v>
      </c>
      <c r="J241" s="598"/>
      <c r="K241" s="598"/>
      <c r="L241" s="598"/>
    </row>
    <row r="242" spans="2:12" x14ac:dyDescent="0.25">
      <c r="B242" s="205" t="s">
        <v>776</v>
      </c>
      <c r="C242" s="316">
        <f>-HLOOKUP(C$223 &amp; "DO",BEN!$D$5:$FN$182,106,FALSE)</f>
        <v>0</v>
      </c>
      <c r="D242" s="316">
        <f>-HLOOKUP(D$223 &amp; "DO",BEN!$D$5:$FN$182,106,FALSE)</f>
        <v>0</v>
      </c>
      <c r="E242" s="316">
        <f>-HLOOKUP(E$223 &amp; "DO",BEN!$D$5:$FN$182,106,FALSE)</f>
        <v>0</v>
      </c>
      <c r="F242" s="316">
        <f>-HLOOKUP(F$223 &amp; "DO",BEN!$D$5:$FN$182,106,FALSE)</f>
        <v>2241.7801919999997</v>
      </c>
      <c r="G242" s="316">
        <f>-HLOOKUP(G$223 &amp; "DO",BEN!$D$5:$FN$182,106,FALSE)</f>
        <v>3888.4486319999996</v>
      </c>
      <c r="H242" s="316">
        <f>-HLOOKUP(H$223 &amp; "DO",BEN!$D$5:$FN$182,106,FALSE)</f>
        <v>40.444488</v>
      </c>
      <c r="I242" s="316">
        <f>-HLOOKUP(I$223 &amp; "DO",BEN!$D$5:$FN$182,106,FALSE)</f>
        <v>1698.6684959999998</v>
      </c>
      <c r="J242" s="316"/>
      <c r="K242" s="316"/>
      <c r="L242" s="316"/>
    </row>
    <row r="243" spans="2:12" x14ac:dyDescent="0.25">
      <c r="B243" s="265" t="s">
        <v>777</v>
      </c>
      <c r="C243" s="598">
        <f>-HLOOKUP(C$223 &amp; "FO",BEN!$D$5:$FN$182,106,FALSE)</f>
        <v>817.93324799999994</v>
      </c>
      <c r="D243" s="598">
        <f>-HLOOKUP(D$223 &amp; "FO",BEN!$D$5:$FN$182,106,FALSE)</f>
        <v>830.32617599999992</v>
      </c>
      <c r="E243" s="598">
        <f>-HLOOKUP(E$223 &amp; "FO",BEN!$D$5:$FN$182,106,FALSE)</f>
        <v>830.32617599999992</v>
      </c>
      <c r="F243" s="598">
        <f>-HLOOKUP(F$223 &amp; "FO",BEN!$D$5:$FN$182,106,FALSE)</f>
        <v>1220.7034079999999</v>
      </c>
      <c r="G243" s="598">
        <f>-HLOOKUP(G$223 &amp; "FO",BEN!$D$5:$FN$182,106,FALSE)</f>
        <v>2125.3871519999998</v>
      </c>
      <c r="H243" s="598">
        <f>-HLOOKUP(H$223 &amp; "FO",BEN!$D$5:$FN$182,106,FALSE)</f>
        <v>1679.2417439999999</v>
      </c>
      <c r="I243" s="598">
        <f>-HLOOKUP(I$223 &amp; "FO",BEN!$D$5:$FN$182,106,FALSE)</f>
        <v>2453.7997439999999</v>
      </c>
      <c r="J243" s="598"/>
      <c r="K243" s="598"/>
      <c r="L243" s="598"/>
    </row>
    <row r="244" spans="2:12" x14ac:dyDescent="0.25">
      <c r="B244" s="205" t="s">
        <v>782</v>
      </c>
      <c r="C244" s="316">
        <f>-HLOOKUP(C$223 &amp; "KJ",BEN!$D$5:$FN$182,106,FALSE)</f>
        <v>0</v>
      </c>
      <c r="D244" s="316">
        <f>-HLOOKUP(D$223 &amp; "KJ",BEN!$D$5:$FN$182,106,FALSE)</f>
        <v>0</v>
      </c>
      <c r="E244" s="316">
        <f>-HLOOKUP(E$223 &amp; "KJ",BEN!$D$5:$FN$182,106,FALSE)</f>
        <v>0</v>
      </c>
      <c r="F244" s="316">
        <f>-HLOOKUP(F$223 &amp; "KJ",BEN!$D$5:$FN$182,106,FALSE)</f>
        <v>0</v>
      </c>
      <c r="G244" s="316">
        <f>-HLOOKUP(G$223 &amp; "KJ",BEN!$D$5:$FN$182,106,FALSE)</f>
        <v>0</v>
      </c>
      <c r="H244" s="316">
        <f>-HLOOKUP(H$223 &amp; "KJ",BEN!$D$5:$FN$182,106,FALSE)</f>
        <v>0</v>
      </c>
      <c r="I244" s="316">
        <f>-HLOOKUP(I$223 &amp; "KJ",BEN!$D$5:$FN$182,106,FALSE)</f>
        <v>86.666759999999996</v>
      </c>
      <c r="J244" s="316"/>
      <c r="K244" s="316"/>
      <c r="L244" s="316"/>
    </row>
    <row r="245" spans="2:12" x14ac:dyDescent="0.25">
      <c r="B245" s="265" t="s">
        <v>779</v>
      </c>
      <c r="C245" s="598">
        <f>-HLOOKUP(C$223 &amp; "GL",BEN!$D$5:$FN$182,106,FALSE)</f>
        <v>0</v>
      </c>
      <c r="D245" s="598">
        <f>-HLOOKUP(D$223 &amp; "GL",BEN!$D$5:$FN$182,106,FALSE)</f>
        <v>0</v>
      </c>
      <c r="E245" s="598">
        <f>-HLOOKUP(E$223 &amp; "GL",BEN!$D$5:$FN$182,106,FALSE)</f>
        <v>0</v>
      </c>
      <c r="F245" s="598">
        <f>-HLOOKUP(F$223 &amp; "GL",BEN!$D$5:$FN$182,106,FALSE)</f>
        <v>0</v>
      </c>
      <c r="G245" s="598">
        <f>-HLOOKUP(G$223 &amp; "GL",BEN!$D$5:$FN$182,106,FALSE)</f>
        <v>0</v>
      </c>
      <c r="H245" s="598">
        <f>-HLOOKUP(H$223 &amp; "GL",BEN!$D$5:$FN$182,106,FALSE)</f>
        <v>0</v>
      </c>
      <c r="I245" s="598">
        <f>-HLOOKUP(I$223 &amp; "GL",BEN!$D$5:$FN$182,106,FALSE)</f>
        <v>0</v>
      </c>
      <c r="J245" s="598"/>
      <c r="K245" s="598"/>
      <c r="L245" s="598"/>
    </row>
    <row r="246" spans="2:12" x14ac:dyDescent="0.25">
      <c r="B246" s="205" t="s">
        <v>213</v>
      </c>
      <c r="C246" s="316">
        <f>-HLOOKUP(C$223 &amp; "BZ",BEN!$D$5:$FN$182,106,FALSE)</f>
        <v>0</v>
      </c>
      <c r="D246" s="316">
        <f>-HLOOKUP(D$223 &amp; "BZ",BEN!$D$5:$FN$182,106,FALSE)</f>
        <v>0</v>
      </c>
      <c r="E246" s="316">
        <f>-HLOOKUP(E$223 &amp; "BZ",BEN!$D$5:$FN$182,106,FALSE)</f>
        <v>0</v>
      </c>
      <c r="F246" s="316">
        <f>-HLOOKUP(F$223 &amp; "BZ",BEN!$D$5:$FN$182,106,FALSE)</f>
        <v>0</v>
      </c>
      <c r="G246" s="316">
        <f>-HLOOKUP(G$223 &amp; "BZ",BEN!$D$5:$FN$182,106,FALSE)</f>
        <v>0</v>
      </c>
      <c r="H246" s="316">
        <f>-HLOOKUP(H$223 &amp; "BZ",BEN!$D$5:$FN$182,106,FALSE)</f>
        <v>0</v>
      </c>
      <c r="I246" s="316">
        <f>-HLOOKUP(I$223 &amp; "BZ",BEN!$D$5:$FN$182,106,FALSE)</f>
        <v>0</v>
      </c>
      <c r="J246" s="316"/>
      <c r="K246" s="316"/>
      <c r="L246" s="316"/>
    </row>
    <row r="247" spans="2:12" x14ac:dyDescent="0.25">
      <c r="B247" s="265" t="s">
        <v>780</v>
      </c>
      <c r="C247" s="598"/>
      <c r="D247" s="598"/>
      <c r="E247" s="598"/>
      <c r="F247" s="598"/>
      <c r="G247" s="598"/>
      <c r="H247" s="598"/>
      <c r="I247" s="598"/>
      <c r="J247" s="598"/>
      <c r="K247" s="598"/>
      <c r="L247" s="598"/>
    </row>
    <row r="248" spans="2:12" ht="15.75" thickBot="1" x14ac:dyDescent="0.3">
      <c r="B248" s="262"/>
      <c r="C248" s="599">
        <f>SUM(C238:C247)</f>
        <v>283962.75991199998</v>
      </c>
      <c r="D248" s="599">
        <f t="shared" ref="D248:L248" si="1">SUM(D238:D247)</f>
        <v>283960.75024799997</v>
      </c>
      <c r="E248" s="599">
        <f t="shared" si="1"/>
        <v>264063.36005999998</v>
      </c>
      <c r="F248" s="599">
        <f t="shared" si="1"/>
        <v>318777.71012639994</v>
      </c>
      <c r="G248" s="599">
        <f t="shared" si="1"/>
        <v>327940.04463119997</v>
      </c>
      <c r="H248" s="599">
        <f t="shared" si="1"/>
        <v>305217.66975840001</v>
      </c>
      <c r="I248" s="599">
        <f t="shared" si="1"/>
        <v>316567.83335040003</v>
      </c>
      <c r="J248" s="599">
        <f t="shared" si="1"/>
        <v>0</v>
      </c>
      <c r="K248" s="599">
        <f t="shared" si="1"/>
        <v>0</v>
      </c>
      <c r="L248" s="599">
        <f t="shared" si="1"/>
        <v>0</v>
      </c>
    </row>
    <row r="251" spans="2:12" x14ac:dyDescent="0.25">
      <c r="B251" s="601" t="s">
        <v>788</v>
      </c>
      <c r="C251" s="602"/>
      <c r="D251" s="602"/>
      <c r="E251" s="602"/>
      <c r="F251" s="602"/>
      <c r="G251" s="602"/>
      <c r="H251" s="602"/>
      <c r="I251" s="602"/>
      <c r="J251" s="602"/>
      <c r="K251" s="602"/>
      <c r="L251" s="603"/>
    </row>
    <row r="252" spans="2:12" x14ac:dyDescent="0.25">
      <c r="B252" s="267"/>
      <c r="C252" s="266">
        <v>2006</v>
      </c>
      <c r="D252" s="266">
        <v>2007</v>
      </c>
      <c r="E252" s="266">
        <v>2008</v>
      </c>
      <c r="F252" s="266">
        <v>2009</v>
      </c>
      <c r="G252" s="266">
        <v>2010</v>
      </c>
      <c r="H252" s="266">
        <v>2011</v>
      </c>
      <c r="I252" s="266">
        <v>2012</v>
      </c>
      <c r="J252" s="266">
        <v>2013</v>
      </c>
      <c r="K252" s="266">
        <v>2014</v>
      </c>
      <c r="L252" s="266">
        <v>2015</v>
      </c>
    </row>
    <row r="253" spans="2:12" x14ac:dyDescent="0.25">
      <c r="B253" s="205" t="s">
        <v>775</v>
      </c>
      <c r="C253" s="316">
        <f>-HLOOKUP(C$223 &amp; "HE",BECO_Resultados!$D$7:$HX$87,12,FALSE)</f>
        <v>790.57570589848422</v>
      </c>
      <c r="D253" s="316">
        <f>-HLOOKUP(D$223 &amp; "HE",BECO_Resultados!$D$7:$HX$87,12,FALSE)</f>
        <v>694.36278381370141</v>
      </c>
      <c r="E253" s="316">
        <f>-HLOOKUP(E$223 &amp; "HE",BECO_Resultados!$D$7:$HX$87,12,FALSE)</f>
        <v>687.93581224790614</v>
      </c>
      <c r="F253" s="316">
        <f>-HLOOKUP(F$223 &amp; "HE",BECO_Resultados!$D$7:$HX$87,12,FALSE)</f>
        <v>566.53863173198886</v>
      </c>
      <c r="G253" s="316">
        <f>-HLOOKUP(G$223 &amp; "HE",BECO_Resultados!$D$7:$HX$87,12,FALSE)</f>
        <v>671.93154738794885</v>
      </c>
      <c r="H253" s="316">
        <f>-HLOOKUP(H$223 &amp; "HE",BECO_Resultados!$D$7:$HX$87,12,FALSE)</f>
        <v>562.71178269878828</v>
      </c>
      <c r="I253" s="316">
        <f>-HLOOKUP(I$223 &amp; "HE",BECO_Resultados!$D$7:$HX$87,12,FALSE)</f>
        <v>475.99168948461539</v>
      </c>
      <c r="J253" s="316">
        <f>-HLOOKUP(J$223 &amp; "HE",BECO_Resultados!$D$7:$HX$87,12,FALSE)</f>
        <v>435.49180471671934</v>
      </c>
      <c r="K253" s="316">
        <f>-HLOOKUP(K$223 &amp; "HE",BECO_Resultados!$D$7:$HX$87,12,FALSE)</f>
        <v>498.95126365651799</v>
      </c>
      <c r="L253" s="316">
        <f>-HLOOKUP(L$223 &amp; "HE",BECO_Resultados!$D$7:$HX$87,12,FALSE)</f>
        <v>542.44465234661357</v>
      </c>
    </row>
    <row r="254" spans="2:12" x14ac:dyDescent="0.25">
      <c r="B254" s="265" t="s">
        <v>413</v>
      </c>
      <c r="C254" s="598">
        <f>-HLOOKUP(C$223 &amp; "CM",BECO_Resultados!$D$7:$HX$87,12,FALSE)</f>
        <v>6743.1943171611001</v>
      </c>
      <c r="D254" s="598">
        <f>-HLOOKUP(D$223 &amp; "CM",BECO_Resultados!$D$7:$HX$87,12,FALSE)</f>
        <v>6532.2950526546756</v>
      </c>
      <c r="E254" s="598">
        <f>-HLOOKUP(E$223 &amp; "CM",BECO_Resultados!$D$7:$HX$87,12,FALSE)</f>
        <v>6452.1633446269161</v>
      </c>
      <c r="F254" s="598">
        <f>-HLOOKUP(F$223 &amp; "CM",BECO_Resultados!$D$7:$HX$87,12,FALSE)</f>
        <v>7801.6132095237826</v>
      </c>
      <c r="G254" s="598">
        <f>-HLOOKUP(G$223 &amp; "CM",BECO_Resultados!$D$7:$HX$87,12,FALSE)</f>
        <v>9469.2465557951164</v>
      </c>
      <c r="H254" s="598">
        <f>-HLOOKUP(H$223 &amp; "CM",BECO_Resultados!$D$7:$HX$87,12,FALSE)</f>
        <v>7885.6708900931753</v>
      </c>
      <c r="I254" s="598">
        <f>-HLOOKUP(I$223 &amp; "CM",BECO_Resultados!$D$7:$HX$87,12,FALSE)</f>
        <v>8330.6255282257425</v>
      </c>
      <c r="J254" s="598">
        <f>-HLOOKUP(J$223 &amp; "CM",BECO_Resultados!$D$7:$HX$87,12,FALSE)</f>
        <v>6041.832664565015</v>
      </c>
      <c r="K254" s="598">
        <f>-HLOOKUP(K$223 &amp; "CM",BECO_Resultados!$D$7:$HX$87,12,FALSE)</f>
        <v>7759.0143683278193</v>
      </c>
      <c r="L254" s="598">
        <f>-HLOOKUP(L$223 &amp; "CM",BECO_Resultados!$D$7:$HX$87,12,FALSE)</f>
        <v>6757.6913795762175</v>
      </c>
    </row>
    <row r="255" spans="2:12" x14ac:dyDescent="0.25">
      <c r="B255" s="205" t="s">
        <v>589</v>
      </c>
      <c r="C255" s="316">
        <f>-HLOOKUP(C$223 &amp; "GN",BECO_Resultados!$D$7:$HX$87,12,FALSE)</f>
        <v>35218.319590287974</v>
      </c>
      <c r="D255" s="316">
        <f>-HLOOKUP(D$223 &amp; "GN",BECO_Resultados!$D$7:$HX$87,12,FALSE)</f>
        <v>34609.985469772757</v>
      </c>
      <c r="E255" s="316">
        <f>-HLOOKUP(E$223 &amp; "GN",BECO_Resultados!$D$7:$HX$87,12,FALSE)</f>
        <v>34849.249291611195</v>
      </c>
      <c r="F255" s="316">
        <f>-HLOOKUP(F$223 &amp; "GN",BECO_Resultados!$D$7:$HX$87,12,FALSE)</f>
        <v>37681.258591148078</v>
      </c>
      <c r="G255" s="316">
        <f>-HLOOKUP(G$223 &amp; "GN",BECO_Resultados!$D$7:$HX$87,12,FALSE)</f>
        <v>42124.547993254389</v>
      </c>
      <c r="H255" s="316">
        <f>-HLOOKUP(H$223 &amp; "GN",BECO_Resultados!$D$7:$HX$87,12,FALSE)</f>
        <v>41151.486017130585</v>
      </c>
      <c r="I255" s="316">
        <f>-HLOOKUP(I$223 &amp; "GN",BECO_Resultados!$D$7:$HX$87,12,FALSE)</f>
        <v>40634.228225536746</v>
      </c>
      <c r="J255" s="316">
        <f>-HLOOKUP(J$223 &amp; "GN",BECO_Resultados!$D$7:$HX$87,12,FALSE)</f>
        <v>36846.913074899014</v>
      </c>
      <c r="K255" s="316">
        <f>-HLOOKUP(K$223 &amp; "GN",BECO_Resultados!$D$7:$HX$87,12,FALSE)</f>
        <v>40263.233264727591</v>
      </c>
      <c r="L255" s="316">
        <f>-HLOOKUP(L$223 &amp; "GN",BECO_Resultados!$D$7:$HX$87,12,FALSE)</f>
        <v>39116.098787063253</v>
      </c>
    </row>
    <row r="256" spans="2:12" x14ac:dyDescent="0.25">
      <c r="B256" s="265" t="s">
        <v>778</v>
      </c>
      <c r="C256" s="598">
        <f>-HLOOKUP(C$223 &amp; "PT",BECO_Resultados!$D$7:$HX$87,12,FALSE)</f>
        <v>10369.975994107914</v>
      </c>
      <c r="D256" s="598">
        <f>-HLOOKUP(D$223 &amp; "PT",BECO_Resultados!$D$7:$HX$87,12,FALSE)</f>
        <v>7698.2300315057428</v>
      </c>
      <c r="E256" s="598">
        <f>-HLOOKUP(E$223 &amp; "PT",BECO_Resultados!$D$7:$HX$87,12,FALSE)</f>
        <v>7340.8398617770517</v>
      </c>
      <c r="F256" s="598">
        <f>-HLOOKUP(F$223 &amp; "PT",BECO_Resultados!$D$7:$HX$87,12,FALSE)</f>
        <v>10473.439693434773</v>
      </c>
      <c r="G256" s="598">
        <f>-HLOOKUP(G$223 &amp; "PT",BECO_Resultados!$D$7:$HX$87,12,FALSE)</f>
        <v>13427.965331993244</v>
      </c>
      <c r="H256" s="598">
        <f>-HLOOKUP(H$223 &amp; "PT",BECO_Resultados!$D$7:$HX$87,12,FALSE)</f>
        <v>13179.614713128944</v>
      </c>
      <c r="I256" s="598">
        <f>-HLOOKUP(I$223 &amp; "PT",BECO_Resultados!$D$7:$HX$87,12,FALSE)</f>
        <v>13392.872772916977</v>
      </c>
      <c r="J256" s="598">
        <f>-HLOOKUP(J$223 &amp; "PT",BECO_Resultados!$D$7:$HX$87,12,FALSE)</f>
        <v>9739.3323448963383</v>
      </c>
      <c r="K256" s="598">
        <f>-HLOOKUP(K$223 &amp; "PT",BECO_Resultados!$D$7:$HX$87,12,FALSE)</f>
        <v>9959.5668648333522</v>
      </c>
      <c r="L256" s="598">
        <f>-HLOOKUP(L$223 &amp; "PT",BECO_Resultados!$D$7:$HX$87,12,FALSE)</f>
        <v>10109.613375937788</v>
      </c>
    </row>
    <row r="257" spans="2:13" x14ac:dyDescent="0.25">
      <c r="B257" s="205" t="s">
        <v>776</v>
      </c>
      <c r="C257" s="316">
        <f>-HLOOKUP(C$223 &amp; "DO",BECO_Resultados!$D$7:$HX$87,12,FALSE)</f>
        <v>10002.100411157558</v>
      </c>
      <c r="D257" s="316">
        <f>-HLOOKUP(D$223 &amp; "DO",BECO_Resultados!$D$7:$HX$87,12,FALSE)</f>
        <v>9706.0223422777308</v>
      </c>
      <c r="E257" s="316">
        <f>-HLOOKUP(E$223 &amp; "DO",BECO_Resultados!$D$7:$HX$87,12,FALSE)</f>
        <v>9702.895532070128</v>
      </c>
      <c r="F257" s="316">
        <f>-HLOOKUP(F$223 &amp; "DO",BECO_Resultados!$D$7:$HX$87,12,FALSE)</f>
        <v>10107.691877869513</v>
      </c>
      <c r="G257" s="316">
        <f>-HLOOKUP(G$223 &amp; "DO",BECO_Resultados!$D$7:$HX$87,12,FALSE)</f>
        <v>10587.54681219976</v>
      </c>
      <c r="H257" s="316">
        <f>-HLOOKUP(H$223 &amp; "DO",BECO_Resultados!$D$7:$HX$87,12,FALSE)</f>
        <v>10863.426080503054</v>
      </c>
      <c r="I257" s="316">
        <f>-HLOOKUP(I$223 &amp; "DO",BECO_Resultados!$D$7:$HX$87,12,FALSE)</f>
        <v>10825.291936604526</v>
      </c>
      <c r="J257" s="316">
        <f>-HLOOKUP(J$223 &amp; "DO",BECO_Resultados!$D$7:$HX$87,12,FALSE)</f>
        <v>10989.741481237694</v>
      </c>
      <c r="K257" s="316">
        <f>-HLOOKUP(K$223 &amp; "DO",BECO_Resultados!$D$7:$HX$87,12,FALSE)</f>
        <v>11238.251374281908</v>
      </c>
      <c r="L257" s="316">
        <f>-HLOOKUP(L$223 &amp; "DO",BECO_Resultados!$D$7:$HX$87,12,FALSE)</f>
        <v>11407.561991150169</v>
      </c>
    </row>
    <row r="258" spans="2:13" x14ac:dyDescent="0.25">
      <c r="B258" s="265" t="s">
        <v>777</v>
      </c>
      <c r="C258" s="598">
        <f>-HLOOKUP(C$223 &amp; "FO",BECO_Resultados!$D$7:$HX$87,12,FALSE)</f>
        <v>0</v>
      </c>
      <c r="D258" s="598">
        <f>-HLOOKUP(D$223 &amp; "FO",BECO_Resultados!$D$7:$HX$87,12,FALSE)</f>
        <v>0</v>
      </c>
      <c r="E258" s="598">
        <f>-HLOOKUP(E$223 &amp; "FO",BECO_Resultados!$D$7:$HX$87,12,FALSE)</f>
        <v>0</v>
      </c>
      <c r="F258" s="598">
        <f>-HLOOKUP(F$223 &amp; "FO",BECO_Resultados!$D$7:$HX$87,12,FALSE)</f>
        <v>0</v>
      </c>
      <c r="G258" s="598">
        <f>-HLOOKUP(G$223 &amp; "FO",BECO_Resultados!$D$7:$HX$87,12,FALSE)</f>
        <v>0</v>
      </c>
      <c r="H258" s="598">
        <f>-HLOOKUP(H$223 &amp; "FO",BECO_Resultados!$D$7:$HX$87,12,FALSE)</f>
        <v>0</v>
      </c>
      <c r="I258" s="598">
        <f>-HLOOKUP(I$223 &amp; "FO",BECO_Resultados!$D$7:$HX$87,12,FALSE)</f>
        <v>0</v>
      </c>
      <c r="J258" s="598">
        <f>-HLOOKUP(J$223 &amp; "FO",BECO_Resultados!$D$7:$HX$87,12,FALSE)</f>
        <v>0</v>
      </c>
      <c r="K258" s="598">
        <f>-HLOOKUP(K$223 &amp; "FO",BECO_Resultados!$D$7:$HX$87,12,FALSE)</f>
        <v>0</v>
      </c>
      <c r="L258" s="598">
        <f>-HLOOKUP(L$223 &amp; "FO",BECO_Resultados!$D$7:$HX$87,12,FALSE)</f>
        <v>0</v>
      </c>
    </row>
    <row r="259" spans="2:13" x14ac:dyDescent="0.25">
      <c r="B259" s="205" t="s">
        <v>782</v>
      </c>
      <c r="C259" s="316">
        <f>-HLOOKUP(C$223 &amp; "KJ",BECO_Resultados!$D$7:$HX$87,12,FALSE)</f>
        <v>0</v>
      </c>
      <c r="D259" s="316">
        <f>-HLOOKUP(D$223 &amp; "KJ",BECO_Resultados!$D$7:$HX$87,12,FALSE)</f>
        <v>0</v>
      </c>
      <c r="E259" s="316">
        <f>-HLOOKUP(E$223 &amp; "KJ",BECO_Resultados!$D$7:$HX$87,12,FALSE)</f>
        <v>0</v>
      </c>
      <c r="F259" s="316">
        <f>-HLOOKUP(F$223 &amp; "KJ",BECO_Resultados!$D$7:$HX$87,12,FALSE)</f>
        <v>0</v>
      </c>
      <c r="G259" s="316">
        <f>-HLOOKUP(G$223 &amp; "KJ",BECO_Resultados!$D$7:$HX$87,12,FALSE)</f>
        <v>0</v>
      </c>
      <c r="H259" s="316">
        <f>-HLOOKUP(H$223 &amp; "KJ",BECO_Resultados!$D$7:$HX$87,12,FALSE)</f>
        <v>0</v>
      </c>
      <c r="I259" s="316">
        <f>-HLOOKUP(I$223 &amp; "KJ",BECO_Resultados!$D$7:$HX$87,12,FALSE)</f>
        <v>0</v>
      </c>
      <c r="J259" s="316">
        <f>-HLOOKUP(J$223 &amp; "KJ",BECO_Resultados!$D$7:$HX$87,12,FALSE)</f>
        <v>0</v>
      </c>
      <c r="K259" s="316">
        <f>-HLOOKUP(K$223 &amp; "KJ",BECO_Resultados!$D$7:$HX$87,12,FALSE)</f>
        <v>0</v>
      </c>
      <c r="L259" s="316">
        <f>-HLOOKUP(L$223 &amp; "KJ",BECO_Resultados!$D$7:$HX$87,12,FALSE)</f>
        <v>0</v>
      </c>
    </row>
    <row r="260" spans="2:13" x14ac:dyDescent="0.25">
      <c r="B260" s="265" t="s">
        <v>779</v>
      </c>
      <c r="C260" s="598">
        <f>-HLOOKUP(C$223 &amp; "GL",BECO_Resultados!$D$7:$HX$87,12,FALSE)</f>
        <v>1019.619671697073</v>
      </c>
      <c r="D260" s="598">
        <f>-HLOOKUP(D$223 &amp; "GL",BECO_Resultados!$D$7:$HX$87,12,FALSE)</f>
        <v>969.74278916761341</v>
      </c>
      <c r="E260" s="598">
        <f>-HLOOKUP(E$223 &amp; "GL",BECO_Resultados!$D$7:$HX$87,12,FALSE)</f>
        <v>959.15629176885307</v>
      </c>
      <c r="F260" s="598">
        <f>-HLOOKUP(F$223 &amp; "GL",BECO_Resultados!$D$7:$HX$87,12,FALSE)</f>
        <v>963.66354499130478</v>
      </c>
      <c r="G260" s="598">
        <f>-HLOOKUP(G$223 &amp; "GL",BECO_Resultados!$D$7:$HX$87,12,FALSE)</f>
        <v>973.51217271113114</v>
      </c>
      <c r="H260" s="598">
        <f>-HLOOKUP(H$223 &amp; "GL",BECO_Resultados!$D$7:$HX$87,12,FALSE)</f>
        <v>1039.1732972963487</v>
      </c>
      <c r="I260" s="598">
        <f>-HLOOKUP(I$223 &amp; "GL",BECO_Resultados!$D$7:$HX$87,12,FALSE)</f>
        <v>993.67118378176679</v>
      </c>
      <c r="J260" s="598">
        <f>-HLOOKUP(J$223 &amp; "GL",BECO_Resultados!$D$7:$HX$87,12,FALSE)</f>
        <v>1065.7874360079916</v>
      </c>
      <c r="K260" s="598">
        <f>-HLOOKUP(K$223 &amp; "GL",BECO_Resultados!$D$7:$HX$87,12,FALSE)</f>
        <v>1082.2854666154622</v>
      </c>
      <c r="L260" s="598">
        <f>-HLOOKUP(L$223 &amp; "GL",BECO_Resultados!$D$7:$HX$87,12,FALSE)</f>
        <v>1043.30380516675</v>
      </c>
    </row>
    <row r="261" spans="2:13" x14ac:dyDescent="0.25">
      <c r="B261" s="205" t="s">
        <v>213</v>
      </c>
      <c r="C261" s="316">
        <f>-HLOOKUP(C$223 &amp; "BZ",BECO_Resultados!$D$7:$HX$87,12,FALSE)</f>
        <v>5668.1770211313851</v>
      </c>
      <c r="D261" s="316">
        <f>-HLOOKUP(D$223 &amp; "BZ",BECO_Resultados!$D$7:$HX$87,12,FALSE)</f>
        <v>5448.1895973140936</v>
      </c>
      <c r="E261" s="316">
        <f>-HLOOKUP(E$223 &amp; "BZ",BECO_Resultados!$D$7:$HX$87,12,FALSE)</f>
        <v>5445.6095251955721</v>
      </c>
      <c r="F261" s="316">
        <f>-HLOOKUP(F$223 &amp; "BZ",BECO_Resultados!$D$7:$HX$87,12,FALSE)</f>
        <v>8183.7100123781083</v>
      </c>
      <c r="G261" s="316">
        <f>-HLOOKUP(G$223 &amp; "BZ",BECO_Resultados!$D$7:$HX$87,12,FALSE)</f>
        <v>9708.5616305945223</v>
      </c>
      <c r="H261" s="316">
        <f>-HLOOKUP(H$223 &amp; "BZ",BECO_Resultados!$D$7:$HX$87,12,FALSE)</f>
        <v>11577.484383357751</v>
      </c>
      <c r="I261" s="316">
        <f>-HLOOKUP(I$223 &amp; "BZ",BECO_Resultados!$D$7:$HX$87,12,FALSE)</f>
        <v>12122.289905405041</v>
      </c>
      <c r="J261" s="316">
        <f>-HLOOKUP(J$223 &amp; "BZ",BECO_Resultados!$D$7:$HX$87,12,FALSE)</f>
        <v>10787.743037246266</v>
      </c>
      <c r="K261" s="316">
        <f>-HLOOKUP(K$223 &amp; "BZ",BECO_Resultados!$D$7:$HX$87,12,FALSE)</f>
        <v>13805.382195320983</v>
      </c>
      <c r="L261" s="316">
        <f>-HLOOKUP(L$223 &amp; "BZ",BECO_Resultados!$D$7:$HX$87,12,FALSE)</f>
        <v>16302.323367689241</v>
      </c>
    </row>
    <row r="262" spans="2:13" x14ac:dyDescent="0.25">
      <c r="B262" s="265" t="s">
        <v>780</v>
      </c>
      <c r="C262" s="598">
        <f>-HLOOKUP(C$223 &amp; "OR",BECO_Resultados!$D$7:$HX$87,12,FALSE)</f>
        <v>39.757796794218969</v>
      </c>
      <c r="D262" s="598">
        <f>-HLOOKUP(D$223 &amp; "OR",BECO_Resultados!$D$7:$HX$87,12,FALSE)</f>
        <v>34.579791164244213</v>
      </c>
      <c r="E262" s="598">
        <f>-HLOOKUP(E$223 &amp; "OR",BECO_Resultados!$D$7:$HX$87,12,FALSE)</f>
        <v>32.15322473415759</v>
      </c>
      <c r="F262" s="598">
        <f>-HLOOKUP(F$223 &amp; "OR",BECO_Resultados!$D$7:$HX$87,12,FALSE)</f>
        <v>28.038092791214019</v>
      </c>
      <c r="G262" s="598">
        <f>-HLOOKUP(G$223 &amp; "OR",BECO_Resultados!$D$7:$HX$87,12,FALSE)</f>
        <v>29.015791823952167</v>
      </c>
      <c r="H262" s="598">
        <f>-HLOOKUP(H$223 &amp; "OR",BECO_Resultados!$D$7:$HX$87,12,FALSE)</f>
        <v>29.953028282172909</v>
      </c>
      <c r="I262" s="598">
        <f>-HLOOKUP(I$223 &amp; "OR",BECO_Resultados!$D$7:$HX$87,12,FALSE)</f>
        <v>30.636020581552668</v>
      </c>
      <c r="J262" s="598">
        <f>-HLOOKUP(J$223 &amp; "OR",BECO_Resultados!$D$7:$HX$87,12,FALSE)</f>
        <v>31.807797080989442</v>
      </c>
      <c r="K262" s="598">
        <f>-HLOOKUP(K$223 &amp; "OR",BECO_Resultados!$D$7:$HX$87,12,FALSE)</f>
        <v>33.043802681326063</v>
      </c>
      <c r="L262" s="598">
        <f>-HLOOKUP(L$223 &amp; "OR",BECO_Resultados!$D$7:$HX$87,12,FALSE)</f>
        <v>34.127061781859183</v>
      </c>
    </row>
    <row r="263" spans="2:13" ht="15.75" thickBot="1" x14ac:dyDescent="0.3">
      <c r="B263" s="262"/>
      <c r="C263" s="599">
        <f>SUM(C253:C262)</f>
        <v>69851.72050823571</v>
      </c>
      <c r="D263" s="599">
        <f t="shared" ref="D263:L263" si="2">SUM(D253:D262)</f>
        <v>65693.407857670565</v>
      </c>
      <c r="E263" s="599">
        <f t="shared" si="2"/>
        <v>65470.002884031775</v>
      </c>
      <c r="F263" s="599">
        <f t="shared" si="2"/>
        <v>75805.953653868768</v>
      </c>
      <c r="G263" s="599">
        <f t="shared" si="2"/>
        <v>86992.327835760065</v>
      </c>
      <c r="H263" s="599">
        <f t="shared" si="2"/>
        <v>86289.520192490818</v>
      </c>
      <c r="I263" s="599">
        <f t="shared" si="2"/>
        <v>86805.607262536971</v>
      </c>
      <c r="J263" s="599">
        <f t="shared" si="2"/>
        <v>75938.649640650023</v>
      </c>
      <c r="K263" s="599">
        <f t="shared" si="2"/>
        <v>84639.728600444956</v>
      </c>
      <c r="L263" s="599">
        <f t="shared" si="2"/>
        <v>85313.16442071191</v>
      </c>
    </row>
    <row r="266" spans="2:13" x14ac:dyDescent="0.25">
      <c r="B266" s="601" t="s">
        <v>786</v>
      </c>
      <c r="C266" s="602"/>
      <c r="D266" s="602"/>
      <c r="E266" s="602"/>
      <c r="F266" s="602"/>
      <c r="G266" s="602"/>
      <c r="H266" s="602"/>
      <c r="I266" s="602"/>
      <c r="J266" s="602"/>
      <c r="K266" s="602"/>
      <c r="L266" s="603"/>
    </row>
    <row r="267" spans="2:13" x14ac:dyDescent="0.25">
      <c r="B267" s="267"/>
      <c r="C267" s="266">
        <v>2006</v>
      </c>
      <c r="D267" s="266">
        <v>2007</v>
      </c>
      <c r="E267" s="266">
        <v>2008</v>
      </c>
      <c r="F267" s="266">
        <v>2009</v>
      </c>
      <c r="G267" s="266">
        <v>2010</v>
      </c>
      <c r="H267" s="266">
        <v>2011</v>
      </c>
      <c r="I267" s="266">
        <v>2012</v>
      </c>
      <c r="J267" s="266">
        <v>2013</v>
      </c>
      <c r="K267" s="266">
        <v>2014</v>
      </c>
      <c r="L267" s="266">
        <v>2015</v>
      </c>
    </row>
    <row r="268" spans="2:13" x14ac:dyDescent="0.25">
      <c r="B268" s="205" t="s">
        <v>775</v>
      </c>
      <c r="C268" s="316">
        <f>-HLOOKUP(C$223 &amp; $M268,BEN!$D$5:$FN$182,109,FALSE)</f>
        <v>972.17495999999994</v>
      </c>
      <c r="D268" s="316">
        <f>-HLOOKUP(D$223 &amp; $M268,BEN!$D$5:$FN$182,109,FALSE)</f>
        <v>986.57755199999986</v>
      </c>
      <c r="E268" s="316">
        <f>-HLOOKUP(E$223 &amp; $M268,BEN!$D$5:$FN$182,109,FALSE)</f>
        <v>986.57755199999986</v>
      </c>
      <c r="F268" s="316">
        <f>-HLOOKUP(F$223 &amp; $M268,BEN!$D$5:$FN$182,109,FALSE)</f>
        <v>914.56459199999995</v>
      </c>
      <c r="G268" s="316">
        <f>-HLOOKUP(G$223 &amp; $M268,BEN!$D$5:$FN$182,109,FALSE)</f>
        <v>0</v>
      </c>
      <c r="H268" s="316">
        <f>-HLOOKUP(H$223 &amp; $M268,BEN!$D$5:$FN$182,109,FALSE)</f>
        <v>0</v>
      </c>
      <c r="I268" s="316">
        <f>-HLOOKUP(I$223 &amp; $M268,BEN!$D$5:$FN$182,109,FALSE)</f>
        <v>0</v>
      </c>
      <c r="J268" s="316"/>
      <c r="K268" s="316"/>
      <c r="L268" s="316"/>
      <c r="M268" t="s">
        <v>29</v>
      </c>
    </row>
    <row r="269" spans="2:13" x14ac:dyDescent="0.25">
      <c r="B269" s="265" t="s">
        <v>413</v>
      </c>
      <c r="C269" s="598">
        <f>-HLOOKUP(C$223 &amp; $M269,BEN!$D$5:$FN$182,109,FALSE)</f>
        <v>2775.8483999999999</v>
      </c>
      <c r="D269" s="598">
        <f>-HLOOKUP(D$223 &amp; $M269,BEN!$D$5:$FN$182,109,FALSE)</f>
        <v>4680.8423999999995</v>
      </c>
      <c r="E269" s="598">
        <f>-HLOOKUP(E$223 &amp; $M269,BEN!$D$5:$FN$182,109,FALSE)</f>
        <v>4653.6282000000001</v>
      </c>
      <c r="F269" s="598">
        <f>-HLOOKUP(F$223 &amp; $M269,BEN!$D$5:$FN$182,109,FALSE)</f>
        <v>4653.6282000000001</v>
      </c>
      <c r="G269" s="598">
        <f>-HLOOKUP(G$223 &amp; $M269,BEN!$D$5:$FN$182,109,FALSE)</f>
        <v>5524.4825999999994</v>
      </c>
      <c r="H269" s="598">
        <f>-HLOOKUP(H$223 &amp; $M269,BEN!$D$5:$FN$182,109,FALSE)</f>
        <v>6694.6931999999997</v>
      </c>
      <c r="I269" s="598">
        <f>-HLOOKUP(I$223 &amp; $M269,BEN!$D$5:$FN$182,109,FALSE)</f>
        <v>5415.6257999999998</v>
      </c>
      <c r="J269" s="598"/>
      <c r="K269" s="598"/>
      <c r="L269" s="598"/>
      <c r="M269" t="s">
        <v>27</v>
      </c>
    </row>
    <row r="270" spans="2:13" x14ac:dyDescent="0.25">
      <c r="B270" s="205" t="s">
        <v>589</v>
      </c>
      <c r="C270" s="316">
        <f>-HLOOKUP(C$223 &amp; $M270,BEN!$D$5:$FN$182,109,FALSE)</f>
        <v>4913.2516679999999</v>
      </c>
      <c r="D270" s="316">
        <f>-HLOOKUP(D$223 &amp; $M270,BEN!$D$5:$FN$182,109,FALSE)</f>
        <v>4913.2516679999999</v>
      </c>
      <c r="E270" s="316">
        <f>-HLOOKUP(E$223 &amp; $M270,BEN!$D$5:$FN$182,109,FALSE)</f>
        <v>4913.2516679999999</v>
      </c>
      <c r="F270" s="316">
        <f>-HLOOKUP(F$223 &amp; $M270,BEN!$D$5:$FN$182,109,FALSE)</f>
        <v>4913.2516679999999</v>
      </c>
      <c r="G270" s="316">
        <f>-HLOOKUP(G$223 &amp; $M270,BEN!$D$5:$FN$182,109,FALSE)</f>
        <v>4913.2516679999999</v>
      </c>
      <c r="H270" s="316">
        <f>-HLOOKUP(H$223 &amp; $M270,BEN!$D$5:$FN$182,109,FALSE)</f>
        <v>0</v>
      </c>
      <c r="I270" s="316">
        <f>-HLOOKUP(I$223 &amp; $M270,BEN!$D$5:$FN$182,109,FALSE)</f>
        <v>925.82708400000001</v>
      </c>
      <c r="J270" s="316"/>
      <c r="K270" s="316"/>
      <c r="L270" s="316"/>
      <c r="M270" t="s">
        <v>28</v>
      </c>
    </row>
    <row r="271" spans="2:13" x14ac:dyDescent="0.25">
      <c r="B271" s="265" t="s">
        <v>778</v>
      </c>
      <c r="C271" s="598">
        <f>-HLOOKUP(C$223 &amp; $M271,BEN!$D$5:$FN$182,109,FALSE)</f>
        <v>525.77834399999995</v>
      </c>
      <c r="D271" s="598">
        <f>-HLOOKUP(D$223 &amp; $M271,BEN!$D$5:$FN$182,109,FALSE)</f>
        <v>525.77834399999995</v>
      </c>
      <c r="E271" s="598">
        <f>-HLOOKUP(E$223 &amp; $M271,BEN!$D$5:$FN$182,109,FALSE)</f>
        <v>525.77834399999995</v>
      </c>
      <c r="F271" s="598">
        <f>-HLOOKUP(F$223 &amp; $M271,BEN!$D$5:$FN$182,109,FALSE)</f>
        <v>0</v>
      </c>
      <c r="G271" s="598">
        <f>-HLOOKUP(G$223 &amp; $M271,BEN!$D$5:$FN$182,109,FALSE)</f>
        <v>0</v>
      </c>
      <c r="H271" s="598">
        <f>-HLOOKUP(H$223 &amp; $M271,BEN!$D$5:$FN$182,109,FALSE)</f>
        <v>0</v>
      </c>
      <c r="I271" s="598">
        <f>-HLOOKUP(I$223 &amp; $M271,BEN!$D$5:$FN$182,109,FALSE)</f>
        <v>0</v>
      </c>
      <c r="J271" s="598"/>
      <c r="K271" s="598"/>
      <c r="L271" s="598"/>
      <c r="M271" t="s">
        <v>31</v>
      </c>
    </row>
    <row r="272" spans="2:13" x14ac:dyDescent="0.25">
      <c r="B272" s="205" t="s">
        <v>776</v>
      </c>
      <c r="C272" s="316">
        <f>-HLOOKUP(C$223 &amp; $M272,BEN!$D$5:$FN$182,109,FALSE)</f>
        <v>0</v>
      </c>
      <c r="D272" s="316">
        <f>-HLOOKUP(D$223 &amp; $M272,BEN!$D$5:$FN$182,109,FALSE)</f>
        <v>404.44487999999996</v>
      </c>
      <c r="E272" s="316">
        <f>-HLOOKUP(E$223 &amp; $M272,BEN!$D$5:$FN$182,109,FALSE)</f>
        <v>404.44487999999996</v>
      </c>
      <c r="F272" s="316">
        <f>-HLOOKUP(F$223 &amp; $M272,BEN!$D$5:$FN$182,109,FALSE)</f>
        <v>404.44487999999996</v>
      </c>
      <c r="G272" s="316">
        <f>-HLOOKUP(G$223 &amp; $M272,BEN!$D$5:$FN$182,109,FALSE)</f>
        <v>0</v>
      </c>
      <c r="H272" s="316">
        <f>-HLOOKUP(H$223 &amp; $M272,BEN!$D$5:$FN$182,109,FALSE)</f>
        <v>0</v>
      </c>
      <c r="I272" s="316">
        <f>-HLOOKUP(I$223 &amp; $M272,BEN!$D$5:$FN$182,109,FALSE)</f>
        <v>0</v>
      </c>
      <c r="J272" s="316"/>
      <c r="K272" s="316"/>
      <c r="L272" s="316"/>
      <c r="M272" t="s">
        <v>37</v>
      </c>
    </row>
    <row r="273" spans="2:13" x14ac:dyDescent="0.25">
      <c r="B273" s="265" t="s">
        <v>777</v>
      </c>
      <c r="C273" s="598">
        <f>-HLOOKUP(C$223 &amp; $M273,BEN!$D$5:$FN$182,109,FALSE)</f>
        <v>0</v>
      </c>
      <c r="D273" s="598">
        <f>-HLOOKUP(D$223 &amp; $M273,BEN!$D$5:$FN$182,109,FALSE)</f>
        <v>18.589391999999997</v>
      </c>
      <c r="E273" s="598">
        <f>-HLOOKUP(E$223 &amp; $M273,BEN!$D$5:$FN$182,109,FALSE)</f>
        <v>18.589391999999997</v>
      </c>
      <c r="F273" s="598">
        <f>-HLOOKUP(F$223 &amp; $M273,BEN!$D$5:$FN$182,109,FALSE)</f>
        <v>0</v>
      </c>
      <c r="G273" s="598">
        <f>-HLOOKUP(G$223 &amp; $M273,BEN!$D$5:$FN$182,109,FALSE)</f>
        <v>0</v>
      </c>
      <c r="H273" s="598">
        <f>-HLOOKUP(H$223 &amp; $M273,BEN!$D$5:$FN$182,109,FALSE)</f>
        <v>0</v>
      </c>
      <c r="I273" s="598">
        <f>-HLOOKUP(I$223 &amp; $M273,BEN!$D$5:$FN$182,109,FALSE)</f>
        <v>0</v>
      </c>
      <c r="J273" s="598"/>
      <c r="K273" s="598"/>
      <c r="L273" s="598"/>
      <c r="M273" t="s">
        <v>39</v>
      </c>
    </row>
    <row r="274" spans="2:13" x14ac:dyDescent="0.25">
      <c r="B274" s="205" t="s">
        <v>782</v>
      </c>
      <c r="C274" s="316">
        <f>-HLOOKUP(C$223 &amp; $M274,BEN!$D$5:$FN$182,109,FALSE)</f>
        <v>0</v>
      </c>
      <c r="D274" s="316">
        <f>-HLOOKUP(D$223 &amp; $M274,BEN!$D$5:$FN$182,109,FALSE)</f>
        <v>0</v>
      </c>
      <c r="E274" s="316">
        <f>-HLOOKUP(E$223 &amp; $M274,BEN!$D$5:$FN$182,109,FALSE)</f>
        <v>0</v>
      </c>
      <c r="F274" s="316">
        <f>-HLOOKUP(F$223 &amp; $M274,BEN!$D$5:$FN$182,109,FALSE)</f>
        <v>0</v>
      </c>
      <c r="G274" s="316">
        <f>-HLOOKUP(G$223 &amp; $M274,BEN!$D$5:$FN$182,109,FALSE)</f>
        <v>0</v>
      </c>
      <c r="H274" s="316">
        <f>-HLOOKUP(H$223 &amp; $M274,BEN!$D$5:$FN$182,109,FALSE)</f>
        <v>0</v>
      </c>
      <c r="I274" s="316">
        <f>-HLOOKUP(I$223 &amp; $M274,BEN!$D$5:$FN$182,109,FALSE)</f>
        <v>0</v>
      </c>
      <c r="J274" s="316"/>
      <c r="K274" s="316"/>
      <c r="L274" s="316"/>
      <c r="M274" t="s">
        <v>44</v>
      </c>
    </row>
    <row r="275" spans="2:13" x14ac:dyDescent="0.25">
      <c r="B275" s="265" t="s">
        <v>779</v>
      </c>
      <c r="C275" s="598">
        <f>-HLOOKUP(C$223 &amp; $M275,BEN!$D$5:$FN$182,109,FALSE)</f>
        <v>0</v>
      </c>
      <c r="D275" s="598">
        <f>-HLOOKUP(D$223 &amp; $M275,BEN!$D$5:$FN$182,109,FALSE)</f>
        <v>0</v>
      </c>
      <c r="E275" s="598">
        <f>-HLOOKUP(E$223 &amp; $M275,BEN!$D$5:$FN$182,109,FALSE)</f>
        <v>0</v>
      </c>
      <c r="F275" s="598">
        <f>-HLOOKUP(F$223 &amp; $M275,BEN!$D$5:$FN$182,109,FALSE)</f>
        <v>0</v>
      </c>
      <c r="G275" s="598">
        <f>-HLOOKUP(G$223 &amp; $M275,BEN!$D$5:$FN$182,109,FALSE)</f>
        <v>0</v>
      </c>
      <c r="H275" s="598">
        <f>-HLOOKUP(H$223 &amp; $M275,BEN!$D$5:$FN$182,109,FALSE)</f>
        <v>0</v>
      </c>
      <c r="I275" s="598">
        <f>-HLOOKUP(I$223 &amp; $M275,BEN!$D$5:$FN$182,109,FALSE)</f>
        <v>0</v>
      </c>
      <c r="J275" s="598"/>
      <c r="K275" s="598"/>
      <c r="L275" s="598"/>
      <c r="M275" t="s">
        <v>41</v>
      </c>
    </row>
    <row r="276" spans="2:13" x14ac:dyDescent="0.25">
      <c r="B276" s="205" t="s">
        <v>213</v>
      </c>
      <c r="C276" s="316">
        <f>-HLOOKUP(C$223 &amp; $M276,BEN!$D$5:$FN$182,109,FALSE)</f>
        <v>5204.4436079999996</v>
      </c>
      <c r="D276" s="316">
        <f>-HLOOKUP(D$223 &amp; $M276,BEN!$D$5:$FN$182,109,FALSE)</f>
        <v>5227.3035359999994</v>
      </c>
      <c r="E276" s="316">
        <f>-HLOOKUP(E$223 &amp; $M276,BEN!$D$5:$FN$182,109,FALSE)</f>
        <v>5265.4034160000001</v>
      </c>
      <c r="F276" s="316">
        <f>-HLOOKUP(F$223 &amp; $M276,BEN!$D$5:$FN$182,109,FALSE)</f>
        <v>5265.4034160000001</v>
      </c>
      <c r="G276" s="316">
        <f>-HLOOKUP(G$223 &amp; $M276,BEN!$D$5:$FN$182,109,FALSE)</f>
        <v>24635.382408000001</v>
      </c>
      <c r="H276" s="316">
        <f>-HLOOKUP(H$223 &amp; $M276,BEN!$D$5:$FN$182,109,FALSE)</f>
        <v>20368.195848000003</v>
      </c>
      <c r="I276" s="316">
        <f>-HLOOKUP(I$223 &amp; $M276,BEN!$D$5:$FN$182,109,FALSE)</f>
        <v>19880.517383999999</v>
      </c>
      <c r="J276" s="316"/>
      <c r="K276" s="316"/>
      <c r="L276" s="316"/>
      <c r="M276" t="s">
        <v>26</v>
      </c>
    </row>
    <row r="277" spans="2:13" x14ac:dyDescent="0.25">
      <c r="B277" s="265" t="s">
        <v>780</v>
      </c>
      <c r="C277" s="598"/>
      <c r="D277" s="598"/>
      <c r="E277" s="598"/>
      <c r="F277" s="598"/>
      <c r="G277" s="598"/>
      <c r="H277" s="598"/>
      <c r="I277" s="598"/>
      <c r="J277" s="598"/>
      <c r="K277" s="598"/>
      <c r="L277" s="598"/>
      <c r="M277" t="s">
        <v>118</v>
      </c>
    </row>
    <row r="278" spans="2:13" ht="15.75" thickBot="1" x14ac:dyDescent="0.3">
      <c r="B278" s="262"/>
      <c r="C278" s="599">
        <f>SUM(C268:C277)</f>
        <v>14391.49698</v>
      </c>
      <c r="D278" s="599">
        <f t="shared" ref="D278:L278" si="3">SUM(D268:D277)</f>
        <v>16756.787771999996</v>
      </c>
      <c r="E278" s="599">
        <f t="shared" si="3"/>
        <v>16767.673451999999</v>
      </c>
      <c r="F278" s="599">
        <f t="shared" si="3"/>
        <v>16151.292755999999</v>
      </c>
      <c r="G278" s="599">
        <f t="shared" si="3"/>
        <v>35073.116676000005</v>
      </c>
      <c r="H278" s="599">
        <f t="shared" si="3"/>
        <v>27062.889048000005</v>
      </c>
      <c r="I278" s="599">
        <f t="shared" si="3"/>
        <v>26221.970267999997</v>
      </c>
      <c r="J278" s="599">
        <f t="shared" si="3"/>
        <v>0</v>
      </c>
      <c r="K278" s="599">
        <f t="shared" si="3"/>
        <v>0</v>
      </c>
      <c r="L278" s="599">
        <f t="shared" si="3"/>
        <v>0</v>
      </c>
    </row>
    <row r="280" spans="2:13" x14ac:dyDescent="0.25">
      <c r="B280" s="601" t="s">
        <v>787</v>
      </c>
      <c r="C280" s="602"/>
      <c r="D280" s="602"/>
      <c r="E280" s="602"/>
      <c r="F280" s="602"/>
      <c r="G280" s="602"/>
      <c r="H280" s="602"/>
      <c r="I280" s="602"/>
      <c r="J280" s="602"/>
      <c r="K280" s="602"/>
      <c r="L280" s="603"/>
    </row>
    <row r="281" spans="2:13" x14ac:dyDescent="0.25">
      <c r="B281" s="267"/>
      <c r="C281" s="266">
        <v>2006</v>
      </c>
      <c r="D281" s="266">
        <v>2007</v>
      </c>
      <c r="E281" s="266">
        <v>2008</v>
      </c>
      <c r="F281" s="266">
        <v>2009</v>
      </c>
      <c r="G281" s="266">
        <v>2010</v>
      </c>
      <c r="H281" s="266">
        <v>2011</v>
      </c>
      <c r="I281" s="266">
        <v>2012</v>
      </c>
      <c r="J281" s="266">
        <v>2013</v>
      </c>
      <c r="K281" s="266">
        <v>2014</v>
      </c>
      <c r="L281" s="266">
        <v>2015</v>
      </c>
    </row>
    <row r="282" spans="2:13" x14ac:dyDescent="0.25">
      <c r="B282" s="205" t="s">
        <v>775</v>
      </c>
      <c r="C282" s="316">
        <f>-HLOOKUP(C$223 &amp; $M282,BEN!$D$5:$FN$261,188,FALSE)</f>
        <v>0</v>
      </c>
      <c r="D282" s="316">
        <f>-HLOOKUP(D$223 &amp; $M282,BEN!$D$5:$FN$261,188,FALSE)</f>
        <v>0</v>
      </c>
      <c r="E282" s="316">
        <f>-HLOOKUP(E$223 &amp; $M282,BEN!$D$5:$FN$261,188,FALSE)</f>
        <v>0</v>
      </c>
      <c r="F282" s="316">
        <f>-HLOOKUP(F$223 &amp; $M282,BEN!$D$5:$FN$261,188,FALSE)</f>
        <v>0</v>
      </c>
      <c r="G282" s="316">
        <f>-HLOOKUP(G$223 &amp; $M282,BEN!$D$5:$FN$261,188,FALSE)</f>
        <v>0</v>
      </c>
      <c r="H282" s="316">
        <f>-HLOOKUP(H$223 &amp; $M282,BEN!$D$5:$FN$261,188,FALSE)</f>
        <v>0</v>
      </c>
      <c r="I282" s="316">
        <f>-HLOOKUP(I$223 &amp; $M282,BEN!$D$5:$FN$261,188,FALSE)</f>
        <v>0</v>
      </c>
      <c r="J282" s="316"/>
      <c r="K282" s="316"/>
      <c r="L282" s="316"/>
      <c r="M282" t="s">
        <v>29</v>
      </c>
    </row>
    <row r="283" spans="2:13" x14ac:dyDescent="0.25">
      <c r="B283" s="265" t="s">
        <v>413</v>
      </c>
      <c r="C283" s="598">
        <f>-HLOOKUP(C$223 &amp; $M283,BEN!$D$5:$FN$261,188,FALSE)</f>
        <v>244.65222632619137</v>
      </c>
      <c r="D283" s="598">
        <f>-HLOOKUP(D$223 &amp; $M283,BEN!$D$5:$FN$261,188,FALSE)</f>
        <v>412.55081302063638</v>
      </c>
      <c r="E283" s="598">
        <f>-HLOOKUP(E$223 &amp; $M283,BEN!$D$5:$FN$261,188,FALSE)</f>
        <v>410.15226178214436</v>
      </c>
      <c r="F283" s="598">
        <f>-HLOOKUP(F$223 &amp; $M283,BEN!$D$5:$FN$261,188,FALSE)</f>
        <v>410.15226178214436</v>
      </c>
      <c r="G283" s="598">
        <f>-HLOOKUP(G$223 &amp; $M283,BEN!$D$5:$FN$261,188,FALSE)</f>
        <v>486.9059014138906</v>
      </c>
      <c r="H283" s="598">
        <f>-HLOOKUP(H$223 &amp; $M283,BEN!$D$5:$FN$261,188,FALSE)</f>
        <v>590.04360466904973</v>
      </c>
      <c r="I283" s="598">
        <f>-HLOOKUP(I$223 &amp; $M283,BEN!$D$5:$FN$261,188,FALSE)</f>
        <v>477.31169645992236</v>
      </c>
      <c r="J283" s="598"/>
      <c r="K283" s="598"/>
      <c r="L283" s="598"/>
      <c r="M283" t="s">
        <v>27</v>
      </c>
    </row>
    <row r="284" spans="2:13" x14ac:dyDescent="0.25">
      <c r="B284" s="205" t="s">
        <v>589</v>
      </c>
      <c r="C284" s="316">
        <f>-HLOOKUP(C$223 &amp; $M284,BEN!$D$5:$FN$261,188,FALSE)</f>
        <v>272.87764920166046</v>
      </c>
      <c r="D284" s="316">
        <f>-HLOOKUP(D$223 &amp; $M284,BEN!$D$5:$FN$261,188,FALSE)</f>
        <v>272.87764920166046</v>
      </c>
      <c r="E284" s="316">
        <f>-HLOOKUP(E$223 &amp; $M284,BEN!$D$5:$FN$261,188,FALSE)</f>
        <v>272.87764920166046</v>
      </c>
      <c r="F284" s="316">
        <f>-HLOOKUP(F$223 &amp; $M284,BEN!$D$5:$FN$261,188,FALSE)</f>
        <v>272.87764920166046</v>
      </c>
      <c r="G284" s="316">
        <f>-HLOOKUP(G$223 &amp; $M284,BEN!$D$5:$FN$261,188,FALSE)</f>
        <v>272.87764920166046</v>
      </c>
      <c r="H284" s="316">
        <f>-HLOOKUP(H$223 &amp; $M284,BEN!$D$5:$FN$261,188,FALSE)</f>
        <v>0</v>
      </c>
      <c r="I284" s="316">
        <f>-HLOOKUP(I$223 &amp; $M284,BEN!$D$5:$FN$261,188,FALSE)</f>
        <v>51.419616848568118</v>
      </c>
      <c r="J284" s="316"/>
      <c r="K284" s="316"/>
      <c r="L284" s="316"/>
      <c r="M284" t="s">
        <v>28</v>
      </c>
    </row>
    <row r="285" spans="2:13" x14ac:dyDescent="0.25">
      <c r="B285" s="265" t="s">
        <v>778</v>
      </c>
      <c r="C285" s="598">
        <f>-HLOOKUP(C$223 &amp; $M285,BEN!$D$5:$FN$261,188,FALSE)</f>
        <v>40.927520967321286</v>
      </c>
      <c r="D285" s="598">
        <f>-HLOOKUP(D$223 &amp; $M285,BEN!$D$5:$FN$261,188,FALSE)</f>
        <v>40.927520967321286</v>
      </c>
      <c r="E285" s="598">
        <f>-HLOOKUP(E$223 &amp; $M285,BEN!$D$5:$FN$261,188,FALSE)</f>
        <v>40.927520967321286</v>
      </c>
      <c r="F285" s="598">
        <f>-HLOOKUP(F$223 &amp; $M285,BEN!$D$5:$FN$261,188,FALSE)</f>
        <v>0</v>
      </c>
      <c r="G285" s="598">
        <f>-HLOOKUP(G$223 &amp; $M285,BEN!$D$5:$FN$261,188,FALSE)</f>
        <v>0</v>
      </c>
      <c r="H285" s="598">
        <f>-HLOOKUP(H$223 &amp; $M285,BEN!$D$5:$FN$261,188,FALSE)</f>
        <v>0</v>
      </c>
      <c r="I285" s="598">
        <f>-HLOOKUP(I$223 &amp; $M285,BEN!$D$5:$FN$261,188,FALSE)</f>
        <v>0</v>
      </c>
      <c r="J285" s="598"/>
      <c r="K285" s="598"/>
      <c r="L285" s="598"/>
      <c r="M285" t="s">
        <v>31</v>
      </c>
    </row>
    <row r="286" spans="2:13" x14ac:dyDescent="0.25">
      <c r="B286" s="205" t="s">
        <v>776</v>
      </c>
      <c r="C286" s="316">
        <f>-HLOOKUP(C$223 &amp; $M286,BEN!$D$5:$FN$261,188,FALSE)</f>
        <v>0</v>
      </c>
      <c r="D286" s="316">
        <f>-HLOOKUP(D$223 &amp; $M286,BEN!$D$5:$FN$261,188,FALSE)</f>
        <v>30.40065580352509</v>
      </c>
      <c r="E286" s="316">
        <f>-HLOOKUP(E$223 &amp; $M286,BEN!$D$5:$FN$261,188,FALSE)</f>
        <v>30.40065580352509</v>
      </c>
      <c r="F286" s="316">
        <f>-HLOOKUP(F$223 &amp; $M286,BEN!$D$5:$FN$261,188,FALSE)</f>
        <v>30.40065580352509</v>
      </c>
      <c r="G286" s="316">
        <f>-HLOOKUP(G$223 &amp; $M286,BEN!$D$5:$FN$261,188,FALSE)</f>
        <v>0</v>
      </c>
      <c r="H286" s="316">
        <f>-HLOOKUP(H$223 &amp; $M286,BEN!$D$5:$FN$261,188,FALSE)</f>
        <v>0</v>
      </c>
      <c r="I286" s="316">
        <f>-HLOOKUP(I$223 &amp; $M286,BEN!$D$5:$FN$261,188,FALSE)</f>
        <v>0</v>
      </c>
      <c r="J286" s="316"/>
      <c r="K286" s="316"/>
      <c r="L286" s="316"/>
      <c r="M286" t="s">
        <v>37</v>
      </c>
    </row>
    <row r="287" spans="2:13" x14ac:dyDescent="0.25">
      <c r="B287" s="265" t="s">
        <v>777</v>
      </c>
      <c r="C287" s="598">
        <f>-HLOOKUP(C$223 &amp; $M287,BEN!$D$5:$FN$261,188,FALSE)</f>
        <v>0</v>
      </c>
      <c r="D287" s="598">
        <f>-HLOOKUP(D$223 &amp; $M287,BEN!$D$5:$FN$261,188,FALSE)</f>
        <v>1.4551999751870945</v>
      </c>
      <c r="E287" s="598">
        <f>-HLOOKUP(E$223 &amp; $M287,BEN!$D$5:$FN$261,188,FALSE)</f>
        <v>1.4551999751870945</v>
      </c>
      <c r="F287" s="598">
        <f>-HLOOKUP(F$223 &amp; $M287,BEN!$D$5:$FN$261,188,FALSE)</f>
        <v>0</v>
      </c>
      <c r="G287" s="598">
        <f>-HLOOKUP(G$223 &amp; $M287,BEN!$D$5:$FN$261,188,FALSE)</f>
        <v>0</v>
      </c>
      <c r="H287" s="598">
        <f>-HLOOKUP(H$223 &amp; $M287,BEN!$D$5:$FN$261,188,FALSE)</f>
        <v>0</v>
      </c>
      <c r="I287" s="598">
        <f>-HLOOKUP(I$223 &amp; $M287,BEN!$D$5:$FN$261,188,FALSE)</f>
        <v>0</v>
      </c>
      <c r="J287" s="598"/>
      <c r="K287" s="598"/>
      <c r="L287" s="598"/>
      <c r="M287" t="s">
        <v>39</v>
      </c>
    </row>
    <row r="288" spans="2:13" x14ac:dyDescent="0.25">
      <c r="B288" s="205" t="s">
        <v>782</v>
      </c>
      <c r="C288" s="316">
        <f>-HLOOKUP(C$223 &amp; $M288,BEN!$D$5:$FN$261,188,FALSE)</f>
        <v>0</v>
      </c>
      <c r="D288" s="316">
        <f>-HLOOKUP(D$223 &amp; $M288,BEN!$D$5:$FN$261,188,FALSE)</f>
        <v>0</v>
      </c>
      <c r="E288" s="316">
        <f>-HLOOKUP(E$223 &amp; $M288,BEN!$D$5:$FN$261,188,FALSE)</f>
        <v>0</v>
      </c>
      <c r="F288" s="316">
        <f>-HLOOKUP(F$223 &amp; $M288,BEN!$D$5:$FN$261,188,FALSE)</f>
        <v>0</v>
      </c>
      <c r="G288" s="316">
        <f>-HLOOKUP(G$223 &amp; $M288,BEN!$D$5:$FN$261,188,FALSE)</f>
        <v>0</v>
      </c>
      <c r="H288" s="316">
        <f>-HLOOKUP(H$223 &amp; $M288,BEN!$D$5:$FN$261,188,FALSE)</f>
        <v>0</v>
      </c>
      <c r="I288" s="316">
        <f>-HLOOKUP(I$223 &amp; $M288,BEN!$D$5:$FN$261,188,FALSE)</f>
        <v>0</v>
      </c>
      <c r="J288" s="316"/>
      <c r="K288" s="316"/>
      <c r="L288" s="316"/>
      <c r="M288" t="s">
        <v>44</v>
      </c>
    </row>
    <row r="289" spans="2:13" x14ac:dyDescent="0.25">
      <c r="B289" s="265" t="s">
        <v>779</v>
      </c>
      <c r="C289" s="598">
        <f>-HLOOKUP(C$223 &amp; $M289,BEN!$D$5:$FN$261,188,FALSE)</f>
        <v>0</v>
      </c>
      <c r="D289" s="598">
        <f>-HLOOKUP(D$223 &amp; $M289,BEN!$D$5:$FN$261,188,FALSE)</f>
        <v>0</v>
      </c>
      <c r="E289" s="598">
        <f>-HLOOKUP(E$223 &amp; $M289,BEN!$D$5:$FN$261,188,FALSE)</f>
        <v>0</v>
      </c>
      <c r="F289" s="598">
        <f>-HLOOKUP(F$223 &amp; $M289,BEN!$D$5:$FN$261,188,FALSE)</f>
        <v>0</v>
      </c>
      <c r="G289" s="598">
        <f>-HLOOKUP(G$223 &amp; $M289,BEN!$D$5:$FN$261,188,FALSE)</f>
        <v>0</v>
      </c>
      <c r="H289" s="598">
        <f>-HLOOKUP(H$223 &amp; $M289,BEN!$D$5:$FN$261,188,FALSE)</f>
        <v>0</v>
      </c>
      <c r="I289" s="598">
        <f>-HLOOKUP(I$223 &amp; $M289,BEN!$D$5:$FN$261,188,FALSE)</f>
        <v>0</v>
      </c>
      <c r="J289" s="598"/>
      <c r="K289" s="598"/>
      <c r="L289" s="598"/>
      <c r="M289" t="s">
        <v>41</v>
      </c>
    </row>
    <row r="290" spans="2:13" x14ac:dyDescent="0.25">
      <c r="B290" s="205" t="s">
        <v>213</v>
      </c>
      <c r="C290" s="316">
        <f>-HLOOKUP(C$223 &amp; $M290,BEN!$D$5:$FN$261,188,FALSE)</f>
        <v>587.73634474146104</v>
      </c>
      <c r="D290" s="316">
        <f>-HLOOKUP(D$223 &amp; $M290,BEN!$D$5:$FN$261,188,FALSE)</f>
        <v>590.31790994530354</v>
      </c>
      <c r="E290" s="316">
        <f>-HLOOKUP(E$223 &amp; $M290,BEN!$D$5:$FN$261,188,FALSE)</f>
        <v>594.62051861837426</v>
      </c>
      <c r="F290" s="316">
        <f>-HLOOKUP(F$223 &amp; $M290,BEN!$D$5:$FN$261,188,FALSE)</f>
        <v>594.62051861837426</v>
      </c>
      <c r="G290" s="316">
        <f>-HLOOKUP(G$223 &amp; $M290,BEN!$D$5:$FN$261,188,FALSE)</f>
        <v>2782.0667680075312</v>
      </c>
      <c r="H290" s="316">
        <f>-HLOOKUP(H$223 &amp; $M290,BEN!$D$5:$FN$261,188,FALSE)</f>
        <v>2300.1745966236103</v>
      </c>
      <c r="I290" s="316">
        <f>-HLOOKUP(I$223 &amp; $M290,BEN!$D$5:$FN$261,188,FALSE)</f>
        <v>2245.1012056083046</v>
      </c>
      <c r="J290" s="316"/>
      <c r="K290" s="316"/>
      <c r="L290" s="316"/>
      <c r="M290" t="s">
        <v>26</v>
      </c>
    </row>
    <row r="291" spans="2:13" x14ac:dyDescent="0.25">
      <c r="B291" s="265" t="s">
        <v>780</v>
      </c>
      <c r="C291" s="598"/>
      <c r="D291" s="598"/>
      <c r="E291" s="598"/>
      <c r="F291" s="598"/>
      <c r="G291" s="598"/>
      <c r="H291" s="598"/>
      <c r="I291" s="598"/>
      <c r="J291" s="598"/>
      <c r="K291" s="598"/>
      <c r="L291" s="598"/>
      <c r="M291" t="s">
        <v>118</v>
      </c>
    </row>
    <row r="292" spans="2:13" ht="15.75" thickBot="1" x14ac:dyDescent="0.3">
      <c r="B292" s="262"/>
      <c r="C292" s="599">
        <f>SUM(C282:C291)</f>
        <v>1146.1937412366342</v>
      </c>
      <c r="D292" s="599">
        <f t="shared" ref="D292:L292" si="4">SUM(D282:D291)</f>
        <v>1348.5297489136337</v>
      </c>
      <c r="E292" s="599">
        <f t="shared" si="4"/>
        <v>1350.4338063482123</v>
      </c>
      <c r="F292" s="599">
        <f t="shared" si="4"/>
        <v>1308.0510854057043</v>
      </c>
      <c r="G292" s="599">
        <f t="shared" si="4"/>
        <v>3541.8503186230823</v>
      </c>
      <c r="H292" s="599">
        <f t="shared" si="4"/>
        <v>2890.2182012926601</v>
      </c>
      <c r="I292" s="599">
        <f t="shared" si="4"/>
        <v>2773.8325189167949</v>
      </c>
      <c r="J292" s="599">
        <f t="shared" si="4"/>
        <v>0</v>
      </c>
      <c r="K292" s="599">
        <f t="shared" si="4"/>
        <v>0</v>
      </c>
      <c r="L292" s="599">
        <f t="shared" si="4"/>
        <v>0</v>
      </c>
    </row>
  </sheetData>
  <mergeCells count="6">
    <mergeCell ref="B173:I173"/>
    <mergeCell ref="B3:I3"/>
    <mergeCell ref="B25:I25"/>
    <mergeCell ref="B47:I47"/>
    <mergeCell ref="B79:I79"/>
    <mergeCell ref="B126:I12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M93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ColWidth="9.140625" defaultRowHeight="12.75" x14ac:dyDescent="0.25"/>
  <cols>
    <col min="1" max="1" width="3" style="12" bestFit="1" customWidth="1"/>
    <col min="2" max="2" width="46.42578125" style="8" customWidth="1"/>
    <col min="3" max="3" width="10.7109375" style="8" customWidth="1"/>
    <col min="4" max="13" width="10" style="8" customWidth="1"/>
    <col min="14" max="16384" width="9.140625" style="8"/>
  </cols>
  <sheetData>
    <row r="1" spans="1:13" x14ac:dyDescent="0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</row>
    <row r="2" spans="1:13" s="12" customFormat="1" ht="15.75" x14ac:dyDescent="0.25">
      <c r="A2" s="156"/>
      <c r="B2" s="643" t="s">
        <v>54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</row>
    <row r="3" spans="1:13" s="12" customFormat="1" ht="15.75" x14ac:dyDescent="0.25">
      <c r="A3" s="156"/>
      <c r="B3" s="643" t="s">
        <v>86</v>
      </c>
      <c r="D3" s="156"/>
      <c r="E3" s="465"/>
      <c r="F3" s="156"/>
      <c r="G3" s="156"/>
      <c r="H3" s="156"/>
      <c r="I3" s="156"/>
      <c r="J3" s="156"/>
      <c r="K3" s="156"/>
      <c r="L3" s="156"/>
      <c r="M3" s="156"/>
    </row>
    <row r="4" spans="1:13" s="162" customFormat="1" x14ac:dyDescent="0.25">
      <c r="A4" s="658"/>
      <c r="B4" s="658"/>
      <c r="C4" s="658"/>
      <c r="D4" s="662"/>
      <c r="E4" s="662"/>
      <c r="F4" s="662"/>
      <c r="G4" s="662"/>
      <c r="H4" s="662"/>
      <c r="I4" s="662"/>
      <c r="J4" s="662"/>
      <c r="K4" s="662"/>
      <c r="L4" s="662"/>
      <c r="M4" s="662"/>
    </row>
    <row r="5" spans="1:13" s="659" customFormat="1" hidden="1" x14ac:dyDescent="0.25">
      <c r="B5" s="660">
        <v>18</v>
      </c>
      <c r="C5" s="660">
        <f>'BECO_Consulta Ver.02'!C5</f>
        <v>1</v>
      </c>
      <c r="D5" s="660">
        <f ca="1">VLOOKUP(E5,'Bases de Cálculo'!$B$9:$K$34,$C$5+3,FALSE)</f>
        <v>1</v>
      </c>
      <c r="E5" s="660" t="str">
        <f ca="1">INDIRECT("'Bases de Cálculo'!B" &amp; 113+B5)</f>
        <v>GL</v>
      </c>
      <c r="F5" s="660"/>
      <c r="G5" s="660"/>
      <c r="H5" s="660"/>
      <c r="I5" s="660"/>
      <c r="J5" s="660"/>
      <c r="K5" s="660"/>
      <c r="L5" s="660"/>
      <c r="M5" s="660"/>
    </row>
    <row r="6" spans="1:13" s="9" customFormat="1" x14ac:dyDescent="0.2">
      <c r="A6" s="121"/>
      <c r="B6" s="684" t="str">
        <f>CONCATENATE("Balance energético Colombiano ",D7,"
",VLOOKUP($C$8,'Bases de Cálculo'!$B$37:$C$43,2,FALSE),"/año")</f>
        <v>Balance energético Colombiano 2006
Unidades Originales */año</v>
      </c>
      <c r="C6" s="689" t="s">
        <v>46</v>
      </c>
      <c r="D6" s="690"/>
      <c r="E6" s="690"/>
      <c r="F6" s="690"/>
      <c r="G6" s="690"/>
      <c r="H6" s="690"/>
      <c r="I6" s="690"/>
      <c r="J6" s="690"/>
      <c r="K6" s="690"/>
      <c r="L6" s="690"/>
      <c r="M6" s="690"/>
    </row>
    <row r="7" spans="1:13" s="9" customFormat="1" x14ac:dyDescent="0.2">
      <c r="A7" s="121"/>
      <c r="B7" s="685"/>
      <c r="C7" s="657" t="s">
        <v>48</v>
      </c>
      <c r="D7" s="657">
        <v>2006</v>
      </c>
      <c r="E7" s="657">
        <v>2007</v>
      </c>
      <c r="F7" s="657">
        <v>2008</v>
      </c>
      <c r="G7" s="657">
        <v>2009</v>
      </c>
      <c r="H7" s="657">
        <v>2010</v>
      </c>
      <c r="I7" s="657">
        <v>2011</v>
      </c>
      <c r="J7" s="657">
        <v>2012</v>
      </c>
      <c r="K7" s="657">
        <v>2013</v>
      </c>
      <c r="L7" s="657">
        <v>2014</v>
      </c>
      <c r="M7" s="657">
        <v>2015</v>
      </c>
    </row>
    <row r="8" spans="1:13" s="9" customFormat="1" x14ac:dyDescent="0.2">
      <c r="A8" s="121"/>
      <c r="B8" s="686"/>
      <c r="C8" s="657" t="str">
        <f>IF($C$5=1,"UO",HLOOKUP("UO",'Bases de Cálculo'!$B$37:$B$43,$C$5))</f>
        <v>UO</v>
      </c>
      <c r="D8" s="14" t="str">
        <f ca="1">IF($C$5=1,VLOOKUP($E$5,'Bases de Cálculo'!$B$9:$D$34,3,FALSE),INDIRECT(CONCATENATE("'Bases de Cálculo'!B",36+$C$5)))</f>
        <v>kBL</v>
      </c>
      <c r="E8" s="14" t="str">
        <f ca="1">IF($C$5=1,VLOOKUP($E$5,'Bases de Cálculo'!$B$9:$D$34,3,FALSE),INDIRECT(CONCATENATE("'Bases de Cálculo'!B",36+$C$5)))</f>
        <v>kBL</v>
      </c>
      <c r="F8" s="14" t="str">
        <f ca="1">IF($C$5=1,VLOOKUP($E$5,'Bases de Cálculo'!$B$9:$D$34,3,FALSE),INDIRECT(CONCATENATE("'Bases de Cálculo'!B",36+$C$5)))</f>
        <v>kBL</v>
      </c>
      <c r="G8" s="14" t="str">
        <f ca="1">IF($C$5=1,VLOOKUP($E$5,'Bases de Cálculo'!$B$9:$D$34,3,FALSE),INDIRECT(CONCATENATE("'Bases de Cálculo'!B",36+$C$5)))</f>
        <v>kBL</v>
      </c>
      <c r="H8" s="14" t="str">
        <f ca="1">IF($C$5=1,VLOOKUP($E$5,'Bases de Cálculo'!$B$9:$D$34,3,FALSE),INDIRECT(CONCATENATE("'Bases de Cálculo'!B",36+$C$5)))</f>
        <v>kBL</v>
      </c>
      <c r="I8" s="14" t="str">
        <f ca="1">IF($C$5=1,VLOOKUP($E$5,'Bases de Cálculo'!$B$9:$D$34,3,FALSE),INDIRECT(CONCATENATE("'Bases de Cálculo'!B",36+$C$5)))</f>
        <v>kBL</v>
      </c>
      <c r="J8" s="14" t="str">
        <f ca="1">IF($C$5=1,VLOOKUP($E$5,'Bases de Cálculo'!$B$9:$D$34,3,FALSE),INDIRECT(CONCATENATE("'Bases de Cálculo'!B",36+$C$5)))</f>
        <v>kBL</v>
      </c>
      <c r="K8" s="14" t="str">
        <f ca="1">IF($C$5=1,VLOOKUP($E$5,'Bases de Cálculo'!$B$9:$D$34,3,FALSE),INDIRECT(CONCATENATE("'Bases de Cálculo'!B",36+$C$5)))</f>
        <v>kBL</v>
      </c>
      <c r="L8" s="14" t="str">
        <f ca="1">IF($C$5=1,VLOOKUP($E$5,'Bases de Cálculo'!$B$9:$D$34,3,FALSE),INDIRECT(CONCATENATE("'Bases de Cálculo'!B",36+$C$5)))</f>
        <v>kBL</v>
      </c>
      <c r="M8" s="14" t="str">
        <f ca="1">IF($C$5=1,VLOOKUP($E$5,'Bases de Cálculo'!$B$9:$D$34,3,FALSE),INDIRECT(CONCATENATE("'Bases de Cálculo'!B",36+$C$5)))</f>
        <v>kBL</v>
      </c>
    </row>
    <row r="9" spans="1:13" s="9" customFormat="1" x14ac:dyDescent="0.25">
      <c r="A9" s="121"/>
      <c r="B9" s="594" t="s">
        <v>1</v>
      </c>
      <c r="C9" s="88">
        <f ca="1">_xlfn.AGGREGATE(9,6,D9:J9)</f>
        <v>62654.34107724396</v>
      </c>
      <c r="D9" s="525">
        <f ca="1">D10+D11+D12-D13-D14-D15-D16+D17-D18-D19-D20+D25+((ABS(D26)+ABS(D27)+ABS(D28)+ABS(D29)+ABS(D30)+ABS(D31)+ABS(D32)+ABS(D33)+ABS(D34)+ABS(D35)+ABS(D36)-D25)/2)</f>
        <v>9681.9789731504934</v>
      </c>
      <c r="E9" s="525">
        <f t="shared" ref="E9:M9" ca="1" si="0">E10+E11+E12-E13-E14-E15-E16+E17-E18-E19-E20+E25+((ABS(E26)+ABS(E27)+ABS(E28)+ABS(E29)+ABS(E30)+ABS(E31)+ABS(E32)+ABS(E33)+ABS(E34)+ABS(E35)+ABS(E36)-E25)/2)</f>
        <v>11552.908210829439</v>
      </c>
      <c r="F9" s="525">
        <f t="shared" ca="1" si="0"/>
        <v>11909.716001941395</v>
      </c>
      <c r="G9" s="525">
        <f t="shared" ca="1" si="0"/>
        <v>8003.604743037261</v>
      </c>
      <c r="H9" s="525">
        <f t="shared" ca="1" si="0"/>
        <v>7310.4499981221716</v>
      </c>
      <c r="I9" s="525">
        <f t="shared" ca="1" si="0"/>
        <v>7325.0542460919587</v>
      </c>
      <c r="J9" s="525">
        <f t="shared" ca="1" si="0"/>
        <v>6870.628904071239</v>
      </c>
      <c r="K9" s="525">
        <f t="shared" ca="1" si="0"/>
        <v>6747.5307543445515</v>
      </c>
      <c r="L9" s="525">
        <f t="shared" ca="1" si="0"/>
        <v>6765.5157351770595</v>
      </c>
      <c r="M9" s="525">
        <f t="shared" ca="1" si="0"/>
        <v>7424.2099251609388</v>
      </c>
    </row>
    <row r="10" spans="1:13" x14ac:dyDescent="0.25">
      <c r="A10" s="121"/>
      <c r="B10" s="587" t="s">
        <v>850</v>
      </c>
      <c r="C10" s="644">
        <f t="shared" ref="C10:C73" ca="1" si="1">_xlfn.AGGREGATE(9,6,D10:J10)</f>
        <v>0</v>
      </c>
      <c r="D10" s="644">
        <f ca="1">(HLOOKUP(CONCATENATE(D$7,$E$5),BECO_Datos!$D$3:$HN$85,BECO_Datos!$A10,FALSE)+IFERROR(HLOOKUP(CONCATENATE(D$7,$E$5),BECO_Datos!$HP$3:$LT$85,BECO_Datos!$A10,FALSE),0))*$D$5</f>
        <v>0</v>
      </c>
      <c r="E10" s="644">
        <f ca="1">(HLOOKUP(CONCATENATE(E$7,$E$5),BECO_Datos!$D$3:$HN$85,BECO_Datos!$A10,FALSE)+IFERROR(HLOOKUP(CONCATENATE(E$7,$E$5),BECO_Datos!$HP$3:$LT$85,BECO_Datos!$A10,FALSE),0))*$D$5</f>
        <v>0</v>
      </c>
      <c r="F10" s="644">
        <f ca="1">(HLOOKUP(CONCATENATE(F$7,$E$5),BECO_Datos!$D$3:$HN$85,BECO_Datos!$A10,FALSE)+IFERROR(HLOOKUP(CONCATENATE(F$7,$E$5),BECO_Datos!$HP$3:$LT$85,BECO_Datos!$A10,FALSE),0))*$D$5</f>
        <v>0</v>
      </c>
      <c r="G10" s="644">
        <f ca="1">(HLOOKUP(CONCATENATE(G$7,$E$5),BECO_Datos!$D$3:$HN$85,BECO_Datos!$A10,FALSE)+IFERROR(HLOOKUP(CONCATENATE(G$7,$E$5),BECO_Datos!$HP$3:$LT$85,BECO_Datos!$A10,FALSE),0))*$D$5</f>
        <v>0</v>
      </c>
      <c r="H10" s="644">
        <f ca="1">(HLOOKUP(CONCATENATE(H$7,$E$5),BECO_Datos!$D$3:$HN$85,BECO_Datos!$A10,FALSE)+IFERROR(HLOOKUP(CONCATENATE(H$7,$E$5),BECO_Datos!$HP$3:$LT$85,BECO_Datos!$A10,FALSE),0))*$D$5</f>
        <v>0</v>
      </c>
      <c r="I10" s="644">
        <f ca="1">(HLOOKUP(CONCATENATE(I$7,$E$5),BECO_Datos!$D$3:$HN$85,BECO_Datos!$A10,FALSE)+IFERROR(HLOOKUP(CONCATENATE(I$7,$E$5),BECO_Datos!$HP$3:$LT$85,BECO_Datos!$A10,FALSE),0))*$D$5</f>
        <v>0</v>
      </c>
      <c r="J10" s="644">
        <f ca="1">(HLOOKUP(CONCATENATE(J$7,$E$5),BECO_Datos!$D$3:$HN$85,BECO_Datos!$A10,FALSE)+IFERROR(HLOOKUP(CONCATENATE(J$7,$E$5),BECO_Datos!$HP$3:$LT$85,BECO_Datos!$A10,FALSE),0))*$D$5</f>
        <v>0</v>
      </c>
      <c r="K10" s="644">
        <f ca="1">(HLOOKUP(CONCATENATE(K$7,$E$5),BECO_Datos!$D$3:$HN$85,BECO_Datos!$A10,FALSE)+IFERROR(HLOOKUP(CONCATENATE(K$7,$E$5),BECO_Datos!$HP$3:$LT$85,BECO_Datos!$A10,FALSE),0))*$D$5</f>
        <v>0</v>
      </c>
      <c r="L10" s="644">
        <f ca="1">(HLOOKUP(CONCATENATE(L$7,$E$5),BECO_Datos!$D$3:$HN$85,BECO_Datos!$A10,FALSE)+IFERROR(HLOOKUP(CONCATENATE(L$7,$E$5),BECO_Datos!$HP$3:$LT$85,BECO_Datos!$A10,FALSE),0))*$D$5</f>
        <v>0</v>
      </c>
      <c r="M10" s="644">
        <f ca="1">(HLOOKUP(CONCATENATE(M$7,$E$5),BECO_Datos!$D$3:$HN$85,BECO_Datos!$A10,FALSE)+IFERROR(HLOOKUP(CONCATENATE(M$7,$E$5),BECO_Datos!$HP$3:$LT$85,BECO_Datos!$A10,FALSE),0))*$D$5</f>
        <v>0</v>
      </c>
    </row>
    <row r="11" spans="1:13" x14ac:dyDescent="0.25">
      <c r="A11" s="121"/>
      <c r="B11" s="676" t="s">
        <v>2</v>
      </c>
      <c r="C11" s="87">
        <f t="shared" ca="1" si="1"/>
        <v>763.67699421768702</v>
      </c>
      <c r="D11" s="526">
        <f ca="1">(HLOOKUP(CONCATENATE(D$7,$E$5),BECO_Datos!$D$3:$HN$85,BECO_Datos!$A23,FALSE)+IFERROR(HLOOKUP(CONCATENATE(D$7,$E$5),BECO_Datos!$HP$3:$LT$85,BECO_Datos!$A23,FALSE),0))*$D$5</f>
        <v>3.9638649659863945</v>
      </c>
      <c r="E11" s="526">
        <f ca="1">(HLOOKUP(CONCATENATE(E$7,$E$5),BECO_Datos!$D$3:$HN$85,BECO_Datos!$A23,FALSE)+IFERROR(HLOOKUP(CONCATENATE(E$7,$E$5),BECO_Datos!$HP$3:$LT$85,BECO_Datos!$A23,FALSE),0))*$D$5</f>
        <v>0</v>
      </c>
      <c r="F11" s="526">
        <f ca="1">(HLOOKUP(CONCATENATE(F$7,$E$5),BECO_Datos!$D$3:$HN$85,BECO_Datos!$A23,FALSE)+IFERROR(HLOOKUP(CONCATENATE(F$7,$E$5),BECO_Datos!$HP$3:$LT$85,BECO_Datos!$A23,FALSE),0))*$D$5</f>
        <v>0</v>
      </c>
      <c r="G11" s="526">
        <f ca="1">(HLOOKUP(CONCATENATE(G$7,$E$5),BECO_Datos!$D$3:$HN$85,BECO_Datos!$A23,FALSE)+IFERROR(HLOOKUP(CONCATENATE(G$7,$E$5),BECO_Datos!$HP$3:$LT$85,BECO_Datos!$A23,FALSE),0))*$D$5</f>
        <v>280.24233560090704</v>
      </c>
      <c r="H11" s="526">
        <f ca="1">(HLOOKUP(CONCATENATE(H$7,$E$5),BECO_Datos!$D$3:$HN$85,BECO_Datos!$A23,FALSE)+IFERROR(HLOOKUP(CONCATENATE(H$7,$E$5),BECO_Datos!$HP$3:$LT$85,BECO_Datos!$A23,FALSE),0))*$D$5</f>
        <v>308.1561111111111</v>
      </c>
      <c r="I11" s="526">
        <f ca="1">(HLOOKUP(CONCATENATE(I$7,$E$5),BECO_Datos!$D$3:$HN$85,BECO_Datos!$A23,FALSE)+IFERROR(HLOOKUP(CONCATENATE(I$7,$E$5),BECO_Datos!$HP$3:$LT$85,BECO_Datos!$A23,FALSE),0))*$D$5</f>
        <v>171.31468253968254</v>
      </c>
      <c r="J11" s="526">
        <f ca="1">(HLOOKUP(CONCATENATE(J$7,$E$5),BECO_Datos!$D$3:$HN$85,BECO_Datos!$A23,FALSE)+IFERROR(HLOOKUP(CONCATENATE(J$7,$E$5),BECO_Datos!$HP$3:$LT$85,BECO_Datos!$A23,FALSE),0))*$D$5</f>
        <v>0</v>
      </c>
      <c r="K11" s="526">
        <f ca="1">(HLOOKUP(CONCATENATE(K$7,$E$5),BECO_Datos!$D$3:$HN$85,BECO_Datos!$A23,FALSE)+IFERROR(HLOOKUP(CONCATENATE(K$7,$E$5),BECO_Datos!$HP$3:$LT$85,BECO_Datos!$A23,FALSE),0))*$D$5</f>
        <v>0</v>
      </c>
      <c r="L11" s="526">
        <f ca="1">(HLOOKUP(CONCATENATE(L$7,$E$5),BECO_Datos!$D$3:$HN$85,BECO_Datos!$A23,FALSE)+IFERROR(HLOOKUP(CONCATENATE(L$7,$E$5),BECO_Datos!$HP$3:$LT$85,BECO_Datos!$A23,FALSE),0))*$D$5</f>
        <v>0</v>
      </c>
      <c r="M11" s="526">
        <f ca="1">(HLOOKUP(CONCATENATE(M$7,$E$5),BECO_Datos!$D$3:$HN$85,BECO_Datos!$A23,FALSE)+IFERROR(HLOOKUP(CONCATENATE(M$7,$E$5),BECO_Datos!$HP$3:$LT$85,BECO_Datos!$A23,FALSE),0))*$D$5</f>
        <v>12.385453514739229</v>
      </c>
    </row>
    <row r="12" spans="1:13" x14ac:dyDescent="0.25">
      <c r="A12" s="121"/>
      <c r="B12" s="586" t="s">
        <v>119</v>
      </c>
      <c r="C12" s="86">
        <f t="shared" ca="1" si="1"/>
        <v>0</v>
      </c>
      <c r="D12" s="86">
        <f ca="1">(HLOOKUP(CONCATENATE(D$7,$E$5),BECO_Datos!$D$3:$HN$85,BECO_Datos!$A24,FALSE)+IFERROR(HLOOKUP(CONCATENATE(D$7,$E$5),BECO_Datos!$HP$3:$LT$85,BECO_Datos!$A24,FALSE),0))*$D$5</f>
        <v>0</v>
      </c>
      <c r="E12" s="86">
        <f ca="1">(HLOOKUP(CONCATENATE(E$7,$E$5),BECO_Datos!$D$3:$HN$85,BECO_Datos!$A24,FALSE)+IFERROR(HLOOKUP(CONCATENATE(E$7,$E$5),BECO_Datos!$HP$3:$LT$85,BECO_Datos!$A24,FALSE),0))*$D$5</f>
        <v>0</v>
      </c>
      <c r="F12" s="86">
        <f ca="1">(HLOOKUP(CONCATENATE(F$7,$E$5),BECO_Datos!$D$3:$HN$85,BECO_Datos!$A24,FALSE)+IFERROR(HLOOKUP(CONCATENATE(F$7,$E$5),BECO_Datos!$HP$3:$LT$85,BECO_Datos!$A24,FALSE),0))*$D$5</f>
        <v>0</v>
      </c>
      <c r="G12" s="86">
        <f ca="1">(HLOOKUP(CONCATENATE(G$7,$E$5),BECO_Datos!$D$3:$HN$85,BECO_Datos!$A24,FALSE)+IFERROR(HLOOKUP(CONCATENATE(G$7,$E$5),BECO_Datos!$HP$3:$LT$85,BECO_Datos!$A24,FALSE),0))*$D$5</f>
        <v>0</v>
      </c>
      <c r="H12" s="86">
        <f ca="1">(HLOOKUP(CONCATENATE(H$7,$E$5),BECO_Datos!$D$3:$HN$85,BECO_Datos!$A24,FALSE)+IFERROR(HLOOKUP(CONCATENATE(H$7,$E$5),BECO_Datos!$HP$3:$LT$85,BECO_Datos!$A24,FALSE),0))*$D$5</f>
        <v>0</v>
      </c>
      <c r="I12" s="86">
        <f ca="1">(HLOOKUP(CONCATENATE(I$7,$E$5),BECO_Datos!$D$3:$HN$85,BECO_Datos!$A24,FALSE)+IFERROR(HLOOKUP(CONCATENATE(I$7,$E$5),BECO_Datos!$HP$3:$LT$85,BECO_Datos!$A24,FALSE),0))*$D$5</f>
        <v>0</v>
      </c>
      <c r="J12" s="86">
        <f ca="1">(HLOOKUP(CONCATENATE(J$7,$E$5),BECO_Datos!$D$3:$HN$85,BECO_Datos!$A24,FALSE)+IFERROR(HLOOKUP(CONCATENATE(J$7,$E$5),BECO_Datos!$HP$3:$LT$85,BECO_Datos!$A24,FALSE),0))*$D$5</f>
        <v>0</v>
      </c>
      <c r="K12" s="86">
        <f ca="1">(HLOOKUP(CONCATENATE(K$7,$E$5),BECO_Datos!$D$3:$HN$85,BECO_Datos!$A24,FALSE)+IFERROR(HLOOKUP(CONCATENATE(K$7,$E$5),BECO_Datos!$HP$3:$LT$85,BECO_Datos!$A24,FALSE),0))*$D$5</f>
        <v>0</v>
      </c>
      <c r="L12" s="86">
        <f ca="1">(HLOOKUP(CONCATENATE(L$7,$E$5),BECO_Datos!$D$3:$HN$85,BECO_Datos!$A24,FALSE)+IFERROR(HLOOKUP(CONCATENATE(L$7,$E$5),BECO_Datos!$HP$3:$LT$85,BECO_Datos!$A24,FALSE),0))*$D$5</f>
        <v>0</v>
      </c>
      <c r="M12" s="86">
        <f ca="1">(HLOOKUP(CONCATENATE(M$7,$E$5),BECO_Datos!$D$3:$HN$85,BECO_Datos!$A24,FALSE)+IFERROR(HLOOKUP(CONCATENATE(M$7,$E$5),BECO_Datos!$HP$3:$LT$85,BECO_Datos!$A24,FALSE),0))*$D$5</f>
        <v>0</v>
      </c>
    </row>
    <row r="13" spans="1:13" x14ac:dyDescent="0.25">
      <c r="A13" s="121"/>
      <c r="B13" s="676" t="s">
        <v>3</v>
      </c>
      <c r="C13" s="87">
        <f t="shared" ca="1" si="1"/>
        <v>1250.4719538548752</v>
      </c>
      <c r="D13" s="526">
        <f ca="1">(HLOOKUP(CONCATENATE(D$7,$E$5),BECO_Datos!$D$3:$HN$85,BECO_Datos!$A25,FALSE)+IFERROR(HLOOKUP(CONCATENATE(D$7,$E$5),BECO_Datos!$HP$3:$LT$85,BECO_Datos!$A25,FALSE),0))*$D$5</f>
        <v>380.94608083900232</v>
      </c>
      <c r="E13" s="526">
        <f ca="1">(HLOOKUP(CONCATENATE(E$7,$E$5),BECO_Datos!$D$3:$HN$85,BECO_Datos!$A25,FALSE)+IFERROR(HLOOKUP(CONCATENATE(E$7,$E$5),BECO_Datos!$HP$3:$LT$85,BECO_Datos!$A25,FALSE),0))*$D$5</f>
        <v>0</v>
      </c>
      <c r="F13" s="526">
        <f ca="1">(HLOOKUP(CONCATENATE(F$7,$E$5),BECO_Datos!$D$3:$HN$85,BECO_Datos!$A25,FALSE)+IFERROR(HLOOKUP(CONCATENATE(F$7,$E$5),BECO_Datos!$HP$3:$LT$85,BECO_Datos!$A25,FALSE),0))*$D$5</f>
        <v>0</v>
      </c>
      <c r="G13" s="526">
        <f ca="1">(HLOOKUP(CONCATENATE(G$7,$E$5),BECO_Datos!$D$3:$HN$85,BECO_Datos!$A25,FALSE)+IFERROR(HLOOKUP(CONCATENATE(G$7,$E$5),BECO_Datos!$HP$3:$LT$85,BECO_Datos!$A25,FALSE),0))*$D$5</f>
        <v>35.62883219954648</v>
      </c>
      <c r="H13" s="526">
        <f ca="1">(HLOOKUP(CONCATENATE(H$7,$E$5),BECO_Datos!$D$3:$HN$85,BECO_Datos!$A25,FALSE)+IFERROR(HLOOKUP(CONCATENATE(H$7,$E$5),BECO_Datos!$HP$3:$LT$85,BECO_Datos!$A25,FALSE),0))*$D$5</f>
        <v>75.302709750566891</v>
      </c>
      <c r="I13" s="526">
        <f ca="1">(HLOOKUP(CONCATENATE(I$7,$E$5),BECO_Datos!$D$3:$HN$85,BECO_Datos!$A25,FALSE)+IFERROR(HLOOKUP(CONCATENATE(I$7,$E$5),BECO_Datos!$HP$3:$LT$85,BECO_Datos!$A25,FALSE),0))*$D$5</f>
        <v>157.96992063492061</v>
      </c>
      <c r="J13" s="526">
        <f ca="1">(HLOOKUP(CONCATENATE(J$7,$E$5),BECO_Datos!$D$3:$HN$85,BECO_Datos!$A25,FALSE)+IFERROR(HLOOKUP(CONCATENATE(J$7,$E$5),BECO_Datos!$HP$3:$LT$85,BECO_Datos!$A25,FALSE),0))*$D$5</f>
        <v>600.62441043083902</v>
      </c>
      <c r="K13" s="526">
        <f ca="1">(HLOOKUP(CONCATENATE(K$7,$E$5),BECO_Datos!$D$3:$HN$85,BECO_Datos!$A25,FALSE)+IFERROR(HLOOKUP(CONCATENATE(K$7,$E$5),BECO_Datos!$HP$3:$LT$85,BECO_Datos!$A25,FALSE),0))*$D$5</f>
        <v>816.93410430839003</v>
      </c>
      <c r="L13" s="526">
        <f ca="1">(HLOOKUP(CONCATENATE(L$7,$E$5),BECO_Datos!$D$3:$HN$85,BECO_Datos!$A25,FALSE)+IFERROR(HLOOKUP(CONCATENATE(L$7,$E$5),BECO_Datos!$HP$3:$LT$85,BECO_Datos!$A25,FALSE),0))*$D$5</f>
        <v>355.47963718820864</v>
      </c>
      <c r="M13" s="526">
        <f ca="1">(HLOOKUP(CONCATENATE(M$7,$E$5),BECO_Datos!$D$3:$HN$85,BECO_Datos!$A25,FALSE)+IFERROR(HLOOKUP(CONCATENATE(M$7,$E$5),BECO_Datos!$HP$3:$LT$85,BECO_Datos!$A25,FALSE),0))*$D$5</f>
        <v>228.60111111111112</v>
      </c>
    </row>
    <row r="14" spans="1:13" x14ac:dyDescent="0.25">
      <c r="A14" s="121"/>
      <c r="B14" s="586" t="s">
        <v>50</v>
      </c>
      <c r="C14" s="86">
        <f t="shared" ca="1" si="1"/>
        <v>0</v>
      </c>
      <c r="D14" s="86">
        <f ca="1">(HLOOKUP(CONCATENATE(D$7,$E$5),BECO_Datos!$D$3:$HN$85,BECO_Datos!$A26,FALSE)+IFERROR(HLOOKUP(CONCATENATE(D$7,$E$5),BECO_Datos!$HP$3:$LT$85,BECO_Datos!$A26,FALSE),0))*$D$5</f>
        <v>0</v>
      </c>
      <c r="E14" s="86">
        <f ca="1">(HLOOKUP(CONCATENATE(E$7,$E$5),BECO_Datos!$D$3:$HN$85,BECO_Datos!$A26,FALSE)+IFERROR(HLOOKUP(CONCATENATE(E$7,$E$5),BECO_Datos!$HP$3:$LT$85,BECO_Datos!$A26,FALSE),0))*$D$5</f>
        <v>0</v>
      </c>
      <c r="F14" s="86">
        <f ca="1">(HLOOKUP(CONCATENATE(F$7,$E$5),BECO_Datos!$D$3:$HN$85,BECO_Datos!$A26,FALSE)+IFERROR(HLOOKUP(CONCATENATE(F$7,$E$5),BECO_Datos!$HP$3:$LT$85,BECO_Datos!$A26,FALSE),0))*$D$5</f>
        <v>0</v>
      </c>
      <c r="G14" s="86">
        <f ca="1">(HLOOKUP(CONCATENATE(G$7,$E$5),BECO_Datos!$D$3:$HN$85,BECO_Datos!$A26,FALSE)+IFERROR(HLOOKUP(CONCATENATE(G$7,$E$5),BECO_Datos!$HP$3:$LT$85,BECO_Datos!$A26,FALSE),0))*$D$5</f>
        <v>0</v>
      </c>
      <c r="H14" s="86">
        <f ca="1">(HLOOKUP(CONCATENATE(H$7,$E$5),BECO_Datos!$D$3:$HN$85,BECO_Datos!$A26,FALSE)+IFERROR(HLOOKUP(CONCATENATE(H$7,$E$5),BECO_Datos!$HP$3:$LT$85,BECO_Datos!$A26,FALSE),0))*$D$5</f>
        <v>0</v>
      </c>
      <c r="I14" s="86">
        <f ca="1">(HLOOKUP(CONCATENATE(I$7,$E$5),BECO_Datos!$D$3:$HN$85,BECO_Datos!$A26,FALSE)+IFERROR(HLOOKUP(CONCATENATE(I$7,$E$5),BECO_Datos!$HP$3:$LT$85,BECO_Datos!$A26,FALSE),0))*$D$5</f>
        <v>0</v>
      </c>
      <c r="J14" s="86">
        <f ca="1">(HLOOKUP(CONCATENATE(J$7,$E$5),BECO_Datos!$D$3:$HN$85,BECO_Datos!$A26,FALSE)+IFERROR(HLOOKUP(CONCATENATE(J$7,$E$5),BECO_Datos!$HP$3:$LT$85,BECO_Datos!$A26,FALSE),0))*$D$5</f>
        <v>0</v>
      </c>
      <c r="K14" s="86">
        <f ca="1">(HLOOKUP(CONCATENATE(K$7,$E$5),BECO_Datos!$D$3:$HN$85,BECO_Datos!$A26,FALSE)+IFERROR(HLOOKUP(CONCATENATE(K$7,$E$5),BECO_Datos!$HP$3:$LT$85,BECO_Datos!$A26,FALSE),0))*$D$5</f>
        <v>0</v>
      </c>
      <c r="L14" s="86">
        <f ca="1">(HLOOKUP(CONCATENATE(L$7,$E$5),BECO_Datos!$D$3:$HN$85,BECO_Datos!$A26,FALSE)+IFERROR(HLOOKUP(CONCATENATE(L$7,$E$5),BECO_Datos!$HP$3:$LT$85,BECO_Datos!$A26,FALSE),0))*$D$5</f>
        <v>0</v>
      </c>
      <c r="M14" s="86">
        <f ca="1">(HLOOKUP(CONCATENATE(M$7,$E$5),BECO_Datos!$D$3:$HN$85,BECO_Datos!$A26,FALSE)+IFERROR(HLOOKUP(CONCATENATE(M$7,$E$5),BECO_Datos!$HP$3:$LT$85,BECO_Datos!$A26,FALSE),0))*$D$5</f>
        <v>0</v>
      </c>
    </row>
    <row r="15" spans="1:13" x14ac:dyDescent="0.25">
      <c r="A15" s="121"/>
      <c r="B15" s="676" t="s">
        <v>51</v>
      </c>
      <c r="C15" s="87">
        <f t="shared" ca="1" si="1"/>
        <v>0</v>
      </c>
      <c r="D15" s="526">
        <f ca="1">(HLOOKUP(CONCATENATE(D$7,$E$5),BECO_Datos!$D$3:$HN$85,BECO_Datos!$A27,FALSE)+IFERROR(HLOOKUP(CONCATENATE(D$7,$E$5),BECO_Datos!$HP$3:$LT$85,BECO_Datos!$A27,FALSE),0))*$D$5</f>
        <v>0</v>
      </c>
      <c r="E15" s="526">
        <f ca="1">(HLOOKUP(CONCATENATE(E$7,$E$5),BECO_Datos!$D$3:$HN$85,BECO_Datos!$A27,FALSE)+IFERROR(HLOOKUP(CONCATENATE(E$7,$E$5),BECO_Datos!$HP$3:$LT$85,BECO_Datos!$A27,FALSE),0))*$D$5</f>
        <v>0</v>
      </c>
      <c r="F15" s="526">
        <f ca="1">(HLOOKUP(CONCATENATE(F$7,$E$5),BECO_Datos!$D$3:$HN$85,BECO_Datos!$A27,FALSE)+IFERROR(HLOOKUP(CONCATENATE(F$7,$E$5),BECO_Datos!$HP$3:$LT$85,BECO_Datos!$A27,FALSE),0))*$D$5</f>
        <v>0</v>
      </c>
      <c r="G15" s="526">
        <f ca="1">(HLOOKUP(CONCATENATE(G$7,$E$5),BECO_Datos!$D$3:$HN$85,BECO_Datos!$A27,FALSE)+IFERROR(HLOOKUP(CONCATENATE(G$7,$E$5),BECO_Datos!$HP$3:$LT$85,BECO_Datos!$A27,FALSE),0))*$D$5</f>
        <v>0</v>
      </c>
      <c r="H15" s="526">
        <f ca="1">(HLOOKUP(CONCATENATE(H$7,$E$5),BECO_Datos!$D$3:$HN$85,BECO_Datos!$A27,FALSE)+IFERROR(HLOOKUP(CONCATENATE(H$7,$E$5),BECO_Datos!$HP$3:$LT$85,BECO_Datos!$A27,FALSE),0))*$D$5</f>
        <v>0</v>
      </c>
      <c r="I15" s="526">
        <f ca="1">(HLOOKUP(CONCATENATE(I$7,$E$5),BECO_Datos!$D$3:$HN$85,BECO_Datos!$A27,FALSE)+IFERROR(HLOOKUP(CONCATENATE(I$7,$E$5),BECO_Datos!$HP$3:$LT$85,BECO_Datos!$A27,FALSE),0))*$D$5</f>
        <v>0</v>
      </c>
      <c r="J15" s="526">
        <f ca="1">(HLOOKUP(CONCATENATE(J$7,$E$5),BECO_Datos!$D$3:$HN$85,BECO_Datos!$A27,FALSE)+IFERROR(HLOOKUP(CONCATENATE(J$7,$E$5),BECO_Datos!$HP$3:$LT$85,BECO_Datos!$A27,FALSE),0))*$D$5</f>
        <v>0</v>
      </c>
      <c r="K15" s="526">
        <f ca="1">(HLOOKUP(CONCATENATE(K$7,$E$5),BECO_Datos!$D$3:$HN$85,BECO_Datos!$A27,FALSE)+IFERROR(HLOOKUP(CONCATENATE(K$7,$E$5),BECO_Datos!$HP$3:$LT$85,BECO_Datos!$A27,FALSE),0))*$D$5</f>
        <v>0</v>
      </c>
      <c r="L15" s="526">
        <f ca="1">(HLOOKUP(CONCATENATE(L$7,$E$5),BECO_Datos!$D$3:$HN$85,BECO_Datos!$A27,FALSE)+IFERROR(HLOOKUP(CONCATENATE(L$7,$E$5),BECO_Datos!$HP$3:$LT$85,BECO_Datos!$A27,FALSE),0))*$D$5</f>
        <v>0</v>
      </c>
      <c r="M15" s="526">
        <f ca="1">(HLOOKUP(CONCATENATE(M$7,$E$5),BECO_Datos!$D$3:$HN$85,BECO_Datos!$A27,FALSE)+IFERROR(HLOOKUP(CONCATENATE(M$7,$E$5),BECO_Datos!$HP$3:$LT$85,BECO_Datos!$A27,FALSE),0))*$D$5</f>
        <v>0</v>
      </c>
    </row>
    <row r="16" spans="1:13" x14ac:dyDescent="0.25">
      <c r="A16" s="121"/>
      <c r="B16" s="586" t="s">
        <v>49</v>
      </c>
      <c r="C16" s="86">
        <f t="shared" ca="1" si="1"/>
        <v>0</v>
      </c>
      <c r="D16" s="86">
        <f ca="1">(HLOOKUP(CONCATENATE(D$7,$E$5),BECO_Datos!$D$3:$HN$85,BECO_Datos!$A28,FALSE)+IFERROR(HLOOKUP(CONCATENATE(D$7,$E$5),BECO_Datos!$HP$3:$LT$85,BECO_Datos!$A28,FALSE),0))*$D$5</f>
        <v>0</v>
      </c>
      <c r="E16" s="86">
        <f ca="1">(HLOOKUP(CONCATENATE(E$7,$E$5),BECO_Datos!$D$3:$HN$85,BECO_Datos!$A28,FALSE)+IFERROR(HLOOKUP(CONCATENATE(E$7,$E$5),BECO_Datos!$HP$3:$LT$85,BECO_Datos!$A28,FALSE),0))*$D$5</f>
        <v>0</v>
      </c>
      <c r="F16" s="86">
        <f ca="1">(HLOOKUP(CONCATENATE(F$7,$E$5),BECO_Datos!$D$3:$HN$85,BECO_Datos!$A28,FALSE)+IFERROR(HLOOKUP(CONCATENATE(F$7,$E$5),BECO_Datos!$HP$3:$LT$85,BECO_Datos!$A28,FALSE),0))*$D$5</f>
        <v>0</v>
      </c>
      <c r="G16" s="86">
        <f ca="1">(HLOOKUP(CONCATENATE(G$7,$E$5),BECO_Datos!$D$3:$HN$85,BECO_Datos!$A28,FALSE)+IFERROR(HLOOKUP(CONCATENATE(G$7,$E$5),BECO_Datos!$HP$3:$LT$85,BECO_Datos!$A28,FALSE),0))*$D$5</f>
        <v>0</v>
      </c>
      <c r="H16" s="86">
        <f ca="1">(HLOOKUP(CONCATENATE(H$7,$E$5),BECO_Datos!$D$3:$HN$85,BECO_Datos!$A28,FALSE)+IFERROR(HLOOKUP(CONCATENATE(H$7,$E$5),BECO_Datos!$HP$3:$LT$85,BECO_Datos!$A28,FALSE),0))*$D$5</f>
        <v>0</v>
      </c>
      <c r="I16" s="86">
        <f ca="1">(HLOOKUP(CONCATENATE(I$7,$E$5),BECO_Datos!$D$3:$HN$85,BECO_Datos!$A28,FALSE)+IFERROR(HLOOKUP(CONCATENATE(I$7,$E$5),BECO_Datos!$HP$3:$LT$85,BECO_Datos!$A28,FALSE),0))*$D$5</f>
        <v>0</v>
      </c>
      <c r="J16" s="86">
        <f ca="1">(HLOOKUP(CONCATENATE(J$7,$E$5),BECO_Datos!$D$3:$HN$85,BECO_Datos!$A28,FALSE)+IFERROR(HLOOKUP(CONCATENATE(J$7,$E$5),BECO_Datos!$HP$3:$LT$85,BECO_Datos!$A28,FALSE),0))*$D$5</f>
        <v>0</v>
      </c>
      <c r="K16" s="86">
        <f ca="1">(HLOOKUP(CONCATENATE(K$7,$E$5),BECO_Datos!$D$3:$HN$85,BECO_Datos!$A28,FALSE)+IFERROR(HLOOKUP(CONCATENATE(K$7,$E$5),BECO_Datos!$HP$3:$LT$85,BECO_Datos!$A28,FALSE),0))*$D$5</f>
        <v>0</v>
      </c>
      <c r="L16" s="86">
        <f ca="1">(HLOOKUP(CONCATENATE(L$7,$E$5),BECO_Datos!$D$3:$HN$85,BECO_Datos!$A28,FALSE)+IFERROR(HLOOKUP(CONCATENATE(L$7,$E$5),BECO_Datos!$HP$3:$LT$85,BECO_Datos!$A28,FALSE),0))*$D$5</f>
        <v>0</v>
      </c>
      <c r="M16" s="86">
        <f ca="1">(HLOOKUP(CONCATENATE(M$7,$E$5),BECO_Datos!$D$3:$HN$85,BECO_Datos!$A28,FALSE)+IFERROR(HLOOKUP(CONCATENATE(M$7,$E$5),BECO_Datos!$HP$3:$LT$85,BECO_Datos!$A28,FALSE),0))*$D$5</f>
        <v>0</v>
      </c>
    </row>
    <row r="17" spans="1:13" x14ac:dyDescent="0.25">
      <c r="A17" s="121"/>
      <c r="B17" s="676" t="s">
        <v>140</v>
      </c>
      <c r="C17" s="87">
        <f t="shared" ca="1" si="1"/>
        <v>0</v>
      </c>
      <c r="D17" s="526">
        <f ca="1">(HLOOKUP(CONCATENATE(D$7,$E$5),BECO_Datos!$D$3:$HN$85,BECO_Datos!$A29,FALSE)+IFERROR(HLOOKUP(CONCATENATE(D$7,$E$5),BECO_Datos!$HP$3:$LT$85,BECO_Datos!$A29,FALSE),0))*$D$5</f>
        <v>0</v>
      </c>
      <c r="E17" s="526">
        <f ca="1">(HLOOKUP(CONCATENATE(E$7,$E$5),BECO_Datos!$D$3:$HN$85,BECO_Datos!$A29,FALSE)+IFERROR(HLOOKUP(CONCATENATE(E$7,$E$5),BECO_Datos!$HP$3:$LT$85,BECO_Datos!$A29,FALSE),0))*$D$5</f>
        <v>0</v>
      </c>
      <c r="F17" s="526">
        <f ca="1">(HLOOKUP(CONCATENATE(F$7,$E$5),BECO_Datos!$D$3:$HN$85,BECO_Datos!$A29,FALSE)+IFERROR(HLOOKUP(CONCATENATE(F$7,$E$5),BECO_Datos!$HP$3:$LT$85,BECO_Datos!$A29,FALSE),0))*$D$5</f>
        <v>0</v>
      </c>
      <c r="G17" s="526">
        <f ca="1">(HLOOKUP(CONCATENATE(G$7,$E$5),BECO_Datos!$D$3:$HN$85,BECO_Datos!$A29,FALSE)+IFERROR(HLOOKUP(CONCATENATE(G$7,$E$5),BECO_Datos!$HP$3:$LT$85,BECO_Datos!$A29,FALSE),0))*$D$5</f>
        <v>0</v>
      </c>
      <c r="H17" s="526">
        <f ca="1">(HLOOKUP(CONCATENATE(H$7,$E$5),BECO_Datos!$D$3:$HN$85,BECO_Datos!$A29,FALSE)+IFERROR(HLOOKUP(CONCATENATE(H$7,$E$5),BECO_Datos!$HP$3:$LT$85,BECO_Datos!$A29,FALSE),0))*$D$5</f>
        <v>0</v>
      </c>
      <c r="I17" s="526">
        <f ca="1">(HLOOKUP(CONCATENATE(I$7,$E$5),BECO_Datos!$D$3:$HN$85,BECO_Datos!$A29,FALSE)+IFERROR(HLOOKUP(CONCATENATE(I$7,$E$5),BECO_Datos!$HP$3:$LT$85,BECO_Datos!$A29,FALSE),0))*$D$5</f>
        <v>0</v>
      </c>
      <c r="J17" s="526">
        <f ca="1">(HLOOKUP(CONCATENATE(J$7,$E$5),BECO_Datos!$D$3:$HN$85,BECO_Datos!$A29,FALSE)+IFERROR(HLOOKUP(CONCATENATE(J$7,$E$5),BECO_Datos!$HP$3:$LT$85,BECO_Datos!$A29,FALSE),0))*$D$5</f>
        <v>0</v>
      </c>
      <c r="K17" s="526">
        <f ca="1">(HLOOKUP(CONCATENATE(K$7,$E$5),BECO_Datos!$D$3:$HN$85,BECO_Datos!$A29,FALSE)+IFERROR(HLOOKUP(CONCATENATE(K$7,$E$5),BECO_Datos!$HP$3:$LT$85,BECO_Datos!$A29,FALSE),0))*$D$5</f>
        <v>0</v>
      </c>
      <c r="L17" s="526">
        <f ca="1">(HLOOKUP(CONCATENATE(L$7,$E$5),BECO_Datos!$D$3:$HN$85,BECO_Datos!$A29,FALSE)+IFERROR(HLOOKUP(CONCATENATE(L$7,$E$5),BECO_Datos!$HP$3:$LT$85,BECO_Datos!$A29,FALSE),0))*$D$5</f>
        <v>0</v>
      </c>
      <c r="M17" s="526">
        <f ca="1">(HLOOKUP(CONCATENATE(M$7,$E$5),BECO_Datos!$D$3:$HN$85,BECO_Datos!$A29,FALSE)+IFERROR(HLOOKUP(CONCATENATE(M$7,$E$5),BECO_Datos!$HP$3:$LT$85,BECO_Datos!$A29,FALSE),0))*$D$5</f>
        <v>0</v>
      </c>
    </row>
    <row r="18" spans="1:13" x14ac:dyDescent="0.25">
      <c r="A18" s="121"/>
      <c r="B18" s="586" t="s">
        <v>116</v>
      </c>
      <c r="C18" s="86">
        <f t="shared" ca="1" si="1"/>
        <v>0</v>
      </c>
      <c r="D18" s="86">
        <f ca="1">(HLOOKUP(CONCATENATE(D$7,$E$5),BECO_Datos!$D$3:$HN$85,BECO_Datos!$A30,FALSE)+IFERROR(HLOOKUP(CONCATENATE(D$7,$E$5),BECO_Datos!$HP$3:$LT$85,BECO_Datos!$A30,FALSE),0))*$D$5</f>
        <v>0</v>
      </c>
      <c r="E18" s="86">
        <f ca="1">(HLOOKUP(CONCATENATE(E$7,$E$5),BECO_Datos!$D$3:$HN$85,BECO_Datos!$A30,FALSE)+IFERROR(HLOOKUP(CONCATENATE(E$7,$E$5),BECO_Datos!$HP$3:$LT$85,BECO_Datos!$A30,FALSE),0))*$D$5</f>
        <v>0</v>
      </c>
      <c r="F18" s="86">
        <f ca="1">(HLOOKUP(CONCATENATE(F$7,$E$5),BECO_Datos!$D$3:$HN$85,BECO_Datos!$A30,FALSE)+IFERROR(HLOOKUP(CONCATENATE(F$7,$E$5),BECO_Datos!$HP$3:$LT$85,BECO_Datos!$A30,FALSE),0))*$D$5</f>
        <v>0</v>
      </c>
      <c r="G18" s="86">
        <f ca="1">(HLOOKUP(CONCATENATE(G$7,$E$5),BECO_Datos!$D$3:$HN$85,BECO_Datos!$A30,FALSE)+IFERROR(HLOOKUP(CONCATENATE(G$7,$E$5),BECO_Datos!$HP$3:$LT$85,BECO_Datos!$A30,FALSE),0))*$D$5</f>
        <v>0</v>
      </c>
      <c r="H18" s="86">
        <f ca="1">(HLOOKUP(CONCATENATE(H$7,$E$5),BECO_Datos!$D$3:$HN$85,BECO_Datos!$A30,FALSE)+IFERROR(HLOOKUP(CONCATENATE(H$7,$E$5),BECO_Datos!$HP$3:$LT$85,BECO_Datos!$A30,FALSE),0))*$D$5</f>
        <v>0</v>
      </c>
      <c r="I18" s="86">
        <f ca="1">(HLOOKUP(CONCATENATE(I$7,$E$5),BECO_Datos!$D$3:$HN$85,BECO_Datos!$A30,FALSE)+IFERROR(HLOOKUP(CONCATENATE(I$7,$E$5),BECO_Datos!$HP$3:$LT$85,BECO_Datos!$A30,FALSE),0))*$D$5</f>
        <v>0</v>
      </c>
      <c r="J18" s="86">
        <f ca="1">(HLOOKUP(CONCATENATE(J$7,$E$5),BECO_Datos!$D$3:$HN$85,BECO_Datos!$A30,FALSE)+IFERROR(HLOOKUP(CONCATENATE(J$7,$E$5),BECO_Datos!$HP$3:$LT$85,BECO_Datos!$A30,FALSE),0))*$D$5</f>
        <v>0</v>
      </c>
      <c r="K18" s="86">
        <f ca="1">(HLOOKUP(CONCATENATE(K$7,$E$5),BECO_Datos!$D$3:$HN$85,BECO_Datos!$A30,FALSE)+IFERROR(HLOOKUP(CONCATENATE(K$7,$E$5),BECO_Datos!$HP$3:$LT$85,BECO_Datos!$A30,FALSE),0))*$D$5</f>
        <v>0</v>
      </c>
      <c r="L18" s="86">
        <f ca="1">(HLOOKUP(CONCATENATE(L$7,$E$5),BECO_Datos!$D$3:$HN$85,BECO_Datos!$A30,FALSE)+IFERROR(HLOOKUP(CONCATENATE(L$7,$E$5),BECO_Datos!$HP$3:$LT$85,BECO_Datos!$A30,FALSE),0))*$D$5</f>
        <v>0</v>
      </c>
      <c r="M18" s="86">
        <f ca="1">(HLOOKUP(CONCATENATE(M$7,$E$5),BECO_Datos!$D$3:$HN$85,BECO_Datos!$A30,FALSE)+IFERROR(HLOOKUP(CONCATENATE(M$7,$E$5),BECO_Datos!$HP$3:$LT$85,BECO_Datos!$A30,FALSE),0))*$D$5</f>
        <v>0</v>
      </c>
    </row>
    <row r="19" spans="1:13" x14ac:dyDescent="0.25">
      <c r="A19" s="121"/>
      <c r="B19" s="676" t="s">
        <v>117</v>
      </c>
      <c r="C19" s="87">
        <f t="shared" ca="1" si="1"/>
        <v>0</v>
      </c>
      <c r="D19" s="526">
        <f ca="1">(HLOOKUP(CONCATENATE(D$7,$E$5),BECO_Datos!$D$3:$HN$85,BECO_Datos!$A31,FALSE)+IFERROR(HLOOKUP(CONCATENATE(D$7,$E$5),BECO_Datos!$HP$3:$LT$85,BECO_Datos!$A31,FALSE),0))*$D$5</f>
        <v>0</v>
      </c>
      <c r="E19" s="526">
        <f ca="1">(HLOOKUP(CONCATENATE(E$7,$E$5),BECO_Datos!$D$3:$HN$85,BECO_Datos!$A31,FALSE)+IFERROR(HLOOKUP(CONCATENATE(E$7,$E$5),BECO_Datos!$HP$3:$LT$85,BECO_Datos!$A31,FALSE),0))*$D$5</f>
        <v>0</v>
      </c>
      <c r="F19" s="526">
        <f ca="1">(HLOOKUP(CONCATENATE(F$7,$E$5),BECO_Datos!$D$3:$HN$85,BECO_Datos!$A31,FALSE)+IFERROR(HLOOKUP(CONCATENATE(F$7,$E$5),BECO_Datos!$HP$3:$LT$85,BECO_Datos!$A31,FALSE),0))*$D$5</f>
        <v>0</v>
      </c>
      <c r="G19" s="526">
        <f ca="1">(HLOOKUP(CONCATENATE(G$7,$E$5),BECO_Datos!$D$3:$HN$85,BECO_Datos!$A31,FALSE)+IFERROR(HLOOKUP(CONCATENATE(G$7,$E$5),BECO_Datos!$HP$3:$LT$85,BECO_Datos!$A31,FALSE),0))*$D$5</f>
        <v>0</v>
      </c>
      <c r="H19" s="526">
        <f ca="1">(HLOOKUP(CONCATENATE(H$7,$E$5),BECO_Datos!$D$3:$HN$85,BECO_Datos!$A31,FALSE)+IFERROR(HLOOKUP(CONCATENATE(H$7,$E$5),BECO_Datos!$HP$3:$LT$85,BECO_Datos!$A31,FALSE),0))*$D$5</f>
        <v>0</v>
      </c>
      <c r="I19" s="526">
        <f ca="1">(HLOOKUP(CONCATENATE(I$7,$E$5),BECO_Datos!$D$3:$HN$85,BECO_Datos!$A31,FALSE)+IFERROR(HLOOKUP(CONCATENATE(I$7,$E$5),BECO_Datos!$HP$3:$LT$85,BECO_Datos!$A31,FALSE),0))*$D$5</f>
        <v>0</v>
      </c>
      <c r="J19" s="526">
        <f ca="1">(HLOOKUP(CONCATENATE(J$7,$E$5),BECO_Datos!$D$3:$HN$85,BECO_Datos!$A31,FALSE)+IFERROR(HLOOKUP(CONCATENATE(J$7,$E$5),BECO_Datos!$HP$3:$LT$85,BECO_Datos!$A31,FALSE),0))*$D$5</f>
        <v>0</v>
      </c>
      <c r="K19" s="526">
        <f ca="1">(HLOOKUP(CONCATENATE(K$7,$E$5),BECO_Datos!$D$3:$HN$85,BECO_Datos!$A31,FALSE)+IFERROR(HLOOKUP(CONCATENATE(K$7,$E$5),BECO_Datos!$HP$3:$LT$85,BECO_Datos!$A31,FALSE),0))*$D$5</f>
        <v>0</v>
      </c>
      <c r="L19" s="526">
        <f ca="1">(HLOOKUP(CONCATENATE(L$7,$E$5),BECO_Datos!$D$3:$HN$85,BECO_Datos!$A31,FALSE)+IFERROR(HLOOKUP(CONCATENATE(L$7,$E$5),BECO_Datos!$HP$3:$LT$85,BECO_Datos!$A31,FALSE),0))*$D$5</f>
        <v>0</v>
      </c>
      <c r="M19" s="526">
        <f ca="1">(HLOOKUP(CONCATENATE(M$7,$E$5),BECO_Datos!$D$3:$HN$85,BECO_Datos!$A31,FALSE)+IFERROR(HLOOKUP(CONCATENATE(M$7,$E$5),BECO_Datos!$HP$3:$LT$85,BECO_Datos!$A31,FALSE),0))*$D$5</f>
        <v>0</v>
      </c>
    </row>
    <row r="20" spans="1:13" x14ac:dyDescent="0.25">
      <c r="A20" s="121"/>
      <c r="B20" s="586" t="s">
        <v>16</v>
      </c>
      <c r="C20" s="86">
        <f t="shared" ca="1" si="1"/>
        <v>0</v>
      </c>
      <c r="D20" s="86">
        <f t="shared" ref="D20" ca="1" si="2">SUM(D21:D24)</f>
        <v>0</v>
      </c>
      <c r="E20" s="86">
        <f t="shared" ref="E20:M20" ca="1" si="3">SUM(E21:E24)</f>
        <v>0</v>
      </c>
      <c r="F20" s="86">
        <f t="shared" ca="1" si="3"/>
        <v>0</v>
      </c>
      <c r="G20" s="86">
        <f t="shared" ca="1" si="3"/>
        <v>0</v>
      </c>
      <c r="H20" s="86">
        <f t="shared" ca="1" si="3"/>
        <v>0</v>
      </c>
      <c r="I20" s="86">
        <f t="shared" ca="1" si="3"/>
        <v>0</v>
      </c>
      <c r="J20" s="86">
        <f t="shared" ca="1" si="3"/>
        <v>0</v>
      </c>
      <c r="K20" s="86">
        <f t="shared" ca="1" si="3"/>
        <v>0</v>
      </c>
      <c r="L20" s="86">
        <f t="shared" ca="1" si="3"/>
        <v>0</v>
      </c>
      <c r="M20" s="86">
        <f t="shared" ca="1" si="3"/>
        <v>0</v>
      </c>
    </row>
    <row r="21" spans="1:13" x14ac:dyDescent="0.25">
      <c r="A21" s="121"/>
      <c r="B21" s="680" t="s">
        <v>115</v>
      </c>
      <c r="C21" s="89">
        <f t="shared" ca="1" si="1"/>
        <v>0</v>
      </c>
      <c r="D21" s="527">
        <f ca="1">(HLOOKUP(CONCATENATE(D$7,$E$5),BECO_Datos!$D$3:$HN$85,BECO_Datos!$A37,FALSE)+IFERROR(HLOOKUP(CONCATENATE(D$7,$E$5),BECO_Datos!$HP$3:$LT$85,BECO_Datos!$A37,FALSE),0))*$D$5</f>
        <v>0</v>
      </c>
      <c r="E21" s="527">
        <f ca="1">(HLOOKUP(CONCATENATE(E$7,$E$5),BECO_Datos!$D$3:$HN$85,BECO_Datos!$A37,FALSE)+IFERROR(HLOOKUP(CONCATENATE(E$7,$E$5),BECO_Datos!$HP$3:$LT$85,BECO_Datos!$A37,FALSE),0))*$D$5</f>
        <v>0</v>
      </c>
      <c r="F21" s="527">
        <f ca="1">(HLOOKUP(CONCATENATE(F$7,$E$5),BECO_Datos!$D$3:$HN$85,BECO_Datos!$A37,FALSE)+IFERROR(HLOOKUP(CONCATENATE(F$7,$E$5),BECO_Datos!$HP$3:$LT$85,BECO_Datos!$A37,FALSE),0))*$D$5</f>
        <v>0</v>
      </c>
      <c r="G21" s="527">
        <f ca="1">(HLOOKUP(CONCATENATE(G$7,$E$5),BECO_Datos!$D$3:$HN$85,BECO_Datos!$A37,FALSE)+IFERROR(HLOOKUP(CONCATENATE(G$7,$E$5),BECO_Datos!$HP$3:$LT$85,BECO_Datos!$A37,FALSE),0))*$D$5</f>
        <v>0</v>
      </c>
      <c r="H21" s="527">
        <f ca="1">(HLOOKUP(CONCATENATE(H$7,$E$5),BECO_Datos!$D$3:$HN$85,BECO_Datos!$A37,FALSE)+IFERROR(HLOOKUP(CONCATENATE(H$7,$E$5),BECO_Datos!$HP$3:$LT$85,BECO_Datos!$A37,FALSE),0))*$D$5</f>
        <v>0</v>
      </c>
      <c r="I21" s="527">
        <f ca="1">(HLOOKUP(CONCATENATE(I$7,$E$5),BECO_Datos!$D$3:$HN$85,BECO_Datos!$A37,FALSE)+IFERROR(HLOOKUP(CONCATENATE(I$7,$E$5),BECO_Datos!$HP$3:$LT$85,BECO_Datos!$A37,FALSE),0))*$D$5</f>
        <v>0</v>
      </c>
      <c r="J21" s="527">
        <f ca="1">(HLOOKUP(CONCATENATE(J$7,$E$5),BECO_Datos!$D$3:$HN$85,BECO_Datos!$A37,FALSE)+IFERROR(HLOOKUP(CONCATENATE(J$7,$E$5),BECO_Datos!$HP$3:$LT$85,BECO_Datos!$A37,FALSE),0))*$D$5</f>
        <v>0</v>
      </c>
      <c r="K21" s="527">
        <f ca="1">(HLOOKUP(CONCATENATE(K$7,$E$5),BECO_Datos!$D$3:$HN$85,BECO_Datos!$A37,FALSE)+IFERROR(HLOOKUP(CONCATENATE(K$7,$E$5),BECO_Datos!$HP$3:$LT$85,BECO_Datos!$A37,FALSE),0))*$D$5</f>
        <v>0</v>
      </c>
      <c r="L21" s="527">
        <f ca="1">(HLOOKUP(CONCATENATE(L$7,$E$5),BECO_Datos!$D$3:$HN$85,BECO_Datos!$A37,FALSE)+IFERROR(HLOOKUP(CONCATENATE(L$7,$E$5),BECO_Datos!$HP$3:$LT$85,BECO_Datos!$A37,FALSE),0))*$D$5</f>
        <v>0</v>
      </c>
      <c r="M21" s="527">
        <f ca="1">(HLOOKUP(CONCATENATE(M$7,$E$5),BECO_Datos!$D$3:$HN$85,BECO_Datos!$A37,FALSE)+IFERROR(HLOOKUP(CONCATENATE(M$7,$E$5),BECO_Datos!$HP$3:$LT$85,BECO_Datos!$A37,FALSE),0))*$D$5</f>
        <v>0</v>
      </c>
    </row>
    <row r="22" spans="1:13" x14ac:dyDescent="0.25">
      <c r="A22" s="121"/>
      <c r="B22" s="679" t="s">
        <v>122</v>
      </c>
      <c r="C22" s="86">
        <f t="shared" ca="1" si="1"/>
        <v>0</v>
      </c>
      <c r="D22" s="86">
        <f ca="1">(HLOOKUP(CONCATENATE(D$7,$E$5),BECO_Datos!$D$3:$HN$85,BECO_Datos!$A38,FALSE)+IFERROR(HLOOKUP(CONCATENATE(D$7,$E$5),BECO_Datos!$HP$3:$LT$85,BECO_Datos!$A38,FALSE),0))*$D$5</f>
        <v>0</v>
      </c>
      <c r="E22" s="86">
        <f ca="1">(HLOOKUP(CONCATENATE(E$7,$E$5),BECO_Datos!$D$3:$HN$85,BECO_Datos!$A38,FALSE)+IFERROR(HLOOKUP(CONCATENATE(E$7,$E$5),BECO_Datos!$HP$3:$LT$85,BECO_Datos!$A38,FALSE),0))*$D$5</f>
        <v>0</v>
      </c>
      <c r="F22" s="86">
        <f ca="1">(HLOOKUP(CONCATENATE(F$7,$E$5),BECO_Datos!$D$3:$HN$85,BECO_Datos!$A38,FALSE)+IFERROR(HLOOKUP(CONCATENATE(F$7,$E$5),BECO_Datos!$HP$3:$LT$85,BECO_Datos!$A38,FALSE),0))*$D$5</f>
        <v>0</v>
      </c>
      <c r="G22" s="86">
        <f ca="1">(HLOOKUP(CONCATENATE(G$7,$E$5),BECO_Datos!$D$3:$HN$85,BECO_Datos!$A38,FALSE)+IFERROR(HLOOKUP(CONCATENATE(G$7,$E$5),BECO_Datos!$HP$3:$LT$85,BECO_Datos!$A38,FALSE),0))*$D$5</f>
        <v>0</v>
      </c>
      <c r="H22" s="86">
        <f ca="1">(HLOOKUP(CONCATENATE(H$7,$E$5),BECO_Datos!$D$3:$HN$85,BECO_Datos!$A38,FALSE)+IFERROR(HLOOKUP(CONCATENATE(H$7,$E$5),BECO_Datos!$HP$3:$LT$85,BECO_Datos!$A38,FALSE),0))*$D$5</f>
        <v>0</v>
      </c>
      <c r="I22" s="86">
        <f ca="1">(HLOOKUP(CONCATENATE(I$7,$E$5),BECO_Datos!$D$3:$HN$85,BECO_Datos!$A38,FALSE)+IFERROR(HLOOKUP(CONCATENATE(I$7,$E$5),BECO_Datos!$HP$3:$LT$85,BECO_Datos!$A38,FALSE),0))*$D$5</f>
        <v>0</v>
      </c>
      <c r="J22" s="86">
        <f ca="1">(HLOOKUP(CONCATENATE(J$7,$E$5),BECO_Datos!$D$3:$HN$85,BECO_Datos!$A38,FALSE)+IFERROR(HLOOKUP(CONCATENATE(J$7,$E$5),BECO_Datos!$HP$3:$LT$85,BECO_Datos!$A38,FALSE),0))*$D$5</f>
        <v>0</v>
      </c>
      <c r="K22" s="86">
        <f ca="1">(HLOOKUP(CONCATENATE(K$7,$E$5),BECO_Datos!$D$3:$HN$85,BECO_Datos!$A38,FALSE)+IFERROR(HLOOKUP(CONCATENATE(K$7,$E$5),BECO_Datos!$HP$3:$LT$85,BECO_Datos!$A38,FALSE),0))*$D$5</f>
        <v>0</v>
      </c>
      <c r="L22" s="86">
        <f ca="1">(HLOOKUP(CONCATENATE(L$7,$E$5),BECO_Datos!$D$3:$HN$85,BECO_Datos!$A38,FALSE)+IFERROR(HLOOKUP(CONCATENATE(L$7,$E$5),BECO_Datos!$HP$3:$LT$85,BECO_Datos!$A38,FALSE),0))*$D$5</f>
        <v>0</v>
      </c>
      <c r="M22" s="86">
        <f ca="1">(HLOOKUP(CONCATENATE(M$7,$E$5),BECO_Datos!$D$3:$HN$85,BECO_Datos!$A38,FALSE)+IFERROR(HLOOKUP(CONCATENATE(M$7,$E$5),BECO_Datos!$HP$3:$LT$85,BECO_Datos!$A38,FALSE),0))*$D$5</f>
        <v>0</v>
      </c>
    </row>
    <row r="23" spans="1:13" x14ac:dyDescent="0.25">
      <c r="A23" s="121"/>
      <c r="B23" s="680" t="s">
        <v>120</v>
      </c>
      <c r="C23" s="89">
        <f t="shared" ca="1" si="1"/>
        <v>0</v>
      </c>
      <c r="D23" s="527">
        <f ca="1">(HLOOKUP(CONCATENATE(D$7,$E$5),BECO_Datos!$D$3:$HN$85,BECO_Datos!$A39,FALSE)+IFERROR(HLOOKUP(CONCATENATE(D$7,$E$5),BECO_Datos!$HP$3:$LT$85,BECO_Datos!$A39,FALSE),0))*$D$5</f>
        <v>0</v>
      </c>
      <c r="E23" s="527">
        <f ca="1">(HLOOKUP(CONCATENATE(E$7,$E$5),BECO_Datos!$D$3:$HN$85,BECO_Datos!$A39,FALSE)+IFERROR(HLOOKUP(CONCATENATE(E$7,$E$5),BECO_Datos!$HP$3:$LT$85,BECO_Datos!$A39,FALSE),0))*$D$5</f>
        <v>0</v>
      </c>
      <c r="F23" s="527">
        <f ca="1">(HLOOKUP(CONCATENATE(F$7,$E$5),BECO_Datos!$D$3:$HN$85,BECO_Datos!$A39,FALSE)+IFERROR(HLOOKUP(CONCATENATE(F$7,$E$5),BECO_Datos!$HP$3:$LT$85,BECO_Datos!$A39,FALSE),0))*$D$5</f>
        <v>0</v>
      </c>
      <c r="G23" s="527">
        <f ca="1">(HLOOKUP(CONCATENATE(G$7,$E$5),BECO_Datos!$D$3:$HN$85,BECO_Datos!$A39,FALSE)+IFERROR(HLOOKUP(CONCATENATE(G$7,$E$5),BECO_Datos!$HP$3:$LT$85,BECO_Datos!$A39,FALSE),0))*$D$5</f>
        <v>0</v>
      </c>
      <c r="H23" s="527">
        <f ca="1">(HLOOKUP(CONCATENATE(H$7,$E$5),BECO_Datos!$D$3:$HN$85,BECO_Datos!$A39,FALSE)+IFERROR(HLOOKUP(CONCATENATE(H$7,$E$5),BECO_Datos!$HP$3:$LT$85,BECO_Datos!$A39,FALSE),0))*$D$5</f>
        <v>0</v>
      </c>
      <c r="I23" s="527">
        <f ca="1">(HLOOKUP(CONCATENATE(I$7,$E$5),BECO_Datos!$D$3:$HN$85,BECO_Datos!$A39,FALSE)+IFERROR(HLOOKUP(CONCATENATE(I$7,$E$5),BECO_Datos!$HP$3:$LT$85,BECO_Datos!$A39,FALSE),0))*$D$5</f>
        <v>0</v>
      </c>
      <c r="J23" s="527">
        <f ca="1">(HLOOKUP(CONCATENATE(J$7,$E$5),BECO_Datos!$D$3:$HN$85,BECO_Datos!$A39,FALSE)+IFERROR(HLOOKUP(CONCATENATE(J$7,$E$5),BECO_Datos!$HP$3:$LT$85,BECO_Datos!$A39,FALSE),0))*$D$5</f>
        <v>0</v>
      </c>
      <c r="K23" s="527">
        <f ca="1">(HLOOKUP(CONCATENATE(K$7,$E$5),BECO_Datos!$D$3:$HN$85,BECO_Datos!$A39,FALSE)+IFERROR(HLOOKUP(CONCATENATE(K$7,$E$5),BECO_Datos!$HP$3:$LT$85,BECO_Datos!$A39,FALSE),0))*$D$5</f>
        <v>0</v>
      </c>
      <c r="L23" s="527">
        <f ca="1">(HLOOKUP(CONCATENATE(L$7,$E$5),BECO_Datos!$D$3:$HN$85,BECO_Datos!$A39,FALSE)+IFERROR(HLOOKUP(CONCATENATE(L$7,$E$5),BECO_Datos!$HP$3:$LT$85,BECO_Datos!$A39,FALSE),0))*$D$5</f>
        <v>0</v>
      </c>
      <c r="M23" s="527">
        <f ca="1">(HLOOKUP(CONCATENATE(M$7,$E$5),BECO_Datos!$D$3:$HN$85,BECO_Datos!$A39,FALSE)+IFERROR(HLOOKUP(CONCATENATE(M$7,$E$5),BECO_Datos!$HP$3:$LT$85,BECO_Datos!$A39,FALSE),0))*$D$5</f>
        <v>0</v>
      </c>
    </row>
    <row r="24" spans="1:13" x14ac:dyDescent="0.25">
      <c r="A24" s="121"/>
      <c r="B24" s="679" t="s">
        <v>114</v>
      </c>
      <c r="C24" s="86">
        <f t="shared" ca="1" si="1"/>
        <v>0</v>
      </c>
      <c r="D24" s="86">
        <f ca="1">(HLOOKUP(CONCATENATE(D$7,$E$5),BECO_Datos!$D$3:$HN$85,BECO_Datos!$A40,FALSE)+IFERROR(HLOOKUP(CONCATENATE(D$7,$E$5),BECO_Datos!$HP$3:$LT$85,BECO_Datos!$A40,FALSE),0))*$D$5</f>
        <v>0</v>
      </c>
      <c r="E24" s="86">
        <f ca="1">(HLOOKUP(CONCATENATE(E$7,$E$5),BECO_Datos!$D$3:$HN$85,BECO_Datos!$A40,FALSE)+IFERROR(HLOOKUP(CONCATENATE(E$7,$E$5),BECO_Datos!$HP$3:$LT$85,BECO_Datos!$A40,FALSE),0))*$D$5</f>
        <v>0</v>
      </c>
      <c r="F24" s="86">
        <f ca="1">(HLOOKUP(CONCATENATE(F$7,$E$5),BECO_Datos!$D$3:$HN$85,BECO_Datos!$A40,FALSE)+IFERROR(HLOOKUP(CONCATENATE(F$7,$E$5),BECO_Datos!$HP$3:$LT$85,BECO_Datos!$A40,FALSE),0))*$D$5</f>
        <v>0</v>
      </c>
      <c r="G24" s="86">
        <f ca="1">(HLOOKUP(CONCATENATE(G$7,$E$5),BECO_Datos!$D$3:$HN$85,BECO_Datos!$A40,FALSE)+IFERROR(HLOOKUP(CONCATENATE(G$7,$E$5),BECO_Datos!$HP$3:$LT$85,BECO_Datos!$A40,FALSE),0))*$D$5</f>
        <v>0</v>
      </c>
      <c r="H24" s="86">
        <f ca="1">(HLOOKUP(CONCATENATE(H$7,$E$5),BECO_Datos!$D$3:$HN$85,BECO_Datos!$A40,FALSE)+IFERROR(HLOOKUP(CONCATENATE(H$7,$E$5),BECO_Datos!$HP$3:$LT$85,BECO_Datos!$A40,FALSE),0))*$D$5</f>
        <v>0</v>
      </c>
      <c r="I24" s="86">
        <f ca="1">(HLOOKUP(CONCATENATE(I$7,$E$5),BECO_Datos!$D$3:$HN$85,BECO_Datos!$A40,FALSE)+IFERROR(HLOOKUP(CONCATENATE(I$7,$E$5),BECO_Datos!$HP$3:$LT$85,BECO_Datos!$A40,FALSE),0))*$D$5</f>
        <v>0</v>
      </c>
      <c r="J24" s="86">
        <f ca="1">(HLOOKUP(CONCATENATE(J$7,$E$5),BECO_Datos!$D$3:$HN$85,BECO_Datos!$A40,FALSE)+IFERROR(HLOOKUP(CONCATENATE(J$7,$E$5),BECO_Datos!$HP$3:$LT$85,BECO_Datos!$A40,FALSE),0))*$D$5</f>
        <v>0</v>
      </c>
      <c r="K24" s="86">
        <f ca="1">(HLOOKUP(CONCATENATE(K$7,$E$5),BECO_Datos!$D$3:$HN$85,BECO_Datos!$A40,FALSE)+IFERROR(HLOOKUP(CONCATENATE(K$7,$E$5),BECO_Datos!$HP$3:$LT$85,BECO_Datos!$A40,FALSE),0))*$D$5</f>
        <v>0</v>
      </c>
      <c r="L24" s="86">
        <f ca="1">(HLOOKUP(CONCATENATE(L$7,$E$5),BECO_Datos!$D$3:$HN$85,BECO_Datos!$A40,FALSE)+IFERROR(HLOOKUP(CONCATENATE(L$7,$E$5),BECO_Datos!$HP$3:$LT$85,BECO_Datos!$A40,FALSE),0))*$D$5</f>
        <v>0</v>
      </c>
      <c r="M24" s="86">
        <f ca="1">(HLOOKUP(CONCATENATE(M$7,$E$5),BECO_Datos!$D$3:$HN$85,BECO_Datos!$A40,FALSE)+IFERROR(HLOOKUP(CONCATENATE(M$7,$E$5),BECO_Datos!$HP$3:$LT$85,BECO_Datos!$A40,FALSE),0))*$D$5</f>
        <v>0</v>
      </c>
    </row>
    <row r="25" spans="1:13" x14ac:dyDescent="0.25">
      <c r="A25" s="121"/>
      <c r="B25" s="665" t="s">
        <v>853</v>
      </c>
      <c r="C25" s="88">
        <f t="shared" ca="1" si="1"/>
        <v>61435.493736217708</v>
      </c>
      <c r="D25" s="529">
        <f t="shared" ref="D25" ca="1" si="4">SUM(D26:D36)</f>
        <v>9807.5921565083954</v>
      </c>
      <c r="E25" s="529">
        <f t="shared" ref="E25:M25" ca="1" si="5">SUM(E26:E36)</f>
        <v>11313.835433530186</v>
      </c>
      <c r="F25" s="529">
        <f t="shared" ca="1" si="5"/>
        <v>11673.253136634543</v>
      </c>
      <c r="G25" s="529">
        <f t="shared" ca="1" si="5"/>
        <v>7521.4171914897233</v>
      </c>
      <c r="H25" s="529">
        <f t="shared" ca="1" si="5"/>
        <v>6837.5945452233491</v>
      </c>
      <c r="I25" s="529">
        <f t="shared" ca="1" si="5"/>
        <v>7055.5198542616072</v>
      </c>
      <c r="J25" s="529">
        <f t="shared" ca="1" si="5"/>
        <v>7226.2814185699053</v>
      </c>
      <c r="K25" s="529">
        <f t="shared" ca="1" si="5"/>
        <v>7301.7139878206963</v>
      </c>
      <c r="L25" s="529">
        <f t="shared" ca="1" si="5"/>
        <v>6854.1772065334062</v>
      </c>
      <c r="M25" s="529">
        <f t="shared" ca="1" si="5"/>
        <v>7383.2176498350254</v>
      </c>
    </row>
    <row r="26" spans="1:13" x14ac:dyDescent="0.25">
      <c r="A26" s="121"/>
      <c r="B26" s="666" t="s">
        <v>5</v>
      </c>
      <c r="C26" s="89">
        <f t="shared" ca="1" si="1"/>
        <v>0</v>
      </c>
      <c r="D26" s="668">
        <f ca="1">(HLOOKUP(CONCATENATE(D$7,$E$5),BECO_Datos!$D$3:$HN$85,BECO_Datos!$A12,FALSE)+IFERROR(HLOOKUP(CONCATENATE(D$7,$E$5),BECO_Datos!$HP$3:$LT$85,BECO_Datos!$A12,FALSE),0))*$D$5</f>
        <v>0</v>
      </c>
      <c r="E26" s="668">
        <f ca="1">(HLOOKUP(CONCATENATE(E$7,$E$5),BECO_Datos!$D$3:$HN$85,BECO_Datos!$A12,FALSE)+IFERROR(HLOOKUP(CONCATENATE(E$7,$E$5),BECO_Datos!$HP$3:$LT$85,BECO_Datos!$A12,FALSE),0))*$D$5</f>
        <v>0</v>
      </c>
      <c r="F26" s="668">
        <f ca="1">(HLOOKUP(CONCATENATE(F$7,$E$5),BECO_Datos!$D$3:$HN$85,BECO_Datos!$A12,FALSE)+IFERROR(HLOOKUP(CONCATENATE(F$7,$E$5),BECO_Datos!$HP$3:$LT$85,BECO_Datos!$A12,FALSE),0))*$D$5</f>
        <v>0</v>
      </c>
      <c r="G26" s="668">
        <f ca="1">(HLOOKUP(CONCATENATE(G$7,$E$5),BECO_Datos!$D$3:$HN$85,BECO_Datos!$A12,FALSE)+IFERROR(HLOOKUP(CONCATENATE(G$7,$E$5),BECO_Datos!$HP$3:$LT$85,BECO_Datos!$A12,FALSE),0))*$D$5</f>
        <v>0</v>
      </c>
      <c r="H26" s="668">
        <f ca="1">(HLOOKUP(CONCATENATE(H$7,$E$5),BECO_Datos!$D$3:$HN$85,BECO_Datos!$A12,FALSE)+IFERROR(HLOOKUP(CONCATENATE(H$7,$E$5),BECO_Datos!$HP$3:$LT$85,BECO_Datos!$A12,FALSE),0))*$D$5</f>
        <v>0</v>
      </c>
      <c r="I26" s="668">
        <f ca="1">(HLOOKUP(CONCATENATE(I$7,$E$5),BECO_Datos!$D$3:$HN$85,BECO_Datos!$A12,FALSE)+IFERROR(HLOOKUP(CONCATENATE(I$7,$E$5),BECO_Datos!$HP$3:$LT$85,BECO_Datos!$A12,FALSE),0))*$D$5</f>
        <v>0</v>
      </c>
      <c r="J26" s="668">
        <f ca="1">(HLOOKUP(CONCATENATE(J$7,$E$5),BECO_Datos!$D$3:$HN$85,BECO_Datos!$A12,FALSE)+IFERROR(HLOOKUP(CONCATENATE(J$7,$E$5),BECO_Datos!$HP$3:$LT$85,BECO_Datos!$A12,FALSE),0))*$D$5</f>
        <v>0</v>
      </c>
      <c r="K26" s="668">
        <f ca="1">(HLOOKUP(CONCATENATE(K$7,$E$5),BECO_Datos!$D$3:$HN$85,BECO_Datos!$A12,FALSE)+IFERROR(HLOOKUP(CONCATENATE(K$7,$E$5),BECO_Datos!$HP$3:$LT$85,BECO_Datos!$A12,FALSE),0))*$D$5</f>
        <v>0</v>
      </c>
      <c r="L26" s="668">
        <f ca="1">(HLOOKUP(CONCATENATE(L$7,$E$5),BECO_Datos!$D$3:$HN$85,BECO_Datos!$A12,FALSE)+IFERROR(HLOOKUP(CONCATENATE(L$7,$E$5),BECO_Datos!$HP$3:$LT$85,BECO_Datos!$A12,FALSE),0))*$D$5</f>
        <v>0</v>
      </c>
      <c r="M26" s="668">
        <f ca="1">(HLOOKUP(CONCATENATE(M$7,$E$5),BECO_Datos!$D$3:$HN$85,BECO_Datos!$A12,FALSE)+IFERROR(HLOOKUP(CONCATENATE(M$7,$E$5),BECO_Datos!$HP$3:$LT$85,BECO_Datos!$A12,FALSE),0))*$D$5</f>
        <v>0</v>
      </c>
    </row>
    <row r="27" spans="1:13" x14ac:dyDescent="0.25">
      <c r="A27" s="121"/>
      <c r="B27" s="586" t="s">
        <v>6</v>
      </c>
      <c r="C27" s="86">
        <f t="shared" ca="1" si="1"/>
        <v>0</v>
      </c>
      <c r="D27" s="86">
        <f ca="1">(HLOOKUP(CONCATENATE(D$7,$E$5),BECO_Datos!$D$3:$HN$85,BECO_Datos!$A13,FALSE)+IFERROR(HLOOKUP(CONCATENATE(D$7,$E$5),BECO_Datos!$HP$3:$LT$85,BECO_Datos!$A13,FALSE),0))*$D$5</f>
        <v>0</v>
      </c>
      <c r="E27" s="86">
        <f ca="1">(HLOOKUP(CONCATENATE(E$7,$E$5),BECO_Datos!$D$3:$HN$85,BECO_Datos!$A13,FALSE)+IFERROR(HLOOKUP(CONCATENATE(E$7,$E$5),BECO_Datos!$HP$3:$LT$85,BECO_Datos!$A13,FALSE),0))*$D$5</f>
        <v>0</v>
      </c>
      <c r="F27" s="86">
        <f ca="1">(HLOOKUP(CONCATENATE(F$7,$E$5),BECO_Datos!$D$3:$HN$85,BECO_Datos!$A13,FALSE)+IFERROR(HLOOKUP(CONCATENATE(F$7,$E$5),BECO_Datos!$HP$3:$LT$85,BECO_Datos!$A13,FALSE),0))*$D$5</f>
        <v>0</v>
      </c>
      <c r="G27" s="86">
        <f ca="1">(HLOOKUP(CONCATENATE(G$7,$E$5),BECO_Datos!$D$3:$HN$85,BECO_Datos!$A13,FALSE)+IFERROR(HLOOKUP(CONCATENATE(G$7,$E$5),BECO_Datos!$HP$3:$LT$85,BECO_Datos!$A13,FALSE),0))*$D$5</f>
        <v>0</v>
      </c>
      <c r="H27" s="86">
        <f ca="1">(HLOOKUP(CONCATENATE(H$7,$E$5),BECO_Datos!$D$3:$HN$85,BECO_Datos!$A13,FALSE)+IFERROR(HLOOKUP(CONCATENATE(H$7,$E$5),BECO_Datos!$HP$3:$LT$85,BECO_Datos!$A13,FALSE),0))*$D$5</f>
        <v>0</v>
      </c>
      <c r="I27" s="86">
        <f ca="1">(HLOOKUP(CONCATENATE(I$7,$E$5),BECO_Datos!$D$3:$HN$85,BECO_Datos!$A13,FALSE)+IFERROR(HLOOKUP(CONCATENATE(I$7,$E$5),BECO_Datos!$HP$3:$LT$85,BECO_Datos!$A13,FALSE),0))*$D$5</f>
        <v>0</v>
      </c>
      <c r="J27" s="86">
        <f ca="1">(HLOOKUP(CONCATENATE(J$7,$E$5),BECO_Datos!$D$3:$HN$85,BECO_Datos!$A13,FALSE)+IFERROR(HLOOKUP(CONCATENATE(J$7,$E$5),BECO_Datos!$HP$3:$LT$85,BECO_Datos!$A13,FALSE),0))*$D$5</f>
        <v>0</v>
      </c>
      <c r="K27" s="86">
        <f ca="1">(HLOOKUP(CONCATENATE(K$7,$E$5),BECO_Datos!$D$3:$HN$85,BECO_Datos!$A13,FALSE)+IFERROR(HLOOKUP(CONCATENATE(K$7,$E$5),BECO_Datos!$HP$3:$LT$85,BECO_Datos!$A13,FALSE),0))*$D$5</f>
        <v>0</v>
      </c>
      <c r="L27" s="86">
        <f ca="1">(HLOOKUP(CONCATENATE(L$7,$E$5),BECO_Datos!$D$3:$HN$85,BECO_Datos!$A13,FALSE)+IFERROR(HLOOKUP(CONCATENATE(L$7,$E$5),BECO_Datos!$HP$3:$LT$85,BECO_Datos!$A13,FALSE),0))*$D$5</f>
        <v>0</v>
      </c>
      <c r="M27" s="86">
        <f ca="1">(HLOOKUP(CONCATENATE(M$7,$E$5),BECO_Datos!$D$3:$HN$85,BECO_Datos!$A13,FALSE)+IFERROR(HLOOKUP(CONCATENATE(M$7,$E$5),BECO_Datos!$HP$3:$LT$85,BECO_Datos!$A13,FALSE),0))*$D$5</f>
        <v>0</v>
      </c>
    </row>
    <row r="28" spans="1:13" x14ac:dyDescent="0.25">
      <c r="A28" s="121"/>
      <c r="B28" s="666" t="s">
        <v>25</v>
      </c>
      <c r="C28" s="89">
        <f t="shared" ca="1" si="1"/>
        <v>0</v>
      </c>
      <c r="D28" s="668">
        <f ca="1">(HLOOKUP(CONCATENATE(D$7,$E$5),BECO_Datos!$D$3:$HN$85,BECO_Datos!$A14,FALSE)+IFERROR(HLOOKUP(CONCATENATE(D$7,$E$5),BECO_Datos!$HP$3:$LT$85,BECO_Datos!$A14,FALSE),0))*$D$5</f>
        <v>0</v>
      </c>
      <c r="E28" s="668">
        <f ca="1">(HLOOKUP(CONCATENATE(E$7,$E$5),BECO_Datos!$D$3:$HN$85,BECO_Datos!$A14,FALSE)+IFERROR(HLOOKUP(CONCATENATE(E$7,$E$5),BECO_Datos!$HP$3:$LT$85,BECO_Datos!$A14,FALSE),0))*$D$5</f>
        <v>0</v>
      </c>
      <c r="F28" s="668">
        <f ca="1">(HLOOKUP(CONCATENATE(F$7,$E$5),BECO_Datos!$D$3:$HN$85,BECO_Datos!$A14,FALSE)+IFERROR(HLOOKUP(CONCATENATE(F$7,$E$5),BECO_Datos!$HP$3:$LT$85,BECO_Datos!$A14,FALSE),0))*$D$5</f>
        <v>0</v>
      </c>
      <c r="G28" s="668">
        <f ca="1">(HLOOKUP(CONCATENATE(G$7,$E$5),BECO_Datos!$D$3:$HN$85,BECO_Datos!$A14,FALSE)+IFERROR(HLOOKUP(CONCATENATE(G$7,$E$5),BECO_Datos!$HP$3:$LT$85,BECO_Datos!$A14,FALSE),0))*$D$5</f>
        <v>0</v>
      </c>
      <c r="H28" s="668">
        <f ca="1">(HLOOKUP(CONCATENATE(H$7,$E$5),BECO_Datos!$D$3:$HN$85,BECO_Datos!$A14,FALSE)+IFERROR(HLOOKUP(CONCATENATE(H$7,$E$5),BECO_Datos!$HP$3:$LT$85,BECO_Datos!$A14,FALSE),0))*$D$5</f>
        <v>0</v>
      </c>
      <c r="I28" s="668">
        <f ca="1">(HLOOKUP(CONCATENATE(I$7,$E$5),BECO_Datos!$D$3:$HN$85,BECO_Datos!$A14,FALSE)+IFERROR(HLOOKUP(CONCATENATE(I$7,$E$5),BECO_Datos!$HP$3:$LT$85,BECO_Datos!$A14,FALSE),0))*$D$5</f>
        <v>0</v>
      </c>
      <c r="J28" s="668">
        <f ca="1">(HLOOKUP(CONCATENATE(J$7,$E$5),BECO_Datos!$D$3:$HN$85,BECO_Datos!$A14,FALSE)+IFERROR(HLOOKUP(CONCATENATE(J$7,$E$5),BECO_Datos!$HP$3:$LT$85,BECO_Datos!$A14,FALSE),0))*$D$5</f>
        <v>0</v>
      </c>
      <c r="K28" s="668">
        <f ca="1">(HLOOKUP(CONCATENATE(K$7,$E$5),BECO_Datos!$D$3:$HN$85,BECO_Datos!$A14,FALSE)+IFERROR(HLOOKUP(CONCATENATE(K$7,$E$5),BECO_Datos!$HP$3:$LT$85,BECO_Datos!$A14,FALSE),0))*$D$5</f>
        <v>0</v>
      </c>
      <c r="L28" s="668">
        <f ca="1">(HLOOKUP(CONCATENATE(L$7,$E$5),BECO_Datos!$D$3:$HN$85,BECO_Datos!$A14,FALSE)+IFERROR(HLOOKUP(CONCATENATE(L$7,$E$5),BECO_Datos!$HP$3:$LT$85,BECO_Datos!$A14,FALSE),0))*$D$5</f>
        <v>0</v>
      </c>
      <c r="M28" s="668">
        <f ca="1">(HLOOKUP(CONCATENATE(M$7,$E$5),BECO_Datos!$D$3:$HN$85,BECO_Datos!$A14,FALSE)+IFERROR(HLOOKUP(CONCATENATE(M$7,$E$5),BECO_Datos!$HP$3:$LT$85,BECO_Datos!$A14,FALSE),0))*$D$5</f>
        <v>0</v>
      </c>
    </row>
    <row r="29" spans="1:13" x14ac:dyDescent="0.25">
      <c r="A29" s="121"/>
      <c r="B29" s="586" t="s">
        <v>24</v>
      </c>
      <c r="C29" s="86">
        <f t="shared" ca="1" si="1"/>
        <v>0</v>
      </c>
      <c r="D29" s="86">
        <f ca="1">(HLOOKUP(CONCATENATE(D$7,$E$5),BECO_Datos!$D$3:$HN$85,BECO_Datos!$A15,FALSE)+IFERROR(HLOOKUP(CONCATENATE(D$7,$E$5),BECO_Datos!$HP$3:$LT$85,BECO_Datos!$A15,FALSE),0))*$D$5</f>
        <v>0</v>
      </c>
      <c r="E29" s="86">
        <f ca="1">(HLOOKUP(CONCATENATE(E$7,$E$5),BECO_Datos!$D$3:$HN$85,BECO_Datos!$A15,FALSE)+IFERROR(HLOOKUP(CONCATENATE(E$7,$E$5),BECO_Datos!$HP$3:$LT$85,BECO_Datos!$A15,FALSE),0))*$D$5</f>
        <v>0</v>
      </c>
      <c r="F29" s="86">
        <f ca="1">(HLOOKUP(CONCATENATE(F$7,$E$5),BECO_Datos!$D$3:$HN$85,BECO_Datos!$A15,FALSE)+IFERROR(HLOOKUP(CONCATENATE(F$7,$E$5),BECO_Datos!$HP$3:$LT$85,BECO_Datos!$A15,FALSE),0))*$D$5</f>
        <v>0</v>
      </c>
      <c r="G29" s="86">
        <f ca="1">(HLOOKUP(CONCATENATE(G$7,$E$5),BECO_Datos!$D$3:$HN$85,BECO_Datos!$A15,FALSE)+IFERROR(HLOOKUP(CONCATENATE(G$7,$E$5),BECO_Datos!$HP$3:$LT$85,BECO_Datos!$A15,FALSE),0))*$D$5</f>
        <v>0</v>
      </c>
      <c r="H29" s="86">
        <f ca="1">(HLOOKUP(CONCATENATE(H$7,$E$5),BECO_Datos!$D$3:$HN$85,BECO_Datos!$A15,FALSE)+IFERROR(HLOOKUP(CONCATENATE(H$7,$E$5),BECO_Datos!$HP$3:$LT$85,BECO_Datos!$A15,FALSE),0))*$D$5</f>
        <v>0</v>
      </c>
      <c r="I29" s="86">
        <f ca="1">(HLOOKUP(CONCATENATE(I$7,$E$5),BECO_Datos!$D$3:$HN$85,BECO_Datos!$A15,FALSE)+IFERROR(HLOOKUP(CONCATENATE(I$7,$E$5),BECO_Datos!$HP$3:$LT$85,BECO_Datos!$A15,FALSE),0))*$D$5</f>
        <v>0</v>
      </c>
      <c r="J29" s="86">
        <f ca="1">(HLOOKUP(CONCATENATE(J$7,$E$5),BECO_Datos!$D$3:$HN$85,BECO_Datos!$A15,FALSE)+IFERROR(HLOOKUP(CONCATENATE(J$7,$E$5),BECO_Datos!$HP$3:$LT$85,BECO_Datos!$A15,FALSE),0))*$D$5</f>
        <v>0</v>
      </c>
      <c r="K29" s="86">
        <f ca="1">(HLOOKUP(CONCATENATE(K$7,$E$5),BECO_Datos!$D$3:$HN$85,BECO_Datos!$A15,FALSE)+IFERROR(HLOOKUP(CONCATENATE(K$7,$E$5),BECO_Datos!$HP$3:$LT$85,BECO_Datos!$A15,FALSE),0))*$D$5</f>
        <v>0</v>
      </c>
      <c r="L29" s="86">
        <f ca="1">(HLOOKUP(CONCATENATE(L$7,$E$5),BECO_Datos!$D$3:$HN$85,BECO_Datos!$A15,FALSE)+IFERROR(HLOOKUP(CONCATENATE(L$7,$E$5),BECO_Datos!$HP$3:$LT$85,BECO_Datos!$A15,FALSE),0))*$D$5</f>
        <v>0</v>
      </c>
      <c r="M29" s="86">
        <f ca="1">(HLOOKUP(CONCATENATE(M$7,$E$5),BECO_Datos!$D$3:$HN$85,BECO_Datos!$A15,FALSE)+IFERROR(HLOOKUP(CONCATENATE(M$7,$E$5),BECO_Datos!$HP$3:$LT$85,BECO_Datos!$A15,FALSE),0))*$D$5</f>
        <v>0</v>
      </c>
    </row>
    <row r="30" spans="1:13" x14ac:dyDescent="0.25">
      <c r="A30" s="121"/>
      <c r="B30" s="666" t="s">
        <v>123</v>
      </c>
      <c r="C30" s="89">
        <f t="shared" ca="1" si="1"/>
        <v>-1705.6423006634357</v>
      </c>
      <c r="D30" s="668">
        <f ca="1">(HLOOKUP(CONCATENATE(D$7,$E$5),BECO_Datos!$D$3:$HN$85,BECO_Datos!$A16,FALSE)+IFERROR(HLOOKUP(CONCATENATE(D$7,$E$5),BECO_Datos!$HP$3:$LT$85,BECO_Datos!$A16,FALSE),0))*$D$5</f>
        <v>-251.36903251511421</v>
      </c>
      <c r="E30" s="668">
        <f ca="1">(HLOOKUP(CONCATENATE(E$7,$E$5),BECO_Datos!$D$3:$HN$85,BECO_Datos!$A16,FALSE)+IFERROR(HLOOKUP(CONCATENATE(E$7,$E$5),BECO_Datos!$HP$3:$LT$85,BECO_Datos!$A16,FALSE),0))*$D$5</f>
        <v>-239.07277729925258</v>
      </c>
      <c r="F30" s="668">
        <f ca="1">(HLOOKUP(CONCATENATE(F$7,$E$5),BECO_Datos!$D$3:$HN$85,BECO_Datos!$A16,FALSE)+IFERROR(HLOOKUP(CONCATENATE(F$7,$E$5),BECO_Datos!$HP$3:$LT$85,BECO_Datos!$A16,FALSE),0))*$D$5</f>
        <v>-236.46286530685157</v>
      </c>
      <c r="G30" s="668">
        <f ca="1">(HLOOKUP(CONCATENATE(G$7,$E$5),BECO_Datos!$D$3:$HN$85,BECO_Datos!$A16,FALSE)+IFERROR(HLOOKUP(CONCATENATE(G$7,$E$5),BECO_Datos!$HP$3:$LT$85,BECO_Datos!$A16,FALSE),0))*$D$5</f>
        <v>-237.57404814617689</v>
      </c>
      <c r="H30" s="668">
        <f ca="1">(HLOOKUP(CONCATENATE(H$7,$E$5),BECO_Datos!$D$3:$HN$85,BECO_Datos!$A16,FALSE)+IFERROR(HLOOKUP(CONCATENATE(H$7,$E$5),BECO_Datos!$HP$3:$LT$85,BECO_Datos!$A16,FALSE),0))*$D$5</f>
        <v>-240.00205153827878</v>
      </c>
      <c r="I30" s="668">
        <f ca="1">(HLOOKUP(CONCATENATE(I$7,$E$5),BECO_Datos!$D$3:$HN$85,BECO_Datos!$A16,FALSE)+IFERROR(HLOOKUP(CONCATENATE(I$7,$E$5),BECO_Datos!$HP$3:$LT$85,BECO_Datos!$A16,FALSE),0))*$D$5</f>
        <v>-256.1896299255896</v>
      </c>
      <c r="J30" s="668">
        <f ca="1">(HLOOKUP(CONCATENATE(J$7,$E$5),BECO_Datos!$D$3:$HN$85,BECO_Datos!$A16,FALSE)+IFERROR(HLOOKUP(CONCATENATE(J$7,$E$5),BECO_Datos!$HP$3:$LT$85,BECO_Datos!$A16,FALSE),0))*$D$5</f>
        <v>-244.9718959321722</v>
      </c>
      <c r="K30" s="668">
        <f ca="1">(HLOOKUP(CONCATENATE(K$7,$E$5),BECO_Datos!$D$3:$HN$85,BECO_Datos!$A16,FALSE)+IFERROR(HLOOKUP(CONCATENATE(K$7,$E$5),BECO_Datos!$HP$3:$LT$85,BECO_Datos!$A16,FALSE),0))*$D$5</f>
        <v>-262.75087083224435</v>
      </c>
      <c r="L30" s="668">
        <f ca="1">(HLOOKUP(CONCATENATE(L$7,$E$5),BECO_Datos!$D$3:$HN$85,BECO_Datos!$A16,FALSE)+IFERROR(HLOOKUP(CONCATENATE(L$7,$E$5),BECO_Datos!$HP$3:$LT$85,BECO_Datos!$A16,FALSE),0))*$D$5</f>
        <v>-266.81816583186134</v>
      </c>
      <c r="M30" s="668">
        <f ca="1">(HLOOKUP(CONCATENATE(M$7,$E$5),BECO_Datos!$D$3:$HN$85,BECO_Datos!$A16,FALSE)+IFERROR(HLOOKUP(CONCATENATE(M$7,$E$5),BECO_Datos!$HP$3:$LT$85,BECO_Datos!$A16,FALSE),0))*$D$5</f>
        <v>-257.20793292228512</v>
      </c>
    </row>
    <row r="31" spans="1:13" x14ac:dyDescent="0.25">
      <c r="A31" s="121"/>
      <c r="B31" s="586" t="s">
        <v>7</v>
      </c>
      <c r="C31" s="86">
        <f t="shared" ca="1" si="1"/>
        <v>0</v>
      </c>
      <c r="D31" s="86">
        <f ca="1">(HLOOKUP(CONCATENATE(D$7,$E$5),BECO_Datos!$D$3:$HN$85,BECO_Datos!$A17,FALSE)+IFERROR(HLOOKUP(CONCATENATE(D$7,$E$5),BECO_Datos!$HP$3:$LT$85,BECO_Datos!$A17,FALSE),0))*$D$5</f>
        <v>0</v>
      </c>
      <c r="E31" s="86">
        <f ca="1">(HLOOKUP(CONCATENATE(E$7,$E$5),BECO_Datos!$D$3:$HN$85,BECO_Datos!$A17,FALSE)+IFERROR(HLOOKUP(CONCATENATE(E$7,$E$5),BECO_Datos!$HP$3:$LT$85,BECO_Datos!$A17,FALSE),0))*$D$5</f>
        <v>0</v>
      </c>
      <c r="F31" s="86">
        <f ca="1">(HLOOKUP(CONCATENATE(F$7,$E$5),BECO_Datos!$D$3:$HN$85,BECO_Datos!$A17,FALSE)+IFERROR(HLOOKUP(CONCATENATE(F$7,$E$5),BECO_Datos!$HP$3:$LT$85,BECO_Datos!$A17,FALSE),0))*$D$5</f>
        <v>0</v>
      </c>
      <c r="G31" s="86">
        <f ca="1">(HLOOKUP(CONCATENATE(G$7,$E$5),BECO_Datos!$D$3:$HN$85,BECO_Datos!$A17,FALSE)+IFERROR(HLOOKUP(CONCATENATE(G$7,$E$5),BECO_Datos!$HP$3:$LT$85,BECO_Datos!$A17,FALSE),0))*$D$5</f>
        <v>0</v>
      </c>
      <c r="H31" s="86">
        <f ca="1">(HLOOKUP(CONCATENATE(H$7,$E$5),BECO_Datos!$D$3:$HN$85,BECO_Datos!$A17,FALSE)+IFERROR(HLOOKUP(CONCATENATE(H$7,$E$5),BECO_Datos!$HP$3:$LT$85,BECO_Datos!$A17,FALSE),0))*$D$5</f>
        <v>0</v>
      </c>
      <c r="I31" s="86">
        <f ca="1">(HLOOKUP(CONCATENATE(I$7,$E$5),BECO_Datos!$D$3:$HN$85,BECO_Datos!$A17,FALSE)+IFERROR(HLOOKUP(CONCATENATE(I$7,$E$5),BECO_Datos!$HP$3:$LT$85,BECO_Datos!$A17,FALSE),0))*$D$5</f>
        <v>0</v>
      </c>
      <c r="J31" s="86">
        <f ca="1">(HLOOKUP(CONCATENATE(J$7,$E$5),BECO_Datos!$D$3:$HN$85,BECO_Datos!$A17,FALSE)+IFERROR(HLOOKUP(CONCATENATE(J$7,$E$5),BECO_Datos!$HP$3:$LT$85,BECO_Datos!$A17,FALSE),0))*$D$5</f>
        <v>0</v>
      </c>
      <c r="K31" s="86">
        <f ca="1">(HLOOKUP(CONCATENATE(K$7,$E$5),BECO_Datos!$D$3:$HN$85,BECO_Datos!$A17,FALSE)+IFERROR(HLOOKUP(CONCATENATE(K$7,$E$5),BECO_Datos!$HP$3:$LT$85,BECO_Datos!$A17,FALSE),0))*$D$5</f>
        <v>0</v>
      </c>
      <c r="L31" s="86">
        <f ca="1">(HLOOKUP(CONCATENATE(L$7,$E$5),BECO_Datos!$D$3:$HN$85,BECO_Datos!$A17,FALSE)+IFERROR(HLOOKUP(CONCATENATE(L$7,$E$5),BECO_Datos!$HP$3:$LT$85,BECO_Datos!$A17,FALSE),0))*$D$5</f>
        <v>0</v>
      </c>
      <c r="M31" s="86">
        <f ca="1">(HLOOKUP(CONCATENATE(M$7,$E$5),BECO_Datos!$D$3:$HN$85,BECO_Datos!$A17,FALSE)+IFERROR(HLOOKUP(CONCATENATE(M$7,$E$5),BECO_Datos!$HP$3:$LT$85,BECO_Datos!$A17,FALSE),0))*$D$5</f>
        <v>0</v>
      </c>
    </row>
    <row r="32" spans="1:13" s="9" customFormat="1" x14ac:dyDescent="0.25">
      <c r="A32" s="121"/>
      <c r="B32" s="666" t="s">
        <v>8</v>
      </c>
      <c r="C32" s="89">
        <f t="shared" ca="1" si="1"/>
        <v>63141.136036881144</v>
      </c>
      <c r="D32" s="668">
        <f ca="1">(HLOOKUP(CONCATENATE(D$7,$E$5),BECO_Datos!$D$3:$HN$85,BECO_Datos!$A18,FALSE)+IFERROR(HLOOKUP(CONCATENATE(D$7,$E$5),BECO_Datos!$HP$3:$LT$85,BECO_Datos!$A18,FALSE),0))*$D$5</f>
        <v>10058.96118902351</v>
      </c>
      <c r="E32" s="668">
        <f ca="1">(HLOOKUP(CONCATENATE(E$7,$E$5),BECO_Datos!$D$3:$HN$85,BECO_Datos!$A18,FALSE)+IFERROR(HLOOKUP(CONCATENATE(E$7,$E$5),BECO_Datos!$HP$3:$LT$85,BECO_Datos!$A18,FALSE),0))*$D$5</f>
        <v>11552.908210829439</v>
      </c>
      <c r="F32" s="668">
        <f ca="1">(HLOOKUP(CONCATENATE(F$7,$E$5),BECO_Datos!$D$3:$HN$85,BECO_Datos!$A18,FALSE)+IFERROR(HLOOKUP(CONCATENATE(F$7,$E$5),BECO_Datos!$HP$3:$LT$85,BECO_Datos!$A18,FALSE),0))*$D$5</f>
        <v>11909.716001941395</v>
      </c>
      <c r="G32" s="668">
        <f ca="1">(HLOOKUP(CONCATENATE(G$7,$E$5),BECO_Datos!$D$3:$HN$85,BECO_Datos!$A18,FALSE)+IFERROR(HLOOKUP(CONCATENATE(G$7,$E$5),BECO_Datos!$HP$3:$LT$85,BECO_Datos!$A18,FALSE),0))*$D$5</f>
        <v>7758.9912396359005</v>
      </c>
      <c r="H32" s="668">
        <f ca="1">(HLOOKUP(CONCATENATE(H$7,$E$5),BECO_Datos!$D$3:$HN$85,BECO_Datos!$A18,FALSE)+IFERROR(HLOOKUP(CONCATENATE(H$7,$E$5),BECO_Datos!$HP$3:$LT$85,BECO_Datos!$A18,FALSE),0))*$D$5</f>
        <v>7077.5965967616276</v>
      </c>
      <c r="I32" s="668">
        <f ca="1">(HLOOKUP(CONCATENATE(I$7,$E$5),BECO_Datos!$D$3:$HN$85,BECO_Datos!$A18,FALSE)+IFERROR(HLOOKUP(CONCATENATE(I$7,$E$5),BECO_Datos!$HP$3:$LT$85,BECO_Datos!$A18,FALSE),0))*$D$5</f>
        <v>7311.7094841871967</v>
      </c>
      <c r="J32" s="668">
        <f ca="1">(HLOOKUP(CONCATENATE(J$7,$E$5),BECO_Datos!$D$3:$HN$85,BECO_Datos!$A18,FALSE)+IFERROR(HLOOKUP(CONCATENATE(J$7,$E$5),BECO_Datos!$HP$3:$LT$85,BECO_Datos!$A18,FALSE),0))*$D$5</f>
        <v>7471.253314502078</v>
      </c>
      <c r="K32" s="668">
        <f ca="1">(HLOOKUP(CONCATENATE(K$7,$E$5),BECO_Datos!$D$3:$HN$85,BECO_Datos!$A18,FALSE)+IFERROR(HLOOKUP(CONCATENATE(K$7,$E$5),BECO_Datos!$HP$3:$LT$85,BECO_Datos!$A18,FALSE),0))*$D$5</f>
        <v>7564.4648586529411</v>
      </c>
      <c r="L32" s="668">
        <f ca="1">(HLOOKUP(CONCATENATE(L$7,$E$5),BECO_Datos!$D$3:$HN$85,BECO_Datos!$A18,FALSE)+IFERROR(HLOOKUP(CONCATENATE(L$7,$E$5),BECO_Datos!$HP$3:$LT$85,BECO_Datos!$A18,FALSE),0))*$D$5</f>
        <v>7120.9953723652679</v>
      </c>
      <c r="M32" s="668">
        <f ca="1">(HLOOKUP(CONCATENATE(M$7,$E$5),BECO_Datos!$D$3:$HN$85,BECO_Datos!$A18,FALSE)+IFERROR(HLOOKUP(CONCATENATE(M$7,$E$5),BECO_Datos!$HP$3:$LT$85,BECO_Datos!$A18,FALSE),0))*$D$5</f>
        <v>7640.4255827573106</v>
      </c>
    </row>
    <row r="33" spans="1:13" s="9" customFormat="1" x14ac:dyDescent="0.25">
      <c r="A33" s="121"/>
      <c r="B33" s="586" t="s">
        <v>9</v>
      </c>
      <c r="C33" s="86">
        <f t="shared" ca="1" si="1"/>
        <v>0</v>
      </c>
      <c r="D33" s="86">
        <f ca="1">(HLOOKUP(CONCATENATE(D$7,$E$5),BECO_Datos!$D$3:$HN$85,BECO_Datos!$A19,FALSE)+IFERROR(HLOOKUP(CONCATENATE(D$7,$E$5),BECO_Datos!$HP$3:$LT$85,BECO_Datos!$A19,FALSE),0))*$D$5</f>
        <v>0</v>
      </c>
      <c r="E33" s="86">
        <f ca="1">(HLOOKUP(CONCATENATE(E$7,$E$5),BECO_Datos!$D$3:$HN$85,BECO_Datos!$A19,FALSE)+IFERROR(HLOOKUP(CONCATENATE(E$7,$E$5),BECO_Datos!$HP$3:$LT$85,BECO_Datos!$A19,FALSE),0))*$D$5</f>
        <v>0</v>
      </c>
      <c r="F33" s="86">
        <f ca="1">(HLOOKUP(CONCATENATE(F$7,$E$5),BECO_Datos!$D$3:$HN$85,BECO_Datos!$A19,FALSE)+IFERROR(HLOOKUP(CONCATENATE(F$7,$E$5),BECO_Datos!$HP$3:$LT$85,BECO_Datos!$A19,FALSE),0))*$D$5</f>
        <v>0</v>
      </c>
      <c r="G33" s="86">
        <f ca="1">(HLOOKUP(CONCATENATE(G$7,$E$5),BECO_Datos!$D$3:$HN$85,BECO_Datos!$A19,FALSE)+IFERROR(HLOOKUP(CONCATENATE(G$7,$E$5),BECO_Datos!$HP$3:$LT$85,BECO_Datos!$A19,FALSE),0))*$D$5</f>
        <v>0</v>
      </c>
      <c r="H33" s="86">
        <f ca="1">(HLOOKUP(CONCATENATE(H$7,$E$5),BECO_Datos!$D$3:$HN$85,BECO_Datos!$A19,FALSE)+IFERROR(HLOOKUP(CONCATENATE(H$7,$E$5),BECO_Datos!$HP$3:$LT$85,BECO_Datos!$A19,FALSE),0))*$D$5</f>
        <v>0</v>
      </c>
      <c r="I33" s="86">
        <f ca="1">(HLOOKUP(CONCATENATE(I$7,$E$5),BECO_Datos!$D$3:$HN$85,BECO_Datos!$A19,FALSE)+IFERROR(HLOOKUP(CONCATENATE(I$7,$E$5),BECO_Datos!$HP$3:$LT$85,BECO_Datos!$A19,FALSE),0))*$D$5</f>
        <v>0</v>
      </c>
      <c r="J33" s="86">
        <f ca="1">(HLOOKUP(CONCATENATE(J$7,$E$5),BECO_Datos!$D$3:$HN$85,BECO_Datos!$A19,FALSE)+IFERROR(HLOOKUP(CONCATENATE(J$7,$E$5),BECO_Datos!$HP$3:$LT$85,BECO_Datos!$A19,FALSE),0))*$D$5</f>
        <v>0</v>
      </c>
      <c r="K33" s="86">
        <f ca="1">(HLOOKUP(CONCATENATE(K$7,$E$5),BECO_Datos!$D$3:$HN$85,BECO_Datos!$A19,FALSE)+IFERROR(HLOOKUP(CONCATENATE(K$7,$E$5),BECO_Datos!$HP$3:$LT$85,BECO_Datos!$A19,FALSE),0))*$D$5</f>
        <v>0</v>
      </c>
      <c r="L33" s="86">
        <f ca="1">(HLOOKUP(CONCATENATE(L$7,$E$5),BECO_Datos!$D$3:$HN$85,BECO_Datos!$A19,FALSE)+IFERROR(HLOOKUP(CONCATENATE(L$7,$E$5),BECO_Datos!$HP$3:$LT$85,BECO_Datos!$A19,FALSE),0))*$D$5</f>
        <v>0</v>
      </c>
      <c r="M33" s="86">
        <f ca="1">(HLOOKUP(CONCATENATE(M$7,$E$5),BECO_Datos!$D$3:$HN$85,BECO_Datos!$A19,FALSE)+IFERROR(HLOOKUP(CONCATENATE(M$7,$E$5),BECO_Datos!$HP$3:$LT$85,BECO_Datos!$A19,FALSE),0))*$D$5</f>
        <v>0</v>
      </c>
    </row>
    <row r="34" spans="1:13" x14ac:dyDescent="0.25">
      <c r="A34" s="121"/>
      <c r="B34" s="666" t="s">
        <v>11</v>
      </c>
      <c r="C34" s="89">
        <f t="shared" ca="1" si="1"/>
        <v>0</v>
      </c>
      <c r="D34" s="668">
        <f ca="1">(HLOOKUP(CONCATENATE(D$7,$E$5),BECO_Datos!$D$3:$HN$85,BECO_Datos!$A20,FALSE)+IFERROR(HLOOKUP(CONCATENATE(D$7,$E$5),BECO_Datos!$HP$3:$LT$85,BECO_Datos!$A20,FALSE),0))*$D$5</f>
        <v>0</v>
      </c>
      <c r="E34" s="668">
        <f ca="1">(HLOOKUP(CONCATENATE(E$7,$E$5),BECO_Datos!$D$3:$HN$85,BECO_Datos!$A20,FALSE)+IFERROR(HLOOKUP(CONCATENATE(E$7,$E$5),BECO_Datos!$HP$3:$LT$85,BECO_Datos!$A20,FALSE),0))*$D$5</f>
        <v>0</v>
      </c>
      <c r="F34" s="668">
        <f ca="1">(HLOOKUP(CONCATENATE(F$7,$E$5),BECO_Datos!$D$3:$HN$85,BECO_Datos!$A20,FALSE)+IFERROR(HLOOKUP(CONCATENATE(F$7,$E$5),BECO_Datos!$HP$3:$LT$85,BECO_Datos!$A20,FALSE),0))*$D$5</f>
        <v>0</v>
      </c>
      <c r="G34" s="668">
        <f ca="1">(HLOOKUP(CONCATENATE(G$7,$E$5),BECO_Datos!$D$3:$HN$85,BECO_Datos!$A20,FALSE)+IFERROR(HLOOKUP(CONCATENATE(G$7,$E$5),BECO_Datos!$HP$3:$LT$85,BECO_Datos!$A20,FALSE),0))*$D$5</f>
        <v>0</v>
      </c>
      <c r="H34" s="668">
        <f ca="1">(HLOOKUP(CONCATENATE(H$7,$E$5),BECO_Datos!$D$3:$HN$85,BECO_Datos!$A20,FALSE)+IFERROR(HLOOKUP(CONCATENATE(H$7,$E$5),BECO_Datos!$HP$3:$LT$85,BECO_Datos!$A20,FALSE),0))*$D$5</f>
        <v>0</v>
      </c>
      <c r="I34" s="668">
        <f ca="1">(HLOOKUP(CONCATENATE(I$7,$E$5),BECO_Datos!$D$3:$HN$85,BECO_Datos!$A20,FALSE)+IFERROR(HLOOKUP(CONCATENATE(I$7,$E$5),BECO_Datos!$HP$3:$LT$85,BECO_Datos!$A20,FALSE),0))*$D$5</f>
        <v>0</v>
      </c>
      <c r="J34" s="668">
        <f ca="1">(HLOOKUP(CONCATENATE(J$7,$E$5),BECO_Datos!$D$3:$HN$85,BECO_Datos!$A20,FALSE)+IFERROR(HLOOKUP(CONCATENATE(J$7,$E$5),BECO_Datos!$HP$3:$LT$85,BECO_Datos!$A20,FALSE),0))*$D$5</f>
        <v>0</v>
      </c>
      <c r="K34" s="668">
        <f ca="1">(HLOOKUP(CONCATENATE(K$7,$E$5),BECO_Datos!$D$3:$HN$85,BECO_Datos!$A20,FALSE)+IFERROR(HLOOKUP(CONCATENATE(K$7,$E$5),BECO_Datos!$HP$3:$LT$85,BECO_Datos!$A20,FALSE),0))*$D$5</f>
        <v>0</v>
      </c>
      <c r="L34" s="668">
        <f ca="1">(HLOOKUP(CONCATENATE(L$7,$E$5),BECO_Datos!$D$3:$HN$85,BECO_Datos!$A20,FALSE)+IFERROR(HLOOKUP(CONCATENATE(L$7,$E$5),BECO_Datos!$HP$3:$LT$85,BECO_Datos!$A20,FALSE),0))*$D$5</f>
        <v>0</v>
      </c>
      <c r="M34" s="668">
        <f ca="1">(HLOOKUP(CONCATENATE(M$7,$E$5),BECO_Datos!$D$3:$HN$85,BECO_Datos!$A20,FALSE)+IFERROR(HLOOKUP(CONCATENATE(M$7,$E$5),BECO_Datos!$HP$3:$LT$85,BECO_Datos!$A20,FALSE),0))*$D$5</f>
        <v>0</v>
      </c>
    </row>
    <row r="35" spans="1:13" x14ac:dyDescent="0.25">
      <c r="A35" s="121"/>
      <c r="B35" s="586" t="s">
        <v>12</v>
      </c>
      <c r="C35" s="86">
        <f t="shared" ca="1" si="1"/>
        <v>0</v>
      </c>
      <c r="D35" s="86">
        <f ca="1">(HLOOKUP(CONCATENATE(D$7,$E$5),BECO_Datos!$D$3:$HN$85,BECO_Datos!$A21,FALSE)+IFERROR(HLOOKUP(CONCATENATE(D$7,$E$5),BECO_Datos!$HP$3:$LT$85,BECO_Datos!$A21,FALSE),0))*$D$5</f>
        <v>0</v>
      </c>
      <c r="E35" s="86">
        <f ca="1">(HLOOKUP(CONCATENATE(E$7,$E$5),BECO_Datos!$D$3:$HN$85,BECO_Datos!$A21,FALSE)+IFERROR(HLOOKUP(CONCATENATE(E$7,$E$5),BECO_Datos!$HP$3:$LT$85,BECO_Datos!$A21,FALSE),0))*$D$5</f>
        <v>0</v>
      </c>
      <c r="F35" s="86">
        <f ca="1">(HLOOKUP(CONCATENATE(F$7,$E$5),BECO_Datos!$D$3:$HN$85,BECO_Datos!$A21,FALSE)+IFERROR(HLOOKUP(CONCATENATE(F$7,$E$5),BECO_Datos!$HP$3:$LT$85,BECO_Datos!$A21,FALSE),0))*$D$5</f>
        <v>0</v>
      </c>
      <c r="G35" s="86">
        <f ca="1">(HLOOKUP(CONCATENATE(G$7,$E$5),BECO_Datos!$D$3:$HN$85,BECO_Datos!$A21,FALSE)+IFERROR(HLOOKUP(CONCATENATE(G$7,$E$5),BECO_Datos!$HP$3:$LT$85,BECO_Datos!$A21,FALSE),0))*$D$5</f>
        <v>0</v>
      </c>
      <c r="H35" s="86">
        <f ca="1">(HLOOKUP(CONCATENATE(H$7,$E$5),BECO_Datos!$D$3:$HN$85,BECO_Datos!$A21,FALSE)+IFERROR(HLOOKUP(CONCATENATE(H$7,$E$5),BECO_Datos!$HP$3:$LT$85,BECO_Datos!$A21,FALSE),0))*$D$5</f>
        <v>0</v>
      </c>
      <c r="I35" s="86">
        <f ca="1">(HLOOKUP(CONCATENATE(I$7,$E$5),BECO_Datos!$D$3:$HN$85,BECO_Datos!$A21,FALSE)+IFERROR(HLOOKUP(CONCATENATE(I$7,$E$5),BECO_Datos!$HP$3:$LT$85,BECO_Datos!$A21,FALSE),0))*$D$5</f>
        <v>0</v>
      </c>
      <c r="J35" s="86">
        <f ca="1">(HLOOKUP(CONCATENATE(J$7,$E$5),BECO_Datos!$D$3:$HN$85,BECO_Datos!$A21,FALSE)+IFERROR(HLOOKUP(CONCATENATE(J$7,$E$5),BECO_Datos!$HP$3:$LT$85,BECO_Datos!$A21,FALSE),0))*$D$5</f>
        <v>0</v>
      </c>
      <c r="K35" s="86">
        <f ca="1">(HLOOKUP(CONCATENATE(K$7,$E$5),BECO_Datos!$D$3:$HN$85,BECO_Datos!$A21,FALSE)+IFERROR(HLOOKUP(CONCATENATE(K$7,$E$5),BECO_Datos!$HP$3:$LT$85,BECO_Datos!$A21,FALSE),0))*$D$5</f>
        <v>0</v>
      </c>
      <c r="L35" s="86">
        <f ca="1">(HLOOKUP(CONCATENATE(L$7,$E$5),BECO_Datos!$D$3:$HN$85,BECO_Datos!$A21,FALSE)+IFERROR(HLOOKUP(CONCATENATE(L$7,$E$5),BECO_Datos!$HP$3:$LT$85,BECO_Datos!$A21,FALSE),0))*$D$5</f>
        <v>0</v>
      </c>
      <c r="M35" s="86">
        <f ca="1">(HLOOKUP(CONCATENATE(M$7,$E$5),BECO_Datos!$D$3:$HN$85,BECO_Datos!$A21,FALSE)+IFERROR(HLOOKUP(CONCATENATE(M$7,$E$5),BECO_Datos!$HP$3:$LT$85,BECO_Datos!$A21,FALSE),0))*$D$5</f>
        <v>0</v>
      </c>
    </row>
    <row r="36" spans="1:13" x14ac:dyDescent="0.25">
      <c r="A36" s="121"/>
      <c r="B36" s="666" t="s">
        <v>13</v>
      </c>
      <c r="C36" s="89">
        <f t="shared" ca="1" si="1"/>
        <v>0</v>
      </c>
      <c r="D36" s="668">
        <f ca="1">(HLOOKUP(CONCATENATE(D$7,$E$5),BECO_Datos!$D$3:$HN$85,BECO_Datos!$A22,FALSE)+IFERROR(HLOOKUP(CONCATENATE(D$7,$E$5),BECO_Datos!$HP$3:$LT$85,BECO_Datos!$A22,FALSE),0))*$D$5</f>
        <v>0</v>
      </c>
      <c r="E36" s="668">
        <f ca="1">(HLOOKUP(CONCATENATE(E$7,$E$5),BECO_Datos!$D$3:$HN$85,BECO_Datos!$A22,FALSE)+IFERROR(HLOOKUP(CONCATENATE(E$7,$E$5),BECO_Datos!$HP$3:$LT$85,BECO_Datos!$A22,FALSE),0))*$D$5</f>
        <v>0</v>
      </c>
      <c r="F36" s="668">
        <f ca="1">(HLOOKUP(CONCATENATE(F$7,$E$5),BECO_Datos!$D$3:$HN$85,BECO_Datos!$A22,FALSE)+IFERROR(HLOOKUP(CONCATENATE(F$7,$E$5),BECO_Datos!$HP$3:$LT$85,BECO_Datos!$A22,FALSE),0))*$D$5</f>
        <v>0</v>
      </c>
      <c r="G36" s="668">
        <f ca="1">(HLOOKUP(CONCATENATE(G$7,$E$5),BECO_Datos!$D$3:$HN$85,BECO_Datos!$A22,FALSE)+IFERROR(HLOOKUP(CONCATENATE(G$7,$E$5),BECO_Datos!$HP$3:$LT$85,BECO_Datos!$A22,FALSE),0))*$D$5</f>
        <v>0</v>
      </c>
      <c r="H36" s="668">
        <f ca="1">(HLOOKUP(CONCATENATE(H$7,$E$5),BECO_Datos!$D$3:$HN$85,BECO_Datos!$A22,FALSE)+IFERROR(HLOOKUP(CONCATENATE(H$7,$E$5),BECO_Datos!$HP$3:$LT$85,BECO_Datos!$A22,FALSE),0))*$D$5</f>
        <v>0</v>
      </c>
      <c r="I36" s="668">
        <f ca="1">(HLOOKUP(CONCATENATE(I$7,$E$5),BECO_Datos!$D$3:$HN$85,BECO_Datos!$A22,FALSE)+IFERROR(HLOOKUP(CONCATENATE(I$7,$E$5),BECO_Datos!$HP$3:$LT$85,BECO_Datos!$A22,FALSE),0))*$D$5</f>
        <v>0</v>
      </c>
      <c r="J36" s="668">
        <f ca="1">(HLOOKUP(CONCATENATE(J$7,$E$5),BECO_Datos!$D$3:$HN$85,BECO_Datos!$A22,FALSE)+IFERROR(HLOOKUP(CONCATENATE(J$7,$E$5),BECO_Datos!$HP$3:$LT$85,BECO_Datos!$A22,FALSE),0))*$D$5</f>
        <v>0</v>
      </c>
      <c r="K36" s="668">
        <f ca="1">(HLOOKUP(CONCATENATE(K$7,$E$5),BECO_Datos!$D$3:$HN$85,BECO_Datos!$A22,FALSE)+IFERROR(HLOOKUP(CONCATENATE(K$7,$E$5),BECO_Datos!$HP$3:$LT$85,BECO_Datos!$A22,FALSE),0))*$D$5</f>
        <v>0</v>
      </c>
      <c r="L36" s="668">
        <f ca="1">(HLOOKUP(CONCATENATE(L$7,$E$5),BECO_Datos!$D$3:$HN$85,BECO_Datos!$A22,FALSE)+IFERROR(HLOOKUP(CONCATENATE(L$7,$E$5),BECO_Datos!$HP$3:$LT$85,BECO_Datos!$A22,FALSE),0))*$D$5</f>
        <v>0</v>
      </c>
      <c r="M36" s="668">
        <f ca="1">(HLOOKUP(CONCATENATE(M$7,$E$5),BECO_Datos!$D$3:$HN$85,BECO_Datos!$A22,FALSE)+IFERROR(HLOOKUP(CONCATENATE(M$7,$E$5),BECO_Datos!$HP$3:$LT$85,BECO_Datos!$A22,FALSE),0))*$D$5</f>
        <v>0</v>
      </c>
    </row>
    <row r="37" spans="1:13" x14ac:dyDescent="0.25">
      <c r="A37" s="121"/>
      <c r="B37" s="669" t="s">
        <v>154</v>
      </c>
      <c r="C37" s="664">
        <f t="shared" ref="C37:M37" ca="1" si="6">IF(C39=0,0,C38/C9)</f>
        <v>3.2141081069567007E-2</v>
      </c>
      <c r="D37" s="670">
        <f t="shared" ca="1" si="6"/>
        <v>1.0955039917441674E-2</v>
      </c>
      <c r="E37" s="670">
        <f t="shared" ca="1" si="6"/>
        <v>5.2039968369780712E-2</v>
      </c>
      <c r="F37" s="670">
        <f t="shared" ca="1" si="6"/>
        <v>7.1960110514407483E-2</v>
      </c>
      <c r="G37" s="670">
        <f t="shared" ca="1" si="6"/>
        <v>6.1894169803339942E-3</v>
      </c>
      <c r="H37" s="670">
        <f t="shared" ca="1" si="6"/>
        <v>9.9274385473651979E-5</v>
      </c>
      <c r="I37" s="670">
        <f t="shared" ca="1" si="6"/>
        <v>3.0347127240825056E-2</v>
      </c>
      <c r="J37" s="670">
        <f t="shared" ca="1" si="6"/>
        <v>2.5749693938408494E-2</v>
      </c>
      <c r="K37" s="670">
        <f t="shared" ca="1" si="6"/>
        <v>2.8410822990073508E-2</v>
      </c>
      <c r="L37" s="670">
        <f t="shared" ca="1" si="6"/>
        <v>-4.7741251716472283E-2</v>
      </c>
      <c r="M37" s="670">
        <f t="shared" ca="1" si="6"/>
        <v>4.2103913892506874E-2</v>
      </c>
    </row>
    <row r="38" spans="1:13" x14ac:dyDescent="0.25">
      <c r="B38" s="671" t="s">
        <v>14</v>
      </c>
      <c r="C38" s="88">
        <f t="shared" ca="1" si="1"/>
        <v>2013.7782559240004</v>
      </c>
      <c r="D38" s="672">
        <f t="shared" ref="D38:M38" ca="1" si="7">D9-D39</f>
        <v>106.06646613069461</v>
      </c>
      <c r="E38" s="672">
        <f t="shared" ca="1" si="7"/>
        <v>601.21297787054391</v>
      </c>
      <c r="F38" s="672">
        <f t="shared" ca="1" si="7"/>
        <v>857.02447969491004</v>
      </c>
      <c r="G38" s="672">
        <f t="shared" ca="1" si="7"/>
        <v>49.537647100436516</v>
      </c>
      <c r="H38" s="672">
        <f t="shared" ca="1" si="7"/>
        <v>0.72574043109943887</v>
      </c>
      <c r="I38" s="672">
        <f t="shared" ca="1" si="7"/>
        <v>222.29435325209852</v>
      </c>
      <c r="J38" s="672">
        <f t="shared" ca="1" si="7"/>
        <v>176.91659144421737</v>
      </c>
      <c r="K38" s="672">
        <f t="shared" ca="1" si="7"/>
        <v>191.70290188176023</v>
      </c>
      <c r="L38" s="672">
        <f t="shared" ca="1" si="7"/>
        <v>-322.99418970484203</v>
      </c>
      <c r="M38" s="672">
        <f t="shared" ca="1" si="7"/>
        <v>312.58829540887109</v>
      </c>
    </row>
    <row r="39" spans="1:13" x14ac:dyDescent="0.25">
      <c r="A39" s="121"/>
      <c r="B39" s="673" t="s">
        <v>849</v>
      </c>
      <c r="C39" s="87">
        <f t="shared" ca="1" si="1"/>
        <v>60640.56282131996</v>
      </c>
      <c r="D39" s="530">
        <f t="shared" ref="D39:M39" ca="1" si="8">D40+D41+((ABS(D26)+ABS(D27)+ABS(D28)+ABS(D29)+ABS(D30)+ABS(D31)+ABS(D32)+ABS(D33)+ABS(D34)+ABS(D35)+ABS(D36)-D25)/2)</f>
        <v>9575.9125070197988</v>
      </c>
      <c r="E39" s="530">
        <f t="shared" ca="1" si="8"/>
        <v>10951.695232958895</v>
      </c>
      <c r="F39" s="530">
        <f t="shared" ca="1" si="8"/>
        <v>11052.691522246485</v>
      </c>
      <c r="G39" s="530">
        <f t="shared" ca="1" si="8"/>
        <v>7954.0670959368244</v>
      </c>
      <c r="H39" s="530">
        <f t="shared" ca="1" si="8"/>
        <v>7309.7242576910721</v>
      </c>
      <c r="I39" s="530">
        <f t="shared" ca="1" si="8"/>
        <v>7102.7598928398602</v>
      </c>
      <c r="J39" s="530">
        <f t="shared" ca="1" si="8"/>
        <v>6693.7123126270217</v>
      </c>
      <c r="K39" s="530">
        <f t="shared" ca="1" si="8"/>
        <v>6555.8278524627913</v>
      </c>
      <c r="L39" s="530">
        <f t="shared" ca="1" si="8"/>
        <v>7088.5099248819015</v>
      </c>
      <c r="M39" s="530">
        <f t="shared" ca="1" si="8"/>
        <v>7111.6216297520677</v>
      </c>
    </row>
    <row r="40" spans="1:13" x14ac:dyDescent="0.25">
      <c r="A40" s="121"/>
      <c r="B40" s="587" t="s">
        <v>121</v>
      </c>
      <c r="C40" s="86">
        <f t="shared" ca="1" si="1"/>
        <v>0</v>
      </c>
      <c r="D40" s="86">
        <f ca="1">(HLOOKUP(CONCATENATE(D$7,$E$5),BECO_Datos!$D$3:$HN$85,BECO_Datos!$A35,FALSE)+IFERROR(HLOOKUP(CONCATENATE(D$7,$E$5),BECO_Datos!$HP$3:$LT$85,BECO_Datos!$A35,FALSE),0))*$D$5</f>
        <v>0</v>
      </c>
      <c r="E40" s="86">
        <f ca="1">(HLOOKUP(CONCATENATE(E$7,$E$5),BECO_Datos!$D$3:$HN$85,BECO_Datos!$A35,FALSE)+IFERROR(HLOOKUP(CONCATENATE(E$7,$E$5),BECO_Datos!$HP$3:$LT$85,BECO_Datos!$A35,FALSE),0))*$D$5</f>
        <v>0</v>
      </c>
      <c r="F40" s="86">
        <f ca="1">(HLOOKUP(CONCATENATE(F$7,$E$5),BECO_Datos!$D$3:$HN$85,BECO_Datos!$A35,FALSE)+IFERROR(HLOOKUP(CONCATENATE(F$7,$E$5),BECO_Datos!$HP$3:$LT$85,BECO_Datos!$A35,FALSE),0))*$D$5</f>
        <v>0</v>
      </c>
      <c r="G40" s="86">
        <f ca="1">(HLOOKUP(CONCATENATE(G$7,$E$5),BECO_Datos!$D$3:$HN$85,BECO_Datos!$A35,FALSE)+IFERROR(HLOOKUP(CONCATENATE(G$7,$E$5),BECO_Datos!$HP$3:$LT$85,BECO_Datos!$A35,FALSE),0))*$D$5</f>
        <v>0</v>
      </c>
      <c r="H40" s="86">
        <f ca="1">(HLOOKUP(CONCATENATE(H$7,$E$5),BECO_Datos!$D$3:$HN$85,BECO_Datos!$A35,FALSE)+IFERROR(HLOOKUP(CONCATENATE(H$7,$E$5),BECO_Datos!$HP$3:$LT$85,BECO_Datos!$A35,FALSE),0))*$D$5</f>
        <v>0</v>
      </c>
      <c r="I40" s="86">
        <f ca="1">(HLOOKUP(CONCATENATE(I$7,$E$5),BECO_Datos!$D$3:$HN$85,BECO_Datos!$A35,FALSE)+IFERROR(HLOOKUP(CONCATENATE(I$7,$E$5),BECO_Datos!$HP$3:$LT$85,BECO_Datos!$A35,FALSE),0))*$D$5</f>
        <v>0</v>
      </c>
      <c r="J40" s="86">
        <f ca="1">(HLOOKUP(CONCATENATE(J$7,$E$5),BECO_Datos!$D$3:$HN$85,BECO_Datos!$A35,FALSE)+IFERROR(HLOOKUP(CONCATENATE(J$7,$E$5),BECO_Datos!$HP$3:$LT$85,BECO_Datos!$A35,FALSE),0))*$D$5</f>
        <v>0</v>
      </c>
      <c r="K40" s="86">
        <f ca="1">(HLOOKUP(CONCATENATE(K$7,$E$5),BECO_Datos!$D$3:$HN$85,BECO_Datos!$A35,FALSE)+IFERROR(HLOOKUP(CONCATENATE(K$7,$E$5),BECO_Datos!$HP$3:$LT$85,BECO_Datos!$A35,FALSE),0))*$D$5</f>
        <v>0</v>
      </c>
      <c r="L40" s="86">
        <f ca="1">(HLOOKUP(CONCATENATE(L$7,$E$5),BECO_Datos!$D$3:$HN$85,BECO_Datos!$A35,FALSE)+IFERROR(HLOOKUP(CONCATENATE(L$7,$E$5),BECO_Datos!$HP$3:$LT$85,BECO_Datos!$A35,FALSE),0))*$D$5</f>
        <v>0</v>
      </c>
      <c r="M40" s="86">
        <f ca="1">(HLOOKUP(CONCATENATE(M$7,$E$5),BECO_Datos!$D$3:$HN$85,BECO_Datos!$A35,FALSE)+IFERROR(HLOOKUP(CONCATENATE(M$7,$E$5),BECO_Datos!$HP$3:$LT$85,BECO_Datos!$A35,FALSE),0))*$D$5</f>
        <v>0</v>
      </c>
    </row>
    <row r="41" spans="1:13" x14ac:dyDescent="0.25">
      <c r="A41" s="121"/>
      <c r="B41" s="588" t="s">
        <v>17</v>
      </c>
      <c r="C41" s="87">
        <f t="shared" ca="1" si="1"/>
        <v>58934.920520656517</v>
      </c>
      <c r="D41" s="531">
        <f ca="1">D42+D45+D46+D70+D82+D83+D84+D85</f>
        <v>9324.5434745046841</v>
      </c>
      <c r="E41" s="531">
        <f t="shared" ref="E41:M41" ca="1" si="9">E42+E45+E46+E70+E82+E83+E84+E85</f>
        <v>10712.622455659643</v>
      </c>
      <c r="F41" s="531">
        <f t="shared" ca="1" si="9"/>
        <v>10816.228656939633</v>
      </c>
      <c r="G41" s="531">
        <f t="shared" ca="1" si="9"/>
        <v>7716.4930477906473</v>
      </c>
      <c r="H41" s="531">
        <f t="shared" ca="1" si="9"/>
        <v>7069.7222061527937</v>
      </c>
      <c r="I41" s="531">
        <f t="shared" ca="1" si="9"/>
        <v>6846.5702629142706</v>
      </c>
      <c r="J41" s="531">
        <f t="shared" ca="1" si="9"/>
        <v>6448.740416694849</v>
      </c>
      <c r="K41" s="531">
        <f t="shared" ca="1" si="9"/>
        <v>6293.0769816305465</v>
      </c>
      <c r="L41" s="531">
        <f t="shared" ca="1" si="9"/>
        <v>6821.6917590500398</v>
      </c>
      <c r="M41" s="531">
        <f t="shared" ca="1" si="9"/>
        <v>6854.4136968297826</v>
      </c>
    </row>
    <row r="42" spans="1:13" x14ac:dyDescent="0.25">
      <c r="A42" s="121"/>
      <c r="B42" s="583" t="s">
        <v>18</v>
      </c>
      <c r="C42" s="89">
        <f t="shared" ca="1" si="1"/>
        <v>34409.5674876997</v>
      </c>
      <c r="D42" s="532">
        <f t="shared" ref="D42" ca="1" si="10">SUM(D43:D44)</f>
        <v>5539.0390475056656</v>
      </c>
      <c r="E42" s="532">
        <f t="shared" ref="E42:M42" ca="1" si="11">SUM(E43:E44)</f>
        <v>5279.434385363842</v>
      </c>
      <c r="F42" s="532">
        <f t="shared" ca="1" si="11"/>
        <v>4981.4535670995665</v>
      </c>
      <c r="G42" s="532">
        <f t="shared" ca="1" si="11"/>
        <v>4865.6350258287848</v>
      </c>
      <c r="H42" s="532">
        <f t="shared" ca="1" si="11"/>
        <v>4777.3776690234818</v>
      </c>
      <c r="I42" s="532">
        <f t="shared" ca="1" si="11"/>
        <v>4697.2355857693028</v>
      </c>
      <c r="J42" s="532">
        <f t="shared" ca="1" si="11"/>
        <v>4269.3922071090537</v>
      </c>
      <c r="K42" s="532">
        <f t="shared" ca="1" si="11"/>
        <v>3988.895646082819</v>
      </c>
      <c r="L42" s="532">
        <f t="shared" ca="1" si="11"/>
        <v>4220.6252285406508</v>
      </c>
      <c r="M42" s="532">
        <f t="shared" ca="1" si="11"/>
        <v>4076.9582385477202</v>
      </c>
    </row>
    <row r="43" spans="1:13" x14ac:dyDescent="0.25">
      <c r="A43" s="121"/>
      <c r="B43" s="677" t="s">
        <v>141</v>
      </c>
      <c r="C43" s="86">
        <f t="shared" ca="1" si="1"/>
        <v>22773.07361604488</v>
      </c>
      <c r="D43" s="533">
        <f ca="1">(HLOOKUP(CONCATENATE(D$7,$E$5),BECO_Datos!$D$3:$HN$85,BECO_Datos!$A43,FALSE)+IFERROR(HLOOKUP(CONCATENATE(D$7,$E$5),BECO_Datos!$HP$3:$LT$85,BECO_Datos!$A43,FALSE),0))*$D$5</f>
        <v>3834.2575208873031</v>
      </c>
      <c r="E43" s="533">
        <f ca="1">(HLOOKUP(CONCATENATE(E$7,$E$5),BECO_Datos!$D$3:$HN$85,BECO_Datos!$A43,FALSE)+IFERROR(HLOOKUP(CONCATENATE(E$7,$E$5),BECO_Datos!$HP$3:$LT$85,BECO_Datos!$A43,FALSE),0))*$D$5</f>
        <v>3602.1718968318551</v>
      </c>
      <c r="F43" s="533">
        <f ca="1">(HLOOKUP(CONCATENATE(F$7,$E$5),BECO_Datos!$D$3:$HN$85,BECO_Datos!$A43,FALSE)+IFERROR(HLOOKUP(CONCATENATE(F$7,$E$5),BECO_Datos!$HP$3:$LT$85,BECO_Datos!$A43,FALSE),0))*$D$5</f>
        <v>3346.7353653293694</v>
      </c>
      <c r="G43" s="533">
        <f ca="1">(HLOOKUP(CONCATENATE(G$7,$E$5),BECO_Datos!$D$3:$HN$85,BECO_Datos!$A43,FALSE)+IFERROR(HLOOKUP(CONCATENATE(G$7,$E$5),BECO_Datos!$HP$3:$LT$85,BECO_Datos!$A43,FALSE),0))*$D$5</f>
        <v>3215.3761657139194</v>
      </c>
      <c r="H43" s="533">
        <f ca="1">(HLOOKUP(CONCATENATE(H$7,$E$5),BECO_Datos!$D$3:$HN$85,BECO_Datos!$A43,FALSE)+IFERROR(HLOOKUP(CONCATENATE(H$7,$E$5),BECO_Datos!$HP$3:$LT$85,BECO_Datos!$A43,FALSE),0))*$D$5</f>
        <v>3101.8878620641235</v>
      </c>
      <c r="I43" s="533">
        <f ca="1">(HLOOKUP(CONCATENATE(I$7,$E$5),BECO_Datos!$D$3:$HN$85,BECO_Datos!$A43,FALSE)+IFERROR(HLOOKUP(CONCATENATE(I$7,$E$5),BECO_Datos!$HP$3:$LT$85,BECO_Datos!$A43,FALSE),0))*$D$5</f>
        <v>3006.1228235521321</v>
      </c>
      <c r="J43" s="533">
        <f ca="1">(HLOOKUP(CONCATENATE(J$7,$E$5),BECO_Datos!$D$3:$HN$85,BECO_Datos!$A43,FALSE)+IFERROR(HLOOKUP(CONCATENATE(J$7,$E$5),BECO_Datos!$HP$3:$LT$85,BECO_Datos!$A43,FALSE),0))*$D$5</f>
        <v>2666.5219816661793</v>
      </c>
      <c r="K43" s="533">
        <f ca="1">(HLOOKUP(CONCATENATE(K$7,$E$5),BECO_Datos!$D$3:$HN$85,BECO_Datos!$A43,FALSE)+IFERROR(HLOOKUP(CONCATENATE(K$7,$E$5),BECO_Datos!$HP$3:$LT$85,BECO_Datos!$A43,FALSE),0))*$D$5</f>
        <v>2426.0917960789366</v>
      </c>
      <c r="L43" s="533">
        <f ca="1">(HLOOKUP(CONCATENATE(L$7,$E$5),BECO_Datos!$D$3:$HN$85,BECO_Datos!$A43,FALSE)+IFERROR(HLOOKUP(CONCATENATE(L$7,$E$5),BECO_Datos!$HP$3:$LT$85,BECO_Datos!$A43,FALSE),0))*$D$5</f>
        <v>2540.3621251938021</v>
      </c>
      <c r="M43" s="533">
        <f ca="1">(HLOOKUP(CONCATENATE(M$7,$E$5),BECO_Datos!$D$3:$HN$85,BECO_Datos!$A43,FALSE)+IFERROR(HLOOKUP(CONCATENATE(M$7,$E$5),BECO_Datos!$HP$3:$LT$85,BECO_Datos!$A43,FALSE),0))*$D$5</f>
        <v>2382.1475161868848</v>
      </c>
    </row>
    <row r="44" spans="1:13" x14ac:dyDescent="0.25">
      <c r="A44" s="121"/>
      <c r="B44" s="678" t="s">
        <v>142</v>
      </c>
      <c r="C44" s="89">
        <f t="shared" ca="1" si="1"/>
        <v>11636.493871654815</v>
      </c>
      <c r="D44" s="534">
        <f ca="1">(HLOOKUP(CONCATENATE(D$7,$E$5),BECO_Datos!$D$3:$HN$85,BECO_Datos!$A44,FALSE)+IFERROR(HLOOKUP(CONCATENATE(D$7,$E$5),BECO_Datos!$HP$3:$LT$85,BECO_Datos!$A44,FALSE),0))*$D$5</f>
        <v>1704.7815266183627</v>
      </c>
      <c r="E44" s="534">
        <f ca="1">(HLOOKUP(CONCATENATE(E$7,$E$5),BECO_Datos!$D$3:$HN$85,BECO_Datos!$A44,FALSE)+IFERROR(HLOOKUP(CONCATENATE(E$7,$E$5),BECO_Datos!$HP$3:$LT$85,BECO_Datos!$A44,FALSE),0))*$D$5</f>
        <v>1677.2624885319869</v>
      </c>
      <c r="F44" s="534">
        <f ca="1">(HLOOKUP(CONCATENATE(F$7,$E$5),BECO_Datos!$D$3:$HN$85,BECO_Datos!$A44,FALSE)+IFERROR(HLOOKUP(CONCATENATE(F$7,$E$5),BECO_Datos!$HP$3:$LT$85,BECO_Datos!$A44,FALSE),0))*$D$5</f>
        <v>1634.7182017701969</v>
      </c>
      <c r="G44" s="534">
        <f ca="1">(HLOOKUP(CONCATENATE(G$7,$E$5),BECO_Datos!$D$3:$HN$85,BECO_Datos!$A44,FALSE)+IFERROR(HLOOKUP(CONCATENATE(G$7,$E$5),BECO_Datos!$HP$3:$LT$85,BECO_Datos!$A44,FALSE),0))*$D$5</f>
        <v>1650.2588601148655</v>
      </c>
      <c r="H44" s="534">
        <f ca="1">(HLOOKUP(CONCATENATE(H$7,$E$5),BECO_Datos!$D$3:$HN$85,BECO_Datos!$A44,FALSE)+IFERROR(HLOOKUP(CONCATENATE(H$7,$E$5),BECO_Datos!$HP$3:$LT$85,BECO_Datos!$A44,FALSE),0))*$D$5</f>
        <v>1675.4898069593582</v>
      </c>
      <c r="I44" s="534">
        <f ca="1">(HLOOKUP(CONCATENATE(I$7,$E$5),BECO_Datos!$D$3:$HN$85,BECO_Datos!$A44,FALSE)+IFERROR(HLOOKUP(CONCATENATE(I$7,$E$5),BECO_Datos!$HP$3:$LT$85,BECO_Datos!$A44,FALSE),0))*$D$5</f>
        <v>1691.1127622171707</v>
      </c>
      <c r="J44" s="534">
        <f ca="1">(HLOOKUP(CONCATENATE(J$7,$E$5),BECO_Datos!$D$3:$HN$85,BECO_Datos!$A44,FALSE)+IFERROR(HLOOKUP(CONCATENATE(J$7,$E$5),BECO_Datos!$HP$3:$LT$85,BECO_Datos!$A44,FALSE),0))*$D$5</f>
        <v>1602.8702254428742</v>
      </c>
      <c r="K44" s="534">
        <f ca="1">(HLOOKUP(CONCATENATE(K$7,$E$5),BECO_Datos!$D$3:$HN$85,BECO_Datos!$A44,FALSE)+IFERROR(HLOOKUP(CONCATENATE(K$7,$E$5),BECO_Datos!$HP$3:$LT$85,BECO_Datos!$A44,FALSE),0))*$D$5</f>
        <v>1562.8038500038824</v>
      </c>
      <c r="L44" s="534">
        <f ca="1">(HLOOKUP(CONCATENATE(L$7,$E$5),BECO_Datos!$D$3:$HN$85,BECO_Datos!$A44,FALSE)+IFERROR(HLOOKUP(CONCATENATE(L$7,$E$5),BECO_Datos!$HP$3:$LT$85,BECO_Datos!$A44,FALSE),0))*$D$5</f>
        <v>1680.263103346849</v>
      </c>
      <c r="M44" s="534">
        <f ca="1">(HLOOKUP(CONCATENATE(M$7,$E$5),BECO_Datos!$D$3:$HN$85,BECO_Datos!$A44,FALSE)+IFERROR(HLOOKUP(CONCATENATE(M$7,$E$5),BECO_Datos!$HP$3:$LT$85,BECO_Datos!$A44,FALSE),0))*$D$5</f>
        <v>1694.8107223608354</v>
      </c>
    </row>
    <row r="45" spans="1:13" x14ac:dyDescent="0.25">
      <c r="A45" s="121"/>
      <c r="B45" s="586" t="s">
        <v>19</v>
      </c>
      <c r="C45" s="86">
        <f t="shared" ca="1" si="1"/>
        <v>3859.0801989656029</v>
      </c>
      <c r="D45" s="86">
        <f ca="1">(HLOOKUP(CONCATENATE(D$7,$E$5),BECO_Datos!$D$3:$HN$85,BECO_Datos!$A45,FALSE)+IFERROR(HLOOKUP(CONCATENATE(D$7,$E$5),BECO_Datos!$HP$3:$LT$85,BECO_Datos!$A45,FALSE),0))*$D$5</f>
        <v>635.31387925170066</v>
      </c>
      <c r="E45" s="86">
        <f ca="1">(HLOOKUP(CONCATENATE(E$7,$E$5),BECO_Datos!$D$3:$HN$85,BECO_Datos!$A45,FALSE)+IFERROR(HLOOKUP(CONCATENATE(E$7,$E$5),BECO_Datos!$HP$3:$LT$85,BECO_Datos!$A45,FALSE),0))*$D$5</f>
        <v>701.70792006802742</v>
      </c>
      <c r="F45" s="86">
        <f ca="1">(HLOOKUP(CONCATENATE(F$7,$E$5),BECO_Datos!$D$3:$HN$85,BECO_Datos!$A45,FALSE)+IFERROR(HLOOKUP(CONCATENATE(F$7,$E$5),BECO_Datos!$HP$3:$LT$85,BECO_Datos!$A45,FALSE),0))*$D$5</f>
        <v>647.93590680272087</v>
      </c>
      <c r="G45" s="86">
        <f ca="1">(HLOOKUP(CONCATENATE(G$7,$E$5),BECO_Datos!$D$3:$HN$85,BECO_Datos!$A45,FALSE)+IFERROR(HLOOKUP(CONCATENATE(G$7,$E$5),BECO_Datos!$HP$3:$LT$85,BECO_Datos!$A45,FALSE),0))*$D$5</f>
        <v>498.05736975686779</v>
      </c>
      <c r="H45" s="86">
        <f ca="1">(HLOOKUP(CONCATENATE(H$7,$E$5),BECO_Datos!$D$3:$HN$85,BECO_Datos!$A45,FALSE)+IFERROR(HLOOKUP(CONCATENATE(H$7,$E$5),BECO_Datos!$HP$3:$LT$85,BECO_Datos!$A45,FALSE),0))*$D$5</f>
        <v>462.11629718954305</v>
      </c>
      <c r="I45" s="86">
        <f ca="1">(HLOOKUP(CONCATENATE(I$7,$E$5),BECO_Datos!$D$3:$HN$85,BECO_Datos!$A45,FALSE)+IFERROR(HLOOKUP(CONCATENATE(I$7,$E$5),BECO_Datos!$HP$3:$LT$85,BECO_Datos!$A45,FALSE),0))*$D$5</f>
        <v>451.44283423959342</v>
      </c>
      <c r="J45" s="86">
        <f ca="1">(HLOOKUP(CONCATENATE(J$7,$E$5),BECO_Datos!$D$3:$HN$85,BECO_Datos!$A45,FALSE)+IFERROR(HLOOKUP(CONCATENATE(J$7,$E$5),BECO_Datos!$HP$3:$LT$85,BECO_Datos!$A45,FALSE),0))*$D$5</f>
        <v>462.50599165714948</v>
      </c>
      <c r="K45" s="86">
        <f ca="1">(HLOOKUP(CONCATENATE(K$7,$E$5),BECO_Datos!$D$3:$HN$85,BECO_Datos!$A45,FALSE)+IFERROR(HLOOKUP(CONCATENATE(K$7,$E$5),BECO_Datos!$HP$3:$LT$85,BECO_Datos!$A45,FALSE),0))*$D$5</f>
        <v>470.02664657067112</v>
      </c>
      <c r="L45" s="86">
        <f ca="1">(HLOOKUP(CONCATENATE(L$7,$E$5),BECO_Datos!$D$3:$HN$85,BECO_Datos!$A45,FALSE)+IFERROR(HLOOKUP(CONCATENATE(L$7,$E$5),BECO_Datos!$HP$3:$LT$85,BECO_Datos!$A45,FALSE),0))*$D$5</f>
        <v>651.51249973263043</v>
      </c>
      <c r="M45" s="86">
        <f ca="1">(HLOOKUP(CONCATENATE(M$7,$E$5),BECO_Datos!$D$3:$HN$85,BECO_Datos!$A45,FALSE)+IFERROR(HLOOKUP(CONCATENATE(M$7,$E$5),BECO_Datos!$HP$3:$LT$85,BECO_Datos!$A45,FALSE),0))*$D$5</f>
        <v>726.7262493288008</v>
      </c>
    </row>
    <row r="46" spans="1:13" x14ac:dyDescent="0.25">
      <c r="A46" s="121"/>
      <c r="B46" s="583" t="s">
        <v>20</v>
      </c>
      <c r="C46" s="89">
        <f t="shared" ca="1" si="1"/>
        <v>12961.960658404507</v>
      </c>
      <c r="D46" s="532">
        <f t="shared" ref="D46" ca="1" si="12">SUM(D47:D69)</f>
        <v>2105.3253800075222</v>
      </c>
      <c r="E46" s="532">
        <f t="shared" ref="E46:M46" ca="1" si="13">SUM(E47:E69)</f>
        <v>3549.4719747956119</v>
      </c>
      <c r="F46" s="532">
        <f t="shared" ca="1" si="13"/>
        <v>4106.8305543069564</v>
      </c>
      <c r="G46" s="532">
        <f t="shared" ca="1" si="13"/>
        <v>1109.1297004685562</v>
      </c>
      <c r="H46" s="532">
        <f t="shared" ca="1" si="13"/>
        <v>695.12358080071442</v>
      </c>
      <c r="I46" s="532">
        <f t="shared" ca="1" si="13"/>
        <v>657.56746770713266</v>
      </c>
      <c r="J46" s="532">
        <f t="shared" ca="1" si="13"/>
        <v>738.51200031801056</v>
      </c>
      <c r="K46" s="532">
        <f t="shared" ca="1" si="13"/>
        <v>1093.3509360421328</v>
      </c>
      <c r="L46" s="532">
        <f t="shared" ca="1" si="13"/>
        <v>1151.909914289995</v>
      </c>
      <c r="M46" s="532">
        <f t="shared" ca="1" si="13"/>
        <v>1264.0735687813756</v>
      </c>
    </row>
    <row r="47" spans="1:13" x14ac:dyDescent="0.25">
      <c r="A47" s="121"/>
      <c r="B47" s="535" t="s">
        <v>88</v>
      </c>
      <c r="C47" s="86">
        <f t="shared" ca="1" si="1"/>
        <v>630.6397723369405</v>
      </c>
      <c r="D47" s="533">
        <f ca="1">(HLOOKUP(CONCATENATE(D$7,$E$5),BECO_Datos!$D$3:$HN$85,BECO_Datos!$A47,FALSE)+IFERROR(HLOOKUP(CONCATENATE(D$7,$E$5),BECO_Datos!$HP$3:$LT$85,BECO_Datos!$A47,FALSE),0))*$D$5</f>
        <v>119.47428852745747</v>
      </c>
      <c r="E47" s="533">
        <f ca="1">(HLOOKUP(CONCATENATE(E$7,$E$5),BECO_Datos!$D$3:$HN$85,BECO_Datos!$A47,FALSE)+IFERROR(HLOOKUP(CONCATENATE(E$7,$E$5),BECO_Datos!$HP$3:$LT$85,BECO_Datos!$A47,FALSE),0))*$D$5</f>
        <v>49.433650426715346</v>
      </c>
      <c r="F47" s="533">
        <f ca="1">(HLOOKUP(CONCATENATE(F$7,$E$5),BECO_Datos!$D$3:$HN$85,BECO_Datos!$A47,FALSE)+IFERROR(HLOOKUP(CONCATENATE(F$7,$E$5),BECO_Datos!$HP$3:$LT$85,BECO_Datos!$A47,FALSE),0))*$D$5</f>
        <v>92.716367053681651</v>
      </c>
      <c r="G47" s="533">
        <f ca="1">(HLOOKUP(CONCATENATE(G$7,$E$5),BECO_Datos!$D$3:$HN$85,BECO_Datos!$A47,FALSE)+IFERROR(HLOOKUP(CONCATENATE(G$7,$E$5),BECO_Datos!$HP$3:$LT$85,BECO_Datos!$A47,FALSE),0))*$D$5</f>
        <v>102.09468667280265</v>
      </c>
      <c r="H47" s="533">
        <f ca="1">(HLOOKUP(CONCATENATE(H$7,$E$5),BECO_Datos!$D$3:$HN$85,BECO_Datos!$A47,FALSE)+IFERROR(HLOOKUP(CONCATENATE(H$7,$E$5),BECO_Datos!$HP$3:$LT$85,BECO_Datos!$A47,FALSE),0))*$D$5</f>
        <v>114.32307035273709</v>
      </c>
      <c r="I47" s="533">
        <f ca="1">(HLOOKUP(CONCATENATE(I$7,$E$5),BECO_Datos!$D$3:$HN$85,BECO_Datos!$A47,FALSE)+IFERROR(HLOOKUP(CONCATENATE(I$7,$E$5),BECO_Datos!$HP$3:$LT$85,BECO_Datos!$A47,FALSE),0))*$D$5</f>
        <v>93.144911981359684</v>
      </c>
      <c r="J47" s="533">
        <f ca="1">(HLOOKUP(CONCATENATE(J$7,$E$5),BECO_Datos!$D$3:$HN$85,BECO_Datos!$A47,FALSE)+IFERROR(HLOOKUP(CONCATENATE(J$7,$E$5),BECO_Datos!$HP$3:$LT$85,BECO_Datos!$A47,FALSE),0))*$D$5</f>
        <v>59.452797322186655</v>
      </c>
      <c r="K47" s="533">
        <f ca="1">(HLOOKUP(CONCATENATE(K$7,$E$5),BECO_Datos!$D$3:$HN$85,BECO_Datos!$A47,FALSE)+IFERROR(HLOOKUP(CONCATENATE(K$7,$E$5),BECO_Datos!$HP$3:$LT$85,BECO_Datos!$A47,FALSE),0))*$D$5</f>
        <v>54.255350377484845</v>
      </c>
      <c r="L47" s="533">
        <f ca="1">(HLOOKUP(CONCATENATE(L$7,$E$5),BECO_Datos!$D$3:$HN$85,BECO_Datos!$A47,FALSE)+IFERROR(HLOOKUP(CONCATENATE(L$7,$E$5),BECO_Datos!$HP$3:$LT$85,BECO_Datos!$A47,FALSE),0))*$D$5</f>
        <v>56.381889085607071</v>
      </c>
      <c r="M47" s="533">
        <f ca="1">(HLOOKUP(CONCATENATE(M$7,$E$5),BECO_Datos!$D$3:$HN$85,BECO_Datos!$A47,FALSE)+IFERROR(HLOOKUP(CONCATENATE(M$7,$E$5),BECO_Datos!$HP$3:$LT$85,BECO_Datos!$A47,FALSE),0))*$D$5</f>
        <v>61.871900629493538</v>
      </c>
    </row>
    <row r="48" spans="1:13" x14ac:dyDescent="0.25">
      <c r="A48" s="121"/>
      <c r="B48" s="536" t="s">
        <v>89</v>
      </c>
      <c r="C48" s="89">
        <f t="shared" ca="1" si="1"/>
        <v>37.945222653371374</v>
      </c>
      <c r="D48" s="534">
        <f ca="1">(HLOOKUP(CONCATENATE(D$7,$E$5),BECO_Datos!$D$3:$HN$85,BECO_Datos!$A48,FALSE)+IFERROR(HLOOKUP(CONCATENATE(D$7,$E$5),BECO_Datos!$HP$3:$LT$85,BECO_Datos!$A48,FALSE),0))*$D$5</f>
        <v>2.1907982782573425</v>
      </c>
      <c r="E48" s="534">
        <f ca="1">(HLOOKUP(CONCATENATE(E$7,$E$5),BECO_Datos!$D$3:$HN$85,BECO_Datos!$A48,FALSE)+IFERROR(HLOOKUP(CONCATENATE(E$7,$E$5),BECO_Datos!$HP$3:$LT$85,BECO_Datos!$A48,FALSE),0))*$D$5</f>
        <v>11.971258761857877</v>
      </c>
      <c r="F48" s="534">
        <f ca="1">(HLOOKUP(CONCATENATE(F$7,$E$5),BECO_Datos!$D$3:$HN$85,BECO_Datos!$A48,FALSE)+IFERROR(HLOOKUP(CONCATENATE(F$7,$E$5),BECO_Datos!$HP$3:$LT$85,BECO_Datos!$A48,FALSE),0))*$D$5</f>
        <v>1.5215335047737284</v>
      </c>
      <c r="G48" s="534">
        <f ca="1">(HLOOKUP(CONCATENATE(G$7,$E$5),BECO_Datos!$D$3:$HN$85,BECO_Datos!$A48,FALSE)+IFERROR(HLOOKUP(CONCATENATE(G$7,$E$5),BECO_Datos!$HP$3:$LT$85,BECO_Datos!$A48,FALSE),0))*$D$5</f>
        <v>1.0096687490253278</v>
      </c>
      <c r="H48" s="534">
        <f ca="1">(HLOOKUP(CONCATENATE(H$7,$E$5),BECO_Datos!$D$3:$HN$85,BECO_Datos!$A48,FALSE)+IFERROR(HLOOKUP(CONCATENATE(H$7,$E$5),BECO_Datos!$HP$3:$LT$85,BECO_Datos!$A48,FALSE),0))*$D$5</f>
        <v>4.7511107441756648</v>
      </c>
      <c r="I48" s="534">
        <f ca="1">(HLOOKUP(CONCATENATE(I$7,$E$5),BECO_Datos!$D$3:$HN$85,BECO_Datos!$A48,FALSE)+IFERROR(HLOOKUP(CONCATENATE(I$7,$E$5),BECO_Datos!$HP$3:$LT$85,BECO_Datos!$A48,FALSE),0))*$D$5</f>
        <v>8.4833232935718019</v>
      </c>
      <c r="J48" s="534">
        <f ca="1">(HLOOKUP(CONCATENATE(J$7,$E$5),BECO_Datos!$D$3:$HN$85,BECO_Datos!$A48,FALSE)+IFERROR(HLOOKUP(CONCATENATE(J$7,$E$5),BECO_Datos!$HP$3:$LT$85,BECO_Datos!$A48,FALSE),0))*$D$5</f>
        <v>8.0175293217096346</v>
      </c>
      <c r="K48" s="534">
        <f ca="1">(HLOOKUP(CONCATENATE(K$7,$E$5),BECO_Datos!$D$3:$HN$85,BECO_Datos!$A48,FALSE)+IFERROR(HLOOKUP(CONCATENATE(K$7,$E$5),BECO_Datos!$HP$3:$LT$85,BECO_Datos!$A48,FALSE),0))*$D$5</f>
        <v>174.65222164124111</v>
      </c>
      <c r="L48" s="534">
        <f ca="1">(HLOOKUP(CONCATENATE(L$7,$E$5),BECO_Datos!$D$3:$HN$85,BECO_Datos!$A48,FALSE)+IFERROR(HLOOKUP(CONCATENATE(L$7,$E$5),BECO_Datos!$HP$3:$LT$85,BECO_Datos!$A48,FALSE),0))*$D$5</f>
        <v>144.55882128103281</v>
      </c>
      <c r="M48" s="534">
        <f ca="1">(HLOOKUP(CONCATENATE(M$7,$E$5),BECO_Datos!$D$3:$HN$85,BECO_Datos!$A48,FALSE)+IFERROR(HLOOKUP(CONCATENATE(M$7,$E$5),BECO_Datos!$HP$3:$LT$85,BECO_Datos!$A48,FALSE),0))*$D$5</f>
        <v>158.63478805820992</v>
      </c>
    </row>
    <row r="49" spans="1:13" x14ac:dyDescent="0.25">
      <c r="A49" s="121"/>
      <c r="B49" s="535" t="s">
        <v>90</v>
      </c>
      <c r="C49" s="86">
        <f t="shared" ca="1" si="1"/>
        <v>0.66410729192466822</v>
      </c>
      <c r="D49" s="533">
        <f ca="1">(HLOOKUP(CONCATENATE(D$7,$E$5),BECO_Datos!$D$3:$HN$85,BECO_Datos!$A49,FALSE)+IFERROR(HLOOKUP(CONCATENATE(D$7,$E$5),BECO_Datos!$HP$3:$LT$85,BECO_Datos!$A49,FALSE),0))*$D$5</f>
        <v>0.23328940300622059</v>
      </c>
      <c r="E49" s="533">
        <f ca="1">(HLOOKUP(CONCATENATE(E$7,$E$5),BECO_Datos!$D$3:$HN$85,BECO_Datos!$A49,FALSE)+IFERROR(HLOOKUP(CONCATENATE(E$7,$E$5),BECO_Datos!$HP$3:$LT$85,BECO_Datos!$A49,FALSE),0))*$D$5</f>
        <v>9.649892620418532E-2</v>
      </c>
      <c r="F49" s="533">
        <f ca="1">(HLOOKUP(CONCATENATE(F$7,$E$5),BECO_Datos!$D$3:$HN$85,BECO_Datos!$A49,FALSE)+IFERROR(HLOOKUP(CONCATENATE(F$7,$E$5),BECO_Datos!$HP$3:$LT$85,BECO_Datos!$A49,FALSE),0))*$D$5</f>
        <v>9.4124038450757785E-2</v>
      </c>
      <c r="G49" s="533">
        <f ca="1">(HLOOKUP(CONCATENATE(G$7,$E$5),BECO_Datos!$D$3:$HN$85,BECO_Datos!$A49,FALSE)+IFERROR(HLOOKUP(CONCATENATE(G$7,$E$5),BECO_Datos!$HP$3:$LT$85,BECO_Datos!$A49,FALSE),0))*$D$5</f>
        <v>9.2263879588094594E-2</v>
      </c>
      <c r="H49" s="533">
        <f ca="1">(HLOOKUP(CONCATENATE(H$7,$E$5),BECO_Datos!$D$3:$HN$85,BECO_Datos!$A49,FALSE)+IFERROR(HLOOKUP(CONCATENATE(H$7,$E$5),BECO_Datos!$HP$3:$LT$85,BECO_Datos!$A49,FALSE),0))*$D$5</f>
        <v>8.1948916470203317E-2</v>
      </c>
      <c r="I49" s="533">
        <f ca="1">(HLOOKUP(CONCATENATE(I$7,$E$5),BECO_Datos!$D$3:$HN$85,BECO_Datos!$A49,FALSE)+IFERROR(HLOOKUP(CONCATENATE(I$7,$E$5),BECO_Datos!$HP$3:$LT$85,BECO_Datos!$A49,FALSE),0))*$D$5</f>
        <v>6.5982128205206617E-2</v>
      </c>
      <c r="J49" s="533">
        <f ca="1">(HLOOKUP(CONCATENATE(J$7,$E$5),BECO_Datos!$D$3:$HN$85,BECO_Datos!$A49,FALSE)+IFERROR(HLOOKUP(CONCATENATE(J$7,$E$5),BECO_Datos!$HP$3:$LT$85,BECO_Datos!$A49,FALSE),0))*$D$5</f>
        <v>0</v>
      </c>
      <c r="K49" s="533">
        <f ca="1">(HLOOKUP(CONCATENATE(K$7,$E$5),BECO_Datos!$D$3:$HN$85,BECO_Datos!$A49,FALSE)+IFERROR(HLOOKUP(CONCATENATE(K$7,$E$5),BECO_Datos!$HP$3:$LT$85,BECO_Datos!$A49,FALSE),0))*$D$5</f>
        <v>0</v>
      </c>
      <c r="L49" s="533">
        <f ca="1">(HLOOKUP(CONCATENATE(L$7,$E$5),BECO_Datos!$D$3:$HN$85,BECO_Datos!$A49,FALSE)+IFERROR(HLOOKUP(CONCATENATE(L$7,$E$5),BECO_Datos!$HP$3:$LT$85,BECO_Datos!$A49,FALSE),0))*$D$5</f>
        <v>7.2714374390352041E-2</v>
      </c>
      <c r="M49" s="533">
        <f ca="1">(HLOOKUP(CONCATENATE(M$7,$E$5),BECO_Datos!$D$3:$HN$85,BECO_Datos!$A49,FALSE)+IFERROR(HLOOKUP(CONCATENATE(M$7,$E$5),BECO_Datos!$HP$3:$LT$85,BECO_Datos!$A49,FALSE),0))*$D$5</f>
        <v>7.9794711024752274E-2</v>
      </c>
    </row>
    <row r="50" spans="1:13" x14ac:dyDescent="0.25">
      <c r="A50" s="121"/>
      <c r="B50" s="536" t="s">
        <v>91</v>
      </c>
      <c r="C50" s="89">
        <f t="shared" ca="1" si="1"/>
        <v>152.71983765145009</v>
      </c>
      <c r="D50" s="534">
        <f ca="1">(HLOOKUP(CONCATENATE(D$7,$E$5),BECO_Datos!$D$3:$HN$85,BECO_Datos!$A50,FALSE)+IFERROR(HLOOKUP(CONCATENATE(D$7,$E$5),BECO_Datos!$HP$3:$LT$85,BECO_Datos!$A50,FALSE),0))*$D$5</f>
        <v>19.847089845163438</v>
      </c>
      <c r="E50" s="534">
        <f ca="1">(HLOOKUP(CONCATENATE(E$7,$E$5),BECO_Datos!$D$3:$HN$85,BECO_Datos!$A50,FALSE)+IFERROR(HLOOKUP(CONCATENATE(E$7,$E$5),BECO_Datos!$HP$3:$LT$85,BECO_Datos!$A50,FALSE),0))*$D$5</f>
        <v>14.264009034766115</v>
      </c>
      <c r="F50" s="534">
        <f ca="1">(HLOOKUP(CONCATENATE(F$7,$E$5),BECO_Datos!$D$3:$HN$85,BECO_Datos!$A50,FALSE)+IFERROR(HLOOKUP(CONCATENATE(F$7,$E$5),BECO_Datos!$HP$3:$LT$85,BECO_Datos!$A50,FALSE),0))*$D$5</f>
        <v>8.2433628002882493</v>
      </c>
      <c r="G50" s="534">
        <f ca="1">(HLOOKUP(CONCATENATE(G$7,$E$5),BECO_Datos!$D$3:$HN$85,BECO_Datos!$A50,FALSE)+IFERROR(HLOOKUP(CONCATENATE(G$7,$E$5),BECO_Datos!$HP$3:$LT$85,BECO_Datos!$A50,FALSE),0))*$D$5</f>
        <v>10.680593905406081</v>
      </c>
      <c r="H50" s="534">
        <f ca="1">(HLOOKUP(CONCATENATE(H$7,$E$5),BECO_Datos!$D$3:$HN$85,BECO_Datos!$A50,FALSE)+IFERROR(HLOOKUP(CONCATENATE(H$7,$E$5),BECO_Datos!$HP$3:$LT$85,BECO_Datos!$A50,FALSE),0))*$D$5</f>
        <v>43.150803333812398</v>
      </c>
      <c r="I50" s="534">
        <f ca="1">(HLOOKUP(CONCATENATE(I$7,$E$5),BECO_Datos!$D$3:$HN$85,BECO_Datos!$A50,FALSE)+IFERROR(HLOOKUP(CONCATENATE(I$7,$E$5),BECO_Datos!$HP$3:$LT$85,BECO_Datos!$A50,FALSE),0))*$D$5</f>
        <v>51.838219180735074</v>
      </c>
      <c r="J50" s="534">
        <f ca="1">(HLOOKUP(CONCATENATE(J$7,$E$5),BECO_Datos!$D$3:$HN$85,BECO_Datos!$A50,FALSE)+IFERROR(HLOOKUP(CONCATENATE(J$7,$E$5),BECO_Datos!$HP$3:$LT$85,BECO_Datos!$A50,FALSE),0))*$D$5</f>
        <v>4.6957595512787194</v>
      </c>
      <c r="K50" s="534">
        <f ca="1">(HLOOKUP(CONCATENATE(K$7,$E$5),BECO_Datos!$D$3:$HN$85,BECO_Datos!$A50,FALSE)+IFERROR(HLOOKUP(CONCATENATE(K$7,$E$5),BECO_Datos!$HP$3:$LT$85,BECO_Datos!$A50,FALSE),0))*$D$5</f>
        <v>4.3189066546801094</v>
      </c>
      <c r="L50" s="534">
        <f ca="1">(HLOOKUP(CONCATENATE(L$7,$E$5),BECO_Datos!$D$3:$HN$85,BECO_Datos!$A50,FALSE)+IFERROR(HLOOKUP(CONCATENATE(L$7,$E$5),BECO_Datos!$HP$3:$LT$85,BECO_Datos!$A50,FALSE),0))*$D$5</f>
        <v>2.591124850805067</v>
      </c>
      <c r="M50" s="534">
        <f ca="1">(HLOOKUP(CONCATENATE(M$7,$E$5),BECO_Datos!$D$3:$HN$85,BECO_Datos!$A50,FALSE)+IFERROR(HLOOKUP(CONCATENATE(M$7,$E$5),BECO_Datos!$HP$3:$LT$85,BECO_Datos!$A50,FALSE),0))*$D$5</f>
        <v>2.8434275950599108</v>
      </c>
    </row>
    <row r="51" spans="1:13" x14ac:dyDescent="0.25">
      <c r="A51" s="121"/>
      <c r="B51" s="535" t="s">
        <v>92</v>
      </c>
      <c r="C51" s="86">
        <f t="shared" ca="1" si="1"/>
        <v>11.082408605043936</v>
      </c>
      <c r="D51" s="533">
        <f ca="1">(HLOOKUP(CONCATENATE(D$7,$E$5),BECO_Datos!$D$3:$HN$85,BECO_Datos!$A51,FALSE)+IFERROR(HLOOKUP(CONCATENATE(D$7,$E$5),BECO_Datos!$HP$3:$LT$85,BECO_Datos!$A51,FALSE),0))*$D$5</f>
        <v>1.4111878617754172</v>
      </c>
      <c r="E51" s="533">
        <f ca="1">(HLOOKUP(CONCATENATE(E$7,$E$5),BECO_Datos!$D$3:$HN$85,BECO_Datos!$A51,FALSE)+IFERROR(HLOOKUP(CONCATENATE(E$7,$E$5),BECO_Datos!$HP$3:$LT$85,BECO_Datos!$A51,FALSE),0))*$D$5</f>
        <v>9.9424217127935102E-2</v>
      </c>
      <c r="F51" s="533">
        <f ca="1">(HLOOKUP(CONCATENATE(F$7,$E$5),BECO_Datos!$D$3:$HN$85,BECO_Datos!$A51,FALSE)+IFERROR(HLOOKUP(CONCATENATE(F$7,$E$5),BECO_Datos!$HP$3:$LT$85,BECO_Datos!$A51,FALSE),0))*$D$5</f>
        <v>1.1579973071015262</v>
      </c>
      <c r="G51" s="533">
        <f ca="1">(HLOOKUP(CONCATENATE(G$7,$E$5),BECO_Datos!$D$3:$HN$85,BECO_Datos!$A51,FALSE)+IFERROR(HLOOKUP(CONCATENATE(G$7,$E$5),BECO_Datos!$HP$3:$LT$85,BECO_Datos!$A51,FALSE),0))*$D$5</f>
        <v>4.2886293839867333</v>
      </c>
      <c r="H51" s="533">
        <f ca="1">(HLOOKUP(CONCATENATE(H$7,$E$5),BECO_Datos!$D$3:$HN$85,BECO_Datos!$A51,FALSE)+IFERROR(HLOOKUP(CONCATENATE(H$7,$E$5),BECO_Datos!$HP$3:$LT$85,BECO_Datos!$A51,FALSE),0))*$D$5</f>
        <v>1.6783066744538524</v>
      </c>
      <c r="I51" s="533">
        <f ca="1">(HLOOKUP(CONCATENATE(I$7,$E$5),BECO_Datos!$D$3:$HN$85,BECO_Datos!$A51,FALSE)+IFERROR(HLOOKUP(CONCATENATE(I$7,$E$5),BECO_Datos!$HP$3:$LT$85,BECO_Datos!$A51,FALSE),0))*$D$5</f>
        <v>1.5680221873633549</v>
      </c>
      <c r="J51" s="533">
        <f ca="1">(HLOOKUP(CONCATENATE(J$7,$E$5),BECO_Datos!$D$3:$HN$85,BECO_Datos!$A51,FALSE)+IFERROR(HLOOKUP(CONCATENATE(J$7,$E$5),BECO_Datos!$HP$3:$LT$85,BECO_Datos!$A51,FALSE),0))*$D$5</f>
        <v>0.87884097323511701</v>
      </c>
      <c r="K51" s="533">
        <f ca="1">(HLOOKUP(CONCATENATE(K$7,$E$5),BECO_Datos!$D$3:$HN$85,BECO_Datos!$A51,FALSE)+IFERROR(HLOOKUP(CONCATENATE(K$7,$E$5),BECO_Datos!$HP$3:$LT$85,BECO_Datos!$A51,FALSE),0))*$D$5</f>
        <v>1.0148415195612268</v>
      </c>
      <c r="L51" s="533">
        <f ca="1">(HLOOKUP(CONCATENATE(L$7,$E$5),BECO_Datos!$D$3:$HN$85,BECO_Datos!$A51,FALSE)+IFERROR(HLOOKUP(CONCATENATE(L$7,$E$5),BECO_Datos!$HP$3:$LT$85,BECO_Datos!$A51,FALSE),0))*$D$5</f>
        <v>0.22908493434403665</v>
      </c>
      <c r="M51" s="533">
        <f ca="1">(HLOOKUP(CONCATENATE(M$7,$E$5),BECO_Datos!$D$3:$HN$85,BECO_Datos!$A51,FALSE)+IFERROR(HLOOKUP(CONCATENATE(M$7,$E$5),BECO_Datos!$HP$3:$LT$85,BECO_Datos!$A51,FALSE),0))*$D$5</f>
        <v>0.25139136916692179</v>
      </c>
    </row>
    <row r="52" spans="1:13" x14ac:dyDescent="0.25">
      <c r="A52" s="121"/>
      <c r="B52" s="536" t="s">
        <v>93</v>
      </c>
      <c r="C52" s="89">
        <f t="shared" ca="1" si="1"/>
        <v>5.0845225609240261</v>
      </c>
      <c r="D52" s="534">
        <f ca="1">(HLOOKUP(CONCATENATE(D$7,$E$5),BECO_Datos!$D$3:$HN$85,BECO_Datos!$A52,FALSE)+IFERROR(HLOOKUP(CONCATENATE(D$7,$E$5),BECO_Datos!$HP$3:$LT$85,BECO_Datos!$A52,FALSE),0))*$D$5</f>
        <v>0.30253827595380289</v>
      </c>
      <c r="E52" s="534">
        <f ca="1">(HLOOKUP(CONCATENATE(E$7,$E$5),BECO_Datos!$D$3:$HN$85,BECO_Datos!$A52,FALSE)+IFERROR(HLOOKUP(CONCATENATE(E$7,$E$5),BECO_Datos!$HP$3:$LT$85,BECO_Datos!$A52,FALSE),0))*$D$5</f>
        <v>7.5155514377244298E-2</v>
      </c>
      <c r="F52" s="534">
        <f ca="1">(HLOOKUP(CONCATENATE(F$7,$E$5),BECO_Datos!$D$3:$HN$85,BECO_Datos!$A52,FALSE)+IFERROR(HLOOKUP(CONCATENATE(F$7,$E$5),BECO_Datos!$HP$3:$LT$85,BECO_Datos!$A52,FALSE),0))*$D$5</f>
        <v>0.82864216557146642</v>
      </c>
      <c r="G52" s="534">
        <f ca="1">(HLOOKUP(CONCATENATE(G$7,$E$5),BECO_Datos!$D$3:$HN$85,BECO_Datos!$A52,FALSE)+IFERROR(HLOOKUP(CONCATENATE(G$7,$E$5),BECO_Datos!$HP$3:$LT$85,BECO_Datos!$A52,FALSE),0))*$D$5</f>
        <v>0.84906823878120363</v>
      </c>
      <c r="H52" s="534">
        <f ca="1">(HLOOKUP(CONCATENATE(H$7,$E$5),BECO_Datos!$D$3:$HN$85,BECO_Datos!$A52,FALSE)+IFERROR(HLOOKUP(CONCATENATE(H$7,$E$5),BECO_Datos!$HP$3:$LT$85,BECO_Datos!$A52,FALSE),0))*$D$5</f>
        <v>1.1913731437907897</v>
      </c>
      <c r="I52" s="534">
        <f ca="1">(HLOOKUP(CONCATENATE(I$7,$E$5),BECO_Datos!$D$3:$HN$85,BECO_Datos!$A52,FALSE)+IFERROR(HLOOKUP(CONCATENATE(I$7,$E$5),BECO_Datos!$HP$3:$LT$85,BECO_Datos!$A52,FALSE),0))*$D$5</f>
        <v>1.0991092642026952</v>
      </c>
      <c r="J52" s="534">
        <f ca="1">(HLOOKUP(CONCATENATE(J$7,$E$5),BECO_Datos!$D$3:$HN$85,BECO_Datos!$A52,FALSE)+IFERROR(HLOOKUP(CONCATENATE(J$7,$E$5),BECO_Datos!$HP$3:$LT$85,BECO_Datos!$A52,FALSE),0))*$D$5</f>
        <v>0.73863595824682327</v>
      </c>
      <c r="K52" s="534">
        <f ca="1">(HLOOKUP(CONCATENATE(K$7,$E$5),BECO_Datos!$D$3:$HN$85,BECO_Datos!$A52,FALSE)+IFERROR(HLOOKUP(CONCATENATE(K$7,$E$5),BECO_Datos!$HP$3:$LT$85,BECO_Datos!$A52,FALSE),0))*$D$5</f>
        <v>0.51309297023032341</v>
      </c>
      <c r="L52" s="534">
        <f ca="1">(HLOOKUP(CONCATENATE(L$7,$E$5),BECO_Datos!$D$3:$HN$85,BECO_Datos!$A52,FALSE)+IFERROR(HLOOKUP(CONCATENATE(L$7,$E$5),BECO_Datos!$HP$3:$LT$85,BECO_Datos!$A52,FALSE),0))*$D$5</f>
        <v>0.56072322976580358</v>
      </c>
      <c r="M52" s="534">
        <f ca="1">(HLOOKUP(CONCATENATE(M$7,$E$5),BECO_Datos!$D$3:$HN$85,BECO_Datos!$A52,FALSE)+IFERROR(HLOOKUP(CONCATENATE(M$7,$E$5),BECO_Datos!$HP$3:$LT$85,BECO_Datos!$A52,FALSE),0))*$D$5</f>
        <v>0.61532191480924958</v>
      </c>
    </row>
    <row r="53" spans="1:13" x14ac:dyDescent="0.25">
      <c r="A53" s="121"/>
      <c r="B53" s="535" t="s">
        <v>94</v>
      </c>
      <c r="C53" s="86">
        <f t="shared" ca="1" si="1"/>
        <v>21.132062105862914</v>
      </c>
      <c r="D53" s="533">
        <f ca="1">(HLOOKUP(CONCATENATE(D$7,$E$5),BECO_Datos!$D$3:$HN$85,BECO_Datos!$A53,FALSE)+IFERROR(HLOOKUP(CONCATENATE(D$7,$E$5),BECO_Datos!$HP$3:$LT$85,BECO_Datos!$A53,FALSE),0))*$D$5</f>
        <v>2.1753869894883189</v>
      </c>
      <c r="E53" s="533">
        <f ca="1">(HLOOKUP(CONCATENATE(E$7,$E$5),BECO_Datos!$D$3:$HN$85,BECO_Datos!$A53,FALSE)+IFERROR(HLOOKUP(CONCATENATE(E$7,$E$5),BECO_Datos!$HP$3:$LT$85,BECO_Datos!$A53,FALSE),0))*$D$5</f>
        <v>0</v>
      </c>
      <c r="F53" s="533">
        <f ca="1">(HLOOKUP(CONCATENATE(F$7,$E$5),BECO_Datos!$D$3:$HN$85,BECO_Datos!$A53,FALSE)+IFERROR(HLOOKUP(CONCATENATE(F$7,$E$5),BECO_Datos!$HP$3:$LT$85,BECO_Datos!$A53,FALSE),0))*$D$5</f>
        <v>0.11923363493388536</v>
      </c>
      <c r="G53" s="533">
        <f ca="1">(HLOOKUP(CONCATENATE(G$7,$E$5),BECO_Datos!$D$3:$HN$85,BECO_Datos!$A53,FALSE)+IFERROR(HLOOKUP(CONCATENATE(G$7,$E$5),BECO_Datos!$HP$3:$LT$85,BECO_Datos!$A53,FALSE),0))*$D$5</f>
        <v>1.9296625518933361</v>
      </c>
      <c r="H53" s="533">
        <f ca="1">(HLOOKUP(CONCATENATE(H$7,$E$5),BECO_Datos!$D$3:$HN$85,BECO_Datos!$A53,FALSE)+IFERROR(HLOOKUP(CONCATENATE(H$7,$E$5),BECO_Datos!$HP$3:$LT$85,BECO_Datos!$A53,FALSE),0))*$D$5</f>
        <v>4.1310000315972193</v>
      </c>
      <c r="I53" s="533">
        <f ca="1">(HLOOKUP(CONCATENATE(I$7,$E$5),BECO_Datos!$D$3:$HN$85,BECO_Datos!$A53,FALSE)+IFERROR(HLOOKUP(CONCATENATE(I$7,$E$5),BECO_Datos!$HP$3:$LT$85,BECO_Datos!$A53,FALSE),0))*$D$5</f>
        <v>6.2096027006448899</v>
      </c>
      <c r="J53" s="533">
        <f ca="1">(HLOOKUP(CONCATENATE(J$7,$E$5),BECO_Datos!$D$3:$HN$85,BECO_Datos!$A53,FALSE)+IFERROR(HLOOKUP(CONCATENATE(J$7,$E$5),BECO_Datos!$HP$3:$LT$85,BECO_Datos!$A53,FALSE),0))*$D$5</f>
        <v>6.5671761973052662</v>
      </c>
      <c r="K53" s="533">
        <f ca="1">(HLOOKUP(CONCATENATE(K$7,$E$5),BECO_Datos!$D$3:$HN$85,BECO_Datos!$A53,FALSE)+IFERROR(HLOOKUP(CONCATENATE(K$7,$E$5),BECO_Datos!$HP$3:$LT$85,BECO_Datos!$A53,FALSE),0))*$D$5</f>
        <v>6.271991919266048</v>
      </c>
      <c r="L53" s="533">
        <f ca="1">(HLOOKUP(CONCATENATE(L$7,$E$5),BECO_Datos!$D$3:$HN$85,BECO_Datos!$A53,FALSE)+IFERROR(HLOOKUP(CONCATENATE(L$7,$E$5),BECO_Datos!$HP$3:$LT$85,BECO_Datos!$A53,FALSE),0))*$D$5</f>
        <v>7.2535289506971266</v>
      </c>
      <c r="M53" s="533">
        <f ca="1">(HLOOKUP(CONCATENATE(M$7,$E$5),BECO_Datos!$D$3:$HN$85,BECO_Datos!$A53,FALSE)+IFERROR(HLOOKUP(CONCATENATE(M$7,$E$5),BECO_Datos!$HP$3:$LT$85,BECO_Datos!$A53,FALSE),0))*$D$5</f>
        <v>7.9598188306402857</v>
      </c>
    </row>
    <row r="54" spans="1:13" x14ac:dyDescent="0.25">
      <c r="A54" s="121"/>
      <c r="B54" s="536" t="s">
        <v>95</v>
      </c>
      <c r="C54" s="89">
        <f t="shared" ca="1" si="1"/>
        <v>164.41979861359556</v>
      </c>
      <c r="D54" s="534">
        <f ca="1">(HLOOKUP(CONCATENATE(D$7,$E$5),BECO_Datos!$D$3:$HN$85,BECO_Datos!$A54,FALSE)+IFERROR(HLOOKUP(CONCATENATE(D$7,$E$5),BECO_Datos!$HP$3:$LT$85,BECO_Datos!$A54,FALSE),0))*$D$5</f>
        <v>60.954969885811735</v>
      </c>
      <c r="E54" s="534">
        <f ca="1">(HLOOKUP(CONCATENATE(E$7,$E$5),BECO_Datos!$D$3:$HN$85,BECO_Datos!$A54,FALSE)+IFERROR(HLOOKUP(CONCATENATE(E$7,$E$5),BECO_Datos!$HP$3:$LT$85,BECO_Datos!$A54,FALSE),0))*$D$5</f>
        <v>2.5938615776797249</v>
      </c>
      <c r="F54" s="534">
        <f ca="1">(HLOOKUP(CONCATENATE(F$7,$E$5),BECO_Datos!$D$3:$HN$85,BECO_Datos!$A54,FALSE)+IFERROR(HLOOKUP(CONCATENATE(F$7,$E$5),BECO_Datos!$HP$3:$LT$85,BECO_Datos!$A54,FALSE),0))*$D$5</f>
        <v>23.864951447305526</v>
      </c>
      <c r="G54" s="534">
        <f ca="1">(HLOOKUP(CONCATENATE(G$7,$E$5),BECO_Datos!$D$3:$HN$85,BECO_Datos!$A54,FALSE)+IFERROR(HLOOKUP(CONCATENATE(G$7,$E$5),BECO_Datos!$HP$3:$LT$85,BECO_Datos!$A54,FALSE),0))*$D$5</f>
        <v>13.55183829562562</v>
      </c>
      <c r="H54" s="534">
        <f ca="1">(HLOOKUP(CONCATENATE(H$7,$E$5),BECO_Datos!$D$3:$HN$85,BECO_Datos!$A54,FALSE)+IFERROR(HLOOKUP(CONCATENATE(H$7,$E$5),BECO_Datos!$HP$3:$LT$85,BECO_Datos!$A54,FALSE),0))*$D$5</f>
        <v>43.280560881215862</v>
      </c>
      <c r="I54" s="534">
        <f ca="1">(HLOOKUP(CONCATENATE(I$7,$E$5),BECO_Datos!$D$3:$HN$85,BECO_Datos!$A54,FALSE)+IFERROR(HLOOKUP(CONCATENATE(I$7,$E$5),BECO_Datos!$HP$3:$LT$85,BECO_Datos!$A54,FALSE),0))*$D$5</f>
        <v>13.515460723127841</v>
      </c>
      <c r="J54" s="534">
        <f ca="1">(HLOOKUP(CONCATENATE(J$7,$E$5),BECO_Datos!$D$3:$HN$85,BECO_Datos!$A54,FALSE)+IFERROR(HLOOKUP(CONCATENATE(J$7,$E$5),BECO_Datos!$HP$3:$LT$85,BECO_Datos!$A54,FALSE),0))*$D$5</f>
        <v>6.6581558028292767</v>
      </c>
      <c r="K54" s="534">
        <f ca="1">(HLOOKUP(CONCATENATE(K$7,$E$5),BECO_Datos!$D$3:$HN$85,BECO_Datos!$A54,FALSE)+IFERROR(HLOOKUP(CONCATENATE(K$7,$E$5),BECO_Datos!$HP$3:$LT$85,BECO_Datos!$A54,FALSE),0))*$D$5</f>
        <v>9.6728566638025324</v>
      </c>
      <c r="L54" s="534">
        <f ca="1">(HLOOKUP(CONCATENATE(L$7,$E$5),BECO_Datos!$D$3:$HN$85,BECO_Datos!$A54,FALSE)+IFERROR(HLOOKUP(CONCATENATE(L$7,$E$5),BECO_Datos!$HP$3:$LT$85,BECO_Datos!$A54,FALSE),0))*$D$5</f>
        <v>6.9550320609846716</v>
      </c>
      <c r="M54" s="534">
        <f ca="1">(HLOOKUP(CONCATENATE(M$7,$E$5),BECO_Datos!$D$3:$HN$85,BECO_Datos!$A54,FALSE)+IFERROR(HLOOKUP(CONCATENATE(M$7,$E$5),BECO_Datos!$HP$3:$LT$85,BECO_Datos!$A54,FALSE),0))*$D$5</f>
        <v>7.6322567322781616</v>
      </c>
    </row>
    <row r="55" spans="1:13" x14ac:dyDescent="0.25">
      <c r="A55" s="121"/>
      <c r="B55" s="535" t="s">
        <v>96</v>
      </c>
      <c r="C55" s="86">
        <f t="shared" ca="1" si="1"/>
        <v>8.0229365232254857</v>
      </c>
      <c r="D55" s="533">
        <f ca="1">(HLOOKUP(CONCATENATE(D$7,$E$5),BECO_Datos!$D$3:$HN$85,BECO_Datos!$A55,FALSE)+IFERROR(HLOOKUP(CONCATENATE(D$7,$E$5),BECO_Datos!$HP$3:$LT$85,BECO_Datos!$A55,FALSE),0))*$D$5</f>
        <v>3.5793227798621756</v>
      </c>
      <c r="E55" s="533">
        <f ca="1">(HLOOKUP(CONCATENATE(E$7,$E$5),BECO_Datos!$D$3:$HN$85,BECO_Datos!$A55,FALSE)+IFERROR(HLOOKUP(CONCATENATE(E$7,$E$5),BECO_Datos!$HP$3:$LT$85,BECO_Datos!$A55,FALSE),0))*$D$5</f>
        <v>0</v>
      </c>
      <c r="F55" s="533">
        <f ca="1">(HLOOKUP(CONCATENATE(F$7,$E$5),BECO_Datos!$D$3:$HN$85,BECO_Datos!$A55,FALSE)+IFERROR(HLOOKUP(CONCATENATE(F$7,$E$5),BECO_Datos!$HP$3:$LT$85,BECO_Datos!$A55,FALSE),0))*$D$5</f>
        <v>0.90993875235832478</v>
      </c>
      <c r="G55" s="533">
        <f ca="1">(HLOOKUP(CONCATENATE(G$7,$E$5),BECO_Datos!$D$3:$HN$85,BECO_Datos!$A55,FALSE)+IFERROR(HLOOKUP(CONCATENATE(G$7,$E$5),BECO_Datos!$HP$3:$LT$85,BECO_Datos!$A55,FALSE),0))*$D$5</f>
        <v>1.2547306642856635</v>
      </c>
      <c r="H55" s="533">
        <f ca="1">(HLOOKUP(CONCATENATE(H$7,$E$5),BECO_Datos!$D$3:$HN$85,BECO_Datos!$A55,FALSE)+IFERROR(HLOOKUP(CONCATENATE(H$7,$E$5),BECO_Datos!$HP$3:$LT$85,BECO_Datos!$A55,FALSE),0))*$D$5</f>
        <v>0.52081899991743952</v>
      </c>
      <c r="I55" s="533">
        <f ca="1">(HLOOKUP(CONCATENATE(I$7,$E$5),BECO_Datos!$D$3:$HN$85,BECO_Datos!$A55,FALSE)+IFERROR(HLOOKUP(CONCATENATE(I$7,$E$5),BECO_Datos!$HP$3:$LT$85,BECO_Datos!$A55,FALSE),0))*$D$5</f>
        <v>0.75207496898885851</v>
      </c>
      <c r="J55" s="533">
        <f ca="1">(HLOOKUP(CONCATENATE(J$7,$E$5),BECO_Datos!$D$3:$HN$85,BECO_Datos!$A55,FALSE)+IFERROR(HLOOKUP(CONCATENATE(J$7,$E$5),BECO_Datos!$HP$3:$LT$85,BECO_Datos!$A55,FALSE),0))*$D$5</f>
        <v>1.006050357813024</v>
      </c>
      <c r="K55" s="533">
        <f ca="1">(HLOOKUP(CONCATENATE(K$7,$E$5),BECO_Datos!$D$3:$HN$85,BECO_Datos!$A55,FALSE)+IFERROR(HLOOKUP(CONCATENATE(K$7,$E$5),BECO_Datos!$HP$3:$LT$85,BECO_Datos!$A55,FALSE),0))*$D$5</f>
        <v>0.8786269275577695</v>
      </c>
      <c r="L55" s="533">
        <f ca="1">(HLOOKUP(CONCATENATE(L$7,$E$5),BECO_Datos!$D$3:$HN$85,BECO_Datos!$A55,FALSE)+IFERROR(HLOOKUP(CONCATENATE(L$7,$E$5),BECO_Datos!$HP$3:$LT$85,BECO_Datos!$A55,FALSE),0))*$D$5</f>
        <v>0.68964497976249095</v>
      </c>
      <c r="M55" s="533">
        <f ca="1">(HLOOKUP(CONCATENATE(M$7,$E$5),BECO_Datos!$D$3:$HN$85,BECO_Datos!$A55,FALSE)+IFERROR(HLOOKUP(CONCATENATE(M$7,$E$5),BECO_Datos!$HP$3:$LT$85,BECO_Datos!$A55,FALSE),0))*$D$5</f>
        <v>0.75679702027554885</v>
      </c>
    </row>
    <row r="56" spans="1:13" x14ac:dyDescent="0.25">
      <c r="A56" s="121"/>
      <c r="B56" s="536" t="s">
        <v>97</v>
      </c>
      <c r="C56" s="89">
        <f t="shared" ca="1" si="1"/>
        <v>10698.142210928767</v>
      </c>
      <c r="D56" s="534">
        <f ca="1">(HLOOKUP(CONCATENATE(D$7,$E$5),BECO_Datos!$D$3:$HN$85,BECO_Datos!$A56,FALSE)+IFERROR(HLOOKUP(CONCATENATE(D$7,$E$5),BECO_Datos!$HP$3:$LT$85,BECO_Datos!$A56,FALSE),0))*$D$5</f>
        <v>1635.097645599476</v>
      </c>
      <c r="E56" s="534">
        <f ca="1">(HLOOKUP(CONCATENATE(E$7,$E$5),BECO_Datos!$D$3:$HN$85,BECO_Datos!$A56,FALSE)+IFERROR(HLOOKUP(CONCATENATE(E$7,$E$5),BECO_Datos!$HP$3:$LT$85,BECO_Datos!$A56,FALSE),0))*$D$5</f>
        <v>3229.7148401945169</v>
      </c>
      <c r="F56" s="534">
        <f ca="1">(HLOOKUP(CONCATENATE(F$7,$E$5),BECO_Datos!$D$3:$HN$85,BECO_Datos!$A56,FALSE)+IFERROR(HLOOKUP(CONCATENATE(F$7,$E$5),BECO_Datos!$HP$3:$LT$85,BECO_Datos!$A56,FALSE),0))*$D$5</f>
        <v>3773.5667654334584</v>
      </c>
      <c r="G56" s="534">
        <f ca="1">(HLOOKUP(CONCATENATE(G$7,$E$5),BECO_Datos!$D$3:$HN$85,BECO_Datos!$A56,FALSE)+IFERROR(HLOOKUP(CONCATENATE(G$7,$E$5),BECO_Datos!$HP$3:$LT$85,BECO_Datos!$A56,FALSE),0))*$D$5</f>
        <v>826.73929949984665</v>
      </c>
      <c r="H56" s="534">
        <f ca="1">(HLOOKUP(CONCATENATE(H$7,$E$5),BECO_Datos!$D$3:$HN$85,BECO_Datos!$A56,FALSE)+IFERROR(HLOOKUP(CONCATENATE(H$7,$E$5),BECO_Datos!$HP$3:$LT$85,BECO_Datos!$A56,FALSE),0))*$D$5</f>
        <v>370.61445379110575</v>
      </c>
      <c r="I56" s="534">
        <f ca="1">(HLOOKUP(CONCATENATE(I$7,$E$5),BECO_Datos!$D$3:$HN$85,BECO_Datos!$A56,FALSE)+IFERROR(HLOOKUP(CONCATENATE(I$7,$E$5),BECO_Datos!$HP$3:$LT$85,BECO_Datos!$A56,FALSE),0))*$D$5</f>
        <v>339.50654826882919</v>
      </c>
      <c r="J56" s="534">
        <f ca="1">(HLOOKUP(CONCATENATE(J$7,$E$5),BECO_Datos!$D$3:$HN$85,BECO_Datos!$A56,FALSE)+IFERROR(HLOOKUP(CONCATENATE(J$7,$E$5),BECO_Datos!$HP$3:$LT$85,BECO_Datos!$A56,FALSE),0))*$D$5</f>
        <v>522.90265814153315</v>
      </c>
      <c r="K56" s="534">
        <f ca="1">(HLOOKUP(CONCATENATE(K$7,$E$5),BECO_Datos!$D$3:$HN$85,BECO_Datos!$A56,FALSE)+IFERROR(HLOOKUP(CONCATENATE(K$7,$E$5),BECO_Datos!$HP$3:$LT$85,BECO_Datos!$A56,FALSE),0))*$D$5</f>
        <v>742.83628359625288</v>
      </c>
      <c r="L56" s="534">
        <f ca="1">(HLOOKUP(CONCATENATE(L$7,$E$5),BECO_Datos!$D$3:$HN$85,BECO_Datos!$A56,FALSE)+IFERROR(HLOOKUP(CONCATENATE(L$7,$E$5),BECO_Datos!$HP$3:$LT$85,BECO_Datos!$A56,FALSE),0))*$D$5</f>
        <v>852.93698699111917</v>
      </c>
      <c r="M56" s="534">
        <f ca="1">(HLOOKUP(CONCATENATE(M$7,$E$5),BECO_Datos!$D$3:$HN$85,BECO_Datos!$A56,FALSE)+IFERROR(HLOOKUP(CONCATENATE(M$7,$E$5),BECO_Datos!$HP$3:$LT$85,BECO_Datos!$A56,FALSE),0))*$D$5</f>
        <v>935.98908014960011</v>
      </c>
    </row>
    <row r="57" spans="1:13" x14ac:dyDescent="0.25">
      <c r="A57" s="121"/>
      <c r="B57" s="535" t="s">
        <v>98</v>
      </c>
      <c r="C57" s="86">
        <f t="shared" ca="1" si="1"/>
        <v>156.72547316835511</v>
      </c>
      <c r="D57" s="533">
        <f ca="1">(HLOOKUP(CONCATENATE(D$7,$E$5),BECO_Datos!$D$3:$HN$85,BECO_Datos!$A57,FALSE)+IFERROR(HLOOKUP(CONCATENATE(D$7,$E$5),BECO_Datos!$HP$3:$LT$85,BECO_Datos!$A57,FALSE),0))*$D$5</f>
        <v>17.139335581832214</v>
      </c>
      <c r="E57" s="533">
        <f ca="1">(HLOOKUP(CONCATENATE(E$7,$E$5),BECO_Datos!$D$3:$HN$85,BECO_Datos!$A57,FALSE)+IFERROR(HLOOKUP(CONCATENATE(E$7,$E$5),BECO_Datos!$HP$3:$LT$85,BECO_Datos!$A57,FALSE),0))*$D$5</f>
        <v>14.413300798390377</v>
      </c>
      <c r="F57" s="533">
        <f ca="1">(HLOOKUP(CONCATENATE(F$7,$E$5),BECO_Datos!$D$3:$HN$85,BECO_Datos!$A57,FALSE)+IFERROR(HLOOKUP(CONCATENATE(F$7,$E$5),BECO_Datos!$HP$3:$LT$85,BECO_Datos!$A57,FALSE),0))*$D$5</f>
        <v>36.569841575620814</v>
      </c>
      <c r="G57" s="533">
        <f ca="1">(HLOOKUP(CONCATENATE(G$7,$E$5),BECO_Datos!$D$3:$HN$85,BECO_Datos!$A57,FALSE)+IFERROR(HLOOKUP(CONCATENATE(G$7,$E$5),BECO_Datos!$HP$3:$LT$85,BECO_Datos!$A57,FALSE),0))*$D$5</f>
        <v>24.894353169252035</v>
      </c>
      <c r="H57" s="533">
        <f ca="1">(HLOOKUP(CONCATENATE(H$7,$E$5),BECO_Datos!$D$3:$HN$85,BECO_Datos!$A57,FALSE)+IFERROR(HLOOKUP(CONCATENATE(H$7,$E$5),BECO_Datos!$HP$3:$LT$85,BECO_Datos!$A57,FALSE),0))*$D$5</f>
        <v>24.750101671696743</v>
      </c>
      <c r="I57" s="533">
        <f ca="1">(HLOOKUP(CONCATENATE(I$7,$E$5),BECO_Datos!$D$3:$HN$85,BECO_Datos!$A57,FALSE)+IFERROR(HLOOKUP(CONCATENATE(I$7,$E$5),BECO_Datos!$HP$3:$LT$85,BECO_Datos!$A57,FALSE),0))*$D$5</f>
        <v>22.139880888676885</v>
      </c>
      <c r="J57" s="533">
        <f ca="1">(HLOOKUP(CONCATENATE(J$7,$E$5),BECO_Datos!$D$3:$HN$85,BECO_Datos!$A57,FALSE)+IFERROR(HLOOKUP(CONCATENATE(J$7,$E$5),BECO_Datos!$HP$3:$LT$85,BECO_Datos!$A57,FALSE),0))*$D$5</f>
        <v>16.81865948288603</v>
      </c>
      <c r="K57" s="533">
        <f ca="1">(HLOOKUP(CONCATENATE(K$7,$E$5),BECO_Datos!$D$3:$HN$85,BECO_Datos!$A57,FALSE)+IFERROR(HLOOKUP(CONCATENATE(K$7,$E$5),BECO_Datos!$HP$3:$LT$85,BECO_Datos!$A57,FALSE),0))*$D$5</f>
        <v>10.377189254091586</v>
      </c>
      <c r="L57" s="533">
        <f ca="1">(HLOOKUP(CONCATENATE(L$7,$E$5),BECO_Datos!$D$3:$HN$85,BECO_Datos!$A57,FALSE)+IFERROR(HLOOKUP(CONCATENATE(L$7,$E$5),BECO_Datos!$HP$3:$LT$85,BECO_Datos!$A57,FALSE),0))*$D$5</f>
        <v>9.3588261735054274</v>
      </c>
      <c r="M57" s="533">
        <f ca="1">(HLOOKUP(CONCATENATE(M$7,$E$5),BECO_Datos!$D$3:$HN$85,BECO_Datos!$A57,FALSE)+IFERROR(HLOOKUP(CONCATENATE(M$7,$E$5),BECO_Datos!$HP$3:$LT$85,BECO_Datos!$A57,FALSE),0))*$D$5</f>
        <v>10.270112839543861</v>
      </c>
    </row>
    <row r="58" spans="1:13" x14ac:dyDescent="0.25">
      <c r="A58" s="121"/>
      <c r="B58" s="536" t="s">
        <v>99</v>
      </c>
      <c r="C58" s="89">
        <f t="shared" ca="1" si="1"/>
        <v>3.7176625396621543</v>
      </c>
      <c r="D58" s="534">
        <f ca="1">(HLOOKUP(CONCATENATE(D$7,$E$5),BECO_Datos!$D$3:$HN$85,BECO_Datos!$A58,FALSE)+IFERROR(HLOOKUP(CONCATENATE(D$7,$E$5),BECO_Datos!$HP$3:$LT$85,BECO_Datos!$A58,FALSE),0))*$D$5</f>
        <v>0</v>
      </c>
      <c r="E58" s="534">
        <f ca="1">(HLOOKUP(CONCATENATE(E$7,$E$5),BECO_Datos!$D$3:$HN$85,BECO_Datos!$A58,FALSE)+IFERROR(HLOOKUP(CONCATENATE(E$7,$E$5),BECO_Datos!$HP$3:$LT$85,BECO_Datos!$A58,FALSE),0))*$D$5</f>
        <v>0</v>
      </c>
      <c r="F58" s="534">
        <f ca="1">(HLOOKUP(CONCATENATE(F$7,$E$5),BECO_Datos!$D$3:$HN$85,BECO_Datos!$A58,FALSE)+IFERROR(HLOOKUP(CONCATENATE(F$7,$E$5),BECO_Datos!$HP$3:$LT$85,BECO_Datos!$A58,FALSE),0))*$D$5</f>
        <v>0</v>
      </c>
      <c r="G58" s="534">
        <f ca="1">(HLOOKUP(CONCATENATE(G$7,$E$5),BECO_Datos!$D$3:$HN$85,BECO_Datos!$A58,FALSE)+IFERROR(HLOOKUP(CONCATENATE(G$7,$E$5),BECO_Datos!$HP$3:$LT$85,BECO_Datos!$A58,FALSE),0))*$D$5</f>
        <v>0</v>
      </c>
      <c r="H58" s="534">
        <f ca="1">(HLOOKUP(CONCATENATE(H$7,$E$5),BECO_Datos!$D$3:$HN$85,BECO_Datos!$A58,FALSE)+IFERROR(HLOOKUP(CONCATENATE(H$7,$E$5),BECO_Datos!$HP$3:$LT$85,BECO_Datos!$A58,FALSE),0))*$D$5</f>
        <v>0</v>
      </c>
      <c r="I58" s="534">
        <f ca="1">(HLOOKUP(CONCATENATE(I$7,$E$5),BECO_Datos!$D$3:$HN$85,BECO_Datos!$A58,FALSE)+IFERROR(HLOOKUP(CONCATENATE(I$7,$E$5),BECO_Datos!$HP$3:$LT$85,BECO_Datos!$A58,FALSE),0))*$D$5</f>
        <v>0</v>
      </c>
      <c r="J58" s="534">
        <f ca="1">(HLOOKUP(CONCATENATE(J$7,$E$5),BECO_Datos!$D$3:$HN$85,BECO_Datos!$A58,FALSE)+IFERROR(HLOOKUP(CONCATENATE(J$7,$E$5),BECO_Datos!$HP$3:$LT$85,BECO_Datos!$A58,FALSE),0))*$D$5</f>
        <v>3.7176625396621543</v>
      </c>
      <c r="K58" s="534">
        <f ca="1">(HLOOKUP(CONCATENATE(K$7,$E$5),BECO_Datos!$D$3:$HN$85,BECO_Datos!$A58,FALSE)+IFERROR(HLOOKUP(CONCATENATE(K$7,$E$5),BECO_Datos!$HP$3:$LT$85,BECO_Datos!$A58,FALSE),0))*$D$5</f>
        <v>2.8964253352617835</v>
      </c>
      <c r="L58" s="534">
        <f ca="1">(HLOOKUP(CONCATENATE(L$7,$E$5),BECO_Datos!$D$3:$HN$85,BECO_Datos!$A58,FALSE)+IFERROR(HLOOKUP(CONCATENATE(L$7,$E$5),BECO_Datos!$HP$3:$LT$85,BECO_Datos!$A58,FALSE),0))*$D$5</f>
        <v>2.7550430690480781</v>
      </c>
      <c r="M58" s="534">
        <f ca="1">(HLOOKUP(CONCATENATE(M$7,$E$5),BECO_Datos!$D$3:$HN$85,BECO_Datos!$A58,FALSE)+IFERROR(HLOOKUP(CONCATENATE(M$7,$E$5),BECO_Datos!$HP$3:$LT$85,BECO_Datos!$A58,FALSE),0))*$D$5</f>
        <v>3.023306841303262</v>
      </c>
    </row>
    <row r="59" spans="1:13" x14ac:dyDescent="0.25">
      <c r="A59" s="121"/>
      <c r="B59" s="535" t="s">
        <v>100</v>
      </c>
      <c r="C59" s="86">
        <f t="shared" ca="1" si="1"/>
        <v>62.149818723696598</v>
      </c>
      <c r="D59" s="533">
        <f ca="1">(HLOOKUP(CONCATENATE(D$7,$E$5),BECO_Datos!$D$3:$HN$85,BECO_Datos!$A59,FALSE)+IFERROR(HLOOKUP(CONCATENATE(D$7,$E$5),BECO_Datos!$HP$3:$LT$85,BECO_Datos!$A59,FALSE),0))*$D$5</f>
        <v>12.397622462157237</v>
      </c>
      <c r="E59" s="533">
        <f ca="1">(HLOOKUP(CONCATENATE(E$7,$E$5),BECO_Datos!$D$3:$HN$85,BECO_Datos!$A59,FALSE)+IFERROR(HLOOKUP(CONCATENATE(E$7,$E$5),BECO_Datos!$HP$3:$LT$85,BECO_Datos!$A59,FALSE),0))*$D$5</f>
        <v>9.6312349722097377</v>
      </c>
      <c r="F59" s="533">
        <f ca="1">(HLOOKUP(CONCATENATE(F$7,$E$5),BECO_Datos!$D$3:$HN$85,BECO_Datos!$A59,FALSE)+IFERROR(HLOOKUP(CONCATENATE(F$7,$E$5),BECO_Datos!$HP$3:$LT$85,BECO_Datos!$A59,FALSE),0))*$D$5</f>
        <v>9.4197731319673146</v>
      </c>
      <c r="G59" s="533">
        <f ca="1">(HLOOKUP(CONCATENATE(G$7,$E$5),BECO_Datos!$D$3:$HN$85,BECO_Datos!$A59,FALSE)+IFERROR(HLOOKUP(CONCATENATE(G$7,$E$5),BECO_Datos!$HP$3:$LT$85,BECO_Datos!$A59,FALSE),0))*$D$5</f>
        <v>7.4701686578010991</v>
      </c>
      <c r="H59" s="533">
        <f ca="1">(HLOOKUP(CONCATENATE(H$7,$E$5),BECO_Datos!$D$3:$HN$85,BECO_Datos!$A59,FALSE)+IFERROR(HLOOKUP(CONCATENATE(H$7,$E$5),BECO_Datos!$HP$3:$LT$85,BECO_Datos!$A59,FALSE),0))*$D$5</f>
        <v>7.5634314172168153</v>
      </c>
      <c r="I59" s="533">
        <f ca="1">(HLOOKUP(CONCATENATE(I$7,$E$5),BECO_Datos!$D$3:$HN$85,BECO_Datos!$A59,FALSE)+IFERROR(HLOOKUP(CONCATENATE(I$7,$E$5),BECO_Datos!$HP$3:$LT$85,BECO_Datos!$A59,FALSE),0))*$D$5</f>
        <v>7.8813860782652929</v>
      </c>
      <c r="J59" s="533">
        <f ca="1">(HLOOKUP(CONCATENATE(J$7,$E$5),BECO_Datos!$D$3:$HN$85,BECO_Datos!$A59,FALSE)+IFERROR(HLOOKUP(CONCATENATE(J$7,$E$5),BECO_Datos!$HP$3:$LT$85,BECO_Datos!$A59,FALSE),0))*$D$5</f>
        <v>7.7862020040791</v>
      </c>
      <c r="K59" s="533">
        <f ca="1">(HLOOKUP(CONCATENATE(K$7,$E$5),BECO_Datos!$D$3:$HN$85,BECO_Datos!$A59,FALSE)+IFERROR(HLOOKUP(CONCATENATE(K$7,$E$5),BECO_Datos!$HP$3:$LT$85,BECO_Datos!$A59,FALSE),0))*$D$5</f>
        <v>13.499575476073261</v>
      </c>
      <c r="L59" s="533">
        <f ca="1">(HLOOKUP(CONCATENATE(L$7,$E$5),BECO_Datos!$D$3:$HN$85,BECO_Datos!$A59,FALSE)+IFERROR(HLOOKUP(CONCATENATE(L$7,$E$5),BECO_Datos!$HP$3:$LT$85,BECO_Datos!$A59,FALSE),0))*$D$5</f>
        <v>10.442371259169565</v>
      </c>
      <c r="M59" s="533">
        <f ca="1">(HLOOKUP(CONCATENATE(M$7,$E$5),BECO_Datos!$D$3:$HN$85,BECO_Datos!$A59,FALSE)+IFERROR(HLOOKUP(CONCATENATE(M$7,$E$5),BECO_Datos!$HP$3:$LT$85,BECO_Datos!$A59,FALSE),0))*$D$5</f>
        <v>11.459164766590794</v>
      </c>
    </row>
    <row r="60" spans="1:13" x14ac:dyDescent="0.25">
      <c r="A60" s="121"/>
      <c r="B60" s="536" t="s">
        <v>101</v>
      </c>
      <c r="C60" s="89">
        <f t="shared" ca="1" si="1"/>
        <v>719.48951125217741</v>
      </c>
      <c r="D60" s="534">
        <f ca="1">(HLOOKUP(CONCATENATE(D$7,$E$5),BECO_Datos!$D$3:$HN$85,BECO_Datos!$A60,FALSE)+IFERROR(HLOOKUP(CONCATENATE(D$7,$E$5),BECO_Datos!$HP$3:$LT$85,BECO_Datos!$A60,FALSE),0))*$D$5</f>
        <v>184.53147439758885</v>
      </c>
      <c r="E60" s="534">
        <f ca="1">(HLOOKUP(CONCATENATE(E$7,$E$5),BECO_Datos!$D$3:$HN$85,BECO_Datos!$A60,FALSE)+IFERROR(HLOOKUP(CONCATENATE(E$7,$E$5),BECO_Datos!$HP$3:$LT$85,BECO_Datos!$A60,FALSE),0))*$D$5</f>
        <v>189.45850011059028</v>
      </c>
      <c r="F60" s="534">
        <f ca="1">(HLOOKUP(CONCATENATE(F$7,$E$5),BECO_Datos!$D$3:$HN$85,BECO_Datos!$A60,FALSE)+IFERROR(HLOOKUP(CONCATENATE(F$7,$E$5),BECO_Datos!$HP$3:$LT$85,BECO_Datos!$A60,FALSE),0))*$D$5</f>
        <v>122.13158407051687</v>
      </c>
      <c r="G60" s="534">
        <f ca="1">(HLOOKUP(CONCATENATE(G$7,$E$5),BECO_Datos!$D$3:$HN$85,BECO_Datos!$A60,FALSE)+IFERROR(HLOOKUP(CONCATENATE(G$7,$E$5),BECO_Datos!$HP$3:$LT$85,BECO_Datos!$A60,FALSE),0))*$D$5</f>
        <v>71.474479130036841</v>
      </c>
      <c r="H60" s="534">
        <f ca="1">(HLOOKUP(CONCATENATE(H$7,$E$5),BECO_Datos!$D$3:$HN$85,BECO_Datos!$A60,FALSE)+IFERROR(HLOOKUP(CONCATENATE(H$7,$E$5),BECO_Datos!$HP$3:$LT$85,BECO_Datos!$A60,FALSE),0))*$D$5</f>
        <v>35.236454221235576</v>
      </c>
      <c r="I60" s="534">
        <f ca="1">(HLOOKUP(CONCATENATE(I$7,$E$5),BECO_Datos!$D$3:$HN$85,BECO_Datos!$A60,FALSE)+IFERROR(HLOOKUP(CONCATENATE(I$7,$E$5),BECO_Datos!$HP$3:$LT$85,BECO_Datos!$A60,FALSE),0))*$D$5</f>
        <v>59.912338102474891</v>
      </c>
      <c r="J60" s="534">
        <f ca="1">(HLOOKUP(CONCATENATE(J$7,$E$5),BECO_Datos!$D$3:$HN$85,BECO_Datos!$A60,FALSE)+IFERROR(HLOOKUP(CONCATENATE(J$7,$E$5),BECO_Datos!$HP$3:$LT$85,BECO_Datos!$A60,FALSE),0))*$D$5</f>
        <v>56.744681219734197</v>
      </c>
      <c r="K60" s="534">
        <f ca="1">(HLOOKUP(CONCATENATE(K$7,$E$5),BECO_Datos!$D$3:$HN$85,BECO_Datos!$A60,FALSE)+IFERROR(HLOOKUP(CONCATENATE(K$7,$E$5),BECO_Datos!$HP$3:$LT$85,BECO_Datos!$A60,FALSE),0))*$D$5</f>
        <v>34.879884700728475</v>
      </c>
      <c r="L60" s="534">
        <f ca="1">(HLOOKUP(CONCATENATE(L$7,$E$5),BECO_Datos!$D$3:$HN$85,BECO_Datos!$A60,FALSE)+IFERROR(HLOOKUP(CONCATENATE(L$7,$E$5),BECO_Datos!$HP$3:$LT$85,BECO_Datos!$A60,FALSE),0))*$D$5</f>
        <v>29.239373396568546</v>
      </c>
      <c r="M60" s="534">
        <f ca="1">(HLOOKUP(CONCATENATE(M$7,$E$5),BECO_Datos!$D$3:$HN$85,BECO_Datos!$A60,FALSE)+IFERROR(HLOOKUP(CONCATENATE(M$7,$E$5),BECO_Datos!$HP$3:$LT$85,BECO_Datos!$A60,FALSE),0))*$D$5</f>
        <v>32.086466675749676</v>
      </c>
    </row>
    <row r="61" spans="1:13" x14ac:dyDescent="0.25">
      <c r="A61" s="121"/>
      <c r="B61" s="535" t="s">
        <v>102</v>
      </c>
      <c r="C61" s="86">
        <f t="shared" ca="1" si="1"/>
        <v>56.764082931488062</v>
      </c>
      <c r="D61" s="533">
        <f ca="1">(HLOOKUP(CONCATENATE(D$7,$E$5),BECO_Datos!$D$3:$HN$85,BECO_Datos!$A61,FALSE)+IFERROR(HLOOKUP(CONCATENATE(D$7,$E$5),BECO_Datos!$HP$3:$LT$85,BECO_Datos!$A61,FALSE),0))*$D$5</f>
        <v>8.6299394862292189</v>
      </c>
      <c r="E61" s="533">
        <f ca="1">(HLOOKUP(CONCATENATE(E$7,$E$5),BECO_Datos!$D$3:$HN$85,BECO_Datos!$A61,FALSE)+IFERROR(HLOOKUP(CONCATENATE(E$7,$E$5),BECO_Datos!$HP$3:$LT$85,BECO_Datos!$A61,FALSE),0))*$D$5</f>
        <v>7.5252089748333262</v>
      </c>
      <c r="F61" s="533">
        <f ca="1">(HLOOKUP(CONCATENATE(F$7,$E$5),BECO_Datos!$D$3:$HN$85,BECO_Datos!$A61,FALSE)+IFERROR(HLOOKUP(CONCATENATE(F$7,$E$5),BECO_Datos!$HP$3:$LT$85,BECO_Datos!$A61,FALSE),0))*$D$5</f>
        <v>8.0443767652397984</v>
      </c>
      <c r="G61" s="533">
        <f ca="1">(HLOOKUP(CONCATENATE(G$7,$E$5),BECO_Datos!$D$3:$HN$85,BECO_Datos!$A61,FALSE)+IFERROR(HLOOKUP(CONCATENATE(G$7,$E$5),BECO_Datos!$HP$3:$LT$85,BECO_Datos!$A61,FALSE),0))*$D$5</f>
        <v>7.2847031747051023</v>
      </c>
      <c r="H61" s="533">
        <f ca="1">(HLOOKUP(CONCATENATE(H$7,$E$5),BECO_Datos!$D$3:$HN$85,BECO_Datos!$A61,FALSE)+IFERROR(HLOOKUP(CONCATENATE(H$7,$E$5),BECO_Datos!$HP$3:$LT$85,BECO_Datos!$A61,FALSE),0))*$D$5</f>
        <v>8.1381083866154196</v>
      </c>
      <c r="I61" s="533">
        <f ca="1">(HLOOKUP(CONCATENATE(I$7,$E$5),BECO_Datos!$D$3:$HN$85,BECO_Datos!$A61,FALSE)+IFERROR(HLOOKUP(CONCATENATE(I$7,$E$5),BECO_Datos!$HP$3:$LT$85,BECO_Datos!$A61,FALSE),0))*$D$5</f>
        <v>9.976072751067937</v>
      </c>
      <c r="J61" s="533">
        <f ca="1">(HLOOKUP(CONCATENATE(J$7,$E$5),BECO_Datos!$D$3:$HN$85,BECO_Datos!$A61,FALSE)+IFERROR(HLOOKUP(CONCATENATE(J$7,$E$5),BECO_Datos!$HP$3:$LT$85,BECO_Datos!$A61,FALSE),0))*$D$5</f>
        <v>7.1656733927972622</v>
      </c>
      <c r="K61" s="533">
        <f ca="1">(HLOOKUP(CONCATENATE(K$7,$E$5),BECO_Datos!$D$3:$HN$85,BECO_Datos!$A61,FALSE)+IFERROR(HLOOKUP(CONCATENATE(K$7,$E$5),BECO_Datos!$HP$3:$LT$85,BECO_Datos!$A61,FALSE),0))*$D$5</f>
        <v>5.0096575371088958</v>
      </c>
      <c r="L61" s="533">
        <f ca="1">(HLOOKUP(CONCATENATE(L$7,$E$5),BECO_Datos!$D$3:$HN$85,BECO_Datos!$A61,FALSE)+IFERROR(HLOOKUP(CONCATENATE(L$7,$E$5),BECO_Datos!$HP$3:$LT$85,BECO_Datos!$A61,FALSE),0))*$D$5</f>
        <v>3.7506408629506298</v>
      </c>
      <c r="M61" s="533">
        <f ca="1">(HLOOKUP(CONCATENATE(M$7,$E$5),BECO_Datos!$D$3:$HN$85,BECO_Datos!$A61,FALSE)+IFERROR(HLOOKUP(CONCATENATE(M$7,$E$5),BECO_Datos!$HP$3:$LT$85,BECO_Datos!$A61,FALSE),0))*$D$5</f>
        <v>4.1158478818801818</v>
      </c>
    </row>
    <row r="62" spans="1:13" x14ac:dyDescent="0.25">
      <c r="A62" s="121"/>
      <c r="B62" s="536" t="s">
        <v>103</v>
      </c>
      <c r="C62" s="89">
        <f t="shared" ca="1" si="1"/>
        <v>86.426920219060477</v>
      </c>
      <c r="D62" s="534">
        <f ca="1">(HLOOKUP(CONCATENATE(D$7,$E$5),BECO_Datos!$D$3:$HN$85,BECO_Datos!$A62,FALSE)+IFERROR(HLOOKUP(CONCATENATE(D$7,$E$5),BECO_Datos!$HP$3:$LT$85,BECO_Datos!$A62,FALSE),0))*$D$5</f>
        <v>16.288259390744464</v>
      </c>
      <c r="E62" s="534">
        <f ca="1">(HLOOKUP(CONCATENATE(E$7,$E$5),BECO_Datos!$D$3:$HN$85,BECO_Datos!$A62,FALSE)+IFERROR(HLOOKUP(CONCATENATE(E$7,$E$5),BECO_Datos!$HP$3:$LT$85,BECO_Datos!$A62,FALSE),0))*$D$5</f>
        <v>5.4525231398666199</v>
      </c>
      <c r="F62" s="534">
        <f ca="1">(HLOOKUP(CONCATENATE(F$7,$E$5),BECO_Datos!$D$3:$HN$85,BECO_Datos!$A62,FALSE)+IFERROR(HLOOKUP(CONCATENATE(F$7,$E$5),BECO_Datos!$HP$3:$LT$85,BECO_Datos!$A62,FALSE),0))*$D$5</f>
        <v>8.8057576248676241</v>
      </c>
      <c r="G62" s="534">
        <f ca="1">(HLOOKUP(CONCATENATE(G$7,$E$5),BECO_Datos!$D$3:$HN$85,BECO_Datos!$A62,FALSE)+IFERROR(HLOOKUP(CONCATENATE(G$7,$E$5),BECO_Datos!$HP$3:$LT$85,BECO_Datos!$A62,FALSE),0))*$D$5</f>
        <v>15.731618317825214</v>
      </c>
      <c r="H62" s="534">
        <f ca="1">(HLOOKUP(CONCATENATE(H$7,$E$5),BECO_Datos!$D$3:$HN$85,BECO_Datos!$A62,FALSE)+IFERROR(HLOOKUP(CONCATENATE(H$7,$E$5),BECO_Datos!$HP$3:$LT$85,BECO_Datos!$A62,FALSE),0))*$D$5</f>
        <v>15.008566923419554</v>
      </c>
      <c r="I62" s="534">
        <f ca="1">(HLOOKUP(CONCATENATE(I$7,$E$5),BECO_Datos!$D$3:$HN$85,BECO_Datos!$A62,FALSE)+IFERROR(HLOOKUP(CONCATENATE(I$7,$E$5),BECO_Datos!$HP$3:$LT$85,BECO_Datos!$A62,FALSE),0))*$D$5</f>
        <v>16.643493673930969</v>
      </c>
      <c r="J62" s="534">
        <f ca="1">(HLOOKUP(CONCATENATE(J$7,$E$5),BECO_Datos!$D$3:$HN$85,BECO_Datos!$A62,FALSE)+IFERROR(HLOOKUP(CONCATENATE(J$7,$E$5),BECO_Datos!$HP$3:$LT$85,BECO_Datos!$A62,FALSE),0))*$D$5</f>
        <v>8.4967011484060233</v>
      </c>
      <c r="K62" s="534">
        <f ca="1">(HLOOKUP(CONCATENATE(K$7,$E$5),BECO_Datos!$D$3:$HN$85,BECO_Datos!$A62,FALSE)+IFERROR(HLOOKUP(CONCATENATE(K$7,$E$5),BECO_Datos!$HP$3:$LT$85,BECO_Datos!$A62,FALSE),0))*$D$5</f>
        <v>7.1306871172022399</v>
      </c>
      <c r="L62" s="534">
        <f ca="1">(HLOOKUP(CONCATENATE(L$7,$E$5),BECO_Datos!$D$3:$HN$85,BECO_Datos!$A62,FALSE)+IFERROR(HLOOKUP(CONCATENATE(L$7,$E$5),BECO_Datos!$HP$3:$LT$85,BECO_Datos!$A62,FALSE),0))*$D$5</f>
        <v>7.7849890785741298</v>
      </c>
      <c r="M62" s="534">
        <f ca="1">(HLOOKUP(CONCATENATE(M$7,$E$5),BECO_Datos!$D$3:$HN$85,BECO_Datos!$A62,FALSE)+IFERROR(HLOOKUP(CONCATENATE(M$7,$E$5),BECO_Datos!$HP$3:$LT$85,BECO_Datos!$A62,FALSE),0))*$D$5</f>
        <v>8.543028239793232</v>
      </c>
    </row>
    <row r="63" spans="1:13" x14ac:dyDescent="0.25">
      <c r="A63" s="121"/>
      <c r="B63" s="535" t="s">
        <v>104</v>
      </c>
      <c r="C63" s="86">
        <f t="shared" ca="1" si="1"/>
        <v>7.1421487535916359</v>
      </c>
      <c r="D63" s="533">
        <f ca="1">(HLOOKUP(CONCATENATE(D$7,$E$5),BECO_Datos!$D$3:$HN$85,BECO_Datos!$A63,FALSE)+IFERROR(HLOOKUP(CONCATENATE(D$7,$E$5),BECO_Datos!$HP$3:$LT$85,BECO_Datos!$A63,FALSE),0))*$D$5</f>
        <v>0.55294623682217603</v>
      </c>
      <c r="E63" s="533">
        <f ca="1">(HLOOKUP(CONCATENATE(E$7,$E$5),BECO_Datos!$D$3:$HN$85,BECO_Datos!$A63,FALSE)+IFERROR(HLOOKUP(CONCATENATE(E$7,$E$5),BECO_Datos!$HP$3:$LT$85,BECO_Datos!$A63,FALSE),0))*$D$5</f>
        <v>3.0967007406999709</v>
      </c>
      <c r="F63" s="533">
        <f ca="1">(HLOOKUP(CONCATENATE(F$7,$E$5),BECO_Datos!$D$3:$HN$85,BECO_Datos!$A63,FALSE)+IFERROR(HLOOKUP(CONCATENATE(F$7,$E$5),BECO_Datos!$HP$3:$LT$85,BECO_Datos!$A63,FALSE),0))*$D$5</f>
        <v>0.97424418942430902</v>
      </c>
      <c r="G63" s="533">
        <f ca="1">(HLOOKUP(CONCATENATE(G$7,$E$5),BECO_Datos!$D$3:$HN$85,BECO_Datos!$A63,FALSE)+IFERROR(HLOOKUP(CONCATENATE(G$7,$E$5),BECO_Datos!$HP$3:$LT$85,BECO_Datos!$A63,FALSE),0))*$D$5</f>
        <v>0.97522268394932632</v>
      </c>
      <c r="H63" s="533">
        <f ca="1">(HLOOKUP(CONCATENATE(H$7,$E$5),BECO_Datos!$D$3:$HN$85,BECO_Datos!$A63,FALSE)+IFERROR(HLOOKUP(CONCATENATE(H$7,$E$5),BECO_Datos!$HP$3:$LT$85,BECO_Datos!$A63,FALSE),0))*$D$5</f>
        <v>0.30346580722230887</v>
      </c>
      <c r="I63" s="533">
        <f ca="1">(HLOOKUP(CONCATENATE(I$7,$E$5),BECO_Datos!$D$3:$HN$85,BECO_Datos!$A63,FALSE)+IFERROR(HLOOKUP(CONCATENATE(I$7,$E$5),BECO_Datos!$HP$3:$LT$85,BECO_Datos!$A63,FALSE),0))*$D$5</f>
        <v>0.51995262455674707</v>
      </c>
      <c r="J63" s="533">
        <f ca="1">(HLOOKUP(CONCATENATE(J$7,$E$5),BECO_Datos!$D$3:$HN$85,BECO_Datos!$A63,FALSE)+IFERROR(HLOOKUP(CONCATENATE(J$7,$E$5),BECO_Datos!$HP$3:$LT$85,BECO_Datos!$A63,FALSE),0))*$D$5</f>
        <v>0.71961647091679848</v>
      </c>
      <c r="K63" s="533">
        <f ca="1">(HLOOKUP(CONCATENATE(K$7,$E$5),BECO_Datos!$D$3:$HN$85,BECO_Datos!$A63,FALSE)+IFERROR(HLOOKUP(CONCATENATE(K$7,$E$5),BECO_Datos!$HP$3:$LT$85,BECO_Datos!$A63,FALSE),0))*$D$5</f>
        <v>0.8455517740819225</v>
      </c>
      <c r="L63" s="533">
        <f ca="1">(HLOOKUP(CONCATENATE(L$7,$E$5),BECO_Datos!$D$3:$HN$85,BECO_Datos!$A63,FALSE)+IFERROR(HLOOKUP(CONCATENATE(L$7,$E$5),BECO_Datos!$HP$3:$LT$85,BECO_Datos!$A63,FALSE),0))*$D$5</f>
        <v>0.84599005808791983</v>
      </c>
      <c r="M63" s="533">
        <f ca="1">(HLOOKUP(CONCATENATE(M$7,$E$5),BECO_Datos!$D$3:$HN$85,BECO_Datos!$A63,FALSE)+IFERROR(HLOOKUP(CONCATENATE(M$7,$E$5),BECO_Datos!$HP$3:$LT$85,BECO_Datos!$A63,FALSE),0))*$D$5</f>
        <v>0.9283657155949594</v>
      </c>
    </row>
    <row r="64" spans="1:13" x14ac:dyDescent="0.25">
      <c r="A64" s="121"/>
      <c r="B64" s="536" t="s">
        <v>105</v>
      </c>
      <c r="C64" s="89">
        <f t="shared" ca="1" si="1"/>
        <v>12.518441054368621</v>
      </c>
      <c r="D64" s="534">
        <f ca="1">(HLOOKUP(CONCATENATE(D$7,$E$5),BECO_Datos!$D$3:$HN$85,BECO_Datos!$A64,FALSE)+IFERROR(HLOOKUP(CONCATENATE(D$7,$E$5),BECO_Datos!$HP$3:$LT$85,BECO_Datos!$A64,FALSE),0))*$D$5</f>
        <v>2.1598330036010638</v>
      </c>
      <c r="E64" s="534">
        <f ca="1">(HLOOKUP(CONCATENATE(E$7,$E$5),BECO_Datos!$D$3:$HN$85,BECO_Datos!$A64,FALSE)+IFERROR(HLOOKUP(CONCATENATE(E$7,$E$5),BECO_Datos!$HP$3:$LT$85,BECO_Datos!$A64,FALSE),0))*$D$5</f>
        <v>0.70925564086804704</v>
      </c>
      <c r="F64" s="534">
        <f ca="1">(HLOOKUP(CONCATENATE(F$7,$E$5),BECO_Datos!$D$3:$HN$85,BECO_Datos!$A64,FALSE)+IFERROR(HLOOKUP(CONCATENATE(F$7,$E$5),BECO_Datos!$HP$3:$LT$85,BECO_Datos!$A64,FALSE),0))*$D$5</f>
        <v>0.38661745654617941</v>
      </c>
      <c r="G64" s="534">
        <f ca="1">(HLOOKUP(CONCATENATE(G$7,$E$5),BECO_Datos!$D$3:$HN$85,BECO_Datos!$A64,FALSE)+IFERROR(HLOOKUP(CONCATENATE(G$7,$E$5),BECO_Datos!$HP$3:$LT$85,BECO_Datos!$A64,FALSE),0))*$D$5</f>
        <v>0.5911686792056664</v>
      </c>
      <c r="H64" s="534">
        <f ca="1">(HLOOKUP(CONCATENATE(H$7,$E$5),BECO_Datos!$D$3:$HN$85,BECO_Datos!$A64,FALSE)+IFERROR(HLOOKUP(CONCATENATE(H$7,$E$5),BECO_Datos!$HP$3:$LT$85,BECO_Datos!$A64,FALSE),0))*$D$5</f>
        <v>3.0762084152567684</v>
      </c>
      <c r="I64" s="534">
        <f ca="1">(HLOOKUP(CONCATENATE(I$7,$E$5),BECO_Datos!$D$3:$HN$85,BECO_Datos!$A64,FALSE)+IFERROR(HLOOKUP(CONCATENATE(I$7,$E$5),BECO_Datos!$HP$3:$LT$85,BECO_Datos!$A64,FALSE),0))*$D$5</f>
        <v>2.3281799288349085</v>
      </c>
      <c r="J64" s="534">
        <f ca="1">(HLOOKUP(CONCATENATE(J$7,$E$5),BECO_Datos!$D$3:$HN$85,BECO_Datos!$A64,FALSE)+IFERROR(HLOOKUP(CONCATENATE(J$7,$E$5),BECO_Datos!$HP$3:$LT$85,BECO_Datos!$A64,FALSE),0))*$D$5</f>
        <v>3.2671779300559884</v>
      </c>
      <c r="K64" s="534">
        <f ca="1">(HLOOKUP(CONCATENATE(K$7,$E$5),BECO_Datos!$D$3:$HN$85,BECO_Datos!$A64,FALSE)+IFERROR(HLOOKUP(CONCATENATE(K$7,$E$5),BECO_Datos!$HP$3:$LT$85,BECO_Datos!$A64,FALSE),0))*$D$5</f>
        <v>3.2125249337732482</v>
      </c>
      <c r="L64" s="534">
        <f ca="1">(HLOOKUP(CONCATENATE(L$7,$E$5),BECO_Datos!$D$3:$HN$85,BECO_Datos!$A64,FALSE)+IFERROR(HLOOKUP(CONCATENATE(L$7,$E$5),BECO_Datos!$HP$3:$LT$85,BECO_Datos!$A64,FALSE),0))*$D$5</f>
        <v>1.7456648105848649</v>
      </c>
      <c r="M64" s="534">
        <f ca="1">(HLOOKUP(CONCATENATE(M$7,$E$5),BECO_Datos!$D$3:$HN$85,BECO_Datos!$A64,FALSE)+IFERROR(HLOOKUP(CONCATENATE(M$7,$E$5),BECO_Datos!$HP$3:$LT$85,BECO_Datos!$A64,FALSE),0))*$D$5</f>
        <v>1.9156435061783363</v>
      </c>
    </row>
    <row r="65" spans="1:13" x14ac:dyDescent="0.25">
      <c r="A65" s="121"/>
      <c r="B65" s="535" t="s">
        <v>106</v>
      </c>
      <c r="C65" s="86">
        <f t="shared" ca="1" si="1"/>
        <v>25.652971820376944</v>
      </c>
      <c r="D65" s="533">
        <f ca="1">(HLOOKUP(CONCATENATE(D$7,$E$5),BECO_Datos!$D$3:$HN$85,BECO_Datos!$A65,FALSE)+IFERROR(HLOOKUP(CONCATENATE(D$7,$E$5),BECO_Datos!$HP$3:$LT$85,BECO_Datos!$A65,FALSE),0))*$D$5</f>
        <v>6.3275061945838296</v>
      </c>
      <c r="E65" s="533">
        <f ca="1">(HLOOKUP(CONCATENATE(E$7,$E$5),BECO_Datos!$D$3:$HN$85,BECO_Datos!$A65,FALSE)+IFERROR(HLOOKUP(CONCATENATE(E$7,$E$5),BECO_Datos!$HP$3:$LT$85,BECO_Datos!$A65,FALSE),0))*$D$5</f>
        <v>0.58910466731695788</v>
      </c>
      <c r="F65" s="533">
        <f ca="1">(HLOOKUP(CONCATENATE(F$7,$E$5),BECO_Datos!$D$3:$HN$85,BECO_Datos!$A65,FALSE)+IFERROR(HLOOKUP(CONCATENATE(F$7,$E$5),BECO_Datos!$HP$3:$LT$85,BECO_Datos!$A65,FALSE),0))*$D$5</f>
        <v>4.7125519442991992</v>
      </c>
      <c r="G65" s="533">
        <f ca="1">(HLOOKUP(CONCATENATE(G$7,$E$5),BECO_Datos!$D$3:$HN$85,BECO_Datos!$A65,FALSE)+IFERROR(HLOOKUP(CONCATENATE(G$7,$E$5),BECO_Datos!$HP$3:$LT$85,BECO_Datos!$A65,FALSE),0))*$D$5</f>
        <v>4.7183668518671409</v>
      </c>
      <c r="H65" s="533">
        <f ca="1">(HLOOKUP(CONCATENATE(H$7,$E$5),BECO_Datos!$D$3:$HN$85,BECO_Datos!$A65,FALSE)+IFERROR(HLOOKUP(CONCATENATE(H$7,$E$5),BECO_Datos!$HP$3:$LT$85,BECO_Datos!$A65,FALSE),0))*$D$5</f>
        <v>3.3903102541129897</v>
      </c>
      <c r="I65" s="533">
        <f ca="1">(HLOOKUP(CONCATENATE(I$7,$E$5),BECO_Datos!$D$3:$HN$85,BECO_Datos!$A65,FALSE)+IFERROR(HLOOKUP(CONCATENATE(I$7,$E$5),BECO_Datos!$HP$3:$LT$85,BECO_Datos!$A65,FALSE),0))*$D$5</f>
        <v>2.352958264150713</v>
      </c>
      <c r="J65" s="533">
        <f ca="1">(HLOOKUP(CONCATENATE(J$7,$E$5),BECO_Datos!$D$3:$HN$85,BECO_Datos!$A65,FALSE)+IFERROR(HLOOKUP(CONCATENATE(J$7,$E$5),BECO_Datos!$HP$3:$LT$85,BECO_Datos!$A65,FALSE),0))*$D$5</f>
        <v>3.562173644046116</v>
      </c>
      <c r="K65" s="533">
        <f ca="1">(HLOOKUP(CONCATENATE(K$7,$E$5),BECO_Datos!$D$3:$HN$85,BECO_Datos!$A65,FALSE)+IFERROR(HLOOKUP(CONCATENATE(K$7,$E$5),BECO_Datos!$HP$3:$LT$85,BECO_Datos!$A65,FALSE),0))*$D$5</f>
        <v>1.9246019005217618</v>
      </c>
      <c r="L65" s="533">
        <f ca="1">(HLOOKUP(CONCATENATE(L$7,$E$5),BECO_Datos!$D$3:$HN$85,BECO_Datos!$A65,FALSE)+IFERROR(HLOOKUP(CONCATENATE(L$7,$E$5),BECO_Datos!$HP$3:$LT$85,BECO_Datos!$A65,FALSE),0))*$D$5</f>
        <v>1.8775984890413711</v>
      </c>
      <c r="M65" s="533">
        <f ca="1">(HLOOKUP(CONCATENATE(M$7,$E$5),BECO_Datos!$D$3:$HN$85,BECO_Datos!$A65,FALSE)+IFERROR(HLOOKUP(CONCATENATE(M$7,$E$5),BECO_Datos!$HP$3:$LT$85,BECO_Datos!$A65,FALSE),0))*$D$5</f>
        <v>2.0604238172947356</v>
      </c>
    </row>
    <row r="66" spans="1:13" x14ac:dyDescent="0.25">
      <c r="A66" s="121"/>
      <c r="B66" s="536" t="s">
        <v>107</v>
      </c>
      <c r="C66" s="89">
        <f t="shared" ca="1" si="1"/>
        <v>46.019127529433831</v>
      </c>
      <c r="D66" s="534">
        <f ca="1">(HLOOKUP(CONCATENATE(D$7,$E$5),BECO_Datos!$D$3:$HN$85,BECO_Datos!$A66,FALSE)+IFERROR(HLOOKUP(CONCATENATE(D$7,$E$5),BECO_Datos!$HP$3:$LT$85,BECO_Datos!$A66,FALSE),0))*$D$5</f>
        <v>6.8992731620356356</v>
      </c>
      <c r="E66" s="534">
        <f ca="1">(HLOOKUP(CONCATENATE(E$7,$E$5),BECO_Datos!$D$3:$HN$85,BECO_Datos!$A66,FALSE)+IFERROR(HLOOKUP(CONCATENATE(E$7,$E$5),BECO_Datos!$HP$3:$LT$85,BECO_Datos!$A66,FALSE),0))*$D$5</f>
        <v>5.853186069907319</v>
      </c>
      <c r="F66" s="534">
        <f ca="1">(HLOOKUP(CONCATENATE(F$7,$E$5),BECO_Datos!$D$3:$HN$85,BECO_Datos!$A66,FALSE)+IFERROR(HLOOKUP(CONCATENATE(F$7,$E$5),BECO_Datos!$HP$3:$LT$85,BECO_Datos!$A66,FALSE),0))*$D$5</f>
        <v>4.9905208342888949</v>
      </c>
      <c r="G66" s="534">
        <f ca="1">(HLOOKUP(CONCATENATE(G$7,$E$5),BECO_Datos!$D$3:$HN$85,BECO_Datos!$A66,FALSE)+IFERROR(HLOOKUP(CONCATENATE(G$7,$E$5),BECO_Datos!$HP$3:$LT$85,BECO_Datos!$A66,FALSE),0))*$D$5</f>
        <v>5.5728320995128939</v>
      </c>
      <c r="H66" s="534">
        <f ca="1">(HLOOKUP(CONCATENATE(H$7,$E$5),BECO_Datos!$D$3:$HN$85,BECO_Datos!$A66,FALSE)+IFERROR(HLOOKUP(CONCATENATE(H$7,$E$5),BECO_Datos!$HP$3:$LT$85,BECO_Datos!$A66,FALSE),0))*$D$5</f>
        <v>5.3902460404097861</v>
      </c>
      <c r="I66" s="534">
        <f ca="1">(HLOOKUP(CONCATENATE(I$7,$E$5),BECO_Datos!$D$3:$HN$85,BECO_Datos!$A66,FALSE)+IFERROR(HLOOKUP(CONCATENATE(I$7,$E$5),BECO_Datos!$HP$3:$LT$85,BECO_Datos!$A66,FALSE),0))*$D$5</f>
        <v>8.9052328052520711</v>
      </c>
      <c r="J66" s="534">
        <f ca="1">(HLOOKUP(CONCATENATE(J$7,$E$5),BECO_Datos!$D$3:$HN$85,BECO_Datos!$A66,FALSE)+IFERROR(HLOOKUP(CONCATENATE(J$7,$E$5),BECO_Datos!$HP$3:$LT$85,BECO_Datos!$A66,FALSE),0))*$D$5</f>
        <v>8.4078365180272332</v>
      </c>
      <c r="K66" s="534">
        <f ca="1">(HLOOKUP(CONCATENATE(K$7,$E$5),BECO_Datos!$D$3:$HN$85,BECO_Datos!$A66,FALSE)+IFERROR(HLOOKUP(CONCATENATE(K$7,$E$5),BECO_Datos!$HP$3:$LT$85,BECO_Datos!$A66,FALSE),0))*$D$5</f>
        <v>6.6714062495222199</v>
      </c>
      <c r="L66" s="534">
        <f ca="1">(HLOOKUP(CONCATENATE(L$7,$E$5),BECO_Datos!$D$3:$HN$85,BECO_Datos!$A66,FALSE)+IFERROR(HLOOKUP(CONCATENATE(L$7,$E$5),BECO_Datos!$HP$3:$LT$85,BECO_Datos!$A66,FALSE),0))*$D$5</f>
        <v>3.6495603399860772</v>
      </c>
      <c r="M66" s="534">
        <f ca="1">(HLOOKUP(CONCATENATE(M$7,$E$5),BECO_Datos!$D$3:$HN$85,BECO_Datos!$A66,FALSE)+IFERROR(HLOOKUP(CONCATENATE(M$7,$E$5),BECO_Datos!$HP$3:$LT$85,BECO_Datos!$A66,FALSE),0))*$D$5</f>
        <v>4.0049249565602407</v>
      </c>
    </row>
    <row r="67" spans="1:13" x14ac:dyDescent="0.25">
      <c r="A67" s="121"/>
      <c r="B67" s="535" t="s">
        <v>108</v>
      </c>
      <c r="C67" s="86">
        <f t="shared" ca="1" si="1"/>
        <v>14.784007526253724</v>
      </c>
      <c r="D67" s="533">
        <f ca="1">(HLOOKUP(CONCATENATE(D$7,$E$5),BECO_Datos!$D$3:$HN$85,BECO_Datos!$A67,FALSE)+IFERROR(HLOOKUP(CONCATENATE(D$7,$E$5),BECO_Datos!$HP$3:$LT$85,BECO_Datos!$A67,FALSE),0))*$D$5</f>
        <v>2.19277055628433</v>
      </c>
      <c r="E67" s="533">
        <f ca="1">(HLOOKUP(CONCATENATE(E$7,$E$5),BECO_Datos!$D$3:$HN$85,BECO_Datos!$A67,FALSE)+IFERROR(HLOOKUP(CONCATENATE(E$7,$E$5),BECO_Datos!$HP$3:$LT$85,BECO_Datos!$A67,FALSE),0))*$D$5</f>
        <v>2.2679260706615749</v>
      </c>
      <c r="F67" s="533">
        <f ca="1">(HLOOKUP(CONCATENATE(F$7,$E$5),BECO_Datos!$D$3:$HN$85,BECO_Datos!$A67,FALSE)+IFERROR(HLOOKUP(CONCATENATE(F$7,$E$5),BECO_Datos!$HP$3:$LT$85,BECO_Datos!$A67,FALSE),0))*$D$5</f>
        <v>1.5149082814272568</v>
      </c>
      <c r="G67" s="533">
        <f ca="1">(HLOOKUP(CONCATENATE(G$7,$E$5),BECO_Datos!$D$3:$HN$85,BECO_Datos!$A67,FALSE)+IFERROR(HLOOKUP(CONCATENATE(G$7,$E$5),BECO_Datos!$HP$3:$LT$85,BECO_Datos!$A67,FALSE),0))*$D$5</f>
        <v>0.27585391484447547</v>
      </c>
      <c r="H67" s="533">
        <f ca="1">(HLOOKUP(CONCATENATE(H$7,$E$5),BECO_Datos!$D$3:$HN$85,BECO_Datos!$A67,FALSE)+IFERROR(HLOOKUP(CONCATENATE(H$7,$E$5),BECO_Datos!$HP$3:$LT$85,BECO_Datos!$A67,FALSE),0))*$D$5</f>
        <v>1.0386821309572225</v>
      </c>
      <c r="I67" s="533">
        <f ca="1">(HLOOKUP(CONCATENATE(I$7,$E$5),BECO_Datos!$D$3:$HN$85,BECO_Datos!$A67,FALSE)+IFERROR(HLOOKUP(CONCATENATE(I$7,$E$5),BECO_Datos!$HP$3:$LT$85,BECO_Datos!$A67,FALSE),0))*$D$5</f>
        <v>3.606603411072685</v>
      </c>
      <c r="J67" s="533">
        <f ca="1">(HLOOKUP(CONCATENATE(J$7,$E$5),BECO_Datos!$D$3:$HN$85,BECO_Datos!$A67,FALSE)+IFERROR(HLOOKUP(CONCATENATE(J$7,$E$5),BECO_Datos!$HP$3:$LT$85,BECO_Datos!$A67,FALSE),0))*$D$5</f>
        <v>3.8872631610061776</v>
      </c>
      <c r="K67" s="533">
        <f ca="1">(HLOOKUP(CONCATENATE(K$7,$E$5),BECO_Datos!$D$3:$HN$85,BECO_Datos!$A67,FALSE)+IFERROR(HLOOKUP(CONCATENATE(K$7,$E$5),BECO_Datos!$HP$3:$LT$85,BECO_Datos!$A67,FALSE),0))*$D$5</f>
        <v>3.0981990604414031</v>
      </c>
      <c r="L67" s="533">
        <f ca="1">(HLOOKUP(CONCATENATE(L$7,$E$5),BECO_Datos!$D$3:$HN$85,BECO_Datos!$A67,FALSE)+IFERROR(HLOOKUP(CONCATENATE(L$7,$E$5),BECO_Datos!$HP$3:$LT$85,BECO_Datos!$A67,FALSE),0))*$D$5</f>
        <v>2.9131056091179386</v>
      </c>
      <c r="M67" s="533">
        <f ca="1">(HLOOKUP(CONCATENATE(M$7,$E$5),BECO_Datos!$D$3:$HN$85,BECO_Datos!$A67,FALSE)+IFERROR(HLOOKUP(CONCATENATE(M$7,$E$5),BECO_Datos!$HP$3:$LT$85,BECO_Datos!$A67,FALSE),0))*$D$5</f>
        <v>3.1967602308766212</v>
      </c>
    </row>
    <row r="68" spans="1:13" x14ac:dyDescent="0.25">
      <c r="A68" s="121"/>
      <c r="B68" s="536" t="s">
        <v>109</v>
      </c>
      <c r="C68" s="89">
        <f t="shared" ca="1" si="1"/>
        <v>35.737407743764905</v>
      </c>
      <c r="D68" s="534">
        <f ca="1">(HLOOKUP(CONCATENATE(D$7,$E$5),BECO_Datos!$D$3:$HN$85,BECO_Datos!$A68,FALSE)+IFERROR(HLOOKUP(CONCATENATE(D$7,$E$5),BECO_Datos!$HP$3:$LT$85,BECO_Datos!$A68,FALSE),0))*$D$5</f>
        <v>1.9890857089855358</v>
      </c>
      <c r="E68" s="534">
        <f ca="1">(HLOOKUP(CONCATENATE(E$7,$E$5),BECO_Datos!$D$3:$HN$85,BECO_Datos!$A68,FALSE)+IFERROR(HLOOKUP(CONCATENATE(E$7,$E$5),BECO_Datos!$HP$3:$LT$85,BECO_Datos!$A68,FALSE),0))*$D$5</f>
        <v>2.1926380518174007</v>
      </c>
      <c r="F68" s="534">
        <f ca="1">(HLOOKUP(CONCATENATE(F$7,$E$5),BECO_Datos!$D$3:$HN$85,BECO_Datos!$A68,FALSE)+IFERROR(HLOOKUP(CONCATENATE(F$7,$E$5),BECO_Datos!$HP$3:$LT$85,BECO_Datos!$A68,FALSE),0))*$D$5</f>
        <v>5.6010963215740723</v>
      </c>
      <c r="G68" s="534">
        <f ca="1">(HLOOKUP(CONCATENATE(G$7,$E$5),BECO_Datos!$D$3:$HN$85,BECO_Datos!$A68,FALSE)+IFERROR(HLOOKUP(CONCATENATE(G$7,$E$5),BECO_Datos!$HP$3:$LT$85,BECO_Datos!$A68,FALSE),0))*$D$5</f>
        <v>6.9368585637127342</v>
      </c>
      <c r="H68" s="534">
        <f ca="1">(HLOOKUP(CONCATENATE(H$7,$E$5),BECO_Datos!$D$3:$HN$85,BECO_Datos!$A68,FALSE)+IFERROR(HLOOKUP(CONCATENATE(H$7,$E$5),BECO_Datos!$HP$3:$LT$85,BECO_Datos!$A68,FALSE),0))*$D$5</f>
        <v>6.8282660567384132</v>
      </c>
      <c r="I68" s="534">
        <f ca="1">(HLOOKUP(CONCATENATE(I$7,$E$5),BECO_Datos!$D$3:$HN$85,BECO_Datos!$A68,FALSE)+IFERROR(HLOOKUP(CONCATENATE(I$7,$E$5),BECO_Datos!$HP$3:$LT$85,BECO_Datos!$A68,FALSE),0))*$D$5</f>
        <v>6.7764822917972607</v>
      </c>
      <c r="J68" s="534">
        <f ca="1">(HLOOKUP(CONCATENATE(J$7,$E$5),BECO_Datos!$D$3:$HN$85,BECO_Datos!$A68,FALSE)+IFERROR(HLOOKUP(CONCATENATE(J$7,$E$5),BECO_Datos!$HP$3:$LT$85,BECO_Datos!$A68,FALSE),0))*$D$5</f>
        <v>5.4129807491394857</v>
      </c>
      <c r="K68" s="534">
        <f ca="1">(HLOOKUP(CONCATENATE(K$7,$E$5),BECO_Datos!$D$3:$HN$85,BECO_Datos!$A68,FALSE)+IFERROR(HLOOKUP(CONCATENATE(K$7,$E$5),BECO_Datos!$HP$3:$LT$85,BECO_Datos!$A68,FALSE),0))*$D$5</f>
        <v>7.7358044397150545</v>
      </c>
      <c r="L68" s="534">
        <f ca="1">(HLOOKUP(CONCATENATE(L$7,$E$5),BECO_Datos!$D$3:$HN$85,BECO_Datos!$A68,FALSE)+IFERROR(HLOOKUP(CONCATENATE(L$7,$E$5),BECO_Datos!$HP$3:$LT$85,BECO_Datos!$A68,FALSE),0))*$D$5</f>
        <v>3.4625506702177868</v>
      </c>
      <c r="M68" s="534">
        <f ca="1">(HLOOKUP(CONCATENATE(M$7,$E$5),BECO_Datos!$D$3:$HN$85,BECO_Datos!$A68,FALSE)+IFERROR(HLOOKUP(CONCATENATE(M$7,$E$5),BECO_Datos!$HP$3:$LT$85,BECO_Datos!$A68,FALSE),0))*$D$5</f>
        <v>3.7997058003327884</v>
      </c>
    </row>
    <row r="69" spans="1:13" x14ac:dyDescent="0.25">
      <c r="A69" s="121"/>
      <c r="B69" s="535" t="s">
        <v>110</v>
      </c>
      <c r="C69" s="86">
        <f t="shared" ca="1" si="1"/>
        <v>4.9802058711710036</v>
      </c>
      <c r="D69" s="533">
        <f ca="1">(HLOOKUP(CONCATENATE(D$7,$E$5),BECO_Datos!$D$3:$HN$85,BECO_Datos!$A69,FALSE)+IFERROR(HLOOKUP(CONCATENATE(D$7,$E$5),BECO_Datos!$HP$3:$LT$85,BECO_Datos!$A69,FALSE),0))*$D$5</f>
        <v>0.95081638040605498</v>
      </c>
      <c r="E69" s="533">
        <f ca="1">(HLOOKUP(CONCATENATE(E$7,$E$5),BECO_Datos!$D$3:$HN$85,BECO_Datos!$A69,FALSE)+IFERROR(HLOOKUP(CONCATENATE(E$7,$E$5),BECO_Datos!$HP$3:$LT$85,BECO_Datos!$A69,FALSE),0))*$D$5</f>
        <v>3.3696905205285094E-2</v>
      </c>
      <c r="F69" s="533">
        <f ca="1">(HLOOKUP(CONCATENATE(F$7,$E$5),BECO_Datos!$D$3:$HN$85,BECO_Datos!$A69,FALSE)+IFERROR(HLOOKUP(CONCATENATE(F$7,$E$5),BECO_Datos!$HP$3:$LT$85,BECO_Datos!$A69,FALSE),0))*$D$5</f>
        <v>0.65636597326059865</v>
      </c>
      <c r="G69" s="533">
        <f ca="1">(HLOOKUP(CONCATENATE(G$7,$E$5),BECO_Datos!$D$3:$HN$85,BECO_Datos!$A69,FALSE)+IFERROR(HLOOKUP(CONCATENATE(G$7,$E$5),BECO_Datos!$HP$3:$LT$85,BECO_Datos!$A69,FALSE),0))*$D$5</f>
        <v>0.71363338460236947</v>
      </c>
      <c r="H69" s="533">
        <f ca="1">(HLOOKUP(CONCATENATE(H$7,$E$5),BECO_Datos!$D$3:$HN$85,BECO_Datos!$A69,FALSE)+IFERROR(HLOOKUP(CONCATENATE(H$7,$E$5),BECO_Datos!$HP$3:$LT$85,BECO_Datos!$A69,FALSE),0))*$D$5</f>
        <v>0.67629260655652501</v>
      </c>
      <c r="I69" s="533">
        <f ca="1">(HLOOKUP(CONCATENATE(I$7,$E$5),BECO_Datos!$D$3:$HN$85,BECO_Datos!$A69,FALSE)+IFERROR(HLOOKUP(CONCATENATE(I$7,$E$5),BECO_Datos!$HP$3:$LT$85,BECO_Datos!$A69,FALSE),0))*$D$5</f>
        <v>0.34163219002363682</v>
      </c>
      <c r="J69" s="533">
        <f ca="1">(HLOOKUP(CONCATENATE(J$7,$E$5),BECO_Datos!$D$3:$HN$85,BECO_Datos!$A69,FALSE)+IFERROR(HLOOKUP(CONCATENATE(J$7,$E$5),BECO_Datos!$HP$3:$LT$85,BECO_Datos!$A69,FALSE),0))*$D$5</f>
        <v>1.6077684311165337</v>
      </c>
      <c r="K69" s="533">
        <f ca="1">(HLOOKUP(CONCATENATE(K$7,$E$5),BECO_Datos!$D$3:$HN$85,BECO_Datos!$A69,FALSE)+IFERROR(HLOOKUP(CONCATENATE(K$7,$E$5),BECO_Datos!$HP$3:$LT$85,BECO_Datos!$A69,FALSE),0))*$D$5</f>
        <v>1.6552559935337821</v>
      </c>
      <c r="L69" s="533">
        <f ca="1">(HLOOKUP(CONCATENATE(L$7,$E$5),BECO_Datos!$D$3:$HN$85,BECO_Datos!$A69,FALSE)+IFERROR(HLOOKUP(CONCATENATE(L$7,$E$5),BECO_Datos!$HP$3:$LT$85,BECO_Datos!$A69,FALSE),0))*$D$5</f>
        <v>1.8546497346343234</v>
      </c>
      <c r="M69" s="533">
        <f ca="1">(HLOOKUP(CONCATENATE(M$7,$E$5),BECO_Datos!$D$3:$HN$85,BECO_Datos!$A69,FALSE)+IFERROR(HLOOKUP(CONCATENATE(M$7,$E$5),BECO_Datos!$HP$3:$LT$85,BECO_Datos!$A69,FALSE),0))*$D$5</f>
        <v>2.0352404991180841</v>
      </c>
    </row>
    <row r="70" spans="1:13" x14ac:dyDescent="0.25">
      <c r="A70" s="121"/>
      <c r="B70" s="583" t="s">
        <v>21</v>
      </c>
      <c r="C70" s="89">
        <f t="shared" ca="1" si="1"/>
        <v>0</v>
      </c>
      <c r="D70" s="534">
        <f t="shared" ref="D70" ca="1" si="14">D71+D78+D79+D80+D81</f>
        <v>0</v>
      </c>
      <c r="E70" s="534">
        <f t="shared" ref="E70:M70" ca="1" si="15">E71+E78+E79+E80+E81</f>
        <v>0</v>
      </c>
      <c r="F70" s="534">
        <f t="shared" ca="1" si="15"/>
        <v>0</v>
      </c>
      <c r="G70" s="534">
        <f t="shared" ca="1" si="15"/>
        <v>0</v>
      </c>
      <c r="H70" s="534">
        <f t="shared" ca="1" si="15"/>
        <v>0</v>
      </c>
      <c r="I70" s="534">
        <f t="shared" ca="1" si="15"/>
        <v>0</v>
      </c>
      <c r="J70" s="534">
        <f t="shared" ca="1" si="15"/>
        <v>0</v>
      </c>
      <c r="K70" s="534">
        <f t="shared" ca="1" si="15"/>
        <v>0</v>
      </c>
      <c r="L70" s="534">
        <f t="shared" ca="1" si="15"/>
        <v>0</v>
      </c>
      <c r="M70" s="534">
        <f t="shared" ca="1" si="15"/>
        <v>0</v>
      </c>
    </row>
    <row r="71" spans="1:13" x14ac:dyDescent="0.25">
      <c r="A71" s="121"/>
      <c r="B71" s="535" t="s">
        <v>143</v>
      </c>
      <c r="C71" s="86">
        <f t="shared" ca="1" si="1"/>
        <v>0</v>
      </c>
      <c r="D71" s="533">
        <f t="shared" ref="D71" ca="1" si="16">SUM(D72:D77)</f>
        <v>0</v>
      </c>
      <c r="E71" s="533">
        <f t="shared" ref="E71:M71" ca="1" si="17">SUM(E72:E77)</f>
        <v>0</v>
      </c>
      <c r="F71" s="533">
        <f t="shared" ca="1" si="17"/>
        <v>0</v>
      </c>
      <c r="G71" s="533">
        <f t="shared" ca="1" si="17"/>
        <v>0</v>
      </c>
      <c r="H71" s="533">
        <f t="shared" ca="1" si="17"/>
        <v>0</v>
      </c>
      <c r="I71" s="533">
        <f t="shared" ca="1" si="17"/>
        <v>0</v>
      </c>
      <c r="J71" s="533">
        <f t="shared" ca="1" si="17"/>
        <v>0</v>
      </c>
      <c r="K71" s="533">
        <f t="shared" ca="1" si="17"/>
        <v>0</v>
      </c>
      <c r="L71" s="533">
        <f t="shared" ca="1" si="17"/>
        <v>0</v>
      </c>
      <c r="M71" s="533">
        <f t="shared" ca="1" si="17"/>
        <v>0</v>
      </c>
    </row>
    <row r="72" spans="1:13" x14ac:dyDescent="0.25">
      <c r="A72" s="121"/>
      <c r="B72" s="584" t="s">
        <v>144</v>
      </c>
      <c r="C72" s="89">
        <f t="shared" ca="1" si="1"/>
        <v>0</v>
      </c>
      <c r="D72" s="532">
        <f ca="1">(HLOOKUP(CONCATENATE(D$7,$E$5),BECO_Datos!$D$3:$HN$85,BECO_Datos!$A72,FALSE)+IFERROR(HLOOKUP(CONCATENATE(D$7,$E$5),BECO_Datos!$HP$3:$LT$85,BECO_Datos!$A72,FALSE),0))*$D$5</f>
        <v>0</v>
      </c>
      <c r="E72" s="532">
        <f ca="1">(HLOOKUP(CONCATENATE(E$7,$E$5),BECO_Datos!$D$3:$HN$85,BECO_Datos!$A72,FALSE)+IFERROR(HLOOKUP(CONCATENATE(E$7,$E$5),BECO_Datos!$HP$3:$LT$85,BECO_Datos!$A72,FALSE),0))*$D$5</f>
        <v>0</v>
      </c>
      <c r="F72" s="532">
        <f ca="1">(HLOOKUP(CONCATENATE(F$7,$E$5),BECO_Datos!$D$3:$HN$85,BECO_Datos!$A72,FALSE)+IFERROR(HLOOKUP(CONCATENATE(F$7,$E$5),BECO_Datos!$HP$3:$LT$85,BECO_Datos!$A72,FALSE),0))*$D$5</f>
        <v>0</v>
      </c>
      <c r="G72" s="532">
        <f ca="1">(HLOOKUP(CONCATENATE(G$7,$E$5),BECO_Datos!$D$3:$HN$85,BECO_Datos!$A72,FALSE)+IFERROR(HLOOKUP(CONCATENATE(G$7,$E$5),BECO_Datos!$HP$3:$LT$85,BECO_Datos!$A72,FALSE),0))*$D$5</f>
        <v>0</v>
      </c>
      <c r="H72" s="532">
        <f ca="1">(HLOOKUP(CONCATENATE(H$7,$E$5),BECO_Datos!$D$3:$HN$85,BECO_Datos!$A72,FALSE)+IFERROR(HLOOKUP(CONCATENATE(H$7,$E$5),BECO_Datos!$HP$3:$LT$85,BECO_Datos!$A72,FALSE),0))*$D$5</f>
        <v>0</v>
      </c>
      <c r="I72" s="532">
        <f ca="1">(HLOOKUP(CONCATENATE(I$7,$E$5),BECO_Datos!$D$3:$HN$85,BECO_Datos!$A72,FALSE)+IFERROR(HLOOKUP(CONCATENATE(I$7,$E$5),BECO_Datos!$HP$3:$LT$85,BECO_Datos!$A72,FALSE),0))*$D$5</f>
        <v>0</v>
      </c>
      <c r="J72" s="532">
        <f ca="1">(HLOOKUP(CONCATENATE(J$7,$E$5),BECO_Datos!$D$3:$HN$85,BECO_Datos!$A72,FALSE)+IFERROR(HLOOKUP(CONCATENATE(J$7,$E$5),BECO_Datos!$HP$3:$LT$85,BECO_Datos!$A72,FALSE),0))*$D$5</f>
        <v>0</v>
      </c>
      <c r="K72" s="532">
        <f ca="1">(HLOOKUP(CONCATENATE(K$7,$E$5),BECO_Datos!$D$3:$HN$85,BECO_Datos!$A72,FALSE)+IFERROR(HLOOKUP(CONCATENATE(K$7,$E$5),BECO_Datos!$HP$3:$LT$85,BECO_Datos!$A72,FALSE),0))*$D$5</f>
        <v>0</v>
      </c>
      <c r="L72" s="532">
        <f ca="1">(HLOOKUP(CONCATENATE(L$7,$E$5),BECO_Datos!$D$3:$HN$85,BECO_Datos!$A72,FALSE)+IFERROR(HLOOKUP(CONCATENATE(L$7,$E$5),BECO_Datos!$HP$3:$LT$85,BECO_Datos!$A72,FALSE),0))*$D$5</f>
        <v>0</v>
      </c>
      <c r="M72" s="532">
        <f ca="1">(HLOOKUP(CONCATENATE(M$7,$E$5),BECO_Datos!$D$3:$HN$85,BECO_Datos!$A72,FALSE)+IFERROR(HLOOKUP(CONCATENATE(M$7,$E$5),BECO_Datos!$HP$3:$LT$85,BECO_Datos!$A72,FALSE),0))*$D$5</f>
        <v>0</v>
      </c>
    </row>
    <row r="73" spans="1:13" x14ac:dyDescent="0.25">
      <c r="A73" s="121"/>
      <c r="B73" s="585" t="s">
        <v>145</v>
      </c>
      <c r="C73" s="86">
        <f t="shared" ca="1" si="1"/>
        <v>0</v>
      </c>
      <c r="D73" s="533">
        <f ca="1">(HLOOKUP(CONCATENATE(D$7,$E$5),BECO_Datos!$D$3:$HN$85,BECO_Datos!$A73,FALSE)+IFERROR(HLOOKUP(CONCATENATE(D$7,$E$5),BECO_Datos!$HP$3:$LT$85,BECO_Datos!$A73,FALSE),0))*$D$5</f>
        <v>0</v>
      </c>
      <c r="E73" s="533">
        <f ca="1">(HLOOKUP(CONCATENATE(E$7,$E$5),BECO_Datos!$D$3:$HN$85,BECO_Datos!$A73,FALSE)+IFERROR(HLOOKUP(CONCATENATE(E$7,$E$5),BECO_Datos!$HP$3:$LT$85,BECO_Datos!$A73,FALSE),0))*$D$5</f>
        <v>0</v>
      </c>
      <c r="F73" s="533">
        <f ca="1">(HLOOKUP(CONCATENATE(F$7,$E$5),BECO_Datos!$D$3:$HN$85,BECO_Datos!$A73,FALSE)+IFERROR(HLOOKUP(CONCATENATE(F$7,$E$5),BECO_Datos!$HP$3:$LT$85,BECO_Datos!$A73,FALSE),0))*$D$5</f>
        <v>0</v>
      </c>
      <c r="G73" s="533">
        <f ca="1">(HLOOKUP(CONCATENATE(G$7,$E$5),BECO_Datos!$D$3:$HN$85,BECO_Datos!$A73,FALSE)+IFERROR(HLOOKUP(CONCATENATE(G$7,$E$5),BECO_Datos!$HP$3:$LT$85,BECO_Datos!$A73,FALSE),0))*$D$5</f>
        <v>0</v>
      </c>
      <c r="H73" s="533">
        <f ca="1">(HLOOKUP(CONCATENATE(H$7,$E$5),BECO_Datos!$D$3:$HN$85,BECO_Datos!$A73,FALSE)+IFERROR(HLOOKUP(CONCATENATE(H$7,$E$5),BECO_Datos!$HP$3:$LT$85,BECO_Datos!$A73,FALSE),0))*$D$5</f>
        <v>0</v>
      </c>
      <c r="I73" s="533">
        <f ca="1">(HLOOKUP(CONCATENATE(I$7,$E$5),BECO_Datos!$D$3:$HN$85,BECO_Datos!$A73,FALSE)+IFERROR(HLOOKUP(CONCATENATE(I$7,$E$5),BECO_Datos!$HP$3:$LT$85,BECO_Datos!$A73,FALSE),0))*$D$5</f>
        <v>0</v>
      </c>
      <c r="J73" s="533">
        <f ca="1">(HLOOKUP(CONCATENATE(J$7,$E$5),BECO_Datos!$D$3:$HN$85,BECO_Datos!$A73,FALSE)+IFERROR(HLOOKUP(CONCATENATE(J$7,$E$5),BECO_Datos!$HP$3:$LT$85,BECO_Datos!$A73,FALSE),0))*$D$5</f>
        <v>0</v>
      </c>
      <c r="K73" s="533">
        <f ca="1">(HLOOKUP(CONCATENATE(K$7,$E$5),BECO_Datos!$D$3:$HN$85,BECO_Datos!$A73,FALSE)+IFERROR(HLOOKUP(CONCATENATE(K$7,$E$5),BECO_Datos!$HP$3:$LT$85,BECO_Datos!$A73,FALSE),0))*$D$5</f>
        <v>0</v>
      </c>
      <c r="L73" s="533">
        <f ca="1">(HLOOKUP(CONCATENATE(L$7,$E$5),BECO_Datos!$D$3:$HN$85,BECO_Datos!$A73,FALSE)+IFERROR(HLOOKUP(CONCATENATE(L$7,$E$5),BECO_Datos!$HP$3:$LT$85,BECO_Datos!$A73,FALSE),0))*$D$5</f>
        <v>0</v>
      </c>
      <c r="M73" s="533">
        <f ca="1">(HLOOKUP(CONCATENATE(M$7,$E$5),BECO_Datos!$D$3:$HN$85,BECO_Datos!$A73,FALSE)+IFERROR(HLOOKUP(CONCATENATE(M$7,$E$5),BECO_Datos!$HP$3:$LT$85,BECO_Datos!$A73,FALSE),0))*$D$5</f>
        <v>0</v>
      </c>
    </row>
    <row r="74" spans="1:13" x14ac:dyDescent="0.25">
      <c r="A74" s="121"/>
      <c r="B74" s="584" t="s">
        <v>146</v>
      </c>
      <c r="C74" s="89">
        <f t="shared" ref="C74:C85" ca="1" si="18">_xlfn.AGGREGATE(9,6,D74:J74)</f>
        <v>0</v>
      </c>
      <c r="D74" s="532">
        <f ca="1">(HLOOKUP(CONCATENATE(D$7,$E$5),BECO_Datos!$D$3:$HN$85,BECO_Datos!$A74,FALSE)+IFERROR(HLOOKUP(CONCATENATE(D$7,$E$5),BECO_Datos!$HP$3:$LT$85,BECO_Datos!$A74,FALSE),0))*$D$5</f>
        <v>0</v>
      </c>
      <c r="E74" s="532">
        <f ca="1">(HLOOKUP(CONCATENATE(E$7,$E$5),BECO_Datos!$D$3:$HN$85,BECO_Datos!$A74,FALSE)+IFERROR(HLOOKUP(CONCATENATE(E$7,$E$5),BECO_Datos!$HP$3:$LT$85,BECO_Datos!$A74,FALSE),0))*$D$5</f>
        <v>0</v>
      </c>
      <c r="F74" s="532">
        <f ca="1">(HLOOKUP(CONCATENATE(F$7,$E$5),BECO_Datos!$D$3:$HN$85,BECO_Datos!$A74,FALSE)+IFERROR(HLOOKUP(CONCATENATE(F$7,$E$5),BECO_Datos!$HP$3:$LT$85,BECO_Datos!$A74,FALSE),0))*$D$5</f>
        <v>0</v>
      </c>
      <c r="G74" s="532">
        <f ca="1">(HLOOKUP(CONCATENATE(G$7,$E$5),BECO_Datos!$D$3:$HN$85,BECO_Datos!$A74,FALSE)+IFERROR(HLOOKUP(CONCATENATE(G$7,$E$5),BECO_Datos!$HP$3:$LT$85,BECO_Datos!$A74,FALSE),0))*$D$5</f>
        <v>0</v>
      </c>
      <c r="H74" s="532">
        <f ca="1">(HLOOKUP(CONCATENATE(H$7,$E$5),BECO_Datos!$D$3:$HN$85,BECO_Datos!$A74,FALSE)+IFERROR(HLOOKUP(CONCATENATE(H$7,$E$5),BECO_Datos!$HP$3:$LT$85,BECO_Datos!$A74,FALSE),0))*$D$5</f>
        <v>0</v>
      </c>
      <c r="I74" s="532">
        <f ca="1">(HLOOKUP(CONCATENATE(I$7,$E$5),BECO_Datos!$D$3:$HN$85,BECO_Datos!$A74,FALSE)+IFERROR(HLOOKUP(CONCATENATE(I$7,$E$5),BECO_Datos!$HP$3:$LT$85,BECO_Datos!$A74,FALSE),0))*$D$5</f>
        <v>0</v>
      </c>
      <c r="J74" s="532">
        <f ca="1">(HLOOKUP(CONCATENATE(J$7,$E$5),BECO_Datos!$D$3:$HN$85,BECO_Datos!$A74,FALSE)+IFERROR(HLOOKUP(CONCATENATE(J$7,$E$5),BECO_Datos!$HP$3:$LT$85,BECO_Datos!$A74,FALSE),0))*$D$5</f>
        <v>0</v>
      </c>
      <c r="K74" s="532">
        <f ca="1">(HLOOKUP(CONCATENATE(K$7,$E$5),BECO_Datos!$D$3:$HN$85,BECO_Datos!$A74,FALSE)+IFERROR(HLOOKUP(CONCATENATE(K$7,$E$5),BECO_Datos!$HP$3:$LT$85,BECO_Datos!$A74,FALSE),0))*$D$5</f>
        <v>0</v>
      </c>
      <c r="L74" s="532">
        <f ca="1">(HLOOKUP(CONCATENATE(L$7,$E$5),BECO_Datos!$D$3:$HN$85,BECO_Datos!$A74,FALSE)+IFERROR(HLOOKUP(CONCATENATE(L$7,$E$5),BECO_Datos!$HP$3:$LT$85,BECO_Datos!$A74,FALSE),0))*$D$5</f>
        <v>0</v>
      </c>
      <c r="M74" s="532">
        <f ca="1">(HLOOKUP(CONCATENATE(M$7,$E$5),BECO_Datos!$D$3:$HN$85,BECO_Datos!$A74,FALSE)+IFERROR(HLOOKUP(CONCATENATE(M$7,$E$5),BECO_Datos!$HP$3:$LT$85,BECO_Datos!$A74,FALSE),0))*$D$5</f>
        <v>0</v>
      </c>
    </row>
    <row r="75" spans="1:13" x14ac:dyDescent="0.25">
      <c r="A75" s="121"/>
      <c r="B75" s="585" t="s">
        <v>147</v>
      </c>
      <c r="C75" s="86">
        <f t="shared" ca="1" si="18"/>
        <v>0</v>
      </c>
      <c r="D75" s="533">
        <f ca="1">(HLOOKUP(CONCATENATE(D$7,$E$5),BECO_Datos!$D$3:$HN$85,BECO_Datos!$A75,FALSE)+IFERROR(HLOOKUP(CONCATENATE(D$7,$E$5),BECO_Datos!$HP$3:$LT$85,BECO_Datos!$A75,FALSE),0))*$D$5</f>
        <v>0</v>
      </c>
      <c r="E75" s="533">
        <f ca="1">(HLOOKUP(CONCATENATE(E$7,$E$5),BECO_Datos!$D$3:$HN$85,BECO_Datos!$A75,FALSE)+IFERROR(HLOOKUP(CONCATENATE(E$7,$E$5),BECO_Datos!$HP$3:$LT$85,BECO_Datos!$A75,FALSE),0))*$D$5</f>
        <v>0</v>
      </c>
      <c r="F75" s="533">
        <f ca="1">(HLOOKUP(CONCATENATE(F$7,$E$5),BECO_Datos!$D$3:$HN$85,BECO_Datos!$A75,FALSE)+IFERROR(HLOOKUP(CONCATENATE(F$7,$E$5),BECO_Datos!$HP$3:$LT$85,BECO_Datos!$A75,FALSE),0))*$D$5</f>
        <v>0</v>
      </c>
      <c r="G75" s="533">
        <f ca="1">(HLOOKUP(CONCATENATE(G$7,$E$5),BECO_Datos!$D$3:$HN$85,BECO_Datos!$A75,FALSE)+IFERROR(HLOOKUP(CONCATENATE(G$7,$E$5),BECO_Datos!$HP$3:$LT$85,BECO_Datos!$A75,FALSE),0))*$D$5</f>
        <v>0</v>
      </c>
      <c r="H75" s="533">
        <f ca="1">(HLOOKUP(CONCATENATE(H$7,$E$5),BECO_Datos!$D$3:$HN$85,BECO_Datos!$A75,FALSE)+IFERROR(HLOOKUP(CONCATENATE(H$7,$E$5),BECO_Datos!$HP$3:$LT$85,BECO_Datos!$A75,FALSE),0))*$D$5</f>
        <v>0</v>
      </c>
      <c r="I75" s="533">
        <f ca="1">(HLOOKUP(CONCATENATE(I$7,$E$5),BECO_Datos!$D$3:$HN$85,BECO_Datos!$A75,FALSE)+IFERROR(HLOOKUP(CONCATENATE(I$7,$E$5),BECO_Datos!$HP$3:$LT$85,BECO_Datos!$A75,FALSE),0))*$D$5</f>
        <v>0</v>
      </c>
      <c r="J75" s="533">
        <f ca="1">(HLOOKUP(CONCATENATE(J$7,$E$5),BECO_Datos!$D$3:$HN$85,BECO_Datos!$A75,FALSE)+IFERROR(HLOOKUP(CONCATENATE(J$7,$E$5),BECO_Datos!$HP$3:$LT$85,BECO_Datos!$A75,FALSE),0))*$D$5</f>
        <v>0</v>
      </c>
      <c r="K75" s="533">
        <f ca="1">(HLOOKUP(CONCATENATE(K$7,$E$5),BECO_Datos!$D$3:$HN$85,BECO_Datos!$A75,FALSE)+IFERROR(HLOOKUP(CONCATENATE(K$7,$E$5),BECO_Datos!$HP$3:$LT$85,BECO_Datos!$A75,FALSE),0))*$D$5</f>
        <v>0</v>
      </c>
      <c r="L75" s="533">
        <f ca="1">(HLOOKUP(CONCATENATE(L$7,$E$5),BECO_Datos!$D$3:$HN$85,BECO_Datos!$A75,FALSE)+IFERROR(HLOOKUP(CONCATENATE(L$7,$E$5),BECO_Datos!$HP$3:$LT$85,BECO_Datos!$A75,FALSE),0))*$D$5</f>
        <v>0</v>
      </c>
      <c r="M75" s="533">
        <f ca="1">(HLOOKUP(CONCATENATE(M$7,$E$5),BECO_Datos!$D$3:$HN$85,BECO_Datos!$A75,FALSE)+IFERROR(HLOOKUP(CONCATENATE(M$7,$E$5),BECO_Datos!$HP$3:$LT$85,BECO_Datos!$A75,FALSE),0))*$D$5</f>
        <v>0</v>
      </c>
    </row>
    <row r="76" spans="1:13" x14ac:dyDescent="0.25">
      <c r="A76" s="121"/>
      <c r="B76" s="584" t="s">
        <v>148</v>
      </c>
      <c r="C76" s="89">
        <f t="shared" ca="1" si="18"/>
        <v>0</v>
      </c>
      <c r="D76" s="532">
        <f ca="1">(HLOOKUP(CONCATENATE(D$7,$E$5),BECO_Datos!$D$3:$HN$85,BECO_Datos!$A76,FALSE)+IFERROR(HLOOKUP(CONCATENATE(D$7,$E$5),BECO_Datos!$HP$3:$LT$85,BECO_Datos!$A76,FALSE),0))*$D$5</f>
        <v>0</v>
      </c>
      <c r="E76" s="532">
        <f ca="1">(HLOOKUP(CONCATENATE(E$7,$E$5),BECO_Datos!$D$3:$HN$85,BECO_Datos!$A76,FALSE)+IFERROR(HLOOKUP(CONCATENATE(E$7,$E$5),BECO_Datos!$HP$3:$LT$85,BECO_Datos!$A76,FALSE),0))*$D$5</f>
        <v>0</v>
      </c>
      <c r="F76" s="532">
        <f ca="1">(HLOOKUP(CONCATENATE(F$7,$E$5),BECO_Datos!$D$3:$HN$85,BECO_Datos!$A76,FALSE)+IFERROR(HLOOKUP(CONCATENATE(F$7,$E$5),BECO_Datos!$HP$3:$LT$85,BECO_Datos!$A76,FALSE),0))*$D$5</f>
        <v>0</v>
      </c>
      <c r="G76" s="532">
        <f ca="1">(HLOOKUP(CONCATENATE(G$7,$E$5),BECO_Datos!$D$3:$HN$85,BECO_Datos!$A76,FALSE)+IFERROR(HLOOKUP(CONCATENATE(G$7,$E$5),BECO_Datos!$HP$3:$LT$85,BECO_Datos!$A76,FALSE),0))*$D$5</f>
        <v>0</v>
      </c>
      <c r="H76" s="532">
        <f ca="1">(HLOOKUP(CONCATENATE(H$7,$E$5),BECO_Datos!$D$3:$HN$85,BECO_Datos!$A76,FALSE)+IFERROR(HLOOKUP(CONCATENATE(H$7,$E$5),BECO_Datos!$HP$3:$LT$85,BECO_Datos!$A76,FALSE),0))*$D$5</f>
        <v>0</v>
      </c>
      <c r="I76" s="532">
        <f ca="1">(HLOOKUP(CONCATENATE(I$7,$E$5),BECO_Datos!$D$3:$HN$85,BECO_Datos!$A76,FALSE)+IFERROR(HLOOKUP(CONCATENATE(I$7,$E$5),BECO_Datos!$HP$3:$LT$85,BECO_Datos!$A76,FALSE),0))*$D$5</f>
        <v>0</v>
      </c>
      <c r="J76" s="532">
        <f ca="1">(HLOOKUP(CONCATENATE(J$7,$E$5),BECO_Datos!$D$3:$HN$85,BECO_Datos!$A76,FALSE)+IFERROR(HLOOKUP(CONCATENATE(J$7,$E$5),BECO_Datos!$HP$3:$LT$85,BECO_Datos!$A76,FALSE),0))*$D$5</f>
        <v>0</v>
      </c>
      <c r="K76" s="532">
        <f ca="1">(HLOOKUP(CONCATENATE(K$7,$E$5),BECO_Datos!$D$3:$HN$85,BECO_Datos!$A76,FALSE)+IFERROR(HLOOKUP(CONCATENATE(K$7,$E$5),BECO_Datos!$HP$3:$LT$85,BECO_Datos!$A76,FALSE),0))*$D$5</f>
        <v>0</v>
      </c>
      <c r="L76" s="532">
        <f ca="1">(HLOOKUP(CONCATENATE(L$7,$E$5),BECO_Datos!$D$3:$HN$85,BECO_Datos!$A76,FALSE)+IFERROR(HLOOKUP(CONCATENATE(L$7,$E$5),BECO_Datos!$HP$3:$LT$85,BECO_Datos!$A76,FALSE),0))*$D$5</f>
        <v>0</v>
      </c>
      <c r="M76" s="532">
        <f ca="1">(HLOOKUP(CONCATENATE(M$7,$E$5),BECO_Datos!$D$3:$HN$85,BECO_Datos!$A76,FALSE)+IFERROR(HLOOKUP(CONCATENATE(M$7,$E$5),BECO_Datos!$HP$3:$LT$85,BECO_Datos!$A76,FALSE),0))*$D$5</f>
        <v>0</v>
      </c>
    </row>
    <row r="77" spans="1:13" x14ac:dyDescent="0.25">
      <c r="A77" s="121"/>
      <c r="B77" s="585" t="s">
        <v>149</v>
      </c>
      <c r="C77" s="86">
        <f t="shared" ca="1" si="18"/>
        <v>0</v>
      </c>
      <c r="D77" s="533">
        <f ca="1">(HLOOKUP(CONCATENATE(D$7,$E$5),BECO_Datos!$D$3:$HN$85,BECO_Datos!$A77,FALSE)+IFERROR(HLOOKUP(CONCATENATE(D$7,$E$5),BECO_Datos!$HP$3:$LT$85,BECO_Datos!$A77,FALSE),0))*$D$5</f>
        <v>0</v>
      </c>
      <c r="E77" s="533">
        <f ca="1">(HLOOKUP(CONCATENATE(E$7,$E$5),BECO_Datos!$D$3:$HN$85,BECO_Datos!$A77,FALSE)+IFERROR(HLOOKUP(CONCATENATE(E$7,$E$5),BECO_Datos!$HP$3:$LT$85,BECO_Datos!$A77,FALSE),0))*$D$5</f>
        <v>0</v>
      </c>
      <c r="F77" s="533">
        <f ca="1">(HLOOKUP(CONCATENATE(F$7,$E$5),BECO_Datos!$D$3:$HN$85,BECO_Datos!$A77,FALSE)+IFERROR(HLOOKUP(CONCATENATE(F$7,$E$5),BECO_Datos!$HP$3:$LT$85,BECO_Datos!$A77,FALSE),0))*$D$5</f>
        <v>0</v>
      </c>
      <c r="G77" s="533">
        <f ca="1">(HLOOKUP(CONCATENATE(G$7,$E$5),BECO_Datos!$D$3:$HN$85,BECO_Datos!$A77,FALSE)+IFERROR(HLOOKUP(CONCATENATE(G$7,$E$5),BECO_Datos!$HP$3:$LT$85,BECO_Datos!$A77,FALSE),0))*$D$5</f>
        <v>0</v>
      </c>
      <c r="H77" s="533">
        <f ca="1">(HLOOKUP(CONCATENATE(H$7,$E$5),BECO_Datos!$D$3:$HN$85,BECO_Datos!$A77,FALSE)+IFERROR(HLOOKUP(CONCATENATE(H$7,$E$5),BECO_Datos!$HP$3:$LT$85,BECO_Datos!$A77,FALSE),0))*$D$5</f>
        <v>0</v>
      </c>
      <c r="I77" s="533">
        <f ca="1">(HLOOKUP(CONCATENATE(I$7,$E$5),BECO_Datos!$D$3:$HN$85,BECO_Datos!$A77,FALSE)+IFERROR(HLOOKUP(CONCATENATE(I$7,$E$5),BECO_Datos!$HP$3:$LT$85,BECO_Datos!$A77,FALSE),0))*$D$5</f>
        <v>0</v>
      </c>
      <c r="J77" s="533">
        <f ca="1">(HLOOKUP(CONCATENATE(J$7,$E$5),BECO_Datos!$D$3:$HN$85,BECO_Datos!$A77,FALSE)+IFERROR(HLOOKUP(CONCATENATE(J$7,$E$5),BECO_Datos!$HP$3:$LT$85,BECO_Datos!$A77,FALSE),0))*$D$5</f>
        <v>0</v>
      </c>
      <c r="K77" s="533">
        <f ca="1">(HLOOKUP(CONCATENATE(K$7,$E$5),BECO_Datos!$D$3:$HN$85,BECO_Datos!$A77,FALSE)+IFERROR(HLOOKUP(CONCATENATE(K$7,$E$5),BECO_Datos!$HP$3:$LT$85,BECO_Datos!$A77,FALSE),0))*$D$5</f>
        <v>0</v>
      </c>
      <c r="L77" s="533">
        <f ca="1">(HLOOKUP(CONCATENATE(L$7,$E$5),BECO_Datos!$D$3:$HN$85,BECO_Datos!$A77,FALSE)+IFERROR(HLOOKUP(CONCATENATE(L$7,$E$5),BECO_Datos!$HP$3:$LT$85,BECO_Datos!$A77,FALSE),0))*$D$5</f>
        <v>0</v>
      </c>
      <c r="M77" s="533">
        <f ca="1">(HLOOKUP(CONCATENATE(M$7,$E$5),BECO_Datos!$D$3:$HN$85,BECO_Datos!$A77,FALSE)+IFERROR(HLOOKUP(CONCATENATE(M$7,$E$5),BECO_Datos!$HP$3:$LT$85,BECO_Datos!$A77,FALSE),0))*$D$5</f>
        <v>0</v>
      </c>
    </row>
    <row r="78" spans="1:13" x14ac:dyDescent="0.25">
      <c r="A78" s="121"/>
      <c r="B78" s="536" t="s">
        <v>150</v>
      </c>
      <c r="C78" s="89">
        <f t="shared" ca="1" si="18"/>
        <v>0</v>
      </c>
      <c r="D78" s="532">
        <f ca="1">(HLOOKUP(CONCATENATE(D$7,$E$5),BECO_Datos!$D$3:$HN$85,BECO_Datos!$A78,FALSE)+IFERROR(HLOOKUP(CONCATENATE(D$7,$E$5),BECO_Datos!$HP$3:$LT$85,BECO_Datos!$A78,FALSE),0))*$D$5</f>
        <v>0</v>
      </c>
      <c r="E78" s="532">
        <f ca="1">(HLOOKUP(CONCATENATE(E$7,$E$5),BECO_Datos!$D$3:$HN$85,BECO_Datos!$A78,FALSE)+IFERROR(HLOOKUP(CONCATENATE(E$7,$E$5),BECO_Datos!$HP$3:$LT$85,BECO_Datos!$A78,FALSE),0))*$D$5</f>
        <v>0</v>
      </c>
      <c r="F78" s="532">
        <f ca="1">(HLOOKUP(CONCATENATE(F$7,$E$5),BECO_Datos!$D$3:$HN$85,BECO_Datos!$A78,FALSE)+IFERROR(HLOOKUP(CONCATENATE(F$7,$E$5),BECO_Datos!$HP$3:$LT$85,BECO_Datos!$A78,FALSE),0))*$D$5</f>
        <v>0</v>
      </c>
      <c r="G78" s="532">
        <f ca="1">(HLOOKUP(CONCATENATE(G$7,$E$5),BECO_Datos!$D$3:$HN$85,BECO_Datos!$A78,FALSE)+IFERROR(HLOOKUP(CONCATENATE(G$7,$E$5),BECO_Datos!$HP$3:$LT$85,BECO_Datos!$A78,FALSE),0))*$D$5</f>
        <v>0</v>
      </c>
      <c r="H78" s="532">
        <f ca="1">(HLOOKUP(CONCATENATE(H$7,$E$5),BECO_Datos!$D$3:$HN$85,BECO_Datos!$A78,FALSE)+IFERROR(HLOOKUP(CONCATENATE(H$7,$E$5),BECO_Datos!$HP$3:$LT$85,BECO_Datos!$A78,FALSE),0))*$D$5</f>
        <v>0</v>
      </c>
      <c r="I78" s="532">
        <f ca="1">(HLOOKUP(CONCATENATE(I$7,$E$5),BECO_Datos!$D$3:$HN$85,BECO_Datos!$A78,FALSE)+IFERROR(HLOOKUP(CONCATENATE(I$7,$E$5),BECO_Datos!$HP$3:$LT$85,BECO_Datos!$A78,FALSE),0))*$D$5</f>
        <v>0</v>
      </c>
      <c r="J78" s="532">
        <f ca="1">(HLOOKUP(CONCATENATE(J$7,$E$5),BECO_Datos!$D$3:$HN$85,BECO_Datos!$A78,FALSE)+IFERROR(HLOOKUP(CONCATENATE(J$7,$E$5),BECO_Datos!$HP$3:$LT$85,BECO_Datos!$A78,FALSE),0))*$D$5</f>
        <v>0</v>
      </c>
      <c r="K78" s="532">
        <f ca="1">(HLOOKUP(CONCATENATE(K$7,$E$5),BECO_Datos!$D$3:$HN$85,BECO_Datos!$A78,FALSE)+IFERROR(HLOOKUP(CONCATENATE(K$7,$E$5),BECO_Datos!$HP$3:$LT$85,BECO_Datos!$A78,FALSE),0))*$D$5</f>
        <v>0</v>
      </c>
      <c r="L78" s="532">
        <f ca="1">(HLOOKUP(CONCATENATE(L$7,$E$5),BECO_Datos!$D$3:$HN$85,BECO_Datos!$A78,FALSE)+IFERROR(HLOOKUP(CONCATENATE(L$7,$E$5),BECO_Datos!$HP$3:$LT$85,BECO_Datos!$A78,FALSE),0))*$D$5</f>
        <v>0</v>
      </c>
      <c r="M78" s="532">
        <f ca="1">(HLOOKUP(CONCATENATE(M$7,$E$5),BECO_Datos!$D$3:$HN$85,BECO_Datos!$A78,FALSE)+IFERROR(HLOOKUP(CONCATENATE(M$7,$E$5),BECO_Datos!$HP$3:$LT$85,BECO_Datos!$A78,FALSE),0))*$D$5</f>
        <v>0</v>
      </c>
    </row>
    <row r="79" spans="1:13" x14ac:dyDescent="0.25">
      <c r="A79" s="121"/>
      <c r="B79" s="535" t="s">
        <v>151</v>
      </c>
      <c r="C79" s="86">
        <f t="shared" ca="1" si="18"/>
        <v>0</v>
      </c>
      <c r="D79" s="533">
        <f ca="1">(HLOOKUP(CONCATENATE(D$7,$E$5),BECO_Datos!$D$3:$HN$85,BECO_Datos!$A79,FALSE)+IFERROR(HLOOKUP(CONCATENATE(D$7,$E$5),BECO_Datos!$HP$3:$LT$85,BECO_Datos!$A79,FALSE),0))*$D$5</f>
        <v>0</v>
      </c>
      <c r="E79" s="533">
        <f ca="1">(HLOOKUP(CONCATENATE(E$7,$E$5),BECO_Datos!$D$3:$HN$85,BECO_Datos!$A79,FALSE)+IFERROR(HLOOKUP(CONCATENATE(E$7,$E$5),BECO_Datos!$HP$3:$LT$85,BECO_Datos!$A79,FALSE),0))*$D$5</f>
        <v>0</v>
      </c>
      <c r="F79" s="533">
        <f ca="1">(HLOOKUP(CONCATENATE(F$7,$E$5),BECO_Datos!$D$3:$HN$85,BECO_Datos!$A79,FALSE)+IFERROR(HLOOKUP(CONCATENATE(F$7,$E$5),BECO_Datos!$HP$3:$LT$85,BECO_Datos!$A79,FALSE),0))*$D$5</f>
        <v>0</v>
      </c>
      <c r="G79" s="533">
        <f ca="1">(HLOOKUP(CONCATENATE(G$7,$E$5),BECO_Datos!$D$3:$HN$85,BECO_Datos!$A79,FALSE)+IFERROR(HLOOKUP(CONCATENATE(G$7,$E$5),BECO_Datos!$HP$3:$LT$85,BECO_Datos!$A79,FALSE),0))*$D$5</f>
        <v>0</v>
      </c>
      <c r="H79" s="533">
        <f ca="1">(HLOOKUP(CONCATENATE(H$7,$E$5),BECO_Datos!$D$3:$HN$85,BECO_Datos!$A79,FALSE)+IFERROR(HLOOKUP(CONCATENATE(H$7,$E$5),BECO_Datos!$HP$3:$LT$85,BECO_Datos!$A79,FALSE),0))*$D$5</f>
        <v>0</v>
      </c>
      <c r="I79" s="533">
        <f ca="1">(HLOOKUP(CONCATENATE(I$7,$E$5),BECO_Datos!$D$3:$HN$85,BECO_Datos!$A79,FALSE)+IFERROR(HLOOKUP(CONCATENATE(I$7,$E$5),BECO_Datos!$HP$3:$LT$85,BECO_Datos!$A79,FALSE),0))*$D$5</f>
        <v>0</v>
      </c>
      <c r="J79" s="533">
        <f ca="1">(HLOOKUP(CONCATENATE(J$7,$E$5),BECO_Datos!$D$3:$HN$85,BECO_Datos!$A79,FALSE)+IFERROR(HLOOKUP(CONCATENATE(J$7,$E$5),BECO_Datos!$HP$3:$LT$85,BECO_Datos!$A79,FALSE),0))*$D$5</f>
        <v>0</v>
      </c>
      <c r="K79" s="533">
        <f ca="1">(HLOOKUP(CONCATENATE(K$7,$E$5),BECO_Datos!$D$3:$HN$85,BECO_Datos!$A79,FALSE)+IFERROR(HLOOKUP(CONCATENATE(K$7,$E$5),BECO_Datos!$HP$3:$LT$85,BECO_Datos!$A79,FALSE),0))*$D$5</f>
        <v>0</v>
      </c>
      <c r="L79" s="533">
        <f ca="1">(HLOOKUP(CONCATENATE(L$7,$E$5),BECO_Datos!$D$3:$HN$85,BECO_Datos!$A79,FALSE)+IFERROR(HLOOKUP(CONCATENATE(L$7,$E$5),BECO_Datos!$HP$3:$LT$85,BECO_Datos!$A79,FALSE),0))*$D$5</f>
        <v>0</v>
      </c>
      <c r="M79" s="533">
        <f ca="1">(HLOOKUP(CONCATENATE(M$7,$E$5),BECO_Datos!$D$3:$HN$85,BECO_Datos!$A79,FALSE)+IFERROR(HLOOKUP(CONCATENATE(M$7,$E$5),BECO_Datos!$HP$3:$LT$85,BECO_Datos!$A79,FALSE),0))*$D$5</f>
        <v>0</v>
      </c>
    </row>
    <row r="80" spans="1:13" x14ac:dyDescent="0.25">
      <c r="A80" s="121"/>
      <c r="B80" s="536" t="s">
        <v>152</v>
      </c>
      <c r="C80" s="89">
        <f t="shared" ca="1" si="18"/>
        <v>0</v>
      </c>
      <c r="D80" s="532">
        <f ca="1">(HLOOKUP(CONCATENATE(D$7,$E$5),BECO_Datos!$D$3:$HN$85,BECO_Datos!$A80,FALSE)+IFERROR(HLOOKUP(CONCATENATE(D$7,$E$5),BECO_Datos!$HP$3:$LT$85,BECO_Datos!$A80,FALSE),0))*$D$5</f>
        <v>0</v>
      </c>
      <c r="E80" s="532">
        <f ca="1">(HLOOKUP(CONCATENATE(E$7,$E$5),BECO_Datos!$D$3:$HN$85,BECO_Datos!$A80,FALSE)+IFERROR(HLOOKUP(CONCATENATE(E$7,$E$5),BECO_Datos!$HP$3:$LT$85,BECO_Datos!$A80,FALSE),0))*$D$5</f>
        <v>0</v>
      </c>
      <c r="F80" s="532">
        <f ca="1">(HLOOKUP(CONCATENATE(F$7,$E$5),BECO_Datos!$D$3:$HN$85,BECO_Datos!$A80,FALSE)+IFERROR(HLOOKUP(CONCATENATE(F$7,$E$5),BECO_Datos!$HP$3:$LT$85,BECO_Datos!$A80,FALSE),0))*$D$5</f>
        <v>0</v>
      </c>
      <c r="G80" s="532">
        <f ca="1">(HLOOKUP(CONCATENATE(G$7,$E$5),BECO_Datos!$D$3:$HN$85,BECO_Datos!$A80,FALSE)+IFERROR(HLOOKUP(CONCATENATE(G$7,$E$5),BECO_Datos!$HP$3:$LT$85,BECO_Datos!$A80,FALSE),0))*$D$5</f>
        <v>0</v>
      </c>
      <c r="H80" s="532">
        <f ca="1">(HLOOKUP(CONCATENATE(H$7,$E$5),BECO_Datos!$D$3:$HN$85,BECO_Datos!$A80,FALSE)+IFERROR(HLOOKUP(CONCATENATE(H$7,$E$5),BECO_Datos!$HP$3:$LT$85,BECO_Datos!$A80,FALSE),0))*$D$5</f>
        <v>0</v>
      </c>
      <c r="I80" s="532">
        <f ca="1">(HLOOKUP(CONCATENATE(I$7,$E$5),BECO_Datos!$D$3:$HN$85,BECO_Datos!$A80,FALSE)+IFERROR(HLOOKUP(CONCATENATE(I$7,$E$5),BECO_Datos!$HP$3:$LT$85,BECO_Datos!$A80,FALSE),0))*$D$5</f>
        <v>0</v>
      </c>
      <c r="J80" s="532">
        <f ca="1">(HLOOKUP(CONCATENATE(J$7,$E$5),BECO_Datos!$D$3:$HN$85,BECO_Datos!$A80,FALSE)+IFERROR(HLOOKUP(CONCATENATE(J$7,$E$5),BECO_Datos!$HP$3:$LT$85,BECO_Datos!$A80,FALSE),0))*$D$5</f>
        <v>0</v>
      </c>
      <c r="K80" s="532">
        <f ca="1">(HLOOKUP(CONCATENATE(K$7,$E$5),BECO_Datos!$D$3:$HN$85,BECO_Datos!$A80,FALSE)+IFERROR(HLOOKUP(CONCATENATE(K$7,$E$5),BECO_Datos!$HP$3:$LT$85,BECO_Datos!$A80,FALSE),0))*$D$5</f>
        <v>0</v>
      </c>
      <c r="L80" s="532">
        <f ca="1">(HLOOKUP(CONCATENATE(L$7,$E$5),BECO_Datos!$D$3:$HN$85,BECO_Datos!$A80,FALSE)+IFERROR(HLOOKUP(CONCATENATE(L$7,$E$5),BECO_Datos!$HP$3:$LT$85,BECO_Datos!$A80,FALSE),0))*$D$5</f>
        <v>0</v>
      </c>
      <c r="M80" s="532">
        <f ca="1">(HLOOKUP(CONCATENATE(M$7,$E$5),BECO_Datos!$D$3:$HN$85,BECO_Datos!$A80,FALSE)+IFERROR(HLOOKUP(CONCATENATE(M$7,$E$5),BECO_Datos!$HP$3:$LT$85,BECO_Datos!$A80,FALSE),0))*$D$5</f>
        <v>0</v>
      </c>
    </row>
    <row r="81" spans="1:13" x14ac:dyDescent="0.25">
      <c r="A81" s="121"/>
      <c r="B81" s="535" t="s">
        <v>153</v>
      </c>
      <c r="C81" s="86">
        <f t="shared" ca="1" si="18"/>
        <v>0</v>
      </c>
      <c r="D81" s="533">
        <f ca="1">(HLOOKUP(CONCATENATE(D$7,$E$5),BECO_Datos!$D$3:$HN$85,BECO_Datos!$A81,FALSE)+IFERROR(HLOOKUP(CONCATENATE(D$7,$E$5),BECO_Datos!$HP$3:$LT$85,BECO_Datos!$A81,FALSE),0))*$D$5</f>
        <v>0</v>
      </c>
      <c r="E81" s="533">
        <f ca="1">(HLOOKUP(CONCATENATE(E$7,$E$5),BECO_Datos!$D$3:$HN$85,BECO_Datos!$A81,FALSE)+IFERROR(HLOOKUP(CONCATENATE(E$7,$E$5),BECO_Datos!$HP$3:$LT$85,BECO_Datos!$A81,FALSE),0))*$D$5</f>
        <v>0</v>
      </c>
      <c r="F81" s="533">
        <f ca="1">(HLOOKUP(CONCATENATE(F$7,$E$5),BECO_Datos!$D$3:$HN$85,BECO_Datos!$A81,FALSE)+IFERROR(HLOOKUP(CONCATENATE(F$7,$E$5),BECO_Datos!$HP$3:$LT$85,BECO_Datos!$A81,FALSE),0))*$D$5</f>
        <v>0</v>
      </c>
      <c r="G81" s="533">
        <f ca="1">(HLOOKUP(CONCATENATE(G$7,$E$5),BECO_Datos!$D$3:$HN$85,BECO_Datos!$A81,FALSE)+IFERROR(HLOOKUP(CONCATENATE(G$7,$E$5),BECO_Datos!$HP$3:$LT$85,BECO_Datos!$A81,FALSE),0))*$D$5</f>
        <v>0</v>
      </c>
      <c r="H81" s="533">
        <f ca="1">(HLOOKUP(CONCATENATE(H$7,$E$5),BECO_Datos!$D$3:$HN$85,BECO_Datos!$A81,FALSE)+IFERROR(HLOOKUP(CONCATENATE(H$7,$E$5),BECO_Datos!$HP$3:$LT$85,BECO_Datos!$A81,FALSE),0))*$D$5</f>
        <v>0</v>
      </c>
      <c r="I81" s="533">
        <f ca="1">(HLOOKUP(CONCATENATE(I$7,$E$5),BECO_Datos!$D$3:$HN$85,BECO_Datos!$A81,FALSE)+IFERROR(HLOOKUP(CONCATENATE(I$7,$E$5),BECO_Datos!$HP$3:$LT$85,BECO_Datos!$A81,FALSE),0))*$D$5</f>
        <v>0</v>
      </c>
      <c r="J81" s="533">
        <f ca="1">(HLOOKUP(CONCATENATE(J$7,$E$5),BECO_Datos!$D$3:$HN$85,BECO_Datos!$A81,FALSE)+IFERROR(HLOOKUP(CONCATENATE(J$7,$E$5),BECO_Datos!$HP$3:$LT$85,BECO_Datos!$A81,FALSE),0))*$D$5</f>
        <v>0</v>
      </c>
      <c r="K81" s="533">
        <f ca="1">(HLOOKUP(CONCATENATE(K$7,$E$5),BECO_Datos!$D$3:$HN$85,BECO_Datos!$A81,FALSE)+IFERROR(HLOOKUP(CONCATENATE(K$7,$E$5),BECO_Datos!$HP$3:$LT$85,BECO_Datos!$A81,FALSE),0))*$D$5</f>
        <v>0</v>
      </c>
      <c r="L81" s="533">
        <f ca="1">(HLOOKUP(CONCATENATE(L$7,$E$5),BECO_Datos!$D$3:$HN$85,BECO_Datos!$A81,FALSE)+IFERROR(HLOOKUP(CONCATENATE(L$7,$E$5),BECO_Datos!$HP$3:$LT$85,BECO_Datos!$A81,FALSE),0))*$D$5</f>
        <v>0</v>
      </c>
      <c r="M81" s="533">
        <f ca="1">(HLOOKUP(CONCATENATE(M$7,$E$5),BECO_Datos!$D$3:$HN$85,BECO_Datos!$A81,FALSE)+IFERROR(HLOOKUP(CONCATENATE(M$7,$E$5),BECO_Datos!$HP$3:$LT$85,BECO_Datos!$A81,FALSE),0))*$D$5</f>
        <v>0</v>
      </c>
    </row>
    <row r="82" spans="1:13" x14ac:dyDescent="0.25">
      <c r="A82" s="121"/>
      <c r="B82" s="583" t="s">
        <v>113</v>
      </c>
      <c r="C82" s="89">
        <f t="shared" ca="1" si="18"/>
        <v>0</v>
      </c>
      <c r="D82" s="532">
        <f ca="1">(HLOOKUP(CONCATENATE(D$7,$E$5),BECO_Datos!$D$3:$HN$85,BECO_Datos!$A82,FALSE)+IFERROR(HLOOKUP(CONCATENATE(D$7,$E$5),BECO_Datos!$HP$3:$LT$85,BECO_Datos!$A82,FALSE),0))*$D$5</f>
        <v>0</v>
      </c>
      <c r="E82" s="532">
        <f ca="1">(HLOOKUP(CONCATENATE(E$7,$E$5),BECO_Datos!$D$3:$HN$85,BECO_Datos!$A82,FALSE)+IFERROR(HLOOKUP(CONCATENATE(E$7,$E$5),BECO_Datos!$HP$3:$LT$85,BECO_Datos!$A82,FALSE),0))*$D$5</f>
        <v>0</v>
      </c>
      <c r="F82" s="532">
        <f ca="1">(HLOOKUP(CONCATENATE(F$7,$E$5),BECO_Datos!$D$3:$HN$85,BECO_Datos!$A82,FALSE)+IFERROR(HLOOKUP(CONCATENATE(F$7,$E$5),BECO_Datos!$HP$3:$LT$85,BECO_Datos!$A82,FALSE),0))*$D$5</f>
        <v>0</v>
      </c>
      <c r="G82" s="532">
        <f ca="1">(HLOOKUP(CONCATENATE(G$7,$E$5),BECO_Datos!$D$3:$HN$85,BECO_Datos!$A82,FALSE)+IFERROR(HLOOKUP(CONCATENATE(G$7,$E$5),BECO_Datos!$HP$3:$LT$85,BECO_Datos!$A82,FALSE),0))*$D$5</f>
        <v>0</v>
      </c>
      <c r="H82" s="532">
        <f ca="1">(HLOOKUP(CONCATENATE(H$7,$E$5),BECO_Datos!$D$3:$HN$85,BECO_Datos!$A82,FALSE)+IFERROR(HLOOKUP(CONCATENATE(H$7,$E$5),BECO_Datos!$HP$3:$LT$85,BECO_Datos!$A82,FALSE),0))*$D$5</f>
        <v>0</v>
      </c>
      <c r="I82" s="532">
        <f ca="1">(HLOOKUP(CONCATENATE(I$7,$E$5),BECO_Datos!$D$3:$HN$85,BECO_Datos!$A82,FALSE)+IFERROR(HLOOKUP(CONCATENATE(I$7,$E$5),BECO_Datos!$HP$3:$LT$85,BECO_Datos!$A82,FALSE),0))*$D$5</f>
        <v>0</v>
      </c>
      <c r="J82" s="532">
        <f ca="1">(HLOOKUP(CONCATENATE(J$7,$E$5),BECO_Datos!$D$3:$HN$85,BECO_Datos!$A82,FALSE)+IFERROR(HLOOKUP(CONCATENATE(J$7,$E$5),BECO_Datos!$HP$3:$LT$85,BECO_Datos!$A82,FALSE),0))*$D$5</f>
        <v>0</v>
      </c>
      <c r="K82" s="532">
        <f ca="1">(HLOOKUP(CONCATENATE(K$7,$E$5),BECO_Datos!$D$3:$HN$85,BECO_Datos!$A82,FALSE)+IFERROR(HLOOKUP(CONCATENATE(K$7,$E$5),BECO_Datos!$HP$3:$LT$85,BECO_Datos!$A82,FALSE),0))*$D$5</f>
        <v>0</v>
      </c>
      <c r="L82" s="532">
        <f ca="1">(HLOOKUP(CONCATENATE(L$7,$E$5),BECO_Datos!$D$3:$HN$85,BECO_Datos!$A82,FALSE)+IFERROR(HLOOKUP(CONCATENATE(L$7,$E$5),BECO_Datos!$HP$3:$LT$85,BECO_Datos!$A82,FALSE),0))*$D$5</f>
        <v>0</v>
      </c>
      <c r="M82" s="532">
        <f ca="1">(HLOOKUP(CONCATENATE(M$7,$E$5),BECO_Datos!$D$3:$HN$85,BECO_Datos!$A82,FALSE)+IFERROR(HLOOKUP(CONCATENATE(M$7,$E$5),BECO_Datos!$HP$3:$LT$85,BECO_Datos!$A82,FALSE),0))*$D$5</f>
        <v>0</v>
      </c>
    </row>
    <row r="83" spans="1:13" x14ac:dyDescent="0.25">
      <c r="A83" s="121"/>
      <c r="B83" s="586" t="s">
        <v>112</v>
      </c>
      <c r="C83" s="86">
        <f t="shared" ca="1" si="18"/>
        <v>0</v>
      </c>
      <c r="D83" s="533">
        <f ca="1">(HLOOKUP(CONCATENATE(D$7,$E$5),BECO_Datos!$D$3:$HN$85,BECO_Datos!$A83,FALSE)+IFERROR(HLOOKUP(CONCATENATE(D$7,$E$5),BECO_Datos!$HP$3:$LT$85,BECO_Datos!$A83,FALSE),0))*$D$5</f>
        <v>0</v>
      </c>
      <c r="E83" s="533">
        <f ca="1">(HLOOKUP(CONCATENATE(E$7,$E$5),BECO_Datos!$D$3:$HN$85,BECO_Datos!$A83,FALSE)+IFERROR(HLOOKUP(CONCATENATE(E$7,$E$5),BECO_Datos!$HP$3:$LT$85,BECO_Datos!$A83,FALSE),0))*$D$5</f>
        <v>0</v>
      </c>
      <c r="F83" s="533">
        <f ca="1">(HLOOKUP(CONCATENATE(F$7,$E$5),BECO_Datos!$D$3:$HN$85,BECO_Datos!$A83,FALSE)+IFERROR(HLOOKUP(CONCATENATE(F$7,$E$5),BECO_Datos!$HP$3:$LT$85,BECO_Datos!$A83,FALSE),0))*$D$5</f>
        <v>0</v>
      </c>
      <c r="G83" s="533">
        <f ca="1">(HLOOKUP(CONCATENATE(G$7,$E$5),BECO_Datos!$D$3:$HN$85,BECO_Datos!$A83,FALSE)+IFERROR(HLOOKUP(CONCATENATE(G$7,$E$5),BECO_Datos!$HP$3:$LT$85,BECO_Datos!$A83,FALSE),0))*$D$5</f>
        <v>0</v>
      </c>
      <c r="H83" s="533">
        <f ca="1">(HLOOKUP(CONCATENATE(H$7,$E$5),BECO_Datos!$D$3:$HN$85,BECO_Datos!$A83,FALSE)+IFERROR(HLOOKUP(CONCATENATE(H$7,$E$5),BECO_Datos!$HP$3:$LT$85,BECO_Datos!$A83,FALSE),0))*$D$5</f>
        <v>0</v>
      </c>
      <c r="I83" s="533">
        <f ca="1">(HLOOKUP(CONCATENATE(I$7,$E$5),BECO_Datos!$D$3:$HN$85,BECO_Datos!$A83,FALSE)+IFERROR(HLOOKUP(CONCATENATE(I$7,$E$5),BECO_Datos!$HP$3:$LT$85,BECO_Datos!$A83,FALSE),0))*$D$5</f>
        <v>0</v>
      </c>
      <c r="J83" s="533">
        <f ca="1">(HLOOKUP(CONCATENATE(J$7,$E$5),BECO_Datos!$D$3:$HN$85,BECO_Datos!$A83,FALSE)+IFERROR(HLOOKUP(CONCATENATE(J$7,$E$5),BECO_Datos!$HP$3:$LT$85,BECO_Datos!$A83,FALSE),0))*$D$5</f>
        <v>0</v>
      </c>
      <c r="K83" s="533">
        <f ca="1">(HLOOKUP(CONCATENATE(K$7,$E$5),BECO_Datos!$D$3:$HN$85,BECO_Datos!$A83,FALSE)+IFERROR(HLOOKUP(CONCATENATE(K$7,$E$5),BECO_Datos!$HP$3:$LT$85,BECO_Datos!$A83,FALSE),0))*$D$5</f>
        <v>0</v>
      </c>
      <c r="L83" s="533">
        <f ca="1">(HLOOKUP(CONCATENATE(L$7,$E$5),BECO_Datos!$D$3:$HN$85,BECO_Datos!$A83,FALSE)+IFERROR(HLOOKUP(CONCATENATE(L$7,$E$5),BECO_Datos!$HP$3:$LT$85,BECO_Datos!$A83,FALSE),0))*$D$5</f>
        <v>0</v>
      </c>
      <c r="M83" s="533">
        <f ca="1">(HLOOKUP(CONCATENATE(M$7,$E$5),BECO_Datos!$D$3:$HN$85,BECO_Datos!$A83,FALSE)+IFERROR(HLOOKUP(CONCATENATE(M$7,$E$5),BECO_Datos!$HP$3:$LT$85,BECO_Datos!$A83,FALSE),0))*$D$5</f>
        <v>0</v>
      </c>
    </row>
    <row r="84" spans="1:13" x14ac:dyDescent="0.25">
      <c r="A84" s="121"/>
      <c r="B84" s="583" t="s">
        <v>22</v>
      </c>
      <c r="C84" s="89">
        <f t="shared" ca="1" si="18"/>
        <v>0</v>
      </c>
      <c r="D84" s="532">
        <f ca="1">(HLOOKUP(CONCATENATE(D$7,$E$5),BECO_Datos!$D$3:$HN$85,BECO_Datos!$A84,FALSE)+IFERROR(HLOOKUP(CONCATENATE(D$7,$E$5),BECO_Datos!$HP$3:$LT$85,BECO_Datos!$A84,FALSE),0))*$D$5</f>
        <v>0</v>
      </c>
      <c r="E84" s="532">
        <f ca="1">(HLOOKUP(CONCATENATE(E$7,$E$5),BECO_Datos!$D$3:$HN$85,BECO_Datos!$A84,FALSE)+IFERROR(HLOOKUP(CONCATENATE(E$7,$E$5),BECO_Datos!$HP$3:$LT$85,BECO_Datos!$A84,FALSE),0))*$D$5</f>
        <v>0</v>
      </c>
      <c r="F84" s="532">
        <f ca="1">(HLOOKUP(CONCATENATE(F$7,$E$5),BECO_Datos!$D$3:$HN$85,BECO_Datos!$A84,FALSE)+IFERROR(HLOOKUP(CONCATENATE(F$7,$E$5),BECO_Datos!$HP$3:$LT$85,BECO_Datos!$A84,FALSE),0))*$D$5</f>
        <v>0</v>
      </c>
      <c r="G84" s="532">
        <f ca="1">(HLOOKUP(CONCATENATE(G$7,$E$5),BECO_Datos!$D$3:$HN$85,BECO_Datos!$A84,FALSE)+IFERROR(HLOOKUP(CONCATENATE(G$7,$E$5),BECO_Datos!$HP$3:$LT$85,BECO_Datos!$A84,FALSE),0))*$D$5</f>
        <v>0</v>
      </c>
      <c r="H84" s="532">
        <f ca="1">(HLOOKUP(CONCATENATE(H$7,$E$5),BECO_Datos!$D$3:$HN$85,BECO_Datos!$A84,FALSE)+IFERROR(HLOOKUP(CONCATENATE(H$7,$E$5),BECO_Datos!$HP$3:$LT$85,BECO_Datos!$A84,FALSE),0))*$D$5</f>
        <v>0</v>
      </c>
      <c r="I84" s="532">
        <f ca="1">(HLOOKUP(CONCATENATE(I$7,$E$5),BECO_Datos!$D$3:$HN$85,BECO_Datos!$A84,FALSE)+IFERROR(HLOOKUP(CONCATENATE(I$7,$E$5),BECO_Datos!$HP$3:$LT$85,BECO_Datos!$A84,FALSE),0))*$D$5</f>
        <v>0</v>
      </c>
      <c r="J84" s="532">
        <f ca="1">(HLOOKUP(CONCATENATE(J$7,$E$5),BECO_Datos!$D$3:$HN$85,BECO_Datos!$A84,FALSE)+IFERROR(HLOOKUP(CONCATENATE(J$7,$E$5),BECO_Datos!$HP$3:$LT$85,BECO_Datos!$A84,FALSE),0))*$D$5</f>
        <v>0</v>
      </c>
      <c r="K84" s="532">
        <f ca="1">(HLOOKUP(CONCATENATE(K$7,$E$5),BECO_Datos!$D$3:$HN$85,BECO_Datos!$A84,FALSE)+IFERROR(HLOOKUP(CONCATENATE(K$7,$E$5),BECO_Datos!$HP$3:$LT$85,BECO_Datos!$A84,FALSE),0))*$D$5</f>
        <v>0</v>
      </c>
      <c r="L84" s="532">
        <f ca="1">(HLOOKUP(CONCATENATE(L$7,$E$5),BECO_Datos!$D$3:$HN$85,BECO_Datos!$A84,FALSE)+IFERROR(HLOOKUP(CONCATENATE(L$7,$E$5),BECO_Datos!$HP$3:$LT$85,BECO_Datos!$A84,FALSE),0))*$D$5</f>
        <v>0</v>
      </c>
      <c r="M84" s="532">
        <f ca="1">(HLOOKUP(CONCATENATE(M$7,$E$5),BECO_Datos!$D$3:$HN$85,BECO_Datos!$A84,FALSE)+IFERROR(HLOOKUP(CONCATENATE(M$7,$E$5),BECO_Datos!$HP$3:$LT$85,BECO_Datos!$A84,FALSE),0))*$D$5</f>
        <v>0</v>
      </c>
    </row>
    <row r="85" spans="1:13" x14ac:dyDescent="0.25">
      <c r="A85" s="121"/>
      <c r="B85" s="586" t="s">
        <v>23</v>
      </c>
      <c r="C85" s="86">
        <f t="shared" ca="1" si="18"/>
        <v>7704.312175586716</v>
      </c>
      <c r="D85" s="86">
        <f ca="1">(HLOOKUP(CONCATENATE(D$7,$E$5),BECO_Datos!$D$3:$HN$85,BECO_Datos!$A85,FALSE)+IFERROR(HLOOKUP(CONCATENATE(D$7,$E$5),BECO_Datos!$HP$3:$LT$85,BECO_Datos!$A85,FALSE),0))*$D$5</f>
        <v>1044.8651677397952</v>
      </c>
      <c r="E85" s="86">
        <f ca="1">(HLOOKUP(CONCATENATE(E$7,$E$5),BECO_Datos!$D$3:$HN$85,BECO_Datos!$A85,FALSE)+IFERROR(HLOOKUP(CONCATENATE(E$7,$E$5),BECO_Datos!$HP$3:$LT$85,BECO_Datos!$A85,FALSE),0))*$D$5</f>
        <v>1182.0081754321611</v>
      </c>
      <c r="F85" s="86">
        <f ca="1">(HLOOKUP(CONCATENATE(F$7,$E$5),BECO_Datos!$D$3:$HN$85,BECO_Datos!$A85,FALSE)+IFERROR(HLOOKUP(CONCATENATE(F$7,$E$5),BECO_Datos!$HP$3:$LT$85,BECO_Datos!$A85,FALSE),0))*$D$5</f>
        <v>1080.00862873039</v>
      </c>
      <c r="G85" s="86">
        <f ca="1">(HLOOKUP(CONCATENATE(G$7,$E$5),BECO_Datos!$D$3:$HN$85,BECO_Datos!$A85,FALSE)+IFERROR(HLOOKUP(CONCATENATE(G$7,$E$5),BECO_Datos!$HP$3:$LT$85,BECO_Datos!$A85,FALSE),0))*$D$5</f>
        <v>1243.6709517364377</v>
      </c>
      <c r="H85" s="86">
        <f ca="1">(HLOOKUP(CONCATENATE(H$7,$E$5),BECO_Datos!$D$3:$HN$85,BECO_Datos!$A85,FALSE)+IFERROR(HLOOKUP(CONCATENATE(H$7,$E$5),BECO_Datos!$HP$3:$LT$85,BECO_Datos!$A85,FALSE),0))*$D$5</f>
        <v>1135.1046591390555</v>
      </c>
      <c r="I85" s="86">
        <f ca="1">(HLOOKUP(CONCATENATE(I$7,$E$5),BECO_Datos!$D$3:$HN$85,BECO_Datos!$A85,FALSE)+IFERROR(HLOOKUP(CONCATENATE(I$7,$E$5),BECO_Datos!$HP$3:$LT$85,BECO_Datos!$A85,FALSE),0))*$D$5</f>
        <v>1040.3243751982413</v>
      </c>
      <c r="J85" s="86">
        <f ca="1">(HLOOKUP(CONCATENATE(J$7,$E$5),BECO_Datos!$D$3:$HN$85,BECO_Datos!$A85,FALSE)+IFERROR(HLOOKUP(CONCATENATE(J$7,$E$5),BECO_Datos!$HP$3:$LT$85,BECO_Datos!$A85,FALSE),0))*$D$5</f>
        <v>978.33021761063515</v>
      </c>
      <c r="K85" s="86">
        <f ca="1">(HLOOKUP(CONCATENATE(K$7,$E$5),BECO_Datos!$D$3:$HN$85,BECO_Datos!$A85,FALSE)+IFERROR(HLOOKUP(CONCATENATE(K$7,$E$5),BECO_Datos!$HP$3:$LT$85,BECO_Datos!$A85,FALSE),0))*$D$5</f>
        <v>740.8037529349233</v>
      </c>
      <c r="L85" s="86">
        <f ca="1">(HLOOKUP(CONCATENATE(L$7,$E$5),BECO_Datos!$D$3:$HN$85,BECO_Datos!$A85,FALSE)+IFERROR(HLOOKUP(CONCATENATE(L$7,$E$5),BECO_Datos!$HP$3:$LT$85,BECO_Datos!$A85,FALSE),0))*$D$5</f>
        <v>797.64411648676423</v>
      </c>
      <c r="M85" s="86">
        <f ca="1">(HLOOKUP(CONCATENATE(M$7,$E$5),BECO_Datos!$D$3:$HN$85,BECO_Datos!$A85,FALSE)+IFERROR(HLOOKUP(CONCATENATE(M$7,$E$5),BECO_Datos!$HP$3:$LT$85,BECO_Datos!$A85,FALSE),0))*$D$5</f>
        <v>786.65564017188626</v>
      </c>
    </row>
    <row r="86" spans="1:13" x14ac:dyDescent="0.25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</row>
    <row r="87" spans="1:13" x14ac:dyDescent="0.25">
      <c r="A87" s="121"/>
      <c r="B87" s="59" t="s">
        <v>127</v>
      </c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</row>
    <row r="88" spans="1:13" x14ac:dyDescent="0.25">
      <c r="A88" s="121"/>
      <c r="B88" s="60" t="s">
        <v>128</v>
      </c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</row>
    <row r="89" spans="1:13" x14ac:dyDescent="0.25">
      <c r="A89" s="121"/>
      <c r="B89" s="61" t="s">
        <v>129</v>
      </c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</row>
    <row r="90" spans="1:13" x14ac:dyDescent="0.25">
      <c r="A90" s="121"/>
      <c r="B90" s="60" t="s">
        <v>130</v>
      </c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</row>
    <row r="91" spans="1:13" x14ac:dyDescent="0.25">
      <c r="A91" s="121"/>
      <c r="B91" s="61" t="s">
        <v>131</v>
      </c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</row>
    <row r="92" spans="1:13" x14ac:dyDescent="0.25">
      <c r="A92" s="121"/>
      <c r="B92" s="60" t="s">
        <v>132</v>
      </c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</row>
    <row r="93" spans="1:13" x14ac:dyDescent="0.25">
      <c r="A93" s="121"/>
      <c r="B93" s="61" t="s">
        <v>133</v>
      </c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</row>
  </sheetData>
  <mergeCells count="2">
    <mergeCell ref="B6:B8"/>
    <mergeCell ref="C6:M6"/>
  </mergeCells>
  <pageMargins left="0.25" right="0.25" top="1.0631250000000001" bottom="0.75" header="0.3" footer="0.3"/>
  <pageSetup paperSize="5" scale="63" fitToHeight="0" orientation="portrait" horizontalDpi="1200" verticalDpi="1200" r:id="rId1"/>
  <headerFooter>
    <oddHeader>&amp;L&amp;G&amp;C&amp;"-,Negrita"&amp;22&amp;K002060Balance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5" name="Drop Down 1">
              <controlPr defaultSize="0" autoLine="0" autoPict="0">
                <anchor moveWithCells="1">
                  <from>
                    <xdr:col>1</xdr:col>
                    <xdr:colOff>1323975</xdr:colOff>
                    <xdr:row>2</xdr:row>
                    <xdr:rowOff>19050</xdr:rowOff>
                  </from>
                  <to>
                    <xdr:col>2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8" r:id="rId6" name="Drop Down 2">
              <controlPr defaultSize="0" autoLine="0" autoPict="0">
                <anchor moveWithCells="1">
                  <from>
                    <xdr:col>1</xdr:col>
                    <xdr:colOff>1323975</xdr:colOff>
                    <xdr:row>1</xdr:row>
                    <xdr:rowOff>0</xdr:rowOff>
                  </from>
                  <to>
                    <xdr:col>2</xdr:col>
                    <xdr:colOff>9525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7" tint="-0.249977111117893"/>
    <pageSetUpPr fitToPage="1"/>
  </sheetPr>
  <dimension ref="A2:LT107"/>
  <sheetViews>
    <sheetView workbookViewId="0">
      <pane xSplit="2" ySplit="8" topLeftCell="GI9" activePane="bottomRight" state="frozen"/>
      <selection pane="topRight" activeCell="C1" sqref="C1"/>
      <selection pane="bottomLeft" activeCell="A9" sqref="A9"/>
      <selection pane="bottomRight"/>
    </sheetView>
  </sheetViews>
  <sheetFormatPr baseColWidth="10" defaultColWidth="9.140625" defaultRowHeight="15" x14ac:dyDescent="0.25"/>
  <cols>
    <col min="1" max="1" width="3" style="16" bestFit="1" customWidth="1"/>
    <col min="2" max="2" width="46.5703125" style="8" bestFit="1" customWidth="1"/>
    <col min="3" max="3" width="2.7109375" style="8" customWidth="1"/>
    <col min="4" max="4" width="8.85546875" style="8" customWidth="1"/>
    <col min="5" max="13" width="10" style="8" customWidth="1"/>
    <col min="14" max="14" width="2.7109375" style="8" customWidth="1"/>
    <col min="15" max="24" width="10" style="8" customWidth="1"/>
    <col min="25" max="25" width="2.7109375" style="8" customWidth="1"/>
    <col min="26" max="35" width="10" style="8" customWidth="1"/>
    <col min="36" max="36" width="2.7109375" style="8" customWidth="1"/>
    <col min="37" max="46" width="10" style="8" customWidth="1"/>
    <col min="47" max="47" width="2.7109375" style="8" customWidth="1"/>
    <col min="48" max="57" width="10" style="8" customWidth="1"/>
    <col min="58" max="58" width="2.7109375" style="8" customWidth="1"/>
    <col min="59" max="68" width="10" style="8" customWidth="1"/>
    <col min="69" max="69" width="2.7109375" style="8" customWidth="1"/>
    <col min="70" max="79" width="10" style="8" customWidth="1"/>
    <col min="80" max="80" width="2.7109375" style="8" customWidth="1"/>
    <col min="81" max="90" width="10" style="8" customWidth="1"/>
    <col min="91" max="91" width="2.7109375" style="8" customWidth="1"/>
    <col min="92" max="101" width="10" style="8" customWidth="1"/>
    <col min="102" max="102" width="2.7109375" style="8" customWidth="1"/>
    <col min="103" max="112" width="10" style="8" customWidth="1"/>
    <col min="113" max="113" width="2.7109375" style="8" customWidth="1"/>
    <col min="114" max="123" width="10" style="8" customWidth="1"/>
    <col min="124" max="124" width="2.7109375" style="8" customWidth="1"/>
    <col min="125" max="134" width="10" style="8" customWidth="1"/>
    <col min="135" max="135" width="2.7109375" style="8" customWidth="1"/>
    <col min="136" max="145" width="10" style="8" customWidth="1"/>
    <col min="146" max="146" width="2.7109375" style="8" customWidth="1"/>
    <col min="147" max="156" width="10" style="8" customWidth="1"/>
    <col min="157" max="157" width="2.7109375" style="8" customWidth="1"/>
    <col min="158" max="167" width="10" style="8" customWidth="1"/>
    <col min="168" max="168" width="2.7109375" style="8" customWidth="1"/>
    <col min="169" max="178" width="10" style="8" customWidth="1"/>
    <col min="179" max="179" width="2.7109375" style="8" customWidth="1"/>
    <col min="180" max="189" width="10" style="8" customWidth="1"/>
    <col min="190" max="190" width="2.7109375" style="8" customWidth="1"/>
    <col min="191" max="200" width="10" style="8" customWidth="1"/>
    <col min="201" max="201" width="2.7109375" style="8" customWidth="1"/>
    <col min="202" max="211" width="10" style="8" customWidth="1"/>
    <col min="212" max="212" width="2.7109375" style="8" customWidth="1"/>
    <col min="213" max="222" width="10" style="8" customWidth="1"/>
    <col min="223" max="223" width="9.140625" style="8" customWidth="1"/>
    <col min="224" max="233" width="9.140625" style="136" customWidth="1"/>
    <col min="234" max="234" width="2.5703125" style="136" customWidth="1"/>
    <col min="235" max="244" width="9.140625" style="136" customWidth="1"/>
    <col min="245" max="245" width="2.5703125" style="136" customWidth="1"/>
    <col min="246" max="255" width="9.140625" style="136" customWidth="1"/>
    <col min="256" max="256" width="2.5703125" style="136" customWidth="1"/>
    <col min="257" max="266" width="9.140625" style="136" customWidth="1"/>
    <col min="267" max="267" width="2.5703125" style="136" customWidth="1"/>
    <col min="268" max="277" width="9.140625" style="136" customWidth="1"/>
    <col min="278" max="278" width="2.5703125" style="136" customWidth="1"/>
    <col min="279" max="288" width="9.140625" style="136" customWidth="1"/>
    <col min="289" max="289" width="2.5703125" style="136" customWidth="1"/>
    <col min="290" max="299" width="9.140625" style="136" customWidth="1"/>
    <col min="300" max="300" width="2.5703125" style="136" customWidth="1"/>
    <col min="301" max="308" width="11.42578125" style="136"/>
    <col min="309" max="310" width="11.42578125" style="136" customWidth="1"/>
    <col min="311" max="311" width="2.5703125" style="136" customWidth="1"/>
    <col min="312" max="319" width="11.42578125" style="136"/>
    <col min="320" max="321" width="11.42578125" style="136" customWidth="1"/>
    <col min="322" max="322" width="2.5703125" style="136" customWidth="1"/>
    <col min="323" max="330" width="11.42578125" style="136"/>
    <col min="331" max="332" width="11.42578125" style="136" customWidth="1"/>
    <col min="333" max="16384" width="9.140625" style="8"/>
  </cols>
  <sheetData>
    <row r="2" spans="1:332" s="16" customFormat="1" ht="15.75" x14ac:dyDescent="0.25">
      <c r="B2" s="13"/>
      <c r="D2" s="17"/>
      <c r="E2" s="17"/>
      <c r="HP2" s="691" t="s">
        <v>266</v>
      </c>
      <c r="HQ2" s="692"/>
      <c r="HR2" s="692"/>
      <c r="HS2" s="692"/>
      <c r="HT2" s="692"/>
      <c r="HU2" s="692"/>
      <c r="HV2" s="692"/>
      <c r="HW2" s="692"/>
      <c r="HX2" s="692"/>
      <c r="HY2" s="693"/>
      <c r="HZ2" s="150"/>
      <c r="IA2" s="691" t="s">
        <v>266</v>
      </c>
      <c r="IB2" s="692"/>
      <c r="IC2" s="692"/>
      <c r="ID2" s="692"/>
      <c r="IE2" s="692"/>
      <c r="IF2" s="692"/>
      <c r="IG2" s="692"/>
      <c r="IH2" s="692"/>
      <c r="II2" s="692"/>
      <c r="IJ2" s="693"/>
      <c r="IK2" s="150"/>
      <c r="IL2" s="691" t="s">
        <v>266</v>
      </c>
      <c r="IM2" s="692"/>
      <c r="IN2" s="692"/>
      <c r="IO2" s="692"/>
      <c r="IP2" s="692"/>
      <c r="IQ2" s="692"/>
      <c r="IR2" s="692"/>
      <c r="IS2" s="692"/>
      <c r="IT2" s="692"/>
      <c r="IU2" s="693"/>
      <c r="IV2" s="150"/>
      <c r="IW2" s="691" t="s">
        <v>266</v>
      </c>
      <c r="IX2" s="692"/>
      <c r="IY2" s="692"/>
      <c r="IZ2" s="692"/>
      <c r="JA2" s="692"/>
      <c r="JB2" s="692"/>
      <c r="JC2" s="692"/>
      <c r="JD2" s="692"/>
      <c r="JE2" s="692"/>
      <c r="JF2" s="693"/>
      <c r="JG2" s="150"/>
      <c r="JH2" s="691" t="s">
        <v>266</v>
      </c>
      <c r="JI2" s="692"/>
      <c r="JJ2" s="692"/>
      <c r="JK2" s="692"/>
      <c r="JL2" s="692"/>
      <c r="JM2" s="692"/>
      <c r="JN2" s="692"/>
      <c r="JO2" s="692"/>
      <c r="JP2" s="692"/>
      <c r="JQ2" s="693"/>
      <c r="JR2" s="150"/>
      <c r="JS2" s="691" t="s">
        <v>266</v>
      </c>
      <c r="JT2" s="692"/>
      <c r="JU2" s="692"/>
      <c r="JV2" s="692"/>
      <c r="JW2" s="692"/>
      <c r="JX2" s="692"/>
      <c r="JY2" s="692"/>
      <c r="JZ2" s="692"/>
      <c r="KA2" s="692"/>
      <c r="KB2" s="693"/>
      <c r="KC2" s="150"/>
      <c r="KD2" s="691" t="s">
        <v>266</v>
      </c>
      <c r="KE2" s="692"/>
      <c r="KF2" s="692"/>
      <c r="KG2" s="692"/>
      <c r="KH2" s="692"/>
      <c r="KI2" s="692"/>
      <c r="KJ2" s="692"/>
      <c r="KK2" s="692"/>
      <c r="KL2" s="692"/>
      <c r="KM2" s="693"/>
      <c r="KN2" s="150"/>
      <c r="KO2" s="691" t="s">
        <v>266</v>
      </c>
      <c r="KP2" s="692"/>
      <c r="KQ2" s="692"/>
      <c r="KR2" s="692"/>
      <c r="KS2" s="692"/>
      <c r="KT2" s="692"/>
      <c r="KU2" s="692"/>
      <c r="KV2" s="692"/>
      <c r="KW2" s="692"/>
      <c r="KX2" s="693"/>
      <c r="KY2" s="150"/>
      <c r="KZ2" s="691" t="s">
        <v>266</v>
      </c>
      <c r="LA2" s="692"/>
      <c r="LB2" s="692"/>
      <c r="LC2" s="692"/>
      <c r="LD2" s="692"/>
      <c r="LE2" s="692"/>
      <c r="LF2" s="692"/>
      <c r="LG2" s="692"/>
      <c r="LH2" s="692"/>
      <c r="LI2" s="693"/>
      <c r="LJ2" s="150"/>
      <c r="LK2" s="691" t="s">
        <v>266</v>
      </c>
      <c r="LL2" s="692"/>
      <c r="LM2" s="692"/>
      <c r="LN2" s="692"/>
      <c r="LO2" s="692"/>
      <c r="LP2" s="692"/>
      <c r="LQ2" s="692"/>
      <c r="LR2" s="692"/>
      <c r="LS2" s="692"/>
      <c r="LT2" s="693"/>
    </row>
    <row r="3" spans="1:332" s="16" customFormat="1" ht="12.75" x14ac:dyDescent="0.2">
      <c r="A3" s="16">
        <v>1</v>
      </c>
      <c r="B3" s="91" t="s">
        <v>230</v>
      </c>
      <c r="D3" s="92" t="str">
        <f t="shared" ref="D3:M3" si="0">CONCATENATE(D6,D7)</f>
        <v>2006BZ</v>
      </c>
      <c r="E3" s="92" t="str">
        <f t="shared" si="0"/>
        <v>2007BZ</v>
      </c>
      <c r="F3" s="92" t="str">
        <f t="shared" si="0"/>
        <v>2008BZ</v>
      </c>
      <c r="G3" s="92" t="str">
        <f t="shared" si="0"/>
        <v>2009BZ</v>
      </c>
      <c r="H3" s="92" t="str">
        <f t="shared" si="0"/>
        <v>2010BZ</v>
      </c>
      <c r="I3" s="92" t="str">
        <f t="shared" si="0"/>
        <v>2011BZ</v>
      </c>
      <c r="J3" s="92" t="str">
        <f t="shared" si="0"/>
        <v>2012BZ</v>
      </c>
      <c r="K3" s="92" t="str">
        <f t="shared" si="0"/>
        <v>2013BZ</v>
      </c>
      <c r="L3" s="92" t="str">
        <f t="shared" si="0"/>
        <v>2014BZ</v>
      </c>
      <c r="M3" s="92" t="str">
        <f t="shared" si="0"/>
        <v>2015BZ</v>
      </c>
      <c r="O3" s="92" t="str">
        <f t="shared" ref="O3:X3" si="1">CONCATENATE(O6,O7)</f>
        <v>2006CM</v>
      </c>
      <c r="P3" s="92" t="str">
        <f t="shared" si="1"/>
        <v>2007CM</v>
      </c>
      <c r="Q3" s="92" t="str">
        <f t="shared" si="1"/>
        <v>2008CM</v>
      </c>
      <c r="R3" s="92" t="str">
        <f t="shared" si="1"/>
        <v>2009CM</v>
      </c>
      <c r="S3" s="92" t="str">
        <f t="shared" si="1"/>
        <v>2010CM</v>
      </c>
      <c r="T3" s="92" t="str">
        <f t="shared" si="1"/>
        <v>2011CM</v>
      </c>
      <c r="U3" s="92" t="str">
        <f t="shared" si="1"/>
        <v>2012CM</v>
      </c>
      <c r="V3" s="92" t="str">
        <f t="shared" si="1"/>
        <v>2013CM</v>
      </c>
      <c r="W3" s="92" t="str">
        <f t="shared" si="1"/>
        <v>2014CM</v>
      </c>
      <c r="X3" s="92" t="str">
        <f t="shared" si="1"/>
        <v>2015CM</v>
      </c>
      <c r="Z3" s="92" t="str">
        <f t="shared" ref="Z3:AI3" si="2">CONCATENATE(Z6,Z7)</f>
        <v>2006GN</v>
      </c>
      <c r="AA3" s="92" t="str">
        <f t="shared" si="2"/>
        <v>2007GN</v>
      </c>
      <c r="AB3" s="92" t="str">
        <f t="shared" si="2"/>
        <v>2008GN</v>
      </c>
      <c r="AC3" s="92" t="str">
        <f t="shared" si="2"/>
        <v>2009GN</v>
      </c>
      <c r="AD3" s="92" t="str">
        <f t="shared" si="2"/>
        <v>2010GN</v>
      </c>
      <c r="AE3" s="92" t="str">
        <f t="shared" si="2"/>
        <v>2011GN</v>
      </c>
      <c r="AF3" s="92" t="str">
        <f t="shared" si="2"/>
        <v>2012GN</v>
      </c>
      <c r="AG3" s="92" t="str">
        <f t="shared" si="2"/>
        <v>2013GN</v>
      </c>
      <c r="AH3" s="92" t="str">
        <f t="shared" si="2"/>
        <v>2014GN</v>
      </c>
      <c r="AI3" s="92" t="str">
        <f t="shared" si="2"/>
        <v>2015GN</v>
      </c>
      <c r="AK3" s="92" t="str">
        <f t="shared" ref="AK3:AT3" si="3">CONCATENATE(AK6,AK7)</f>
        <v>2006HE</v>
      </c>
      <c r="AL3" s="92" t="str">
        <f t="shared" si="3"/>
        <v>2007HE</v>
      </c>
      <c r="AM3" s="92" t="str">
        <f t="shared" si="3"/>
        <v>2008HE</v>
      </c>
      <c r="AN3" s="92" t="str">
        <f t="shared" si="3"/>
        <v>2009HE</v>
      </c>
      <c r="AO3" s="92" t="str">
        <f t="shared" si="3"/>
        <v>2010HE</v>
      </c>
      <c r="AP3" s="92" t="str">
        <f t="shared" si="3"/>
        <v>2011HE</v>
      </c>
      <c r="AQ3" s="92" t="str">
        <f t="shared" si="3"/>
        <v>2012HE</v>
      </c>
      <c r="AR3" s="92" t="str">
        <f t="shared" si="3"/>
        <v>2013HE</v>
      </c>
      <c r="AS3" s="92" t="str">
        <f t="shared" si="3"/>
        <v>2014HE</v>
      </c>
      <c r="AT3" s="92" t="str">
        <f t="shared" si="3"/>
        <v>2015HE</v>
      </c>
      <c r="AV3" s="92" t="str">
        <f t="shared" ref="AV3:BE3" si="4">CONCATENATE(AV6,AV7)</f>
        <v>2006LE</v>
      </c>
      <c r="AW3" s="92" t="str">
        <f t="shared" si="4"/>
        <v>2007LE</v>
      </c>
      <c r="AX3" s="92" t="str">
        <f t="shared" si="4"/>
        <v>2008LE</v>
      </c>
      <c r="AY3" s="92" t="str">
        <f t="shared" si="4"/>
        <v>2009LE</v>
      </c>
      <c r="AZ3" s="92" t="str">
        <f t="shared" si="4"/>
        <v>2010LE</v>
      </c>
      <c r="BA3" s="92" t="str">
        <f t="shared" si="4"/>
        <v>2011LE</v>
      </c>
      <c r="BB3" s="92" t="str">
        <f t="shared" si="4"/>
        <v>2012LE</v>
      </c>
      <c r="BC3" s="92" t="str">
        <f t="shared" si="4"/>
        <v>2013LE</v>
      </c>
      <c r="BD3" s="92" t="str">
        <f t="shared" si="4"/>
        <v>2014LE</v>
      </c>
      <c r="BE3" s="92" t="str">
        <f t="shared" si="4"/>
        <v>2015LE</v>
      </c>
      <c r="BG3" s="92" t="str">
        <f t="shared" ref="BG3:BP3" si="5">CONCATENATE(BG6,BG7)</f>
        <v>2006PT</v>
      </c>
      <c r="BH3" s="92" t="str">
        <f t="shared" si="5"/>
        <v>2007PT</v>
      </c>
      <c r="BI3" s="92" t="str">
        <f t="shared" si="5"/>
        <v>2008PT</v>
      </c>
      <c r="BJ3" s="92" t="str">
        <f t="shared" si="5"/>
        <v>2009PT</v>
      </c>
      <c r="BK3" s="92" t="str">
        <f t="shared" si="5"/>
        <v>2010PT</v>
      </c>
      <c r="BL3" s="92" t="str">
        <f t="shared" si="5"/>
        <v>2011PT</v>
      </c>
      <c r="BM3" s="92" t="str">
        <f t="shared" si="5"/>
        <v>2012PT</v>
      </c>
      <c r="BN3" s="92" t="str">
        <f t="shared" si="5"/>
        <v>2013PT</v>
      </c>
      <c r="BO3" s="92" t="str">
        <f t="shared" si="5"/>
        <v>2014PT</v>
      </c>
      <c r="BP3" s="92" t="str">
        <f t="shared" si="5"/>
        <v>2015PT</v>
      </c>
      <c r="BR3" s="92" t="str">
        <f t="shared" ref="BR3:CA3" si="6">CONCATENATE(BR6,BR7)</f>
        <v>2006RC</v>
      </c>
      <c r="BS3" s="92" t="str">
        <f t="shared" si="6"/>
        <v>2007RC</v>
      </c>
      <c r="BT3" s="92" t="str">
        <f t="shared" si="6"/>
        <v>2008RC</v>
      </c>
      <c r="BU3" s="92" t="str">
        <f t="shared" si="6"/>
        <v>2009RC</v>
      </c>
      <c r="BV3" s="92" t="str">
        <f t="shared" si="6"/>
        <v>2010RC</v>
      </c>
      <c r="BW3" s="92" t="str">
        <f t="shared" si="6"/>
        <v>2011RC</v>
      </c>
      <c r="BX3" s="92" t="str">
        <f t="shared" si="6"/>
        <v>2012RC</v>
      </c>
      <c r="BY3" s="92" t="str">
        <f t="shared" si="6"/>
        <v>2013RC</v>
      </c>
      <c r="BZ3" s="92" t="str">
        <f t="shared" si="6"/>
        <v>2014RC</v>
      </c>
      <c r="CA3" s="92" t="str">
        <f t="shared" si="6"/>
        <v>2015RC</v>
      </c>
      <c r="CC3" s="92" t="str">
        <f t="shared" ref="CC3:CL3" si="7">CONCATENATE(CC6,CC7)</f>
        <v>2006OR</v>
      </c>
      <c r="CD3" s="92" t="str">
        <f t="shared" si="7"/>
        <v>2007OR</v>
      </c>
      <c r="CE3" s="92" t="str">
        <f t="shared" si="7"/>
        <v>2008OR</v>
      </c>
      <c r="CF3" s="92" t="str">
        <f t="shared" si="7"/>
        <v>2009OR</v>
      </c>
      <c r="CG3" s="92" t="str">
        <f t="shared" si="7"/>
        <v>2010OR</v>
      </c>
      <c r="CH3" s="92" t="str">
        <f t="shared" si="7"/>
        <v>2011OR</v>
      </c>
      <c r="CI3" s="92" t="str">
        <f t="shared" si="7"/>
        <v>2012OR</v>
      </c>
      <c r="CJ3" s="92" t="str">
        <f t="shared" si="7"/>
        <v>2013OR</v>
      </c>
      <c r="CK3" s="92" t="str">
        <f t="shared" si="7"/>
        <v>2014OR</v>
      </c>
      <c r="CL3" s="92" t="str">
        <f t="shared" si="7"/>
        <v>2015OR</v>
      </c>
      <c r="CN3" s="94" t="str">
        <f t="shared" ref="CN3:CW3" si="8">CONCATENATE(CN6,CN7)</f>
        <v>2006AC</v>
      </c>
      <c r="CO3" s="94" t="str">
        <f t="shared" si="8"/>
        <v>2007AC</v>
      </c>
      <c r="CP3" s="94" t="str">
        <f t="shared" si="8"/>
        <v>2008AC</v>
      </c>
      <c r="CQ3" s="94" t="str">
        <f t="shared" si="8"/>
        <v>2009AC</v>
      </c>
      <c r="CR3" s="94" t="str">
        <f t="shared" si="8"/>
        <v>2010AC</v>
      </c>
      <c r="CS3" s="94" t="str">
        <f t="shared" si="8"/>
        <v>2011AC</v>
      </c>
      <c r="CT3" s="94" t="str">
        <f t="shared" si="8"/>
        <v>2012AC</v>
      </c>
      <c r="CU3" s="94" t="str">
        <f t="shared" si="8"/>
        <v>2013AC</v>
      </c>
      <c r="CV3" s="94" t="str">
        <f t="shared" si="8"/>
        <v>2014AC</v>
      </c>
      <c r="CW3" s="94" t="str">
        <f t="shared" si="8"/>
        <v>2015AC</v>
      </c>
      <c r="CY3" s="94" t="str">
        <f t="shared" ref="CY3:DH3" si="9">CONCATENATE(CY6,CY7)</f>
        <v>2006BI</v>
      </c>
      <c r="CZ3" s="94" t="str">
        <f t="shared" si="9"/>
        <v>2007BI</v>
      </c>
      <c r="DA3" s="94" t="str">
        <f t="shared" si="9"/>
        <v>2008BI</v>
      </c>
      <c r="DB3" s="94" t="str">
        <f t="shared" si="9"/>
        <v>2009BI</v>
      </c>
      <c r="DC3" s="94" t="str">
        <f t="shared" si="9"/>
        <v>2010BI</v>
      </c>
      <c r="DD3" s="94" t="str">
        <f t="shared" si="9"/>
        <v>2011BI</v>
      </c>
      <c r="DE3" s="94" t="str">
        <f t="shared" si="9"/>
        <v>2012BI</v>
      </c>
      <c r="DF3" s="94" t="str">
        <f t="shared" si="9"/>
        <v>2013BI</v>
      </c>
      <c r="DG3" s="94" t="str">
        <f t="shared" si="9"/>
        <v>2014BI</v>
      </c>
      <c r="DH3" s="94" t="str">
        <f t="shared" si="9"/>
        <v>2015BI</v>
      </c>
      <c r="DJ3" s="94" t="str">
        <f t="shared" ref="DJ3:DS3" si="10">CONCATENATE(DJ6,DJ7)</f>
        <v>2006CL</v>
      </c>
      <c r="DK3" s="94" t="str">
        <f t="shared" si="10"/>
        <v>2007CL</v>
      </c>
      <c r="DL3" s="94" t="str">
        <f t="shared" si="10"/>
        <v>2008CL</v>
      </c>
      <c r="DM3" s="94" t="str">
        <f t="shared" si="10"/>
        <v>2009CL</v>
      </c>
      <c r="DN3" s="94" t="str">
        <f t="shared" si="10"/>
        <v>2010CL</v>
      </c>
      <c r="DO3" s="94" t="str">
        <f t="shared" si="10"/>
        <v>2011CL</v>
      </c>
      <c r="DP3" s="94" t="str">
        <f t="shared" si="10"/>
        <v>2012CL</v>
      </c>
      <c r="DQ3" s="94" t="str">
        <f t="shared" si="10"/>
        <v>2013CL</v>
      </c>
      <c r="DR3" s="94" t="str">
        <f t="shared" si="10"/>
        <v>2014CL</v>
      </c>
      <c r="DS3" s="94" t="str">
        <f t="shared" si="10"/>
        <v>2015CL</v>
      </c>
      <c r="DU3" s="94" t="str">
        <f t="shared" ref="DU3:ED3" si="11">CONCATENATE(DU6,DU7)</f>
        <v>2006CQ</v>
      </c>
      <c r="DV3" s="94" t="str">
        <f t="shared" si="11"/>
        <v>2007CQ</v>
      </c>
      <c r="DW3" s="94" t="str">
        <f t="shared" si="11"/>
        <v>2008CQ</v>
      </c>
      <c r="DX3" s="94" t="str">
        <f t="shared" si="11"/>
        <v>2009CQ</v>
      </c>
      <c r="DY3" s="94" t="str">
        <f t="shared" si="11"/>
        <v>2010CQ</v>
      </c>
      <c r="DZ3" s="94" t="str">
        <f t="shared" si="11"/>
        <v>2011CQ</v>
      </c>
      <c r="EA3" s="94" t="str">
        <f t="shared" si="11"/>
        <v>2012CQ</v>
      </c>
      <c r="EB3" s="94" t="str">
        <f t="shared" si="11"/>
        <v>2013CQ</v>
      </c>
      <c r="EC3" s="94" t="str">
        <f t="shared" si="11"/>
        <v>2014CQ</v>
      </c>
      <c r="ED3" s="94" t="str">
        <f t="shared" si="11"/>
        <v>2015CQ</v>
      </c>
      <c r="EF3" s="94" t="str">
        <f t="shared" ref="EF3:EO3" si="12">CONCATENATE(EF6,EF7)</f>
        <v>2006DO</v>
      </c>
      <c r="EG3" s="94" t="str">
        <f t="shared" si="12"/>
        <v>2007DO</v>
      </c>
      <c r="EH3" s="94" t="str">
        <f t="shared" si="12"/>
        <v>2008DO</v>
      </c>
      <c r="EI3" s="94" t="str">
        <f t="shared" si="12"/>
        <v>2009DO</v>
      </c>
      <c r="EJ3" s="94" t="str">
        <f t="shared" si="12"/>
        <v>2010DO</v>
      </c>
      <c r="EK3" s="94" t="str">
        <f t="shared" si="12"/>
        <v>2011DO</v>
      </c>
      <c r="EL3" s="94" t="str">
        <f t="shared" si="12"/>
        <v>2012DO</v>
      </c>
      <c r="EM3" s="94" t="str">
        <f t="shared" si="12"/>
        <v>2013DO</v>
      </c>
      <c r="EN3" s="94" t="str">
        <f t="shared" si="12"/>
        <v>2014DO</v>
      </c>
      <c r="EO3" s="94" t="str">
        <f t="shared" si="12"/>
        <v>2015DO</v>
      </c>
      <c r="EQ3" s="94" t="str">
        <f t="shared" ref="EQ3:EZ3" si="13">CONCATENATE(EQ6,EQ7)</f>
        <v>2006EE SIN</v>
      </c>
      <c r="ER3" s="94" t="str">
        <f t="shared" si="13"/>
        <v>2007EE SIN</v>
      </c>
      <c r="ES3" s="94" t="str">
        <f t="shared" si="13"/>
        <v>2008EE SIN</v>
      </c>
      <c r="ET3" s="94" t="str">
        <f t="shared" si="13"/>
        <v>2009EE SIN</v>
      </c>
      <c r="EU3" s="94" t="str">
        <f t="shared" si="13"/>
        <v>2010EE SIN</v>
      </c>
      <c r="EV3" s="94" t="str">
        <f t="shared" si="13"/>
        <v>2011EE SIN</v>
      </c>
      <c r="EW3" s="94" t="str">
        <f t="shared" si="13"/>
        <v>2012EE SIN</v>
      </c>
      <c r="EX3" s="94" t="str">
        <f t="shared" si="13"/>
        <v>2013EE SIN</v>
      </c>
      <c r="EY3" s="94" t="str">
        <f t="shared" si="13"/>
        <v>2014EE SIN</v>
      </c>
      <c r="EZ3" s="94" t="str">
        <f t="shared" si="13"/>
        <v>2015EE SIN</v>
      </c>
      <c r="FB3" s="94" t="str">
        <f t="shared" ref="FB3:FK3" si="14">CONCATENATE(FB6,FB7)</f>
        <v>2006AUT COG</v>
      </c>
      <c r="FC3" s="94" t="str">
        <f t="shared" si="14"/>
        <v>2007AUT COG</v>
      </c>
      <c r="FD3" s="94" t="str">
        <f t="shared" si="14"/>
        <v>2008AUT COG</v>
      </c>
      <c r="FE3" s="94" t="str">
        <f t="shared" si="14"/>
        <v>2009AUT COG</v>
      </c>
      <c r="FF3" s="94" t="str">
        <f t="shared" si="14"/>
        <v>2010AUT COG</v>
      </c>
      <c r="FG3" s="94" t="str">
        <f t="shared" si="14"/>
        <v>2011AUT COG</v>
      </c>
      <c r="FH3" s="94" t="str">
        <f t="shared" si="14"/>
        <v>2012AUT COG</v>
      </c>
      <c r="FI3" s="94" t="str">
        <f t="shared" si="14"/>
        <v>2013AUT COG</v>
      </c>
      <c r="FJ3" s="94" t="str">
        <f t="shared" si="14"/>
        <v>2014AUT COG</v>
      </c>
      <c r="FK3" s="94" t="str">
        <f t="shared" si="14"/>
        <v>2015AUT COG</v>
      </c>
      <c r="FM3" s="94" t="str">
        <f t="shared" ref="FM3:FV3" si="15">CONCATENATE(FM6,FM7)</f>
        <v>2006FO</v>
      </c>
      <c r="FN3" s="94" t="str">
        <f t="shared" si="15"/>
        <v>2007FO</v>
      </c>
      <c r="FO3" s="94" t="str">
        <f t="shared" si="15"/>
        <v>2008FO</v>
      </c>
      <c r="FP3" s="94" t="str">
        <f t="shared" si="15"/>
        <v>2009FO</v>
      </c>
      <c r="FQ3" s="94" t="str">
        <f t="shared" si="15"/>
        <v>2010FO</v>
      </c>
      <c r="FR3" s="94" t="str">
        <f t="shared" si="15"/>
        <v>2011FO</v>
      </c>
      <c r="FS3" s="94" t="str">
        <f t="shared" si="15"/>
        <v>2012FO</v>
      </c>
      <c r="FT3" s="94" t="str">
        <f t="shared" si="15"/>
        <v>2013FO</v>
      </c>
      <c r="FU3" s="94" t="str">
        <f t="shared" si="15"/>
        <v>2014FO</v>
      </c>
      <c r="FV3" s="94" t="str">
        <f t="shared" si="15"/>
        <v>2015FO</v>
      </c>
      <c r="FX3" s="94" t="str">
        <f t="shared" ref="FX3:GG3" si="16">CONCATENATE(FX6,FX7)</f>
        <v>2006GI</v>
      </c>
      <c r="FY3" s="94" t="str">
        <f t="shared" si="16"/>
        <v>2007GI</v>
      </c>
      <c r="FZ3" s="94" t="str">
        <f t="shared" si="16"/>
        <v>2008GI</v>
      </c>
      <c r="GA3" s="94" t="str">
        <f t="shared" si="16"/>
        <v>2009GI</v>
      </c>
      <c r="GB3" s="94" t="str">
        <f t="shared" si="16"/>
        <v>2010GI</v>
      </c>
      <c r="GC3" s="94" t="str">
        <f t="shared" si="16"/>
        <v>2011GI</v>
      </c>
      <c r="GD3" s="94" t="str">
        <f t="shared" si="16"/>
        <v>2012GI</v>
      </c>
      <c r="GE3" s="94" t="str">
        <f t="shared" si="16"/>
        <v>2013GI</v>
      </c>
      <c r="GF3" s="94" t="str">
        <f t="shared" si="16"/>
        <v>2014GI</v>
      </c>
      <c r="GG3" s="94" t="str">
        <f t="shared" si="16"/>
        <v>2015GI</v>
      </c>
      <c r="GI3" s="94" t="str">
        <f t="shared" ref="GI3:GR3" si="17">CONCATENATE(GI6,GI7)</f>
        <v>2006GL</v>
      </c>
      <c r="GJ3" s="94" t="str">
        <f t="shared" si="17"/>
        <v>2007GL</v>
      </c>
      <c r="GK3" s="94" t="str">
        <f t="shared" si="17"/>
        <v>2008GL</v>
      </c>
      <c r="GL3" s="94" t="str">
        <f t="shared" si="17"/>
        <v>2009GL</v>
      </c>
      <c r="GM3" s="94" t="str">
        <f t="shared" si="17"/>
        <v>2010GL</v>
      </c>
      <c r="GN3" s="94" t="str">
        <f t="shared" si="17"/>
        <v>2011GL</v>
      </c>
      <c r="GO3" s="94" t="str">
        <f t="shared" si="17"/>
        <v>2012GL</v>
      </c>
      <c r="GP3" s="94" t="str">
        <f t="shared" si="17"/>
        <v>2013GL</v>
      </c>
      <c r="GQ3" s="94" t="str">
        <f t="shared" si="17"/>
        <v>2014GL</v>
      </c>
      <c r="GR3" s="94" t="str">
        <f t="shared" si="17"/>
        <v>2015GL</v>
      </c>
      <c r="GT3" s="94" t="str">
        <f t="shared" ref="GT3:HC3" si="18">CONCATENATE(GT6,GT7)</f>
        <v>2006GM</v>
      </c>
      <c r="GU3" s="94" t="str">
        <f t="shared" si="18"/>
        <v>2007GM</v>
      </c>
      <c r="GV3" s="94" t="str">
        <f t="shared" si="18"/>
        <v>2008GM</v>
      </c>
      <c r="GW3" s="94" t="str">
        <f t="shared" si="18"/>
        <v>2009GM</v>
      </c>
      <c r="GX3" s="94" t="str">
        <f t="shared" si="18"/>
        <v>2010GM</v>
      </c>
      <c r="GY3" s="94" t="str">
        <f t="shared" si="18"/>
        <v>2011GM</v>
      </c>
      <c r="GZ3" s="94" t="str">
        <f t="shared" si="18"/>
        <v>2012GM</v>
      </c>
      <c r="HA3" s="94" t="str">
        <f t="shared" si="18"/>
        <v>2013GM</v>
      </c>
      <c r="HB3" s="94" t="str">
        <f t="shared" si="18"/>
        <v>2014GM</v>
      </c>
      <c r="HC3" s="94" t="str">
        <f t="shared" si="18"/>
        <v>2015GM</v>
      </c>
      <c r="HE3" s="94" t="str">
        <f t="shared" ref="HE3:HN3" si="19">CONCATENATE(HE6,HE7)</f>
        <v>2006KJ</v>
      </c>
      <c r="HF3" s="94" t="str">
        <f t="shared" si="19"/>
        <v>2007KJ</v>
      </c>
      <c r="HG3" s="94" t="str">
        <f t="shared" si="19"/>
        <v>2008KJ</v>
      </c>
      <c r="HH3" s="94" t="str">
        <f t="shared" si="19"/>
        <v>2009KJ</v>
      </c>
      <c r="HI3" s="94" t="str">
        <f t="shared" si="19"/>
        <v>2010KJ</v>
      </c>
      <c r="HJ3" s="94" t="str">
        <f t="shared" si="19"/>
        <v>2011KJ</v>
      </c>
      <c r="HK3" s="94" t="str">
        <f t="shared" si="19"/>
        <v>2012KJ</v>
      </c>
      <c r="HL3" s="94" t="str">
        <f t="shared" si="19"/>
        <v>2013KJ</v>
      </c>
      <c r="HM3" s="94" t="str">
        <f t="shared" si="19"/>
        <v>2014KJ</v>
      </c>
      <c r="HN3" s="94" t="str">
        <f t="shared" si="19"/>
        <v>2015KJ</v>
      </c>
      <c r="HP3" s="138" t="str">
        <f t="shared" ref="HP3:HY3" si="20">CONCATENATE(HP6,HP7)</f>
        <v>2006BZ</v>
      </c>
      <c r="HQ3" s="138" t="str">
        <f t="shared" si="20"/>
        <v>2007BZ</v>
      </c>
      <c r="HR3" s="138" t="str">
        <f t="shared" si="20"/>
        <v>2008BZ</v>
      </c>
      <c r="HS3" s="138" t="str">
        <f t="shared" si="20"/>
        <v>2009BZ</v>
      </c>
      <c r="HT3" s="138" t="str">
        <f t="shared" si="20"/>
        <v>2010BZ</v>
      </c>
      <c r="HU3" s="138" t="str">
        <f t="shared" si="20"/>
        <v>2011BZ</v>
      </c>
      <c r="HV3" s="138" t="str">
        <f t="shared" si="20"/>
        <v>2012BZ</v>
      </c>
      <c r="HW3" s="138" t="str">
        <f t="shared" si="20"/>
        <v>2013BZ</v>
      </c>
      <c r="HX3" s="138" t="str">
        <f t="shared" si="20"/>
        <v>2014BZ</v>
      </c>
      <c r="HY3" s="138" t="str">
        <f t="shared" si="20"/>
        <v>2015BZ</v>
      </c>
      <c r="IA3" s="138" t="str">
        <f t="shared" ref="IA3:IJ3" si="21">CONCATENATE(IA6,IA7)</f>
        <v>2006CM</v>
      </c>
      <c r="IB3" s="138" t="str">
        <f t="shared" si="21"/>
        <v>2007CM</v>
      </c>
      <c r="IC3" s="138" t="str">
        <f t="shared" si="21"/>
        <v>2008CM</v>
      </c>
      <c r="ID3" s="138" t="str">
        <f t="shared" si="21"/>
        <v>2009CM</v>
      </c>
      <c r="IE3" s="138" t="str">
        <f t="shared" si="21"/>
        <v>2010CM</v>
      </c>
      <c r="IF3" s="138" t="str">
        <f t="shared" si="21"/>
        <v>2011CM</v>
      </c>
      <c r="IG3" s="138" t="str">
        <f t="shared" si="21"/>
        <v>2012CM</v>
      </c>
      <c r="IH3" s="138" t="str">
        <f t="shared" si="21"/>
        <v>2013CM</v>
      </c>
      <c r="II3" s="138" t="str">
        <f t="shared" si="21"/>
        <v>2014CM</v>
      </c>
      <c r="IJ3" s="138" t="str">
        <f t="shared" si="21"/>
        <v>2015CM</v>
      </c>
      <c r="IL3" s="138" t="str">
        <f t="shared" ref="IL3:IU3" si="22">CONCATENATE(IL6,IL7)</f>
        <v>2006GN</v>
      </c>
      <c r="IM3" s="138" t="str">
        <f t="shared" si="22"/>
        <v>2007GN</v>
      </c>
      <c r="IN3" s="138" t="str">
        <f t="shared" si="22"/>
        <v>2008GN</v>
      </c>
      <c r="IO3" s="138" t="str">
        <f t="shared" si="22"/>
        <v>2009GN</v>
      </c>
      <c r="IP3" s="138" t="str">
        <f t="shared" si="22"/>
        <v>2010GN</v>
      </c>
      <c r="IQ3" s="138" t="str">
        <f t="shared" si="22"/>
        <v>2011GN</v>
      </c>
      <c r="IR3" s="138" t="str">
        <f t="shared" si="22"/>
        <v>2012GN</v>
      </c>
      <c r="IS3" s="138" t="str">
        <f t="shared" si="22"/>
        <v>2013GN</v>
      </c>
      <c r="IT3" s="138" t="str">
        <f t="shared" si="22"/>
        <v>2014GN</v>
      </c>
      <c r="IU3" s="138" t="str">
        <f t="shared" si="22"/>
        <v>2015GN</v>
      </c>
      <c r="IW3" s="138" t="str">
        <f t="shared" ref="IW3:JF3" si="23">CONCATENATE(IW6,IW7)</f>
        <v>2006HE</v>
      </c>
      <c r="IX3" s="138" t="str">
        <f t="shared" si="23"/>
        <v>2007HE</v>
      </c>
      <c r="IY3" s="138" t="str">
        <f t="shared" si="23"/>
        <v>2008HE</v>
      </c>
      <c r="IZ3" s="138" t="str">
        <f t="shared" si="23"/>
        <v>2009HE</v>
      </c>
      <c r="JA3" s="138" t="str">
        <f t="shared" si="23"/>
        <v>2010HE</v>
      </c>
      <c r="JB3" s="138" t="str">
        <f t="shared" si="23"/>
        <v>2011HE</v>
      </c>
      <c r="JC3" s="138" t="str">
        <f t="shared" si="23"/>
        <v>2012HE</v>
      </c>
      <c r="JD3" s="138" t="str">
        <f t="shared" si="23"/>
        <v>2013HE</v>
      </c>
      <c r="JE3" s="138" t="str">
        <f t="shared" si="23"/>
        <v>2014HE</v>
      </c>
      <c r="JF3" s="138" t="str">
        <f t="shared" si="23"/>
        <v>2015HE</v>
      </c>
      <c r="JH3" s="138" t="str">
        <f t="shared" ref="JH3:JQ3" si="24">CONCATENATE(JH6,JH7)</f>
        <v>2006PT</v>
      </c>
      <c r="JI3" s="138" t="str">
        <f t="shared" si="24"/>
        <v>2007PT</v>
      </c>
      <c r="JJ3" s="138" t="str">
        <f t="shared" si="24"/>
        <v>2008PT</v>
      </c>
      <c r="JK3" s="138" t="str">
        <f t="shared" si="24"/>
        <v>2009PT</v>
      </c>
      <c r="JL3" s="138" t="str">
        <f t="shared" si="24"/>
        <v>2010PT</v>
      </c>
      <c r="JM3" s="138" t="str">
        <f t="shared" si="24"/>
        <v>2011PT</v>
      </c>
      <c r="JN3" s="138" t="str">
        <f t="shared" si="24"/>
        <v>2012PT</v>
      </c>
      <c r="JO3" s="138" t="str">
        <f t="shared" si="24"/>
        <v>2013PT</v>
      </c>
      <c r="JP3" s="138" t="str">
        <f t="shared" si="24"/>
        <v>2014PT</v>
      </c>
      <c r="JQ3" s="138" t="str">
        <f t="shared" si="24"/>
        <v>2015PT</v>
      </c>
      <c r="JS3" s="138" t="str">
        <f t="shared" ref="JS3:KB3" si="25">CONCATENATE(JS6,JS7)</f>
        <v>2006OR</v>
      </c>
      <c r="JT3" s="138" t="str">
        <f t="shared" si="25"/>
        <v>2007OR</v>
      </c>
      <c r="JU3" s="138" t="str">
        <f t="shared" si="25"/>
        <v>2008OR</v>
      </c>
      <c r="JV3" s="138" t="str">
        <f t="shared" si="25"/>
        <v>2009OR</v>
      </c>
      <c r="JW3" s="138" t="str">
        <f t="shared" si="25"/>
        <v>2010OR</v>
      </c>
      <c r="JX3" s="138" t="str">
        <f t="shared" si="25"/>
        <v>2011OR</v>
      </c>
      <c r="JY3" s="138" t="str">
        <f t="shared" si="25"/>
        <v>2012OR</v>
      </c>
      <c r="JZ3" s="138" t="str">
        <f t="shared" si="25"/>
        <v>2013OR</v>
      </c>
      <c r="KA3" s="138" t="str">
        <f t="shared" si="25"/>
        <v>2014OR</v>
      </c>
      <c r="KB3" s="138" t="str">
        <f t="shared" si="25"/>
        <v>2015OR</v>
      </c>
      <c r="KD3" s="138" t="str">
        <f t="shared" ref="KD3:KM3" si="26">CONCATENATE(KD6,KD7)</f>
        <v>2006DO</v>
      </c>
      <c r="KE3" s="138" t="str">
        <f t="shared" si="26"/>
        <v>2007DO</v>
      </c>
      <c r="KF3" s="138" t="str">
        <f t="shared" si="26"/>
        <v>2008DO</v>
      </c>
      <c r="KG3" s="138" t="str">
        <f t="shared" si="26"/>
        <v>2009DO</v>
      </c>
      <c r="KH3" s="138" t="str">
        <f t="shared" si="26"/>
        <v>2010DO</v>
      </c>
      <c r="KI3" s="138" t="str">
        <f t="shared" si="26"/>
        <v>2011DO</v>
      </c>
      <c r="KJ3" s="138" t="str">
        <f t="shared" si="26"/>
        <v>2012DO</v>
      </c>
      <c r="KK3" s="138" t="str">
        <f t="shared" si="26"/>
        <v>2013DO</v>
      </c>
      <c r="KL3" s="138" t="str">
        <f t="shared" si="26"/>
        <v>2014DO</v>
      </c>
      <c r="KM3" s="138" t="str">
        <f t="shared" si="26"/>
        <v>2015DO</v>
      </c>
      <c r="KO3" s="138" t="str">
        <f t="shared" ref="KO3:KX3" si="27">CONCATENATE(KO6,KO7)</f>
        <v>2006GL</v>
      </c>
      <c r="KP3" s="138" t="str">
        <f t="shared" si="27"/>
        <v>2007GL</v>
      </c>
      <c r="KQ3" s="138" t="str">
        <f t="shared" si="27"/>
        <v>2008GL</v>
      </c>
      <c r="KR3" s="138" t="str">
        <f t="shared" si="27"/>
        <v>2009GL</v>
      </c>
      <c r="KS3" s="138" t="str">
        <f t="shared" si="27"/>
        <v>2010GL</v>
      </c>
      <c r="KT3" s="138" t="str">
        <f t="shared" si="27"/>
        <v>2011GL</v>
      </c>
      <c r="KU3" s="138" t="str">
        <f t="shared" si="27"/>
        <v>2012GL</v>
      </c>
      <c r="KV3" s="138" t="str">
        <f t="shared" si="27"/>
        <v>2013GL</v>
      </c>
      <c r="KW3" s="138" t="str">
        <f t="shared" si="27"/>
        <v>2014GL</v>
      </c>
      <c r="KX3" s="138" t="str">
        <f t="shared" si="27"/>
        <v>2015GL</v>
      </c>
      <c r="KZ3" s="138" t="str">
        <f t="shared" ref="KZ3:LI3" si="28">CONCATENATE(KZ6,KZ7)</f>
        <v>2006FO</v>
      </c>
      <c r="LA3" s="138" t="str">
        <f t="shared" si="28"/>
        <v>2007FO</v>
      </c>
      <c r="LB3" s="138" t="str">
        <f t="shared" si="28"/>
        <v>2008FO</v>
      </c>
      <c r="LC3" s="138" t="str">
        <f t="shared" si="28"/>
        <v>2009FO</v>
      </c>
      <c r="LD3" s="138" t="str">
        <f t="shared" si="28"/>
        <v>2010FO</v>
      </c>
      <c r="LE3" s="138" t="str">
        <f t="shared" si="28"/>
        <v>2011FO</v>
      </c>
      <c r="LF3" s="138" t="str">
        <f t="shared" si="28"/>
        <v>2012FO</v>
      </c>
      <c r="LG3" s="138" t="str">
        <f t="shared" si="28"/>
        <v>2013FO</v>
      </c>
      <c r="LH3" s="138" t="str">
        <f t="shared" si="28"/>
        <v>2014FO</v>
      </c>
      <c r="LI3" s="138" t="str">
        <f t="shared" si="28"/>
        <v>2015FO</v>
      </c>
      <c r="LK3" s="138" t="str">
        <f t="shared" ref="LK3:LT3" si="29">CONCATENATE(LK6,LK7)</f>
        <v>2006KJ</v>
      </c>
      <c r="LL3" s="138" t="str">
        <f t="shared" si="29"/>
        <v>2007KJ</v>
      </c>
      <c r="LM3" s="138" t="str">
        <f t="shared" si="29"/>
        <v>2008KJ</v>
      </c>
      <c r="LN3" s="138" t="str">
        <f t="shared" si="29"/>
        <v>2009KJ</v>
      </c>
      <c r="LO3" s="138" t="str">
        <f t="shared" si="29"/>
        <v>2010KJ</v>
      </c>
      <c r="LP3" s="138" t="str">
        <f t="shared" si="29"/>
        <v>2011KJ</v>
      </c>
      <c r="LQ3" s="138" t="str">
        <f t="shared" si="29"/>
        <v>2012KJ</v>
      </c>
      <c r="LR3" s="138" t="str">
        <f t="shared" si="29"/>
        <v>2013KJ</v>
      </c>
      <c r="LS3" s="138" t="str">
        <f t="shared" si="29"/>
        <v>2014KJ</v>
      </c>
      <c r="LT3" s="138" t="str">
        <f t="shared" si="29"/>
        <v>2015KJ</v>
      </c>
    </row>
    <row r="4" spans="1:332" s="16" customFormat="1" ht="12.75" x14ac:dyDescent="0.2">
      <c r="A4" s="16">
        <v>2</v>
      </c>
      <c r="B4" s="91" t="s">
        <v>231</v>
      </c>
      <c r="D4" s="93">
        <f>VLOOKUP(D7,'Bases de Cálculo'!$B$9:$M$34,11,FALSE)</f>
        <v>0.11292971718206792</v>
      </c>
      <c r="E4" s="93">
        <f>VLOOKUP(E7,'Bases de Cálculo'!$B$9:$M$34,11,FALSE)</f>
        <v>0.11292971718206792</v>
      </c>
      <c r="F4" s="93">
        <f>VLOOKUP(F7,'Bases de Cálculo'!$B$9:$M$34,11,FALSE)</f>
        <v>0.11292971718206792</v>
      </c>
      <c r="G4" s="93">
        <f>VLOOKUP(G7,'Bases de Cálculo'!$B$9:$M$34,11,FALSE)</f>
        <v>0.11292971718206792</v>
      </c>
      <c r="H4" s="93">
        <f>VLOOKUP(H7,'Bases de Cálculo'!$B$9:$M$34,11,FALSE)</f>
        <v>0.11292971718206792</v>
      </c>
      <c r="I4" s="93">
        <f>VLOOKUP(I7,'Bases de Cálculo'!$B$9:$M$34,11,FALSE)</f>
        <v>0.11292971718206792</v>
      </c>
      <c r="J4" s="93">
        <f>VLOOKUP(J7,'Bases de Cálculo'!$B$9:$M$34,11,FALSE)</f>
        <v>0.11292971718206792</v>
      </c>
      <c r="K4" s="93">
        <f>VLOOKUP(K7,'Bases de Cálculo'!$B$9:$M$34,11,FALSE)</f>
        <v>0.11292971718206792</v>
      </c>
      <c r="L4" s="93">
        <f>VLOOKUP(L7,'Bases de Cálculo'!$B$9:$M$34,11,FALSE)</f>
        <v>0.11292971718206792</v>
      </c>
      <c r="M4" s="93">
        <f>VLOOKUP(M7,'Bases de Cálculo'!$B$9:$M$34,11,FALSE)</f>
        <v>0.11292971718206792</v>
      </c>
      <c r="O4" s="93">
        <f>VLOOKUP(O7,'Bases de Cálculo'!$B$9:$M$34,11,FALSE)</f>
        <v>8.8136018640712285E-2</v>
      </c>
      <c r="P4" s="93">
        <f>VLOOKUP(P7,'Bases de Cálculo'!$B$9:$M$34,11,FALSE)</f>
        <v>8.8136018640712285E-2</v>
      </c>
      <c r="Q4" s="93">
        <f>VLOOKUP(Q7,'Bases de Cálculo'!$B$9:$M$34,11,FALSE)</f>
        <v>8.8136018640712285E-2</v>
      </c>
      <c r="R4" s="93">
        <f>VLOOKUP(R7,'Bases de Cálculo'!$B$9:$M$34,11,FALSE)</f>
        <v>8.8136018640712285E-2</v>
      </c>
      <c r="S4" s="93">
        <f>VLOOKUP(S7,'Bases de Cálculo'!$B$9:$M$34,11,FALSE)</f>
        <v>8.8136018640712285E-2</v>
      </c>
      <c r="T4" s="93">
        <f>VLOOKUP(T7,'Bases de Cálculo'!$B$9:$M$34,11,FALSE)</f>
        <v>8.8136018640712285E-2</v>
      </c>
      <c r="U4" s="93">
        <f>VLOOKUP(U7,'Bases de Cálculo'!$B$9:$M$34,11,FALSE)</f>
        <v>8.8136018640712285E-2</v>
      </c>
      <c r="V4" s="93">
        <f>VLOOKUP(V7,'Bases de Cálculo'!$B$9:$M$34,11,FALSE)</f>
        <v>8.8136018640712285E-2</v>
      </c>
      <c r="W4" s="93">
        <f>VLOOKUP(W7,'Bases de Cálculo'!$B$9:$M$34,11,FALSE)</f>
        <v>8.8136018640712285E-2</v>
      </c>
      <c r="X4" s="93">
        <f>VLOOKUP(X7,'Bases de Cálculo'!$B$9:$M$34,11,FALSE)</f>
        <v>8.8136018640712285E-2</v>
      </c>
      <c r="Z4" s="93">
        <f>VLOOKUP(Z7,'Bases de Cálculo'!$B$9:$M$34,11,FALSE)</f>
        <v>5.5539114956987067E-2</v>
      </c>
      <c r="AA4" s="93">
        <f>VLOOKUP(AA7,'Bases de Cálculo'!$B$9:$M$34,11,FALSE)</f>
        <v>5.5539114956987067E-2</v>
      </c>
      <c r="AB4" s="93">
        <f>VLOOKUP(AB7,'Bases de Cálculo'!$B$9:$M$34,11,FALSE)</f>
        <v>5.5539114956987067E-2</v>
      </c>
      <c r="AC4" s="93">
        <f>VLOOKUP(AC7,'Bases de Cálculo'!$B$9:$M$34,11,FALSE)</f>
        <v>5.5539114956987067E-2</v>
      </c>
      <c r="AD4" s="93">
        <f>VLOOKUP(AD7,'Bases de Cálculo'!$B$9:$M$34,11,FALSE)</f>
        <v>5.5539114956987067E-2</v>
      </c>
      <c r="AE4" s="93">
        <f>VLOOKUP(AE7,'Bases de Cálculo'!$B$9:$M$34,11,FALSE)</f>
        <v>5.5539114956987067E-2</v>
      </c>
      <c r="AF4" s="93">
        <f>VLOOKUP(AF7,'Bases de Cálculo'!$B$9:$M$34,11,FALSE)</f>
        <v>5.5539114956987067E-2</v>
      </c>
      <c r="AG4" s="93">
        <f>VLOOKUP(AG7,'Bases de Cálculo'!$B$9:$M$34,11,FALSE)</f>
        <v>5.5539114956987067E-2</v>
      </c>
      <c r="AH4" s="93">
        <f>VLOOKUP(AH7,'Bases de Cálculo'!$B$9:$M$34,11,FALSE)</f>
        <v>5.5539114956987067E-2</v>
      </c>
      <c r="AI4" s="93">
        <f>VLOOKUP(AI7,'Bases de Cálculo'!$B$9:$M$34,11,FALSE)</f>
        <v>5.5539114956987067E-2</v>
      </c>
      <c r="AK4" s="93">
        <f>VLOOKUP(AK7,'Bases de Cálculo'!$B$9:$M$34,11,FALSE)</f>
        <v>0</v>
      </c>
      <c r="AL4" s="93">
        <f>VLOOKUP(AL7,'Bases de Cálculo'!$B$9:$M$34,11,FALSE)</f>
        <v>0</v>
      </c>
      <c r="AM4" s="93">
        <f>VLOOKUP(AM7,'Bases de Cálculo'!$B$9:$M$34,11,FALSE)</f>
        <v>0</v>
      </c>
      <c r="AN4" s="93">
        <f>VLOOKUP(AN7,'Bases de Cálculo'!$B$9:$M$34,11,FALSE)</f>
        <v>0</v>
      </c>
      <c r="AO4" s="93">
        <f>VLOOKUP(AO7,'Bases de Cálculo'!$B$9:$M$34,11,FALSE)</f>
        <v>0</v>
      </c>
      <c r="AP4" s="93">
        <f>VLOOKUP(AP7,'Bases de Cálculo'!$B$9:$M$34,11,FALSE)</f>
        <v>0</v>
      </c>
      <c r="AQ4" s="93">
        <f>VLOOKUP(AQ7,'Bases de Cálculo'!$B$9:$M$34,11,FALSE)</f>
        <v>0</v>
      </c>
      <c r="AR4" s="93">
        <f>VLOOKUP(AR7,'Bases de Cálculo'!$B$9:$M$34,11,FALSE)</f>
        <v>0</v>
      </c>
      <c r="AS4" s="93">
        <f>VLOOKUP(AS7,'Bases de Cálculo'!$B$9:$M$34,11,FALSE)</f>
        <v>0</v>
      </c>
      <c r="AT4" s="93">
        <f>VLOOKUP(AT7,'Bases de Cálculo'!$B$9:$M$34,11,FALSE)</f>
        <v>0</v>
      </c>
      <c r="AV4" s="93">
        <f>VLOOKUP(AV7,'Bases de Cálculo'!$B$9:$M$34,11,FALSE)</f>
        <v>8.9524923242345178E-2</v>
      </c>
      <c r="AW4" s="93">
        <f>VLOOKUP(AW7,'Bases de Cálculo'!$B$9:$M$34,11,FALSE)</f>
        <v>8.9524923242345178E-2</v>
      </c>
      <c r="AX4" s="93">
        <f>VLOOKUP(AX7,'Bases de Cálculo'!$B$9:$M$34,11,FALSE)</f>
        <v>8.9524923242345178E-2</v>
      </c>
      <c r="AY4" s="93">
        <f>VLOOKUP(AY7,'Bases de Cálculo'!$B$9:$M$34,11,FALSE)</f>
        <v>8.9524923242345178E-2</v>
      </c>
      <c r="AZ4" s="93">
        <f>VLOOKUP(AZ7,'Bases de Cálculo'!$B$9:$M$34,11,FALSE)</f>
        <v>8.9524923242345178E-2</v>
      </c>
      <c r="BA4" s="93">
        <f>VLOOKUP(BA7,'Bases de Cálculo'!$B$9:$M$34,11,FALSE)</f>
        <v>8.9524923242345178E-2</v>
      </c>
      <c r="BB4" s="93">
        <f>VLOOKUP(BB7,'Bases de Cálculo'!$B$9:$M$34,11,FALSE)</f>
        <v>8.9524923242345178E-2</v>
      </c>
      <c r="BC4" s="93">
        <f>VLOOKUP(BC7,'Bases de Cálculo'!$B$9:$M$34,11,FALSE)</f>
        <v>8.9524923242345178E-2</v>
      </c>
      <c r="BD4" s="93">
        <f>VLOOKUP(BD7,'Bases de Cálculo'!$B$9:$M$34,11,FALSE)</f>
        <v>8.9524923242345178E-2</v>
      </c>
      <c r="BE4" s="93">
        <f>VLOOKUP(BE7,'Bases de Cálculo'!$B$9:$M$34,11,FALSE)</f>
        <v>8.9524923242345178E-2</v>
      </c>
      <c r="BG4" s="93">
        <f>VLOOKUP(BG7,'Bases de Cálculo'!$B$9:$M$34,11,FALSE)</f>
        <v>7.7841777688967134E-2</v>
      </c>
      <c r="BH4" s="93">
        <f>VLOOKUP(BH7,'Bases de Cálculo'!$B$9:$M$34,11,FALSE)</f>
        <v>7.7841777688967134E-2</v>
      </c>
      <c r="BI4" s="93">
        <f>VLOOKUP(BI7,'Bases de Cálculo'!$B$9:$M$34,11,FALSE)</f>
        <v>7.7841777688967134E-2</v>
      </c>
      <c r="BJ4" s="93">
        <f>VLOOKUP(BJ7,'Bases de Cálculo'!$B$9:$M$34,11,FALSE)</f>
        <v>7.7841777688967134E-2</v>
      </c>
      <c r="BK4" s="93">
        <f>VLOOKUP(BK7,'Bases de Cálculo'!$B$9:$M$34,11,FALSE)</f>
        <v>7.7841777688967134E-2</v>
      </c>
      <c r="BL4" s="93">
        <f>VLOOKUP(BL7,'Bases de Cálculo'!$B$9:$M$34,11,FALSE)</f>
        <v>7.7841777688967134E-2</v>
      </c>
      <c r="BM4" s="93">
        <f>VLOOKUP(BM7,'Bases de Cálculo'!$B$9:$M$34,11,FALSE)</f>
        <v>7.7841777688967134E-2</v>
      </c>
      <c r="BN4" s="93">
        <f>VLOOKUP(BN7,'Bases de Cálculo'!$B$9:$M$34,11,FALSE)</f>
        <v>7.7841777688967134E-2</v>
      </c>
      <c r="BO4" s="93">
        <f>VLOOKUP(BO7,'Bases de Cálculo'!$B$9:$M$34,11,FALSE)</f>
        <v>7.7841777688967134E-2</v>
      </c>
      <c r="BP4" s="93">
        <f>VLOOKUP(BP7,'Bases de Cálculo'!$B$9:$M$34,11,FALSE)</f>
        <v>7.7841777688967134E-2</v>
      </c>
      <c r="BR4" s="93">
        <f>VLOOKUP(BR7,'Bases de Cálculo'!$B$9:$M$34,11,FALSE)</f>
        <v>0</v>
      </c>
      <c r="BS4" s="93">
        <f>VLOOKUP(BS7,'Bases de Cálculo'!$B$9:$M$34,11,FALSE)</f>
        <v>0</v>
      </c>
      <c r="BT4" s="93">
        <f>VLOOKUP(BT7,'Bases de Cálculo'!$B$9:$M$34,11,FALSE)</f>
        <v>0</v>
      </c>
      <c r="BU4" s="93">
        <f>VLOOKUP(BU7,'Bases de Cálculo'!$B$9:$M$34,11,FALSE)</f>
        <v>0</v>
      </c>
      <c r="BV4" s="93">
        <f>VLOOKUP(BV7,'Bases de Cálculo'!$B$9:$M$34,11,FALSE)</f>
        <v>0</v>
      </c>
      <c r="BW4" s="93">
        <f>VLOOKUP(BW7,'Bases de Cálculo'!$B$9:$M$34,11,FALSE)</f>
        <v>0</v>
      </c>
      <c r="BX4" s="93">
        <f>VLOOKUP(BX7,'Bases de Cálculo'!$B$9:$M$34,11,FALSE)</f>
        <v>0</v>
      </c>
      <c r="BY4" s="93">
        <f>VLOOKUP(BY7,'Bases de Cálculo'!$B$9:$M$34,11,FALSE)</f>
        <v>0</v>
      </c>
      <c r="BZ4" s="93">
        <f>VLOOKUP(BZ7,'Bases de Cálculo'!$B$9:$M$34,11,FALSE)</f>
        <v>0</v>
      </c>
      <c r="CA4" s="93">
        <f>VLOOKUP(CA7,'Bases de Cálculo'!$B$9:$M$34,11,FALSE)</f>
        <v>0</v>
      </c>
      <c r="CC4" s="93">
        <f>VLOOKUP(CC7,'Bases de Cálculo'!$B$9:$M$34,11,FALSE)</f>
        <v>0</v>
      </c>
      <c r="CD4" s="93">
        <f>VLOOKUP(CD7,'Bases de Cálculo'!$B$9:$M$34,11,FALSE)</f>
        <v>0</v>
      </c>
      <c r="CE4" s="93">
        <f>VLOOKUP(CE7,'Bases de Cálculo'!$B$9:$M$34,11,FALSE)</f>
        <v>0</v>
      </c>
      <c r="CF4" s="93">
        <f>VLOOKUP(CF7,'Bases de Cálculo'!$B$9:$M$34,11,FALSE)</f>
        <v>0</v>
      </c>
      <c r="CG4" s="93">
        <f>VLOOKUP(CG7,'Bases de Cálculo'!$B$9:$M$34,11,FALSE)</f>
        <v>0</v>
      </c>
      <c r="CH4" s="93">
        <f>VLOOKUP(CH7,'Bases de Cálculo'!$B$9:$M$34,11,FALSE)</f>
        <v>0</v>
      </c>
      <c r="CI4" s="93">
        <f>VLOOKUP(CI7,'Bases de Cálculo'!$B$9:$M$34,11,FALSE)</f>
        <v>0</v>
      </c>
      <c r="CJ4" s="93">
        <f>VLOOKUP(CJ7,'Bases de Cálculo'!$B$9:$M$34,11,FALSE)</f>
        <v>0</v>
      </c>
      <c r="CK4" s="93">
        <f>VLOOKUP(CK7,'Bases de Cálculo'!$B$9:$M$34,11,FALSE)</f>
        <v>0</v>
      </c>
      <c r="CL4" s="93">
        <f>VLOOKUP(CL7,'Bases de Cálculo'!$B$9:$M$34,11,FALSE)</f>
        <v>0</v>
      </c>
      <c r="CN4" s="95">
        <f>VLOOKUP(CN7,'Bases de Cálculo'!$B$9:$M$34,11,FALSE)</f>
        <v>8.4758116120746727E-2</v>
      </c>
      <c r="CO4" s="95">
        <f>VLOOKUP(CO7,'Bases de Cálculo'!$B$9:$M$34,11,FALSE)</f>
        <v>8.4758116120746727E-2</v>
      </c>
      <c r="CP4" s="95">
        <f>VLOOKUP(CP7,'Bases de Cálculo'!$B$9:$M$34,11,FALSE)</f>
        <v>8.4758116120746727E-2</v>
      </c>
      <c r="CQ4" s="95">
        <f>VLOOKUP(CQ7,'Bases de Cálculo'!$B$9:$M$34,11,FALSE)</f>
        <v>8.4758116120746727E-2</v>
      </c>
      <c r="CR4" s="95">
        <f>VLOOKUP(CR7,'Bases de Cálculo'!$B$9:$M$34,11,FALSE)</f>
        <v>8.4758116120746727E-2</v>
      </c>
      <c r="CS4" s="95">
        <f>VLOOKUP(CS7,'Bases de Cálculo'!$B$9:$M$34,11,FALSE)</f>
        <v>8.4758116120746727E-2</v>
      </c>
      <c r="CT4" s="95">
        <f>VLOOKUP(CT7,'Bases de Cálculo'!$B$9:$M$34,11,FALSE)</f>
        <v>8.4758116120746727E-2</v>
      </c>
      <c r="CU4" s="95">
        <f>VLOOKUP(CU7,'Bases de Cálculo'!$B$9:$M$34,11,FALSE)</f>
        <v>8.4758116120746727E-2</v>
      </c>
      <c r="CV4" s="95">
        <f>VLOOKUP(CV7,'Bases de Cálculo'!$B$9:$M$34,11,FALSE)</f>
        <v>8.4758116120746727E-2</v>
      </c>
      <c r="CW4" s="95">
        <f>VLOOKUP(CW7,'Bases de Cálculo'!$B$9:$M$34,11,FALSE)</f>
        <v>8.4758116120746727E-2</v>
      </c>
      <c r="CY4" s="95">
        <f>VLOOKUP(CY7,'Bases de Cálculo'!$B$9:$M$34,11,FALSE)</f>
        <v>5.4806487022879928E-2</v>
      </c>
      <c r="CZ4" s="95">
        <f>VLOOKUP(CZ7,'Bases de Cálculo'!$B$9:$M$34,11,FALSE)</f>
        <v>5.4806487022879928E-2</v>
      </c>
      <c r="DA4" s="95">
        <f>VLOOKUP(DA7,'Bases de Cálculo'!$B$9:$M$34,11,FALSE)</f>
        <v>5.4806487022879928E-2</v>
      </c>
      <c r="DB4" s="95">
        <f>VLOOKUP(DB7,'Bases de Cálculo'!$B$9:$M$34,11,FALSE)</f>
        <v>5.4806487022879928E-2</v>
      </c>
      <c r="DC4" s="95">
        <f>VLOOKUP(DC7,'Bases de Cálculo'!$B$9:$M$34,11,FALSE)</f>
        <v>5.4806487022879928E-2</v>
      </c>
      <c r="DD4" s="95">
        <f>VLOOKUP(DD7,'Bases de Cálculo'!$B$9:$M$34,11,FALSE)</f>
        <v>5.4806487022879928E-2</v>
      </c>
      <c r="DE4" s="95">
        <f>VLOOKUP(DE7,'Bases de Cálculo'!$B$9:$M$34,11,FALSE)</f>
        <v>5.4806487022879928E-2</v>
      </c>
      <c r="DF4" s="95">
        <f>VLOOKUP(DF7,'Bases de Cálculo'!$B$9:$M$34,11,FALSE)</f>
        <v>5.4806487022879928E-2</v>
      </c>
      <c r="DG4" s="95">
        <f>VLOOKUP(DG7,'Bases de Cálculo'!$B$9:$M$34,11,FALSE)</f>
        <v>5.4806487022879928E-2</v>
      </c>
      <c r="DH4" s="95">
        <f>VLOOKUP(DH7,'Bases de Cálculo'!$B$9:$M$34,11,FALSE)</f>
        <v>5.4806487022879928E-2</v>
      </c>
      <c r="DJ4" s="95">
        <f>VLOOKUP(DJ7,'Bases de Cálculo'!$B$9:$M$34,11,FALSE)</f>
        <v>8.9524923242345178E-2</v>
      </c>
      <c r="DK4" s="95">
        <f>VLOOKUP(DK7,'Bases de Cálculo'!$B$9:$M$34,11,FALSE)</f>
        <v>8.9524923242345178E-2</v>
      </c>
      <c r="DL4" s="95">
        <f>VLOOKUP(DL7,'Bases de Cálculo'!$B$9:$M$34,11,FALSE)</f>
        <v>8.9524923242345178E-2</v>
      </c>
      <c r="DM4" s="95">
        <f>VLOOKUP(DM7,'Bases de Cálculo'!$B$9:$M$34,11,FALSE)</f>
        <v>8.9524923242345178E-2</v>
      </c>
      <c r="DN4" s="95">
        <f>VLOOKUP(DN7,'Bases de Cálculo'!$B$9:$M$34,11,FALSE)</f>
        <v>8.9524923242345178E-2</v>
      </c>
      <c r="DO4" s="95">
        <f>VLOOKUP(DO7,'Bases de Cálculo'!$B$9:$M$34,11,FALSE)</f>
        <v>8.9524923242345178E-2</v>
      </c>
      <c r="DP4" s="95">
        <f>VLOOKUP(DP7,'Bases de Cálculo'!$B$9:$M$34,11,FALSE)</f>
        <v>8.9524923242345178E-2</v>
      </c>
      <c r="DQ4" s="95">
        <f>VLOOKUP(DQ7,'Bases de Cálculo'!$B$9:$M$34,11,FALSE)</f>
        <v>8.9524923242345178E-2</v>
      </c>
      <c r="DR4" s="95">
        <f>VLOOKUP(DR7,'Bases de Cálculo'!$B$9:$M$34,11,FALSE)</f>
        <v>8.9524923242345178E-2</v>
      </c>
      <c r="DS4" s="95">
        <f>VLOOKUP(DS7,'Bases de Cálculo'!$B$9:$M$34,11,FALSE)</f>
        <v>8.9524923242345178E-2</v>
      </c>
      <c r="DU4" s="95">
        <f>VLOOKUP(DU7,'Bases de Cálculo'!$B$9:$M$34,11,FALSE)</f>
        <v>8.8136018640712285E-2</v>
      </c>
      <c r="DV4" s="95">
        <f>VLOOKUP(DV7,'Bases de Cálculo'!$B$9:$M$34,11,FALSE)</f>
        <v>8.8136018640712285E-2</v>
      </c>
      <c r="DW4" s="95">
        <f>VLOOKUP(DW7,'Bases de Cálculo'!$B$9:$M$34,11,FALSE)</f>
        <v>8.8136018640712285E-2</v>
      </c>
      <c r="DX4" s="95">
        <f>VLOOKUP(DX7,'Bases de Cálculo'!$B$9:$M$34,11,FALSE)</f>
        <v>8.8136018640712285E-2</v>
      </c>
      <c r="DY4" s="95">
        <f>VLOOKUP(DY7,'Bases de Cálculo'!$B$9:$M$34,11,FALSE)</f>
        <v>8.8136018640712285E-2</v>
      </c>
      <c r="DZ4" s="95">
        <f>VLOOKUP(DZ7,'Bases de Cálculo'!$B$9:$M$34,11,FALSE)</f>
        <v>8.8136018640712285E-2</v>
      </c>
      <c r="EA4" s="95">
        <f>VLOOKUP(EA7,'Bases de Cálculo'!$B$9:$M$34,11,FALSE)</f>
        <v>8.8136018640712285E-2</v>
      </c>
      <c r="EB4" s="95">
        <f>VLOOKUP(EB7,'Bases de Cálculo'!$B$9:$M$34,11,FALSE)</f>
        <v>8.8136018640712285E-2</v>
      </c>
      <c r="EC4" s="95">
        <f>VLOOKUP(EC7,'Bases de Cálculo'!$B$9:$M$34,11,FALSE)</f>
        <v>8.8136018640712285E-2</v>
      </c>
      <c r="ED4" s="95">
        <f>VLOOKUP(ED7,'Bases de Cálculo'!$B$9:$M$34,11,FALSE)</f>
        <v>8.8136018640712285E-2</v>
      </c>
      <c r="EF4" s="95">
        <f>VLOOKUP(EF7,'Bases de Cálculo'!$B$9:$M$34,11,FALSE)</f>
        <v>7.5166375708662928E-2</v>
      </c>
      <c r="EG4" s="95">
        <f>VLOOKUP(EG7,'Bases de Cálculo'!$B$9:$M$34,11,FALSE)</f>
        <v>7.5166375708662928E-2</v>
      </c>
      <c r="EH4" s="95">
        <f>VLOOKUP(EH7,'Bases de Cálculo'!$B$9:$M$34,11,FALSE)</f>
        <v>7.5166375708662928E-2</v>
      </c>
      <c r="EI4" s="95">
        <f>VLOOKUP(EI7,'Bases de Cálculo'!$B$9:$M$34,11,FALSE)</f>
        <v>7.5166375708662928E-2</v>
      </c>
      <c r="EJ4" s="95">
        <f>VLOOKUP(EJ7,'Bases de Cálculo'!$B$9:$M$34,11,FALSE)</f>
        <v>7.5166375708662928E-2</v>
      </c>
      <c r="EK4" s="95">
        <f>VLOOKUP(EK7,'Bases de Cálculo'!$B$9:$M$34,11,FALSE)</f>
        <v>7.5166375708662928E-2</v>
      </c>
      <c r="EL4" s="95">
        <f>VLOOKUP(EL7,'Bases de Cálculo'!$B$9:$M$34,11,FALSE)</f>
        <v>7.5166375708662928E-2</v>
      </c>
      <c r="EM4" s="95">
        <f>VLOOKUP(EM7,'Bases de Cálculo'!$B$9:$M$34,11,FALSE)</f>
        <v>7.5166375708662928E-2</v>
      </c>
      <c r="EN4" s="95">
        <f>VLOOKUP(EN7,'Bases de Cálculo'!$B$9:$M$34,11,FALSE)</f>
        <v>7.5166375708662928E-2</v>
      </c>
      <c r="EO4" s="95">
        <f>VLOOKUP(EO7,'Bases de Cálculo'!$B$9:$M$34,11,FALSE)</f>
        <v>7.5166375708662928E-2</v>
      </c>
      <c r="EQ4" s="95">
        <f>VLOOKUP(EQ7,'Bases de Cálculo'!$B$9:$M$34,11,FALSE)</f>
        <v>0</v>
      </c>
      <c r="ER4" s="95">
        <f>VLOOKUP(ER7,'Bases de Cálculo'!$B$9:$M$34,11,FALSE)</f>
        <v>0</v>
      </c>
      <c r="ES4" s="95">
        <f>VLOOKUP(ES7,'Bases de Cálculo'!$B$9:$M$34,11,FALSE)</f>
        <v>0</v>
      </c>
      <c r="ET4" s="95">
        <f>VLOOKUP(ET7,'Bases de Cálculo'!$B$9:$M$34,11,FALSE)</f>
        <v>0</v>
      </c>
      <c r="EU4" s="95">
        <f>VLOOKUP(EU7,'Bases de Cálculo'!$B$9:$M$34,11,FALSE)</f>
        <v>0</v>
      </c>
      <c r="EV4" s="95">
        <f>VLOOKUP(EV7,'Bases de Cálculo'!$B$9:$M$34,11,FALSE)</f>
        <v>0</v>
      </c>
      <c r="EW4" s="95">
        <f>VLOOKUP(EW7,'Bases de Cálculo'!$B$9:$M$34,11,FALSE)</f>
        <v>0</v>
      </c>
      <c r="EX4" s="95">
        <f>VLOOKUP(EX7,'Bases de Cálculo'!$B$9:$M$34,11,FALSE)</f>
        <v>0</v>
      </c>
      <c r="EY4" s="95">
        <f>VLOOKUP(EY7,'Bases de Cálculo'!$B$9:$M$34,11,FALSE)</f>
        <v>0</v>
      </c>
      <c r="EZ4" s="95">
        <f>VLOOKUP(EZ7,'Bases de Cálculo'!$B$9:$M$34,11,FALSE)</f>
        <v>0</v>
      </c>
      <c r="FB4" s="95">
        <f>VLOOKUP(FB7,'Bases de Cálculo'!$B$9:$M$34,11,FALSE)</f>
        <v>0</v>
      </c>
      <c r="FC4" s="95">
        <f>VLOOKUP(FC7,'Bases de Cálculo'!$B$9:$M$34,11,FALSE)</f>
        <v>0</v>
      </c>
      <c r="FD4" s="95">
        <f>VLOOKUP(FD7,'Bases de Cálculo'!$B$9:$M$34,11,FALSE)</f>
        <v>0</v>
      </c>
      <c r="FE4" s="95">
        <f>VLOOKUP(FE7,'Bases de Cálculo'!$B$9:$M$34,11,FALSE)</f>
        <v>0</v>
      </c>
      <c r="FF4" s="95">
        <f>VLOOKUP(FF7,'Bases de Cálculo'!$B$9:$M$34,11,FALSE)</f>
        <v>0</v>
      </c>
      <c r="FG4" s="95">
        <f>VLOOKUP(FG7,'Bases de Cálculo'!$B$9:$M$34,11,FALSE)</f>
        <v>0</v>
      </c>
      <c r="FH4" s="95">
        <f>VLOOKUP(FH7,'Bases de Cálculo'!$B$9:$M$34,11,FALSE)</f>
        <v>0</v>
      </c>
      <c r="FI4" s="95">
        <f>VLOOKUP(FI7,'Bases de Cálculo'!$B$9:$M$34,11,FALSE)</f>
        <v>0</v>
      </c>
      <c r="FJ4" s="95">
        <f>VLOOKUP(FJ7,'Bases de Cálculo'!$B$9:$M$34,11,FALSE)</f>
        <v>0</v>
      </c>
      <c r="FK4" s="95">
        <f>VLOOKUP(FK7,'Bases de Cálculo'!$B$9:$M$34,11,FALSE)</f>
        <v>0</v>
      </c>
      <c r="FM4" s="95">
        <f>VLOOKUP(FM7,'Bases de Cálculo'!$B$9:$M$34,11,FALSE)</f>
        <v>7.8281203343664757E-2</v>
      </c>
      <c r="FN4" s="95">
        <f>VLOOKUP(FN7,'Bases de Cálculo'!$B$9:$M$34,11,FALSE)</f>
        <v>7.8281203343664757E-2</v>
      </c>
      <c r="FO4" s="95">
        <f>VLOOKUP(FO7,'Bases de Cálculo'!$B$9:$M$34,11,FALSE)</f>
        <v>7.8281203343664757E-2</v>
      </c>
      <c r="FP4" s="95">
        <f>VLOOKUP(FP7,'Bases de Cálculo'!$B$9:$M$34,11,FALSE)</f>
        <v>7.8281203343664757E-2</v>
      </c>
      <c r="FQ4" s="95">
        <f>VLOOKUP(FQ7,'Bases de Cálculo'!$B$9:$M$34,11,FALSE)</f>
        <v>7.8281203343664757E-2</v>
      </c>
      <c r="FR4" s="95">
        <f>VLOOKUP(FR7,'Bases de Cálculo'!$B$9:$M$34,11,FALSE)</f>
        <v>7.8281203343664757E-2</v>
      </c>
      <c r="FS4" s="95">
        <f>VLOOKUP(FS7,'Bases de Cálculo'!$B$9:$M$34,11,FALSE)</f>
        <v>7.8281203343664757E-2</v>
      </c>
      <c r="FT4" s="95">
        <f>VLOOKUP(FT7,'Bases de Cálculo'!$B$9:$M$34,11,FALSE)</f>
        <v>7.8281203343664757E-2</v>
      </c>
      <c r="FU4" s="95">
        <f>VLOOKUP(FU7,'Bases de Cálculo'!$B$9:$M$34,11,FALSE)</f>
        <v>7.8281203343664757E-2</v>
      </c>
      <c r="FV4" s="95">
        <f>VLOOKUP(FV7,'Bases de Cálculo'!$B$9:$M$34,11,FALSE)</f>
        <v>7.8281203343664757E-2</v>
      </c>
      <c r="FX4" s="95">
        <f>VLOOKUP(FX7,'Bases de Cálculo'!$B$9:$M$34,11,FALSE)</f>
        <v>4.0784041574326496E-2</v>
      </c>
      <c r="FY4" s="95">
        <f>VLOOKUP(FY7,'Bases de Cálculo'!$B$9:$M$34,11,FALSE)</f>
        <v>4.0784041574326496E-2</v>
      </c>
      <c r="FZ4" s="95">
        <f>VLOOKUP(FZ7,'Bases de Cálculo'!$B$9:$M$34,11,FALSE)</f>
        <v>4.0784041574326496E-2</v>
      </c>
      <c r="GA4" s="95">
        <f>VLOOKUP(GA7,'Bases de Cálculo'!$B$9:$M$34,11,FALSE)</f>
        <v>4.0784041574326496E-2</v>
      </c>
      <c r="GB4" s="95">
        <f>VLOOKUP(GB7,'Bases de Cálculo'!$B$9:$M$34,11,FALSE)</f>
        <v>4.0784041574326496E-2</v>
      </c>
      <c r="GC4" s="95">
        <f>VLOOKUP(GC7,'Bases de Cálculo'!$B$9:$M$34,11,FALSE)</f>
        <v>4.0784041574326496E-2</v>
      </c>
      <c r="GD4" s="95">
        <f>VLOOKUP(GD7,'Bases de Cálculo'!$B$9:$M$34,11,FALSE)</f>
        <v>4.0784041574326496E-2</v>
      </c>
      <c r="GE4" s="95">
        <f>VLOOKUP(GE7,'Bases de Cálculo'!$B$9:$M$34,11,FALSE)</f>
        <v>4.0784041574326496E-2</v>
      </c>
      <c r="GF4" s="95">
        <f>VLOOKUP(GF7,'Bases de Cálculo'!$B$9:$M$34,11,FALSE)</f>
        <v>4.0784041574326496E-2</v>
      </c>
      <c r="GG4" s="95">
        <f>VLOOKUP(GG7,'Bases de Cálculo'!$B$9:$M$34,11,FALSE)</f>
        <v>4.0784041574326496E-2</v>
      </c>
      <c r="GI4" s="95">
        <f>VLOOKUP(GI7,'Bases de Cálculo'!$B$9:$M$34,11,FALSE)</f>
        <v>4.7289338246831368E-2</v>
      </c>
      <c r="GJ4" s="95">
        <f>VLOOKUP(GJ7,'Bases de Cálculo'!$B$9:$M$34,11,FALSE)</f>
        <v>4.7289338246831368E-2</v>
      </c>
      <c r="GK4" s="95">
        <f>VLOOKUP(GK7,'Bases de Cálculo'!$B$9:$M$34,11,FALSE)</f>
        <v>4.7289338246831368E-2</v>
      </c>
      <c r="GL4" s="95">
        <f>VLOOKUP(GL7,'Bases de Cálculo'!$B$9:$M$34,11,FALSE)</f>
        <v>4.7289338246831368E-2</v>
      </c>
      <c r="GM4" s="95">
        <f>VLOOKUP(GM7,'Bases de Cálculo'!$B$9:$M$34,11,FALSE)</f>
        <v>4.7289338246831368E-2</v>
      </c>
      <c r="GN4" s="95">
        <f>VLOOKUP(GN7,'Bases de Cálculo'!$B$9:$M$34,11,FALSE)</f>
        <v>4.7289338246831368E-2</v>
      </c>
      <c r="GO4" s="95">
        <f>VLOOKUP(GO7,'Bases de Cálculo'!$B$9:$M$34,11,FALSE)</f>
        <v>4.7289338246831368E-2</v>
      </c>
      <c r="GP4" s="95">
        <f>VLOOKUP(GP7,'Bases de Cálculo'!$B$9:$M$34,11,FALSE)</f>
        <v>4.7289338246831368E-2</v>
      </c>
      <c r="GQ4" s="95">
        <f>VLOOKUP(GQ7,'Bases de Cálculo'!$B$9:$M$34,11,FALSE)</f>
        <v>4.7289338246831368E-2</v>
      </c>
      <c r="GR4" s="95">
        <f>VLOOKUP(GR7,'Bases de Cálculo'!$B$9:$M$34,11,FALSE)</f>
        <v>4.7289338246831368E-2</v>
      </c>
      <c r="GT4" s="95">
        <f>VLOOKUP(GT7,'Bases de Cálculo'!$B$9:$M$34,11,FALSE)</f>
        <v>6.919382714033373E-2</v>
      </c>
      <c r="GU4" s="95">
        <f>VLOOKUP(GU7,'Bases de Cálculo'!$B$9:$M$34,11,FALSE)</f>
        <v>6.919382714033373E-2</v>
      </c>
      <c r="GV4" s="95">
        <f>VLOOKUP(GV7,'Bases de Cálculo'!$B$9:$M$34,11,FALSE)</f>
        <v>6.919382714033373E-2</v>
      </c>
      <c r="GW4" s="95">
        <f>VLOOKUP(GW7,'Bases de Cálculo'!$B$9:$M$34,11,FALSE)</f>
        <v>6.919382714033373E-2</v>
      </c>
      <c r="GX4" s="95">
        <f>VLOOKUP(GX7,'Bases de Cálculo'!$B$9:$M$34,11,FALSE)</f>
        <v>6.919382714033373E-2</v>
      </c>
      <c r="GY4" s="95">
        <f>VLOOKUP(GY7,'Bases de Cálculo'!$B$9:$M$34,11,FALSE)</f>
        <v>6.919382714033373E-2</v>
      </c>
      <c r="GZ4" s="95">
        <f>VLOOKUP(GZ7,'Bases de Cálculo'!$B$9:$M$34,11,FALSE)</f>
        <v>6.919382714033373E-2</v>
      </c>
      <c r="HA4" s="95">
        <f>VLOOKUP(HA7,'Bases de Cálculo'!$B$9:$M$34,11,FALSE)</f>
        <v>6.919382714033373E-2</v>
      </c>
      <c r="HB4" s="95">
        <f>VLOOKUP(HB7,'Bases de Cálculo'!$B$9:$M$34,11,FALSE)</f>
        <v>6.919382714033373E-2</v>
      </c>
      <c r="HC4" s="95">
        <f>VLOOKUP(HC7,'Bases de Cálculo'!$B$9:$M$34,11,FALSE)</f>
        <v>6.919382714033373E-2</v>
      </c>
      <c r="HE4" s="95">
        <f>VLOOKUP(HE7,'Bases de Cálculo'!$B$9:$M$34,11,FALSE)</f>
        <v>8.7735056011523968E-2</v>
      </c>
      <c r="HF4" s="95">
        <f>VLOOKUP(HF7,'Bases de Cálculo'!$B$9:$M$34,11,FALSE)</f>
        <v>8.7735056011523968E-2</v>
      </c>
      <c r="HG4" s="95">
        <f>VLOOKUP(HG7,'Bases de Cálculo'!$B$9:$M$34,11,FALSE)</f>
        <v>8.7735056011523968E-2</v>
      </c>
      <c r="HH4" s="95">
        <f>VLOOKUP(HH7,'Bases de Cálculo'!$B$9:$M$34,11,FALSE)</f>
        <v>8.7735056011523968E-2</v>
      </c>
      <c r="HI4" s="95">
        <f>VLOOKUP(HI7,'Bases de Cálculo'!$B$9:$M$34,11,FALSE)</f>
        <v>8.7735056011523968E-2</v>
      </c>
      <c r="HJ4" s="95">
        <f>VLOOKUP(HJ7,'Bases de Cálculo'!$B$9:$M$34,11,FALSE)</f>
        <v>8.7735056011523968E-2</v>
      </c>
      <c r="HK4" s="95">
        <f>VLOOKUP(HK7,'Bases de Cálculo'!$B$9:$M$34,11,FALSE)</f>
        <v>8.7735056011523968E-2</v>
      </c>
      <c r="HL4" s="95">
        <f>VLOOKUP(HL7,'Bases de Cálculo'!$B$9:$M$34,11,FALSE)</f>
        <v>8.7735056011523968E-2</v>
      </c>
      <c r="HM4" s="95">
        <f>VLOOKUP(HM7,'Bases de Cálculo'!$B$9:$M$34,11,FALSE)</f>
        <v>8.7735056011523968E-2</v>
      </c>
      <c r="HN4" s="95">
        <f>VLOOKUP(HN7,'Bases de Cálculo'!$B$9:$M$34,11,FALSE)</f>
        <v>8.7735056011523968E-2</v>
      </c>
      <c r="HP4" s="139">
        <f>VLOOKUP(HP7,'Bases de Cálculo'!$B$9:$M$34,11,FALSE)</f>
        <v>0.11292971718206792</v>
      </c>
      <c r="HQ4" s="139">
        <f>VLOOKUP(HQ7,'Bases de Cálculo'!$B$9:$M$34,11,FALSE)</f>
        <v>0.11292971718206792</v>
      </c>
      <c r="HR4" s="139">
        <f>VLOOKUP(HR7,'Bases de Cálculo'!$B$9:$M$34,11,FALSE)</f>
        <v>0.11292971718206792</v>
      </c>
      <c r="HS4" s="139">
        <f>VLOOKUP(HS7,'Bases de Cálculo'!$B$9:$M$34,11,FALSE)</f>
        <v>0.11292971718206792</v>
      </c>
      <c r="HT4" s="139">
        <f>VLOOKUP(HT7,'Bases de Cálculo'!$B$9:$M$34,11,FALSE)</f>
        <v>0.11292971718206792</v>
      </c>
      <c r="HU4" s="139">
        <f>VLOOKUP(HU7,'Bases de Cálculo'!$B$9:$M$34,11,FALSE)</f>
        <v>0.11292971718206792</v>
      </c>
      <c r="HV4" s="139">
        <f>VLOOKUP(HV7,'Bases de Cálculo'!$B$9:$M$34,11,FALSE)</f>
        <v>0.11292971718206792</v>
      </c>
      <c r="HW4" s="139">
        <f>VLOOKUP(HW7,'Bases de Cálculo'!$B$9:$M$34,11,FALSE)</f>
        <v>0.11292971718206792</v>
      </c>
      <c r="HX4" s="139">
        <f>VLOOKUP(HX7,'Bases de Cálculo'!$B$9:$M$34,11,FALSE)</f>
        <v>0.11292971718206792</v>
      </c>
      <c r="HY4" s="139">
        <f>VLOOKUP(HY7,'Bases de Cálculo'!$B$9:$M$34,11,FALSE)</f>
        <v>0.11292971718206792</v>
      </c>
      <c r="IA4" s="139">
        <f>VLOOKUP(IA7,'Bases de Cálculo'!$B$9:$M$34,11,FALSE)</f>
        <v>8.8136018640712285E-2</v>
      </c>
      <c r="IB4" s="139">
        <f>VLOOKUP(IB7,'Bases de Cálculo'!$B$9:$M$34,11,FALSE)</f>
        <v>8.8136018640712285E-2</v>
      </c>
      <c r="IC4" s="139">
        <f>VLOOKUP(IC7,'Bases de Cálculo'!$B$9:$M$34,11,FALSE)</f>
        <v>8.8136018640712285E-2</v>
      </c>
      <c r="ID4" s="139">
        <f>VLOOKUP(ID7,'Bases de Cálculo'!$B$9:$M$34,11,FALSE)</f>
        <v>8.8136018640712285E-2</v>
      </c>
      <c r="IE4" s="139">
        <f>VLOOKUP(IE7,'Bases de Cálculo'!$B$9:$M$34,11,FALSE)</f>
        <v>8.8136018640712285E-2</v>
      </c>
      <c r="IF4" s="139">
        <f>VLOOKUP(IF7,'Bases de Cálculo'!$B$9:$M$34,11,FALSE)</f>
        <v>8.8136018640712285E-2</v>
      </c>
      <c r="IG4" s="139">
        <f>VLOOKUP(IG7,'Bases de Cálculo'!$B$9:$M$34,11,FALSE)</f>
        <v>8.8136018640712285E-2</v>
      </c>
      <c r="IH4" s="139">
        <f>VLOOKUP(IH7,'Bases de Cálculo'!$B$9:$M$34,11,FALSE)</f>
        <v>8.8136018640712285E-2</v>
      </c>
      <c r="II4" s="139">
        <f>VLOOKUP(II7,'Bases de Cálculo'!$B$9:$M$34,11,FALSE)</f>
        <v>8.8136018640712285E-2</v>
      </c>
      <c r="IJ4" s="139">
        <f>VLOOKUP(IJ7,'Bases de Cálculo'!$B$9:$M$34,11,FALSE)</f>
        <v>8.8136018640712285E-2</v>
      </c>
      <c r="IL4" s="139">
        <f>VLOOKUP(IL7,'Bases de Cálculo'!$B$9:$M$34,11,FALSE)</f>
        <v>5.5539114956987067E-2</v>
      </c>
      <c r="IM4" s="139">
        <f>VLOOKUP(IM7,'Bases de Cálculo'!$B$9:$M$34,11,FALSE)</f>
        <v>5.5539114956987067E-2</v>
      </c>
      <c r="IN4" s="139">
        <f>VLOOKUP(IN7,'Bases de Cálculo'!$B$9:$M$34,11,FALSE)</f>
        <v>5.5539114956987067E-2</v>
      </c>
      <c r="IO4" s="139">
        <f>VLOOKUP(IO7,'Bases de Cálculo'!$B$9:$M$34,11,FALSE)</f>
        <v>5.5539114956987067E-2</v>
      </c>
      <c r="IP4" s="139">
        <f>VLOOKUP(IP7,'Bases de Cálculo'!$B$9:$M$34,11,FALSE)</f>
        <v>5.5539114956987067E-2</v>
      </c>
      <c r="IQ4" s="139">
        <f>VLOOKUP(IQ7,'Bases de Cálculo'!$B$9:$M$34,11,FALSE)</f>
        <v>5.5539114956987067E-2</v>
      </c>
      <c r="IR4" s="139">
        <f>VLOOKUP(IR7,'Bases de Cálculo'!$B$9:$M$34,11,FALSE)</f>
        <v>5.5539114956987067E-2</v>
      </c>
      <c r="IS4" s="139">
        <f>VLOOKUP(IS7,'Bases de Cálculo'!$B$9:$M$34,11,FALSE)</f>
        <v>5.5539114956987067E-2</v>
      </c>
      <c r="IT4" s="139">
        <f>VLOOKUP(IT7,'Bases de Cálculo'!$B$9:$M$34,11,FALSE)</f>
        <v>5.5539114956987067E-2</v>
      </c>
      <c r="IU4" s="139">
        <f>VLOOKUP(IU7,'Bases de Cálculo'!$B$9:$M$34,11,FALSE)</f>
        <v>5.5539114956987067E-2</v>
      </c>
      <c r="IW4" s="139">
        <f>VLOOKUP(IW7,'Bases de Cálculo'!$B$9:$M$34,11,FALSE)</f>
        <v>0</v>
      </c>
      <c r="IX4" s="139">
        <f>VLOOKUP(IX7,'Bases de Cálculo'!$B$9:$M$34,11,FALSE)</f>
        <v>0</v>
      </c>
      <c r="IY4" s="139">
        <f>VLOOKUP(IY7,'Bases de Cálculo'!$B$9:$M$34,11,FALSE)</f>
        <v>0</v>
      </c>
      <c r="IZ4" s="139">
        <f>VLOOKUP(IZ7,'Bases de Cálculo'!$B$9:$M$34,11,FALSE)</f>
        <v>0</v>
      </c>
      <c r="JA4" s="139">
        <f>VLOOKUP(JA7,'Bases de Cálculo'!$B$9:$M$34,11,FALSE)</f>
        <v>0</v>
      </c>
      <c r="JB4" s="139">
        <f>VLOOKUP(JB7,'Bases de Cálculo'!$B$9:$M$34,11,FALSE)</f>
        <v>0</v>
      </c>
      <c r="JC4" s="139">
        <f>VLOOKUP(JC7,'Bases de Cálculo'!$B$9:$M$34,11,FALSE)</f>
        <v>0</v>
      </c>
      <c r="JD4" s="139">
        <f>VLOOKUP(JD7,'Bases de Cálculo'!$B$9:$M$34,11,FALSE)</f>
        <v>0</v>
      </c>
      <c r="JE4" s="139">
        <f>VLOOKUP(JE7,'Bases de Cálculo'!$B$9:$M$34,11,FALSE)</f>
        <v>0</v>
      </c>
      <c r="JF4" s="139">
        <f>VLOOKUP(JF7,'Bases de Cálculo'!$B$9:$M$34,11,FALSE)</f>
        <v>0</v>
      </c>
      <c r="JH4" s="139">
        <f>VLOOKUP(JH7,'Bases de Cálculo'!$B$9:$M$34,11,FALSE)</f>
        <v>7.7841777688967134E-2</v>
      </c>
      <c r="JI4" s="139">
        <f>VLOOKUP(JI7,'Bases de Cálculo'!$B$9:$M$34,11,FALSE)</f>
        <v>7.7841777688967134E-2</v>
      </c>
      <c r="JJ4" s="139">
        <f>VLOOKUP(JJ7,'Bases de Cálculo'!$B$9:$M$34,11,FALSE)</f>
        <v>7.7841777688967134E-2</v>
      </c>
      <c r="JK4" s="139">
        <f>VLOOKUP(JK7,'Bases de Cálculo'!$B$9:$M$34,11,FALSE)</f>
        <v>7.7841777688967134E-2</v>
      </c>
      <c r="JL4" s="139">
        <f>VLOOKUP(JL7,'Bases de Cálculo'!$B$9:$M$34,11,FALSE)</f>
        <v>7.7841777688967134E-2</v>
      </c>
      <c r="JM4" s="139">
        <f>VLOOKUP(JM7,'Bases de Cálculo'!$B$9:$M$34,11,FALSE)</f>
        <v>7.7841777688967134E-2</v>
      </c>
      <c r="JN4" s="139">
        <f>VLOOKUP(JN7,'Bases de Cálculo'!$B$9:$M$34,11,FALSE)</f>
        <v>7.7841777688967134E-2</v>
      </c>
      <c r="JO4" s="139">
        <f>VLOOKUP(JO7,'Bases de Cálculo'!$B$9:$M$34,11,FALSE)</f>
        <v>7.7841777688967134E-2</v>
      </c>
      <c r="JP4" s="139">
        <f>VLOOKUP(JP7,'Bases de Cálculo'!$B$9:$M$34,11,FALSE)</f>
        <v>7.7841777688967134E-2</v>
      </c>
      <c r="JQ4" s="139">
        <f>VLOOKUP(JQ7,'Bases de Cálculo'!$B$9:$M$34,11,FALSE)</f>
        <v>7.7841777688967134E-2</v>
      </c>
      <c r="JS4" s="139">
        <f>VLOOKUP(JS7,'Bases de Cálculo'!$B$9:$M$34,11,FALSE)</f>
        <v>0</v>
      </c>
      <c r="JT4" s="139">
        <f>VLOOKUP(JT7,'Bases de Cálculo'!$B$9:$M$34,11,FALSE)</f>
        <v>0</v>
      </c>
      <c r="JU4" s="139">
        <f>VLOOKUP(JU7,'Bases de Cálculo'!$B$9:$M$34,11,FALSE)</f>
        <v>0</v>
      </c>
      <c r="JV4" s="139">
        <f>VLOOKUP(JV7,'Bases de Cálculo'!$B$9:$M$34,11,FALSE)</f>
        <v>0</v>
      </c>
      <c r="JW4" s="139">
        <f>VLOOKUP(JW7,'Bases de Cálculo'!$B$9:$M$34,11,FALSE)</f>
        <v>0</v>
      </c>
      <c r="JX4" s="139">
        <f>VLOOKUP(JX7,'Bases de Cálculo'!$B$9:$M$34,11,FALSE)</f>
        <v>0</v>
      </c>
      <c r="JY4" s="139">
        <f>VLOOKUP(JY7,'Bases de Cálculo'!$B$9:$M$34,11,FALSE)</f>
        <v>0</v>
      </c>
      <c r="JZ4" s="139">
        <f>VLOOKUP(JZ7,'Bases de Cálculo'!$B$9:$M$34,11,FALSE)</f>
        <v>0</v>
      </c>
      <c r="KA4" s="139">
        <f>VLOOKUP(KA7,'Bases de Cálculo'!$B$9:$M$34,11,FALSE)</f>
        <v>0</v>
      </c>
      <c r="KB4" s="139">
        <f>VLOOKUP(KB7,'Bases de Cálculo'!$B$9:$M$34,11,FALSE)</f>
        <v>0</v>
      </c>
      <c r="KD4" s="139">
        <f>VLOOKUP(KD7,'Bases de Cálculo'!$B$9:$M$34,11,FALSE)</f>
        <v>7.5166375708662928E-2</v>
      </c>
      <c r="KE4" s="139">
        <f>VLOOKUP(KE7,'Bases de Cálculo'!$B$9:$M$34,11,FALSE)</f>
        <v>7.5166375708662928E-2</v>
      </c>
      <c r="KF4" s="139">
        <f>VLOOKUP(KF7,'Bases de Cálculo'!$B$9:$M$34,11,FALSE)</f>
        <v>7.5166375708662928E-2</v>
      </c>
      <c r="KG4" s="139">
        <f>VLOOKUP(KG7,'Bases de Cálculo'!$B$9:$M$34,11,FALSE)</f>
        <v>7.5166375708662928E-2</v>
      </c>
      <c r="KH4" s="139">
        <f>VLOOKUP(KH7,'Bases de Cálculo'!$B$9:$M$34,11,FALSE)</f>
        <v>7.5166375708662928E-2</v>
      </c>
      <c r="KI4" s="139">
        <f>VLOOKUP(KI7,'Bases de Cálculo'!$B$9:$M$34,11,FALSE)</f>
        <v>7.5166375708662928E-2</v>
      </c>
      <c r="KJ4" s="139">
        <f>VLOOKUP(KJ7,'Bases de Cálculo'!$B$9:$M$34,11,FALSE)</f>
        <v>7.5166375708662928E-2</v>
      </c>
      <c r="KK4" s="139">
        <f>VLOOKUP(KK7,'Bases de Cálculo'!$B$9:$M$34,11,FALSE)</f>
        <v>7.5166375708662928E-2</v>
      </c>
      <c r="KL4" s="139">
        <f>VLOOKUP(KL7,'Bases de Cálculo'!$B$9:$M$34,11,FALSE)</f>
        <v>7.5166375708662928E-2</v>
      </c>
      <c r="KM4" s="139">
        <f>VLOOKUP(KM7,'Bases de Cálculo'!$B$9:$M$34,11,FALSE)</f>
        <v>7.5166375708662928E-2</v>
      </c>
      <c r="KO4" s="139">
        <f>VLOOKUP(KO7,'Bases de Cálculo'!$B$9:$M$34,11,FALSE)</f>
        <v>4.7289338246831368E-2</v>
      </c>
      <c r="KP4" s="139">
        <f>VLOOKUP(KP7,'Bases de Cálculo'!$B$9:$M$34,11,FALSE)</f>
        <v>4.7289338246831368E-2</v>
      </c>
      <c r="KQ4" s="139">
        <f>VLOOKUP(KQ7,'Bases de Cálculo'!$B$9:$M$34,11,FALSE)</f>
        <v>4.7289338246831368E-2</v>
      </c>
      <c r="KR4" s="139">
        <f>VLOOKUP(KR7,'Bases de Cálculo'!$B$9:$M$34,11,FALSE)</f>
        <v>4.7289338246831368E-2</v>
      </c>
      <c r="KS4" s="139">
        <f>VLOOKUP(KS7,'Bases de Cálculo'!$B$9:$M$34,11,FALSE)</f>
        <v>4.7289338246831368E-2</v>
      </c>
      <c r="KT4" s="139">
        <f>VLOOKUP(KT7,'Bases de Cálculo'!$B$9:$M$34,11,FALSE)</f>
        <v>4.7289338246831368E-2</v>
      </c>
      <c r="KU4" s="139">
        <f>VLOOKUP(KU7,'Bases de Cálculo'!$B$9:$M$34,11,FALSE)</f>
        <v>4.7289338246831368E-2</v>
      </c>
      <c r="KV4" s="139">
        <f>VLOOKUP(KV7,'Bases de Cálculo'!$B$9:$M$34,11,FALSE)</f>
        <v>4.7289338246831368E-2</v>
      </c>
      <c r="KW4" s="139">
        <f>VLOOKUP(KW7,'Bases de Cálculo'!$B$9:$M$34,11,FALSE)</f>
        <v>4.7289338246831368E-2</v>
      </c>
      <c r="KX4" s="139">
        <f>VLOOKUP(KX7,'Bases de Cálculo'!$B$9:$M$34,11,FALSE)</f>
        <v>4.7289338246831368E-2</v>
      </c>
      <c r="KZ4" s="139">
        <f>VLOOKUP(KZ7,'Bases de Cálculo'!$B$9:$M$34,11,FALSE)</f>
        <v>7.8281203343664757E-2</v>
      </c>
      <c r="LA4" s="139">
        <f>VLOOKUP(LA7,'Bases de Cálculo'!$B$9:$M$34,11,FALSE)</f>
        <v>7.8281203343664757E-2</v>
      </c>
      <c r="LB4" s="139">
        <f>VLOOKUP(LB7,'Bases de Cálculo'!$B$9:$M$34,11,FALSE)</f>
        <v>7.8281203343664757E-2</v>
      </c>
      <c r="LC4" s="139">
        <f>VLOOKUP(LC7,'Bases de Cálculo'!$B$9:$M$34,11,FALSE)</f>
        <v>7.8281203343664757E-2</v>
      </c>
      <c r="LD4" s="139">
        <f>VLOOKUP(LD7,'Bases de Cálculo'!$B$9:$M$34,11,FALSE)</f>
        <v>7.8281203343664757E-2</v>
      </c>
      <c r="LE4" s="139">
        <f>VLOOKUP(LE7,'Bases de Cálculo'!$B$9:$M$34,11,FALSE)</f>
        <v>7.8281203343664757E-2</v>
      </c>
      <c r="LF4" s="139">
        <f>VLOOKUP(LF7,'Bases de Cálculo'!$B$9:$M$34,11,FALSE)</f>
        <v>7.8281203343664757E-2</v>
      </c>
      <c r="LG4" s="139">
        <f>VLOOKUP(LG7,'Bases de Cálculo'!$B$9:$M$34,11,FALSE)</f>
        <v>7.8281203343664757E-2</v>
      </c>
      <c r="LH4" s="139">
        <f>VLOOKUP(LH7,'Bases de Cálculo'!$B$9:$M$34,11,FALSE)</f>
        <v>7.8281203343664757E-2</v>
      </c>
      <c r="LI4" s="139">
        <f>VLOOKUP(LI7,'Bases de Cálculo'!$B$9:$M$34,11,FALSE)</f>
        <v>7.8281203343664757E-2</v>
      </c>
      <c r="LK4" s="139">
        <f>VLOOKUP(LK7,'Bases de Cálculo'!$B$9:$M$34,11,FALSE)</f>
        <v>8.7735056011523968E-2</v>
      </c>
      <c r="LL4" s="139">
        <f>VLOOKUP(LL7,'Bases de Cálculo'!$B$9:$M$34,11,FALSE)</f>
        <v>8.7735056011523968E-2</v>
      </c>
      <c r="LM4" s="139">
        <f>VLOOKUP(LM7,'Bases de Cálculo'!$B$9:$M$34,11,FALSE)</f>
        <v>8.7735056011523968E-2</v>
      </c>
      <c r="LN4" s="139">
        <f>VLOOKUP(LN7,'Bases de Cálculo'!$B$9:$M$34,11,FALSE)</f>
        <v>8.7735056011523968E-2</v>
      </c>
      <c r="LO4" s="139">
        <f>VLOOKUP(LO7,'Bases de Cálculo'!$B$9:$M$34,11,FALSE)</f>
        <v>8.7735056011523968E-2</v>
      </c>
      <c r="LP4" s="139">
        <f>VLOOKUP(LP7,'Bases de Cálculo'!$B$9:$M$34,11,FALSE)</f>
        <v>8.7735056011523968E-2</v>
      </c>
      <c r="LQ4" s="139">
        <f>VLOOKUP(LQ7,'Bases de Cálculo'!$B$9:$M$34,11,FALSE)</f>
        <v>8.7735056011523968E-2</v>
      </c>
      <c r="LR4" s="139">
        <f>VLOOKUP(LR7,'Bases de Cálculo'!$B$9:$M$34,11,FALSE)</f>
        <v>8.7735056011523968E-2</v>
      </c>
      <c r="LS4" s="139">
        <f>VLOOKUP(LS7,'Bases de Cálculo'!$B$9:$M$34,11,FALSE)</f>
        <v>8.7735056011523968E-2</v>
      </c>
      <c r="LT4" s="139">
        <f>VLOOKUP(LT7,'Bases de Cálculo'!$B$9:$M$34,11,FALSE)</f>
        <v>8.7735056011523968E-2</v>
      </c>
    </row>
    <row r="5" spans="1:332" s="16" customFormat="1" ht="12.75" x14ac:dyDescent="0.2">
      <c r="A5" s="16">
        <v>3</v>
      </c>
      <c r="B5" s="91" t="s">
        <v>232</v>
      </c>
      <c r="D5" s="93" t="str">
        <f>VLOOKUP(D7,'Bases de Cálculo'!$B$9:$M$34,12,FALSE)</f>
        <v>Primario</v>
      </c>
      <c r="E5" s="93" t="str">
        <f>VLOOKUP(E7,'Bases de Cálculo'!$B$9:$M$34,12,FALSE)</f>
        <v>Primario</v>
      </c>
      <c r="F5" s="93" t="str">
        <f>VLOOKUP(F7,'Bases de Cálculo'!$B$9:$M$34,12,FALSE)</f>
        <v>Primario</v>
      </c>
      <c r="G5" s="93" t="str">
        <f>VLOOKUP(G7,'Bases de Cálculo'!$B$9:$M$34,12,FALSE)</f>
        <v>Primario</v>
      </c>
      <c r="H5" s="93" t="str">
        <f>VLOOKUP(H7,'Bases de Cálculo'!$B$9:$M$34,12,FALSE)</f>
        <v>Primario</v>
      </c>
      <c r="I5" s="93" t="str">
        <f>VLOOKUP(I7,'Bases de Cálculo'!$B$9:$M$34,12,FALSE)</f>
        <v>Primario</v>
      </c>
      <c r="J5" s="93" t="str">
        <f>VLOOKUP(J7,'Bases de Cálculo'!$B$9:$M$34,12,FALSE)</f>
        <v>Primario</v>
      </c>
      <c r="K5" s="93" t="str">
        <f>VLOOKUP(K7,'Bases de Cálculo'!$B$9:$M$34,12,FALSE)</f>
        <v>Primario</v>
      </c>
      <c r="L5" s="93" t="str">
        <f>VLOOKUP(L7,'Bases de Cálculo'!$B$9:$M$34,12,FALSE)</f>
        <v>Primario</v>
      </c>
      <c r="M5" s="93" t="str">
        <f>VLOOKUP(M7,'Bases de Cálculo'!$B$9:$M$34,12,FALSE)</f>
        <v>Primario</v>
      </c>
      <c r="O5" s="93" t="str">
        <f>VLOOKUP(O7,'Bases de Cálculo'!$B$9:$M$34,12,FALSE)</f>
        <v>Primario</v>
      </c>
      <c r="P5" s="93" t="str">
        <f>VLOOKUP(P7,'Bases de Cálculo'!$B$9:$M$34,12,FALSE)</f>
        <v>Primario</v>
      </c>
      <c r="Q5" s="93" t="str">
        <f>VLOOKUP(Q7,'Bases de Cálculo'!$B$9:$M$34,12,FALSE)</f>
        <v>Primario</v>
      </c>
      <c r="R5" s="93" t="str">
        <f>VLOOKUP(R7,'Bases de Cálculo'!$B$9:$M$34,12,FALSE)</f>
        <v>Primario</v>
      </c>
      <c r="S5" s="93" t="str">
        <f>VLOOKUP(S7,'Bases de Cálculo'!$B$9:$M$34,12,FALSE)</f>
        <v>Primario</v>
      </c>
      <c r="T5" s="93" t="str">
        <f>VLOOKUP(T7,'Bases de Cálculo'!$B$9:$M$34,12,FALSE)</f>
        <v>Primario</v>
      </c>
      <c r="U5" s="93" t="str">
        <f>VLOOKUP(U7,'Bases de Cálculo'!$B$9:$M$34,12,FALSE)</f>
        <v>Primario</v>
      </c>
      <c r="V5" s="93" t="str">
        <f>VLOOKUP(V7,'Bases de Cálculo'!$B$9:$M$34,12,FALSE)</f>
        <v>Primario</v>
      </c>
      <c r="W5" s="93" t="str">
        <f>VLOOKUP(W7,'Bases de Cálculo'!$B$9:$M$34,12,FALSE)</f>
        <v>Primario</v>
      </c>
      <c r="X5" s="93" t="str">
        <f>VLOOKUP(X7,'Bases de Cálculo'!$B$9:$M$34,12,FALSE)</f>
        <v>Primario</v>
      </c>
      <c r="Z5" s="93" t="str">
        <f>VLOOKUP(Z7,'Bases de Cálculo'!$B$9:$M$34,12,FALSE)</f>
        <v>Primario</v>
      </c>
      <c r="AA5" s="93" t="str">
        <f>VLOOKUP(AA7,'Bases de Cálculo'!$B$9:$M$34,12,FALSE)</f>
        <v>Primario</v>
      </c>
      <c r="AB5" s="93" t="str">
        <f>VLOOKUP(AB7,'Bases de Cálculo'!$B$9:$M$34,12,FALSE)</f>
        <v>Primario</v>
      </c>
      <c r="AC5" s="93" t="str">
        <f>VLOOKUP(AC7,'Bases de Cálculo'!$B$9:$M$34,12,FALSE)</f>
        <v>Primario</v>
      </c>
      <c r="AD5" s="93" t="str">
        <f>VLOOKUP(AD7,'Bases de Cálculo'!$B$9:$M$34,12,FALSE)</f>
        <v>Primario</v>
      </c>
      <c r="AE5" s="93" t="str">
        <f>VLOOKUP(AE7,'Bases de Cálculo'!$B$9:$M$34,12,FALSE)</f>
        <v>Primario</v>
      </c>
      <c r="AF5" s="93" t="str">
        <f>VLOOKUP(AF7,'Bases de Cálculo'!$B$9:$M$34,12,FALSE)</f>
        <v>Primario</v>
      </c>
      <c r="AG5" s="93" t="str">
        <f>VLOOKUP(AG7,'Bases de Cálculo'!$B$9:$M$34,12,FALSE)</f>
        <v>Primario</v>
      </c>
      <c r="AH5" s="93" t="str">
        <f>VLOOKUP(AH7,'Bases de Cálculo'!$B$9:$M$34,12,FALSE)</f>
        <v>Primario</v>
      </c>
      <c r="AI5" s="93" t="str">
        <f>VLOOKUP(AI7,'Bases de Cálculo'!$B$9:$M$34,12,FALSE)</f>
        <v>Primario</v>
      </c>
      <c r="AK5" s="93" t="str">
        <f>VLOOKUP(AK7,'Bases de Cálculo'!$B$9:$M$34,12,FALSE)</f>
        <v>Primario</v>
      </c>
      <c r="AL5" s="93" t="str">
        <f>VLOOKUP(AL7,'Bases de Cálculo'!$B$9:$M$34,12,FALSE)</f>
        <v>Primario</v>
      </c>
      <c r="AM5" s="93" t="str">
        <f>VLOOKUP(AM7,'Bases de Cálculo'!$B$9:$M$34,12,FALSE)</f>
        <v>Primario</v>
      </c>
      <c r="AN5" s="93" t="str">
        <f>VLOOKUP(AN7,'Bases de Cálculo'!$B$9:$M$34,12,FALSE)</f>
        <v>Primario</v>
      </c>
      <c r="AO5" s="93" t="str">
        <f>VLOOKUP(AO7,'Bases de Cálculo'!$B$9:$M$34,12,FALSE)</f>
        <v>Primario</v>
      </c>
      <c r="AP5" s="93" t="str">
        <f>VLOOKUP(AP7,'Bases de Cálculo'!$B$9:$M$34,12,FALSE)</f>
        <v>Primario</v>
      </c>
      <c r="AQ5" s="93" t="str">
        <f>VLOOKUP(AQ7,'Bases de Cálculo'!$B$9:$M$34,12,FALSE)</f>
        <v>Primario</v>
      </c>
      <c r="AR5" s="93" t="str">
        <f>VLOOKUP(AR7,'Bases de Cálculo'!$B$9:$M$34,12,FALSE)</f>
        <v>Primario</v>
      </c>
      <c r="AS5" s="93" t="str">
        <f>VLOOKUP(AS7,'Bases de Cálculo'!$B$9:$M$34,12,FALSE)</f>
        <v>Primario</v>
      </c>
      <c r="AT5" s="93" t="str">
        <f>VLOOKUP(AT7,'Bases de Cálculo'!$B$9:$M$34,12,FALSE)</f>
        <v>Primario</v>
      </c>
      <c r="AV5" s="93" t="str">
        <f>VLOOKUP(AV7,'Bases de Cálculo'!$B$9:$M$34,12,FALSE)</f>
        <v>Primario</v>
      </c>
      <c r="AW5" s="93" t="str">
        <f>VLOOKUP(AW7,'Bases de Cálculo'!$B$9:$M$34,12,FALSE)</f>
        <v>Primario</v>
      </c>
      <c r="AX5" s="93" t="str">
        <f>VLOOKUP(AX7,'Bases de Cálculo'!$B$9:$M$34,12,FALSE)</f>
        <v>Primario</v>
      </c>
      <c r="AY5" s="93" t="str">
        <f>VLOOKUP(AY7,'Bases de Cálculo'!$B$9:$M$34,12,FALSE)</f>
        <v>Primario</v>
      </c>
      <c r="AZ5" s="93" t="str">
        <f>VLOOKUP(AZ7,'Bases de Cálculo'!$B$9:$M$34,12,FALSE)</f>
        <v>Primario</v>
      </c>
      <c r="BA5" s="93" t="str">
        <f>VLOOKUP(BA7,'Bases de Cálculo'!$B$9:$M$34,12,FALSE)</f>
        <v>Primario</v>
      </c>
      <c r="BB5" s="93" t="str">
        <f>VLOOKUP(BB7,'Bases de Cálculo'!$B$9:$M$34,12,FALSE)</f>
        <v>Primario</v>
      </c>
      <c r="BC5" s="93" t="str">
        <f>VLOOKUP(BC7,'Bases de Cálculo'!$B$9:$M$34,12,FALSE)</f>
        <v>Primario</v>
      </c>
      <c r="BD5" s="93" t="str">
        <f>VLOOKUP(BD7,'Bases de Cálculo'!$B$9:$M$34,12,FALSE)</f>
        <v>Primario</v>
      </c>
      <c r="BE5" s="93" t="str">
        <f>VLOOKUP(BE7,'Bases de Cálculo'!$B$9:$M$34,12,FALSE)</f>
        <v>Primario</v>
      </c>
      <c r="BG5" s="93" t="str">
        <f>VLOOKUP(BG7,'Bases de Cálculo'!$B$9:$M$34,12,FALSE)</f>
        <v>Primario</v>
      </c>
      <c r="BH5" s="93" t="str">
        <f>VLOOKUP(BH7,'Bases de Cálculo'!$B$9:$M$34,12,FALSE)</f>
        <v>Primario</v>
      </c>
      <c r="BI5" s="93" t="str">
        <f>VLOOKUP(BI7,'Bases de Cálculo'!$B$9:$M$34,12,FALSE)</f>
        <v>Primario</v>
      </c>
      <c r="BJ5" s="93" t="str">
        <f>VLOOKUP(BJ7,'Bases de Cálculo'!$B$9:$M$34,12,FALSE)</f>
        <v>Primario</v>
      </c>
      <c r="BK5" s="93" t="str">
        <f>VLOOKUP(BK7,'Bases de Cálculo'!$B$9:$M$34,12,FALSE)</f>
        <v>Primario</v>
      </c>
      <c r="BL5" s="93" t="str">
        <f>VLOOKUP(BL7,'Bases de Cálculo'!$B$9:$M$34,12,FALSE)</f>
        <v>Primario</v>
      </c>
      <c r="BM5" s="93" t="str">
        <f>VLOOKUP(BM7,'Bases de Cálculo'!$B$9:$M$34,12,FALSE)</f>
        <v>Primario</v>
      </c>
      <c r="BN5" s="93" t="str">
        <f>VLOOKUP(BN7,'Bases de Cálculo'!$B$9:$M$34,12,FALSE)</f>
        <v>Primario</v>
      </c>
      <c r="BO5" s="93" t="str">
        <f>VLOOKUP(BO7,'Bases de Cálculo'!$B$9:$M$34,12,FALSE)</f>
        <v>Primario</v>
      </c>
      <c r="BP5" s="93" t="str">
        <f>VLOOKUP(BP7,'Bases de Cálculo'!$B$9:$M$34,12,FALSE)</f>
        <v>Primario</v>
      </c>
      <c r="BR5" s="93" t="str">
        <f>VLOOKUP(BR7,'Bases de Cálculo'!$B$9:$M$34,12,FALSE)</f>
        <v>Primario</v>
      </c>
      <c r="BS5" s="93" t="str">
        <f>VLOOKUP(BS7,'Bases de Cálculo'!$B$9:$M$34,12,FALSE)</f>
        <v>Primario</v>
      </c>
      <c r="BT5" s="93" t="str">
        <f>VLOOKUP(BT7,'Bases de Cálculo'!$B$9:$M$34,12,FALSE)</f>
        <v>Primario</v>
      </c>
      <c r="BU5" s="93" t="str">
        <f>VLOOKUP(BU7,'Bases de Cálculo'!$B$9:$M$34,12,FALSE)</f>
        <v>Primario</v>
      </c>
      <c r="BV5" s="93" t="str">
        <f>VLOOKUP(BV7,'Bases de Cálculo'!$B$9:$M$34,12,FALSE)</f>
        <v>Primario</v>
      </c>
      <c r="BW5" s="93" t="str">
        <f>VLOOKUP(BW7,'Bases de Cálculo'!$B$9:$M$34,12,FALSE)</f>
        <v>Primario</v>
      </c>
      <c r="BX5" s="93" t="str">
        <f>VLOOKUP(BX7,'Bases de Cálculo'!$B$9:$M$34,12,FALSE)</f>
        <v>Primario</v>
      </c>
      <c r="BY5" s="93" t="str">
        <f>VLOOKUP(BY7,'Bases de Cálculo'!$B$9:$M$34,12,FALSE)</f>
        <v>Primario</v>
      </c>
      <c r="BZ5" s="93" t="str">
        <f>VLOOKUP(BZ7,'Bases de Cálculo'!$B$9:$M$34,12,FALSE)</f>
        <v>Primario</v>
      </c>
      <c r="CA5" s="93" t="str">
        <f>VLOOKUP(CA7,'Bases de Cálculo'!$B$9:$M$34,12,FALSE)</f>
        <v>Primario</v>
      </c>
      <c r="CC5" s="93" t="str">
        <f>VLOOKUP(CC7,'Bases de Cálculo'!$B$9:$M$34,12,FALSE)</f>
        <v>Primario</v>
      </c>
      <c r="CD5" s="93" t="str">
        <f>VLOOKUP(CD7,'Bases de Cálculo'!$B$9:$M$34,12,FALSE)</f>
        <v>Primario</v>
      </c>
      <c r="CE5" s="93" t="str">
        <f>VLOOKUP(CE7,'Bases de Cálculo'!$B$9:$M$34,12,FALSE)</f>
        <v>Primario</v>
      </c>
      <c r="CF5" s="93" t="str">
        <f>VLOOKUP(CF7,'Bases de Cálculo'!$B$9:$M$34,12,FALSE)</f>
        <v>Primario</v>
      </c>
      <c r="CG5" s="93" t="str">
        <f>VLOOKUP(CG7,'Bases de Cálculo'!$B$9:$M$34,12,FALSE)</f>
        <v>Primario</v>
      </c>
      <c r="CH5" s="93" t="str">
        <f>VLOOKUP(CH7,'Bases de Cálculo'!$B$9:$M$34,12,FALSE)</f>
        <v>Primario</v>
      </c>
      <c r="CI5" s="93" t="str">
        <f>VLOOKUP(CI7,'Bases de Cálculo'!$B$9:$M$34,12,FALSE)</f>
        <v>Primario</v>
      </c>
      <c r="CJ5" s="93" t="str">
        <f>VLOOKUP(CJ7,'Bases de Cálculo'!$B$9:$M$34,12,FALSE)</f>
        <v>Primario</v>
      </c>
      <c r="CK5" s="93" t="str">
        <f>VLOOKUP(CK7,'Bases de Cálculo'!$B$9:$M$34,12,FALSE)</f>
        <v>Primario</v>
      </c>
      <c r="CL5" s="93" t="str">
        <f>VLOOKUP(CL7,'Bases de Cálculo'!$B$9:$M$34,12,FALSE)</f>
        <v>Primario</v>
      </c>
      <c r="CN5" s="95" t="str">
        <f>VLOOKUP(CN7,'Bases de Cálculo'!$B$9:$M$34,12,FALSE)</f>
        <v>Secundario</v>
      </c>
      <c r="CO5" s="95" t="str">
        <f>VLOOKUP(CO7,'Bases de Cálculo'!$B$9:$M$34,12,FALSE)</f>
        <v>Secundario</v>
      </c>
      <c r="CP5" s="95" t="str">
        <f>VLOOKUP(CP7,'Bases de Cálculo'!$B$9:$M$34,12,FALSE)</f>
        <v>Secundario</v>
      </c>
      <c r="CQ5" s="95" t="str">
        <f>VLOOKUP(CQ7,'Bases de Cálculo'!$B$9:$M$34,12,FALSE)</f>
        <v>Secundario</v>
      </c>
      <c r="CR5" s="95" t="str">
        <f>VLOOKUP(CR7,'Bases de Cálculo'!$B$9:$M$34,12,FALSE)</f>
        <v>Secundario</v>
      </c>
      <c r="CS5" s="95" t="str">
        <f>VLOOKUP(CS7,'Bases de Cálculo'!$B$9:$M$34,12,FALSE)</f>
        <v>Secundario</v>
      </c>
      <c r="CT5" s="95" t="str">
        <f>VLOOKUP(CT7,'Bases de Cálculo'!$B$9:$M$34,12,FALSE)</f>
        <v>Secundario</v>
      </c>
      <c r="CU5" s="95" t="str">
        <f>VLOOKUP(CU7,'Bases de Cálculo'!$B$9:$M$34,12,FALSE)</f>
        <v>Secundario</v>
      </c>
      <c r="CV5" s="95" t="str">
        <f>VLOOKUP(CV7,'Bases de Cálculo'!$B$9:$M$34,12,FALSE)</f>
        <v>Secundario</v>
      </c>
      <c r="CW5" s="95" t="str">
        <f>VLOOKUP(CW7,'Bases de Cálculo'!$B$9:$M$34,12,FALSE)</f>
        <v>Secundario</v>
      </c>
      <c r="CY5" s="95" t="str">
        <f>VLOOKUP(CY7,'Bases de Cálculo'!$B$9:$M$34,12,FALSE)</f>
        <v>Secundario</v>
      </c>
      <c r="CZ5" s="95" t="str">
        <f>VLOOKUP(CZ7,'Bases de Cálculo'!$B$9:$M$34,12,FALSE)</f>
        <v>Secundario</v>
      </c>
      <c r="DA5" s="95" t="str">
        <f>VLOOKUP(DA7,'Bases de Cálculo'!$B$9:$M$34,12,FALSE)</f>
        <v>Secundario</v>
      </c>
      <c r="DB5" s="95" t="str">
        <f>VLOOKUP(DB7,'Bases de Cálculo'!$B$9:$M$34,12,FALSE)</f>
        <v>Secundario</v>
      </c>
      <c r="DC5" s="95" t="str">
        <f>VLOOKUP(DC7,'Bases de Cálculo'!$B$9:$M$34,12,FALSE)</f>
        <v>Secundario</v>
      </c>
      <c r="DD5" s="95" t="str">
        <f>VLOOKUP(DD7,'Bases de Cálculo'!$B$9:$M$34,12,FALSE)</f>
        <v>Secundario</v>
      </c>
      <c r="DE5" s="95" t="str">
        <f>VLOOKUP(DE7,'Bases de Cálculo'!$B$9:$M$34,12,FALSE)</f>
        <v>Secundario</v>
      </c>
      <c r="DF5" s="95" t="str">
        <f>VLOOKUP(DF7,'Bases de Cálculo'!$B$9:$M$34,12,FALSE)</f>
        <v>Secundario</v>
      </c>
      <c r="DG5" s="95" t="str">
        <f>VLOOKUP(DG7,'Bases de Cálculo'!$B$9:$M$34,12,FALSE)</f>
        <v>Secundario</v>
      </c>
      <c r="DH5" s="95" t="str">
        <f>VLOOKUP(DH7,'Bases de Cálculo'!$B$9:$M$34,12,FALSE)</f>
        <v>Secundario</v>
      </c>
      <c r="DJ5" s="95" t="str">
        <f>VLOOKUP(DJ7,'Bases de Cálculo'!$B$9:$M$34,12,FALSE)</f>
        <v>Secundario</v>
      </c>
      <c r="DK5" s="95" t="str">
        <f>VLOOKUP(DK7,'Bases de Cálculo'!$B$9:$M$34,12,FALSE)</f>
        <v>Secundario</v>
      </c>
      <c r="DL5" s="95" t="str">
        <f>VLOOKUP(DL7,'Bases de Cálculo'!$B$9:$M$34,12,FALSE)</f>
        <v>Secundario</v>
      </c>
      <c r="DM5" s="95" t="str">
        <f>VLOOKUP(DM7,'Bases de Cálculo'!$B$9:$M$34,12,FALSE)</f>
        <v>Secundario</v>
      </c>
      <c r="DN5" s="95" t="str">
        <f>VLOOKUP(DN7,'Bases de Cálculo'!$B$9:$M$34,12,FALSE)</f>
        <v>Secundario</v>
      </c>
      <c r="DO5" s="95" t="str">
        <f>VLOOKUP(DO7,'Bases de Cálculo'!$B$9:$M$34,12,FALSE)</f>
        <v>Secundario</v>
      </c>
      <c r="DP5" s="95" t="str">
        <f>VLOOKUP(DP7,'Bases de Cálculo'!$B$9:$M$34,12,FALSE)</f>
        <v>Secundario</v>
      </c>
      <c r="DQ5" s="95" t="str">
        <f>VLOOKUP(DQ7,'Bases de Cálculo'!$B$9:$M$34,12,FALSE)</f>
        <v>Secundario</v>
      </c>
      <c r="DR5" s="95" t="str">
        <f>VLOOKUP(DR7,'Bases de Cálculo'!$B$9:$M$34,12,FALSE)</f>
        <v>Secundario</v>
      </c>
      <c r="DS5" s="95" t="str">
        <f>VLOOKUP(DS7,'Bases de Cálculo'!$B$9:$M$34,12,FALSE)</f>
        <v>Secundario</v>
      </c>
      <c r="DU5" s="95" t="str">
        <f>VLOOKUP(DU7,'Bases de Cálculo'!$B$9:$M$34,12,FALSE)</f>
        <v>Secundario</v>
      </c>
      <c r="DV5" s="95" t="str">
        <f>VLOOKUP(DV7,'Bases de Cálculo'!$B$9:$M$34,12,FALSE)</f>
        <v>Secundario</v>
      </c>
      <c r="DW5" s="95" t="str">
        <f>VLOOKUP(DW7,'Bases de Cálculo'!$B$9:$M$34,12,FALSE)</f>
        <v>Secundario</v>
      </c>
      <c r="DX5" s="95" t="str">
        <f>VLOOKUP(DX7,'Bases de Cálculo'!$B$9:$M$34,12,FALSE)</f>
        <v>Secundario</v>
      </c>
      <c r="DY5" s="95" t="str">
        <f>VLOOKUP(DY7,'Bases de Cálculo'!$B$9:$M$34,12,FALSE)</f>
        <v>Secundario</v>
      </c>
      <c r="DZ5" s="95" t="str">
        <f>VLOOKUP(DZ7,'Bases de Cálculo'!$B$9:$M$34,12,FALSE)</f>
        <v>Secundario</v>
      </c>
      <c r="EA5" s="95" t="str">
        <f>VLOOKUP(EA7,'Bases de Cálculo'!$B$9:$M$34,12,FALSE)</f>
        <v>Secundario</v>
      </c>
      <c r="EB5" s="95" t="str">
        <f>VLOOKUP(EB7,'Bases de Cálculo'!$B$9:$M$34,12,FALSE)</f>
        <v>Secundario</v>
      </c>
      <c r="EC5" s="95" t="str">
        <f>VLOOKUP(EC7,'Bases de Cálculo'!$B$9:$M$34,12,FALSE)</f>
        <v>Secundario</v>
      </c>
      <c r="ED5" s="95" t="str">
        <f>VLOOKUP(ED7,'Bases de Cálculo'!$B$9:$M$34,12,FALSE)</f>
        <v>Secundario</v>
      </c>
      <c r="EF5" s="95" t="str">
        <f>VLOOKUP(EF7,'Bases de Cálculo'!$B$9:$M$34,12,FALSE)</f>
        <v>Secundario</v>
      </c>
      <c r="EG5" s="95" t="str">
        <f>VLOOKUP(EG7,'Bases de Cálculo'!$B$9:$M$34,12,FALSE)</f>
        <v>Secundario</v>
      </c>
      <c r="EH5" s="95" t="str">
        <f>VLOOKUP(EH7,'Bases de Cálculo'!$B$9:$M$34,12,FALSE)</f>
        <v>Secundario</v>
      </c>
      <c r="EI5" s="95" t="str">
        <f>VLOOKUP(EI7,'Bases de Cálculo'!$B$9:$M$34,12,FALSE)</f>
        <v>Secundario</v>
      </c>
      <c r="EJ5" s="95" t="str">
        <f>VLOOKUP(EJ7,'Bases de Cálculo'!$B$9:$M$34,12,FALSE)</f>
        <v>Secundario</v>
      </c>
      <c r="EK5" s="95" t="str">
        <f>VLOOKUP(EK7,'Bases de Cálculo'!$B$9:$M$34,12,FALSE)</f>
        <v>Secundario</v>
      </c>
      <c r="EL5" s="95" t="str">
        <f>VLOOKUP(EL7,'Bases de Cálculo'!$B$9:$M$34,12,FALSE)</f>
        <v>Secundario</v>
      </c>
      <c r="EM5" s="95" t="str">
        <f>VLOOKUP(EM7,'Bases de Cálculo'!$B$9:$M$34,12,FALSE)</f>
        <v>Secundario</v>
      </c>
      <c r="EN5" s="95" t="str">
        <f>VLOOKUP(EN7,'Bases de Cálculo'!$B$9:$M$34,12,FALSE)</f>
        <v>Secundario</v>
      </c>
      <c r="EO5" s="95" t="str">
        <f>VLOOKUP(EO7,'Bases de Cálculo'!$B$9:$M$34,12,FALSE)</f>
        <v>Secundario</v>
      </c>
      <c r="EQ5" s="95" t="str">
        <f>VLOOKUP(EQ7,'Bases de Cálculo'!$B$9:$M$34,12,FALSE)</f>
        <v>Secundario</v>
      </c>
      <c r="ER5" s="95" t="str">
        <f>VLOOKUP(ER7,'Bases de Cálculo'!$B$9:$M$34,12,FALSE)</f>
        <v>Secundario</v>
      </c>
      <c r="ES5" s="95" t="str">
        <f>VLOOKUP(ES7,'Bases de Cálculo'!$B$9:$M$34,12,FALSE)</f>
        <v>Secundario</v>
      </c>
      <c r="ET5" s="95" t="str">
        <f>VLOOKUP(ET7,'Bases de Cálculo'!$B$9:$M$34,12,FALSE)</f>
        <v>Secundario</v>
      </c>
      <c r="EU5" s="95" t="str">
        <f>VLOOKUP(EU7,'Bases de Cálculo'!$B$9:$M$34,12,FALSE)</f>
        <v>Secundario</v>
      </c>
      <c r="EV5" s="95" t="str">
        <f>VLOOKUP(EV7,'Bases de Cálculo'!$B$9:$M$34,12,FALSE)</f>
        <v>Secundario</v>
      </c>
      <c r="EW5" s="95" t="str">
        <f>VLOOKUP(EW7,'Bases de Cálculo'!$B$9:$M$34,12,FALSE)</f>
        <v>Secundario</v>
      </c>
      <c r="EX5" s="95" t="str">
        <f>VLOOKUP(EX7,'Bases de Cálculo'!$B$9:$M$34,12,FALSE)</f>
        <v>Secundario</v>
      </c>
      <c r="EY5" s="95" t="str">
        <f>VLOOKUP(EY7,'Bases de Cálculo'!$B$9:$M$34,12,FALSE)</f>
        <v>Secundario</v>
      </c>
      <c r="EZ5" s="95" t="str">
        <f>VLOOKUP(EZ7,'Bases de Cálculo'!$B$9:$M$34,12,FALSE)</f>
        <v>Secundario</v>
      </c>
      <c r="FB5" s="95" t="str">
        <f>VLOOKUP(FB7,'Bases de Cálculo'!$B$9:$M$34,12,FALSE)</f>
        <v>Secundario</v>
      </c>
      <c r="FC5" s="95" t="str">
        <f>VLOOKUP(FC7,'Bases de Cálculo'!$B$9:$M$34,12,FALSE)</f>
        <v>Secundario</v>
      </c>
      <c r="FD5" s="95" t="str">
        <f>VLOOKUP(FD7,'Bases de Cálculo'!$B$9:$M$34,12,FALSE)</f>
        <v>Secundario</v>
      </c>
      <c r="FE5" s="95" t="str">
        <f>VLOOKUP(FE7,'Bases de Cálculo'!$B$9:$M$34,12,FALSE)</f>
        <v>Secundario</v>
      </c>
      <c r="FF5" s="95" t="str">
        <f>VLOOKUP(FF7,'Bases de Cálculo'!$B$9:$M$34,12,FALSE)</f>
        <v>Secundario</v>
      </c>
      <c r="FG5" s="95" t="str">
        <f>VLOOKUP(FG7,'Bases de Cálculo'!$B$9:$M$34,12,FALSE)</f>
        <v>Secundario</v>
      </c>
      <c r="FH5" s="95" t="str">
        <f>VLOOKUP(FH7,'Bases de Cálculo'!$B$9:$M$34,12,FALSE)</f>
        <v>Secundario</v>
      </c>
      <c r="FI5" s="95" t="str">
        <f>VLOOKUP(FI7,'Bases de Cálculo'!$B$9:$M$34,12,FALSE)</f>
        <v>Secundario</v>
      </c>
      <c r="FJ5" s="95" t="str">
        <f>VLOOKUP(FJ7,'Bases de Cálculo'!$B$9:$M$34,12,FALSE)</f>
        <v>Secundario</v>
      </c>
      <c r="FK5" s="95" t="str">
        <f>VLOOKUP(FK7,'Bases de Cálculo'!$B$9:$M$34,12,FALSE)</f>
        <v>Secundario</v>
      </c>
      <c r="FM5" s="95" t="str">
        <f>VLOOKUP(FM7,'Bases de Cálculo'!$B$9:$M$34,12,FALSE)</f>
        <v>Secundario</v>
      </c>
      <c r="FN5" s="95" t="str">
        <f>VLOOKUP(FN7,'Bases de Cálculo'!$B$9:$M$34,12,FALSE)</f>
        <v>Secundario</v>
      </c>
      <c r="FO5" s="95" t="str">
        <f>VLOOKUP(FO7,'Bases de Cálculo'!$B$9:$M$34,12,FALSE)</f>
        <v>Secundario</v>
      </c>
      <c r="FP5" s="95" t="str">
        <f>VLOOKUP(FP7,'Bases de Cálculo'!$B$9:$M$34,12,FALSE)</f>
        <v>Secundario</v>
      </c>
      <c r="FQ5" s="95" t="str">
        <f>VLOOKUP(FQ7,'Bases de Cálculo'!$B$9:$M$34,12,FALSE)</f>
        <v>Secundario</v>
      </c>
      <c r="FR5" s="95" t="str">
        <f>VLOOKUP(FR7,'Bases de Cálculo'!$B$9:$M$34,12,FALSE)</f>
        <v>Secundario</v>
      </c>
      <c r="FS5" s="95" t="str">
        <f>VLOOKUP(FS7,'Bases de Cálculo'!$B$9:$M$34,12,FALSE)</f>
        <v>Secundario</v>
      </c>
      <c r="FT5" s="95" t="str">
        <f>VLOOKUP(FT7,'Bases de Cálculo'!$B$9:$M$34,12,FALSE)</f>
        <v>Secundario</v>
      </c>
      <c r="FU5" s="95" t="str">
        <f>VLOOKUP(FU7,'Bases de Cálculo'!$B$9:$M$34,12,FALSE)</f>
        <v>Secundario</v>
      </c>
      <c r="FV5" s="95" t="str">
        <f>VLOOKUP(FV7,'Bases de Cálculo'!$B$9:$M$34,12,FALSE)</f>
        <v>Secundario</v>
      </c>
      <c r="FX5" s="95" t="str">
        <f>VLOOKUP(FX7,'Bases de Cálculo'!$B$9:$M$34,12,FALSE)</f>
        <v>Secundario</v>
      </c>
      <c r="FY5" s="95" t="str">
        <f>VLOOKUP(FY7,'Bases de Cálculo'!$B$9:$M$34,12,FALSE)</f>
        <v>Secundario</v>
      </c>
      <c r="FZ5" s="95" t="str">
        <f>VLOOKUP(FZ7,'Bases de Cálculo'!$B$9:$M$34,12,FALSE)</f>
        <v>Secundario</v>
      </c>
      <c r="GA5" s="95" t="str">
        <f>VLOOKUP(GA7,'Bases de Cálculo'!$B$9:$M$34,12,FALSE)</f>
        <v>Secundario</v>
      </c>
      <c r="GB5" s="95" t="str">
        <f>VLOOKUP(GB7,'Bases de Cálculo'!$B$9:$M$34,12,FALSE)</f>
        <v>Secundario</v>
      </c>
      <c r="GC5" s="95" t="str">
        <f>VLOOKUP(GC7,'Bases de Cálculo'!$B$9:$M$34,12,FALSE)</f>
        <v>Secundario</v>
      </c>
      <c r="GD5" s="95" t="str">
        <f>VLOOKUP(GD7,'Bases de Cálculo'!$B$9:$M$34,12,FALSE)</f>
        <v>Secundario</v>
      </c>
      <c r="GE5" s="95" t="str">
        <f>VLOOKUP(GE7,'Bases de Cálculo'!$B$9:$M$34,12,FALSE)</f>
        <v>Secundario</v>
      </c>
      <c r="GF5" s="95" t="str">
        <f>VLOOKUP(GF7,'Bases de Cálculo'!$B$9:$M$34,12,FALSE)</f>
        <v>Secundario</v>
      </c>
      <c r="GG5" s="95" t="str">
        <f>VLOOKUP(GG7,'Bases de Cálculo'!$B$9:$M$34,12,FALSE)</f>
        <v>Secundario</v>
      </c>
      <c r="GI5" s="95" t="str">
        <f>VLOOKUP(GI7,'Bases de Cálculo'!$B$9:$M$34,12,FALSE)</f>
        <v>Secundario</v>
      </c>
      <c r="GJ5" s="95" t="str">
        <f>VLOOKUP(GJ7,'Bases de Cálculo'!$B$9:$M$34,12,FALSE)</f>
        <v>Secundario</v>
      </c>
      <c r="GK5" s="95" t="str">
        <f>VLOOKUP(GK7,'Bases de Cálculo'!$B$9:$M$34,12,FALSE)</f>
        <v>Secundario</v>
      </c>
      <c r="GL5" s="95" t="str">
        <f>VLOOKUP(GL7,'Bases de Cálculo'!$B$9:$M$34,12,FALSE)</f>
        <v>Secundario</v>
      </c>
      <c r="GM5" s="95" t="str">
        <f>VLOOKUP(GM7,'Bases de Cálculo'!$B$9:$M$34,12,FALSE)</f>
        <v>Secundario</v>
      </c>
      <c r="GN5" s="95" t="str">
        <f>VLOOKUP(GN7,'Bases de Cálculo'!$B$9:$M$34,12,FALSE)</f>
        <v>Secundario</v>
      </c>
      <c r="GO5" s="95" t="str">
        <f>VLOOKUP(GO7,'Bases de Cálculo'!$B$9:$M$34,12,FALSE)</f>
        <v>Secundario</v>
      </c>
      <c r="GP5" s="95" t="str">
        <f>VLOOKUP(GP7,'Bases de Cálculo'!$B$9:$M$34,12,FALSE)</f>
        <v>Secundario</v>
      </c>
      <c r="GQ5" s="95" t="str">
        <f>VLOOKUP(GQ7,'Bases de Cálculo'!$B$9:$M$34,12,FALSE)</f>
        <v>Secundario</v>
      </c>
      <c r="GR5" s="95" t="str">
        <f>VLOOKUP(GR7,'Bases de Cálculo'!$B$9:$M$34,12,FALSE)</f>
        <v>Secundario</v>
      </c>
      <c r="GT5" s="95" t="str">
        <f>VLOOKUP(GT7,'Bases de Cálculo'!$B$9:$M$34,12,FALSE)</f>
        <v>Secundario</v>
      </c>
      <c r="GU5" s="95" t="str">
        <f>VLOOKUP(GU7,'Bases de Cálculo'!$B$9:$M$34,12,FALSE)</f>
        <v>Secundario</v>
      </c>
      <c r="GV5" s="95" t="str">
        <f>VLOOKUP(GV7,'Bases de Cálculo'!$B$9:$M$34,12,FALSE)</f>
        <v>Secundario</v>
      </c>
      <c r="GW5" s="95" t="str">
        <f>VLOOKUP(GW7,'Bases de Cálculo'!$B$9:$M$34,12,FALSE)</f>
        <v>Secundario</v>
      </c>
      <c r="GX5" s="95" t="str">
        <f>VLOOKUP(GX7,'Bases de Cálculo'!$B$9:$M$34,12,FALSE)</f>
        <v>Secundario</v>
      </c>
      <c r="GY5" s="95" t="str">
        <f>VLOOKUP(GY7,'Bases de Cálculo'!$B$9:$M$34,12,FALSE)</f>
        <v>Secundario</v>
      </c>
      <c r="GZ5" s="95" t="str">
        <f>VLOOKUP(GZ7,'Bases de Cálculo'!$B$9:$M$34,12,FALSE)</f>
        <v>Secundario</v>
      </c>
      <c r="HA5" s="95" t="str">
        <f>VLOOKUP(HA7,'Bases de Cálculo'!$B$9:$M$34,12,FALSE)</f>
        <v>Secundario</v>
      </c>
      <c r="HB5" s="95" t="str">
        <f>VLOOKUP(HB7,'Bases de Cálculo'!$B$9:$M$34,12,FALSE)</f>
        <v>Secundario</v>
      </c>
      <c r="HC5" s="95" t="str">
        <f>VLOOKUP(HC7,'Bases de Cálculo'!$B$9:$M$34,12,FALSE)</f>
        <v>Secundario</v>
      </c>
      <c r="HE5" s="95" t="str">
        <f>VLOOKUP(HE7,'Bases de Cálculo'!$B$9:$M$34,12,FALSE)</f>
        <v>Secundario</v>
      </c>
      <c r="HF5" s="95" t="str">
        <f>VLOOKUP(HF7,'Bases de Cálculo'!$B$9:$M$34,12,FALSE)</f>
        <v>Secundario</v>
      </c>
      <c r="HG5" s="95" t="str">
        <f>VLOOKUP(HG7,'Bases de Cálculo'!$B$9:$M$34,12,FALSE)</f>
        <v>Secundario</v>
      </c>
      <c r="HH5" s="95" t="str">
        <f>VLOOKUP(HH7,'Bases de Cálculo'!$B$9:$M$34,12,FALSE)</f>
        <v>Secundario</v>
      </c>
      <c r="HI5" s="95" t="str">
        <f>VLOOKUP(HI7,'Bases de Cálculo'!$B$9:$M$34,12,FALSE)</f>
        <v>Secundario</v>
      </c>
      <c r="HJ5" s="95" t="str">
        <f>VLOOKUP(HJ7,'Bases de Cálculo'!$B$9:$M$34,12,FALSE)</f>
        <v>Secundario</v>
      </c>
      <c r="HK5" s="95" t="str">
        <f>VLOOKUP(HK7,'Bases de Cálculo'!$B$9:$M$34,12,FALSE)</f>
        <v>Secundario</v>
      </c>
      <c r="HL5" s="95" t="str">
        <f>VLOOKUP(HL7,'Bases de Cálculo'!$B$9:$M$34,12,FALSE)</f>
        <v>Secundario</v>
      </c>
      <c r="HM5" s="95" t="str">
        <f>VLOOKUP(HM7,'Bases de Cálculo'!$B$9:$M$34,12,FALSE)</f>
        <v>Secundario</v>
      </c>
      <c r="HN5" s="95" t="str">
        <f>VLOOKUP(HN7,'Bases de Cálculo'!$B$9:$M$34,12,FALSE)</f>
        <v>Secundario</v>
      </c>
      <c r="HP5" s="139" t="str">
        <f>VLOOKUP(HP7,'Bases de Cálculo'!$B$9:$M$34,12,FALSE)</f>
        <v>Primario</v>
      </c>
      <c r="HQ5" s="139" t="str">
        <f>VLOOKUP(HQ7,'Bases de Cálculo'!$B$9:$M$34,12,FALSE)</f>
        <v>Primario</v>
      </c>
      <c r="HR5" s="139" t="str">
        <f>VLOOKUP(HR7,'Bases de Cálculo'!$B$9:$M$34,12,FALSE)</f>
        <v>Primario</v>
      </c>
      <c r="HS5" s="139" t="str">
        <f>VLOOKUP(HS7,'Bases de Cálculo'!$B$9:$M$34,12,FALSE)</f>
        <v>Primario</v>
      </c>
      <c r="HT5" s="139" t="str">
        <f>VLOOKUP(HT7,'Bases de Cálculo'!$B$9:$M$34,12,FALSE)</f>
        <v>Primario</v>
      </c>
      <c r="HU5" s="139" t="str">
        <f>VLOOKUP(HU7,'Bases de Cálculo'!$B$9:$M$34,12,FALSE)</f>
        <v>Primario</v>
      </c>
      <c r="HV5" s="139" t="str">
        <f>VLOOKUP(HV7,'Bases de Cálculo'!$B$9:$M$34,12,FALSE)</f>
        <v>Primario</v>
      </c>
      <c r="HW5" s="139" t="str">
        <f>VLOOKUP(HW7,'Bases de Cálculo'!$B$9:$M$34,12,FALSE)</f>
        <v>Primario</v>
      </c>
      <c r="HX5" s="139" t="str">
        <f>VLOOKUP(HX7,'Bases de Cálculo'!$B$9:$M$34,12,FALSE)</f>
        <v>Primario</v>
      </c>
      <c r="HY5" s="139" t="str">
        <f>VLOOKUP(HY7,'Bases de Cálculo'!$B$9:$M$34,12,FALSE)</f>
        <v>Primario</v>
      </c>
      <c r="IA5" s="139" t="str">
        <f>VLOOKUP(IA7,'Bases de Cálculo'!$B$9:$M$34,12,FALSE)</f>
        <v>Primario</v>
      </c>
      <c r="IB5" s="139" t="str">
        <f>VLOOKUP(IB7,'Bases de Cálculo'!$B$9:$M$34,12,FALSE)</f>
        <v>Primario</v>
      </c>
      <c r="IC5" s="139" t="str">
        <f>VLOOKUP(IC7,'Bases de Cálculo'!$B$9:$M$34,12,FALSE)</f>
        <v>Primario</v>
      </c>
      <c r="ID5" s="139" t="str">
        <f>VLOOKUP(ID7,'Bases de Cálculo'!$B$9:$M$34,12,FALSE)</f>
        <v>Primario</v>
      </c>
      <c r="IE5" s="139" t="str">
        <f>VLOOKUP(IE7,'Bases de Cálculo'!$B$9:$M$34,12,FALSE)</f>
        <v>Primario</v>
      </c>
      <c r="IF5" s="139" t="str">
        <f>VLOOKUP(IF7,'Bases de Cálculo'!$B$9:$M$34,12,FALSE)</f>
        <v>Primario</v>
      </c>
      <c r="IG5" s="139" t="str">
        <f>VLOOKUP(IG7,'Bases de Cálculo'!$B$9:$M$34,12,FALSE)</f>
        <v>Primario</v>
      </c>
      <c r="IH5" s="139" t="str">
        <f>VLOOKUP(IH7,'Bases de Cálculo'!$B$9:$M$34,12,FALSE)</f>
        <v>Primario</v>
      </c>
      <c r="II5" s="139" t="str">
        <f>VLOOKUP(II7,'Bases de Cálculo'!$B$9:$M$34,12,FALSE)</f>
        <v>Primario</v>
      </c>
      <c r="IJ5" s="139" t="str">
        <f>VLOOKUP(IJ7,'Bases de Cálculo'!$B$9:$M$34,12,FALSE)</f>
        <v>Primario</v>
      </c>
      <c r="IL5" s="139" t="str">
        <f>VLOOKUP(IL7,'Bases de Cálculo'!$B$9:$M$34,12,FALSE)</f>
        <v>Primario</v>
      </c>
      <c r="IM5" s="139" t="str">
        <f>VLOOKUP(IM7,'Bases de Cálculo'!$B$9:$M$34,12,FALSE)</f>
        <v>Primario</v>
      </c>
      <c r="IN5" s="139" t="str">
        <f>VLOOKUP(IN7,'Bases de Cálculo'!$B$9:$M$34,12,FALSE)</f>
        <v>Primario</v>
      </c>
      <c r="IO5" s="139" t="str">
        <f>VLOOKUP(IO7,'Bases de Cálculo'!$B$9:$M$34,12,FALSE)</f>
        <v>Primario</v>
      </c>
      <c r="IP5" s="139" t="str">
        <f>VLOOKUP(IP7,'Bases de Cálculo'!$B$9:$M$34,12,FALSE)</f>
        <v>Primario</v>
      </c>
      <c r="IQ5" s="139" t="str">
        <f>VLOOKUP(IQ7,'Bases de Cálculo'!$B$9:$M$34,12,FALSE)</f>
        <v>Primario</v>
      </c>
      <c r="IR5" s="139" t="str">
        <f>VLOOKUP(IR7,'Bases de Cálculo'!$B$9:$M$34,12,FALSE)</f>
        <v>Primario</v>
      </c>
      <c r="IS5" s="139" t="str">
        <f>VLOOKUP(IS7,'Bases de Cálculo'!$B$9:$M$34,12,FALSE)</f>
        <v>Primario</v>
      </c>
      <c r="IT5" s="139" t="str">
        <f>VLOOKUP(IT7,'Bases de Cálculo'!$B$9:$M$34,12,FALSE)</f>
        <v>Primario</v>
      </c>
      <c r="IU5" s="139" t="str">
        <f>VLOOKUP(IU7,'Bases de Cálculo'!$B$9:$M$34,12,FALSE)</f>
        <v>Primario</v>
      </c>
      <c r="IW5" s="139" t="str">
        <f>VLOOKUP(IW7,'Bases de Cálculo'!$B$9:$M$34,12,FALSE)</f>
        <v>Primario</v>
      </c>
      <c r="IX5" s="139" t="str">
        <f>VLOOKUP(IX7,'Bases de Cálculo'!$B$9:$M$34,12,FALSE)</f>
        <v>Primario</v>
      </c>
      <c r="IY5" s="139" t="str">
        <f>VLOOKUP(IY7,'Bases de Cálculo'!$B$9:$M$34,12,FALSE)</f>
        <v>Primario</v>
      </c>
      <c r="IZ5" s="139" t="str">
        <f>VLOOKUP(IZ7,'Bases de Cálculo'!$B$9:$M$34,12,FALSE)</f>
        <v>Primario</v>
      </c>
      <c r="JA5" s="139" t="str">
        <f>VLOOKUP(JA7,'Bases de Cálculo'!$B$9:$M$34,12,FALSE)</f>
        <v>Primario</v>
      </c>
      <c r="JB5" s="139" t="str">
        <f>VLOOKUP(JB7,'Bases de Cálculo'!$B$9:$M$34,12,FALSE)</f>
        <v>Primario</v>
      </c>
      <c r="JC5" s="139" t="str">
        <f>VLOOKUP(JC7,'Bases de Cálculo'!$B$9:$M$34,12,FALSE)</f>
        <v>Primario</v>
      </c>
      <c r="JD5" s="139" t="str">
        <f>VLOOKUP(JD7,'Bases de Cálculo'!$B$9:$M$34,12,FALSE)</f>
        <v>Primario</v>
      </c>
      <c r="JE5" s="139" t="str">
        <f>VLOOKUP(JE7,'Bases de Cálculo'!$B$9:$M$34,12,FALSE)</f>
        <v>Primario</v>
      </c>
      <c r="JF5" s="139" t="str">
        <f>VLOOKUP(JF7,'Bases de Cálculo'!$B$9:$M$34,12,FALSE)</f>
        <v>Primario</v>
      </c>
      <c r="JH5" s="139" t="str">
        <f>VLOOKUP(JH7,'Bases de Cálculo'!$B$9:$M$34,12,FALSE)</f>
        <v>Primario</v>
      </c>
      <c r="JI5" s="139" t="str">
        <f>VLOOKUP(JI7,'Bases de Cálculo'!$B$9:$M$34,12,FALSE)</f>
        <v>Primario</v>
      </c>
      <c r="JJ5" s="139" t="str">
        <f>VLOOKUP(JJ7,'Bases de Cálculo'!$B$9:$M$34,12,FALSE)</f>
        <v>Primario</v>
      </c>
      <c r="JK5" s="139" t="str">
        <f>VLOOKUP(JK7,'Bases de Cálculo'!$B$9:$M$34,12,FALSE)</f>
        <v>Primario</v>
      </c>
      <c r="JL5" s="139" t="str">
        <f>VLOOKUP(JL7,'Bases de Cálculo'!$B$9:$M$34,12,FALSE)</f>
        <v>Primario</v>
      </c>
      <c r="JM5" s="139" t="str">
        <f>VLOOKUP(JM7,'Bases de Cálculo'!$B$9:$M$34,12,FALSE)</f>
        <v>Primario</v>
      </c>
      <c r="JN5" s="139" t="str">
        <f>VLOOKUP(JN7,'Bases de Cálculo'!$B$9:$M$34,12,FALSE)</f>
        <v>Primario</v>
      </c>
      <c r="JO5" s="139" t="str">
        <f>VLOOKUP(JO7,'Bases de Cálculo'!$B$9:$M$34,12,FALSE)</f>
        <v>Primario</v>
      </c>
      <c r="JP5" s="139" t="str">
        <f>VLOOKUP(JP7,'Bases de Cálculo'!$B$9:$M$34,12,FALSE)</f>
        <v>Primario</v>
      </c>
      <c r="JQ5" s="139" t="str">
        <f>VLOOKUP(JQ7,'Bases de Cálculo'!$B$9:$M$34,12,FALSE)</f>
        <v>Primario</v>
      </c>
      <c r="JS5" s="139" t="str">
        <f>VLOOKUP(JS7,'Bases de Cálculo'!$B$9:$M$34,12,FALSE)</f>
        <v>Primario</v>
      </c>
      <c r="JT5" s="139" t="str">
        <f>VLOOKUP(JT7,'Bases de Cálculo'!$B$9:$M$34,12,FALSE)</f>
        <v>Primario</v>
      </c>
      <c r="JU5" s="139" t="str">
        <f>VLOOKUP(JU7,'Bases de Cálculo'!$B$9:$M$34,12,FALSE)</f>
        <v>Primario</v>
      </c>
      <c r="JV5" s="139" t="str">
        <f>VLOOKUP(JV7,'Bases de Cálculo'!$B$9:$M$34,12,FALSE)</f>
        <v>Primario</v>
      </c>
      <c r="JW5" s="139" t="str">
        <f>VLOOKUP(JW7,'Bases de Cálculo'!$B$9:$M$34,12,FALSE)</f>
        <v>Primario</v>
      </c>
      <c r="JX5" s="139" t="str">
        <f>VLOOKUP(JX7,'Bases de Cálculo'!$B$9:$M$34,12,FALSE)</f>
        <v>Primario</v>
      </c>
      <c r="JY5" s="139" t="str">
        <f>VLOOKUP(JY7,'Bases de Cálculo'!$B$9:$M$34,12,FALSE)</f>
        <v>Primario</v>
      </c>
      <c r="JZ5" s="139" t="str">
        <f>VLOOKUP(JZ7,'Bases de Cálculo'!$B$9:$M$34,12,FALSE)</f>
        <v>Primario</v>
      </c>
      <c r="KA5" s="139" t="str">
        <f>VLOOKUP(KA7,'Bases de Cálculo'!$B$9:$M$34,12,FALSE)</f>
        <v>Primario</v>
      </c>
      <c r="KB5" s="139" t="str">
        <f>VLOOKUP(KB7,'Bases de Cálculo'!$B$9:$M$34,12,FALSE)</f>
        <v>Primario</v>
      </c>
      <c r="KD5" s="139" t="str">
        <f>VLOOKUP(KD7,'Bases de Cálculo'!$B$9:$M$34,12,FALSE)</f>
        <v>Secundario</v>
      </c>
      <c r="KE5" s="139" t="str">
        <f>VLOOKUP(KE7,'Bases de Cálculo'!$B$9:$M$34,12,FALSE)</f>
        <v>Secundario</v>
      </c>
      <c r="KF5" s="139" t="str">
        <f>VLOOKUP(KF7,'Bases de Cálculo'!$B$9:$M$34,12,FALSE)</f>
        <v>Secundario</v>
      </c>
      <c r="KG5" s="139" t="str">
        <f>VLOOKUP(KG7,'Bases de Cálculo'!$B$9:$M$34,12,FALSE)</f>
        <v>Secundario</v>
      </c>
      <c r="KH5" s="139" t="str">
        <f>VLOOKUP(KH7,'Bases de Cálculo'!$B$9:$M$34,12,FALSE)</f>
        <v>Secundario</v>
      </c>
      <c r="KI5" s="139" t="str">
        <f>VLOOKUP(KI7,'Bases de Cálculo'!$B$9:$M$34,12,FALSE)</f>
        <v>Secundario</v>
      </c>
      <c r="KJ5" s="139" t="str">
        <f>VLOOKUP(KJ7,'Bases de Cálculo'!$B$9:$M$34,12,FALSE)</f>
        <v>Secundario</v>
      </c>
      <c r="KK5" s="139" t="str">
        <f>VLOOKUP(KK7,'Bases de Cálculo'!$B$9:$M$34,12,FALSE)</f>
        <v>Secundario</v>
      </c>
      <c r="KL5" s="139" t="str">
        <f>VLOOKUP(KL7,'Bases de Cálculo'!$B$9:$M$34,12,FALSE)</f>
        <v>Secundario</v>
      </c>
      <c r="KM5" s="139" t="str">
        <f>VLOOKUP(KM7,'Bases de Cálculo'!$B$9:$M$34,12,FALSE)</f>
        <v>Secundario</v>
      </c>
      <c r="KO5" s="139" t="str">
        <f>VLOOKUP(KO7,'Bases de Cálculo'!$B$9:$M$34,12,FALSE)</f>
        <v>Secundario</v>
      </c>
      <c r="KP5" s="139" t="str">
        <f>VLOOKUP(KP7,'Bases de Cálculo'!$B$9:$M$34,12,FALSE)</f>
        <v>Secundario</v>
      </c>
      <c r="KQ5" s="139" t="str">
        <f>VLOOKUP(KQ7,'Bases de Cálculo'!$B$9:$M$34,12,FALSE)</f>
        <v>Secundario</v>
      </c>
      <c r="KR5" s="139" t="str">
        <f>VLOOKUP(KR7,'Bases de Cálculo'!$B$9:$M$34,12,FALSE)</f>
        <v>Secundario</v>
      </c>
      <c r="KS5" s="139" t="str">
        <f>VLOOKUP(KS7,'Bases de Cálculo'!$B$9:$M$34,12,FALSE)</f>
        <v>Secundario</v>
      </c>
      <c r="KT5" s="139" t="str">
        <f>VLOOKUP(KT7,'Bases de Cálculo'!$B$9:$M$34,12,FALSE)</f>
        <v>Secundario</v>
      </c>
      <c r="KU5" s="139" t="str">
        <f>VLOOKUP(KU7,'Bases de Cálculo'!$B$9:$M$34,12,FALSE)</f>
        <v>Secundario</v>
      </c>
      <c r="KV5" s="139" t="str">
        <f>VLOOKUP(KV7,'Bases de Cálculo'!$B$9:$M$34,12,FALSE)</f>
        <v>Secundario</v>
      </c>
      <c r="KW5" s="139" t="str">
        <f>VLOOKUP(KW7,'Bases de Cálculo'!$B$9:$M$34,12,FALSE)</f>
        <v>Secundario</v>
      </c>
      <c r="KX5" s="139" t="str">
        <f>VLOOKUP(KX7,'Bases de Cálculo'!$B$9:$M$34,12,FALSE)</f>
        <v>Secundario</v>
      </c>
      <c r="KZ5" s="139" t="str">
        <f>VLOOKUP(KZ7,'Bases de Cálculo'!$B$9:$M$34,12,FALSE)</f>
        <v>Secundario</v>
      </c>
      <c r="LA5" s="139" t="str">
        <f>VLOOKUP(LA7,'Bases de Cálculo'!$B$9:$M$34,12,FALSE)</f>
        <v>Secundario</v>
      </c>
      <c r="LB5" s="139" t="str">
        <f>VLOOKUP(LB7,'Bases de Cálculo'!$B$9:$M$34,12,FALSE)</f>
        <v>Secundario</v>
      </c>
      <c r="LC5" s="139" t="str">
        <f>VLOOKUP(LC7,'Bases de Cálculo'!$B$9:$M$34,12,FALSE)</f>
        <v>Secundario</v>
      </c>
      <c r="LD5" s="139" t="str">
        <f>VLOOKUP(LD7,'Bases de Cálculo'!$B$9:$M$34,12,FALSE)</f>
        <v>Secundario</v>
      </c>
      <c r="LE5" s="139" t="str">
        <f>VLOOKUP(LE7,'Bases de Cálculo'!$B$9:$M$34,12,FALSE)</f>
        <v>Secundario</v>
      </c>
      <c r="LF5" s="139" t="str">
        <f>VLOOKUP(LF7,'Bases de Cálculo'!$B$9:$M$34,12,FALSE)</f>
        <v>Secundario</v>
      </c>
      <c r="LG5" s="139" t="str">
        <f>VLOOKUP(LG7,'Bases de Cálculo'!$B$9:$M$34,12,FALSE)</f>
        <v>Secundario</v>
      </c>
      <c r="LH5" s="139" t="str">
        <f>VLOOKUP(LH7,'Bases de Cálculo'!$B$9:$M$34,12,FALSE)</f>
        <v>Secundario</v>
      </c>
      <c r="LI5" s="139" t="str">
        <f>VLOOKUP(LI7,'Bases de Cálculo'!$B$9:$M$34,12,FALSE)</f>
        <v>Secundario</v>
      </c>
      <c r="LK5" s="139" t="str">
        <f>VLOOKUP(LK7,'Bases de Cálculo'!$B$9:$M$34,12,FALSE)</f>
        <v>Secundario</v>
      </c>
      <c r="LL5" s="139" t="str">
        <f>VLOOKUP(LL7,'Bases de Cálculo'!$B$9:$M$34,12,FALSE)</f>
        <v>Secundario</v>
      </c>
      <c r="LM5" s="139" t="str">
        <f>VLOOKUP(LM7,'Bases de Cálculo'!$B$9:$M$34,12,FALSE)</f>
        <v>Secundario</v>
      </c>
      <c r="LN5" s="139" t="str">
        <f>VLOOKUP(LN7,'Bases de Cálculo'!$B$9:$M$34,12,FALSE)</f>
        <v>Secundario</v>
      </c>
      <c r="LO5" s="139" t="str">
        <f>VLOOKUP(LO7,'Bases de Cálculo'!$B$9:$M$34,12,FALSE)</f>
        <v>Secundario</v>
      </c>
      <c r="LP5" s="139" t="str">
        <f>VLOOKUP(LP7,'Bases de Cálculo'!$B$9:$M$34,12,FALSE)</f>
        <v>Secundario</v>
      </c>
      <c r="LQ5" s="139" t="str">
        <f>VLOOKUP(LQ7,'Bases de Cálculo'!$B$9:$M$34,12,FALSE)</f>
        <v>Secundario</v>
      </c>
      <c r="LR5" s="139" t="str">
        <f>VLOOKUP(LR7,'Bases de Cálculo'!$B$9:$M$34,12,FALSE)</f>
        <v>Secundario</v>
      </c>
      <c r="LS5" s="139" t="str">
        <f>VLOOKUP(LS7,'Bases de Cálculo'!$B$9:$M$34,12,FALSE)</f>
        <v>Secundario</v>
      </c>
      <c r="LT5" s="139" t="str">
        <f>VLOOKUP(LT7,'Bases de Cálculo'!$B$9:$M$34,12,FALSE)</f>
        <v>Secundario</v>
      </c>
    </row>
    <row r="6" spans="1:332" s="16" customFormat="1" x14ac:dyDescent="0.25">
      <c r="A6" s="16">
        <v>4</v>
      </c>
      <c r="B6" s="91" t="s">
        <v>126</v>
      </c>
      <c r="D6" s="14">
        <v>2006</v>
      </c>
      <c r="E6" s="14">
        <v>2007</v>
      </c>
      <c r="F6" s="14">
        <v>2008</v>
      </c>
      <c r="G6" s="14">
        <v>2009</v>
      </c>
      <c r="H6" s="14">
        <v>2010</v>
      </c>
      <c r="I6" s="14">
        <v>2011</v>
      </c>
      <c r="J6" s="14">
        <v>2012</v>
      </c>
      <c r="K6" s="14">
        <v>2013</v>
      </c>
      <c r="L6" s="14">
        <v>2014</v>
      </c>
      <c r="M6" s="14">
        <v>2015</v>
      </c>
      <c r="O6" s="14">
        <v>2006</v>
      </c>
      <c r="P6" s="14">
        <v>2007</v>
      </c>
      <c r="Q6" s="14">
        <v>2008</v>
      </c>
      <c r="R6" s="14">
        <v>2009</v>
      </c>
      <c r="S6" s="14">
        <v>2010</v>
      </c>
      <c r="T6" s="14">
        <v>2011</v>
      </c>
      <c r="U6" s="14">
        <v>2012</v>
      </c>
      <c r="V6" s="14">
        <v>2013</v>
      </c>
      <c r="W6" s="14">
        <v>2014</v>
      </c>
      <c r="X6" s="14">
        <v>2015</v>
      </c>
      <c r="Z6" s="14">
        <v>2006</v>
      </c>
      <c r="AA6" s="14">
        <v>2007</v>
      </c>
      <c r="AB6" s="14">
        <v>2008</v>
      </c>
      <c r="AC6" s="14">
        <v>2009</v>
      </c>
      <c r="AD6" s="14">
        <v>2010</v>
      </c>
      <c r="AE6" s="14">
        <v>2011</v>
      </c>
      <c r="AF6" s="14">
        <v>2012</v>
      </c>
      <c r="AG6" s="14">
        <v>2013</v>
      </c>
      <c r="AH6" s="14">
        <v>2014</v>
      </c>
      <c r="AI6" s="14">
        <v>2015</v>
      </c>
      <c r="AK6" s="14">
        <v>2006</v>
      </c>
      <c r="AL6" s="14">
        <v>2007</v>
      </c>
      <c r="AM6" s="14">
        <v>2008</v>
      </c>
      <c r="AN6" s="14">
        <v>2009</v>
      </c>
      <c r="AO6" s="14">
        <v>2010</v>
      </c>
      <c r="AP6" s="14">
        <v>2011</v>
      </c>
      <c r="AQ6" s="14">
        <v>2012</v>
      </c>
      <c r="AR6" s="14">
        <v>2013</v>
      </c>
      <c r="AS6" s="14">
        <v>2014</v>
      </c>
      <c r="AT6" s="14">
        <v>2015</v>
      </c>
      <c r="AV6" s="14">
        <v>2006</v>
      </c>
      <c r="AW6" s="14">
        <v>2007</v>
      </c>
      <c r="AX6" s="14">
        <v>2008</v>
      </c>
      <c r="AY6" s="14">
        <v>2009</v>
      </c>
      <c r="AZ6" s="14">
        <v>2010</v>
      </c>
      <c r="BA6" s="14">
        <v>2011</v>
      </c>
      <c r="BB6" s="14">
        <v>2012</v>
      </c>
      <c r="BC6" s="14">
        <v>2013</v>
      </c>
      <c r="BD6" s="14">
        <v>2014</v>
      </c>
      <c r="BE6" s="14">
        <v>2015</v>
      </c>
      <c r="BG6" s="14">
        <v>2006</v>
      </c>
      <c r="BH6" s="14">
        <v>2007</v>
      </c>
      <c r="BI6" s="14">
        <v>2008</v>
      </c>
      <c r="BJ6" s="14">
        <v>2009</v>
      </c>
      <c r="BK6" s="14">
        <v>2010</v>
      </c>
      <c r="BL6" s="14">
        <v>2011</v>
      </c>
      <c r="BM6" s="14">
        <v>2012</v>
      </c>
      <c r="BN6" s="14">
        <v>2013</v>
      </c>
      <c r="BO6" s="14">
        <v>2014</v>
      </c>
      <c r="BP6" s="14">
        <v>2015</v>
      </c>
      <c r="BR6" s="14">
        <v>2006</v>
      </c>
      <c r="BS6" s="14">
        <v>2007</v>
      </c>
      <c r="BT6" s="14">
        <v>2008</v>
      </c>
      <c r="BU6" s="14">
        <v>2009</v>
      </c>
      <c r="BV6" s="14">
        <v>2010</v>
      </c>
      <c r="BW6" s="14">
        <v>2011</v>
      </c>
      <c r="BX6" s="14">
        <v>2012</v>
      </c>
      <c r="BY6" s="14">
        <v>2013</v>
      </c>
      <c r="BZ6" s="14">
        <v>2014</v>
      </c>
      <c r="CA6" s="14">
        <v>2015</v>
      </c>
      <c r="CC6" s="14">
        <v>2006</v>
      </c>
      <c r="CD6" s="14">
        <v>2007</v>
      </c>
      <c r="CE6" s="14">
        <v>2008</v>
      </c>
      <c r="CF6" s="14">
        <v>2009</v>
      </c>
      <c r="CG6" s="14">
        <v>2010</v>
      </c>
      <c r="CH6" s="14">
        <v>2011</v>
      </c>
      <c r="CI6" s="14">
        <v>2012</v>
      </c>
      <c r="CJ6" s="14">
        <v>2013</v>
      </c>
      <c r="CK6" s="14">
        <v>2014</v>
      </c>
      <c r="CL6" s="14">
        <v>2015</v>
      </c>
      <c r="CN6" s="19">
        <v>2006</v>
      </c>
      <c r="CO6" s="19">
        <v>2007</v>
      </c>
      <c r="CP6" s="19">
        <v>2008</v>
      </c>
      <c r="CQ6" s="19">
        <v>2009</v>
      </c>
      <c r="CR6" s="19">
        <v>2010</v>
      </c>
      <c r="CS6" s="19">
        <v>2011</v>
      </c>
      <c r="CT6" s="19">
        <v>2012</v>
      </c>
      <c r="CU6" s="19">
        <v>2013</v>
      </c>
      <c r="CV6" s="19">
        <v>2014</v>
      </c>
      <c r="CW6" s="19">
        <v>2015</v>
      </c>
      <c r="CY6" s="19">
        <v>2006</v>
      </c>
      <c r="CZ6" s="19">
        <v>2007</v>
      </c>
      <c r="DA6" s="19">
        <v>2008</v>
      </c>
      <c r="DB6" s="19">
        <v>2009</v>
      </c>
      <c r="DC6" s="19">
        <v>2010</v>
      </c>
      <c r="DD6" s="19">
        <v>2011</v>
      </c>
      <c r="DE6" s="19">
        <v>2012</v>
      </c>
      <c r="DF6" s="19">
        <v>2013</v>
      </c>
      <c r="DG6" s="19">
        <v>2014</v>
      </c>
      <c r="DH6" s="19">
        <v>2015</v>
      </c>
      <c r="DJ6" s="19">
        <v>2006</v>
      </c>
      <c r="DK6" s="19">
        <v>2007</v>
      </c>
      <c r="DL6" s="19">
        <v>2008</v>
      </c>
      <c r="DM6" s="19">
        <v>2009</v>
      </c>
      <c r="DN6" s="19">
        <v>2010</v>
      </c>
      <c r="DO6" s="19">
        <v>2011</v>
      </c>
      <c r="DP6" s="19">
        <v>2012</v>
      </c>
      <c r="DQ6" s="19">
        <v>2013</v>
      </c>
      <c r="DR6" s="19">
        <v>2014</v>
      </c>
      <c r="DS6" s="19">
        <v>2015</v>
      </c>
      <c r="DU6" s="19">
        <v>2006</v>
      </c>
      <c r="DV6" s="19">
        <v>2007</v>
      </c>
      <c r="DW6" s="19">
        <v>2008</v>
      </c>
      <c r="DX6" s="19">
        <v>2009</v>
      </c>
      <c r="DY6" s="19">
        <v>2010</v>
      </c>
      <c r="DZ6" s="19">
        <v>2011</v>
      </c>
      <c r="EA6" s="19">
        <v>2012</v>
      </c>
      <c r="EB6" s="19">
        <v>2013</v>
      </c>
      <c r="EC6" s="19">
        <v>2014</v>
      </c>
      <c r="ED6" s="19">
        <v>2015</v>
      </c>
      <c r="EF6" s="19">
        <v>2006</v>
      </c>
      <c r="EG6" s="19">
        <v>2007</v>
      </c>
      <c r="EH6" s="19">
        <v>2008</v>
      </c>
      <c r="EI6" s="19">
        <v>2009</v>
      </c>
      <c r="EJ6" s="19">
        <v>2010</v>
      </c>
      <c r="EK6" s="19">
        <v>2011</v>
      </c>
      <c r="EL6" s="19">
        <v>2012</v>
      </c>
      <c r="EM6" s="19">
        <v>2013</v>
      </c>
      <c r="EN6" s="19">
        <v>2014</v>
      </c>
      <c r="EO6" s="19">
        <v>2015</v>
      </c>
      <c r="EQ6" s="19">
        <v>2006</v>
      </c>
      <c r="ER6" s="19">
        <v>2007</v>
      </c>
      <c r="ES6" s="19">
        <v>2008</v>
      </c>
      <c r="ET6" s="19">
        <v>2009</v>
      </c>
      <c r="EU6" s="19">
        <v>2010</v>
      </c>
      <c r="EV6" s="19">
        <v>2011</v>
      </c>
      <c r="EW6" s="19">
        <v>2012</v>
      </c>
      <c r="EX6" s="19">
        <v>2013</v>
      </c>
      <c r="EY6" s="19">
        <v>2014</v>
      </c>
      <c r="EZ6" s="19">
        <v>2015</v>
      </c>
      <c r="FB6" s="19">
        <v>2006</v>
      </c>
      <c r="FC6" s="19">
        <v>2007</v>
      </c>
      <c r="FD6" s="19">
        <v>2008</v>
      </c>
      <c r="FE6" s="19">
        <v>2009</v>
      </c>
      <c r="FF6" s="19">
        <v>2010</v>
      </c>
      <c r="FG6" s="19">
        <v>2011</v>
      </c>
      <c r="FH6" s="19">
        <v>2012</v>
      </c>
      <c r="FI6" s="19">
        <v>2013</v>
      </c>
      <c r="FJ6" s="19">
        <v>2014</v>
      </c>
      <c r="FK6" s="19">
        <v>2015</v>
      </c>
      <c r="FM6" s="19">
        <v>2006</v>
      </c>
      <c r="FN6" s="19">
        <v>2007</v>
      </c>
      <c r="FO6" s="19">
        <v>2008</v>
      </c>
      <c r="FP6" s="19">
        <v>2009</v>
      </c>
      <c r="FQ6" s="19">
        <v>2010</v>
      </c>
      <c r="FR6" s="19">
        <v>2011</v>
      </c>
      <c r="FS6" s="19">
        <v>2012</v>
      </c>
      <c r="FT6" s="19">
        <v>2013</v>
      </c>
      <c r="FU6" s="19">
        <v>2014</v>
      </c>
      <c r="FV6" s="19">
        <v>2015</v>
      </c>
      <c r="FX6" s="19">
        <v>2006</v>
      </c>
      <c r="FY6" s="19">
        <v>2007</v>
      </c>
      <c r="FZ6" s="19">
        <v>2008</v>
      </c>
      <c r="GA6" s="19">
        <v>2009</v>
      </c>
      <c r="GB6" s="19">
        <v>2010</v>
      </c>
      <c r="GC6" s="19">
        <v>2011</v>
      </c>
      <c r="GD6" s="19">
        <v>2012</v>
      </c>
      <c r="GE6" s="19">
        <v>2013</v>
      </c>
      <c r="GF6" s="19">
        <v>2014</v>
      </c>
      <c r="GG6" s="19">
        <v>2015</v>
      </c>
      <c r="GI6" s="19">
        <v>2006</v>
      </c>
      <c r="GJ6" s="19">
        <v>2007</v>
      </c>
      <c r="GK6" s="19">
        <v>2008</v>
      </c>
      <c r="GL6" s="19">
        <v>2009</v>
      </c>
      <c r="GM6" s="19">
        <v>2010</v>
      </c>
      <c r="GN6" s="19">
        <v>2011</v>
      </c>
      <c r="GO6" s="19">
        <v>2012</v>
      </c>
      <c r="GP6" s="19">
        <v>2013</v>
      </c>
      <c r="GQ6" s="19">
        <v>2014</v>
      </c>
      <c r="GR6" s="19">
        <v>2015</v>
      </c>
      <c r="GT6" s="19">
        <v>2006</v>
      </c>
      <c r="GU6" s="19">
        <v>2007</v>
      </c>
      <c r="GV6" s="19">
        <v>2008</v>
      </c>
      <c r="GW6" s="19">
        <v>2009</v>
      </c>
      <c r="GX6" s="19">
        <v>2010</v>
      </c>
      <c r="GY6" s="19">
        <v>2011</v>
      </c>
      <c r="GZ6" s="19">
        <v>2012</v>
      </c>
      <c r="HA6" s="19">
        <v>2013</v>
      </c>
      <c r="HB6" s="19">
        <v>2014</v>
      </c>
      <c r="HC6" s="19">
        <v>2015</v>
      </c>
      <c r="HE6" s="19">
        <v>2006</v>
      </c>
      <c r="HF6" s="19">
        <v>2007</v>
      </c>
      <c r="HG6" s="19">
        <v>2008</v>
      </c>
      <c r="HH6" s="19">
        <v>2009</v>
      </c>
      <c r="HI6" s="19">
        <v>2010</v>
      </c>
      <c r="HJ6" s="19">
        <v>2011</v>
      </c>
      <c r="HK6" s="19">
        <v>2012</v>
      </c>
      <c r="HL6" s="19">
        <v>2013</v>
      </c>
      <c r="HM6" s="19">
        <v>2014</v>
      </c>
      <c r="HN6" s="19">
        <v>2015</v>
      </c>
      <c r="HP6" s="140">
        <v>2006</v>
      </c>
      <c r="HQ6" s="140">
        <v>2007</v>
      </c>
      <c r="HR6" s="140">
        <v>2008</v>
      </c>
      <c r="HS6" s="140">
        <v>2009</v>
      </c>
      <c r="HT6" s="140">
        <v>2010</v>
      </c>
      <c r="HU6" s="140">
        <v>2011</v>
      </c>
      <c r="HV6" s="140">
        <v>2012</v>
      </c>
      <c r="HW6" s="140">
        <v>2013</v>
      </c>
      <c r="HX6" s="140">
        <v>2014</v>
      </c>
      <c r="HY6" s="140">
        <v>2015</v>
      </c>
      <c r="HZ6" s="136"/>
      <c r="IA6" s="140">
        <v>2006</v>
      </c>
      <c r="IB6" s="140">
        <v>2007</v>
      </c>
      <c r="IC6" s="140">
        <v>2008</v>
      </c>
      <c r="ID6" s="140">
        <v>2009</v>
      </c>
      <c r="IE6" s="140">
        <v>2010</v>
      </c>
      <c r="IF6" s="140">
        <v>2011</v>
      </c>
      <c r="IG6" s="140">
        <v>2012</v>
      </c>
      <c r="IH6" s="140">
        <v>2013</v>
      </c>
      <c r="II6" s="140">
        <v>2014</v>
      </c>
      <c r="IJ6" s="140">
        <v>2015</v>
      </c>
      <c r="IK6" s="136"/>
      <c r="IL6" s="140">
        <v>2006</v>
      </c>
      <c r="IM6" s="140">
        <v>2007</v>
      </c>
      <c r="IN6" s="140">
        <v>2008</v>
      </c>
      <c r="IO6" s="140">
        <v>2009</v>
      </c>
      <c r="IP6" s="140">
        <v>2010</v>
      </c>
      <c r="IQ6" s="140">
        <v>2011</v>
      </c>
      <c r="IR6" s="140">
        <v>2012</v>
      </c>
      <c r="IS6" s="140">
        <v>2013</v>
      </c>
      <c r="IT6" s="140">
        <v>2014</v>
      </c>
      <c r="IU6" s="140">
        <v>2015</v>
      </c>
      <c r="IV6" s="136"/>
      <c r="IW6" s="140">
        <v>2006</v>
      </c>
      <c r="IX6" s="140">
        <v>2007</v>
      </c>
      <c r="IY6" s="140">
        <v>2008</v>
      </c>
      <c r="IZ6" s="140">
        <v>2009</v>
      </c>
      <c r="JA6" s="140">
        <v>2010</v>
      </c>
      <c r="JB6" s="140">
        <v>2011</v>
      </c>
      <c r="JC6" s="140">
        <v>2012</v>
      </c>
      <c r="JD6" s="140">
        <v>2013</v>
      </c>
      <c r="JE6" s="140">
        <v>2014</v>
      </c>
      <c r="JF6" s="140">
        <v>2015</v>
      </c>
      <c r="JG6" s="136"/>
      <c r="JH6" s="140">
        <v>2006</v>
      </c>
      <c r="JI6" s="140">
        <v>2007</v>
      </c>
      <c r="JJ6" s="140">
        <v>2008</v>
      </c>
      <c r="JK6" s="140">
        <v>2009</v>
      </c>
      <c r="JL6" s="140">
        <v>2010</v>
      </c>
      <c r="JM6" s="140">
        <v>2011</v>
      </c>
      <c r="JN6" s="140">
        <v>2012</v>
      </c>
      <c r="JO6" s="140">
        <v>2013</v>
      </c>
      <c r="JP6" s="140">
        <v>2014</v>
      </c>
      <c r="JQ6" s="140">
        <v>2015</v>
      </c>
      <c r="JR6" s="136"/>
      <c r="JS6" s="140">
        <v>2006</v>
      </c>
      <c r="JT6" s="140">
        <v>2007</v>
      </c>
      <c r="JU6" s="140">
        <v>2008</v>
      </c>
      <c r="JV6" s="140">
        <v>2009</v>
      </c>
      <c r="JW6" s="140">
        <v>2010</v>
      </c>
      <c r="JX6" s="140">
        <v>2011</v>
      </c>
      <c r="JY6" s="140">
        <v>2012</v>
      </c>
      <c r="JZ6" s="140">
        <v>2013</v>
      </c>
      <c r="KA6" s="140">
        <v>2014</v>
      </c>
      <c r="KB6" s="140">
        <v>2015</v>
      </c>
      <c r="KC6" s="136"/>
      <c r="KD6" s="140">
        <v>2006</v>
      </c>
      <c r="KE6" s="140">
        <v>2007</v>
      </c>
      <c r="KF6" s="140">
        <v>2008</v>
      </c>
      <c r="KG6" s="140">
        <v>2009</v>
      </c>
      <c r="KH6" s="140">
        <v>2010</v>
      </c>
      <c r="KI6" s="140">
        <v>2011</v>
      </c>
      <c r="KJ6" s="140">
        <v>2012</v>
      </c>
      <c r="KK6" s="140">
        <v>2013</v>
      </c>
      <c r="KL6" s="140">
        <v>2014</v>
      </c>
      <c r="KM6" s="140">
        <v>2015</v>
      </c>
      <c r="KN6" s="136"/>
      <c r="KO6" s="140">
        <v>2006</v>
      </c>
      <c r="KP6" s="140">
        <v>2007</v>
      </c>
      <c r="KQ6" s="140">
        <v>2008</v>
      </c>
      <c r="KR6" s="140">
        <v>2009</v>
      </c>
      <c r="KS6" s="140">
        <v>2010</v>
      </c>
      <c r="KT6" s="140">
        <v>2011</v>
      </c>
      <c r="KU6" s="140">
        <v>2012</v>
      </c>
      <c r="KV6" s="140">
        <v>2013</v>
      </c>
      <c r="KW6" s="140">
        <v>2014</v>
      </c>
      <c r="KX6" s="140">
        <v>2015</v>
      </c>
      <c r="KY6" s="136"/>
      <c r="KZ6" s="140">
        <v>2006</v>
      </c>
      <c r="LA6" s="140">
        <v>2007</v>
      </c>
      <c r="LB6" s="140">
        <v>2008</v>
      </c>
      <c r="LC6" s="140">
        <v>2009</v>
      </c>
      <c r="LD6" s="140">
        <v>2010</v>
      </c>
      <c r="LE6" s="140">
        <v>2011</v>
      </c>
      <c r="LF6" s="140">
        <v>2012</v>
      </c>
      <c r="LG6" s="140">
        <v>2013</v>
      </c>
      <c r="LH6" s="140">
        <v>2014</v>
      </c>
      <c r="LI6" s="140">
        <v>2015</v>
      </c>
      <c r="LJ6" s="136"/>
      <c r="LK6" s="140">
        <v>2006</v>
      </c>
      <c r="LL6" s="140">
        <v>2007</v>
      </c>
      <c r="LM6" s="140">
        <v>2008</v>
      </c>
      <c r="LN6" s="140">
        <v>2009</v>
      </c>
      <c r="LO6" s="140">
        <v>2010</v>
      </c>
      <c r="LP6" s="140">
        <v>2011</v>
      </c>
      <c r="LQ6" s="140">
        <v>2012</v>
      </c>
      <c r="LR6" s="140">
        <v>2013</v>
      </c>
      <c r="LS6" s="140">
        <v>2014</v>
      </c>
      <c r="LT6" s="140">
        <v>2015</v>
      </c>
    </row>
    <row r="7" spans="1:332" s="9" customFormat="1" ht="12.75" customHeight="1" x14ac:dyDescent="0.25">
      <c r="A7" s="16">
        <v>5</v>
      </c>
      <c r="B7" s="91" t="s">
        <v>54</v>
      </c>
      <c r="C7" s="16"/>
      <c r="D7" s="14" t="s">
        <v>26</v>
      </c>
      <c r="E7" s="14" t="s">
        <v>26</v>
      </c>
      <c r="F7" s="14" t="s">
        <v>26</v>
      </c>
      <c r="G7" s="14" t="s">
        <v>26</v>
      </c>
      <c r="H7" s="14" t="s">
        <v>26</v>
      </c>
      <c r="I7" s="14" t="s">
        <v>26</v>
      </c>
      <c r="J7" s="14" t="s">
        <v>26</v>
      </c>
      <c r="K7" s="14" t="s">
        <v>26</v>
      </c>
      <c r="L7" s="14" t="s">
        <v>26</v>
      </c>
      <c r="M7" s="14" t="s">
        <v>26</v>
      </c>
      <c r="N7" s="16"/>
      <c r="O7" s="14" t="s">
        <v>27</v>
      </c>
      <c r="P7" s="14" t="s">
        <v>27</v>
      </c>
      <c r="Q7" s="14" t="s">
        <v>27</v>
      </c>
      <c r="R7" s="14" t="s">
        <v>27</v>
      </c>
      <c r="S7" s="14" t="s">
        <v>27</v>
      </c>
      <c r="T7" s="14" t="s">
        <v>27</v>
      </c>
      <c r="U7" s="14" t="s">
        <v>27</v>
      </c>
      <c r="V7" s="14" t="s">
        <v>27</v>
      </c>
      <c r="W7" s="14" t="s">
        <v>27</v>
      </c>
      <c r="X7" s="14" t="s">
        <v>27</v>
      </c>
      <c r="Y7" s="16"/>
      <c r="Z7" s="14" t="s">
        <v>28</v>
      </c>
      <c r="AA7" s="14" t="s">
        <v>28</v>
      </c>
      <c r="AB7" s="14" t="s">
        <v>28</v>
      </c>
      <c r="AC7" s="14" t="s">
        <v>28</v>
      </c>
      <c r="AD7" s="14" t="s">
        <v>28</v>
      </c>
      <c r="AE7" s="14" t="s">
        <v>28</v>
      </c>
      <c r="AF7" s="14" t="s">
        <v>28</v>
      </c>
      <c r="AG7" s="14" t="s">
        <v>28</v>
      </c>
      <c r="AH7" s="14" t="s">
        <v>28</v>
      </c>
      <c r="AI7" s="14" t="s">
        <v>28</v>
      </c>
      <c r="AJ7" s="16"/>
      <c r="AK7" s="14" t="s">
        <v>29</v>
      </c>
      <c r="AL7" s="14" t="s">
        <v>29</v>
      </c>
      <c r="AM7" s="14" t="s">
        <v>29</v>
      </c>
      <c r="AN7" s="14" t="s">
        <v>29</v>
      </c>
      <c r="AO7" s="14" t="s">
        <v>29</v>
      </c>
      <c r="AP7" s="14" t="s">
        <v>29</v>
      </c>
      <c r="AQ7" s="14" t="s">
        <v>29</v>
      </c>
      <c r="AR7" s="14" t="s">
        <v>29</v>
      </c>
      <c r="AS7" s="14" t="s">
        <v>29</v>
      </c>
      <c r="AT7" s="14" t="s">
        <v>29</v>
      </c>
      <c r="AU7" s="16"/>
      <c r="AV7" s="14" t="s">
        <v>30</v>
      </c>
      <c r="AW7" s="14" t="s">
        <v>30</v>
      </c>
      <c r="AX7" s="14" t="s">
        <v>30</v>
      </c>
      <c r="AY7" s="14" t="s">
        <v>30</v>
      </c>
      <c r="AZ7" s="14" t="s">
        <v>30</v>
      </c>
      <c r="BA7" s="14" t="s">
        <v>30</v>
      </c>
      <c r="BB7" s="14" t="s">
        <v>30</v>
      </c>
      <c r="BC7" s="14" t="s">
        <v>30</v>
      </c>
      <c r="BD7" s="14" t="s">
        <v>30</v>
      </c>
      <c r="BE7" s="14" t="s">
        <v>30</v>
      </c>
      <c r="BF7" s="16"/>
      <c r="BG7" s="14" t="s">
        <v>31</v>
      </c>
      <c r="BH7" s="14" t="s">
        <v>31</v>
      </c>
      <c r="BI7" s="14" t="s">
        <v>31</v>
      </c>
      <c r="BJ7" s="14" t="s">
        <v>31</v>
      </c>
      <c r="BK7" s="14" t="s">
        <v>31</v>
      </c>
      <c r="BL7" s="14" t="s">
        <v>31</v>
      </c>
      <c r="BM7" s="14" t="s">
        <v>31</v>
      </c>
      <c r="BN7" s="14" t="s">
        <v>31</v>
      </c>
      <c r="BO7" s="14" t="s">
        <v>31</v>
      </c>
      <c r="BP7" s="14" t="s">
        <v>31</v>
      </c>
      <c r="BQ7" s="16"/>
      <c r="BR7" s="14" t="s">
        <v>32</v>
      </c>
      <c r="BS7" s="14" t="s">
        <v>32</v>
      </c>
      <c r="BT7" s="14" t="s">
        <v>32</v>
      </c>
      <c r="BU7" s="14" t="s">
        <v>32</v>
      </c>
      <c r="BV7" s="14" t="s">
        <v>32</v>
      </c>
      <c r="BW7" s="14" t="s">
        <v>32</v>
      </c>
      <c r="BX7" s="14" t="s">
        <v>32</v>
      </c>
      <c r="BY7" s="14" t="s">
        <v>32</v>
      </c>
      <c r="BZ7" s="14" t="s">
        <v>32</v>
      </c>
      <c r="CA7" s="14" t="s">
        <v>32</v>
      </c>
      <c r="CB7" s="16"/>
      <c r="CC7" s="14" t="s">
        <v>118</v>
      </c>
      <c r="CD7" s="14" t="s">
        <v>118</v>
      </c>
      <c r="CE7" s="14" t="s">
        <v>118</v>
      </c>
      <c r="CF7" s="14" t="s">
        <v>118</v>
      </c>
      <c r="CG7" s="14" t="s">
        <v>118</v>
      </c>
      <c r="CH7" s="14" t="s">
        <v>118</v>
      </c>
      <c r="CI7" s="14" t="s">
        <v>118</v>
      </c>
      <c r="CJ7" s="14" t="s">
        <v>118</v>
      </c>
      <c r="CK7" s="14" t="s">
        <v>118</v>
      </c>
      <c r="CL7" s="14" t="s">
        <v>118</v>
      </c>
      <c r="CM7" s="16"/>
      <c r="CN7" s="19" t="s">
        <v>33</v>
      </c>
      <c r="CO7" s="19" t="s">
        <v>33</v>
      </c>
      <c r="CP7" s="19" t="s">
        <v>33</v>
      </c>
      <c r="CQ7" s="19" t="s">
        <v>33</v>
      </c>
      <c r="CR7" s="19" t="s">
        <v>33</v>
      </c>
      <c r="CS7" s="19" t="s">
        <v>33</v>
      </c>
      <c r="CT7" s="19" t="s">
        <v>33</v>
      </c>
      <c r="CU7" s="19" t="s">
        <v>33</v>
      </c>
      <c r="CV7" s="19" t="s">
        <v>33</v>
      </c>
      <c r="CW7" s="19" t="s">
        <v>33</v>
      </c>
      <c r="CX7" s="16"/>
      <c r="CY7" s="19" t="s">
        <v>34</v>
      </c>
      <c r="CZ7" s="19" t="s">
        <v>34</v>
      </c>
      <c r="DA7" s="19" t="s">
        <v>34</v>
      </c>
      <c r="DB7" s="19" t="s">
        <v>34</v>
      </c>
      <c r="DC7" s="19" t="s">
        <v>34</v>
      </c>
      <c r="DD7" s="19" t="s">
        <v>34</v>
      </c>
      <c r="DE7" s="19" t="s">
        <v>34</v>
      </c>
      <c r="DF7" s="19" t="s">
        <v>34</v>
      </c>
      <c r="DG7" s="19" t="s">
        <v>34</v>
      </c>
      <c r="DH7" s="19" t="s">
        <v>34</v>
      </c>
      <c r="DI7" s="16"/>
      <c r="DJ7" s="19" t="s">
        <v>35</v>
      </c>
      <c r="DK7" s="19" t="s">
        <v>35</v>
      </c>
      <c r="DL7" s="19" t="s">
        <v>35</v>
      </c>
      <c r="DM7" s="19" t="s">
        <v>35</v>
      </c>
      <c r="DN7" s="19" t="s">
        <v>35</v>
      </c>
      <c r="DO7" s="19" t="s">
        <v>35</v>
      </c>
      <c r="DP7" s="19" t="s">
        <v>35</v>
      </c>
      <c r="DQ7" s="19" t="s">
        <v>35</v>
      </c>
      <c r="DR7" s="19" t="s">
        <v>35</v>
      </c>
      <c r="DS7" s="19" t="s">
        <v>35</v>
      </c>
      <c r="DT7" s="16"/>
      <c r="DU7" s="19" t="s">
        <v>36</v>
      </c>
      <c r="DV7" s="19" t="s">
        <v>36</v>
      </c>
      <c r="DW7" s="19" t="s">
        <v>36</v>
      </c>
      <c r="DX7" s="19" t="s">
        <v>36</v>
      </c>
      <c r="DY7" s="19" t="s">
        <v>36</v>
      </c>
      <c r="DZ7" s="19" t="s">
        <v>36</v>
      </c>
      <c r="EA7" s="19" t="s">
        <v>36</v>
      </c>
      <c r="EB7" s="19" t="s">
        <v>36</v>
      </c>
      <c r="EC7" s="19" t="s">
        <v>36</v>
      </c>
      <c r="ED7" s="19" t="s">
        <v>36</v>
      </c>
      <c r="EE7" s="16"/>
      <c r="EF7" s="19" t="s">
        <v>37</v>
      </c>
      <c r="EG7" s="19" t="s">
        <v>37</v>
      </c>
      <c r="EH7" s="19" t="s">
        <v>37</v>
      </c>
      <c r="EI7" s="19" t="s">
        <v>37</v>
      </c>
      <c r="EJ7" s="19" t="s">
        <v>37</v>
      </c>
      <c r="EK7" s="19" t="s">
        <v>37</v>
      </c>
      <c r="EL7" s="19" t="s">
        <v>37</v>
      </c>
      <c r="EM7" s="19" t="s">
        <v>37</v>
      </c>
      <c r="EN7" s="19" t="s">
        <v>37</v>
      </c>
      <c r="EO7" s="19" t="s">
        <v>37</v>
      </c>
      <c r="EP7" s="16"/>
      <c r="EQ7" s="19" t="s">
        <v>38</v>
      </c>
      <c r="ER7" s="19" t="s">
        <v>38</v>
      </c>
      <c r="ES7" s="19" t="s">
        <v>38</v>
      </c>
      <c r="ET7" s="19" t="s">
        <v>38</v>
      </c>
      <c r="EU7" s="19" t="s">
        <v>38</v>
      </c>
      <c r="EV7" s="19" t="s">
        <v>38</v>
      </c>
      <c r="EW7" s="19" t="s">
        <v>38</v>
      </c>
      <c r="EX7" s="19" t="s">
        <v>38</v>
      </c>
      <c r="EY7" s="19" t="s">
        <v>38</v>
      </c>
      <c r="EZ7" s="19" t="s">
        <v>38</v>
      </c>
      <c r="FA7" s="16"/>
      <c r="FB7" s="19" t="s">
        <v>124</v>
      </c>
      <c r="FC7" s="19" t="s">
        <v>124</v>
      </c>
      <c r="FD7" s="19" t="s">
        <v>124</v>
      </c>
      <c r="FE7" s="19" t="s">
        <v>124</v>
      </c>
      <c r="FF7" s="19" t="s">
        <v>124</v>
      </c>
      <c r="FG7" s="19" t="s">
        <v>124</v>
      </c>
      <c r="FH7" s="19" t="s">
        <v>124</v>
      </c>
      <c r="FI7" s="19" t="s">
        <v>124</v>
      </c>
      <c r="FJ7" s="19" t="s">
        <v>124</v>
      </c>
      <c r="FK7" s="19" t="s">
        <v>124</v>
      </c>
      <c r="FL7" s="16"/>
      <c r="FM7" s="19" t="s">
        <v>39</v>
      </c>
      <c r="FN7" s="19" t="s">
        <v>39</v>
      </c>
      <c r="FO7" s="19" t="s">
        <v>39</v>
      </c>
      <c r="FP7" s="19" t="s">
        <v>39</v>
      </c>
      <c r="FQ7" s="19" t="s">
        <v>39</v>
      </c>
      <c r="FR7" s="19" t="s">
        <v>39</v>
      </c>
      <c r="FS7" s="19" t="s">
        <v>39</v>
      </c>
      <c r="FT7" s="19" t="s">
        <v>39</v>
      </c>
      <c r="FU7" s="19" t="s">
        <v>39</v>
      </c>
      <c r="FV7" s="19" t="s">
        <v>39</v>
      </c>
      <c r="FW7" s="16"/>
      <c r="FX7" s="19" t="s">
        <v>40</v>
      </c>
      <c r="FY7" s="19" t="s">
        <v>40</v>
      </c>
      <c r="FZ7" s="19" t="s">
        <v>40</v>
      </c>
      <c r="GA7" s="19" t="s">
        <v>40</v>
      </c>
      <c r="GB7" s="19" t="s">
        <v>40</v>
      </c>
      <c r="GC7" s="19" t="s">
        <v>40</v>
      </c>
      <c r="GD7" s="19" t="s">
        <v>40</v>
      </c>
      <c r="GE7" s="19" t="s">
        <v>40</v>
      </c>
      <c r="GF7" s="19" t="s">
        <v>40</v>
      </c>
      <c r="GG7" s="19" t="s">
        <v>40</v>
      </c>
      <c r="GH7" s="16"/>
      <c r="GI7" s="19" t="s">
        <v>41</v>
      </c>
      <c r="GJ7" s="19" t="s">
        <v>41</v>
      </c>
      <c r="GK7" s="19" t="s">
        <v>41</v>
      </c>
      <c r="GL7" s="19" t="s">
        <v>41</v>
      </c>
      <c r="GM7" s="19" t="s">
        <v>41</v>
      </c>
      <c r="GN7" s="19" t="s">
        <v>41</v>
      </c>
      <c r="GO7" s="19" t="s">
        <v>41</v>
      </c>
      <c r="GP7" s="19" t="s">
        <v>41</v>
      </c>
      <c r="GQ7" s="19" t="s">
        <v>41</v>
      </c>
      <c r="GR7" s="19" t="s">
        <v>41</v>
      </c>
      <c r="GS7" s="16"/>
      <c r="GT7" s="19" t="s">
        <v>42</v>
      </c>
      <c r="GU7" s="19" t="s">
        <v>42</v>
      </c>
      <c r="GV7" s="19" t="s">
        <v>42</v>
      </c>
      <c r="GW7" s="19" t="s">
        <v>42</v>
      </c>
      <c r="GX7" s="19" t="s">
        <v>42</v>
      </c>
      <c r="GY7" s="19" t="s">
        <v>42</v>
      </c>
      <c r="GZ7" s="19" t="s">
        <v>42</v>
      </c>
      <c r="HA7" s="19" t="s">
        <v>42</v>
      </c>
      <c r="HB7" s="19" t="s">
        <v>42</v>
      </c>
      <c r="HC7" s="19" t="s">
        <v>42</v>
      </c>
      <c r="HD7" s="16"/>
      <c r="HE7" s="19" t="s">
        <v>44</v>
      </c>
      <c r="HF7" s="19" t="s">
        <v>44</v>
      </c>
      <c r="HG7" s="19" t="s">
        <v>44</v>
      </c>
      <c r="HH7" s="19" t="s">
        <v>44</v>
      </c>
      <c r="HI7" s="19" t="s">
        <v>44</v>
      </c>
      <c r="HJ7" s="19" t="s">
        <v>44</v>
      </c>
      <c r="HK7" s="19" t="s">
        <v>44</v>
      </c>
      <c r="HL7" s="19" t="s">
        <v>44</v>
      </c>
      <c r="HM7" s="19" t="s">
        <v>44</v>
      </c>
      <c r="HN7" s="19" t="s">
        <v>44</v>
      </c>
      <c r="HP7" s="140" t="s">
        <v>26</v>
      </c>
      <c r="HQ7" s="140" t="s">
        <v>26</v>
      </c>
      <c r="HR7" s="140" t="s">
        <v>26</v>
      </c>
      <c r="HS7" s="140" t="s">
        <v>26</v>
      </c>
      <c r="HT7" s="140" t="s">
        <v>26</v>
      </c>
      <c r="HU7" s="140" t="s">
        <v>26</v>
      </c>
      <c r="HV7" s="140" t="s">
        <v>26</v>
      </c>
      <c r="HW7" s="140" t="s">
        <v>26</v>
      </c>
      <c r="HX7" s="140" t="s">
        <v>26</v>
      </c>
      <c r="HY7" s="140" t="s">
        <v>26</v>
      </c>
      <c r="HZ7" s="136"/>
      <c r="IA7" s="140" t="s">
        <v>27</v>
      </c>
      <c r="IB7" s="140" t="s">
        <v>27</v>
      </c>
      <c r="IC7" s="140" t="s">
        <v>27</v>
      </c>
      <c r="ID7" s="140" t="s">
        <v>27</v>
      </c>
      <c r="IE7" s="140" t="s">
        <v>27</v>
      </c>
      <c r="IF7" s="140" t="s">
        <v>27</v>
      </c>
      <c r="IG7" s="140" t="s">
        <v>27</v>
      </c>
      <c r="IH7" s="140" t="s">
        <v>27</v>
      </c>
      <c r="II7" s="140" t="s">
        <v>27</v>
      </c>
      <c r="IJ7" s="140" t="s">
        <v>27</v>
      </c>
      <c r="IK7" s="136"/>
      <c r="IL7" s="140" t="s">
        <v>28</v>
      </c>
      <c r="IM7" s="140" t="s">
        <v>28</v>
      </c>
      <c r="IN7" s="140" t="s">
        <v>28</v>
      </c>
      <c r="IO7" s="140" t="s">
        <v>28</v>
      </c>
      <c r="IP7" s="140" t="s">
        <v>28</v>
      </c>
      <c r="IQ7" s="140" t="s">
        <v>28</v>
      </c>
      <c r="IR7" s="140" t="s">
        <v>28</v>
      </c>
      <c r="IS7" s="140" t="s">
        <v>28</v>
      </c>
      <c r="IT7" s="140" t="s">
        <v>28</v>
      </c>
      <c r="IU7" s="140" t="s">
        <v>28</v>
      </c>
      <c r="IV7" s="136"/>
      <c r="IW7" s="140" t="s">
        <v>29</v>
      </c>
      <c r="IX7" s="140" t="s">
        <v>29</v>
      </c>
      <c r="IY7" s="140" t="s">
        <v>29</v>
      </c>
      <c r="IZ7" s="140" t="s">
        <v>29</v>
      </c>
      <c r="JA7" s="140" t="s">
        <v>29</v>
      </c>
      <c r="JB7" s="140" t="s">
        <v>29</v>
      </c>
      <c r="JC7" s="140" t="s">
        <v>29</v>
      </c>
      <c r="JD7" s="140" t="s">
        <v>29</v>
      </c>
      <c r="JE7" s="140" t="s">
        <v>29</v>
      </c>
      <c r="JF7" s="140" t="s">
        <v>29</v>
      </c>
      <c r="JG7" s="136"/>
      <c r="JH7" s="140" t="s">
        <v>31</v>
      </c>
      <c r="JI7" s="140" t="s">
        <v>31</v>
      </c>
      <c r="JJ7" s="140" t="s">
        <v>31</v>
      </c>
      <c r="JK7" s="140" t="s">
        <v>31</v>
      </c>
      <c r="JL7" s="140" t="s">
        <v>31</v>
      </c>
      <c r="JM7" s="140" t="s">
        <v>31</v>
      </c>
      <c r="JN7" s="140" t="s">
        <v>31</v>
      </c>
      <c r="JO7" s="140" t="s">
        <v>31</v>
      </c>
      <c r="JP7" s="140" t="s">
        <v>31</v>
      </c>
      <c r="JQ7" s="140" t="s">
        <v>31</v>
      </c>
      <c r="JR7" s="136"/>
      <c r="JS7" s="140" t="s">
        <v>118</v>
      </c>
      <c r="JT7" s="140" t="s">
        <v>118</v>
      </c>
      <c r="JU7" s="140" t="s">
        <v>118</v>
      </c>
      <c r="JV7" s="140" t="s">
        <v>118</v>
      </c>
      <c r="JW7" s="140" t="s">
        <v>118</v>
      </c>
      <c r="JX7" s="140" t="s">
        <v>118</v>
      </c>
      <c r="JY7" s="140" t="s">
        <v>118</v>
      </c>
      <c r="JZ7" s="140" t="s">
        <v>118</v>
      </c>
      <c r="KA7" s="140" t="s">
        <v>118</v>
      </c>
      <c r="KB7" s="140" t="s">
        <v>118</v>
      </c>
      <c r="KC7" s="136"/>
      <c r="KD7" s="140" t="s">
        <v>37</v>
      </c>
      <c r="KE7" s="140" t="s">
        <v>37</v>
      </c>
      <c r="KF7" s="140" t="s">
        <v>37</v>
      </c>
      <c r="KG7" s="140" t="s">
        <v>37</v>
      </c>
      <c r="KH7" s="140" t="s">
        <v>37</v>
      </c>
      <c r="KI7" s="140" t="s">
        <v>37</v>
      </c>
      <c r="KJ7" s="140" t="s">
        <v>37</v>
      </c>
      <c r="KK7" s="140" t="s">
        <v>37</v>
      </c>
      <c r="KL7" s="140" t="s">
        <v>37</v>
      </c>
      <c r="KM7" s="140" t="s">
        <v>37</v>
      </c>
      <c r="KN7" s="136"/>
      <c r="KO7" s="140" t="s">
        <v>41</v>
      </c>
      <c r="KP7" s="140" t="s">
        <v>41</v>
      </c>
      <c r="KQ7" s="140" t="s">
        <v>41</v>
      </c>
      <c r="KR7" s="140" t="s">
        <v>41</v>
      </c>
      <c r="KS7" s="140" t="s">
        <v>41</v>
      </c>
      <c r="KT7" s="140" t="s">
        <v>41</v>
      </c>
      <c r="KU7" s="140" t="s">
        <v>41</v>
      </c>
      <c r="KV7" s="140" t="s">
        <v>41</v>
      </c>
      <c r="KW7" s="140" t="s">
        <v>41</v>
      </c>
      <c r="KX7" s="140" t="s">
        <v>41</v>
      </c>
      <c r="KY7" s="136"/>
      <c r="KZ7" s="140" t="s">
        <v>39</v>
      </c>
      <c r="LA7" s="140" t="s">
        <v>39</v>
      </c>
      <c r="LB7" s="140" t="s">
        <v>39</v>
      </c>
      <c r="LC7" s="140" t="s">
        <v>39</v>
      </c>
      <c r="LD7" s="140" t="s">
        <v>39</v>
      </c>
      <c r="LE7" s="140" t="s">
        <v>39</v>
      </c>
      <c r="LF7" s="140" t="s">
        <v>39</v>
      </c>
      <c r="LG7" s="140" t="s">
        <v>39</v>
      </c>
      <c r="LH7" s="140" t="s">
        <v>39</v>
      </c>
      <c r="LI7" s="140" t="s">
        <v>39</v>
      </c>
      <c r="LJ7" s="136"/>
      <c r="LK7" s="140" t="s">
        <v>44</v>
      </c>
      <c r="LL7" s="140" t="s">
        <v>44</v>
      </c>
      <c r="LM7" s="140" t="s">
        <v>44</v>
      </c>
      <c r="LN7" s="140" t="s">
        <v>44</v>
      </c>
      <c r="LO7" s="140" t="s">
        <v>44</v>
      </c>
      <c r="LP7" s="140" t="s">
        <v>44</v>
      </c>
      <c r="LQ7" s="140" t="s">
        <v>44</v>
      </c>
      <c r="LR7" s="140" t="s">
        <v>44</v>
      </c>
      <c r="LS7" s="140" t="s">
        <v>44</v>
      </c>
      <c r="LT7" s="140" t="s">
        <v>44</v>
      </c>
    </row>
    <row r="8" spans="1:332" s="9" customFormat="1" ht="12.75" customHeight="1" x14ac:dyDescent="0.25">
      <c r="A8" s="16">
        <v>6</v>
      </c>
      <c r="B8" s="91" t="s">
        <v>229</v>
      </c>
      <c r="C8" s="16"/>
      <c r="D8" s="92"/>
      <c r="E8" s="92"/>
      <c r="F8" s="92"/>
      <c r="G8" s="92"/>
      <c r="H8" s="92"/>
      <c r="I8" s="92"/>
      <c r="J8" s="92"/>
      <c r="K8" s="92"/>
      <c r="L8" s="92"/>
      <c r="M8" s="92"/>
      <c r="N8" s="16"/>
      <c r="O8" s="92"/>
      <c r="P8" s="92"/>
      <c r="Q8" s="92"/>
      <c r="R8" s="92"/>
      <c r="S8" s="92"/>
      <c r="T8" s="92"/>
      <c r="U8" s="92"/>
      <c r="V8" s="92"/>
      <c r="W8" s="92"/>
      <c r="X8" s="92"/>
      <c r="Y8" s="16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16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16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16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16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16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16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16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16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16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16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16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16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16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16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16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16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16"/>
      <c r="HE8" s="94"/>
      <c r="HF8" s="94"/>
      <c r="HG8" s="94"/>
      <c r="HH8" s="94"/>
      <c r="HI8" s="94"/>
      <c r="HJ8" s="94"/>
      <c r="HK8" s="94"/>
      <c r="HL8" s="94"/>
      <c r="HM8" s="94"/>
      <c r="HN8" s="94"/>
      <c r="HP8" s="141" t="s">
        <v>62</v>
      </c>
      <c r="HQ8" s="141" t="s">
        <v>62</v>
      </c>
      <c r="HR8" s="141" t="s">
        <v>62</v>
      </c>
      <c r="HS8" s="141" t="s">
        <v>62</v>
      </c>
      <c r="HT8" s="141" t="s">
        <v>62</v>
      </c>
      <c r="HU8" s="141" t="s">
        <v>62</v>
      </c>
      <c r="HV8" s="141" t="s">
        <v>62</v>
      </c>
      <c r="HW8" s="141" t="s">
        <v>62</v>
      </c>
      <c r="HX8" s="141" t="s">
        <v>62</v>
      </c>
      <c r="HY8" s="141" t="s">
        <v>62</v>
      </c>
      <c r="HZ8" s="136"/>
      <c r="IA8" s="141" t="s">
        <v>62</v>
      </c>
      <c r="IB8" s="141" t="s">
        <v>62</v>
      </c>
      <c r="IC8" s="141" t="s">
        <v>62</v>
      </c>
      <c r="ID8" s="141" t="s">
        <v>62</v>
      </c>
      <c r="IE8" s="141" t="s">
        <v>62</v>
      </c>
      <c r="IF8" s="141" t="s">
        <v>62</v>
      </c>
      <c r="IG8" s="141" t="s">
        <v>62</v>
      </c>
      <c r="IH8" s="141" t="s">
        <v>62</v>
      </c>
      <c r="II8" s="141" t="s">
        <v>62</v>
      </c>
      <c r="IJ8" s="141" t="s">
        <v>62</v>
      </c>
      <c r="IK8" s="136"/>
      <c r="IL8" s="141" t="s">
        <v>53</v>
      </c>
      <c r="IM8" s="141" t="s">
        <v>53</v>
      </c>
      <c r="IN8" s="141" t="s">
        <v>53</v>
      </c>
      <c r="IO8" s="141" t="s">
        <v>53</v>
      </c>
      <c r="IP8" s="141" t="s">
        <v>53</v>
      </c>
      <c r="IQ8" s="141" t="s">
        <v>53</v>
      </c>
      <c r="IR8" s="141" t="s">
        <v>53</v>
      </c>
      <c r="IS8" s="141" t="s">
        <v>53</v>
      </c>
      <c r="IT8" s="141" t="s">
        <v>53</v>
      </c>
      <c r="IU8" s="141" t="s">
        <v>53</v>
      </c>
      <c r="IV8" s="136"/>
      <c r="IW8" s="141" t="s">
        <v>58</v>
      </c>
      <c r="IX8" s="141" t="s">
        <v>58</v>
      </c>
      <c r="IY8" s="141" t="s">
        <v>58</v>
      </c>
      <c r="IZ8" s="141" t="s">
        <v>58</v>
      </c>
      <c r="JA8" s="141" t="s">
        <v>58</v>
      </c>
      <c r="JB8" s="141" t="s">
        <v>58</v>
      </c>
      <c r="JC8" s="141" t="s">
        <v>58</v>
      </c>
      <c r="JD8" s="141" t="s">
        <v>58</v>
      </c>
      <c r="JE8" s="141" t="s">
        <v>58</v>
      </c>
      <c r="JF8" s="141" t="s">
        <v>58</v>
      </c>
      <c r="JG8" s="136"/>
      <c r="JH8" s="141" t="s">
        <v>265</v>
      </c>
      <c r="JI8" s="141" t="s">
        <v>265</v>
      </c>
      <c r="JJ8" s="141" t="s">
        <v>265</v>
      </c>
      <c r="JK8" s="141" t="s">
        <v>265</v>
      </c>
      <c r="JL8" s="141" t="s">
        <v>265</v>
      </c>
      <c r="JM8" s="141" t="s">
        <v>265</v>
      </c>
      <c r="JN8" s="141" t="s">
        <v>265</v>
      </c>
      <c r="JO8" s="141" t="s">
        <v>265</v>
      </c>
      <c r="JP8" s="141" t="s">
        <v>265</v>
      </c>
      <c r="JQ8" s="141" t="s">
        <v>265</v>
      </c>
      <c r="JR8" s="136"/>
      <c r="JS8" s="141" t="s">
        <v>58</v>
      </c>
      <c r="JT8" s="141" t="s">
        <v>58</v>
      </c>
      <c r="JU8" s="141" t="s">
        <v>58</v>
      </c>
      <c r="JV8" s="141" t="s">
        <v>58</v>
      </c>
      <c r="JW8" s="141" t="s">
        <v>58</v>
      </c>
      <c r="JX8" s="141" t="s">
        <v>58</v>
      </c>
      <c r="JY8" s="141" t="s">
        <v>58</v>
      </c>
      <c r="JZ8" s="141" t="s">
        <v>58</v>
      </c>
      <c r="KA8" s="141" t="s">
        <v>58</v>
      </c>
      <c r="KB8" s="141" t="s">
        <v>58</v>
      </c>
      <c r="KC8" s="136"/>
      <c r="KD8" s="141" t="s">
        <v>247</v>
      </c>
      <c r="KE8" s="141" t="s">
        <v>247</v>
      </c>
      <c r="KF8" s="141" t="s">
        <v>247</v>
      </c>
      <c r="KG8" s="141" t="s">
        <v>247</v>
      </c>
      <c r="KH8" s="141" t="s">
        <v>247</v>
      </c>
      <c r="KI8" s="141" t="s">
        <v>247</v>
      </c>
      <c r="KJ8" s="141" t="s">
        <v>247</v>
      </c>
      <c r="KK8" s="141" t="s">
        <v>247</v>
      </c>
      <c r="KL8" s="141" t="s">
        <v>247</v>
      </c>
      <c r="KM8" s="141" t="s">
        <v>247</v>
      </c>
      <c r="KN8" s="136"/>
      <c r="KO8" s="141" t="s">
        <v>247</v>
      </c>
      <c r="KP8" s="141" t="s">
        <v>247</v>
      </c>
      <c r="KQ8" s="141" t="s">
        <v>247</v>
      </c>
      <c r="KR8" s="141" t="s">
        <v>247</v>
      </c>
      <c r="KS8" s="141" t="s">
        <v>247</v>
      </c>
      <c r="KT8" s="141" t="s">
        <v>247</v>
      </c>
      <c r="KU8" s="141" t="s">
        <v>247</v>
      </c>
      <c r="KV8" s="141" t="s">
        <v>247</v>
      </c>
      <c r="KW8" s="141" t="s">
        <v>247</v>
      </c>
      <c r="KX8" s="141" t="s">
        <v>247</v>
      </c>
      <c r="KY8" s="136"/>
      <c r="KZ8" s="141" t="s">
        <v>247</v>
      </c>
      <c r="LA8" s="141" t="s">
        <v>247</v>
      </c>
      <c r="LB8" s="141" t="s">
        <v>247</v>
      </c>
      <c r="LC8" s="141" t="s">
        <v>247</v>
      </c>
      <c r="LD8" s="141" t="s">
        <v>247</v>
      </c>
      <c r="LE8" s="141" t="s">
        <v>247</v>
      </c>
      <c r="LF8" s="141" t="s">
        <v>247</v>
      </c>
      <c r="LG8" s="141" t="s">
        <v>247</v>
      </c>
      <c r="LH8" s="141" t="s">
        <v>247</v>
      </c>
      <c r="LI8" s="141" t="s">
        <v>247</v>
      </c>
      <c r="LJ8" s="136"/>
      <c r="LK8" s="141" t="s">
        <v>247</v>
      </c>
      <c r="LL8" s="141" t="s">
        <v>247</v>
      </c>
      <c r="LM8" s="141" t="s">
        <v>247</v>
      </c>
      <c r="LN8" s="141" t="s">
        <v>247</v>
      </c>
      <c r="LO8" s="141" t="s">
        <v>247</v>
      </c>
      <c r="LP8" s="141" t="s">
        <v>247</v>
      </c>
      <c r="LQ8" s="141" t="s">
        <v>247</v>
      </c>
      <c r="LR8" s="141" t="s">
        <v>247</v>
      </c>
      <c r="LS8" s="141" t="s">
        <v>247</v>
      </c>
      <c r="LT8" s="141" t="s">
        <v>247</v>
      </c>
    </row>
    <row r="9" spans="1:332" s="9" customFormat="1" x14ac:dyDescent="0.25">
      <c r="A9" s="16">
        <v>7</v>
      </c>
      <c r="B9" s="64" t="s">
        <v>1</v>
      </c>
      <c r="C9" s="16">
        <f>A9</f>
        <v>7</v>
      </c>
      <c r="D9" s="77">
        <v>5301.2118649999984</v>
      </c>
      <c r="E9" s="77">
        <v>5928.3806819999991</v>
      </c>
      <c r="F9" s="77">
        <v>5237.4081189999997</v>
      </c>
      <c r="G9" s="77">
        <v>6697.8372169999993</v>
      </c>
      <c r="H9" s="77">
        <v>5638.4789348000022</v>
      </c>
      <c r="I9" s="77">
        <v>6166.2518731999971</v>
      </c>
      <c r="J9" s="77">
        <v>5592.0206429999998</v>
      </c>
      <c r="K9" s="77">
        <v>5753.7723285491902</v>
      </c>
      <c r="L9" s="77">
        <v>6401.3431380000002</v>
      </c>
      <c r="M9" s="77">
        <v>6120.3695629999993</v>
      </c>
      <c r="N9" s="16"/>
      <c r="O9" s="77">
        <v>3144.1851047744349</v>
      </c>
      <c r="P9" s="77">
        <v>1967.1710275059665</v>
      </c>
      <c r="Q9" s="77">
        <v>3550.9539934059708</v>
      </c>
      <c r="R9" s="77">
        <v>3224.0313699077442</v>
      </c>
      <c r="S9" s="77">
        <v>3094.9436945452462</v>
      </c>
      <c r="T9" s="77">
        <v>2908.3079016783031</v>
      </c>
      <c r="U9" s="77">
        <v>3779.4657874078675</v>
      </c>
      <c r="V9" s="77">
        <v>3256.3632377474587</v>
      </c>
      <c r="W9" s="77">
        <v>3162.5794365100137</v>
      </c>
      <c r="X9" s="77">
        <v>3636.6705513049842</v>
      </c>
      <c r="Y9" s="16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16"/>
      <c r="AK9" s="77">
        <v>237626.24199999997</v>
      </c>
      <c r="AL9" s="77">
        <v>238130.91799999986</v>
      </c>
      <c r="AM9" s="77">
        <v>429471.1019999999</v>
      </c>
      <c r="AN9" s="77">
        <v>486606.87200000015</v>
      </c>
      <c r="AO9" s="77">
        <v>390353.14500000019</v>
      </c>
      <c r="AP9" s="77">
        <v>381758.78200000018</v>
      </c>
      <c r="AQ9" s="77">
        <v>414461.272</v>
      </c>
      <c r="AR9" s="77">
        <v>456271.96970000013</v>
      </c>
      <c r="AS9" s="77">
        <v>447440.68692999991</v>
      </c>
      <c r="AT9" s="77">
        <v>413289.35086090514</v>
      </c>
      <c r="AU9" s="16"/>
      <c r="AV9" s="77">
        <v>4553.4972000012049</v>
      </c>
      <c r="AW9" s="77">
        <v>4464.8542999996189</v>
      </c>
      <c r="AX9" s="77">
        <v>4397.6868000005716</v>
      </c>
      <c r="AY9" s="77">
        <v>4327.2967000002791</v>
      </c>
      <c r="AZ9" s="77">
        <v>4222.522000000662</v>
      </c>
      <c r="BA9" s="77">
        <v>4112.7146999998004</v>
      </c>
      <c r="BB9" s="77">
        <v>4011.9897999996142</v>
      </c>
      <c r="BC9" s="77">
        <v>3897.3223000000753</v>
      </c>
      <c r="BD9" s="77">
        <v>3793.2302000011537</v>
      </c>
      <c r="BE9" s="77">
        <v>3675.0793688629551</v>
      </c>
      <c r="BF9" s="16"/>
      <c r="BG9" s="77">
        <v>-2107.4112096873687</v>
      </c>
      <c r="BH9" s="77">
        <v>15121.96460039114</v>
      </c>
      <c r="BI9" s="77">
        <v>-13702.499506538701</v>
      </c>
      <c r="BJ9" s="77">
        <v>-6565.2956360749877</v>
      </c>
      <c r="BK9" s="77">
        <v>-7607.2703671719491</v>
      </c>
      <c r="BL9" s="77">
        <v>-10473.111862729893</v>
      </c>
      <c r="BM9" s="77">
        <v>-20913.355246729854</v>
      </c>
      <c r="BN9" s="77">
        <v>-13078.771090053371</v>
      </c>
      <c r="BO9" s="77">
        <v>-20077.578630393662</v>
      </c>
      <c r="BP9" s="77">
        <v>-10505.684226415236</v>
      </c>
      <c r="BQ9" s="16"/>
      <c r="BR9" s="77">
        <v>2669.0876355534974</v>
      </c>
      <c r="BS9" s="77">
        <v>2028.5621062167152</v>
      </c>
      <c r="BT9" s="77">
        <v>3688.029635048249</v>
      </c>
      <c r="BU9" s="77">
        <v>3662.0460041825659</v>
      </c>
      <c r="BV9" s="77">
        <v>4954.1457210551125</v>
      </c>
      <c r="BW9" s="77">
        <v>4309.0051791086225</v>
      </c>
      <c r="BX9" s="77">
        <v>277.36200000000002</v>
      </c>
      <c r="BY9" s="77">
        <v>233.52699999999999</v>
      </c>
      <c r="BZ9" s="77">
        <v>347.82900000000001</v>
      </c>
      <c r="CA9" s="77">
        <v>256.92978911764237</v>
      </c>
      <c r="CB9" s="16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16"/>
      <c r="CN9" s="77">
        <v>20.212572925883478</v>
      </c>
      <c r="CO9" s="77">
        <v>-71.450285147649765</v>
      </c>
      <c r="CP9" s="77">
        <v>53.386685338671441</v>
      </c>
      <c r="CQ9" s="77">
        <v>-72.421860406672295</v>
      </c>
      <c r="CR9" s="77">
        <v>-5.0475328816266938</v>
      </c>
      <c r="CS9" s="77">
        <v>-88.872648090045914</v>
      </c>
      <c r="CT9" s="77">
        <v>-39.63900231019079</v>
      </c>
      <c r="CU9" s="77">
        <v>-68.23185371428599</v>
      </c>
      <c r="CV9" s="77">
        <v>-75.528032761904797</v>
      </c>
      <c r="CW9" s="77">
        <v>-75.559481809524186</v>
      </c>
      <c r="CX9" s="16"/>
      <c r="CY9" s="77">
        <v>0</v>
      </c>
      <c r="CZ9" s="77">
        <v>0</v>
      </c>
      <c r="DA9" s="77">
        <v>0.66038993698941795</v>
      </c>
      <c r="DB9" s="77">
        <v>4.737181002565876</v>
      </c>
      <c r="DC9" s="77">
        <v>9.7752189408138292</v>
      </c>
      <c r="DD9" s="77">
        <v>-29.454989355627731</v>
      </c>
      <c r="DE9" s="77">
        <v>27.136121573927539</v>
      </c>
      <c r="DF9" s="77">
        <v>-3.8321962999993957</v>
      </c>
      <c r="DG9" s="77">
        <v>10.3592716666667</v>
      </c>
      <c r="DH9" s="77">
        <v>76.66848782857187</v>
      </c>
      <c r="DI9" s="16"/>
      <c r="DJ9" s="77">
        <v>118.839</v>
      </c>
      <c r="DK9" s="77">
        <v>11.09</v>
      </c>
      <c r="DL9" s="77">
        <v>59.904999999999994</v>
      </c>
      <c r="DM9" s="77">
        <v>46.79</v>
      </c>
      <c r="DN9" s="77">
        <v>18.807000000000002</v>
      </c>
      <c r="DO9" s="77">
        <v>25.764999999999997</v>
      </c>
      <c r="DP9" s="77">
        <v>27.395000000000003</v>
      </c>
      <c r="DQ9" s="77">
        <v>36.772999999999996</v>
      </c>
      <c r="DR9" s="77">
        <v>20.269999999999996</v>
      </c>
      <c r="DS9" s="77">
        <v>17.356255519106305</v>
      </c>
      <c r="DT9" s="16"/>
      <c r="DU9" s="77">
        <v>350.69699999999989</v>
      </c>
      <c r="DV9" s="77">
        <v>68.427999999999884</v>
      </c>
      <c r="DW9" s="77">
        <v>326.904</v>
      </c>
      <c r="DX9" s="77">
        <v>1293.3429999999998</v>
      </c>
      <c r="DY9" s="77">
        <v>792.61800000000017</v>
      </c>
      <c r="DZ9" s="77">
        <v>833.91700000000014</v>
      </c>
      <c r="EA9" s="77">
        <v>564.81699999999978</v>
      </c>
      <c r="EB9" s="77">
        <v>721.2</v>
      </c>
      <c r="EC9" s="77">
        <v>642.68399999999974</v>
      </c>
      <c r="ED9" s="77">
        <v>933.84892332433742</v>
      </c>
      <c r="EE9" s="16"/>
      <c r="EF9" s="77">
        <v>36077.244558359322</v>
      </c>
      <c r="EG9" s="77">
        <v>38436.785319777882</v>
      </c>
      <c r="EH9" s="77">
        <v>37631.545796896025</v>
      </c>
      <c r="EI9" s="77">
        <v>38780.944121132452</v>
      </c>
      <c r="EJ9" s="77">
        <v>40028.933140151225</v>
      </c>
      <c r="EK9" s="77">
        <v>44163.871776733838</v>
      </c>
      <c r="EL9" s="77">
        <v>45878.000873370227</v>
      </c>
      <c r="EM9" s="77">
        <v>47380.261726759716</v>
      </c>
      <c r="EN9" s="77">
        <v>49219.756015404564</v>
      </c>
      <c r="EO9" s="77">
        <v>30031.931708917167</v>
      </c>
      <c r="EP9" s="16"/>
      <c r="EQ9" s="77">
        <v>41842.453651202792</v>
      </c>
      <c r="ER9" s="77">
        <v>43038.124736932739</v>
      </c>
      <c r="ES9" s="77">
        <v>45682.319900333649</v>
      </c>
      <c r="ET9" s="77">
        <v>47028.926291050746</v>
      </c>
      <c r="EU9" s="77">
        <v>48412.633759372773</v>
      </c>
      <c r="EV9" s="77">
        <v>49733.55312210491</v>
      </c>
      <c r="EW9" s="77">
        <v>51432.284857270781</v>
      </c>
      <c r="EX9" s="77">
        <v>53939.368939793421</v>
      </c>
      <c r="EY9" s="77">
        <v>55883.355437316714</v>
      </c>
      <c r="EZ9" s="77">
        <v>56890.195821540219</v>
      </c>
      <c r="FA9" s="16"/>
      <c r="FB9" s="77">
        <v>6927.7710930981029</v>
      </c>
      <c r="FC9" s="77">
        <v>6995.0963755550292</v>
      </c>
      <c r="FD9" s="77">
        <v>7046.5758061644528</v>
      </c>
      <c r="FE9" s="77">
        <v>7387.2330687486901</v>
      </c>
      <c r="FF9" s="77">
        <v>7880.0426708615196</v>
      </c>
      <c r="FG9" s="77">
        <v>7724.8665176851109</v>
      </c>
      <c r="FH9" s="77">
        <v>7811.7766373878176</v>
      </c>
      <c r="FI9" s="77">
        <v>7788.0740303772054</v>
      </c>
      <c r="FJ9" s="77">
        <v>8528.5144319517749</v>
      </c>
      <c r="FK9" s="77">
        <v>8631.6254777149479</v>
      </c>
      <c r="FL9" s="16"/>
      <c r="FM9" s="77">
        <v>634.86476190475878</v>
      </c>
      <c r="FN9" s="77">
        <v>9724.7614766666611</v>
      </c>
      <c r="FO9" s="77">
        <v>7862.9465347619062</v>
      </c>
      <c r="FP9" s="77">
        <v>749.28731295237958</v>
      </c>
      <c r="FQ9" s="77">
        <v>1605.2547733333304</v>
      </c>
      <c r="FR9" s="77">
        <v>1738.9193771428618</v>
      </c>
      <c r="FS9" s="77">
        <v>7825.4175776190496</v>
      </c>
      <c r="FT9" s="77">
        <v>15723.995014780045</v>
      </c>
      <c r="FU9" s="77">
        <v>778.4628067470403</v>
      </c>
      <c r="FV9" s="77">
        <v>5390.3168272768144</v>
      </c>
      <c r="FW9" s="16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16"/>
      <c r="GI9" s="77">
        <v>9681.9789731504934</v>
      </c>
      <c r="GJ9" s="77">
        <v>11552.908210829439</v>
      </c>
      <c r="GK9" s="77">
        <v>11909.716001941395</v>
      </c>
      <c r="GL9" s="77">
        <v>8003.604743037261</v>
      </c>
      <c r="GM9" s="77">
        <v>7310.4499981221725</v>
      </c>
      <c r="GN9" s="77">
        <v>7325.0542460919587</v>
      </c>
      <c r="GO9" s="77">
        <v>6870.628904071239</v>
      </c>
      <c r="GP9" s="77">
        <v>6747.5307543445506</v>
      </c>
      <c r="GQ9" s="77">
        <v>6765.5157351770595</v>
      </c>
      <c r="GR9" s="77">
        <v>7424.2099251609388</v>
      </c>
      <c r="GS9" s="16"/>
      <c r="GT9" s="77">
        <v>33149.181836251162</v>
      </c>
      <c r="GU9" s="77">
        <v>31946.754122288963</v>
      </c>
      <c r="GV9" s="77">
        <v>30953.671607092008</v>
      </c>
      <c r="GW9" s="77">
        <v>29363.242961456905</v>
      </c>
      <c r="GX9" s="77">
        <v>31180.169743207462</v>
      </c>
      <c r="GY9" s="77">
        <v>32046.75616441403</v>
      </c>
      <c r="GZ9" s="77">
        <v>33312.237105187247</v>
      </c>
      <c r="HA9" s="77">
        <v>34684.417430769798</v>
      </c>
      <c r="HB9" s="77">
        <v>36932.741306976975</v>
      </c>
      <c r="HC9" s="77">
        <v>27356.878110189726</v>
      </c>
      <c r="HD9" s="16"/>
      <c r="HE9" s="77">
        <v>6563.7950000000001</v>
      </c>
      <c r="HF9" s="77">
        <v>5996.0188100000005</v>
      </c>
      <c r="HG9" s="77">
        <v>7916.3190800000002</v>
      </c>
      <c r="HH9" s="77">
        <v>8547.1622199999983</v>
      </c>
      <c r="HI9" s="77">
        <v>8712.9328495238096</v>
      </c>
      <c r="HJ9" s="77">
        <v>9268.8274000000001</v>
      </c>
      <c r="HK9" s="77">
        <v>9468.1479804761893</v>
      </c>
      <c r="HL9" s="77">
        <v>9816.251743255516</v>
      </c>
      <c r="HM9" s="77">
        <v>9364.0878717995365</v>
      </c>
      <c r="HN9" s="77">
        <v>7898.9536007454326</v>
      </c>
      <c r="HP9" s="144"/>
      <c r="HQ9" s="144"/>
      <c r="HR9" s="144"/>
      <c r="HS9" s="144"/>
      <c r="HT9" s="144"/>
      <c r="HU9" s="144"/>
      <c r="HV9" s="144"/>
      <c r="HW9" s="144"/>
      <c r="HX9" s="144"/>
      <c r="HY9" s="144"/>
      <c r="HZ9" s="136"/>
      <c r="IA9" s="144"/>
      <c r="IB9" s="144"/>
      <c r="IC9" s="144"/>
      <c r="ID9" s="144"/>
      <c r="IE9" s="144"/>
      <c r="IF9" s="144"/>
      <c r="IG9" s="144"/>
      <c r="IH9" s="144"/>
      <c r="II9" s="144"/>
      <c r="IJ9" s="144"/>
      <c r="IK9" s="136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36"/>
      <c r="IW9" s="144">
        <v>-51343.855862749588</v>
      </c>
      <c r="IX9" s="144">
        <v>-49339.935751059362</v>
      </c>
      <c r="IY9" s="144">
        <v>-57580.471881179976</v>
      </c>
      <c r="IZ9" s="144">
        <v>-43296.388142147778</v>
      </c>
      <c r="JA9" s="144">
        <v>-52491.202952052205</v>
      </c>
      <c r="JB9" s="144">
        <v>-73665.781028527446</v>
      </c>
      <c r="JC9" s="144">
        <v>-56456.586713745732</v>
      </c>
      <c r="JD9" s="144">
        <v>-49572.081545754641</v>
      </c>
      <c r="JE9" s="144">
        <v>-50245.688273237916</v>
      </c>
      <c r="JF9" s="144">
        <v>-62159.848470096273</v>
      </c>
      <c r="JG9" s="136"/>
      <c r="JH9" s="144"/>
      <c r="JI9" s="144"/>
      <c r="JJ9" s="144"/>
      <c r="JK9" s="144"/>
      <c r="JL9" s="144"/>
      <c r="JM9" s="144"/>
      <c r="JN9" s="144"/>
      <c r="JO9" s="144"/>
      <c r="JP9" s="144"/>
      <c r="JQ9" s="144"/>
      <c r="JR9" s="136"/>
      <c r="JS9" s="144"/>
      <c r="JT9" s="144"/>
      <c r="JU9" s="144"/>
      <c r="JV9" s="144"/>
      <c r="JW9" s="144"/>
      <c r="JX9" s="144"/>
      <c r="JY9" s="144"/>
      <c r="JZ9" s="144"/>
      <c r="KA9" s="144"/>
      <c r="KB9" s="144"/>
      <c r="KC9" s="136"/>
      <c r="KD9" s="144"/>
      <c r="KE9" s="144"/>
      <c r="KF9" s="144"/>
      <c r="KG9" s="144"/>
      <c r="KH9" s="144"/>
      <c r="KI9" s="144"/>
      <c r="KJ9" s="144"/>
      <c r="KK9" s="144"/>
      <c r="KL9" s="144"/>
      <c r="KM9" s="144"/>
      <c r="KN9" s="136"/>
      <c r="KO9" s="144"/>
      <c r="KP9" s="144"/>
      <c r="KQ9" s="144"/>
      <c r="KR9" s="144"/>
      <c r="KS9" s="144"/>
      <c r="KT9" s="144"/>
      <c r="KU9" s="144"/>
      <c r="KV9" s="144"/>
      <c r="KW9" s="144"/>
      <c r="KX9" s="144"/>
      <c r="KY9" s="136"/>
      <c r="KZ9" s="144"/>
      <c r="LA9" s="144"/>
      <c r="LB9" s="144"/>
      <c r="LC9" s="144"/>
      <c r="LD9" s="144"/>
      <c r="LE9" s="144"/>
      <c r="LF9" s="144"/>
      <c r="LG9" s="144"/>
      <c r="LH9" s="144"/>
      <c r="LI9" s="144"/>
      <c r="LJ9" s="136"/>
      <c r="LK9" s="144"/>
      <c r="LL9" s="144"/>
      <c r="LM9" s="144"/>
      <c r="LN9" s="144"/>
      <c r="LO9" s="144"/>
      <c r="LP9" s="144"/>
      <c r="LQ9" s="144"/>
      <c r="LR9" s="144"/>
      <c r="LS9" s="144"/>
      <c r="LT9" s="144"/>
    </row>
    <row r="10" spans="1:332" x14ac:dyDescent="0.25">
      <c r="A10" s="16">
        <v>8</v>
      </c>
      <c r="B10" s="65" t="s">
        <v>0</v>
      </c>
      <c r="C10" s="16">
        <f t="shared" ref="C10:C73" si="30">A10</f>
        <v>8</v>
      </c>
      <c r="D10" s="18">
        <v>5301.2118649999984</v>
      </c>
      <c r="E10" s="18">
        <v>5928.3806819999991</v>
      </c>
      <c r="F10" s="18">
        <v>5237.4081189999997</v>
      </c>
      <c r="G10" s="18">
        <v>6697.8372169999993</v>
      </c>
      <c r="H10" s="18">
        <v>5638.4789348000022</v>
      </c>
      <c r="I10" s="18">
        <v>6166.2518731999971</v>
      </c>
      <c r="J10" s="18">
        <v>5592.0206429999998</v>
      </c>
      <c r="K10" s="18">
        <v>5753.7723285491902</v>
      </c>
      <c r="L10" s="18">
        <v>6401.3431380000002</v>
      </c>
      <c r="M10" s="18">
        <v>6120.3695629999993</v>
      </c>
      <c r="N10" s="16"/>
      <c r="O10" s="18">
        <v>66191.87</v>
      </c>
      <c r="P10" s="18">
        <v>69902.209999999992</v>
      </c>
      <c r="Q10" s="18">
        <v>73502.09</v>
      </c>
      <c r="R10" s="18">
        <v>72807.409999999989</v>
      </c>
      <c r="S10" s="18">
        <v>74350.13</v>
      </c>
      <c r="T10" s="18">
        <v>85803.23</v>
      </c>
      <c r="U10" s="18">
        <v>89024.33</v>
      </c>
      <c r="V10" s="18">
        <v>85496.06</v>
      </c>
      <c r="W10" s="18">
        <v>88577.97</v>
      </c>
      <c r="X10" s="18">
        <v>85547.51</v>
      </c>
      <c r="Y10" s="16"/>
      <c r="Z10" s="18">
        <v>1378351.683</v>
      </c>
      <c r="AA10" s="18">
        <v>1223972.655</v>
      </c>
      <c r="AB10" s="18">
        <v>1382617.392</v>
      </c>
      <c r="AC10" s="18">
        <v>1919375.69</v>
      </c>
      <c r="AD10" s="18">
        <v>1143015.128</v>
      </c>
      <c r="AE10" s="18">
        <v>1102311.233</v>
      </c>
      <c r="AF10" s="18">
        <v>1086464.459</v>
      </c>
      <c r="AG10" s="18">
        <v>1043846.8342199997</v>
      </c>
      <c r="AH10" s="18">
        <v>957386.58711999946</v>
      </c>
      <c r="AI10" s="18">
        <v>875800.50216999988</v>
      </c>
      <c r="AJ10" s="16"/>
      <c r="AK10" s="18">
        <f>-IW11</f>
        <v>51343.855862749588</v>
      </c>
      <c r="AL10" s="18">
        <f t="shared" ref="AL10:AT10" si="31">-IX11</f>
        <v>49339.935751059362</v>
      </c>
      <c r="AM10" s="18">
        <f t="shared" si="31"/>
        <v>57580.471881179976</v>
      </c>
      <c r="AN10" s="18">
        <f t="shared" si="31"/>
        <v>43296.388142147778</v>
      </c>
      <c r="AO10" s="18">
        <f t="shared" si="31"/>
        <v>52491.202952052205</v>
      </c>
      <c r="AP10" s="18">
        <f t="shared" si="31"/>
        <v>73665.781028527446</v>
      </c>
      <c r="AQ10" s="18">
        <f t="shared" si="31"/>
        <v>56456.586713745732</v>
      </c>
      <c r="AR10" s="18">
        <f t="shared" si="31"/>
        <v>49572.081545754641</v>
      </c>
      <c r="AS10" s="18">
        <f t="shared" si="31"/>
        <v>50245.688273237916</v>
      </c>
      <c r="AT10" s="18">
        <f t="shared" si="31"/>
        <v>62159.848470096273</v>
      </c>
      <c r="AU10" s="16"/>
      <c r="AV10" s="18">
        <v>5174.5103738512043</v>
      </c>
      <c r="AW10" s="18">
        <v>4553.3030534296186</v>
      </c>
      <c r="AX10" s="18">
        <v>4716.304996000571</v>
      </c>
      <c r="AY10" s="18">
        <v>4584.2112579702789</v>
      </c>
      <c r="AZ10" s="18">
        <v>4336.2106631006618</v>
      </c>
      <c r="BA10" s="18">
        <v>4260.0926053498006</v>
      </c>
      <c r="BB10" s="18">
        <v>4167.0153960696143</v>
      </c>
      <c r="BC10" s="18">
        <v>4101.5994945200755</v>
      </c>
      <c r="BD10" s="18">
        <v>3945.4292805211539</v>
      </c>
      <c r="BE10" s="18">
        <v>3834.1292083984868</v>
      </c>
      <c r="BF10" s="16"/>
      <c r="BG10" s="18">
        <v>192504.185</v>
      </c>
      <c r="BH10" s="18">
        <v>193849.28200000001</v>
      </c>
      <c r="BI10" s="18">
        <v>215082.927</v>
      </c>
      <c r="BJ10" s="18">
        <v>244770.18100000001</v>
      </c>
      <c r="BK10" s="18">
        <v>286840.57900000003</v>
      </c>
      <c r="BL10" s="18">
        <v>334071.62099999998</v>
      </c>
      <c r="BM10" s="18">
        <v>345547.63699999999</v>
      </c>
      <c r="BN10" s="18">
        <v>368603.16896939999</v>
      </c>
      <c r="BO10" s="18">
        <v>361488.35366368719</v>
      </c>
      <c r="BP10" s="18">
        <v>367034.66900000005</v>
      </c>
      <c r="BQ10" s="16"/>
      <c r="BR10" s="18">
        <v>2669.0876355534974</v>
      </c>
      <c r="BS10" s="18">
        <v>2028.5621062167152</v>
      </c>
      <c r="BT10" s="18">
        <v>3688.029635048249</v>
      </c>
      <c r="BU10" s="18">
        <v>3662.0460041825659</v>
      </c>
      <c r="BV10" s="18">
        <v>4954.1457210551125</v>
      </c>
      <c r="BW10" s="18">
        <v>4309.0051791086225</v>
      </c>
      <c r="BX10" s="18">
        <v>277.36200000000002</v>
      </c>
      <c r="BY10" s="18">
        <v>233.52699999999999</v>
      </c>
      <c r="BZ10" s="18">
        <v>347.82900000000001</v>
      </c>
      <c r="CA10" s="18">
        <v>256.92978911764237</v>
      </c>
      <c r="CB10" s="16"/>
      <c r="CC10" s="18">
        <f>-JS11</f>
        <v>74.025225232838338</v>
      </c>
      <c r="CD10" s="18">
        <f t="shared" ref="CD10:CL10" si="32">-JT11</f>
        <v>59.496472465623135</v>
      </c>
      <c r="CE10" s="18">
        <f t="shared" si="32"/>
        <v>62.849618025043483</v>
      </c>
      <c r="CF10" s="18">
        <f t="shared" si="32"/>
        <v>65.496173138670258</v>
      </c>
      <c r="CG10" s="18">
        <f t="shared" si="32"/>
        <v>46.629862083319757</v>
      </c>
      <c r="CH10" s="18">
        <f t="shared" si="32"/>
        <v>49.592230213936624</v>
      </c>
      <c r="CI10" s="18">
        <f t="shared" si="32"/>
        <v>63.364717047097677</v>
      </c>
      <c r="CJ10" s="18">
        <f t="shared" si="32"/>
        <v>66.460301789163424</v>
      </c>
      <c r="CK10" s="18">
        <f t="shared" si="32"/>
        <v>79.322985970540628</v>
      </c>
      <c r="CL10" s="18">
        <f t="shared" si="32"/>
        <v>77.672748268802394</v>
      </c>
      <c r="CM10" s="16"/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6"/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6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6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6"/>
      <c r="EF10" s="18">
        <v>0</v>
      </c>
      <c r="EG10" s="18">
        <v>0</v>
      </c>
      <c r="EH10" s="18">
        <v>0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0</v>
      </c>
      <c r="EP10" s="16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6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6"/>
      <c r="FM10" s="18">
        <v>0</v>
      </c>
      <c r="FN10" s="18">
        <v>0</v>
      </c>
      <c r="FO10" s="18">
        <v>0</v>
      </c>
      <c r="FP10" s="18">
        <v>0</v>
      </c>
      <c r="FQ10" s="18">
        <v>0</v>
      </c>
      <c r="FR10" s="18">
        <v>0</v>
      </c>
      <c r="FS10" s="18">
        <v>0</v>
      </c>
      <c r="FT10" s="18">
        <v>0</v>
      </c>
      <c r="FU10" s="18">
        <v>0</v>
      </c>
      <c r="FV10" s="18">
        <v>0</v>
      </c>
      <c r="FW10" s="16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6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6"/>
      <c r="GT10" s="18">
        <v>0</v>
      </c>
      <c r="GU10" s="18">
        <v>0</v>
      </c>
      <c r="GV10" s="18">
        <v>0</v>
      </c>
      <c r="GW10" s="18">
        <v>0</v>
      </c>
      <c r="GX10" s="18">
        <v>0</v>
      </c>
      <c r="GY10" s="18">
        <v>0</v>
      </c>
      <c r="GZ10" s="18">
        <v>0</v>
      </c>
      <c r="HA10" s="18">
        <v>0</v>
      </c>
      <c r="HB10" s="18">
        <v>0</v>
      </c>
      <c r="HC10" s="18">
        <v>0</v>
      </c>
      <c r="HD10" s="16"/>
      <c r="HE10" s="18">
        <v>0</v>
      </c>
      <c r="HF10" s="18">
        <v>0</v>
      </c>
      <c r="HG10" s="18">
        <v>0</v>
      </c>
      <c r="HH10" s="18">
        <v>0</v>
      </c>
      <c r="HI10" s="18">
        <v>0</v>
      </c>
      <c r="HJ10" s="18">
        <v>0</v>
      </c>
      <c r="HK10" s="18">
        <v>0</v>
      </c>
      <c r="HL10" s="18">
        <v>0</v>
      </c>
      <c r="HM10" s="18">
        <v>0</v>
      </c>
      <c r="HN10" s="18">
        <v>0</v>
      </c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H10" s="137"/>
      <c r="JI10" s="137"/>
      <c r="JJ10" s="137"/>
      <c r="JK10" s="137"/>
      <c r="JL10" s="137"/>
      <c r="JM10" s="137"/>
      <c r="JN10" s="137"/>
      <c r="JO10" s="137">
        <f>-JO16</f>
        <v>1599.9759620351108</v>
      </c>
      <c r="JP10" s="137">
        <f t="shared" ref="JP10:JQ10" si="33">-JP16</f>
        <v>1636.1560537940923</v>
      </c>
      <c r="JQ10" s="137">
        <f t="shared" si="33"/>
        <v>1660.8056706726181</v>
      </c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</row>
    <row r="11" spans="1:332" x14ac:dyDescent="0.25">
      <c r="A11" s="16">
        <v>9</v>
      </c>
      <c r="B11" s="66" t="s">
        <v>4</v>
      </c>
      <c r="C11" s="16">
        <f t="shared" si="30"/>
        <v>9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16"/>
      <c r="O11" s="78">
        <v>-2846.4701488688352</v>
      </c>
      <c r="P11" s="78">
        <v>-3548.3161915644491</v>
      </c>
      <c r="Q11" s="78">
        <v>-5351.5641357476279</v>
      </c>
      <c r="R11" s="78">
        <v>-3133.9158797185178</v>
      </c>
      <c r="S11" s="78">
        <v>-4799.1205494817787</v>
      </c>
      <c r="T11" s="78">
        <v>-3572.6083242665586</v>
      </c>
      <c r="U11" s="78">
        <v>-4337.8544718310995</v>
      </c>
      <c r="V11" s="78">
        <v>-5380.575473354711</v>
      </c>
      <c r="W11" s="78">
        <v>-5619.9657720495643</v>
      </c>
      <c r="X11" s="78">
        <v>-5550.3892622750855</v>
      </c>
      <c r="Y11" s="16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16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16"/>
      <c r="AV11" s="78">
        <v>-619.6679038499999</v>
      </c>
      <c r="AW11" s="78">
        <v>-87.953358850000001</v>
      </c>
      <c r="AX11" s="78">
        <v>-318.5933225</v>
      </c>
      <c r="AY11" s="78">
        <v>-256.91432809999998</v>
      </c>
      <c r="AZ11" s="78">
        <v>-113.67435865000002</v>
      </c>
      <c r="BA11" s="78">
        <v>-147.31246824999997</v>
      </c>
      <c r="BB11" s="78">
        <v>-154.96936545</v>
      </c>
      <c r="BC11" s="78">
        <v>-204.2176293</v>
      </c>
      <c r="BD11" s="78">
        <v>-152.08458804999998</v>
      </c>
      <c r="BE11" s="78">
        <v>-159.01581574553151</v>
      </c>
      <c r="BF11" s="16"/>
      <c r="BG11" s="78">
        <v>-114927.91499999999</v>
      </c>
      <c r="BH11" s="78">
        <v>-114288.8</v>
      </c>
      <c r="BI11" s="78">
        <v>-114466.68665999999</v>
      </c>
      <c r="BJ11" s="78">
        <v>-110163.21229999998</v>
      </c>
      <c r="BK11" s="78">
        <v>-109373.15155000001</v>
      </c>
      <c r="BL11" s="78">
        <v>-111661.70885</v>
      </c>
      <c r="BM11" s="78">
        <v>-111495.2571</v>
      </c>
      <c r="BN11" s="78">
        <v>-103550.06200000001</v>
      </c>
      <c r="BO11" s="78">
        <v>-90026.09659999999</v>
      </c>
      <c r="BP11" s="78">
        <v>-88920.836450000003</v>
      </c>
      <c r="BQ11" s="16"/>
      <c r="BR11" s="78">
        <v>0</v>
      </c>
      <c r="BS11" s="78">
        <v>0</v>
      </c>
      <c r="BT11" s="78">
        <v>0</v>
      </c>
      <c r="BU11" s="78">
        <v>0</v>
      </c>
      <c r="BV11" s="78">
        <v>0</v>
      </c>
      <c r="BW11" s="78">
        <v>0</v>
      </c>
      <c r="BX11" s="78">
        <v>0</v>
      </c>
      <c r="BY11" s="78">
        <v>0</v>
      </c>
      <c r="BZ11" s="78">
        <v>0</v>
      </c>
      <c r="CA11" s="78">
        <v>0</v>
      </c>
      <c r="CB11" s="16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16"/>
      <c r="CN11" s="78">
        <v>1671.1007663842765</v>
      </c>
      <c r="CO11" s="78">
        <v>1709.3977475717923</v>
      </c>
      <c r="CP11" s="78">
        <v>1607.577486514504</v>
      </c>
      <c r="CQ11" s="78">
        <v>2055.7997678862239</v>
      </c>
      <c r="CR11" s="78">
        <v>1832.1365113159352</v>
      </c>
      <c r="CS11" s="78">
        <v>2119.3977081956687</v>
      </c>
      <c r="CT11" s="78">
        <v>2277.8224473088571</v>
      </c>
      <c r="CU11" s="78">
        <v>2402.908512</v>
      </c>
      <c r="CV11" s="78">
        <v>2556.9207880000004</v>
      </c>
      <c r="CW11" s="78">
        <v>2809.0478027619047</v>
      </c>
      <c r="CX11" s="16"/>
      <c r="CY11" s="78">
        <v>0</v>
      </c>
      <c r="CZ11" s="78">
        <v>0</v>
      </c>
      <c r="DA11" s="78">
        <v>164.01487779326428</v>
      </c>
      <c r="DB11" s="78">
        <v>1176.5293801454429</v>
      </c>
      <c r="DC11" s="78">
        <v>2427.7797861199506</v>
      </c>
      <c r="DD11" s="78">
        <v>3196.2411390050443</v>
      </c>
      <c r="DE11" s="78">
        <v>3534.9079953227911</v>
      </c>
      <c r="DF11" s="78">
        <v>3631.1518773571429</v>
      </c>
      <c r="DG11" s="78">
        <v>3737.6681222142852</v>
      </c>
      <c r="DH11" s="78">
        <v>3703.4859635714283</v>
      </c>
      <c r="DI11" s="16"/>
      <c r="DJ11" s="78">
        <v>123.93358076999999</v>
      </c>
      <c r="DK11" s="78">
        <v>17.59067177</v>
      </c>
      <c r="DL11" s="78">
        <v>63.718664499999996</v>
      </c>
      <c r="DM11" s="78">
        <v>51.382865619999997</v>
      </c>
      <c r="DN11" s="78">
        <v>22.734871730000002</v>
      </c>
      <c r="DO11" s="78">
        <v>29.462493649999995</v>
      </c>
      <c r="DP11" s="78">
        <v>30.993873090000001</v>
      </c>
      <c r="DQ11" s="78">
        <v>40.84352586</v>
      </c>
      <c r="DR11" s="78">
        <v>30.416917609999999</v>
      </c>
      <c r="DS11" s="78">
        <v>31.803163149106304</v>
      </c>
      <c r="DT11" s="16"/>
      <c r="DU11" s="78">
        <v>1170.1571146299998</v>
      </c>
      <c r="DV11" s="78">
        <v>1216.1808435600001</v>
      </c>
      <c r="DW11" s="78">
        <v>2673.48424419</v>
      </c>
      <c r="DX11" s="78">
        <v>2111.2057199999999</v>
      </c>
      <c r="DY11" s="78">
        <v>2487.6695821900003</v>
      </c>
      <c r="DZ11" s="78">
        <v>2345.35729528</v>
      </c>
      <c r="EA11" s="78">
        <v>2348.6681429999999</v>
      </c>
      <c r="EB11" s="78">
        <v>2614.1255097100002</v>
      </c>
      <c r="EC11" s="78">
        <v>2614.8467626099996</v>
      </c>
      <c r="ED11" s="78">
        <v>2850.7172703743377</v>
      </c>
      <c r="EE11" s="16"/>
      <c r="EF11" s="78">
        <v>31346.68793486229</v>
      </c>
      <c r="EG11" s="78">
        <v>32232.849047883235</v>
      </c>
      <c r="EH11" s="78">
        <v>26122.336257112216</v>
      </c>
      <c r="EI11" s="78">
        <v>26189.050289105868</v>
      </c>
      <c r="EJ11" s="78">
        <v>22476.193084179529</v>
      </c>
      <c r="EK11" s="78">
        <v>26885.930098448865</v>
      </c>
      <c r="EL11" s="78">
        <v>25660.685041231354</v>
      </c>
      <c r="EM11" s="78">
        <v>22057.155480800491</v>
      </c>
      <c r="EN11" s="78">
        <v>16932.113789452182</v>
      </c>
      <c r="EO11" s="78">
        <v>14450.811708917165</v>
      </c>
      <c r="EP11" s="16"/>
      <c r="EQ11" s="78">
        <v>52340.048325819967</v>
      </c>
      <c r="ER11" s="78">
        <v>53626.007088270111</v>
      </c>
      <c r="ES11" s="78">
        <v>54394.997956090025</v>
      </c>
      <c r="ET11" s="78">
        <v>55965.625802719944</v>
      </c>
      <c r="EU11" s="78">
        <v>56885.299717350004</v>
      </c>
      <c r="EV11" s="78">
        <v>58616.186550370112</v>
      </c>
      <c r="EW11" s="78">
        <v>59988.859479020059</v>
      </c>
      <c r="EX11" s="78">
        <v>62196.587419499883</v>
      </c>
      <c r="EY11" s="78">
        <v>64327.854890929913</v>
      </c>
      <c r="EZ11" s="78">
        <v>66548.4739310398</v>
      </c>
      <c r="FA11" s="16"/>
      <c r="FB11" s="78">
        <v>6927.7710930981029</v>
      </c>
      <c r="FC11" s="78">
        <v>6995.0963755550292</v>
      </c>
      <c r="FD11" s="78">
        <v>7046.5758061644528</v>
      </c>
      <c r="FE11" s="78">
        <v>7387.2330687486901</v>
      </c>
      <c r="FF11" s="78">
        <v>7880.0426708615196</v>
      </c>
      <c r="FG11" s="78">
        <v>7724.8665176851109</v>
      </c>
      <c r="FH11" s="78">
        <v>7811.7766373878176</v>
      </c>
      <c r="FI11" s="78">
        <v>7788.0740303772054</v>
      </c>
      <c r="FJ11" s="78">
        <v>8528.5144319517749</v>
      </c>
      <c r="FK11" s="78">
        <v>8631.6254777149479</v>
      </c>
      <c r="FL11" s="16"/>
      <c r="FM11" s="78">
        <v>24008.36976190476</v>
      </c>
      <c r="FN11" s="78">
        <v>25393.846476666662</v>
      </c>
      <c r="FO11" s="78">
        <v>23896.674534761907</v>
      </c>
      <c r="FP11" s="78">
        <v>22360.572312952379</v>
      </c>
      <c r="FQ11" s="78">
        <v>23441.37977333333</v>
      </c>
      <c r="FR11" s="78">
        <v>27091.81937714286</v>
      </c>
      <c r="FS11" s="78">
        <v>25808.095577619049</v>
      </c>
      <c r="FT11" s="78">
        <v>36616.34589480437</v>
      </c>
      <c r="FU11" s="78">
        <v>23410.269514696345</v>
      </c>
      <c r="FV11" s="78">
        <v>21683.220369711529</v>
      </c>
      <c r="FW11" s="16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16"/>
      <c r="GI11" s="78">
        <v>10058.96118902351</v>
      </c>
      <c r="GJ11" s="78">
        <v>11552.908210829439</v>
      </c>
      <c r="GK11" s="78">
        <v>11909.716001941395</v>
      </c>
      <c r="GL11" s="78">
        <v>7758.9912396359005</v>
      </c>
      <c r="GM11" s="78">
        <v>7077.5965967616276</v>
      </c>
      <c r="GN11" s="78">
        <v>7311.7094841871967</v>
      </c>
      <c r="GO11" s="78">
        <v>7471.253314502078</v>
      </c>
      <c r="GP11" s="78">
        <v>7564.4648586529411</v>
      </c>
      <c r="GQ11" s="78">
        <v>7120.9953723652679</v>
      </c>
      <c r="GR11" s="78">
        <v>7640.4255827573106</v>
      </c>
      <c r="GS11" s="16"/>
      <c r="GT11" s="78">
        <v>33543.826470094646</v>
      </c>
      <c r="GU11" s="78">
        <v>29297.305768606187</v>
      </c>
      <c r="GV11" s="78">
        <v>27312.249033276872</v>
      </c>
      <c r="GW11" s="78">
        <v>26900.652821510503</v>
      </c>
      <c r="GX11" s="78">
        <v>29484.729226381034</v>
      </c>
      <c r="GY11" s="78">
        <v>30060.544306095238</v>
      </c>
      <c r="GZ11" s="78">
        <v>27219.532265205482</v>
      </c>
      <c r="HA11" s="78">
        <v>28020.840162847169</v>
      </c>
      <c r="HB11" s="78">
        <v>24379.731378405551</v>
      </c>
      <c r="HC11" s="78">
        <v>21209.342908142877</v>
      </c>
      <c r="HD11" s="16"/>
      <c r="HE11" s="78">
        <v>6533.1350000000002</v>
      </c>
      <c r="HF11" s="78">
        <v>5953.6788100000003</v>
      </c>
      <c r="HG11" s="78">
        <v>7895.4570800000001</v>
      </c>
      <c r="HH11" s="78">
        <v>8527.4522199999992</v>
      </c>
      <c r="HI11" s="78">
        <v>8695.0478495238094</v>
      </c>
      <c r="HJ11" s="78">
        <v>9043.2574000000004</v>
      </c>
      <c r="HK11" s="78">
        <v>9221.82998047619</v>
      </c>
      <c r="HL11" s="78">
        <v>9816.251743255516</v>
      </c>
      <c r="HM11" s="78">
        <v>8973.902871799537</v>
      </c>
      <c r="HN11" s="78">
        <v>7204.3586007454323</v>
      </c>
      <c r="HP11" s="146">
        <v>-384.46702960948159</v>
      </c>
      <c r="HQ11" s="146">
        <v>-369.54549291943755</v>
      </c>
      <c r="HR11" s="146">
        <v>-369.37048909371231</v>
      </c>
      <c r="HS11" s="146">
        <v>-555.09322801925487</v>
      </c>
      <c r="HT11" s="146">
        <v>-658.52245580541489</v>
      </c>
      <c r="HU11" s="146">
        <v>-785.28969977921577</v>
      </c>
      <c r="HV11" s="146">
        <v>-822.24333760588968</v>
      </c>
      <c r="HW11" s="146">
        <v>-731.72229911982868</v>
      </c>
      <c r="HX11" s="146">
        <v>-936.40587890447466</v>
      </c>
      <c r="HY11" s="146">
        <v>-1105.7710120100783</v>
      </c>
      <c r="IA11" s="146">
        <v>-1042.7991517723381</v>
      </c>
      <c r="IB11" s="146">
        <v>-1157.8353676309252</v>
      </c>
      <c r="IC11" s="146">
        <v>-1033.1898515948023</v>
      </c>
      <c r="ID11" s="146">
        <v>-1632.5585153516304</v>
      </c>
      <c r="IE11" s="146">
        <v>-1773.2414647603669</v>
      </c>
      <c r="IF11" s="146">
        <v>-888.61224325648516</v>
      </c>
      <c r="IG11" s="146">
        <v>-1276.2851667117579</v>
      </c>
      <c r="IH11" s="146">
        <v>-2044.9386012021018</v>
      </c>
      <c r="II11" s="146">
        <v>-2223.7818849930445</v>
      </c>
      <c r="IJ11" s="146">
        <v>-2379.2902163734452</v>
      </c>
      <c r="IL11" s="146"/>
      <c r="IM11" s="146"/>
      <c r="IN11" s="146"/>
      <c r="IO11" s="146"/>
      <c r="IP11" s="146"/>
      <c r="IQ11" s="146"/>
      <c r="IR11" s="146"/>
      <c r="IS11" s="146"/>
      <c r="IT11" s="146"/>
      <c r="IU11" s="146"/>
      <c r="IW11" s="146">
        <v>-51343.855862749588</v>
      </c>
      <c r="IX11" s="146">
        <v>-49339.935751059362</v>
      </c>
      <c r="IY11" s="146">
        <v>-57580.471881179976</v>
      </c>
      <c r="IZ11" s="146">
        <v>-43296.388142147778</v>
      </c>
      <c r="JA11" s="146">
        <v>-52491.202952052205</v>
      </c>
      <c r="JB11" s="146">
        <v>-73665.781028527446</v>
      </c>
      <c r="JC11" s="146">
        <v>-56456.586713745732</v>
      </c>
      <c r="JD11" s="146">
        <v>-49572.081545754641</v>
      </c>
      <c r="JE11" s="146">
        <v>-50245.688273237916</v>
      </c>
      <c r="JF11" s="146">
        <v>-62159.848470096273</v>
      </c>
      <c r="JH11" s="146">
        <v>-1456.1871409837099</v>
      </c>
      <c r="JI11" s="146">
        <v>-1413.0816872382998</v>
      </c>
      <c r="JJ11" s="146">
        <v>-1412.626460772914</v>
      </c>
      <c r="JK11" s="146">
        <v>-1471.5600056524183</v>
      </c>
      <c r="JL11" s="146">
        <v>-1541.4211904221495</v>
      </c>
      <c r="JM11" s="146">
        <v>-1581.5859384703811</v>
      </c>
      <c r="JN11" s="146">
        <v>-1576.0340595954685</v>
      </c>
      <c r="JO11" s="146">
        <v>-1599.9759620351108</v>
      </c>
      <c r="JP11" s="146">
        <v>-1636.1560537940923</v>
      </c>
      <c r="JQ11" s="146">
        <v>-1660.8056706726181</v>
      </c>
      <c r="JS11" s="146">
        <v>-74.025225232838338</v>
      </c>
      <c r="JT11" s="146">
        <v>-59.496472465623135</v>
      </c>
      <c r="JU11" s="146">
        <v>-62.849618025043483</v>
      </c>
      <c r="JV11" s="146">
        <v>-65.496173138670258</v>
      </c>
      <c r="JW11" s="146">
        <v>-46.629862083319757</v>
      </c>
      <c r="JX11" s="146">
        <v>-49.592230213936624</v>
      </c>
      <c r="JY11" s="146">
        <v>-63.364717047097677</v>
      </c>
      <c r="JZ11" s="146">
        <v>-66.460301789163424</v>
      </c>
      <c r="KA11" s="146">
        <v>-79.322985970540628</v>
      </c>
      <c r="KB11" s="146">
        <v>-77.672748268802394</v>
      </c>
      <c r="KD11" s="146">
        <v>-1764.8560933683486</v>
      </c>
      <c r="KE11" s="146">
        <v>-1715.6503301582025</v>
      </c>
      <c r="KF11" s="146">
        <v>-1711.7748478294359</v>
      </c>
      <c r="KG11" s="146">
        <v>-2183.2164776583322</v>
      </c>
      <c r="KH11" s="146">
        <v>-2562.4523574524842</v>
      </c>
      <c r="KI11" s="146">
        <v>-1922.7799373445764</v>
      </c>
      <c r="KJ11" s="146">
        <v>-2213.2665940090155</v>
      </c>
      <c r="KK11" s="146">
        <v>-2225.9232962426245</v>
      </c>
      <c r="KL11" s="146">
        <v>-2212.6251558782528</v>
      </c>
      <c r="KM11" s="146">
        <v>-4193.2486222402867</v>
      </c>
      <c r="KO11" s="146">
        <v>-251.36903251511421</v>
      </c>
      <c r="KP11" s="146">
        <v>-239.07277729925258</v>
      </c>
      <c r="KQ11" s="146">
        <v>-236.46286530685157</v>
      </c>
      <c r="KR11" s="146">
        <v>-237.57404814617689</v>
      </c>
      <c r="KS11" s="146">
        <v>-240.00205153827878</v>
      </c>
      <c r="KT11" s="146">
        <v>-256.1896299255896</v>
      </c>
      <c r="KU11" s="146">
        <v>-244.9718959321722</v>
      </c>
      <c r="KV11" s="146">
        <v>-262.75087083224435</v>
      </c>
      <c r="KW11" s="146">
        <v>-266.81816583186134</v>
      </c>
      <c r="KX11" s="146">
        <v>-257.20793292228512</v>
      </c>
      <c r="KZ11" s="146">
        <v>-110.29666529965138</v>
      </c>
      <c r="LA11" s="146">
        <v>-78.117298920465075</v>
      </c>
      <c r="LB11" s="146">
        <v>-43.028919493357002</v>
      </c>
      <c r="LC11" s="146">
        <v>-211.74991748369408</v>
      </c>
      <c r="LD11" s="146">
        <v>-388.81125134585295</v>
      </c>
      <c r="LE11" s="146">
        <v>-307.01061299412117</v>
      </c>
      <c r="LF11" s="146">
        <v>-450.31519371719372</v>
      </c>
      <c r="LG11" s="146">
        <v>-305.6406879602273</v>
      </c>
      <c r="LH11" s="146">
        <v>-257.37914144463014</v>
      </c>
      <c r="LI11" s="146">
        <v>-1217.7837324819379</v>
      </c>
      <c r="LK11" s="146">
        <v>-0.36450453055150117</v>
      </c>
      <c r="LL11" s="146">
        <v>0</v>
      </c>
      <c r="LM11" s="146">
        <v>0</v>
      </c>
      <c r="LN11" s="146">
        <v>-11.952184776250308</v>
      </c>
      <c r="LO11" s="146">
        <v>-2.466585632690915</v>
      </c>
      <c r="LP11" s="146">
        <v>0</v>
      </c>
      <c r="LQ11" s="146">
        <v>-15.217126244862635</v>
      </c>
      <c r="LR11" s="146">
        <v>-17.588690061047949</v>
      </c>
      <c r="LS11" s="146">
        <v>-5.462107492149479</v>
      </c>
      <c r="LT11" s="146">
        <v>-86.151072632766997</v>
      </c>
    </row>
    <row r="12" spans="1:332" x14ac:dyDescent="0.25">
      <c r="A12" s="16">
        <v>10</v>
      </c>
      <c r="B12" s="67" t="s">
        <v>5</v>
      </c>
      <c r="C12" s="16">
        <f t="shared" si="30"/>
        <v>10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1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16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16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16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16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16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16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16"/>
      <c r="CN12" s="79">
        <v>0</v>
      </c>
      <c r="CO12" s="79">
        <v>0</v>
      </c>
      <c r="CP12" s="79">
        <v>0</v>
      </c>
      <c r="CQ12" s="79">
        <v>0</v>
      </c>
      <c r="CR12" s="79">
        <v>0</v>
      </c>
      <c r="CS12" s="79">
        <v>0</v>
      </c>
      <c r="CT12" s="79">
        <v>0</v>
      </c>
      <c r="CU12" s="79">
        <v>0</v>
      </c>
      <c r="CV12" s="79">
        <v>0</v>
      </c>
      <c r="CW12" s="79">
        <v>0</v>
      </c>
      <c r="CX12" s="16"/>
      <c r="CY12" s="79">
        <v>0</v>
      </c>
      <c r="CZ12" s="79">
        <v>0</v>
      </c>
      <c r="DA12" s="79">
        <v>0</v>
      </c>
      <c r="DB12" s="79">
        <v>0</v>
      </c>
      <c r="DC12" s="79">
        <v>0</v>
      </c>
      <c r="DD12" s="79">
        <v>0</v>
      </c>
      <c r="DE12" s="79">
        <v>0</v>
      </c>
      <c r="DF12" s="79">
        <v>0</v>
      </c>
      <c r="DG12" s="79">
        <v>0</v>
      </c>
      <c r="DH12" s="79">
        <v>0</v>
      </c>
      <c r="DI12" s="16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16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16"/>
      <c r="EF12" s="79">
        <v>0</v>
      </c>
      <c r="EG12" s="79">
        <v>0</v>
      </c>
      <c r="EH12" s="79">
        <v>0</v>
      </c>
      <c r="EI12" s="79">
        <v>0</v>
      </c>
      <c r="EJ12" s="79">
        <v>0</v>
      </c>
      <c r="EK12" s="79">
        <v>0</v>
      </c>
      <c r="EL12" s="79">
        <v>0</v>
      </c>
      <c r="EM12" s="79">
        <v>0</v>
      </c>
      <c r="EN12" s="79">
        <v>0</v>
      </c>
      <c r="EO12" s="79">
        <v>0</v>
      </c>
      <c r="EP12" s="16"/>
      <c r="EQ12" s="79">
        <v>42557.891765789966</v>
      </c>
      <c r="ER12" s="79">
        <v>44241.981627730107</v>
      </c>
      <c r="ES12" s="79">
        <v>46160.882809270028</v>
      </c>
      <c r="ET12" s="79">
        <v>40837.366031699938</v>
      </c>
      <c r="EU12" s="79">
        <v>40557.462626440007</v>
      </c>
      <c r="EV12" s="79">
        <v>48427.478134560108</v>
      </c>
      <c r="EW12" s="79">
        <v>47581.709764190062</v>
      </c>
      <c r="EX12" s="79">
        <v>44362.790073429867</v>
      </c>
      <c r="EY12" s="79">
        <v>44741.963397739913</v>
      </c>
      <c r="EZ12" s="79">
        <v>44681.902367079791</v>
      </c>
      <c r="FA12" s="16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16"/>
      <c r="FM12" s="79">
        <v>0</v>
      </c>
      <c r="FN12" s="79">
        <v>0</v>
      </c>
      <c r="FO12" s="79">
        <v>0</v>
      </c>
      <c r="FP12" s="79">
        <v>0</v>
      </c>
      <c r="FQ12" s="79">
        <v>0</v>
      </c>
      <c r="FR12" s="79">
        <v>0</v>
      </c>
      <c r="FS12" s="79">
        <v>0</v>
      </c>
      <c r="FT12" s="79">
        <v>0</v>
      </c>
      <c r="FU12" s="79">
        <v>0</v>
      </c>
      <c r="FV12" s="79">
        <v>0</v>
      </c>
      <c r="FW12" s="16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16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16"/>
      <c r="GT12" s="79">
        <v>0</v>
      </c>
      <c r="GU12" s="79">
        <v>0</v>
      </c>
      <c r="GV12" s="79">
        <v>0</v>
      </c>
      <c r="GW12" s="79">
        <v>0</v>
      </c>
      <c r="GX12" s="79">
        <v>0</v>
      </c>
      <c r="GY12" s="79">
        <v>0</v>
      </c>
      <c r="GZ12" s="79">
        <v>0</v>
      </c>
      <c r="HA12" s="79">
        <v>0</v>
      </c>
      <c r="HB12" s="79">
        <v>0</v>
      </c>
      <c r="HC12" s="79">
        <v>0</v>
      </c>
      <c r="HD12" s="16"/>
      <c r="HE12" s="79">
        <v>0</v>
      </c>
      <c r="HF12" s="79">
        <v>0</v>
      </c>
      <c r="HG12" s="79">
        <v>0</v>
      </c>
      <c r="HH12" s="79">
        <v>0</v>
      </c>
      <c r="HI12" s="79">
        <v>0</v>
      </c>
      <c r="HJ12" s="79">
        <v>0</v>
      </c>
      <c r="HK12" s="79">
        <v>0</v>
      </c>
      <c r="HL12" s="79">
        <v>0</v>
      </c>
      <c r="HM12" s="79">
        <v>0</v>
      </c>
      <c r="HN12" s="79">
        <v>0</v>
      </c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L12" s="145"/>
      <c r="IM12" s="145"/>
      <c r="IN12" s="145"/>
      <c r="IO12" s="145"/>
      <c r="IP12" s="145"/>
      <c r="IQ12" s="145"/>
      <c r="IR12" s="145"/>
      <c r="IS12" s="145"/>
      <c r="IT12" s="145"/>
      <c r="IU12" s="145"/>
      <c r="IW12" s="145">
        <v>-51124.251500000006</v>
      </c>
      <c r="IX12" s="145">
        <v>-49147.057200000003</v>
      </c>
      <c r="IY12" s="145">
        <v>-57389.378600000004</v>
      </c>
      <c r="IZ12" s="145">
        <v>-43139.016300000003</v>
      </c>
      <c r="JA12" s="145">
        <v>-52304.5553</v>
      </c>
      <c r="JB12" s="145">
        <v>-73509.472200000004</v>
      </c>
      <c r="JC12" s="145">
        <v>-56324.366800000003</v>
      </c>
      <c r="JD12" s="145">
        <v>-49451.111599999997</v>
      </c>
      <c r="JE12" s="145">
        <v>-50107.090699999993</v>
      </c>
      <c r="JF12" s="145">
        <v>-62009.169399999992</v>
      </c>
      <c r="JH12" s="145"/>
      <c r="JI12" s="145"/>
      <c r="JJ12" s="145"/>
      <c r="JK12" s="145"/>
      <c r="JL12" s="145"/>
      <c r="JM12" s="145"/>
      <c r="JN12" s="145"/>
      <c r="JO12" s="145"/>
      <c r="JP12" s="145"/>
      <c r="JQ12" s="145"/>
      <c r="JS12" s="145"/>
      <c r="JT12" s="145"/>
      <c r="JU12" s="145"/>
      <c r="JV12" s="145"/>
      <c r="JW12" s="145"/>
      <c r="JX12" s="145"/>
      <c r="JY12" s="145"/>
      <c r="JZ12" s="145"/>
      <c r="KA12" s="145"/>
      <c r="KB12" s="145"/>
      <c r="KD12" s="145"/>
      <c r="KE12" s="145"/>
      <c r="KF12" s="145"/>
      <c r="KG12" s="145"/>
      <c r="KH12" s="145"/>
      <c r="KI12" s="145"/>
      <c r="KJ12" s="145"/>
      <c r="KK12" s="145"/>
      <c r="KL12" s="145"/>
      <c r="KM12" s="145"/>
      <c r="KO12" s="145"/>
      <c r="KP12" s="145"/>
      <c r="KQ12" s="145"/>
      <c r="KR12" s="145"/>
      <c r="KS12" s="145"/>
      <c r="KT12" s="145"/>
      <c r="KU12" s="145"/>
      <c r="KV12" s="145"/>
      <c r="KW12" s="145"/>
      <c r="KX12" s="145"/>
      <c r="KZ12" s="145"/>
      <c r="LA12" s="145"/>
      <c r="LB12" s="145"/>
      <c r="LC12" s="145"/>
      <c r="LD12" s="145"/>
      <c r="LE12" s="145"/>
      <c r="LF12" s="145"/>
      <c r="LG12" s="145"/>
      <c r="LH12" s="145"/>
      <c r="LI12" s="145"/>
      <c r="LK12" s="145"/>
      <c r="LL12" s="145"/>
      <c r="LM12" s="145"/>
      <c r="LN12" s="145"/>
      <c r="LO12" s="145"/>
      <c r="LP12" s="145"/>
      <c r="LQ12" s="145"/>
      <c r="LR12" s="145"/>
      <c r="LS12" s="145"/>
      <c r="LT12" s="145"/>
    </row>
    <row r="13" spans="1:332" x14ac:dyDescent="0.25">
      <c r="A13" s="16">
        <v>11</v>
      </c>
      <c r="B13" s="68" t="s">
        <v>6</v>
      </c>
      <c r="C13" s="16">
        <f t="shared" si="30"/>
        <v>11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6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6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6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6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6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6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6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6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6"/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6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6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6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6"/>
      <c r="EQ13" s="18">
        <v>9625.1131750599998</v>
      </c>
      <c r="ER13" s="18">
        <v>9261.532569949999</v>
      </c>
      <c r="ES13" s="18">
        <v>8128.3062375500012</v>
      </c>
      <c r="ET13" s="18">
        <v>14964.392811880001</v>
      </c>
      <c r="EU13" s="18">
        <v>16068.818044170001</v>
      </c>
      <c r="EV13" s="18">
        <v>9830.567370200004</v>
      </c>
      <c r="EW13" s="18">
        <v>12005.648070190004</v>
      </c>
      <c r="EX13" s="18">
        <v>17424.188179910012</v>
      </c>
      <c r="EY13" s="18">
        <v>19043.641560130007</v>
      </c>
      <c r="EZ13" s="18">
        <v>21272.006989630008</v>
      </c>
      <c r="FA13" s="16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6"/>
      <c r="FM13" s="18">
        <v>0</v>
      </c>
      <c r="FN13" s="18">
        <v>0</v>
      </c>
      <c r="FO13" s="18">
        <v>0</v>
      </c>
      <c r="FP13" s="18">
        <v>0</v>
      </c>
      <c r="FQ13" s="18">
        <v>0</v>
      </c>
      <c r="FR13" s="18">
        <v>0</v>
      </c>
      <c r="FS13" s="18">
        <v>0</v>
      </c>
      <c r="FT13" s="18">
        <v>0</v>
      </c>
      <c r="FU13" s="18">
        <v>0</v>
      </c>
      <c r="FV13" s="18">
        <v>0</v>
      </c>
      <c r="FW13" s="16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6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6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6"/>
      <c r="HE13" s="18">
        <v>0</v>
      </c>
      <c r="HF13" s="18">
        <v>0</v>
      </c>
      <c r="HG13" s="18">
        <v>0</v>
      </c>
      <c r="HH13" s="18">
        <v>0</v>
      </c>
      <c r="HI13" s="18">
        <v>0</v>
      </c>
      <c r="HJ13" s="18">
        <v>0</v>
      </c>
      <c r="HK13" s="18">
        <v>0</v>
      </c>
      <c r="HL13" s="18">
        <v>0</v>
      </c>
      <c r="HM13" s="18">
        <v>0</v>
      </c>
      <c r="HN13" s="18">
        <v>0</v>
      </c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IA13" s="137">
        <v>-808.33675286883476</v>
      </c>
      <c r="IB13" s="137">
        <v>-930.70598408444903</v>
      </c>
      <c r="IC13" s="137">
        <v>-808.84666574762866</v>
      </c>
      <c r="ID13" s="137">
        <v>-1361.2946510185175</v>
      </c>
      <c r="IE13" s="137">
        <v>-1443.9936099817785</v>
      </c>
      <c r="IF13" s="137">
        <v>-614.42567426655899</v>
      </c>
      <c r="IG13" s="137">
        <v>-986.62742383109878</v>
      </c>
      <c r="IH13" s="137">
        <v>-1834.862706354711</v>
      </c>
      <c r="II13" s="137">
        <v>-1953.9991920495647</v>
      </c>
      <c r="IJ13" s="137">
        <v>-2144.3237513150852</v>
      </c>
      <c r="IL13" s="137">
        <v>-71044.41715523797</v>
      </c>
      <c r="IM13" s="137">
        <v>-59324.521933914337</v>
      </c>
      <c r="IN13" s="137">
        <v>-51352.343589105367</v>
      </c>
      <c r="IO13" s="137">
        <v>-96871.964679146578</v>
      </c>
      <c r="IP13" s="137">
        <v>-106783.87915982715</v>
      </c>
      <c r="IQ13" s="137">
        <v>-74575.380034526985</v>
      </c>
      <c r="IR13" s="137">
        <v>-79180.989705394109</v>
      </c>
      <c r="IS13" s="137">
        <v>-102651.33164751642</v>
      </c>
      <c r="IT13" s="137">
        <v>-115267.75179634274</v>
      </c>
      <c r="IU13" s="137">
        <v>-113446.17425847924</v>
      </c>
      <c r="IW13" s="137"/>
      <c r="IX13" s="137"/>
      <c r="IY13" s="137"/>
      <c r="IZ13" s="137"/>
      <c r="JA13" s="137"/>
      <c r="JB13" s="137"/>
      <c r="JC13" s="137"/>
      <c r="JD13" s="137"/>
      <c r="JE13" s="137"/>
      <c r="JF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D13" s="137">
        <v>-1.0815810371472854</v>
      </c>
      <c r="KE13" s="137">
        <v>-4.0863466243264694</v>
      </c>
      <c r="KF13" s="137">
        <v>-0.76224729736599439</v>
      </c>
      <c r="KG13" s="137">
        <v>-400.82192253107416</v>
      </c>
      <c r="KH13" s="137">
        <v>-695.43998526712858</v>
      </c>
      <c r="KI13" s="137">
        <v>-7.1189011874882819</v>
      </c>
      <c r="KJ13" s="137">
        <v>-304.33014851718019</v>
      </c>
      <c r="KK13" s="137">
        <v>-287.98775021537637</v>
      </c>
      <c r="KL13" s="137">
        <v>-230.86727280221993</v>
      </c>
      <c r="KM13" s="137">
        <v>-2181.6344351457305</v>
      </c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Z13" s="137">
        <v>-110.29666529965138</v>
      </c>
      <c r="LA13" s="137">
        <v>-78.117298920465075</v>
      </c>
      <c r="LB13" s="137">
        <v>-43.028919493357002</v>
      </c>
      <c r="LC13" s="137">
        <v>-211.74991748369408</v>
      </c>
      <c r="LD13" s="137">
        <v>-388.81125134585295</v>
      </c>
      <c r="LE13" s="137">
        <v>-307.01061299412117</v>
      </c>
      <c r="LF13" s="137">
        <v>-450.31519371719372</v>
      </c>
      <c r="LG13" s="137">
        <v>-305.6406879602273</v>
      </c>
      <c r="LH13" s="137">
        <v>-257.37914144463014</v>
      </c>
      <c r="LI13" s="137">
        <v>-1217.7837324819379</v>
      </c>
      <c r="LK13" s="137">
        <v>-0.36450453055150117</v>
      </c>
      <c r="LL13" s="137">
        <v>0</v>
      </c>
      <c r="LM13" s="137">
        <v>0</v>
      </c>
      <c r="LN13" s="137">
        <v>-11.952184776250308</v>
      </c>
      <c r="LO13" s="137">
        <v>-2.466585632690915</v>
      </c>
      <c r="LP13" s="137">
        <v>0</v>
      </c>
      <c r="LQ13" s="137">
        <v>-15.217126244862635</v>
      </c>
      <c r="LR13" s="137">
        <v>-17.588690061047949</v>
      </c>
      <c r="LS13" s="137">
        <v>-5.462107492149479</v>
      </c>
      <c r="LT13" s="137">
        <v>-86.151072632766997</v>
      </c>
    </row>
    <row r="14" spans="1:332" x14ac:dyDescent="0.25">
      <c r="A14" s="16">
        <v>12</v>
      </c>
      <c r="B14" s="67" t="s">
        <v>25</v>
      </c>
      <c r="C14" s="16">
        <f t="shared" si="30"/>
        <v>12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16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16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16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16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16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16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16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16"/>
      <c r="CN14" s="79">
        <v>0</v>
      </c>
      <c r="CO14" s="79">
        <v>0</v>
      </c>
      <c r="CP14" s="79">
        <v>0</v>
      </c>
      <c r="CQ14" s="79">
        <v>0</v>
      </c>
      <c r="CR14" s="79">
        <v>0</v>
      </c>
      <c r="CS14" s="79">
        <v>0</v>
      </c>
      <c r="CT14" s="79">
        <v>0</v>
      </c>
      <c r="CU14" s="79">
        <v>0</v>
      </c>
      <c r="CV14" s="79">
        <v>0</v>
      </c>
      <c r="CW14" s="79">
        <v>0</v>
      </c>
      <c r="CX14" s="16"/>
      <c r="CY14" s="79">
        <v>0</v>
      </c>
      <c r="CZ14" s="79">
        <v>0</v>
      </c>
      <c r="DA14" s="79">
        <v>0</v>
      </c>
      <c r="DB14" s="79">
        <v>0</v>
      </c>
      <c r="DC14" s="79">
        <v>0</v>
      </c>
      <c r="DD14" s="79">
        <v>0</v>
      </c>
      <c r="DE14" s="79">
        <v>0</v>
      </c>
      <c r="DF14" s="79">
        <v>0</v>
      </c>
      <c r="DG14" s="79">
        <v>0</v>
      </c>
      <c r="DH14" s="79">
        <v>0</v>
      </c>
      <c r="DI14" s="16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16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16"/>
      <c r="EF14" s="79">
        <v>0</v>
      </c>
      <c r="EG14" s="79">
        <v>0</v>
      </c>
      <c r="EH14" s="79">
        <v>0</v>
      </c>
      <c r="EI14" s="79">
        <v>0</v>
      </c>
      <c r="EJ14" s="79">
        <v>0</v>
      </c>
      <c r="EK14" s="79">
        <v>0</v>
      </c>
      <c r="EL14" s="79">
        <v>0</v>
      </c>
      <c r="EM14" s="79">
        <v>0</v>
      </c>
      <c r="EN14" s="79">
        <v>0</v>
      </c>
      <c r="EO14" s="79">
        <v>0</v>
      </c>
      <c r="EP14" s="16"/>
      <c r="EQ14" s="79">
        <v>62.981392789999731</v>
      </c>
      <c r="ER14" s="79">
        <v>49.890974919999749</v>
      </c>
      <c r="ES14" s="79">
        <v>53.918166709999703</v>
      </c>
      <c r="ET14" s="79">
        <v>57.707814029999689</v>
      </c>
      <c r="EU14" s="79">
        <v>38.569919909999719</v>
      </c>
      <c r="EV14" s="79">
        <v>41.27194457999969</v>
      </c>
      <c r="EW14" s="79">
        <v>54.854711329999716</v>
      </c>
      <c r="EX14" s="79">
        <v>57.62480259999969</v>
      </c>
      <c r="EY14" s="79">
        <v>70.230297880000009</v>
      </c>
      <c r="EZ14" s="79">
        <v>68.377448309999991</v>
      </c>
      <c r="FA14" s="16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16"/>
      <c r="FM14" s="79">
        <v>0</v>
      </c>
      <c r="FN14" s="79">
        <v>0</v>
      </c>
      <c r="FO14" s="79">
        <v>0</v>
      </c>
      <c r="FP14" s="79">
        <v>0</v>
      </c>
      <c r="FQ14" s="79">
        <v>0</v>
      </c>
      <c r="FR14" s="79">
        <v>0</v>
      </c>
      <c r="FS14" s="79">
        <v>0</v>
      </c>
      <c r="FT14" s="79">
        <v>0</v>
      </c>
      <c r="FU14" s="79">
        <v>0</v>
      </c>
      <c r="FV14" s="79">
        <v>0</v>
      </c>
      <c r="FW14" s="16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16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16"/>
      <c r="GT14" s="79">
        <v>0</v>
      </c>
      <c r="GU14" s="79">
        <v>0</v>
      </c>
      <c r="GV14" s="79">
        <v>0</v>
      </c>
      <c r="GW14" s="79">
        <v>0</v>
      </c>
      <c r="GX14" s="79">
        <v>0</v>
      </c>
      <c r="GY14" s="79">
        <v>0</v>
      </c>
      <c r="GZ14" s="79">
        <v>0</v>
      </c>
      <c r="HA14" s="79">
        <v>0</v>
      </c>
      <c r="HB14" s="79">
        <v>0</v>
      </c>
      <c r="HC14" s="79">
        <v>0</v>
      </c>
      <c r="HD14" s="16"/>
      <c r="HE14" s="79">
        <v>0</v>
      </c>
      <c r="HF14" s="79">
        <v>0</v>
      </c>
      <c r="HG14" s="79">
        <v>0</v>
      </c>
      <c r="HH14" s="79">
        <v>0</v>
      </c>
      <c r="HI14" s="79">
        <v>0</v>
      </c>
      <c r="HJ14" s="79">
        <v>0</v>
      </c>
      <c r="HK14" s="79">
        <v>0</v>
      </c>
      <c r="HL14" s="79">
        <v>0</v>
      </c>
      <c r="HM14" s="79">
        <v>0</v>
      </c>
      <c r="HN14" s="79">
        <v>0</v>
      </c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L14" s="145"/>
      <c r="IM14" s="145"/>
      <c r="IN14" s="145"/>
      <c r="IO14" s="145"/>
      <c r="IP14" s="145"/>
      <c r="IQ14" s="145"/>
      <c r="IR14" s="145"/>
      <c r="IS14" s="145"/>
      <c r="IT14" s="145"/>
      <c r="IU14" s="145"/>
      <c r="IW14" s="145"/>
      <c r="IX14" s="145"/>
      <c r="IY14" s="145"/>
      <c r="IZ14" s="145"/>
      <c r="JA14" s="145"/>
      <c r="JB14" s="145"/>
      <c r="JC14" s="145"/>
      <c r="JD14" s="145"/>
      <c r="JE14" s="145"/>
      <c r="JF14" s="145"/>
      <c r="JH14" s="145"/>
      <c r="JI14" s="145"/>
      <c r="JJ14" s="145"/>
      <c r="JK14" s="145"/>
      <c r="JL14" s="145"/>
      <c r="JM14" s="145"/>
      <c r="JN14" s="145"/>
      <c r="JO14" s="145"/>
      <c r="JP14" s="145"/>
      <c r="JQ14" s="145"/>
      <c r="JS14" s="145">
        <v>-62.981392789999738</v>
      </c>
      <c r="JT14" s="145">
        <v>-49.890974919999742</v>
      </c>
      <c r="JU14" s="145">
        <v>-53.91816670999971</v>
      </c>
      <c r="JV14" s="145">
        <v>-57.707814029999703</v>
      </c>
      <c r="JW14" s="145">
        <v>-38.569919909999712</v>
      </c>
      <c r="JX14" s="145">
        <v>-41.271944579999705</v>
      </c>
      <c r="JY14" s="145">
        <v>-54.854711329999716</v>
      </c>
      <c r="JZ14" s="145">
        <v>-57.62480259999969</v>
      </c>
      <c r="KA14" s="145">
        <v>-70.230297880000009</v>
      </c>
      <c r="KB14" s="145">
        <v>-68.377448310000005</v>
      </c>
      <c r="KD14" s="145"/>
      <c r="KE14" s="145"/>
      <c r="KF14" s="145"/>
      <c r="KG14" s="145"/>
      <c r="KH14" s="145"/>
      <c r="KI14" s="145"/>
      <c r="KJ14" s="145"/>
      <c r="KK14" s="145"/>
      <c r="KL14" s="145"/>
      <c r="KM14" s="145"/>
      <c r="KO14" s="145"/>
      <c r="KP14" s="145"/>
      <c r="KQ14" s="145"/>
      <c r="KR14" s="145"/>
      <c r="KS14" s="145"/>
      <c r="KT14" s="145"/>
      <c r="KU14" s="145"/>
      <c r="KV14" s="145"/>
      <c r="KW14" s="145"/>
      <c r="KX14" s="145"/>
      <c r="KZ14" s="145"/>
      <c r="LA14" s="145"/>
      <c r="LB14" s="145"/>
      <c r="LC14" s="145"/>
      <c r="LD14" s="145"/>
      <c r="LE14" s="145"/>
      <c r="LF14" s="145"/>
      <c r="LG14" s="145"/>
      <c r="LH14" s="145"/>
      <c r="LI14" s="145"/>
      <c r="LK14" s="145"/>
      <c r="LL14" s="145"/>
      <c r="LM14" s="145"/>
      <c r="LN14" s="145"/>
      <c r="LO14" s="145"/>
      <c r="LP14" s="145"/>
      <c r="LQ14" s="145"/>
      <c r="LR14" s="145"/>
      <c r="LS14" s="145"/>
      <c r="LT14" s="145"/>
    </row>
    <row r="15" spans="1:332" x14ac:dyDescent="0.25">
      <c r="A15" s="16">
        <v>13</v>
      </c>
      <c r="B15" s="68" t="s">
        <v>24</v>
      </c>
      <c r="C15" s="16">
        <f t="shared" si="30"/>
        <v>13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6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6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6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6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6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6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6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6"/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6"/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6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6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6"/>
      <c r="EF15" s="18">
        <v>0</v>
      </c>
      <c r="EG15" s="18">
        <v>0</v>
      </c>
      <c r="EH15" s="18">
        <v>0</v>
      </c>
      <c r="EI15" s="18">
        <v>0</v>
      </c>
      <c r="EJ15" s="18">
        <v>0</v>
      </c>
      <c r="EK15" s="18">
        <v>0</v>
      </c>
      <c r="EL15" s="18">
        <v>0</v>
      </c>
      <c r="EM15" s="18">
        <v>0</v>
      </c>
      <c r="EN15" s="18">
        <v>0</v>
      </c>
      <c r="EO15" s="18">
        <v>0</v>
      </c>
      <c r="EP15" s="16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6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6"/>
      <c r="FM15" s="18">
        <v>0</v>
      </c>
      <c r="FN15" s="18">
        <v>0</v>
      </c>
      <c r="FO15" s="18">
        <v>0</v>
      </c>
      <c r="FP15" s="18">
        <v>0</v>
      </c>
      <c r="FQ15" s="18">
        <v>0</v>
      </c>
      <c r="FR15" s="18">
        <v>0</v>
      </c>
      <c r="FS15" s="18">
        <v>0</v>
      </c>
      <c r="FT15" s="18">
        <v>0</v>
      </c>
      <c r="FU15" s="18">
        <v>0</v>
      </c>
      <c r="FV15" s="18">
        <v>0</v>
      </c>
      <c r="FW15" s="16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6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6"/>
      <c r="GT15" s="18">
        <v>0</v>
      </c>
      <c r="GU15" s="18">
        <v>0</v>
      </c>
      <c r="GV15" s="18">
        <v>0</v>
      </c>
      <c r="GW15" s="18">
        <v>0</v>
      </c>
      <c r="GX15" s="18">
        <v>0</v>
      </c>
      <c r="GY15" s="18">
        <v>0</v>
      </c>
      <c r="GZ15" s="18">
        <v>0</v>
      </c>
      <c r="HA15" s="18">
        <v>0</v>
      </c>
      <c r="HB15" s="18">
        <v>0</v>
      </c>
      <c r="HC15" s="18">
        <v>0</v>
      </c>
      <c r="HD15" s="16"/>
      <c r="HE15" s="18">
        <v>0</v>
      </c>
      <c r="HF15" s="18">
        <v>0</v>
      </c>
      <c r="HG15" s="18">
        <v>0</v>
      </c>
      <c r="HH15" s="18">
        <v>0</v>
      </c>
      <c r="HI15" s="18">
        <v>0</v>
      </c>
      <c r="HJ15" s="18">
        <v>0</v>
      </c>
      <c r="HK15" s="18">
        <v>0</v>
      </c>
      <c r="HL15" s="18">
        <v>0</v>
      </c>
      <c r="HM15" s="18">
        <v>0</v>
      </c>
      <c r="HN15" s="18">
        <v>0</v>
      </c>
      <c r="HP15" s="137"/>
      <c r="HQ15" s="137"/>
      <c r="HR15" s="137"/>
      <c r="HS15" s="137"/>
      <c r="HT15" s="137"/>
      <c r="HU15" s="137"/>
      <c r="HV15" s="137"/>
      <c r="HW15" s="137"/>
      <c r="HX15" s="137"/>
      <c r="HY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</row>
    <row r="16" spans="1:332" x14ac:dyDescent="0.25">
      <c r="A16" s="16">
        <v>14</v>
      </c>
      <c r="B16" s="67" t="s">
        <v>123</v>
      </c>
      <c r="C16" s="16">
        <f t="shared" si="30"/>
        <v>14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6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16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16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16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16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16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16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16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16"/>
      <c r="CY16" s="79">
        <v>0</v>
      </c>
      <c r="CZ16" s="79">
        <v>0</v>
      </c>
      <c r="DA16" s="79">
        <v>0</v>
      </c>
      <c r="DB16" s="79">
        <v>0</v>
      </c>
      <c r="DC16" s="79">
        <v>0</v>
      </c>
      <c r="DD16" s="79">
        <v>0</v>
      </c>
      <c r="DE16" s="79">
        <v>0</v>
      </c>
      <c r="DF16" s="79">
        <v>0</v>
      </c>
      <c r="DG16" s="79">
        <v>0</v>
      </c>
      <c r="DH16" s="79">
        <v>0</v>
      </c>
      <c r="DI16" s="16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16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16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16"/>
      <c r="EQ16" s="79">
        <v>94.061992180000004</v>
      </c>
      <c r="ER16" s="79">
        <v>72.601915669999997</v>
      </c>
      <c r="ES16" s="79">
        <v>51.890742559999879</v>
      </c>
      <c r="ET16" s="79">
        <v>106.15914510999976</v>
      </c>
      <c r="EU16" s="79">
        <v>220.44912682999816</v>
      </c>
      <c r="EV16" s="79">
        <v>316.86910102999769</v>
      </c>
      <c r="EW16" s="79">
        <v>346.64693330999751</v>
      </c>
      <c r="EX16" s="79">
        <v>351.98436355999775</v>
      </c>
      <c r="EY16" s="79">
        <v>472.01963518000025</v>
      </c>
      <c r="EZ16" s="79">
        <v>526.18712602000016</v>
      </c>
      <c r="FA16" s="16"/>
      <c r="FB16" s="79">
        <v>6927.7710930981029</v>
      </c>
      <c r="FC16" s="79">
        <v>6995.0963755550292</v>
      </c>
      <c r="FD16" s="79">
        <v>7046.5758061644528</v>
      </c>
      <c r="FE16" s="79">
        <v>7387.2330687486901</v>
      </c>
      <c r="FF16" s="79">
        <v>7880.0426708615196</v>
      </c>
      <c r="FG16" s="79">
        <v>7724.8665176851109</v>
      </c>
      <c r="FH16" s="79">
        <v>7811.7766373878176</v>
      </c>
      <c r="FI16" s="79">
        <v>7788.0740303772054</v>
      </c>
      <c r="FJ16" s="79">
        <v>8528.5144319517749</v>
      </c>
      <c r="FK16" s="79">
        <v>8631.6254777149479</v>
      </c>
      <c r="FL16" s="16"/>
      <c r="FM16" s="79">
        <v>0</v>
      </c>
      <c r="FN16" s="79">
        <v>0</v>
      </c>
      <c r="FO16" s="79">
        <v>0</v>
      </c>
      <c r="FP16" s="79">
        <v>0</v>
      </c>
      <c r="FQ16" s="79">
        <v>0</v>
      </c>
      <c r="FR16" s="79">
        <v>0</v>
      </c>
      <c r="FS16" s="79">
        <v>0</v>
      </c>
      <c r="FT16" s="79">
        <v>0</v>
      </c>
      <c r="FU16" s="79">
        <v>0</v>
      </c>
      <c r="FV16" s="79">
        <v>0</v>
      </c>
      <c r="FW16" s="16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16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16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16"/>
      <c r="HE16" s="79">
        <v>0</v>
      </c>
      <c r="HF16" s="79">
        <v>0</v>
      </c>
      <c r="HG16" s="79">
        <v>0</v>
      </c>
      <c r="HH16" s="79">
        <v>0</v>
      </c>
      <c r="HI16" s="79">
        <v>0</v>
      </c>
      <c r="HJ16" s="79">
        <v>0</v>
      </c>
      <c r="HK16" s="79">
        <v>0</v>
      </c>
      <c r="HL16" s="79">
        <v>0</v>
      </c>
      <c r="HM16" s="79">
        <v>0</v>
      </c>
      <c r="HN16" s="79">
        <v>0</v>
      </c>
      <c r="HP16" s="145">
        <v>-384.46702960948159</v>
      </c>
      <c r="HQ16" s="145">
        <v>-369.54549291943755</v>
      </c>
      <c r="HR16" s="145">
        <v>-369.37048909371231</v>
      </c>
      <c r="HS16" s="145">
        <v>-555.09322801925487</v>
      </c>
      <c r="HT16" s="145">
        <v>-658.52245580541489</v>
      </c>
      <c r="HU16" s="145">
        <v>-785.28969977921577</v>
      </c>
      <c r="HV16" s="145">
        <v>-822.24333760588968</v>
      </c>
      <c r="HW16" s="145">
        <v>-731.72229911982868</v>
      </c>
      <c r="HX16" s="145">
        <v>-936.40587890447466</v>
      </c>
      <c r="HY16" s="145">
        <v>-1105.7710120100783</v>
      </c>
      <c r="IA16" s="145">
        <v>-234.4623989035033</v>
      </c>
      <c r="IB16" s="145">
        <v>-227.12938354647613</v>
      </c>
      <c r="IC16" s="145">
        <v>-224.34318584717366</v>
      </c>
      <c r="ID16" s="145">
        <v>-271.26386433311279</v>
      </c>
      <c r="IE16" s="145">
        <v>-329.24785477858825</v>
      </c>
      <c r="IF16" s="145">
        <v>-274.18656898992617</v>
      </c>
      <c r="IG16" s="145">
        <v>-289.65774288065916</v>
      </c>
      <c r="IH16" s="145">
        <v>-210.07589484739086</v>
      </c>
      <c r="II16" s="145">
        <v>-269.78269294347979</v>
      </c>
      <c r="IJ16" s="145">
        <v>-234.96646505835989</v>
      </c>
      <c r="IL16" s="145">
        <v>-34884.91247429137</v>
      </c>
      <c r="IM16" s="145">
        <v>-34282.337371442045</v>
      </c>
      <c r="IN16" s="145">
        <v>-34519.336114715421</v>
      </c>
      <c r="IO16" s="145">
        <v>-37324.535161406093</v>
      </c>
      <c r="IP16" s="145">
        <v>-41725.760537677881</v>
      </c>
      <c r="IQ16" s="145">
        <v>-40761.910408993688</v>
      </c>
      <c r="IR16" s="145">
        <v>-40249.549427654521</v>
      </c>
      <c r="IS16" s="145">
        <v>-36498.088282444485</v>
      </c>
      <c r="IT16" s="145">
        <v>-39882.066626464897</v>
      </c>
      <c r="IU16" s="145">
        <v>-38745.791917304785</v>
      </c>
      <c r="IW16" s="145">
        <v>-219.60436274957894</v>
      </c>
      <c r="IX16" s="145">
        <v>-192.87855105936151</v>
      </c>
      <c r="IY16" s="145">
        <v>-191.09328117997393</v>
      </c>
      <c r="IZ16" s="145">
        <v>-157.37184214777469</v>
      </c>
      <c r="JA16" s="145">
        <v>-186.647652052208</v>
      </c>
      <c r="JB16" s="145">
        <v>-156.30882852744119</v>
      </c>
      <c r="JC16" s="145">
        <v>-132.2199137457265</v>
      </c>
      <c r="JD16" s="145">
        <v>-120.96994575464426</v>
      </c>
      <c r="JE16" s="145">
        <v>-138.59757323792167</v>
      </c>
      <c r="JF16" s="145">
        <v>-150.67907009628155</v>
      </c>
      <c r="JH16" s="145">
        <f>JH38</f>
        <v>-1703.578</v>
      </c>
      <c r="JI16" s="145">
        <f t="shared" ref="JI16:JN16" si="34">JI38</f>
        <v>-1264.664</v>
      </c>
      <c r="JJ16" s="145">
        <f t="shared" si="34"/>
        <v>-1205.952</v>
      </c>
      <c r="JK16" s="145">
        <f t="shared" si="34"/>
        <v>-1720.575</v>
      </c>
      <c r="JL16" s="145">
        <f t="shared" si="34"/>
        <v>-2205.944</v>
      </c>
      <c r="JM16" s="145">
        <f t="shared" si="34"/>
        <v>-2165.145</v>
      </c>
      <c r="JN16" s="145">
        <f t="shared" si="34"/>
        <v>-2200.1790000000001</v>
      </c>
      <c r="JO16" s="145">
        <v>-1599.9759620351108</v>
      </c>
      <c r="JP16" s="145">
        <v>-1636.1560537940923</v>
      </c>
      <c r="JQ16" s="145">
        <v>-1660.8056706726181</v>
      </c>
      <c r="JS16" s="145">
        <v>-11.043832442838601</v>
      </c>
      <c r="JT16" s="145">
        <v>-9.6054975456233915</v>
      </c>
      <c r="JU16" s="145">
        <v>-8.9314513150437751</v>
      </c>
      <c r="JV16" s="145">
        <v>-7.7883591086705612</v>
      </c>
      <c r="JW16" s="145">
        <v>-8.0599421733200458</v>
      </c>
      <c r="JX16" s="145">
        <v>-8.3202856339369191</v>
      </c>
      <c r="JY16" s="145">
        <v>-8.5100057170979628</v>
      </c>
      <c r="JZ16" s="145">
        <v>-8.835499189163734</v>
      </c>
      <c r="KA16" s="145">
        <v>-9.178834078146128</v>
      </c>
      <c r="KB16" s="145">
        <v>-9.4797393838497719</v>
      </c>
      <c r="KD16" s="145">
        <v>-1763.7745123312013</v>
      </c>
      <c r="KE16" s="145">
        <v>-1711.5639835338759</v>
      </c>
      <c r="KF16" s="145">
        <v>-1711.0126005320699</v>
      </c>
      <c r="KG16" s="145">
        <v>-1782.3945551272582</v>
      </c>
      <c r="KH16" s="145">
        <v>-1867.0123721853556</v>
      </c>
      <c r="KI16" s="145">
        <v>-1915.6610361570881</v>
      </c>
      <c r="KJ16" s="145">
        <v>-1908.9364454918352</v>
      </c>
      <c r="KK16" s="145">
        <v>-1937.9355460272482</v>
      </c>
      <c r="KL16" s="145">
        <v>-1981.7578830760331</v>
      </c>
      <c r="KM16" s="145">
        <v>-2011.614187094556</v>
      </c>
      <c r="KO16" s="145">
        <v>-251.36903251511421</v>
      </c>
      <c r="KP16" s="145">
        <v>-239.07277729925258</v>
      </c>
      <c r="KQ16" s="145">
        <v>-236.46286530685157</v>
      </c>
      <c r="KR16" s="145">
        <v>-237.57404814617689</v>
      </c>
      <c r="KS16" s="145">
        <v>-240.00205153827878</v>
      </c>
      <c r="KT16" s="145">
        <v>-256.1896299255896</v>
      </c>
      <c r="KU16" s="145">
        <v>-244.9718959321722</v>
      </c>
      <c r="KV16" s="145">
        <v>-262.75087083224435</v>
      </c>
      <c r="KW16" s="145">
        <v>-266.81816583186134</v>
      </c>
      <c r="KX16" s="145">
        <v>-257.20793292228512</v>
      </c>
      <c r="KZ16" s="145">
        <v>0</v>
      </c>
      <c r="LA16" s="145">
        <v>0</v>
      </c>
      <c r="LB16" s="145">
        <v>0</v>
      </c>
      <c r="LC16" s="145">
        <v>0</v>
      </c>
      <c r="LD16" s="145">
        <v>0</v>
      </c>
      <c r="LE16" s="145">
        <v>0</v>
      </c>
      <c r="LF16" s="145">
        <v>0</v>
      </c>
      <c r="LG16" s="145">
        <v>0</v>
      </c>
      <c r="LH16" s="145">
        <v>0</v>
      </c>
      <c r="LI16" s="145">
        <v>0</v>
      </c>
      <c r="LK16" s="145">
        <v>0</v>
      </c>
      <c r="LL16" s="145">
        <v>0</v>
      </c>
      <c r="LM16" s="145">
        <v>0</v>
      </c>
      <c r="LN16" s="145">
        <v>0</v>
      </c>
      <c r="LO16" s="145">
        <v>0</v>
      </c>
      <c r="LP16" s="145">
        <v>0</v>
      </c>
      <c r="LQ16" s="145">
        <v>0</v>
      </c>
      <c r="LR16" s="145">
        <v>0</v>
      </c>
      <c r="LS16" s="145">
        <v>0</v>
      </c>
      <c r="LT16" s="145">
        <v>0</v>
      </c>
    </row>
    <row r="17" spans="1:332" x14ac:dyDescent="0.25">
      <c r="A17" s="16">
        <v>15</v>
      </c>
      <c r="B17" s="68" t="s">
        <v>7</v>
      </c>
      <c r="C17" s="16">
        <f t="shared" si="30"/>
        <v>15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6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6"/>
      <c r="Z17" s="646">
        <v>-21392.414999999997</v>
      </c>
      <c r="AA17" s="646">
        <v>-30635.152999999998</v>
      </c>
      <c r="AB17" s="646">
        <v>-19349.8</v>
      </c>
      <c r="AC17" s="646">
        <v>-3471.623</v>
      </c>
      <c r="AD17" s="646">
        <v>-3558.3960000000002</v>
      </c>
      <c r="AE17" s="646">
        <v>-5469.5420000000004</v>
      </c>
      <c r="AF17" s="646">
        <v>-10081.912</v>
      </c>
      <c r="AG17" s="646">
        <v>-8760.4529649928954</v>
      </c>
      <c r="AH17" s="646">
        <v>-7465.4647941740395</v>
      </c>
      <c r="AI17" s="646">
        <v>-3466.5337406715262</v>
      </c>
      <c r="AJ17" s="16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6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6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6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6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6"/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6"/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6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6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6"/>
      <c r="EF17" s="18">
        <v>0</v>
      </c>
      <c r="EG17" s="18">
        <v>0</v>
      </c>
      <c r="EH17" s="18">
        <v>0</v>
      </c>
      <c r="EI17" s="18">
        <v>0</v>
      </c>
      <c r="EJ17" s="18">
        <v>0</v>
      </c>
      <c r="EK17" s="18">
        <v>0</v>
      </c>
      <c r="EL17" s="18">
        <v>0</v>
      </c>
      <c r="EM17" s="18">
        <v>0</v>
      </c>
      <c r="EN17" s="18">
        <v>0</v>
      </c>
      <c r="EO17" s="18">
        <v>0</v>
      </c>
      <c r="EP17" s="16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6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6"/>
      <c r="FM17" s="18">
        <v>0</v>
      </c>
      <c r="FN17" s="18">
        <v>0</v>
      </c>
      <c r="FO17" s="18">
        <v>0</v>
      </c>
      <c r="FP17" s="18">
        <v>0</v>
      </c>
      <c r="FQ17" s="18">
        <v>0</v>
      </c>
      <c r="FR17" s="18">
        <v>0</v>
      </c>
      <c r="FS17" s="18">
        <v>0</v>
      </c>
      <c r="FT17" s="18">
        <v>0</v>
      </c>
      <c r="FU17" s="18">
        <v>0</v>
      </c>
      <c r="FV17" s="18">
        <v>0</v>
      </c>
      <c r="FW17" s="16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6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6"/>
      <c r="GT17" s="18">
        <v>0</v>
      </c>
      <c r="GU17" s="18">
        <v>0</v>
      </c>
      <c r="GV17" s="18">
        <v>0</v>
      </c>
      <c r="GW17" s="18">
        <v>0</v>
      </c>
      <c r="GX17" s="18">
        <v>0</v>
      </c>
      <c r="GY17" s="18">
        <v>0</v>
      </c>
      <c r="GZ17" s="18">
        <v>0</v>
      </c>
      <c r="HA17" s="18">
        <v>0</v>
      </c>
      <c r="HB17" s="18">
        <v>0</v>
      </c>
      <c r="HC17" s="18">
        <v>0</v>
      </c>
      <c r="HD17" s="16"/>
      <c r="HE17" s="18">
        <v>0</v>
      </c>
      <c r="HF17" s="18">
        <v>0</v>
      </c>
      <c r="HG17" s="18">
        <v>0</v>
      </c>
      <c r="HH17" s="18">
        <v>0</v>
      </c>
      <c r="HI17" s="18">
        <v>0</v>
      </c>
      <c r="HJ17" s="18">
        <v>0</v>
      </c>
      <c r="HK17" s="18">
        <v>0</v>
      </c>
      <c r="HL17" s="18">
        <v>0</v>
      </c>
      <c r="HM17" s="18">
        <v>0</v>
      </c>
      <c r="HN17" s="18">
        <v>0</v>
      </c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L17" s="137"/>
      <c r="IM17" s="137"/>
      <c r="IN17" s="137"/>
      <c r="IO17" s="137"/>
      <c r="IP17" s="137"/>
      <c r="IQ17" s="137"/>
      <c r="IR17" s="137"/>
      <c r="IS17" s="137"/>
      <c r="IT17" s="137"/>
      <c r="IU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</row>
    <row r="18" spans="1:332" x14ac:dyDescent="0.25">
      <c r="A18" s="16">
        <v>16</v>
      </c>
      <c r="B18" s="67" t="s">
        <v>8</v>
      </c>
      <c r="C18" s="16">
        <f t="shared" si="30"/>
        <v>16</v>
      </c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16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16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16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16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16"/>
      <c r="BG18" s="79">
        <v>-114928.07415999999</v>
      </c>
      <c r="BH18" s="79">
        <v>-114288.70037999999</v>
      </c>
      <c r="BI18" s="79">
        <v>-123752.15128000001</v>
      </c>
      <c r="BJ18" s="79">
        <v>-110163.21303</v>
      </c>
      <c r="BK18" s="79">
        <v>-109373.15268</v>
      </c>
      <c r="BL18" s="79">
        <v>-111661.70876000001</v>
      </c>
      <c r="BM18" s="79">
        <v>-111387.88632000001</v>
      </c>
      <c r="BN18" s="79">
        <v>-103673.91918</v>
      </c>
      <c r="BO18" s="79">
        <v>-90026.101729999995</v>
      </c>
      <c r="BP18" s="79">
        <v>-89053.699160000004</v>
      </c>
      <c r="BQ18" s="16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16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16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16"/>
      <c r="CY18" s="79">
        <v>0</v>
      </c>
      <c r="CZ18" s="79">
        <v>0</v>
      </c>
      <c r="DA18" s="79">
        <v>0</v>
      </c>
      <c r="DB18" s="79">
        <v>0</v>
      </c>
      <c r="DC18" s="79">
        <v>0</v>
      </c>
      <c r="DD18" s="79">
        <v>0</v>
      </c>
      <c r="DE18" s="79">
        <v>0</v>
      </c>
      <c r="DF18" s="79">
        <v>0</v>
      </c>
      <c r="DG18" s="79">
        <v>0</v>
      </c>
      <c r="DH18" s="79">
        <v>0</v>
      </c>
      <c r="DI18" s="16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16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16"/>
      <c r="EF18" s="79">
        <v>31347.769520000002</v>
      </c>
      <c r="EG18" s="79">
        <v>32236.935409999998</v>
      </c>
      <c r="EH18" s="79">
        <v>26123.098507299466</v>
      </c>
      <c r="EI18" s="79">
        <v>26589.873731260253</v>
      </c>
      <c r="EJ18" s="79">
        <v>23171.635706045985</v>
      </c>
      <c r="EK18" s="79">
        <v>26893.049026626017</v>
      </c>
      <c r="EL18" s="79">
        <v>25965.016343545674</v>
      </c>
      <c r="EM18" s="79">
        <v>22345.144322854598</v>
      </c>
      <c r="EN18" s="79">
        <v>17162.981937534096</v>
      </c>
      <c r="EO18" s="79">
        <v>16632.454415223612</v>
      </c>
      <c r="EP18" s="16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16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16"/>
      <c r="FM18" s="79">
        <v>24008.36976190476</v>
      </c>
      <c r="FN18" s="79">
        <v>25393.846476666662</v>
      </c>
      <c r="FO18" s="79">
        <v>23896.674534761907</v>
      </c>
      <c r="FP18" s="79">
        <v>22360.572312952379</v>
      </c>
      <c r="FQ18" s="79">
        <v>23441.37977333333</v>
      </c>
      <c r="FR18" s="79">
        <v>27091.81937714286</v>
      </c>
      <c r="FS18" s="79">
        <v>25808.095577619049</v>
      </c>
      <c r="FT18" s="79">
        <v>36955.970714285715</v>
      </c>
      <c r="FU18" s="79">
        <v>23696.266595238092</v>
      </c>
      <c r="FV18" s="79">
        <v>23036.409250000001</v>
      </c>
      <c r="FW18" s="16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16"/>
      <c r="GI18" s="79">
        <v>10058.96118902351</v>
      </c>
      <c r="GJ18" s="79">
        <v>11552.908210829439</v>
      </c>
      <c r="GK18" s="79">
        <v>11909.716001941395</v>
      </c>
      <c r="GL18" s="79">
        <v>7758.9912396359005</v>
      </c>
      <c r="GM18" s="79">
        <v>7077.5965967616276</v>
      </c>
      <c r="GN18" s="79">
        <v>7311.7094841871967</v>
      </c>
      <c r="GO18" s="79">
        <v>7471.253314502078</v>
      </c>
      <c r="GP18" s="79">
        <v>7564.4648586529411</v>
      </c>
      <c r="GQ18" s="79">
        <v>7120.9953723652679</v>
      </c>
      <c r="GR18" s="79">
        <v>7640.4255827573106</v>
      </c>
      <c r="GS18" s="16"/>
      <c r="GT18" s="79">
        <v>33543.826470094646</v>
      </c>
      <c r="GU18" s="79">
        <v>29297.305768606187</v>
      </c>
      <c r="GV18" s="79">
        <v>27312.249033276872</v>
      </c>
      <c r="GW18" s="79">
        <v>26900.652821510503</v>
      </c>
      <c r="GX18" s="79">
        <v>29484.729226381034</v>
      </c>
      <c r="GY18" s="79">
        <v>30060.544306095238</v>
      </c>
      <c r="GZ18" s="79">
        <v>27219.532265205482</v>
      </c>
      <c r="HA18" s="79">
        <v>28020.840162847169</v>
      </c>
      <c r="HB18" s="79">
        <v>24379.731378405551</v>
      </c>
      <c r="HC18" s="79">
        <v>21209.342908142877</v>
      </c>
      <c r="HD18" s="16"/>
      <c r="HE18" s="79">
        <v>6533.1350000000002</v>
      </c>
      <c r="HF18" s="79">
        <v>5953.6788100000003</v>
      </c>
      <c r="HG18" s="79">
        <v>7895.4570800000001</v>
      </c>
      <c r="HH18" s="79">
        <v>8527.4522199999992</v>
      </c>
      <c r="HI18" s="79">
        <v>8695.0478495238094</v>
      </c>
      <c r="HJ18" s="79">
        <v>9043.2574000000004</v>
      </c>
      <c r="HK18" s="79">
        <v>9221.82998047619</v>
      </c>
      <c r="HL18" s="79">
        <v>9833.8405000000002</v>
      </c>
      <c r="HM18" s="79">
        <v>8979.3649999999998</v>
      </c>
      <c r="HN18" s="79">
        <v>7290.51</v>
      </c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L18" s="145"/>
      <c r="IM18" s="145"/>
      <c r="IN18" s="145"/>
      <c r="IO18" s="145"/>
      <c r="IP18" s="145"/>
      <c r="IQ18" s="145"/>
      <c r="IR18" s="145"/>
      <c r="IS18" s="145"/>
      <c r="IT18" s="145"/>
      <c r="IU18" s="145"/>
      <c r="IW18" s="145"/>
      <c r="IX18" s="145"/>
      <c r="IY18" s="145"/>
      <c r="IZ18" s="145"/>
      <c r="JA18" s="145"/>
      <c r="JB18" s="145"/>
      <c r="JC18" s="145"/>
      <c r="JD18" s="145"/>
      <c r="JE18" s="145"/>
      <c r="JF18" s="145"/>
      <c r="JH18" s="145"/>
      <c r="JI18" s="145"/>
      <c r="JJ18" s="145"/>
      <c r="JK18" s="145"/>
      <c r="JL18" s="145"/>
      <c r="JM18" s="145"/>
      <c r="JN18" s="145"/>
      <c r="JO18" s="145"/>
      <c r="JP18" s="145"/>
      <c r="JQ18" s="145"/>
      <c r="JS18" s="145"/>
      <c r="JT18" s="145"/>
      <c r="JU18" s="145"/>
      <c r="JV18" s="145"/>
      <c r="JW18" s="145"/>
      <c r="JX18" s="145"/>
      <c r="JY18" s="145"/>
      <c r="JZ18" s="145"/>
      <c r="KA18" s="145"/>
      <c r="KB18" s="145"/>
      <c r="KD18" s="145"/>
      <c r="KE18" s="145"/>
      <c r="KF18" s="145"/>
      <c r="KG18" s="145"/>
      <c r="KH18" s="145"/>
      <c r="KI18" s="145"/>
      <c r="KJ18" s="145"/>
      <c r="KK18" s="145"/>
      <c r="KL18" s="145"/>
      <c r="KM18" s="145"/>
      <c r="KO18" s="145"/>
      <c r="KP18" s="145"/>
      <c r="KQ18" s="145"/>
      <c r="KR18" s="145"/>
      <c r="KS18" s="145"/>
      <c r="KT18" s="145"/>
      <c r="KU18" s="145"/>
      <c r="KV18" s="145"/>
      <c r="KW18" s="145"/>
      <c r="KX18" s="145"/>
      <c r="KZ18" s="145"/>
      <c r="LA18" s="145"/>
      <c r="LB18" s="145"/>
      <c r="LC18" s="145"/>
      <c r="LD18" s="145"/>
      <c r="LE18" s="145"/>
      <c r="LF18" s="145"/>
      <c r="LG18" s="145"/>
      <c r="LH18" s="145"/>
      <c r="LI18" s="145"/>
      <c r="LK18" s="145"/>
      <c r="LL18" s="145"/>
      <c r="LM18" s="145"/>
      <c r="LN18" s="145"/>
      <c r="LO18" s="145"/>
      <c r="LP18" s="145"/>
      <c r="LQ18" s="145"/>
      <c r="LR18" s="145"/>
      <c r="LS18" s="145"/>
      <c r="LT18" s="145"/>
    </row>
    <row r="19" spans="1:332" x14ac:dyDescent="0.25">
      <c r="A19" s="16">
        <v>17</v>
      </c>
      <c r="B19" s="68" t="s">
        <v>9</v>
      </c>
      <c r="C19" s="16">
        <f t="shared" si="30"/>
        <v>17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6"/>
      <c r="O19" s="18">
        <v>-2038.1333960000002</v>
      </c>
      <c r="P19" s="18">
        <v>-2617.6102074800001</v>
      </c>
      <c r="Q19" s="18">
        <v>-4542.7174699999996</v>
      </c>
      <c r="R19" s="18">
        <v>-1772.6212287000003</v>
      </c>
      <c r="S19" s="18">
        <v>-3355.1269394999999</v>
      </c>
      <c r="T19" s="18">
        <v>-2958.1826499999997</v>
      </c>
      <c r="U19" s="18">
        <v>-3351.2270480000007</v>
      </c>
      <c r="V19" s="18">
        <v>-3545.712767</v>
      </c>
      <c r="W19" s="18">
        <v>-3665.9665799999998</v>
      </c>
      <c r="X19" s="18">
        <v>-3406.0655109600002</v>
      </c>
      <c r="Y19" s="16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6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6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6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6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6"/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6"/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6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6"/>
      <c r="DU19" s="18">
        <v>1170.1571146299998</v>
      </c>
      <c r="DV19" s="18">
        <v>1216.1808435600001</v>
      </c>
      <c r="DW19" s="18">
        <v>2673.48424419</v>
      </c>
      <c r="DX19" s="18">
        <v>2111.2057199999999</v>
      </c>
      <c r="DY19" s="18">
        <v>2487.6695821900003</v>
      </c>
      <c r="DZ19" s="18">
        <v>2345.35729528</v>
      </c>
      <c r="EA19" s="18">
        <v>2348.6681429999999</v>
      </c>
      <c r="EB19" s="18">
        <v>2614.1255097100002</v>
      </c>
      <c r="EC19" s="18">
        <v>2614.8467626099996</v>
      </c>
      <c r="ED19" s="18">
        <v>2850.7172703743377</v>
      </c>
      <c r="EE19" s="16"/>
      <c r="EF19" s="18">
        <v>0</v>
      </c>
      <c r="EG19" s="18">
        <v>0</v>
      </c>
      <c r="EH19" s="18">
        <v>0</v>
      </c>
      <c r="EI19" s="18">
        <v>0</v>
      </c>
      <c r="EJ19" s="18">
        <v>0</v>
      </c>
      <c r="EK19" s="18">
        <v>0</v>
      </c>
      <c r="EL19" s="18">
        <v>0</v>
      </c>
      <c r="EM19" s="18">
        <v>0</v>
      </c>
      <c r="EN19" s="18">
        <v>0</v>
      </c>
      <c r="EO19" s="18">
        <v>0</v>
      </c>
      <c r="EP19" s="16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6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6"/>
      <c r="FM19" s="18">
        <v>0</v>
      </c>
      <c r="FN19" s="18">
        <v>0</v>
      </c>
      <c r="FO19" s="18">
        <v>0</v>
      </c>
      <c r="FP19" s="18">
        <v>0</v>
      </c>
      <c r="FQ19" s="18">
        <v>0</v>
      </c>
      <c r="FR19" s="18">
        <v>0</v>
      </c>
      <c r="FS19" s="18">
        <v>0</v>
      </c>
      <c r="FT19" s="18">
        <v>0</v>
      </c>
      <c r="FU19" s="18">
        <v>0</v>
      </c>
      <c r="FV19" s="18">
        <v>0</v>
      </c>
      <c r="FW19" s="16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6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6"/>
      <c r="GT19" s="18">
        <v>0</v>
      </c>
      <c r="GU19" s="18">
        <v>0</v>
      </c>
      <c r="GV19" s="18">
        <v>0</v>
      </c>
      <c r="GW19" s="18">
        <v>0</v>
      </c>
      <c r="GX19" s="18">
        <v>0</v>
      </c>
      <c r="GY19" s="18">
        <v>0</v>
      </c>
      <c r="GZ19" s="18">
        <v>0</v>
      </c>
      <c r="HA19" s="18">
        <v>0</v>
      </c>
      <c r="HB19" s="18">
        <v>0</v>
      </c>
      <c r="HC19" s="18">
        <v>0</v>
      </c>
      <c r="HD19" s="16"/>
      <c r="HE19" s="18">
        <v>0</v>
      </c>
      <c r="HF19" s="18">
        <v>0</v>
      </c>
      <c r="HG19" s="18">
        <v>0</v>
      </c>
      <c r="HH19" s="18">
        <v>0</v>
      </c>
      <c r="HI19" s="18">
        <v>0</v>
      </c>
      <c r="HJ19" s="18">
        <v>0</v>
      </c>
      <c r="HK19" s="18">
        <v>0</v>
      </c>
      <c r="HL19" s="18">
        <v>0</v>
      </c>
      <c r="HM19" s="18">
        <v>0</v>
      </c>
      <c r="HN19" s="18">
        <v>0</v>
      </c>
      <c r="HP19" s="137"/>
      <c r="HQ19" s="137"/>
      <c r="HR19" s="137"/>
      <c r="HS19" s="137"/>
      <c r="HT19" s="137"/>
      <c r="HU19" s="137"/>
      <c r="HV19" s="137"/>
      <c r="HW19" s="137"/>
      <c r="HX19" s="137"/>
      <c r="HY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L19" s="137"/>
      <c r="IM19" s="137"/>
      <c r="IN19" s="137"/>
      <c r="IO19" s="137"/>
      <c r="IP19" s="137"/>
      <c r="IQ19" s="137"/>
      <c r="IR19" s="137"/>
      <c r="IS19" s="137"/>
      <c r="IT19" s="137"/>
      <c r="IU19" s="137"/>
      <c r="IW19" s="137"/>
      <c r="IX19" s="137"/>
      <c r="IY19" s="137"/>
      <c r="IZ19" s="137"/>
      <c r="JA19" s="137"/>
      <c r="JB19" s="137"/>
      <c r="JC19" s="137"/>
      <c r="JD19" s="137"/>
      <c r="JE19" s="137"/>
      <c r="JF19" s="137"/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</row>
    <row r="20" spans="1:332" x14ac:dyDescent="0.25">
      <c r="A20" s="16">
        <v>18</v>
      </c>
      <c r="B20" s="68" t="s">
        <v>11</v>
      </c>
      <c r="C20" s="16">
        <f t="shared" si="30"/>
        <v>18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6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6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6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6"/>
      <c r="AV20" s="18">
        <v>-619.6679038499999</v>
      </c>
      <c r="AW20" s="18">
        <v>-87.953358850000001</v>
      </c>
      <c r="AX20" s="18">
        <v>-318.5933225</v>
      </c>
      <c r="AY20" s="18">
        <v>-256.91432809999998</v>
      </c>
      <c r="AZ20" s="18">
        <v>-113.67435865000002</v>
      </c>
      <c r="BA20" s="18">
        <v>-147.31246824999997</v>
      </c>
      <c r="BB20" s="18">
        <v>-154.96936545</v>
      </c>
      <c r="BC20" s="18">
        <v>-204.2176293</v>
      </c>
      <c r="BD20" s="18">
        <v>-152.08458804999998</v>
      </c>
      <c r="BE20" s="18">
        <v>-159.01581574553151</v>
      </c>
      <c r="BF20" s="16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6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6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6"/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6"/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6"/>
      <c r="DJ20" s="18">
        <v>123.93358076999999</v>
      </c>
      <c r="DK20" s="18">
        <v>17.59067177</v>
      </c>
      <c r="DL20" s="18">
        <v>63.718664499999996</v>
      </c>
      <c r="DM20" s="18">
        <v>51.382865619999997</v>
      </c>
      <c r="DN20" s="18">
        <v>22.734871730000002</v>
      </c>
      <c r="DO20" s="18">
        <v>29.462493649999995</v>
      </c>
      <c r="DP20" s="18">
        <v>30.993873090000001</v>
      </c>
      <c r="DQ20" s="18">
        <v>40.84352586</v>
      </c>
      <c r="DR20" s="18">
        <v>30.416917609999999</v>
      </c>
      <c r="DS20" s="18">
        <v>31.803163149106304</v>
      </c>
      <c r="DT20" s="16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6"/>
      <c r="EF20" s="18">
        <v>0</v>
      </c>
      <c r="EG20" s="18">
        <v>0</v>
      </c>
      <c r="EH20" s="18">
        <v>0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0</v>
      </c>
      <c r="EO20" s="18">
        <v>0</v>
      </c>
      <c r="EP20" s="16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6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6"/>
      <c r="FM20" s="18">
        <v>0</v>
      </c>
      <c r="FN20" s="18">
        <v>0</v>
      </c>
      <c r="FO20" s="18">
        <v>0</v>
      </c>
      <c r="FP20" s="18">
        <v>0</v>
      </c>
      <c r="FQ20" s="18">
        <v>0</v>
      </c>
      <c r="FR20" s="18">
        <v>0</v>
      </c>
      <c r="FS20" s="18">
        <v>0</v>
      </c>
      <c r="FT20" s="18">
        <v>0</v>
      </c>
      <c r="FU20" s="18">
        <v>0</v>
      </c>
      <c r="FV20" s="18">
        <v>0</v>
      </c>
      <c r="FW20" s="16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6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6"/>
      <c r="GT20" s="18">
        <v>0</v>
      </c>
      <c r="GU20" s="18">
        <v>0</v>
      </c>
      <c r="GV20" s="18">
        <v>0</v>
      </c>
      <c r="GW20" s="18">
        <v>0</v>
      </c>
      <c r="GX20" s="18">
        <v>0</v>
      </c>
      <c r="GY20" s="18">
        <v>0</v>
      </c>
      <c r="GZ20" s="18">
        <v>0</v>
      </c>
      <c r="HA20" s="18">
        <v>0</v>
      </c>
      <c r="HB20" s="18">
        <v>0</v>
      </c>
      <c r="HC20" s="18">
        <v>0</v>
      </c>
      <c r="HD20" s="16"/>
      <c r="HE20" s="18">
        <v>0</v>
      </c>
      <c r="HF20" s="18">
        <v>0</v>
      </c>
      <c r="HG20" s="18">
        <v>0</v>
      </c>
      <c r="HH20" s="18">
        <v>0</v>
      </c>
      <c r="HI20" s="18">
        <v>0</v>
      </c>
      <c r="HJ20" s="18">
        <v>0</v>
      </c>
      <c r="HK20" s="18">
        <v>0</v>
      </c>
      <c r="HL20" s="18">
        <v>0</v>
      </c>
      <c r="HM20" s="18">
        <v>0</v>
      </c>
      <c r="HN20" s="18">
        <v>0</v>
      </c>
      <c r="HP20" s="137"/>
      <c r="HQ20" s="137"/>
      <c r="HR20" s="137"/>
      <c r="HS20" s="137"/>
      <c r="HT20" s="137"/>
      <c r="HU20" s="137"/>
      <c r="HV20" s="137"/>
      <c r="HW20" s="137"/>
      <c r="HX20" s="137"/>
      <c r="HY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L20" s="137"/>
      <c r="IM20" s="137"/>
      <c r="IN20" s="137"/>
      <c r="IO20" s="137"/>
      <c r="IP20" s="137"/>
      <c r="IQ20" s="137"/>
      <c r="IR20" s="137"/>
      <c r="IS20" s="137"/>
      <c r="IT20" s="137"/>
      <c r="IU20" s="137"/>
      <c r="IW20" s="137"/>
      <c r="IX20" s="137"/>
      <c r="IY20" s="137"/>
      <c r="IZ20" s="137"/>
      <c r="JA20" s="137"/>
      <c r="JB20" s="137"/>
      <c r="JC20" s="137"/>
      <c r="JD20" s="137"/>
      <c r="JE20" s="137"/>
      <c r="JF20" s="137"/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</row>
    <row r="21" spans="1:332" x14ac:dyDescent="0.25">
      <c r="A21" s="16">
        <v>19</v>
      </c>
      <c r="B21" s="67" t="s">
        <v>12</v>
      </c>
      <c r="C21" s="16">
        <f t="shared" si="30"/>
        <v>19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16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16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16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16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16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16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16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16"/>
      <c r="CN21" s="79">
        <v>1671.1007663842765</v>
      </c>
      <c r="CO21" s="79">
        <v>1709.3977475717923</v>
      </c>
      <c r="CP21" s="79">
        <v>1607.577486514504</v>
      </c>
      <c r="CQ21" s="79">
        <v>2055.7997678862239</v>
      </c>
      <c r="CR21" s="79">
        <v>1832.1365113159352</v>
      </c>
      <c r="CS21" s="79">
        <v>2119.3977081956687</v>
      </c>
      <c r="CT21" s="79">
        <v>2277.8224473088571</v>
      </c>
      <c r="CU21" s="79">
        <v>2402.908512</v>
      </c>
      <c r="CV21" s="79">
        <v>2556.9207880000004</v>
      </c>
      <c r="CW21" s="79">
        <v>2809.0478027619047</v>
      </c>
      <c r="CX21" s="16"/>
      <c r="CY21" s="79">
        <v>0</v>
      </c>
      <c r="CZ21" s="79">
        <v>0</v>
      </c>
      <c r="DA21" s="79">
        <v>0</v>
      </c>
      <c r="DB21" s="79">
        <v>0</v>
      </c>
      <c r="DC21" s="79">
        <v>0</v>
      </c>
      <c r="DD21" s="79">
        <v>0</v>
      </c>
      <c r="DE21" s="79">
        <v>0</v>
      </c>
      <c r="DF21" s="79">
        <v>0</v>
      </c>
      <c r="DG21" s="79">
        <v>0</v>
      </c>
      <c r="DH21" s="79">
        <v>0</v>
      </c>
      <c r="DI21" s="16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16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16"/>
      <c r="EF21" s="79">
        <v>0</v>
      </c>
      <c r="EG21" s="79">
        <v>0</v>
      </c>
      <c r="EH21" s="79">
        <v>0</v>
      </c>
      <c r="EI21" s="79">
        <v>0</v>
      </c>
      <c r="EJ21" s="79">
        <v>0</v>
      </c>
      <c r="EK21" s="79">
        <v>0</v>
      </c>
      <c r="EL21" s="79">
        <v>0</v>
      </c>
      <c r="EM21" s="79">
        <v>0</v>
      </c>
      <c r="EN21" s="79">
        <v>0</v>
      </c>
      <c r="EO21" s="79">
        <v>0</v>
      </c>
      <c r="EP21" s="16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16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16"/>
      <c r="FM21" s="79">
        <v>0</v>
      </c>
      <c r="FN21" s="79">
        <v>0</v>
      </c>
      <c r="FO21" s="79">
        <v>0</v>
      </c>
      <c r="FP21" s="79">
        <v>0</v>
      </c>
      <c r="FQ21" s="79">
        <v>0</v>
      </c>
      <c r="FR21" s="79">
        <v>0</v>
      </c>
      <c r="FS21" s="79">
        <v>0</v>
      </c>
      <c r="FT21" s="79">
        <v>0</v>
      </c>
      <c r="FU21" s="79">
        <v>0</v>
      </c>
      <c r="FV21" s="79">
        <v>0</v>
      </c>
      <c r="FW21" s="16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16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16"/>
      <c r="GT21" s="79">
        <v>0</v>
      </c>
      <c r="GU21" s="79">
        <v>0</v>
      </c>
      <c r="GV21" s="79">
        <v>0</v>
      </c>
      <c r="GW21" s="79">
        <v>0</v>
      </c>
      <c r="GX21" s="79">
        <v>0</v>
      </c>
      <c r="GY21" s="79">
        <v>0</v>
      </c>
      <c r="GZ21" s="79">
        <v>0</v>
      </c>
      <c r="HA21" s="79">
        <v>0</v>
      </c>
      <c r="HB21" s="79">
        <v>0</v>
      </c>
      <c r="HC21" s="79">
        <v>0</v>
      </c>
      <c r="HD21" s="16"/>
      <c r="HE21" s="79">
        <v>0</v>
      </c>
      <c r="HF21" s="79">
        <v>0</v>
      </c>
      <c r="HG21" s="79">
        <v>0</v>
      </c>
      <c r="HH21" s="79">
        <v>0</v>
      </c>
      <c r="HI21" s="79">
        <v>0</v>
      </c>
      <c r="HJ21" s="79">
        <v>0</v>
      </c>
      <c r="HK21" s="79">
        <v>0</v>
      </c>
      <c r="HL21" s="79">
        <v>0</v>
      </c>
      <c r="HM21" s="79">
        <v>0</v>
      </c>
      <c r="HN21" s="79">
        <v>0</v>
      </c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L21" s="145"/>
      <c r="IM21" s="145"/>
      <c r="IN21" s="145"/>
      <c r="IO21" s="145"/>
      <c r="IP21" s="145"/>
      <c r="IQ21" s="145"/>
      <c r="IR21" s="145"/>
      <c r="IS21" s="145"/>
      <c r="IT21" s="145"/>
      <c r="IU21" s="145"/>
      <c r="IW21" s="145"/>
      <c r="IX21" s="145"/>
      <c r="IY21" s="145"/>
      <c r="IZ21" s="145"/>
      <c r="JA21" s="145"/>
      <c r="JB21" s="145"/>
      <c r="JC21" s="145"/>
      <c r="JD21" s="145"/>
      <c r="JE21" s="145"/>
      <c r="JF21" s="145"/>
      <c r="JH21" s="145"/>
      <c r="JI21" s="145"/>
      <c r="JJ21" s="145"/>
      <c r="JK21" s="145"/>
      <c r="JL21" s="145"/>
      <c r="JM21" s="145"/>
      <c r="JN21" s="145"/>
      <c r="JO21" s="145"/>
      <c r="JP21" s="145"/>
      <c r="JQ21" s="145"/>
      <c r="JS21" s="145"/>
      <c r="JT21" s="145"/>
      <c r="JU21" s="145"/>
      <c r="JV21" s="145"/>
      <c r="JW21" s="145"/>
      <c r="JX21" s="145"/>
      <c r="JY21" s="145"/>
      <c r="JZ21" s="145"/>
      <c r="KA21" s="145"/>
      <c r="KB21" s="145"/>
      <c r="KD21" s="145"/>
      <c r="KE21" s="145"/>
      <c r="KF21" s="145"/>
      <c r="KG21" s="145"/>
      <c r="KH21" s="145"/>
      <c r="KI21" s="145"/>
      <c r="KJ21" s="145"/>
      <c r="KK21" s="145"/>
      <c r="KL21" s="145"/>
      <c r="KM21" s="145"/>
      <c r="KO21" s="145"/>
      <c r="KP21" s="145"/>
      <c r="KQ21" s="145"/>
      <c r="KR21" s="145"/>
      <c r="KS21" s="145"/>
      <c r="KT21" s="145"/>
      <c r="KU21" s="145"/>
      <c r="KV21" s="145"/>
      <c r="KW21" s="145"/>
      <c r="KX21" s="145"/>
      <c r="KZ21" s="145"/>
      <c r="LA21" s="145"/>
      <c r="LB21" s="145"/>
      <c r="LC21" s="145"/>
      <c r="LD21" s="145"/>
      <c r="LE21" s="145"/>
      <c r="LF21" s="145"/>
      <c r="LG21" s="145"/>
      <c r="LH21" s="145"/>
      <c r="LI21" s="145"/>
      <c r="LK21" s="145"/>
      <c r="LL21" s="145"/>
      <c r="LM21" s="145"/>
      <c r="LN21" s="145"/>
      <c r="LO21" s="145"/>
      <c r="LP21" s="145"/>
      <c r="LQ21" s="145"/>
      <c r="LR21" s="145"/>
      <c r="LS21" s="145"/>
      <c r="LT21" s="145"/>
    </row>
    <row r="22" spans="1:332" x14ac:dyDescent="0.25">
      <c r="A22" s="16">
        <v>20</v>
      </c>
      <c r="B22" s="68" t="s">
        <v>13</v>
      </c>
      <c r="C22" s="16">
        <f t="shared" si="30"/>
        <v>20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6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6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6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6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6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6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6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6"/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6"/>
      <c r="CY22" s="18">
        <v>0</v>
      </c>
      <c r="CZ22" s="18">
        <v>0</v>
      </c>
      <c r="DA22" s="18">
        <v>164.01487779326428</v>
      </c>
      <c r="DB22" s="18">
        <v>1176.5293801454429</v>
      </c>
      <c r="DC22" s="18">
        <v>2427.7797861199506</v>
      </c>
      <c r="DD22" s="18">
        <v>3196.2411390050443</v>
      </c>
      <c r="DE22" s="18">
        <v>3534.9079953227911</v>
      </c>
      <c r="DF22" s="18">
        <v>3631.1518773571429</v>
      </c>
      <c r="DG22" s="18">
        <v>3737.6681222142852</v>
      </c>
      <c r="DH22" s="18">
        <v>3703.4859635714283</v>
      </c>
      <c r="DI22" s="16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6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6"/>
      <c r="EF22" s="18">
        <v>0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6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6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6"/>
      <c r="FM22" s="18">
        <v>0</v>
      </c>
      <c r="FN22" s="18">
        <v>0</v>
      </c>
      <c r="FO22" s="18">
        <v>0</v>
      </c>
      <c r="FP22" s="18">
        <v>0</v>
      </c>
      <c r="FQ22" s="18">
        <v>0</v>
      </c>
      <c r="FR22" s="18">
        <v>0</v>
      </c>
      <c r="FS22" s="18">
        <v>0</v>
      </c>
      <c r="FT22" s="18">
        <v>0</v>
      </c>
      <c r="FU22" s="18">
        <v>0</v>
      </c>
      <c r="FV22" s="18">
        <v>0</v>
      </c>
      <c r="FW22" s="16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6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6"/>
      <c r="GT22" s="18">
        <v>0</v>
      </c>
      <c r="GU22" s="18">
        <v>0</v>
      </c>
      <c r="GV22" s="18">
        <v>0</v>
      </c>
      <c r="GW22" s="18">
        <v>0</v>
      </c>
      <c r="GX22" s="18">
        <v>0</v>
      </c>
      <c r="GY22" s="18">
        <v>0</v>
      </c>
      <c r="GZ22" s="18">
        <v>0</v>
      </c>
      <c r="HA22" s="18">
        <v>0</v>
      </c>
      <c r="HB22" s="18">
        <v>0</v>
      </c>
      <c r="HC22" s="18">
        <v>0</v>
      </c>
      <c r="HD22" s="16"/>
      <c r="HE22" s="18">
        <v>0</v>
      </c>
      <c r="HF22" s="18">
        <v>0</v>
      </c>
      <c r="HG22" s="18">
        <v>0</v>
      </c>
      <c r="HH22" s="18">
        <v>0</v>
      </c>
      <c r="HI22" s="18">
        <v>0</v>
      </c>
      <c r="HJ22" s="18">
        <v>0</v>
      </c>
      <c r="HK22" s="18">
        <v>0</v>
      </c>
      <c r="HL22" s="18">
        <v>0</v>
      </c>
      <c r="HM22" s="18">
        <v>0</v>
      </c>
      <c r="HN22" s="18">
        <v>0</v>
      </c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L22" s="137"/>
      <c r="IM22" s="137"/>
      <c r="IN22" s="137"/>
      <c r="IO22" s="137"/>
      <c r="IP22" s="137"/>
      <c r="IQ22" s="137"/>
      <c r="IR22" s="137"/>
      <c r="IS22" s="137"/>
      <c r="IT22" s="137"/>
      <c r="IU22" s="137"/>
      <c r="IW22" s="137"/>
      <c r="IX22" s="137"/>
      <c r="IY22" s="137"/>
      <c r="IZ22" s="137"/>
      <c r="JA22" s="137"/>
      <c r="JB22" s="137"/>
      <c r="JC22" s="137"/>
      <c r="JD22" s="137"/>
      <c r="JE22" s="137"/>
      <c r="JF22" s="137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</row>
    <row r="23" spans="1:332" x14ac:dyDescent="0.25">
      <c r="A23" s="16">
        <v>21</v>
      </c>
      <c r="B23" s="66" t="s">
        <v>2</v>
      </c>
      <c r="C23" s="16">
        <f t="shared" si="30"/>
        <v>21</v>
      </c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16"/>
      <c r="O23" s="78">
        <v>0.12589335000000001</v>
      </c>
      <c r="P23" s="78">
        <v>6.0031779999999993E-2</v>
      </c>
      <c r="Q23" s="78">
        <v>4.7730410000000001E-2</v>
      </c>
      <c r="R23" s="78">
        <v>6.2964309999999996E-2</v>
      </c>
      <c r="S23" s="78">
        <v>4.0575309999999996E-2</v>
      </c>
      <c r="T23" s="78">
        <v>5.7200629999999995E-2</v>
      </c>
      <c r="U23" s="78">
        <v>2.5229999999999999E-2</v>
      </c>
      <c r="V23" s="78">
        <v>4.9149769999999995E-2</v>
      </c>
      <c r="W23" s="78">
        <v>6.565204999999999E-2</v>
      </c>
      <c r="X23" s="78">
        <v>0.28137959999999995</v>
      </c>
      <c r="Y23" s="16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16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16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16"/>
      <c r="BG23" s="78">
        <v>0</v>
      </c>
      <c r="BH23" s="78">
        <v>5028.5678786024328</v>
      </c>
      <c r="BI23" s="78">
        <v>1471.7580216342308</v>
      </c>
      <c r="BJ23" s="78">
        <v>4.0443480946126362E-2</v>
      </c>
      <c r="BK23" s="78">
        <v>5.283440745683694E-3</v>
      </c>
      <c r="BL23" s="78">
        <v>9.3089194090617451E-3</v>
      </c>
      <c r="BM23" s="78">
        <v>57.936827458876856</v>
      </c>
      <c r="BN23" s="78">
        <v>8.0509573267561058E-3</v>
      </c>
      <c r="BO23" s="78">
        <v>5.426219442025384</v>
      </c>
      <c r="BP23" s="78">
        <v>0.120198276964304</v>
      </c>
      <c r="BQ23" s="16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16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16"/>
      <c r="CN23" s="78">
        <v>0</v>
      </c>
      <c r="CO23" s="78">
        <v>0</v>
      </c>
      <c r="CP23" s="78">
        <v>0</v>
      </c>
      <c r="CQ23" s="78">
        <v>0</v>
      </c>
      <c r="CR23" s="78">
        <v>0</v>
      </c>
      <c r="CS23" s="78">
        <v>0</v>
      </c>
      <c r="CT23" s="78">
        <v>0</v>
      </c>
      <c r="CU23" s="78">
        <v>0</v>
      </c>
      <c r="CV23" s="78">
        <v>0</v>
      </c>
      <c r="CW23" s="78">
        <v>0</v>
      </c>
      <c r="CX23" s="16"/>
      <c r="CY23" s="78">
        <v>0</v>
      </c>
      <c r="CZ23" s="78">
        <v>0</v>
      </c>
      <c r="DA23" s="78">
        <v>0</v>
      </c>
      <c r="DB23" s="78">
        <v>0</v>
      </c>
      <c r="DC23" s="78">
        <v>0</v>
      </c>
      <c r="DD23" s="78">
        <v>0</v>
      </c>
      <c r="DE23" s="78">
        <v>0</v>
      </c>
      <c r="DF23" s="78">
        <v>0</v>
      </c>
      <c r="DG23" s="78">
        <v>0</v>
      </c>
      <c r="DH23" s="78">
        <v>0</v>
      </c>
      <c r="DI23" s="16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16"/>
      <c r="DU23" s="78">
        <v>4.2149370000000005E-2</v>
      </c>
      <c r="DV23" s="78">
        <v>2.3909440000000004E-2</v>
      </c>
      <c r="DW23" s="78">
        <v>1.8253809999999999E-2</v>
      </c>
      <c r="DX23" s="78">
        <v>3.8660309999999996E-2</v>
      </c>
      <c r="DY23" s="78">
        <v>3.0793609999999999E-2</v>
      </c>
      <c r="DZ23" s="78">
        <v>1.6305000000000001E-4</v>
      </c>
      <c r="EA23" s="78">
        <v>4.0299999999999998E-4</v>
      </c>
      <c r="EB23" s="78">
        <v>6.9649000000000002E-4</v>
      </c>
      <c r="EC23" s="78">
        <v>1.0408499999999999E-2</v>
      </c>
      <c r="ED23" s="78">
        <v>0</v>
      </c>
      <c r="EE23" s="16"/>
      <c r="EF23" s="78">
        <v>3448.0917565064528</v>
      </c>
      <c r="EG23" s="78">
        <v>4375.7167608542277</v>
      </c>
      <c r="EH23" s="78">
        <v>10683.99066125165</v>
      </c>
      <c r="EI23" s="78">
        <v>12535.690952007755</v>
      </c>
      <c r="EJ23" s="78">
        <v>19358.777869697053</v>
      </c>
      <c r="EK23" s="78">
        <v>20068.635296190474</v>
      </c>
      <c r="EL23" s="78">
        <v>21710.877024010435</v>
      </c>
      <c r="EM23" s="78">
        <v>26030.695239047625</v>
      </c>
      <c r="EN23" s="78">
        <v>27214.844702142855</v>
      </c>
      <c r="EO23" s="78">
        <v>15581.12</v>
      </c>
      <c r="EP23" s="16"/>
      <c r="EQ23" s="78">
        <v>28.092755249999986</v>
      </c>
      <c r="ER23" s="78">
        <v>39.539515109999925</v>
      </c>
      <c r="ES23" s="78">
        <v>25.821845619999863</v>
      </c>
      <c r="ET23" s="78">
        <v>20.764087659999923</v>
      </c>
      <c r="EU23" s="78">
        <v>9.7449705499998984</v>
      </c>
      <c r="EV23" s="78">
        <v>8.2184837999999729</v>
      </c>
      <c r="EW23" s="78">
        <v>6.5115371499999632</v>
      </c>
      <c r="EX23" s="78">
        <v>28.502880719999961</v>
      </c>
      <c r="EY23" s="78">
        <v>46.858535769999975</v>
      </c>
      <c r="EZ23" s="78">
        <v>45.193040969999963</v>
      </c>
      <c r="FA23" s="16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16"/>
      <c r="FM23" s="78">
        <v>41.61</v>
      </c>
      <c r="FN23" s="78">
        <v>38.69</v>
      </c>
      <c r="FO23" s="78">
        <v>30.744</v>
      </c>
      <c r="FP23" s="78">
        <v>25.914999999999999</v>
      </c>
      <c r="FQ23" s="78">
        <v>27.375</v>
      </c>
      <c r="FR23" s="78">
        <v>54.02</v>
      </c>
      <c r="FS23" s="78">
        <v>52.704000000000001</v>
      </c>
      <c r="FT23" s="78">
        <v>54.75</v>
      </c>
      <c r="FU23" s="78">
        <v>57.305</v>
      </c>
      <c r="FV23" s="78">
        <v>50.005000000000003</v>
      </c>
      <c r="FW23" s="16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16"/>
      <c r="GI23" s="78">
        <v>3.9638649659863945</v>
      </c>
      <c r="GJ23" s="78">
        <v>0</v>
      </c>
      <c r="GK23" s="78">
        <v>0</v>
      </c>
      <c r="GL23" s="78">
        <v>280.24233560090704</v>
      </c>
      <c r="GM23" s="78">
        <v>308.1561111111111</v>
      </c>
      <c r="GN23" s="78">
        <v>171.31468253968254</v>
      </c>
      <c r="GO23" s="78">
        <v>0</v>
      </c>
      <c r="GP23" s="78">
        <v>0</v>
      </c>
      <c r="GQ23" s="78">
        <v>0</v>
      </c>
      <c r="GR23" s="78">
        <v>12.385453514739229</v>
      </c>
      <c r="GS23" s="16"/>
      <c r="GT23" s="78">
        <v>547.70425238095231</v>
      </c>
      <c r="GU23" s="78">
        <v>460.05587683754834</v>
      </c>
      <c r="GV23" s="78">
        <v>414.66126131875495</v>
      </c>
      <c r="GW23" s="78">
        <v>463.576585170172</v>
      </c>
      <c r="GX23" s="78">
        <v>635.72274343808465</v>
      </c>
      <c r="GY23" s="78">
        <v>2909.0556928571432</v>
      </c>
      <c r="GZ23" s="78">
        <v>4661.2544053542069</v>
      </c>
      <c r="HA23" s="78">
        <v>4897.5446866666662</v>
      </c>
      <c r="HB23" s="78">
        <v>7068.7325714285716</v>
      </c>
      <c r="HC23" s="78">
        <v>6147.5352020468499</v>
      </c>
      <c r="HD23" s="16"/>
      <c r="HE23" s="78">
        <v>30.66</v>
      </c>
      <c r="HF23" s="78">
        <v>42.34</v>
      </c>
      <c r="HG23" s="78">
        <v>20.861999999999998</v>
      </c>
      <c r="HH23" s="78">
        <v>19.71</v>
      </c>
      <c r="HI23" s="78">
        <v>17.885000000000002</v>
      </c>
      <c r="HJ23" s="78">
        <v>225.57</v>
      </c>
      <c r="HK23" s="78">
        <v>246.31800000000001</v>
      </c>
      <c r="HL23" s="78">
        <v>0</v>
      </c>
      <c r="HM23" s="78">
        <v>390.185</v>
      </c>
      <c r="HN23" s="78">
        <v>694.59500000000003</v>
      </c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</row>
    <row r="24" spans="1:332" x14ac:dyDescent="0.25">
      <c r="A24" s="16">
        <v>22</v>
      </c>
      <c r="B24" s="65" t="s">
        <v>119</v>
      </c>
      <c r="C24" s="16">
        <f t="shared" si="30"/>
        <v>22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6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6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6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6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6"/>
      <c r="BG24" s="366">
        <f>-(BG9-BG34)</f>
        <v>2692.1272334968926</v>
      </c>
      <c r="BH24" s="366">
        <f t="shared" ref="BH24:BP24" si="35">-(BH9-BH34)</f>
        <v>-14827.845386105426</v>
      </c>
      <c r="BI24" s="366">
        <f t="shared" si="35"/>
        <v>13989.558792252987</v>
      </c>
      <c r="BJ24" s="366">
        <f t="shared" si="35"/>
        <v>6814.7570646464164</v>
      </c>
      <c r="BK24" s="385">
        <v>11854.529855205261</v>
      </c>
      <c r="BL24" s="385">
        <v>17973.318163617289</v>
      </c>
      <c r="BM24" s="385">
        <v>23450.671099999996</v>
      </c>
      <c r="BN24" s="385">
        <v>27685.408109999997</v>
      </c>
      <c r="BO24" s="385">
        <v>27926.8177</v>
      </c>
      <c r="BP24" s="366">
        <f t="shared" si="35"/>
        <v>10575.948327890625</v>
      </c>
      <c r="BQ24" s="16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6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6"/>
      <c r="CN24" s="18">
        <v>-1650.8881934583931</v>
      </c>
      <c r="CO24" s="18">
        <v>-1780.848032719442</v>
      </c>
      <c r="CP24" s="18">
        <v>-1554.1908011758326</v>
      </c>
      <c r="CQ24" s="18">
        <v>-2128.2216282928962</v>
      </c>
      <c r="CR24" s="18">
        <v>-1837.1840441975619</v>
      </c>
      <c r="CS24" s="18">
        <v>-2208.2703562857146</v>
      </c>
      <c r="CT24" s="18">
        <v>-2317.4614496190479</v>
      </c>
      <c r="CU24" s="18">
        <v>-2471.140365714286</v>
      </c>
      <c r="CV24" s="18">
        <v>-2632.4488207619052</v>
      </c>
      <c r="CW24" s="18">
        <v>-2884.6072845714289</v>
      </c>
      <c r="CX24" s="16"/>
      <c r="CY24" s="18">
        <v>0</v>
      </c>
      <c r="CZ24" s="18">
        <v>0</v>
      </c>
      <c r="DA24" s="18">
        <v>-163.35448785627486</v>
      </c>
      <c r="DB24" s="18">
        <v>-1171.7921991428771</v>
      </c>
      <c r="DC24" s="18">
        <v>-2418.0045671791368</v>
      </c>
      <c r="DD24" s="18">
        <v>-3225.696128360672</v>
      </c>
      <c r="DE24" s="18">
        <v>-3507.7718737488635</v>
      </c>
      <c r="DF24" s="18">
        <v>-3634.9840736571423</v>
      </c>
      <c r="DG24" s="18">
        <v>-3727.3088505476185</v>
      </c>
      <c r="DH24" s="18">
        <v>-3626.8174757428565</v>
      </c>
      <c r="DI24" s="16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6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6"/>
      <c r="EF24" s="18">
        <f>-CY24</f>
        <v>0</v>
      </c>
      <c r="EG24" s="18">
        <f t="shared" ref="EG24:EO24" si="36">-CZ24</f>
        <v>0</v>
      </c>
      <c r="EH24" s="18">
        <f t="shared" si="36"/>
        <v>163.35448785627486</v>
      </c>
      <c r="EI24" s="18">
        <f t="shared" si="36"/>
        <v>1171.7921991428771</v>
      </c>
      <c r="EJ24" s="18">
        <f t="shared" si="36"/>
        <v>2418.0045671791368</v>
      </c>
      <c r="EK24" s="18">
        <f t="shared" si="36"/>
        <v>3225.696128360672</v>
      </c>
      <c r="EL24" s="18">
        <f t="shared" si="36"/>
        <v>3507.7718737488635</v>
      </c>
      <c r="EM24" s="18">
        <f t="shared" si="36"/>
        <v>3634.9840736571423</v>
      </c>
      <c r="EN24" s="18">
        <f t="shared" si="36"/>
        <v>3727.3088505476185</v>
      </c>
      <c r="EO24" s="18">
        <f t="shared" si="36"/>
        <v>3626.8174757428565</v>
      </c>
      <c r="EP24" s="16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6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6"/>
      <c r="FM24" s="18">
        <v>0</v>
      </c>
      <c r="FN24" s="18">
        <v>0</v>
      </c>
      <c r="FO24" s="18">
        <v>0</v>
      </c>
      <c r="FP24" s="18">
        <v>0</v>
      </c>
      <c r="FQ24" s="18">
        <v>0</v>
      </c>
      <c r="FR24" s="18">
        <v>0</v>
      </c>
      <c r="FS24" s="18">
        <v>0</v>
      </c>
      <c r="FT24" s="18">
        <v>0</v>
      </c>
      <c r="FU24" s="18">
        <v>0</v>
      </c>
      <c r="FV24" s="18">
        <v>0</v>
      </c>
      <c r="FW24" s="16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6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6"/>
      <c r="GT24" s="18">
        <f>-CN24</f>
        <v>1650.8881934583931</v>
      </c>
      <c r="GU24" s="18">
        <f t="shared" ref="GU24:HC24" si="37">-CO24</f>
        <v>1780.848032719442</v>
      </c>
      <c r="GV24" s="18">
        <f t="shared" si="37"/>
        <v>1554.1908011758326</v>
      </c>
      <c r="GW24" s="18">
        <f t="shared" si="37"/>
        <v>2128.2216282928962</v>
      </c>
      <c r="GX24" s="18">
        <f t="shared" si="37"/>
        <v>1837.1840441975619</v>
      </c>
      <c r="GY24" s="18">
        <f t="shared" si="37"/>
        <v>2208.2703562857146</v>
      </c>
      <c r="GZ24" s="18">
        <f t="shared" si="37"/>
        <v>2317.4614496190479</v>
      </c>
      <c r="HA24" s="18">
        <f t="shared" si="37"/>
        <v>2471.140365714286</v>
      </c>
      <c r="HB24" s="18">
        <f t="shared" si="37"/>
        <v>2632.4488207619052</v>
      </c>
      <c r="HC24" s="18">
        <f t="shared" si="37"/>
        <v>2884.6072845714289</v>
      </c>
      <c r="HD24" s="16"/>
      <c r="HE24" s="18">
        <v>0</v>
      </c>
      <c r="HF24" s="18">
        <v>0</v>
      </c>
      <c r="HG24" s="18">
        <v>0</v>
      </c>
      <c r="HH24" s="18">
        <v>0</v>
      </c>
      <c r="HI24" s="18">
        <v>0</v>
      </c>
      <c r="HJ24" s="18">
        <v>0</v>
      </c>
      <c r="HK24" s="18">
        <v>0</v>
      </c>
      <c r="HL24" s="18">
        <v>0</v>
      </c>
      <c r="HM24" s="18">
        <v>0</v>
      </c>
      <c r="HN24" s="18">
        <v>0</v>
      </c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L24" s="137"/>
      <c r="IM24" s="137"/>
      <c r="IN24" s="137"/>
      <c r="IO24" s="137"/>
      <c r="IP24" s="137"/>
      <c r="IQ24" s="137"/>
      <c r="IR24" s="137"/>
      <c r="IS24" s="137"/>
      <c r="IT24" s="137"/>
      <c r="IU24" s="137"/>
      <c r="IW24" s="137"/>
      <c r="IX24" s="137"/>
      <c r="IY24" s="137"/>
      <c r="IZ24" s="137"/>
      <c r="JA24" s="137"/>
      <c r="JB24" s="137"/>
      <c r="JC24" s="137"/>
      <c r="JD24" s="137"/>
      <c r="JE24" s="137"/>
      <c r="JF24" s="137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</row>
    <row r="25" spans="1:332" x14ac:dyDescent="0.25">
      <c r="A25" s="16">
        <v>23</v>
      </c>
      <c r="B25" s="66" t="s">
        <v>3</v>
      </c>
      <c r="C25" s="16">
        <f t="shared" si="30"/>
        <v>23</v>
      </c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16"/>
      <c r="O25" s="78">
        <v>59935.756101999999</v>
      </c>
      <c r="P25" s="78">
        <v>64082.104923350002</v>
      </c>
      <c r="Q25" s="78">
        <v>61018.929481130006</v>
      </c>
      <c r="R25" s="78">
        <v>67657.325421000001</v>
      </c>
      <c r="S25" s="78">
        <v>70425.711874319997</v>
      </c>
      <c r="T25" s="78">
        <v>79660.871820419998</v>
      </c>
      <c r="U25" s="78">
        <v>75615.562511240001</v>
      </c>
      <c r="V25" s="78">
        <v>74757.657751499995</v>
      </c>
      <c r="W25" s="78">
        <v>87118.038662999999</v>
      </c>
      <c r="X25" s="78">
        <v>72790.176268359995</v>
      </c>
      <c r="Y25" s="16"/>
      <c r="Z25" s="78">
        <v>0</v>
      </c>
      <c r="AA25" s="78">
        <v>0</v>
      </c>
      <c r="AB25" s="78">
        <v>53712.147749999996</v>
      </c>
      <c r="AC25" s="78">
        <v>65355.317809999993</v>
      </c>
      <c r="AD25" s="78">
        <v>56545.846099999988</v>
      </c>
      <c r="AE25" s="78">
        <v>74533.967709999997</v>
      </c>
      <c r="AF25" s="78">
        <v>68208.846409999998</v>
      </c>
      <c r="AG25" s="78">
        <v>73936.448040000003</v>
      </c>
      <c r="AH25" s="78">
        <v>35470.61199999995</v>
      </c>
      <c r="AI25" s="78">
        <v>13128.439706900001</v>
      </c>
      <c r="AJ25" s="16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16"/>
      <c r="AV25" s="78">
        <v>1.34527</v>
      </c>
      <c r="AW25" s="78">
        <v>0.49539458000000003</v>
      </c>
      <c r="AX25" s="78">
        <v>2.48735E-2</v>
      </c>
      <c r="AY25" s="78">
        <v>2.2986999999999999E-4</v>
      </c>
      <c r="AZ25" s="78">
        <v>1.4304450000000002E-2</v>
      </c>
      <c r="BA25" s="78">
        <v>6.5437099999999998E-2</v>
      </c>
      <c r="BB25" s="78">
        <v>5.6230619999999995E-2</v>
      </c>
      <c r="BC25" s="78">
        <v>5.9565220000000002E-2</v>
      </c>
      <c r="BD25" s="78">
        <v>0.11449247</v>
      </c>
      <c r="BE25" s="78">
        <v>3.4023789999999998E-2</v>
      </c>
      <c r="BF25" s="16"/>
      <c r="BG25" s="78">
        <v>77970.534049687383</v>
      </c>
      <c r="BH25" s="78">
        <v>68164.052898211303</v>
      </c>
      <c r="BI25" s="78">
        <v>105213.48924817292</v>
      </c>
      <c r="BJ25" s="78">
        <v>139434.45804955595</v>
      </c>
      <c r="BK25" s="78">
        <v>182858.87897061271</v>
      </c>
      <c r="BL25" s="78">
        <v>230687.10241164925</v>
      </c>
      <c r="BM25" s="78">
        <v>252916.42375418873</v>
      </c>
      <c r="BN25" s="78">
        <v>278008.02893041074</v>
      </c>
      <c r="BO25" s="78">
        <v>291545.2567835229</v>
      </c>
      <c r="BP25" s="78">
        <v>288486.77426469221</v>
      </c>
      <c r="BQ25" s="16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16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16"/>
      <c r="CN25" s="78">
        <v>0</v>
      </c>
      <c r="CO25" s="78">
        <v>0</v>
      </c>
      <c r="CP25" s="78">
        <v>0</v>
      </c>
      <c r="CQ25" s="78">
        <v>0</v>
      </c>
      <c r="CR25" s="78">
        <v>0</v>
      </c>
      <c r="CS25" s="78">
        <v>0</v>
      </c>
      <c r="CT25" s="78">
        <v>0</v>
      </c>
      <c r="CU25" s="78">
        <v>0</v>
      </c>
      <c r="CV25" s="78">
        <v>0</v>
      </c>
      <c r="CW25" s="78">
        <v>0</v>
      </c>
      <c r="CX25" s="16"/>
      <c r="CY25" s="78">
        <v>0</v>
      </c>
      <c r="CZ25" s="78">
        <v>0</v>
      </c>
      <c r="DA25" s="78">
        <v>0</v>
      </c>
      <c r="DB25" s="78">
        <v>0</v>
      </c>
      <c r="DC25" s="78">
        <v>0</v>
      </c>
      <c r="DD25" s="78">
        <v>0</v>
      </c>
      <c r="DE25" s="78">
        <v>0</v>
      </c>
      <c r="DF25" s="78">
        <v>0</v>
      </c>
      <c r="DG25" s="78">
        <v>0</v>
      </c>
      <c r="DH25" s="78">
        <v>0</v>
      </c>
      <c r="DI25" s="16"/>
      <c r="DJ25" s="78">
        <v>5.0945807699999994</v>
      </c>
      <c r="DK25" s="78">
        <v>6.5006717699999994</v>
      </c>
      <c r="DL25" s="78">
        <v>3.8136644999999998</v>
      </c>
      <c r="DM25" s="78">
        <v>4.5928656199999995</v>
      </c>
      <c r="DN25" s="78">
        <v>3.9278717300000001</v>
      </c>
      <c r="DO25" s="78">
        <v>3.6974936499999997</v>
      </c>
      <c r="DP25" s="78">
        <v>3.5988730899999997</v>
      </c>
      <c r="DQ25" s="78">
        <v>4.0705258600000001</v>
      </c>
      <c r="DR25" s="78">
        <v>10.146917610000001</v>
      </c>
      <c r="DS25" s="78">
        <v>14.44690763</v>
      </c>
      <c r="DT25" s="16"/>
      <c r="DU25" s="78">
        <v>819.50226399999997</v>
      </c>
      <c r="DV25" s="78">
        <v>1147.7767530000001</v>
      </c>
      <c r="DW25" s="78">
        <v>2346.5984979999998</v>
      </c>
      <c r="DX25" s="78">
        <v>817.90138031000004</v>
      </c>
      <c r="DY25" s="78">
        <v>1695.0823757999999</v>
      </c>
      <c r="DZ25" s="78">
        <v>1511.44045833</v>
      </c>
      <c r="EA25" s="78">
        <v>1783.8515460000001</v>
      </c>
      <c r="EB25" s="78">
        <v>1892.9262062</v>
      </c>
      <c r="EC25" s="78">
        <v>1972.1731711099997</v>
      </c>
      <c r="ED25" s="78">
        <v>1916.8683470500002</v>
      </c>
      <c r="EE25" s="16"/>
      <c r="EF25" s="78">
        <v>429.60500000000002</v>
      </c>
      <c r="EG25" s="78">
        <v>0</v>
      </c>
      <c r="EH25" s="78">
        <v>1100.1959999999999</v>
      </c>
      <c r="EI25" s="78">
        <v>1961.145</v>
      </c>
      <c r="EJ25" s="78">
        <v>4265.7550000000001</v>
      </c>
      <c r="EK25" s="78">
        <v>5783.4250000000002</v>
      </c>
      <c r="EL25" s="78">
        <v>5136.0780000000004</v>
      </c>
      <c r="EM25" s="78">
        <v>5114.3056230267694</v>
      </c>
      <c r="EN25" s="78">
        <v>0</v>
      </c>
      <c r="EO25" s="78">
        <v>0</v>
      </c>
      <c r="EP25" s="16"/>
      <c r="EQ25" s="78">
        <v>1608.6288891300001</v>
      </c>
      <c r="ER25" s="78">
        <v>876.60227646999988</v>
      </c>
      <c r="ES25" s="78">
        <v>599.32228986999985</v>
      </c>
      <c r="ET25" s="78">
        <v>1358.2856867600001</v>
      </c>
      <c r="EU25" s="78">
        <v>797.68999232999977</v>
      </c>
      <c r="EV25" s="78">
        <v>1543.4035924899997</v>
      </c>
      <c r="EW25" s="78">
        <v>714.44593180999971</v>
      </c>
      <c r="EX25" s="78">
        <v>1377.3202217999997</v>
      </c>
      <c r="EY25" s="78">
        <v>849.03344416999948</v>
      </c>
      <c r="EZ25" s="78">
        <v>459.8432419099999</v>
      </c>
      <c r="FA25" s="16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16"/>
      <c r="FM25" s="78">
        <v>23415.115000000002</v>
      </c>
      <c r="FN25" s="78">
        <v>15707.775</v>
      </c>
      <c r="FO25" s="78">
        <v>16064.472</v>
      </c>
      <c r="FP25" s="78">
        <v>21637.200000000001</v>
      </c>
      <c r="FQ25" s="78">
        <v>21863.5</v>
      </c>
      <c r="FR25" s="78">
        <v>25406.92</v>
      </c>
      <c r="FS25" s="78">
        <v>18035.382000000001</v>
      </c>
      <c r="FT25" s="78">
        <v>20947.100880024325</v>
      </c>
      <c r="FU25" s="78">
        <v>22689.111707949305</v>
      </c>
      <c r="FV25" s="78">
        <v>16342.908542434716</v>
      </c>
      <c r="FW25" s="16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16"/>
      <c r="GI25" s="78">
        <v>380.94608083900232</v>
      </c>
      <c r="GJ25" s="78">
        <v>0</v>
      </c>
      <c r="GK25" s="78">
        <v>0</v>
      </c>
      <c r="GL25" s="78">
        <v>35.62883219954648</v>
      </c>
      <c r="GM25" s="78">
        <v>75.302709750566891</v>
      </c>
      <c r="GN25" s="78">
        <v>157.96992063492061</v>
      </c>
      <c r="GO25" s="78">
        <v>600.62441043083902</v>
      </c>
      <c r="GP25" s="78">
        <v>816.93410430839003</v>
      </c>
      <c r="GQ25" s="78">
        <v>355.47963718820864</v>
      </c>
      <c r="GR25" s="78">
        <v>228.60111111111112</v>
      </c>
      <c r="GS25" s="16"/>
      <c r="GT25" s="78">
        <v>5184.0950000000003</v>
      </c>
      <c r="GU25" s="78">
        <v>2032.6850000000002</v>
      </c>
      <c r="GV25" s="78">
        <v>946.476</v>
      </c>
      <c r="GW25" s="78">
        <v>2108.9700000000003</v>
      </c>
      <c r="GX25" s="78">
        <v>3310.55</v>
      </c>
      <c r="GY25" s="78">
        <v>5567.71</v>
      </c>
      <c r="GZ25" s="78">
        <v>3509.2080000000001</v>
      </c>
      <c r="HA25" s="78">
        <v>3457.9958717853938</v>
      </c>
      <c r="HB25" s="78">
        <v>20.075000000000003</v>
      </c>
      <c r="HC25" s="78">
        <v>0</v>
      </c>
      <c r="HD25" s="16"/>
      <c r="HE25" s="78">
        <v>0</v>
      </c>
      <c r="HF25" s="78">
        <v>0</v>
      </c>
      <c r="HG25" s="78">
        <v>0</v>
      </c>
      <c r="HH25" s="78">
        <v>0</v>
      </c>
      <c r="HI25" s="78">
        <v>0</v>
      </c>
      <c r="HJ25" s="78">
        <v>0</v>
      </c>
      <c r="HK25" s="78">
        <v>0</v>
      </c>
      <c r="HL25" s="78">
        <v>0</v>
      </c>
      <c r="HM25" s="78">
        <v>0</v>
      </c>
      <c r="HN25" s="78">
        <v>0</v>
      </c>
      <c r="HP25" s="146"/>
      <c r="HQ25" s="146"/>
      <c r="HR25" s="146"/>
      <c r="HS25" s="146"/>
      <c r="HT25" s="146"/>
      <c r="HU25" s="146"/>
      <c r="HV25" s="146"/>
      <c r="HW25" s="146"/>
      <c r="HX25" s="146"/>
      <c r="HY25" s="146"/>
      <c r="IA25" s="146"/>
      <c r="IB25" s="146"/>
      <c r="IC25" s="146"/>
      <c r="ID25" s="146"/>
      <c r="IE25" s="146"/>
      <c r="IF25" s="146"/>
      <c r="IG25" s="146"/>
      <c r="IH25" s="146"/>
      <c r="II25" s="146"/>
      <c r="IJ25" s="146"/>
      <c r="IL25" s="146"/>
      <c r="IM25" s="146"/>
      <c r="IN25" s="146"/>
      <c r="IO25" s="146"/>
      <c r="IP25" s="146"/>
      <c r="IQ25" s="146"/>
      <c r="IR25" s="146"/>
      <c r="IS25" s="146"/>
      <c r="IT25" s="146"/>
      <c r="IU25" s="146"/>
      <c r="IW25" s="146"/>
      <c r="IX25" s="146"/>
      <c r="IY25" s="146"/>
      <c r="IZ25" s="146"/>
      <c r="JA25" s="146"/>
      <c r="JB25" s="146"/>
      <c r="JC25" s="146"/>
      <c r="JD25" s="146"/>
      <c r="JE25" s="146"/>
      <c r="JF25" s="146"/>
      <c r="JH25" s="146"/>
      <c r="JI25" s="146"/>
      <c r="JJ25" s="146"/>
      <c r="JK25" s="146"/>
      <c r="JL25" s="146"/>
      <c r="JM25" s="146"/>
      <c r="JN25" s="146"/>
      <c r="JO25" s="146"/>
      <c r="JP25" s="146"/>
      <c r="JQ25" s="146"/>
      <c r="JS25" s="146"/>
      <c r="JT25" s="146"/>
      <c r="JU25" s="146"/>
      <c r="JV25" s="146"/>
      <c r="JW25" s="146"/>
      <c r="JX25" s="146"/>
      <c r="JY25" s="146"/>
      <c r="JZ25" s="146"/>
      <c r="KA25" s="146"/>
      <c r="KB25" s="146"/>
      <c r="KD25" s="146"/>
      <c r="KE25" s="146"/>
      <c r="KF25" s="146"/>
      <c r="KG25" s="146"/>
      <c r="KH25" s="146"/>
      <c r="KI25" s="146"/>
      <c r="KJ25" s="146"/>
      <c r="KK25" s="146"/>
      <c r="KL25" s="146"/>
      <c r="KM25" s="146"/>
      <c r="KO25" s="146"/>
      <c r="KP25" s="146"/>
      <c r="KQ25" s="146"/>
      <c r="KR25" s="146"/>
      <c r="KS25" s="146"/>
      <c r="KT25" s="146"/>
      <c r="KU25" s="146"/>
      <c r="KV25" s="146"/>
      <c r="KW25" s="146"/>
      <c r="KX25" s="146"/>
      <c r="KZ25" s="146"/>
      <c r="LA25" s="146"/>
      <c r="LB25" s="146"/>
      <c r="LC25" s="146"/>
      <c r="LD25" s="146"/>
      <c r="LE25" s="146"/>
      <c r="LF25" s="146"/>
      <c r="LG25" s="146"/>
      <c r="LH25" s="146"/>
      <c r="LI25" s="146"/>
      <c r="LK25" s="146"/>
      <c r="LL25" s="146"/>
      <c r="LM25" s="146"/>
      <c r="LN25" s="146"/>
      <c r="LO25" s="146"/>
      <c r="LP25" s="146"/>
      <c r="LQ25" s="146"/>
      <c r="LR25" s="146"/>
      <c r="LS25" s="146"/>
      <c r="LT25" s="146"/>
    </row>
    <row r="26" spans="1:332" x14ac:dyDescent="0.25">
      <c r="A26" s="16">
        <v>24</v>
      </c>
      <c r="B26" s="65" t="s">
        <v>50</v>
      </c>
      <c r="C26" s="16">
        <f t="shared" si="30"/>
        <v>24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6"/>
      <c r="O26" s="18">
        <v>265.58453770672332</v>
      </c>
      <c r="P26" s="18">
        <v>304.67788935957674</v>
      </c>
      <c r="Q26" s="18">
        <v>3580.6901201263986</v>
      </c>
      <c r="R26" s="18">
        <v>-1207.7997063162829</v>
      </c>
      <c r="S26" s="18">
        <v>-3969.605543037017</v>
      </c>
      <c r="T26" s="18">
        <v>-338.50084573486106</v>
      </c>
      <c r="U26" s="18">
        <v>5291.47245952103</v>
      </c>
      <c r="V26" s="18">
        <v>2101.5126871678349</v>
      </c>
      <c r="W26" s="18">
        <v>-7322.5482195095665</v>
      </c>
      <c r="X26" s="18">
        <v>3570.5552976599261</v>
      </c>
      <c r="Y26" s="16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6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6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6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6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6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6"/>
      <c r="CN26" s="18">
        <f>CN21+CN24</f>
        <v>20.212572925883478</v>
      </c>
      <c r="CO26" s="18">
        <f t="shared" ref="CO26:CW26" si="38">CO21+CO24</f>
        <v>-71.450285147649765</v>
      </c>
      <c r="CP26" s="18">
        <f t="shared" si="38"/>
        <v>53.386685338671441</v>
      </c>
      <c r="CQ26" s="18">
        <f t="shared" si="38"/>
        <v>-72.421860406672295</v>
      </c>
      <c r="CR26" s="18">
        <f t="shared" si="38"/>
        <v>-5.0475328816266938</v>
      </c>
      <c r="CS26" s="18">
        <f t="shared" si="38"/>
        <v>-88.872648090045914</v>
      </c>
      <c r="CT26" s="18">
        <f t="shared" si="38"/>
        <v>-39.63900231019079</v>
      </c>
      <c r="CU26" s="18">
        <f t="shared" si="38"/>
        <v>-68.23185371428599</v>
      </c>
      <c r="CV26" s="18">
        <f t="shared" si="38"/>
        <v>-75.528032761904797</v>
      </c>
      <c r="CW26" s="18">
        <f t="shared" si="38"/>
        <v>-75.559481809524186</v>
      </c>
      <c r="CX26" s="16"/>
      <c r="CY26" s="18">
        <f t="shared" ref="CY26:DH26" si="39">CY22+CY24</f>
        <v>0</v>
      </c>
      <c r="CZ26" s="18">
        <f t="shared" si="39"/>
        <v>0</v>
      </c>
      <c r="DA26" s="18">
        <f t="shared" si="39"/>
        <v>0.66038993698941795</v>
      </c>
      <c r="DB26" s="18">
        <f t="shared" si="39"/>
        <v>4.737181002565876</v>
      </c>
      <c r="DC26" s="18">
        <f t="shared" si="39"/>
        <v>9.7752189408138292</v>
      </c>
      <c r="DD26" s="18">
        <f t="shared" si="39"/>
        <v>-29.454989355627731</v>
      </c>
      <c r="DE26" s="18">
        <f t="shared" si="39"/>
        <v>27.136121573927539</v>
      </c>
      <c r="DF26" s="18">
        <f t="shared" si="39"/>
        <v>-3.8321962999993957</v>
      </c>
      <c r="DG26" s="18">
        <f t="shared" si="39"/>
        <v>10.3592716666667</v>
      </c>
      <c r="DH26" s="18">
        <f t="shared" si="39"/>
        <v>76.66848782857187</v>
      </c>
      <c r="DI26" s="16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6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6"/>
      <c r="EF26" s="18">
        <v>0</v>
      </c>
      <c r="EG26" s="18">
        <v>0</v>
      </c>
      <c r="EH26" s="18">
        <v>0</v>
      </c>
      <c r="EI26" s="18">
        <v>0</v>
      </c>
      <c r="EJ26" s="18">
        <v>0</v>
      </c>
      <c r="EK26" s="18">
        <v>0</v>
      </c>
      <c r="EL26" s="18">
        <v>0</v>
      </c>
      <c r="EM26" s="18">
        <v>0</v>
      </c>
      <c r="EN26" s="18">
        <v>0</v>
      </c>
      <c r="EO26" s="18">
        <v>0</v>
      </c>
      <c r="EP26" s="16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6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6"/>
      <c r="FM26" s="18">
        <v>0</v>
      </c>
      <c r="FN26" s="18">
        <v>0</v>
      </c>
      <c r="FO26" s="18">
        <v>0</v>
      </c>
      <c r="FP26" s="18">
        <v>0</v>
      </c>
      <c r="FQ26" s="18">
        <v>0</v>
      </c>
      <c r="FR26" s="18">
        <v>0</v>
      </c>
      <c r="FS26" s="18">
        <v>0</v>
      </c>
      <c r="FT26" s="18">
        <v>0</v>
      </c>
      <c r="FU26" s="18">
        <v>0</v>
      </c>
      <c r="FV26" s="18">
        <v>0</v>
      </c>
      <c r="FW26" s="16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6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6"/>
      <c r="GT26" s="18">
        <v>0</v>
      </c>
      <c r="GU26" s="18">
        <v>0</v>
      </c>
      <c r="GV26" s="18">
        <v>0</v>
      </c>
      <c r="GW26" s="18">
        <v>0</v>
      </c>
      <c r="GX26" s="18">
        <v>0</v>
      </c>
      <c r="GY26" s="18">
        <v>0</v>
      </c>
      <c r="GZ26" s="18">
        <v>0</v>
      </c>
      <c r="HA26" s="18">
        <v>0</v>
      </c>
      <c r="HB26" s="18">
        <v>0</v>
      </c>
      <c r="HC26" s="18">
        <v>0</v>
      </c>
      <c r="HD26" s="16"/>
      <c r="HE26" s="18">
        <v>0</v>
      </c>
      <c r="HF26" s="18">
        <v>0</v>
      </c>
      <c r="HG26" s="18">
        <v>0</v>
      </c>
      <c r="HH26" s="18">
        <v>0</v>
      </c>
      <c r="HI26" s="18">
        <v>0</v>
      </c>
      <c r="HJ26" s="18">
        <v>0</v>
      </c>
      <c r="HK26" s="18">
        <v>0</v>
      </c>
      <c r="HL26" s="18">
        <v>0</v>
      </c>
      <c r="HM26" s="18">
        <v>0</v>
      </c>
      <c r="HN26" s="18">
        <v>0</v>
      </c>
      <c r="HP26" s="137"/>
      <c r="HQ26" s="137"/>
      <c r="HR26" s="137"/>
      <c r="HS26" s="137"/>
      <c r="HT26" s="137"/>
      <c r="HU26" s="137"/>
      <c r="HV26" s="137"/>
      <c r="HW26" s="137"/>
      <c r="HX26" s="137"/>
      <c r="HY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L26" s="137"/>
      <c r="IM26" s="137"/>
      <c r="IN26" s="137"/>
      <c r="IO26" s="137"/>
      <c r="IP26" s="137"/>
      <c r="IQ26" s="137"/>
      <c r="IR26" s="137"/>
      <c r="IS26" s="137"/>
      <c r="IT26" s="137"/>
      <c r="IU26" s="137"/>
      <c r="IW26" s="137"/>
      <c r="IX26" s="137"/>
      <c r="IY26" s="137"/>
      <c r="IZ26" s="137"/>
      <c r="JA26" s="137"/>
      <c r="JB26" s="137"/>
      <c r="JC26" s="137"/>
      <c r="JD26" s="137"/>
      <c r="JE26" s="137"/>
      <c r="JF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</row>
    <row r="27" spans="1:332" x14ac:dyDescent="0.25">
      <c r="A27" s="16">
        <v>25</v>
      </c>
      <c r="B27" s="66" t="s">
        <v>51</v>
      </c>
      <c r="C27" s="16">
        <f t="shared" si="30"/>
        <v>25</v>
      </c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16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16"/>
      <c r="Z27" s="78">
        <v>125294.11500000001</v>
      </c>
      <c r="AA27" s="78">
        <v>29667.84</v>
      </c>
      <c r="AB27" s="78">
        <v>73827.884999999995</v>
      </c>
      <c r="AC27" s="78">
        <v>59216.88</v>
      </c>
      <c r="AD27" s="78">
        <v>22362.973000000002</v>
      </c>
      <c r="AE27" s="78">
        <v>27731.984</v>
      </c>
      <c r="AF27" s="78">
        <v>27405.677</v>
      </c>
      <c r="AG27" s="78">
        <v>19823.985320844065</v>
      </c>
      <c r="AH27" s="78">
        <v>16016.126978864278</v>
      </c>
      <c r="AI27" s="78">
        <v>13711.935421592265</v>
      </c>
      <c r="AJ27" s="16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16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16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16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16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16"/>
      <c r="CN27" s="78">
        <v>0</v>
      </c>
      <c r="CO27" s="78">
        <v>0</v>
      </c>
      <c r="CP27" s="78">
        <v>0</v>
      </c>
      <c r="CQ27" s="78">
        <v>0</v>
      </c>
      <c r="CR27" s="78">
        <v>0</v>
      </c>
      <c r="CS27" s="78">
        <v>0</v>
      </c>
      <c r="CT27" s="78">
        <v>0</v>
      </c>
      <c r="CU27" s="78">
        <v>0</v>
      </c>
      <c r="CV27" s="78">
        <v>0</v>
      </c>
      <c r="CW27" s="78">
        <v>0</v>
      </c>
      <c r="CX27" s="16"/>
      <c r="CY27" s="78">
        <v>0</v>
      </c>
      <c r="CZ27" s="78">
        <v>0</v>
      </c>
      <c r="DA27" s="78">
        <v>0</v>
      </c>
      <c r="DB27" s="78">
        <v>0</v>
      </c>
      <c r="DC27" s="78">
        <v>0</v>
      </c>
      <c r="DD27" s="78">
        <v>0</v>
      </c>
      <c r="DE27" s="78">
        <v>0</v>
      </c>
      <c r="DF27" s="78">
        <v>0</v>
      </c>
      <c r="DG27" s="78">
        <v>0</v>
      </c>
      <c r="DH27" s="78">
        <v>0</v>
      </c>
      <c r="DI27" s="16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16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16"/>
      <c r="EF27" s="78">
        <v>0</v>
      </c>
      <c r="EG27" s="78">
        <v>0</v>
      </c>
      <c r="EH27" s="78">
        <v>0</v>
      </c>
      <c r="EI27" s="78">
        <v>0</v>
      </c>
      <c r="EJ27" s="78">
        <v>0</v>
      </c>
      <c r="EK27" s="78">
        <v>0</v>
      </c>
      <c r="EL27" s="78">
        <v>0</v>
      </c>
      <c r="EM27" s="78">
        <v>0</v>
      </c>
      <c r="EN27" s="78">
        <v>0</v>
      </c>
      <c r="EO27" s="78">
        <v>0</v>
      </c>
      <c r="EP27" s="16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16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16"/>
      <c r="FM27" s="78">
        <v>0</v>
      </c>
      <c r="FN27" s="78">
        <v>0</v>
      </c>
      <c r="FO27" s="78">
        <v>0</v>
      </c>
      <c r="FP27" s="78">
        <v>0</v>
      </c>
      <c r="FQ27" s="78">
        <v>0</v>
      </c>
      <c r="FR27" s="78">
        <v>0</v>
      </c>
      <c r="FS27" s="78">
        <v>0</v>
      </c>
      <c r="FT27" s="78">
        <v>0</v>
      </c>
      <c r="FU27" s="78">
        <v>0</v>
      </c>
      <c r="FV27" s="78">
        <v>0</v>
      </c>
      <c r="FW27" s="16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16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16"/>
      <c r="GT27" s="78">
        <v>0</v>
      </c>
      <c r="GU27" s="78">
        <v>0</v>
      </c>
      <c r="GV27" s="78">
        <v>0</v>
      </c>
      <c r="GW27" s="78">
        <v>0</v>
      </c>
      <c r="GX27" s="78">
        <v>0</v>
      </c>
      <c r="GY27" s="78">
        <v>0</v>
      </c>
      <c r="GZ27" s="78">
        <v>0</v>
      </c>
      <c r="HA27" s="78">
        <v>0</v>
      </c>
      <c r="HB27" s="78">
        <v>0</v>
      </c>
      <c r="HC27" s="78">
        <v>0</v>
      </c>
      <c r="HD27" s="16"/>
      <c r="HE27" s="78">
        <v>0</v>
      </c>
      <c r="HF27" s="78">
        <v>0</v>
      </c>
      <c r="HG27" s="78">
        <v>0</v>
      </c>
      <c r="HH27" s="78">
        <v>0</v>
      </c>
      <c r="HI27" s="78">
        <v>0</v>
      </c>
      <c r="HJ27" s="78">
        <v>0</v>
      </c>
      <c r="HK27" s="78">
        <v>0</v>
      </c>
      <c r="HL27" s="78">
        <v>0</v>
      </c>
      <c r="HM27" s="78">
        <v>0</v>
      </c>
      <c r="HN27" s="78">
        <v>0</v>
      </c>
      <c r="HP27" s="146"/>
      <c r="HQ27" s="146"/>
      <c r="HR27" s="146"/>
      <c r="HS27" s="146"/>
      <c r="HT27" s="146"/>
      <c r="HU27" s="146"/>
      <c r="HV27" s="146"/>
      <c r="HW27" s="146"/>
      <c r="HX27" s="146"/>
      <c r="HY27" s="146"/>
      <c r="IA27" s="146"/>
      <c r="IB27" s="146"/>
      <c r="IC27" s="146"/>
      <c r="ID27" s="146"/>
      <c r="IE27" s="146"/>
      <c r="IF27" s="146"/>
      <c r="IG27" s="146"/>
      <c r="IH27" s="146"/>
      <c r="II27" s="146"/>
      <c r="IJ27" s="146"/>
      <c r="IL27" s="146"/>
      <c r="IM27" s="146"/>
      <c r="IN27" s="146"/>
      <c r="IO27" s="146"/>
      <c r="IP27" s="146"/>
      <c r="IQ27" s="146"/>
      <c r="IR27" s="146"/>
      <c r="IS27" s="146"/>
      <c r="IT27" s="146"/>
      <c r="IU27" s="146"/>
      <c r="IW27" s="146"/>
      <c r="IX27" s="146"/>
      <c r="IY27" s="146"/>
      <c r="IZ27" s="146"/>
      <c r="JA27" s="146"/>
      <c r="JB27" s="146"/>
      <c r="JC27" s="146"/>
      <c r="JD27" s="146"/>
      <c r="JE27" s="146"/>
      <c r="JF27" s="146"/>
      <c r="JH27" s="146"/>
      <c r="JI27" s="146"/>
      <c r="JJ27" s="146"/>
      <c r="JK27" s="146"/>
      <c r="JL27" s="146"/>
      <c r="JM27" s="146"/>
      <c r="JN27" s="146"/>
      <c r="JO27" s="146"/>
      <c r="JP27" s="146"/>
      <c r="JQ27" s="146"/>
      <c r="JS27" s="146"/>
      <c r="JT27" s="146"/>
      <c r="JU27" s="146"/>
      <c r="JV27" s="146"/>
      <c r="JW27" s="146"/>
      <c r="JX27" s="146"/>
      <c r="JY27" s="146"/>
      <c r="JZ27" s="146"/>
      <c r="KA27" s="146"/>
      <c r="KB27" s="146"/>
      <c r="KD27" s="146"/>
      <c r="KE27" s="146"/>
      <c r="KF27" s="146"/>
      <c r="KG27" s="146"/>
      <c r="KH27" s="146"/>
      <c r="KI27" s="146"/>
      <c r="KJ27" s="146"/>
      <c r="KK27" s="146"/>
      <c r="KL27" s="146"/>
      <c r="KM27" s="146"/>
      <c r="KO27" s="146"/>
      <c r="KP27" s="146"/>
      <c r="KQ27" s="146"/>
      <c r="KR27" s="146"/>
      <c r="KS27" s="146"/>
      <c r="KT27" s="146"/>
      <c r="KU27" s="146"/>
      <c r="KV27" s="146"/>
      <c r="KW27" s="146"/>
      <c r="KX27" s="146"/>
      <c r="KZ27" s="146"/>
      <c r="LA27" s="146"/>
      <c r="LB27" s="146"/>
      <c r="LC27" s="146"/>
      <c r="LD27" s="146"/>
      <c r="LE27" s="146"/>
      <c r="LF27" s="146"/>
      <c r="LG27" s="146"/>
      <c r="LH27" s="146"/>
      <c r="LI27" s="146"/>
      <c r="LK27" s="146"/>
      <c r="LL27" s="146"/>
      <c r="LM27" s="146"/>
      <c r="LN27" s="146"/>
      <c r="LO27" s="146"/>
      <c r="LP27" s="146"/>
      <c r="LQ27" s="146"/>
      <c r="LR27" s="146"/>
      <c r="LS27" s="146"/>
      <c r="LT27" s="146"/>
    </row>
    <row r="28" spans="1:332" x14ac:dyDescent="0.25">
      <c r="A28" s="16">
        <v>26</v>
      </c>
      <c r="B28" s="65" t="s">
        <v>49</v>
      </c>
      <c r="C28" s="16">
        <f t="shared" si="30"/>
        <v>26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6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6"/>
      <c r="Z28" s="18">
        <v>-619.86800000000005</v>
      </c>
      <c r="AA28" s="18">
        <v>19332.974999999999</v>
      </c>
      <c r="AB28" s="18">
        <v>14720.759</v>
      </c>
      <c r="AC28" s="18">
        <v>190023.43100000001</v>
      </c>
      <c r="AD28" s="18">
        <v>0</v>
      </c>
      <c r="AE28" s="18">
        <v>0</v>
      </c>
      <c r="AF28" s="18"/>
      <c r="AG28" s="18"/>
      <c r="AH28" s="18"/>
      <c r="AI28" s="18"/>
      <c r="AJ28" s="16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6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6"/>
      <c r="BG28" s="18">
        <v>9.41</v>
      </c>
      <c r="BH28" s="18">
        <v>38.468000000000004</v>
      </c>
      <c r="BI28" s="18">
        <v>85.591999999999999</v>
      </c>
      <c r="BJ28" s="18">
        <v>17.271000000000001</v>
      </c>
      <c r="BK28" s="18">
        <v>9.8789999999999996</v>
      </c>
      <c r="BL28" s="18">
        <v>30.786000000000001</v>
      </c>
      <c r="BM28" s="18">
        <v>14.44</v>
      </c>
      <c r="BN28" s="18"/>
      <c r="BO28" s="18"/>
      <c r="BP28" s="18"/>
      <c r="BQ28" s="16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6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6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6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6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6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6"/>
      <c r="EF28" s="18">
        <v>120.34050000000001</v>
      </c>
      <c r="EG28" s="18">
        <v>71.667749999999998</v>
      </c>
      <c r="EH28" s="18">
        <v>49.830899999999993</v>
      </c>
      <c r="EI28" s="18">
        <v>25.038999999999998</v>
      </c>
      <c r="EJ28" s="18">
        <v>16.863</v>
      </c>
      <c r="EK28" s="18">
        <v>10.34775</v>
      </c>
      <c r="EL28" s="18">
        <v>8.9670000000000005</v>
      </c>
      <c r="EM28" s="18">
        <v>8.9425000000000008</v>
      </c>
      <c r="EN28" s="18">
        <v>8.9425000000000008</v>
      </c>
      <c r="EO28" s="18">
        <v>0</v>
      </c>
      <c r="EP28" s="16"/>
      <c r="EQ28" s="18">
        <v>8917.0585407371764</v>
      </c>
      <c r="ER28" s="18">
        <v>9750.8195899773709</v>
      </c>
      <c r="ES28" s="18">
        <v>8139.1776115063767</v>
      </c>
      <c r="ET28" s="18">
        <v>7599.1779125691974</v>
      </c>
      <c r="EU28" s="18">
        <v>7684.7209361972273</v>
      </c>
      <c r="EV28" s="18">
        <v>7347.4483195752036</v>
      </c>
      <c r="EW28" s="18">
        <v>7848.6402270892795</v>
      </c>
      <c r="EX28" s="18">
        <v>6908.401138626461</v>
      </c>
      <c r="EY28" s="18">
        <v>7642.3245452132032</v>
      </c>
      <c r="EZ28" s="18">
        <v>9243.6279085595816</v>
      </c>
      <c r="FA28" s="16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6"/>
      <c r="FM28" s="18">
        <v>0</v>
      </c>
      <c r="FN28" s="18">
        <v>0</v>
      </c>
      <c r="FO28" s="18">
        <v>0</v>
      </c>
      <c r="FP28" s="18">
        <v>0</v>
      </c>
      <c r="FQ28" s="18">
        <v>0</v>
      </c>
      <c r="FR28" s="18">
        <v>0</v>
      </c>
      <c r="FS28" s="18">
        <v>0</v>
      </c>
      <c r="FT28" s="18">
        <v>0</v>
      </c>
      <c r="FU28" s="18">
        <v>0</v>
      </c>
      <c r="FV28" s="18">
        <v>0</v>
      </c>
      <c r="FW28" s="16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6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6"/>
      <c r="GT28" s="18">
        <v>192.54480000000004</v>
      </c>
      <c r="GU28" s="18">
        <v>114.66840000000001</v>
      </c>
      <c r="GV28" s="18">
        <v>79.729440000000011</v>
      </c>
      <c r="GW28" s="18">
        <v>40.062400000000004</v>
      </c>
      <c r="GX28" s="18">
        <v>26.980799999999999</v>
      </c>
      <c r="GY28" s="18">
        <v>16.5564</v>
      </c>
      <c r="GZ28" s="18">
        <v>14.347200000000001</v>
      </c>
      <c r="HA28" s="18">
        <v>14.308000000000002</v>
      </c>
      <c r="HB28" s="18">
        <v>14.308000000000002</v>
      </c>
      <c r="HC28" s="18">
        <v>0</v>
      </c>
      <c r="HD28" s="16"/>
      <c r="HE28" s="18">
        <v>0</v>
      </c>
      <c r="HF28" s="18">
        <v>0</v>
      </c>
      <c r="HG28" s="18">
        <v>0</v>
      </c>
      <c r="HH28" s="18">
        <v>0</v>
      </c>
      <c r="HI28" s="18">
        <v>0</v>
      </c>
      <c r="HJ28" s="18">
        <v>0</v>
      </c>
      <c r="HK28" s="18">
        <v>0</v>
      </c>
      <c r="HL28" s="18">
        <v>0</v>
      </c>
      <c r="HM28" s="18">
        <v>0</v>
      </c>
      <c r="HN28" s="18">
        <v>0</v>
      </c>
      <c r="HP28" s="137"/>
      <c r="HQ28" s="137"/>
      <c r="HR28" s="137"/>
      <c r="HS28" s="137"/>
      <c r="HT28" s="137"/>
      <c r="HU28" s="137"/>
      <c r="HV28" s="137"/>
      <c r="HW28" s="137"/>
      <c r="HX28" s="137"/>
      <c r="HY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L28" s="137"/>
      <c r="IM28" s="137"/>
      <c r="IN28" s="137"/>
      <c r="IO28" s="137"/>
      <c r="IP28" s="137"/>
      <c r="IQ28" s="137"/>
      <c r="IR28" s="137"/>
      <c r="IS28" s="137"/>
      <c r="IT28" s="137"/>
      <c r="IU28" s="137"/>
      <c r="IW28" s="137"/>
      <c r="IX28" s="137"/>
      <c r="IY28" s="137"/>
      <c r="IZ28" s="137"/>
      <c r="JA28" s="137"/>
      <c r="JB28" s="137"/>
      <c r="JC28" s="137"/>
      <c r="JD28" s="137"/>
      <c r="JE28" s="137"/>
      <c r="JF28" s="137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</row>
    <row r="29" spans="1:332" x14ac:dyDescent="0.25">
      <c r="A29" s="16">
        <v>27</v>
      </c>
      <c r="B29" s="66" t="s">
        <v>140</v>
      </c>
      <c r="C29" s="16">
        <f t="shared" si="30"/>
        <v>27</v>
      </c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16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16"/>
      <c r="Z29" s="78"/>
      <c r="AA29" s="78"/>
      <c r="AB29" s="78"/>
      <c r="AC29" s="78"/>
      <c r="AD29" s="78"/>
      <c r="AE29" s="78"/>
      <c r="AF29" s="78"/>
      <c r="AG29" s="78">
        <v>0</v>
      </c>
      <c r="AH29" s="78">
        <v>0</v>
      </c>
      <c r="AI29" s="78">
        <v>0</v>
      </c>
      <c r="AJ29" s="16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16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16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16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16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16"/>
      <c r="CN29" s="78">
        <v>0</v>
      </c>
      <c r="CO29" s="78">
        <v>0</v>
      </c>
      <c r="CP29" s="78">
        <v>0</v>
      </c>
      <c r="CQ29" s="78">
        <v>0</v>
      </c>
      <c r="CR29" s="78">
        <v>0</v>
      </c>
      <c r="CS29" s="78">
        <v>0</v>
      </c>
      <c r="CT29" s="78">
        <v>0</v>
      </c>
      <c r="CU29" s="78">
        <v>0</v>
      </c>
      <c r="CV29" s="78">
        <v>0</v>
      </c>
      <c r="CW29" s="78">
        <v>0</v>
      </c>
      <c r="CX29" s="16"/>
      <c r="CY29" s="78">
        <v>0</v>
      </c>
      <c r="CZ29" s="78">
        <v>0</v>
      </c>
      <c r="DA29" s="78">
        <v>0</v>
      </c>
      <c r="DB29" s="78">
        <v>0</v>
      </c>
      <c r="DC29" s="78">
        <v>0</v>
      </c>
      <c r="DD29" s="78">
        <v>0</v>
      </c>
      <c r="DE29" s="78">
        <v>0</v>
      </c>
      <c r="DF29" s="78">
        <v>0</v>
      </c>
      <c r="DG29" s="78">
        <v>0</v>
      </c>
      <c r="DH29" s="78">
        <v>0</v>
      </c>
      <c r="DI29" s="16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16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16"/>
      <c r="EF29" s="78">
        <v>1832.4103669905833</v>
      </c>
      <c r="EG29" s="78">
        <v>1899.8872610404194</v>
      </c>
      <c r="EH29" s="78">
        <v>1975.245778532161</v>
      </c>
      <c r="EI29" s="78">
        <v>2042.3868800188231</v>
      </c>
      <c r="EJ29" s="78">
        <v>2476.5801862746375</v>
      </c>
      <c r="EK29" s="78">
        <v>3003.0791320944986</v>
      </c>
      <c r="EL29" s="78">
        <v>3651.483808128442</v>
      </c>
      <c r="EM29" s="78">
        <v>4415.6591299383654</v>
      </c>
      <c r="EN29" s="78">
        <v>5081.7400238095233</v>
      </c>
      <c r="EO29" s="78">
        <v>0</v>
      </c>
      <c r="EP29" s="16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16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16"/>
      <c r="FM29" s="78">
        <v>0</v>
      </c>
      <c r="FN29" s="78">
        <v>0</v>
      </c>
      <c r="FO29" s="78">
        <v>0</v>
      </c>
      <c r="FP29" s="78">
        <v>0</v>
      </c>
      <c r="FQ29" s="78">
        <v>0</v>
      </c>
      <c r="FR29" s="78">
        <v>0</v>
      </c>
      <c r="FS29" s="78">
        <v>0</v>
      </c>
      <c r="FT29" s="78">
        <v>0</v>
      </c>
      <c r="FU29" s="78">
        <v>0</v>
      </c>
      <c r="FV29" s="78">
        <v>0</v>
      </c>
      <c r="FW29" s="16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16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16"/>
      <c r="GT29" s="78">
        <v>4434.2909137755669</v>
      </c>
      <c r="GU29" s="78">
        <v>4336.7458768452261</v>
      </c>
      <c r="GV29" s="78">
        <v>4252.9667524963825</v>
      </c>
      <c r="GW29" s="78">
        <v>4148.0459547762275</v>
      </c>
      <c r="GX29" s="78">
        <v>4397.2485733883432</v>
      </c>
      <c r="GY29" s="78">
        <v>4661.4225654616475</v>
      </c>
      <c r="GZ29" s="78">
        <v>4955.0056346275578</v>
      </c>
      <c r="HA29" s="78">
        <v>5238.3364530413555</v>
      </c>
      <c r="HB29" s="78">
        <v>5518.6603571428559</v>
      </c>
      <c r="HC29" s="78">
        <v>0</v>
      </c>
      <c r="HD29" s="16"/>
      <c r="HE29" s="78">
        <v>0</v>
      </c>
      <c r="HF29" s="78">
        <v>0</v>
      </c>
      <c r="HG29" s="78">
        <v>0</v>
      </c>
      <c r="HH29" s="78">
        <v>0</v>
      </c>
      <c r="HI29" s="78">
        <v>0</v>
      </c>
      <c r="HJ29" s="78">
        <v>0</v>
      </c>
      <c r="HK29" s="78">
        <v>0</v>
      </c>
      <c r="HL29" s="78">
        <v>0</v>
      </c>
      <c r="HM29" s="78">
        <v>0</v>
      </c>
      <c r="HN29" s="78">
        <v>0</v>
      </c>
      <c r="HP29" s="146"/>
      <c r="HQ29" s="146"/>
      <c r="HR29" s="146"/>
      <c r="HS29" s="146"/>
      <c r="HT29" s="146"/>
      <c r="HU29" s="146"/>
      <c r="HV29" s="146"/>
      <c r="HW29" s="146"/>
      <c r="HX29" s="146"/>
      <c r="HY29" s="146"/>
      <c r="IA29" s="146"/>
      <c r="IB29" s="146"/>
      <c r="IC29" s="146"/>
      <c r="ID29" s="146"/>
      <c r="IE29" s="146"/>
      <c r="IF29" s="146"/>
      <c r="IG29" s="146"/>
      <c r="IH29" s="146"/>
      <c r="II29" s="146"/>
      <c r="IJ29" s="146"/>
      <c r="IL29" s="146"/>
      <c r="IM29" s="146"/>
      <c r="IN29" s="146"/>
      <c r="IO29" s="146"/>
      <c r="IP29" s="146"/>
      <c r="IQ29" s="146"/>
      <c r="IR29" s="146"/>
      <c r="IS29" s="146"/>
      <c r="IT29" s="146"/>
      <c r="IU29" s="146"/>
      <c r="IW29" s="146"/>
      <c r="IX29" s="146"/>
      <c r="IY29" s="146"/>
      <c r="IZ29" s="146"/>
      <c r="JA29" s="146"/>
      <c r="JB29" s="146"/>
      <c r="JC29" s="146"/>
      <c r="JD29" s="146"/>
      <c r="JE29" s="146"/>
      <c r="JF29" s="146"/>
      <c r="JH29" s="146"/>
      <c r="JI29" s="146"/>
      <c r="JJ29" s="146"/>
      <c r="JK29" s="146"/>
      <c r="JL29" s="146"/>
      <c r="JM29" s="146"/>
      <c r="JN29" s="146"/>
      <c r="JO29" s="146"/>
      <c r="JP29" s="146"/>
      <c r="JQ29" s="146"/>
      <c r="JS29" s="146"/>
      <c r="JT29" s="146"/>
      <c r="JU29" s="146"/>
      <c r="JV29" s="146"/>
      <c r="JW29" s="146"/>
      <c r="JX29" s="146"/>
      <c r="JY29" s="146"/>
      <c r="JZ29" s="146"/>
      <c r="KA29" s="146"/>
      <c r="KB29" s="146"/>
      <c r="KD29" s="146"/>
      <c r="KE29" s="146"/>
      <c r="KF29" s="146"/>
      <c r="KG29" s="146"/>
      <c r="KH29" s="146"/>
      <c r="KI29" s="146"/>
      <c r="KJ29" s="146"/>
      <c r="KK29" s="146"/>
      <c r="KL29" s="146"/>
      <c r="KM29" s="146"/>
      <c r="KO29" s="146"/>
      <c r="KP29" s="146"/>
      <c r="KQ29" s="146"/>
      <c r="KR29" s="146"/>
      <c r="KS29" s="146"/>
      <c r="KT29" s="146"/>
      <c r="KU29" s="146"/>
      <c r="KV29" s="146"/>
      <c r="KW29" s="146"/>
      <c r="KX29" s="146"/>
      <c r="KZ29" s="146"/>
      <c r="LA29" s="146"/>
      <c r="LB29" s="146"/>
      <c r="LC29" s="146"/>
      <c r="LD29" s="146"/>
      <c r="LE29" s="146"/>
      <c r="LF29" s="146"/>
      <c r="LG29" s="146"/>
      <c r="LH29" s="146"/>
      <c r="LI29" s="146"/>
      <c r="LK29" s="146"/>
      <c r="LL29" s="146"/>
      <c r="LM29" s="146"/>
      <c r="LN29" s="146"/>
      <c r="LO29" s="146"/>
      <c r="LP29" s="146"/>
      <c r="LQ29" s="146"/>
      <c r="LR29" s="146"/>
      <c r="LS29" s="146"/>
      <c r="LT29" s="146"/>
    </row>
    <row r="30" spans="1:332" x14ac:dyDescent="0.25">
      <c r="A30" s="16">
        <v>28</v>
      </c>
      <c r="B30" s="65" t="s">
        <v>116</v>
      </c>
      <c r="C30" s="16">
        <f t="shared" si="30"/>
        <v>28</v>
      </c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6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6"/>
      <c r="Z30" s="18">
        <v>938210.69099999999</v>
      </c>
      <c r="AA30" s="18">
        <v>851705.68</v>
      </c>
      <c r="AB30" s="18">
        <v>790205.58299999998</v>
      </c>
      <c r="AC30" s="18">
        <v>1085197.3189999999</v>
      </c>
      <c r="AD30" s="18">
        <v>669043.49799999991</v>
      </c>
      <c r="AE30" s="18">
        <v>631783.19299999997</v>
      </c>
      <c r="AF30" s="18">
        <v>577590.10000000009</v>
      </c>
      <c r="AG30" s="18">
        <v>509027.25292003324</v>
      </c>
      <c r="AH30" s="18">
        <v>440532.61250883871</v>
      </c>
      <c r="AI30" s="18">
        <v>401100.88329071732</v>
      </c>
      <c r="AJ30" s="16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6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6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6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6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6"/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6"/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6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6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6"/>
      <c r="EF30" s="18">
        <v>0</v>
      </c>
      <c r="EG30" s="18">
        <v>0</v>
      </c>
      <c r="EH30" s="18">
        <v>0</v>
      </c>
      <c r="EI30" s="18">
        <v>0</v>
      </c>
      <c r="EJ30" s="18">
        <v>0</v>
      </c>
      <c r="EK30" s="18">
        <v>0</v>
      </c>
      <c r="EL30" s="18">
        <v>0</v>
      </c>
      <c r="EM30" s="18">
        <v>0</v>
      </c>
      <c r="EN30" s="18">
        <v>0</v>
      </c>
      <c r="EO30" s="18">
        <v>0</v>
      </c>
      <c r="EP30" s="16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6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6"/>
      <c r="FM30" s="18">
        <v>0</v>
      </c>
      <c r="FN30" s="18">
        <v>0</v>
      </c>
      <c r="FO30" s="18">
        <v>0</v>
      </c>
      <c r="FP30" s="18">
        <v>0</v>
      </c>
      <c r="FQ30" s="18">
        <v>0</v>
      </c>
      <c r="FR30" s="18">
        <v>0</v>
      </c>
      <c r="FS30" s="18">
        <v>0</v>
      </c>
      <c r="FT30" s="18">
        <v>0</v>
      </c>
      <c r="FU30" s="18">
        <v>0</v>
      </c>
      <c r="FV30" s="18">
        <v>0</v>
      </c>
      <c r="FW30" s="16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6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6"/>
      <c r="GT30" s="18">
        <v>0</v>
      </c>
      <c r="GU30" s="18">
        <v>0</v>
      </c>
      <c r="GV30" s="18">
        <v>0</v>
      </c>
      <c r="GW30" s="18">
        <v>0</v>
      </c>
      <c r="GX30" s="18">
        <v>0</v>
      </c>
      <c r="GY30" s="18">
        <v>0</v>
      </c>
      <c r="GZ30" s="18">
        <v>0</v>
      </c>
      <c r="HA30" s="18">
        <v>0</v>
      </c>
      <c r="HB30" s="18">
        <v>0</v>
      </c>
      <c r="HC30" s="18">
        <v>0</v>
      </c>
      <c r="HD30" s="16"/>
      <c r="HE30" s="18">
        <v>0</v>
      </c>
      <c r="HF30" s="18">
        <v>0</v>
      </c>
      <c r="HG30" s="18">
        <v>0</v>
      </c>
      <c r="HH30" s="18">
        <v>0</v>
      </c>
      <c r="HI30" s="18">
        <v>0</v>
      </c>
      <c r="HJ30" s="18">
        <v>0</v>
      </c>
      <c r="HK30" s="18">
        <v>0</v>
      </c>
      <c r="HL30" s="18">
        <v>0</v>
      </c>
      <c r="HM30" s="18">
        <v>0</v>
      </c>
      <c r="HN30" s="18">
        <v>0</v>
      </c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L30" s="137"/>
      <c r="IM30" s="137"/>
      <c r="IN30" s="137"/>
      <c r="IO30" s="137"/>
      <c r="IP30" s="137"/>
      <c r="IQ30" s="137"/>
      <c r="IR30" s="137"/>
      <c r="IS30" s="137"/>
      <c r="IT30" s="137"/>
      <c r="IU30" s="137"/>
      <c r="IW30" s="137"/>
      <c r="IX30" s="137"/>
      <c r="IY30" s="137"/>
      <c r="IZ30" s="137"/>
      <c r="JA30" s="137"/>
      <c r="JB30" s="137"/>
      <c r="JC30" s="137"/>
      <c r="JD30" s="137"/>
      <c r="JE30" s="137"/>
      <c r="JF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</row>
    <row r="31" spans="1:332" x14ac:dyDescent="0.25">
      <c r="A31" s="16">
        <v>29</v>
      </c>
      <c r="B31" s="66" t="s">
        <v>117</v>
      </c>
      <c r="C31" s="16">
        <f t="shared" si="30"/>
        <v>29</v>
      </c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16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16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16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16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16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16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16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16"/>
      <c r="CN31" s="78">
        <v>0</v>
      </c>
      <c r="CO31" s="78">
        <v>0</v>
      </c>
      <c r="CP31" s="78">
        <v>0</v>
      </c>
      <c r="CQ31" s="78">
        <v>0</v>
      </c>
      <c r="CR31" s="78">
        <v>0</v>
      </c>
      <c r="CS31" s="78">
        <v>0</v>
      </c>
      <c r="CT31" s="78">
        <v>0</v>
      </c>
      <c r="CU31" s="78">
        <v>0</v>
      </c>
      <c r="CV31" s="78">
        <v>0</v>
      </c>
      <c r="CW31" s="78">
        <v>0</v>
      </c>
      <c r="CX31" s="16"/>
      <c r="CY31" s="78">
        <v>0</v>
      </c>
      <c r="CZ31" s="78">
        <v>0</v>
      </c>
      <c r="DA31" s="78">
        <v>0</v>
      </c>
      <c r="DB31" s="78">
        <v>0</v>
      </c>
      <c r="DC31" s="78">
        <v>0</v>
      </c>
      <c r="DD31" s="78">
        <v>0</v>
      </c>
      <c r="DE31" s="78">
        <v>0</v>
      </c>
      <c r="DF31" s="78">
        <v>0</v>
      </c>
      <c r="DG31" s="78">
        <v>0</v>
      </c>
      <c r="DH31" s="78">
        <v>0</v>
      </c>
      <c r="DI31" s="16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16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16"/>
      <c r="EF31" s="78">
        <v>0</v>
      </c>
      <c r="EG31" s="78">
        <v>0</v>
      </c>
      <c r="EH31" s="78">
        <v>0</v>
      </c>
      <c r="EI31" s="78">
        <v>0</v>
      </c>
      <c r="EJ31" s="78">
        <v>0</v>
      </c>
      <c r="EK31" s="78">
        <v>0</v>
      </c>
      <c r="EL31" s="78">
        <v>0</v>
      </c>
      <c r="EM31" s="78">
        <v>0</v>
      </c>
      <c r="EN31" s="78">
        <v>0</v>
      </c>
      <c r="EO31" s="78">
        <v>0</v>
      </c>
      <c r="EP31" s="16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16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16"/>
      <c r="FM31" s="78">
        <v>0</v>
      </c>
      <c r="FN31" s="78">
        <v>0</v>
      </c>
      <c r="FO31" s="78">
        <v>0</v>
      </c>
      <c r="FP31" s="78">
        <v>0</v>
      </c>
      <c r="FQ31" s="78">
        <v>0</v>
      </c>
      <c r="FR31" s="78">
        <v>0</v>
      </c>
      <c r="FS31" s="78">
        <v>0</v>
      </c>
      <c r="FT31" s="78">
        <v>0</v>
      </c>
      <c r="FU31" s="78">
        <v>0</v>
      </c>
      <c r="FV31" s="78">
        <v>0</v>
      </c>
      <c r="FW31" s="16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16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16"/>
      <c r="GT31" s="78">
        <v>0</v>
      </c>
      <c r="GU31" s="78">
        <v>0</v>
      </c>
      <c r="GV31" s="78">
        <v>0</v>
      </c>
      <c r="GW31" s="78">
        <v>0</v>
      </c>
      <c r="GX31" s="78">
        <v>0</v>
      </c>
      <c r="GY31" s="78">
        <v>0</v>
      </c>
      <c r="GZ31" s="78">
        <v>0</v>
      </c>
      <c r="HA31" s="78">
        <v>0</v>
      </c>
      <c r="HB31" s="78">
        <v>0</v>
      </c>
      <c r="HC31" s="78">
        <v>0</v>
      </c>
      <c r="HD31" s="16"/>
      <c r="HE31" s="78">
        <v>0</v>
      </c>
      <c r="HF31" s="78">
        <v>0</v>
      </c>
      <c r="HG31" s="78">
        <v>0</v>
      </c>
      <c r="HH31" s="78">
        <v>0</v>
      </c>
      <c r="HI31" s="78">
        <v>0</v>
      </c>
      <c r="HJ31" s="78">
        <v>0</v>
      </c>
      <c r="HK31" s="78">
        <v>0</v>
      </c>
      <c r="HL31" s="78">
        <v>0</v>
      </c>
      <c r="HM31" s="78">
        <v>0</v>
      </c>
      <c r="HN31" s="78">
        <v>0</v>
      </c>
      <c r="HP31" s="146"/>
      <c r="HQ31" s="146"/>
      <c r="HR31" s="146"/>
      <c r="HS31" s="146"/>
      <c r="HT31" s="146"/>
      <c r="HU31" s="146"/>
      <c r="HV31" s="146"/>
      <c r="HW31" s="146"/>
      <c r="HX31" s="146"/>
      <c r="HY31" s="146"/>
      <c r="IA31" s="146"/>
      <c r="IB31" s="146"/>
      <c r="IC31" s="146"/>
      <c r="ID31" s="146"/>
      <c r="IE31" s="146"/>
      <c r="IF31" s="146"/>
      <c r="IG31" s="146"/>
      <c r="IH31" s="146"/>
      <c r="II31" s="146"/>
      <c r="IJ31" s="146"/>
      <c r="IL31" s="146"/>
      <c r="IM31" s="146"/>
      <c r="IN31" s="146"/>
      <c r="IO31" s="146"/>
      <c r="IP31" s="146"/>
      <c r="IQ31" s="146"/>
      <c r="IR31" s="146"/>
      <c r="IS31" s="146"/>
      <c r="IT31" s="146"/>
      <c r="IU31" s="146"/>
      <c r="IW31" s="146"/>
      <c r="IX31" s="146"/>
      <c r="IY31" s="146"/>
      <c r="IZ31" s="146"/>
      <c r="JA31" s="146"/>
      <c r="JB31" s="146"/>
      <c r="JC31" s="146"/>
      <c r="JD31" s="146"/>
      <c r="JE31" s="146"/>
      <c r="JF31" s="146"/>
      <c r="JH31" s="146"/>
      <c r="JI31" s="146"/>
      <c r="JJ31" s="146"/>
      <c r="JK31" s="146"/>
      <c r="JL31" s="146"/>
      <c r="JM31" s="146"/>
      <c r="JN31" s="146"/>
      <c r="JO31" s="146"/>
      <c r="JP31" s="146"/>
      <c r="JQ31" s="146"/>
      <c r="JS31" s="146"/>
      <c r="JT31" s="146"/>
      <c r="JU31" s="146"/>
      <c r="JV31" s="146"/>
      <c r="JW31" s="146"/>
      <c r="JX31" s="146"/>
      <c r="JY31" s="146"/>
      <c r="JZ31" s="146"/>
      <c r="KA31" s="146"/>
      <c r="KB31" s="146"/>
      <c r="KD31" s="146"/>
      <c r="KE31" s="146"/>
      <c r="KF31" s="146"/>
      <c r="KG31" s="146"/>
      <c r="KH31" s="146"/>
      <c r="KI31" s="146"/>
      <c r="KJ31" s="146"/>
      <c r="KK31" s="146"/>
      <c r="KL31" s="146"/>
      <c r="KM31" s="146"/>
      <c r="KO31" s="146"/>
      <c r="KP31" s="146"/>
      <c r="KQ31" s="146"/>
      <c r="KR31" s="146"/>
      <c r="KS31" s="146"/>
      <c r="KT31" s="146"/>
      <c r="KU31" s="146"/>
      <c r="KV31" s="146"/>
      <c r="KW31" s="146"/>
      <c r="KX31" s="146"/>
      <c r="KZ31" s="146"/>
      <c r="LA31" s="146"/>
      <c r="LB31" s="146"/>
      <c r="LC31" s="146"/>
      <c r="LD31" s="146"/>
      <c r="LE31" s="146"/>
      <c r="LF31" s="146"/>
      <c r="LG31" s="146"/>
      <c r="LH31" s="146"/>
      <c r="LI31" s="146"/>
      <c r="LK31" s="146"/>
      <c r="LL31" s="146"/>
      <c r="LM31" s="146"/>
      <c r="LN31" s="146"/>
      <c r="LO31" s="146"/>
      <c r="LP31" s="146"/>
      <c r="LQ31" s="146"/>
      <c r="LR31" s="146"/>
      <c r="LS31" s="146"/>
      <c r="LT31" s="146"/>
    </row>
    <row r="32" spans="1:332" s="9" customFormat="1" x14ac:dyDescent="0.25">
      <c r="A32" s="16">
        <v>30</v>
      </c>
      <c r="B32" s="69"/>
      <c r="C32" s="16">
        <f t="shared" si="30"/>
        <v>30</v>
      </c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16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16"/>
      <c r="Z32" s="90">
        <v>5.0917880697094839E-2</v>
      </c>
      <c r="AA32" s="90">
        <v>7.0787440158583889E-2</v>
      </c>
      <c r="AB32" s="90">
        <v>2.0399512137089806E-2</v>
      </c>
      <c r="AC32" s="90">
        <v>6.4062156246065025E-2</v>
      </c>
      <c r="AD32" s="90">
        <v>0.13682066402849802</v>
      </c>
      <c r="AE32" s="90">
        <v>0.10225139275580326</v>
      </c>
      <c r="AF32" s="90">
        <v>0.14665388414663771</v>
      </c>
      <c r="AG32" s="90">
        <v>0.1654928273740259</v>
      </c>
      <c r="AH32" s="90">
        <v>0.19957183535593054</v>
      </c>
      <c r="AI32" s="90">
        <v>0.20318741899988271</v>
      </c>
      <c r="AJ32" s="16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16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16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16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16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16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16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16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16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16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16"/>
      <c r="EQ32" s="90">
        <v>-3.3038978980983154E-15</v>
      </c>
      <c r="ER32" s="90">
        <v>-2.5358763858754869E-15</v>
      </c>
      <c r="ES32" s="90">
        <v>-3.9818236191033963E-15</v>
      </c>
      <c r="ET32" s="90">
        <v>-1.7018362966804082E-15</v>
      </c>
      <c r="EU32" s="90">
        <v>-3.6069713457098353E-15</v>
      </c>
      <c r="EV32" s="90">
        <v>0</v>
      </c>
      <c r="EW32" s="90">
        <v>0</v>
      </c>
      <c r="EX32" s="90">
        <v>2.6978282309178576E-15</v>
      </c>
      <c r="EY32" s="90">
        <v>1.5623881330486092E-15</v>
      </c>
      <c r="EZ32" s="90">
        <v>0</v>
      </c>
      <c r="FA32" s="16"/>
      <c r="FB32" s="90">
        <v>2.9144279813884719E-2</v>
      </c>
      <c r="FC32" s="90">
        <v>1.4410302077648663E-2</v>
      </c>
      <c r="FD32" s="90">
        <v>9.6406157542890652E-3</v>
      </c>
      <c r="FE32" s="90">
        <v>2.2991929432466165E-2</v>
      </c>
      <c r="FF32" s="90">
        <v>1.300810746285495E-2</v>
      </c>
      <c r="FG32" s="90">
        <v>2.414546057161044E-2</v>
      </c>
      <c r="FH32" s="90">
        <v>1.1079174770483714E-2</v>
      </c>
      <c r="FI32" s="90">
        <v>2.1002931756836856E-2</v>
      </c>
      <c r="FJ32" s="90">
        <v>1.2753570063714196E-2</v>
      </c>
      <c r="FK32" s="90">
        <v>5.6184307295650028E-3</v>
      </c>
      <c r="FL32" s="16"/>
      <c r="FM32" s="90">
        <v>-0.76051157501861055</v>
      </c>
      <c r="FN32" s="90">
        <v>0.85427052455142483</v>
      </c>
      <c r="FO32" s="90">
        <v>0.77489936458736564</v>
      </c>
      <c r="FP32" s="90">
        <v>-0.67942807138486394</v>
      </c>
      <c r="FQ32" s="90">
        <v>0.38049342853697865</v>
      </c>
      <c r="FR32" s="90">
        <v>0.45841126665427306</v>
      </c>
      <c r="FS32" s="90">
        <v>0.92541352538257815</v>
      </c>
      <c r="FT32" s="90">
        <v>0.96985271306190113</v>
      </c>
      <c r="FU32" s="90">
        <v>-0.46285831743880701</v>
      </c>
      <c r="FV32" s="90">
        <v>0.52734636033109095</v>
      </c>
      <c r="FW32" s="16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16"/>
      <c r="GI32" s="90">
        <v>1.1076382125770326E-2</v>
      </c>
      <c r="GJ32" s="90">
        <v>5.4896795891580891E-2</v>
      </c>
      <c r="GK32" s="90">
        <v>7.7539889534591649E-2</v>
      </c>
      <c r="GL32" s="90">
        <v>6.227964449249208E-3</v>
      </c>
      <c r="GM32" s="90">
        <v>9.928424185574941E-5</v>
      </c>
      <c r="GN32" s="90">
        <v>3.1296898192516499E-2</v>
      </c>
      <c r="GO32" s="90">
        <v>2.6430265177438652E-2</v>
      </c>
      <c r="GP32" s="90">
        <v>2.9241600938277133E-2</v>
      </c>
      <c r="GQ32" s="90">
        <v>-4.5565879589316266E-2</v>
      </c>
      <c r="GR32" s="90">
        <v>4.3954573469028729E-2</v>
      </c>
      <c r="GS32" s="16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16"/>
      <c r="HE32" s="90">
        <v>8.3523327587165727E-2</v>
      </c>
      <c r="HF32" s="90">
        <v>-1.4047082509466114E-2</v>
      </c>
      <c r="HG32" s="90">
        <v>0.20774148603057943</v>
      </c>
      <c r="HH32" s="90">
        <v>0.25824981676115377</v>
      </c>
      <c r="HI32" s="90">
        <v>0.24027853970905844</v>
      </c>
      <c r="HJ32" s="90">
        <v>0.24386209103327092</v>
      </c>
      <c r="HK32" s="90">
        <v>0.20629658762743305</v>
      </c>
      <c r="HL32" s="90">
        <v>0.20236483176035833</v>
      </c>
      <c r="HM32" s="90">
        <v>-4.5205601030094751E-2</v>
      </c>
      <c r="HN32" s="90">
        <v>-0.34222038207687011</v>
      </c>
      <c r="HP32" s="148"/>
      <c r="HQ32" s="148"/>
      <c r="HR32" s="148"/>
      <c r="HS32" s="148"/>
      <c r="HT32" s="148"/>
      <c r="HU32" s="148"/>
      <c r="HV32" s="148"/>
      <c r="HW32" s="148"/>
      <c r="HX32" s="148"/>
      <c r="HY32" s="148"/>
      <c r="HZ32" s="136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36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36"/>
      <c r="IW32" s="148"/>
      <c r="IX32" s="148"/>
      <c r="IY32" s="148"/>
      <c r="IZ32" s="148"/>
      <c r="JA32" s="148"/>
      <c r="JB32" s="148"/>
      <c r="JC32" s="148"/>
      <c r="JD32" s="148"/>
      <c r="JE32" s="148"/>
      <c r="JF32" s="148"/>
      <c r="JG32" s="136"/>
      <c r="JH32" s="148"/>
      <c r="JI32" s="148"/>
      <c r="JJ32" s="148"/>
      <c r="JK32" s="148"/>
      <c r="JL32" s="148"/>
      <c r="JM32" s="148"/>
      <c r="JN32" s="148"/>
      <c r="JO32" s="148"/>
      <c r="JP32" s="148"/>
      <c r="JQ32" s="148"/>
      <c r="JR32" s="136"/>
      <c r="JS32" s="148"/>
      <c r="JT32" s="148"/>
      <c r="JU32" s="148"/>
      <c r="JV32" s="148"/>
      <c r="JW32" s="148"/>
      <c r="JX32" s="148"/>
      <c r="JY32" s="148"/>
      <c r="JZ32" s="148"/>
      <c r="KA32" s="148"/>
      <c r="KB32" s="148"/>
      <c r="KC32" s="136"/>
      <c r="KD32" s="148"/>
      <c r="KE32" s="148"/>
      <c r="KF32" s="148"/>
      <c r="KG32" s="148"/>
      <c r="KH32" s="148"/>
      <c r="KI32" s="148"/>
      <c r="KJ32" s="148"/>
      <c r="KK32" s="148"/>
      <c r="KL32" s="148"/>
      <c r="KM32" s="148"/>
      <c r="KN32" s="136"/>
      <c r="KO32" s="148"/>
      <c r="KP32" s="148"/>
      <c r="KQ32" s="148"/>
      <c r="KR32" s="148"/>
      <c r="KS32" s="148"/>
      <c r="KT32" s="148"/>
      <c r="KU32" s="148"/>
      <c r="KV32" s="148"/>
      <c r="KW32" s="148"/>
      <c r="KX32" s="148"/>
      <c r="KY32" s="136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36"/>
      <c r="LK32" s="148"/>
      <c r="LL32" s="148"/>
      <c r="LM32" s="148"/>
      <c r="LN32" s="148"/>
      <c r="LO32" s="148"/>
      <c r="LP32" s="148"/>
      <c r="LQ32" s="148"/>
      <c r="LR32" s="148"/>
      <c r="LS32" s="148"/>
      <c r="LT32" s="148"/>
    </row>
    <row r="33" spans="1:332" s="9" customFormat="1" x14ac:dyDescent="0.25">
      <c r="A33" s="16">
        <v>31</v>
      </c>
      <c r="B33" s="70"/>
      <c r="C33" s="16">
        <f t="shared" si="30"/>
        <v>31</v>
      </c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16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16"/>
      <c r="Z33" s="80">
        <v>70182.746553633886</v>
      </c>
      <c r="AA33" s="80">
        <v>86641.891071555554</v>
      </c>
      <c r="AB33" s="80">
        <v>28204.720269055455</v>
      </c>
      <c r="AC33" s="80">
        <v>122959.34534767887</v>
      </c>
      <c r="AD33" s="80">
        <v>156388.08880757866</v>
      </c>
      <c r="AE33" s="80">
        <v>112712.85882461676</v>
      </c>
      <c r="AF33" s="80">
        <v>159334.23289962544</v>
      </c>
      <c r="AG33" s="80">
        <v>176098.03469156611</v>
      </c>
      <c r="AH33" s="80">
        <v>191067.39833668878</v>
      </c>
      <c r="AI33" s="80">
        <v>176549.45046720395</v>
      </c>
      <c r="AJ33" s="16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16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16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16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16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16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16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16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16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16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16"/>
      <c r="EQ33" s="80">
        <v>-1.3824319466948509E-10</v>
      </c>
      <c r="ER33" s="80">
        <v>-1.0913936421275139E-10</v>
      </c>
      <c r="ES33" s="80">
        <v>-1.8189894035458565E-10</v>
      </c>
      <c r="ET33" s="80">
        <v>-8.0035533756017685E-11</v>
      </c>
      <c r="EU33" s="80">
        <v>-1.7462298274040222E-10</v>
      </c>
      <c r="EV33" s="80">
        <v>0</v>
      </c>
      <c r="EW33" s="80">
        <v>0</v>
      </c>
      <c r="EX33" s="80">
        <v>1.4551915228366852E-10</v>
      </c>
      <c r="EY33" s="80">
        <v>8.7311491370201111E-11</v>
      </c>
      <c r="EZ33" s="80">
        <v>0</v>
      </c>
      <c r="FA33" s="16"/>
      <c r="FB33" s="80">
        <v>201.90489922379311</v>
      </c>
      <c r="FC33" s="80">
        <v>100.80145183401328</v>
      </c>
      <c r="FD33" s="80">
        <v>67.933329730701189</v>
      </c>
      <c r="FE33" s="80">
        <v>169.84674141785035</v>
      </c>
      <c r="FF33" s="80">
        <v>102.50444187444918</v>
      </c>
      <c r="FG33" s="80">
        <v>186.5204599237195</v>
      </c>
      <c r="FH33" s="80">
        <v>86.548038633601209</v>
      </c>
      <c r="FI33" s="80">
        <v>163.57238737720581</v>
      </c>
      <c r="FJ33" s="80">
        <v>108.76900634729463</v>
      </c>
      <c r="FK33" s="80">
        <v>48.496189830089861</v>
      </c>
      <c r="FL33" s="16"/>
      <c r="FM33" s="80">
        <v>-482.8220000000033</v>
      </c>
      <c r="FN33" s="80">
        <v>8307.5770878095173</v>
      </c>
      <c r="FO33" s="80">
        <v>6092.9922735714299</v>
      </c>
      <c r="FP33" s="80">
        <v>-509.08683395238222</v>
      </c>
      <c r="FQ33" s="80">
        <v>610.78889238094939</v>
      </c>
      <c r="FR33" s="80">
        <v>797.14023428571886</v>
      </c>
      <c r="FS33" s="80">
        <v>7241.7472680952396</v>
      </c>
      <c r="FT33" s="80">
        <v>15249.959225256234</v>
      </c>
      <c r="FU33" s="80">
        <v>-360.31798491962627</v>
      </c>
      <c r="FV33" s="80">
        <v>2842.5639598958619</v>
      </c>
      <c r="FW33" s="16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16"/>
      <c r="GI33" s="80">
        <v>106.06646613069461</v>
      </c>
      <c r="GJ33" s="80">
        <v>601.21297787054391</v>
      </c>
      <c r="GK33" s="80">
        <v>857.02447969491004</v>
      </c>
      <c r="GL33" s="80">
        <v>49.537647100437425</v>
      </c>
      <c r="GM33" s="80">
        <v>0.72574043109943887</v>
      </c>
      <c r="GN33" s="80">
        <v>222.29435325209852</v>
      </c>
      <c r="GO33" s="80">
        <v>176.91659144421828</v>
      </c>
      <c r="GP33" s="80">
        <v>191.70290188175932</v>
      </c>
      <c r="GQ33" s="80">
        <v>-322.99418970484203</v>
      </c>
      <c r="GR33" s="80">
        <v>312.58829540887109</v>
      </c>
      <c r="GS33" s="16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16"/>
      <c r="HE33" s="80">
        <v>548.23000000000047</v>
      </c>
      <c r="HF33" s="80">
        <v>-84.226570952380825</v>
      </c>
      <c r="HG33" s="80">
        <v>1644.5478895714296</v>
      </c>
      <c r="HH33" s="80">
        <v>2207.3030771428557</v>
      </c>
      <c r="HI33" s="80">
        <v>2093.5307816666664</v>
      </c>
      <c r="HJ33" s="80">
        <v>2260.3156311904759</v>
      </c>
      <c r="HK33" s="80">
        <v>1953.2466195238094</v>
      </c>
      <c r="HL33" s="80">
        <v>1986.4641325412267</v>
      </c>
      <c r="HM33" s="80">
        <v>-423.30922034331888</v>
      </c>
      <c r="HN33" s="80">
        <v>-2703.1829192545711</v>
      </c>
      <c r="HP33" s="142"/>
      <c r="HQ33" s="142"/>
      <c r="HR33" s="142"/>
      <c r="HS33" s="142"/>
      <c r="HT33" s="142"/>
      <c r="HU33" s="142"/>
      <c r="HV33" s="142"/>
      <c r="HW33" s="142"/>
      <c r="HX33" s="142"/>
      <c r="HY33" s="142"/>
      <c r="HZ33" s="136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36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  <c r="IV33" s="136"/>
      <c r="IW33" s="142"/>
      <c r="IX33" s="142"/>
      <c r="IY33" s="142"/>
      <c r="IZ33" s="142"/>
      <c r="JA33" s="142"/>
      <c r="JB33" s="142"/>
      <c r="JC33" s="142"/>
      <c r="JD33" s="142"/>
      <c r="JE33" s="142"/>
      <c r="JF33" s="142"/>
      <c r="JG33" s="136"/>
      <c r="JH33" s="142"/>
      <c r="JI33" s="142"/>
      <c r="JJ33" s="142"/>
      <c r="JK33" s="142"/>
      <c r="JL33" s="142"/>
      <c r="JM33" s="142"/>
      <c r="JN33" s="142"/>
      <c r="JO33" s="142"/>
      <c r="JP33" s="142"/>
      <c r="JQ33" s="142"/>
      <c r="JR33" s="136"/>
      <c r="JS33" s="142"/>
      <c r="JT33" s="142"/>
      <c r="JU33" s="142"/>
      <c r="JV33" s="142"/>
      <c r="JW33" s="142"/>
      <c r="JX33" s="142"/>
      <c r="JY33" s="142"/>
      <c r="JZ33" s="142"/>
      <c r="KA33" s="142"/>
      <c r="KB33" s="142"/>
      <c r="KC33" s="136"/>
      <c r="KD33" s="142"/>
      <c r="KE33" s="142"/>
      <c r="KF33" s="142"/>
      <c r="KG33" s="142"/>
      <c r="KH33" s="142"/>
      <c r="KI33" s="142"/>
      <c r="KJ33" s="142"/>
      <c r="KK33" s="142"/>
      <c r="KL33" s="142"/>
      <c r="KM33" s="142"/>
      <c r="KN33" s="136"/>
      <c r="KO33" s="142"/>
      <c r="KP33" s="142"/>
      <c r="KQ33" s="142"/>
      <c r="KR33" s="142"/>
      <c r="KS33" s="142"/>
      <c r="KT33" s="142"/>
      <c r="KU33" s="142"/>
      <c r="KV33" s="142"/>
      <c r="KW33" s="142"/>
      <c r="KX33" s="142"/>
      <c r="KY33" s="136"/>
      <c r="KZ33" s="142"/>
      <c r="LA33" s="142"/>
      <c r="LB33" s="142"/>
      <c r="LC33" s="142"/>
      <c r="LD33" s="142"/>
      <c r="LE33" s="142"/>
      <c r="LF33" s="142"/>
      <c r="LG33" s="142"/>
      <c r="LH33" s="142"/>
      <c r="LI33" s="142"/>
      <c r="LJ33" s="136"/>
      <c r="LK33" s="142"/>
      <c r="LL33" s="142"/>
      <c r="LM33" s="142"/>
      <c r="LN33" s="142"/>
      <c r="LO33" s="142"/>
      <c r="LP33" s="142"/>
      <c r="LQ33" s="142"/>
      <c r="LR33" s="142"/>
      <c r="LS33" s="142"/>
      <c r="LT33" s="142"/>
    </row>
    <row r="34" spans="1:332" x14ac:dyDescent="0.25">
      <c r="A34" s="16">
        <v>32</v>
      </c>
      <c r="B34" s="71" t="s">
        <v>15</v>
      </c>
      <c r="C34" s="16">
        <f t="shared" si="30"/>
        <v>32</v>
      </c>
      <c r="D34" s="81">
        <v>5441.6319999999996</v>
      </c>
      <c r="E34" s="81">
        <v>2641.4969999999998</v>
      </c>
      <c r="F34" s="81">
        <v>7284.7569999999996</v>
      </c>
      <c r="G34" s="81">
        <v>6665.8410000000003</v>
      </c>
      <c r="H34" s="81">
        <v>3890.0149999999999</v>
      </c>
      <c r="I34" s="81">
        <v>5411.3320000000003</v>
      </c>
      <c r="J34" s="81">
        <v>5040.5380000000005</v>
      </c>
      <c r="K34" s="81">
        <v>5030.8469999999998</v>
      </c>
      <c r="L34" s="81">
        <v>5768.1951799999997</v>
      </c>
      <c r="M34" s="81">
        <v>5810.4553502637118</v>
      </c>
      <c r="N34" s="16"/>
      <c r="O34" s="81">
        <v>3135.9711500000003</v>
      </c>
      <c r="P34" s="81">
        <v>1957.7480000000003</v>
      </c>
      <c r="Q34" s="81">
        <v>3440.2109999999998</v>
      </c>
      <c r="R34" s="81">
        <v>3261.3860000000004</v>
      </c>
      <c r="S34" s="81">
        <v>3217.7149999999992</v>
      </c>
      <c r="T34" s="81">
        <v>2918.7769999999996</v>
      </c>
      <c r="U34" s="81">
        <v>3615.8120000000008</v>
      </c>
      <c r="V34" s="81">
        <v>3191.3679999999999</v>
      </c>
      <c r="W34" s="81">
        <v>3389.05</v>
      </c>
      <c r="X34" s="81">
        <v>3526.241006016533</v>
      </c>
      <c r="Y34" s="16"/>
      <c r="Z34" s="81">
        <v>244664.13044636609</v>
      </c>
      <c r="AA34" s="81">
        <v>264789.20822194428</v>
      </c>
      <c r="AB34" s="81">
        <v>312363.19498094451</v>
      </c>
      <c r="AC34" s="81">
        <v>291783.48004617414</v>
      </c>
      <c r="AD34" s="81">
        <v>257669.53825734864</v>
      </c>
      <c r="AE34" s="81">
        <v>273365.34157469112</v>
      </c>
      <c r="AF34" s="81">
        <v>277917.76003464946</v>
      </c>
      <c r="AG34" s="81">
        <v>231600.82204180944</v>
      </c>
      <c r="AH34" s="81">
        <v>240712.40212188484</v>
      </c>
      <c r="AI34" s="81">
        <v>237849.02882994604</v>
      </c>
      <c r="AJ34" s="16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16"/>
      <c r="AV34" s="81">
        <v>4553.4972000012049</v>
      </c>
      <c r="AW34" s="81">
        <v>4464.8542999996189</v>
      </c>
      <c r="AX34" s="81">
        <v>4397.6868000005716</v>
      </c>
      <c r="AY34" s="81">
        <v>4327.2967000002791</v>
      </c>
      <c r="AZ34" s="81">
        <v>4222.522000000662</v>
      </c>
      <c r="BA34" s="81">
        <v>4112.7146999998004</v>
      </c>
      <c r="BB34" s="81">
        <v>4011.9897999996147</v>
      </c>
      <c r="BC34" s="81">
        <v>3897.3223000000753</v>
      </c>
      <c r="BD34" s="81">
        <v>3793.2302000011537</v>
      </c>
      <c r="BE34" s="81">
        <v>3675.0793688629551</v>
      </c>
      <c r="BF34" s="16"/>
      <c r="BG34" s="81">
        <v>584.71602380952379</v>
      </c>
      <c r="BH34" s="81">
        <v>294.11921428571435</v>
      </c>
      <c r="BI34" s="81">
        <v>287.05928571428575</v>
      </c>
      <c r="BJ34" s="81">
        <v>249.4614285714286</v>
      </c>
      <c r="BK34" s="81">
        <v>293.13809523809516</v>
      </c>
      <c r="BL34" s="81">
        <v>289.81054761904767</v>
      </c>
      <c r="BM34" s="81">
        <v>190.10714285714283</v>
      </c>
      <c r="BN34" s="81">
        <v>102.91626190476191</v>
      </c>
      <c r="BO34" s="81">
        <v>81.54549999999999</v>
      </c>
      <c r="BP34" s="81">
        <v>70.264101475387889</v>
      </c>
      <c r="BQ34" s="16"/>
      <c r="BR34" s="81">
        <v>2669.0876355534974</v>
      </c>
      <c r="BS34" s="81">
        <v>2028.5621062167152</v>
      </c>
      <c r="BT34" s="81">
        <v>3688.029635048249</v>
      </c>
      <c r="BU34" s="81">
        <v>3662.0460041825659</v>
      </c>
      <c r="BV34" s="81">
        <v>4954.1457210551125</v>
      </c>
      <c r="BW34" s="81">
        <v>4309.0051791086225</v>
      </c>
      <c r="BX34" s="81">
        <v>277.36200000000002</v>
      </c>
      <c r="BY34" s="81">
        <v>233.52699999999999</v>
      </c>
      <c r="BZ34" s="81">
        <v>347.82900000000001</v>
      </c>
      <c r="CA34" s="81">
        <v>256.92978911764237</v>
      </c>
      <c r="CB34" s="16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16"/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16"/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16"/>
      <c r="DJ34" s="81">
        <v>118.839</v>
      </c>
      <c r="DK34" s="81">
        <v>11.09</v>
      </c>
      <c r="DL34" s="81">
        <v>59.904999999999994</v>
      </c>
      <c r="DM34" s="81">
        <v>46.79</v>
      </c>
      <c r="DN34" s="81">
        <v>18.807000000000002</v>
      </c>
      <c r="DO34" s="81">
        <v>25.764999999999997</v>
      </c>
      <c r="DP34" s="81">
        <v>27.395000000000003</v>
      </c>
      <c r="DQ34" s="81">
        <v>36.772999999999996</v>
      </c>
      <c r="DR34" s="81">
        <v>20.27</v>
      </c>
      <c r="DS34" s="81">
        <v>17.356255519106305</v>
      </c>
      <c r="DT34" s="16"/>
      <c r="DU34" s="81">
        <v>350.697</v>
      </c>
      <c r="DV34" s="81">
        <v>68.427999999999983</v>
      </c>
      <c r="DW34" s="81">
        <v>326.90400000000005</v>
      </c>
      <c r="DX34" s="81">
        <v>1293.3430000000001</v>
      </c>
      <c r="DY34" s="81">
        <v>792.61800000000005</v>
      </c>
      <c r="DZ34" s="81">
        <v>833.91700000000003</v>
      </c>
      <c r="EA34" s="81">
        <v>564.81700000000001</v>
      </c>
      <c r="EB34" s="81">
        <v>721.19999999999993</v>
      </c>
      <c r="EC34" s="81">
        <v>642.68399999999997</v>
      </c>
      <c r="ED34" s="81">
        <v>933.84892332433753</v>
      </c>
      <c r="EE34" s="16"/>
      <c r="EF34" s="81">
        <v>35554.540771752487</v>
      </c>
      <c r="EG34" s="81">
        <v>37910.074165802325</v>
      </c>
      <c r="EH34" s="81">
        <v>39463.075659484544</v>
      </c>
      <c r="EI34" s="81">
        <v>41627.323451447395</v>
      </c>
      <c r="EJ34" s="81">
        <v>44630.541995798441</v>
      </c>
      <c r="EK34" s="81">
        <v>48322.132155904023</v>
      </c>
      <c r="EL34" s="81">
        <v>51815.634236699872</v>
      </c>
      <c r="EM34" s="81">
        <v>52338.51755850979</v>
      </c>
      <c r="EN34" s="81">
        <v>53807.934999999998</v>
      </c>
      <c r="EO34" s="81">
        <v>50924.512547619051</v>
      </c>
      <c r="EP34" s="16"/>
      <c r="EQ34" s="81">
        <v>41842.45365120293</v>
      </c>
      <c r="ER34" s="81">
        <v>43038.124736932848</v>
      </c>
      <c r="ES34" s="81">
        <v>45682.31990033383</v>
      </c>
      <c r="ET34" s="81">
        <v>47028.926291050826</v>
      </c>
      <c r="EU34" s="81">
        <v>48412.633759372948</v>
      </c>
      <c r="EV34" s="81">
        <v>49733.553122104946</v>
      </c>
      <c r="EW34" s="81">
        <v>51432.284857270766</v>
      </c>
      <c r="EX34" s="81">
        <v>53939.368939793276</v>
      </c>
      <c r="EY34" s="81">
        <v>55883.355437316626</v>
      </c>
      <c r="EZ34" s="81">
        <v>56890.195821540205</v>
      </c>
      <c r="FA34" s="16"/>
      <c r="FB34" s="81">
        <v>6725.8661938743098</v>
      </c>
      <c r="FC34" s="81">
        <v>6894.2949237210159</v>
      </c>
      <c r="FD34" s="81">
        <v>6978.6424764337517</v>
      </c>
      <c r="FE34" s="81">
        <v>7217.3863273308398</v>
      </c>
      <c r="FF34" s="81">
        <v>7777.5382289870704</v>
      </c>
      <c r="FG34" s="81">
        <v>7538.3460577613914</v>
      </c>
      <c r="FH34" s="81">
        <v>7725.2285987542164</v>
      </c>
      <c r="FI34" s="81">
        <v>7624.5016429999996</v>
      </c>
      <c r="FJ34" s="81">
        <v>8419.7454256044803</v>
      </c>
      <c r="FK34" s="81">
        <v>8583.1292878848581</v>
      </c>
      <c r="FL34" s="16"/>
      <c r="FM34" s="81">
        <v>1117.6867619047621</v>
      </c>
      <c r="FN34" s="81">
        <v>1417.1843888571429</v>
      </c>
      <c r="FO34" s="81">
        <v>1769.9542611904762</v>
      </c>
      <c r="FP34" s="81">
        <v>1258.3741469047618</v>
      </c>
      <c r="FQ34" s="81">
        <v>994.46588095238099</v>
      </c>
      <c r="FR34" s="81">
        <v>941.77914285714292</v>
      </c>
      <c r="FS34" s="81">
        <v>583.67030952380958</v>
      </c>
      <c r="FT34" s="81">
        <v>474.03578952380951</v>
      </c>
      <c r="FU34" s="81">
        <v>1138.7807916666666</v>
      </c>
      <c r="FV34" s="81">
        <v>2547.7528673809525</v>
      </c>
      <c r="FW34" s="16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16"/>
      <c r="GI34" s="81">
        <v>9575.9125070197988</v>
      </c>
      <c r="GJ34" s="81">
        <v>10951.695232958895</v>
      </c>
      <c r="GK34" s="81">
        <v>11052.691522246485</v>
      </c>
      <c r="GL34" s="81">
        <v>7954.0670959368235</v>
      </c>
      <c r="GM34" s="81">
        <v>7309.724257691073</v>
      </c>
      <c r="GN34" s="81">
        <v>7102.7598928398602</v>
      </c>
      <c r="GO34" s="81">
        <v>6693.7123126270208</v>
      </c>
      <c r="GP34" s="81">
        <v>6555.8278524627913</v>
      </c>
      <c r="GQ34" s="81">
        <v>7088.5099248819015</v>
      </c>
      <c r="GR34" s="81">
        <v>7111.6216297520677</v>
      </c>
      <c r="GS34" s="16"/>
      <c r="GT34" s="81">
        <v>34419.709056632724</v>
      </c>
      <c r="GU34" s="81">
        <v>33530.958850178562</v>
      </c>
      <c r="GV34" s="81">
        <v>32207.857609639243</v>
      </c>
      <c r="GW34" s="81">
        <v>32051.711216680982</v>
      </c>
      <c r="GX34" s="81">
        <v>33031.985220293107</v>
      </c>
      <c r="GY34" s="81">
        <v>34449.422597604505</v>
      </c>
      <c r="GZ34" s="81">
        <v>35794.289772722797</v>
      </c>
      <c r="HA34" s="81">
        <v>37535.373662327067</v>
      </c>
      <c r="HB34" s="81">
        <v>40034.143849523804</v>
      </c>
      <c r="HC34" s="81">
        <v>38901.25437857143</v>
      </c>
      <c r="HD34" s="16"/>
      <c r="HE34" s="81">
        <v>6015.5649999999996</v>
      </c>
      <c r="HF34" s="81">
        <v>6080.2453809523813</v>
      </c>
      <c r="HG34" s="81">
        <v>6271.7711904285707</v>
      </c>
      <c r="HH34" s="81">
        <v>6339.8591428571426</v>
      </c>
      <c r="HI34" s="81">
        <v>6619.4020678571433</v>
      </c>
      <c r="HJ34" s="81">
        <v>7008.5117688095243</v>
      </c>
      <c r="HK34" s="81">
        <v>7514.9013609523799</v>
      </c>
      <c r="HL34" s="81">
        <v>7829.7876107142893</v>
      </c>
      <c r="HM34" s="81">
        <v>9787.3970921428554</v>
      </c>
      <c r="HN34" s="81">
        <v>10602.136520000004</v>
      </c>
      <c r="HP34" s="143">
        <v>-384.46702960948159</v>
      </c>
      <c r="HQ34" s="143">
        <v>-369.54549291943755</v>
      </c>
      <c r="HR34" s="143">
        <v>-369.37048909371231</v>
      </c>
      <c r="HS34" s="143">
        <v>-555.09322801925487</v>
      </c>
      <c r="HT34" s="143">
        <v>-658.52245580541489</v>
      </c>
      <c r="HU34" s="143">
        <v>-785.28969977921577</v>
      </c>
      <c r="HV34" s="143">
        <v>-822.24333760588968</v>
      </c>
      <c r="HW34" s="143">
        <v>-731.72229911982868</v>
      </c>
      <c r="HX34" s="143">
        <v>-936.40587890447466</v>
      </c>
      <c r="HY34" s="143">
        <v>-1105.7710120100783</v>
      </c>
      <c r="IA34" s="143">
        <v>-234.4623989035033</v>
      </c>
      <c r="IB34" s="143">
        <v>-227.12938354647613</v>
      </c>
      <c r="IC34" s="143">
        <v>-224.34318584717366</v>
      </c>
      <c r="ID34" s="143">
        <v>-271.26386433311279</v>
      </c>
      <c r="IE34" s="143">
        <v>-329.24785477858825</v>
      </c>
      <c r="IF34" s="143">
        <v>-274.18656898992617</v>
      </c>
      <c r="IG34" s="143">
        <v>-289.65774288065916</v>
      </c>
      <c r="IH34" s="143">
        <v>-210.07589484739086</v>
      </c>
      <c r="II34" s="143">
        <v>-269.78269294347979</v>
      </c>
      <c r="IJ34" s="143">
        <v>-234.96646505835989</v>
      </c>
      <c r="IL34" s="143"/>
      <c r="IM34" s="143"/>
      <c r="IN34" s="143"/>
      <c r="IO34" s="143"/>
      <c r="IP34" s="143"/>
      <c r="IQ34" s="143"/>
      <c r="IR34" s="143"/>
      <c r="IS34" s="143"/>
      <c r="IT34" s="143"/>
      <c r="IU34" s="143"/>
      <c r="IW34" s="143">
        <v>-219.60436274957894</v>
      </c>
      <c r="IX34" s="143">
        <v>-192.87855105936151</v>
      </c>
      <c r="IY34" s="143">
        <v>-191.09328117997393</v>
      </c>
      <c r="IZ34" s="143">
        <v>-157.37184214777469</v>
      </c>
      <c r="JA34" s="143">
        <v>-186.647652052208</v>
      </c>
      <c r="JB34" s="143">
        <v>-156.30882852744119</v>
      </c>
      <c r="JC34" s="143">
        <v>-132.2199137457265</v>
      </c>
      <c r="JD34" s="143">
        <v>-120.96994575464426</v>
      </c>
      <c r="JE34" s="143">
        <v>-138.59757323792167</v>
      </c>
      <c r="JF34" s="143">
        <v>-150.67907009628155</v>
      </c>
      <c r="JH34" s="143"/>
      <c r="JI34" s="143"/>
      <c r="JJ34" s="143"/>
      <c r="JK34" s="143"/>
      <c r="JL34" s="143"/>
      <c r="JM34" s="143"/>
      <c r="JN34" s="143"/>
      <c r="JO34" s="143"/>
      <c r="JP34" s="143"/>
      <c r="JQ34" s="143"/>
      <c r="JS34" s="143">
        <v>-11.043832442838601</v>
      </c>
      <c r="JT34" s="143">
        <v>-9.6054975456233915</v>
      </c>
      <c r="JU34" s="143">
        <v>-8.9314513150437751</v>
      </c>
      <c r="JV34" s="143">
        <v>-7.7883591086705612</v>
      </c>
      <c r="JW34" s="143">
        <v>-8.0599421733200458</v>
      </c>
      <c r="JX34" s="143">
        <v>-8.3202856339369191</v>
      </c>
      <c r="JY34" s="143">
        <v>-8.5100057170979628</v>
      </c>
      <c r="JZ34" s="143">
        <v>-8.835499189163734</v>
      </c>
      <c r="KA34" s="143">
        <v>-9.0926880905406211</v>
      </c>
      <c r="KB34" s="143">
        <v>-9.2952999588023868</v>
      </c>
      <c r="KD34" s="143"/>
      <c r="KE34" s="143"/>
      <c r="KF34" s="143"/>
      <c r="KG34" s="143"/>
      <c r="KH34" s="143"/>
      <c r="KI34" s="143"/>
      <c r="KJ34" s="143"/>
      <c r="KK34" s="143"/>
      <c r="KL34" s="143"/>
      <c r="KM34" s="143"/>
      <c r="KO34" s="143">
        <v>-251.36903251511421</v>
      </c>
      <c r="KP34" s="143">
        <v>-239.07277729925258</v>
      </c>
      <c r="KQ34" s="143">
        <v>-236.46286530685157</v>
      </c>
      <c r="KR34" s="143">
        <v>-237.57404814617689</v>
      </c>
      <c r="KS34" s="143">
        <v>-240.00205153827878</v>
      </c>
      <c r="KT34" s="143">
        <v>-256.1896299255896</v>
      </c>
      <c r="KU34" s="143">
        <v>-244.9718959321722</v>
      </c>
      <c r="KV34" s="143">
        <v>-262.75087083224435</v>
      </c>
      <c r="KW34" s="143">
        <v>-266.81816583186134</v>
      </c>
      <c r="KX34" s="143">
        <v>-257.20793292228512</v>
      </c>
      <c r="KZ34" s="143">
        <v>0</v>
      </c>
      <c r="LA34" s="143">
        <v>0</v>
      </c>
      <c r="LB34" s="143">
        <v>0</v>
      </c>
      <c r="LC34" s="143">
        <v>0</v>
      </c>
      <c r="LD34" s="143">
        <v>0</v>
      </c>
      <c r="LE34" s="143">
        <v>0</v>
      </c>
      <c r="LF34" s="143">
        <v>0</v>
      </c>
      <c r="LG34" s="143">
        <v>0</v>
      </c>
      <c r="LH34" s="143">
        <v>0</v>
      </c>
      <c r="LI34" s="143">
        <v>0</v>
      </c>
      <c r="LK34" s="143">
        <v>0</v>
      </c>
      <c r="LL34" s="143">
        <v>0</v>
      </c>
      <c r="LM34" s="143">
        <v>0</v>
      </c>
      <c r="LN34" s="143">
        <v>0</v>
      </c>
      <c r="LO34" s="143">
        <v>0</v>
      </c>
      <c r="LP34" s="143">
        <v>0</v>
      </c>
      <c r="LQ34" s="143">
        <v>0</v>
      </c>
      <c r="LR34" s="143">
        <v>0</v>
      </c>
      <c r="LS34" s="143">
        <v>0</v>
      </c>
      <c r="LT34" s="143">
        <v>0</v>
      </c>
    </row>
    <row r="35" spans="1:332" x14ac:dyDescent="0.25">
      <c r="A35" s="16">
        <v>33</v>
      </c>
      <c r="B35" s="72" t="s">
        <v>121</v>
      </c>
      <c r="C35" s="16">
        <f t="shared" si="30"/>
        <v>33</v>
      </c>
      <c r="D35" s="18">
        <v>881.72299999999996</v>
      </c>
      <c r="E35" s="18">
        <v>385.209</v>
      </c>
      <c r="F35" s="18">
        <v>836.58799999999997</v>
      </c>
      <c r="G35" s="18">
        <v>746.84900000000005</v>
      </c>
      <c r="H35" s="18">
        <v>729.56200000000001</v>
      </c>
      <c r="I35" s="18">
        <v>833.74800000000005</v>
      </c>
      <c r="J35" s="18">
        <v>927.05399999999997</v>
      </c>
      <c r="K35" s="18">
        <v>861.82</v>
      </c>
      <c r="L35" s="18">
        <v>904.04917999999998</v>
      </c>
      <c r="M35" s="18">
        <v>906.87941164867925</v>
      </c>
      <c r="N35" s="16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6"/>
      <c r="Z35" s="18">
        <v>52.188378999999998</v>
      </c>
      <c r="AA35" s="18">
        <v>39.558852999999999</v>
      </c>
      <c r="AB35" s="18">
        <v>279.08144600000003</v>
      </c>
      <c r="AC35" s="18">
        <v>227.578586</v>
      </c>
      <c r="AD35" s="18">
        <v>153.50289699999999</v>
      </c>
      <c r="AE35" s="18">
        <v>137.50234699999999</v>
      </c>
      <c r="AF35" s="18">
        <v>125.68952</v>
      </c>
      <c r="AG35" s="18">
        <v>38.626255</v>
      </c>
      <c r="AH35" s="18">
        <v>0</v>
      </c>
      <c r="AI35" s="18">
        <v>0</v>
      </c>
      <c r="AJ35" s="16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6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6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6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6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6"/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6"/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6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6"/>
      <c r="DU35" s="18">
        <v>230.40799999999999</v>
      </c>
      <c r="DV35" s="18">
        <v>6.282</v>
      </c>
      <c r="DW35" s="18">
        <v>10.691000000000001</v>
      </c>
      <c r="DX35" s="18">
        <v>1012.527</v>
      </c>
      <c r="DY35" s="18">
        <v>11.12</v>
      </c>
      <c r="DZ35" s="18">
        <v>7.774</v>
      </c>
      <c r="EA35" s="18">
        <v>6.5819999999999999</v>
      </c>
      <c r="EB35" s="18">
        <v>65.83</v>
      </c>
      <c r="EC35" s="18"/>
      <c r="ED35" s="18"/>
      <c r="EE35" s="16"/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6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6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6"/>
      <c r="FM35" s="18">
        <v>0</v>
      </c>
      <c r="FN35" s="18">
        <v>0</v>
      </c>
      <c r="FO35" s="18">
        <v>0</v>
      </c>
      <c r="FP35" s="18">
        <v>0</v>
      </c>
      <c r="FQ35" s="18">
        <v>0</v>
      </c>
      <c r="FR35" s="18">
        <v>0</v>
      </c>
      <c r="FS35" s="18">
        <v>0</v>
      </c>
      <c r="FT35" s="18">
        <v>0</v>
      </c>
      <c r="FU35" s="18">
        <v>0</v>
      </c>
      <c r="FV35" s="18">
        <v>0</v>
      </c>
      <c r="FW35" s="16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6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6"/>
      <c r="GT35" s="18">
        <v>0</v>
      </c>
      <c r="GU35" s="18">
        <v>0</v>
      </c>
      <c r="GV35" s="18">
        <v>0</v>
      </c>
      <c r="GW35" s="18">
        <v>0</v>
      </c>
      <c r="GX35" s="18">
        <v>0</v>
      </c>
      <c r="GY35" s="18">
        <v>0</v>
      </c>
      <c r="GZ35" s="18">
        <v>0</v>
      </c>
      <c r="HA35" s="18">
        <v>0</v>
      </c>
      <c r="HB35" s="18">
        <v>0</v>
      </c>
      <c r="HC35" s="18">
        <v>0</v>
      </c>
      <c r="HD35" s="16"/>
      <c r="HE35" s="18">
        <v>0</v>
      </c>
      <c r="HF35" s="18">
        <v>0</v>
      </c>
      <c r="HG35" s="18">
        <v>0</v>
      </c>
      <c r="HH35" s="18">
        <v>0</v>
      </c>
      <c r="HI35" s="18">
        <v>0</v>
      </c>
      <c r="HJ35" s="18">
        <v>0</v>
      </c>
      <c r="HK35" s="18">
        <v>0</v>
      </c>
      <c r="HL35" s="18">
        <v>0</v>
      </c>
      <c r="HM35" s="18">
        <v>0</v>
      </c>
      <c r="HN35" s="18">
        <v>0</v>
      </c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L35" s="137"/>
      <c r="IM35" s="137"/>
      <c r="IN35" s="137"/>
      <c r="IO35" s="137"/>
      <c r="IP35" s="137"/>
      <c r="IQ35" s="137"/>
      <c r="IR35" s="137"/>
      <c r="IS35" s="137"/>
      <c r="IT35" s="137"/>
      <c r="IU35" s="137"/>
      <c r="IW35" s="137"/>
      <c r="IX35" s="137"/>
      <c r="IY35" s="137"/>
      <c r="IZ35" s="137"/>
      <c r="JA35" s="137"/>
      <c r="JB35" s="137"/>
      <c r="JC35" s="137"/>
      <c r="JD35" s="137"/>
      <c r="JE35" s="137"/>
      <c r="JF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</row>
    <row r="36" spans="1:332" x14ac:dyDescent="0.25">
      <c r="A36" s="16">
        <v>34</v>
      </c>
      <c r="B36" s="73" t="s">
        <v>16</v>
      </c>
      <c r="C36" s="16">
        <f t="shared" si="30"/>
        <v>34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16"/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16"/>
      <c r="Z36" s="82">
        <v>56448.088000000003</v>
      </c>
      <c r="AA36" s="82">
        <v>54500.089</v>
      </c>
      <c r="AB36" s="82">
        <v>55042.262999999999</v>
      </c>
      <c r="AC36" s="82">
        <v>105052.05171853869</v>
      </c>
      <c r="AD36" s="82">
        <v>69143.912914420071</v>
      </c>
      <c r="AE36" s="82">
        <v>68369.314721850678</v>
      </c>
      <c r="AF36" s="82">
        <v>70492.352301720719</v>
      </c>
      <c r="AG36" s="82">
        <v>15227.980642807357</v>
      </c>
      <c r="AH36" s="82">
        <v>34239.554069150996</v>
      </c>
      <c r="AI36" s="82">
        <v>14665.808553292505</v>
      </c>
      <c r="AJ36" s="16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16"/>
      <c r="AV36" s="82">
        <v>0</v>
      </c>
      <c r="AW36" s="82">
        <v>0</v>
      </c>
      <c r="AX36" s="82">
        <v>0</v>
      </c>
      <c r="AY36" s="82">
        <v>0</v>
      </c>
      <c r="AZ36" s="82">
        <v>0</v>
      </c>
      <c r="BA36" s="82">
        <v>0</v>
      </c>
      <c r="BB36" s="82">
        <v>0</v>
      </c>
      <c r="BC36" s="82">
        <v>0</v>
      </c>
      <c r="BD36" s="82">
        <v>0</v>
      </c>
      <c r="BE36" s="82">
        <v>0</v>
      </c>
      <c r="BF36" s="16"/>
      <c r="BG36" s="82">
        <v>1703.578</v>
      </c>
      <c r="BH36" s="82">
        <v>1264.664</v>
      </c>
      <c r="BI36" s="82">
        <v>1205.952</v>
      </c>
      <c r="BJ36" s="82">
        <v>1720.575</v>
      </c>
      <c r="BK36" s="82">
        <v>2205.944</v>
      </c>
      <c r="BL36" s="82">
        <v>2165.145</v>
      </c>
      <c r="BM36" s="82">
        <v>2200.1790000000001</v>
      </c>
      <c r="BN36" s="82">
        <v>0</v>
      </c>
      <c r="BO36" s="82">
        <v>0</v>
      </c>
      <c r="BP36" s="82">
        <v>0</v>
      </c>
      <c r="BQ36" s="16"/>
      <c r="BR36" s="82">
        <v>0</v>
      </c>
      <c r="BS36" s="82">
        <v>0</v>
      </c>
      <c r="BT36" s="82">
        <v>0</v>
      </c>
      <c r="BU36" s="82">
        <v>0</v>
      </c>
      <c r="BV36" s="82">
        <v>0</v>
      </c>
      <c r="BW36" s="82">
        <v>0</v>
      </c>
      <c r="BX36" s="82">
        <v>0</v>
      </c>
      <c r="BY36" s="82">
        <v>0</v>
      </c>
      <c r="BZ36" s="82">
        <v>0</v>
      </c>
      <c r="CA36" s="82">
        <v>0</v>
      </c>
      <c r="CB36" s="16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16"/>
      <c r="CN36" s="82">
        <v>0</v>
      </c>
      <c r="CO36" s="82">
        <v>0</v>
      </c>
      <c r="CP36" s="82">
        <v>0</v>
      </c>
      <c r="CQ36" s="82">
        <v>0</v>
      </c>
      <c r="CR36" s="82">
        <v>0</v>
      </c>
      <c r="CS36" s="82">
        <v>0</v>
      </c>
      <c r="CT36" s="82">
        <v>0</v>
      </c>
      <c r="CU36" s="82">
        <v>0</v>
      </c>
      <c r="CV36" s="82">
        <v>0</v>
      </c>
      <c r="CW36" s="82">
        <v>0</v>
      </c>
      <c r="CX36" s="16"/>
      <c r="CY36" s="82">
        <v>0</v>
      </c>
      <c r="CZ36" s="82">
        <v>0</v>
      </c>
      <c r="DA36" s="82">
        <v>0</v>
      </c>
      <c r="DB36" s="82">
        <v>0</v>
      </c>
      <c r="DC36" s="82">
        <v>0</v>
      </c>
      <c r="DD36" s="82">
        <v>0</v>
      </c>
      <c r="DE36" s="82">
        <v>0</v>
      </c>
      <c r="DF36" s="82">
        <v>0</v>
      </c>
      <c r="DG36" s="82">
        <v>0</v>
      </c>
      <c r="DH36" s="82">
        <v>0</v>
      </c>
      <c r="DI36" s="16"/>
      <c r="DJ36" s="82">
        <v>0</v>
      </c>
      <c r="DK36" s="82">
        <v>0</v>
      </c>
      <c r="DL36" s="82">
        <v>0</v>
      </c>
      <c r="DM36" s="82">
        <v>0</v>
      </c>
      <c r="DN36" s="82">
        <v>0</v>
      </c>
      <c r="DO36" s="82">
        <v>0</v>
      </c>
      <c r="DP36" s="82">
        <v>0</v>
      </c>
      <c r="DQ36" s="82">
        <v>0</v>
      </c>
      <c r="DR36" s="82">
        <v>0</v>
      </c>
      <c r="DS36" s="82">
        <v>0</v>
      </c>
      <c r="DT36" s="16"/>
      <c r="DU36" s="82">
        <v>0</v>
      </c>
      <c r="DV36" s="82">
        <v>0</v>
      </c>
      <c r="DW36" s="82">
        <v>0</v>
      </c>
      <c r="DX36" s="82">
        <v>0</v>
      </c>
      <c r="DY36" s="82">
        <v>0</v>
      </c>
      <c r="DZ36" s="82">
        <v>0</v>
      </c>
      <c r="EA36" s="82">
        <v>0</v>
      </c>
      <c r="EB36" s="82">
        <v>0</v>
      </c>
      <c r="EC36" s="82">
        <v>0</v>
      </c>
      <c r="ED36" s="82">
        <v>0</v>
      </c>
      <c r="EE36" s="16"/>
      <c r="EF36" s="82">
        <v>0</v>
      </c>
      <c r="EG36" s="82">
        <v>0</v>
      </c>
      <c r="EH36" s="82">
        <v>0</v>
      </c>
      <c r="EI36" s="82">
        <v>0</v>
      </c>
      <c r="EJ36" s="82">
        <v>0</v>
      </c>
      <c r="EK36" s="82">
        <v>0</v>
      </c>
      <c r="EL36" s="82">
        <v>0</v>
      </c>
      <c r="EM36" s="82">
        <v>0</v>
      </c>
      <c r="EN36" s="82">
        <v>0</v>
      </c>
      <c r="EO36" s="82">
        <v>0</v>
      </c>
      <c r="EP36" s="16"/>
      <c r="EQ36" s="82">
        <v>1608.8029087853217</v>
      </c>
      <c r="ER36" s="82">
        <v>1648.3300827903781</v>
      </c>
      <c r="ES36" s="82">
        <v>1671.9669494832913</v>
      </c>
      <c r="ET36" s="82">
        <v>1720.2441431256771</v>
      </c>
      <c r="EU36" s="82">
        <v>1748.5126319084995</v>
      </c>
      <c r="EV36" s="82">
        <v>1801.7157882068336</v>
      </c>
      <c r="EW36" s="82">
        <v>1843.9083400110605</v>
      </c>
      <c r="EX36" s="82">
        <v>1911.7684059846417</v>
      </c>
      <c r="EY36" s="82">
        <v>1977.2782673071183</v>
      </c>
      <c r="EZ36" s="82">
        <v>2045.5345736214265</v>
      </c>
      <c r="FA36" s="16"/>
      <c r="FB36" s="82">
        <v>3724.783755874309</v>
      </c>
      <c r="FC36" s="82">
        <v>3874.2163367210151</v>
      </c>
      <c r="FD36" s="82">
        <v>3948.789993433752</v>
      </c>
      <c r="FE36" s="82">
        <v>4008.0374163308406</v>
      </c>
      <c r="FF36" s="82">
        <v>4115.5310959870694</v>
      </c>
      <c r="FG36" s="82">
        <v>4192.9038067613919</v>
      </c>
      <c r="FH36" s="82">
        <v>4348.5491117542169</v>
      </c>
      <c r="FI36" s="82">
        <v>4463.3423479999992</v>
      </c>
      <c r="FJ36" s="82">
        <v>4586.7133996044804</v>
      </c>
      <c r="FK36" s="82">
        <v>4679.1035590859283</v>
      </c>
      <c r="FL36" s="16"/>
      <c r="FM36" s="82">
        <v>0</v>
      </c>
      <c r="FN36" s="82">
        <v>0</v>
      </c>
      <c r="FO36" s="82">
        <v>0</v>
      </c>
      <c r="FP36" s="82">
        <v>0</v>
      </c>
      <c r="FQ36" s="82">
        <v>0</v>
      </c>
      <c r="FR36" s="82">
        <v>0</v>
      </c>
      <c r="FS36" s="82">
        <v>0</v>
      </c>
      <c r="FT36" s="82">
        <v>0</v>
      </c>
      <c r="FU36" s="82">
        <v>0</v>
      </c>
      <c r="FV36" s="82">
        <v>0</v>
      </c>
      <c r="FW36" s="16"/>
      <c r="FX36" s="82"/>
      <c r="FY36" s="82"/>
      <c r="FZ36" s="82"/>
      <c r="GA36" s="82"/>
      <c r="GB36" s="82"/>
      <c r="GC36" s="82"/>
      <c r="GD36" s="82"/>
      <c r="GE36" s="82"/>
      <c r="GF36" s="82"/>
      <c r="GG36" s="82"/>
      <c r="GH36" s="16"/>
      <c r="GI36" s="82">
        <v>0</v>
      </c>
      <c r="GJ36" s="82">
        <v>0</v>
      </c>
      <c r="GK36" s="82">
        <v>0</v>
      </c>
      <c r="GL36" s="82">
        <v>0</v>
      </c>
      <c r="GM36" s="82">
        <v>0</v>
      </c>
      <c r="GN36" s="82">
        <v>0</v>
      </c>
      <c r="GO36" s="82">
        <v>0</v>
      </c>
      <c r="GP36" s="82">
        <v>0</v>
      </c>
      <c r="GQ36" s="82">
        <v>0</v>
      </c>
      <c r="GR36" s="82">
        <v>0</v>
      </c>
      <c r="GS36" s="16"/>
      <c r="GT36" s="82">
        <v>0</v>
      </c>
      <c r="GU36" s="82">
        <v>0</v>
      </c>
      <c r="GV36" s="82">
        <v>0</v>
      </c>
      <c r="GW36" s="82">
        <v>0</v>
      </c>
      <c r="GX36" s="82">
        <v>0</v>
      </c>
      <c r="GY36" s="82">
        <v>0</v>
      </c>
      <c r="GZ36" s="82">
        <v>0</v>
      </c>
      <c r="HA36" s="82">
        <v>0</v>
      </c>
      <c r="HB36" s="82">
        <v>0</v>
      </c>
      <c r="HC36" s="82">
        <v>0</v>
      </c>
      <c r="HD36" s="16"/>
      <c r="HE36" s="82">
        <v>0</v>
      </c>
      <c r="HF36" s="82">
        <v>0</v>
      </c>
      <c r="HG36" s="82">
        <v>0</v>
      </c>
      <c r="HH36" s="82">
        <v>0</v>
      </c>
      <c r="HI36" s="82">
        <v>0</v>
      </c>
      <c r="HJ36" s="82">
        <v>0</v>
      </c>
      <c r="HK36" s="82">
        <v>0</v>
      </c>
      <c r="HL36" s="82">
        <v>0</v>
      </c>
      <c r="HM36" s="82">
        <v>0</v>
      </c>
      <c r="HN36" s="82">
        <v>0</v>
      </c>
      <c r="HP36" s="149">
        <v>0</v>
      </c>
      <c r="HQ36" s="149">
        <v>0</v>
      </c>
      <c r="HR36" s="149">
        <v>0</v>
      </c>
      <c r="HS36" s="149">
        <v>0</v>
      </c>
      <c r="HT36" s="149">
        <v>0</v>
      </c>
      <c r="HU36" s="149">
        <v>0</v>
      </c>
      <c r="HV36" s="149">
        <v>0</v>
      </c>
      <c r="HW36" s="149">
        <v>0</v>
      </c>
      <c r="HX36" s="149">
        <v>0</v>
      </c>
      <c r="HY36" s="149">
        <v>0</v>
      </c>
      <c r="IA36" s="149">
        <v>0</v>
      </c>
      <c r="IB36" s="149">
        <v>0</v>
      </c>
      <c r="IC36" s="149">
        <v>0</v>
      </c>
      <c r="ID36" s="149">
        <v>0</v>
      </c>
      <c r="IE36" s="149">
        <v>0</v>
      </c>
      <c r="IF36" s="149">
        <v>0</v>
      </c>
      <c r="IG36" s="149">
        <v>0</v>
      </c>
      <c r="IH36" s="149">
        <v>0</v>
      </c>
      <c r="II36" s="149">
        <v>0</v>
      </c>
      <c r="IJ36" s="149">
        <v>0</v>
      </c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W36" s="149">
        <v>0</v>
      </c>
      <c r="IX36" s="149">
        <v>0</v>
      </c>
      <c r="IY36" s="149">
        <v>0</v>
      </c>
      <c r="IZ36" s="149">
        <v>0</v>
      </c>
      <c r="JA36" s="149">
        <v>0</v>
      </c>
      <c r="JB36" s="149">
        <v>0</v>
      </c>
      <c r="JC36" s="149">
        <v>0</v>
      </c>
      <c r="JD36" s="149">
        <v>0</v>
      </c>
      <c r="JE36" s="149">
        <v>0</v>
      </c>
      <c r="JF36" s="149">
        <v>0</v>
      </c>
      <c r="JH36" s="149">
        <v>-1456.1871409837099</v>
      </c>
      <c r="JI36" s="149">
        <v>-1413.0816872382998</v>
      </c>
      <c r="JJ36" s="149">
        <v>-1412.626460772914</v>
      </c>
      <c r="JK36" s="149">
        <v>-1471.5600056524183</v>
      </c>
      <c r="JL36" s="149">
        <v>-1541.4211904221495</v>
      </c>
      <c r="JM36" s="149">
        <v>-1581.5859384703811</v>
      </c>
      <c r="JN36" s="149">
        <v>-1576.0340595954685</v>
      </c>
      <c r="JO36" s="149">
        <v>-1599.9759620351108</v>
      </c>
      <c r="JP36" s="149">
        <v>-1636.1560537940923</v>
      </c>
      <c r="JQ36" s="149">
        <v>-1660.8056706726181</v>
      </c>
      <c r="JS36" s="149">
        <v>-6.7285757892248688</v>
      </c>
      <c r="JT36" s="149">
        <v>-6.893892239471537</v>
      </c>
      <c r="JU36" s="149">
        <v>-6.9927498733647706</v>
      </c>
      <c r="JV36" s="149">
        <v>-7.1946619624963946</v>
      </c>
      <c r="JW36" s="149">
        <v>-7.3128906579962587</v>
      </c>
      <c r="JX36" s="149">
        <v>-7.5354048438076218</v>
      </c>
      <c r="JY36" s="149">
        <v>-7.7118688351425728</v>
      </c>
      <c r="JZ36" s="149">
        <v>-7.9956833375105365</v>
      </c>
      <c r="KA36" s="149">
        <v>-8.1480335753007065</v>
      </c>
      <c r="KB36" s="149">
        <v>-8.252515881993725</v>
      </c>
      <c r="KD36" s="149">
        <v>0</v>
      </c>
      <c r="KE36" s="149">
        <v>0</v>
      </c>
      <c r="KF36" s="149">
        <v>0</v>
      </c>
      <c r="KG36" s="149">
        <v>0</v>
      </c>
      <c r="KH36" s="149">
        <v>0</v>
      </c>
      <c r="KI36" s="149">
        <v>0</v>
      </c>
      <c r="KJ36" s="149">
        <v>0</v>
      </c>
      <c r="KK36" s="149">
        <v>0</v>
      </c>
      <c r="KL36" s="149">
        <v>0</v>
      </c>
      <c r="KM36" s="149">
        <v>0</v>
      </c>
      <c r="KO36" s="149">
        <v>0</v>
      </c>
      <c r="KP36" s="149">
        <v>0</v>
      </c>
      <c r="KQ36" s="149">
        <v>0</v>
      </c>
      <c r="KR36" s="149">
        <v>0</v>
      </c>
      <c r="KS36" s="149">
        <v>0</v>
      </c>
      <c r="KT36" s="149">
        <v>0</v>
      </c>
      <c r="KU36" s="149">
        <v>0</v>
      </c>
      <c r="KV36" s="149">
        <v>0</v>
      </c>
      <c r="KW36" s="149">
        <v>0</v>
      </c>
      <c r="KX36" s="149">
        <v>0</v>
      </c>
      <c r="KZ36" s="149">
        <v>0</v>
      </c>
      <c r="LA36" s="149">
        <v>0</v>
      </c>
      <c r="LB36" s="149">
        <v>0</v>
      </c>
      <c r="LC36" s="149">
        <v>0</v>
      </c>
      <c r="LD36" s="149">
        <v>0</v>
      </c>
      <c r="LE36" s="149">
        <v>0</v>
      </c>
      <c r="LF36" s="149">
        <v>0</v>
      </c>
      <c r="LG36" s="149">
        <v>0</v>
      </c>
      <c r="LH36" s="149">
        <v>0</v>
      </c>
      <c r="LI36" s="149">
        <v>0</v>
      </c>
      <c r="LK36" s="149">
        <v>0</v>
      </c>
      <c r="LL36" s="149">
        <v>0</v>
      </c>
      <c r="LM36" s="149">
        <v>0</v>
      </c>
      <c r="LN36" s="149">
        <v>0</v>
      </c>
      <c r="LO36" s="149">
        <v>0</v>
      </c>
      <c r="LP36" s="149">
        <v>0</v>
      </c>
      <c r="LQ36" s="149">
        <v>0</v>
      </c>
      <c r="LR36" s="149">
        <v>0</v>
      </c>
      <c r="LS36" s="149">
        <v>0</v>
      </c>
      <c r="LT36" s="149">
        <v>0</v>
      </c>
    </row>
    <row r="37" spans="1:332" x14ac:dyDescent="0.25">
      <c r="A37" s="16">
        <v>35</v>
      </c>
      <c r="B37" s="74" t="s">
        <v>115</v>
      </c>
      <c r="C37" s="16">
        <f t="shared" si="30"/>
        <v>35</v>
      </c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16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16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16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16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16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16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16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16"/>
      <c r="CN37" s="83">
        <v>0</v>
      </c>
      <c r="CO37" s="83">
        <v>0</v>
      </c>
      <c r="CP37" s="83">
        <v>0</v>
      </c>
      <c r="CQ37" s="83">
        <v>0</v>
      </c>
      <c r="CR37" s="83">
        <v>0</v>
      </c>
      <c r="CS37" s="83">
        <v>0</v>
      </c>
      <c r="CT37" s="83">
        <v>0</v>
      </c>
      <c r="CU37" s="83">
        <v>0</v>
      </c>
      <c r="CV37" s="83">
        <v>0</v>
      </c>
      <c r="CW37" s="83">
        <v>0</v>
      </c>
      <c r="CX37" s="16"/>
      <c r="CY37" s="83">
        <v>0</v>
      </c>
      <c r="CZ37" s="83">
        <v>0</v>
      </c>
      <c r="DA37" s="83">
        <v>0</v>
      </c>
      <c r="DB37" s="83">
        <v>0</v>
      </c>
      <c r="DC37" s="83">
        <v>0</v>
      </c>
      <c r="DD37" s="83">
        <v>0</v>
      </c>
      <c r="DE37" s="83">
        <v>0</v>
      </c>
      <c r="DF37" s="83">
        <v>0</v>
      </c>
      <c r="DG37" s="83">
        <v>0</v>
      </c>
      <c r="DH37" s="83">
        <v>0</v>
      </c>
      <c r="DI37" s="16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16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16"/>
      <c r="EF37" s="83">
        <v>0</v>
      </c>
      <c r="EG37" s="83">
        <v>0</v>
      </c>
      <c r="EH37" s="83">
        <v>0</v>
      </c>
      <c r="EI37" s="83">
        <v>0</v>
      </c>
      <c r="EJ37" s="83">
        <v>0</v>
      </c>
      <c r="EK37" s="83">
        <v>0</v>
      </c>
      <c r="EL37" s="83">
        <v>0</v>
      </c>
      <c r="EM37" s="83">
        <v>0</v>
      </c>
      <c r="EN37" s="83">
        <v>0</v>
      </c>
      <c r="EO37" s="83">
        <v>0</v>
      </c>
      <c r="EP37" s="16"/>
      <c r="EQ37" s="83">
        <v>1608.8029087853217</v>
      </c>
      <c r="ER37" s="83">
        <v>1648.3300827903781</v>
      </c>
      <c r="ES37" s="83">
        <v>1671.9669494832913</v>
      </c>
      <c r="ET37" s="83">
        <v>1720.2441431256771</v>
      </c>
      <c r="EU37" s="83">
        <v>1748.5126319084995</v>
      </c>
      <c r="EV37" s="83">
        <v>1801.7157882068336</v>
      </c>
      <c r="EW37" s="83">
        <v>1843.9083400110605</v>
      </c>
      <c r="EX37" s="83">
        <v>1911.7684059846417</v>
      </c>
      <c r="EY37" s="83">
        <v>1977.2782673071183</v>
      </c>
      <c r="EZ37" s="83">
        <v>2045.5345736214265</v>
      </c>
      <c r="FA37" s="16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16"/>
      <c r="FM37" s="83">
        <v>0</v>
      </c>
      <c r="FN37" s="83">
        <v>0</v>
      </c>
      <c r="FO37" s="83">
        <v>0</v>
      </c>
      <c r="FP37" s="83">
        <v>0</v>
      </c>
      <c r="FQ37" s="83">
        <v>0</v>
      </c>
      <c r="FR37" s="83">
        <v>0</v>
      </c>
      <c r="FS37" s="83">
        <v>0</v>
      </c>
      <c r="FT37" s="83">
        <v>0</v>
      </c>
      <c r="FU37" s="83">
        <v>0</v>
      </c>
      <c r="FV37" s="83">
        <v>0</v>
      </c>
      <c r="FW37" s="16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16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16"/>
      <c r="GT37" s="83">
        <v>0</v>
      </c>
      <c r="GU37" s="83">
        <v>0</v>
      </c>
      <c r="GV37" s="83">
        <v>0</v>
      </c>
      <c r="GW37" s="83">
        <v>0</v>
      </c>
      <c r="GX37" s="83">
        <v>0</v>
      </c>
      <c r="GY37" s="83">
        <v>0</v>
      </c>
      <c r="GZ37" s="83">
        <v>0</v>
      </c>
      <c r="HA37" s="83">
        <v>0</v>
      </c>
      <c r="HB37" s="83">
        <v>0</v>
      </c>
      <c r="HC37" s="83">
        <v>0</v>
      </c>
      <c r="HD37" s="16"/>
      <c r="HE37" s="83">
        <v>0</v>
      </c>
      <c r="HF37" s="83">
        <v>0</v>
      </c>
      <c r="HG37" s="83">
        <v>0</v>
      </c>
      <c r="HH37" s="83">
        <v>0</v>
      </c>
      <c r="HI37" s="83">
        <v>0</v>
      </c>
      <c r="HJ37" s="83">
        <v>0</v>
      </c>
      <c r="HK37" s="83">
        <v>0</v>
      </c>
      <c r="HL37" s="83">
        <v>0</v>
      </c>
      <c r="HM37" s="83">
        <v>0</v>
      </c>
      <c r="HN37" s="83">
        <v>0</v>
      </c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</row>
    <row r="38" spans="1:332" x14ac:dyDescent="0.25">
      <c r="A38" s="16">
        <v>36</v>
      </c>
      <c r="B38" s="68" t="s">
        <v>122</v>
      </c>
      <c r="C38" s="16">
        <f t="shared" si="30"/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6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6"/>
      <c r="Z38" s="18">
        <v>56448.088000000003</v>
      </c>
      <c r="AA38" s="18">
        <v>54500.089</v>
      </c>
      <c r="AB38" s="18">
        <v>55042.262999999999</v>
      </c>
      <c r="AC38" s="18">
        <v>94859.564999999988</v>
      </c>
      <c r="AD38" s="18">
        <v>57697.116000000002</v>
      </c>
      <c r="AE38" s="18">
        <v>55567.731999999996</v>
      </c>
      <c r="AF38" s="18">
        <v>56925.498</v>
      </c>
      <c r="AG38" s="18">
        <v>49963.173314129439</v>
      </c>
      <c r="AH38" s="18">
        <v>45931.695908122449</v>
      </c>
      <c r="AI38" s="18">
        <v>44231.798856113644</v>
      </c>
      <c r="AJ38" s="16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6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6"/>
      <c r="BG38" s="18">
        <v>1703.578</v>
      </c>
      <c r="BH38" s="18">
        <v>1264.664</v>
      </c>
      <c r="BI38" s="18">
        <v>1205.952</v>
      </c>
      <c r="BJ38" s="18">
        <v>1720.575</v>
      </c>
      <c r="BK38" s="18">
        <v>2205.944</v>
      </c>
      <c r="BL38" s="18">
        <v>2165.145</v>
      </c>
      <c r="BM38" s="18">
        <v>2200.1790000000001</v>
      </c>
      <c r="BN38" s="366">
        <f>-JO16</f>
        <v>1599.9759620351108</v>
      </c>
      <c r="BO38" s="366">
        <f t="shared" ref="BO38:BP38" si="40">-JP16</f>
        <v>1636.1560537940923</v>
      </c>
      <c r="BP38" s="366">
        <f t="shared" si="40"/>
        <v>1660.8056706726181</v>
      </c>
      <c r="BQ38" s="16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6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6"/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6"/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6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6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6"/>
      <c r="EF38" s="18">
        <v>0</v>
      </c>
      <c r="EG38" s="18">
        <v>0</v>
      </c>
      <c r="EH38" s="18">
        <v>0</v>
      </c>
      <c r="EI38" s="18">
        <v>0</v>
      </c>
      <c r="EJ38" s="18">
        <v>0</v>
      </c>
      <c r="EK38" s="18">
        <v>0</v>
      </c>
      <c r="EL38" s="18">
        <v>0</v>
      </c>
      <c r="EM38" s="18">
        <v>0</v>
      </c>
      <c r="EN38" s="18">
        <v>0</v>
      </c>
      <c r="EO38" s="18">
        <v>0</v>
      </c>
      <c r="EP38" s="16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6"/>
      <c r="FB38" s="18">
        <v>3724.783755874309</v>
      </c>
      <c r="FC38" s="18">
        <v>3874.2163367210151</v>
      </c>
      <c r="FD38" s="18">
        <v>3948.789993433752</v>
      </c>
      <c r="FE38" s="18">
        <v>4008.0374163308406</v>
      </c>
      <c r="FF38" s="18">
        <v>4115.5310959870694</v>
      </c>
      <c r="FG38" s="18">
        <v>4192.9038067613919</v>
      </c>
      <c r="FH38" s="18">
        <v>4348.5491117542169</v>
      </c>
      <c r="FI38" s="18">
        <v>4463.3423479999992</v>
      </c>
      <c r="FJ38" s="18">
        <v>4586.7133996044804</v>
      </c>
      <c r="FK38" s="18">
        <v>4679.1035590859283</v>
      </c>
      <c r="FL38" s="16"/>
      <c r="FM38" s="18">
        <v>0</v>
      </c>
      <c r="FN38" s="18">
        <v>0</v>
      </c>
      <c r="FO38" s="18">
        <v>0</v>
      </c>
      <c r="FP38" s="18">
        <v>0</v>
      </c>
      <c r="FQ38" s="18">
        <v>0</v>
      </c>
      <c r="FR38" s="18">
        <v>0</v>
      </c>
      <c r="FS38" s="18">
        <v>0</v>
      </c>
      <c r="FT38" s="18">
        <v>0</v>
      </c>
      <c r="FU38" s="18">
        <v>0</v>
      </c>
      <c r="FV38" s="18">
        <v>0</v>
      </c>
      <c r="FW38" s="16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6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6"/>
      <c r="GT38" s="18">
        <v>0</v>
      </c>
      <c r="GU38" s="18">
        <v>0</v>
      </c>
      <c r="GV38" s="18">
        <v>0</v>
      </c>
      <c r="GW38" s="18">
        <v>0</v>
      </c>
      <c r="GX38" s="18">
        <v>0</v>
      </c>
      <c r="GY38" s="18">
        <v>0</v>
      </c>
      <c r="GZ38" s="18">
        <v>0</v>
      </c>
      <c r="HA38" s="18">
        <v>0</v>
      </c>
      <c r="HB38" s="18">
        <v>0</v>
      </c>
      <c r="HC38" s="18">
        <v>0</v>
      </c>
      <c r="HD38" s="16"/>
      <c r="HE38" s="18">
        <v>0</v>
      </c>
      <c r="HF38" s="18">
        <v>0</v>
      </c>
      <c r="HG38" s="18">
        <v>0</v>
      </c>
      <c r="HH38" s="18">
        <v>0</v>
      </c>
      <c r="HI38" s="18">
        <v>0</v>
      </c>
      <c r="HJ38" s="18">
        <v>0</v>
      </c>
      <c r="HK38" s="18">
        <v>0</v>
      </c>
      <c r="HL38" s="18">
        <v>0</v>
      </c>
      <c r="HM38" s="18">
        <v>0</v>
      </c>
      <c r="HN38" s="18">
        <v>0</v>
      </c>
      <c r="HP38" s="137">
        <v>0</v>
      </c>
      <c r="HQ38" s="137">
        <v>0</v>
      </c>
      <c r="HR38" s="137">
        <v>0</v>
      </c>
      <c r="HS38" s="137">
        <v>0</v>
      </c>
      <c r="HT38" s="137">
        <v>0</v>
      </c>
      <c r="HU38" s="137">
        <v>0</v>
      </c>
      <c r="HV38" s="137">
        <v>0</v>
      </c>
      <c r="HW38" s="137">
        <v>0</v>
      </c>
      <c r="HX38" s="137">
        <v>0</v>
      </c>
      <c r="HY38" s="137">
        <v>0</v>
      </c>
      <c r="IA38" s="137">
        <v>0</v>
      </c>
      <c r="IB38" s="137">
        <v>0</v>
      </c>
      <c r="IC38" s="137">
        <v>0</v>
      </c>
      <c r="ID38" s="137">
        <v>0</v>
      </c>
      <c r="IE38" s="137">
        <v>0</v>
      </c>
      <c r="IF38" s="137">
        <v>0</v>
      </c>
      <c r="IG38" s="137">
        <v>0</v>
      </c>
      <c r="IH38" s="137">
        <v>0</v>
      </c>
      <c r="II38" s="137">
        <v>0</v>
      </c>
      <c r="IJ38" s="137">
        <v>0</v>
      </c>
      <c r="IL38" s="137">
        <v>-19101.317803149133</v>
      </c>
      <c r="IM38" s="137">
        <v>-18166.935885389707</v>
      </c>
      <c r="IN38" s="137">
        <v>-17968.610905155299</v>
      </c>
      <c r="IO38" s="137">
        <v>-18053.048738801666</v>
      </c>
      <c r="IP38" s="137">
        <v>-18237.550640072554</v>
      </c>
      <c r="IQ38" s="137">
        <v>-19467.630877664349</v>
      </c>
      <c r="IR38" s="137">
        <v>-18615.204865217605</v>
      </c>
      <c r="IS38" s="647">
        <v>-19966.213962808299</v>
      </c>
      <c r="IT38" s="647">
        <v>-20275.284231367223</v>
      </c>
      <c r="IU38" s="647">
        <v>-19545.010851502662</v>
      </c>
      <c r="IW38" s="137">
        <v>0</v>
      </c>
      <c r="IX38" s="137">
        <v>0</v>
      </c>
      <c r="IY38" s="137">
        <v>0</v>
      </c>
      <c r="IZ38" s="137">
        <v>0</v>
      </c>
      <c r="JA38" s="137">
        <v>0</v>
      </c>
      <c r="JB38" s="137">
        <v>0</v>
      </c>
      <c r="JC38" s="137">
        <v>0</v>
      </c>
      <c r="JD38" s="137">
        <v>0</v>
      </c>
      <c r="JE38" s="137">
        <v>0</v>
      </c>
      <c r="JF38" s="137">
        <v>0</v>
      </c>
      <c r="JH38" s="365">
        <f>-BG38</f>
        <v>-1703.578</v>
      </c>
      <c r="JI38" s="365">
        <f t="shared" ref="JI38:JN38" si="41">-BH38</f>
        <v>-1264.664</v>
      </c>
      <c r="JJ38" s="365">
        <f t="shared" si="41"/>
        <v>-1205.952</v>
      </c>
      <c r="JK38" s="365">
        <f t="shared" si="41"/>
        <v>-1720.575</v>
      </c>
      <c r="JL38" s="365">
        <f t="shared" si="41"/>
        <v>-2205.944</v>
      </c>
      <c r="JM38" s="365">
        <f t="shared" si="41"/>
        <v>-2165.145</v>
      </c>
      <c r="JN38" s="365">
        <f t="shared" si="41"/>
        <v>-2200.1790000000001</v>
      </c>
      <c r="JO38" s="365">
        <f t="shared" ref="JO38" si="42">-BN38</f>
        <v>-1599.9759620351108</v>
      </c>
      <c r="JP38" s="365">
        <f t="shared" ref="JP38" si="43">-BO38</f>
        <v>-1636.1560537940923</v>
      </c>
      <c r="JQ38" s="365">
        <f t="shared" ref="JQ38" si="44">-BP38</f>
        <v>-1660.8056706726181</v>
      </c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</row>
    <row r="39" spans="1:332" x14ac:dyDescent="0.25">
      <c r="A39" s="16">
        <v>37</v>
      </c>
      <c r="B39" s="74" t="s">
        <v>120</v>
      </c>
      <c r="C39" s="16">
        <f t="shared" si="30"/>
        <v>37</v>
      </c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16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16"/>
      <c r="Z39" s="83">
        <v>0</v>
      </c>
      <c r="AA39" s="83">
        <v>0</v>
      </c>
      <c r="AB39" s="83">
        <v>0</v>
      </c>
      <c r="AC39" s="83">
        <v>10192.486718538699</v>
      </c>
      <c r="AD39" s="83">
        <v>11446.796914420063</v>
      </c>
      <c r="AE39" s="83">
        <v>12801.582721850689</v>
      </c>
      <c r="AF39" s="83">
        <v>13566.854301720723</v>
      </c>
      <c r="AG39" s="83">
        <v>15227.980642807357</v>
      </c>
      <c r="AH39" s="83">
        <v>29947.156165032076</v>
      </c>
      <c r="AI39" s="83">
        <v>14665.808553292505</v>
      </c>
      <c r="AJ39" s="16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16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16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16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16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16"/>
      <c r="CN39" s="83">
        <v>0</v>
      </c>
      <c r="CO39" s="83">
        <v>0</v>
      </c>
      <c r="CP39" s="83">
        <v>0</v>
      </c>
      <c r="CQ39" s="83">
        <v>0</v>
      </c>
      <c r="CR39" s="83">
        <v>0</v>
      </c>
      <c r="CS39" s="83">
        <v>0</v>
      </c>
      <c r="CT39" s="83">
        <v>0</v>
      </c>
      <c r="CU39" s="83">
        <v>0</v>
      </c>
      <c r="CV39" s="83">
        <v>0</v>
      </c>
      <c r="CW39" s="83">
        <v>0</v>
      </c>
      <c r="CX39" s="16"/>
      <c r="CY39" s="83">
        <v>0</v>
      </c>
      <c r="CZ39" s="83">
        <v>0</v>
      </c>
      <c r="DA39" s="83">
        <v>0</v>
      </c>
      <c r="DB39" s="83">
        <v>0</v>
      </c>
      <c r="DC39" s="83">
        <v>0</v>
      </c>
      <c r="DD39" s="83">
        <v>0</v>
      </c>
      <c r="DE39" s="83">
        <v>0</v>
      </c>
      <c r="DF39" s="83">
        <v>0</v>
      </c>
      <c r="DG39" s="83">
        <v>0</v>
      </c>
      <c r="DH39" s="83">
        <v>0</v>
      </c>
      <c r="DI39" s="16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16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16"/>
      <c r="EF39" s="83">
        <v>0</v>
      </c>
      <c r="EG39" s="83">
        <v>0</v>
      </c>
      <c r="EH39" s="83">
        <v>0</v>
      </c>
      <c r="EI39" s="83">
        <v>0</v>
      </c>
      <c r="EJ39" s="83">
        <v>0</v>
      </c>
      <c r="EK39" s="83">
        <v>0</v>
      </c>
      <c r="EL39" s="83">
        <v>0</v>
      </c>
      <c r="EM39" s="83">
        <v>0</v>
      </c>
      <c r="EN39" s="83">
        <v>0</v>
      </c>
      <c r="EO39" s="83">
        <v>0</v>
      </c>
      <c r="EP39" s="16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16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16"/>
      <c r="FM39" s="83">
        <v>0</v>
      </c>
      <c r="FN39" s="83">
        <v>0</v>
      </c>
      <c r="FO39" s="83">
        <v>0</v>
      </c>
      <c r="FP39" s="83">
        <v>0</v>
      </c>
      <c r="FQ39" s="83">
        <v>0</v>
      </c>
      <c r="FR39" s="83">
        <v>0</v>
      </c>
      <c r="FS39" s="83">
        <v>0</v>
      </c>
      <c r="FT39" s="83">
        <v>0</v>
      </c>
      <c r="FU39" s="83">
        <v>0</v>
      </c>
      <c r="FV39" s="83">
        <v>0</v>
      </c>
      <c r="FW39" s="16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16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16"/>
      <c r="GT39" s="83">
        <v>0</v>
      </c>
      <c r="GU39" s="83">
        <v>0</v>
      </c>
      <c r="GV39" s="83">
        <v>0</v>
      </c>
      <c r="GW39" s="83">
        <v>0</v>
      </c>
      <c r="GX39" s="83">
        <v>0</v>
      </c>
      <c r="GY39" s="83">
        <v>0</v>
      </c>
      <c r="GZ39" s="83">
        <v>0</v>
      </c>
      <c r="HA39" s="83">
        <v>0</v>
      </c>
      <c r="HB39" s="83">
        <v>0</v>
      </c>
      <c r="HC39" s="83">
        <v>0</v>
      </c>
      <c r="HD39" s="16"/>
      <c r="HE39" s="83">
        <v>0</v>
      </c>
      <c r="HF39" s="83">
        <v>0</v>
      </c>
      <c r="HG39" s="83">
        <v>0</v>
      </c>
      <c r="HH39" s="83">
        <v>0</v>
      </c>
      <c r="HI39" s="83">
        <v>0</v>
      </c>
      <c r="HJ39" s="83">
        <v>0</v>
      </c>
      <c r="HK39" s="83">
        <v>0</v>
      </c>
      <c r="HL39" s="83">
        <v>0</v>
      </c>
      <c r="HM39" s="83">
        <v>0</v>
      </c>
      <c r="HN39" s="83">
        <v>0</v>
      </c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</row>
    <row r="40" spans="1:332" x14ac:dyDescent="0.25">
      <c r="A40" s="16">
        <v>38</v>
      </c>
      <c r="B40" s="68" t="s">
        <v>114</v>
      </c>
      <c r="C40" s="16">
        <f t="shared" si="30"/>
        <v>38</v>
      </c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6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6"/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4292.3979041189177</v>
      </c>
      <c r="AI40" s="18">
        <v>0</v>
      </c>
      <c r="AJ40" s="16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6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6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6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6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6"/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6"/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6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6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6"/>
      <c r="EF40" s="18">
        <v>0</v>
      </c>
      <c r="EG40" s="18">
        <v>0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8">
        <v>0</v>
      </c>
      <c r="EP40" s="16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6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6"/>
      <c r="FM40" s="18">
        <v>0</v>
      </c>
      <c r="FN40" s="18">
        <v>0</v>
      </c>
      <c r="FO40" s="18">
        <v>0</v>
      </c>
      <c r="FP40" s="18">
        <v>0</v>
      </c>
      <c r="FQ40" s="18">
        <v>0</v>
      </c>
      <c r="FR40" s="18">
        <v>0</v>
      </c>
      <c r="FS40" s="18">
        <v>0</v>
      </c>
      <c r="FT40" s="18">
        <v>0</v>
      </c>
      <c r="FU40" s="18">
        <v>0</v>
      </c>
      <c r="FV40" s="18">
        <v>0</v>
      </c>
      <c r="FW40" s="16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6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6"/>
      <c r="GT40" s="18">
        <v>0</v>
      </c>
      <c r="GU40" s="18">
        <v>0</v>
      </c>
      <c r="GV40" s="18">
        <v>0</v>
      </c>
      <c r="GW40" s="18">
        <v>0</v>
      </c>
      <c r="GX40" s="18">
        <v>0</v>
      </c>
      <c r="GY40" s="18">
        <v>0</v>
      </c>
      <c r="GZ40" s="18">
        <v>0</v>
      </c>
      <c r="HA40" s="18">
        <v>0</v>
      </c>
      <c r="HB40" s="18">
        <v>0</v>
      </c>
      <c r="HC40" s="18">
        <v>0</v>
      </c>
      <c r="HD40" s="16"/>
      <c r="HE40" s="18">
        <v>0</v>
      </c>
      <c r="HF40" s="18">
        <v>0</v>
      </c>
      <c r="HG40" s="18">
        <v>0</v>
      </c>
      <c r="HH40" s="18">
        <v>0</v>
      </c>
      <c r="HI40" s="18">
        <v>0</v>
      </c>
      <c r="HJ40" s="18">
        <v>0</v>
      </c>
      <c r="HK40" s="18">
        <v>0</v>
      </c>
      <c r="HL40" s="18">
        <v>0</v>
      </c>
      <c r="HM40" s="18">
        <v>0</v>
      </c>
      <c r="HN40" s="18">
        <v>0</v>
      </c>
      <c r="HP40" s="137"/>
      <c r="HQ40" s="137"/>
      <c r="HR40" s="137"/>
      <c r="HS40" s="137"/>
      <c r="HT40" s="137"/>
      <c r="HU40" s="137"/>
      <c r="HV40" s="137"/>
      <c r="HW40" s="137"/>
      <c r="HX40" s="137"/>
      <c r="HY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L40" s="137"/>
      <c r="IM40" s="137"/>
      <c r="IN40" s="137"/>
      <c r="IO40" s="137"/>
      <c r="IP40" s="137"/>
      <c r="IQ40" s="137"/>
      <c r="IR40" s="137"/>
      <c r="IS40" s="137"/>
      <c r="IT40" s="137"/>
      <c r="IU40" s="137"/>
      <c r="IW40" s="137"/>
      <c r="IX40" s="137"/>
      <c r="IY40" s="137"/>
      <c r="IZ40" s="137"/>
      <c r="JA40" s="137"/>
      <c r="JB40" s="137"/>
      <c r="JC40" s="137"/>
      <c r="JD40" s="137"/>
      <c r="JE40" s="137"/>
      <c r="JF40" s="137"/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</row>
    <row r="41" spans="1:332" x14ac:dyDescent="0.25">
      <c r="A41" s="16">
        <v>39</v>
      </c>
      <c r="B41" s="73" t="s">
        <v>17</v>
      </c>
      <c r="C41" s="16">
        <f t="shared" si="30"/>
        <v>39</v>
      </c>
      <c r="D41" s="82">
        <v>4559.9089999999997</v>
      </c>
      <c r="E41" s="82">
        <v>2256.288</v>
      </c>
      <c r="F41" s="82">
        <v>6448.1689999999999</v>
      </c>
      <c r="G41" s="82">
        <v>5918.9920000000002</v>
      </c>
      <c r="H41" s="82">
        <v>3160.453</v>
      </c>
      <c r="I41" s="82">
        <v>4577.5839999999998</v>
      </c>
      <c r="J41" s="82">
        <v>4113.4840000000004</v>
      </c>
      <c r="K41" s="82">
        <v>4169.027</v>
      </c>
      <c r="L41" s="82">
        <v>4864.1459999999997</v>
      </c>
      <c r="M41" s="82">
        <v>4903.575938615033</v>
      </c>
      <c r="N41" s="16"/>
      <c r="O41" s="82">
        <v>3135.9711500000003</v>
      </c>
      <c r="P41" s="82">
        <v>1957.7480000000003</v>
      </c>
      <c r="Q41" s="82">
        <v>3440.2109999999998</v>
      </c>
      <c r="R41" s="82">
        <v>3261.3860000000004</v>
      </c>
      <c r="S41" s="82">
        <v>3217.7149999999992</v>
      </c>
      <c r="T41" s="82">
        <v>2918.7769999999996</v>
      </c>
      <c r="U41" s="82">
        <v>3615.8120000000008</v>
      </c>
      <c r="V41" s="82">
        <v>3191.3679999999999</v>
      </c>
      <c r="W41" s="82">
        <v>3389.05</v>
      </c>
      <c r="X41" s="82">
        <v>3526.241006016533</v>
      </c>
      <c r="Y41" s="16"/>
      <c r="Z41" s="82">
        <v>188163.8540673661</v>
      </c>
      <c r="AA41" s="82">
        <v>210249.56036894425</v>
      </c>
      <c r="AB41" s="82">
        <v>257041.8505349445</v>
      </c>
      <c r="AC41" s="82">
        <v>186503.84974163547</v>
      </c>
      <c r="AD41" s="82">
        <v>188372.12244592857</v>
      </c>
      <c r="AE41" s="82">
        <v>204858.52450584044</v>
      </c>
      <c r="AF41" s="82">
        <v>207299.71821292874</v>
      </c>
      <c r="AG41" s="82">
        <v>216334.21514400208</v>
      </c>
      <c r="AH41" s="82">
        <v>206472.84805273384</v>
      </c>
      <c r="AI41" s="82">
        <v>223183.22027665353</v>
      </c>
      <c r="AJ41" s="16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16"/>
      <c r="AV41" s="82">
        <v>4553.4972000012049</v>
      </c>
      <c r="AW41" s="82">
        <v>4464.8542999996189</v>
      </c>
      <c r="AX41" s="82">
        <v>4397.6868000005716</v>
      </c>
      <c r="AY41" s="82">
        <v>4327.2967000002791</v>
      </c>
      <c r="AZ41" s="82">
        <v>4222.522000000662</v>
      </c>
      <c r="BA41" s="82">
        <v>4112.7146999998004</v>
      </c>
      <c r="BB41" s="82">
        <v>4011.9897999996147</v>
      </c>
      <c r="BC41" s="82">
        <v>3897.3223000000753</v>
      </c>
      <c r="BD41" s="82">
        <v>3793.2302000011537</v>
      </c>
      <c r="BE41" s="82">
        <v>3675.0793688629551</v>
      </c>
      <c r="BF41" s="16"/>
      <c r="BG41" s="82">
        <v>584.71602380952379</v>
      </c>
      <c r="BH41" s="82">
        <v>294.11921428571435</v>
      </c>
      <c r="BI41" s="82">
        <v>287.05928571428575</v>
      </c>
      <c r="BJ41" s="82">
        <v>249.4614285714286</v>
      </c>
      <c r="BK41" s="82">
        <v>293.13809523809516</v>
      </c>
      <c r="BL41" s="82">
        <v>289.81054761904767</v>
      </c>
      <c r="BM41" s="82">
        <v>190.10714285714283</v>
      </c>
      <c r="BN41" s="82">
        <v>102.91626190476191</v>
      </c>
      <c r="BO41" s="82">
        <v>81.54549999999999</v>
      </c>
      <c r="BP41" s="82">
        <v>70.264101475387889</v>
      </c>
      <c r="BQ41" s="16"/>
      <c r="BR41" s="82">
        <v>2669.0876355534974</v>
      </c>
      <c r="BS41" s="82">
        <v>2028.5621062167152</v>
      </c>
      <c r="BT41" s="82">
        <v>3688.029635048249</v>
      </c>
      <c r="BU41" s="82">
        <v>3662.0460041825659</v>
      </c>
      <c r="BV41" s="82">
        <v>4954.1457210551125</v>
      </c>
      <c r="BW41" s="82">
        <v>4309.0051791086225</v>
      </c>
      <c r="BX41" s="82">
        <v>277.36200000000002</v>
      </c>
      <c r="BY41" s="82">
        <v>233.52699999999999</v>
      </c>
      <c r="BZ41" s="82">
        <v>347.82900000000001</v>
      </c>
      <c r="CA41" s="82">
        <v>256.92978911764237</v>
      </c>
      <c r="CB41" s="16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16"/>
      <c r="CN41" s="82">
        <v>0</v>
      </c>
      <c r="CO41" s="82">
        <v>0</v>
      </c>
      <c r="CP41" s="82">
        <v>0</v>
      </c>
      <c r="CQ41" s="82">
        <v>0</v>
      </c>
      <c r="CR41" s="82">
        <v>0</v>
      </c>
      <c r="CS41" s="82">
        <v>0</v>
      </c>
      <c r="CT41" s="82">
        <v>0</v>
      </c>
      <c r="CU41" s="82">
        <v>0</v>
      </c>
      <c r="CV41" s="82">
        <v>0</v>
      </c>
      <c r="CW41" s="82">
        <v>0</v>
      </c>
      <c r="CX41" s="16"/>
      <c r="CY41" s="82">
        <v>0</v>
      </c>
      <c r="CZ41" s="82">
        <v>0</v>
      </c>
      <c r="DA41" s="82">
        <v>0</v>
      </c>
      <c r="DB41" s="82">
        <v>0</v>
      </c>
      <c r="DC41" s="82">
        <v>0</v>
      </c>
      <c r="DD41" s="82">
        <v>0</v>
      </c>
      <c r="DE41" s="82">
        <v>0</v>
      </c>
      <c r="DF41" s="82">
        <v>0</v>
      </c>
      <c r="DG41" s="82">
        <v>0</v>
      </c>
      <c r="DH41" s="82">
        <v>0</v>
      </c>
      <c r="DI41" s="16"/>
      <c r="DJ41" s="82">
        <v>118.839</v>
      </c>
      <c r="DK41" s="82">
        <v>11.09</v>
      </c>
      <c r="DL41" s="82">
        <v>59.904999999999994</v>
      </c>
      <c r="DM41" s="82">
        <v>46.79</v>
      </c>
      <c r="DN41" s="82">
        <v>18.807000000000002</v>
      </c>
      <c r="DO41" s="82">
        <v>25.764999999999997</v>
      </c>
      <c r="DP41" s="82">
        <v>27.395000000000003</v>
      </c>
      <c r="DQ41" s="82">
        <v>36.772999999999996</v>
      </c>
      <c r="DR41" s="82">
        <v>20.27</v>
      </c>
      <c r="DS41" s="82">
        <v>17.356255519106305</v>
      </c>
      <c r="DT41" s="16"/>
      <c r="DU41" s="82">
        <v>120.289</v>
      </c>
      <c r="DV41" s="82">
        <v>62.145999999999987</v>
      </c>
      <c r="DW41" s="82">
        <v>316.21300000000008</v>
      </c>
      <c r="DX41" s="82">
        <v>280.81599999999997</v>
      </c>
      <c r="DY41" s="82">
        <v>781.49800000000005</v>
      </c>
      <c r="DZ41" s="82">
        <v>826.14300000000003</v>
      </c>
      <c r="EA41" s="82">
        <v>558.23500000000001</v>
      </c>
      <c r="EB41" s="82">
        <v>655.36999999999989</v>
      </c>
      <c r="EC41" s="82">
        <v>642.68399999999997</v>
      </c>
      <c r="ED41" s="82">
        <v>933.84892332433753</v>
      </c>
      <c r="EE41" s="16"/>
      <c r="EF41" s="82">
        <v>35554.540771752487</v>
      </c>
      <c r="EG41" s="82">
        <v>37910.074165802325</v>
      </c>
      <c r="EH41" s="82">
        <v>39463.075659484544</v>
      </c>
      <c r="EI41" s="82">
        <v>41627.323451447395</v>
      </c>
      <c r="EJ41" s="82">
        <v>44630.541995798441</v>
      </c>
      <c r="EK41" s="82">
        <v>48322.132155904023</v>
      </c>
      <c r="EL41" s="82">
        <v>51815.634236699872</v>
      </c>
      <c r="EM41" s="82">
        <v>52338.51755850979</v>
      </c>
      <c r="EN41" s="82">
        <v>53807.934999999998</v>
      </c>
      <c r="EO41" s="82">
        <v>50924.512547619051</v>
      </c>
      <c r="EP41" s="16"/>
      <c r="EQ41" s="82">
        <v>40233.650742417609</v>
      </c>
      <c r="ER41" s="82">
        <v>41389.794654142468</v>
      </c>
      <c r="ES41" s="82">
        <v>44010.352950850538</v>
      </c>
      <c r="ET41" s="82">
        <v>45308.682147925152</v>
      </c>
      <c r="EU41" s="82">
        <v>46664.121127464445</v>
      </c>
      <c r="EV41" s="82">
        <v>47931.837333898111</v>
      </c>
      <c r="EW41" s="82">
        <v>49588.376517259705</v>
      </c>
      <c r="EX41" s="82">
        <v>52027.600533808632</v>
      </c>
      <c r="EY41" s="82">
        <v>53906.077170009507</v>
      </c>
      <c r="EZ41" s="82">
        <v>54844.661247918775</v>
      </c>
      <c r="FA41" s="16"/>
      <c r="FB41" s="82">
        <v>3001.0824380000008</v>
      </c>
      <c r="FC41" s="82">
        <v>3020.0785870000004</v>
      </c>
      <c r="FD41" s="82">
        <v>3029.8524829999997</v>
      </c>
      <c r="FE41" s="82">
        <v>3209.3489109999996</v>
      </c>
      <c r="FF41" s="82">
        <v>3662.0071330000005</v>
      </c>
      <c r="FG41" s="82">
        <v>3345.4422509999999</v>
      </c>
      <c r="FH41" s="82">
        <v>3376.6794869999999</v>
      </c>
      <c r="FI41" s="82">
        <v>3161.1592950000004</v>
      </c>
      <c r="FJ41" s="82">
        <v>3833.0320259999994</v>
      </c>
      <c r="FK41" s="82">
        <v>3904.0257287989293</v>
      </c>
      <c r="FL41" s="16"/>
      <c r="FM41" s="82">
        <v>1117.6867619047621</v>
      </c>
      <c r="FN41" s="82">
        <v>1417.1843888571429</v>
      </c>
      <c r="FO41" s="82">
        <v>1769.9542611904762</v>
      </c>
      <c r="FP41" s="82">
        <v>1258.3741469047618</v>
      </c>
      <c r="FQ41" s="82">
        <v>994.46588095238099</v>
      </c>
      <c r="FR41" s="82">
        <v>941.77914285714292</v>
      </c>
      <c r="FS41" s="82">
        <v>583.67030952380958</v>
      </c>
      <c r="FT41" s="82">
        <v>474.03578952380951</v>
      </c>
      <c r="FU41" s="82">
        <v>1138.7807916666666</v>
      </c>
      <c r="FV41" s="82">
        <v>2547.7528673809525</v>
      </c>
      <c r="FW41" s="16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16"/>
      <c r="GI41" s="82">
        <v>9575.9125070197988</v>
      </c>
      <c r="GJ41" s="82">
        <v>10951.695232958895</v>
      </c>
      <c r="GK41" s="82">
        <v>11052.691522246485</v>
      </c>
      <c r="GL41" s="82">
        <v>7954.0670959368235</v>
      </c>
      <c r="GM41" s="82">
        <v>7309.724257691073</v>
      </c>
      <c r="GN41" s="82">
        <v>7102.7598928398602</v>
      </c>
      <c r="GO41" s="82">
        <v>6693.7123126270208</v>
      </c>
      <c r="GP41" s="82">
        <v>6555.8278524627913</v>
      </c>
      <c r="GQ41" s="82">
        <v>7088.5099248819015</v>
      </c>
      <c r="GR41" s="82">
        <v>7111.6216297520677</v>
      </c>
      <c r="GS41" s="16"/>
      <c r="GT41" s="82">
        <v>34419.709056632724</v>
      </c>
      <c r="GU41" s="82">
        <v>33530.958850178562</v>
      </c>
      <c r="GV41" s="82">
        <v>32207.857609639243</v>
      </c>
      <c r="GW41" s="82">
        <v>32051.711216680982</v>
      </c>
      <c r="GX41" s="82">
        <v>33031.985220293107</v>
      </c>
      <c r="GY41" s="82">
        <v>34449.422597604505</v>
      </c>
      <c r="GZ41" s="82">
        <v>35794.289772722797</v>
      </c>
      <c r="HA41" s="82">
        <v>37535.373662327067</v>
      </c>
      <c r="HB41" s="82">
        <v>40034.143849523804</v>
      </c>
      <c r="HC41" s="82">
        <v>38901.25437857143</v>
      </c>
      <c r="HD41" s="16"/>
      <c r="HE41" s="82">
        <v>6015.5649999999996</v>
      </c>
      <c r="HF41" s="82">
        <v>6080.2453809523813</v>
      </c>
      <c r="HG41" s="82">
        <v>6271.7711904285707</v>
      </c>
      <c r="HH41" s="82">
        <v>6339.8591428571426</v>
      </c>
      <c r="HI41" s="82">
        <v>6619.4020678571433</v>
      </c>
      <c r="HJ41" s="82">
        <v>7008.5117688095243</v>
      </c>
      <c r="HK41" s="82">
        <v>7514.9013609523799</v>
      </c>
      <c r="HL41" s="82">
        <v>7829.7876107142893</v>
      </c>
      <c r="HM41" s="82">
        <v>9787.3970921428554</v>
      </c>
      <c r="HN41" s="82">
        <v>10602.136520000004</v>
      </c>
      <c r="HP41" s="149">
        <v>-384.46702960948159</v>
      </c>
      <c r="HQ41" s="149">
        <v>-369.54549291943755</v>
      </c>
      <c r="HR41" s="149">
        <v>-369.37048909371231</v>
      </c>
      <c r="HS41" s="149">
        <v>-555.09322801925487</v>
      </c>
      <c r="HT41" s="149">
        <v>-658.52245580541489</v>
      </c>
      <c r="HU41" s="149">
        <v>-785.28969977921577</v>
      </c>
      <c r="HV41" s="149">
        <v>-822.24333760588968</v>
      </c>
      <c r="HW41" s="149">
        <v>-731.72229911982868</v>
      </c>
      <c r="HX41" s="149">
        <v>-936.40587890447466</v>
      </c>
      <c r="HY41" s="149">
        <v>-1105.7710120100783</v>
      </c>
      <c r="IA41" s="149">
        <v>-234.4623989035033</v>
      </c>
      <c r="IB41" s="149">
        <v>-227.12938354647613</v>
      </c>
      <c r="IC41" s="149">
        <v>-224.34318584717366</v>
      </c>
      <c r="ID41" s="149">
        <v>-271.26386433311279</v>
      </c>
      <c r="IE41" s="149">
        <v>-329.24785477858825</v>
      </c>
      <c r="IF41" s="149">
        <v>-274.18656898992617</v>
      </c>
      <c r="IG41" s="149">
        <v>-289.65774288065916</v>
      </c>
      <c r="IH41" s="149">
        <v>-210.07589484739086</v>
      </c>
      <c r="II41" s="149">
        <v>-269.78269294347979</v>
      </c>
      <c r="IJ41" s="149">
        <v>-234.96646505835989</v>
      </c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W41" s="149">
        <v>-219.60436274957894</v>
      </c>
      <c r="IX41" s="149">
        <v>-192.87855105936151</v>
      </c>
      <c r="IY41" s="149">
        <v>-191.09328117997393</v>
      </c>
      <c r="IZ41" s="149">
        <v>-157.37184214777469</v>
      </c>
      <c r="JA41" s="149">
        <v>-186.647652052208</v>
      </c>
      <c r="JB41" s="149">
        <v>-156.30882852744119</v>
      </c>
      <c r="JC41" s="149">
        <v>-132.2199137457265</v>
      </c>
      <c r="JD41" s="149">
        <v>-120.96994575464426</v>
      </c>
      <c r="JE41" s="149">
        <v>-138.59757323792167</v>
      </c>
      <c r="JF41" s="149">
        <v>-150.67907009628155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S41" s="149">
        <v>-4.3152566536137327</v>
      </c>
      <c r="JT41" s="149">
        <v>-2.7116053061518546</v>
      </c>
      <c r="JU41" s="149">
        <v>-1.9387014416790045</v>
      </c>
      <c r="JV41" s="149">
        <v>-0.59369714617416691</v>
      </c>
      <c r="JW41" s="149">
        <v>-0.74705151532378777</v>
      </c>
      <c r="JX41" s="149">
        <v>-0.78488079012929723</v>
      </c>
      <c r="JY41" s="149">
        <v>-0.79813688195539056</v>
      </c>
      <c r="JZ41" s="149">
        <v>-0.83981585165319739</v>
      </c>
      <c r="KA41" s="149">
        <v>-0.94465451523991428</v>
      </c>
      <c r="KB41" s="149">
        <v>-1.042784076808662</v>
      </c>
      <c r="KD41" s="149">
        <v>-1763.7745123312013</v>
      </c>
      <c r="KE41" s="149">
        <v>-1711.5639835338759</v>
      </c>
      <c r="KF41" s="149">
        <v>-1711.0126005320699</v>
      </c>
      <c r="KG41" s="149">
        <v>-1782.3945551272582</v>
      </c>
      <c r="KH41" s="149">
        <v>-1867.0123721853556</v>
      </c>
      <c r="KI41" s="149">
        <v>-1915.6610361570881</v>
      </c>
      <c r="KJ41" s="149">
        <v>-1908.9364454918352</v>
      </c>
      <c r="KK41" s="149">
        <v>-1937.9355460272482</v>
      </c>
      <c r="KL41" s="149">
        <v>-1981.7578830760331</v>
      </c>
      <c r="KM41" s="149">
        <v>-2011.614187094556</v>
      </c>
      <c r="KO41" s="149">
        <v>-251.36903251511421</v>
      </c>
      <c r="KP41" s="149">
        <v>-239.07277729925258</v>
      </c>
      <c r="KQ41" s="149">
        <v>-236.46286530685157</v>
      </c>
      <c r="KR41" s="149">
        <v>-237.57404814617689</v>
      </c>
      <c r="KS41" s="149">
        <v>-240.00205153827878</v>
      </c>
      <c r="KT41" s="149">
        <v>-256.1896299255896</v>
      </c>
      <c r="KU41" s="149">
        <v>-244.9718959321722</v>
      </c>
      <c r="KV41" s="149">
        <v>-262.75087083224435</v>
      </c>
      <c r="KW41" s="149">
        <v>-266.81816583186134</v>
      </c>
      <c r="KX41" s="149">
        <v>-257.20793292228512</v>
      </c>
      <c r="KZ41" s="149">
        <v>0</v>
      </c>
      <c r="LA41" s="149">
        <v>0</v>
      </c>
      <c r="LB41" s="149">
        <v>0</v>
      </c>
      <c r="LC41" s="149">
        <v>0</v>
      </c>
      <c r="LD41" s="149">
        <v>0</v>
      </c>
      <c r="LE41" s="149">
        <v>0</v>
      </c>
      <c r="LF41" s="149">
        <v>0</v>
      </c>
      <c r="LG41" s="149">
        <v>0</v>
      </c>
      <c r="LH41" s="149">
        <v>0</v>
      </c>
      <c r="LI41" s="149">
        <v>0</v>
      </c>
      <c r="LK41" s="149">
        <v>0</v>
      </c>
      <c r="LL41" s="149">
        <v>0</v>
      </c>
      <c r="LM41" s="149">
        <v>0</v>
      </c>
      <c r="LN41" s="149">
        <v>0</v>
      </c>
      <c r="LO41" s="149">
        <v>0</v>
      </c>
      <c r="LP41" s="149">
        <v>0</v>
      </c>
      <c r="LQ41" s="149">
        <v>0</v>
      </c>
      <c r="LR41" s="149">
        <v>0</v>
      </c>
      <c r="LS41" s="149">
        <v>0</v>
      </c>
      <c r="LT41" s="149">
        <v>0</v>
      </c>
    </row>
    <row r="42" spans="1:332" x14ac:dyDescent="0.25">
      <c r="A42" s="16">
        <v>40</v>
      </c>
      <c r="B42" s="74" t="s">
        <v>18</v>
      </c>
      <c r="C42" s="16">
        <f t="shared" si="30"/>
        <v>40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16"/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16"/>
      <c r="Z42" s="83">
        <v>57816.92815281052</v>
      </c>
      <c r="AA42" s="83">
        <v>57532.333490136785</v>
      </c>
      <c r="AB42" s="83">
        <v>55682.637884932374</v>
      </c>
      <c r="AC42" s="83">
        <v>36289.485118814955</v>
      </c>
      <c r="AD42" s="83">
        <v>38076.051101605692</v>
      </c>
      <c r="AE42" s="83">
        <v>40517.062271136288</v>
      </c>
      <c r="AF42" s="83">
        <v>41743.479696397313</v>
      </c>
      <c r="AG42" s="83">
        <v>43257.374091698177</v>
      </c>
      <c r="AH42" s="83">
        <v>44467.887104582594</v>
      </c>
      <c r="AI42" s="83">
        <v>43666.118319865971</v>
      </c>
      <c r="AJ42" s="16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16"/>
      <c r="AV42" s="83">
        <v>4542.8152000012051</v>
      </c>
      <c r="AW42" s="83">
        <v>4464.5072999996191</v>
      </c>
      <c r="AX42" s="83">
        <v>4380.5488000005716</v>
      </c>
      <c r="AY42" s="83">
        <v>4290.9397000002791</v>
      </c>
      <c r="AZ42" s="83">
        <v>4195.6800000006624</v>
      </c>
      <c r="BA42" s="83">
        <v>4094.7696999998007</v>
      </c>
      <c r="BB42" s="83">
        <v>3988.2087999996147</v>
      </c>
      <c r="BC42" s="83">
        <v>3875.9973000000755</v>
      </c>
      <c r="BD42" s="83">
        <v>3758.1352000011539</v>
      </c>
      <c r="BE42" s="83">
        <v>3634.6225000010454</v>
      </c>
      <c r="BF42" s="16"/>
      <c r="BG42" s="83">
        <v>0</v>
      </c>
      <c r="BH42" s="83">
        <v>0</v>
      </c>
      <c r="BI42" s="83">
        <v>0</v>
      </c>
      <c r="BJ42" s="83">
        <v>0</v>
      </c>
      <c r="BK42" s="83">
        <v>0</v>
      </c>
      <c r="BL42" s="83">
        <v>0</v>
      </c>
      <c r="BM42" s="83">
        <v>0</v>
      </c>
      <c r="BN42" s="83">
        <v>0</v>
      </c>
      <c r="BO42" s="83">
        <v>0</v>
      </c>
      <c r="BP42" s="83">
        <v>0</v>
      </c>
      <c r="BQ42" s="16"/>
      <c r="BR42" s="83">
        <v>0</v>
      </c>
      <c r="BS42" s="83">
        <v>0</v>
      </c>
      <c r="BT42" s="83">
        <v>0</v>
      </c>
      <c r="BU42" s="83">
        <v>0</v>
      </c>
      <c r="BV42" s="83">
        <v>0</v>
      </c>
      <c r="BW42" s="83">
        <v>0</v>
      </c>
      <c r="BX42" s="83">
        <v>0</v>
      </c>
      <c r="BY42" s="83">
        <v>0</v>
      </c>
      <c r="BZ42" s="83">
        <v>0</v>
      </c>
      <c r="CA42" s="83">
        <v>0</v>
      </c>
      <c r="CB42" s="16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16"/>
      <c r="CN42" s="83">
        <v>0</v>
      </c>
      <c r="CO42" s="83">
        <v>0</v>
      </c>
      <c r="CP42" s="83">
        <v>0</v>
      </c>
      <c r="CQ42" s="83">
        <v>0</v>
      </c>
      <c r="CR42" s="83">
        <v>0</v>
      </c>
      <c r="CS42" s="83">
        <v>0</v>
      </c>
      <c r="CT42" s="83">
        <v>0</v>
      </c>
      <c r="CU42" s="83">
        <v>0</v>
      </c>
      <c r="CV42" s="83">
        <v>0</v>
      </c>
      <c r="CW42" s="83">
        <v>0</v>
      </c>
      <c r="CX42" s="16"/>
      <c r="CY42" s="83">
        <v>0</v>
      </c>
      <c r="CZ42" s="83">
        <v>0</v>
      </c>
      <c r="DA42" s="83">
        <v>0</v>
      </c>
      <c r="DB42" s="83">
        <v>0</v>
      </c>
      <c r="DC42" s="83">
        <v>0</v>
      </c>
      <c r="DD42" s="83">
        <v>0</v>
      </c>
      <c r="DE42" s="83">
        <v>0</v>
      </c>
      <c r="DF42" s="83">
        <v>0</v>
      </c>
      <c r="DG42" s="83">
        <v>0</v>
      </c>
      <c r="DH42" s="83">
        <v>0</v>
      </c>
      <c r="DI42" s="16"/>
      <c r="DJ42" s="83">
        <v>0</v>
      </c>
      <c r="DK42" s="83">
        <v>0</v>
      </c>
      <c r="DL42" s="83">
        <v>0</v>
      </c>
      <c r="DM42" s="83">
        <v>0</v>
      </c>
      <c r="DN42" s="83">
        <v>0</v>
      </c>
      <c r="DO42" s="83">
        <v>0</v>
      </c>
      <c r="DP42" s="83">
        <v>0</v>
      </c>
      <c r="DQ42" s="83">
        <v>0</v>
      </c>
      <c r="DR42" s="83">
        <v>0</v>
      </c>
      <c r="DS42" s="83">
        <v>0</v>
      </c>
      <c r="DT42" s="16"/>
      <c r="DU42" s="83">
        <v>0</v>
      </c>
      <c r="DV42" s="83">
        <v>0</v>
      </c>
      <c r="DW42" s="83">
        <v>0</v>
      </c>
      <c r="DX42" s="83">
        <v>0</v>
      </c>
      <c r="DY42" s="83">
        <v>0</v>
      </c>
      <c r="DZ42" s="83">
        <v>0</v>
      </c>
      <c r="EA42" s="83">
        <v>0</v>
      </c>
      <c r="EB42" s="83">
        <v>0</v>
      </c>
      <c r="EC42" s="83">
        <v>0</v>
      </c>
      <c r="ED42" s="83">
        <v>0</v>
      </c>
      <c r="EE42" s="16"/>
      <c r="EF42" s="83">
        <v>0</v>
      </c>
      <c r="EG42" s="83">
        <v>0</v>
      </c>
      <c r="EH42" s="83">
        <v>0</v>
      </c>
      <c r="EI42" s="83">
        <v>0</v>
      </c>
      <c r="EJ42" s="83">
        <v>0</v>
      </c>
      <c r="EK42" s="83">
        <v>0</v>
      </c>
      <c r="EL42" s="83">
        <v>0</v>
      </c>
      <c r="EM42" s="83">
        <v>0</v>
      </c>
      <c r="EN42" s="83">
        <v>0</v>
      </c>
      <c r="EO42" s="83">
        <v>0</v>
      </c>
      <c r="EP42" s="16"/>
      <c r="EQ42" s="83">
        <v>16844.778353658825</v>
      </c>
      <c r="ER42" s="83">
        <v>17701.979912819043</v>
      </c>
      <c r="ES42" s="83">
        <v>18718.829805108755</v>
      </c>
      <c r="ET42" s="83">
        <v>19160.751746485319</v>
      </c>
      <c r="EU42" s="83">
        <v>19568.229119097512</v>
      </c>
      <c r="EV42" s="83">
        <v>19750.665496932041</v>
      </c>
      <c r="EW42" s="83">
        <v>20093.897768999999</v>
      </c>
      <c r="EX42" s="83">
        <v>20882.321448999999</v>
      </c>
      <c r="EY42" s="83">
        <v>21766.156491000002</v>
      </c>
      <c r="EZ42" s="83">
        <v>22161.654276666664</v>
      </c>
      <c r="FA42" s="16"/>
      <c r="FB42" s="83">
        <v>0</v>
      </c>
      <c r="FC42" s="83">
        <v>0</v>
      </c>
      <c r="FD42" s="83">
        <v>0</v>
      </c>
      <c r="FE42" s="83">
        <v>0</v>
      </c>
      <c r="FF42" s="83">
        <v>0</v>
      </c>
      <c r="FG42" s="83">
        <v>0</v>
      </c>
      <c r="FH42" s="83">
        <v>0</v>
      </c>
      <c r="FI42" s="83">
        <v>0</v>
      </c>
      <c r="FJ42" s="83">
        <v>0</v>
      </c>
      <c r="FK42" s="83">
        <v>0</v>
      </c>
      <c r="FL42" s="16"/>
      <c r="FM42" s="83">
        <v>0</v>
      </c>
      <c r="FN42" s="83">
        <v>0</v>
      </c>
      <c r="FO42" s="83">
        <v>0</v>
      </c>
      <c r="FP42" s="83">
        <v>0</v>
      </c>
      <c r="FQ42" s="83">
        <v>0</v>
      </c>
      <c r="FR42" s="83">
        <v>0</v>
      </c>
      <c r="FS42" s="83">
        <v>0</v>
      </c>
      <c r="FT42" s="83">
        <v>0</v>
      </c>
      <c r="FU42" s="83">
        <v>0</v>
      </c>
      <c r="FV42" s="83">
        <v>0</v>
      </c>
      <c r="FW42" s="16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16"/>
      <c r="GI42" s="83">
        <v>5539.0390475056656</v>
      </c>
      <c r="GJ42" s="83">
        <v>5279.434385363842</v>
      </c>
      <c r="GK42" s="83">
        <v>4981.4535670995665</v>
      </c>
      <c r="GL42" s="83">
        <v>4865.6350258287848</v>
      </c>
      <c r="GM42" s="83">
        <v>4777.3776690234818</v>
      </c>
      <c r="GN42" s="83">
        <v>4697.2355857693028</v>
      </c>
      <c r="GO42" s="83">
        <v>4269.3922071090537</v>
      </c>
      <c r="GP42" s="83">
        <v>3988.895646082819</v>
      </c>
      <c r="GQ42" s="83">
        <v>4220.6252285406508</v>
      </c>
      <c r="GR42" s="83">
        <v>4076.9582385477202</v>
      </c>
      <c r="GS42" s="16"/>
      <c r="GT42" s="83">
        <v>0</v>
      </c>
      <c r="GU42" s="83">
        <v>0</v>
      </c>
      <c r="GV42" s="83">
        <v>0</v>
      </c>
      <c r="GW42" s="83">
        <v>0</v>
      </c>
      <c r="GX42" s="83">
        <v>0</v>
      </c>
      <c r="GY42" s="83">
        <v>0</v>
      </c>
      <c r="GZ42" s="83">
        <v>0</v>
      </c>
      <c r="HA42" s="83">
        <v>0</v>
      </c>
      <c r="HB42" s="83">
        <v>0</v>
      </c>
      <c r="HC42" s="83">
        <v>0</v>
      </c>
      <c r="HD42" s="16"/>
      <c r="HE42" s="83">
        <v>0</v>
      </c>
      <c r="HF42" s="83">
        <v>0</v>
      </c>
      <c r="HG42" s="83">
        <v>0</v>
      </c>
      <c r="HH42" s="83">
        <v>0</v>
      </c>
      <c r="HI42" s="83">
        <v>0</v>
      </c>
      <c r="HJ42" s="83">
        <v>0</v>
      </c>
      <c r="HK42" s="83">
        <v>0</v>
      </c>
      <c r="HL42" s="83">
        <v>0</v>
      </c>
      <c r="HM42" s="83">
        <v>0</v>
      </c>
      <c r="HN42" s="83">
        <v>0</v>
      </c>
      <c r="HP42" s="147">
        <v>0</v>
      </c>
      <c r="HQ42" s="147">
        <v>0</v>
      </c>
      <c r="HR42" s="147">
        <v>0</v>
      </c>
      <c r="HS42" s="147">
        <v>0</v>
      </c>
      <c r="HT42" s="147">
        <v>0</v>
      </c>
      <c r="HU42" s="147">
        <v>0</v>
      </c>
      <c r="HV42" s="147">
        <v>0</v>
      </c>
      <c r="HW42" s="147">
        <v>0</v>
      </c>
      <c r="HX42" s="147">
        <v>0</v>
      </c>
      <c r="HY42" s="147">
        <v>0</v>
      </c>
      <c r="IA42" s="147">
        <v>0</v>
      </c>
      <c r="IB42" s="147">
        <v>0</v>
      </c>
      <c r="IC42" s="147">
        <v>0</v>
      </c>
      <c r="ID42" s="147">
        <v>0</v>
      </c>
      <c r="IE42" s="147">
        <v>0</v>
      </c>
      <c r="IF42" s="147">
        <v>0</v>
      </c>
      <c r="IG42" s="147">
        <v>0</v>
      </c>
      <c r="IH42" s="147">
        <v>0</v>
      </c>
      <c r="II42" s="147">
        <v>0</v>
      </c>
      <c r="IJ42" s="147">
        <v>0</v>
      </c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W42" s="147">
        <v>0</v>
      </c>
      <c r="IX42" s="147">
        <v>0</v>
      </c>
      <c r="IY42" s="147">
        <v>0</v>
      </c>
      <c r="IZ42" s="147">
        <v>0</v>
      </c>
      <c r="JA42" s="147">
        <v>0</v>
      </c>
      <c r="JB42" s="147">
        <v>0</v>
      </c>
      <c r="JC42" s="147">
        <v>0</v>
      </c>
      <c r="JD42" s="147">
        <v>0</v>
      </c>
      <c r="JE42" s="147">
        <v>0</v>
      </c>
      <c r="JF42" s="147">
        <v>0</v>
      </c>
      <c r="JH42" s="147">
        <v>0</v>
      </c>
      <c r="JI42" s="147">
        <v>0</v>
      </c>
      <c r="JJ42" s="147">
        <v>0</v>
      </c>
      <c r="JK42" s="147">
        <v>0</v>
      </c>
      <c r="JL42" s="147">
        <v>0</v>
      </c>
      <c r="JM42" s="147">
        <v>0</v>
      </c>
      <c r="JN42" s="147">
        <v>0</v>
      </c>
      <c r="JO42" s="147">
        <v>0</v>
      </c>
      <c r="JP42" s="147">
        <v>0</v>
      </c>
      <c r="JQ42" s="147">
        <v>0</v>
      </c>
      <c r="JS42" s="147">
        <v>0</v>
      </c>
      <c r="JT42" s="147">
        <v>0</v>
      </c>
      <c r="JU42" s="147">
        <v>0</v>
      </c>
      <c r="JV42" s="147">
        <v>0</v>
      </c>
      <c r="JW42" s="147">
        <v>0</v>
      </c>
      <c r="JX42" s="147">
        <v>0</v>
      </c>
      <c r="JY42" s="147">
        <v>0</v>
      </c>
      <c r="JZ42" s="147">
        <v>0</v>
      </c>
      <c r="KA42" s="147">
        <v>0</v>
      </c>
      <c r="KB42" s="147">
        <v>0</v>
      </c>
      <c r="KD42" s="147">
        <v>0</v>
      </c>
      <c r="KE42" s="147">
        <v>0</v>
      </c>
      <c r="KF42" s="147">
        <v>0</v>
      </c>
      <c r="KG42" s="147">
        <v>0</v>
      </c>
      <c r="KH42" s="147">
        <v>0</v>
      </c>
      <c r="KI42" s="147">
        <v>0</v>
      </c>
      <c r="KJ42" s="147">
        <v>0</v>
      </c>
      <c r="KK42" s="147">
        <v>0</v>
      </c>
      <c r="KL42" s="147">
        <v>0</v>
      </c>
      <c r="KM42" s="147">
        <v>0</v>
      </c>
      <c r="KO42" s="147">
        <v>0</v>
      </c>
      <c r="KP42" s="147">
        <v>0</v>
      </c>
      <c r="KQ42" s="147">
        <v>0</v>
      </c>
      <c r="KR42" s="147">
        <v>0</v>
      </c>
      <c r="KS42" s="147">
        <v>0</v>
      </c>
      <c r="KT42" s="147">
        <v>0</v>
      </c>
      <c r="KU42" s="147">
        <v>0</v>
      </c>
      <c r="KV42" s="147">
        <v>0</v>
      </c>
      <c r="KW42" s="147">
        <v>0</v>
      </c>
      <c r="KX42" s="147">
        <v>0</v>
      </c>
      <c r="KZ42" s="147">
        <v>0</v>
      </c>
      <c r="LA42" s="147">
        <v>0</v>
      </c>
      <c r="LB42" s="147">
        <v>0</v>
      </c>
      <c r="LC42" s="147">
        <v>0</v>
      </c>
      <c r="LD42" s="147">
        <v>0</v>
      </c>
      <c r="LE42" s="147">
        <v>0</v>
      </c>
      <c r="LF42" s="147">
        <v>0</v>
      </c>
      <c r="LG42" s="147">
        <v>0</v>
      </c>
      <c r="LH42" s="147">
        <v>0</v>
      </c>
      <c r="LI42" s="147">
        <v>0</v>
      </c>
      <c r="LK42" s="147">
        <v>0</v>
      </c>
      <c r="LL42" s="147">
        <v>0</v>
      </c>
      <c r="LM42" s="147">
        <v>0</v>
      </c>
      <c r="LN42" s="147">
        <v>0</v>
      </c>
      <c r="LO42" s="147">
        <v>0</v>
      </c>
      <c r="LP42" s="147">
        <v>0</v>
      </c>
      <c r="LQ42" s="147">
        <v>0</v>
      </c>
      <c r="LR42" s="147">
        <v>0</v>
      </c>
      <c r="LS42" s="147">
        <v>0</v>
      </c>
      <c r="LT42" s="147">
        <v>0</v>
      </c>
    </row>
    <row r="43" spans="1:332" x14ac:dyDescent="0.25">
      <c r="A43" s="16">
        <v>41</v>
      </c>
      <c r="B43" s="62" t="s">
        <v>141</v>
      </c>
      <c r="C43" s="16">
        <f t="shared" si="30"/>
        <v>41</v>
      </c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16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16"/>
      <c r="Z43" s="84">
        <v>56956.959163502019</v>
      </c>
      <c r="AA43" s="84">
        <v>56745.377466523241</v>
      </c>
      <c r="AB43" s="84">
        <v>54683.614702320723</v>
      </c>
      <c r="AC43" s="84">
        <v>35760.874333841741</v>
      </c>
      <c r="AD43" s="84">
        <v>37442.084850767504</v>
      </c>
      <c r="AE43" s="84">
        <v>39788.195264506663</v>
      </c>
      <c r="AF43" s="84">
        <v>40737.628809656402</v>
      </c>
      <c r="AG43" s="84">
        <v>41624.940048195844</v>
      </c>
      <c r="AH43" s="84">
        <v>42627.840496710058</v>
      </c>
      <c r="AI43" s="84">
        <v>41751.12782027691</v>
      </c>
      <c r="AJ43" s="16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16"/>
      <c r="AV43" s="84">
        <v>597.08920000120997</v>
      </c>
      <c r="AW43" s="84">
        <v>585.16029999963939</v>
      </c>
      <c r="AX43" s="84">
        <v>567.58080000057817</v>
      </c>
      <c r="AY43" s="84">
        <v>544.350700000301</v>
      </c>
      <c r="AZ43" s="84">
        <v>515.47000000067055</v>
      </c>
      <c r="BA43" s="84">
        <v>480.93869999982417</v>
      </c>
      <c r="BB43" s="84">
        <v>440.75679999962449</v>
      </c>
      <c r="BC43" s="84">
        <v>394.92430000007153</v>
      </c>
      <c r="BD43" s="84">
        <v>343.44120000116527</v>
      </c>
      <c r="BE43" s="84">
        <v>286.30750000104308</v>
      </c>
      <c r="BF43" s="16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16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16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16"/>
      <c r="CN43" s="84">
        <v>0</v>
      </c>
      <c r="CO43" s="84">
        <v>0</v>
      </c>
      <c r="CP43" s="84">
        <v>0</v>
      </c>
      <c r="CQ43" s="84">
        <v>0</v>
      </c>
      <c r="CR43" s="84">
        <v>0</v>
      </c>
      <c r="CS43" s="84">
        <v>0</v>
      </c>
      <c r="CT43" s="84">
        <v>0</v>
      </c>
      <c r="CU43" s="84">
        <v>0</v>
      </c>
      <c r="CV43" s="84">
        <v>0</v>
      </c>
      <c r="CW43" s="84">
        <v>0</v>
      </c>
      <c r="CX43" s="16"/>
      <c r="CY43" s="84">
        <v>0</v>
      </c>
      <c r="CZ43" s="84">
        <v>0</v>
      </c>
      <c r="DA43" s="84">
        <v>0</v>
      </c>
      <c r="DB43" s="84">
        <v>0</v>
      </c>
      <c r="DC43" s="84">
        <v>0</v>
      </c>
      <c r="DD43" s="84">
        <v>0</v>
      </c>
      <c r="DE43" s="84">
        <v>0</v>
      </c>
      <c r="DF43" s="84">
        <v>0</v>
      </c>
      <c r="DG43" s="84">
        <v>0</v>
      </c>
      <c r="DH43" s="84">
        <v>0</v>
      </c>
      <c r="DI43" s="16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16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16"/>
      <c r="EF43" s="84">
        <v>0</v>
      </c>
      <c r="EG43" s="84">
        <v>0</v>
      </c>
      <c r="EH43" s="84">
        <v>0</v>
      </c>
      <c r="EI43" s="84">
        <v>0</v>
      </c>
      <c r="EJ43" s="84">
        <v>0</v>
      </c>
      <c r="EK43" s="84">
        <v>0</v>
      </c>
      <c r="EL43" s="84">
        <v>0</v>
      </c>
      <c r="EM43" s="84">
        <v>0</v>
      </c>
      <c r="EN43" s="84">
        <v>0</v>
      </c>
      <c r="EO43" s="84">
        <v>0</v>
      </c>
      <c r="EP43" s="16"/>
      <c r="EQ43" s="84">
        <v>16844.778353658825</v>
      </c>
      <c r="ER43" s="84">
        <v>17701.979912819043</v>
      </c>
      <c r="ES43" s="84">
        <v>18718.829805108755</v>
      </c>
      <c r="ET43" s="84">
        <v>19160.751746485319</v>
      </c>
      <c r="EU43" s="84">
        <v>19568.229119097512</v>
      </c>
      <c r="EV43" s="84">
        <v>19750.665496932041</v>
      </c>
      <c r="EW43" s="84">
        <v>20093.897768999999</v>
      </c>
      <c r="EX43" s="84">
        <v>20882.321448999999</v>
      </c>
      <c r="EY43" s="84">
        <v>21766.156491000002</v>
      </c>
      <c r="EZ43" s="84">
        <v>22161.654276666664</v>
      </c>
      <c r="FA43" s="16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16"/>
      <c r="FM43" s="84">
        <v>0</v>
      </c>
      <c r="FN43" s="84">
        <v>0</v>
      </c>
      <c r="FO43" s="84">
        <v>0</v>
      </c>
      <c r="FP43" s="84">
        <v>0</v>
      </c>
      <c r="FQ43" s="84">
        <v>0</v>
      </c>
      <c r="FR43" s="84">
        <v>0</v>
      </c>
      <c r="FS43" s="84">
        <v>0</v>
      </c>
      <c r="FT43" s="84">
        <v>0</v>
      </c>
      <c r="FU43" s="84">
        <v>0</v>
      </c>
      <c r="FV43" s="84">
        <v>0</v>
      </c>
      <c r="FW43" s="16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16"/>
      <c r="GI43" s="84">
        <v>3834.2575208873031</v>
      </c>
      <c r="GJ43" s="84">
        <v>3602.1718968318551</v>
      </c>
      <c r="GK43" s="84">
        <v>3346.7353653293694</v>
      </c>
      <c r="GL43" s="84">
        <v>3215.3761657139194</v>
      </c>
      <c r="GM43" s="84">
        <v>3101.8878620641235</v>
      </c>
      <c r="GN43" s="84">
        <v>3006.1228235521321</v>
      </c>
      <c r="GO43" s="84">
        <v>2666.5219816661793</v>
      </c>
      <c r="GP43" s="84">
        <v>2426.0917960789366</v>
      </c>
      <c r="GQ43" s="84">
        <v>2540.3621251938021</v>
      </c>
      <c r="GR43" s="84">
        <v>2382.1475161868848</v>
      </c>
      <c r="GS43" s="16"/>
      <c r="GT43" s="84">
        <v>0</v>
      </c>
      <c r="GU43" s="84">
        <v>0</v>
      </c>
      <c r="GV43" s="84">
        <v>0</v>
      </c>
      <c r="GW43" s="84">
        <v>0</v>
      </c>
      <c r="GX43" s="84">
        <v>0</v>
      </c>
      <c r="GY43" s="84">
        <v>0</v>
      </c>
      <c r="GZ43" s="84">
        <v>0</v>
      </c>
      <c r="HA43" s="84">
        <v>0</v>
      </c>
      <c r="HB43" s="84">
        <v>0</v>
      </c>
      <c r="HC43" s="84">
        <v>0</v>
      </c>
      <c r="HD43" s="16"/>
      <c r="HE43" s="84">
        <v>0</v>
      </c>
      <c r="HF43" s="84">
        <v>0</v>
      </c>
      <c r="HG43" s="84">
        <v>0</v>
      </c>
      <c r="HH43" s="84">
        <v>0</v>
      </c>
      <c r="HI43" s="84">
        <v>0</v>
      </c>
      <c r="HJ43" s="84">
        <v>0</v>
      </c>
      <c r="HK43" s="84">
        <v>0</v>
      </c>
      <c r="HL43" s="84">
        <v>0</v>
      </c>
      <c r="HM43" s="84">
        <v>0</v>
      </c>
      <c r="HN43" s="84">
        <v>0</v>
      </c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L43" s="137"/>
      <c r="IM43" s="137"/>
      <c r="IN43" s="137"/>
      <c r="IO43" s="137"/>
      <c r="IP43" s="137"/>
      <c r="IQ43" s="137"/>
      <c r="IR43" s="137"/>
      <c r="IS43" s="137"/>
      <c r="IT43" s="137"/>
      <c r="IU43" s="137"/>
      <c r="IW43" s="137"/>
      <c r="IX43" s="137"/>
      <c r="IY43" s="137"/>
      <c r="IZ43" s="137"/>
      <c r="JA43" s="137"/>
      <c r="JB43" s="137"/>
      <c r="JC43" s="137"/>
      <c r="JD43" s="137"/>
      <c r="JE43" s="137"/>
      <c r="JF43" s="137"/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</row>
    <row r="44" spans="1:332" x14ac:dyDescent="0.25">
      <c r="A44" s="16">
        <v>42</v>
      </c>
      <c r="B44" s="63" t="s">
        <v>142</v>
      </c>
      <c r="C44" s="16">
        <f t="shared" si="30"/>
        <v>42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16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16"/>
      <c r="Z44" s="85">
        <v>859.96898930850364</v>
      </c>
      <c r="AA44" s="85">
        <v>786.95602361354463</v>
      </c>
      <c r="AB44" s="85">
        <v>999.02318261165067</v>
      </c>
      <c r="AC44" s="85">
        <v>528.61078497321409</v>
      </c>
      <c r="AD44" s="85">
        <v>633.96625083818867</v>
      </c>
      <c r="AE44" s="85">
        <v>728.86700662962471</v>
      </c>
      <c r="AF44" s="85">
        <v>1005.8508867409081</v>
      </c>
      <c r="AG44" s="85">
        <v>1632.4340435023323</v>
      </c>
      <c r="AH44" s="85">
        <v>1840.046607872534</v>
      </c>
      <c r="AI44" s="85">
        <v>1914.9904995890629</v>
      </c>
      <c r="AJ44" s="16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16"/>
      <c r="AV44" s="85">
        <v>3945.7259999999951</v>
      </c>
      <c r="AW44" s="85">
        <v>3879.3469999999797</v>
      </c>
      <c r="AX44" s="85">
        <v>3812.9679999999935</v>
      </c>
      <c r="AY44" s="85">
        <v>3746.5889999999781</v>
      </c>
      <c r="AZ44" s="85">
        <v>3680.2099999999919</v>
      </c>
      <c r="BA44" s="85">
        <v>3613.8309999999765</v>
      </c>
      <c r="BB44" s="85">
        <v>3547.4519999999902</v>
      </c>
      <c r="BC44" s="85">
        <v>3481.073000000004</v>
      </c>
      <c r="BD44" s="85">
        <v>3414.6939999999886</v>
      </c>
      <c r="BE44" s="85">
        <v>3348.3150000000023</v>
      </c>
      <c r="BF44" s="16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16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16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16"/>
      <c r="CN44" s="85">
        <v>0</v>
      </c>
      <c r="CO44" s="85">
        <v>0</v>
      </c>
      <c r="CP44" s="85">
        <v>0</v>
      </c>
      <c r="CQ44" s="85">
        <v>0</v>
      </c>
      <c r="CR44" s="85">
        <v>0</v>
      </c>
      <c r="CS44" s="85">
        <v>0</v>
      </c>
      <c r="CT44" s="85">
        <v>0</v>
      </c>
      <c r="CU44" s="85">
        <v>0</v>
      </c>
      <c r="CV44" s="85">
        <v>0</v>
      </c>
      <c r="CW44" s="85">
        <v>0</v>
      </c>
      <c r="CX44" s="16"/>
      <c r="CY44" s="85">
        <v>0</v>
      </c>
      <c r="CZ44" s="85">
        <v>0</v>
      </c>
      <c r="DA44" s="85">
        <v>0</v>
      </c>
      <c r="DB44" s="85">
        <v>0</v>
      </c>
      <c r="DC44" s="85">
        <v>0</v>
      </c>
      <c r="DD44" s="85">
        <v>0</v>
      </c>
      <c r="DE44" s="85">
        <v>0</v>
      </c>
      <c r="DF44" s="85">
        <v>0</v>
      </c>
      <c r="DG44" s="85">
        <v>0</v>
      </c>
      <c r="DH44" s="85">
        <v>0</v>
      </c>
      <c r="DI44" s="16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16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16"/>
      <c r="EF44" s="85">
        <v>0</v>
      </c>
      <c r="EG44" s="85">
        <v>0</v>
      </c>
      <c r="EH44" s="85">
        <v>0</v>
      </c>
      <c r="EI44" s="85">
        <v>0</v>
      </c>
      <c r="EJ44" s="85">
        <v>0</v>
      </c>
      <c r="EK44" s="85">
        <v>0</v>
      </c>
      <c r="EL44" s="85">
        <v>0</v>
      </c>
      <c r="EM44" s="85">
        <v>0</v>
      </c>
      <c r="EN44" s="85">
        <v>0</v>
      </c>
      <c r="EO44" s="85">
        <v>0</v>
      </c>
      <c r="EP44" s="16"/>
      <c r="EQ44" s="85">
        <v>0</v>
      </c>
      <c r="ER44" s="85">
        <v>0</v>
      </c>
      <c r="ES44" s="85">
        <v>0</v>
      </c>
      <c r="ET44" s="85">
        <v>0</v>
      </c>
      <c r="EU44" s="85">
        <v>0</v>
      </c>
      <c r="EV44" s="85">
        <v>0</v>
      </c>
      <c r="EW44" s="85">
        <v>0</v>
      </c>
      <c r="EX44" s="85">
        <v>0</v>
      </c>
      <c r="EY44" s="85">
        <v>0</v>
      </c>
      <c r="EZ44" s="85">
        <v>0</v>
      </c>
      <c r="FA44" s="16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16"/>
      <c r="FM44" s="85">
        <v>0</v>
      </c>
      <c r="FN44" s="85">
        <v>0</v>
      </c>
      <c r="FO44" s="85">
        <v>0</v>
      </c>
      <c r="FP44" s="85">
        <v>0</v>
      </c>
      <c r="FQ44" s="85">
        <v>0</v>
      </c>
      <c r="FR44" s="85">
        <v>0</v>
      </c>
      <c r="FS44" s="85">
        <v>0</v>
      </c>
      <c r="FT44" s="85">
        <v>0</v>
      </c>
      <c r="FU44" s="85">
        <v>0</v>
      </c>
      <c r="FV44" s="85">
        <v>0</v>
      </c>
      <c r="FW44" s="16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16"/>
      <c r="GI44" s="85">
        <v>1704.7815266183627</v>
      </c>
      <c r="GJ44" s="85">
        <v>1677.2624885319869</v>
      </c>
      <c r="GK44" s="85">
        <v>1634.7182017701969</v>
      </c>
      <c r="GL44" s="85">
        <v>1650.2588601148655</v>
      </c>
      <c r="GM44" s="85">
        <v>1675.4898069593582</v>
      </c>
      <c r="GN44" s="85">
        <v>1691.1127622171707</v>
      </c>
      <c r="GO44" s="85">
        <v>1602.8702254428742</v>
      </c>
      <c r="GP44" s="85">
        <v>1562.8038500038824</v>
      </c>
      <c r="GQ44" s="85">
        <v>1680.263103346849</v>
      </c>
      <c r="GR44" s="85">
        <v>1694.8107223608354</v>
      </c>
      <c r="GS44" s="16"/>
      <c r="GT44" s="85">
        <v>0</v>
      </c>
      <c r="GU44" s="85">
        <v>0</v>
      </c>
      <c r="GV44" s="85">
        <v>0</v>
      </c>
      <c r="GW44" s="85">
        <v>0</v>
      </c>
      <c r="GX44" s="85">
        <v>0</v>
      </c>
      <c r="GY44" s="85">
        <v>0</v>
      </c>
      <c r="GZ44" s="85">
        <v>0</v>
      </c>
      <c r="HA44" s="85">
        <v>0</v>
      </c>
      <c r="HB44" s="85">
        <v>0</v>
      </c>
      <c r="HC44" s="85">
        <v>0</v>
      </c>
      <c r="HD44" s="16"/>
      <c r="HE44" s="85">
        <v>0</v>
      </c>
      <c r="HF44" s="85">
        <v>0</v>
      </c>
      <c r="HG44" s="85">
        <v>0</v>
      </c>
      <c r="HH44" s="85">
        <v>0</v>
      </c>
      <c r="HI44" s="85">
        <v>0</v>
      </c>
      <c r="HJ44" s="85">
        <v>0</v>
      </c>
      <c r="HK44" s="85">
        <v>0</v>
      </c>
      <c r="HL44" s="85">
        <v>0</v>
      </c>
      <c r="HM44" s="85">
        <v>0</v>
      </c>
      <c r="HN44" s="85">
        <v>0</v>
      </c>
      <c r="HP44" s="147"/>
      <c r="HQ44" s="147"/>
      <c r="HR44" s="147"/>
      <c r="HS44" s="147"/>
      <c r="HT44" s="147"/>
      <c r="HU44" s="147"/>
      <c r="HV44" s="147"/>
      <c r="HW44" s="147"/>
      <c r="HX44" s="147"/>
      <c r="HY44" s="147"/>
      <c r="IA44" s="147"/>
      <c r="IB44" s="147"/>
      <c r="IC44" s="147"/>
      <c r="ID44" s="147"/>
      <c r="IE44" s="147"/>
      <c r="IF44" s="147"/>
      <c r="IG44" s="147"/>
      <c r="IH44" s="147"/>
      <c r="II44" s="147"/>
      <c r="IJ44" s="147"/>
      <c r="IL44" s="147"/>
      <c r="IM44" s="147"/>
      <c r="IN44" s="147"/>
      <c r="IO44" s="147"/>
      <c r="IP44" s="147"/>
      <c r="IQ44" s="147"/>
      <c r="IR44" s="147"/>
      <c r="IS44" s="147"/>
      <c r="IT44" s="147"/>
      <c r="IU44" s="147"/>
      <c r="IW44" s="147"/>
      <c r="IX44" s="147"/>
      <c r="IY44" s="147"/>
      <c r="IZ44" s="147"/>
      <c r="JA44" s="147"/>
      <c r="JB44" s="147"/>
      <c r="JC44" s="147"/>
      <c r="JD44" s="147"/>
      <c r="JE44" s="147"/>
      <c r="JF44" s="147"/>
      <c r="JH44" s="147"/>
      <c r="JI44" s="147"/>
      <c r="JJ44" s="147"/>
      <c r="JK44" s="147"/>
      <c r="JL44" s="147"/>
      <c r="JM44" s="147"/>
      <c r="JN44" s="147"/>
      <c r="JO44" s="147"/>
      <c r="JP44" s="147"/>
      <c r="JQ44" s="147"/>
      <c r="JS44" s="147"/>
      <c r="JT44" s="147"/>
      <c r="JU44" s="147"/>
      <c r="JV44" s="147"/>
      <c r="JW44" s="147"/>
      <c r="JX44" s="147"/>
      <c r="JY44" s="147"/>
      <c r="JZ44" s="147"/>
      <c r="KA44" s="147"/>
      <c r="KB44" s="147"/>
      <c r="KD44" s="147"/>
      <c r="KE44" s="147"/>
      <c r="KF44" s="147"/>
      <c r="KG44" s="147"/>
      <c r="KH44" s="147"/>
      <c r="KI44" s="147"/>
      <c r="KJ44" s="147"/>
      <c r="KK44" s="147"/>
      <c r="KL44" s="147"/>
      <c r="KM44" s="147"/>
      <c r="KO44" s="147"/>
      <c r="KP44" s="147"/>
      <c r="KQ44" s="147"/>
      <c r="KR44" s="147"/>
      <c r="KS44" s="147"/>
      <c r="KT44" s="147"/>
      <c r="KU44" s="147"/>
      <c r="KV44" s="147"/>
      <c r="KW44" s="147"/>
      <c r="KX44" s="147"/>
      <c r="KZ44" s="147"/>
      <c r="LA44" s="147"/>
      <c r="LB44" s="147"/>
      <c r="LC44" s="147"/>
      <c r="LD44" s="147"/>
      <c r="LE44" s="147"/>
      <c r="LF44" s="147"/>
      <c r="LG44" s="147"/>
      <c r="LH44" s="147"/>
      <c r="LI44" s="147"/>
      <c r="LK44" s="147"/>
      <c r="LL44" s="147"/>
      <c r="LM44" s="147"/>
      <c r="LN44" s="147"/>
      <c r="LO44" s="147"/>
      <c r="LP44" s="147"/>
      <c r="LQ44" s="147"/>
      <c r="LR44" s="147"/>
      <c r="LS44" s="147"/>
      <c r="LT44" s="147"/>
    </row>
    <row r="45" spans="1:332" x14ac:dyDescent="0.25">
      <c r="A45" s="16">
        <v>43</v>
      </c>
      <c r="B45" s="68" t="s">
        <v>19</v>
      </c>
      <c r="C45" s="16">
        <f t="shared" si="30"/>
        <v>43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6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6"/>
      <c r="Z45" s="18">
        <v>0</v>
      </c>
      <c r="AA45" s="18">
        <v>0</v>
      </c>
      <c r="AB45" s="18">
        <v>0</v>
      </c>
      <c r="AC45" s="18">
        <v>10758.599143853437</v>
      </c>
      <c r="AD45" s="18">
        <v>11608.696013749175</v>
      </c>
      <c r="AE45" s="18">
        <v>12648.499337664707</v>
      </c>
      <c r="AF45" s="18">
        <v>15604.429344274893</v>
      </c>
      <c r="AG45" s="18">
        <v>16452.156375303839</v>
      </c>
      <c r="AH45" s="18">
        <v>19809.725528573446</v>
      </c>
      <c r="AI45" s="18">
        <v>15298.22414314508</v>
      </c>
      <c r="AJ45" s="16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6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6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6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6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6"/>
      <c r="CN45" s="18">
        <v>0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16"/>
      <c r="CY45" s="18">
        <v>0</v>
      </c>
      <c r="CZ45" s="18">
        <v>0</v>
      </c>
      <c r="DA45" s="18">
        <v>0</v>
      </c>
      <c r="DB45" s="18">
        <v>0</v>
      </c>
      <c r="DC45" s="18">
        <v>0</v>
      </c>
      <c r="DD45" s="18">
        <v>0</v>
      </c>
      <c r="DE45" s="18">
        <v>0</v>
      </c>
      <c r="DF45" s="18">
        <v>0</v>
      </c>
      <c r="DG45" s="18">
        <v>0</v>
      </c>
      <c r="DH45" s="18">
        <v>0</v>
      </c>
      <c r="DI45" s="16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6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6"/>
      <c r="EF45" s="18">
        <v>0</v>
      </c>
      <c r="EG45" s="18">
        <v>0</v>
      </c>
      <c r="EH45" s="18">
        <v>0</v>
      </c>
      <c r="EI45" s="18">
        <v>0</v>
      </c>
      <c r="EJ45" s="18">
        <v>0</v>
      </c>
      <c r="EK45" s="18">
        <v>0</v>
      </c>
      <c r="EL45" s="18">
        <v>0</v>
      </c>
      <c r="EM45" s="18">
        <v>0</v>
      </c>
      <c r="EN45" s="18">
        <v>0</v>
      </c>
      <c r="EO45" s="18">
        <v>0</v>
      </c>
      <c r="EP45" s="16"/>
      <c r="EQ45" s="18">
        <v>8612.6125489437982</v>
      </c>
      <c r="ER45" s="18">
        <v>8722.6937283317529</v>
      </c>
      <c r="ES45" s="18">
        <v>10014.798845239999</v>
      </c>
      <c r="ET45" s="18">
        <v>10732.174234440001</v>
      </c>
      <c r="EU45" s="18">
        <v>11001.158306752999</v>
      </c>
      <c r="EV45" s="18">
        <v>11291.544113</v>
      </c>
      <c r="EW45" s="18">
        <v>11274.766443999999</v>
      </c>
      <c r="EX45" s="18">
        <v>12116.188381</v>
      </c>
      <c r="EY45" s="18">
        <v>12519.354754</v>
      </c>
      <c r="EZ45" s="18">
        <v>12748.688416000001</v>
      </c>
      <c r="FA45" s="16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6"/>
      <c r="FM45" s="18">
        <v>0</v>
      </c>
      <c r="FN45" s="18">
        <v>0</v>
      </c>
      <c r="FO45" s="18">
        <v>0</v>
      </c>
      <c r="FP45" s="18">
        <v>0</v>
      </c>
      <c r="FQ45" s="18">
        <v>0</v>
      </c>
      <c r="FR45" s="18">
        <v>0</v>
      </c>
      <c r="FS45" s="18">
        <v>0</v>
      </c>
      <c r="FT45" s="18">
        <v>0</v>
      </c>
      <c r="FU45" s="18">
        <v>0</v>
      </c>
      <c r="FV45" s="18">
        <v>0</v>
      </c>
      <c r="FW45" s="16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6"/>
      <c r="GI45" s="18">
        <v>635.31387925170066</v>
      </c>
      <c r="GJ45" s="18">
        <v>701.70792006802742</v>
      </c>
      <c r="GK45" s="18">
        <v>647.93590680272087</v>
      </c>
      <c r="GL45" s="18">
        <v>498.05736975686779</v>
      </c>
      <c r="GM45" s="18">
        <v>462.11629718954305</v>
      </c>
      <c r="GN45" s="18">
        <v>451.44283423959342</v>
      </c>
      <c r="GO45" s="18">
        <v>462.50599165714948</v>
      </c>
      <c r="GP45" s="18">
        <v>470.02664657067112</v>
      </c>
      <c r="GQ45" s="18">
        <v>651.51249973263043</v>
      </c>
      <c r="GR45" s="18">
        <v>726.7262493288008</v>
      </c>
      <c r="GS45" s="16"/>
      <c r="GT45" s="18">
        <v>0</v>
      </c>
      <c r="GU45" s="18">
        <v>0</v>
      </c>
      <c r="GV45" s="18">
        <v>0</v>
      </c>
      <c r="GW45" s="18">
        <v>0</v>
      </c>
      <c r="GX45" s="18">
        <v>0</v>
      </c>
      <c r="GY45" s="18">
        <v>0</v>
      </c>
      <c r="GZ45" s="18">
        <v>0</v>
      </c>
      <c r="HA45" s="18">
        <v>0</v>
      </c>
      <c r="HB45" s="18">
        <v>0</v>
      </c>
      <c r="HC45" s="18">
        <v>0</v>
      </c>
      <c r="HD45" s="16"/>
      <c r="HE45" s="18">
        <v>0</v>
      </c>
      <c r="HF45" s="18">
        <v>0</v>
      </c>
      <c r="HG45" s="18">
        <v>0</v>
      </c>
      <c r="HH45" s="18">
        <v>0</v>
      </c>
      <c r="HI45" s="18">
        <v>0</v>
      </c>
      <c r="HJ45" s="18">
        <v>0</v>
      </c>
      <c r="HK45" s="18">
        <v>0</v>
      </c>
      <c r="HL45" s="18">
        <v>0</v>
      </c>
      <c r="HM45" s="18">
        <v>0</v>
      </c>
      <c r="HN45" s="18">
        <v>0</v>
      </c>
      <c r="HP45" s="137"/>
      <c r="HQ45" s="137"/>
      <c r="HR45" s="137"/>
      <c r="HS45" s="137"/>
      <c r="HT45" s="137"/>
      <c r="HU45" s="137"/>
      <c r="HV45" s="137"/>
      <c r="HW45" s="137"/>
      <c r="HX45" s="137"/>
      <c r="HY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L45" s="137"/>
      <c r="IM45" s="137"/>
      <c r="IN45" s="137"/>
      <c r="IO45" s="137"/>
      <c r="IP45" s="137"/>
      <c r="IQ45" s="137"/>
      <c r="IR45" s="137"/>
      <c r="IS45" s="137"/>
      <c r="IT45" s="137"/>
      <c r="IU45" s="137"/>
      <c r="IW45" s="137"/>
      <c r="IX45" s="137"/>
      <c r="IY45" s="137"/>
      <c r="IZ45" s="137"/>
      <c r="JA45" s="137"/>
      <c r="JB45" s="137"/>
      <c r="JC45" s="137"/>
      <c r="JD45" s="137"/>
      <c r="JE45" s="137"/>
      <c r="JF45" s="137"/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</row>
    <row r="46" spans="1:332" x14ac:dyDescent="0.25">
      <c r="A46" s="16">
        <v>44</v>
      </c>
      <c r="B46" s="74" t="s">
        <v>20</v>
      </c>
      <c r="C46" s="16">
        <f t="shared" si="30"/>
        <v>44</v>
      </c>
      <c r="D46" s="83">
        <v>4559.9089999999997</v>
      </c>
      <c r="E46" s="83">
        <v>2256.288</v>
      </c>
      <c r="F46" s="83">
        <v>6448.1689999999999</v>
      </c>
      <c r="G46" s="83">
        <v>5918.9920000000002</v>
      </c>
      <c r="H46" s="83">
        <v>3160.453</v>
      </c>
      <c r="I46" s="83">
        <v>4577.5839999999998</v>
      </c>
      <c r="J46" s="83">
        <v>4113.4840000000004</v>
      </c>
      <c r="K46" s="83">
        <v>4169.027</v>
      </c>
      <c r="L46" s="83">
        <v>4864.1459999999997</v>
      </c>
      <c r="M46" s="83">
        <v>4903.575938615033</v>
      </c>
      <c r="N46" s="16"/>
      <c r="O46" s="83">
        <v>3135.9711500000003</v>
      </c>
      <c r="P46" s="83">
        <v>1957.7480000000003</v>
      </c>
      <c r="Q46" s="83">
        <v>3440.2109999999998</v>
      </c>
      <c r="R46" s="83">
        <v>3261.3860000000004</v>
      </c>
      <c r="S46" s="83">
        <v>3217.7149999999992</v>
      </c>
      <c r="T46" s="83">
        <v>2918.7769999999996</v>
      </c>
      <c r="U46" s="83">
        <v>3615.8120000000008</v>
      </c>
      <c r="V46" s="83">
        <v>3191.3679999999999</v>
      </c>
      <c r="W46" s="83">
        <v>3389.05</v>
      </c>
      <c r="X46" s="83">
        <v>3526.241006016533</v>
      </c>
      <c r="Y46" s="16"/>
      <c r="Z46" s="83">
        <v>78257.911350174472</v>
      </c>
      <c r="AA46" s="83">
        <v>67676.511443570154</v>
      </c>
      <c r="AB46" s="83">
        <v>81062.194121252891</v>
      </c>
      <c r="AC46" s="83">
        <v>84516.912625353463</v>
      </c>
      <c r="AD46" s="83">
        <v>89082.410347015568</v>
      </c>
      <c r="AE46" s="83">
        <v>89812.688865532851</v>
      </c>
      <c r="AF46" s="83">
        <v>94896.98587288204</v>
      </c>
      <c r="AG46" s="83">
        <v>100200.41583420965</v>
      </c>
      <c r="AH46" s="83">
        <v>105234.02286215272</v>
      </c>
      <c r="AI46" s="83">
        <v>135031.00307907182</v>
      </c>
      <c r="AJ46" s="16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16"/>
      <c r="AV46" s="83">
        <v>10.681999999999999</v>
      </c>
      <c r="AW46" s="83">
        <v>0.34700000000000003</v>
      </c>
      <c r="AX46" s="83">
        <v>17.138000000000002</v>
      </c>
      <c r="AY46" s="83">
        <v>36.356999999999999</v>
      </c>
      <c r="AZ46" s="83">
        <v>26.841999999999999</v>
      </c>
      <c r="BA46" s="83">
        <v>17.945</v>
      </c>
      <c r="BB46" s="83">
        <v>23.781000000000002</v>
      </c>
      <c r="BC46" s="83">
        <v>21.325000000000003</v>
      </c>
      <c r="BD46" s="83">
        <v>35.094999999999999</v>
      </c>
      <c r="BE46" s="83">
        <v>40.456868861909484</v>
      </c>
      <c r="BF46" s="16"/>
      <c r="BG46" s="83">
        <v>584.71602380952379</v>
      </c>
      <c r="BH46" s="83">
        <v>294.11921428571435</v>
      </c>
      <c r="BI46" s="83">
        <v>287.05928571428575</v>
      </c>
      <c r="BJ46" s="83">
        <v>249.4614285714286</v>
      </c>
      <c r="BK46" s="83">
        <v>293.13809523809516</v>
      </c>
      <c r="BL46" s="83">
        <v>289.81054761904767</v>
      </c>
      <c r="BM46" s="83">
        <v>190.10714285714283</v>
      </c>
      <c r="BN46" s="83">
        <v>102.91626190476191</v>
      </c>
      <c r="BO46" s="83">
        <v>81.54549999999999</v>
      </c>
      <c r="BP46" s="83">
        <v>70.264101475387889</v>
      </c>
      <c r="BQ46" s="16"/>
      <c r="BR46" s="83">
        <v>2669.0876355534974</v>
      </c>
      <c r="BS46" s="83">
        <v>2028.5621062167152</v>
      </c>
      <c r="BT46" s="83">
        <v>3688.029635048249</v>
      </c>
      <c r="BU46" s="83">
        <v>3662.0460041825659</v>
      </c>
      <c r="BV46" s="83">
        <v>4954.1457210551125</v>
      </c>
      <c r="BW46" s="83">
        <v>4309.0051791086225</v>
      </c>
      <c r="BX46" s="83">
        <v>277.36200000000002</v>
      </c>
      <c r="BY46" s="83">
        <v>233.52699999999999</v>
      </c>
      <c r="BZ46" s="83">
        <v>347.82900000000001</v>
      </c>
      <c r="CA46" s="83">
        <v>256.92978911764237</v>
      </c>
      <c r="CB46" s="16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16"/>
      <c r="CN46" s="83">
        <v>0</v>
      </c>
      <c r="CO46" s="83">
        <v>0</v>
      </c>
      <c r="CP46" s="83">
        <v>0</v>
      </c>
      <c r="CQ46" s="83">
        <v>0</v>
      </c>
      <c r="CR46" s="83">
        <v>0</v>
      </c>
      <c r="CS46" s="83">
        <v>0</v>
      </c>
      <c r="CT46" s="83">
        <v>0</v>
      </c>
      <c r="CU46" s="83">
        <v>0</v>
      </c>
      <c r="CV46" s="83">
        <v>0</v>
      </c>
      <c r="CW46" s="83">
        <v>0</v>
      </c>
      <c r="CX46" s="16"/>
      <c r="CY46" s="83">
        <v>0</v>
      </c>
      <c r="CZ46" s="83">
        <v>0</v>
      </c>
      <c r="DA46" s="83">
        <v>0</v>
      </c>
      <c r="DB46" s="83">
        <v>0</v>
      </c>
      <c r="DC46" s="83">
        <v>0</v>
      </c>
      <c r="DD46" s="83">
        <v>0</v>
      </c>
      <c r="DE46" s="83">
        <v>0</v>
      </c>
      <c r="DF46" s="83">
        <v>0</v>
      </c>
      <c r="DG46" s="83">
        <v>0</v>
      </c>
      <c r="DH46" s="83">
        <v>0</v>
      </c>
      <c r="DI46" s="16"/>
      <c r="DJ46" s="83">
        <v>118.839</v>
      </c>
      <c r="DK46" s="83">
        <v>11.09</v>
      </c>
      <c r="DL46" s="83">
        <v>59.904999999999994</v>
      </c>
      <c r="DM46" s="83">
        <v>46.79</v>
      </c>
      <c r="DN46" s="83">
        <v>18.807000000000002</v>
      </c>
      <c r="DO46" s="83">
        <v>25.764999999999997</v>
      </c>
      <c r="DP46" s="83">
        <v>27.395000000000003</v>
      </c>
      <c r="DQ46" s="83">
        <v>36.772999999999996</v>
      </c>
      <c r="DR46" s="83">
        <v>20.27</v>
      </c>
      <c r="DS46" s="83">
        <v>17.356255519106305</v>
      </c>
      <c r="DT46" s="16"/>
      <c r="DU46" s="83">
        <v>120.289</v>
      </c>
      <c r="DV46" s="83">
        <v>62.145999999999987</v>
      </c>
      <c r="DW46" s="83">
        <v>316.21300000000008</v>
      </c>
      <c r="DX46" s="83">
        <v>280.81599999999997</v>
      </c>
      <c r="DY46" s="83">
        <v>781.49800000000005</v>
      </c>
      <c r="DZ46" s="83">
        <v>826.14300000000003</v>
      </c>
      <c r="EA46" s="83">
        <v>558.23500000000001</v>
      </c>
      <c r="EB46" s="83">
        <v>655.36999999999989</v>
      </c>
      <c r="EC46" s="83">
        <v>642.68399999999997</v>
      </c>
      <c r="ED46" s="83">
        <v>933.84892332433753</v>
      </c>
      <c r="EE46" s="16"/>
      <c r="EF46" s="83">
        <v>679.49511904761891</v>
      </c>
      <c r="EG46" s="83">
        <v>361.45242857142858</v>
      </c>
      <c r="EH46" s="83">
        <v>618.95330952380982</v>
      </c>
      <c r="EI46" s="83">
        <v>557.18257142857146</v>
      </c>
      <c r="EJ46" s="83">
        <v>779.48700000000008</v>
      </c>
      <c r="EK46" s="83">
        <v>627.37364285714295</v>
      </c>
      <c r="EL46" s="83">
        <v>562.4613571428572</v>
      </c>
      <c r="EM46" s="83">
        <v>572.95252380952388</v>
      </c>
      <c r="EN46" s="83">
        <v>577.94866666666667</v>
      </c>
      <c r="EO46" s="83">
        <v>582.48917232078986</v>
      </c>
      <c r="EP46" s="16"/>
      <c r="EQ46" s="83">
        <v>11066.421286000001</v>
      </c>
      <c r="ER46" s="83">
        <v>11567.046693000004</v>
      </c>
      <c r="ES46" s="83">
        <v>11533.702962000003</v>
      </c>
      <c r="ET46" s="83">
        <v>11053.21168</v>
      </c>
      <c r="EU46" s="83">
        <v>11490.499048000001</v>
      </c>
      <c r="EV46" s="83">
        <v>12041.524535</v>
      </c>
      <c r="EW46" s="83">
        <v>11711.785787999999</v>
      </c>
      <c r="EX46" s="83">
        <v>12061.401290999998</v>
      </c>
      <c r="EY46" s="83">
        <v>11979.087296000002</v>
      </c>
      <c r="EZ46" s="83">
        <v>12200.95858680217</v>
      </c>
      <c r="FA46" s="16"/>
      <c r="FB46" s="83">
        <v>3001.0824380000008</v>
      </c>
      <c r="FC46" s="83">
        <v>3020.0785870000004</v>
      </c>
      <c r="FD46" s="83">
        <v>3029.8524829999997</v>
      </c>
      <c r="FE46" s="83">
        <v>3209.3489109999996</v>
      </c>
      <c r="FF46" s="83">
        <v>3662.0071330000005</v>
      </c>
      <c r="FG46" s="83">
        <v>3345.4422509999999</v>
      </c>
      <c r="FH46" s="83">
        <v>3376.6794869999999</v>
      </c>
      <c r="FI46" s="83">
        <v>3161.1592950000004</v>
      </c>
      <c r="FJ46" s="83">
        <v>3833.0320259999994</v>
      </c>
      <c r="FK46" s="83">
        <v>3904.0257287989293</v>
      </c>
      <c r="FL46" s="16"/>
      <c r="FM46" s="83">
        <v>966.82257142857145</v>
      </c>
      <c r="FN46" s="83">
        <v>1100.6911428571429</v>
      </c>
      <c r="FO46" s="83">
        <v>1258.8033333333333</v>
      </c>
      <c r="FP46" s="83">
        <v>950.22126190476183</v>
      </c>
      <c r="FQ46" s="83">
        <v>700.84245238095252</v>
      </c>
      <c r="FR46" s="83">
        <v>727.79395238095253</v>
      </c>
      <c r="FS46" s="83">
        <v>183.01769047619052</v>
      </c>
      <c r="FT46" s="83">
        <v>137.05564285714283</v>
      </c>
      <c r="FU46" s="83">
        <v>76.882428571428576</v>
      </c>
      <c r="FV46" s="83">
        <v>0</v>
      </c>
      <c r="FW46" s="16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16"/>
      <c r="GI46" s="83">
        <v>2105.3253800075222</v>
      </c>
      <c r="GJ46" s="83">
        <v>3549.4719747956119</v>
      </c>
      <c r="GK46" s="83">
        <v>4106.8305543069564</v>
      </c>
      <c r="GL46" s="83">
        <v>1109.1297004685562</v>
      </c>
      <c r="GM46" s="83">
        <v>695.12358080071442</v>
      </c>
      <c r="GN46" s="83">
        <v>657.56746770713266</v>
      </c>
      <c r="GO46" s="83">
        <v>738.51200031801056</v>
      </c>
      <c r="GP46" s="83">
        <v>1093.3509360421328</v>
      </c>
      <c r="GQ46" s="83">
        <v>1151.909914289995</v>
      </c>
      <c r="GR46" s="83">
        <v>1264.0735687813756</v>
      </c>
      <c r="GS46" s="16"/>
      <c r="GT46" s="83">
        <v>91.004666666666665</v>
      </c>
      <c r="GU46" s="83">
        <v>56.545238095238105</v>
      </c>
      <c r="GV46" s="83">
        <v>136.75845238095241</v>
      </c>
      <c r="GW46" s="83">
        <v>109.26530952380955</v>
      </c>
      <c r="GX46" s="83">
        <v>86.526500000000013</v>
      </c>
      <c r="GY46" s="83">
        <v>88.11269047619048</v>
      </c>
      <c r="GZ46" s="83">
        <v>77.96507142857142</v>
      </c>
      <c r="HA46" s="83">
        <v>74.52361904761905</v>
      </c>
      <c r="HB46" s="83">
        <v>75.737166666666681</v>
      </c>
      <c r="HC46" s="83">
        <v>73.617999298084371</v>
      </c>
      <c r="HD46" s="16"/>
      <c r="HE46" s="83">
        <v>4.8261666666666665</v>
      </c>
      <c r="HF46" s="83">
        <v>2.0321904761904763</v>
      </c>
      <c r="HG46" s="83">
        <v>2.6768809523809525</v>
      </c>
      <c r="HH46" s="83">
        <v>1.2777619047619049</v>
      </c>
      <c r="HI46" s="83">
        <v>5.1642142857142863</v>
      </c>
      <c r="HJ46" s="83">
        <v>3.8665714285714285</v>
      </c>
      <c r="HK46" s="83">
        <v>2.055738095238095</v>
      </c>
      <c r="HL46" s="83">
        <v>4.6112380952380958</v>
      </c>
      <c r="HM46" s="83">
        <v>5.845071428571428</v>
      </c>
      <c r="HN46" s="83">
        <v>6.6344589305654775</v>
      </c>
      <c r="HP46" s="147">
        <v>-384.46702960948159</v>
      </c>
      <c r="HQ46" s="147">
        <v>-369.54549291943755</v>
      </c>
      <c r="HR46" s="147">
        <v>-369.37048909371231</v>
      </c>
      <c r="HS46" s="147">
        <v>-555.09322801925487</v>
      </c>
      <c r="HT46" s="147">
        <v>-658.52245580541489</v>
      </c>
      <c r="HU46" s="147">
        <v>-785.28969977921577</v>
      </c>
      <c r="HV46" s="147">
        <v>-822.24333760588968</v>
      </c>
      <c r="HW46" s="147">
        <v>-731.72229911982868</v>
      </c>
      <c r="HX46" s="147">
        <v>-936.40587890447466</v>
      </c>
      <c r="HY46" s="147">
        <v>-1105.7710120100783</v>
      </c>
      <c r="IA46" s="147">
        <v>-234.4623989035033</v>
      </c>
      <c r="IB46" s="147">
        <v>-227.12938354647613</v>
      </c>
      <c r="IC46" s="147">
        <v>-224.34318584717366</v>
      </c>
      <c r="ID46" s="147">
        <v>-271.26386433311279</v>
      </c>
      <c r="IE46" s="147">
        <v>-329.24785477858825</v>
      </c>
      <c r="IF46" s="147">
        <v>-274.18656898992617</v>
      </c>
      <c r="IG46" s="147">
        <v>-289.65774288065916</v>
      </c>
      <c r="IH46" s="147">
        <v>-210.07589484739086</v>
      </c>
      <c r="II46" s="147">
        <v>-269.78269294347979</v>
      </c>
      <c r="IJ46" s="147">
        <v>-234.96646505835989</v>
      </c>
      <c r="IL46" s="147">
        <v>-15783.594671142237</v>
      </c>
      <c r="IM46" s="147">
        <v>-16115.401486052338</v>
      </c>
      <c r="IN46" s="147">
        <v>-16550.725209560118</v>
      </c>
      <c r="IO46" s="147">
        <v>-19271.486422604426</v>
      </c>
      <c r="IP46" s="147">
        <v>-23488.209897605324</v>
      </c>
      <c r="IQ46" s="147">
        <v>-21294.279531329343</v>
      </c>
      <c r="IR46" s="147">
        <v>-21634.34456243692</v>
      </c>
      <c r="IS46" s="147">
        <v>-16531.874319636183</v>
      </c>
      <c r="IT46" s="147">
        <v>-19606.782395097674</v>
      </c>
      <c r="IU46" s="147">
        <v>-19200.781065802123</v>
      </c>
      <c r="IW46" s="147">
        <v>-219.60436274957894</v>
      </c>
      <c r="IX46" s="147">
        <v>-192.87855105936151</v>
      </c>
      <c r="IY46" s="147">
        <v>-191.09328117997393</v>
      </c>
      <c r="IZ46" s="147">
        <v>-157.37184214777469</v>
      </c>
      <c r="JA46" s="147">
        <v>-186.647652052208</v>
      </c>
      <c r="JB46" s="147">
        <v>-156.30882852744119</v>
      </c>
      <c r="JC46" s="147">
        <v>-132.2199137457265</v>
      </c>
      <c r="JD46" s="147">
        <v>-120.96994575464426</v>
      </c>
      <c r="JE46" s="147">
        <v>-138.59757323792167</v>
      </c>
      <c r="JF46" s="147">
        <v>-150.67907009628155</v>
      </c>
      <c r="JH46" s="147">
        <v>0</v>
      </c>
      <c r="JI46" s="147">
        <v>0</v>
      </c>
      <c r="JJ46" s="147">
        <v>0</v>
      </c>
      <c r="JK46" s="147">
        <v>0</v>
      </c>
      <c r="JL46" s="147">
        <v>0</v>
      </c>
      <c r="JM46" s="147">
        <v>0</v>
      </c>
      <c r="JN46" s="147">
        <v>0</v>
      </c>
      <c r="JO46" s="147">
        <v>0</v>
      </c>
      <c r="JP46" s="147">
        <v>0</v>
      </c>
      <c r="JQ46" s="147">
        <v>0</v>
      </c>
      <c r="JS46" s="147">
        <v>-4.3152566536137327</v>
      </c>
      <c r="JT46" s="147">
        <v>-2.7116053061518546</v>
      </c>
      <c r="JU46" s="147">
        <v>-1.9387014416790045</v>
      </c>
      <c r="JV46" s="147">
        <v>-0.59369714617416691</v>
      </c>
      <c r="JW46" s="147">
        <v>-0.74705151532378777</v>
      </c>
      <c r="JX46" s="147">
        <v>-0.78488079012929723</v>
      </c>
      <c r="JY46" s="147">
        <v>-0.79813688195539056</v>
      </c>
      <c r="JZ46" s="147">
        <v>-0.83981585165319739</v>
      </c>
      <c r="KA46" s="147">
        <v>-1.0308005028454219</v>
      </c>
      <c r="KB46" s="147">
        <v>-1.227223501856046</v>
      </c>
      <c r="KD46" s="147">
        <v>0</v>
      </c>
      <c r="KE46" s="147">
        <v>0</v>
      </c>
      <c r="KF46" s="147">
        <v>0</v>
      </c>
      <c r="KG46" s="147">
        <v>0</v>
      </c>
      <c r="KH46" s="147">
        <v>0</v>
      </c>
      <c r="KI46" s="147">
        <v>0</v>
      </c>
      <c r="KJ46" s="147">
        <v>0</v>
      </c>
      <c r="KK46" s="147">
        <v>0</v>
      </c>
      <c r="KL46" s="147">
        <v>0</v>
      </c>
      <c r="KM46" s="147">
        <v>0</v>
      </c>
      <c r="KO46" s="147">
        <v>0</v>
      </c>
      <c r="KP46" s="147">
        <v>0</v>
      </c>
      <c r="KQ46" s="147">
        <v>0</v>
      </c>
      <c r="KR46" s="147">
        <v>0</v>
      </c>
      <c r="KS46" s="147">
        <v>0</v>
      </c>
      <c r="KT46" s="147">
        <v>0</v>
      </c>
      <c r="KU46" s="147">
        <v>0</v>
      </c>
      <c r="KV46" s="147">
        <v>0</v>
      </c>
      <c r="KW46" s="147">
        <v>0</v>
      </c>
      <c r="KX46" s="147">
        <v>0</v>
      </c>
      <c r="KZ46" s="147">
        <v>0</v>
      </c>
      <c r="LA46" s="147">
        <v>0</v>
      </c>
      <c r="LB46" s="147">
        <v>0</v>
      </c>
      <c r="LC46" s="147">
        <v>0</v>
      </c>
      <c r="LD46" s="147">
        <v>0</v>
      </c>
      <c r="LE46" s="147">
        <v>0</v>
      </c>
      <c r="LF46" s="147">
        <v>0</v>
      </c>
      <c r="LG46" s="147">
        <v>0</v>
      </c>
      <c r="LH46" s="147">
        <v>0</v>
      </c>
      <c r="LI46" s="147">
        <v>0</v>
      </c>
      <c r="LK46" s="147">
        <v>0</v>
      </c>
      <c r="LL46" s="147">
        <v>0</v>
      </c>
      <c r="LM46" s="147">
        <v>0</v>
      </c>
      <c r="LN46" s="147">
        <v>0</v>
      </c>
      <c r="LO46" s="147">
        <v>0</v>
      </c>
      <c r="LP46" s="147">
        <v>0</v>
      </c>
      <c r="LQ46" s="147">
        <v>0</v>
      </c>
      <c r="LR46" s="147">
        <v>0</v>
      </c>
      <c r="LS46" s="147">
        <v>0</v>
      </c>
      <c r="LT46" s="147">
        <v>0</v>
      </c>
    </row>
    <row r="47" spans="1:332" x14ac:dyDescent="0.25">
      <c r="A47" s="16">
        <v>45</v>
      </c>
      <c r="B47" s="62" t="s">
        <v>88</v>
      </c>
      <c r="C47" s="16">
        <f t="shared" si="30"/>
        <v>45</v>
      </c>
      <c r="D47" s="84">
        <v>4559.9089999999997</v>
      </c>
      <c r="E47" s="84">
        <v>2253.578</v>
      </c>
      <c r="F47" s="84">
        <v>6448.1689999999999</v>
      </c>
      <c r="G47" s="84">
        <v>5918.9920000000002</v>
      </c>
      <c r="H47" s="84">
        <v>3155.2429999999999</v>
      </c>
      <c r="I47" s="84">
        <v>4576.8419999999996</v>
      </c>
      <c r="J47" s="84">
        <v>4113.4840000000004</v>
      </c>
      <c r="K47" s="84">
        <v>4169.027</v>
      </c>
      <c r="L47" s="84">
        <v>4864.1459999999997</v>
      </c>
      <c r="M47" s="84">
        <v>4903.575938615033</v>
      </c>
      <c r="N47" s="16"/>
      <c r="O47" s="84">
        <v>640.64954999999998</v>
      </c>
      <c r="P47" s="84">
        <v>324.66999999999996</v>
      </c>
      <c r="Q47" s="84">
        <v>427.24599999999998</v>
      </c>
      <c r="R47" s="84">
        <v>341.29599999999999</v>
      </c>
      <c r="S47" s="84">
        <v>692.90599999999995</v>
      </c>
      <c r="T47" s="84">
        <v>622.28199999999993</v>
      </c>
      <c r="U47" s="84">
        <v>856.6</v>
      </c>
      <c r="V47" s="84">
        <v>550.33699999999999</v>
      </c>
      <c r="W47" s="84">
        <v>517.88900000000001</v>
      </c>
      <c r="X47" s="84">
        <v>504.29969654005237</v>
      </c>
      <c r="Y47" s="16"/>
      <c r="Z47" s="84">
        <v>8070.0579590512407</v>
      </c>
      <c r="AA47" s="84">
        <v>4738.0738889763288</v>
      </c>
      <c r="AB47" s="84">
        <v>8292.2785217731907</v>
      </c>
      <c r="AC47" s="84">
        <v>8076.5998250953899</v>
      </c>
      <c r="AD47" s="84">
        <v>8847.5845799082399</v>
      </c>
      <c r="AE47" s="84">
        <v>8618.2450388050001</v>
      </c>
      <c r="AF47" s="84">
        <v>9253.6565989145001</v>
      </c>
      <c r="AG47" s="84">
        <v>10075.52753305847</v>
      </c>
      <c r="AH47" s="84">
        <v>7199.3286619578948</v>
      </c>
      <c r="AI47" s="84">
        <v>12112.368442946057</v>
      </c>
      <c r="AJ47" s="16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16"/>
      <c r="AV47" s="84">
        <v>0.17700000000000002</v>
      </c>
      <c r="AW47" s="84">
        <v>0</v>
      </c>
      <c r="AX47" s="84">
        <v>4.0000000000000001E-3</v>
      </c>
      <c r="AY47" s="84">
        <v>0.24</v>
      </c>
      <c r="AZ47" s="84">
        <v>0.96500000000000008</v>
      </c>
      <c r="BA47" s="84">
        <v>0.58299999999999996</v>
      </c>
      <c r="BB47" s="84">
        <v>0.44</v>
      </c>
      <c r="BC47" s="84">
        <v>0.48499999999999999</v>
      </c>
      <c r="BD47" s="84">
        <v>0.57199999999999995</v>
      </c>
      <c r="BE47" s="84">
        <v>0.66232915723338703</v>
      </c>
      <c r="BF47" s="16"/>
      <c r="BG47" s="84">
        <v>81.786428571428573</v>
      </c>
      <c r="BH47" s="84">
        <v>36.468928571428577</v>
      </c>
      <c r="BI47" s="84">
        <v>39.189214285714286</v>
      </c>
      <c r="BJ47" s="84">
        <v>49.688619047619056</v>
      </c>
      <c r="BK47" s="84">
        <v>44.394190476190474</v>
      </c>
      <c r="BL47" s="84">
        <v>39.991023809523817</v>
      </c>
      <c r="BM47" s="84">
        <v>14.983214285714284</v>
      </c>
      <c r="BN47" s="84">
        <v>9.1206190476190478</v>
      </c>
      <c r="BO47" s="84">
        <v>2.1485714285714286</v>
      </c>
      <c r="BP47" s="84">
        <v>1.363274669364434</v>
      </c>
      <c r="BQ47" s="16"/>
      <c r="BR47" s="84">
        <v>1237.4926958994743</v>
      </c>
      <c r="BS47" s="84">
        <v>1273.2069591282732</v>
      </c>
      <c r="BT47" s="84">
        <v>2762.4302141215112</v>
      </c>
      <c r="BU47" s="84">
        <v>2015.3677921024346</v>
      </c>
      <c r="BV47" s="84">
        <v>2949.7557527543559</v>
      </c>
      <c r="BW47" s="84">
        <v>2759.9896489651514</v>
      </c>
      <c r="BX47" s="84">
        <v>224.66600000000003</v>
      </c>
      <c r="BY47" s="84">
        <v>177.26899999999998</v>
      </c>
      <c r="BZ47" s="84">
        <v>216.36399999999998</v>
      </c>
      <c r="CA47" s="84">
        <v>173.98639775553119</v>
      </c>
      <c r="CB47" s="16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16"/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16"/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16"/>
      <c r="DJ47" s="84">
        <v>1.8819999999999999</v>
      </c>
      <c r="DK47" s="84">
        <v>2.0529999999999999</v>
      </c>
      <c r="DL47" s="84">
        <v>28.888999999999999</v>
      </c>
      <c r="DM47" s="84">
        <v>28.64</v>
      </c>
      <c r="DN47" s="84">
        <v>1.593</v>
      </c>
      <c r="DO47" s="84">
        <v>1.5290000000000001</v>
      </c>
      <c r="DP47" s="84">
        <v>8.9999999999999993E-3</v>
      </c>
      <c r="DQ47" s="84">
        <v>0.40100000000000002</v>
      </c>
      <c r="DR47" s="84">
        <v>0.183</v>
      </c>
      <c r="DS47" s="84">
        <v>0.13675084657077272</v>
      </c>
      <c r="DT47" s="16"/>
      <c r="DU47" s="84">
        <v>22.556000000000001</v>
      </c>
      <c r="DV47" s="84">
        <v>4.5369999999999999</v>
      </c>
      <c r="DW47" s="84">
        <v>18.14</v>
      </c>
      <c r="DX47" s="84">
        <v>27.69</v>
      </c>
      <c r="DY47" s="84">
        <v>15.537999999999998</v>
      </c>
      <c r="DZ47" s="84">
        <v>21.750999999999998</v>
      </c>
      <c r="EA47" s="84">
        <v>15.116999999999999</v>
      </c>
      <c r="EB47" s="84">
        <v>17.501999999999999</v>
      </c>
      <c r="EC47" s="84">
        <v>13.901</v>
      </c>
      <c r="ED47" s="84">
        <v>13.084858725538812</v>
      </c>
      <c r="EE47" s="16"/>
      <c r="EF47" s="84">
        <v>241.12142857142854</v>
      </c>
      <c r="EG47" s="84">
        <v>146.64609523809526</v>
      </c>
      <c r="EH47" s="84">
        <v>218.13147619047621</v>
      </c>
      <c r="EI47" s="84">
        <v>204.40776190476194</v>
      </c>
      <c r="EJ47" s="84">
        <v>386.87219047619055</v>
      </c>
      <c r="EK47" s="84">
        <v>189.68954761904763</v>
      </c>
      <c r="EL47" s="84">
        <v>130.67078571428573</v>
      </c>
      <c r="EM47" s="84">
        <v>134.31726190476189</v>
      </c>
      <c r="EN47" s="84">
        <v>135.29364285714283</v>
      </c>
      <c r="EO47" s="84">
        <v>125.86575590543505</v>
      </c>
      <c r="EP47" s="16"/>
      <c r="EQ47" s="84">
        <v>1566.2014999999999</v>
      </c>
      <c r="ER47" s="84">
        <v>1642.3286350000001</v>
      </c>
      <c r="ES47" s="84">
        <v>1756.3106230000001</v>
      </c>
      <c r="ET47" s="84">
        <v>1815.0572090000001</v>
      </c>
      <c r="EU47" s="84">
        <v>1854.1787690000003</v>
      </c>
      <c r="EV47" s="84">
        <v>1883.3974910000002</v>
      </c>
      <c r="EW47" s="84">
        <v>1836.9263109999999</v>
      </c>
      <c r="EX47" s="84">
        <v>1925.274948</v>
      </c>
      <c r="EY47" s="84">
        <v>1893.1471718023513</v>
      </c>
      <c r="EZ47" s="84">
        <v>1898.6365606243173</v>
      </c>
      <c r="FA47" s="16"/>
      <c r="FB47" s="84">
        <v>604.41006000000004</v>
      </c>
      <c r="FC47" s="84">
        <v>596.98773500000004</v>
      </c>
      <c r="FD47" s="84">
        <v>605.51577099999997</v>
      </c>
      <c r="FE47" s="84">
        <v>737.17559000000006</v>
      </c>
      <c r="FF47" s="84">
        <v>871.23031700000001</v>
      </c>
      <c r="FG47" s="84">
        <v>846.100323</v>
      </c>
      <c r="FH47" s="84">
        <v>844.24510199999997</v>
      </c>
      <c r="FI47" s="84">
        <v>897.51932999999997</v>
      </c>
      <c r="FJ47" s="84">
        <v>1175.8748109999999</v>
      </c>
      <c r="FK47" s="84">
        <v>1198.3468162426664</v>
      </c>
      <c r="FL47" s="16"/>
      <c r="FM47" s="84">
        <v>103.90638095238096</v>
      </c>
      <c r="FN47" s="84">
        <v>29.327928571428572</v>
      </c>
      <c r="FO47" s="84">
        <v>95.248309523809525</v>
      </c>
      <c r="FP47" s="84">
        <v>83.924809523809543</v>
      </c>
      <c r="FQ47" s="84">
        <v>64.457857142857151</v>
      </c>
      <c r="FR47" s="84">
        <v>36.214190476190474</v>
      </c>
      <c r="FS47" s="84">
        <v>25.312500000000004</v>
      </c>
      <c r="FT47" s="84">
        <v>27.131214285714286</v>
      </c>
      <c r="FU47" s="84">
        <v>33.565785714285717</v>
      </c>
      <c r="FV47" s="84">
        <v>0</v>
      </c>
      <c r="FW47" s="16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16"/>
      <c r="GI47" s="84">
        <v>119.47428852745747</v>
      </c>
      <c r="GJ47" s="84">
        <v>49.433650426715346</v>
      </c>
      <c r="GK47" s="84">
        <v>92.716367053681651</v>
      </c>
      <c r="GL47" s="84">
        <v>102.09468667280265</v>
      </c>
      <c r="GM47" s="84">
        <v>114.32307035273709</v>
      </c>
      <c r="GN47" s="84">
        <v>93.144911981359684</v>
      </c>
      <c r="GO47" s="84">
        <v>59.452797322186655</v>
      </c>
      <c r="GP47" s="84">
        <v>54.255350377484845</v>
      </c>
      <c r="GQ47" s="84">
        <v>56.381889085607071</v>
      </c>
      <c r="GR47" s="84">
        <v>61.871900629493538</v>
      </c>
      <c r="GS47" s="16"/>
      <c r="GT47" s="84">
        <v>30.162904761904763</v>
      </c>
      <c r="GU47" s="84">
        <v>24.515357142857145</v>
      </c>
      <c r="GV47" s="84">
        <v>37.559047619047618</v>
      </c>
      <c r="GW47" s="84">
        <v>37.953595238095247</v>
      </c>
      <c r="GX47" s="84">
        <v>16.525023809523809</v>
      </c>
      <c r="GY47" s="84">
        <v>16.597833333333334</v>
      </c>
      <c r="GZ47" s="84">
        <v>18.933547619047619</v>
      </c>
      <c r="HA47" s="84">
        <v>19.119499999999999</v>
      </c>
      <c r="HB47" s="84">
        <v>22.520166666666668</v>
      </c>
      <c r="HC47" s="84">
        <v>21.712453681540858</v>
      </c>
      <c r="HD47" s="16"/>
      <c r="HE47" s="84">
        <v>2.3293095238095236</v>
      </c>
      <c r="HF47" s="84">
        <v>1.2515000000000001</v>
      </c>
      <c r="HG47" s="84">
        <v>3.3523809523809525E-2</v>
      </c>
      <c r="HH47" s="84">
        <v>0.18666666666666668</v>
      </c>
      <c r="HI47" s="84">
        <v>0.40173809523809523</v>
      </c>
      <c r="HJ47" s="84">
        <v>6.6666666666666671E-3</v>
      </c>
      <c r="HK47" s="84">
        <v>0</v>
      </c>
      <c r="HL47" s="84">
        <v>0</v>
      </c>
      <c r="HM47" s="84">
        <v>0</v>
      </c>
      <c r="HN47" s="84">
        <v>0</v>
      </c>
      <c r="HP47" s="137">
        <v>-384.46702960948159</v>
      </c>
      <c r="HQ47" s="137">
        <v>-369.54549291943755</v>
      </c>
      <c r="HR47" s="137">
        <v>-369.37048909371231</v>
      </c>
      <c r="HS47" s="137">
        <v>-555.09322801925487</v>
      </c>
      <c r="HT47" s="137">
        <v>-658.52245580541489</v>
      </c>
      <c r="HU47" s="137">
        <v>-785.28969977921577</v>
      </c>
      <c r="HV47" s="137">
        <v>-822.24333760588968</v>
      </c>
      <c r="HW47" s="137">
        <v>-731.72229911982868</v>
      </c>
      <c r="HX47" s="137">
        <v>-936.40587890447466</v>
      </c>
      <c r="HY47" s="137">
        <v>-1105.7710120100783</v>
      </c>
      <c r="IA47" s="137">
        <v>-22.002099157816982</v>
      </c>
      <c r="IB47" s="137">
        <v>-21.148176442584866</v>
      </c>
      <c r="IC47" s="137">
        <v>-21.138161405585425</v>
      </c>
      <c r="ID47" s="137">
        <v>-31.766615350912669</v>
      </c>
      <c r="IE47" s="137">
        <v>-37.685614771692684</v>
      </c>
      <c r="IF47" s="137">
        <v>-44.940191255683487</v>
      </c>
      <c r="IG47" s="137">
        <v>-47.054956739034274</v>
      </c>
      <c r="IH47" s="137">
        <v>-41.874661131731145</v>
      </c>
      <c r="II47" s="137">
        <v>-53.588197200020474</v>
      </c>
      <c r="IJ47" s="137">
        <v>-63.280545738337032</v>
      </c>
      <c r="IL47" s="137">
        <v>-54.844571640383769</v>
      </c>
      <c r="IM47" s="137">
        <v>-52.716000852888726</v>
      </c>
      <c r="IN47" s="137">
        <v>-52.691036397894791</v>
      </c>
      <c r="IO47" s="137">
        <v>-79.184554114085998</v>
      </c>
      <c r="IP47" s="137">
        <v>-93.938827578807903</v>
      </c>
      <c r="IQ47" s="137">
        <v>-112.02229029038828</v>
      </c>
      <c r="IR47" s="137">
        <v>-117.29376035432696</v>
      </c>
      <c r="IS47" s="137">
        <v>-104.38085183976997</v>
      </c>
      <c r="IT47" s="137">
        <v>-133.57915075895608</v>
      </c>
      <c r="IU47" s="137">
        <v>-157.73924111944388</v>
      </c>
      <c r="IW47" s="137"/>
      <c r="IX47" s="137"/>
      <c r="IY47" s="137"/>
      <c r="IZ47" s="137"/>
      <c r="JA47" s="137"/>
      <c r="JB47" s="137"/>
      <c r="JC47" s="137"/>
      <c r="JD47" s="137"/>
      <c r="JE47" s="137"/>
      <c r="JF47" s="137"/>
      <c r="JH47" s="137">
        <v>0</v>
      </c>
      <c r="JI47" s="137">
        <v>0</v>
      </c>
      <c r="JJ47" s="137">
        <v>0</v>
      </c>
      <c r="JK47" s="137">
        <v>0</v>
      </c>
      <c r="JL47" s="137">
        <v>0</v>
      </c>
      <c r="JM47" s="137">
        <v>0</v>
      </c>
      <c r="JN47" s="137">
        <v>0</v>
      </c>
      <c r="JO47" s="137">
        <v>0</v>
      </c>
      <c r="JP47" s="137">
        <v>0</v>
      </c>
      <c r="JQ47" s="137">
        <v>0</v>
      </c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</row>
    <row r="48" spans="1:332" x14ac:dyDescent="0.25">
      <c r="A48" s="16">
        <v>46</v>
      </c>
      <c r="B48" s="63" t="s">
        <v>89</v>
      </c>
      <c r="C48" s="16">
        <f t="shared" si="30"/>
        <v>46</v>
      </c>
      <c r="D48" s="85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16"/>
      <c r="O48" s="85">
        <v>80.238</v>
      </c>
      <c r="P48" s="85">
        <v>29.965</v>
      </c>
      <c r="Q48" s="85">
        <v>104.459</v>
      </c>
      <c r="R48" s="85">
        <v>54.277999999999999</v>
      </c>
      <c r="S48" s="85">
        <v>59.457999999999998</v>
      </c>
      <c r="T48" s="85">
        <v>32.817999999999998</v>
      </c>
      <c r="U48" s="85">
        <v>31.754000000000001</v>
      </c>
      <c r="V48" s="85">
        <v>25.096</v>
      </c>
      <c r="W48" s="85">
        <v>19.202000000000002</v>
      </c>
      <c r="X48" s="85">
        <v>16.058954279540746</v>
      </c>
      <c r="Y48" s="16"/>
      <c r="Z48" s="85">
        <v>2816.92123259973</v>
      </c>
      <c r="AA48" s="85">
        <v>850.10741420653005</v>
      </c>
      <c r="AB48" s="85">
        <v>2868.7513377452801</v>
      </c>
      <c r="AC48" s="85">
        <v>3103.8338564279302</v>
      </c>
      <c r="AD48" s="85">
        <v>2908.8574315415403</v>
      </c>
      <c r="AE48" s="85">
        <v>2866.0120141080497</v>
      </c>
      <c r="AF48" s="85">
        <v>3056.0271163208099</v>
      </c>
      <c r="AG48" s="85">
        <v>2800.3936138930299</v>
      </c>
      <c r="AH48" s="85">
        <v>2287.0333161033996</v>
      </c>
      <c r="AI48" s="85">
        <v>3847.7740726457614</v>
      </c>
      <c r="AJ48" s="16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16"/>
      <c r="AV48" s="85">
        <v>0</v>
      </c>
      <c r="AW48" s="85">
        <v>0</v>
      </c>
      <c r="AX48" s="85">
        <v>0</v>
      </c>
      <c r="AY48" s="85">
        <v>0</v>
      </c>
      <c r="AZ48" s="85">
        <v>0</v>
      </c>
      <c r="BA48" s="85">
        <v>0</v>
      </c>
      <c r="BB48" s="85">
        <v>0</v>
      </c>
      <c r="BC48" s="85">
        <v>0</v>
      </c>
      <c r="BD48" s="85">
        <v>0</v>
      </c>
      <c r="BE48" s="85">
        <v>0</v>
      </c>
      <c r="BF48" s="16"/>
      <c r="BG48" s="85">
        <v>20.289452380952383</v>
      </c>
      <c r="BH48" s="85">
        <v>13.33702380952381</v>
      </c>
      <c r="BI48" s="85">
        <v>8.1727142857142852</v>
      </c>
      <c r="BJ48" s="85">
        <v>10.135809523809524</v>
      </c>
      <c r="BK48" s="85">
        <v>9.2844999999999995</v>
      </c>
      <c r="BL48" s="85">
        <v>1.1056904761904762</v>
      </c>
      <c r="BM48" s="85">
        <v>0.73750000000000004</v>
      </c>
      <c r="BN48" s="85">
        <v>0.23826190476190476</v>
      </c>
      <c r="BO48" s="85">
        <v>0.30033333333333334</v>
      </c>
      <c r="BP48" s="85">
        <v>0.17737613506545444</v>
      </c>
      <c r="BQ48" s="16"/>
      <c r="BR48" s="85">
        <v>0</v>
      </c>
      <c r="BS48" s="85">
        <v>3.5068336179438019E-2</v>
      </c>
      <c r="BT48" s="85">
        <v>0</v>
      </c>
      <c r="BU48" s="85">
        <v>0</v>
      </c>
      <c r="BV48" s="85">
        <v>0</v>
      </c>
      <c r="BW48" s="85">
        <v>0</v>
      </c>
      <c r="BX48" s="85">
        <v>0</v>
      </c>
      <c r="BY48" s="85">
        <v>0</v>
      </c>
      <c r="BZ48" s="85">
        <v>0</v>
      </c>
      <c r="CA48" s="85">
        <v>0</v>
      </c>
      <c r="CB48" s="16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16"/>
      <c r="CN48" s="85">
        <v>0</v>
      </c>
      <c r="CO48" s="85">
        <v>0</v>
      </c>
      <c r="CP48" s="85">
        <v>0</v>
      </c>
      <c r="CQ48" s="85">
        <v>0</v>
      </c>
      <c r="CR48" s="85">
        <v>0</v>
      </c>
      <c r="CS48" s="85">
        <v>0</v>
      </c>
      <c r="CT48" s="85">
        <v>0</v>
      </c>
      <c r="CU48" s="85">
        <v>0</v>
      </c>
      <c r="CV48" s="85">
        <v>0</v>
      </c>
      <c r="CW48" s="85">
        <v>0</v>
      </c>
      <c r="CX48" s="16"/>
      <c r="CY48" s="85">
        <v>0</v>
      </c>
      <c r="CZ48" s="85">
        <v>0</v>
      </c>
      <c r="DA48" s="85">
        <v>0</v>
      </c>
      <c r="DB48" s="85">
        <v>0</v>
      </c>
      <c r="DC48" s="85">
        <v>0</v>
      </c>
      <c r="DD48" s="85">
        <v>0</v>
      </c>
      <c r="DE48" s="85">
        <v>0</v>
      </c>
      <c r="DF48" s="85">
        <v>0</v>
      </c>
      <c r="DG48" s="85">
        <v>0</v>
      </c>
      <c r="DH48" s="85">
        <v>0</v>
      </c>
      <c r="DI48" s="16"/>
      <c r="DJ48" s="85">
        <v>0</v>
      </c>
      <c r="DK48" s="85">
        <v>0</v>
      </c>
      <c r="DL48" s="85">
        <v>0</v>
      </c>
      <c r="DM48" s="85">
        <v>0</v>
      </c>
      <c r="DN48" s="85">
        <v>0</v>
      </c>
      <c r="DO48" s="85">
        <v>0</v>
      </c>
      <c r="DP48" s="85">
        <v>0</v>
      </c>
      <c r="DQ48" s="85">
        <v>0</v>
      </c>
      <c r="DR48" s="85">
        <v>0</v>
      </c>
      <c r="DS48" s="85">
        <v>0</v>
      </c>
      <c r="DT48" s="16"/>
      <c r="DU48" s="85">
        <v>0</v>
      </c>
      <c r="DV48" s="85">
        <v>0</v>
      </c>
      <c r="DW48" s="85">
        <v>0</v>
      </c>
      <c r="DX48" s="85">
        <v>0</v>
      </c>
      <c r="DY48" s="85">
        <v>0</v>
      </c>
      <c r="DZ48" s="85">
        <v>0</v>
      </c>
      <c r="EA48" s="85">
        <v>0</v>
      </c>
      <c r="EB48" s="85">
        <v>0</v>
      </c>
      <c r="EC48" s="85">
        <v>0</v>
      </c>
      <c r="ED48" s="85">
        <v>0</v>
      </c>
      <c r="EE48" s="16"/>
      <c r="EF48" s="85">
        <v>8.0705714285714283</v>
      </c>
      <c r="EG48" s="85">
        <v>4.5768571428571434</v>
      </c>
      <c r="EH48" s="85">
        <v>12.981333333333334</v>
      </c>
      <c r="EI48" s="85">
        <v>15.841738095238096</v>
      </c>
      <c r="EJ48" s="85">
        <v>19.126071428571429</v>
      </c>
      <c r="EK48" s="85">
        <v>13.378619047619049</v>
      </c>
      <c r="EL48" s="85">
        <v>13.534857142857144</v>
      </c>
      <c r="EM48" s="85">
        <v>12.737190476190476</v>
      </c>
      <c r="EN48" s="85">
        <v>4.9997857142857143</v>
      </c>
      <c r="EO48" s="85">
        <v>4.7093099980793198</v>
      </c>
      <c r="EP48" s="16"/>
      <c r="EQ48" s="85">
        <v>376.55948000000001</v>
      </c>
      <c r="ER48" s="85">
        <v>401.21732400000002</v>
      </c>
      <c r="ES48" s="85">
        <v>425.436217</v>
      </c>
      <c r="ET48" s="85">
        <v>410.79690599999998</v>
      </c>
      <c r="EU48" s="85">
        <v>401.33786400000002</v>
      </c>
      <c r="EV48" s="85">
        <v>399.29966300000001</v>
      </c>
      <c r="EW48" s="85">
        <v>436.28496100000001</v>
      </c>
      <c r="EX48" s="85">
        <v>443.65158600000001</v>
      </c>
      <c r="EY48" s="85">
        <v>445.61452899567507</v>
      </c>
      <c r="EZ48" s="85">
        <v>456.50179702107511</v>
      </c>
      <c r="FA48" s="16"/>
      <c r="FB48" s="85">
        <v>1.6033980000000001</v>
      </c>
      <c r="FC48" s="85">
        <v>2.61212</v>
      </c>
      <c r="FD48" s="85">
        <v>2.3202660000000002</v>
      </c>
      <c r="FE48" s="85">
        <v>2.4447770000000002</v>
      </c>
      <c r="FF48" s="85">
        <v>2.1973289999999999</v>
      </c>
      <c r="FG48" s="85">
        <v>1.6401330000000001</v>
      </c>
      <c r="FH48" s="85">
        <v>1.3107899999999999</v>
      </c>
      <c r="FI48" s="85">
        <v>2.4849459999999999</v>
      </c>
      <c r="FJ48" s="85">
        <v>0.98447799999999996</v>
      </c>
      <c r="FK48" s="85">
        <v>4.27409181294842</v>
      </c>
      <c r="FL48" s="16"/>
      <c r="FM48" s="85">
        <v>3.2270476190476192</v>
      </c>
      <c r="FN48" s="85">
        <v>26.229928571428573</v>
      </c>
      <c r="FO48" s="85">
        <v>8.9459999999999997</v>
      </c>
      <c r="FP48" s="85">
        <v>7.5639285714285718</v>
      </c>
      <c r="FQ48" s="85">
        <v>8.8625714285714281</v>
      </c>
      <c r="FR48" s="85">
        <v>2.2446190476190475</v>
      </c>
      <c r="FS48" s="85">
        <v>2.0586666666666669</v>
      </c>
      <c r="FT48" s="85">
        <v>0.17002380952380952</v>
      </c>
      <c r="FU48" s="85">
        <v>0.28507142857142859</v>
      </c>
      <c r="FV48" s="85">
        <v>0</v>
      </c>
      <c r="FW48" s="16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16"/>
      <c r="GI48" s="85">
        <v>2.1907982782573425</v>
      </c>
      <c r="GJ48" s="85">
        <v>11.971258761857877</v>
      </c>
      <c r="GK48" s="85">
        <v>1.5215335047737284</v>
      </c>
      <c r="GL48" s="85">
        <v>1.0096687490253278</v>
      </c>
      <c r="GM48" s="85">
        <v>4.7511107441756648</v>
      </c>
      <c r="GN48" s="85">
        <v>8.4833232935718019</v>
      </c>
      <c r="GO48" s="85">
        <v>8.0175293217096346</v>
      </c>
      <c r="GP48" s="85">
        <v>174.65222164124111</v>
      </c>
      <c r="GQ48" s="85">
        <v>144.55882128103281</v>
      </c>
      <c r="GR48" s="85">
        <v>158.63478805820992</v>
      </c>
      <c r="GS48" s="16"/>
      <c r="GT48" s="85">
        <v>9.4340000000000011</v>
      </c>
      <c r="GU48" s="85">
        <v>3.7377380952380954</v>
      </c>
      <c r="GV48" s="85">
        <v>9.7860714285714288</v>
      </c>
      <c r="GW48" s="85">
        <v>7.0373333333333337</v>
      </c>
      <c r="GX48" s="85">
        <v>8.2969523809523817</v>
      </c>
      <c r="GY48" s="85">
        <v>7.1575714285714289</v>
      </c>
      <c r="GZ48" s="85">
        <v>7.0308809523809526</v>
      </c>
      <c r="HA48" s="85">
        <v>4.1049761904761901</v>
      </c>
      <c r="HB48" s="85">
        <v>5.2537857142857147</v>
      </c>
      <c r="HC48" s="85">
        <v>4.8830864793780151</v>
      </c>
      <c r="HD48" s="16"/>
      <c r="HE48" s="85">
        <v>0</v>
      </c>
      <c r="HF48" s="85">
        <v>0</v>
      </c>
      <c r="HG48" s="85">
        <v>0</v>
      </c>
      <c r="HH48" s="85">
        <v>0</v>
      </c>
      <c r="HI48" s="85">
        <v>0</v>
      </c>
      <c r="HJ48" s="85">
        <v>0</v>
      </c>
      <c r="HK48" s="85">
        <v>0</v>
      </c>
      <c r="HL48" s="85">
        <v>0</v>
      </c>
      <c r="HM48" s="85">
        <v>0</v>
      </c>
      <c r="HN48" s="85">
        <v>0</v>
      </c>
      <c r="HP48" s="147">
        <v>0</v>
      </c>
      <c r="HQ48" s="147">
        <v>0</v>
      </c>
      <c r="HR48" s="147">
        <v>0</v>
      </c>
      <c r="HS48" s="147">
        <v>0</v>
      </c>
      <c r="HT48" s="147">
        <v>0</v>
      </c>
      <c r="HU48" s="147">
        <v>0</v>
      </c>
      <c r="HV48" s="147">
        <v>0</v>
      </c>
      <c r="HW48" s="147">
        <v>0</v>
      </c>
      <c r="HX48" s="147">
        <v>0</v>
      </c>
      <c r="HY48" s="147">
        <v>0</v>
      </c>
      <c r="IA48" s="147">
        <v>0</v>
      </c>
      <c r="IB48" s="147">
        <v>0</v>
      </c>
      <c r="IC48" s="147">
        <v>0</v>
      </c>
      <c r="ID48" s="147">
        <v>0</v>
      </c>
      <c r="IE48" s="147">
        <v>0</v>
      </c>
      <c r="IF48" s="147">
        <v>0</v>
      </c>
      <c r="IG48" s="147">
        <v>0</v>
      </c>
      <c r="IH48" s="147">
        <v>0</v>
      </c>
      <c r="II48" s="147">
        <v>0</v>
      </c>
      <c r="IJ48" s="147">
        <v>0</v>
      </c>
      <c r="IL48" s="147">
        <v>-13.855379347314278</v>
      </c>
      <c r="IM48" s="147">
        <v>-22.817271951892021</v>
      </c>
      <c r="IN48" s="147">
        <v>-20.473980814478416</v>
      </c>
      <c r="IO48" s="147">
        <v>-25.452547828171163</v>
      </c>
      <c r="IP48" s="147">
        <v>-24.923045716110089</v>
      </c>
      <c r="IQ48" s="147">
        <v>-21.616055828221949</v>
      </c>
      <c r="IR48" s="147">
        <v>-23.185872048326353</v>
      </c>
      <c r="IS48" s="147">
        <v>-22.646766022361749</v>
      </c>
      <c r="IT48" s="147">
        <v>-23.512000073649844</v>
      </c>
      <c r="IU48" s="147">
        <v>-29.880670275812484</v>
      </c>
      <c r="IW48" s="147"/>
      <c r="IX48" s="147"/>
      <c r="IY48" s="147"/>
      <c r="IZ48" s="147"/>
      <c r="JA48" s="147"/>
      <c r="JB48" s="147"/>
      <c r="JC48" s="147"/>
      <c r="JD48" s="147"/>
      <c r="JE48" s="147"/>
      <c r="JF48" s="147"/>
      <c r="JH48" s="147">
        <v>0</v>
      </c>
      <c r="JI48" s="147">
        <v>0</v>
      </c>
      <c r="JJ48" s="147">
        <v>0</v>
      </c>
      <c r="JK48" s="147">
        <v>0</v>
      </c>
      <c r="JL48" s="147">
        <v>0</v>
      </c>
      <c r="JM48" s="147">
        <v>0</v>
      </c>
      <c r="JN48" s="147">
        <v>0</v>
      </c>
      <c r="JO48" s="147">
        <v>0</v>
      </c>
      <c r="JP48" s="147">
        <v>0</v>
      </c>
      <c r="JQ48" s="147">
        <v>0</v>
      </c>
      <c r="JS48" s="147"/>
      <c r="JT48" s="147"/>
      <c r="JU48" s="147"/>
      <c r="JV48" s="147"/>
      <c r="JW48" s="147"/>
      <c r="JX48" s="147"/>
      <c r="JY48" s="147"/>
      <c r="JZ48" s="147"/>
      <c r="KA48" s="147"/>
      <c r="KB48" s="147"/>
      <c r="KD48" s="147"/>
      <c r="KE48" s="147"/>
      <c r="KF48" s="147"/>
      <c r="KG48" s="147"/>
      <c r="KH48" s="147"/>
      <c r="KI48" s="147"/>
      <c r="KJ48" s="147"/>
      <c r="KK48" s="147"/>
      <c r="KL48" s="147"/>
      <c r="KM48" s="147"/>
      <c r="KO48" s="147"/>
      <c r="KP48" s="147"/>
      <c r="KQ48" s="147"/>
      <c r="KR48" s="147"/>
      <c r="KS48" s="147"/>
      <c r="KT48" s="147"/>
      <c r="KU48" s="147"/>
      <c r="KV48" s="147"/>
      <c r="KW48" s="147"/>
      <c r="KX48" s="147"/>
      <c r="KZ48" s="147"/>
      <c r="LA48" s="147"/>
      <c r="LB48" s="147"/>
      <c r="LC48" s="147"/>
      <c r="LD48" s="147"/>
      <c r="LE48" s="147"/>
      <c r="LF48" s="147"/>
      <c r="LG48" s="147"/>
      <c r="LH48" s="147"/>
      <c r="LI48" s="147"/>
      <c r="LK48" s="147"/>
      <c r="LL48" s="147"/>
      <c r="LM48" s="147"/>
      <c r="LN48" s="147"/>
      <c r="LO48" s="147"/>
      <c r="LP48" s="147"/>
      <c r="LQ48" s="147"/>
      <c r="LR48" s="147"/>
      <c r="LS48" s="147"/>
      <c r="LT48" s="147"/>
    </row>
    <row r="49" spans="1:332" x14ac:dyDescent="0.25">
      <c r="A49" s="16">
        <v>47</v>
      </c>
      <c r="B49" s="62" t="s">
        <v>90</v>
      </c>
      <c r="C49" s="16">
        <f t="shared" si="30"/>
        <v>47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16"/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16"/>
      <c r="Z49" s="84">
        <v>44.824416225619998</v>
      </c>
      <c r="AA49" s="84">
        <v>10.2839850507</v>
      </c>
      <c r="AB49" s="84">
        <v>31.886780927109999</v>
      </c>
      <c r="AC49" s="84">
        <v>26.447368251020002</v>
      </c>
      <c r="AD49" s="84">
        <v>46.45810817449</v>
      </c>
      <c r="AE49" s="84">
        <v>45.441222251840003</v>
      </c>
      <c r="AF49" s="84">
        <v>0</v>
      </c>
      <c r="AG49" s="84">
        <v>0</v>
      </c>
      <c r="AH49" s="84">
        <v>0</v>
      </c>
      <c r="AI49" s="84">
        <v>0</v>
      </c>
      <c r="AJ49" s="16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16"/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16"/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16"/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16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16"/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16"/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16"/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16"/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16"/>
      <c r="EF49" s="84">
        <v>8.0119047619047618E-2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3.9285714285714288E-3</v>
      </c>
      <c r="EO49" s="84">
        <v>2.6949270479679536E-3</v>
      </c>
      <c r="EP49" s="16"/>
      <c r="EQ49" s="84">
        <v>16.746727</v>
      </c>
      <c r="ER49" s="84">
        <v>17.228850000000001</v>
      </c>
      <c r="ES49" s="84">
        <v>17.412158999999999</v>
      </c>
      <c r="ET49" s="84">
        <v>16.810507000000001</v>
      </c>
      <c r="EU49" s="84">
        <v>16.978968999999999</v>
      </c>
      <c r="EV49" s="84">
        <v>15.313174000000002</v>
      </c>
      <c r="EW49" s="84">
        <v>13.784198</v>
      </c>
      <c r="EX49" s="84">
        <v>0</v>
      </c>
      <c r="EY49" s="84">
        <v>0</v>
      </c>
      <c r="EZ49" s="84">
        <v>0</v>
      </c>
      <c r="FA49" s="16"/>
      <c r="FB49" s="84">
        <v>2.7355999999999998E-2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16"/>
      <c r="FM49" s="84">
        <v>7.3169523809523813</v>
      </c>
      <c r="FN49" s="84">
        <v>5.8123333333333331</v>
      </c>
      <c r="FO49" s="84">
        <v>8.3872380952380947</v>
      </c>
      <c r="FP49" s="84">
        <v>7.0848571428571434</v>
      </c>
      <c r="FQ49" s="84">
        <v>3.5164761904761908</v>
      </c>
      <c r="FR49" s="84">
        <v>2.6333333333333334E-2</v>
      </c>
      <c r="FS49" s="84">
        <v>0</v>
      </c>
      <c r="FT49" s="84">
        <v>0</v>
      </c>
      <c r="FU49" s="84">
        <v>3.2047619047619047E-2</v>
      </c>
      <c r="FV49" s="84">
        <v>0</v>
      </c>
      <c r="FW49" s="16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16"/>
      <c r="GI49" s="84">
        <v>0.23328940300622059</v>
      </c>
      <c r="GJ49" s="84">
        <v>9.649892620418532E-2</v>
      </c>
      <c r="GK49" s="84">
        <v>9.4124038450757785E-2</v>
      </c>
      <c r="GL49" s="84">
        <v>9.2263879588094594E-2</v>
      </c>
      <c r="GM49" s="84">
        <v>8.1948916470203317E-2</v>
      </c>
      <c r="GN49" s="84">
        <v>6.5982128205206617E-2</v>
      </c>
      <c r="GO49" s="84">
        <v>0</v>
      </c>
      <c r="GP49" s="84">
        <v>0</v>
      </c>
      <c r="GQ49" s="84">
        <v>7.2714374390352041E-2</v>
      </c>
      <c r="GR49" s="84">
        <v>7.9794711024752274E-2</v>
      </c>
      <c r="GS49" s="16"/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1.2795476190476192</v>
      </c>
      <c r="HC49" s="84">
        <v>0</v>
      </c>
      <c r="HD49" s="16"/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P49" s="137">
        <v>0</v>
      </c>
      <c r="HQ49" s="137">
        <v>0</v>
      </c>
      <c r="HR49" s="137">
        <v>0</v>
      </c>
      <c r="HS49" s="137">
        <v>0</v>
      </c>
      <c r="HT49" s="137">
        <v>0</v>
      </c>
      <c r="HU49" s="137">
        <v>0</v>
      </c>
      <c r="HV49" s="137">
        <v>0</v>
      </c>
      <c r="HW49" s="137">
        <v>0</v>
      </c>
      <c r="HX49" s="137">
        <v>0</v>
      </c>
      <c r="HY49" s="137">
        <v>0</v>
      </c>
      <c r="IA49" s="137">
        <v>0</v>
      </c>
      <c r="IB49" s="137">
        <v>0</v>
      </c>
      <c r="IC49" s="137">
        <v>0</v>
      </c>
      <c r="ID49" s="137">
        <v>0</v>
      </c>
      <c r="IE49" s="137">
        <v>0</v>
      </c>
      <c r="IF49" s="137">
        <v>0</v>
      </c>
      <c r="IG49" s="137">
        <v>0</v>
      </c>
      <c r="IH49" s="137">
        <v>0</v>
      </c>
      <c r="II49" s="137">
        <v>0</v>
      </c>
      <c r="IJ49" s="137">
        <v>0</v>
      </c>
      <c r="IL49" s="137">
        <v>0</v>
      </c>
      <c r="IM49" s="137">
        <v>0</v>
      </c>
      <c r="IN49" s="137">
        <v>0</v>
      </c>
      <c r="IO49" s="137">
        <v>0</v>
      </c>
      <c r="IP49" s="137">
        <v>0</v>
      </c>
      <c r="IQ49" s="137">
        <v>0</v>
      </c>
      <c r="IR49" s="137">
        <v>0</v>
      </c>
      <c r="IS49" s="137">
        <v>0</v>
      </c>
      <c r="IT49" s="137">
        <v>0</v>
      </c>
      <c r="IU49" s="137">
        <v>0</v>
      </c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H49" s="137">
        <v>0</v>
      </c>
      <c r="JI49" s="137">
        <v>0</v>
      </c>
      <c r="JJ49" s="137">
        <v>0</v>
      </c>
      <c r="JK49" s="137">
        <v>0</v>
      </c>
      <c r="JL49" s="137">
        <v>0</v>
      </c>
      <c r="JM49" s="137">
        <v>0</v>
      </c>
      <c r="JN49" s="137">
        <v>0</v>
      </c>
      <c r="JO49" s="137">
        <v>0</v>
      </c>
      <c r="JP49" s="137">
        <v>0</v>
      </c>
      <c r="JQ49" s="137">
        <v>0</v>
      </c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</row>
    <row r="50" spans="1:332" x14ac:dyDescent="0.25">
      <c r="A50" s="16">
        <v>48</v>
      </c>
      <c r="B50" s="63" t="s">
        <v>91</v>
      </c>
      <c r="C50" s="16">
        <f t="shared" si="30"/>
        <v>48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16"/>
      <c r="O50" s="85">
        <v>295.62499999999994</v>
      </c>
      <c r="P50" s="85">
        <v>249.45700000000002</v>
      </c>
      <c r="Q50" s="85">
        <v>260.24200000000002</v>
      </c>
      <c r="R50" s="85">
        <v>325.75900000000001</v>
      </c>
      <c r="S50" s="85">
        <v>292.495</v>
      </c>
      <c r="T50" s="85">
        <v>253.38299999999998</v>
      </c>
      <c r="U50" s="85">
        <v>326.387</v>
      </c>
      <c r="V50" s="85">
        <v>285.79300000000001</v>
      </c>
      <c r="W50" s="85">
        <v>326.11700000000002</v>
      </c>
      <c r="X50" s="85">
        <v>330.14328901796648</v>
      </c>
      <c r="Y50" s="16"/>
      <c r="Z50" s="85">
        <v>1863.58437644676</v>
      </c>
      <c r="AA50" s="85">
        <v>1407.1699887127099</v>
      </c>
      <c r="AB50" s="85">
        <v>1921.2757280015501</v>
      </c>
      <c r="AC50" s="85">
        <v>1834.06332526295</v>
      </c>
      <c r="AD50" s="85">
        <v>2036.0218488697099</v>
      </c>
      <c r="AE50" s="85">
        <v>1524.9710757385601</v>
      </c>
      <c r="AF50" s="85">
        <v>2486.6651838616999</v>
      </c>
      <c r="AG50" s="85">
        <v>3835.1792714379098</v>
      </c>
      <c r="AH50" s="85">
        <v>1999.4560895240024</v>
      </c>
      <c r="AI50" s="85">
        <v>3363.9454425491672</v>
      </c>
      <c r="AJ50" s="16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16"/>
      <c r="AV50" s="85">
        <v>0</v>
      </c>
      <c r="AW50" s="85">
        <v>0</v>
      </c>
      <c r="AX50" s="85">
        <v>0</v>
      </c>
      <c r="AY50" s="85">
        <v>0</v>
      </c>
      <c r="AZ50" s="85">
        <v>0</v>
      </c>
      <c r="BA50" s="85">
        <v>0</v>
      </c>
      <c r="BB50" s="85">
        <v>0</v>
      </c>
      <c r="BC50" s="85">
        <v>0</v>
      </c>
      <c r="BD50" s="85">
        <v>0</v>
      </c>
      <c r="BE50" s="85">
        <v>0</v>
      </c>
      <c r="BF50" s="16"/>
      <c r="BG50" s="85">
        <v>66.013119047619043</v>
      </c>
      <c r="BH50" s="85">
        <v>50.726452380952388</v>
      </c>
      <c r="BI50" s="85">
        <v>15.339880952380954</v>
      </c>
      <c r="BJ50" s="85">
        <v>35.384880952380954</v>
      </c>
      <c r="BK50" s="85">
        <v>39.800666666666672</v>
      </c>
      <c r="BL50" s="85">
        <v>28.442142857142859</v>
      </c>
      <c r="BM50" s="85">
        <v>1.8752142857142857</v>
      </c>
      <c r="BN50" s="85">
        <v>1.3879999999999999</v>
      </c>
      <c r="BO50" s="85">
        <v>2.1782142857142857</v>
      </c>
      <c r="BP50" s="85">
        <v>1.4220320857350031</v>
      </c>
      <c r="BQ50" s="16"/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0.53040252904734064</v>
      </c>
      <c r="BX50" s="85">
        <v>0</v>
      </c>
      <c r="BY50" s="85">
        <v>0</v>
      </c>
      <c r="BZ50" s="85">
        <v>0</v>
      </c>
      <c r="CA50" s="85">
        <v>0</v>
      </c>
      <c r="CB50" s="16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16"/>
      <c r="CN50" s="85">
        <v>0</v>
      </c>
      <c r="CO50" s="85">
        <v>0</v>
      </c>
      <c r="CP50" s="85">
        <v>0</v>
      </c>
      <c r="CQ50" s="85">
        <v>0</v>
      </c>
      <c r="CR50" s="85">
        <v>0</v>
      </c>
      <c r="CS50" s="85">
        <v>0</v>
      </c>
      <c r="CT50" s="85">
        <v>0</v>
      </c>
      <c r="CU50" s="85">
        <v>0</v>
      </c>
      <c r="CV50" s="85">
        <v>0</v>
      </c>
      <c r="CW50" s="85">
        <v>0</v>
      </c>
      <c r="CX50" s="16"/>
      <c r="CY50" s="85">
        <v>0</v>
      </c>
      <c r="CZ50" s="85">
        <v>0</v>
      </c>
      <c r="DA50" s="85">
        <v>0</v>
      </c>
      <c r="DB50" s="85">
        <v>0</v>
      </c>
      <c r="DC50" s="85">
        <v>0</v>
      </c>
      <c r="DD50" s="85">
        <v>0</v>
      </c>
      <c r="DE50" s="85">
        <v>0</v>
      </c>
      <c r="DF50" s="85">
        <v>0</v>
      </c>
      <c r="DG50" s="85">
        <v>0</v>
      </c>
      <c r="DH50" s="85">
        <v>0</v>
      </c>
      <c r="DI50" s="16"/>
      <c r="DJ50" s="85">
        <v>1.284</v>
      </c>
      <c r="DK50" s="85">
        <v>5.931</v>
      </c>
      <c r="DL50" s="85">
        <v>0.158</v>
      </c>
      <c r="DM50" s="85">
        <v>0.84</v>
      </c>
      <c r="DN50" s="85">
        <v>1.2310000000000001</v>
      </c>
      <c r="DO50" s="85">
        <v>0</v>
      </c>
      <c r="DP50" s="85">
        <v>0</v>
      </c>
      <c r="DQ50" s="85">
        <v>0</v>
      </c>
      <c r="DR50" s="85">
        <v>0</v>
      </c>
      <c r="DS50" s="85">
        <v>0</v>
      </c>
      <c r="DT50" s="16"/>
      <c r="DU50" s="85">
        <v>0</v>
      </c>
      <c r="DV50" s="85">
        <v>0</v>
      </c>
      <c r="DW50" s="85">
        <v>2.9489999999999998</v>
      </c>
      <c r="DX50" s="85">
        <v>0.61299999999999999</v>
      </c>
      <c r="DY50" s="85">
        <v>0</v>
      </c>
      <c r="DZ50" s="85">
        <v>8.9999999999999993E-3</v>
      </c>
      <c r="EA50" s="85">
        <v>0.13800000000000001</v>
      </c>
      <c r="EB50" s="85">
        <v>0.10100000000000001</v>
      </c>
      <c r="EC50" s="85">
        <v>0</v>
      </c>
      <c r="ED50" s="85">
        <v>0</v>
      </c>
      <c r="EE50" s="16"/>
      <c r="EF50" s="85">
        <v>31.688071428571433</v>
      </c>
      <c r="EG50" s="85">
        <v>22.354690476190477</v>
      </c>
      <c r="EH50" s="85">
        <v>28.344595238095238</v>
      </c>
      <c r="EI50" s="85">
        <v>14.20154761904762</v>
      </c>
      <c r="EJ50" s="85">
        <v>6.2635714285714288</v>
      </c>
      <c r="EK50" s="85">
        <v>6.2798333333333334</v>
      </c>
      <c r="EL50" s="85">
        <v>4.5911428571428576</v>
      </c>
      <c r="EM50" s="85">
        <v>2.4605714285714289</v>
      </c>
      <c r="EN50" s="85">
        <v>2.910309523809524</v>
      </c>
      <c r="EO50" s="85">
        <v>2.1593329011399982</v>
      </c>
      <c r="EP50" s="16"/>
      <c r="EQ50" s="85">
        <v>711.96934899999997</v>
      </c>
      <c r="ER50" s="85">
        <v>752.84419100000002</v>
      </c>
      <c r="ES50" s="85">
        <v>683.79101000000003</v>
      </c>
      <c r="ET50" s="85">
        <v>598.09091999999998</v>
      </c>
      <c r="EU50" s="85">
        <v>617.22681399999999</v>
      </c>
      <c r="EV50" s="85">
        <v>615.23461599999996</v>
      </c>
      <c r="EW50" s="85">
        <v>556.63384900000005</v>
      </c>
      <c r="EX50" s="85">
        <v>594.15471500000001</v>
      </c>
      <c r="EY50" s="85">
        <v>570.73516186533425</v>
      </c>
      <c r="EZ50" s="85">
        <v>559.15930470221542</v>
      </c>
      <c r="FA50" s="16"/>
      <c r="FB50" s="85">
        <v>218.511966</v>
      </c>
      <c r="FC50" s="85">
        <v>177.922505</v>
      </c>
      <c r="FD50" s="85">
        <v>169.024553</v>
      </c>
      <c r="FE50" s="85">
        <v>151.00964200000001</v>
      </c>
      <c r="FF50" s="85">
        <v>185.44842600000001</v>
      </c>
      <c r="FG50" s="85">
        <v>133.45809600000001</v>
      </c>
      <c r="FH50" s="85">
        <v>128.53912600000001</v>
      </c>
      <c r="FI50" s="85">
        <v>133.41709599999999</v>
      </c>
      <c r="FJ50" s="85">
        <v>129.645689</v>
      </c>
      <c r="FK50" s="85">
        <v>143.43255609061572</v>
      </c>
      <c r="FL50" s="16"/>
      <c r="FM50" s="85">
        <v>32.154357142857144</v>
      </c>
      <c r="FN50" s="85">
        <v>3.2664999999999997</v>
      </c>
      <c r="FO50" s="85">
        <v>36.997047619047621</v>
      </c>
      <c r="FP50" s="85">
        <v>21.453309523809526</v>
      </c>
      <c r="FQ50" s="85">
        <v>8.1445238095238093</v>
      </c>
      <c r="FR50" s="85">
        <v>8.8798809523809528</v>
      </c>
      <c r="FS50" s="85">
        <v>3.7680952380952379</v>
      </c>
      <c r="FT50" s="85">
        <v>3.3622857142857145</v>
      </c>
      <c r="FU50" s="85">
        <v>4.0157619047619049</v>
      </c>
      <c r="FV50" s="85">
        <v>0</v>
      </c>
      <c r="FW50" s="16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16"/>
      <c r="GI50" s="85">
        <v>19.847089845163438</v>
      </c>
      <c r="GJ50" s="85">
        <v>14.264009034766115</v>
      </c>
      <c r="GK50" s="85">
        <v>8.2433628002882493</v>
      </c>
      <c r="GL50" s="85">
        <v>10.680593905406081</v>
      </c>
      <c r="GM50" s="85">
        <v>43.150803333812398</v>
      </c>
      <c r="GN50" s="85">
        <v>51.838219180735074</v>
      </c>
      <c r="GO50" s="85">
        <v>4.6957595512787194</v>
      </c>
      <c r="GP50" s="85">
        <v>4.3189066546801094</v>
      </c>
      <c r="GQ50" s="85">
        <v>2.591124850805067</v>
      </c>
      <c r="GR50" s="85">
        <v>2.8434275950599108</v>
      </c>
      <c r="GS50" s="16"/>
      <c r="GT50" s="85">
        <v>2.9770476190476187</v>
      </c>
      <c r="GU50" s="85">
        <v>2.2693809523809523</v>
      </c>
      <c r="GV50" s="85">
        <v>23.020071428571427</v>
      </c>
      <c r="GW50" s="85">
        <v>5.0802142857142858</v>
      </c>
      <c r="GX50" s="85">
        <v>3.820904761904762</v>
      </c>
      <c r="GY50" s="85">
        <v>2.6988571428571433</v>
      </c>
      <c r="GZ50" s="85">
        <v>4.5383571428571425</v>
      </c>
      <c r="HA50" s="85">
        <v>3.816071428571429</v>
      </c>
      <c r="HB50" s="85">
        <v>3.1512619047619048</v>
      </c>
      <c r="HC50" s="85">
        <v>3.1737436072329506</v>
      </c>
      <c r="HD50" s="16"/>
      <c r="HE50" s="85">
        <v>0.3538095238095238</v>
      </c>
      <c r="HF50" s="85">
        <v>0.33630952380952384</v>
      </c>
      <c r="HG50" s="85">
        <v>0</v>
      </c>
      <c r="HH50" s="85">
        <v>1.4976190476190476E-2</v>
      </c>
      <c r="HI50" s="85">
        <v>2.7857142857142858E-2</v>
      </c>
      <c r="HJ50" s="85">
        <v>0</v>
      </c>
      <c r="HK50" s="85">
        <v>0</v>
      </c>
      <c r="HL50" s="85">
        <v>0</v>
      </c>
      <c r="HM50" s="85">
        <v>4.7619047619047616E-2</v>
      </c>
      <c r="HN50" s="85">
        <v>3.7060144091794534E-2</v>
      </c>
      <c r="HP50" s="147">
        <v>0</v>
      </c>
      <c r="HQ50" s="147">
        <v>0</v>
      </c>
      <c r="HR50" s="147">
        <v>0</v>
      </c>
      <c r="HS50" s="147">
        <v>0</v>
      </c>
      <c r="HT50" s="147">
        <v>0</v>
      </c>
      <c r="HU50" s="147">
        <v>0</v>
      </c>
      <c r="HV50" s="147">
        <v>0</v>
      </c>
      <c r="HW50" s="147">
        <v>0</v>
      </c>
      <c r="HX50" s="147">
        <v>0</v>
      </c>
      <c r="HY50" s="147">
        <v>0</v>
      </c>
      <c r="IA50" s="147">
        <v>-62.437741721318226</v>
      </c>
      <c r="IB50" s="147">
        <v>-52.524074299014671</v>
      </c>
      <c r="IC50" s="147">
        <v>-52.199479574123494</v>
      </c>
      <c r="ID50" s="147">
        <v>-55.917309317842921</v>
      </c>
      <c r="IE50" s="147">
        <v>-66.359551780608626</v>
      </c>
      <c r="IF50" s="147">
        <v>-46.860152240710477</v>
      </c>
      <c r="IG50" s="147">
        <v>-42.873553537979049</v>
      </c>
      <c r="IH50" s="147">
        <v>-38.033704747320279</v>
      </c>
      <c r="II50" s="147">
        <v>-46.610647161143596</v>
      </c>
      <c r="IJ50" s="147">
        <v>-37.270616197473288</v>
      </c>
      <c r="IL50" s="147">
        <v>0</v>
      </c>
      <c r="IM50" s="147">
        <v>0</v>
      </c>
      <c r="IN50" s="147">
        <v>0</v>
      </c>
      <c r="IO50" s="147">
        <v>0</v>
      </c>
      <c r="IP50" s="147">
        <v>0</v>
      </c>
      <c r="IQ50" s="147">
        <v>0</v>
      </c>
      <c r="IR50" s="147">
        <v>0</v>
      </c>
      <c r="IS50" s="147">
        <v>0</v>
      </c>
      <c r="IT50" s="147">
        <v>0</v>
      </c>
      <c r="IU50" s="147">
        <v>0</v>
      </c>
      <c r="IW50" s="147"/>
      <c r="IX50" s="147"/>
      <c r="IY50" s="147"/>
      <c r="IZ50" s="147"/>
      <c r="JA50" s="147"/>
      <c r="JB50" s="147"/>
      <c r="JC50" s="147"/>
      <c r="JD50" s="147"/>
      <c r="JE50" s="147"/>
      <c r="JF50" s="147"/>
      <c r="JH50" s="147">
        <v>0</v>
      </c>
      <c r="JI50" s="147">
        <v>0</v>
      </c>
      <c r="JJ50" s="147">
        <v>0</v>
      </c>
      <c r="JK50" s="147">
        <v>0</v>
      </c>
      <c r="JL50" s="147">
        <v>0</v>
      </c>
      <c r="JM50" s="147">
        <v>0</v>
      </c>
      <c r="JN50" s="147">
        <v>0</v>
      </c>
      <c r="JO50" s="147">
        <v>0</v>
      </c>
      <c r="JP50" s="147">
        <v>0</v>
      </c>
      <c r="JQ50" s="147">
        <v>0</v>
      </c>
      <c r="JS50" s="147"/>
      <c r="JT50" s="147"/>
      <c r="JU50" s="147"/>
      <c r="JV50" s="147"/>
      <c r="JW50" s="147"/>
      <c r="JX50" s="147"/>
      <c r="JY50" s="147"/>
      <c r="JZ50" s="147"/>
      <c r="KA50" s="147"/>
      <c r="KB50" s="147"/>
      <c r="KD50" s="147"/>
      <c r="KE50" s="147"/>
      <c r="KF50" s="147"/>
      <c r="KG50" s="147"/>
      <c r="KH50" s="147"/>
      <c r="KI50" s="147"/>
      <c r="KJ50" s="147"/>
      <c r="KK50" s="147"/>
      <c r="KL50" s="147"/>
      <c r="KM50" s="147"/>
      <c r="KO50" s="147"/>
      <c r="KP50" s="147"/>
      <c r="KQ50" s="147"/>
      <c r="KR50" s="147"/>
      <c r="KS50" s="147"/>
      <c r="KT50" s="147"/>
      <c r="KU50" s="147"/>
      <c r="KV50" s="147"/>
      <c r="KW50" s="147"/>
      <c r="KX50" s="147"/>
      <c r="KZ50" s="147"/>
      <c r="LA50" s="147"/>
      <c r="LB50" s="147"/>
      <c r="LC50" s="147"/>
      <c r="LD50" s="147"/>
      <c r="LE50" s="147"/>
      <c r="LF50" s="147"/>
      <c r="LG50" s="147"/>
      <c r="LH50" s="147"/>
      <c r="LI50" s="147"/>
      <c r="LK50" s="147"/>
      <c r="LL50" s="147"/>
      <c r="LM50" s="147"/>
      <c r="LN50" s="147"/>
      <c r="LO50" s="147"/>
      <c r="LP50" s="147"/>
      <c r="LQ50" s="147"/>
      <c r="LR50" s="147"/>
      <c r="LS50" s="147"/>
      <c r="LT50" s="147"/>
    </row>
    <row r="51" spans="1:332" x14ac:dyDescent="0.25">
      <c r="A51" s="16">
        <v>49</v>
      </c>
      <c r="B51" s="62" t="s">
        <v>92</v>
      </c>
      <c r="C51" s="16">
        <f t="shared" si="30"/>
        <v>49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16"/>
      <c r="O51" s="84">
        <v>56.720999999999997</v>
      </c>
      <c r="P51" s="84">
        <v>17.945</v>
      </c>
      <c r="Q51" s="84">
        <v>38.670999999999999</v>
      </c>
      <c r="R51" s="84">
        <v>34.384</v>
      </c>
      <c r="S51" s="84">
        <v>35.738</v>
      </c>
      <c r="T51" s="84">
        <v>34.644000000000005</v>
      </c>
      <c r="U51" s="84">
        <v>25.102</v>
      </c>
      <c r="V51" s="84">
        <v>5.47</v>
      </c>
      <c r="W51" s="84">
        <v>19.038999999999998</v>
      </c>
      <c r="X51" s="84">
        <v>16.610460230534454</v>
      </c>
      <c r="Y51" s="16"/>
      <c r="Z51" s="84">
        <v>1408.3042959131101</v>
      </c>
      <c r="AA51" s="84">
        <v>225.9022936428</v>
      </c>
      <c r="AB51" s="84">
        <v>1238.0523424724502</v>
      </c>
      <c r="AC51" s="84">
        <v>1437.0296016378099</v>
      </c>
      <c r="AD51" s="84">
        <v>1560.0234283698001</v>
      </c>
      <c r="AE51" s="84">
        <v>1767.5010698628398</v>
      </c>
      <c r="AF51" s="84">
        <v>336.88418852098999</v>
      </c>
      <c r="AG51" s="84">
        <v>383.71045213023001</v>
      </c>
      <c r="AH51" s="84">
        <v>1053.6216310025684</v>
      </c>
      <c r="AI51" s="84">
        <v>1772.644921962795</v>
      </c>
      <c r="AJ51" s="16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16"/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16"/>
      <c r="BG51" s="84">
        <v>14.772285714285713</v>
      </c>
      <c r="BH51" s="84">
        <v>0.31761904761904763</v>
      </c>
      <c r="BI51" s="84">
        <v>26.238785714285719</v>
      </c>
      <c r="BJ51" s="84">
        <v>27.346452380952382</v>
      </c>
      <c r="BK51" s="84">
        <v>25.730690476190478</v>
      </c>
      <c r="BL51" s="84">
        <v>9.7180238095238103</v>
      </c>
      <c r="BM51" s="84">
        <v>0.21307142857142858</v>
      </c>
      <c r="BN51" s="84">
        <v>0</v>
      </c>
      <c r="BO51" s="84">
        <v>0</v>
      </c>
      <c r="BP51" s="84">
        <v>0</v>
      </c>
      <c r="BQ51" s="16"/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16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16"/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16"/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16"/>
      <c r="DJ51" s="84">
        <v>1.042</v>
      </c>
      <c r="DK51" s="84">
        <v>0</v>
      </c>
      <c r="DL51" s="84">
        <v>1.3009999999999999</v>
      </c>
      <c r="DM51" s="84">
        <v>0</v>
      </c>
      <c r="DN51" s="84">
        <v>2.012</v>
      </c>
      <c r="DO51" s="84">
        <v>0.14000000000000001</v>
      </c>
      <c r="DP51" s="84">
        <v>5.0000000000000001E-3</v>
      </c>
      <c r="DQ51" s="84">
        <v>16.571999999999999</v>
      </c>
      <c r="DR51" s="84">
        <v>1.3129999999999999</v>
      </c>
      <c r="DS51" s="84">
        <v>1.3514947157601802</v>
      </c>
      <c r="DT51" s="16"/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16"/>
      <c r="EF51" s="84">
        <v>13.566785714285714</v>
      </c>
      <c r="EG51" s="84">
        <v>0.57778571428571435</v>
      </c>
      <c r="EH51" s="84">
        <v>4.9612857142857143</v>
      </c>
      <c r="EI51" s="84">
        <v>3.5861666666666667</v>
      </c>
      <c r="EJ51" s="84">
        <v>3.331547619047619</v>
      </c>
      <c r="EK51" s="84">
        <v>2.753166666666667</v>
      </c>
      <c r="EL51" s="84">
        <v>3.7218095238095237</v>
      </c>
      <c r="EM51" s="84">
        <v>1.5979761904761904</v>
      </c>
      <c r="EN51" s="84">
        <v>1.236952380952381</v>
      </c>
      <c r="EO51" s="84">
        <v>0.91693274610418862</v>
      </c>
      <c r="EP51" s="16"/>
      <c r="EQ51" s="84">
        <v>370.10173300000002</v>
      </c>
      <c r="ER51" s="84">
        <v>367.82461999999998</v>
      </c>
      <c r="ES51" s="84">
        <v>315.94981999999999</v>
      </c>
      <c r="ET51" s="84">
        <v>287.092782</v>
      </c>
      <c r="EU51" s="84">
        <v>307.91622899999999</v>
      </c>
      <c r="EV51" s="84">
        <v>304.20710200000002</v>
      </c>
      <c r="EW51" s="84">
        <v>275.62277599999999</v>
      </c>
      <c r="EX51" s="84">
        <v>237.84308000000001</v>
      </c>
      <c r="EY51" s="84">
        <v>212.15336927333024</v>
      </c>
      <c r="EZ51" s="84">
        <v>193.00794720714836</v>
      </c>
      <c r="FA51" s="16"/>
      <c r="FB51" s="84">
        <v>6.0518000000000002E-2</v>
      </c>
      <c r="FC51" s="84">
        <v>0</v>
      </c>
      <c r="FD51" s="84">
        <v>2.4639999999999999E-2</v>
      </c>
      <c r="FE51" s="84">
        <v>3.1681000000000001E-2</v>
      </c>
      <c r="FF51" s="84">
        <v>1.6589210000000001</v>
      </c>
      <c r="FG51" s="84">
        <v>3.168E-2</v>
      </c>
      <c r="FH51" s="84">
        <v>1.2671999999999999E-2</v>
      </c>
      <c r="FI51" s="84">
        <v>1.6451E-2</v>
      </c>
      <c r="FJ51" s="84">
        <v>1.584E-2</v>
      </c>
      <c r="FK51" s="84">
        <v>7.046165143469672E-3</v>
      </c>
      <c r="FL51" s="16"/>
      <c r="FM51" s="84">
        <v>11.903904761904762</v>
      </c>
      <c r="FN51" s="84">
        <v>0</v>
      </c>
      <c r="FO51" s="84">
        <v>0.77835714285714286</v>
      </c>
      <c r="FP51" s="84">
        <v>4.2140000000000004</v>
      </c>
      <c r="FQ51" s="84">
        <v>0.88361904761904764</v>
      </c>
      <c r="FR51" s="84">
        <v>1.3059285714285713</v>
      </c>
      <c r="FS51" s="84">
        <v>0.33471428571428569</v>
      </c>
      <c r="FT51" s="84">
        <v>0.28007142857142858</v>
      </c>
      <c r="FU51" s="84">
        <v>7.4476190476190474E-2</v>
      </c>
      <c r="FV51" s="84">
        <v>0</v>
      </c>
      <c r="FW51" s="16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16"/>
      <c r="GI51" s="84">
        <v>1.4111878617754172</v>
      </c>
      <c r="GJ51" s="84">
        <v>9.9424217127935102E-2</v>
      </c>
      <c r="GK51" s="84">
        <v>1.1579973071015262</v>
      </c>
      <c r="GL51" s="84">
        <v>4.2886293839867333</v>
      </c>
      <c r="GM51" s="84">
        <v>1.6783066744538524</v>
      </c>
      <c r="GN51" s="84">
        <v>1.5680221873633549</v>
      </c>
      <c r="GO51" s="84">
        <v>0.87884097323511701</v>
      </c>
      <c r="GP51" s="84">
        <v>1.0148415195612268</v>
      </c>
      <c r="GQ51" s="84">
        <v>0.22908493434403665</v>
      </c>
      <c r="GR51" s="84">
        <v>0.25139136916692179</v>
      </c>
      <c r="GS51" s="16"/>
      <c r="GT51" s="84">
        <v>1.2588333333333332</v>
      </c>
      <c r="GU51" s="84">
        <v>2.5404761904761906E-2</v>
      </c>
      <c r="GV51" s="84">
        <v>2.3627857142857143</v>
      </c>
      <c r="GW51" s="84">
        <v>2.3813333333333331</v>
      </c>
      <c r="GX51" s="84">
        <v>2.2688809523809521</v>
      </c>
      <c r="GY51" s="84">
        <v>4.0807142857142855</v>
      </c>
      <c r="GZ51" s="84">
        <v>1.376452380952381</v>
      </c>
      <c r="HA51" s="84">
        <v>1.4077857142857142</v>
      </c>
      <c r="HB51" s="84">
        <v>1.1108571428571428</v>
      </c>
      <c r="HC51" s="84">
        <v>1.0936275926144523</v>
      </c>
      <c r="HD51" s="16"/>
      <c r="HE51" s="84">
        <v>0</v>
      </c>
      <c r="HF51" s="84">
        <v>0</v>
      </c>
      <c r="HG51" s="84">
        <v>1.9047619047619048E-4</v>
      </c>
      <c r="HH51" s="84">
        <v>0</v>
      </c>
      <c r="HI51" s="84">
        <v>9.5238095238095247E-2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P51" s="137">
        <v>0</v>
      </c>
      <c r="HQ51" s="137">
        <v>0</v>
      </c>
      <c r="HR51" s="137">
        <v>0</v>
      </c>
      <c r="HS51" s="137">
        <v>0</v>
      </c>
      <c r="HT51" s="137">
        <v>0</v>
      </c>
      <c r="HU51" s="137">
        <v>0</v>
      </c>
      <c r="HV51" s="137">
        <v>0</v>
      </c>
      <c r="HW51" s="137">
        <v>0</v>
      </c>
      <c r="HX51" s="137">
        <v>0</v>
      </c>
      <c r="HY51" s="137">
        <v>0</v>
      </c>
      <c r="IA51" s="137">
        <v>0</v>
      </c>
      <c r="IB51" s="137">
        <v>0</v>
      </c>
      <c r="IC51" s="137">
        <v>0</v>
      </c>
      <c r="ID51" s="137">
        <v>0</v>
      </c>
      <c r="IE51" s="137">
        <v>0</v>
      </c>
      <c r="IF51" s="137">
        <v>0</v>
      </c>
      <c r="IG51" s="137">
        <v>0</v>
      </c>
      <c r="IH51" s="137">
        <v>0</v>
      </c>
      <c r="II51" s="137">
        <v>0</v>
      </c>
      <c r="IJ51" s="137">
        <v>0</v>
      </c>
      <c r="IL51" s="137">
        <v>0</v>
      </c>
      <c r="IM51" s="137">
        <v>0</v>
      </c>
      <c r="IN51" s="137">
        <v>0</v>
      </c>
      <c r="IO51" s="137">
        <v>0</v>
      </c>
      <c r="IP51" s="137">
        <v>0</v>
      </c>
      <c r="IQ51" s="137">
        <v>0</v>
      </c>
      <c r="IR51" s="137">
        <v>0</v>
      </c>
      <c r="IS51" s="137">
        <v>0</v>
      </c>
      <c r="IT51" s="137">
        <v>0</v>
      </c>
      <c r="IU51" s="137">
        <v>0</v>
      </c>
      <c r="IW51" s="137"/>
      <c r="IX51" s="137"/>
      <c r="IY51" s="137"/>
      <c r="IZ51" s="137"/>
      <c r="JA51" s="137"/>
      <c r="JB51" s="137"/>
      <c r="JC51" s="137"/>
      <c r="JD51" s="137"/>
      <c r="JE51" s="137"/>
      <c r="JF51" s="137"/>
      <c r="JH51" s="137">
        <v>0</v>
      </c>
      <c r="JI51" s="137">
        <v>0</v>
      </c>
      <c r="JJ51" s="137">
        <v>0</v>
      </c>
      <c r="JK51" s="137">
        <v>0</v>
      </c>
      <c r="JL51" s="137">
        <v>0</v>
      </c>
      <c r="JM51" s="137">
        <v>0</v>
      </c>
      <c r="JN51" s="137">
        <v>0</v>
      </c>
      <c r="JO51" s="137">
        <v>0</v>
      </c>
      <c r="JP51" s="137">
        <v>0</v>
      </c>
      <c r="JQ51" s="137">
        <v>0</v>
      </c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</row>
    <row r="52" spans="1:332" x14ac:dyDescent="0.25">
      <c r="A52" s="16">
        <v>50</v>
      </c>
      <c r="B52" s="63" t="s">
        <v>93</v>
      </c>
      <c r="C52" s="16">
        <f t="shared" si="30"/>
        <v>50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  <c r="M52" s="85">
        <v>0</v>
      </c>
      <c r="N52" s="16"/>
      <c r="O52" s="85">
        <v>5.6039999999999992</v>
      </c>
      <c r="P52" s="85">
        <v>2.38</v>
      </c>
      <c r="Q52" s="85">
        <v>6.49</v>
      </c>
      <c r="R52" s="85">
        <v>6.5869999999999997</v>
      </c>
      <c r="S52" s="85">
        <v>8.5220000000000002</v>
      </c>
      <c r="T52" s="85">
        <v>6.8719999999999999</v>
      </c>
      <c r="U52" s="85">
        <v>2.891</v>
      </c>
      <c r="V52" s="85">
        <v>2.0790000000000002</v>
      </c>
      <c r="W52" s="85">
        <v>1.994</v>
      </c>
      <c r="X52" s="85">
        <v>1.7523809865020794</v>
      </c>
      <c r="Y52" s="16"/>
      <c r="Z52" s="85">
        <v>204.23095199191999</v>
      </c>
      <c r="AA52" s="85">
        <v>56.446827269319996</v>
      </c>
      <c r="AB52" s="85">
        <v>133.42281381770999</v>
      </c>
      <c r="AC52" s="85">
        <v>118.86190439798001</v>
      </c>
      <c r="AD52" s="85">
        <v>129.04474823379999</v>
      </c>
      <c r="AE52" s="85">
        <v>141.88749301401998</v>
      </c>
      <c r="AF52" s="85">
        <v>363.95291839065999</v>
      </c>
      <c r="AG52" s="85">
        <v>403.00328012726999</v>
      </c>
      <c r="AH52" s="85">
        <v>45.288388437537897</v>
      </c>
      <c r="AI52" s="85">
        <v>76.194555450887862</v>
      </c>
      <c r="AJ52" s="16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16"/>
      <c r="AV52" s="85">
        <v>0</v>
      </c>
      <c r="AW52" s="85">
        <v>0</v>
      </c>
      <c r="AX52" s="85">
        <v>0</v>
      </c>
      <c r="AY52" s="85">
        <v>0</v>
      </c>
      <c r="AZ52" s="85">
        <v>0</v>
      </c>
      <c r="BA52" s="85">
        <v>0</v>
      </c>
      <c r="BB52" s="85">
        <v>0</v>
      </c>
      <c r="BC52" s="85">
        <v>0</v>
      </c>
      <c r="BD52" s="85">
        <v>0</v>
      </c>
      <c r="BE52" s="85">
        <v>0</v>
      </c>
      <c r="BF52" s="16"/>
      <c r="BG52" s="85">
        <v>9.1809761904761906</v>
      </c>
      <c r="BH52" s="85">
        <v>0</v>
      </c>
      <c r="BI52" s="85">
        <v>7.0280952380952382</v>
      </c>
      <c r="BJ52" s="85">
        <v>2.1595714285714287</v>
      </c>
      <c r="BK52" s="85">
        <v>0.37438095238095237</v>
      </c>
      <c r="BL52" s="85">
        <v>0</v>
      </c>
      <c r="BM52" s="85">
        <v>0</v>
      </c>
      <c r="BN52" s="85">
        <v>0</v>
      </c>
      <c r="BO52" s="85">
        <v>0</v>
      </c>
      <c r="BP52" s="85">
        <v>0</v>
      </c>
      <c r="BQ52" s="16"/>
      <c r="BR52" s="85">
        <v>0</v>
      </c>
      <c r="BS52" s="85">
        <v>0</v>
      </c>
      <c r="BT52" s="85">
        <v>82.971683400550361</v>
      </c>
      <c r="BU52" s="85">
        <v>77.606227965096338</v>
      </c>
      <c r="BV52" s="85">
        <v>44.361445266989094</v>
      </c>
      <c r="BW52" s="85">
        <v>119.84603889322943</v>
      </c>
      <c r="BX52" s="85">
        <v>7.4909999999999997</v>
      </c>
      <c r="BY52" s="85">
        <v>8.4339999999999993</v>
      </c>
      <c r="BZ52" s="85">
        <v>8.5</v>
      </c>
      <c r="CA52" s="85">
        <v>0</v>
      </c>
      <c r="CB52" s="16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16"/>
      <c r="CN52" s="85">
        <v>0</v>
      </c>
      <c r="CO52" s="85">
        <v>0</v>
      </c>
      <c r="CP52" s="85">
        <v>0</v>
      </c>
      <c r="CQ52" s="85">
        <v>0</v>
      </c>
      <c r="CR52" s="85">
        <v>0</v>
      </c>
      <c r="CS52" s="85">
        <v>0</v>
      </c>
      <c r="CT52" s="85">
        <v>0</v>
      </c>
      <c r="CU52" s="85">
        <v>0</v>
      </c>
      <c r="CV52" s="85">
        <v>0</v>
      </c>
      <c r="CW52" s="85">
        <v>0</v>
      </c>
      <c r="CX52" s="16"/>
      <c r="CY52" s="85">
        <v>0</v>
      </c>
      <c r="CZ52" s="85">
        <v>0</v>
      </c>
      <c r="DA52" s="85">
        <v>0</v>
      </c>
      <c r="DB52" s="85">
        <v>0</v>
      </c>
      <c r="DC52" s="85">
        <v>0</v>
      </c>
      <c r="DD52" s="85">
        <v>0</v>
      </c>
      <c r="DE52" s="85">
        <v>0</v>
      </c>
      <c r="DF52" s="85">
        <v>0</v>
      </c>
      <c r="DG52" s="85">
        <v>0</v>
      </c>
      <c r="DH52" s="85">
        <v>0</v>
      </c>
      <c r="DI52" s="16"/>
      <c r="DJ52" s="85">
        <v>0</v>
      </c>
      <c r="DK52" s="85">
        <v>0</v>
      </c>
      <c r="DL52" s="85">
        <v>0</v>
      </c>
      <c r="DM52" s="85">
        <v>0</v>
      </c>
      <c r="DN52" s="85">
        <v>0</v>
      </c>
      <c r="DO52" s="85">
        <v>0</v>
      </c>
      <c r="DP52" s="85">
        <v>0</v>
      </c>
      <c r="DQ52" s="85">
        <v>0</v>
      </c>
      <c r="DR52" s="85">
        <v>0</v>
      </c>
      <c r="DS52" s="85">
        <v>0</v>
      </c>
      <c r="DT52" s="16"/>
      <c r="DU52" s="85">
        <v>2.1999999999999999E-2</v>
      </c>
      <c r="DV52" s="85">
        <v>7.0000000000000001E-3</v>
      </c>
      <c r="DW52" s="85">
        <v>0.56799999999999995</v>
      </c>
      <c r="DX52" s="85">
        <v>8.0000000000000002E-3</v>
      </c>
      <c r="DY52" s="85">
        <v>0.217</v>
      </c>
      <c r="DZ52" s="85">
        <v>0</v>
      </c>
      <c r="EA52" s="85">
        <v>0</v>
      </c>
      <c r="EB52" s="85">
        <v>0</v>
      </c>
      <c r="EC52" s="85">
        <v>0</v>
      </c>
      <c r="ED52" s="85">
        <v>0</v>
      </c>
      <c r="EE52" s="16"/>
      <c r="EF52" s="85">
        <v>1.6452142857142857</v>
      </c>
      <c r="EG52" s="85">
        <v>0.60378571428571437</v>
      </c>
      <c r="EH52" s="85">
        <v>1.3275714285714286</v>
      </c>
      <c r="EI52" s="85">
        <v>1.3097619047619049</v>
      </c>
      <c r="EJ52" s="85">
        <v>1.3142380952380952</v>
      </c>
      <c r="EK52" s="85">
        <v>1.0782380952380952</v>
      </c>
      <c r="EL52" s="85">
        <v>1.0415476190476189</v>
      </c>
      <c r="EM52" s="85">
        <v>1.2645714285714287</v>
      </c>
      <c r="EN52" s="85">
        <v>0.98071428571428565</v>
      </c>
      <c r="EO52" s="85">
        <v>0.91930051891919906</v>
      </c>
      <c r="EP52" s="16"/>
      <c r="EQ52" s="85">
        <v>86.365088999999998</v>
      </c>
      <c r="ER52" s="85">
        <v>86.536372999999998</v>
      </c>
      <c r="ES52" s="85">
        <v>82.796402999999998</v>
      </c>
      <c r="ET52" s="85">
        <v>81.788955000000001</v>
      </c>
      <c r="EU52" s="85">
        <v>87.067542000000003</v>
      </c>
      <c r="EV52" s="85">
        <v>92.688827000000003</v>
      </c>
      <c r="EW52" s="85">
        <v>88.239058</v>
      </c>
      <c r="EX52" s="85">
        <v>88.831254000000001</v>
      </c>
      <c r="EY52" s="85">
        <v>86.891508160620802</v>
      </c>
      <c r="EZ52" s="85">
        <v>86.687149580248644</v>
      </c>
      <c r="FA52" s="16"/>
      <c r="FB52" s="85">
        <v>0.53659000000000001</v>
      </c>
      <c r="FC52" s="85">
        <v>0.37476700000000002</v>
      </c>
      <c r="FD52" s="85">
        <v>0.283329</v>
      </c>
      <c r="FE52" s="85">
        <v>6.1426000000000001E-2</v>
      </c>
      <c r="FF52" s="85">
        <v>0.116174</v>
      </c>
      <c r="FG52" s="85">
        <v>4.3590999999999998E-2</v>
      </c>
      <c r="FH52" s="85">
        <v>6.3075999999999993E-2</v>
      </c>
      <c r="FI52" s="85">
        <v>3.4466999999999998E-2</v>
      </c>
      <c r="FJ52" s="85">
        <v>7.8870999999999997E-2</v>
      </c>
      <c r="FK52" s="85">
        <v>2.8084587901040018E-2</v>
      </c>
      <c r="FL52" s="16"/>
      <c r="FM52" s="85">
        <v>0.83138095238095233</v>
      </c>
      <c r="FN52" s="85">
        <v>3.5738095238095242E-2</v>
      </c>
      <c r="FO52" s="85">
        <v>2.9506190476190479</v>
      </c>
      <c r="FP52" s="85">
        <v>2.0034761904761904</v>
      </c>
      <c r="FQ52" s="85">
        <v>6.0714285714285714E-2</v>
      </c>
      <c r="FR52" s="85">
        <v>0.32266666666666666</v>
      </c>
      <c r="FS52" s="85">
        <v>0.39207142857142857</v>
      </c>
      <c r="FT52" s="85">
        <v>7.0952380952380954E-3</v>
      </c>
      <c r="FU52" s="85">
        <v>5.4523809523809525E-3</v>
      </c>
      <c r="FV52" s="85">
        <v>0</v>
      </c>
      <c r="FW52" s="16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16"/>
      <c r="GI52" s="85">
        <v>0.30253827595380289</v>
      </c>
      <c r="GJ52" s="85">
        <v>7.5155514377244298E-2</v>
      </c>
      <c r="GK52" s="85">
        <v>0.82864216557146642</v>
      </c>
      <c r="GL52" s="85">
        <v>0.84906823878120363</v>
      </c>
      <c r="GM52" s="85">
        <v>1.1913731437907897</v>
      </c>
      <c r="GN52" s="85">
        <v>1.0991092642026952</v>
      </c>
      <c r="GO52" s="85">
        <v>0.73863595824682327</v>
      </c>
      <c r="GP52" s="85">
        <v>0.51309297023032341</v>
      </c>
      <c r="GQ52" s="85">
        <v>0.56072322976580358</v>
      </c>
      <c r="GR52" s="85">
        <v>0.61532191480924958</v>
      </c>
      <c r="GS52" s="16"/>
      <c r="GT52" s="85">
        <v>0.51895238095238094</v>
      </c>
      <c r="GU52" s="85">
        <v>6.2071428571428576E-2</v>
      </c>
      <c r="GV52" s="85">
        <v>0.24230952380952381</v>
      </c>
      <c r="GW52" s="85">
        <v>0.31504761904761902</v>
      </c>
      <c r="GX52" s="85">
        <v>0.43704761904761907</v>
      </c>
      <c r="GY52" s="85">
        <v>0.23549999999999999</v>
      </c>
      <c r="GZ52" s="85">
        <v>0.18561904761904763</v>
      </c>
      <c r="HA52" s="85">
        <v>0.19040476190476191</v>
      </c>
      <c r="HB52" s="85">
        <v>0.49628571428571433</v>
      </c>
      <c r="HC52" s="85">
        <v>0.49352289777787101</v>
      </c>
      <c r="HD52" s="16"/>
      <c r="HE52" s="85">
        <v>0</v>
      </c>
      <c r="HF52" s="85">
        <v>0</v>
      </c>
      <c r="HG52" s="85">
        <v>0</v>
      </c>
      <c r="HH52" s="85">
        <v>0</v>
      </c>
      <c r="HI52" s="85">
        <v>5.8571428571428576E-3</v>
      </c>
      <c r="HJ52" s="85">
        <v>0</v>
      </c>
      <c r="HK52" s="85">
        <v>0</v>
      </c>
      <c r="HL52" s="85">
        <v>0</v>
      </c>
      <c r="HM52" s="85">
        <v>0</v>
      </c>
      <c r="HN52" s="85">
        <v>0</v>
      </c>
      <c r="HP52" s="147">
        <v>0</v>
      </c>
      <c r="HQ52" s="147">
        <v>0</v>
      </c>
      <c r="HR52" s="147">
        <v>0</v>
      </c>
      <c r="HS52" s="147">
        <v>0</v>
      </c>
      <c r="HT52" s="147">
        <v>0</v>
      </c>
      <c r="HU52" s="147">
        <v>0</v>
      </c>
      <c r="HV52" s="147">
        <v>0</v>
      </c>
      <c r="HW52" s="147">
        <v>0</v>
      </c>
      <c r="HX52" s="147">
        <v>0</v>
      </c>
      <c r="HY52" s="147">
        <v>0</v>
      </c>
      <c r="IA52" s="147">
        <v>0</v>
      </c>
      <c r="IB52" s="147">
        <v>0</v>
      </c>
      <c r="IC52" s="147">
        <v>0</v>
      </c>
      <c r="ID52" s="147">
        <v>0</v>
      </c>
      <c r="IE52" s="147">
        <v>0</v>
      </c>
      <c r="IF52" s="147">
        <v>0</v>
      </c>
      <c r="IG52" s="147">
        <v>0</v>
      </c>
      <c r="IH52" s="147">
        <v>0</v>
      </c>
      <c r="II52" s="147">
        <v>0</v>
      </c>
      <c r="IJ52" s="147">
        <v>0</v>
      </c>
      <c r="IL52" s="147">
        <v>0</v>
      </c>
      <c r="IM52" s="147">
        <v>0</v>
      </c>
      <c r="IN52" s="147">
        <v>0</v>
      </c>
      <c r="IO52" s="147">
        <v>0</v>
      </c>
      <c r="IP52" s="147">
        <v>0</v>
      </c>
      <c r="IQ52" s="147">
        <v>0</v>
      </c>
      <c r="IR52" s="147">
        <v>0</v>
      </c>
      <c r="IS52" s="147">
        <v>0</v>
      </c>
      <c r="IT52" s="147">
        <v>0</v>
      </c>
      <c r="IU52" s="147">
        <v>0</v>
      </c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H52" s="147">
        <v>0</v>
      </c>
      <c r="JI52" s="147">
        <v>0</v>
      </c>
      <c r="JJ52" s="147">
        <v>0</v>
      </c>
      <c r="JK52" s="147">
        <v>0</v>
      </c>
      <c r="JL52" s="147">
        <v>0</v>
      </c>
      <c r="JM52" s="147">
        <v>0</v>
      </c>
      <c r="JN52" s="147">
        <v>0</v>
      </c>
      <c r="JO52" s="147">
        <v>0</v>
      </c>
      <c r="JP52" s="147">
        <v>0</v>
      </c>
      <c r="JQ52" s="147">
        <v>0</v>
      </c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</row>
    <row r="53" spans="1:332" x14ac:dyDescent="0.25">
      <c r="A53" s="16">
        <v>51</v>
      </c>
      <c r="B53" s="62" t="s">
        <v>94</v>
      </c>
      <c r="C53" s="16">
        <f t="shared" si="30"/>
        <v>51</v>
      </c>
      <c r="D53" s="84">
        <v>0</v>
      </c>
      <c r="E53" s="84">
        <v>2.71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16"/>
      <c r="O53" s="84">
        <v>3.4710000000000001</v>
      </c>
      <c r="P53" s="84">
        <v>3.2719999999999998</v>
      </c>
      <c r="Q53" s="84">
        <v>9.8230000000000004</v>
      </c>
      <c r="R53" s="84">
        <v>0.63500000000000001</v>
      </c>
      <c r="S53" s="84">
        <v>0.70499999999999996</v>
      </c>
      <c r="T53" s="84">
        <v>0.25900000000000001</v>
      </c>
      <c r="U53" s="84">
        <v>0.28800000000000003</v>
      </c>
      <c r="V53" s="84">
        <v>0.29699999999999999</v>
      </c>
      <c r="W53" s="84">
        <v>0.308</v>
      </c>
      <c r="X53" s="84">
        <v>0.22754260688405059</v>
      </c>
      <c r="Y53" s="16"/>
      <c r="Z53" s="84">
        <v>348.48873034166996</v>
      </c>
      <c r="AA53" s="84">
        <v>104.98645272295001</v>
      </c>
      <c r="AB53" s="84">
        <v>384.59328356556</v>
      </c>
      <c r="AC53" s="84">
        <v>372.35653852254001</v>
      </c>
      <c r="AD53" s="84">
        <v>479.18666422217996</v>
      </c>
      <c r="AE53" s="84">
        <v>407.71612878278</v>
      </c>
      <c r="AF53" s="84">
        <v>489.58076041394003</v>
      </c>
      <c r="AG53" s="84">
        <v>402.52776809571998</v>
      </c>
      <c r="AH53" s="84">
        <v>17.341695572536256</v>
      </c>
      <c r="AI53" s="84">
        <v>29.176193512304739</v>
      </c>
      <c r="AJ53" s="16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16"/>
      <c r="AV53" s="84">
        <v>0.72</v>
      </c>
      <c r="AW53" s="84">
        <v>0</v>
      </c>
      <c r="AX53" s="84">
        <v>1.0469999999999999</v>
      </c>
      <c r="AY53" s="84">
        <v>2.7040000000000002</v>
      </c>
      <c r="AZ53" s="84">
        <v>2.2370000000000001</v>
      </c>
      <c r="BA53" s="84">
        <v>2.94</v>
      </c>
      <c r="BB53" s="84">
        <v>1.65</v>
      </c>
      <c r="BC53" s="84">
        <v>1.9829999999999999</v>
      </c>
      <c r="BD53" s="84">
        <v>2.0739999999999998</v>
      </c>
      <c r="BE53" s="84">
        <v>2.3672454146963111</v>
      </c>
      <c r="BF53" s="16"/>
      <c r="BG53" s="84">
        <v>9.2020238095238103</v>
      </c>
      <c r="BH53" s="84">
        <v>9.4791190476190472</v>
      </c>
      <c r="BI53" s="84">
        <v>2.6666666666666666E-3</v>
      </c>
      <c r="BJ53" s="84">
        <v>0</v>
      </c>
      <c r="BK53" s="84">
        <v>1.5958571428571429</v>
      </c>
      <c r="BL53" s="84">
        <v>1.6281428571428571</v>
      </c>
      <c r="BM53" s="84">
        <v>0</v>
      </c>
      <c r="BN53" s="84">
        <v>0</v>
      </c>
      <c r="BO53" s="84">
        <v>0</v>
      </c>
      <c r="BP53" s="84">
        <v>0</v>
      </c>
      <c r="BQ53" s="16"/>
      <c r="BR53" s="84">
        <v>369.25204580139263</v>
      </c>
      <c r="BS53" s="84">
        <v>111.21922819308769</v>
      </c>
      <c r="BT53" s="84">
        <v>109.20279886277</v>
      </c>
      <c r="BU53" s="84">
        <v>0</v>
      </c>
      <c r="BV53" s="84">
        <v>17.884851451513391</v>
      </c>
      <c r="BW53" s="84">
        <v>18.428410662294677</v>
      </c>
      <c r="BX53" s="84">
        <v>1.0089999999999999</v>
      </c>
      <c r="BY53" s="84">
        <v>1.0609999999999999</v>
      </c>
      <c r="BZ53" s="84">
        <v>0</v>
      </c>
      <c r="CA53" s="84">
        <v>0</v>
      </c>
      <c r="CB53" s="16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16"/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16"/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16"/>
      <c r="DJ53" s="84">
        <v>0</v>
      </c>
      <c r="DK53" s="84">
        <v>0</v>
      </c>
      <c r="DL53" s="84">
        <v>0.77500000000000002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0.09</v>
      </c>
      <c r="DS53" s="84">
        <v>0</v>
      </c>
      <c r="DT53" s="16"/>
      <c r="DU53" s="84">
        <v>0</v>
      </c>
      <c r="DV53" s="84">
        <v>0</v>
      </c>
      <c r="DW53" s="84">
        <v>0</v>
      </c>
      <c r="DX53" s="84">
        <v>1.68</v>
      </c>
      <c r="DY53" s="84">
        <v>1.0110000000000001</v>
      </c>
      <c r="DZ53" s="84">
        <v>0.90899999999999992</v>
      </c>
      <c r="EA53" s="84">
        <v>1.079</v>
      </c>
      <c r="EB53" s="84">
        <v>1.1319999999999999</v>
      </c>
      <c r="EC53" s="84">
        <v>0</v>
      </c>
      <c r="ED53" s="84">
        <v>0</v>
      </c>
      <c r="EE53" s="16"/>
      <c r="EF53" s="84">
        <v>4.4984047619047622</v>
      </c>
      <c r="EG53" s="84">
        <v>3.4051904761904761</v>
      </c>
      <c r="EH53" s="84">
        <v>4.3391428571428579</v>
      </c>
      <c r="EI53" s="84">
        <v>3.9337380952380956</v>
      </c>
      <c r="EJ53" s="84">
        <v>4.3540000000000001</v>
      </c>
      <c r="EK53" s="84">
        <v>4.5413571428571426</v>
      </c>
      <c r="EL53" s="84">
        <v>3.8009047619047625</v>
      </c>
      <c r="EM53" s="84">
        <v>5.0171666666666663</v>
      </c>
      <c r="EN53" s="84">
        <v>5.3223333333333338</v>
      </c>
      <c r="EO53" s="84">
        <v>5.4354125539289635</v>
      </c>
      <c r="EP53" s="16"/>
      <c r="EQ53" s="84">
        <v>61.265127000000007</v>
      </c>
      <c r="ER53" s="84">
        <v>68.257345000000001</v>
      </c>
      <c r="ES53" s="84">
        <v>53.240730999999997</v>
      </c>
      <c r="ET53" s="84">
        <v>49.546588999999997</v>
      </c>
      <c r="EU53" s="84">
        <v>48.011735000000009</v>
      </c>
      <c r="EV53" s="84">
        <v>54.013204999999999</v>
      </c>
      <c r="EW53" s="84">
        <v>58.015540000000001</v>
      </c>
      <c r="EX53" s="84">
        <v>59.393852000000003</v>
      </c>
      <c r="EY53" s="84">
        <v>61.932369404942364</v>
      </c>
      <c r="EZ53" s="84">
        <v>65.865765543608134</v>
      </c>
      <c r="FA53" s="16"/>
      <c r="FB53" s="84">
        <v>11.026638</v>
      </c>
      <c r="FC53" s="84">
        <v>16.082298999999999</v>
      </c>
      <c r="FD53" s="84">
        <v>15.701351000000001</v>
      </c>
      <c r="FE53" s="84">
        <v>21.533097000000001</v>
      </c>
      <c r="FF53" s="84">
        <v>26.763093000000001</v>
      </c>
      <c r="FG53" s="84">
        <v>26.074203000000001</v>
      </c>
      <c r="FH53" s="84">
        <v>27.003982000000001</v>
      </c>
      <c r="FI53" s="84">
        <v>22.867785000000001</v>
      </c>
      <c r="FJ53" s="84">
        <v>19.475017999999999</v>
      </c>
      <c r="FK53" s="84">
        <v>27.103766809316564</v>
      </c>
      <c r="FL53" s="16"/>
      <c r="FM53" s="84">
        <v>0</v>
      </c>
      <c r="FN53" s="84">
        <v>0</v>
      </c>
      <c r="FO53" s="84">
        <v>15.489380952380953</v>
      </c>
      <c r="FP53" s="84">
        <v>13.797571428571429</v>
      </c>
      <c r="FQ53" s="84">
        <v>16.827928571428572</v>
      </c>
      <c r="FR53" s="84">
        <v>13.841095238095237</v>
      </c>
      <c r="FS53" s="84">
        <v>17.113547619047619</v>
      </c>
      <c r="FT53" s="84">
        <v>17.097380952380952</v>
      </c>
      <c r="FU53" s="84">
        <v>18.35911904761905</v>
      </c>
      <c r="FV53" s="84">
        <v>0</v>
      </c>
      <c r="FW53" s="16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16"/>
      <c r="GI53" s="84">
        <v>2.1753869894883189</v>
      </c>
      <c r="GJ53" s="84">
        <v>0</v>
      </c>
      <c r="GK53" s="84">
        <v>0.11923363493388536</v>
      </c>
      <c r="GL53" s="84">
        <v>1.9296625518933361</v>
      </c>
      <c r="GM53" s="84">
        <v>4.1310000315972193</v>
      </c>
      <c r="GN53" s="84">
        <v>6.2096027006448899</v>
      </c>
      <c r="GO53" s="84">
        <v>6.5671761973052662</v>
      </c>
      <c r="GP53" s="84">
        <v>6.271991919266048</v>
      </c>
      <c r="GQ53" s="84">
        <v>7.2535289506971266</v>
      </c>
      <c r="GR53" s="84">
        <v>7.9598188306402857</v>
      </c>
      <c r="GS53" s="16"/>
      <c r="GT53" s="84">
        <v>0.69638095238095243</v>
      </c>
      <c r="GU53" s="84">
        <v>0.23964285714285716</v>
      </c>
      <c r="GV53" s="84">
        <v>0.50342857142857156</v>
      </c>
      <c r="GW53" s="84">
        <v>1.0073571428571428</v>
      </c>
      <c r="GX53" s="84">
        <v>1.4926666666666668</v>
      </c>
      <c r="GY53" s="84">
        <v>1.6720238095238098</v>
      </c>
      <c r="GZ53" s="84">
        <v>1.3372857142857142</v>
      </c>
      <c r="HA53" s="84">
        <v>1.2533809523809523</v>
      </c>
      <c r="HB53" s="84">
        <v>0.93171428571428561</v>
      </c>
      <c r="HC53" s="84">
        <v>0.9662449526205461</v>
      </c>
      <c r="HD53" s="16"/>
      <c r="HE53" s="84">
        <v>1.3833333333333333E-2</v>
      </c>
      <c r="HF53" s="84">
        <v>0</v>
      </c>
      <c r="HG53" s="84">
        <v>0.16495238095238096</v>
      </c>
      <c r="HH53" s="84">
        <v>2.2857142857142857E-2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P53" s="137">
        <v>0</v>
      </c>
      <c r="HQ53" s="137">
        <v>0</v>
      </c>
      <c r="HR53" s="137">
        <v>0</v>
      </c>
      <c r="HS53" s="137">
        <v>0</v>
      </c>
      <c r="HT53" s="137">
        <v>0</v>
      </c>
      <c r="HU53" s="137">
        <v>0</v>
      </c>
      <c r="HV53" s="137">
        <v>0</v>
      </c>
      <c r="HW53" s="137">
        <v>0</v>
      </c>
      <c r="HX53" s="137">
        <v>0</v>
      </c>
      <c r="HY53" s="137">
        <v>0</v>
      </c>
      <c r="IA53" s="137">
        <v>0</v>
      </c>
      <c r="IB53" s="137">
        <v>0</v>
      </c>
      <c r="IC53" s="137">
        <v>0</v>
      </c>
      <c r="ID53" s="137">
        <v>0</v>
      </c>
      <c r="IE53" s="137">
        <v>0</v>
      </c>
      <c r="IF53" s="137">
        <v>0</v>
      </c>
      <c r="IG53" s="137">
        <v>0</v>
      </c>
      <c r="IH53" s="137">
        <v>0</v>
      </c>
      <c r="II53" s="137">
        <v>0</v>
      </c>
      <c r="IJ53" s="137">
        <v>0</v>
      </c>
      <c r="IL53" s="137">
        <v>0</v>
      </c>
      <c r="IM53" s="137">
        <v>0</v>
      </c>
      <c r="IN53" s="137">
        <v>0</v>
      </c>
      <c r="IO53" s="137">
        <v>0</v>
      </c>
      <c r="IP53" s="137">
        <v>0</v>
      </c>
      <c r="IQ53" s="137">
        <v>0</v>
      </c>
      <c r="IR53" s="137">
        <v>0</v>
      </c>
      <c r="IS53" s="137">
        <v>0</v>
      </c>
      <c r="IT53" s="137">
        <v>0</v>
      </c>
      <c r="IU53" s="137">
        <v>0</v>
      </c>
      <c r="IW53" s="137"/>
      <c r="IX53" s="137"/>
      <c r="IY53" s="137"/>
      <c r="IZ53" s="137"/>
      <c r="JA53" s="137"/>
      <c r="JB53" s="137"/>
      <c r="JC53" s="137"/>
      <c r="JD53" s="137"/>
      <c r="JE53" s="137"/>
      <c r="JF53" s="137"/>
      <c r="JH53" s="137">
        <v>0</v>
      </c>
      <c r="JI53" s="137">
        <v>0</v>
      </c>
      <c r="JJ53" s="137">
        <v>0</v>
      </c>
      <c r="JK53" s="137">
        <v>0</v>
      </c>
      <c r="JL53" s="137">
        <v>0</v>
      </c>
      <c r="JM53" s="137">
        <v>0</v>
      </c>
      <c r="JN53" s="137">
        <v>0</v>
      </c>
      <c r="JO53" s="137">
        <v>0</v>
      </c>
      <c r="JP53" s="137">
        <v>0</v>
      </c>
      <c r="JQ53" s="137">
        <v>0</v>
      </c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</row>
    <row r="54" spans="1:332" x14ac:dyDescent="0.25">
      <c r="A54" s="16">
        <v>52</v>
      </c>
      <c r="B54" s="63" t="s">
        <v>95</v>
      </c>
      <c r="C54" s="16">
        <f t="shared" si="30"/>
        <v>52</v>
      </c>
      <c r="D54" s="85">
        <v>0</v>
      </c>
      <c r="E54" s="85">
        <v>0</v>
      </c>
      <c r="F54" s="85">
        <v>0</v>
      </c>
      <c r="G54" s="85">
        <v>0</v>
      </c>
      <c r="H54" s="85">
        <v>5.21</v>
      </c>
      <c r="I54" s="85">
        <v>0.74199999999999999</v>
      </c>
      <c r="J54" s="85">
        <v>0</v>
      </c>
      <c r="K54" s="85">
        <v>0</v>
      </c>
      <c r="L54" s="85">
        <v>0</v>
      </c>
      <c r="M54" s="85">
        <v>0</v>
      </c>
      <c r="N54" s="16"/>
      <c r="O54" s="85">
        <v>104.1726</v>
      </c>
      <c r="P54" s="85">
        <v>127.764</v>
      </c>
      <c r="Q54" s="85">
        <v>609.95000000000005</v>
      </c>
      <c r="R54" s="85">
        <v>548.601</v>
      </c>
      <c r="S54" s="85">
        <v>521.30499999999995</v>
      </c>
      <c r="T54" s="85">
        <v>513.14</v>
      </c>
      <c r="U54" s="85">
        <v>489.41500000000002</v>
      </c>
      <c r="V54" s="85">
        <v>443.62299999999999</v>
      </c>
      <c r="W54" s="85">
        <v>450.733</v>
      </c>
      <c r="X54" s="85">
        <v>541.30256771433142</v>
      </c>
      <c r="Y54" s="16"/>
      <c r="Z54" s="85">
        <v>3044.1562312589899</v>
      </c>
      <c r="AA54" s="85">
        <v>3650.5735997464099</v>
      </c>
      <c r="AB54" s="85">
        <v>6394.9491064639196</v>
      </c>
      <c r="AC54" s="85">
        <v>5395.8701823853798</v>
      </c>
      <c r="AD54" s="85">
        <v>5809.5857791957797</v>
      </c>
      <c r="AE54" s="85">
        <v>6378.9735619933299</v>
      </c>
      <c r="AF54" s="85">
        <v>8328.9901341743807</v>
      </c>
      <c r="AG54" s="85">
        <v>8981.69698328704</v>
      </c>
      <c r="AH54" s="85">
        <v>9455.7185858847806</v>
      </c>
      <c r="AI54" s="85">
        <v>15908.587145110554</v>
      </c>
      <c r="AJ54" s="16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16"/>
      <c r="AV54" s="85">
        <v>0</v>
      </c>
      <c r="AW54" s="85">
        <v>0</v>
      </c>
      <c r="AX54" s="85">
        <v>0</v>
      </c>
      <c r="AY54" s="85">
        <v>0</v>
      </c>
      <c r="AZ54" s="85">
        <v>0.03</v>
      </c>
      <c r="BA54" s="85">
        <v>0.93799999999999994</v>
      </c>
      <c r="BB54" s="85">
        <v>0.20499999999999999</v>
      </c>
      <c r="BC54" s="85">
        <v>0.15</v>
      </c>
      <c r="BD54" s="85">
        <v>0</v>
      </c>
      <c r="BE54" s="85">
        <v>0</v>
      </c>
      <c r="BF54" s="16"/>
      <c r="BG54" s="85">
        <v>89.573785714285719</v>
      </c>
      <c r="BH54" s="85">
        <v>52.049166666666665</v>
      </c>
      <c r="BI54" s="85">
        <v>107.56435714285715</v>
      </c>
      <c r="BJ54" s="85">
        <v>71.371904761904759</v>
      </c>
      <c r="BK54" s="85">
        <v>126.67416666666666</v>
      </c>
      <c r="BL54" s="85">
        <v>155.84426190476191</v>
      </c>
      <c r="BM54" s="85">
        <v>127.14795238095238</v>
      </c>
      <c r="BN54" s="85">
        <v>61.362285714285711</v>
      </c>
      <c r="BO54" s="85">
        <v>50.800642857142854</v>
      </c>
      <c r="BP54" s="85">
        <v>47.323868938733462</v>
      </c>
      <c r="BQ54" s="16"/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6.4596697645806112</v>
      </c>
      <c r="BX54" s="85">
        <v>2.6360000000000001</v>
      </c>
      <c r="BY54" s="85">
        <v>0.09</v>
      </c>
      <c r="BZ54" s="85">
        <v>0</v>
      </c>
      <c r="CA54" s="85">
        <v>0</v>
      </c>
      <c r="CB54" s="16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16"/>
      <c r="CN54" s="85">
        <v>0</v>
      </c>
      <c r="CO54" s="85">
        <v>0</v>
      </c>
      <c r="CP54" s="85">
        <v>0</v>
      </c>
      <c r="CQ54" s="85">
        <v>0</v>
      </c>
      <c r="CR54" s="85">
        <v>0</v>
      </c>
      <c r="CS54" s="85">
        <v>0</v>
      </c>
      <c r="CT54" s="85">
        <v>0</v>
      </c>
      <c r="CU54" s="85">
        <v>0</v>
      </c>
      <c r="CV54" s="85">
        <v>0</v>
      </c>
      <c r="CW54" s="85">
        <v>0</v>
      </c>
      <c r="CX54" s="16"/>
      <c r="CY54" s="85">
        <v>0</v>
      </c>
      <c r="CZ54" s="85">
        <v>0</v>
      </c>
      <c r="DA54" s="85">
        <v>0</v>
      </c>
      <c r="DB54" s="85">
        <v>0</v>
      </c>
      <c r="DC54" s="85">
        <v>0</v>
      </c>
      <c r="DD54" s="85">
        <v>0</v>
      </c>
      <c r="DE54" s="85">
        <v>0</v>
      </c>
      <c r="DF54" s="85">
        <v>0</v>
      </c>
      <c r="DG54" s="85">
        <v>0</v>
      </c>
      <c r="DH54" s="85">
        <v>0</v>
      </c>
      <c r="DI54" s="16"/>
      <c r="DJ54" s="85">
        <v>0</v>
      </c>
      <c r="DK54" s="85">
        <v>0</v>
      </c>
      <c r="DL54" s="85">
        <v>0</v>
      </c>
      <c r="DM54" s="85">
        <v>11.291</v>
      </c>
      <c r="DN54" s="85">
        <v>0</v>
      </c>
      <c r="DO54" s="85">
        <v>0</v>
      </c>
      <c r="DP54" s="85">
        <v>0</v>
      </c>
      <c r="DQ54" s="85">
        <v>0</v>
      </c>
      <c r="DR54" s="85">
        <v>0</v>
      </c>
      <c r="DS54" s="85">
        <v>0</v>
      </c>
      <c r="DT54" s="16"/>
      <c r="DU54" s="85">
        <v>0</v>
      </c>
      <c r="DV54" s="85">
        <v>0</v>
      </c>
      <c r="DW54" s="85">
        <v>5.2350000000000003</v>
      </c>
      <c r="DX54" s="85">
        <v>0</v>
      </c>
      <c r="DY54" s="85">
        <v>0</v>
      </c>
      <c r="DZ54" s="85">
        <v>2.891</v>
      </c>
      <c r="EA54" s="85">
        <v>2.6179999999999999</v>
      </c>
      <c r="EB54" s="85">
        <v>0</v>
      </c>
      <c r="EC54" s="85">
        <v>0</v>
      </c>
      <c r="ED54" s="85">
        <v>0</v>
      </c>
      <c r="EE54" s="16"/>
      <c r="EF54" s="85">
        <v>8.824880952380953</v>
      </c>
      <c r="EG54" s="85">
        <v>3.3643095238095237</v>
      </c>
      <c r="EH54" s="85">
        <v>18.111238095238097</v>
      </c>
      <c r="EI54" s="85">
        <v>12.917857142857143</v>
      </c>
      <c r="EJ54" s="85">
        <v>14.491571428571429</v>
      </c>
      <c r="EK54" s="85">
        <v>14.250952380952381</v>
      </c>
      <c r="EL54" s="85">
        <v>13.367261904761905</v>
      </c>
      <c r="EM54" s="85">
        <v>11.268666666666666</v>
      </c>
      <c r="EN54" s="85">
        <v>4.7147380952380953</v>
      </c>
      <c r="EO54" s="85">
        <v>4.3593944025439697</v>
      </c>
      <c r="EP54" s="16"/>
      <c r="EQ54" s="85">
        <v>986.38478299999997</v>
      </c>
      <c r="ER54" s="85">
        <v>1009.4678749999999</v>
      </c>
      <c r="ES54" s="85">
        <v>1053.5123619999999</v>
      </c>
      <c r="ET54" s="85">
        <v>888.89140600000007</v>
      </c>
      <c r="EU54" s="85">
        <v>853.60060399999998</v>
      </c>
      <c r="EV54" s="85">
        <v>904.72825200000011</v>
      </c>
      <c r="EW54" s="85">
        <v>871.76123900000005</v>
      </c>
      <c r="EX54" s="85">
        <v>1130.65969</v>
      </c>
      <c r="EY54" s="85">
        <v>1214.6827635994205</v>
      </c>
      <c r="EZ54" s="85">
        <v>1330.9436665181568</v>
      </c>
      <c r="FA54" s="16"/>
      <c r="FB54" s="85">
        <v>366.82924300000002</v>
      </c>
      <c r="FC54" s="85">
        <v>379.46757600000001</v>
      </c>
      <c r="FD54" s="85">
        <v>401.889996</v>
      </c>
      <c r="FE54" s="85">
        <v>537.77354600000001</v>
      </c>
      <c r="FF54" s="85">
        <v>675.09361899999999</v>
      </c>
      <c r="FG54" s="85">
        <v>614.53452500000003</v>
      </c>
      <c r="FH54" s="85">
        <v>616.92089199999998</v>
      </c>
      <c r="FI54" s="85">
        <v>404.27372700000001</v>
      </c>
      <c r="FJ54" s="85">
        <v>571.556556</v>
      </c>
      <c r="FK54" s="85">
        <v>387.6412049836639</v>
      </c>
      <c r="FL54" s="16"/>
      <c r="FM54" s="85">
        <v>12.330857142857143</v>
      </c>
      <c r="FN54" s="85">
        <v>5.6451904761904768</v>
      </c>
      <c r="FO54" s="85">
        <v>70.191785714285714</v>
      </c>
      <c r="FP54" s="85">
        <v>60.513357142857146</v>
      </c>
      <c r="FQ54" s="85">
        <v>16.915690476190477</v>
      </c>
      <c r="FR54" s="85">
        <v>18.620023809523811</v>
      </c>
      <c r="FS54" s="85">
        <v>8.5262380952380958</v>
      </c>
      <c r="FT54" s="85">
        <v>4.6813333333333329</v>
      </c>
      <c r="FU54" s="85">
        <v>0.32971428571428574</v>
      </c>
      <c r="FV54" s="85">
        <v>0</v>
      </c>
      <c r="FW54" s="16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16"/>
      <c r="GI54" s="85">
        <v>60.954969885811735</v>
      </c>
      <c r="GJ54" s="85">
        <v>2.5938615776797249</v>
      </c>
      <c r="GK54" s="85">
        <v>23.864951447305526</v>
      </c>
      <c r="GL54" s="85">
        <v>13.55183829562562</v>
      </c>
      <c r="GM54" s="85">
        <v>43.280560881215862</v>
      </c>
      <c r="GN54" s="85">
        <v>13.515460723127841</v>
      </c>
      <c r="GO54" s="85">
        <v>6.6581558028292767</v>
      </c>
      <c r="GP54" s="85">
        <v>9.6728566638025324</v>
      </c>
      <c r="GQ54" s="85">
        <v>6.9550320609846716</v>
      </c>
      <c r="GR54" s="85">
        <v>7.6322567322781616</v>
      </c>
      <c r="GS54" s="16"/>
      <c r="GT54" s="85">
        <v>3.5286190476190478</v>
      </c>
      <c r="GU54" s="85">
        <v>1.9729047619047619</v>
      </c>
      <c r="GV54" s="85">
        <v>1.9236666666666666</v>
      </c>
      <c r="GW54" s="85">
        <v>1.5287142857142857</v>
      </c>
      <c r="GX54" s="85">
        <v>1.0447380952380954</v>
      </c>
      <c r="GY54" s="85">
        <v>0.89328571428571435</v>
      </c>
      <c r="GZ54" s="85">
        <v>1.1098095238095238</v>
      </c>
      <c r="HA54" s="85">
        <v>0.53502380952380957</v>
      </c>
      <c r="HB54" s="85">
        <v>0.65590476190476188</v>
      </c>
      <c r="HC54" s="85">
        <v>0.53149022942090873</v>
      </c>
      <c r="HD54" s="16"/>
      <c r="HE54" s="85">
        <v>0</v>
      </c>
      <c r="HF54" s="85">
        <v>0</v>
      </c>
      <c r="HG54" s="85">
        <v>0.52828571428571425</v>
      </c>
      <c r="HH54" s="85">
        <v>0.45873809523809528</v>
      </c>
      <c r="HI54" s="85">
        <v>1.5159047619047619</v>
      </c>
      <c r="HJ54" s="85">
        <v>2.7227380952380953</v>
      </c>
      <c r="HK54" s="85">
        <v>0.75345238095238098</v>
      </c>
      <c r="HL54" s="85">
        <v>0.19478571428571428</v>
      </c>
      <c r="HM54" s="85">
        <v>0.11638095238095238</v>
      </c>
      <c r="HN54" s="85">
        <v>6.9535520747841972E-2</v>
      </c>
      <c r="HP54" s="147">
        <v>0</v>
      </c>
      <c r="HQ54" s="147">
        <v>0</v>
      </c>
      <c r="HR54" s="147">
        <v>0</v>
      </c>
      <c r="HS54" s="147">
        <v>0</v>
      </c>
      <c r="HT54" s="147">
        <v>0</v>
      </c>
      <c r="HU54" s="147">
        <v>0</v>
      </c>
      <c r="HV54" s="147">
        <v>0</v>
      </c>
      <c r="HW54" s="147">
        <v>0</v>
      </c>
      <c r="HX54" s="147">
        <v>0</v>
      </c>
      <c r="HY54" s="147">
        <v>0</v>
      </c>
      <c r="IA54" s="147">
        <v>-56.253338674764954</v>
      </c>
      <c r="IB54" s="147">
        <v>-57.876883391857568</v>
      </c>
      <c r="IC54" s="147">
        <v>-61.320461205529575</v>
      </c>
      <c r="ID54" s="147">
        <v>-87.664877228160151</v>
      </c>
      <c r="IE54" s="147">
        <v>-114.89380804154247</v>
      </c>
      <c r="IF54" s="147">
        <v>-101.45524965049367</v>
      </c>
      <c r="IG54" s="147">
        <v>-104.03118305051861</v>
      </c>
      <c r="IH54" s="147">
        <v>-54.774239389638183</v>
      </c>
      <c r="II54" s="147">
        <v>-85.626871124772833</v>
      </c>
      <c r="IJ54" s="147">
        <v>-48.739037389302112</v>
      </c>
      <c r="IL54" s="147">
        <v>-2409.4391326627315</v>
      </c>
      <c r="IM54" s="147">
        <v>-2478.97868830773</v>
      </c>
      <c r="IN54" s="147">
        <v>-2626.4737763522116</v>
      </c>
      <c r="IO54" s="147">
        <v>-3754.855991300602</v>
      </c>
      <c r="IP54" s="147">
        <v>-4921.123682924037</v>
      </c>
      <c r="IQ54" s="147">
        <v>-4345.5242743063318</v>
      </c>
      <c r="IR54" s="147">
        <v>-4455.8564765074661</v>
      </c>
      <c r="IS54" s="147">
        <v>-2346.0864538238375</v>
      </c>
      <c r="IT54" s="147">
        <v>-3667.5642540670606</v>
      </c>
      <c r="IU54" s="147">
        <v>-2087.587096884205</v>
      </c>
      <c r="IW54" s="147"/>
      <c r="IX54" s="147"/>
      <c r="IY54" s="147"/>
      <c r="IZ54" s="147"/>
      <c r="JA54" s="147"/>
      <c r="JB54" s="147"/>
      <c r="JC54" s="147"/>
      <c r="JD54" s="147"/>
      <c r="JE54" s="147"/>
      <c r="JF54" s="147"/>
      <c r="JH54" s="147">
        <v>0</v>
      </c>
      <c r="JI54" s="147">
        <v>0</v>
      </c>
      <c r="JJ54" s="147">
        <v>0</v>
      </c>
      <c r="JK54" s="147">
        <v>0</v>
      </c>
      <c r="JL54" s="147">
        <v>0</v>
      </c>
      <c r="JM54" s="147">
        <v>0</v>
      </c>
      <c r="JN54" s="147">
        <v>0</v>
      </c>
      <c r="JO54" s="147">
        <v>0</v>
      </c>
      <c r="JP54" s="147">
        <v>0</v>
      </c>
      <c r="JQ54" s="147">
        <v>0</v>
      </c>
      <c r="JS54" s="147"/>
      <c r="JT54" s="147"/>
      <c r="JU54" s="147"/>
      <c r="JV54" s="147"/>
      <c r="JW54" s="147"/>
      <c r="JX54" s="147"/>
      <c r="JY54" s="147"/>
      <c r="JZ54" s="147"/>
      <c r="KA54" s="147"/>
      <c r="KB54" s="147"/>
      <c r="KD54" s="147"/>
      <c r="KE54" s="147"/>
      <c r="KF54" s="147"/>
      <c r="KG54" s="147"/>
      <c r="KH54" s="147"/>
      <c r="KI54" s="147"/>
      <c r="KJ54" s="147"/>
      <c r="KK54" s="147"/>
      <c r="KL54" s="147"/>
      <c r="KM54" s="147"/>
      <c r="KO54" s="147"/>
      <c r="KP54" s="147"/>
      <c r="KQ54" s="147"/>
      <c r="KR54" s="147"/>
      <c r="KS54" s="147"/>
      <c r="KT54" s="147"/>
      <c r="KU54" s="147"/>
      <c r="KV54" s="147"/>
      <c r="KW54" s="147"/>
      <c r="KX54" s="147"/>
      <c r="KZ54" s="147"/>
      <c r="LA54" s="147"/>
      <c r="LB54" s="147"/>
      <c r="LC54" s="147"/>
      <c r="LD54" s="147"/>
      <c r="LE54" s="147"/>
      <c r="LF54" s="147"/>
      <c r="LG54" s="147"/>
      <c r="LH54" s="147"/>
      <c r="LI54" s="147"/>
      <c r="LK54" s="147"/>
      <c r="LL54" s="147"/>
      <c r="LM54" s="147"/>
      <c r="LN54" s="147"/>
      <c r="LO54" s="147"/>
      <c r="LP54" s="147"/>
      <c r="LQ54" s="147"/>
      <c r="LR54" s="147"/>
      <c r="LS54" s="147"/>
      <c r="LT54" s="147"/>
    </row>
    <row r="55" spans="1:332" x14ac:dyDescent="0.25">
      <c r="A55" s="16">
        <v>53</v>
      </c>
      <c r="B55" s="62" t="s">
        <v>96</v>
      </c>
      <c r="C55" s="16">
        <f t="shared" si="30"/>
        <v>53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16"/>
      <c r="O55" s="84">
        <v>0</v>
      </c>
      <c r="P55" s="84">
        <v>0</v>
      </c>
      <c r="Q55" s="84">
        <v>0</v>
      </c>
      <c r="R55" s="84">
        <v>0</v>
      </c>
      <c r="S55" s="84">
        <v>0.32200000000000001</v>
      </c>
      <c r="T55" s="84">
        <v>0.436</v>
      </c>
      <c r="U55" s="84">
        <v>0.20100000000000001</v>
      </c>
      <c r="V55" s="84">
        <v>8.1000000000000003E-2</v>
      </c>
      <c r="W55" s="84">
        <v>0</v>
      </c>
      <c r="X55" s="84">
        <v>0</v>
      </c>
      <c r="Y55" s="16"/>
      <c r="Z55" s="84">
        <v>44.004303644209998</v>
      </c>
      <c r="AA55" s="84">
        <v>14.91370297303</v>
      </c>
      <c r="AB55" s="84">
        <v>59.554553543990004</v>
      </c>
      <c r="AC55" s="84">
        <v>60.110865540500001</v>
      </c>
      <c r="AD55" s="84">
        <v>73.717678520839996</v>
      </c>
      <c r="AE55" s="84">
        <v>93.071918729009994</v>
      </c>
      <c r="AF55" s="84">
        <v>140.89938854741999</v>
      </c>
      <c r="AG55" s="84">
        <v>135.70975653223999</v>
      </c>
      <c r="AH55" s="84">
        <v>0</v>
      </c>
      <c r="AI55" s="84">
        <v>0</v>
      </c>
      <c r="AJ55" s="16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16"/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16"/>
      <c r="BG55" s="84">
        <v>1.9047619047619048E-4</v>
      </c>
      <c r="BH55" s="84">
        <v>0</v>
      </c>
      <c r="BI55" s="84">
        <v>2.0238095238095241E-3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16"/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16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16"/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16"/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16"/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16"/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16"/>
      <c r="EF55" s="84">
        <v>2.407142857142857E-2</v>
      </c>
      <c r="EG55" s="84">
        <v>7.223809523809524E-2</v>
      </c>
      <c r="EH55" s="84">
        <v>0.11995238095238096</v>
      </c>
      <c r="EI55" s="84">
        <v>0.13592857142857143</v>
      </c>
      <c r="EJ55" s="84">
        <v>0.23976190476190476</v>
      </c>
      <c r="EK55" s="84">
        <v>0.39657142857142857</v>
      </c>
      <c r="EL55" s="84">
        <v>1.0271428571428571</v>
      </c>
      <c r="EM55" s="84">
        <v>0.8180952380952381</v>
      </c>
      <c r="EN55" s="84">
        <v>0.80502380952380947</v>
      </c>
      <c r="EO55" s="84">
        <v>1.2483808063649429</v>
      </c>
      <c r="EP55" s="16"/>
      <c r="EQ55" s="84">
        <v>101.00426399999999</v>
      </c>
      <c r="ER55" s="84">
        <v>102.236424</v>
      </c>
      <c r="ES55" s="84">
        <v>100.07621100000001</v>
      </c>
      <c r="ET55" s="84">
        <v>113.69406500000001</v>
      </c>
      <c r="EU55" s="84">
        <v>121.919493</v>
      </c>
      <c r="EV55" s="84">
        <v>128.115962</v>
      </c>
      <c r="EW55" s="84">
        <v>139.37275600000001</v>
      </c>
      <c r="EX55" s="84">
        <v>137.949251</v>
      </c>
      <c r="EY55" s="84">
        <v>139.63271345130957</v>
      </c>
      <c r="EZ55" s="84">
        <v>144.15206023907012</v>
      </c>
      <c r="FA55" s="16"/>
      <c r="FB55" s="84">
        <v>0</v>
      </c>
      <c r="FC55" s="84">
        <v>0</v>
      </c>
      <c r="FD55" s="84">
        <v>0</v>
      </c>
      <c r="FE55" s="84">
        <v>0</v>
      </c>
      <c r="FF55" s="84">
        <v>3.4014999999999997E-2</v>
      </c>
      <c r="FG55" s="84">
        <v>4.6420999999999997E-2</v>
      </c>
      <c r="FH55" s="84">
        <v>5.0333000000000003E-2</v>
      </c>
      <c r="FI55" s="84">
        <v>0</v>
      </c>
      <c r="FJ55" s="84">
        <v>0</v>
      </c>
      <c r="FK55" s="84">
        <v>0</v>
      </c>
      <c r="FL55" s="16"/>
      <c r="FM55" s="84">
        <v>0</v>
      </c>
      <c r="FN55" s="84">
        <v>0</v>
      </c>
      <c r="FO55" s="84">
        <v>7.1904761904761907E-3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16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16"/>
      <c r="GI55" s="84">
        <v>3.5793227798621756</v>
      </c>
      <c r="GJ55" s="84">
        <v>0</v>
      </c>
      <c r="GK55" s="84">
        <v>0.90993875235832478</v>
      </c>
      <c r="GL55" s="84">
        <v>1.2547306642856635</v>
      </c>
      <c r="GM55" s="84">
        <v>0.52081899991743952</v>
      </c>
      <c r="GN55" s="84">
        <v>0.75207496898885851</v>
      </c>
      <c r="GO55" s="84">
        <v>1.006050357813024</v>
      </c>
      <c r="GP55" s="84">
        <v>0.8786269275577695</v>
      </c>
      <c r="GQ55" s="84">
        <v>0.68964497976249095</v>
      </c>
      <c r="GR55" s="84">
        <v>0.75679702027554885</v>
      </c>
      <c r="GS55" s="16"/>
      <c r="GT55" s="84">
        <v>0.45354761904761909</v>
      </c>
      <c r="GU55" s="84">
        <v>0.12516666666666668</v>
      </c>
      <c r="GV55" s="84">
        <v>0.75935714285714295</v>
      </c>
      <c r="GW55" s="84">
        <v>0.75640476190476191</v>
      </c>
      <c r="GX55" s="84">
        <v>1.0913095238095238</v>
      </c>
      <c r="GY55" s="84">
        <v>1.0437142857142856</v>
      </c>
      <c r="GZ55" s="84">
        <v>1.1189761904761906</v>
      </c>
      <c r="HA55" s="84">
        <v>0.99080952380952381</v>
      </c>
      <c r="HB55" s="84">
        <v>0.97828571428571431</v>
      </c>
      <c r="HC55" s="84">
        <v>1.0769512983789908</v>
      </c>
      <c r="HD55" s="16"/>
      <c r="HE55" s="84">
        <v>0</v>
      </c>
      <c r="HF55" s="84">
        <v>4.2023809523809526E-2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P55" s="137">
        <v>0</v>
      </c>
      <c r="HQ55" s="137">
        <v>0</v>
      </c>
      <c r="HR55" s="137">
        <v>0</v>
      </c>
      <c r="HS55" s="137">
        <v>0</v>
      </c>
      <c r="HT55" s="137">
        <v>0</v>
      </c>
      <c r="HU55" s="137">
        <v>0</v>
      </c>
      <c r="HV55" s="137">
        <v>0</v>
      </c>
      <c r="HW55" s="137">
        <v>0</v>
      </c>
      <c r="HX55" s="137">
        <v>0</v>
      </c>
      <c r="HY55" s="137">
        <v>0</v>
      </c>
      <c r="IA55" s="137">
        <v>0</v>
      </c>
      <c r="IB55" s="137">
        <v>0</v>
      </c>
      <c r="IC55" s="137">
        <v>0</v>
      </c>
      <c r="ID55" s="137">
        <v>0</v>
      </c>
      <c r="IE55" s="137">
        <v>0</v>
      </c>
      <c r="IF55" s="137">
        <v>0</v>
      </c>
      <c r="IG55" s="137">
        <v>0</v>
      </c>
      <c r="IH55" s="137">
        <v>0</v>
      </c>
      <c r="II55" s="137">
        <v>0</v>
      </c>
      <c r="IJ55" s="137">
        <v>0</v>
      </c>
      <c r="IL55" s="137">
        <v>0</v>
      </c>
      <c r="IM55" s="137">
        <v>0</v>
      </c>
      <c r="IN55" s="137">
        <v>0</v>
      </c>
      <c r="IO55" s="137">
        <v>0</v>
      </c>
      <c r="IP55" s="137">
        <v>0</v>
      </c>
      <c r="IQ55" s="137">
        <v>0</v>
      </c>
      <c r="IR55" s="137">
        <v>0</v>
      </c>
      <c r="IS55" s="137">
        <v>0</v>
      </c>
      <c r="IT55" s="137">
        <v>0</v>
      </c>
      <c r="IU55" s="137">
        <v>0</v>
      </c>
      <c r="IW55" s="137"/>
      <c r="IX55" s="137"/>
      <c r="IY55" s="137"/>
      <c r="IZ55" s="137"/>
      <c r="JA55" s="137"/>
      <c r="JB55" s="137"/>
      <c r="JC55" s="137"/>
      <c r="JD55" s="137"/>
      <c r="JE55" s="137"/>
      <c r="JF55" s="137"/>
      <c r="JH55" s="137">
        <v>0</v>
      </c>
      <c r="JI55" s="137">
        <v>0</v>
      </c>
      <c r="JJ55" s="137">
        <v>0</v>
      </c>
      <c r="JK55" s="137">
        <v>0</v>
      </c>
      <c r="JL55" s="137">
        <v>0</v>
      </c>
      <c r="JM55" s="137">
        <v>0</v>
      </c>
      <c r="JN55" s="137">
        <v>0</v>
      </c>
      <c r="JO55" s="137">
        <v>0</v>
      </c>
      <c r="JP55" s="137">
        <v>0</v>
      </c>
      <c r="JQ55" s="137">
        <v>0</v>
      </c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</row>
    <row r="56" spans="1:332" x14ac:dyDescent="0.25">
      <c r="A56" s="16">
        <v>54</v>
      </c>
      <c r="B56" s="63" t="s">
        <v>97</v>
      </c>
      <c r="C56" s="16">
        <f t="shared" si="30"/>
        <v>54</v>
      </c>
      <c r="D56" s="85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16"/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16"/>
      <c r="Z56" s="85">
        <v>35411.6008746511</v>
      </c>
      <c r="AA56" s="85">
        <v>37283.621898021614</v>
      </c>
      <c r="AB56" s="85">
        <v>30948.797919094985</v>
      </c>
      <c r="AC56" s="85">
        <v>31089.040945303579</v>
      </c>
      <c r="AD56" s="85">
        <v>33169.973784854832</v>
      </c>
      <c r="AE56" s="85">
        <v>37436.233712371468</v>
      </c>
      <c r="AF56" s="85">
        <v>38011.604970051631</v>
      </c>
      <c r="AG56" s="85">
        <v>38103.746153842752</v>
      </c>
      <c r="AH56" s="85">
        <v>34216.446767781345</v>
      </c>
      <c r="AI56" s="85">
        <v>39235.883259024493</v>
      </c>
      <c r="AJ56" s="16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16"/>
      <c r="AV56" s="85">
        <v>0</v>
      </c>
      <c r="AW56" s="85">
        <v>0</v>
      </c>
      <c r="AX56" s="85">
        <v>0</v>
      </c>
      <c r="AY56" s="85">
        <v>0</v>
      </c>
      <c r="AZ56" s="85">
        <v>0</v>
      </c>
      <c r="BA56" s="85">
        <v>0</v>
      </c>
      <c r="BB56" s="85">
        <v>0</v>
      </c>
      <c r="BC56" s="85">
        <v>0</v>
      </c>
      <c r="BD56" s="85">
        <v>0.27600000000000002</v>
      </c>
      <c r="BE56" s="85">
        <v>0</v>
      </c>
      <c r="BF56" s="16"/>
      <c r="BG56" s="85">
        <v>0</v>
      </c>
      <c r="BH56" s="85">
        <v>0</v>
      </c>
      <c r="BI56" s="85">
        <v>0.67571428571428571</v>
      </c>
      <c r="BJ56" s="85">
        <v>3.2700476190476193</v>
      </c>
      <c r="BK56" s="85">
        <v>0.87038095238095237</v>
      </c>
      <c r="BL56" s="85">
        <v>0.50907142857142862</v>
      </c>
      <c r="BM56" s="85">
        <v>0.39102380952380955</v>
      </c>
      <c r="BN56" s="85">
        <v>0.25071428571428572</v>
      </c>
      <c r="BO56" s="85">
        <v>0</v>
      </c>
      <c r="BP56" s="85">
        <v>0</v>
      </c>
      <c r="BQ56" s="16"/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0</v>
      </c>
      <c r="BY56" s="85">
        <v>0</v>
      </c>
      <c r="BZ56" s="85">
        <v>0</v>
      </c>
      <c r="CA56" s="85">
        <v>0</v>
      </c>
      <c r="CB56" s="16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16"/>
      <c r="CN56" s="85">
        <v>0</v>
      </c>
      <c r="CO56" s="85">
        <v>0</v>
      </c>
      <c r="CP56" s="85">
        <v>0</v>
      </c>
      <c r="CQ56" s="85">
        <v>0</v>
      </c>
      <c r="CR56" s="85">
        <v>0</v>
      </c>
      <c r="CS56" s="85">
        <v>0</v>
      </c>
      <c r="CT56" s="85">
        <v>0</v>
      </c>
      <c r="CU56" s="85">
        <v>0</v>
      </c>
      <c r="CV56" s="85">
        <v>0</v>
      </c>
      <c r="CW56" s="85">
        <v>0</v>
      </c>
      <c r="CX56" s="16"/>
      <c r="CY56" s="85">
        <v>0</v>
      </c>
      <c r="CZ56" s="85">
        <v>0</v>
      </c>
      <c r="DA56" s="85">
        <v>0</v>
      </c>
      <c r="DB56" s="85">
        <v>0</v>
      </c>
      <c r="DC56" s="85">
        <v>0</v>
      </c>
      <c r="DD56" s="85">
        <v>0</v>
      </c>
      <c r="DE56" s="85">
        <v>0</v>
      </c>
      <c r="DF56" s="85">
        <v>0</v>
      </c>
      <c r="DG56" s="85">
        <v>0</v>
      </c>
      <c r="DH56" s="85">
        <v>0</v>
      </c>
      <c r="DI56" s="16"/>
      <c r="DJ56" s="85">
        <v>0</v>
      </c>
      <c r="DK56" s="85">
        <v>0</v>
      </c>
      <c r="DL56" s="85">
        <v>0</v>
      </c>
      <c r="DM56" s="85">
        <v>0</v>
      </c>
      <c r="DN56" s="85">
        <v>0</v>
      </c>
      <c r="DO56" s="85">
        <v>0</v>
      </c>
      <c r="DP56" s="85">
        <v>0</v>
      </c>
      <c r="DQ56" s="85">
        <v>0</v>
      </c>
      <c r="DR56" s="85">
        <v>0</v>
      </c>
      <c r="DS56" s="85">
        <v>0</v>
      </c>
      <c r="DT56" s="16"/>
      <c r="DU56" s="85">
        <v>0</v>
      </c>
      <c r="DV56" s="85">
        <v>0</v>
      </c>
      <c r="DW56" s="85">
        <v>0</v>
      </c>
      <c r="DX56" s="85">
        <v>0</v>
      </c>
      <c r="DY56" s="85">
        <v>0</v>
      </c>
      <c r="DZ56" s="85">
        <v>0</v>
      </c>
      <c r="EA56" s="85">
        <v>0</v>
      </c>
      <c r="EB56" s="85">
        <v>0</v>
      </c>
      <c r="EC56" s="85">
        <v>0</v>
      </c>
      <c r="ED56" s="85">
        <v>0</v>
      </c>
      <c r="EE56" s="16"/>
      <c r="EF56" s="85">
        <v>2.7565714285714287</v>
      </c>
      <c r="EG56" s="85">
        <v>2.2634285714285713</v>
      </c>
      <c r="EH56" s="85">
        <v>4.4187142857142856</v>
      </c>
      <c r="EI56" s="85">
        <v>4.3079761904761913</v>
      </c>
      <c r="EJ56" s="85">
        <v>1.7150952380952382</v>
      </c>
      <c r="EK56" s="85">
        <v>4.0130952380952385</v>
      </c>
      <c r="EL56" s="85">
        <v>5.6288095238095242</v>
      </c>
      <c r="EM56" s="85">
        <v>0.88723809523809527</v>
      </c>
      <c r="EN56" s="85">
        <v>1.446190476190476</v>
      </c>
      <c r="EO56" s="85">
        <v>1.3341588089073704</v>
      </c>
      <c r="EP56" s="16"/>
      <c r="EQ56" s="85">
        <v>130.33824799999999</v>
      </c>
      <c r="ER56" s="85">
        <v>143.466848</v>
      </c>
      <c r="ES56" s="85">
        <v>150.79356100000001</v>
      </c>
      <c r="ET56" s="85">
        <v>22.747649000000003</v>
      </c>
      <c r="EU56" s="85">
        <v>75.392277000000007</v>
      </c>
      <c r="EV56" s="85">
        <v>108.11568399999999</v>
      </c>
      <c r="EW56" s="85">
        <v>226.92365899999996</v>
      </c>
      <c r="EX56" s="85">
        <v>219.23270099999999</v>
      </c>
      <c r="EY56" s="85">
        <v>319.12511690088968</v>
      </c>
      <c r="EZ56" s="85">
        <v>473.78628478183396</v>
      </c>
      <c r="FA56" s="16"/>
      <c r="FB56" s="85">
        <v>709.42033200000003</v>
      </c>
      <c r="FC56" s="85">
        <v>718.90856499999995</v>
      </c>
      <c r="FD56" s="85">
        <v>721.471723</v>
      </c>
      <c r="FE56" s="85">
        <v>743.22089100000005</v>
      </c>
      <c r="FF56" s="85">
        <v>760.31260999999995</v>
      </c>
      <c r="FG56" s="85">
        <v>798.21508400000005</v>
      </c>
      <c r="FH56" s="85">
        <v>666.24250099999995</v>
      </c>
      <c r="FI56" s="85">
        <v>687.0059</v>
      </c>
      <c r="FJ56" s="85">
        <v>742.44644300000004</v>
      </c>
      <c r="FK56" s="85">
        <v>848.2074405040421</v>
      </c>
      <c r="FL56" s="16"/>
      <c r="FM56" s="85">
        <v>629.68176190476197</v>
      </c>
      <c r="FN56" s="85">
        <v>958.05466666666666</v>
      </c>
      <c r="FO56" s="85">
        <v>811.04190476190479</v>
      </c>
      <c r="FP56" s="85">
        <v>666.00071428571425</v>
      </c>
      <c r="FQ56" s="85">
        <v>521.72883333333334</v>
      </c>
      <c r="FR56" s="85">
        <v>584.08785714285716</v>
      </c>
      <c r="FS56" s="85">
        <v>57.66504761904762</v>
      </c>
      <c r="FT56" s="85">
        <v>45.710714285714289</v>
      </c>
      <c r="FU56" s="85">
        <v>2.2915952380952382</v>
      </c>
      <c r="FV56" s="85">
        <v>0</v>
      </c>
      <c r="FW56" s="16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16"/>
      <c r="GI56" s="85">
        <v>1635.097645599476</v>
      </c>
      <c r="GJ56" s="85">
        <v>3229.7148401945169</v>
      </c>
      <c r="GK56" s="85">
        <v>3773.5667654334584</v>
      </c>
      <c r="GL56" s="85">
        <v>826.73929949984665</v>
      </c>
      <c r="GM56" s="85">
        <v>370.61445379110575</v>
      </c>
      <c r="GN56" s="85">
        <v>339.50654826882919</v>
      </c>
      <c r="GO56" s="85">
        <v>522.90265814153315</v>
      </c>
      <c r="GP56" s="85">
        <v>742.83628359625288</v>
      </c>
      <c r="GQ56" s="85">
        <v>852.93698699111917</v>
      </c>
      <c r="GR56" s="85">
        <v>935.98908014960011</v>
      </c>
      <c r="GS56" s="16"/>
      <c r="GT56" s="85">
        <v>9.8500000000000004E-2</v>
      </c>
      <c r="GU56" s="85">
        <v>6.933333333333333E-2</v>
      </c>
      <c r="GV56" s="85">
        <v>0.31654761904761908</v>
      </c>
      <c r="GW56" s="85">
        <v>7.5619047619047627E-2</v>
      </c>
      <c r="GX56" s="85">
        <v>0.1925952380952381</v>
      </c>
      <c r="GY56" s="85">
        <v>0.26638095238095238</v>
      </c>
      <c r="GZ56" s="85">
        <v>0.23476190476190475</v>
      </c>
      <c r="HA56" s="85">
        <v>0.17407142857142857</v>
      </c>
      <c r="HB56" s="85">
        <v>0.42600000000000005</v>
      </c>
      <c r="HC56" s="85">
        <v>0.51157141582699095</v>
      </c>
      <c r="HD56" s="16"/>
      <c r="HE56" s="85">
        <v>0</v>
      </c>
      <c r="HF56" s="85">
        <v>0</v>
      </c>
      <c r="HG56" s="85">
        <v>0.15535714285714286</v>
      </c>
      <c r="HH56" s="85">
        <v>0.1575</v>
      </c>
      <c r="HI56" s="85">
        <v>7.976190476190477E-2</v>
      </c>
      <c r="HJ56" s="85">
        <v>0</v>
      </c>
      <c r="HK56" s="85">
        <v>3.8380952380952384E-2</v>
      </c>
      <c r="HL56" s="85">
        <v>0.11092857142857143</v>
      </c>
      <c r="HM56" s="85">
        <v>9.6428571428571423E-3</v>
      </c>
      <c r="HN56" s="85">
        <v>8.3823935240548235E-4</v>
      </c>
      <c r="HP56" s="147">
        <v>0</v>
      </c>
      <c r="HQ56" s="147">
        <v>0</v>
      </c>
      <c r="HR56" s="147">
        <v>0</v>
      </c>
      <c r="HS56" s="147">
        <v>0</v>
      </c>
      <c r="HT56" s="147">
        <v>0</v>
      </c>
      <c r="HU56" s="147">
        <v>0</v>
      </c>
      <c r="HV56" s="147">
        <v>0</v>
      </c>
      <c r="HW56" s="147">
        <v>0</v>
      </c>
      <c r="HX56" s="147">
        <v>0</v>
      </c>
      <c r="HY56" s="147">
        <v>0</v>
      </c>
      <c r="IA56" s="147">
        <v>0</v>
      </c>
      <c r="IB56" s="147">
        <v>0</v>
      </c>
      <c r="IC56" s="147">
        <v>0</v>
      </c>
      <c r="ID56" s="147">
        <v>0</v>
      </c>
      <c r="IE56" s="147">
        <v>0</v>
      </c>
      <c r="IF56" s="147">
        <v>0</v>
      </c>
      <c r="IG56" s="147">
        <v>0</v>
      </c>
      <c r="IH56" s="147">
        <v>0</v>
      </c>
      <c r="II56" s="147">
        <v>0</v>
      </c>
      <c r="IJ56" s="147">
        <v>0</v>
      </c>
      <c r="IL56" s="147">
        <v>-6501.8181572400272</v>
      </c>
      <c r="IM56" s="147">
        <v>-6660.3700078889869</v>
      </c>
      <c r="IN56" s="147">
        <v>-6752.0855239608745</v>
      </c>
      <c r="IO56" s="147">
        <v>-7998.7351389537262</v>
      </c>
      <c r="IP56" s="147">
        <v>-9192.0260127637248</v>
      </c>
      <c r="IQ56" s="147">
        <v>-9537.971006642987</v>
      </c>
      <c r="IR56" s="147">
        <v>-8269.778595174299</v>
      </c>
      <c r="IS56" s="147">
        <v>-7196.6069620195431</v>
      </c>
      <c r="IT56" s="147">
        <v>-8102.2803574891914</v>
      </c>
      <c r="IU56" s="147">
        <v>-8631.8479851452103</v>
      </c>
      <c r="IW56" s="147"/>
      <c r="IX56" s="147"/>
      <c r="IY56" s="147"/>
      <c r="IZ56" s="147"/>
      <c r="JA56" s="147"/>
      <c r="JB56" s="147"/>
      <c r="JC56" s="147"/>
      <c r="JD56" s="147"/>
      <c r="JE56" s="147"/>
      <c r="JF56" s="147"/>
      <c r="JH56" s="147">
        <v>0</v>
      </c>
      <c r="JI56" s="147">
        <v>0</v>
      </c>
      <c r="JJ56" s="147">
        <v>0</v>
      </c>
      <c r="JK56" s="147">
        <v>0</v>
      </c>
      <c r="JL56" s="147">
        <v>0</v>
      </c>
      <c r="JM56" s="147">
        <v>0</v>
      </c>
      <c r="JN56" s="147">
        <v>0</v>
      </c>
      <c r="JO56" s="147">
        <v>0</v>
      </c>
      <c r="JP56" s="147">
        <v>0</v>
      </c>
      <c r="JQ56" s="147">
        <v>0</v>
      </c>
      <c r="JS56" s="147"/>
      <c r="JT56" s="147"/>
      <c r="JU56" s="147"/>
      <c r="JV56" s="147"/>
      <c r="JW56" s="147"/>
      <c r="JX56" s="147"/>
      <c r="JY56" s="147"/>
      <c r="JZ56" s="147"/>
      <c r="KA56" s="147"/>
      <c r="KB56" s="147"/>
      <c r="KD56" s="147"/>
      <c r="KE56" s="147"/>
      <c r="KF56" s="147"/>
      <c r="KG56" s="147"/>
      <c r="KH56" s="147"/>
      <c r="KI56" s="147"/>
      <c r="KJ56" s="147"/>
      <c r="KK56" s="147"/>
      <c r="KL56" s="147"/>
      <c r="KM56" s="147"/>
      <c r="KO56" s="147"/>
      <c r="KP56" s="147"/>
      <c r="KQ56" s="147"/>
      <c r="KR56" s="147"/>
      <c r="KS56" s="147"/>
      <c r="KT56" s="147"/>
      <c r="KU56" s="147"/>
      <c r="KV56" s="147"/>
      <c r="KW56" s="147"/>
      <c r="KX56" s="147"/>
      <c r="KZ56" s="147"/>
      <c r="LA56" s="147"/>
      <c r="LB56" s="147"/>
      <c r="LC56" s="147"/>
      <c r="LD56" s="147"/>
      <c r="LE56" s="147"/>
      <c r="LF56" s="147"/>
      <c r="LG56" s="147"/>
      <c r="LH56" s="147"/>
      <c r="LI56" s="147"/>
      <c r="LK56" s="147"/>
      <c r="LL56" s="147"/>
      <c r="LM56" s="147"/>
      <c r="LN56" s="147"/>
      <c r="LO56" s="147"/>
      <c r="LP56" s="147"/>
      <c r="LQ56" s="147"/>
      <c r="LR56" s="147"/>
      <c r="LS56" s="147"/>
      <c r="LT56" s="147"/>
    </row>
    <row r="57" spans="1:332" x14ac:dyDescent="0.25">
      <c r="A57" s="16">
        <v>55</v>
      </c>
      <c r="B57" s="62" t="s">
        <v>98</v>
      </c>
      <c r="C57" s="16">
        <f t="shared" si="30"/>
        <v>55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16"/>
      <c r="O57" s="84">
        <v>25.102999999999998</v>
      </c>
      <c r="P57" s="84">
        <v>19.521000000000001</v>
      </c>
      <c r="Q57" s="84">
        <v>102.54300000000001</v>
      </c>
      <c r="R57" s="84">
        <v>140.65600000000001</v>
      </c>
      <c r="S57" s="84">
        <v>180.40700000000001</v>
      </c>
      <c r="T57" s="84">
        <v>150.679</v>
      </c>
      <c r="U57" s="84">
        <v>167.68899999999999</v>
      </c>
      <c r="V57" s="84">
        <v>154.001</v>
      </c>
      <c r="W57" s="84">
        <v>236.76799999999997</v>
      </c>
      <c r="X57" s="84">
        <v>313.4351352221201</v>
      </c>
      <c r="Y57" s="16"/>
      <c r="Z57" s="84">
        <v>4495.0244913440774</v>
      </c>
      <c r="AA57" s="84">
        <v>4868.9886496488116</v>
      </c>
      <c r="AB57" s="84">
        <v>4470.1940613357956</v>
      </c>
      <c r="AC57" s="84">
        <v>7402.058821236008</v>
      </c>
      <c r="AD57" s="84">
        <v>7958.1991913825359</v>
      </c>
      <c r="AE57" s="84">
        <v>8282.4582859599504</v>
      </c>
      <c r="AF57" s="84">
        <v>6920.2827145788178</v>
      </c>
      <c r="AG57" s="84">
        <v>8068.398027242416</v>
      </c>
      <c r="AH57" s="84">
        <v>17851.139168157832</v>
      </c>
      <c r="AI57" s="84">
        <v>6346.2971469315635</v>
      </c>
      <c r="AJ57" s="16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16"/>
      <c r="AV57" s="84">
        <v>5.6000000000000001E-2</v>
      </c>
      <c r="AW57" s="84">
        <v>0</v>
      </c>
      <c r="AX57" s="84">
        <v>0.02</v>
      </c>
      <c r="AY57" s="84">
        <v>0.02</v>
      </c>
      <c r="AZ57" s="84">
        <v>0</v>
      </c>
      <c r="BA57" s="84">
        <v>0</v>
      </c>
      <c r="BB57" s="84">
        <v>0</v>
      </c>
      <c r="BC57" s="84">
        <v>0</v>
      </c>
      <c r="BD57" s="84">
        <v>0</v>
      </c>
      <c r="BE57" s="84">
        <v>0</v>
      </c>
      <c r="BF57" s="16"/>
      <c r="BG57" s="84">
        <v>33.326523809523813</v>
      </c>
      <c r="BH57" s="84">
        <v>32.853095238095236</v>
      </c>
      <c r="BI57" s="84">
        <v>3.4155714285714289</v>
      </c>
      <c r="BJ57" s="84">
        <v>6.8250714285714285</v>
      </c>
      <c r="BK57" s="84">
        <v>4.9595238095238097</v>
      </c>
      <c r="BL57" s="84">
        <v>23.92909523809524</v>
      </c>
      <c r="BM57" s="84">
        <v>17.368880952380952</v>
      </c>
      <c r="BN57" s="84">
        <v>11.567500000000001</v>
      </c>
      <c r="BO57" s="84">
        <v>7.673</v>
      </c>
      <c r="BP57" s="84">
        <v>6.3861203083303124</v>
      </c>
      <c r="BQ57" s="16"/>
      <c r="BR57" s="84">
        <v>0</v>
      </c>
      <c r="BS57" s="84">
        <v>0</v>
      </c>
      <c r="BT57" s="84">
        <v>53.426852011218806</v>
      </c>
      <c r="BU57" s="84">
        <v>0</v>
      </c>
      <c r="BV57" s="84">
        <v>0</v>
      </c>
      <c r="BW57" s="84">
        <v>0</v>
      </c>
      <c r="BX57" s="84">
        <v>0.624</v>
      </c>
      <c r="BY57" s="84">
        <v>0</v>
      </c>
      <c r="BZ57" s="84">
        <v>12.135999999999999</v>
      </c>
      <c r="CA57" s="84">
        <v>0</v>
      </c>
      <c r="CB57" s="16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16"/>
      <c r="CN57" s="84">
        <v>0</v>
      </c>
      <c r="CO57" s="84">
        <v>0</v>
      </c>
      <c r="CP57" s="84">
        <v>0</v>
      </c>
      <c r="CQ57" s="84">
        <v>0</v>
      </c>
      <c r="CR57" s="84">
        <v>0</v>
      </c>
      <c r="CS57" s="84">
        <v>0</v>
      </c>
      <c r="CT57" s="84">
        <v>0</v>
      </c>
      <c r="CU57" s="84">
        <v>0</v>
      </c>
      <c r="CV57" s="84">
        <v>0</v>
      </c>
      <c r="CW57" s="84">
        <v>0</v>
      </c>
      <c r="CX57" s="16"/>
      <c r="CY57" s="84">
        <v>0</v>
      </c>
      <c r="CZ57" s="84">
        <v>0</v>
      </c>
      <c r="DA57" s="84">
        <v>0</v>
      </c>
      <c r="DB57" s="84">
        <v>0</v>
      </c>
      <c r="DC57" s="84">
        <v>0</v>
      </c>
      <c r="DD57" s="84">
        <v>0</v>
      </c>
      <c r="DE57" s="84">
        <v>0</v>
      </c>
      <c r="DF57" s="84">
        <v>0</v>
      </c>
      <c r="DG57" s="84">
        <v>0</v>
      </c>
      <c r="DH57" s="84">
        <v>0</v>
      </c>
      <c r="DI57" s="16"/>
      <c r="DJ57" s="84">
        <v>0.06</v>
      </c>
      <c r="DK57" s="84">
        <v>0</v>
      </c>
      <c r="DL57" s="84">
        <v>1.49</v>
      </c>
      <c r="DM57" s="84">
        <v>0.18099999999999999</v>
      </c>
      <c r="DN57" s="84">
        <v>0.109</v>
      </c>
      <c r="DO57" s="84">
        <v>0.36</v>
      </c>
      <c r="DP57" s="84">
        <v>7.7489999999999997</v>
      </c>
      <c r="DQ57" s="84">
        <v>2.4569999999999999</v>
      </c>
      <c r="DR57" s="84">
        <v>2.0569999999999999</v>
      </c>
      <c r="DS57" s="84">
        <v>3.1997767015321203</v>
      </c>
      <c r="DT57" s="16"/>
      <c r="DU57" s="84">
        <v>59.220999999999997</v>
      </c>
      <c r="DV57" s="84">
        <v>41.919999999999995</v>
      </c>
      <c r="DW57" s="84">
        <v>3.7999999999999999E-2</v>
      </c>
      <c r="DX57" s="84">
        <v>0.59199999999999997</v>
      </c>
      <c r="DY57" s="84">
        <v>0.42199999999999999</v>
      </c>
      <c r="DZ57" s="84">
        <v>0.60899999999999999</v>
      </c>
      <c r="EA57" s="84">
        <v>9.0999999999999998E-2</v>
      </c>
      <c r="EB57" s="84">
        <v>91.77</v>
      </c>
      <c r="EC57" s="84">
        <v>0.42199999999999999</v>
      </c>
      <c r="ED57" s="84">
        <v>0.22746628789372864</v>
      </c>
      <c r="EE57" s="16"/>
      <c r="EF57" s="84">
        <v>28.99042857142857</v>
      </c>
      <c r="EG57" s="84">
        <v>11.756880952380953</v>
      </c>
      <c r="EH57" s="84">
        <v>29.815904761904761</v>
      </c>
      <c r="EI57" s="84">
        <v>37.505523809523808</v>
      </c>
      <c r="EJ57" s="84">
        <v>39.006928571428574</v>
      </c>
      <c r="EK57" s="84">
        <v>51.483500000000006</v>
      </c>
      <c r="EL57" s="84">
        <v>32.601642857142863</v>
      </c>
      <c r="EM57" s="84">
        <v>30.247476190476188</v>
      </c>
      <c r="EN57" s="84">
        <v>30.402404761904759</v>
      </c>
      <c r="EO57" s="84">
        <v>30.583670024286146</v>
      </c>
      <c r="EP57" s="16"/>
      <c r="EQ57" s="84">
        <v>1291.577205</v>
      </c>
      <c r="ER57" s="84">
        <v>1228.0577029999999</v>
      </c>
      <c r="ES57" s="84">
        <v>1255.279614</v>
      </c>
      <c r="ET57" s="84">
        <v>1225.9669100000001</v>
      </c>
      <c r="EU57" s="84">
        <v>1260.291203</v>
      </c>
      <c r="EV57" s="84">
        <v>1302.1423339999999</v>
      </c>
      <c r="EW57" s="84">
        <v>1255.3210059999999</v>
      </c>
      <c r="EX57" s="84">
        <v>1103.12282</v>
      </c>
      <c r="EY57" s="84">
        <v>1026.4767737068496</v>
      </c>
      <c r="EZ57" s="84">
        <v>974.18229053220136</v>
      </c>
      <c r="FA57" s="16"/>
      <c r="FB57" s="84">
        <v>382.01562899999999</v>
      </c>
      <c r="FC57" s="84">
        <v>393.647469</v>
      </c>
      <c r="FD57" s="84">
        <v>450.16015900000002</v>
      </c>
      <c r="FE57" s="84">
        <v>387.492346</v>
      </c>
      <c r="FF57" s="84">
        <v>469.49100399999998</v>
      </c>
      <c r="FG57" s="84">
        <v>469.13597199999998</v>
      </c>
      <c r="FH57" s="84">
        <v>548.500899</v>
      </c>
      <c r="FI57" s="84">
        <v>505.95926800000001</v>
      </c>
      <c r="FJ57" s="84">
        <v>495.58776399999999</v>
      </c>
      <c r="FK57" s="84">
        <v>701.99610001178519</v>
      </c>
      <c r="FL57" s="16"/>
      <c r="FM57" s="84">
        <v>36.96445238095238</v>
      </c>
      <c r="FN57" s="84">
        <v>3.6799761904761903</v>
      </c>
      <c r="FO57" s="84">
        <v>32.201857142857143</v>
      </c>
      <c r="FP57" s="84">
        <v>34.619714285714288</v>
      </c>
      <c r="FQ57" s="84">
        <v>29.472595238095238</v>
      </c>
      <c r="FR57" s="84">
        <v>29.240547619047618</v>
      </c>
      <c r="FS57" s="84">
        <v>26.344309523809525</v>
      </c>
      <c r="FT57" s="84">
        <v>0.17966666666666667</v>
      </c>
      <c r="FU57" s="84">
        <v>0.11407142857142857</v>
      </c>
      <c r="FV57" s="84">
        <v>0</v>
      </c>
      <c r="FW57" s="16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16"/>
      <c r="GI57" s="84">
        <v>17.139335581832214</v>
      </c>
      <c r="GJ57" s="84">
        <v>14.413300798390377</v>
      </c>
      <c r="GK57" s="84">
        <v>36.569841575620814</v>
      </c>
      <c r="GL57" s="84">
        <v>24.894353169252035</v>
      </c>
      <c r="GM57" s="84">
        <v>24.750101671696743</v>
      </c>
      <c r="GN57" s="84">
        <v>22.139880888676885</v>
      </c>
      <c r="GO57" s="84">
        <v>16.81865948288603</v>
      </c>
      <c r="GP57" s="84">
        <v>10.377189254091586</v>
      </c>
      <c r="GQ57" s="84">
        <v>9.3588261735054274</v>
      </c>
      <c r="GR57" s="84">
        <v>10.270112839543861</v>
      </c>
      <c r="GS57" s="16"/>
      <c r="GT57" s="84">
        <v>11.159452380952381</v>
      </c>
      <c r="GU57" s="84">
        <v>1.7812142857142859</v>
      </c>
      <c r="GV57" s="84">
        <v>8.0323809523809526</v>
      </c>
      <c r="GW57" s="84">
        <v>7.0448809523809528</v>
      </c>
      <c r="GX57" s="84">
        <v>6.3429285714285717</v>
      </c>
      <c r="GY57" s="84">
        <v>6.911380952380954</v>
      </c>
      <c r="GZ57" s="84">
        <v>5.7580952380952377</v>
      </c>
      <c r="HA57" s="84">
        <v>4.6229047619047625</v>
      </c>
      <c r="HB57" s="84">
        <v>3.847285714285714</v>
      </c>
      <c r="HC57" s="84">
        <v>3.3677774484411724</v>
      </c>
      <c r="HD57" s="16"/>
      <c r="HE57" s="84">
        <v>0</v>
      </c>
      <c r="HF57" s="84">
        <v>0</v>
      </c>
      <c r="HG57" s="84">
        <v>3.8023809523809522E-2</v>
      </c>
      <c r="HH57" s="84">
        <v>0.19883333333333333</v>
      </c>
      <c r="HI57" s="84">
        <v>2.9072142857142858</v>
      </c>
      <c r="HJ57" s="84">
        <v>1.0589761904761905</v>
      </c>
      <c r="HK57" s="84">
        <v>1.2194285714285715</v>
      </c>
      <c r="HL57" s="84">
        <v>4.1702380952380951</v>
      </c>
      <c r="HM57" s="84">
        <v>5.0733809523809521</v>
      </c>
      <c r="HN57" s="84">
        <v>6.1721162437638482</v>
      </c>
      <c r="HP57" s="137">
        <v>0</v>
      </c>
      <c r="HQ57" s="137">
        <v>0</v>
      </c>
      <c r="HR57" s="137">
        <v>0</v>
      </c>
      <c r="HS57" s="137">
        <v>0</v>
      </c>
      <c r="HT57" s="137">
        <v>0</v>
      </c>
      <c r="HU57" s="137">
        <v>0</v>
      </c>
      <c r="HV57" s="137">
        <v>0</v>
      </c>
      <c r="HW57" s="137">
        <v>0</v>
      </c>
      <c r="HX57" s="137">
        <v>0</v>
      </c>
      <c r="HY57" s="137">
        <v>0</v>
      </c>
      <c r="IA57" s="137">
        <v>-22.363964401350025</v>
      </c>
      <c r="IB57" s="137">
        <v>-23.316762835312588</v>
      </c>
      <c r="IC57" s="137">
        <v>-26.420678473138629</v>
      </c>
      <c r="ID57" s="137">
        <v>-26.14399755683694</v>
      </c>
      <c r="IE57" s="137">
        <v>-35.409740804334014</v>
      </c>
      <c r="IF57" s="137">
        <v>-33.281735153939131</v>
      </c>
      <c r="IG57" s="137">
        <v>-39.45871284177786</v>
      </c>
      <c r="IH57" s="137">
        <v>-30.65980235202154</v>
      </c>
      <c r="II57" s="137">
        <v>-31.130206913763239</v>
      </c>
      <c r="IJ57" s="137">
        <v>-39.259250320445361</v>
      </c>
      <c r="IL57" s="137">
        <v>-2930.6779863063293</v>
      </c>
      <c r="IM57" s="137">
        <v>-3055.5371278113416</v>
      </c>
      <c r="IN57" s="137">
        <v>-3462.2886799010785</v>
      </c>
      <c r="IO57" s="137">
        <v>-3426.03112484132</v>
      </c>
      <c r="IP57" s="137">
        <v>-4640.2572466002584</v>
      </c>
      <c r="IQ57" s="137">
        <v>-4361.3934815528009</v>
      </c>
      <c r="IR57" s="137">
        <v>-5170.8533879798351</v>
      </c>
      <c r="IS57" s="137">
        <v>-4017.8032036282621</v>
      </c>
      <c r="IT57" s="137">
        <v>-4079.447206856566</v>
      </c>
      <c r="IU57" s="137">
        <v>-5144.7148908032341</v>
      </c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H57" s="137">
        <v>0</v>
      </c>
      <c r="JI57" s="137">
        <v>0</v>
      </c>
      <c r="JJ57" s="137">
        <v>0</v>
      </c>
      <c r="JK57" s="137">
        <v>0</v>
      </c>
      <c r="JL57" s="137">
        <v>0</v>
      </c>
      <c r="JM57" s="137">
        <v>0</v>
      </c>
      <c r="JN57" s="137">
        <v>0</v>
      </c>
      <c r="JO57" s="137">
        <v>0</v>
      </c>
      <c r="JP57" s="137">
        <v>0</v>
      </c>
      <c r="JQ57" s="137">
        <v>0</v>
      </c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</row>
    <row r="58" spans="1:332" x14ac:dyDescent="0.25">
      <c r="A58" s="16">
        <v>56</v>
      </c>
      <c r="B58" s="63" t="s">
        <v>99</v>
      </c>
      <c r="C58" s="16">
        <f t="shared" si="30"/>
        <v>56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16"/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0.38300000000000001</v>
      </c>
      <c r="V58" s="85">
        <v>0</v>
      </c>
      <c r="W58" s="85">
        <v>0</v>
      </c>
      <c r="X58" s="85">
        <v>0</v>
      </c>
      <c r="Y58" s="16"/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477.32007202466002</v>
      </c>
      <c r="AG58" s="85">
        <v>604.0955701936</v>
      </c>
      <c r="AH58" s="85">
        <v>662.99413073267181</v>
      </c>
      <c r="AI58" s="85">
        <v>1115.4413923868492</v>
      </c>
      <c r="AJ58" s="16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16"/>
      <c r="AV58" s="85">
        <v>0</v>
      </c>
      <c r="AW58" s="85">
        <v>0</v>
      </c>
      <c r="AX58" s="85">
        <v>0</v>
      </c>
      <c r="AY58" s="85">
        <v>0</v>
      </c>
      <c r="AZ58" s="85">
        <v>0</v>
      </c>
      <c r="BA58" s="85">
        <v>0</v>
      </c>
      <c r="BB58" s="85">
        <v>0</v>
      </c>
      <c r="BC58" s="85">
        <v>0</v>
      </c>
      <c r="BD58" s="85">
        <v>0</v>
      </c>
      <c r="BE58" s="85">
        <v>0</v>
      </c>
      <c r="BF58" s="16"/>
      <c r="BG58" s="85">
        <v>0</v>
      </c>
      <c r="BH58" s="85">
        <v>0</v>
      </c>
      <c r="BI58" s="85">
        <v>0</v>
      </c>
      <c r="BJ58" s="85">
        <v>0</v>
      </c>
      <c r="BK58" s="85">
        <v>0</v>
      </c>
      <c r="BL58" s="85">
        <v>0</v>
      </c>
      <c r="BM58" s="85">
        <v>0</v>
      </c>
      <c r="BN58" s="85">
        <v>0</v>
      </c>
      <c r="BO58" s="85">
        <v>0</v>
      </c>
      <c r="BP58" s="85">
        <v>0</v>
      </c>
      <c r="BQ58" s="16"/>
      <c r="BR58" s="85">
        <v>0</v>
      </c>
      <c r="BS58" s="85">
        <v>0</v>
      </c>
      <c r="BT58" s="85">
        <v>0</v>
      </c>
      <c r="BU58" s="85">
        <v>0</v>
      </c>
      <c r="BV58" s="85">
        <v>0</v>
      </c>
      <c r="BW58" s="85">
        <v>0</v>
      </c>
      <c r="BX58" s="85">
        <v>0</v>
      </c>
      <c r="BY58" s="85">
        <v>0</v>
      </c>
      <c r="BZ58" s="85">
        <v>0</v>
      </c>
      <c r="CA58" s="85">
        <v>0</v>
      </c>
      <c r="CB58" s="16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16"/>
      <c r="CN58" s="85">
        <v>0</v>
      </c>
      <c r="CO58" s="85">
        <v>0</v>
      </c>
      <c r="CP58" s="85">
        <v>0</v>
      </c>
      <c r="CQ58" s="85">
        <v>0</v>
      </c>
      <c r="CR58" s="85">
        <v>0</v>
      </c>
      <c r="CS58" s="85">
        <v>0</v>
      </c>
      <c r="CT58" s="85">
        <v>0</v>
      </c>
      <c r="CU58" s="85">
        <v>0</v>
      </c>
      <c r="CV58" s="85">
        <v>0</v>
      </c>
      <c r="CW58" s="85">
        <v>0</v>
      </c>
      <c r="CX58" s="16"/>
      <c r="CY58" s="85">
        <v>0</v>
      </c>
      <c r="CZ58" s="85">
        <v>0</v>
      </c>
      <c r="DA58" s="85">
        <v>0</v>
      </c>
      <c r="DB58" s="85">
        <v>0</v>
      </c>
      <c r="DC58" s="85">
        <v>0</v>
      </c>
      <c r="DD58" s="85">
        <v>0</v>
      </c>
      <c r="DE58" s="85">
        <v>0</v>
      </c>
      <c r="DF58" s="85">
        <v>0</v>
      </c>
      <c r="DG58" s="85">
        <v>0</v>
      </c>
      <c r="DH58" s="85">
        <v>0</v>
      </c>
      <c r="DI58" s="16"/>
      <c r="DJ58" s="85">
        <v>0</v>
      </c>
      <c r="DK58" s="85">
        <v>0</v>
      </c>
      <c r="DL58" s="85">
        <v>0</v>
      </c>
      <c r="DM58" s="85">
        <v>0</v>
      </c>
      <c r="DN58" s="85">
        <v>0</v>
      </c>
      <c r="DO58" s="85">
        <v>0</v>
      </c>
      <c r="DP58" s="85">
        <v>0</v>
      </c>
      <c r="DQ58" s="85">
        <v>0</v>
      </c>
      <c r="DR58" s="85">
        <v>0</v>
      </c>
      <c r="DS58" s="85">
        <v>0</v>
      </c>
      <c r="DT58" s="16"/>
      <c r="DU58" s="85">
        <v>0</v>
      </c>
      <c r="DV58" s="85">
        <v>0</v>
      </c>
      <c r="DW58" s="85">
        <v>0</v>
      </c>
      <c r="DX58" s="85">
        <v>0</v>
      </c>
      <c r="DY58" s="85">
        <v>0</v>
      </c>
      <c r="DZ58" s="85">
        <v>0</v>
      </c>
      <c r="EA58" s="85">
        <v>0</v>
      </c>
      <c r="EB58" s="85">
        <v>0</v>
      </c>
      <c r="EC58" s="85">
        <v>7.4999999999999997E-2</v>
      </c>
      <c r="ED58" s="85">
        <v>0</v>
      </c>
      <c r="EE58" s="16"/>
      <c r="EF58" s="85">
        <v>0</v>
      </c>
      <c r="EG58" s="85">
        <v>0</v>
      </c>
      <c r="EH58" s="85">
        <v>0</v>
      </c>
      <c r="EI58" s="85">
        <v>0</v>
      </c>
      <c r="EJ58" s="85">
        <v>0</v>
      </c>
      <c r="EK58" s="85">
        <v>0</v>
      </c>
      <c r="EL58" s="85">
        <v>5.3105952380952379</v>
      </c>
      <c r="EM58" s="85">
        <v>1.2805714285714285</v>
      </c>
      <c r="EN58" s="85">
        <v>1.099952380952381</v>
      </c>
      <c r="EO58" s="85">
        <v>0</v>
      </c>
      <c r="EP58" s="16"/>
      <c r="EQ58" s="85">
        <v>0</v>
      </c>
      <c r="ER58" s="85">
        <v>0</v>
      </c>
      <c r="ES58" s="85">
        <v>0</v>
      </c>
      <c r="ET58" s="85">
        <v>0</v>
      </c>
      <c r="EU58" s="85">
        <v>0</v>
      </c>
      <c r="EV58" s="85">
        <v>0</v>
      </c>
      <c r="EW58" s="85">
        <v>0</v>
      </c>
      <c r="EX58" s="85">
        <v>150.75349800000001</v>
      </c>
      <c r="EY58" s="85">
        <v>146.32678614030121</v>
      </c>
      <c r="EZ58" s="85">
        <v>144.85921095948211</v>
      </c>
      <c r="FA58" s="16"/>
      <c r="FB58" s="85">
        <v>0</v>
      </c>
      <c r="FC58" s="85">
        <v>0</v>
      </c>
      <c r="FD58" s="85">
        <v>0</v>
      </c>
      <c r="FE58" s="85">
        <v>0</v>
      </c>
      <c r="FF58" s="85">
        <v>0</v>
      </c>
      <c r="FG58" s="85">
        <v>0</v>
      </c>
      <c r="FH58" s="85">
        <v>0</v>
      </c>
      <c r="FI58" s="85">
        <v>11.694753</v>
      </c>
      <c r="FJ58" s="85">
        <v>11.765521</v>
      </c>
      <c r="FK58" s="85">
        <v>15.286040868943729</v>
      </c>
      <c r="FL58" s="16"/>
      <c r="FM58" s="85">
        <v>0</v>
      </c>
      <c r="FN58" s="85">
        <v>0</v>
      </c>
      <c r="FO58" s="85">
        <v>0</v>
      </c>
      <c r="FP58" s="85">
        <v>0</v>
      </c>
      <c r="FQ58" s="85">
        <v>0</v>
      </c>
      <c r="FR58" s="85">
        <v>0</v>
      </c>
      <c r="FS58" s="85">
        <v>0</v>
      </c>
      <c r="FT58" s="85">
        <v>0</v>
      </c>
      <c r="FU58" s="85">
        <v>0</v>
      </c>
      <c r="FV58" s="85">
        <v>0</v>
      </c>
      <c r="FW58" s="16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16"/>
      <c r="GI58" s="85">
        <v>0</v>
      </c>
      <c r="GJ58" s="85">
        <v>0</v>
      </c>
      <c r="GK58" s="85">
        <v>0</v>
      </c>
      <c r="GL58" s="85">
        <v>0</v>
      </c>
      <c r="GM58" s="85">
        <v>0</v>
      </c>
      <c r="GN58" s="85">
        <v>0</v>
      </c>
      <c r="GO58" s="85">
        <v>3.7176625396621543</v>
      </c>
      <c r="GP58" s="85">
        <v>2.8964253352617835</v>
      </c>
      <c r="GQ58" s="85">
        <v>2.7550430690480781</v>
      </c>
      <c r="GR58" s="85">
        <v>3.023306841303262</v>
      </c>
      <c r="GS58" s="16"/>
      <c r="GT58" s="85">
        <v>0</v>
      </c>
      <c r="GU58" s="85">
        <v>0</v>
      </c>
      <c r="GV58" s="85">
        <v>0</v>
      </c>
      <c r="GW58" s="85">
        <v>0</v>
      </c>
      <c r="GX58" s="85">
        <v>0</v>
      </c>
      <c r="GY58" s="85">
        <v>0</v>
      </c>
      <c r="GZ58" s="85">
        <v>0.40366666666666667</v>
      </c>
      <c r="HA58" s="85">
        <v>0.74185714285714288</v>
      </c>
      <c r="HB58" s="85">
        <v>0.70380952380952377</v>
      </c>
      <c r="HC58" s="85">
        <v>0</v>
      </c>
      <c r="HD58" s="16"/>
      <c r="HE58" s="85">
        <v>0</v>
      </c>
      <c r="HF58" s="85">
        <v>0</v>
      </c>
      <c r="HG58" s="85">
        <v>0</v>
      </c>
      <c r="HH58" s="85">
        <v>0</v>
      </c>
      <c r="HI58" s="85">
        <v>0</v>
      </c>
      <c r="HJ58" s="85">
        <v>0</v>
      </c>
      <c r="HK58" s="85">
        <v>0</v>
      </c>
      <c r="HL58" s="85">
        <v>0</v>
      </c>
      <c r="HM58" s="85">
        <v>0</v>
      </c>
      <c r="HN58" s="85">
        <v>0</v>
      </c>
      <c r="HP58" s="147">
        <v>0</v>
      </c>
      <c r="HQ58" s="147">
        <v>0</v>
      </c>
      <c r="HR58" s="147">
        <v>0</v>
      </c>
      <c r="HS58" s="147">
        <v>0</v>
      </c>
      <c r="HT58" s="147">
        <v>0</v>
      </c>
      <c r="HU58" s="147">
        <v>0</v>
      </c>
      <c r="HV58" s="147">
        <v>0</v>
      </c>
      <c r="HW58" s="147">
        <v>0</v>
      </c>
      <c r="HX58" s="147">
        <v>0</v>
      </c>
      <c r="HY58" s="147">
        <v>0</v>
      </c>
      <c r="IA58" s="147">
        <v>0</v>
      </c>
      <c r="IB58" s="147">
        <v>0</v>
      </c>
      <c r="IC58" s="147">
        <v>0</v>
      </c>
      <c r="ID58" s="147">
        <v>0</v>
      </c>
      <c r="IE58" s="147">
        <v>0</v>
      </c>
      <c r="IF58" s="147">
        <v>0</v>
      </c>
      <c r="IG58" s="147">
        <v>0</v>
      </c>
      <c r="IH58" s="147">
        <v>0</v>
      </c>
      <c r="II58" s="147">
        <v>0</v>
      </c>
      <c r="IJ58" s="147">
        <v>0</v>
      </c>
      <c r="IL58" s="147">
        <v>0</v>
      </c>
      <c r="IM58" s="147">
        <v>0</v>
      </c>
      <c r="IN58" s="147">
        <v>0</v>
      </c>
      <c r="IO58" s="147">
        <v>0</v>
      </c>
      <c r="IP58" s="147">
        <v>0</v>
      </c>
      <c r="IQ58" s="147">
        <v>0</v>
      </c>
      <c r="IR58" s="147">
        <v>0</v>
      </c>
      <c r="IS58" s="147">
        <v>-112.99284034064561</v>
      </c>
      <c r="IT58" s="147">
        <v>-117.82705700469317</v>
      </c>
      <c r="IU58" s="147">
        <v>-136.23303767732224</v>
      </c>
      <c r="IW58" s="147"/>
      <c r="IX58" s="147"/>
      <c r="IY58" s="147"/>
      <c r="IZ58" s="147"/>
      <c r="JA58" s="147"/>
      <c r="JB58" s="147"/>
      <c r="JC58" s="147"/>
      <c r="JD58" s="147"/>
      <c r="JE58" s="147"/>
      <c r="JF58" s="147"/>
      <c r="JH58" s="147">
        <v>0</v>
      </c>
      <c r="JI58" s="147">
        <v>0</v>
      </c>
      <c r="JJ58" s="147">
        <v>0</v>
      </c>
      <c r="JK58" s="147">
        <v>0</v>
      </c>
      <c r="JL58" s="147">
        <v>0</v>
      </c>
      <c r="JM58" s="147">
        <v>0</v>
      </c>
      <c r="JN58" s="147">
        <v>0</v>
      </c>
      <c r="JO58" s="147">
        <v>0</v>
      </c>
      <c r="JP58" s="147">
        <v>0</v>
      </c>
      <c r="JQ58" s="147">
        <v>0</v>
      </c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O58" s="147"/>
      <c r="KP58" s="147"/>
      <c r="KQ58" s="147"/>
      <c r="KR58" s="147"/>
      <c r="KS58" s="147"/>
      <c r="KT58" s="147"/>
      <c r="KU58" s="147"/>
      <c r="KV58" s="147"/>
      <c r="KW58" s="147"/>
      <c r="KX58" s="147"/>
      <c r="KZ58" s="147"/>
      <c r="LA58" s="147"/>
      <c r="LB58" s="147"/>
      <c r="LC58" s="147"/>
      <c r="LD58" s="147"/>
      <c r="LE58" s="147"/>
      <c r="LF58" s="147"/>
      <c r="LG58" s="147"/>
      <c r="LH58" s="147"/>
      <c r="LI58" s="147"/>
      <c r="LK58" s="147"/>
      <c r="LL58" s="147"/>
      <c r="LM58" s="147"/>
      <c r="LN58" s="147"/>
      <c r="LO58" s="147"/>
      <c r="LP58" s="147"/>
      <c r="LQ58" s="147"/>
      <c r="LR58" s="147"/>
      <c r="LS58" s="147"/>
      <c r="LT58" s="147"/>
    </row>
    <row r="59" spans="1:332" x14ac:dyDescent="0.25">
      <c r="A59" s="16">
        <v>57</v>
      </c>
      <c r="B59" s="62" t="s">
        <v>100</v>
      </c>
      <c r="C59" s="16">
        <f t="shared" si="30"/>
        <v>57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16"/>
      <c r="O59" s="84">
        <v>1.107</v>
      </c>
      <c r="P59" s="84">
        <v>0.113</v>
      </c>
      <c r="Q59" s="84">
        <v>1.1080000000000001</v>
      </c>
      <c r="R59" s="84">
        <v>1.266</v>
      </c>
      <c r="S59" s="84">
        <v>1.347</v>
      </c>
      <c r="T59" s="84">
        <v>2.1279999999999997</v>
      </c>
      <c r="U59" s="84">
        <v>2.7839999999999998</v>
      </c>
      <c r="V59" s="84">
        <v>2.79</v>
      </c>
      <c r="W59" s="84">
        <v>2.5329999999999999</v>
      </c>
      <c r="X59" s="84">
        <v>2.8091254599300632</v>
      </c>
      <c r="Y59" s="16"/>
      <c r="Z59" s="84">
        <v>1590.1135048313199</v>
      </c>
      <c r="AA59" s="84">
        <v>890.49542501339988</v>
      </c>
      <c r="AB59" s="84">
        <v>1773.11137022706</v>
      </c>
      <c r="AC59" s="84">
        <v>2309.4279180656999</v>
      </c>
      <c r="AD59" s="84">
        <v>2393.6057312111998</v>
      </c>
      <c r="AE59" s="84">
        <v>2287.1762504427097</v>
      </c>
      <c r="AF59" s="84">
        <v>2532.2077239017699</v>
      </c>
      <c r="AG59" s="84">
        <v>2825.4587659602498</v>
      </c>
      <c r="AH59" s="84">
        <v>488.66817523938363</v>
      </c>
      <c r="AI59" s="84">
        <v>822.15012854154941</v>
      </c>
      <c r="AJ59" s="16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16"/>
      <c r="AV59" s="84">
        <v>0.112</v>
      </c>
      <c r="AW59" s="84">
        <v>0</v>
      </c>
      <c r="AX59" s="84">
        <v>0.14000000000000001</v>
      </c>
      <c r="AY59" s="84">
        <v>3.1E-2</v>
      </c>
      <c r="AZ59" s="84">
        <v>0</v>
      </c>
      <c r="BA59" s="84">
        <v>5.0000000000000001E-3</v>
      </c>
      <c r="BB59" s="84">
        <v>4.0000000000000001E-3</v>
      </c>
      <c r="BC59" s="84">
        <v>4.0000000000000001E-3</v>
      </c>
      <c r="BD59" s="84">
        <v>5.0000000000000001E-3</v>
      </c>
      <c r="BE59" s="84">
        <v>3.3899165093422994E-3</v>
      </c>
      <c r="BF59" s="16"/>
      <c r="BG59" s="84">
        <v>1.2104761904761905</v>
      </c>
      <c r="BH59" s="84">
        <v>0</v>
      </c>
      <c r="BI59" s="84">
        <v>0.4693809523809524</v>
      </c>
      <c r="BJ59" s="84">
        <v>4.7452380952380954E-2</v>
      </c>
      <c r="BK59" s="84">
        <v>0</v>
      </c>
      <c r="BL59" s="84">
        <v>0</v>
      </c>
      <c r="BM59" s="84">
        <v>0</v>
      </c>
      <c r="BN59" s="84">
        <v>1.642857142857143E-3</v>
      </c>
      <c r="BO59" s="84">
        <v>1.1904761904761905E-4</v>
      </c>
      <c r="BP59" s="84">
        <v>3.7567843992388213E-5</v>
      </c>
      <c r="BQ59" s="16"/>
      <c r="BR59" s="84">
        <v>1.7534168089719009E-2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16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16"/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16"/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16"/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0.46400000000000002</v>
      </c>
      <c r="DP59" s="84">
        <v>0.46400000000000002</v>
      </c>
      <c r="DQ59" s="84">
        <v>0.42299999999999999</v>
      </c>
      <c r="DR59" s="84">
        <v>0.45</v>
      </c>
      <c r="DS59" s="84">
        <v>0</v>
      </c>
      <c r="DT59" s="16"/>
      <c r="DU59" s="84">
        <v>0.89300000000000002</v>
      </c>
      <c r="DV59" s="84">
        <v>0</v>
      </c>
      <c r="DW59" s="84">
        <v>0</v>
      </c>
      <c r="DX59" s="84">
        <v>0</v>
      </c>
      <c r="DY59" s="84">
        <v>1.7390000000000001</v>
      </c>
      <c r="DZ59" s="84">
        <v>0</v>
      </c>
      <c r="EA59" s="84">
        <v>0</v>
      </c>
      <c r="EB59" s="84">
        <v>1.41</v>
      </c>
      <c r="EC59" s="84">
        <v>0</v>
      </c>
      <c r="ED59" s="84">
        <v>0</v>
      </c>
      <c r="EE59" s="16"/>
      <c r="EF59" s="84">
        <v>7.2460952380952381</v>
      </c>
      <c r="EG59" s="84">
        <v>2.4433095238095239</v>
      </c>
      <c r="EH59" s="84">
        <v>6.4314999999999998</v>
      </c>
      <c r="EI59" s="84">
        <v>6.2818095238095246</v>
      </c>
      <c r="EJ59" s="84">
        <v>7.4133095238095237</v>
      </c>
      <c r="EK59" s="84">
        <v>8.1701428571428565</v>
      </c>
      <c r="EL59" s="84">
        <v>7.4205714285714288</v>
      </c>
      <c r="EM59" s="84">
        <v>5.7966428571428565</v>
      </c>
      <c r="EN59" s="84">
        <v>6.618095238095238</v>
      </c>
      <c r="EO59" s="84">
        <v>6.543523017971812</v>
      </c>
      <c r="EP59" s="16"/>
      <c r="EQ59" s="84">
        <v>973.46873099999993</v>
      </c>
      <c r="ER59" s="84">
        <v>993.97795499999995</v>
      </c>
      <c r="ES59" s="84">
        <v>1064.3966680000001</v>
      </c>
      <c r="ET59" s="84">
        <v>1070.256999</v>
      </c>
      <c r="EU59" s="84">
        <v>1136.6830299999999</v>
      </c>
      <c r="EV59" s="84">
        <v>1155.2724929999999</v>
      </c>
      <c r="EW59" s="84">
        <v>1078.4056820000001</v>
      </c>
      <c r="EX59" s="84">
        <v>1110.2490829999999</v>
      </c>
      <c r="EY59" s="84">
        <v>1070.2288354023435</v>
      </c>
      <c r="EZ59" s="84">
        <v>1052.2010195741798</v>
      </c>
      <c r="FA59" s="16"/>
      <c r="FB59" s="84">
        <v>21.376830000000002</v>
      </c>
      <c r="FC59" s="84">
        <v>24.559384000000001</v>
      </c>
      <c r="FD59" s="84">
        <v>58.819122</v>
      </c>
      <c r="FE59" s="84">
        <v>45.189990000000002</v>
      </c>
      <c r="FF59" s="84">
        <v>55.459387999999997</v>
      </c>
      <c r="FG59" s="84">
        <v>55.180537999999999</v>
      </c>
      <c r="FH59" s="84">
        <v>77.865437999999997</v>
      </c>
      <c r="FI59" s="84">
        <v>58.638052999999999</v>
      </c>
      <c r="FJ59" s="84">
        <v>93.630523999999994</v>
      </c>
      <c r="FK59" s="84">
        <v>84.992368926419886</v>
      </c>
      <c r="FL59" s="16"/>
      <c r="FM59" s="84">
        <v>2.8177142857142856</v>
      </c>
      <c r="FN59" s="84">
        <v>0.37495238095238098</v>
      </c>
      <c r="FO59" s="84">
        <v>1.7258809523809524</v>
      </c>
      <c r="FP59" s="84">
        <v>0.5764285714285714</v>
      </c>
      <c r="FQ59" s="84">
        <v>1.9092619047619048</v>
      </c>
      <c r="FR59" s="84">
        <v>0.85226190476190478</v>
      </c>
      <c r="FS59" s="84">
        <v>0.3699047619047619</v>
      </c>
      <c r="FT59" s="84">
        <v>0.78623809523809529</v>
      </c>
      <c r="FU59" s="84">
        <v>0.68042857142857138</v>
      </c>
      <c r="FV59" s="84">
        <v>0</v>
      </c>
      <c r="FW59" s="16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16"/>
      <c r="GI59" s="84">
        <v>12.397622462157237</v>
      </c>
      <c r="GJ59" s="84">
        <v>9.6312349722097377</v>
      </c>
      <c r="GK59" s="84">
        <v>9.4197731319673146</v>
      </c>
      <c r="GL59" s="84">
        <v>7.4701686578010991</v>
      </c>
      <c r="GM59" s="84">
        <v>7.5634314172168153</v>
      </c>
      <c r="GN59" s="84">
        <v>7.8813860782652929</v>
      </c>
      <c r="GO59" s="84">
        <v>7.7862020040791</v>
      </c>
      <c r="GP59" s="84">
        <v>13.499575476073261</v>
      </c>
      <c r="GQ59" s="84">
        <v>10.442371259169565</v>
      </c>
      <c r="GR59" s="84">
        <v>11.459164766590794</v>
      </c>
      <c r="GS59" s="16"/>
      <c r="GT59" s="84">
        <v>3.9560476190476193</v>
      </c>
      <c r="GU59" s="84">
        <v>3.7250476190476194</v>
      </c>
      <c r="GV59" s="84">
        <v>9.8450000000000006</v>
      </c>
      <c r="GW59" s="84">
        <v>3.9937857142857145</v>
      </c>
      <c r="GX59" s="84">
        <v>4.3708333333333336</v>
      </c>
      <c r="GY59" s="84">
        <v>4.0137619047619051</v>
      </c>
      <c r="GZ59" s="84">
        <v>2.9088095238095235</v>
      </c>
      <c r="HA59" s="84">
        <v>1.6653095238095237</v>
      </c>
      <c r="HB59" s="84">
        <v>1.9534285714285713</v>
      </c>
      <c r="HC59" s="84">
        <v>1.7885024469675292</v>
      </c>
      <c r="HD59" s="16"/>
      <c r="HE59" s="84">
        <v>2.2119047619047618E-2</v>
      </c>
      <c r="HF59" s="84">
        <v>9.8333333333333328E-3</v>
      </c>
      <c r="HG59" s="84">
        <v>0</v>
      </c>
      <c r="HH59" s="84">
        <v>0</v>
      </c>
      <c r="HI59" s="84">
        <v>0</v>
      </c>
      <c r="HJ59" s="84">
        <v>0</v>
      </c>
      <c r="HK59" s="84">
        <v>8.6666666666666663E-3</v>
      </c>
      <c r="HL59" s="84">
        <v>0</v>
      </c>
      <c r="HM59" s="84">
        <v>0</v>
      </c>
      <c r="HN59" s="84">
        <v>0</v>
      </c>
      <c r="HP59" s="137">
        <v>0</v>
      </c>
      <c r="HQ59" s="137">
        <v>0</v>
      </c>
      <c r="HR59" s="137">
        <v>0</v>
      </c>
      <c r="HS59" s="137">
        <v>0</v>
      </c>
      <c r="HT59" s="137">
        <v>0</v>
      </c>
      <c r="HU59" s="137">
        <v>0</v>
      </c>
      <c r="HV59" s="137">
        <v>0</v>
      </c>
      <c r="HW59" s="137">
        <v>0</v>
      </c>
      <c r="HX59" s="137">
        <v>0</v>
      </c>
      <c r="HY59" s="137">
        <v>0</v>
      </c>
      <c r="IA59" s="137">
        <v>0</v>
      </c>
      <c r="IB59" s="137">
        <v>0</v>
      </c>
      <c r="IC59" s="137">
        <v>0</v>
      </c>
      <c r="ID59" s="137">
        <v>0</v>
      </c>
      <c r="IE59" s="137">
        <v>0</v>
      </c>
      <c r="IF59" s="137">
        <v>0</v>
      </c>
      <c r="IG59" s="137">
        <v>0</v>
      </c>
      <c r="IH59" s="137">
        <v>0</v>
      </c>
      <c r="II59" s="137">
        <v>0</v>
      </c>
      <c r="IJ59" s="137">
        <v>0</v>
      </c>
      <c r="IL59" s="137">
        <v>-237.25690847822835</v>
      </c>
      <c r="IM59" s="137">
        <v>-259.87799139180123</v>
      </c>
      <c r="IN59" s="137">
        <v>-583.81966883773225</v>
      </c>
      <c r="IO59" s="137">
        <v>-622.64742557127147</v>
      </c>
      <c r="IP59" s="137">
        <v>-667.16799416545166</v>
      </c>
      <c r="IQ59" s="137">
        <v>-620.27740962107077</v>
      </c>
      <c r="IR59" s="137">
        <v>-887.85407769763958</v>
      </c>
      <c r="IS59" s="137">
        <v>-576.16567602548241</v>
      </c>
      <c r="IT59" s="137">
        <v>-937.67280588146423</v>
      </c>
      <c r="IU59" s="137">
        <v>-776.57218269926682</v>
      </c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H59" s="137">
        <v>0</v>
      </c>
      <c r="JI59" s="137">
        <v>0</v>
      </c>
      <c r="JJ59" s="137">
        <v>0</v>
      </c>
      <c r="JK59" s="137">
        <v>0</v>
      </c>
      <c r="JL59" s="137">
        <v>0</v>
      </c>
      <c r="JM59" s="137">
        <v>0</v>
      </c>
      <c r="JN59" s="137">
        <v>0</v>
      </c>
      <c r="JO59" s="137">
        <v>0</v>
      </c>
      <c r="JP59" s="137">
        <v>0</v>
      </c>
      <c r="JQ59" s="137">
        <v>0</v>
      </c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</row>
    <row r="60" spans="1:332" x14ac:dyDescent="0.25">
      <c r="A60" s="16">
        <v>58</v>
      </c>
      <c r="B60" s="63" t="s">
        <v>101</v>
      </c>
      <c r="C60" s="16">
        <f t="shared" si="30"/>
        <v>58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16"/>
      <c r="O60" s="85">
        <v>1680.7710000000002</v>
      </c>
      <c r="P60" s="85">
        <v>839.61099999999999</v>
      </c>
      <c r="Q60" s="85">
        <v>1876.4690000000001</v>
      </c>
      <c r="R60" s="85">
        <v>1803.337</v>
      </c>
      <c r="S60" s="85">
        <v>1417.49</v>
      </c>
      <c r="T60" s="85">
        <v>1204.271</v>
      </c>
      <c r="U60" s="85">
        <v>1538.1570000000002</v>
      </c>
      <c r="V60" s="85">
        <v>1525.9649999999999</v>
      </c>
      <c r="W60" s="85">
        <v>1591.24</v>
      </c>
      <c r="X60" s="85">
        <v>1580.3892978374868</v>
      </c>
      <c r="Y60" s="16"/>
      <c r="Z60" s="85">
        <v>7747.7870162909203</v>
      </c>
      <c r="AA60" s="85">
        <v>5353.5652206615705</v>
      </c>
      <c r="AB60" s="85">
        <v>10615.655063510159</v>
      </c>
      <c r="AC60" s="85">
        <v>10425.191323729719</v>
      </c>
      <c r="AD60" s="85">
        <v>11381.379839485191</v>
      </c>
      <c r="AE60" s="85">
        <v>11247.809869437589</v>
      </c>
      <c r="AF60" s="85">
        <v>9907.5283024171094</v>
      </c>
      <c r="AG60" s="85">
        <v>11355.764838006071</v>
      </c>
      <c r="AH60" s="85">
        <v>25293.6053423546</v>
      </c>
      <c r="AI60" s="85">
        <v>42554.727189486301</v>
      </c>
      <c r="AJ60" s="16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16"/>
      <c r="AV60" s="85">
        <v>9.5779999999999994</v>
      </c>
      <c r="AW60" s="85">
        <v>0.34100000000000003</v>
      </c>
      <c r="AX60" s="85">
        <v>14.228999999999999</v>
      </c>
      <c r="AY60" s="85">
        <v>33.295999999999999</v>
      </c>
      <c r="AZ60" s="85">
        <v>23.577000000000002</v>
      </c>
      <c r="BA60" s="85">
        <v>13.38</v>
      </c>
      <c r="BB60" s="85">
        <v>21.388000000000002</v>
      </c>
      <c r="BC60" s="85">
        <v>18.658000000000001</v>
      </c>
      <c r="BD60" s="85">
        <v>32.152000000000001</v>
      </c>
      <c r="BE60" s="85">
        <v>37.406720808946631</v>
      </c>
      <c r="BF60" s="16"/>
      <c r="BG60" s="85">
        <v>182.02169047619049</v>
      </c>
      <c r="BH60" s="85">
        <v>48.382142857142853</v>
      </c>
      <c r="BI60" s="85">
        <v>18.642166666666668</v>
      </c>
      <c r="BJ60" s="85">
        <v>13.179952380952383</v>
      </c>
      <c r="BK60" s="85">
        <v>18.292380952380952</v>
      </c>
      <c r="BL60" s="85">
        <v>6.6497857142857146</v>
      </c>
      <c r="BM60" s="85">
        <v>6.5059761904761908</v>
      </c>
      <c r="BN60" s="85">
        <v>9.9800476190476193</v>
      </c>
      <c r="BO60" s="85">
        <v>9.2345000000000006</v>
      </c>
      <c r="BP60" s="85">
        <v>6.3617216908328027</v>
      </c>
      <c r="BQ60" s="16"/>
      <c r="BR60" s="85">
        <v>1062.3253596845409</v>
      </c>
      <c r="BS60" s="85">
        <v>644.10085055917489</v>
      </c>
      <c r="BT60" s="85">
        <v>647.31439733296259</v>
      </c>
      <c r="BU60" s="85">
        <v>1477.3507508377149</v>
      </c>
      <c r="BV60" s="85">
        <v>1875.1456153114382</v>
      </c>
      <c r="BW60" s="85">
        <v>1312.0823775212684</v>
      </c>
      <c r="BX60" s="85">
        <v>37.247999999999998</v>
      </c>
      <c r="BY60" s="85">
        <v>45.738</v>
      </c>
      <c r="BZ60" s="85">
        <v>110.11199999999999</v>
      </c>
      <c r="CA60" s="85">
        <v>82.943391362111171</v>
      </c>
      <c r="CB60" s="16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16"/>
      <c r="CN60" s="85">
        <v>0</v>
      </c>
      <c r="CO60" s="85">
        <v>0</v>
      </c>
      <c r="CP60" s="85">
        <v>0</v>
      </c>
      <c r="CQ60" s="85">
        <v>0</v>
      </c>
      <c r="CR60" s="85">
        <v>0</v>
      </c>
      <c r="CS60" s="85">
        <v>0</v>
      </c>
      <c r="CT60" s="85">
        <v>0</v>
      </c>
      <c r="CU60" s="85">
        <v>0</v>
      </c>
      <c r="CV60" s="85">
        <v>0</v>
      </c>
      <c r="CW60" s="85">
        <v>0</v>
      </c>
      <c r="CX60" s="16"/>
      <c r="CY60" s="85">
        <v>0</v>
      </c>
      <c r="CZ60" s="85">
        <v>0</v>
      </c>
      <c r="DA60" s="85">
        <v>0</v>
      </c>
      <c r="DB60" s="85">
        <v>0</v>
      </c>
      <c r="DC60" s="85">
        <v>0</v>
      </c>
      <c r="DD60" s="85">
        <v>0</v>
      </c>
      <c r="DE60" s="85">
        <v>0</v>
      </c>
      <c r="DF60" s="85">
        <v>0</v>
      </c>
      <c r="DG60" s="85">
        <v>0</v>
      </c>
      <c r="DH60" s="85">
        <v>0</v>
      </c>
      <c r="DI60" s="16"/>
      <c r="DJ60" s="85">
        <v>113.74</v>
      </c>
      <c r="DK60" s="85">
        <v>2.8849999999999998</v>
      </c>
      <c r="DL60" s="85">
        <v>26.445</v>
      </c>
      <c r="DM60" s="85">
        <v>4.5190000000000001</v>
      </c>
      <c r="DN60" s="85">
        <v>12.045999999999999</v>
      </c>
      <c r="DO60" s="85">
        <v>20.111999999999998</v>
      </c>
      <c r="DP60" s="85">
        <v>17.079000000000001</v>
      </c>
      <c r="DQ60" s="85">
        <v>16.026</v>
      </c>
      <c r="DR60" s="85">
        <v>16.111999999999998</v>
      </c>
      <c r="DS60" s="85">
        <v>12.619843867907532</v>
      </c>
      <c r="DT60" s="16"/>
      <c r="DU60" s="85">
        <v>28.786000000000001</v>
      </c>
      <c r="DV60" s="85">
        <v>11.718</v>
      </c>
      <c r="DW60" s="85">
        <v>284.11799999999999</v>
      </c>
      <c r="DX60" s="85">
        <v>239.511</v>
      </c>
      <c r="DY60" s="85">
        <v>746.71</v>
      </c>
      <c r="DZ60" s="85">
        <v>787.89400000000001</v>
      </c>
      <c r="EA60" s="85">
        <v>505.14100000000002</v>
      </c>
      <c r="EB60" s="85">
        <v>538.16499999999996</v>
      </c>
      <c r="EC60" s="85">
        <v>622.67200000000003</v>
      </c>
      <c r="ED60" s="85">
        <v>914.41657374908232</v>
      </c>
      <c r="EE60" s="16"/>
      <c r="EF60" s="85">
        <v>247.02716666666666</v>
      </c>
      <c r="EG60" s="85">
        <v>119.4994761904762</v>
      </c>
      <c r="EH60" s="85">
        <v>252.06321428571431</v>
      </c>
      <c r="EI60" s="85">
        <v>181.45702380952383</v>
      </c>
      <c r="EJ60" s="85">
        <v>214.68278571428573</v>
      </c>
      <c r="EK60" s="85">
        <v>231.13673809523809</v>
      </c>
      <c r="EL60" s="85">
        <v>203.88364285714286</v>
      </c>
      <c r="EM60" s="85">
        <v>202.38978571428572</v>
      </c>
      <c r="EN60" s="85">
        <v>212.61378571428574</v>
      </c>
      <c r="EO60" s="85">
        <v>208.66387025537568</v>
      </c>
      <c r="EP60" s="16"/>
      <c r="EQ60" s="85">
        <v>1259.5536979999999</v>
      </c>
      <c r="ER60" s="85">
        <v>1385.951877</v>
      </c>
      <c r="ES60" s="85">
        <v>1400.940263</v>
      </c>
      <c r="ET60" s="85">
        <v>1271.4696879999999</v>
      </c>
      <c r="EU60" s="85">
        <v>1373.9867019999999</v>
      </c>
      <c r="EV60" s="85">
        <v>1327.7571800000001</v>
      </c>
      <c r="EW60" s="85">
        <v>1386.320054</v>
      </c>
      <c r="EX60" s="85">
        <v>1420.88411</v>
      </c>
      <c r="EY60" s="85">
        <v>1395.4320941174653</v>
      </c>
      <c r="EZ60" s="85">
        <v>1397.7342342296256</v>
      </c>
      <c r="FA60" s="16"/>
      <c r="FB60" s="85">
        <v>660.31057899999996</v>
      </c>
      <c r="FC60" s="85">
        <v>695.618696</v>
      </c>
      <c r="FD60" s="85">
        <v>601.61783200000002</v>
      </c>
      <c r="FE60" s="85">
        <v>582.05778899999996</v>
      </c>
      <c r="FF60" s="85">
        <v>584.81761300000005</v>
      </c>
      <c r="FG60" s="85">
        <v>399.76444700000002</v>
      </c>
      <c r="FH60" s="85">
        <v>465.148414</v>
      </c>
      <c r="FI60" s="85">
        <v>436.63756899999998</v>
      </c>
      <c r="FJ60" s="85">
        <v>497.47173700000002</v>
      </c>
      <c r="FK60" s="85">
        <v>492.14469036230884</v>
      </c>
      <c r="FL60" s="16"/>
      <c r="FM60" s="85">
        <v>69.409547619047615</v>
      </c>
      <c r="FN60" s="85">
        <v>36.983380952380948</v>
      </c>
      <c r="FO60" s="85">
        <v>122.90414285714286</v>
      </c>
      <c r="FP60" s="85">
        <v>26.82897619047619</v>
      </c>
      <c r="FQ60" s="85">
        <v>21.459761904761905</v>
      </c>
      <c r="FR60" s="85">
        <v>25.171238095238095</v>
      </c>
      <c r="FS60" s="85">
        <v>33.491238095238096</v>
      </c>
      <c r="FT60" s="85">
        <v>31.274047619047618</v>
      </c>
      <c r="FU60" s="85">
        <v>10.534095238095238</v>
      </c>
      <c r="FV60" s="85">
        <v>0</v>
      </c>
      <c r="FW60" s="16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16"/>
      <c r="GI60" s="85">
        <v>184.53147439758885</v>
      </c>
      <c r="GJ60" s="85">
        <v>189.45850011059028</v>
      </c>
      <c r="GK60" s="85">
        <v>122.13158407051687</v>
      </c>
      <c r="GL60" s="85">
        <v>71.474479130036841</v>
      </c>
      <c r="GM60" s="85">
        <v>35.236454221235576</v>
      </c>
      <c r="GN60" s="85">
        <v>59.912338102474891</v>
      </c>
      <c r="GO60" s="85">
        <v>56.744681219734197</v>
      </c>
      <c r="GP60" s="85">
        <v>34.879884700728475</v>
      </c>
      <c r="GQ60" s="85">
        <v>29.239373396568546</v>
      </c>
      <c r="GR60" s="85">
        <v>32.086466675749676</v>
      </c>
      <c r="GS60" s="16"/>
      <c r="GT60" s="85">
        <v>13.84552380952381</v>
      </c>
      <c r="GU60" s="85">
        <v>6.6192142857142855</v>
      </c>
      <c r="GV60" s="85">
        <v>10.354880952380952</v>
      </c>
      <c r="GW60" s="85">
        <v>12.253023809523809</v>
      </c>
      <c r="GX60" s="85">
        <v>10.692404761904763</v>
      </c>
      <c r="GY60" s="85">
        <v>11.204023809523809</v>
      </c>
      <c r="GZ60" s="85">
        <v>6.9745714285714291</v>
      </c>
      <c r="HA60" s="85">
        <v>8.8948809523809533</v>
      </c>
      <c r="HB60" s="85">
        <v>7.6842857142857142</v>
      </c>
      <c r="HC60" s="85">
        <v>7.1390474487698548</v>
      </c>
      <c r="HD60" s="16"/>
      <c r="HE60" s="85">
        <v>1.942952380952381</v>
      </c>
      <c r="HF60" s="85">
        <v>0.39057142857142857</v>
      </c>
      <c r="HG60" s="85">
        <v>1.4431190476190476</v>
      </c>
      <c r="HH60" s="85">
        <v>6.5666666666666665E-2</v>
      </c>
      <c r="HI60" s="85">
        <v>8.8095238095238105E-3</v>
      </c>
      <c r="HJ60" s="85">
        <v>4.5952380952380949E-3</v>
      </c>
      <c r="HK60" s="85">
        <v>9.3333333333333341E-3</v>
      </c>
      <c r="HL60" s="85">
        <v>0.11114285714285714</v>
      </c>
      <c r="HM60" s="85">
        <v>8.3333333333333329E-2</v>
      </c>
      <c r="HN60" s="85">
        <v>5.6216438560665244E-2</v>
      </c>
      <c r="HP60" s="147">
        <v>0</v>
      </c>
      <c r="HQ60" s="147">
        <v>0</v>
      </c>
      <c r="HR60" s="147">
        <v>0</v>
      </c>
      <c r="HS60" s="147">
        <v>0</v>
      </c>
      <c r="HT60" s="147">
        <v>0</v>
      </c>
      <c r="HU60" s="147">
        <v>0</v>
      </c>
      <c r="HV60" s="147">
        <v>0</v>
      </c>
      <c r="HW60" s="147">
        <v>0</v>
      </c>
      <c r="HX60" s="147">
        <v>0</v>
      </c>
      <c r="HY60" s="147">
        <v>0</v>
      </c>
      <c r="IA60" s="147">
        <v>-71.405254948253116</v>
      </c>
      <c r="IB60" s="147">
        <v>-72.263486577706459</v>
      </c>
      <c r="IC60" s="147">
        <v>-63.264405188796538</v>
      </c>
      <c r="ID60" s="147">
        <v>-69.771064879360068</v>
      </c>
      <c r="IE60" s="147">
        <v>-74.899139380410446</v>
      </c>
      <c r="IF60" s="147">
        <v>-47.649240689099393</v>
      </c>
      <c r="IG60" s="147">
        <v>-56.239336711349353</v>
      </c>
      <c r="IH60" s="147">
        <v>-44.733487226679735</v>
      </c>
      <c r="II60" s="147">
        <v>-52.826770543779624</v>
      </c>
      <c r="IJ60" s="147">
        <v>-46.417015412802094</v>
      </c>
      <c r="IL60" s="147">
        <v>-3439.9074605685737</v>
      </c>
      <c r="IM60" s="147">
        <v>-3481.2522801787259</v>
      </c>
      <c r="IN60" s="147">
        <v>-3047.7266631858511</v>
      </c>
      <c r="IO60" s="147">
        <v>-3361.181285386564</v>
      </c>
      <c r="IP60" s="147">
        <v>-3608.223351790477</v>
      </c>
      <c r="IQ60" s="147">
        <v>-2295.4750130875432</v>
      </c>
      <c r="IR60" s="147">
        <v>-2709.2979931378504</v>
      </c>
      <c r="IS60" s="147">
        <v>-2155.0102518339822</v>
      </c>
      <c r="IT60" s="147">
        <v>-2544.8995629660922</v>
      </c>
      <c r="IU60" s="147">
        <v>-2236.1132626938493</v>
      </c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H60" s="147">
        <v>0</v>
      </c>
      <c r="JI60" s="147">
        <v>0</v>
      </c>
      <c r="JJ60" s="147">
        <v>0</v>
      </c>
      <c r="JK60" s="147">
        <v>0</v>
      </c>
      <c r="JL60" s="147">
        <v>0</v>
      </c>
      <c r="JM60" s="147">
        <v>0</v>
      </c>
      <c r="JN60" s="147">
        <v>0</v>
      </c>
      <c r="JO60" s="147">
        <v>0</v>
      </c>
      <c r="JP60" s="147">
        <v>0</v>
      </c>
      <c r="JQ60" s="147">
        <v>0</v>
      </c>
      <c r="JS60" s="147"/>
      <c r="JT60" s="147"/>
      <c r="JU60" s="147"/>
      <c r="JV60" s="147"/>
      <c r="JW60" s="147"/>
      <c r="JX60" s="147"/>
      <c r="JY60" s="147"/>
      <c r="JZ60" s="147"/>
      <c r="KA60" s="147"/>
      <c r="KB60" s="147"/>
      <c r="KD60" s="147"/>
      <c r="KE60" s="147"/>
      <c r="KF60" s="147"/>
      <c r="KG60" s="147"/>
      <c r="KH60" s="147"/>
      <c r="KI60" s="147"/>
      <c r="KJ60" s="147"/>
      <c r="KK60" s="147"/>
      <c r="KL60" s="147"/>
      <c r="KM60" s="147"/>
      <c r="KO60" s="147"/>
      <c r="KP60" s="147"/>
      <c r="KQ60" s="147"/>
      <c r="KR60" s="147"/>
      <c r="KS60" s="147"/>
      <c r="KT60" s="147"/>
      <c r="KU60" s="147"/>
      <c r="KV60" s="147"/>
      <c r="KW60" s="147"/>
      <c r="KX60" s="147"/>
      <c r="KZ60" s="147"/>
      <c r="LA60" s="147"/>
      <c r="LB60" s="147"/>
      <c r="LC60" s="147"/>
      <c r="LD60" s="147"/>
      <c r="LE60" s="147"/>
      <c r="LF60" s="147"/>
      <c r="LG60" s="147"/>
      <c r="LH60" s="147"/>
      <c r="LI60" s="147"/>
      <c r="LK60" s="147"/>
      <c r="LL60" s="147"/>
      <c r="LM60" s="147"/>
      <c r="LN60" s="147"/>
      <c r="LO60" s="147"/>
      <c r="LP60" s="147"/>
      <c r="LQ60" s="147"/>
      <c r="LR60" s="147"/>
      <c r="LS60" s="147"/>
      <c r="LT60" s="147"/>
    </row>
    <row r="61" spans="1:332" x14ac:dyDescent="0.25">
      <c r="A61" s="16">
        <v>59</v>
      </c>
      <c r="B61" s="62" t="s">
        <v>102</v>
      </c>
      <c r="C61" s="16">
        <f t="shared" si="30"/>
        <v>59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16"/>
      <c r="O61" s="84">
        <v>241.994</v>
      </c>
      <c r="P61" s="84">
        <v>268.04599999999999</v>
      </c>
      <c r="Q61" s="84">
        <v>0.95899999999999996</v>
      </c>
      <c r="R61" s="84">
        <v>1.0589999999999999</v>
      </c>
      <c r="S61" s="84">
        <v>2.0819999999999999</v>
      </c>
      <c r="T61" s="84">
        <v>93.144000000000005</v>
      </c>
      <c r="U61" s="84">
        <v>169.5</v>
      </c>
      <c r="V61" s="84">
        <v>190.63500000000002</v>
      </c>
      <c r="W61" s="84">
        <v>219.42000000000002</v>
      </c>
      <c r="X61" s="84">
        <v>216.75052710299045</v>
      </c>
      <c r="Y61" s="16"/>
      <c r="Z61" s="84">
        <v>8953.3429760027193</v>
      </c>
      <c r="AA61" s="84">
        <v>7491.0632793709001</v>
      </c>
      <c r="AB61" s="84">
        <v>9640.2167330257089</v>
      </c>
      <c r="AC61" s="84">
        <v>10664.498112608429</v>
      </c>
      <c r="AD61" s="84">
        <v>10080.612245189081</v>
      </c>
      <c r="AE61" s="84">
        <v>6412.4576960738805</v>
      </c>
      <c r="AF61" s="84">
        <v>9985.4603630264101</v>
      </c>
      <c r="AG61" s="84">
        <v>9729.3392709499403</v>
      </c>
      <c r="AH61" s="84">
        <v>2632.1502279924875</v>
      </c>
      <c r="AI61" s="84">
        <v>4428.4092108609357</v>
      </c>
      <c r="AJ61" s="16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16"/>
      <c r="AV61" s="84">
        <v>1.2999999999999999E-2</v>
      </c>
      <c r="AW61" s="84">
        <v>5.0000000000000001E-3</v>
      </c>
      <c r="AX61" s="84">
        <v>1.4999999999999999E-2</v>
      </c>
      <c r="AY61" s="84">
        <v>1.7999999999999999E-2</v>
      </c>
      <c r="AZ61" s="84">
        <v>2.5000000000000001E-2</v>
      </c>
      <c r="BA61" s="84">
        <v>3.7999999999999999E-2</v>
      </c>
      <c r="BB61" s="84">
        <v>6.4000000000000001E-2</v>
      </c>
      <c r="BC61" s="84">
        <v>3.9E-2</v>
      </c>
      <c r="BD61" s="84">
        <v>0.01</v>
      </c>
      <c r="BE61" s="84">
        <v>9.677364094653463E-3</v>
      </c>
      <c r="BF61" s="16"/>
      <c r="BG61" s="84">
        <v>63.890952380952385</v>
      </c>
      <c r="BH61" s="84">
        <v>39.68633333333333</v>
      </c>
      <c r="BI61" s="84">
        <v>40.841047619047622</v>
      </c>
      <c r="BJ61" s="84">
        <v>29.965976190476191</v>
      </c>
      <c r="BK61" s="84">
        <v>21.043500000000002</v>
      </c>
      <c r="BL61" s="84">
        <v>21.904904761904763</v>
      </c>
      <c r="BM61" s="84">
        <v>20.23054761904762</v>
      </c>
      <c r="BN61" s="84">
        <v>8.8357857142857128</v>
      </c>
      <c r="BO61" s="84">
        <v>9.2101190476190471</v>
      </c>
      <c r="BP61" s="84">
        <v>7.2296700794824327</v>
      </c>
      <c r="BQ61" s="16"/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4.0000000000000001E-3</v>
      </c>
      <c r="CA61" s="84">
        <v>0</v>
      </c>
      <c r="CB61" s="16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16"/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16"/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16"/>
      <c r="DJ61" s="84">
        <v>0.68900000000000006</v>
      </c>
      <c r="DK61" s="84">
        <v>0.221</v>
      </c>
      <c r="DL61" s="84">
        <v>0.61099999999999999</v>
      </c>
      <c r="DM61" s="84">
        <v>2.7E-2</v>
      </c>
      <c r="DN61" s="84">
        <v>0</v>
      </c>
      <c r="DO61" s="84">
        <v>1.07</v>
      </c>
      <c r="DP61" s="84">
        <v>0.48099999999999998</v>
      </c>
      <c r="DQ61" s="84">
        <v>0.53</v>
      </c>
      <c r="DR61" s="84">
        <v>6.5000000000000002E-2</v>
      </c>
      <c r="DS61" s="84">
        <v>4.8389387335700799E-2</v>
      </c>
      <c r="DT61" s="16"/>
      <c r="DU61" s="84">
        <v>6.3959999999999999</v>
      </c>
      <c r="DV61" s="84">
        <v>3.532</v>
      </c>
      <c r="DW61" s="84">
        <v>2.008</v>
      </c>
      <c r="DX61" s="84">
        <v>8.8490000000000002</v>
      </c>
      <c r="DY61" s="84">
        <v>11.321999999999999</v>
      </c>
      <c r="DZ61" s="84">
        <v>6.4370000000000003</v>
      </c>
      <c r="EA61" s="84">
        <v>29.863999999999997</v>
      </c>
      <c r="EB61" s="84">
        <v>1.8420000000000001</v>
      </c>
      <c r="EC61" s="84">
        <v>1.9350000000000001</v>
      </c>
      <c r="ED61" s="84">
        <v>1.6663933876643884</v>
      </c>
      <c r="EE61" s="16"/>
      <c r="EF61" s="84">
        <v>50.396880952380954</v>
      </c>
      <c r="EG61" s="84">
        <v>33.810404761904763</v>
      </c>
      <c r="EH61" s="84">
        <v>15.520238095238096</v>
      </c>
      <c r="EI61" s="84">
        <v>44.45545238095238</v>
      </c>
      <c r="EJ61" s="84">
        <v>51.850047619047615</v>
      </c>
      <c r="EK61" s="84">
        <v>70.669714285714292</v>
      </c>
      <c r="EL61" s="84">
        <v>118.20857142857142</v>
      </c>
      <c r="EM61" s="84">
        <v>140.99842857142858</v>
      </c>
      <c r="EN61" s="84">
        <v>145.81435714285712</v>
      </c>
      <c r="EO61" s="84">
        <v>166.52324529856929</v>
      </c>
      <c r="EP61" s="16"/>
      <c r="EQ61" s="84">
        <v>2276.924109</v>
      </c>
      <c r="ER61" s="84">
        <v>2283.7699619999999</v>
      </c>
      <c r="ES61" s="84">
        <v>2242.0624469999998</v>
      </c>
      <c r="ET61" s="84">
        <v>2283.4239259999999</v>
      </c>
      <c r="EU61" s="84">
        <v>2394.8206100000002</v>
      </c>
      <c r="EV61" s="84">
        <v>2789.3715539999998</v>
      </c>
      <c r="EW61" s="84">
        <v>2546.9462370000001</v>
      </c>
      <c r="EX61" s="84">
        <v>2554.0272249999998</v>
      </c>
      <c r="EY61" s="84">
        <v>2545.6521450122118</v>
      </c>
      <c r="EZ61" s="84">
        <v>2587.84606826254</v>
      </c>
      <c r="FA61" s="16"/>
      <c r="FB61" s="84">
        <v>20.069980000000001</v>
      </c>
      <c r="FC61" s="84">
        <v>10.488250000000001</v>
      </c>
      <c r="FD61" s="84">
        <v>0.551983</v>
      </c>
      <c r="FE61" s="84">
        <v>0.31590400000000002</v>
      </c>
      <c r="FF61" s="84">
        <v>28.308731999999999</v>
      </c>
      <c r="FG61" s="84">
        <v>0</v>
      </c>
      <c r="FH61" s="84">
        <v>1.968E-2</v>
      </c>
      <c r="FI61" s="84">
        <v>1.8766000000000001E-2</v>
      </c>
      <c r="FJ61" s="84">
        <v>0</v>
      </c>
      <c r="FK61" s="84">
        <v>1.0401244377837989E-2</v>
      </c>
      <c r="FL61" s="16"/>
      <c r="FM61" s="84">
        <v>49.354642857142863</v>
      </c>
      <c r="FN61" s="84">
        <v>29.848666666666666</v>
      </c>
      <c r="FO61" s="84">
        <v>47.676952380952379</v>
      </c>
      <c r="FP61" s="84">
        <v>17.551238095238094</v>
      </c>
      <c r="FQ61" s="84">
        <v>2.3115952380952383</v>
      </c>
      <c r="FR61" s="84">
        <v>1.6705238095238095</v>
      </c>
      <c r="FS61" s="84">
        <v>2.1329047619047619</v>
      </c>
      <c r="FT61" s="84">
        <v>2.5714761904761905</v>
      </c>
      <c r="FU61" s="84">
        <v>2.6007619047619048</v>
      </c>
      <c r="FV61" s="84">
        <v>0</v>
      </c>
      <c r="FW61" s="16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16"/>
      <c r="GI61" s="84">
        <v>8.6299394862292189</v>
      </c>
      <c r="GJ61" s="84">
        <v>7.5252089748333262</v>
      </c>
      <c r="GK61" s="84">
        <v>8.0443767652397984</v>
      </c>
      <c r="GL61" s="84">
        <v>7.2847031747051023</v>
      </c>
      <c r="GM61" s="84">
        <v>8.1381083866154196</v>
      </c>
      <c r="GN61" s="84">
        <v>9.976072751067937</v>
      </c>
      <c r="GO61" s="84">
        <v>7.1656733927972622</v>
      </c>
      <c r="GP61" s="84">
        <v>5.0096575371088958</v>
      </c>
      <c r="GQ61" s="84">
        <v>3.7506408629506298</v>
      </c>
      <c r="GR61" s="84">
        <v>4.1158478818801818</v>
      </c>
      <c r="GS61" s="16"/>
      <c r="GT61" s="84">
        <v>2.2169047619047619</v>
      </c>
      <c r="GU61" s="84">
        <v>9.2997142857142858</v>
      </c>
      <c r="GV61" s="84">
        <v>10.845023809523809</v>
      </c>
      <c r="GW61" s="84">
        <v>10.691952380952381</v>
      </c>
      <c r="GX61" s="84">
        <v>9.5488095238095241</v>
      </c>
      <c r="GY61" s="84">
        <v>7.8132142857142863</v>
      </c>
      <c r="GZ61" s="84">
        <v>4.0774999999999997</v>
      </c>
      <c r="HA61" s="84">
        <v>4.4832142857142863</v>
      </c>
      <c r="HB61" s="84">
        <v>3.5938809523809527</v>
      </c>
      <c r="HC61" s="84">
        <v>3.8176030442597648</v>
      </c>
      <c r="HD61" s="16"/>
      <c r="HE61" s="84">
        <v>0</v>
      </c>
      <c r="HF61" s="84">
        <v>0</v>
      </c>
      <c r="HG61" s="84">
        <v>9.7857142857142865E-3</v>
      </c>
      <c r="HH61" s="84">
        <v>2.3333333333333335E-3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P61" s="137">
        <v>0</v>
      </c>
      <c r="HQ61" s="137">
        <v>0</v>
      </c>
      <c r="HR61" s="137">
        <v>0</v>
      </c>
      <c r="HS61" s="137">
        <v>0</v>
      </c>
      <c r="HT61" s="137">
        <v>0</v>
      </c>
      <c r="HU61" s="137">
        <v>0</v>
      </c>
      <c r="HV61" s="137">
        <v>0</v>
      </c>
      <c r="HW61" s="137">
        <v>0</v>
      </c>
      <c r="HX61" s="137">
        <v>0</v>
      </c>
      <c r="HY61" s="137">
        <v>0</v>
      </c>
      <c r="IA61" s="137">
        <v>0</v>
      </c>
      <c r="IB61" s="137">
        <v>0</v>
      </c>
      <c r="IC61" s="137">
        <v>0</v>
      </c>
      <c r="ID61" s="137">
        <v>0</v>
      </c>
      <c r="IE61" s="137">
        <v>0</v>
      </c>
      <c r="IF61" s="137">
        <v>0</v>
      </c>
      <c r="IG61" s="137">
        <v>0</v>
      </c>
      <c r="IH61" s="137">
        <v>0</v>
      </c>
      <c r="II61" s="137">
        <v>0</v>
      </c>
      <c r="IJ61" s="137">
        <v>0</v>
      </c>
      <c r="IL61" s="137">
        <v>-195.79507489864716</v>
      </c>
      <c r="IM61" s="137">
        <v>-103.85211766897297</v>
      </c>
      <c r="IN61" s="137">
        <v>-5.1658801099991214</v>
      </c>
      <c r="IO61" s="137">
        <v>-3.3983546086852527</v>
      </c>
      <c r="IP61" s="137">
        <v>-340.54973606645882</v>
      </c>
      <c r="IQ61" s="137">
        <v>0</v>
      </c>
      <c r="IR61" s="137">
        <v>-0.2243995371744977</v>
      </c>
      <c r="IS61" s="137">
        <v>-0.18131410230148132</v>
      </c>
      <c r="IT61" s="137">
        <v>0</v>
      </c>
      <c r="IU61" s="137">
        <v>-9.269850377646896E-2</v>
      </c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H61" s="137">
        <v>0</v>
      </c>
      <c r="JI61" s="137">
        <v>0</v>
      </c>
      <c r="JJ61" s="137">
        <v>0</v>
      </c>
      <c r="JK61" s="137">
        <v>0</v>
      </c>
      <c r="JL61" s="137">
        <v>0</v>
      </c>
      <c r="JM61" s="137">
        <v>0</v>
      </c>
      <c r="JN61" s="137">
        <v>0</v>
      </c>
      <c r="JO61" s="137">
        <v>0</v>
      </c>
      <c r="JP61" s="137">
        <v>0</v>
      </c>
      <c r="JQ61" s="137">
        <v>0</v>
      </c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</row>
    <row r="62" spans="1:332" x14ac:dyDescent="0.25">
      <c r="A62" s="16">
        <v>60</v>
      </c>
      <c r="B62" s="63" t="s">
        <v>103</v>
      </c>
      <c r="C62" s="16">
        <f t="shared" si="30"/>
        <v>60</v>
      </c>
      <c r="D62" s="85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16"/>
      <c r="O62" s="85">
        <v>7.8E-2</v>
      </c>
      <c r="P62" s="85">
        <v>0</v>
      </c>
      <c r="Q62" s="85">
        <v>0.54600000000000004</v>
      </c>
      <c r="R62" s="85">
        <v>0.61499999999999999</v>
      </c>
      <c r="S62" s="85">
        <v>2.7869999999999999</v>
      </c>
      <c r="T62" s="85">
        <v>2.3530000000000002</v>
      </c>
      <c r="U62" s="85">
        <v>0.66400000000000003</v>
      </c>
      <c r="V62" s="85">
        <v>1.234</v>
      </c>
      <c r="W62" s="85">
        <v>1.673</v>
      </c>
      <c r="X62" s="85">
        <v>2.4542630460947059</v>
      </c>
      <c r="Y62" s="16"/>
      <c r="Z62" s="85">
        <v>676.51077305549995</v>
      </c>
      <c r="AA62" s="85">
        <v>289.49041816484998</v>
      </c>
      <c r="AB62" s="85">
        <v>863.80869392912007</v>
      </c>
      <c r="AC62" s="85">
        <v>786.31757228944002</v>
      </c>
      <c r="AD62" s="85">
        <v>830.52889052918999</v>
      </c>
      <c r="AE62" s="85">
        <v>898.7411885703799</v>
      </c>
      <c r="AF62" s="85">
        <v>903.12550485088002</v>
      </c>
      <c r="AG62" s="85">
        <v>855.94899034458001</v>
      </c>
      <c r="AH62" s="85">
        <v>1331.9977599310739</v>
      </c>
      <c r="AI62" s="85">
        <v>2240.9933468819227</v>
      </c>
      <c r="AJ62" s="16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16"/>
      <c r="AV62" s="85">
        <v>0</v>
      </c>
      <c r="AW62" s="85">
        <v>0</v>
      </c>
      <c r="AX62" s="85">
        <v>2E-3</v>
      </c>
      <c r="AY62" s="85">
        <v>0</v>
      </c>
      <c r="AZ62" s="85">
        <v>8.0000000000000002E-3</v>
      </c>
      <c r="BA62" s="85">
        <v>1.0999999999999999E-2</v>
      </c>
      <c r="BB62" s="85">
        <v>0</v>
      </c>
      <c r="BC62" s="85">
        <v>0</v>
      </c>
      <c r="BD62" s="85">
        <v>0</v>
      </c>
      <c r="BE62" s="85">
        <v>0</v>
      </c>
      <c r="BF62" s="16"/>
      <c r="BG62" s="85">
        <v>13.396476190476191</v>
      </c>
      <c r="BH62" s="85">
        <v>10.791952380952381</v>
      </c>
      <c r="BI62" s="85">
        <v>12.099904761904762</v>
      </c>
      <c r="BJ62" s="85">
        <v>6.8714285714285714E-2</v>
      </c>
      <c r="BK62" s="85">
        <v>0</v>
      </c>
      <c r="BL62" s="85">
        <v>4.0238095238095239E-2</v>
      </c>
      <c r="BM62" s="85">
        <v>4.1857142857142857E-2</v>
      </c>
      <c r="BN62" s="85">
        <v>0</v>
      </c>
      <c r="BO62" s="85">
        <v>0</v>
      </c>
      <c r="BP62" s="85">
        <v>0</v>
      </c>
      <c r="BQ62" s="16"/>
      <c r="BR62" s="85">
        <v>0</v>
      </c>
      <c r="BS62" s="85">
        <v>0</v>
      </c>
      <c r="BT62" s="85">
        <v>0</v>
      </c>
      <c r="BU62" s="85">
        <v>0</v>
      </c>
      <c r="BV62" s="85">
        <v>0</v>
      </c>
      <c r="BW62" s="85">
        <v>0</v>
      </c>
      <c r="BX62" s="85">
        <v>0</v>
      </c>
      <c r="BY62" s="85">
        <v>0.05</v>
      </c>
      <c r="BZ62" s="85">
        <v>0</v>
      </c>
      <c r="CA62" s="85">
        <v>0</v>
      </c>
      <c r="CB62" s="16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16"/>
      <c r="CN62" s="85">
        <v>0</v>
      </c>
      <c r="CO62" s="85">
        <v>0</v>
      </c>
      <c r="CP62" s="85">
        <v>0</v>
      </c>
      <c r="CQ62" s="85">
        <v>0</v>
      </c>
      <c r="CR62" s="85">
        <v>0</v>
      </c>
      <c r="CS62" s="85">
        <v>0</v>
      </c>
      <c r="CT62" s="85">
        <v>0</v>
      </c>
      <c r="CU62" s="85">
        <v>0</v>
      </c>
      <c r="CV62" s="85">
        <v>0</v>
      </c>
      <c r="CW62" s="85">
        <v>0</v>
      </c>
      <c r="CX62" s="16"/>
      <c r="CY62" s="85">
        <v>0</v>
      </c>
      <c r="CZ62" s="85">
        <v>0</v>
      </c>
      <c r="DA62" s="85">
        <v>0</v>
      </c>
      <c r="DB62" s="85">
        <v>0</v>
      </c>
      <c r="DC62" s="85">
        <v>0</v>
      </c>
      <c r="DD62" s="85">
        <v>0</v>
      </c>
      <c r="DE62" s="85">
        <v>0</v>
      </c>
      <c r="DF62" s="85">
        <v>0</v>
      </c>
      <c r="DG62" s="85">
        <v>0</v>
      </c>
      <c r="DH62" s="85">
        <v>0</v>
      </c>
      <c r="DI62" s="16"/>
      <c r="DJ62" s="85">
        <v>3.2000000000000001E-2</v>
      </c>
      <c r="DK62" s="85">
        <v>0</v>
      </c>
      <c r="DL62" s="85">
        <v>0</v>
      </c>
      <c r="DM62" s="85">
        <v>0</v>
      </c>
      <c r="DN62" s="85">
        <v>0</v>
      </c>
      <c r="DO62" s="85">
        <v>0</v>
      </c>
      <c r="DP62" s="85">
        <v>0</v>
      </c>
      <c r="DQ62" s="85">
        <v>0</v>
      </c>
      <c r="DR62" s="85">
        <v>0</v>
      </c>
      <c r="DS62" s="85">
        <v>0</v>
      </c>
      <c r="DT62" s="16"/>
      <c r="DU62" s="85">
        <v>0.70299999999999996</v>
      </c>
      <c r="DV62" s="85">
        <v>0.28499999999999998</v>
      </c>
      <c r="DW62" s="85">
        <v>0.61</v>
      </c>
      <c r="DX62" s="85">
        <v>0.41800000000000004</v>
      </c>
      <c r="DY62" s="85">
        <v>0.35399999999999998</v>
      </c>
      <c r="DZ62" s="85">
        <v>2.5880000000000001</v>
      </c>
      <c r="EA62" s="85">
        <v>0.21299999999999999</v>
      </c>
      <c r="EB62" s="85">
        <v>0.14499999999999999</v>
      </c>
      <c r="EC62" s="85">
        <v>0.153</v>
      </c>
      <c r="ED62" s="85">
        <v>0.12644697496956947</v>
      </c>
      <c r="EE62" s="16"/>
      <c r="EF62" s="85">
        <v>19.382571428571431</v>
      </c>
      <c r="EG62" s="85">
        <v>3.3886190476190476</v>
      </c>
      <c r="EH62" s="85">
        <v>8.1048809523809524</v>
      </c>
      <c r="EI62" s="85">
        <v>8.1660952380952381</v>
      </c>
      <c r="EJ62" s="85">
        <v>10.075333333333333</v>
      </c>
      <c r="EK62" s="85">
        <v>10.876333333333333</v>
      </c>
      <c r="EL62" s="85">
        <v>8.304785714285714</v>
      </c>
      <c r="EM62" s="85">
        <v>12.049809523809524</v>
      </c>
      <c r="EN62" s="85">
        <v>12.156190476190476</v>
      </c>
      <c r="EO62" s="85">
        <v>11.467553088902623</v>
      </c>
      <c r="EP62" s="16"/>
      <c r="EQ62" s="85">
        <v>219.30662100000001</v>
      </c>
      <c r="ER62" s="85">
        <v>222.39366099999998</v>
      </c>
      <c r="ES62" s="85">
        <v>236.30561199999997</v>
      </c>
      <c r="ET62" s="85">
        <v>220.24225899999999</v>
      </c>
      <c r="EU62" s="85">
        <v>235.76064400000001</v>
      </c>
      <c r="EV62" s="85">
        <v>238.18039300000001</v>
      </c>
      <c r="EW62" s="85">
        <v>257.875495</v>
      </c>
      <c r="EX62" s="85">
        <v>224.40443400000001</v>
      </c>
      <c r="EY62" s="85">
        <v>215.14012937217902</v>
      </c>
      <c r="EZ62" s="85">
        <v>210.36682982062842</v>
      </c>
      <c r="FA62" s="16"/>
      <c r="FB62" s="85">
        <v>3.7340770000000001</v>
      </c>
      <c r="FC62" s="85">
        <v>2.2394959999999999</v>
      </c>
      <c r="FD62" s="85">
        <v>1.4915389999999999</v>
      </c>
      <c r="FE62" s="85">
        <v>1.9862000000000001E-2</v>
      </c>
      <c r="FF62" s="85">
        <v>0.117932</v>
      </c>
      <c r="FG62" s="85">
        <v>7.5110000000000003E-3</v>
      </c>
      <c r="FH62" s="85">
        <v>6.437E-3</v>
      </c>
      <c r="FI62" s="85">
        <v>0</v>
      </c>
      <c r="FJ62" s="85">
        <v>2.5530000000000001E-3</v>
      </c>
      <c r="FK62" s="85">
        <v>0</v>
      </c>
      <c r="FL62" s="16"/>
      <c r="FM62" s="85">
        <v>5.2370238095238095</v>
      </c>
      <c r="FN62" s="85">
        <v>0.13545238095238096</v>
      </c>
      <c r="FO62" s="85">
        <v>1.8957380952380953</v>
      </c>
      <c r="FP62" s="85">
        <v>2.2002142857142859</v>
      </c>
      <c r="FQ62" s="85">
        <v>1.9686666666666666</v>
      </c>
      <c r="FR62" s="85">
        <v>2.2345952380952383</v>
      </c>
      <c r="FS62" s="85">
        <v>2.2697857142857143</v>
      </c>
      <c r="FT62" s="85">
        <v>1.2691666666666666</v>
      </c>
      <c r="FU62" s="85">
        <v>1.2545238095238094</v>
      </c>
      <c r="FV62" s="85">
        <v>0</v>
      </c>
      <c r="FW62" s="16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16"/>
      <c r="GI62" s="85">
        <v>16.288259390744464</v>
      </c>
      <c r="GJ62" s="85">
        <v>5.4525231398666199</v>
      </c>
      <c r="GK62" s="85">
        <v>8.8057576248676241</v>
      </c>
      <c r="GL62" s="85">
        <v>15.731618317825214</v>
      </c>
      <c r="GM62" s="85">
        <v>15.008566923419554</v>
      </c>
      <c r="GN62" s="85">
        <v>16.643493673930969</v>
      </c>
      <c r="GO62" s="85">
        <v>8.4967011484060233</v>
      </c>
      <c r="GP62" s="85">
        <v>7.1306871172022399</v>
      </c>
      <c r="GQ62" s="85">
        <v>7.7849890785741298</v>
      </c>
      <c r="GR62" s="85">
        <v>8.543028239793232</v>
      </c>
      <c r="GS62" s="16"/>
      <c r="GT62" s="85">
        <v>2.7396190476190476</v>
      </c>
      <c r="GU62" s="85">
        <v>0.31273809523809526</v>
      </c>
      <c r="GV62" s="85">
        <v>6.0395238095238097</v>
      </c>
      <c r="GW62" s="85">
        <v>3.8888809523809522</v>
      </c>
      <c r="GX62" s="85">
        <v>4.1489761904761906</v>
      </c>
      <c r="GY62" s="85">
        <v>5.2393333333333336</v>
      </c>
      <c r="GZ62" s="85">
        <v>6.2406428571428565</v>
      </c>
      <c r="HA62" s="85">
        <v>5.9727619047619047</v>
      </c>
      <c r="HB62" s="85">
        <v>5.5876190476190475</v>
      </c>
      <c r="HC62" s="85">
        <v>6.1082790015637531</v>
      </c>
      <c r="HD62" s="16"/>
      <c r="HE62" s="85">
        <v>0.14771428571428571</v>
      </c>
      <c r="HF62" s="85">
        <v>0</v>
      </c>
      <c r="HG62" s="85">
        <v>0.14988095238095239</v>
      </c>
      <c r="HH62" s="85">
        <v>0.1436904761904762</v>
      </c>
      <c r="HI62" s="85">
        <v>6.0547619047619045E-2</v>
      </c>
      <c r="HJ62" s="85">
        <v>3.2547619047619047E-2</v>
      </c>
      <c r="HK62" s="85">
        <v>2.6476190476190476E-2</v>
      </c>
      <c r="HL62" s="85">
        <v>2.414285714285714E-2</v>
      </c>
      <c r="HM62" s="85">
        <v>0.27621428571428569</v>
      </c>
      <c r="HN62" s="85">
        <v>0.29869234404892253</v>
      </c>
      <c r="HP62" s="147">
        <v>0</v>
      </c>
      <c r="HQ62" s="147">
        <v>0</v>
      </c>
      <c r="HR62" s="147">
        <v>0</v>
      </c>
      <c r="HS62" s="147">
        <v>0</v>
      </c>
      <c r="HT62" s="147">
        <v>0</v>
      </c>
      <c r="HU62" s="147">
        <v>0</v>
      </c>
      <c r="HV62" s="147">
        <v>0</v>
      </c>
      <c r="HW62" s="147">
        <v>0</v>
      </c>
      <c r="HX62" s="147">
        <v>0</v>
      </c>
      <c r="HY62" s="147">
        <v>0</v>
      </c>
      <c r="IA62" s="147">
        <v>0</v>
      </c>
      <c r="IB62" s="147">
        <v>0</v>
      </c>
      <c r="IC62" s="147">
        <v>0</v>
      </c>
      <c r="ID62" s="147">
        <v>0</v>
      </c>
      <c r="IE62" s="147">
        <v>0</v>
      </c>
      <c r="IF62" s="147">
        <v>0</v>
      </c>
      <c r="IG62" s="147">
        <v>0</v>
      </c>
      <c r="IH62" s="147">
        <v>0</v>
      </c>
      <c r="II62" s="147">
        <v>0</v>
      </c>
      <c r="IJ62" s="147">
        <v>0</v>
      </c>
      <c r="IL62" s="147">
        <v>0</v>
      </c>
      <c r="IM62" s="147">
        <v>0</v>
      </c>
      <c r="IN62" s="147">
        <v>0</v>
      </c>
      <c r="IO62" s="147">
        <v>0</v>
      </c>
      <c r="IP62" s="147">
        <v>0</v>
      </c>
      <c r="IQ62" s="147">
        <v>0</v>
      </c>
      <c r="IR62" s="147">
        <v>0</v>
      </c>
      <c r="IS62" s="147">
        <v>0</v>
      </c>
      <c r="IT62" s="147">
        <v>0</v>
      </c>
      <c r="IU62" s="147">
        <v>0</v>
      </c>
      <c r="IW62" s="147"/>
      <c r="IX62" s="147"/>
      <c r="IY62" s="147"/>
      <c r="IZ62" s="147"/>
      <c r="JA62" s="147"/>
      <c r="JB62" s="147"/>
      <c r="JC62" s="147"/>
      <c r="JD62" s="147"/>
      <c r="JE62" s="147"/>
      <c r="JF62" s="147"/>
      <c r="JH62" s="147">
        <v>0</v>
      </c>
      <c r="JI62" s="147">
        <v>0</v>
      </c>
      <c r="JJ62" s="147">
        <v>0</v>
      </c>
      <c r="JK62" s="147">
        <v>0</v>
      </c>
      <c r="JL62" s="147">
        <v>0</v>
      </c>
      <c r="JM62" s="147">
        <v>0</v>
      </c>
      <c r="JN62" s="147">
        <v>0</v>
      </c>
      <c r="JO62" s="147">
        <v>0</v>
      </c>
      <c r="JP62" s="147">
        <v>0</v>
      </c>
      <c r="JQ62" s="147">
        <v>0</v>
      </c>
      <c r="JS62" s="147"/>
      <c r="JT62" s="147"/>
      <c r="JU62" s="147"/>
      <c r="JV62" s="147"/>
      <c r="JW62" s="147"/>
      <c r="JX62" s="147"/>
      <c r="JY62" s="147"/>
      <c r="JZ62" s="147"/>
      <c r="KA62" s="147"/>
      <c r="KB62" s="147"/>
      <c r="KD62" s="147"/>
      <c r="KE62" s="147"/>
      <c r="KF62" s="147"/>
      <c r="KG62" s="147"/>
      <c r="KH62" s="147"/>
      <c r="KI62" s="147"/>
      <c r="KJ62" s="147"/>
      <c r="KK62" s="147"/>
      <c r="KL62" s="147"/>
      <c r="KM62" s="147"/>
      <c r="KO62" s="147"/>
      <c r="KP62" s="147"/>
      <c r="KQ62" s="147"/>
      <c r="KR62" s="147"/>
      <c r="KS62" s="147"/>
      <c r="KT62" s="147"/>
      <c r="KU62" s="147"/>
      <c r="KV62" s="147"/>
      <c r="KW62" s="147"/>
      <c r="KX62" s="147"/>
      <c r="KZ62" s="147"/>
      <c r="LA62" s="147"/>
      <c r="LB62" s="147"/>
      <c r="LC62" s="147"/>
      <c r="LD62" s="147"/>
      <c r="LE62" s="147"/>
      <c r="LF62" s="147"/>
      <c r="LG62" s="147"/>
      <c r="LH62" s="147"/>
      <c r="LI62" s="147"/>
      <c r="LK62" s="147"/>
      <c r="LL62" s="147"/>
      <c r="LM62" s="147"/>
      <c r="LN62" s="147"/>
      <c r="LO62" s="147"/>
      <c r="LP62" s="147"/>
      <c r="LQ62" s="147"/>
      <c r="LR62" s="147"/>
      <c r="LS62" s="147"/>
      <c r="LT62" s="147"/>
    </row>
    <row r="63" spans="1:332" x14ac:dyDescent="0.25">
      <c r="A63" s="16">
        <v>61</v>
      </c>
      <c r="B63" s="62" t="s">
        <v>104</v>
      </c>
      <c r="C63" s="16">
        <f t="shared" si="30"/>
        <v>61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16"/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16"/>
      <c r="Z63" s="84">
        <v>22.802894307020001</v>
      </c>
      <c r="AA63" s="84">
        <v>1.80924117344</v>
      </c>
      <c r="AB63" s="84">
        <v>13.877676499240001</v>
      </c>
      <c r="AC63" s="84">
        <v>15.330098247</v>
      </c>
      <c r="AD63" s="84">
        <v>15.346872715250001</v>
      </c>
      <c r="AE63" s="84">
        <v>4.4537096070499995</v>
      </c>
      <c r="AF63" s="84">
        <v>0.18790935907</v>
      </c>
      <c r="AG63" s="84">
        <v>1.1230065060000001E-2</v>
      </c>
      <c r="AH63" s="84">
        <v>0</v>
      </c>
      <c r="AI63" s="84">
        <v>0</v>
      </c>
      <c r="AJ63" s="16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16"/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84">
        <v>0</v>
      </c>
      <c r="BE63" s="84">
        <v>0</v>
      </c>
      <c r="BF63" s="16"/>
      <c r="BG63" s="84">
        <v>5.7142857142857147E-4</v>
      </c>
      <c r="BH63" s="84">
        <v>0</v>
      </c>
      <c r="BI63" s="84">
        <v>0.47792857142857142</v>
      </c>
      <c r="BJ63" s="84">
        <v>1.6976190476190478E-2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16"/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v>0</v>
      </c>
      <c r="CA63" s="84">
        <v>0</v>
      </c>
      <c r="CB63" s="16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16"/>
      <c r="CN63" s="84">
        <v>0</v>
      </c>
      <c r="CO63" s="84">
        <v>0</v>
      </c>
      <c r="CP63" s="84">
        <v>0</v>
      </c>
      <c r="CQ63" s="84">
        <v>0</v>
      </c>
      <c r="CR63" s="84">
        <v>0</v>
      </c>
      <c r="CS63" s="84">
        <v>0</v>
      </c>
      <c r="CT63" s="84">
        <v>0</v>
      </c>
      <c r="CU63" s="84">
        <v>0</v>
      </c>
      <c r="CV63" s="84">
        <v>0</v>
      </c>
      <c r="CW63" s="84">
        <v>0</v>
      </c>
      <c r="CX63" s="16"/>
      <c r="CY63" s="84">
        <v>0</v>
      </c>
      <c r="CZ63" s="84">
        <v>0</v>
      </c>
      <c r="DA63" s="84">
        <v>0</v>
      </c>
      <c r="DB63" s="84">
        <v>0</v>
      </c>
      <c r="DC63" s="84">
        <v>0</v>
      </c>
      <c r="DD63" s="84">
        <v>0</v>
      </c>
      <c r="DE63" s="84">
        <v>0</v>
      </c>
      <c r="DF63" s="84">
        <v>0</v>
      </c>
      <c r="DG63" s="84">
        <v>0</v>
      </c>
      <c r="DH63" s="84">
        <v>0</v>
      </c>
      <c r="DI63" s="16"/>
      <c r="DJ63" s="84">
        <v>0</v>
      </c>
      <c r="DK63" s="84">
        <v>0</v>
      </c>
      <c r="DL63" s="84">
        <v>0</v>
      </c>
      <c r="DM63" s="84">
        <v>0</v>
      </c>
      <c r="DN63" s="84">
        <v>0</v>
      </c>
      <c r="DO63" s="84">
        <v>0</v>
      </c>
      <c r="DP63" s="84">
        <v>0</v>
      </c>
      <c r="DQ63" s="84">
        <v>0</v>
      </c>
      <c r="DR63" s="84">
        <v>0</v>
      </c>
      <c r="DS63" s="84">
        <v>0</v>
      </c>
      <c r="DT63" s="16"/>
      <c r="DU63" s="84">
        <v>0</v>
      </c>
      <c r="DV63" s="84">
        <v>0</v>
      </c>
      <c r="DW63" s="84">
        <v>0</v>
      </c>
      <c r="DX63" s="84">
        <v>0</v>
      </c>
      <c r="DY63" s="84">
        <v>0</v>
      </c>
      <c r="DZ63" s="84">
        <v>0</v>
      </c>
      <c r="EA63" s="84">
        <v>0</v>
      </c>
      <c r="EB63" s="84">
        <v>0</v>
      </c>
      <c r="EC63" s="84">
        <v>0</v>
      </c>
      <c r="ED63" s="84">
        <v>0</v>
      </c>
      <c r="EE63" s="16"/>
      <c r="EF63" s="84">
        <v>1.0524285714285715</v>
      </c>
      <c r="EG63" s="84">
        <v>0</v>
      </c>
      <c r="EH63" s="84">
        <v>0</v>
      </c>
      <c r="EI63" s="84">
        <v>9.7619047619047619E-2</v>
      </c>
      <c r="EJ63" s="84">
        <v>6.619047619047619E-3</v>
      </c>
      <c r="EK63" s="84">
        <v>5.2666666666666667E-2</v>
      </c>
      <c r="EL63" s="84">
        <v>3.9285714285714288E-3</v>
      </c>
      <c r="EM63" s="84">
        <v>1.607142857142857E-2</v>
      </c>
      <c r="EN63" s="84">
        <v>1.8690476190476191E-2</v>
      </c>
      <c r="EO63" s="84">
        <v>1.1292727107855673E-2</v>
      </c>
      <c r="EP63" s="16"/>
      <c r="EQ63" s="84">
        <v>26.242104999999999</v>
      </c>
      <c r="ER63" s="84">
        <v>27.660813000000001</v>
      </c>
      <c r="ES63" s="84">
        <v>24.339368</v>
      </c>
      <c r="ET63" s="84">
        <v>23.831987999999999</v>
      </c>
      <c r="EU63" s="84">
        <v>24.498688999999999</v>
      </c>
      <c r="EV63" s="84">
        <v>22.290409</v>
      </c>
      <c r="EW63" s="84">
        <v>18.546081999999998</v>
      </c>
      <c r="EX63" s="84">
        <v>2.341475</v>
      </c>
      <c r="EY63" s="84">
        <v>1.4152483982876387</v>
      </c>
      <c r="EZ63" s="84">
        <v>0.8724522443368482</v>
      </c>
      <c r="FA63" s="16"/>
      <c r="FB63" s="84">
        <v>0</v>
      </c>
      <c r="FC63" s="84">
        <v>0</v>
      </c>
      <c r="FD63" s="84">
        <v>0</v>
      </c>
      <c r="FE63" s="84">
        <v>0</v>
      </c>
      <c r="FF63" s="84">
        <v>0</v>
      </c>
      <c r="FG63" s="84">
        <v>0</v>
      </c>
      <c r="FH63" s="84">
        <v>0</v>
      </c>
      <c r="FI63" s="84">
        <v>0</v>
      </c>
      <c r="FJ63" s="84">
        <v>0</v>
      </c>
      <c r="FK63" s="84">
        <v>0</v>
      </c>
      <c r="FL63" s="16"/>
      <c r="FM63" s="84">
        <v>0</v>
      </c>
      <c r="FN63" s="84">
        <v>0</v>
      </c>
      <c r="FO63" s="84">
        <v>0</v>
      </c>
      <c r="FP63" s="84">
        <v>4.2857142857142858E-2</v>
      </c>
      <c r="FQ63" s="84">
        <v>3.5714285714285712E-2</v>
      </c>
      <c r="FR63" s="84">
        <v>1.5238095238095238E-2</v>
      </c>
      <c r="FS63" s="84">
        <v>0</v>
      </c>
      <c r="FT63" s="84">
        <v>0</v>
      </c>
      <c r="FU63" s="84">
        <v>0</v>
      </c>
      <c r="FV63" s="84">
        <v>0</v>
      </c>
      <c r="FW63" s="16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16"/>
      <c r="GI63" s="84">
        <v>0.55294623682217603</v>
      </c>
      <c r="GJ63" s="84">
        <v>3.0967007406999709</v>
      </c>
      <c r="GK63" s="84">
        <v>0.97424418942430902</v>
      </c>
      <c r="GL63" s="84">
        <v>0.97522268394932632</v>
      </c>
      <c r="GM63" s="84">
        <v>0.30346580722230887</v>
      </c>
      <c r="GN63" s="84">
        <v>0.51995262455674707</v>
      </c>
      <c r="GO63" s="84">
        <v>0.71961647091679848</v>
      </c>
      <c r="GP63" s="84">
        <v>0.8455517740819225</v>
      </c>
      <c r="GQ63" s="84">
        <v>0.84599005808791983</v>
      </c>
      <c r="GR63" s="84">
        <v>0.9283657155949594</v>
      </c>
      <c r="GS63" s="16"/>
      <c r="GT63" s="84">
        <v>0.10578571428571429</v>
      </c>
      <c r="GU63" s="84">
        <v>0</v>
      </c>
      <c r="GV63" s="84">
        <v>0.11178571428571429</v>
      </c>
      <c r="GW63" s="84">
        <v>0.25423809523809526</v>
      </c>
      <c r="GX63" s="84">
        <v>0.27816666666666667</v>
      </c>
      <c r="GY63" s="84">
        <v>0.12914285714285714</v>
      </c>
      <c r="GZ63" s="84">
        <v>0.11059523809523809</v>
      </c>
      <c r="HA63" s="84">
        <v>0</v>
      </c>
      <c r="HB63" s="84">
        <v>0.19519047619047619</v>
      </c>
      <c r="HC63" s="84">
        <v>0.21072330718194773</v>
      </c>
      <c r="HD63" s="16"/>
      <c r="HE63" s="84">
        <v>0</v>
      </c>
      <c r="HF63" s="84">
        <v>0</v>
      </c>
      <c r="HG63" s="84">
        <v>0</v>
      </c>
      <c r="HH63" s="84">
        <v>0</v>
      </c>
      <c r="HI63" s="84">
        <v>0</v>
      </c>
      <c r="HJ63" s="84">
        <v>0</v>
      </c>
      <c r="HK63" s="84">
        <v>0</v>
      </c>
      <c r="HL63" s="84">
        <v>0</v>
      </c>
      <c r="HM63" s="84">
        <v>0</v>
      </c>
      <c r="HN63" s="84">
        <v>0</v>
      </c>
      <c r="HP63" s="137">
        <v>0</v>
      </c>
      <c r="HQ63" s="137">
        <v>0</v>
      </c>
      <c r="HR63" s="137">
        <v>0</v>
      </c>
      <c r="HS63" s="137">
        <v>0</v>
      </c>
      <c r="HT63" s="137">
        <v>0</v>
      </c>
      <c r="HU63" s="137">
        <v>0</v>
      </c>
      <c r="HV63" s="137">
        <v>0</v>
      </c>
      <c r="HW63" s="137">
        <v>0</v>
      </c>
      <c r="HX63" s="137">
        <v>0</v>
      </c>
      <c r="HY63" s="137">
        <v>0</v>
      </c>
      <c r="IA63" s="137">
        <v>0</v>
      </c>
      <c r="IB63" s="137">
        <v>0</v>
      </c>
      <c r="IC63" s="137">
        <v>0</v>
      </c>
      <c r="ID63" s="137">
        <v>0</v>
      </c>
      <c r="IE63" s="137">
        <v>0</v>
      </c>
      <c r="IF63" s="137">
        <v>0</v>
      </c>
      <c r="IG63" s="137">
        <v>0</v>
      </c>
      <c r="IH63" s="137">
        <v>0</v>
      </c>
      <c r="II63" s="137">
        <v>0</v>
      </c>
      <c r="IJ63" s="137">
        <v>0</v>
      </c>
      <c r="IL63" s="137">
        <v>0</v>
      </c>
      <c r="IM63" s="137">
        <v>0</v>
      </c>
      <c r="IN63" s="137">
        <v>0</v>
      </c>
      <c r="IO63" s="137">
        <v>0</v>
      </c>
      <c r="IP63" s="137">
        <v>0</v>
      </c>
      <c r="IQ63" s="137">
        <v>0</v>
      </c>
      <c r="IR63" s="137">
        <v>0</v>
      </c>
      <c r="IS63" s="137">
        <v>0</v>
      </c>
      <c r="IT63" s="137">
        <v>0</v>
      </c>
      <c r="IU63" s="137">
        <v>0</v>
      </c>
      <c r="IW63" s="137"/>
      <c r="IX63" s="137"/>
      <c r="IY63" s="137"/>
      <c r="IZ63" s="137"/>
      <c r="JA63" s="137"/>
      <c r="JB63" s="137"/>
      <c r="JC63" s="137"/>
      <c r="JD63" s="137"/>
      <c r="JE63" s="137"/>
      <c r="JF63" s="137"/>
      <c r="JH63" s="137">
        <v>0</v>
      </c>
      <c r="JI63" s="137">
        <v>0</v>
      </c>
      <c r="JJ63" s="137">
        <v>0</v>
      </c>
      <c r="JK63" s="137">
        <v>0</v>
      </c>
      <c r="JL63" s="137">
        <v>0</v>
      </c>
      <c r="JM63" s="137">
        <v>0</v>
      </c>
      <c r="JN63" s="137">
        <v>0</v>
      </c>
      <c r="JO63" s="137">
        <v>0</v>
      </c>
      <c r="JP63" s="137">
        <v>0</v>
      </c>
      <c r="JQ63" s="137">
        <v>0</v>
      </c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</row>
    <row r="64" spans="1:332" x14ac:dyDescent="0.25">
      <c r="A64" s="16">
        <v>62</v>
      </c>
      <c r="B64" s="63" t="s">
        <v>105</v>
      </c>
      <c r="C64" s="16">
        <f t="shared" si="30"/>
        <v>62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16"/>
      <c r="O64" s="85">
        <v>0</v>
      </c>
      <c r="P64" s="85">
        <v>0</v>
      </c>
      <c r="Q64" s="85">
        <v>0.312</v>
      </c>
      <c r="R64" s="85">
        <v>4.2000000000000003E-2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16"/>
      <c r="Z64" s="85">
        <v>635.84303474755995</v>
      </c>
      <c r="AA64" s="85">
        <v>163.91102786881001</v>
      </c>
      <c r="AB64" s="85">
        <v>614.28911437443003</v>
      </c>
      <c r="AC64" s="85">
        <v>599.21031531915003</v>
      </c>
      <c r="AD64" s="85">
        <v>586.76440148571999</v>
      </c>
      <c r="AE64" s="85">
        <v>595.86174299507991</v>
      </c>
      <c r="AF64" s="85">
        <v>583.41077916384006</v>
      </c>
      <c r="AG64" s="85">
        <v>586.46030686234997</v>
      </c>
      <c r="AH64" s="85">
        <v>259.95373363188008</v>
      </c>
      <c r="AI64" s="85">
        <v>437.35402948147896</v>
      </c>
      <c r="AJ64" s="16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16"/>
      <c r="AV64" s="85">
        <v>0</v>
      </c>
      <c r="AW64" s="85">
        <v>0</v>
      </c>
      <c r="AX64" s="85">
        <v>0</v>
      </c>
      <c r="AY64" s="85">
        <v>0</v>
      </c>
      <c r="AZ64" s="85">
        <v>0</v>
      </c>
      <c r="BA64" s="85">
        <v>0</v>
      </c>
      <c r="BB64" s="85">
        <v>0</v>
      </c>
      <c r="BC64" s="85">
        <v>0</v>
      </c>
      <c r="BD64" s="85">
        <v>0</v>
      </c>
      <c r="BE64" s="85">
        <v>0</v>
      </c>
      <c r="BF64" s="16"/>
      <c r="BG64" s="85">
        <v>0</v>
      </c>
      <c r="BH64" s="85">
        <v>0</v>
      </c>
      <c r="BI64" s="85">
        <v>5.0000000000000001E-3</v>
      </c>
      <c r="BJ64" s="85">
        <v>0</v>
      </c>
      <c r="BK64" s="85">
        <v>0.11785714285714285</v>
      </c>
      <c r="BL64" s="85">
        <v>0</v>
      </c>
      <c r="BM64" s="85">
        <v>0</v>
      </c>
      <c r="BN64" s="85">
        <v>0</v>
      </c>
      <c r="BO64" s="85">
        <v>0</v>
      </c>
      <c r="BP64" s="85">
        <v>0</v>
      </c>
      <c r="BQ64" s="16"/>
      <c r="BR64" s="85">
        <v>0</v>
      </c>
      <c r="BS64" s="85">
        <v>0</v>
      </c>
      <c r="BT64" s="85">
        <v>0</v>
      </c>
      <c r="BU64" s="85">
        <v>0</v>
      </c>
      <c r="BV64" s="85">
        <v>0</v>
      </c>
      <c r="BW64" s="85">
        <v>0</v>
      </c>
      <c r="BX64" s="85">
        <v>0</v>
      </c>
      <c r="BY64" s="85">
        <v>0</v>
      </c>
      <c r="BZ64" s="85">
        <v>0</v>
      </c>
      <c r="CA64" s="85">
        <v>0</v>
      </c>
      <c r="CB64" s="16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16"/>
      <c r="CN64" s="85">
        <v>0</v>
      </c>
      <c r="CO64" s="85">
        <v>0</v>
      </c>
      <c r="CP64" s="85">
        <v>0</v>
      </c>
      <c r="CQ64" s="85">
        <v>0</v>
      </c>
      <c r="CR64" s="85">
        <v>0</v>
      </c>
      <c r="CS64" s="85">
        <v>0</v>
      </c>
      <c r="CT64" s="85">
        <v>0</v>
      </c>
      <c r="CU64" s="85">
        <v>0</v>
      </c>
      <c r="CV64" s="85">
        <v>0</v>
      </c>
      <c r="CW64" s="85">
        <v>0</v>
      </c>
      <c r="CX64" s="16"/>
      <c r="CY64" s="85">
        <v>0</v>
      </c>
      <c r="CZ64" s="85">
        <v>0</v>
      </c>
      <c r="DA64" s="85">
        <v>0</v>
      </c>
      <c r="DB64" s="85">
        <v>0</v>
      </c>
      <c r="DC64" s="85">
        <v>0</v>
      </c>
      <c r="DD64" s="85">
        <v>0</v>
      </c>
      <c r="DE64" s="85">
        <v>0</v>
      </c>
      <c r="DF64" s="85">
        <v>0</v>
      </c>
      <c r="DG64" s="85">
        <v>0</v>
      </c>
      <c r="DH64" s="85">
        <v>0</v>
      </c>
      <c r="DI64" s="16"/>
      <c r="DJ64" s="85">
        <v>0.11</v>
      </c>
      <c r="DK64" s="85">
        <v>0</v>
      </c>
      <c r="DL64" s="85">
        <v>0.23499999999999999</v>
      </c>
      <c r="DM64" s="85">
        <v>2.7E-2</v>
      </c>
      <c r="DN64" s="85">
        <v>0.36099999999999999</v>
      </c>
      <c r="DO64" s="85">
        <v>0.14099999999999999</v>
      </c>
      <c r="DP64" s="85">
        <v>0.106</v>
      </c>
      <c r="DQ64" s="85">
        <v>4.0000000000000001E-3</v>
      </c>
      <c r="DR64" s="85">
        <v>0</v>
      </c>
      <c r="DS64" s="85">
        <v>0</v>
      </c>
      <c r="DT64" s="16"/>
      <c r="DU64" s="85">
        <v>8.900000000000001E-2</v>
      </c>
      <c r="DV64" s="85">
        <v>0</v>
      </c>
      <c r="DW64" s="85">
        <v>0.189</v>
      </c>
      <c r="DX64" s="85">
        <v>0</v>
      </c>
      <c r="DY64" s="85">
        <v>2.0979999999999999</v>
      </c>
      <c r="DZ64" s="85">
        <v>0.60499999999999998</v>
      </c>
      <c r="EA64" s="85">
        <v>2.3679999999999999</v>
      </c>
      <c r="EB64" s="85">
        <v>1.3360000000000001</v>
      </c>
      <c r="EC64" s="85">
        <v>1.94</v>
      </c>
      <c r="ED64" s="85">
        <v>2.8516957957059765</v>
      </c>
      <c r="EE64" s="16"/>
      <c r="EF64" s="85">
        <v>2.8906428571428568</v>
      </c>
      <c r="EG64" s="85">
        <v>0.38066666666666665</v>
      </c>
      <c r="EH64" s="85">
        <v>2.2052142857142858</v>
      </c>
      <c r="EI64" s="85">
        <v>1.9860714285714287</v>
      </c>
      <c r="EJ64" s="85">
        <v>2.2415476190476191</v>
      </c>
      <c r="EK64" s="85">
        <v>0.78576190476190477</v>
      </c>
      <c r="EL64" s="85">
        <v>1.6873095238095241</v>
      </c>
      <c r="EM64" s="85">
        <v>1.5502380952380952</v>
      </c>
      <c r="EN64" s="85">
        <v>1.9106666666666665</v>
      </c>
      <c r="EO64" s="85">
        <v>1.8142984862445855</v>
      </c>
      <c r="EP64" s="16"/>
      <c r="EQ64" s="85">
        <v>185.64235799999997</v>
      </c>
      <c r="ER64" s="85">
        <v>211.09796499999999</v>
      </c>
      <c r="ES64" s="85">
        <v>190.57124400000001</v>
      </c>
      <c r="ET64" s="85">
        <v>191.75559499999997</v>
      </c>
      <c r="EU64" s="85">
        <v>184.736921</v>
      </c>
      <c r="EV64" s="85">
        <v>196.27395799999999</v>
      </c>
      <c r="EW64" s="85">
        <v>190.707525</v>
      </c>
      <c r="EX64" s="85">
        <v>196.09814299999999</v>
      </c>
      <c r="EY64" s="85">
        <v>194.29628127381787</v>
      </c>
      <c r="EZ64" s="85">
        <v>196.3456758911768</v>
      </c>
      <c r="FA64" s="16"/>
      <c r="FB64" s="85">
        <v>5.8399999999999997E-3</v>
      </c>
      <c r="FC64" s="85">
        <v>1.26E-2</v>
      </c>
      <c r="FD64" s="85">
        <v>0</v>
      </c>
      <c r="FE64" s="85">
        <v>3.4639999999999997E-2</v>
      </c>
      <c r="FF64" s="85">
        <v>1.2E-2</v>
      </c>
      <c r="FG64" s="85">
        <v>1.2E-2</v>
      </c>
      <c r="FH64" s="85">
        <v>0</v>
      </c>
      <c r="FI64" s="85">
        <v>0</v>
      </c>
      <c r="FJ64" s="85">
        <v>0</v>
      </c>
      <c r="FK64" s="85">
        <v>0</v>
      </c>
      <c r="FL64" s="16"/>
      <c r="FM64" s="85">
        <v>1.2217142857142858</v>
      </c>
      <c r="FN64" s="85">
        <v>1.2775238095238095</v>
      </c>
      <c r="FO64" s="85">
        <v>2.1649523809523812</v>
      </c>
      <c r="FP64" s="85">
        <v>1.5085000000000002</v>
      </c>
      <c r="FQ64" s="85">
        <v>0.79411904761904772</v>
      </c>
      <c r="FR64" s="85">
        <v>0.2857142857142857</v>
      </c>
      <c r="FS64" s="85">
        <v>0.15192857142857144</v>
      </c>
      <c r="FT64" s="85">
        <v>0.19597619047619047</v>
      </c>
      <c r="FU64" s="85">
        <v>0.27438095238095239</v>
      </c>
      <c r="FV64" s="85">
        <v>0</v>
      </c>
      <c r="FW64" s="16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16"/>
      <c r="GI64" s="85">
        <v>2.1598330036010638</v>
      </c>
      <c r="GJ64" s="85">
        <v>0.70925564086804704</v>
      </c>
      <c r="GK64" s="85">
        <v>0.38661745654617941</v>
      </c>
      <c r="GL64" s="85">
        <v>0.5911686792056664</v>
      </c>
      <c r="GM64" s="85">
        <v>3.0762084152567684</v>
      </c>
      <c r="GN64" s="85">
        <v>2.3281799288349085</v>
      </c>
      <c r="GO64" s="85">
        <v>3.2671779300559884</v>
      </c>
      <c r="GP64" s="85">
        <v>3.2125249337732482</v>
      </c>
      <c r="GQ64" s="85">
        <v>1.7456648105848649</v>
      </c>
      <c r="GR64" s="85">
        <v>1.9156435061783363</v>
      </c>
      <c r="GS64" s="16"/>
      <c r="GT64" s="85">
        <v>0.47033333333333333</v>
      </c>
      <c r="GU64" s="85">
        <v>0.23704761904761906</v>
      </c>
      <c r="GV64" s="85">
        <v>0.63261904761904764</v>
      </c>
      <c r="GW64" s="85">
        <v>0.66614285714285715</v>
      </c>
      <c r="GX64" s="85">
        <v>0.89569047619047626</v>
      </c>
      <c r="GY64" s="85">
        <v>0.96019047619047615</v>
      </c>
      <c r="GZ64" s="85">
        <v>0.39661904761904759</v>
      </c>
      <c r="HA64" s="85">
        <v>1.3225952380952382</v>
      </c>
      <c r="HB64" s="85">
        <v>1.2074285714285713</v>
      </c>
      <c r="HC64" s="85">
        <v>1.358449222428221</v>
      </c>
      <c r="HD64" s="16"/>
      <c r="HE64" s="85">
        <v>0</v>
      </c>
      <c r="HF64" s="85">
        <v>1.9523809523809524E-3</v>
      </c>
      <c r="HG64" s="85">
        <v>0</v>
      </c>
      <c r="HH64" s="85">
        <v>0</v>
      </c>
      <c r="HI64" s="85">
        <v>0</v>
      </c>
      <c r="HJ64" s="85">
        <v>3.8190476190476191E-2</v>
      </c>
      <c r="HK64" s="85">
        <v>0</v>
      </c>
      <c r="HL64" s="85">
        <v>0</v>
      </c>
      <c r="HM64" s="85">
        <v>0</v>
      </c>
      <c r="HN64" s="85">
        <v>0</v>
      </c>
      <c r="HP64" s="147">
        <v>0</v>
      </c>
      <c r="HQ64" s="147">
        <v>0</v>
      </c>
      <c r="HR64" s="147">
        <v>0</v>
      </c>
      <c r="HS64" s="147">
        <v>0</v>
      </c>
      <c r="HT64" s="147">
        <v>0</v>
      </c>
      <c r="HU64" s="147">
        <v>0</v>
      </c>
      <c r="HV64" s="147">
        <v>0</v>
      </c>
      <c r="HW64" s="147">
        <v>0</v>
      </c>
      <c r="HX64" s="147">
        <v>0</v>
      </c>
      <c r="HY64" s="147">
        <v>0</v>
      </c>
      <c r="IA64" s="147">
        <v>0</v>
      </c>
      <c r="IB64" s="147">
        <v>0</v>
      </c>
      <c r="IC64" s="147">
        <v>0</v>
      </c>
      <c r="ID64" s="147">
        <v>0</v>
      </c>
      <c r="IE64" s="147">
        <v>0</v>
      </c>
      <c r="IF64" s="147">
        <v>0</v>
      </c>
      <c r="IG64" s="147">
        <v>0</v>
      </c>
      <c r="IH64" s="147">
        <v>0</v>
      </c>
      <c r="II64" s="147">
        <v>0</v>
      </c>
      <c r="IJ64" s="147">
        <v>0</v>
      </c>
      <c r="IL64" s="147">
        <v>0</v>
      </c>
      <c r="IM64" s="147">
        <v>0</v>
      </c>
      <c r="IN64" s="147">
        <v>0</v>
      </c>
      <c r="IO64" s="147">
        <v>0</v>
      </c>
      <c r="IP64" s="147">
        <v>0</v>
      </c>
      <c r="IQ64" s="147">
        <v>0</v>
      </c>
      <c r="IR64" s="147">
        <v>0</v>
      </c>
      <c r="IS64" s="147">
        <v>0</v>
      </c>
      <c r="IT64" s="147">
        <v>0</v>
      </c>
      <c r="IU64" s="147">
        <v>0</v>
      </c>
      <c r="IW64" s="147"/>
      <c r="IX64" s="147"/>
      <c r="IY64" s="147"/>
      <c r="IZ64" s="147"/>
      <c r="JA64" s="147"/>
      <c r="JB64" s="147"/>
      <c r="JC64" s="147"/>
      <c r="JD64" s="147"/>
      <c r="JE64" s="147"/>
      <c r="JF64" s="147"/>
      <c r="JH64" s="147">
        <v>0</v>
      </c>
      <c r="JI64" s="147">
        <v>0</v>
      </c>
      <c r="JJ64" s="147">
        <v>0</v>
      </c>
      <c r="JK64" s="147">
        <v>0</v>
      </c>
      <c r="JL64" s="147">
        <v>0</v>
      </c>
      <c r="JM64" s="147">
        <v>0</v>
      </c>
      <c r="JN64" s="147">
        <v>0</v>
      </c>
      <c r="JO64" s="147">
        <v>0</v>
      </c>
      <c r="JP64" s="147">
        <v>0</v>
      </c>
      <c r="JQ64" s="147">
        <v>0</v>
      </c>
      <c r="JS64" s="147"/>
      <c r="JT64" s="147"/>
      <c r="JU64" s="147"/>
      <c r="JV64" s="147"/>
      <c r="JW64" s="147"/>
      <c r="JX64" s="147"/>
      <c r="JY64" s="147"/>
      <c r="JZ64" s="147"/>
      <c r="KA64" s="147"/>
      <c r="KB64" s="147"/>
      <c r="KD64" s="147"/>
      <c r="KE64" s="147"/>
      <c r="KF64" s="147"/>
      <c r="KG64" s="147"/>
      <c r="KH64" s="147"/>
      <c r="KI64" s="147"/>
      <c r="KJ64" s="147"/>
      <c r="KK64" s="147"/>
      <c r="KL64" s="147"/>
      <c r="KM64" s="147"/>
      <c r="KO64" s="147"/>
      <c r="KP64" s="147"/>
      <c r="KQ64" s="147"/>
      <c r="KR64" s="147"/>
      <c r="KS64" s="147"/>
      <c r="KT64" s="147"/>
      <c r="KU64" s="147"/>
      <c r="KV64" s="147"/>
      <c r="KW64" s="147"/>
      <c r="KX64" s="147"/>
      <c r="KZ64" s="147"/>
      <c r="LA64" s="147"/>
      <c r="LB64" s="147"/>
      <c r="LC64" s="147"/>
      <c r="LD64" s="147"/>
      <c r="LE64" s="147"/>
      <c r="LF64" s="147"/>
      <c r="LG64" s="147"/>
      <c r="LH64" s="147"/>
      <c r="LI64" s="147"/>
      <c r="LK64" s="147"/>
      <c r="LL64" s="147"/>
      <c r="LM64" s="147"/>
      <c r="LN64" s="147"/>
      <c r="LO64" s="147"/>
      <c r="LP64" s="147"/>
      <c r="LQ64" s="147"/>
      <c r="LR64" s="147"/>
      <c r="LS64" s="147"/>
      <c r="LT64" s="147"/>
    </row>
    <row r="65" spans="1:332" x14ac:dyDescent="0.25">
      <c r="A65" s="16">
        <v>63</v>
      </c>
      <c r="B65" s="62" t="s">
        <v>106</v>
      </c>
      <c r="C65" s="16">
        <f t="shared" si="30"/>
        <v>63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16"/>
      <c r="O65" s="84">
        <v>1E-3</v>
      </c>
      <c r="P65" s="84">
        <v>74.602999999999994</v>
      </c>
      <c r="Q65" s="84">
        <v>0.35599999999999998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16"/>
      <c r="Z65" s="84">
        <v>107.19051190699</v>
      </c>
      <c r="AA65" s="84">
        <v>34.803348893070002</v>
      </c>
      <c r="AB65" s="84">
        <v>117.87005657636</v>
      </c>
      <c r="AC65" s="84">
        <v>114.91587848685</v>
      </c>
      <c r="AD65" s="84">
        <v>133.34141350336</v>
      </c>
      <c r="AE65" s="84">
        <v>122.82325687589</v>
      </c>
      <c r="AF65" s="84">
        <v>150.60541370889999</v>
      </c>
      <c r="AG65" s="84">
        <v>130.34464592182999</v>
      </c>
      <c r="AH65" s="84">
        <v>0</v>
      </c>
      <c r="AI65" s="84">
        <v>0</v>
      </c>
      <c r="AJ65" s="16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16"/>
      <c r="AV65" s="84">
        <v>1E-3</v>
      </c>
      <c r="AW65" s="84">
        <v>1E-3</v>
      </c>
      <c r="AX65" s="84">
        <v>1E-3</v>
      </c>
      <c r="AY65" s="84">
        <v>0</v>
      </c>
      <c r="AZ65" s="84">
        <v>0</v>
      </c>
      <c r="BA65" s="84">
        <v>0</v>
      </c>
      <c r="BB65" s="84">
        <v>0.03</v>
      </c>
      <c r="BC65" s="84">
        <v>6.0000000000000001E-3</v>
      </c>
      <c r="BD65" s="84">
        <v>6.0000000000000001E-3</v>
      </c>
      <c r="BE65" s="84">
        <v>7.5062004291544431E-3</v>
      </c>
      <c r="BF65" s="16"/>
      <c r="BG65" s="84">
        <v>0</v>
      </c>
      <c r="BH65" s="84">
        <v>0</v>
      </c>
      <c r="BI65" s="84">
        <v>1.0238095238095238E-3</v>
      </c>
      <c r="BJ65" s="84">
        <v>0</v>
      </c>
      <c r="BK65" s="84">
        <v>0</v>
      </c>
      <c r="BL65" s="84">
        <v>0</v>
      </c>
      <c r="BM65" s="84">
        <v>0</v>
      </c>
      <c r="BN65" s="84">
        <v>0.17140476190476189</v>
      </c>
      <c r="BO65" s="84">
        <v>0</v>
      </c>
      <c r="BP65" s="84">
        <v>0</v>
      </c>
      <c r="BQ65" s="16"/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0.71299999999999997</v>
      </c>
      <c r="CA65" s="84">
        <v>0</v>
      </c>
      <c r="CB65" s="16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16"/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16"/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16"/>
      <c r="DJ65" s="84">
        <v>0</v>
      </c>
      <c r="DK65" s="84">
        <v>0</v>
      </c>
      <c r="DL65" s="84">
        <v>1E-3</v>
      </c>
      <c r="DM65" s="84">
        <v>6.0000000000000001E-3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16"/>
      <c r="DU65" s="84">
        <v>0.53899999999999992</v>
      </c>
      <c r="DV65" s="84">
        <v>0.11799999999999999</v>
      </c>
      <c r="DW65" s="84">
        <v>0.499</v>
      </c>
      <c r="DX65" s="84">
        <v>0.57099999999999995</v>
      </c>
      <c r="DY65" s="84">
        <v>0.38500000000000001</v>
      </c>
      <c r="DZ65" s="84">
        <v>0.53200000000000003</v>
      </c>
      <c r="EA65" s="84">
        <v>0.48099999999999998</v>
      </c>
      <c r="EB65" s="84">
        <v>0.60499999999999998</v>
      </c>
      <c r="EC65" s="84">
        <v>0.65100000000000002</v>
      </c>
      <c r="ED65" s="84">
        <v>0.66654583111694143</v>
      </c>
      <c r="EE65" s="16"/>
      <c r="EF65" s="84">
        <v>1.9323333333333335</v>
      </c>
      <c r="EG65" s="84">
        <v>1.0643333333333334</v>
      </c>
      <c r="EH65" s="84">
        <v>1.4657857142857145</v>
      </c>
      <c r="EI65" s="84">
        <v>2.5304523809523811</v>
      </c>
      <c r="EJ65" s="84">
        <v>2.5221428571428572</v>
      </c>
      <c r="EK65" s="84">
        <v>1.2935238095238095</v>
      </c>
      <c r="EL65" s="84">
        <v>1.2949999999999999</v>
      </c>
      <c r="EM65" s="84">
        <v>3.1476666666666668</v>
      </c>
      <c r="EN65" s="84">
        <v>4.8179285714285713</v>
      </c>
      <c r="EO65" s="84">
        <v>5.4007944161669057</v>
      </c>
      <c r="EP65" s="16"/>
      <c r="EQ65" s="84">
        <v>94.869833</v>
      </c>
      <c r="ER65" s="84">
        <v>103.84952800000001</v>
      </c>
      <c r="ES65" s="84">
        <v>96.875961000000004</v>
      </c>
      <c r="ET65" s="84">
        <v>97.450108999999998</v>
      </c>
      <c r="EU65" s="84">
        <v>102.38518500000001</v>
      </c>
      <c r="EV65" s="84">
        <v>105.51346600000001</v>
      </c>
      <c r="EW65" s="84">
        <v>95.789522000000005</v>
      </c>
      <c r="EX65" s="84">
        <v>88.262567000000004</v>
      </c>
      <c r="EY65" s="84">
        <v>81.667653678424813</v>
      </c>
      <c r="EZ65" s="84">
        <v>77.070725633561878</v>
      </c>
      <c r="FA65" s="16"/>
      <c r="FB65" s="84">
        <v>6.9353999999999999E-2</v>
      </c>
      <c r="FC65" s="84">
        <v>0</v>
      </c>
      <c r="FD65" s="84">
        <v>1.5531E-2</v>
      </c>
      <c r="FE65" s="84">
        <v>0.277669</v>
      </c>
      <c r="FF65" s="84">
        <v>2.5769999999999999E-3</v>
      </c>
      <c r="FG65" s="84">
        <v>0</v>
      </c>
      <c r="FH65" s="84">
        <v>6.3500000000000004E-4</v>
      </c>
      <c r="FI65" s="84">
        <v>0</v>
      </c>
      <c r="FJ65" s="84">
        <v>0</v>
      </c>
      <c r="FK65" s="84">
        <v>0</v>
      </c>
      <c r="FL65" s="16"/>
      <c r="FM65" s="84">
        <v>0.16523809523809524</v>
      </c>
      <c r="FN65" s="84">
        <v>1.2595238095238095E-2</v>
      </c>
      <c r="FO65" s="84">
        <v>6.647619047619048E-2</v>
      </c>
      <c r="FP65" s="84">
        <v>0.19252380952380954</v>
      </c>
      <c r="FQ65" s="84">
        <v>1.242809523809524</v>
      </c>
      <c r="FR65" s="84">
        <v>0.44035714285714284</v>
      </c>
      <c r="FS65" s="84">
        <v>0.1448095238095238</v>
      </c>
      <c r="FT65" s="84">
        <v>0.33604761904761904</v>
      </c>
      <c r="FU65" s="84">
        <v>0.18271428571428572</v>
      </c>
      <c r="FV65" s="84">
        <v>0</v>
      </c>
      <c r="FW65" s="16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16"/>
      <c r="GI65" s="84">
        <v>6.3275061945838296</v>
      </c>
      <c r="GJ65" s="84">
        <v>0.58910466731695788</v>
      </c>
      <c r="GK65" s="84">
        <v>4.7125519442991992</v>
      </c>
      <c r="GL65" s="84">
        <v>4.7183668518671409</v>
      </c>
      <c r="GM65" s="84">
        <v>3.3903102541129897</v>
      </c>
      <c r="GN65" s="84">
        <v>2.352958264150713</v>
      </c>
      <c r="GO65" s="84">
        <v>3.562173644046116</v>
      </c>
      <c r="GP65" s="84">
        <v>1.9246019005217618</v>
      </c>
      <c r="GQ65" s="84">
        <v>1.8775984890413711</v>
      </c>
      <c r="GR65" s="84">
        <v>2.0604238172947356</v>
      </c>
      <c r="GS65" s="16"/>
      <c r="GT65" s="84">
        <v>1.2739285714285713</v>
      </c>
      <c r="GU65" s="84">
        <v>0.70226190476190475</v>
      </c>
      <c r="GV65" s="84">
        <v>2.0745714285714287</v>
      </c>
      <c r="GW65" s="84">
        <v>3.0813809523809526</v>
      </c>
      <c r="GX65" s="84">
        <v>2.6522142857142859</v>
      </c>
      <c r="GY65" s="84">
        <v>2.9556904761904765</v>
      </c>
      <c r="GZ65" s="84">
        <v>3.0971666666666664</v>
      </c>
      <c r="HA65" s="84">
        <v>3.113952380952381</v>
      </c>
      <c r="HB65" s="84">
        <v>3.1373095238095239</v>
      </c>
      <c r="HC65" s="84">
        <v>3.5114291015638184</v>
      </c>
      <c r="HD65" s="16"/>
      <c r="HE65" s="84">
        <v>1.4500000000000001E-2</v>
      </c>
      <c r="HF65" s="84">
        <v>0</v>
      </c>
      <c r="HG65" s="84">
        <v>8.4142857142857144E-2</v>
      </c>
      <c r="HH65" s="84">
        <v>2.5214285714285717E-2</v>
      </c>
      <c r="HI65" s="84">
        <v>6.1285714285714291E-2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P65" s="137">
        <v>0</v>
      </c>
      <c r="HQ65" s="137">
        <v>0</v>
      </c>
      <c r="HR65" s="137">
        <v>0</v>
      </c>
      <c r="HS65" s="137">
        <v>0</v>
      </c>
      <c r="HT65" s="137">
        <v>0</v>
      </c>
      <c r="HU65" s="137">
        <v>0</v>
      </c>
      <c r="HV65" s="137">
        <v>0</v>
      </c>
      <c r="HW65" s="137">
        <v>0</v>
      </c>
      <c r="HX65" s="137">
        <v>0</v>
      </c>
      <c r="HY65" s="137">
        <v>0</v>
      </c>
      <c r="IA65" s="137">
        <v>0</v>
      </c>
      <c r="IB65" s="137">
        <v>0</v>
      </c>
      <c r="IC65" s="137">
        <v>0</v>
      </c>
      <c r="ID65" s="137">
        <v>0</v>
      </c>
      <c r="IE65" s="137">
        <v>0</v>
      </c>
      <c r="IF65" s="137">
        <v>0</v>
      </c>
      <c r="IG65" s="137">
        <v>0</v>
      </c>
      <c r="IH65" s="137">
        <v>0</v>
      </c>
      <c r="II65" s="137">
        <v>0</v>
      </c>
      <c r="IJ65" s="137">
        <v>0</v>
      </c>
      <c r="IL65" s="137">
        <v>0</v>
      </c>
      <c r="IM65" s="137">
        <v>0</v>
      </c>
      <c r="IN65" s="137">
        <v>0</v>
      </c>
      <c r="IO65" s="137">
        <v>0</v>
      </c>
      <c r="IP65" s="137">
        <v>0</v>
      </c>
      <c r="IQ65" s="137">
        <v>0</v>
      </c>
      <c r="IR65" s="137">
        <v>0</v>
      </c>
      <c r="IS65" s="137">
        <v>0</v>
      </c>
      <c r="IT65" s="137">
        <v>0</v>
      </c>
      <c r="IU65" s="137">
        <v>0</v>
      </c>
      <c r="IW65" s="137"/>
      <c r="IX65" s="137"/>
      <c r="IY65" s="137"/>
      <c r="IZ65" s="137"/>
      <c r="JA65" s="137"/>
      <c r="JB65" s="137"/>
      <c r="JC65" s="137"/>
      <c r="JD65" s="137"/>
      <c r="JE65" s="137"/>
      <c r="JF65" s="137"/>
      <c r="JH65" s="137">
        <v>0</v>
      </c>
      <c r="JI65" s="137">
        <v>0</v>
      </c>
      <c r="JJ65" s="137">
        <v>0</v>
      </c>
      <c r="JK65" s="137">
        <v>0</v>
      </c>
      <c r="JL65" s="137">
        <v>0</v>
      </c>
      <c r="JM65" s="137">
        <v>0</v>
      </c>
      <c r="JN65" s="137">
        <v>0</v>
      </c>
      <c r="JO65" s="137">
        <v>0</v>
      </c>
      <c r="JP65" s="137">
        <v>0</v>
      </c>
      <c r="JQ65" s="137">
        <v>0</v>
      </c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</row>
    <row r="66" spans="1:332" x14ac:dyDescent="0.25">
      <c r="A66" s="16">
        <v>64</v>
      </c>
      <c r="B66" s="63" t="s">
        <v>107</v>
      </c>
      <c r="C66" s="16">
        <f t="shared" si="30"/>
        <v>64</v>
      </c>
      <c r="D66" s="85">
        <v>0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85">
        <v>0</v>
      </c>
      <c r="L66" s="85">
        <v>0</v>
      </c>
      <c r="M66" s="85">
        <v>0</v>
      </c>
      <c r="N66" s="16"/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0.161</v>
      </c>
      <c r="V66" s="85">
        <v>0</v>
      </c>
      <c r="W66" s="85">
        <v>0</v>
      </c>
      <c r="X66" s="85">
        <v>0</v>
      </c>
      <c r="Y66" s="16"/>
      <c r="Z66" s="85">
        <v>489.08667286597</v>
      </c>
      <c r="AA66" s="85">
        <v>69.77769141828</v>
      </c>
      <c r="AB66" s="85">
        <v>357.08859409474002</v>
      </c>
      <c r="AC66" s="85">
        <v>365.61154249654999</v>
      </c>
      <c r="AD66" s="85">
        <v>267.86657474512003</v>
      </c>
      <c r="AE66" s="85">
        <v>273.74876275367001</v>
      </c>
      <c r="AF66" s="85">
        <v>409.06966945454002</v>
      </c>
      <c r="AG66" s="85">
        <v>388.09049533566002</v>
      </c>
      <c r="AH66" s="85">
        <v>370.37700543999819</v>
      </c>
      <c r="AI66" s="85">
        <v>623.13348415243263</v>
      </c>
      <c r="AJ66" s="16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16"/>
      <c r="AV66" s="85">
        <v>0</v>
      </c>
      <c r="AW66" s="85">
        <v>0</v>
      </c>
      <c r="AX66" s="85">
        <v>0</v>
      </c>
      <c r="AY66" s="85">
        <v>2.1999999999999999E-2</v>
      </c>
      <c r="AZ66" s="85">
        <v>0</v>
      </c>
      <c r="BA66" s="85">
        <v>0</v>
      </c>
      <c r="BB66" s="85">
        <v>0</v>
      </c>
      <c r="BC66" s="85">
        <v>0</v>
      </c>
      <c r="BD66" s="85">
        <v>0</v>
      </c>
      <c r="BE66" s="85">
        <v>0</v>
      </c>
      <c r="BF66" s="16"/>
      <c r="BG66" s="85">
        <v>0</v>
      </c>
      <c r="BH66" s="85">
        <v>0</v>
      </c>
      <c r="BI66" s="85">
        <v>6.8938095238095238</v>
      </c>
      <c r="BJ66" s="85">
        <v>0</v>
      </c>
      <c r="BK66" s="85">
        <v>0</v>
      </c>
      <c r="BL66" s="85">
        <v>0</v>
      </c>
      <c r="BM66" s="85">
        <v>0</v>
      </c>
      <c r="BN66" s="85">
        <v>0</v>
      </c>
      <c r="BO66" s="85">
        <v>0</v>
      </c>
      <c r="BP66" s="85">
        <v>0</v>
      </c>
      <c r="BQ66" s="16"/>
      <c r="BR66" s="85">
        <v>0</v>
      </c>
      <c r="BS66" s="85">
        <v>0</v>
      </c>
      <c r="BT66" s="85">
        <v>32.683689319236237</v>
      </c>
      <c r="BU66" s="85">
        <v>91.721233277320138</v>
      </c>
      <c r="BV66" s="85">
        <v>66.998056270816335</v>
      </c>
      <c r="BW66" s="85">
        <v>91.668630773050978</v>
      </c>
      <c r="BX66" s="85">
        <v>3.6880000000000002</v>
      </c>
      <c r="BY66" s="85">
        <v>0.88500000000000001</v>
      </c>
      <c r="BZ66" s="85">
        <v>0</v>
      </c>
      <c r="CA66" s="85">
        <v>0</v>
      </c>
      <c r="CB66" s="16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16"/>
      <c r="CN66" s="85">
        <v>0</v>
      </c>
      <c r="CO66" s="85">
        <v>0</v>
      </c>
      <c r="CP66" s="85">
        <v>0</v>
      </c>
      <c r="CQ66" s="85">
        <v>0</v>
      </c>
      <c r="CR66" s="85">
        <v>0</v>
      </c>
      <c r="CS66" s="85">
        <v>0</v>
      </c>
      <c r="CT66" s="85">
        <v>0</v>
      </c>
      <c r="CU66" s="85">
        <v>0</v>
      </c>
      <c r="CV66" s="85">
        <v>0</v>
      </c>
      <c r="CW66" s="85">
        <v>0</v>
      </c>
      <c r="CX66" s="16"/>
      <c r="CY66" s="85">
        <v>0</v>
      </c>
      <c r="CZ66" s="85">
        <v>0</v>
      </c>
      <c r="DA66" s="85">
        <v>0</v>
      </c>
      <c r="DB66" s="85">
        <v>0</v>
      </c>
      <c r="DC66" s="85">
        <v>0</v>
      </c>
      <c r="DD66" s="85">
        <v>0</v>
      </c>
      <c r="DE66" s="85">
        <v>0</v>
      </c>
      <c r="DF66" s="85">
        <v>0</v>
      </c>
      <c r="DG66" s="85">
        <v>0</v>
      </c>
      <c r="DH66" s="85">
        <v>0</v>
      </c>
      <c r="DI66" s="16"/>
      <c r="DJ66" s="85">
        <v>0</v>
      </c>
      <c r="DK66" s="85">
        <v>0</v>
      </c>
      <c r="DL66" s="85">
        <v>0</v>
      </c>
      <c r="DM66" s="85">
        <v>1.2589999999999999</v>
      </c>
      <c r="DN66" s="85">
        <v>1.4550000000000001</v>
      </c>
      <c r="DO66" s="85">
        <v>1.9490000000000001</v>
      </c>
      <c r="DP66" s="85">
        <v>1.502</v>
      </c>
      <c r="DQ66" s="85">
        <v>0.36</v>
      </c>
      <c r="DR66" s="85">
        <v>0</v>
      </c>
      <c r="DS66" s="85">
        <v>0</v>
      </c>
      <c r="DT66" s="16"/>
      <c r="DU66" s="85">
        <v>0.95499999999999996</v>
      </c>
      <c r="DV66" s="85">
        <v>2.9000000000000001E-2</v>
      </c>
      <c r="DW66" s="85">
        <v>2E-3</v>
      </c>
      <c r="DX66" s="85">
        <v>0.86399999999999999</v>
      </c>
      <c r="DY66" s="85">
        <v>1.44</v>
      </c>
      <c r="DZ66" s="85">
        <v>1.752</v>
      </c>
      <c r="EA66" s="85">
        <v>1.0179999999999998</v>
      </c>
      <c r="EB66" s="85">
        <v>1.2709999999999999</v>
      </c>
      <c r="EC66" s="85">
        <v>0.82399999999999995</v>
      </c>
      <c r="ED66" s="85">
        <v>0.80894257236579825</v>
      </c>
      <c r="EE66" s="16"/>
      <c r="EF66" s="85">
        <v>1.4838333333333336</v>
      </c>
      <c r="EG66" s="85">
        <v>2.5259523809523809</v>
      </c>
      <c r="EH66" s="85">
        <v>3.6885476190476192</v>
      </c>
      <c r="EI66" s="85">
        <v>6.9131666666666671</v>
      </c>
      <c r="EJ66" s="85">
        <v>5.4075238095238101</v>
      </c>
      <c r="EK66" s="85">
        <v>4.6258809523809532</v>
      </c>
      <c r="EL66" s="85">
        <v>1.538</v>
      </c>
      <c r="EM66" s="85">
        <v>1.5169999999999999</v>
      </c>
      <c r="EN66" s="85">
        <v>1.6022619047619049</v>
      </c>
      <c r="EO66" s="85">
        <v>1.6177151588156682</v>
      </c>
      <c r="EP66" s="16"/>
      <c r="EQ66" s="85">
        <v>126.455566</v>
      </c>
      <c r="ER66" s="85">
        <v>137.40963099999999</v>
      </c>
      <c r="ES66" s="85">
        <v>133.274382</v>
      </c>
      <c r="ET66" s="85">
        <v>117.939381</v>
      </c>
      <c r="EU66" s="85">
        <v>115.77941800000001</v>
      </c>
      <c r="EV66" s="85">
        <v>125.73004400000001</v>
      </c>
      <c r="EW66" s="85">
        <v>123.218706</v>
      </c>
      <c r="EX66" s="85">
        <v>119.195826</v>
      </c>
      <c r="EY66" s="85">
        <v>116.98085571775708</v>
      </c>
      <c r="EZ66" s="85">
        <v>117.09393085307858</v>
      </c>
      <c r="FA66" s="16"/>
      <c r="FB66" s="85">
        <v>0.229464</v>
      </c>
      <c r="FC66" s="85">
        <v>0</v>
      </c>
      <c r="FD66" s="85">
        <v>0</v>
      </c>
      <c r="FE66" s="85">
        <v>0</v>
      </c>
      <c r="FF66" s="85">
        <v>0</v>
      </c>
      <c r="FG66" s="85">
        <v>0.38919999999999999</v>
      </c>
      <c r="FH66" s="85">
        <v>0.10564900000000001</v>
      </c>
      <c r="FI66" s="85">
        <v>0</v>
      </c>
      <c r="FJ66" s="85">
        <v>0</v>
      </c>
      <c r="FK66" s="85">
        <v>0</v>
      </c>
      <c r="FL66" s="16"/>
      <c r="FM66" s="85">
        <v>0.24745238095238095</v>
      </c>
      <c r="FN66" s="85">
        <v>0</v>
      </c>
      <c r="FO66" s="85">
        <v>6.704761904761905E-2</v>
      </c>
      <c r="FP66" s="85">
        <v>6.192857142857143E-2</v>
      </c>
      <c r="FQ66" s="85">
        <v>0.214</v>
      </c>
      <c r="FR66" s="85">
        <v>0.1686904761904762</v>
      </c>
      <c r="FS66" s="85">
        <v>1.7237142857142858</v>
      </c>
      <c r="FT66" s="85">
        <v>1.6136666666666668</v>
      </c>
      <c r="FU66" s="85">
        <v>1.7009285714285713</v>
      </c>
      <c r="FV66" s="85">
        <v>0</v>
      </c>
      <c r="FW66" s="16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16"/>
      <c r="GI66" s="85">
        <v>6.8992731620356356</v>
      </c>
      <c r="GJ66" s="85">
        <v>5.853186069907319</v>
      </c>
      <c r="GK66" s="85">
        <v>4.9905208342888949</v>
      </c>
      <c r="GL66" s="85">
        <v>5.5728320995128939</v>
      </c>
      <c r="GM66" s="85">
        <v>5.3902460404097861</v>
      </c>
      <c r="GN66" s="85">
        <v>8.9052328052520711</v>
      </c>
      <c r="GO66" s="85">
        <v>8.4078365180272332</v>
      </c>
      <c r="GP66" s="85">
        <v>6.6714062495222199</v>
      </c>
      <c r="GQ66" s="85">
        <v>3.6495603399860772</v>
      </c>
      <c r="GR66" s="85">
        <v>4.0049249565602407</v>
      </c>
      <c r="GS66" s="16"/>
      <c r="GT66" s="85">
        <v>4.0037380952380959</v>
      </c>
      <c r="GU66" s="85">
        <v>0.16216666666666668</v>
      </c>
      <c r="GV66" s="85">
        <v>7.8499523809523808</v>
      </c>
      <c r="GW66" s="85">
        <v>8.200452380952381</v>
      </c>
      <c r="GX66" s="85">
        <v>8.1746428571428567</v>
      </c>
      <c r="GY66" s="85">
        <v>9.7609761904761925</v>
      </c>
      <c r="GZ66" s="85">
        <v>9.0097380952380952</v>
      </c>
      <c r="HA66" s="85">
        <v>8.3757380952380949</v>
      </c>
      <c r="HB66" s="85">
        <v>7.4029999999999996</v>
      </c>
      <c r="HC66" s="85">
        <v>7.9942092260044468</v>
      </c>
      <c r="HD66" s="16"/>
      <c r="HE66" s="85">
        <v>0</v>
      </c>
      <c r="HF66" s="85">
        <v>0</v>
      </c>
      <c r="HG66" s="85">
        <v>6.7380952380952389E-2</v>
      </c>
      <c r="HH66" s="85">
        <v>0</v>
      </c>
      <c r="HI66" s="85">
        <v>0</v>
      </c>
      <c r="HJ66" s="85">
        <v>2.8571428571428571E-3</v>
      </c>
      <c r="HK66" s="85">
        <v>0</v>
      </c>
      <c r="HL66" s="85">
        <v>0</v>
      </c>
      <c r="HM66" s="85">
        <v>0.23849999999999999</v>
      </c>
      <c r="HN66" s="85">
        <v>0</v>
      </c>
      <c r="HP66" s="147">
        <v>0</v>
      </c>
      <c r="HQ66" s="147">
        <v>0</v>
      </c>
      <c r="HR66" s="147">
        <v>0</v>
      </c>
      <c r="HS66" s="147">
        <v>0</v>
      </c>
      <c r="HT66" s="147">
        <v>0</v>
      </c>
      <c r="HU66" s="147">
        <v>0</v>
      </c>
      <c r="HV66" s="147">
        <v>0</v>
      </c>
      <c r="HW66" s="147">
        <v>0</v>
      </c>
      <c r="HX66" s="147">
        <v>0</v>
      </c>
      <c r="HY66" s="147">
        <v>0</v>
      </c>
      <c r="IA66" s="147">
        <v>0</v>
      </c>
      <c r="IB66" s="147">
        <v>0</v>
      </c>
      <c r="IC66" s="147">
        <v>0</v>
      </c>
      <c r="ID66" s="147">
        <v>0</v>
      </c>
      <c r="IE66" s="147">
        <v>0</v>
      </c>
      <c r="IF66" s="147">
        <v>0</v>
      </c>
      <c r="IG66" s="147">
        <v>0</v>
      </c>
      <c r="IH66" s="147">
        <v>0</v>
      </c>
      <c r="II66" s="147">
        <v>0</v>
      </c>
      <c r="IJ66" s="147">
        <v>0</v>
      </c>
      <c r="IL66" s="147">
        <v>0</v>
      </c>
      <c r="IM66" s="147">
        <v>0</v>
      </c>
      <c r="IN66" s="147">
        <v>0</v>
      </c>
      <c r="IO66" s="147">
        <v>0</v>
      </c>
      <c r="IP66" s="147">
        <v>0</v>
      </c>
      <c r="IQ66" s="147">
        <v>0</v>
      </c>
      <c r="IR66" s="147">
        <v>0</v>
      </c>
      <c r="IS66" s="147">
        <v>0</v>
      </c>
      <c r="IT66" s="147">
        <v>0</v>
      </c>
      <c r="IU66" s="147">
        <v>0</v>
      </c>
      <c r="IW66" s="147"/>
      <c r="IX66" s="147"/>
      <c r="IY66" s="147"/>
      <c r="IZ66" s="147"/>
      <c r="JA66" s="147"/>
      <c r="JB66" s="147"/>
      <c r="JC66" s="147"/>
      <c r="JD66" s="147"/>
      <c r="JE66" s="147"/>
      <c r="JF66" s="147"/>
      <c r="JH66" s="147">
        <v>0</v>
      </c>
      <c r="JI66" s="147">
        <v>0</v>
      </c>
      <c r="JJ66" s="147">
        <v>0</v>
      </c>
      <c r="JK66" s="147">
        <v>0</v>
      </c>
      <c r="JL66" s="147">
        <v>0</v>
      </c>
      <c r="JM66" s="147">
        <v>0</v>
      </c>
      <c r="JN66" s="147">
        <v>0</v>
      </c>
      <c r="JO66" s="147">
        <v>0</v>
      </c>
      <c r="JP66" s="147">
        <v>0</v>
      </c>
      <c r="JQ66" s="147">
        <v>0</v>
      </c>
      <c r="JS66" s="147"/>
      <c r="JT66" s="147"/>
      <c r="JU66" s="147"/>
      <c r="JV66" s="147"/>
      <c r="JW66" s="147"/>
      <c r="JX66" s="147"/>
      <c r="JY66" s="147"/>
      <c r="JZ66" s="147"/>
      <c r="KA66" s="147"/>
      <c r="KB66" s="147"/>
      <c r="KD66" s="147"/>
      <c r="KE66" s="147"/>
      <c r="KF66" s="147"/>
      <c r="KG66" s="147"/>
      <c r="KH66" s="147"/>
      <c r="KI66" s="147"/>
      <c r="KJ66" s="147"/>
      <c r="KK66" s="147"/>
      <c r="KL66" s="147"/>
      <c r="KM66" s="147"/>
      <c r="KO66" s="147"/>
      <c r="KP66" s="147"/>
      <c r="KQ66" s="147"/>
      <c r="KR66" s="147"/>
      <c r="KS66" s="147"/>
      <c r="KT66" s="147"/>
      <c r="KU66" s="147"/>
      <c r="KV66" s="147"/>
      <c r="KW66" s="147"/>
      <c r="KX66" s="147"/>
      <c r="KZ66" s="147"/>
      <c r="LA66" s="147"/>
      <c r="LB66" s="147"/>
      <c r="LC66" s="147"/>
      <c r="LD66" s="147"/>
      <c r="LE66" s="147"/>
      <c r="LF66" s="147"/>
      <c r="LG66" s="147"/>
      <c r="LH66" s="147"/>
      <c r="LI66" s="147"/>
      <c r="LK66" s="147"/>
      <c r="LL66" s="147"/>
      <c r="LM66" s="147"/>
      <c r="LN66" s="147"/>
      <c r="LO66" s="147"/>
      <c r="LP66" s="147"/>
      <c r="LQ66" s="147"/>
      <c r="LR66" s="147"/>
      <c r="LS66" s="147"/>
      <c r="LT66" s="147"/>
    </row>
    <row r="67" spans="1:332" x14ac:dyDescent="0.25">
      <c r="A67" s="16">
        <v>65</v>
      </c>
      <c r="B67" s="62" t="s">
        <v>108</v>
      </c>
      <c r="C67" s="16">
        <f t="shared" si="30"/>
        <v>65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16"/>
      <c r="O67" s="84">
        <v>0.39</v>
      </c>
      <c r="P67" s="84">
        <v>0.40100000000000002</v>
      </c>
      <c r="Q67" s="84">
        <v>0.439</v>
      </c>
      <c r="R67" s="84">
        <v>0.40500000000000003</v>
      </c>
      <c r="S67" s="84">
        <v>0.10199999999999999</v>
      </c>
      <c r="T67" s="84">
        <v>3.5000000000000003E-2</v>
      </c>
      <c r="U67" s="84">
        <v>3.3000000000000002E-2</v>
      </c>
      <c r="V67" s="84">
        <v>1.0999999999999999E-2</v>
      </c>
      <c r="W67" s="84">
        <v>1.2E-2</v>
      </c>
      <c r="X67" s="84">
        <v>7.7659720992317204E-3</v>
      </c>
      <c r="Y67" s="16"/>
      <c r="Z67" s="84">
        <v>33.263099561019999</v>
      </c>
      <c r="AA67" s="84">
        <v>0.91450869432000004</v>
      </c>
      <c r="AB67" s="84">
        <v>14.18738615514</v>
      </c>
      <c r="AC67" s="84">
        <v>8.1821971509800004</v>
      </c>
      <c r="AD67" s="84">
        <v>12.029589188799999</v>
      </c>
      <c r="AE67" s="84">
        <v>17.811801366579999</v>
      </c>
      <c r="AF67" s="84">
        <v>67.495233666840008</v>
      </c>
      <c r="AG67" s="84">
        <v>46.26320651076</v>
      </c>
      <c r="AH67" s="84">
        <v>0</v>
      </c>
      <c r="AI67" s="84">
        <v>0</v>
      </c>
      <c r="AJ67" s="16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16"/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84">
        <v>0</v>
      </c>
      <c r="BE67" s="84">
        <v>0</v>
      </c>
      <c r="BF67" s="16"/>
      <c r="BG67" s="84">
        <v>0</v>
      </c>
      <c r="BH67" s="84"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v>0</v>
      </c>
      <c r="BP67" s="84">
        <v>0</v>
      </c>
      <c r="BQ67" s="16"/>
      <c r="BR67" s="84">
        <v>0</v>
      </c>
      <c r="BS67" s="84">
        <v>0</v>
      </c>
      <c r="BT67" s="84">
        <v>0</v>
      </c>
      <c r="BU67" s="84"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v>0</v>
      </c>
      <c r="CA67" s="84">
        <v>0</v>
      </c>
      <c r="CB67" s="16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16"/>
      <c r="CN67" s="84">
        <v>0</v>
      </c>
      <c r="CO67" s="84">
        <v>0</v>
      </c>
      <c r="CP67" s="84">
        <v>0</v>
      </c>
      <c r="CQ67" s="84">
        <v>0</v>
      </c>
      <c r="CR67" s="84">
        <v>0</v>
      </c>
      <c r="CS67" s="84">
        <v>0</v>
      </c>
      <c r="CT67" s="84">
        <v>0</v>
      </c>
      <c r="CU67" s="84">
        <v>0</v>
      </c>
      <c r="CV67" s="84">
        <v>0</v>
      </c>
      <c r="CW67" s="84">
        <v>0</v>
      </c>
      <c r="CX67" s="16"/>
      <c r="CY67" s="84">
        <v>0</v>
      </c>
      <c r="CZ67" s="84">
        <v>0</v>
      </c>
      <c r="DA67" s="84">
        <v>0</v>
      </c>
      <c r="DB67" s="84">
        <v>0</v>
      </c>
      <c r="DC67" s="84">
        <v>0</v>
      </c>
      <c r="DD67" s="84">
        <v>0</v>
      </c>
      <c r="DE67" s="84">
        <v>0</v>
      </c>
      <c r="DF67" s="84">
        <v>0</v>
      </c>
      <c r="DG67" s="84">
        <v>0</v>
      </c>
      <c r="DH67" s="84">
        <v>0</v>
      </c>
      <c r="DI67" s="16"/>
      <c r="DJ67" s="84">
        <v>0</v>
      </c>
      <c r="DK67" s="84">
        <v>0</v>
      </c>
      <c r="DL67" s="84">
        <v>0</v>
      </c>
      <c r="DM67" s="84">
        <v>0</v>
      </c>
      <c r="DN67" s="84">
        <v>0</v>
      </c>
      <c r="DO67" s="84">
        <v>0</v>
      </c>
      <c r="DP67" s="84">
        <v>0</v>
      </c>
      <c r="DQ67" s="84">
        <v>0</v>
      </c>
      <c r="DR67" s="84">
        <v>0</v>
      </c>
      <c r="DS67" s="84">
        <v>0</v>
      </c>
      <c r="DT67" s="16"/>
      <c r="DU67" s="84">
        <v>0.129</v>
      </c>
      <c r="DV67" s="84">
        <v>0</v>
      </c>
      <c r="DW67" s="84">
        <v>0</v>
      </c>
      <c r="DX67" s="84">
        <v>0</v>
      </c>
      <c r="DY67" s="84">
        <v>0</v>
      </c>
      <c r="DZ67" s="84">
        <v>0</v>
      </c>
      <c r="EA67" s="84">
        <v>0</v>
      </c>
      <c r="EB67" s="84">
        <v>0</v>
      </c>
      <c r="EC67" s="84">
        <v>0</v>
      </c>
      <c r="ED67" s="84">
        <v>0</v>
      </c>
      <c r="EE67" s="16"/>
      <c r="EF67" s="84">
        <v>1.1366190476190476</v>
      </c>
      <c r="EG67" s="84">
        <v>0.29028571428571431</v>
      </c>
      <c r="EH67" s="84">
        <v>2.426857142857143</v>
      </c>
      <c r="EI67" s="84">
        <v>2.5815000000000001</v>
      </c>
      <c r="EJ67" s="84">
        <v>3.0502857142857143</v>
      </c>
      <c r="EK67" s="84">
        <v>3.4584285714285716</v>
      </c>
      <c r="EL67" s="84">
        <v>0.78576190476190477</v>
      </c>
      <c r="EM67" s="84">
        <v>0.98645238095238097</v>
      </c>
      <c r="EN67" s="84">
        <v>0.9076428571428572</v>
      </c>
      <c r="EO67" s="84">
        <v>0.88247518568462247</v>
      </c>
      <c r="EP67" s="16"/>
      <c r="EQ67" s="84">
        <v>21.235218</v>
      </c>
      <c r="ER67" s="84">
        <v>22.326991</v>
      </c>
      <c r="ES67" s="84">
        <v>25.805092999999999</v>
      </c>
      <c r="ET67" s="84">
        <v>27.276347999999999</v>
      </c>
      <c r="EU67" s="84">
        <v>29.36965</v>
      </c>
      <c r="EV67" s="84">
        <v>29.753668000000001</v>
      </c>
      <c r="EW67" s="84">
        <v>27.042662</v>
      </c>
      <c r="EX67" s="84">
        <v>24.885174999999997</v>
      </c>
      <c r="EY67" s="84">
        <v>22.883759534005748</v>
      </c>
      <c r="EZ67" s="84">
        <v>21.462479683174955</v>
      </c>
      <c r="FA67" s="16"/>
      <c r="FB67" s="84">
        <v>2.036E-2</v>
      </c>
      <c r="FC67" s="84">
        <v>6.1079999999999997E-3</v>
      </c>
      <c r="FD67" s="84">
        <v>0</v>
      </c>
      <c r="FE67" s="84">
        <v>0</v>
      </c>
      <c r="FF67" s="84">
        <v>0</v>
      </c>
      <c r="FG67" s="84">
        <v>0</v>
      </c>
      <c r="FH67" s="84">
        <v>0</v>
      </c>
      <c r="FI67" s="84">
        <v>1.44E-2</v>
      </c>
      <c r="FJ67" s="84">
        <v>0</v>
      </c>
      <c r="FK67" s="84">
        <v>1.8822029718181282E-2</v>
      </c>
      <c r="FL67" s="16"/>
      <c r="FM67" s="84">
        <v>3.2857142857142859E-3</v>
      </c>
      <c r="FN67" s="84">
        <v>3.0714285714285713E-3</v>
      </c>
      <c r="FO67" s="84">
        <v>0</v>
      </c>
      <c r="FP67" s="84">
        <v>0</v>
      </c>
      <c r="FQ67" s="84">
        <v>3.5714285714285712E-2</v>
      </c>
      <c r="FR67" s="84">
        <v>2.1688809523809525</v>
      </c>
      <c r="FS67" s="84">
        <v>0</v>
      </c>
      <c r="FT67" s="84">
        <v>0</v>
      </c>
      <c r="FU67" s="84">
        <v>0</v>
      </c>
      <c r="FV67" s="84">
        <v>0</v>
      </c>
      <c r="FW67" s="16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16"/>
      <c r="GI67" s="84">
        <v>2.19277055628433</v>
      </c>
      <c r="GJ67" s="84">
        <v>2.2679260706615749</v>
      </c>
      <c r="GK67" s="84">
        <v>1.5149082814272568</v>
      </c>
      <c r="GL67" s="84">
        <v>0.27585391484447547</v>
      </c>
      <c r="GM67" s="84">
        <v>1.0386821309572225</v>
      </c>
      <c r="GN67" s="84">
        <v>3.606603411072685</v>
      </c>
      <c r="GO67" s="84">
        <v>3.8872631610061776</v>
      </c>
      <c r="GP67" s="84">
        <v>3.0981990604414031</v>
      </c>
      <c r="GQ67" s="84">
        <v>2.9131056091179386</v>
      </c>
      <c r="GR67" s="84">
        <v>3.1967602308766212</v>
      </c>
      <c r="GS67" s="16"/>
      <c r="GT67" s="84">
        <v>0.54985714285714282</v>
      </c>
      <c r="GU67" s="84">
        <v>0.2239761904761905</v>
      </c>
      <c r="GV67" s="84">
        <v>0.57852380952380955</v>
      </c>
      <c r="GW67" s="84">
        <v>0.54880952380952386</v>
      </c>
      <c r="GX67" s="84">
        <v>0.59602380952380951</v>
      </c>
      <c r="GY67" s="84">
        <v>1.0500238095238097</v>
      </c>
      <c r="GZ67" s="84">
        <v>0.64428571428571424</v>
      </c>
      <c r="HA67" s="84">
        <v>0.90564285714285719</v>
      </c>
      <c r="HB67" s="84">
        <v>0.75654761904761902</v>
      </c>
      <c r="HC67" s="84">
        <v>0.78733501931366923</v>
      </c>
      <c r="HD67" s="16"/>
      <c r="HE67" s="84">
        <v>0</v>
      </c>
      <c r="HF67" s="84">
        <v>0</v>
      </c>
      <c r="HG67" s="84">
        <v>0</v>
      </c>
      <c r="HH67" s="84">
        <v>0</v>
      </c>
      <c r="HI67" s="84">
        <v>0</v>
      </c>
      <c r="HJ67" s="84">
        <v>0</v>
      </c>
      <c r="HK67" s="84">
        <v>0</v>
      </c>
      <c r="HL67" s="84">
        <v>0</v>
      </c>
      <c r="HM67" s="84">
        <v>0</v>
      </c>
      <c r="HN67" s="84">
        <v>0</v>
      </c>
      <c r="HP67" s="137">
        <v>0</v>
      </c>
      <c r="HQ67" s="137">
        <v>0</v>
      </c>
      <c r="HR67" s="137">
        <v>0</v>
      </c>
      <c r="HS67" s="137">
        <v>0</v>
      </c>
      <c r="HT67" s="137">
        <v>0</v>
      </c>
      <c r="HU67" s="137">
        <v>0</v>
      </c>
      <c r="HV67" s="137">
        <v>0</v>
      </c>
      <c r="HW67" s="137">
        <v>0</v>
      </c>
      <c r="HX67" s="137">
        <v>0</v>
      </c>
      <c r="HY67" s="137">
        <v>0</v>
      </c>
      <c r="IA67" s="137">
        <v>0</v>
      </c>
      <c r="IB67" s="137">
        <v>0</v>
      </c>
      <c r="IC67" s="137">
        <v>0</v>
      </c>
      <c r="ID67" s="137">
        <v>0</v>
      </c>
      <c r="IE67" s="137">
        <v>0</v>
      </c>
      <c r="IF67" s="137">
        <v>0</v>
      </c>
      <c r="IG67" s="137">
        <v>0</v>
      </c>
      <c r="IH67" s="137">
        <v>0</v>
      </c>
      <c r="II67" s="137">
        <v>0</v>
      </c>
      <c r="IJ67" s="137">
        <v>0</v>
      </c>
      <c r="IL67" s="137">
        <v>0</v>
      </c>
      <c r="IM67" s="137">
        <v>0</v>
      </c>
      <c r="IN67" s="137">
        <v>0</v>
      </c>
      <c r="IO67" s="137">
        <v>0</v>
      </c>
      <c r="IP67" s="137">
        <v>0</v>
      </c>
      <c r="IQ67" s="137">
        <v>0</v>
      </c>
      <c r="IR67" s="137">
        <v>0</v>
      </c>
      <c r="IS67" s="137">
        <v>0</v>
      </c>
      <c r="IT67" s="137">
        <v>0</v>
      </c>
      <c r="IU67" s="137">
        <v>0</v>
      </c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H67" s="137">
        <v>0</v>
      </c>
      <c r="JI67" s="137">
        <v>0</v>
      </c>
      <c r="JJ67" s="137">
        <v>0</v>
      </c>
      <c r="JK67" s="137">
        <v>0</v>
      </c>
      <c r="JL67" s="137">
        <v>0</v>
      </c>
      <c r="JM67" s="137">
        <v>0</v>
      </c>
      <c r="JN67" s="137">
        <v>0</v>
      </c>
      <c r="JO67" s="137">
        <v>0</v>
      </c>
      <c r="JP67" s="137">
        <v>0</v>
      </c>
      <c r="JQ67" s="137">
        <v>0</v>
      </c>
      <c r="JS67" s="137"/>
      <c r="JT67" s="137"/>
      <c r="JU67" s="137"/>
      <c r="JV67" s="137"/>
      <c r="JW67" s="137"/>
      <c r="JX67" s="137"/>
      <c r="JY67" s="137"/>
      <c r="JZ67" s="137"/>
      <c r="KA67" s="137"/>
      <c r="KB67" s="137"/>
      <c r="KD67" s="137"/>
      <c r="KE67" s="137"/>
      <c r="KF67" s="137"/>
      <c r="KG67" s="137"/>
      <c r="KH67" s="137"/>
      <c r="KI67" s="137"/>
      <c r="KJ67" s="137"/>
      <c r="KK67" s="137"/>
      <c r="KL67" s="137"/>
      <c r="KM67" s="137"/>
      <c r="KO67" s="137"/>
      <c r="KP67" s="137"/>
      <c r="KQ67" s="137"/>
      <c r="KR67" s="137"/>
      <c r="KS67" s="137"/>
      <c r="KT67" s="137"/>
      <c r="KU67" s="137"/>
      <c r="KV67" s="137"/>
      <c r="KW67" s="137"/>
      <c r="KX67" s="137"/>
      <c r="KZ67" s="137"/>
      <c r="LA67" s="137"/>
      <c r="LB67" s="137"/>
      <c r="LC67" s="137"/>
      <c r="LD67" s="137"/>
      <c r="LE67" s="137"/>
      <c r="LF67" s="137"/>
      <c r="LG67" s="137"/>
      <c r="LH67" s="137"/>
      <c r="LI67" s="137"/>
      <c r="LK67" s="137"/>
      <c r="LL67" s="137"/>
      <c r="LM67" s="137"/>
      <c r="LN67" s="137"/>
      <c r="LO67" s="137"/>
      <c r="LP67" s="137"/>
      <c r="LQ67" s="137"/>
      <c r="LR67" s="137"/>
      <c r="LS67" s="137"/>
      <c r="LT67" s="137"/>
    </row>
    <row r="68" spans="1:332" x14ac:dyDescent="0.25">
      <c r="A68" s="16">
        <v>66</v>
      </c>
      <c r="B68" s="63" t="s">
        <v>109</v>
      </c>
      <c r="C68" s="16">
        <f t="shared" si="30"/>
        <v>66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5">
        <v>0</v>
      </c>
      <c r="N68" s="16"/>
      <c r="O68" s="85">
        <v>4.5999999999999999E-2</v>
      </c>
      <c r="P68" s="85">
        <v>0</v>
      </c>
      <c r="Q68" s="85">
        <v>4.2000000000000003E-2</v>
      </c>
      <c r="R68" s="85">
        <v>0.03</v>
      </c>
      <c r="S68" s="85">
        <v>0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16"/>
      <c r="Z68" s="85">
        <v>86.966542006059996</v>
      </c>
      <c r="AA68" s="85">
        <v>44.214355301369999</v>
      </c>
      <c r="AB68" s="85">
        <v>127.73203132056</v>
      </c>
      <c r="AC68" s="85">
        <v>133.75971576951</v>
      </c>
      <c r="AD68" s="85">
        <v>149.80553643339999</v>
      </c>
      <c r="AE68" s="85">
        <v>155.55578883483</v>
      </c>
      <c r="AF68" s="85">
        <v>0.23088731245999999</v>
      </c>
      <c r="AG68" s="85">
        <v>0.31592503782000003</v>
      </c>
      <c r="AH68" s="85">
        <v>0</v>
      </c>
      <c r="AI68" s="85">
        <v>0</v>
      </c>
      <c r="AJ68" s="16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16"/>
      <c r="AV68" s="85">
        <v>2.5000000000000001E-2</v>
      </c>
      <c r="AW68" s="85">
        <v>0</v>
      </c>
      <c r="AX68" s="85">
        <v>0</v>
      </c>
      <c r="AY68" s="85">
        <v>2.5999999999999999E-2</v>
      </c>
      <c r="AZ68" s="85">
        <v>0</v>
      </c>
      <c r="BA68" s="85">
        <v>0.05</v>
      </c>
      <c r="BB68" s="85">
        <v>0</v>
      </c>
      <c r="BC68" s="85">
        <v>0</v>
      </c>
      <c r="BD68" s="85">
        <v>0</v>
      </c>
      <c r="BE68" s="85">
        <v>0</v>
      </c>
      <c r="BF68" s="16"/>
      <c r="BG68" s="85">
        <v>0</v>
      </c>
      <c r="BH68" s="85">
        <v>2.7380952380952381E-2</v>
      </c>
      <c r="BI68" s="85">
        <v>0</v>
      </c>
      <c r="BJ68" s="85">
        <v>0</v>
      </c>
      <c r="BK68" s="85">
        <v>0</v>
      </c>
      <c r="BL68" s="85">
        <v>0</v>
      </c>
      <c r="BM68" s="85">
        <v>3.3857142857142856E-2</v>
      </c>
      <c r="BN68" s="85">
        <v>0</v>
      </c>
      <c r="BO68" s="85">
        <v>0</v>
      </c>
      <c r="BP68" s="85">
        <v>0</v>
      </c>
      <c r="BQ68" s="16"/>
      <c r="BR68" s="85">
        <v>0</v>
      </c>
      <c r="BS68" s="85">
        <v>0</v>
      </c>
      <c r="BT68" s="85">
        <v>0</v>
      </c>
      <c r="BU68" s="85">
        <v>0</v>
      </c>
      <c r="BV68" s="85">
        <v>0</v>
      </c>
      <c r="BW68" s="85">
        <v>0</v>
      </c>
      <c r="BX68" s="85">
        <v>0</v>
      </c>
      <c r="BY68" s="85">
        <v>0</v>
      </c>
      <c r="BZ68" s="85">
        <v>0</v>
      </c>
      <c r="CA68" s="85">
        <v>0</v>
      </c>
      <c r="CB68" s="16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16"/>
      <c r="CN68" s="85">
        <v>0</v>
      </c>
      <c r="CO68" s="85">
        <v>0</v>
      </c>
      <c r="CP68" s="85">
        <v>0</v>
      </c>
      <c r="CQ68" s="85">
        <v>0</v>
      </c>
      <c r="CR68" s="85">
        <v>0</v>
      </c>
      <c r="CS68" s="85">
        <v>0</v>
      </c>
      <c r="CT68" s="85">
        <v>0</v>
      </c>
      <c r="CU68" s="85">
        <v>0</v>
      </c>
      <c r="CV68" s="85">
        <v>0</v>
      </c>
      <c r="CW68" s="85">
        <v>0</v>
      </c>
      <c r="CX68" s="16"/>
      <c r="CY68" s="85">
        <v>0</v>
      </c>
      <c r="CZ68" s="85">
        <v>0</v>
      </c>
      <c r="DA68" s="85">
        <v>0</v>
      </c>
      <c r="DB68" s="85">
        <v>0</v>
      </c>
      <c r="DC68" s="85">
        <v>0</v>
      </c>
      <c r="DD68" s="85">
        <v>0</v>
      </c>
      <c r="DE68" s="85">
        <v>0</v>
      </c>
      <c r="DF68" s="85">
        <v>0</v>
      </c>
      <c r="DG68" s="85">
        <v>0</v>
      </c>
      <c r="DH68" s="85">
        <v>0</v>
      </c>
      <c r="DI68" s="16"/>
      <c r="DJ68" s="85">
        <v>0</v>
      </c>
      <c r="DK68" s="85">
        <v>0</v>
      </c>
      <c r="DL68" s="85">
        <v>0</v>
      </c>
      <c r="DM68" s="85">
        <v>0</v>
      </c>
      <c r="DN68" s="85">
        <v>0</v>
      </c>
      <c r="DO68" s="85">
        <v>0</v>
      </c>
      <c r="DP68" s="85">
        <v>0</v>
      </c>
      <c r="DQ68" s="85">
        <v>0</v>
      </c>
      <c r="DR68" s="85">
        <v>0</v>
      </c>
      <c r="DS68" s="85">
        <v>0</v>
      </c>
      <c r="DT68" s="16"/>
      <c r="DU68" s="85">
        <v>0</v>
      </c>
      <c r="DV68" s="85">
        <v>0</v>
      </c>
      <c r="DW68" s="85">
        <v>0</v>
      </c>
      <c r="DX68" s="85">
        <v>0.02</v>
      </c>
      <c r="DY68" s="85">
        <v>0.26200000000000001</v>
      </c>
      <c r="DZ68" s="85">
        <v>6.6000000000000003E-2</v>
      </c>
      <c r="EA68" s="85">
        <v>0</v>
      </c>
      <c r="EB68" s="85">
        <v>0</v>
      </c>
      <c r="EC68" s="85">
        <v>0</v>
      </c>
      <c r="ED68" s="85">
        <v>0</v>
      </c>
      <c r="EE68" s="16"/>
      <c r="EF68" s="85">
        <v>3.236904761904762</v>
      </c>
      <c r="EG68" s="85">
        <v>1.9999761904761906</v>
      </c>
      <c r="EH68" s="85">
        <v>1.4183095238095238</v>
      </c>
      <c r="EI68" s="85">
        <v>1.8148571428571429</v>
      </c>
      <c r="EJ68" s="85">
        <v>2.0771190476190475</v>
      </c>
      <c r="EK68" s="85">
        <v>4.008690476190476</v>
      </c>
      <c r="EL68" s="85">
        <v>1.5840476190476189</v>
      </c>
      <c r="EM68" s="85">
        <v>1.6093095238095239</v>
      </c>
      <c r="EN68" s="85">
        <v>1.1351666666666667</v>
      </c>
      <c r="EO68" s="85">
        <v>0.99580853313108775</v>
      </c>
      <c r="EP68" s="16"/>
      <c r="EQ68" s="85">
        <v>65.500590000000003</v>
      </c>
      <c r="ER68" s="85">
        <v>81.855035000000001</v>
      </c>
      <c r="ES68" s="85">
        <v>82.354971000000006</v>
      </c>
      <c r="ET68" s="85">
        <v>85.541386000000003</v>
      </c>
      <c r="EU68" s="85">
        <v>92.285984999999997</v>
      </c>
      <c r="EV68" s="85">
        <v>100.71483000000001</v>
      </c>
      <c r="EW68" s="85">
        <v>97.650756000000001</v>
      </c>
      <c r="EX68" s="85">
        <v>98.204803999999996</v>
      </c>
      <c r="EY68" s="85">
        <v>97.436762775675319</v>
      </c>
      <c r="EZ68" s="85">
        <v>98.600429167505169</v>
      </c>
      <c r="FA68" s="16"/>
      <c r="FB68" s="85">
        <v>2.2654000000000001E-2</v>
      </c>
      <c r="FC68" s="85">
        <v>0.25101699999999999</v>
      </c>
      <c r="FD68" s="85">
        <v>5.8215000000000003E-2</v>
      </c>
      <c r="FE68" s="85">
        <v>1.7434000000000002E-2</v>
      </c>
      <c r="FF68" s="85">
        <v>0.14610500000000001</v>
      </c>
      <c r="FG68" s="85">
        <v>4.5138999999999999E-2</v>
      </c>
      <c r="FH68" s="85">
        <v>0</v>
      </c>
      <c r="FI68" s="85">
        <v>5.0687999999999997E-2</v>
      </c>
      <c r="FJ68" s="85">
        <v>2.9568000000000001E-2</v>
      </c>
      <c r="FK68" s="85">
        <v>1.2612816838244282E-2</v>
      </c>
      <c r="FL68" s="16"/>
      <c r="FM68" s="85">
        <v>2.3809523809523812E-3</v>
      </c>
      <c r="FN68" s="85">
        <v>3.2380952380952383E-3</v>
      </c>
      <c r="FO68" s="85">
        <v>5.7142857142857143E-3</v>
      </c>
      <c r="FP68" s="85">
        <v>2.142857142857143E-3</v>
      </c>
      <c r="FQ68" s="85">
        <v>0</v>
      </c>
      <c r="FR68" s="85">
        <v>0</v>
      </c>
      <c r="FS68" s="85">
        <v>0</v>
      </c>
      <c r="FT68" s="85">
        <v>0</v>
      </c>
      <c r="FU68" s="85">
        <v>0</v>
      </c>
      <c r="FV68" s="85">
        <v>0</v>
      </c>
      <c r="FW68" s="16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16"/>
      <c r="GI68" s="85">
        <v>1.9890857089855358</v>
      </c>
      <c r="GJ68" s="85">
        <v>2.1926380518174007</v>
      </c>
      <c r="GK68" s="85">
        <v>5.6010963215740723</v>
      </c>
      <c r="GL68" s="85">
        <v>6.9368585637127342</v>
      </c>
      <c r="GM68" s="85">
        <v>6.8282660567384132</v>
      </c>
      <c r="GN68" s="85">
        <v>6.7764822917972607</v>
      </c>
      <c r="GO68" s="85">
        <v>5.4129807491394857</v>
      </c>
      <c r="GP68" s="85">
        <v>7.7358044397150545</v>
      </c>
      <c r="GQ68" s="85">
        <v>3.4625506702177868</v>
      </c>
      <c r="GR68" s="85">
        <v>3.7997058003327884</v>
      </c>
      <c r="GS68" s="16"/>
      <c r="GT68" s="85">
        <v>1.1656666666666666</v>
      </c>
      <c r="GU68" s="85">
        <v>0.40535714285714286</v>
      </c>
      <c r="GV68" s="85">
        <v>2.5002380952380951</v>
      </c>
      <c r="GW68" s="85">
        <v>1.9142142857142859</v>
      </c>
      <c r="GX68" s="85">
        <v>2.6260238095238098</v>
      </c>
      <c r="GY68" s="85">
        <v>1.9520952380952381</v>
      </c>
      <c r="GZ68" s="85">
        <v>1.8205</v>
      </c>
      <c r="HA68" s="85">
        <v>2.2291428571428571</v>
      </c>
      <c r="HB68" s="85">
        <v>2.0542857142857143</v>
      </c>
      <c r="HC68" s="85">
        <v>2.2050663132120043</v>
      </c>
      <c r="HD68" s="16"/>
      <c r="HE68" s="85">
        <v>0</v>
      </c>
      <c r="HF68" s="85">
        <v>0</v>
      </c>
      <c r="HG68" s="85">
        <v>0</v>
      </c>
      <c r="HH68" s="85">
        <v>0</v>
      </c>
      <c r="HI68" s="85">
        <v>0</v>
      </c>
      <c r="HJ68" s="85">
        <v>0</v>
      </c>
      <c r="HK68" s="85">
        <v>0</v>
      </c>
      <c r="HL68" s="85">
        <v>0</v>
      </c>
      <c r="HM68" s="85">
        <v>0</v>
      </c>
      <c r="HN68" s="85">
        <v>0</v>
      </c>
      <c r="HP68" s="147">
        <v>0</v>
      </c>
      <c r="HQ68" s="147">
        <v>0</v>
      </c>
      <c r="HR68" s="147">
        <v>0</v>
      </c>
      <c r="HS68" s="147">
        <v>0</v>
      </c>
      <c r="HT68" s="147">
        <v>0</v>
      </c>
      <c r="HU68" s="147">
        <v>0</v>
      </c>
      <c r="HV68" s="147">
        <v>0</v>
      </c>
      <c r="HW68" s="147">
        <v>0</v>
      </c>
      <c r="HX68" s="147">
        <v>0</v>
      </c>
      <c r="HY68" s="147">
        <v>0</v>
      </c>
      <c r="IA68" s="147">
        <v>0</v>
      </c>
      <c r="IB68" s="147">
        <v>0</v>
      </c>
      <c r="IC68" s="147">
        <v>0</v>
      </c>
      <c r="ID68" s="147">
        <v>0</v>
      </c>
      <c r="IE68" s="147">
        <v>0</v>
      </c>
      <c r="IF68" s="147">
        <v>0</v>
      </c>
      <c r="IG68" s="147">
        <v>0</v>
      </c>
      <c r="IH68" s="147">
        <v>0</v>
      </c>
      <c r="II68" s="147">
        <v>0</v>
      </c>
      <c r="IJ68" s="147">
        <v>0</v>
      </c>
      <c r="IL68" s="147">
        <v>0</v>
      </c>
      <c r="IM68" s="147">
        <v>0</v>
      </c>
      <c r="IN68" s="147">
        <v>0</v>
      </c>
      <c r="IO68" s="147">
        <v>0</v>
      </c>
      <c r="IP68" s="147">
        <v>0</v>
      </c>
      <c r="IQ68" s="147">
        <v>0</v>
      </c>
      <c r="IR68" s="147">
        <v>0</v>
      </c>
      <c r="IS68" s="147">
        <v>0</v>
      </c>
      <c r="IT68" s="147">
        <v>0</v>
      </c>
      <c r="IU68" s="147">
        <v>0</v>
      </c>
      <c r="IW68" s="147"/>
      <c r="IX68" s="147"/>
      <c r="IY68" s="147"/>
      <c r="IZ68" s="147"/>
      <c r="JA68" s="147"/>
      <c r="JB68" s="147"/>
      <c r="JC68" s="147"/>
      <c r="JD68" s="147"/>
      <c r="JE68" s="147"/>
      <c r="JF68" s="147"/>
      <c r="JH68" s="147">
        <v>0</v>
      </c>
      <c r="JI68" s="147">
        <v>0</v>
      </c>
      <c r="JJ68" s="147">
        <v>0</v>
      </c>
      <c r="JK68" s="147">
        <v>0</v>
      </c>
      <c r="JL68" s="147">
        <v>0</v>
      </c>
      <c r="JM68" s="147">
        <v>0</v>
      </c>
      <c r="JN68" s="147">
        <v>0</v>
      </c>
      <c r="JO68" s="147">
        <v>0</v>
      </c>
      <c r="JP68" s="147">
        <v>0</v>
      </c>
      <c r="JQ68" s="147">
        <v>0</v>
      </c>
      <c r="JS68" s="147"/>
      <c r="JT68" s="147"/>
      <c r="JU68" s="147"/>
      <c r="JV68" s="147"/>
      <c r="JW68" s="147"/>
      <c r="JX68" s="147"/>
      <c r="JY68" s="147"/>
      <c r="JZ68" s="147"/>
      <c r="KA68" s="147"/>
      <c r="KB68" s="147"/>
      <c r="KD68" s="147"/>
      <c r="KE68" s="147"/>
      <c r="KF68" s="147"/>
      <c r="KG68" s="147"/>
      <c r="KH68" s="147"/>
      <c r="KI68" s="147"/>
      <c r="KJ68" s="147"/>
      <c r="KK68" s="147"/>
      <c r="KL68" s="147"/>
      <c r="KM68" s="147"/>
      <c r="KO68" s="147"/>
      <c r="KP68" s="147"/>
      <c r="KQ68" s="147"/>
      <c r="KR68" s="147"/>
      <c r="KS68" s="147"/>
      <c r="KT68" s="147"/>
      <c r="KU68" s="147"/>
      <c r="KV68" s="147"/>
      <c r="KW68" s="147"/>
      <c r="KX68" s="147"/>
      <c r="KZ68" s="147"/>
      <c r="LA68" s="147"/>
      <c r="LB68" s="147"/>
      <c r="LC68" s="147"/>
      <c r="LD68" s="147"/>
      <c r="LE68" s="147"/>
      <c r="LF68" s="147"/>
      <c r="LG68" s="147"/>
      <c r="LH68" s="147"/>
      <c r="LI68" s="147"/>
      <c r="LK68" s="147"/>
      <c r="LL68" s="147"/>
      <c r="LM68" s="147"/>
      <c r="LN68" s="147"/>
      <c r="LO68" s="147"/>
      <c r="LP68" s="147"/>
      <c r="LQ68" s="147"/>
      <c r="LR68" s="147"/>
      <c r="LS68" s="147"/>
      <c r="LT68" s="147"/>
    </row>
    <row r="69" spans="1:332" x14ac:dyDescent="0.25">
      <c r="A69" s="16">
        <v>67</v>
      </c>
      <c r="B69" s="62" t="s">
        <v>110</v>
      </c>
      <c r="C69" s="16">
        <f t="shared" si="30"/>
        <v>67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16"/>
      <c r="O69" s="84">
        <v>0</v>
      </c>
      <c r="P69" s="84">
        <v>0</v>
      </c>
      <c r="Q69" s="84">
        <v>0.55600000000000005</v>
      </c>
      <c r="R69" s="84">
        <v>2.4359999999999999</v>
      </c>
      <c r="S69" s="84">
        <v>2.0489999999999999</v>
      </c>
      <c r="T69" s="84">
        <v>2.3330000000000002</v>
      </c>
      <c r="U69" s="84">
        <v>3.8029999999999999</v>
      </c>
      <c r="V69" s="84">
        <v>3.956</v>
      </c>
      <c r="W69" s="84">
        <v>2.1219999999999999</v>
      </c>
      <c r="X69" s="84">
        <v>0</v>
      </c>
      <c r="Y69" s="16"/>
      <c r="Z69" s="84">
        <v>163.80646113093999</v>
      </c>
      <c r="AA69" s="84">
        <v>125.39822603894</v>
      </c>
      <c r="AB69" s="84">
        <v>180.60095279882998</v>
      </c>
      <c r="AC69" s="84">
        <v>178.19471712903999</v>
      </c>
      <c r="AD69" s="84">
        <v>212.47600925549997</v>
      </c>
      <c r="AE69" s="84">
        <v>233.73727695834</v>
      </c>
      <c r="AF69" s="84">
        <v>491.80004022075002</v>
      </c>
      <c r="AG69" s="84">
        <v>488.42974937463003</v>
      </c>
      <c r="AH69" s="84">
        <v>68.902182408760808</v>
      </c>
      <c r="AI69" s="84">
        <v>115.92311714673436</v>
      </c>
      <c r="AJ69" s="16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16"/>
      <c r="AV69" s="84">
        <v>0</v>
      </c>
      <c r="AW69" s="84">
        <v>0</v>
      </c>
      <c r="AX69" s="84">
        <v>1.68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16"/>
      <c r="BG69" s="84">
        <v>5.1071428571428573E-2</v>
      </c>
      <c r="BH69" s="84">
        <v>0</v>
      </c>
      <c r="BI69" s="84">
        <v>0</v>
      </c>
      <c r="BJ69" s="84">
        <v>0</v>
      </c>
      <c r="BK69" s="84">
        <v>0</v>
      </c>
      <c r="BL69" s="84">
        <v>4.816666666666667E-2</v>
      </c>
      <c r="BM69" s="84">
        <v>0.57804761904761903</v>
      </c>
      <c r="BN69" s="84">
        <v>0</v>
      </c>
      <c r="BO69" s="84">
        <v>0</v>
      </c>
      <c r="BP69" s="84">
        <v>0</v>
      </c>
      <c r="BQ69" s="16"/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v>0</v>
      </c>
      <c r="CA69" s="84">
        <v>0</v>
      </c>
      <c r="CB69" s="16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16"/>
      <c r="CN69" s="84">
        <v>0</v>
      </c>
      <c r="CO69" s="84">
        <v>0</v>
      </c>
      <c r="CP69" s="84">
        <v>0</v>
      </c>
      <c r="CQ69" s="84">
        <v>0</v>
      </c>
      <c r="CR69" s="84">
        <v>0</v>
      </c>
      <c r="CS69" s="84">
        <v>0</v>
      </c>
      <c r="CT69" s="84">
        <v>0</v>
      </c>
      <c r="CU69" s="84">
        <v>0</v>
      </c>
      <c r="CV69" s="84">
        <v>0</v>
      </c>
      <c r="CW69" s="84">
        <v>0</v>
      </c>
      <c r="CX69" s="16"/>
      <c r="CY69" s="84">
        <v>0</v>
      </c>
      <c r="CZ69" s="84">
        <v>0</v>
      </c>
      <c r="DA69" s="84">
        <v>0</v>
      </c>
      <c r="DB69" s="84">
        <v>0</v>
      </c>
      <c r="DC69" s="84">
        <v>0</v>
      </c>
      <c r="DD69" s="84">
        <v>0</v>
      </c>
      <c r="DE69" s="84">
        <v>0</v>
      </c>
      <c r="DF69" s="84">
        <v>0</v>
      </c>
      <c r="DG69" s="84">
        <v>0</v>
      </c>
      <c r="DH69" s="84">
        <v>0</v>
      </c>
      <c r="DI69" s="16"/>
      <c r="DJ69" s="84">
        <v>0</v>
      </c>
      <c r="DK69" s="84">
        <v>0</v>
      </c>
      <c r="DL69" s="84">
        <v>0</v>
      </c>
      <c r="DM69" s="84">
        <v>0</v>
      </c>
      <c r="DN69" s="84">
        <v>0</v>
      </c>
      <c r="DO69" s="84">
        <v>0</v>
      </c>
      <c r="DP69" s="84">
        <v>0</v>
      </c>
      <c r="DQ69" s="84">
        <v>0</v>
      </c>
      <c r="DR69" s="84">
        <v>0</v>
      </c>
      <c r="DS69" s="84">
        <v>0</v>
      </c>
      <c r="DT69" s="16"/>
      <c r="DU69" s="84">
        <v>0</v>
      </c>
      <c r="DV69" s="84">
        <v>0</v>
      </c>
      <c r="DW69" s="84">
        <v>1.857</v>
      </c>
      <c r="DX69" s="84">
        <v>0</v>
      </c>
      <c r="DY69" s="84">
        <v>0</v>
      </c>
      <c r="DZ69" s="84">
        <v>0.1</v>
      </c>
      <c r="EA69" s="84">
        <v>0.107</v>
      </c>
      <c r="EB69" s="84">
        <v>9.0999999999999998E-2</v>
      </c>
      <c r="EC69" s="84">
        <v>0.111</v>
      </c>
      <c r="ED69" s="84">
        <v>0</v>
      </c>
      <c r="EE69" s="16"/>
      <c r="EF69" s="84">
        <v>2.4430952380952382</v>
      </c>
      <c r="EG69" s="84">
        <v>0.42814285714285716</v>
      </c>
      <c r="EH69" s="84">
        <v>3.077547619047619</v>
      </c>
      <c r="EI69" s="84">
        <v>2.7505238095238096</v>
      </c>
      <c r="EJ69" s="84">
        <v>3.4453095238095237</v>
      </c>
      <c r="EK69" s="84">
        <v>4.4308809523809529</v>
      </c>
      <c r="EL69" s="84">
        <v>2.4532380952380954</v>
      </c>
      <c r="EM69" s="84">
        <v>0.99433333333333329</v>
      </c>
      <c r="EN69" s="84">
        <v>1.1379047619047618</v>
      </c>
      <c r="EO69" s="84">
        <v>1.0342525600624974</v>
      </c>
      <c r="EP69" s="16"/>
      <c r="EQ69" s="84">
        <v>118.708952</v>
      </c>
      <c r="ER69" s="84">
        <v>277.28708699999999</v>
      </c>
      <c r="ES69" s="84">
        <v>142.17824200000001</v>
      </c>
      <c r="ET69" s="84">
        <v>153.54010299999999</v>
      </c>
      <c r="EU69" s="84">
        <v>156.270715</v>
      </c>
      <c r="EV69" s="84">
        <v>143.41023000000001</v>
      </c>
      <c r="EW69" s="84">
        <v>130.39771400000001</v>
      </c>
      <c r="EX69" s="84">
        <v>131.981054</v>
      </c>
      <c r="EY69" s="84">
        <v>121.23526741681111</v>
      </c>
      <c r="EZ69" s="84">
        <v>113.58270373300154</v>
      </c>
      <c r="FA69" s="16"/>
      <c r="FB69" s="84">
        <v>0.80157</v>
      </c>
      <c r="FC69" s="84">
        <v>0.9</v>
      </c>
      <c r="FD69" s="84">
        <v>0.90647299999999997</v>
      </c>
      <c r="FE69" s="84">
        <v>0.69262699999999999</v>
      </c>
      <c r="FF69" s="84">
        <v>0.79727800000000004</v>
      </c>
      <c r="FG69" s="84">
        <v>0.76338799999999996</v>
      </c>
      <c r="FH69" s="84">
        <v>0.64386100000000002</v>
      </c>
      <c r="FI69" s="84">
        <v>0.52609600000000001</v>
      </c>
      <c r="FJ69" s="84">
        <v>94.466652999999994</v>
      </c>
      <c r="FK69" s="84">
        <v>0.52368534224043561</v>
      </c>
      <c r="FL69" s="16"/>
      <c r="FM69" s="84">
        <v>4.6476190476190476E-2</v>
      </c>
      <c r="FN69" s="84">
        <v>0</v>
      </c>
      <c r="FO69" s="84">
        <v>5.673809523809524E-2</v>
      </c>
      <c r="FP69" s="84">
        <v>8.0714285714285711E-2</v>
      </c>
      <c r="FQ69" s="84">
        <v>0</v>
      </c>
      <c r="FR69" s="84">
        <v>3.3095238095238095E-3</v>
      </c>
      <c r="FS69" s="84">
        <v>1.2182142857142857</v>
      </c>
      <c r="FT69" s="84">
        <v>0.38923809523809522</v>
      </c>
      <c r="FU69" s="84">
        <v>0.58150000000000002</v>
      </c>
      <c r="FV69" s="84">
        <v>0</v>
      </c>
      <c r="FW69" s="16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16"/>
      <c r="GI69" s="84">
        <v>0.95081638040605498</v>
      </c>
      <c r="GJ69" s="84">
        <v>3.3696905205285094E-2</v>
      </c>
      <c r="GK69" s="84">
        <v>0.65636597326059865</v>
      </c>
      <c r="GL69" s="84">
        <v>0.71363338460236947</v>
      </c>
      <c r="GM69" s="84">
        <v>0.67629260655652501</v>
      </c>
      <c r="GN69" s="84">
        <v>0.34163219002363682</v>
      </c>
      <c r="GO69" s="84">
        <v>1.6077684311165337</v>
      </c>
      <c r="GP69" s="84">
        <v>1.6552559935337821</v>
      </c>
      <c r="GQ69" s="84">
        <v>1.8546497346343234</v>
      </c>
      <c r="GR69" s="84">
        <v>2.0352404991180841</v>
      </c>
      <c r="GS69" s="16"/>
      <c r="GT69" s="84">
        <v>0.38902380952380955</v>
      </c>
      <c r="GU69" s="84">
        <v>5.9499999999999997E-2</v>
      </c>
      <c r="GV69" s="84">
        <v>1.4206666666666667</v>
      </c>
      <c r="GW69" s="84">
        <v>0.59192857142857147</v>
      </c>
      <c r="GX69" s="84">
        <v>1.0296666666666667</v>
      </c>
      <c r="GY69" s="84">
        <v>1.4769761904761904</v>
      </c>
      <c r="GZ69" s="84">
        <v>0.65719047619047621</v>
      </c>
      <c r="HA69" s="84">
        <v>0.60359523809523807</v>
      </c>
      <c r="HB69" s="84">
        <v>0.80928571428571427</v>
      </c>
      <c r="HC69" s="84">
        <v>0.88688556358660664</v>
      </c>
      <c r="HD69" s="16"/>
      <c r="HE69" s="84">
        <v>1.9285714285714286E-3</v>
      </c>
      <c r="HF69" s="84">
        <v>0</v>
      </c>
      <c r="HG69" s="84">
        <v>2.2380952380952382E-3</v>
      </c>
      <c r="HH69" s="84">
        <v>1.2857142857142856E-3</v>
      </c>
      <c r="HI69" s="84">
        <v>0</v>
      </c>
      <c r="HJ69" s="84">
        <v>0</v>
      </c>
      <c r="HK69" s="84">
        <v>0</v>
      </c>
      <c r="HL69" s="84">
        <v>0</v>
      </c>
      <c r="HM69" s="84">
        <v>0</v>
      </c>
      <c r="HN69" s="84">
        <v>0</v>
      </c>
      <c r="HP69" s="137">
        <v>0</v>
      </c>
      <c r="HQ69" s="137">
        <v>0</v>
      </c>
      <c r="HR69" s="137">
        <v>0</v>
      </c>
      <c r="HS69" s="137">
        <v>0</v>
      </c>
      <c r="HT69" s="137">
        <v>0</v>
      </c>
      <c r="HU69" s="137">
        <v>0</v>
      </c>
      <c r="HV69" s="137">
        <v>0</v>
      </c>
      <c r="HW69" s="137">
        <v>0</v>
      </c>
      <c r="HX69" s="137">
        <v>0</v>
      </c>
      <c r="HY69" s="137">
        <v>0</v>
      </c>
      <c r="IA69" s="137">
        <v>0</v>
      </c>
      <c r="IB69" s="137">
        <v>0</v>
      </c>
      <c r="IC69" s="137">
        <v>0</v>
      </c>
      <c r="ID69" s="137">
        <v>0</v>
      </c>
      <c r="IE69" s="137">
        <v>0</v>
      </c>
      <c r="IF69" s="137">
        <v>0</v>
      </c>
      <c r="IG69" s="137">
        <v>0</v>
      </c>
      <c r="IH69" s="137">
        <v>0</v>
      </c>
      <c r="II69" s="137">
        <v>0</v>
      </c>
      <c r="IJ69" s="137">
        <v>0</v>
      </c>
      <c r="IL69" s="137">
        <v>0</v>
      </c>
      <c r="IM69" s="137">
        <v>0</v>
      </c>
      <c r="IN69" s="137">
        <v>0</v>
      </c>
      <c r="IO69" s="137">
        <v>0</v>
      </c>
      <c r="IP69" s="137">
        <v>0</v>
      </c>
      <c r="IQ69" s="137">
        <v>0</v>
      </c>
      <c r="IR69" s="137">
        <v>0</v>
      </c>
      <c r="IS69" s="137">
        <v>0</v>
      </c>
      <c r="IT69" s="137">
        <v>0</v>
      </c>
      <c r="IU69" s="137">
        <v>0</v>
      </c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H69" s="137">
        <v>0</v>
      </c>
      <c r="JI69" s="137">
        <v>0</v>
      </c>
      <c r="JJ69" s="137">
        <v>0</v>
      </c>
      <c r="JK69" s="137">
        <v>0</v>
      </c>
      <c r="JL69" s="137">
        <v>0</v>
      </c>
      <c r="JM69" s="137">
        <v>0</v>
      </c>
      <c r="JN69" s="137">
        <v>0</v>
      </c>
      <c r="JO69" s="137">
        <v>0</v>
      </c>
      <c r="JP69" s="137">
        <v>0</v>
      </c>
      <c r="JQ69" s="137">
        <v>0</v>
      </c>
      <c r="JS69" s="137"/>
      <c r="JT69" s="137"/>
      <c r="JU69" s="137"/>
      <c r="JV69" s="137"/>
      <c r="JW69" s="137"/>
      <c r="JX69" s="137"/>
      <c r="JY69" s="137"/>
      <c r="JZ69" s="137"/>
      <c r="KA69" s="137"/>
      <c r="KB69" s="137"/>
      <c r="KD69" s="137"/>
      <c r="KE69" s="137"/>
      <c r="KF69" s="137"/>
      <c r="KG69" s="137"/>
      <c r="KH69" s="137"/>
      <c r="KI69" s="137"/>
      <c r="KJ69" s="137"/>
      <c r="KK69" s="137"/>
      <c r="KL69" s="137"/>
      <c r="KM69" s="137"/>
      <c r="KO69" s="137"/>
      <c r="KP69" s="137"/>
      <c r="KQ69" s="137"/>
      <c r="KR69" s="137"/>
      <c r="KS69" s="137"/>
      <c r="KT69" s="137"/>
      <c r="KU69" s="137"/>
      <c r="KV69" s="137"/>
      <c r="KW69" s="137"/>
      <c r="KX69" s="137"/>
      <c r="KZ69" s="137"/>
      <c r="LA69" s="137"/>
      <c r="LB69" s="137"/>
      <c r="LC69" s="137"/>
      <c r="LD69" s="137"/>
      <c r="LE69" s="137"/>
      <c r="LF69" s="137"/>
      <c r="LG69" s="137"/>
      <c r="LH69" s="137"/>
      <c r="LI69" s="137"/>
      <c r="LK69" s="137"/>
      <c r="LL69" s="137"/>
      <c r="LM69" s="137"/>
      <c r="LN69" s="137"/>
      <c r="LO69" s="137"/>
      <c r="LP69" s="137"/>
      <c r="LQ69" s="137"/>
      <c r="LR69" s="137"/>
      <c r="LS69" s="137"/>
      <c r="LT69" s="137"/>
    </row>
    <row r="70" spans="1:332" x14ac:dyDescent="0.25">
      <c r="A70" s="16">
        <v>68</v>
      </c>
      <c r="B70" s="74" t="s">
        <v>21</v>
      </c>
      <c r="C70" s="16">
        <f t="shared" si="30"/>
        <v>68</v>
      </c>
      <c r="D70" s="85">
        <v>0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16"/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16"/>
      <c r="Z70" s="85">
        <v>18171.86169015829</v>
      </c>
      <c r="AA70" s="85">
        <v>25651.288357830988</v>
      </c>
      <c r="AB70" s="85">
        <v>31096.840046708545</v>
      </c>
      <c r="AC70" s="85">
        <v>27013.544586272306</v>
      </c>
      <c r="AD70" s="85">
        <v>25406.815147237583</v>
      </c>
      <c r="AE70" s="85">
        <v>25451.408837239476</v>
      </c>
      <c r="AF70" s="85">
        <v>25552.104260741336</v>
      </c>
      <c r="AG70" s="85">
        <v>28294.570413095011</v>
      </c>
      <c r="AH70" s="85">
        <v>29499.837979745564</v>
      </c>
      <c r="AI70" s="85">
        <v>29187.874734570665</v>
      </c>
      <c r="AJ70" s="16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16"/>
      <c r="AV70" s="85">
        <v>0</v>
      </c>
      <c r="AW70" s="85">
        <v>0</v>
      </c>
      <c r="AX70" s="85">
        <v>0</v>
      </c>
      <c r="AY70" s="85">
        <v>0</v>
      </c>
      <c r="AZ70" s="85">
        <v>0</v>
      </c>
      <c r="BA70" s="85">
        <v>0</v>
      </c>
      <c r="BB70" s="85">
        <v>0</v>
      </c>
      <c r="BC70" s="85">
        <v>0</v>
      </c>
      <c r="BD70" s="85">
        <v>0</v>
      </c>
      <c r="BE70" s="85">
        <v>0</v>
      </c>
      <c r="BF70" s="16"/>
      <c r="BG70" s="85">
        <v>0</v>
      </c>
      <c r="BH70" s="85">
        <v>0</v>
      </c>
      <c r="BI70" s="85">
        <v>0</v>
      </c>
      <c r="BJ70" s="85">
        <v>0</v>
      </c>
      <c r="BK70" s="85">
        <v>0</v>
      </c>
      <c r="BL70" s="85">
        <v>0</v>
      </c>
      <c r="BM70" s="85">
        <v>0</v>
      </c>
      <c r="BN70" s="85">
        <v>0</v>
      </c>
      <c r="BO70" s="85">
        <v>0</v>
      </c>
      <c r="BP70" s="85">
        <v>0</v>
      </c>
      <c r="BQ70" s="16"/>
      <c r="BR70" s="85">
        <v>0</v>
      </c>
      <c r="BS70" s="85">
        <v>0</v>
      </c>
      <c r="BT70" s="85">
        <v>0</v>
      </c>
      <c r="BU70" s="85">
        <v>0</v>
      </c>
      <c r="BV70" s="85">
        <v>0</v>
      </c>
      <c r="BW70" s="85">
        <v>0</v>
      </c>
      <c r="BX70" s="85">
        <v>0</v>
      </c>
      <c r="BY70" s="85">
        <v>0</v>
      </c>
      <c r="BZ70" s="85">
        <v>0</v>
      </c>
      <c r="CA70" s="85">
        <v>0</v>
      </c>
      <c r="CB70" s="16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16"/>
      <c r="CN70" s="85">
        <v>0</v>
      </c>
      <c r="CO70" s="85">
        <v>0</v>
      </c>
      <c r="CP70" s="85">
        <v>0</v>
      </c>
      <c r="CQ70" s="85">
        <v>0</v>
      </c>
      <c r="CR70" s="85">
        <v>0</v>
      </c>
      <c r="CS70" s="85">
        <v>0</v>
      </c>
      <c r="CT70" s="85">
        <v>0</v>
      </c>
      <c r="CU70" s="85">
        <v>0</v>
      </c>
      <c r="CV70" s="85">
        <v>0</v>
      </c>
      <c r="CW70" s="85">
        <v>0</v>
      </c>
      <c r="CX70" s="16"/>
      <c r="CY70" s="85">
        <v>0</v>
      </c>
      <c r="CZ70" s="85">
        <v>0</v>
      </c>
      <c r="DA70" s="85">
        <v>0</v>
      </c>
      <c r="DB70" s="85">
        <v>0</v>
      </c>
      <c r="DC70" s="85">
        <v>0</v>
      </c>
      <c r="DD70" s="85">
        <v>0</v>
      </c>
      <c r="DE70" s="85">
        <v>0</v>
      </c>
      <c r="DF70" s="85">
        <v>0</v>
      </c>
      <c r="DG70" s="85">
        <v>0</v>
      </c>
      <c r="DH70" s="85">
        <v>0</v>
      </c>
      <c r="DI70" s="16"/>
      <c r="DJ70" s="85">
        <v>0</v>
      </c>
      <c r="DK70" s="85">
        <v>0</v>
      </c>
      <c r="DL70" s="85">
        <v>0</v>
      </c>
      <c r="DM70" s="85">
        <v>0</v>
      </c>
      <c r="DN70" s="85">
        <v>0</v>
      </c>
      <c r="DO70" s="85">
        <v>0</v>
      </c>
      <c r="DP70" s="85">
        <v>0</v>
      </c>
      <c r="DQ70" s="85">
        <v>0</v>
      </c>
      <c r="DR70" s="85">
        <v>0</v>
      </c>
      <c r="DS70" s="85">
        <v>0</v>
      </c>
      <c r="DT70" s="16"/>
      <c r="DU70" s="85">
        <v>0</v>
      </c>
      <c r="DV70" s="85">
        <v>0</v>
      </c>
      <c r="DW70" s="85">
        <v>0</v>
      </c>
      <c r="DX70" s="85">
        <v>0</v>
      </c>
      <c r="DY70" s="85">
        <v>0</v>
      </c>
      <c r="DZ70" s="85">
        <v>0</v>
      </c>
      <c r="EA70" s="85">
        <v>0</v>
      </c>
      <c r="EB70" s="85">
        <v>0</v>
      </c>
      <c r="EC70" s="85">
        <v>0</v>
      </c>
      <c r="ED70" s="85">
        <v>0</v>
      </c>
      <c r="EE70" s="16"/>
      <c r="EF70" s="85">
        <v>23962.28486515296</v>
      </c>
      <c r="EG70" s="85">
        <v>25588.132964975935</v>
      </c>
      <c r="EH70" s="85">
        <v>26638.117100007596</v>
      </c>
      <c r="EI70" s="85">
        <v>28128.280008063746</v>
      </c>
      <c r="EJ70" s="85">
        <v>29216.984022142853</v>
      </c>
      <c r="EK70" s="85">
        <v>32102.82384928572</v>
      </c>
      <c r="EL70" s="85">
        <v>32934.469536904762</v>
      </c>
      <c r="EM70" s="85">
        <v>33432.534755476183</v>
      </c>
      <c r="EN70" s="85">
        <v>34407.079371904758</v>
      </c>
      <c r="EO70" s="85">
        <v>36186.440886666664</v>
      </c>
      <c r="EP70" s="16"/>
      <c r="EQ70" s="85">
        <v>56.663679999999992</v>
      </c>
      <c r="ER70" s="85">
        <v>56.72052</v>
      </c>
      <c r="ES70" s="85">
        <v>57.718119999999999</v>
      </c>
      <c r="ET70" s="85">
        <v>64.274616279999989</v>
      </c>
      <c r="EU70" s="85">
        <v>66.459877259999999</v>
      </c>
      <c r="EV70" s="85">
        <v>68.145110349999996</v>
      </c>
      <c r="EW70" s="85">
        <v>70.743253540000012</v>
      </c>
      <c r="EX70" s="85">
        <v>77.44940265000001</v>
      </c>
      <c r="EY70" s="85">
        <v>77.202906630000001</v>
      </c>
      <c r="EZ70" s="85">
        <v>80.733344896000006</v>
      </c>
      <c r="FA70" s="16"/>
      <c r="FB70" s="85">
        <v>0</v>
      </c>
      <c r="FC70" s="85">
        <v>0</v>
      </c>
      <c r="FD70" s="85">
        <v>0</v>
      </c>
      <c r="FE70" s="85">
        <v>0</v>
      </c>
      <c r="FF70" s="85">
        <v>0</v>
      </c>
      <c r="FG70" s="85">
        <v>0</v>
      </c>
      <c r="FH70" s="85">
        <v>0</v>
      </c>
      <c r="FI70" s="85">
        <v>0</v>
      </c>
      <c r="FJ70" s="85">
        <v>0</v>
      </c>
      <c r="FK70" s="85">
        <v>0</v>
      </c>
      <c r="FL70" s="16"/>
      <c r="FM70" s="85">
        <v>0</v>
      </c>
      <c r="FN70" s="85">
        <v>0</v>
      </c>
      <c r="FO70" s="85">
        <v>0</v>
      </c>
      <c r="FP70" s="85">
        <v>0</v>
      </c>
      <c r="FQ70" s="85">
        <v>1.4676666666666667</v>
      </c>
      <c r="FR70" s="85">
        <v>0</v>
      </c>
      <c r="FS70" s="85">
        <v>2.898309523809524</v>
      </c>
      <c r="FT70" s="85">
        <v>28.198928571428574</v>
      </c>
      <c r="FU70" s="85">
        <v>798.66527904761892</v>
      </c>
      <c r="FV70" s="85">
        <v>1241.2378095238096</v>
      </c>
      <c r="FW70" s="16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16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16"/>
      <c r="GT70" s="85">
        <v>29567.142482239651</v>
      </c>
      <c r="GU70" s="85">
        <v>28786.89197079873</v>
      </c>
      <c r="GV70" s="85">
        <v>27561.599982861419</v>
      </c>
      <c r="GW70" s="85">
        <v>27511.973594887309</v>
      </c>
      <c r="GX70" s="85">
        <v>28213.772582380945</v>
      </c>
      <c r="GY70" s="85">
        <v>29309.642575000005</v>
      </c>
      <c r="GZ70" s="85">
        <v>30409.127358095237</v>
      </c>
      <c r="HA70" s="85">
        <v>31833.433726904768</v>
      </c>
      <c r="HB70" s="85">
        <v>34007.575822380961</v>
      </c>
      <c r="HC70" s="85">
        <v>38467.618585238102</v>
      </c>
      <c r="HD70" s="16"/>
      <c r="HE70" s="85">
        <v>5947.31</v>
      </c>
      <c r="HF70" s="85">
        <v>6040.2735714285718</v>
      </c>
      <c r="HG70" s="85">
        <v>6230.6671904285704</v>
      </c>
      <c r="HH70" s="85">
        <v>6269.5445</v>
      </c>
      <c r="HI70" s="85">
        <v>6274.1038700000008</v>
      </c>
      <c r="HJ70" s="85">
        <v>6609.7340780952372</v>
      </c>
      <c r="HK70" s="85">
        <v>7071.0270276190467</v>
      </c>
      <c r="HL70" s="85">
        <v>7372.2801902380988</v>
      </c>
      <c r="HM70" s="85">
        <v>9349.9544290476188</v>
      </c>
      <c r="HN70" s="85">
        <v>10129.949079523811</v>
      </c>
      <c r="HP70" s="147">
        <v>0</v>
      </c>
      <c r="HQ70" s="147">
        <v>0</v>
      </c>
      <c r="HR70" s="147">
        <v>0</v>
      </c>
      <c r="HS70" s="147">
        <v>0</v>
      </c>
      <c r="HT70" s="147">
        <v>0</v>
      </c>
      <c r="HU70" s="147">
        <v>0</v>
      </c>
      <c r="HV70" s="147">
        <v>0</v>
      </c>
      <c r="HW70" s="147">
        <v>0</v>
      </c>
      <c r="HX70" s="147">
        <v>0</v>
      </c>
      <c r="HY70" s="147">
        <v>0</v>
      </c>
      <c r="IA70" s="147">
        <v>0</v>
      </c>
      <c r="IB70" s="147">
        <v>0</v>
      </c>
      <c r="IC70" s="147">
        <v>0</v>
      </c>
      <c r="ID70" s="147">
        <v>0</v>
      </c>
      <c r="IE70" s="147">
        <v>0</v>
      </c>
      <c r="IF70" s="147">
        <v>0</v>
      </c>
      <c r="IG70" s="147">
        <v>0</v>
      </c>
      <c r="IH70" s="147">
        <v>0</v>
      </c>
      <c r="II70" s="147">
        <v>0</v>
      </c>
      <c r="IJ70" s="147">
        <v>0</v>
      </c>
      <c r="IL70" s="147">
        <v>0</v>
      </c>
      <c r="IM70" s="147">
        <v>0</v>
      </c>
      <c r="IN70" s="147">
        <v>0</v>
      </c>
      <c r="IO70" s="147">
        <v>0</v>
      </c>
      <c r="IP70" s="147">
        <v>0</v>
      </c>
      <c r="IQ70" s="147">
        <v>0</v>
      </c>
      <c r="IR70" s="147">
        <v>0</v>
      </c>
      <c r="IS70" s="147">
        <v>0</v>
      </c>
      <c r="IT70" s="147">
        <v>0</v>
      </c>
      <c r="IU70" s="147">
        <v>0</v>
      </c>
      <c r="IW70" s="147"/>
      <c r="IX70" s="147"/>
      <c r="IY70" s="147"/>
      <c r="IZ70" s="147"/>
      <c r="JA70" s="147"/>
      <c r="JB70" s="147"/>
      <c r="JC70" s="147"/>
      <c r="JD70" s="147"/>
      <c r="JE70" s="147"/>
      <c r="JF70" s="147"/>
      <c r="JH70" s="147">
        <v>0</v>
      </c>
      <c r="JI70" s="147">
        <v>0</v>
      </c>
      <c r="JJ70" s="147">
        <v>0</v>
      </c>
      <c r="JK70" s="147">
        <v>0</v>
      </c>
      <c r="JL70" s="147">
        <v>0</v>
      </c>
      <c r="JM70" s="147">
        <v>0</v>
      </c>
      <c r="JN70" s="147">
        <v>0</v>
      </c>
      <c r="JO70" s="147">
        <v>0</v>
      </c>
      <c r="JP70" s="147">
        <v>0</v>
      </c>
      <c r="JQ70" s="147">
        <v>0</v>
      </c>
      <c r="JS70" s="147">
        <v>0</v>
      </c>
      <c r="JT70" s="147">
        <v>0</v>
      </c>
      <c r="JU70" s="147">
        <v>0</v>
      </c>
      <c r="JV70" s="147">
        <v>0</v>
      </c>
      <c r="JW70" s="147">
        <v>0</v>
      </c>
      <c r="JX70" s="147">
        <v>0</v>
      </c>
      <c r="JY70" s="147">
        <v>0</v>
      </c>
      <c r="JZ70" s="147">
        <v>0</v>
      </c>
      <c r="KA70" s="147">
        <v>0</v>
      </c>
      <c r="KB70" s="147">
        <v>0</v>
      </c>
      <c r="KD70" s="147">
        <v>0</v>
      </c>
      <c r="KE70" s="147">
        <v>0</v>
      </c>
      <c r="KF70" s="147">
        <v>0</v>
      </c>
      <c r="KG70" s="147">
        <v>0</v>
      </c>
      <c r="KH70" s="147">
        <v>0</v>
      </c>
      <c r="KI70" s="147">
        <v>0</v>
      </c>
      <c r="KJ70" s="147">
        <v>0</v>
      </c>
      <c r="KK70" s="147">
        <v>0</v>
      </c>
      <c r="KL70" s="147">
        <v>0</v>
      </c>
      <c r="KM70" s="147">
        <v>0</v>
      </c>
      <c r="KO70" s="147">
        <v>0</v>
      </c>
      <c r="KP70" s="147">
        <v>0</v>
      </c>
      <c r="KQ70" s="147">
        <v>0</v>
      </c>
      <c r="KR70" s="147">
        <v>0</v>
      </c>
      <c r="KS70" s="147">
        <v>0</v>
      </c>
      <c r="KT70" s="147">
        <v>0</v>
      </c>
      <c r="KU70" s="147">
        <v>0</v>
      </c>
      <c r="KV70" s="147">
        <v>0</v>
      </c>
      <c r="KW70" s="147">
        <v>0</v>
      </c>
      <c r="KX70" s="147">
        <v>0</v>
      </c>
      <c r="KZ70" s="147">
        <v>0</v>
      </c>
      <c r="LA70" s="147">
        <v>0</v>
      </c>
      <c r="LB70" s="147">
        <v>0</v>
      </c>
      <c r="LC70" s="147">
        <v>0</v>
      </c>
      <c r="LD70" s="147">
        <v>0</v>
      </c>
      <c r="LE70" s="147">
        <v>0</v>
      </c>
      <c r="LF70" s="147">
        <v>0</v>
      </c>
      <c r="LG70" s="147">
        <v>0</v>
      </c>
      <c r="LH70" s="147">
        <v>0</v>
      </c>
      <c r="LI70" s="147">
        <v>0</v>
      </c>
      <c r="LK70" s="147">
        <v>0</v>
      </c>
      <c r="LL70" s="147">
        <v>0</v>
      </c>
      <c r="LM70" s="147">
        <v>0</v>
      </c>
      <c r="LN70" s="147">
        <v>0</v>
      </c>
      <c r="LO70" s="147">
        <v>0</v>
      </c>
      <c r="LP70" s="147">
        <v>0</v>
      </c>
      <c r="LQ70" s="147">
        <v>0</v>
      </c>
      <c r="LR70" s="147">
        <v>0</v>
      </c>
      <c r="LS70" s="147">
        <v>0</v>
      </c>
      <c r="LT70" s="147">
        <v>0</v>
      </c>
    </row>
    <row r="71" spans="1:332" x14ac:dyDescent="0.25">
      <c r="A71" s="16">
        <v>69</v>
      </c>
      <c r="B71" s="62" t="s">
        <v>143</v>
      </c>
      <c r="C71" s="16">
        <f t="shared" si="30"/>
        <v>69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16"/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16"/>
      <c r="Z71" s="84">
        <v>18171.86169015829</v>
      </c>
      <c r="AA71" s="84">
        <v>25651.288357830988</v>
      </c>
      <c r="AB71" s="84">
        <v>31096.840046708545</v>
      </c>
      <c r="AC71" s="84">
        <v>27013.544586272306</v>
      </c>
      <c r="AD71" s="84">
        <v>25406.815147237583</v>
      </c>
      <c r="AE71" s="84">
        <v>25451.408837239476</v>
      </c>
      <c r="AF71" s="84">
        <v>25552.104260741336</v>
      </c>
      <c r="AG71" s="84">
        <v>28294.570413095011</v>
      </c>
      <c r="AH71" s="84">
        <v>29499.837979745564</v>
      </c>
      <c r="AI71" s="84">
        <v>29187.874734570665</v>
      </c>
      <c r="AJ71" s="16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16"/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84">
        <v>0</v>
      </c>
      <c r="BE71" s="84">
        <v>0</v>
      </c>
      <c r="BF71" s="16"/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v>0</v>
      </c>
      <c r="BO71" s="84">
        <v>0</v>
      </c>
      <c r="BP71" s="84">
        <v>0</v>
      </c>
      <c r="BQ71" s="16"/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v>0</v>
      </c>
      <c r="CA71" s="84">
        <v>0</v>
      </c>
      <c r="CB71" s="16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16"/>
      <c r="CN71" s="84">
        <v>0</v>
      </c>
      <c r="CO71" s="84">
        <v>0</v>
      </c>
      <c r="CP71" s="84">
        <v>0</v>
      </c>
      <c r="CQ71" s="84">
        <v>0</v>
      </c>
      <c r="CR71" s="84">
        <v>0</v>
      </c>
      <c r="CS71" s="84">
        <v>0</v>
      </c>
      <c r="CT71" s="84">
        <v>0</v>
      </c>
      <c r="CU71" s="84">
        <v>0</v>
      </c>
      <c r="CV71" s="84">
        <v>0</v>
      </c>
      <c r="CW71" s="84">
        <v>0</v>
      </c>
      <c r="CX71" s="16"/>
      <c r="CY71" s="84">
        <v>0</v>
      </c>
      <c r="CZ71" s="84">
        <v>0</v>
      </c>
      <c r="DA71" s="84">
        <v>0</v>
      </c>
      <c r="DB71" s="84">
        <v>0</v>
      </c>
      <c r="DC71" s="84">
        <v>0</v>
      </c>
      <c r="DD71" s="84">
        <v>0</v>
      </c>
      <c r="DE71" s="84">
        <v>0</v>
      </c>
      <c r="DF71" s="84">
        <v>0</v>
      </c>
      <c r="DG71" s="84">
        <v>0</v>
      </c>
      <c r="DH71" s="84">
        <v>0</v>
      </c>
      <c r="DI71" s="16"/>
      <c r="DJ71" s="84">
        <v>0</v>
      </c>
      <c r="DK71" s="84">
        <v>0</v>
      </c>
      <c r="DL71" s="84">
        <v>0</v>
      </c>
      <c r="DM71" s="84">
        <v>0</v>
      </c>
      <c r="DN71" s="84">
        <v>0</v>
      </c>
      <c r="DO71" s="84">
        <v>0</v>
      </c>
      <c r="DP71" s="84">
        <v>0</v>
      </c>
      <c r="DQ71" s="84">
        <v>0</v>
      </c>
      <c r="DR71" s="84">
        <v>0</v>
      </c>
      <c r="DS71" s="84">
        <v>0</v>
      </c>
      <c r="DT71" s="16"/>
      <c r="DU71" s="84">
        <v>0</v>
      </c>
      <c r="DV71" s="84">
        <v>0</v>
      </c>
      <c r="DW71" s="84">
        <v>0</v>
      </c>
      <c r="DX71" s="84">
        <v>0</v>
      </c>
      <c r="DY71" s="84">
        <v>0</v>
      </c>
      <c r="DZ71" s="84">
        <v>0</v>
      </c>
      <c r="EA71" s="84">
        <v>0</v>
      </c>
      <c r="EB71" s="84">
        <v>0</v>
      </c>
      <c r="EC71" s="84">
        <v>0</v>
      </c>
      <c r="ED71" s="84">
        <v>0</v>
      </c>
      <c r="EE71" s="16"/>
      <c r="EF71" s="84">
        <v>23618.442540995715</v>
      </c>
      <c r="EG71" s="84">
        <v>25220.960837650266</v>
      </c>
      <c r="EH71" s="84">
        <v>26255.87842175203</v>
      </c>
      <c r="EI71" s="84">
        <v>27724.658515916999</v>
      </c>
      <c r="EJ71" s="84">
        <v>28952.189331666665</v>
      </c>
      <c r="EK71" s="84">
        <v>31670.521039761908</v>
      </c>
      <c r="EL71" s="84">
        <v>32430.069608333331</v>
      </c>
      <c r="EM71" s="84">
        <v>33070.823945952376</v>
      </c>
      <c r="EN71" s="84">
        <v>33894.06189571428</v>
      </c>
      <c r="EO71" s="84">
        <v>35350.647815238095</v>
      </c>
      <c r="EP71" s="16"/>
      <c r="EQ71" s="84">
        <v>0</v>
      </c>
      <c r="ER71" s="84">
        <v>0</v>
      </c>
      <c r="ES71" s="84">
        <v>0</v>
      </c>
      <c r="ET71" s="84">
        <v>0</v>
      </c>
      <c r="EU71" s="84">
        <v>0</v>
      </c>
      <c r="EV71" s="84">
        <v>0</v>
      </c>
      <c r="EW71" s="84">
        <v>0</v>
      </c>
      <c r="EX71" s="84">
        <v>0</v>
      </c>
      <c r="EY71" s="84">
        <v>0</v>
      </c>
      <c r="EZ71" s="84">
        <v>0</v>
      </c>
      <c r="FA71" s="16"/>
      <c r="FB71" s="84">
        <v>0</v>
      </c>
      <c r="FC71" s="84">
        <v>0</v>
      </c>
      <c r="FD71" s="84">
        <v>0</v>
      </c>
      <c r="FE71" s="84">
        <v>0</v>
      </c>
      <c r="FF71" s="84">
        <v>0</v>
      </c>
      <c r="FG71" s="84">
        <v>0</v>
      </c>
      <c r="FH71" s="84">
        <v>0</v>
      </c>
      <c r="FI71" s="84">
        <v>0</v>
      </c>
      <c r="FJ71" s="84">
        <v>0</v>
      </c>
      <c r="FK71" s="84">
        <v>0</v>
      </c>
      <c r="FL71" s="16"/>
      <c r="FM71" s="84">
        <v>0</v>
      </c>
      <c r="FN71" s="84">
        <v>0</v>
      </c>
      <c r="FO71" s="84">
        <v>0</v>
      </c>
      <c r="FP71" s="84">
        <v>0</v>
      </c>
      <c r="FQ71" s="84">
        <v>0</v>
      </c>
      <c r="FR71" s="84">
        <v>0</v>
      </c>
      <c r="FS71" s="84">
        <v>0</v>
      </c>
      <c r="FT71" s="84">
        <v>0</v>
      </c>
      <c r="FU71" s="84">
        <v>0</v>
      </c>
      <c r="FV71" s="84">
        <v>0</v>
      </c>
      <c r="FW71" s="16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16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16"/>
      <c r="GT71" s="84">
        <v>29477.150641985463</v>
      </c>
      <c r="GU71" s="84">
        <v>28699.110222435174</v>
      </c>
      <c r="GV71" s="84">
        <v>27471.012307443296</v>
      </c>
      <c r="GW71" s="84">
        <v>27423.311736094918</v>
      </c>
      <c r="GX71" s="84">
        <v>28118.732197380945</v>
      </c>
      <c r="GY71" s="84">
        <v>29228.479352380957</v>
      </c>
      <c r="GZ71" s="84">
        <v>30321.698172380948</v>
      </c>
      <c r="HA71" s="84">
        <v>31741.928226904769</v>
      </c>
      <c r="HB71" s="84">
        <v>33890.398401428574</v>
      </c>
      <c r="HC71" s="84">
        <v>38365.728611428574</v>
      </c>
      <c r="HD71" s="16"/>
      <c r="HE71" s="84">
        <v>0</v>
      </c>
      <c r="HF71" s="84">
        <v>0</v>
      </c>
      <c r="HG71" s="84">
        <v>0</v>
      </c>
      <c r="HH71" s="84">
        <v>0</v>
      </c>
      <c r="HI71" s="84">
        <v>0</v>
      </c>
      <c r="HJ71" s="84">
        <v>0</v>
      </c>
      <c r="HK71" s="84">
        <v>0</v>
      </c>
      <c r="HL71" s="84">
        <v>0</v>
      </c>
      <c r="HM71" s="84">
        <v>0</v>
      </c>
      <c r="HN71" s="84">
        <v>0</v>
      </c>
      <c r="HP71" s="137">
        <v>0</v>
      </c>
      <c r="HQ71" s="137">
        <v>0</v>
      </c>
      <c r="HR71" s="137">
        <v>0</v>
      </c>
      <c r="HS71" s="137">
        <v>0</v>
      </c>
      <c r="HT71" s="137">
        <v>0</v>
      </c>
      <c r="HU71" s="137">
        <v>0</v>
      </c>
      <c r="HV71" s="137">
        <v>0</v>
      </c>
      <c r="HW71" s="137">
        <v>0</v>
      </c>
      <c r="HX71" s="137">
        <v>0</v>
      </c>
      <c r="HY71" s="137">
        <v>0</v>
      </c>
      <c r="IA71" s="137">
        <v>0</v>
      </c>
      <c r="IB71" s="137">
        <v>0</v>
      </c>
      <c r="IC71" s="137">
        <v>0</v>
      </c>
      <c r="ID71" s="137">
        <v>0</v>
      </c>
      <c r="IE71" s="137">
        <v>0</v>
      </c>
      <c r="IF71" s="137">
        <v>0</v>
      </c>
      <c r="IG71" s="137">
        <v>0</v>
      </c>
      <c r="IH71" s="137">
        <v>0</v>
      </c>
      <c r="II71" s="137">
        <v>0</v>
      </c>
      <c r="IJ71" s="137">
        <v>0</v>
      </c>
      <c r="IL71" s="137">
        <v>0</v>
      </c>
      <c r="IM71" s="137">
        <v>0</v>
      </c>
      <c r="IN71" s="137">
        <v>0</v>
      </c>
      <c r="IO71" s="137">
        <v>0</v>
      </c>
      <c r="IP71" s="137">
        <v>0</v>
      </c>
      <c r="IQ71" s="137">
        <v>0</v>
      </c>
      <c r="IR71" s="137">
        <v>0</v>
      </c>
      <c r="IS71" s="137">
        <v>0</v>
      </c>
      <c r="IT71" s="137">
        <v>0</v>
      </c>
      <c r="IU71" s="137">
        <v>0</v>
      </c>
      <c r="IW71" s="137"/>
      <c r="IX71" s="137"/>
      <c r="IY71" s="137"/>
      <c r="IZ71" s="137"/>
      <c r="JA71" s="137"/>
      <c r="JB71" s="137"/>
      <c r="JC71" s="137"/>
      <c r="JD71" s="137"/>
      <c r="JE71" s="137"/>
      <c r="JF71" s="137"/>
      <c r="JH71" s="137">
        <v>0</v>
      </c>
      <c r="JI71" s="137">
        <v>0</v>
      </c>
      <c r="JJ71" s="137">
        <v>0</v>
      </c>
      <c r="JK71" s="137">
        <v>0</v>
      </c>
      <c r="JL71" s="137">
        <v>0</v>
      </c>
      <c r="JM71" s="137">
        <v>0</v>
      </c>
      <c r="JN71" s="137">
        <v>0</v>
      </c>
      <c r="JO71" s="137">
        <v>0</v>
      </c>
      <c r="JP71" s="137">
        <v>0</v>
      </c>
      <c r="JQ71" s="137">
        <v>0</v>
      </c>
      <c r="JS71" s="137">
        <v>0</v>
      </c>
      <c r="JT71" s="137">
        <v>0</v>
      </c>
      <c r="JU71" s="137">
        <v>0</v>
      </c>
      <c r="JV71" s="137">
        <v>0</v>
      </c>
      <c r="JW71" s="137">
        <v>0</v>
      </c>
      <c r="JX71" s="137">
        <v>0</v>
      </c>
      <c r="JY71" s="137">
        <v>0</v>
      </c>
      <c r="JZ71" s="137">
        <v>0</v>
      </c>
      <c r="KA71" s="137">
        <v>0</v>
      </c>
      <c r="KB71" s="137">
        <v>0</v>
      </c>
      <c r="KD71" s="137">
        <v>0</v>
      </c>
      <c r="KE71" s="137">
        <v>0</v>
      </c>
      <c r="KF71" s="137">
        <v>0</v>
      </c>
      <c r="KG71" s="137">
        <v>0</v>
      </c>
      <c r="KH71" s="137">
        <v>0</v>
      </c>
      <c r="KI71" s="137">
        <v>0</v>
      </c>
      <c r="KJ71" s="137">
        <v>0</v>
      </c>
      <c r="KK71" s="137">
        <v>0</v>
      </c>
      <c r="KL71" s="137">
        <v>0</v>
      </c>
      <c r="KM71" s="137">
        <v>0</v>
      </c>
      <c r="KO71" s="137">
        <v>0</v>
      </c>
      <c r="KP71" s="137">
        <v>0</v>
      </c>
      <c r="KQ71" s="137">
        <v>0</v>
      </c>
      <c r="KR71" s="137">
        <v>0</v>
      </c>
      <c r="KS71" s="137">
        <v>0</v>
      </c>
      <c r="KT71" s="137">
        <v>0</v>
      </c>
      <c r="KU71" s="137">
        <v>0</v>
      </c>
      <c r="KV71" s="137">
        <v>0</v>
      </c>
      <c r="KW71" s="137">
        <v>0</v>
      </c>
      <c r="KX71" s="137">
        <v>0</v>
      </c>
      <c r="KZ71" s="137">
        <v>0</v>
      </c>
      <c r="LA71" s="137">
        <v>0</v>
      </c>
      <c r="LB71" s="137">
        <v>0</v>
      </c>
      <c r="LC71" s="137">
        <v>0</v>
      </c>
      <c r="LD71" s="137">
        <v>0</v>
      </c>
      <c r="LE71" s="137">
        <v>0</v>
      </c>
      <c r="LF71" s="137">
        <v>0</v>
      </c>
      <c r="LG71" s="137">
        <v>0</v>
      </c>
      <c r="LH71" s="137">
        <v>0</v>
      </c>
      <c r="LI71" s="137">
        <v>0</v>
      </c>
      <c r="LK71" s="137">
        <v>0</v>
      </c>
      <c r="LL71" s="137">
        <v>0</v>
      </c>
      <c r="LM71" s="137">
        <v>0</v>
      </c>
      <c r="LN71" s="137">
        <v>0</v>
      </c>
      <c r="LO71" s="137">
        <v>0</v>
      </c>
      <c r="LP71" s="137">
        <v>0</v>
      </c>
      <c r="LQ71" s="137">
        <v>0</v>
      </c>
      <c r="LR71" s="137">
        <v>0</v>
      </c>
      <c r="LS71" s="137">
        <v>0</v>
      </c>
      <c r="LT71" s="137">
        <v>0</v>
      </c>
    </row>
    <row r="72" spans="1:332" x14ac:dyDescent="0.25">
      <c r="A72" s="16">
        <v>70</v>
      </c>
      <c r="B72" s="75" t="s">
        <v>144</v>
      </c>
      <c r="C72" s="16">
        <f t="shared" si="30"/>
        <v>70</v>
      </c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16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16"/>
      <c r="Z72" s="83">
        <v>0</v>
      </c>
      <c r="AA72" s="83">
        <v>0</v>
      </c>
      <c r="AB72" s="83">
        <v>0</v>
      </c>
      <c r="AC72" s="83">
        <v>3501.3114905267007</v>
      </c>
      <c r="AD72" s="83">
        <v>3293.0581741544902</v>
      </c>
      <c r="AE72" s="83">
        <v>3298.8381042451142</v>
      </c>
      <c r="AF72" s="83">
        <v>3311.8895585710925</v>
      </c>
      <c r="AG72" s="83">
        <v>3667.3493250948877</v>
      </c>
      <c r="AH72" s="83">
        <v>4182.6701947636475</v>
      </c>
      <c r="AI72" s="83">
        <v>4138.4381088670852</v>
      </c>
      <c r="AJ72" s="16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16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16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16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16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16"/>
      <c r="CN72" s="83">
        <v>0</v>
      </c>
      <c r="CO72" s="83">
        <v>0</v>
      </c>
      <c r="CP72" s="83">
        <v>0</v>
      </c>
      <c r="CQ72" s="83">
        <v>0</v>
      </c>
      <c r="CR72" s="83">
        <v>0</v>
      </c>
      <c r="CS72" s="83">
        <v>0</v>
      </c>
      <c r="CT72" s="83">
        <v>0</v>
      </c>
      <c r="CU72" s="83">
        <v>0</v>
      </c>
      <c r="CV72" s="83">
        <v>0</v>
      </c>
      <c r="CW72" s="83">
        <v>0</v>
      </c>
      <c r="CX72" s="16"/>
      <c r="CY72" s="83">
        <v>0</v>
      </c>
      <c r="CZ72" s="83">
        <v>0</v>
      </c>
      <c r="DA72" s="83">
        <v>0</v>
      </c>
      <c r="DB72" s="83">
        <v>0</v>
      </c>
      <c r="DC72" s="83">
        <v>0</v>
      </c>
      <c r="DD72" s="83">
        <v>0</v>
      </c>
      <c r="DE72" s="83">
        <v>0</v>
      </c>
      <c r="DF72" s="83">
        <v>0</v>
      </c>
      <c r="DG72" s="83">
        <v>0</v>
      </c>
      <c r="DH72" s="83">
        <v>0</v>
      </c>
      <c r="DI72" s="16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16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16"/>
      <c r="EF72" s="83">
        <v>0</v>
      </c>
      <c r="EG72" s="83">
        <v>0</v>
      </c>
      <c r="EH72" s="83">
        <v>0</v>
      </c>
      <c r="EI72" s="83">
        <v>1147.683624186845</v>
      </c>
      <c r="EJ72" s="83">
        <v>1198.4982091387858</v>
      </c>
      <c r="EK72" s="83">
        <v>1311.0256469320293</v>
      </c>
      <c r="EL72" s="83">
        <v>1342.4677457922737</v>
      </c>
      <c r="EM72" s="83">
        <v>1368.9922658324349</v>
      </c>
      <c r="EN72" s="83">
        <v>3072.9916558023187</v>
      </c>
      <c r="EO72" s="83">
        <v>3205.0524395002976</v>
      </c>
      <c r="EP72" s="16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16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16"/>
      <c r="FM72" s="83">
        <v>0</v>
      </c>
      <c r="FN72" s="83">
        <v>0</v>
      </c>
      <c r="FO72" s="83">
        <v>0</v>
      </c>
      <c r="FP72" s="83">
        <v>0</v>
      </c>
      <c r="FQ72" s="83">
        <v>0</v>
      </c>
      <c r="FR72" s="83">
        <v>0</v>
      </c>
      <c r="FS72" s="83">
        <v>0</v>
      </c>
      <c r="FT72" s="83">
        <v>0</v>
      </c>
      <c r="FU72" s="83">
        <v>0</v>
      </c>
      <c r="FV72" s="83">
        <v>0</v>
      </c>
      <c r="FW72" s="16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16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16"/>
      <c r="GT72" s="83">
        <v>0</v>
      </c>
      <c r="GU72" s="83">
        <v>0</v>
      </c>
      <c r="GV72" s="83">
        <v>0</v>
      </c>
      <c r="GW72" s="83">
        <v>5384.9329046372422</v>
      </c>
      <c r="GX72" s="83">
        <v>5521.4879845114283</v>
      </c>
      <c r="GY72" s="83">
        <v>5739.401635068868</v>
      </c>
      <c r="GZ72" s="83">
        <v>5954.069726670592</v>
      </c>
      <c r="HA72" s="83">
        <v>6232.950834333963</v>
      </c>
      <c r="HB72" s="83">
        <v>15036.991141417724</v>
      </c>
      <c r="HC72" s="83">
        <v>17022.671567052745</v>
      </c>
      <c r="HD72" s="16"/>
      <c r="HE72" s="83">
        <v>0</v>
      </c>
      <c r="HF72" s="83">
        <v>0</v>
      </c>
      <c r="HG72" s="83">
        <v>0</v>
      </c>
      <c r="HH72" s="83">
        <v>0</v>
      </c>
      <c r="HI72" s="83">
        <v>0</v>
      </c>
      <c r="HJ72" s="83">
        <v>0</v>
      </c>
      <c r="HK72" s="83">
        <v>0</v>
      </c>
      <c r="HL72" s="83">
        <v>0</v>
      </c>
      <c r="HM72" s="83">
        <v>0</v>
      </c>
      <c r="HN72" s="83">
        <v>0</v>
      </c>
      <c r="HP72" s="147"/>
      <c r="HQ72" s="147"/>
      <c r="HR72" s="147"/>
      <c r="HS72" s="147"/>
      <c r="HT72" s="147"/>
      <c r="HU72" s="147"/>
      <c r="HV72" s="147"/>
      <c r="HW72" s="147"/>
      <c r="HX72" s="147"/>
      <c r="HY72" s="147"/>
      <c r="IA72" s="147"/>
      <c r="IB72" s="147"/>
      <c r="IC72" s="147"/>
      <c r="ID72" s="147"/>
      <c r="IE72" s="147"/>
      <c r="IF72" s="147"/>
      <c r="IG72" s="147"/>
      <c r="IH72" s="147"/>
      <c r="II72" s="147"/>
      <c r="IJ72" s="147"/>
      <c r="IL72" s="147"/>
      <c r="IM72" s="147"/>
      <c r="IN72" s="147"/>
      <c r="IO72" s="147"/>
      <c r="IP72" s="147"/>
      <c r="IQ72" s="147"/>
      <c r="IR72" s="147"/>
      <c r="IS72" s="147"/>
      <c r="IT72" s="147"/>
      <c r="IU72" s="147"/>
      <c r="IW72" s="147"/>
      <c r="IX72" s="147"/>
      <c r="IY72" s="147"/>
      <c r="IZ72" s="147"/>
      <c r="JA72" s="147"/>
      <c r="JB72" s="147"/>
      <c r="JC72" s="147"/>
      <c r="JD72" s="147"/>
      <c r="JE72" s="147"/>
      <c r="JF72" s="147"/>
      <c r="JH72" s="147"/>
      <c r="JI72" s="147"/>
      <c r="JJ72" s="147"/>
      <c r="JK72" s="147"/>
      <c r="JL72" s="147"/>
      <c r="JM72" s="147"/>
      <c r="JN72" s="147"/>
      <c r="JO72" s="147"/>
      <c r="JP72" s="147"/>
      <c r="JQ72" s="147"/>
      <c r="JS72" s="147"/>
      <c r="JT72" s="147"/>
      <c r="JU72" s="147"/>
      <c r="JV72" s="147"/>
      <c r="JW72" s="147"/>
      <c r="JX72" s="147"/>
      <c r="JY72" s="147"/>
      <c r="JZ72" s="147"/>
      <c r="KA72" s="147"/>
      <c r="KB72" s="147"/>
      <c r="KD72" s="147"/>
      <c r="KE72" s="147"/>
      <c r="KF72" s="147"/>
      <c r="KG72" s="147"/>
      <c r="KH72" s="147"/>
      <c r="KI72" s="147"/>
      <c r="KJ72" s="147"/>
      <c r="KK72" s="147"/>
      <c r="KL72" s="147"/>
      <c r="KM72" s="147"/>
      <c r="KO72" s="147"/>
      <c r="KP72" s="147"/>
      <c r="KQ72" s="147"/>
      <c r="KR72" s="147"/>
      <c r="KS72" s="147"/>
      <c r="KT72" s="147"/>
      <c r="KU72" s="147"/>
      <c r="KV72" s="147"/>
      <c r="KW72" s="147"/>
      <c r="KX72" s="147"/>
      <c r="KZ72" s="147"/>
      <c r="LA72" s="147"/>
      <c r="LB72" s="147"/>
      <c r="LC72" s="147"/>
      <c r="LD72" s="147"/>
      <c r="LE72" s="147"/>
      <c r="LF72" s="147"/>
      <c r="LG72" s="147"/>
      <c r="LH72" s="147"/>
      <c r="LI72" s="147"/>
      <c r="LK72" s="147"/>
      <c r="LL72" s="147"/>
      <c r="LM72" s="147"/>
      <c r="LN72" s="147"/>
      <c r="LO72" s="147"/>
      <c r="LP72" s="147"/>
      <c r="LQ72" s="147"/>
      <c r="LR72" s="147"/>
      <c r="LS72" s="147"/>
      <c r="LT72" s="147"/>
    </row>
    <row r="73" spans="1:332" x14ac:dyDescent="0.25">
      <c r="A73" s="16">
        <v>71</v>
      </c>
      <c r="B73" s="76" t="s">
        <v>145</v>
      </c>
      <c r="C73" s="16">
        <f t="shared" si="30"/>
        <v>71</v>
      </c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6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16"/>
      <c r="Z73" s="84">
        <v>2996.613962823566</v>
      </c>
      <c r="AA73" s="84">
        <v>4230.0018659684374</v>
      </c>
      <c r="AB73" s="84">
        <v>5127.9955060480179</v>
      </c>
      <c r="AC73" s="84">
        <v>6410.1294654074172</v>
      </c>
      <c r="AD73" s="84">
        <v>6028.8635531462069</v>
      </c>
      <c r="AE73" s="84">
        <v>6039.4453309406563</v>
      </c>
      <c r="AF73" s="84">
        <v>6063.339666582523</v>
      </c>
      <c r="AG73" s="84">
        <v>6714.1081370045194</v>
      </c>
      <c r="AH73" s="84">
        <v>3932.5324109209232</v>
      </c>
      <c r="AI73" s="84">
        <v>3890.9455529351717</v>
      </c>
      <c r="AJ73" s="16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16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16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16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16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16"/>
      <c r="CN73" s="84">
        <v>0</v>
      </c>
      <c r="CO73" s="84">
        <v>0</v>
      </c>
      <c r="CP73" s="84">
        <v>0</v>
      </c>
      <c r="CQ73" s="84">
        <v>0</v>
      </c>
      <c r="CR73" s="84">
        <v>0</v>
      </c>
      <c r="CS73" s="84">
        <v>0</v>
      </c>
      <c r="CT73" s="84">
        <v>0</v>
      </c>
      <c r="CU73" s="84">
        <v>0</v>
      </c>
      <c r="CV73" s="84">
        <v>0</v>
      </c>
      <c r="CW73" s="84">
        <v>0</v>
      </c>
      <c r="CX73" s="16"/>
      <c r="CY73" s="84">
        <v>0</v>
      </c>
      <c r="CZ73" s="84">
        <v>0</v>
      </c>
      <c r="DA73" s="84">
        <v>0</v>
      </c>
      <c r="DB73" s="84">
        <v>0</v>
      </c>
      <c r="DC73" s="84">
        <v>0</v>
      </c>
      <c r="DD73" s="84">
        <v>0</v>
      </c>
      <c r="DE73" s="84">
        <v>0</v>
      </c>
      <c r="DF73" s="84">
        <v>0</v>
      </c>
      <c r="DG73" s="84">
        <v>0</v>
      </c>
      <c r="DH73" s="84">
        <v>0</v>
      </c>
      <c r="DI73" s="16"/>
      <c r="DJ73" s="84"/>
      <c r="DK73" s="84"/>
      <c r="DL73" s="84"/>
      <c r="DM73" s="84"/>
      <c r="DN73" s="84"/>
      <c r="DO73" s="84"/>
      <c r="DP73" s="84"/>
      <c r="DQ73" s="84"/>
      <c r="DR73" s="84"/>
      <c r="DS73" s="84"/>
      <c r="DT73" s="16"/>
      <c r="DU73" s="84"/>
      <c r="DV73" s="84"/>
      <c r="DW73" s="84"/>
      <c r="DX73" s="84"/>
      <c r="DY73" s="84"/>
      <c r="DZ73" s="84"/>
      <c r="EA73" s="84"/>
      <c r="EB73" s="84"/>
      <c r="EC73" s="84"/>
      <c r="ED73" s="84"/>
      <c r="EE73" s="16"/>
      <c r="EF73" s="84">
        <v>632.12937074816944</v>
      </c>
      <c r="EG73" s="84">
        <v>675.01953510673604</v>
      </c>
      <c r="EH73" s="84">
        <v>702.71830483208669</v>
      </c>
      <c r="EI73" s="84">
        <v>2025.1287776847178</v>
      </c>
      <c r="EJ73" s="84">
        <v>2114.7929291490996</v>
      </c>
      <c r="EK73" s="84">
        <v>2313.3516153163637</v>
      </c>
      <c r="EL73" s="84">
        <v>2368.8323226217444</v>
      </c>
      <c r="EM73" s="84">
        <v>2415.6357863251355</v>
      </c>
      <c r="EN73" s="84">
        <v>916.37383256721648</v>
      </c>
      <c r="EO73" s="84">
        <v>955.7546900650384</v>
      </c>
      <c r="EP73" s="16"/>
      <c r="EQ73" s="84"/>
      <c r="ER73" s="84"/>
      <c r="ES73" s="84"/>
      <c r="ET73" s="84"/>
      <c r="EU73" s="84"/>
      <c r="EV73" s="84"/>
      <c r="EW73" s="84"/>
      <c r="EX73" s="84"/>
      <c r="EY73" s="84"/>
      <c r="EZ73" s="84"/>
      <c r="FA73" s="16"/>
      <c r="FB73" s="84"/>
      <c r="FC73" s="84"/>
      <c r="FD73" s="84"/>
      <c r="FE73" s="84"/>
      <c r="FF73" s="84"/>
      <c r="FG73" s="84"/>
      <c r="FH73" s="84"/>
      <c r="FI73" s="84"/>
      <c r="FJ73" s="84"/>
      <c r="FK73" s="84"/>
      <c r="FL73" s="16"/>
      <c r="FM73" s="84">
        <v>0</v>
      </c>
      <c r="FN73" s="84">
        <v>0</v>
      </c>
      <c r="FO73" s="84">
        <v>0</v>
      </c>
      <c r="FP73" s="84">
        <v>0</v>
      </c>
      <c r="FQ73" s="84">
        <v>0</v>
      </c>
      <c r="FR73" s="84">
        <v>0</v>
      </c>
      <c r="FS73" s="84">
        <v>0</v>
      </c>
      <c r="FT73" s="84">
        <v>0</v>
      </c>
      <c r="FU73" s="84">
        <v>0</v>
      </c>
      <c r="FV73" s="84">
        <v>0</v>
      </c>
      <c r="FW73" s="16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16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16"/>
      <c r="GT73" s="84">
        <v>19221.588025598801</v>
      </c>
      <c r="GU73" s="84">
        <v>18714.240059932185</v>
      </c>
      <c r="GV73" s="84">
        <v>17913.416653905693</v>
      </c>
      <c r="GW73" s="84">
        <v>15795.639110958331</v>
      </c>
      <c r="GX73" s="84">
        <v>16196.196517830242</v>
      </c>
      <c r="GY73" s="84">
        <v>16835.403253088291</v>
      </c>
      <c r="GZ73" s="84">
        <v>17465.089780966653</v>
      </c>
      <c r="HA73" s="84">
        <v>18283.13253275683</v>
      </c>
      <c r="HB73" s="84">
        <v>13147.761672451636</v>
      </c>
      <c r="HC73" s="84">
        <v>14883.963599311328</v>
      </c>
      <c r="HD73" s="16"/>
      <c r="HE73" s="84">
        <v>0</v>
      </c>
      <c r="HF73" s="84">
        <v>0</v>
      </c>
      <c r="HG73" s="84">
        <v>0</v>
      </c>
      <c r="HH73" s="84">
        <v>0</v>
      </c>
      <c r="HI73" s="84">
        <v>0</v>
      </c>
      <c r="HJ73" s="84">
        <v>0</v>
      </c>
      <c r="HK73" s="84">
        <v>0</v>
      </c>
      <c r="HL73" s="84">
        <v>0</v>
      </c>
      <c r="HM73" s="84">
        <v>0</v>
      </c>
      <c r="HN73" s="84">
        <v>0</v>
      </c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O73" s="137"/>
      <c r="KP73" s="137"/>
      <c r="KQ73" s="137"/>
      <c r="KR73" s="137"/>
      <c r="KS73" s="137"/>
      <c r="KT73" s="137"/>
      <c r="KU73" s="137"/>
      <c r="KV73" s="137"/>
      <c r="KW73" s="137"/>
      <c r="KX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</row>
    <row r="74" spans="1:332" x14ac:dyDescent="0.25">
      <c r="A74" s="16">
        <v>72</v>
      </c>
      <c r="B74" s="75" t="s">
        <v>146</v>
      </c>
      <c r="C74" s="16">
        <f t="shared" ref="C74:C85" si="45">A74</f>
        <v>72</v>
      </c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16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16"/>
      <c r="Z74" s="83">
        <v>2962.2268235415772</v>
      </c>
      <c r="AA74" s="83">
        <v>4181.4611913494509</v>
      </c>
      <c r="AB74" s="83">
        <v>5069.1500565201341</v>
      </c>
      <c r="AC74" s="83">
        <v>418.33245187289714</v>
      </c>
      <c r="AD74" s="83">
        <v>393.450598120564</v>
      </c>
      <c r="AE74" s="83">
        <v>394.14117716016295</v>
      </c>
      <c r="AF74" s="83">
        <v>395.70054909935368</v>
      </c>
      <c r="AG74" s="83">
        <v>438.1704510416393</v>
      </c>
      <c r="AH74" s="83">
        <v>3376.2521247500827</v>
      </c>
      <c r="AI74" s="83">
        <v>3340.5479771514129</v>
      </c>
      <c r="AJ74" s="16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16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16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16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16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16"/>
      <c r="CN74" s="83">
        <v>0</v>
      </c>
      <c r="CO74" s="83">
        <v>0</v>
      </c>
      <c r="CP74" s="83">
        <v>0</v>
      </c>
      <c r="CQ74" s="83">
        <v>0</v>
      </c>
      <c r="CR74" s="83">
        <v>0</v>
      </c>
      <c r="CS74" s="83">
        <v>0</v>
      </c>
      <c r="CT74" s="83">
        <v>0</v>
      </c>
      <c r="CU74" s="83">
        <v>0</v>
      </c>
      <c r="CV74" s="83">
        <v>0</v>
      </c>
      <c r="CW74" s="83">
        <v>0</v>
      </c>
      <c r="CX74" s="16"/>
      <c r="CY74" s="83">
        <v>0</v>
      </c>
      <c r="CZ74" s="83">
        <v>0</v>
      </c>
      <c r="DA74" s="83">
        <v>0</v>
      </c>
      <c r="DB74" s="83">
        <v>0</v>
      </c>
      <c r="DC74" s="83">
        <v>0</v>
      </c>
      <c r="DD74" s="83">
        <v>0</v>
      </c>
      <c r="DE74" s="83">
        <v>0</v>
      </c>
      <c r="DF74" s="83">
        <v>0</v>
      </c>
      <c r="DG74" s="83">
        <v>0</v>
      </c>
      <c r="DH74" s="83">
        <v>0</v>
      </c>
      <c r="DI74" s="16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16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16"/>
      <c r="EF74" s="83">
        <v>5357.6463665704205</v>
      </c>
      <c r="EG74" s="83">
        <v>5721.1642536847467</v>
      </c>
      <c r="EH74" s="83">
        <v>5955.9266612625706</v>
      </c>
      <c r="EI74" s="83">
        <v>1275.4992793630206</v>
      </c>
      <c r="EJ74" s="83">
        <v>1331.9730018431626</v>
      </c>
      <c r="EK74" s="83">
        <v>1457.0324370298777</v>
      </c>
      <c r="EL74" s="83">
        <v>1491.9761912080533</v>
      </c>
      <c r="EM74" s="83">
        <v>1521.4547038257149</v>
      </c>
      <c r="EN74" s="83">
        <v>5741.2050830721419</v>
      </c>
      <c r="EO74" s="83">
        <v>5987.93144212676</v>
      </c>
      <c r="EP74" s="16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16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16"/>
      <c r="FM74" s="83">
        <v>0</v>
      </c>
      <c r="FN74" s="83">
        <v>0</v>
      </c>
      <c r="FO74" s="83">
        <v>0</v>
      </c>
      <c r="FP74" s="83">
        <v>0</v>
      </c>
      <c r="FQ74" s="83">
        <v>0</v>
      </c>
      <c r="FR74" s="83">
        <v>0</v>
      </c>
      <c r="FS74" s="83">
        <v>0</v>
      </c>
      <c r="FT74" s="83">
        <v>0</v>
      </c>
      <c r="FU74" s="83">
        <v>0</v>
      </c>
      <c r="FV74" s="83">
        <v>0</v>
      </c>
      <c r="FW74" s="16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16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16"/>
      <c r="GT74" s="83">
        <v>1516.1729028304351</v>
      </c>
      <c r="GU74" s="83">
        <v>1476.1539805215482</v>
      </c>
      <c r="GV74" s="83">
        <v>1412.9861118442714</v>
      </c>
      <c r="GW74" s="83">
        <v>450.4063436412078</v>
      </c>
      <c r="GX74" s="83">
        <v>461.82807819593177</v>
      </c>
      <c r="GY74" s="83">
        <v>480.0548030809461</v>
      </c>
      <c r="GZ74" s="83">
        <v>498.01006305298876</v>
      </c>
      <c r="HA74" s="83">
        <v>521.33622555820773</v>
      </c>
      <c r="HB74" s="83">
        <v>1933.9113045660188</v>
      </c>
      <c r="HC74" s="83">
        <v>2189.2901756630308</v>
      </c>
      <c r="HD74" s="16"/>
      <c r="HE74" s="83">
        <v>0</v>
      </c>
      <c r="HF74" s="83">
        <v>0</v>
      </c>
      <c r="HG74" s="83">
        <v>0</v>
      </c>
      <c r="HH74" s="83">
        <v>0</v>
      </c>
      <c r="HI74" s="83">
        <v>0</v>
      </c>
      <c r="HJ74" s="83">
        <v>0</v>
      </c>
      <c r="HK74" s="83">
        <v>0</v>
      </c>
      <c r="HL74" s="83">
        <v>0</v>
      </c>
      <c r="HM74" s="83">
        <v>0</v>
      </c>
      <c r="HN74" s="83">
        <v>0</v>
      </c>
      <c r="HP74" s="147"/>
      <c r="HQ74" s="147"/>
      <c r="HR74" s="147"/>
      <c r="HS74" s="147"/>
      <c r="HT74" s="147"/>
      <c r="HU74" s="147"/>
      <c r="HV74" s="147"/>
      <c r="HW74" s="147"/>
      <c r="HX74" s="147"/>
      <c r="HY74" s="147"/>
      <c r="IA74" s="147"/>
      <c r="IB74" s="147"/>
      <c r="IC74" s="147"/>
      <c r="ID74" s="147"/>
      <c r="IE74" s="147"/>
      <c r="IF74" s="147"/>
      <c r="IG74" s="147"/>
      <c r="IH74" s="147"/>
      <c r="II74" s="147"/>
      <c r="IJ74" s="147"/>
      <c r="IL74" s="147"/>
      <c r="IM74" s="147"/>
      <c r="IN74" s="147"/>
      <c r="IO74" s="147"/>
      <c r="IP74" s="147"/>
      <c r="IQ74" s="147"/>
      <c r="IR74" s="147"/>
      <c r="IS74" s="147"/>
      <c r="IT74" s="147"/>
      <c r="IU74" s="147"/>
      <c r="IW74" s="147"/>
      <c r="IX74" s="147"/>
      <c r="IY74" s="147"/>
      <c r="IZ74" s="147"/>
      <c r="JA74" s="147"/>
      <c r="JB74" s="147"/>
      <c r="JC74" s="147"/>
      <c r="JD74" s="147"/>
      <c r="JE74" s="147"/>
      <c r="JF74" s="147"/>
      <c r="JH74" s="147"/>
      <c r="JI74" s="147"/>
      <c r="JJ74" s="147"/>
      <c r="JK74" s="147"/>
      <c r="JL74" s="147"/>
      <c r="JM74" s="147"/>
      <c r="JN74" s="147"/>
      <c r="JO74" s="147"/>
      <c r="JP74" s="147"/>
      <c r="JQ74" s="147"/>
      <c r="JS74" s="147"/>
      <c r="JT74" s="147"/>
      <c r="JU74" s="147"/>
      <c r="JV74" s="147"/>
      <c r="JW74" s="147"/>
      <c r="JX74" s="147"/>
      <c r="JY74" s="147"/>
      <c r="JZ74" s="147"/>
      <c r="KA74" s="147"/>
      <c r="KB74" s="147"/>
      <c r="KD74" s="147"/>
      <c r="KE74" s="147"/>
      <c r="KF74" s="147"/>
      <c r="KG74" s="147"/>
      <c r="KH74" s="147"/>
      <c r="KI74" s="147"/>
      <c r="KJ74" s="147"/>
      <c r="KK74" s="147"/>
      <c r="KL74" s="147"/>
      <c r="KM74" s="147"/>
      <c r="KO74" s="147"/>
      <c r="KP74" s="147"/>
      <c r="KQ74" s="147"/>
      <c r="KR74" s="147"/>
      <c r="KS74" s="147"/>
      <c r="KT74" s="147"/>
      <c r="KU74" s="147"/>
      <c r="KV74" s="147"/>
      <c r="KW74" s="147"/>
      <c r="KX74" s="147"/>
      <c r="KZ74" s="147"/>
      <c r="LA74" s="147"/>
      <c r="LB74" s="147"/>
      <c r="LC74" s="147"/>
      <c r="LD74" s="147"/>
      <c r="LE74" s="147"/>
      <c r="LF74" s="147"/>
      <c r="LG74" s="147"/>
      <c r="LH74" s="147"/>
      <c r="LI74" s="147"/>
      <c r="LK74" s="147"/>
      <c r="LL74" s="147"/>
      <c r="LM74" s="147"/>
      <c r="LN74" s="147"/>
      <c r="LO74" s="147"/>
      <c r="LP74" s="147"/>
      <c r="LQ74" s="147"/>
      <c r="LR74" s="147"/>
      <c r="LS74" s="147"/>
      <c r="LT74" s="147"/>
    </row>
    <row r="75" spans="1:332" x14ac:dyDescent="0.25">
      <c r="A75" s="16">
        <v>73</v>
      </c>
      <c r="B75" s="76" t="s">
        <v>147</v>
      </c>
      <c r="C75" s="16">
        <f t="shared" si="45"/>
        <v>73</v>
      </c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6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16"/>
      <c r="Z75" s="84">
        <v>9068.5517701988629</v>
      </c>
      <c r="AA75" s="84">
        <v>12801.111983549521</v>
      </c>
      <c r="AB75" s="84">
        <v>15518.679850281935</v>
      </c>
      <c r="AC75" s="84">
        <v>12418.826005298466</v>
      </c>
      <c r="AD75" s="84">
        <v>11680.17087334281</v>
      </c>
      <c r="AE75" s="84">
        <v>11700.671747461682</v>
      </c>
      <c r="AF75" s="84">
        <v>11746.964041314703</v>
      </c>
      <c r="AG75" s="84">
        <v>13007.746752103732</v>
      </c>
      <c r="AH75" s="84">
        <v>13082.490827019075</v>
      </c>
      <c r="AI75" s="84">
        <v>12944.142396218544</v>
      </c>
      <c r="AJ75" s="16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16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16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16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16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16"/>
      <c r="CN75" s="84">
        <v>0</v>
      </c>
      <c r="CO75" s="84">
        <v>0</v>
      </c>
      <c r="CP75" s="84">
        <v>0</v>
      </c>
      <c r="CQ75" s="84">
        <v>0</v>
      </c>
      <c r="CR75" s="84">
        <v>0</v>
      </c>
      <c r="CS75" s="84">
        <v>0</v>
      </c>
      <c r="CT75" s="84">
        <v>0</v>
      </c>
      <c r="CU75" s="84">
        <v>0</v>
      </c>
      <c r="CV75" s="84">
        <v>0</v>
      </c>
      <c r="CW75" s="84">
        <v>0</v>
      </c>
      <c r="CX75" s="16"/>
      <c r="CY75" s="84">
        <v>0</v>
      </c>
      <c r="CZ75" s="84">
        <v>0</v>
      </c>
      <c r="DA75" s="84">
        <v>0</v>
      </c>
      <c r="DB75" s="84">
        <v>0</v>
      </c>
      <c r="DC75" s="84">
        <v>0</v>
      </c>
      <c r="DD75" s="84">
        <v>0</v>
      </c>
      <c r="DE75" s="84">
        <v>0</v>
      </c>
      <c r="DF75" s="84">
        <v>0</v>
      </c>
      <c r="DG75" s="84">
        <v>0</v>
      </c>
      <c r="DH75" s="84">
        <v>0</v>
      </c>
      <c r="DI75" s="16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16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16"/>
      <c r="EF75" s="84">
        <v>3052.5212141401266</v>
      </c>
      <c r="EG75" s="84">
        <v>3259.6356793761347</v>
      </c>
      <c r="EH75" s="84">
        <v>3393.3916573528309</v>
      </c>
      <c r="EI75" s="84">
        <v>4283.7969745259306</v>
      </c>
      <c r="EJ75" s="84">
        <v>4473.4654168487396</v>
      </c>
      <c r="EK75" s="84">
        <v>4893.4807306608436</v>
      </c>
      <c r="EL75" s="84">
        <v>5010.8402234092846</v>
      </c>
      <c r="EM75" s="84">
        <v>5109.8445625008189</v>
      </c>
      <c r="EN75" s="84">
        <v>5444.5477829841238</v>
      </c>
      <c r="EO75" s="84">
        <v>5678.5253942621639</v>
      </c>
      <c r="EP75" s="16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16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16"/>
      <c r="FM75" s="84">
        <v>0</v>
      </c>
      <c r="FN75" s="84">
        <v>0</v>
      </c>
      <c r="FO75" s="84">
        <v>0</v>
      </c>
      <c r="FP75" s="84">
        <v>0</v>
      </c>
      <c r="FQ75" s="84">
        <v>0</v>
      </c>
      <c r="FR75" s="84">
        <v>0</v>
      </c>
      <c r="FS75" s="84">
        <v>0</v>
      </c>
      <c r="FT75" s="84">
        <v>0</v>
      </c>
      <c r="FU75" s="84">
        <v>0</v>
      </c>
      <c r="FV75" s="84">
        <v>0</v>
      </c>
      <c r="FW75" s="16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16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16"/>
      <c r="GT75" s="84">
        <v>3821.9510139680383</v>
      </c>
      <c r="GU75" s="84">
        <v>3721.0717802006848</v>
      </c>
      <c r="GV75" s="84">
        <v>3561.8389517477954</v>
      </c>
      <c r="GW75" s="84">
        <v>3094.0487689779452</v>
      </c>
      <c r="GX75" s="84">
        <v>3172.5099279681649</v>
      </c>
      <c r="GY75" s="84">
        <v>3297.7177019907754</v>
      </c>
      <c r="GZ75" s="84">
        <v>3421.0606584066641</v>
      </c>
      <c r="HA75" s="84">
        <v>3581.2988197984237</v>
      </c>
      <c r="HB75" s="84">
        <v>2162.0420254637611</v>
      </c>
      <c r="HC75" s="84">
        <v>2447.5462522727235</v>
      </c>
      <c r="HD75" s="16"/>
      <c r="HE75" s="84">
        <v>0</v>
      </c>
      <c r="HF75" s="84">
        <v>0</v>
      </c>
      <c r="HG75" s="84">
        <v>0</v>
      </c>
      <c r="HH75" s="84">
        <v>0</v>
      </c>
      <c r="HI75" s="84">
        <v>0</v>
      </c>
      <c r="HJ75" s="84">
        <v>0</v>
      </c>
      <c r="HK75" s="84">
        <v>0</v>
      </c>
      <c r="HL75" s="84">
        <v>0</v>
      </c>
      <c r="HM75" s="84">
        <v>0</v>
      </c>
      <c r="HN75" s="84">
        <v>0</v>
      </c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L75" s="137"/>
      <c r="IM75" s="137"/>
      <c r="IN75" s="137"/>
      <c r="IO75" s="137"/>
      <c r="IP75" s="137"/>
      <c r="IQ75" s="137"/>
      <c r="IR75" s="137"/>
      <c r="IS75" s="137"/>
      <c r="IT75" s="137"/>
      <c r="IU75" s="137"/>
      <c r="IW75" s="137"/>
      <c r="IX75" s="137"/>
      <c r="IY75" s="137"/>
      <c r="IZ75" s="137"/>
      <c r="JA75" s="137"/>
      <c r="JB75" s="137"/>
      <c r="JC75" s="137"/>
      <c r="JD75" s="137"/>
      <c r="JE75" s="137"/>
      <c r="JF75" s="137"/>
      <c r="JH75" s="137"/>
      <c r="JI75" s="137"/>
      <c r="JJ75" s="137"/>
      <c r="JK75" s="137"/>
      <c r="JL75" s="137"/>
      <c r="JM75" s="137"/>
      <c r="JN75" s="137"/>
      <c r="JO75" s="137"/>
      <c r="JP75" s="137"/>
      <c r="JQ75" s="137"/>
      <c r="JS75" s="137"/>
      <c r="JT75" s="137"/>
      <c r="JU75" s="137"/>
      <c r="JV75" s="137"/>
      <c r="JW75" s="137"/>
      <c r="JX75" s="137"/>
      <c r="JY75" s="137"/>
      <c r="JZ75" s="137"/>
      <c r="KA75" s="137"/>
      <c r="KB75" s="137"/>
      <c r="KD75" s="137"/>
      <c r="KE75" s="137"/>
      <c r="KF75" s="137"/>
      <c r="KG75" s="137"/>
      <c r="KH75" s="137"/>
      <c r="KI75" s="137"/>
      <c r="KJ75" s="137"/>
      <c r="KK75" s="137"/>
      <c r="KL75" s="137"/>
      <c r="KM75" s="137"/>
      <c r="KO75" s="137"/>
      <c r="KP75" s="137"/>
      <c r="KQ75" s="137"/>
      <c r="KR75" s="137"/>
      <c r="KS75" s="137"/>
      <c r="KT75" s="137"/>
      <c r="KU75" s="137"/>
      <c r="KV75" s="137"/>
      <c r="KW75" s="137"/>
      <c r="KX75" s="137"/>
      <c r="KZ75" s="137"/>
      <c r="LA75" s="137"/>
      <c r="LB75" s="137"/>
      <c r="LC75" s="137"/>
      <c r="LD75" s="137"/>
      <c r="LE75" s="137"/>
      <c r="LF75" s="137"/>
      <c r="LG75" s="137"/>
      <c r="LH75" s="137"/>
      <c r="LI75" s="137"/>
      <c r="LK75" s="137"/>
      <c r="LL75" s="137"/>
      <c r="LM75" s="137"/>
      <c r="LN75" s="137"/>
      <c r="LO75" s="137"/>
      <c r="LP75" s="137"/>
      <c r="LQ75" s="137"/>
      <c r="LR75" s="137"/>
      <c r="LS75" s="137"/>
      <c r="LT75" s="137"/>
    </row>
    <row r="76" spans="1:332" x14ac:dyDescent="0.25">
      <c r="A76" s="16">
        <v>74</v>
      </c>
      <c r="B76" s="75" t="s">
        <v>148</v>
      </c>
      <c r="C76" s="16">
        <f t="shared" si="45"/>
        <v>74</v>
      </c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16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16"/>
      <c r="Z76" s="83">
        <v>2831.6384799106631</v>
      </c>
      <c r="AA76" s="83">
        <v>3997.1234874992019</v>
      </c>
      <c r="AB76" s="83">
        <v>4845.679016342975</v>
      </c>
      <c r="AC76" s="83">
        <v>3601.7915257551927</v>
      </c>
      <c r="AD76" s="83">
        <v>3387.5617915115226</v>
      </c>
      <c r="AE76" s="83">
        <v>3393.5075930422331</v>
      </c>
      <c r="AF76" s="83">
        <v>3406.9335957607223</v>
      </c>
      <c r="AG76" s="83">
        <v>3772.5942855554858</v>
      </c>
      <c r="AH76" s="83">
        <v>4529.5229961030591</v>
      </c>
      <c r="AI76" s="83">
        <v>4481.6229129253534</v>
      </c>
      <c r="AJ76" s="16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16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16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16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16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16"/>
      <c r="CN76" s="83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83">
        <v>0</v>
      </c>
      <c r="CU76" s="83">
        <v>0</v>
      </c>
      <c r="CV76" s="83">
        <v>0</v>
      </c>
      <c r="CW76" s="83">
        <v>0</v>
      </c>
      <c r="CX76" s="16"/>
      <c r="CY76" s="83">
        <v>0</v>
      </c>
      <c r="CZ76" s="83">
        <v>0</v>
      </c>
      <c r="DA76" s="83">
        <v>0</v>
      </c>
      <c r="DB76" s="83">
        <v>0</v>
      </c>
      <c r="DC76" s="83">
        <v>0</v>
      </c>
      <c r="DD76" s="83">
        <v>0</v>
      </c>
      <c r="DE76" s="83">
        <v>0</v>
      </c>
      <c r="DF76" s="83">
        <v>0</v>
      </c>
      <c r="DG76" s="83">
        <v>0</v>
      </c>
      <c r="DH76" s="83">
        <v>0</v>
      </c>
      <c r="DI76" s="16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16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16"/>
      <c r="EF76" s="83">
        <v>5655.4400265964523</v>
      </c>
      <c r="EG76" s="83">
        <v>6039.1633014280724</v>
      </c>
      <c r="EH76" s="83">
        <v>6286.9744904680956</v>
      </c>
      <c r="EI76" s="83">
        <v>6656.3510520598902</v>
      </c>
      <c r="EJ76" s="83">
        <v>6951.0661711716448</v>
      </c>
      <c r="EK76" s="83">
        <v>7603.7043313365211</v>
      </c>
      <c r="EL76" s="83">
        <v>7786.0626428229689</v>
      </c>
      <c r="EM76" s="83">
        <v>7939.8999139610005</v>
      </c>
      <c r="EN76" s="83">
        <v>7431.3837587395401</v>
      </c>
      <c r="EO76" s="83">
        <v>7750.7449783792154</v>
      </c>
      <c r="EP76" s="16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16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16"/>
      <c r="FM76" s="83">
        <v>0</v>
      </c>
      <c r="FN76" s="83">
        <v>0</v>
      </c>
      <c r="FO76" s="83">
        <v>0</v>
      </c>
      <c r="FP76" s="83">
        <v>0</v>
      </c>
      <c r="FQ76" s="83">
        <v>0</v>
      </c>
      <c r="FR76" s="83">
        <v>0</v>
      </c>
      <c r="FS76" s="83">
        <v>0</v>
      </c>
      <c r="FT76" s="83">
        <v>0</v>
      </c>
      <c r="FU76" s="83">
        <v>0</v>
      </c>
      <c r="FV76" s="83">
        <v>0</v>
      </c>
      <c r="FW76" s="16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16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16"/>
      <c r="GT76" s="83">
        <v>4025.7484805890813</v>
      </c>
      <c r="GU76" s="83">
        <v>3919.4900747179195</v>
      </c>
      <c r="GV76" s="83">
        <v>3751.7664919557774</v>
      </c>
      <c r="GW76" s="83">
        <v>2136.5724926684011</v>
      </c>
      <c r="GX76" s="83">
        <v>2190.7532656808321</v>
      </c>
      <c r="GY76" s="83">
        <v>2277.2145679483197</v>
      </c>
      <c r="GZ76" s="83">
        <v>2362.3881342103791</v>
      </c>
      <c r="HA76" s="83">
        <v>2473.039411377702</v>
      </c>
      <c r="HB76" s="83">
        <v>1187.4739341029479</v>
      </c>
      <c r="HC76" s="83">
        <v>1344.2834796246807</v>
      </c>
      <c r="HD76" s="16"/>
      <c r="HE76" s="83">
        <v>0</v>
      </c>
      <c r="HF76" s="83">
        <v>0</v>
      </c>
      <c r="HG76" s="83">
        <v>0</v>
      </c>
      <c r="HH76" s="83">
        <v>0</v>
      </c>
      <c r="HI76" s="83">
        <v>0</v>
      </c>
      <c r="HJ76" s="83">
        <v>0</v>
      </c>
      <c r="HK76" s="83">
        <v>0</v>
      </c>
      <c r="HL76" s="83">
        <v>0</v>
      </c>
      <c r="HM76" s="83">
        <v>0</v>
      </c>
      <c r="HN76" s="83">
        <v>0</v>
      </c>
      <c r="HP76" s="147"/>
      <c r="HQ76" s="147"/>
      <c r="HR76" s="147"/>
      <c r="HS76" s="147"/>
      <c r="HT76" s="147"/>
      <c r="HU76" s="147"/>
      <c r="HV76" s="147"/>
      <c r="HW76" s="147"/>
      <c r="HX76" s="147"/>
      <c r="HY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L76" s="147"/>
      <c r="IM76" s="147"/>
      <c r="IN76" s="147"/>
      <c r="IO76" s="147"/>
      <c r="IP76" s="147"/>
      <c r="IQ76" s="147"/>
      <c r="IR76" s="147"/>
      <c r="IS76" s="147"/>
      <c r="IT76" s="147"/>
      <c r="IU76" s="147"/>
      <c r="IW76" s="147"/>
      <c r="IX76" s="147"/>
      <c r="IY76" s="147"/>
      <c r="IZ76" s="147"/>
      <c r="JA76" s="147"/>
      <c r="JB76" s="147"/>
      <c r="JC76" s="147"/>
      <c r="JD76" s="147"/>
      <c r="JE76" s="147"/>
      <c r="JF76" s="147"/>
      <c r="JH76" s="147"/>
      <c r="JI76" s="147"/>
      <c r="JJ76" s="147"/>
      <c r="JK76" s="147"/>
      <c r="JL76" s="147"/>
      <c r="JM76" s="147"/>
      <c r="JN76" s="147"/>
      <c r="JO76" s="147"/>
      <c r="JP76" s="147"/>
      <c r="JQ76" s="147"/>
      <c r="JS76" s="147"/>
      <c r="JT76" s="147"/>
      <c r="JU76" s="147"/>
      <c r="JV76" s="147"/>
      <c r="JW76" s="147"/>
      <c r="JX76" s="147"/>
      <c r="JY76" s="147"/>
      <c r="JZ76" s="147"/>
      <c r="KA76" s="147"/>
      <c r="KB76" s="147"/>
      <c r="KD76" s="147"/>
      <c r="KE76" s="147"/>
      <c r="KF76" s="147"/>
      <c r="KG76" s="147"/>
      <c r="KH76" s="147"/>
      <c r="KI76" s="147"/>
      <c r="KJ76" s="147"/>
      <c r="KK76" s="147"/>
      <c r="KL76" s="147"/>
      <c r="KM76" s="147"/>
      <c r="KO76" s="147"/>
      <c r="KP76" s="147"/>
      <c r="KQ76" s="147"/>
      <c r="KR76" s="147"/>
      <c r="KS76" s="147"/>
      <c r="KT76" s="147"/>
      <c r="KU76" s="147"/>
      <c r="KV76" s="147"/>
      <c r="KW76" s="147"/>
      <c r="KX76" s="147"/>
      <c r="KZ76" s="147"/>
      <c r="LA76" s="147"/>
      <c r="LB76" s="147"/>
      <c r="LC76" s="147"/>
      <c r="LD76" s="147"/>
      <c r="LE76" s="147"/>
      <c r="LF76" s="147"/>
      <c r="LG76" s="147"/>
      <c r="LH76" s="147"/>
      <c r="LI76" s="147"/>
      <c r="LK76" s="147"/>
      <c r="LL76" s="147"/>
      <c r="LM76" s="147"/>
      <c r="LN76" s="147"/>
      <c r="LO76" s="147"/>
      <c r="LP76" s="147"/>
      <c r="LQ76" s="147"/>
      <c r="LR76" s="147"/>
      <c r="LS76" s="147"/>
      <c r="LT76" s="147"/>
    </row>
    <row r="77" spans="1:332" x14ac:dyDescent="0.25">
      <c r="A77" s="16">
        <v>75</v>
      </c>
      <c r="B77" s="76" t="s">
        <v>149</v>
      </c>
      <c r="C77" s="16">
        <f t="shared" si="45"/>
        <v>75</v>
      </c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16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16"/>
      <c r="Z77" s="84">
        <v>312.83065368362173</v>
      </c>
      <c r="AA77" s="84">
        <v>441.58982946438255</v>
      </c>
      <c r="AB77" s="84">
        <v>535.33561751548439</v>
      </c>
      <c r="AC77" s="84">
        <v>663.15364741163</v>
      </c>
      <c r="AD77" s="84">
        <v>623.71015696199152</v>
      </c>
      <c r="AE77" s="84">
        <v>624.80488438962891</v>
      </c>
      <c r="AF77" s="84">
        <v>627.2768494129399</v>
      </c>
      <c r="AG77" s="84">
        <v>694.60146229474924</v>
      </c>
      <c r="AH77" s="84">
        <v>396.3694261887772</v>
      </c>
      <c r="AI77" s="84">
        <v>392.17778647309933</v>
      </c>
      <c r="AJ77" s="16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16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16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16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16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16"/>
      <c r="CN77" s="84">
        <v>0</v>
      </c>
      <c r="CO77" s="84">
        <v>0</v>
      </c>
      <c r="CP77" s="84">
        <v>0</v>
      </c>
      <c r="CQ77" s="84">
        <v>0</v>
      </c>
      <c r="CR77" s="84">
        <v>0</v>
      </c>
      <c r="CS77" s="84">
        <v>0</v>
      </c>
      <c r="CT77" s="84">
        <v>0</v>
      </c>
      <c r="CU77" s="84">
        <v>0</v>
      </c>
      <c r="CV77" s="84">
        <v>0</v>
      </c>
      <c r="CW77" s="84">
        <v>0</v>
      </c>
      <c r="CX77" s="16"/>
      <c r="CY77" s="84">
        <v>0</v>
      </c>
      <c r="CZ77" s="84">
        <v>0</v>
      </c>
      <c r="DA77" s="84">
        <v>0</v>
      </c>
      <c r="DB77" s="84">
        <v>0</v>
      </c>
      <c r="DC77" s="84">
        <v>0</v>
      </c>
      <c r="DD77" s="84">
        <v>0</v>
      </c>
      <c r="DE77" s="84">
        <v>0</v>
      </c>
      <c r="DF77" s="84">
        <v>0</v>
      </c>
      <c r="DG77" s="84">
        <v>0</v>
      </c>
      <c r="DH77" s="84">
        <v>0</v>
      </c>
      <c r="DI77" s="16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16"/>
      <c r="DU77" s="84"/>
      <c r="DV77" s="84"/>
      <c r="DW77" s="84"/>
      <c r="DX77" s="84"/>
      <c r="DY77" s="84"/>
      <c r="DZ77" s="84"/>
      <c r="EA77" s="84"/>
      <c r="EB77" s="84"/>
      <c r="EC77" s="84"/>
      <c r="ED77" s="84"/>
      <c r="EE77" s="16"/>
      <c r="EF77" s="84">
        <v>8920.7055629405422</v>
      </c>
      <c r="EG77" s="84">
        <v>9525.9780680545737</v>
      </c>
      <c r="EH77" s="84">
        <v>9916.8673078364427</v>
      </c>
      <c r="EI77" s="84">
        <v>12336.198808096595</v>
      </c>
      <c r="EJ77" s="84">
        <v>12882.393603515231</v>
      </c>
      <c r="EK77" s="84">
        <v>14091.926278486273</v>
      </c>
      <c r="EL77" s="84">
        <v>14429.890482479006</v>
      </c>
      <c r="EM77" s="84">
        <v>14714.996713507271</v>
      </c>
      <c r="EN77" s="84">
        <v>11287.559782548935</v>
      </c>
      <c r="EO77" s="84">
        <v>11772.638870904615</v>
      </c>
      <c r="EP77" s="16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16"/>
      <c r="FB77" s="84"/>
      <c r="FC77" s="84"/>
      <c r="FD77" s="84"/>
      <c r="FE77" s="84"/>
      <c r="FF77" s="84"/>
      <c r="FG77" s="84"/>
      <c r="FH77" s="84"/>
      <c r="FI77" s="84"/>
      <c r="FJ77" s="84"/>
      <c r="FK77" s="84"/>
      <c r="FL77" s="16"/>
      <c r="FM77" s="84">
        <v>0</v>
      </c>
      <c r="FN77" s="84">
        <v>0</v>
      </c>
      <c r="FO77" s="84">
        <v>0</v>
      </c>
      <c r="FP77" s="84">
        <v>0</v>
      </c>
      <c r="FQ77" s="84">
        <v>0</v>
      </c>
      <c r="FR77" s="84">
        <v>0</v>
      </c>
      <c r="FS77" s="84">
        <v>0</v>
      </c>
      <c r="FT77" s="84">
        <v>0</v>
      </c>
      <c r="FU77" s="84">
        <v>0</v>
      </c>
      <c r="FV77" s="84">
        <v>0</v>
      </c>
      <c r="FW77" s="16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16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16"/>
      <c r="GT77" s="84">
        <v>891.69021899911138</v>
      </c>
      <c r="GU77" s="84">
        <v>868.15432706284014</v>
      </c>
      <c r="GV77" s="84">
        <v>831.00409798975966</v>
      </c>
      <c r="GW77" s="84">
        <v>561.71211521179066</v>
      </c>
      <c r="GX77" s="84">
        <v>575.95642319434501</v>
      </c>
      <c r="GY77" s="84">
        <v>598.68739120375756</v>
      </c>
      <c r="GZ77" s="84">
        <v>621.07980907367084</v>
      </c>
      <c r="HA77" s="84">
        <v>650.17040307964237</v>
      </c>
      <c r="HB77" s="84">
        <v>422.21832342648594</v>
      </c>
      <c r="HC77" s="84">
        <v>477.97353750406529</v>
      </c>
      <c r="HD77" s="16"/>
      <c r="HE77" s="84">
        <v>0</v>
      </c>
      <c r="HF77" s="84">
        <v>0</v>
      </c>
      <c r="HG77" s="84">
        <v>0</v>
      </c>
      <c r="HH77" s="84">
        <v>0</v>
      </c>
      <c r="HI77" s="84">
        <v>0</v>
      </c>
      <c r="HJ77" s="84">
        <v>0</v>
      </c>
      <c r="HK77" s="84">
        <v>0</v>
      </c>
      <c r="HL77" s="84">
        <v>0</v>
      </c>
      <c r="HM77" s="84">
        <v>0</v>
      </c>
      <c r="HN77" s="84">
        <v>0</v>
      </c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H77" s="137"/>
      <c r="JI77" s="137"/>
      <c r="JJ77" s="137"/>
      <c r="JK77" s="137"/>
      <c r="JL77" s="137"/>
      <c r="JM77" s="137"/>
      <c r="JN77" s="137"/>
      <c r="JO77" s="137"/>
      <c r="JP77" s="137"/>
      <c r="JQ77" s="137"/>
      <c r="JS77" s="137"/>
      <c r="JT77" s="137"/>
      <c r="JU77" s="137"/>
      <c r="JV77" s="137"/>
      <c r="JW77" s="137"/>
      <c r="JX77" s="137"/>
      <c r="JY77" s="137"/>
      <c r="JZ77" s="137"/>
      <c r="KA77" s="137"/>
      <c r="KB77" s="137"/>
      <c r="KD77" s="137"/>
      <c r="KE77" s="137"/>
      <c r="KF77" s="137"/>
      <c r="KG77" s="137"/>
      <c r="KH77" s="137"/>
      <c r="KI77" s="137"/>
      <c r="KJ77" s="137"/>
      <c r="KK77" s="137"/>
      <c r="KL77" s="137"/>
      <c r="KM77" s="137"/>
      <c r="KO77" s="137"/>
      <c r="KP77" s="137"/>
      <c r="KQ77" s="137"/>
      <c r="KR77" s="137"/>
      <c r="KS77" s="137"/>
      <c r="KT77" s="137"/>
      <c r="KU77" s="137"/>
      <c r="KV77" s="137"/>
      <c r="KW77" s="137"/>
      <c r="KX77" s="137"/>
      <c r="KZ77" s="137"/>
      <c r="LA77" s="137"/>
      <c r="LB77" s="137"/>
      <c r="LC77" s="137"/>
      <c r="LD77" s="137"/>
      <c r="LE77" s="137"/>
      <c r="LF77" s="137"/>
      <c r="LG77" s="137"/>
      <c r="LH77" s="137"/>
      <c r="LI77" s="137"/>
      <c r="LK77" s="137"/>
      <c r="LL77" s="137"/>
      <c r="LM77" s="137"/>
      <c r="LN77" s="137"/>
      <c r="LO77" s="137"/>
      <c r="LP77" s="137"/>
      <c r="LQ77" s="137"/>
      <c r="LR77" s="137"/>
      <c r="LS77" s="137"/>
      <c r="LT77" s="137"/>
    </row>
    <row r="78" spans="1:332" x14ac:dyDescent="0.25">
      <c r="A78" s="16">
        <v>76</v>
      </c>
      <c r="B78" s="63" t="s">
        <v>150</v>
      </c>
      <c r="C78" s="16">
        <f t="shared" si="45"/>
        <v>76</v>
      </c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16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16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16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16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16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16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16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16"/>
      <c r="CN78" s="83">
        <v>0</v>
      </c>
      <c r="CO78" s="83">
        <v>0</v>
      </c>
      <c r="CP78" s="83">
        <v>0</v>
      </c>
      <c r="CQ78" s="83">
        <v>0</v>
      </c>
      <c r="CR78" s="83">
        <v>0</v>
      </c>
      <c r="CS78" s="83">
        <v>0</v>
      </c>
      <c r="CT78" s="83">
        <v>0</v>
      </c>
      <c r="CU78" s="83">
        <v>0</v>
      </c>
      <c r="CV78" s="83">
        <v>0</v>
      </c>
      <c r="CW78" s="83">
        <v>0</v>
      </c>
      <c r="CX78" s="16"/>
      <c r="CY78" s="83">
        <v>0</v>
      </c>
      <c r="CZ78" s="83">
        <v>0</v>
      </c>
      <c r="DA78" s="83">
        <v>0</v>
      </c>
      <c r="DB78" s="83">
        <v>0</v>
      </c>
      <c r="DC78" s="83">
        <v>0</v>
      </c>
      <c r="DD78" s="83">
        <v>0</v>
      </c>
      <c r="DE78" s="83">
        <v>0</v>
      </c>
      <c r="DF78" s="83">
        <v>0</v>
      </c>
      <c r="DG78" s="83">
        <v>0</v>
      </c>
      <c r="DH78" s="83">
        <v>0</v>
      </c>
      <c r="DI78" s="16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16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16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16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16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16"/>
      <c r="FM78" s="83">
        <v>0</v>
      </c>
      <c r="FN78" s="83">
        <v>0</v>
      </c>
      <c r="FO78" s="83">
        <v>0</v>
      </c>
      <c r="FP78" s="83">
        <v>0</v>
      </c>
      <c r="FQ78" s="83">
        <v>0</v>
      </c>
      <c r="FR78" s="83">
        <v>0</v>
      </c>
      <c r="FS78" s="83">
        <v>0</v>
      </c>
      <c r="FT78" s="83">
        <v>0</v>
      </c>
      <c r="FU78" s="83">
        <v>0</v>
      </c>
      <c r="FV78" s="83">
        <v>0</v>
      </c>
      <c r="FW78" s="16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16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16"/>
      <c r="GT78" s="83">
        <v>64.194709366613836</v>
      </c>
      <c r="GU78" s="83">
        <v>62.665524894164115</v>
      </c>
      <c r="GV78" s="83">
        <v>66.546230275869448</v>
      </c>
      <c r="GW78" s="83">
        <v>64.662159132848302</v>
      </c>
      <c r="GX78" s="83">
        <v>59.870146904761903</v>
      </c>
      <c r="GY78" s="83">
        <v>59.274603571428578</v>
      </c>
      <c r="GZ78" s="83">
        <v>52.508804761904756</v>
      </c>
      <c r="HA78" s="83">
        <v>58.756119047619045</v>
      </c>
      <c r="HB78" s="83">
        <v>93.323778095238097</v>
      </c>
      <c r="HC78" s="83">
        <v>87.839307142857137</v>
      </c>
      <c r="HD78" s="16"/>
      <c r="HE78" s="83">
        <v>5947.31</v>
      </c>
      <c r="HF78" s="83">
        <v>6040.2735714285718</v>
      </c>
      <c r="HG78" s="83">
        <v>6230.6671904285704</v>
      </c>
      <c r="HH78" s="83">
        <v>6269.5445</v>
      </c>
      <c r="HI78" s="83">
        <v>6273.8324414285726</v>
      </c>
      <c r="HJ78" s="83">
        <v>6609.6886019047606</v>
      </c>
      <c r="HK78" s="83">
        <v>7071.0270276190467</v>
      </c>
      <c r="HL78" s="83">
        <v>7372.2801902380988</v>
      </c>
      <c r="HM78" s="83">
        <v>9349.9544290476188</v>
      </c>
      <c r="HN78" s="83">
        <v>10129.949079523811</v>
      </c>
      <c r="HP78" s="147"/>
      <c r="HQ78" s="147"/>
      <c r="HR78" s="147"/>
      <c r="HS78" s="147"/>
      <c r="HT78" s="147"/>
      <c r="HU78" s="147"/>
      <c r="HV78" s="147"/>
      <c r="HW78" s="147"/>
      <c r="HX78" s="147"/>
      <c r="HY78" s="147"/>
      <c r="IA78" s="147"/>
      <c r="IB78" s="147"/>
      <c r="IC78" s="147"/>
      <c r="ID78" s="147"/>
      <c r="IE78" s="147"/>
      <c r="IF78" s="147"/>
      <c r="IG78" s="147"/>
      <c r="IH78" s="147"/>
      <c r="II78" s="147"/>
      <c r="IJ78" s="147"/>
      <c r="IL78" s="147"/>
      <c r="IM78" s="147"/>
      <c r="IN78" s="147"/>
      <c r="IO78" s="147"/>
      <c r="IP78" s="147"/>
      <c r="IQ78" s="147"/>
      <c r="IR78" s="147"/>
      <c r="IS78" s="147"/>
      <c r="IT78" s="147"/>
      <c r="IU78" s="147"/>
      <c r="IW78" s="147"/>
      <c r="IX78" s="147"/>
      <c r="IY78" s="147"/>
      <c r="IZ78" s="147"/>
      <c r="JA78" s="147"/>
      <c r="JB78" s="147"/>
      <c r="JC78" s="147"/>
      <c r="JD78" s="147"/>
      <c r="JE78" s="147"/>
      <c r="JF78" s="147"/>
      <c r="JH78" s="147"/>
      <c r="JI78" s="147"/>
      <c r="JJ78" s="147"/>
      <c r="JK78" s="147"/>
      <c r="JL78" s="147"/>
      <c r="JM78" s="147"/>
      <c r="JN78" s="147"/>
      <c r="JO78" s="147"/>
      <c r="JP78" s="147"/>
      <c r="JQ78" s="147"/>
      <c r="JS78" s="147"/>
      <c r="JT78" s="147"/>
      <c r="JU78" s="147"/>
      <c r="JV78" s="147"/>
      <c r="JW78" s="147"/>
      <c r="JX78" s="147"/>
      <c r="JY78" s="147"/>
      <c r="JZ78" s="147"/>
      <c r="KA78" s="147"/>
      <c r="KB78" s="147"/>
      <c r="KD78" s="147"/>
      <c r="KE78" s="147"/>
      <c r="KF78" s="147"/>
      <c r="KG78" s="147"/>
      <c r="KH78" s="147"/>
      <c r="KI78" s="147"/>
      <c r="KJ78" s="147"/>
      <c r="KK78" s="147"/>
      <c r="KL78" s="147"/>
      <c r="KM78" s="147"/>
      <c r="KO78" s="147"/>
      <c r="KP78" s="147"/>
      <c r="KQ78" s="147"/>
      <c r="KR78" s="147"/>
      <c r="KS78" s="147"/>
      <c r="KT78" s="147"/>
      <c r="KU78" s="147"/>
      <c r="KV78" s="147"/>
      <c r="KW78" s="147"/>
      <c r="KX78" s="147"/>
      <c r="KZ78" s="147"/>
      <c r="LA78" s="147"/>
      <c r="LB78" s="147"/>
      <c r="LC78" s="147"/>
      <c r="LD78" s="147"/>
      <c r="LE78" s="147"/>
      <c r="LF78" s="147"/>
      <c r="LG78" s="147"/>
      <c r="LH78" s="147"/>
      <c r="LI78" s="147"/>
      <c r="LK78" s="147"/>
      <c r="LL78" s="147"/>
      <c r="LM78" s="147"/>
      <c r="LN78" s="147"/>
      <c r="LO78" s="147"/>
      <c r="LP78" s="147"/>
      <c r="LQ78" s="147"/>
      <c r="LR78" s="147"/>
      <c r="LS78" s="147"/>
      <c r="LT78" s="147"/>
    </row>
    <row r="79" spans="1:332" x14ac:dyDescent="0.25">
      <c r="A79" s="16">
        <v>77</v>
      </c>
      <c r="B79" s="62" t="s">
        <v>151</v>
      </c>
      <c r="C79" s="16">
        <f t="shared" si="45"/>
        <v>77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16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16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16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16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16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16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16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16"/>
      <c r="CN79" s="84">
        <v>0</v>
      </c>
      <c r="CO79" s="84">
        <v>0</v>
      </c>
      <c r="CP79" s="84">
        <v>0</v>
      </c>
      <c r="CQ79" s="84">
        <v>0</v>
      </c>
      <c r="CR79" s="84">
        <v>0</v>
      </c>
      <c r="CS79" s="84">
        <v>0</v>
      </c>
      <c r="CT79" s="84">
        <v>0</v>
      </c>
      <c r="CU79" s="84">
        <v>0</v>
      </c>
      <c r="CV79" s="84">
        <v>0</v>
      </c>
      <c r="CW79" s="84">
        <v>0</v>
      </c>
      <c r="CX79" s="16"/>
      <c r="CY79" s="84">
        <v>0</v>
      </c>
      <c r="CZ79" s="84">
        <v>0</v>
      </c>
      <c r="DA79" s="84">
        <v>0</v>
      </c>
      <c r="DB79" s="84">
        <v>0</v>
      </c>
      <c r="DC79" s="84">
        <v>0</v>
      </c>
      <c r="DD79" s="84">
        <v>0</v>
      </c>
      <c r="DE79" s="84">
        <v>0</v>
      </c>
      <c r="DF79" s="84">
        <v>0</v>
      </c>
      <c r="DG79" s="84">
        <v>0</v>
      </c>
      <c r="DH79" s="84">
        <v>0</v>
      </c>
      <c r="DI79" s="16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16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16"/>
      <c r="EF79" s="84">
        <v>17.93127870512243</v>
      </c>
      <c r="EG79" s="84">
        <v>19.147921257123635</v>
      </c>
      <c r="EH79" s="84">
        <v>19.933637572039391</v>
      </c>
      <c r="EI79" s="84">
        <v>21.048745190981386</v>
      </c>
      <c r="EJ79" s="84">
        <v>28.672999999999998</v>
      </c>
      <c r="EK79" s="84">
        <v>32.192190476190476</v>
      </c>
      <c r="EL79" s="84">
        <v>32.495880952380951</v>
      </c>
      <c r="EM79" s="84">
        <v>22.13</v>
      </c>
      <c r="EN79" s="84">
        <v>13.974976190476191</v>
      </c>
      <c r="EO79" s="84">
        <v>17.853190476190477</v>
      </c>
      <c r="EP79" s="16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16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16"/>
      <c r="FM79" s="84">
        <v>0</v>
      </c>
      <c r="FN79" s="84">
        <v>0</v>
      </c>
      <c r="FO79" s="84">
        <v>0</v>
      </c>
      <c r="FP79" s="84">
        <v>0</v>
      </c>
      <c r="FQ79" s="84">
        <v>0</v>
      </c>
      <c r="FR79" s="84">
        <v>0</v>
      </c>
      <c r="FS79" s="84">
        <v>0</v>
      </c>
      <c r="FT79" s="84">
        <v>0</v>
      </c>
      <c r="FU79" s="84">
        <v>0</v>
      </c>
      <c r="FV79" s="84">
        <v>0</v>
      </c>
      <c r="FW79" s="16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16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16"/>
      <c r="GT79" s="84">
        <v>25.797130887573466</v>
      </c>
      <c r="GU79" s="84">
        <v>25.116223469392647</v>
      </c>
      <c r="GV79" s="84">
        <v>24.041445142254187</v>
      </c>
      <c r="GW79" s="84">
        <v>23.99969965954347</v>
      </c>
      <c r="GX79" s="84">
        <v>35.170238095238091</v>
      </c>
      <c r="GY79" s="84">
        <v>21.888619047619045</v>
      </c>
      <c r="GZ79" s="84">
        <v>34.920380952380953</v>
      </c>
      <c r="HA79" s="84">
        <v>32.749380952380953</v>
      </c>
      <c r="HB79" s="84">
        <v>23.853642857142859</v>
      </c>
      <c r="HC79" s="84">
        <v>14.050666666666666</v>
      </c>
      <c r="HD79" s="16"/>
      <c r="HE79" s="84">
        <v>0</v>
      </c>
      <c r="HF79" s="84">
        <v>0</v>
      </c>
      <c r="HG79" s="84">
        <v>0</v>
      </c>
      <c r="HH79" s="84">
        <v>0</v>
      </c>
      <c r="HI79" s="84">
        <v>0.27142857142857146</v>
      </c>
      <c r="HJ79" s="84">
        <v>4.5476190476190476E-2</v>
      </c>
      <c r="HK79" s="84">
        <v>0</v>
      </c>
      <c r="HL79" s="84">
        <v>0</v>
      </c>
      <c r="HM79" s="84">
        <v>0</v>
      </c>
      <c r="HN79" s="84">
        <v>0</v>
      </c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H79" s="137"/>
      <c r="JI79" s="137"/>
      <c r="JJ79" s="137"/>
      <c r="JK79" s="137"/>
      <c r="JL79" s="137"/>
      <c r="JM79" s="137"/>
      <c r="JN79" s="137"/>
      <c r="JO79" s="137"/>
      <c r="JP79" s="137"/>
      <c r="JQ79" s="137"/>
      <c r="JS79" s="137"/>
      <c r="JT79" s="137"/>
      <c r="JU79" s="137"/>
      <c r="JV79" s="137"/>
      <c r="JW79" s="137"/>
      <c r="JX79" s="137"/>
      <c r="JY79" s="137"/>
      <c r="JZ79" s="137"/>
      <c r="KA79" s="137"/>
      <c r="KB79" s="137"/>
      <c r="KD79" s="137"/>
      <c r="KE79" s="137"/>
      <c r="KF79" s="137"/>
      <c r="KG79" s="137"/>
      <c r="KH79" s="137"/>
      <c r="KI79" s="137"/>
      <c r="KJ79" s="137"/>
      <c r="KK79" s="137"/>
      <c r="KL79" s="137"/>
      <c r="KM79" s="137"/>
      <c r="KO79" s="137"/>
      <c r="KP79" s="137"/>
      <c r="KQ79" s="137"/>
      <c r="KR79" s="137"/>
      <c r="KS79" s="137"/>
      <c r="KT79" s="137"/>
      <c r="KU79" s="137"/>
      <c r="KV79" s="137"/>
      <c r="KW79" s="137"/>
      <c r="KX79" s="137"/>
      <c r="KZ79" s="137"/>
      <c r="LA79" s="137"/>
      <c r="LB79" s="137"/>
      <c r="LC79" s="137"/>
      <c r="LD79" s="137"/>
      <c r="LE79" s="137"/>
      <c r="LF79" s="137"/>
      <c r="LG79" s="137"/>
      <c r="LH79" s="137"/>
      <c r="LI79" s="137"/>
      <c r="LK79" s="137"/>
      <c r="LL79" s="137"/>
      <c r="LM79" s="137"/>
      <c r="LN79" s="137"/>
      <c r="LO79" s="137"/>
      <c r="LP79" s="137"/>
      <c r="LQ79" s="137"/>
      <c r="LR79" s="137"/>
      <c r="LS79" s="137"/>
      <c r="LT79" s="137"/>
    </row>
    <row r="80" spans="1:332" x14ac:dyDescent="0.25">
      <c r="A80" s="16">
        <v>78</v>
      </c>
      <c r="B80" s="63" t="s">
        <v>152</v>
      </c>
      <c r="C80" s="16">
        <f t="shared" si="45"/>
        <v>78</v>
      </c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16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16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16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16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16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16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16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16"/>
      <c r="CN80" s="83">
        <v>0</v>
      </c>
      <c r="CO80" s="83">
        <v>0</v>
      </c>
      <c r="CP80" s="83">
        <v>0</v>
      </c>
      <c r="CQ80" s="83">
        <v>0</v>
      </c>
      <c r="CR80" s="83">
        <v>0</v>
      </c>
      <c r="CS80" s="83">
        <v>0</v>
      </c>
      <c r="CT80" s="83">
        <v>0</v>
      </c>
      <c r="CU80" s="83">
        <v>0</v>
      </c>
      <c r="CV80" s="83">
        <v>0</v>
      </c>
      <c r="CW80" s="83">
        <v>0</v>
      </c>
      <c r="CX80" s="16"/>
      <c r="CY80" s="83">
        <v>0</v>
      </c>
      <c r="CZ80" s="83">
        <v>0</v>
      </c>
      <c r="DA80" s="83">
        <v>0</v>
      </c>
      <c r="DB80" s="83">
        <v>0</v>
      </c>
      <c r="DC80" s="83">
        <v>0</v>
      </c>
      <c r="DD80" s="83">
        <v>0</v>
      </c>
      <c r="DE80" s="83">
        <v>0</v>
      </c>
      <c r="DF80" s="83">
        <v>0</v>
      </c>
      <c r="DG80" s="83">
        <v>0</v>
      </c>
      <c r="DH80" s="83">
        <v>0</v>
      </c>
      <c r="DI80" s="16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16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16"/>
      <c r="EF80" s="83">
        <v>325.91104545212153</v>
      </c>
      <c r="EG80" s="83">
        <v>348.02420606854633</v>
      </c>
      <c r="EH80" s="83">
        <v>362.30504068352724</v>
      </c>
      <c r="EI80" s="83">
        <v>382.57274695576263</v>
      </c>
      <c r="EJ80" s="83">
        <v>236.12169047619048</v>
      </c>
      <c r="EK80" s="83">
        <v>400.11061904761902</v>
      </c>
      <c r="EL80" s="83">
        <v>471.90404761904762</v>
      </c>
      <c r="EM80" s="83">
        <v>339.58080952380953</v>
      </c>
      <c r="EN80" s="83">
        <v>499.04250000000002</v>
      </c>
      <c r="EO80" s="83">
        <v>817.93988095238092</v>
      </c>
      <c r="EP80" s="16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16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16"/>
      <c r="FM80" s="83">
        <v>0</v>
      </c>
      <c r="FN80" s="83">
        <v>0</v>
      </c>
      <c r="FO80" s="83">
        <v>0</v>
      </c>
      <c r="FP80" s="83">
        <v>0</v>
      </c>
      <c r="FQ80" s="83">
        <v>1.4676666666666667</v>
      </c>
      <c r="FR80" s="83">
        <v>0</v>
      </c>
      <c r="FS80" s="83">
        <v>2.898309523809524</v>
      </c>
      <c r="FT80" s="83">
        <v>28.198928571428574</v>
      </c>
      <c r="FU80" s="83">
        <v>798.66527904761892</v>
      </c>
      <c r="FV80" s="83">
        <v>1241.2378095238096</v>
      </c>
      <c r="FW80" s="16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16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16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16"/>
      <c r="HE80" s="83">
        <v>0</v>
      </c>
      <c r="HF80" s="83">
        <v>0</v>
      </c>
      <c r="HG80" s="83">
        <v>0</v>
      </c>
      <c r="HH80" s="83">
        <v>0</v>
      </c>
      <c r="HI80" s="83">
        <v>0</v>
      </c>
      <c r="HJ80" s="83">
        <v>0</v>
      </c>
      <c r="HK80" s="83">
        <v>0</v>
      </c>
      <c r="HL80" s="83">
        <v>0</v>
      </c>
      <c r="HM80" s="83">
        <v>0</v>
      </c>
      <c r="HN80" s="83">
        <v>0</v>
      </c>
      <c r="HP80" s="147"/>
      <c r="HQ80" s="147"/>
      <c r="HR80" s="147"/>
      <c r="HS80" s="147"/>
      <c r="HT80" s="147"/>
      <c r="HU80" s="147"/>
      <c r="HV80" s="147"/>
      <c r="HW80" s="147"/>
      <c r="HX80" s="147"/>
      <c r="HY80" s="147"/>
      <c r="IA80" s="147"/>
      <c r="IB80" s="147"/>
      <c r="IC80" s="147"/>
      <c r="ID80" s="147"/>
      <c r="IE80" s="147"/>
      <c r="IF80" s="147"/>
      <c r="IG80" s="147"/>
      <c r="IH80" s="147"/>
      <c r="II80" s="147"/>
      <c r="IJ80" s="147"/>
      <c r="IL80" s="147"/>
      <c r="IM80" s="147"/>
      <c r="IN80" s="147"/>
      <c r="IO80" s="147"/>
      <c r="IP80" s="147"/>
      <c r="IQ80" s="147"/>
      <c r="IR80" s="147"/>
      <c r="IS80" s="147"/>
      <c r="IT80" s="147"/>
      <c r="IU80" s="147"/>
      <c r="IW80" s="147"/>
      <c r="IX80" s="147"/>
      <c r="IY80" s="147"/>
      <c r="IZ80" s="147"/>
      <c r="JA80" s="147"/>
      <c r="JB80" s="147"/>
      <c r="JC80" s="147"/>
      <c r="JD80" s="147"/>
      <c r="JE80" s="147"/>
      <c r="JF80" s="147"/>
      <c r="JH80" s="147"/>
      <c r="JI80" s="147"/>
      <c r="JJ80" s="147"/>
      <c r="JK80" s="147"/>
      <c r="JL80" s="147"/>
      <c r="JM80" s="147"/>
      <c r="JN80" s="147"/>
      <c r="JO80" s="147"/>
      <c r="JP80" s="147"/>
      <c r="JQ80" s="147"/>
      <c r="JS80" s="147"/>
      <c r="JT80" s="147"/>
      <c r="JU80" s="147"/>
      <c r="JV80" s="147"/>
      <c r="JW80" s="147"/>
      <c r="JX80" s="147"/>
      <c r="JY80" s="147"/>
      <c r="JZ80" s="147"/>
      <c r="KA80" s="147"/>
      <c r="KB80" s="147"/>
      <c r="KD80" s="147"/>
      <c r="KE80" s="147"/>
      <c r="KF80" s="147"/>
      <c r="KG80" s="147"/>
      <c r="KH80" s="147"/>
      <c r="KI80" s="147"/>
      <c r="KJ80" s="147"/>
      <c r="KK80" s="147"/>
      <c r="KL80" s="147"/>
      <c r="KM80" s="147"/>
      <c r="KO80" s="147"/>
      <c r="KP80" s="147"/>
      <c r="KQ80" s="147"/>
      <c r="KR80" s="147"/>
      <c r="KS80" s="147"/>
      <c r="KT80" s="147"/>
      <c r="KU80" s="147"/>
      <c r="KV80" s="147"/>
      <c r="KW80" s="147"/>
      <c r="KX80" s="147"/>
      <c r="KZ80" s="147"/>
      <c r="LA80" s="147"/>
      <c r="LB80" s="147"/>
      <c r="LC80" s="147"/>
      <c r="LD80" s="147"/>
      <c r="LE80" s="147"/>
      <c r="LF80" s="147"/>
      <c r="LG80" s="147"/>
      <c r="LH80" s="147"/>
      <c r="LI80" s="147"/>
      <c r="LK80" s="147"/>
      <c r="LL80" s="147"/>
      <c r="LM80" s="147"/>
      <c r="LN80" s="147"/>
      <c r="LO80" s="147"/>
      <c r="LP80" s="147"/>
      <c r="LQ80" s="147"/>
      <c r="LR80" s="147"/>
      <c r="LS80" s="147"/>
      <c r="LT80" s="147"/>
    </row>
    <row r="81" spans="1:332" x14ac:dyDescent="0.25">
      <c r="A81" s="16">
        <v>79</v>
      </c>
      <c r="B81" s="62" t="s">
        <v>153</v>
      </c>
      <c r="C81" s="16">
        <f t="shared" si="45"/>
        <v>79</v>
      </c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16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16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16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16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16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16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16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16"/>
      <c r="CN81" s="84">
        <v>0</v>
      </c>
      <c r="CO81" s="84">
        <v>0</v>
      </c>
      <c r="CP81" s="84">
        <v>0</v>
      </c>
      <c r="CQ81" s="84">
        <v>0</v>
      </c>
      <c r="CR81" s="84">
        <v>0</v>
      </c>
      <c r="CS81" s="84">
        <v>0</v>
      </c>
      <c r="CT81" s="84">
        <v>0</v>
      </c>
      <c r="CU81" s="84">
        <v>0</v>
      </c>
      <c r="CV81" s="84">
        <v>0</v>
      </c>
      <c r="CW81" s="84">
        <v>0</v>
      </c>
      <c r="CX81" s="16"/>
      <c r="CY81" s="84">
        <v>0</v>
      </c>
      <c r="CZ81" s="84">
        <v>0</v>
      </c>
      <c r="DA81" s="84">
        <v>0</v>
      </c>
      <c r="DB81" s="84">
        <v>0</v>
      </c>
      <c r="DC81" s="84">
        <v>0</v>
      </c>
      <c r="DD81" s="84">
        <v>0</v>
      </c>
      <c r="DE81" s="84">
        <v>0</v>
      </c>
      <c r="DF81" s="84">
        <v>0</v>
      </c>
      <c r="DG81" s="84">
        <v>0</v>
      </c>
      <c r="DH81" s="84">
        <v>0</v>
      </c>
      <c r="DI81" s="16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16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16"/>
      <c r="EF81" s="84">
        <v>0</v>
      </c>
      <c r="EG81" s="84">
        <v>0</v>
      </c>
      <c r="EH81" s="84">
        <v>0</v>
      </c>
      <c r="EI81" s="84">
        <v>0</v>
      </c>
      <c r="EJ81" s="84">
        <v>0</v>
      </c>
      <c r="EK81" s="84">
        <v>0</v>
      </c>
      <c r="EL81" s="84">
        <v>0</v>
      </c>
      <c r="EM81" s="84">
        <v>0</v>
      </c>
      <c r="EN81" s="84">
        <v>0</v>
      </c>
      <c r="EO81" s="84">
        <v>0</v>
      </c>
      <c r="EP81" s="16"/>
      <c r="EQ81" s="84">
        <v>56.663679999999992</v>
      </c>
      <c r="ER81" s="84">
        <v>56.72052</v>
      </c>
      <c r="ES81" s="84">
        <v>57.718119999999999</v>
      </c>
      <c r="ET81" s="84">
        <v>64.274616279999989</v>
      </c>
      <c r="EU81" s="84">
        <v>66.459877259999999</v>
      </c>
      <c r="EV81" s="84">
        <v>68.145110349999996</v>
      </c>
      <c r="EW81" s="84">
        <v>70.743253540000012</v>
      </c>
      <c r="EX81" s="84">
        <v>77.44940265000001</v>
      </c>
      <c r="EY81" s="84">
        <v>77.202906630000001</v>
      </c>
      <c r="EZ81" s="84">
        <v>80.733344896000006</v>
      </c>
      <c r="FA81" s="16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16"/>
      <c r="FM81" s="84">
        <v>0</v>
      </c>
      <c r="FN81" s="84">
        <v>0</v>
      </c>
      <c r="FO81" s="84">
        <v>0</v>
      </c>
      <c r="FP81" s="84">
        <v>0</v>
      </c>
      <c r="FQ81" s="84">
        <v>0</v>
      </c>
      <c r="FR81" s="84">
        <v>0</v>
      </c>
      <c r="FS81" s="84">
        <v>0</v>
      </c>
      <c r="FT81" s="84">
        <v>0</v>
      </c>
      <c r="FU81" s="84">
        <v>0</v>
      </c>
      <c r="FV81" s="84">
        <v>0</v>
      </c>
      <c r="FW81" s="16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16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16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16"/>
      <c r="HE81" s="84">
        <v>0</v>
      </c>
      <c r="HF81" s="84">
        <v>0</v>
      </c>
      <c r="HG81" s="84">
        <v>0</v>
      </c>
      <c r="HH81" s="84">
        <v>0</v>
      </c>
      <c r="HI81" s="84">
        <v>0</v>
      </c>
      <c r="HJ81" s="84">
        <v>0</v>
      </c>
      <c r="HK81" s="84">
        <v>0</v>
      </c>
      <c r="HL81" s="84">
        <v>0</v>
      </c>
      <c r="HM81" s="84">
        <v>0</v>
      </c>
      <c r="HN81" s="84">
        <v>0</v>
      </c>
      <c r="HP81" s="137"/>
      <c r="HQ81" s="137"/>
      <c r="HR81" s="137"/>
      <c r="HS81" s="137"/>
      <c r="HT81" s="137"/>
      <c r="HU81" s="137"/>
      <c r="HV81" s="137"/>
      <c r="HW81" s="137"/>
      <c r="HX81" s="137"/>
      <c r="HY81" s="137"/>
      <c r="IA81" s="137"/>
      <c r="IB81" s="137"/>
      <c r="IC81" s="137"/>
      <c r="ID81" s="137"/>
      <c r="IE81" s="137"/>
      <c r="IF81" s="137"/>
      <c r="IG81" s="137"/>
      <c r="IH81" s="137"/>
      <c r="II81" s="137"/>
      <c r="IJ81" s="137"/>
      <c r="IL81" s="137"/>
      <c r="IM81" s="137"/>
      <c r="IN81" s="137"/>
      <c r="IO81" s="137"/>
      <c r="IP81" s="137"/>
      <c r="IQ81" s="137"/>
      <c r="IR81" s="137"/>
      <c r="IS81" s="137"/>
      <c r="IT81" s="137"/>
      <c r="IU81" s="137"/>
      <c r="IW81" s="137"/>
      <c r="IX81" s="137"/>
      <c r="IY81" s="137"/>
      <c r="IZ81" s="137"/>
      <c r="JA81" s="137"/>
      <c r="JB81" s="137"/>
      <c r="JC81" s="137"/>
      <c r="JD81" s="137"/>
      <c r="JE81" s="137"/>
      <c r="JF81" s="137"/>
      <c r="JH81" s="137"/>
      <c r="JI81" s="137"/>
      <c r="JJ81" s="137"/>
      <c r="JK81" s="137"/>
      <c r="JL81" s="137"/>
      <c r="JM81" s="137"/>
      <c r="JN81" s="137"/>
      <c r="JO81" s="137"/>
      <c r="JP81" s="137"/>
      <c r="JQ81" s="137"/>
      <c r="JS81" s="137"/>
      <c r="JT81" s="137"/>
      <c r="JU81" s="137"/>
      <c r="JV81" s="137"/>
      <c r="JW81" s="137"/>
      <c r="JX81" s="137"/>
      <c r="JY81" s="137"/>
      <c r="JZ81" s="137"/>
      <c r="KA81" s="137"/>
      <c r="KB81" s="137"/>
      <c r="KD81" s="137"/>
      <c r="KE81" s="137"/>
      <c r="KF81" s="137"/>
      <c r="KG81" s="137"/>
      <c r="KH81" s="137"/>
      <c r="KI81" s="137"/>
      <c r="KJ81" s="137"/>
      <c r="KK81" s="137"/>
      <c r="KL81" s="137"/>
      <c r="KM81" s="137"/>
      <c r="KO81" s="137"/>
      <c r="KP81" s="137"/>
      <c r="KQ81" s="137"/>
      <c r="KR81" s="137"/>
      <c r="KS81" s="137"/>
      <c r="KT81" s="137"/>
      <c r="KU81" s="137"/>
      <c r="KV81" s="137"/>
      <c r="KW81" s="137"/>
      <c r="KX81" s="137"/>
      <c r="KZ81" s="137"/>
      <c r="LA81" s="137"/>
      <c r="LB81" s="137"/>
      <c r="LC81" s="137"/>
      <c r="LD81" s="137"/>
      <c r="LE81" s="137"/>
      <c r="LF81" s="137"/>
      <c r="LG81" s="137"/>
      <c r="LH81" s="137"/>
      <c r="LI81" s="137"/>
      <c r="LK81" s="137"/>
      <c r="LL81" s="137"/>
      <c r="LM81" s="137"/>
      <c r="LN81" s="137"/>
      <c r="LO81" s="137"/>
      <c r="LP81" s="137"/>
      <c r="LQ81" s="137"/>
      <c r="LR81" s="137"/>
      <c r="LS81" s="137"/>
      <c r="LT81" s="137"/>
    </row>
    <row r="82" spans="1:332" x14ac:dyDescent="0.25">
      <c r="A82" s="16">
        <v>80</v>
      </c>
      <c r="B82" s="74" t="s">
        <v>113</v>
      </c>
      <c r="C82" s="16">
        <f t="shared" si="45"/>
        <v>80</v>
      </c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16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16"/>
      <c r="Z82" s="83">
        <v>0</v>
      </c>
      <c r="AA82" s="83">
        <v>0</v>
      </c>
      <c r="AB82" s="83">
        <v>0</v>
      </c>
      <c r="AC82" s="83">
        <v>0</v>
      </c>
      <c r="AD82" s="83">
        <v>0</v>
      </c>
      <c r="AE82" s="83">
        <v>0</v>
      </c>
      <c r="AF82" s="83">
        <v>0</v>
      </c>
      <c r="AG82" s="83">
        <v>0</v>
      </c>
      <c r="AH82" s="83">
        <v>163.8972763818451</v>
      </c>
      <c r="AI82" s="83">
        <v>0</v>
      </c>
      <c r="AJ82" s="16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16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16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16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16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16"/>
      <c r="CN82" s="83">
        <v>0</v>
      </c>
      <c r="CO82" s="83">
        <v>0</v>
      </c>
      <c r="CP82" s="83">
        <v>0</v>
      </c>
      <c r="CQ82" s="83">
        <v>0</v>
      </c>
      <c r="CR82" s="83">
        <v>0</v>
      </c>
      <c r="CS82" s="83">
        <v>0</v>
      </c>
      <c r="CT82" s="83">
        <v>0</v>
      </c>
      <c r="CU82" s="83">
        <v>0</v>
      </c>
      <c r="CV82" s="83">
        <v>0</v>
      </c>
      <c r="CW82" s="83">
        <v>0</v>
      </c>
      <c r="CX82" s="16"/>
      <c r="CY82" s="83">
        <v>0</v>
      </c>
      <c r="CZ82" s="83">
        <v>0</v>
      </c>
      <c r="DA82" s="83">
        <v>0</v>
      </c>
      <c r="DB82" s="83">
        <v>0</v>
      </c>
      <c r="DC82" s="83">
        <v>0</v>
      </c>
      <c r="DD82" s="83">
        <v>0</v>
      </c>
      <c r="DE82" s="83">
        <v>0</v>
      </c>
      <c r="DF82" s="83">
        <v>0</v>
      </c>
      <c r="DG82" s="83">
        <v>0</v>
      </c>
      <c r="DH82" s="83">
        <v>0</v>
      </c>
      <c r="DI82" s="16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16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16"/>
      <c r="EF82" s="83">
        <v>0</v>
      </c>
      <c r="EG82" s="83">
        <v>0</v>
      </c>
      <c r="EH82" s="83">
        <v>0</v>
      </c>
      <c r="EI82" s="83">
        <v>0</v>
      </c>
      <c r="EJ82" s="83">
        <v>0</v>
      </c>
      <c r="EK82" s="83">
        <v>0</v>
      </c>
      <c r="EL82" s="83">
        <v>0</v>
      </c>
      <c r="EM82" s="83">
        <v>0</v>
      </c>
      <c r="EN82" s="83">
        <v>0</v>
      </c>
      <c r="EO82" s="83">
        <v>0</v>
      </c>
      <c r="EP82" s="16"/>
      <c r="EQ82" s="83">
        <v>384.11706086708466</v>
      </c>
      <c r="ER82" s="83">
        <v>393.58129001916495</v>
      </c>
      <c r="ES82" s="83">
        <v>405.95701457163926</v>
      </c>
      <c r="ET82" s="83">
        <v>447.5417149145037</v>
      </c>
      <c r="EU82" s="83">
        <v>441.16878533899569</v>
      </c>
      <c r="EV82" s="83">
        <v>444.14337239549621</v>
      </c>
      <c r="EW82" s="83">
        <v>489.14371566996215</v>
      </c>
      <c r="EX82" s="83">
        <v>533.12322242071502</v>
      </c>
      <c r="EY82" s="83">
        <v>530.25807547785701</v>
      </c>
      <c r="EZ82" s="83">
        <v>566.9379343281804</v>
      </c>
      <c r="FA82" s="16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16"/>
      <c r="FM82" s="83">
        <v>0</v>
      </c>
      <c r="FN82" s="83">
        <v>0</v>
      </c>
      <c r="FO82" s="83">
        <v>0</v>
      </c>
      <c r="FP82" s="83">
        <v>0</v>
      </c>
      <c r="FQ82" s="83">
        <v>0</v>
      </c>
      <c r="FR82" s="83">
        <v>0</v>
      </c>
      <c r="FS82" s="83">
        <v>0</v>
      </c>
      <c r="FT82" s="83">
        <v>0</v>
      </c>
      <c r="FU82" s="83">
        <v>0</v>
      </c>
      <c r="FV82" s="83">
        <v>0</v>
      </c>
      <c r="FW82" s="16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16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16"/>
      <c r="GT82" s="83">
        <v>0</v>
      </c>
      <c r="GU82" s="83">
        <v>0</v>
      </c>
      <c r="GV82" s="83">
        <v>0</v>
      </c>
      <c r="GW82" s="83">
        <v>0</v>
      </c>
      <c r="GX82" s="83">
        <v>0</v>
      </c>
      <c r="GY82" s="83">
        <v>0</v>
      </c>
      <c r="GZ82" s="83">
        <v>0</v>
      </c>
      <c r="HA82" s="83">
        <v>0</v>
      </c>
      <c r="HB82" s="83">
        <v>0</v>
      </c>
      <c r="HC82" s="83">
        <v>0</v>
      </c>
      <c r="HD82" s="16"/>
      <c r="HE82" s="83">
        <v>0</v>
      </c>
      <c r="HF82" s="83">
        <v>0</v>
      </c>
      <c r="HG82" s="83">
        <v>0</v>
      </c>
      <c r="HH82" s="83">
        <v>0</v>
      </c>
      <c r="HI82" s="83">
        <v>0</v>
      </c>
      <c r="HJ82" s="83">
        <v>0</v>
      </c>
      <c r="HK82" s="83">
        <v>0</v>
      </c>
      <c r="HL82" s="83">
        <v>0</v>
      </c>
      <c r="HM82" s="83">
        <v>0</v>
      </c>
      <c r="HN82" s="83">
        <v>0</v>
      </c>
      <c r="HP82" s="147"/>
      <c r="HQ82" s="147"/>
      <c r="HR82" s="147"/>
      <c r="HS82" s="147"/>
      <c r="HT82" s="147"/>
      <c r="HU82" s="147"/>
      <c r="HV82" s="147"/>
      <c r="HW82" s="147"/>
      <c r="HX82" s="147"/>
      <c r="HY82" s="147"/>
      <c r="IA82" s="147"/>
      <c r="IB82" s="147"/>
      <c r="IC82" s="147"/>
      <c r="ID82" s="147"/>
      <c r="IE82" s="147"/>
      <c r="IF82" s="147"/>
      <c r="IG82" s="147"/>
      <c r="IH82" s="147"/>
      <c r="II82" s="147"/>
      <c r="IJ82" s="147"/>
      <c r="IL82" s="147"/>
      <c r="IM82" s="147"/>
      <c r="IN82" s="147"/>
      <c r="IO82" s="147"/>
      <c r="IP82" s="147"/>
      <c r="IQ82" s="147"/>
      <c r="IR82" s="147"/>
      <c r="IS82" s="147"/>
      <c r="IT82" s="147"/>
      <c r="IU82" s="147"/>
      <c r="IW82" s="147"/>
      <c r="IX82" s="147"/>
      <c r="IY82" s="147"/>
      <c r="IZ82" s="147"/>
      <c r="JA82" s="147"/>
      <c r="JB82" s="147"/>
      <c r="JC82" s="147"/>
      <c r="JD82" s="147"/>
      <c r="JE82" s="147"/>
      <c r="JF82" s="147"/>
      <c r="JH82" s="147"/>
      <c r="JI82" s="147"/>
      <c r="JJ82" s="147"/>
      <c r="JK82" s="147"/>
      <c r="JL82" s="147"/>
      <c r="JM82" s="147"/>
      <c r="JN82" s="147"/>
      <c r="JO82" s="147"/>
      <c r="JP82" s="147"/>
      <c r="JQ82" s="147"/>
      <c r="JS82" s="147"/>
      <c r="JT82" s="147"/>
      <c r="JU82" s="147"/>
      <c r="JV82" s="147"/>
      <c r="JW82" s="147"/>
      <c r="JX82" s="147"/>
      <c r="JY82" s="147"/>
      <c r="JZ82" s="147"/>
      <c r="KA82" s="147"/>
      <c r="KB82" s="147"/>
      <c r="KD82" s="147"/>
      <c r="KE82" s="147"/>
      <c r="KF82" s="147"/>
      <c r="KG82" s="147"/>
      <c r="KH82" s="147"/>
      <c r="KI82" s="147"/>
      <c r="KJ82" s="147"/>
      <c r="KK82" s="147"/>
      <c r="KL82" s="147"/>
      <c r="KM82" s="147"/>
      <c r="KO82" s="147"/>
      <c r="KP82" s="147"/>
      <c r="KQ82" s="147"/>
      <c r="KR82" s="147"/>
      <c r="KS82" s="147"/>
      <c r="KT82" s="147"/>
      <c r="KU82" s="147"/>
      <c r="KV82" s="147"/>
      <c r="KW82" s="147"/>
      <c r="KX82" s="147"/>
      <c r="KZ82" s="147"/>
      <c r="LA82" s="147"/>
      <c r="LB82" s="147"/>
      <c r="LC82" s="147"/>
      <c r="LD82" s="147"/>
      <c r="LE82" s="147"/>
      <c r="LF82" s="147"/>
      <c r="LG82" s="147"/>
      <c r="LH82" s="147"/>
      <c r="LI82" s="147"/>
      <c r="LK82" s="147"/>
      <c r="LL82" s="147"/>
      <c r="LM82" s="147"/>
      <c r="LN82" s="147"/>
      <c r="LO82" s="147"/>
      <c r="LP82" s="147"/>
      <c r="LQ82" s="147"/>
      <c r="LR82" s="147"/>
      <c r="LS82" s="147"/>
      <c r="LT82" s="147"/>
    </row>
    <row r="83" spans="1:332" x14ac:dyDescent="0.25">
      <c r="A83" s="16">
        <v>81</v>
      </c>
      <c r="B83" s="68" t="s">
        <v>112</v>
      </c>
      <c r="C83" s="16">
        <f t="shared" si="45"/>
        <v>81</v>
      </c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16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16"/>
      <c r="Z83" s="84">
        <v>0</v>
      </c>
      <c r="AA83" s="84">
        <v>0</v>
      </c>
      <c r="AB83" s="84"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6107.1298856345984</v>
      </c>
      <c r="AI83" s="84">
        <v>0</v>
      </c>
      <c r="AJ83" s="16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16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16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16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16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16"/>
      <c r="CN83" s="84">
        <v>0</v>
      </c>
      <c r="CO83" s="84">
        <v>0</v>
      </c>
      <c r="CP83" s="84">
        <v>0</v>
      </c>
      <c r="CQ83" s="84">
        <v>0</v>
      </c>
      <c r="CR83" s="84">
        <v>0</v>
      </c>
      <c r="CS83" s="84">
        <v>0</v>
      </c>
      <c r="CT83" s="84">
        <v>0</v>
      </c>
      <c r="CU83" s="84">
        <v>0</v>
      </c>
      <c r="CV83" s="84">
        <v>0</v>
      </c>
      <c r="CW83" s="84">
        <v>0</v>
      </c>
      <c r="CX83" s="16"/>
      <c r="CY83" s="84">
        <v>0</v>
      </c>
      <c r="CZ83" s="84">
        <v>0</v>
      </c>
      <c r="DA83" s="84">
        <v>0</v>
      </c>
      <c r="DB83" s="84">
        <v>0</v>
      </c>
      <c r="DC83" s="84">
        <v>0</v>
      </c>
      <c r="DD83" s="84">
        <v>0</v>
      </c>
      <c r="DE83" s="84">
        <v>0</v>
      </c>
      <c r="DF83" s="84">
        <v>0</v>
      </c>
      <c r="DG83" s="84">
        <v>0</v>
      </c>
      <c r="DH83" s="84">
        <v>0</v>
      </c>
      <c r="DI83" s="16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16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16"/>
      <c r="EF83" s="84">
        <v>0</v>
      </c>
      <c r="EG83" s="84">
        <v>0</v>
      </c>
      <c r="EH83" s="84">
        <v>0</v>
      </c>
      <c r="EI83" s="84">
        <v>0</v>
      </c>
      <c r="EJ83" s="84">
        <v>0</v>
      </c>
      <c r="EK83" s="84">
        <v>0</v>
      </c>
      <c r="EL83" s="84">
        <v>0</v>
      </c>
      <c r="EM83" s="84">
        <v>0</v>
      </c>
      <c r="EN83" s="84">
        <v>0</v>
      </c>
      <c r="EO83" s="84">
        <v>0</v>
      </c>
      <c r="EP83" s="16"/>
      <c r="EQ83" s="84">
        <v>2422.4852138487413</v>
      </c>
      <c r="ER83" s="84">
        <v>2420.3090299979272</v>
      </c>
      <c r="ES83" s="84">
        <v>2694.8471850859664</v>
      </c>
      <c r="ET83" s="84">
        <v>2882.9724725126198</v>
      </c>
      <c r="EU83" s="84">
        <v>3132.5362411130732</v>
      </c>
      <c r="EV83" s="84">
        <v>3000.1264355142516</v>
      </c>
      <c r="EW83" s="84">
        <v>3603.8445287774812</v>
      </c>
      <c r="EX83" s="84">
        <v>3725.1681784235129</v>
      </c>
      <c r="EY83" s="84">
        <v>3858.1331520741564</v>
      </c>
      <c r="EZ83" s="84">
        <v>3999.373680512896</v>
      </c>
      <c r="FA83" s="16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16"/>
      <c r="FM83" s="84">
        <v>0</v>
      </c>
      <c r="FN83" s="84">
        <v>0</v>
      </c>
      <c r="FO83" s="84">
        <v>0</v>
      </c>
      <c r="FP83" s="84">
        <v>0</v>
      </c>
      <c r="FQ83" s="84">
        <v>0</v>
      </c>
      <c r="FR83" s="84">
        <v>0</v>
      </c>
      <c r="FS83" s="84">
        <v>0</v>
      </c>
      <c r="FT83" s="84">
        <v>0</v>
      </c>
      <c r="FU83" s="84">
        <v>0</v>
      </c>
      <c r="FV83" s="84">
        <v>0</v>
      </c>
      <c r="FW83" s="16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16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16"/>
      <c r="GT83" s="84">
        <v>0</v>
      </c>
      <c r="GU83" s="84">
        <v>0</v>
      </c>
      <c r="GV83" s="84">
        <v>0</v>
      </c>
      <c r="GW83" s="84">
        <v>0</v>
      </c>
      <c r="GX83" s="84">
        <v>0</v>
      </c>
      <c r="GY83" s="84">
        <v>0</v>
      </c>
      <c r="GZ83" s="84">
        <v>0</v>
      </c>
      <c r="HA83" s="84">
        <v>0</v>
      </c>
      <c r="HB83" s="84">
        <v>0</v>
      </c>
      <c r="HC83" s="84">
        <v>0</v>
      </c>
      <c r="HD83" s="16"/>
      <c r="HE83" s="84">
        <v>0</v>
      </c>
      <c r="HF83" s="84">
        <v>0</v>
      </c>
      <c r="HG83" s="84">
        <v>0</v>
      </c>
      <c r="HH83" s="84">
        <v>0</v>
      </c>
      <c r="HI83" s="84">
        <v>0</v>
      </c>
      <c r="HJ83" s="84">
        <v>0</v>
      </c>
      <c r="HK83" s="84">
        <v>0</v>
      </c>
      <c r="HL83" s="84">
        <v>0</v>
      </c>
      <c r="HM83" s="84">
        <v>0</v>
      </c>
      <c r="HN83" s="84">
        <v>0</v>
      </c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L83" s="137"/>
      <c r="IM83" s="137"/>
      <c r="IN83" s="137"/>
      <c r="IO83" s="137"/>
      <c r="IP83" s="137"/>
      <c r="IQ83" s="137"/>
      <c r="IR83" s="137"/>
      <c r="IS83" s="137"/>
      <c r="IT83" s="137"/>
      <c r="IU83" s="137"/>
      <c r="IW83" s="137"/>
      <c r="IX83" s="137"/>
      <c r="IY83" s="137"/>
      <c r="IZ83" s="137"/>
      <c r="JA83" s="137"/>
      <c r="JB83" s="137"/>
      <c r="JC83" s="137"/>
      <c r="JD83" s="137"/>
      <c r="JE83" s="137"/>
      <c r="JF83" s="137"/>
      <c r="JH83" s="137"/>
      <c r="JI83" s="137"/>
      <c r="JJ83" s="137"/>
      <c r="JK83" s="137"/>
      <c r="JL83" s="137"/>
      <c r="JM83" s="137"/>
      <c r="JN83" s="137"/>
      <c r="JO83" s="137"/>
      <c r="JP83" s="137"/>
      <c r="JQ83" s="137"/>
      <c r="JS83" s="137"/>
      <c r="JT83" s="137"/>
      <c r="JU83" s="137"/>
      <c r="JV83" s="137"/>
      <c r="JW83" s="137"/>
      <c r="JX83" s="137"/>
      <c r="JY83" s="137"/>
      <c r="JZ83" s="137"/>
      <c r="KA83" s="137"/>
      <c r="KB83" s="137"/>
      <c r="KD83" s="137"/>
      <c r="KE83" s="137"/>
      <c r="KF83" s="137"/>
      <c r="KG83" s="137"/>
      <c r="KH83" s="137"/>
      <c r="KI83" s="137"/>
      <c r="KJ83" s="137"/>
      <c r="KK83" s="137"/>
      <c r="KL83" s="137"/>
      <c r="KM83" s="137"/>
      <c r="KO83" s="137"/>
      <c r="KP83" s="137"/>
      <c r="KQ83" s="137"/>
      <c r="KR83" s="137"/>
      <c r="KS83" s="137"/>
      <c r="KT83" s="137"/>
      <c r="KU83" s="137"/>
      <c r="KV83" s="137"/>
      <c r="KW83" s="137"/>
      <c r="KX83" s="137"/>
      <c r="KZ83" s="137"/>
      <c r="LA83" s="137"/>
      <c r="LB83" s="137"/>
      <c r="LC83" s="137"/>
      <c r="LD83" s="137"/>
      <c r="LE83" s="137"/>
      <c r="LF83" s="137"/>
      <c r="LG83" s="137"/>
      <c r="LH83" s="137"/>
      <c r="LI83" s="137"/>
      <c r="LK83" s="137"/>
      <c r="LL83" s="137"/>
      <c r="LM83" s="137"/>
      <c r="LN83" s="137"/>
      <c r="LO83" s="137"/>
      <c r="LP83" s="137"/>
      <c r="LQ83" s="137"/>
      <c r="LR83" s="137"/>
      <c r="LS83" s="137"/>
      <c r="LT83" s="137"/>
    </row>
    <row r="84" spans="1:332" x14ac:dyDescent="0.25">
      <c r="A84" s="16">
        <v>82</v>
      </c>
      <c r="B84" s="74" t="s">
        <v>22</v>
      </c>
      <c r="C84" s="16">
        <f t="shared" si="45"/>
        <v>82</v>
      </c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16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16"/>
      <c r="Z84" s="83">
        <v>0</v>
      </c>
      <c r="AA84" s="83">
        <v>0</v>
      </c>
      <c r="AB84" s="83">
        <v>0</v>
      </c>
      <c r="AC84" s="83">
        <v>0</v>
      </c>
      <c r="AD84" s="83">
        <v>0</v>
      </c>
      <c r="AE84" s="83">
        <v>0</v>
      </c>
      <c r="AF84" s="83">
        <v>0</v>
      </c>
      <c r="AG84" s="83">
        <v>0</v>
      </c>
      <c r="AH84" s="83">
        <v>190.69007088301942</v>
      </c>
      <c r="AI84" s="83">
        <v>0</v>
      </c>
      <c r="AJ84" s="16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16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16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16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16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16"/>
      <c r="CN84" s="83">
        <v>0</v>
      </c>
      <c r="CO84" s="83">
        <v>0</v>
      </c>
      <c r="CP84" s="83">
        <v>0</v>
      </c>
      <c r="CQ84" s="83">
        <v>0</v>
      </c>
      <c r="CR84" s="83">
        <v>0</v>
      </c>
      <c r="CS84" s="83">
        <v>0</v>
      </c>
      <c r="CT84" s="83">
        <v>0</v>
      </c>
      <c r="CU84" s="83">
        <v>0</v>
      </c>
      <c r="CV84" s="83">
        <v>0</v>
      </c>
      <c r="CW84" s="83">
        <v>0</v>
      </c>
      <c r="CX84" s="16"/>
      <c r="CY84" s="83">
        <v>0</v>
      </c>
      <c r="CZ84" s="83">
        <v>0</v>
      </c>
      <c r="DA84" s="83">
        <v>0</v>
      </c>
      <c r="DB84" s="83">
        <v>0</v>
      </c>
      <c r="DC84" s="83">
        <v>0</v>
      </c>
      <c r="DD84" s="83">
        <v>0</v>
      </c>
      <c r="DE84" s="83">
        <v>0</v>
      </c>
      <c r="DF84" s="83">
        <v>0</v>
      </c>
      <c r="DG84" s="83">
        <v>0</v>
      </c>
      <c r="DH84" s="83">
        <v>0</v>
      </c>
      <c r="DI84" s="16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16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16"/>
      <c r="EF84" s="83">
        <v>0</v>
      </c>
      <c r="EG84" s="83">
        <v>0</v>
      </c>
      <c r="EH84" s="83">
        <v>0</v>
      </c>
      <c r="EI84" s="83">
        <v>0</v>
      </c>
      <c r="EJ84" s="83">
        <v>0</v>
      </c>
      <c r="EK84" s="83">
        <v>0</v>
      </c>
      <c r="EL84" s="83">
        <v>0</v>
      </c>
      <c r="EM84" s="83">
        <v>0</v>
      </c>
      <c r="EN84" s="83">
        <v>0</v>
      </c>
      <c r="EO84" s="83">
        <v>0</v>
      </c>
      <c r="EP84" s="16"/>
      <c r="EQ84" s="83">
        <v>18.802599042082203</v>
      </c>
      <c r="ER84" s="83">
        <v>30.923164235646588</v>
      </c>
      <c r="ES84" s="83">
        <v>57.11356061753461</v>
      </c>
      <c r="ET84" s="83">
        <v>64.226850180838298</v>
      </c>
      <c r="EU84" s="83">
        <v>51.949417732954032</v>
      </c>
      <c r="EV84" s="83">
        <v>42.88098412277153</v>
      </c>
      <c r="EW84" s="83">
        <v>55.983341424143887</v>
      </c>
      <c r="EX84" s="83">
        <v>64.164098178936968</v>
      </c>
      <c r="EY84" s="83">
        <v>69.9947522127258</v>
      </c>
      <c r="EZ84" s="83">
        <v>89.823512095328994</v>
      </c>
      <c r="FA84" s="16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16"/>
      <c r="FM84" s="83">
        <v>0</v>
      </c>
      <c r="FN84" s="83">
        <v>0</v>
      </c>
      <c r="FO84" s="83">
        <v>0</v>
      </c>
      <c r="FP84" s="83">
        <v>0</v>
      </c>
      <c r="FQ84" s="83">
        <v>0</v>
      </c>
      <c r="FR84" s="83">
        <v>0</v>
      </c>
      <c r="FS84" s="83">
        <v>0</v>
      </c>
      <c r="FT84" s="83">
        <v>0</v>
      </c>
      <c r="FU84" s="83">
        <v>0</v>
      </c>
      <c r="FV84" s="83">
        <v>0</v>
      </c>
      <c r="FW84" s="16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16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16"/>
      <c r="GT84" s="83">
        <v>0</v>
      </c>
      <c r="GU84" s="83">
        <v>0</v>
      </c>
      <c r="GV84" s="83">
        <v>0</v>
      </c>
      <c r="GW84" s="83">
        <v>0</v>
      </c>
      <c r="GX84" s="83">
        <v>0</v>
      </c>
      <c r="GY84" s="83">
        <v>0</v>
      </c>
      <c r="GZ84" s="83">
        <v>0</v>
      </c>
      <c r="HA84" s="83">
        <v>0</v>
      </c>
      <c r="HB84" s="83">
        <v>0</v>
      </c>
      <c r="HC84" s="83">
        <v>0</v>
      </c>
      <c r="HD84" s="16"/>
      <c r="HE84" s="83">
        <v>0</v>
      </c>
      <c r="HF84" s="83">
        <v>0</v>
      </c>
      <c r="HG84" s="83">
        <v>0</v>
      </c>
      <c r="HH84" s="83">
        <v>0</v>
      </c>
      <c r="HI84" s="83">
        <v>0</v>
      </c>
      <c r="HJ84" s="83">
        <v>0</v>
      </c>
      <c r="HK84" s="83">
        <v>0</v>
      </c>
      <c r="HL84" s="83">
        <v>0</v>
      </c>
      <c r="HM84" s="83">
        <v>0</v>
      </c>
      <c r="HN84" s="83">
        <v>0</v>
      </c>
      <c r="HP84" s="147"/>
      <c r="HQ84" s="147"/>
      <c r="HR84" s="147"/>
      <c r="HS84" s="147"/>
      <c r="HT84" s="147"/>
      <c r="HU84" s="147"/>
      <c r="HV84" s="147"/>
      <c r="HW84" s="147"/>
      <c r="HX84" s="147"/>
      <c r="HY84" s="147"/>
      <c r="IA84" s="147"/>
      <c r="IB84" s="147"/>
      <c r="IC84" s="147"/>
      <c r="ID84" s="147"/>
      <c r="IE84" s="147"/>
      <c r="IF84" s="147"/>
      <c r="IG84" s="147"/>
      <c r="IH84" s="147"/>
      <c r="II84" s="147"/>
      <c r="IJ84" s="147"/>
      <c r="IL84" s="147"/>
      <c r="IM84" s="147"/>
      <c r="IN84" s="147"/>
      <c r="IO84" s="147"/>
      <c r="IP84" s="147"/>
      <c r="IQ84" s="147"/>
      <c r="IR84" s="147"/>
      <c r="IS84" s="147"/>
      <c r="IT84" s="147"/>
      <c r="IU84" s="147"/>
      <c r="IW84" s="147"/>
      <c r="IX84" s="147"/>
      <c r="IY84" s="147"/>
      <c r="IZ84" s="147"/>
      <c r="JA84" s="147"/>
      <c r="JB84" s="147"/>
      <c r="JC84" s="147"/>
      <c r="JD84" s="147"/>
      <c r="JE84" s="147"/>
      <c r="JF84" s="147"/>
      <c r="JH84" s="147"/>
      <c r="JI84" s="147"/>
      <c r="JJ84" s="147"/>
      <c r="JK84" s="147"/>
      <c r="JL84" s="147"/>
      <c r="JM84" s="147"/>
      <c r="JN84" s="147"/>
      <c r="JO84" s="147"/>
      <c r="JP84" s="147"/>
      <c r="JQ84" s="147"/>
      <c r="JS84" s="147"/>
      <c r="JT84" s="147"/>
      <c r="JU84" s="147"/>
      <c r="JV84" s="147"/>
      <c r="JW84" s="147"/>
      <c r="JX84" s="147"/>
      <c r="JY84" s="147"/>
      <c r="JZ84" s="147"/>
      <c r="KA84" s="147"/>
      <c r="KB84" s="147"/>
      <c r="KD84" s="147"/>
      <c r="KE84" s="147"/>
      <c r="KF84" s="147"/>
      <c r="KG84" s="147"/>
      <c r="KH84" s="147"/>
      <c r="KI84" s="147"/>
      <c r="KJ84" s="147"/>
      <c r="KK84" s="147"/>
      <c r="KL84" s="147"/>
      <c r="KM84" s="147"/>
      <c r="KO84" s="147"/>
      <c r="KP84" s="147"/>
      <c r="KQ84" s="147"/>
      <c r="KR84" s="147"/>
      <c r="KS84" s="147"/>
      <c r="KT84" s="147"/>
      <c r="KU84" s="147"/>
      <c r="KV84" s="147"/>
      <c r="KW84" s="147"/>
      <c r="KX84" s="147"/>
      <c r="KZ84" s="147"/>
      <c r="LA84" s="147"/>
      <c r="LB84" s="147"/>
      <c r="LC84" s="147"/>
      <c r="LD84" s="147"/>
      <c r="LE84" s="147"/>
      <c r="LF84" s="147"/>
      <c r="LG84" s="147"/>
      <c r="LH84" s="147"/>
      <c r="LI84" s="147"/>
      <c r="LK84" s="147"/>
      <c r="LL84" s="147"/>
      <c r="LM84" s="147"/>
      <c r="LN84" s="147"/>
      <c r="LO84" s="147"/>
      <c r="LP84" s="147"/>
      <c r="LQ84" s="147"/>
      <c r="LR84" s="147"/>
      <c r="LS84" s="147"/>
      <c r="LT84" s="147"/>
    </row>
    <row r="85" spans="1:332" x14ac:dyDescent="0.25">
      <c r="A85" s="16">
        <v>83</v>
      </c>
      <c r="B85" s="68" t="s">
        <v>23</v>
      </c>
      <c r="C85" s="16">
        <f t="shared" si="45"/>
        <v>83</v>
      </c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16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16"/>
      <c r="Z85" s="84">
        <v>33917.152874222797</v>
      </c>
      <c r="AA85" s="84">
        <v>59389.427077406304</v>
      </c>
      <c r="AB85" s="84">
        <v>89200.178482050716</v>
      </c>
      <c r="AC85" s="84">
        <v>27925.308267341316</v>
      </c>
      <c r="AD85" s="84">
        <v>24198.149836320546</v>
      </c>
      <c r="AE85" s="84">
        <v>36428.865194267142</v>
      </c>
      <c r="AF85" s="84">
        <v>29502.719038633164</v>
      </c>
      <c r="AG85" s="84">
        <v>28129.698429695418</v>
      </c>
      <c r="AH85" s="84">
        <v>999.65734478005152</v>
      </c>
      <c r="AI85" s="84">
        <v>0</v>
      </c>
      <c r="AJ85" s="16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16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16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16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16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16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16"/>
      <c r="CY85" s="84">
        <v>0</v>
      </c>
      <c r="CZ85" s="84">
        <v>0</v>
      </c>
      <c r="DA85" s="84">
        <v>0</v>
      </c>
      <c r="DB85" s="84">
        <v>0</v>
      </c>
      <c r="DC85" s="84">
        <v>0</v>
      </c>
      <c r="DD85" s="84">
        <v>0</v>
      </c>
      <c r="DE85" s="84">
        <v>0</v>
      </c>
      <c r="DF85" s="84">
        <v>0</v>
      </c>
      <c r="DG85" s="84">
        <v>0</v>
      </c>
      <c r="DH85" s="84">
        <v>0</v>
      </c>
      <c r="DI85" s="16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16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16"/>
      <c r="EF85" s="84">
        <v>10912.760787551908</v>
      </c>
      <c r="EG85" s="84">
        <v>11960.488772254959</v>
      </c>
      <c r="EH85" s="84">
        <v>12206.005249953141</v>
      </c>
      <c r="EI85" s="84">
        <v>12941.860871955078</v>
      </c>
      <c r="EJ85" s="84">
        <v>14634.070973655587</v>
      </c>
      <c r="EK85" s="84">
        <v>15591.93466376116</v>
      </c>
      <c r="EL85" s="84">
        <v>18318.703342652258</v>
      </c>
      <c r="EM85" s="84">
        <v>18333.030279224084</v>
      </c>
      <c r="EN85" s="84">
        <v>18822.906961428576</v>
      </c>
      <c r="EO85" s="84">
        <v>14155.582488631597</v>
      </c>
      <c r="EP85" s="16"/>
      <c r="EQ85" s="84">
        <v>827.77000005708396</v>
      </c>
      <c r="ER85" s="84">
        <v>496.5403157389228</v>
      </c>
      <c r="ES85" s="84">
        <v>527.38545822663582</v>
      </c>
      <c r="ET85" s="84">
        <v>903.52883311186451</v>
      </c>
      <c r="EU85" s="84">
        <v>912.12033216891723</v>
      </c>
      <c r="EV85" s="84">
        <v>1292.8072865835566</v>
      </c>
      <c r="EW85" s="84">
        <v>2288.211676848121</v>
      </c>
      <c r="EX85" s="84">
        <v>2567.7845111354691</v>
      </c>
      <c r="EY85" s="84">
        <v>3105.8897426147669</v>
      </c>
      <c r="EZ85" s="84">
        <v>2996.4914966175347</v>
      </c>
      <c r="FA85" s="16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16"/>
      <c r="FM85" s="84">
        <v>150.86419047619052</v>
      </c>
      <c r="FN85" s="84">
        <v>316.49324599999989</v>
      </c>
      <c r="FO85" s="84">
        <v>511.15092785714285</v>
      </c>
      <c r="FP85" s="84">
        <v>308.15288500000008</v>
      </c>
      <c r="FQ85" s="84">
        <v>292.15576190476179</v>
      </c>
      <c r="FR85" s="84">
        <v>213.98519047619038</v>
      </c>
      <c r="FS85" s="84">
        <v>397.75430952380952</v>
      </c>
      <c r="FT85" s="84">
        <v>308.7812180952381</v>
      </c>
      <c r="FU85" s="84">
        <v>263.23308404761906</v>
      </c>
      <c r="FV85" s="84">
        <v>1306.5150578571429</v>
      </c>
      <c r="FW85" s="16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16"/>
      <c r="GI85" s="84">
        <v>1296.2342002549094</v>
      </c>
      <c r="GJ85" s="84">
        <v>1421.0809527314136</v>
      </c>
      <c r="GK85" s="84">
        <v>1316.4714940372417</v>
      </c>
      <c r="GL85" s="84">
        <v>1481.2449998826146</v>
      </c>
      <c r="GM85" s="84">
        <v>1375.1067106773341</v>
      </c>
      <c r="GN85" s="84">
        <v>1296.5140051238309</v>
      </c>
      <c r="GO85" s="84">
        <v>1223.3021135428073</v>
      </c>
      <c r="GP85" s="84">
        <v>1003.5546237671676</v>
      </c>
      <c r="GQ85" s="84">
        <v>1064.4622823186255</v>
      </c>
      <c r="GR85" s="84">
        <v>1043.8635730941714</v>
      </c>
      <c r="GS85" s="16"/>
      <c r="GT85" s="84">
        <v>4761.5619077263946</v>
      </c>
      <c r="GU85" s="84">
        <v>4687.5216412845939</v>
      </c>
      <c r="GV85" s="84">
        <v>4509.4991743968694</v>
      </c>
      <c r="GW85" s="84">
        <v>4430.4723122698688</v>
      </c>
      <c r="GX85" s="84">
        <v>4731.6861379121647</v>
      </c>
      <c r="GY85" s="84">
        <v>5051.667332128307</v>
      </c>
      <c r="GZ85" s="84">
        <v>5307.1973431989882</v>
      </c>
      <c r="HA85" s="84">
        <v>5627.4163163746807</v>
      </c>
      <c r="HB85" s="84">
        <v>5950.8308604761833</v>
      </c>
      <c r="HC85" s="84">
        <v>360.01779403523688</v>
      </c>
      <c r="HD85" s="16"/>
      <c r="HE85" s="84">
        <v>63.428833333332477</v>
      </c>
      <c r="HF85" s="84">
        <v>37.93961904761909</v>
      </c>
      <c r="HG85" s="84">
        <v>38.427119047619271</v>
      </c>
      <c r="HH85" s="84">
        <v>69.03688095238067</v>
      </c>
      <c r="HI85" s="84">
        <v>340.13398357142796</v>
      </c>
      <c r="HJ85" s="84">
        <v>394.91111928571536</v>
      </c>
      <c r="HK85" s="84">
        <v>441.81859523809544</v>
      </c>
      <c r="HL85" s="84">
        <v>452.89618238095227</v>
      </c>
      <c r="HM85" s="84">
        <v>431.59759166666481</v>
      </c>
      <c r="HN85" s="84">
        <v>465.55298154562661</v>
      </c>
      <c r="HP85" s="137"/>
      <c r="HQ85" s="137"/>
      <c r="HR85" s="137"/>
      <c r="HS85" s="137"/>
      <c r="HT85" s="137"/>
      <c r="HU85" s="137"/>
      <c r="HV85" s="137"/>
      <c r="HW85" s="137"/>
      <c r="HX85" s="137"/>
      <c r="HY85" s="137"/>
      <c r="IA85" s="137"/>
      <c r="IB85" s="137"/>
      <c r="IC85" s="137"/>
      <c r="ID85" s="137"/>
      <c r="IE85" s="137"/>
      <c r="IF85" s="137"/>
      <c r="IG85" s="137"/>
      <c r="IH85" s="137"/>
      <c r="II85" s="137"/>
      <c r="IJ85" s="137"/>
      <c r="IL85" s="137"/>
      <c r="IM85" s="137"/>
      <c r="IN85" s="137"/>
      <c r="IO85" s="137"/>
      <c r="IP85" s="137"/>
      <c r="IQ85" s="137"/>
      <c r="IR85" s="137"/>
      <c r="IS85" s="137"/>
      <c r="IT85" s="137"/>
      <c r="IU85" s="137"/>
      <c r="IW85" s="137"/>
      <c r="IX85" s="137"/>
      <c r="IY85" s="137"/>
      <c r="IZ85" s="137"/>
      <c r="JA85" s="137"/>
      <c r="JB85" s="137"/>
      <c r="JC85" s="137"/>
      <c r="JD85" s="137"/>
      <c r="JE85" s="137"/>
      <c r="JF85" s="137"/>
      <c r="JH85" s="137"/>
      <c r="JI85" s="137"/>
      <c r="JJ85" s="137"/>
      <c r="JK85" s="137"/>
      <c r="JL85" s="137"/>
      <c r="JM85" s="137"/>
      <c r="JN85" s="137"/>
      <c r="JO85" s="137"/>
      <c r="JP85" s="137"/>
      <c r="JQ85" s="137"/>
      <c r="JS85" s="137"/>
      <c r="JT85" s="137"/>
      <c r="JU85" s="137"/>
      <c r="JV85" s="137"/>
      <c r="JW85" s="137"/>
      <c r="JX85" s="137"/>
      <c r="JY85" s="137"/>
      <c r="JZ85" s="137"/>
      <c r="KA85" s="137"/>
      <c r="KB85" s="137"/>
      <c r="KD85" s="137">
        <v>-1763.7745123312013</v>
      </c>
      <c r="KE85" s="137">
        <v>-1711.5639835338759</v>
      </c>
      <c r="KF85" s="137">
        <v>-1711.0126005320699</v>
      </c>
      <c r="KG85" s="137">
        <v>-1782.3945551272582</v>
      </c>
      <c r="KH85" s="137">
        <v>-1867.0123721853556</v>
      </c>
      <c r="KI85" s="137">
        <v>-1915.6610361570881</v>
      </c>
      <c r="KJ85" s="137">
        <v>-1908.9364454918352</v>
      </c>
      <c r="KK85" s="137">
        <v>-1937.9355460272482</v>
      </c>
      <c r="KL85" s="137">
        <v>-1981.7578830760331</v>
      </c>
      <c r="KM85" s="137">
        <v>-2011.614187094556</v>
      </c>
      <c r="KO85" s="137">
        <v>-251.36903251511421</v>
      </c>
      <c r="KP85" s="137">
        <v>-239.07277729925258</v>
      </c>
      <c r="KQ85" s="137">
        <v>-236.46286530685157</v>
      </c>
      <c r="KR85" s="137">
        <v>-237.57404814617689</v>
      </c>
      <c r="KS85" s="137">
        <v>-240.00205153827878</v>
      </c>
      <c r="KT85" s="137">
        <v>-256.1896299255896</v>
      </c>
      <c r="KU85" s="137">
        <v>-244.9718959321722</v>
      </c>
      <c r="KV85" s="137">
        <v>-262.75087083224435</v>
      </c>
      <c r="KW85" s="137">
        <v>-266.81816583186134</v>
      </c>
      <c r="KX85" s="137">
        <v>-257.20793292228512</v>
      </c>
      <c r="KZ85" s="137">
        <v>-110.29666529965138</v>
      </c>
      <c r="LA85" s="137">
        <v>-78.117298920465075</v>
      </c>
      <c r="LB85" s="137">
        <v>-43.028919493357002</v>
      </c>
      <c r="LC85" s="137">
        <v>-211.74991748369408</v>
      </c>
      <c r="LD85" s="137">
        <v>-388.81125134585295</v>
      </c>
      <c r="LE85" s="137">
        <v>-307.01061299412117</v>
      </c>
      <c r="LF85" s="137">
        <v>-450.31519371719372</v>
      </c>
      <c r="LG85" s="137">
        <v>-305.6406879602273</v>
      </c>
      <c r="LH85" s="137">
        <v>-257.37914144463014</v>
      </c>
      <c r="LI85" s="137">
        <v>-1217.7837324819379</v>
      </c>
      <c r="LK85" s="137">
        <v>-0.36450453055150117</v>
      </c>
      <c r="LL85" s="137">
        <v>0</v>
      </c>
      <c r="LM85" s="137">
        <v>0</v>
      </c>
      <c r="LN85" s="137">
        <v>-11.952184776250308</v>
      </c>
      <c r="LO85" s="137">
        <v>-2.466585632690915</v>
      </c>
      <c r="LP85" s="137">
        <v>0</v>
      </c>
      <c r="LQ85" s="137">
        <v>-15.217126244862635</v>
      </c>
      <c r="LR85" s="137">
        <v>-17.588690061047949</v>
      </c>
      <c r="LS85" s="137">
        <v>-5.462107492149479</v>
      </c>
      <c r="LT85" s="137">
        <v>-86.151072632766997</v>
      </c>
    </row>
    <row r="86" spans="1:332" x14ac:dyDescent="0.25">
      <c r="C86" s="16"/>
      <c r="N86" s="16"/>
      <c r="HP86" s="8"/>
      <c r="HQ86" s="8"/>
      <c r="HR86" s="8"/>
      <c r="HS86" s="8"/>
    </row>
    <row r="87" spans="1:332" x14ac:dyDescent="0.25">
      <c r="C87" s="16"/>
      <c r="N87" s="16"/>
    </row>
    <row r="88" spans="1:332" x14ac:dyDescent="0.25">
      <c r="C88" s="16"/>
      <c r="N88" s="16"/>
    </row>
    <row r="89" spans="1:332" x14ac:dyDescent="0.25">
      <c r="C89" s="16"/>
      <c r="N89" s="16"/>
    </row>
    <row r="90" spans="1:332" x14ac:dyDescent="0.25">
      <c r="C90" s="16"/>
      <c r="N90" s="16"/>
    </row>
    <row r="91" spans="1:332" x14ac:dyDescent="0.25">
      <c r="C91" s="16"/>
      <c r="N91" s="16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</sheetData>
  <mergeCells count="10">
    <mergeCell ref="KD2:KM2"/>
    <mergeCell ref="KO2:KX2"/>
    <mergeCell ref="KZ2:LI2"/>
    <mergeCell ref="LK2:LT2"/>
    <mergeCell ref="HP2:HY2"/>
    <mergeCell ref="IA2:IJ2"/>
    <mergeCell ref="IL2:IU2"/>
    <mergeCell ref="IW2:JF2"/>
    <mergeCell ref="JH2:JQ2"/>
    <mergeCell ref="JS2:KB2"/>
  </mergeCells>
  <pageMargins left="0.7" right="0.7" top="1.1000000000000001" bottom="0.75" header="0.3" footer="0.3"/>
  <pageSetup paperSize="5" scale="55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theme="7" tint="-0.249977111117893"/>
  </sheetPr>
  <dimension ref="B2:S163"/>
  <sheetViews>
    <sheetView workbookViewId="0"/>
  </sheetViews>
  <sheetFormatPr baseColWidth="10" defaultColWidth="9.140625" defaultRowHeight="12.75" x14ac:dyDescent="0.2"/>
  <cols>
    <col min="1" max="1" width="2.7109375" style="1" customWidth="1"/>
    <col min="2" max="2" width="7.140625" style="1" customWidth="1"/>
    <col min="3" max="3" width="29.5703125" style="1" bestFit="1" customWidth="1"/>
    <col min="4" max="9" width="7.85546875" style="1" customWidth="1"/>
    <col min="10" max="12" width="7.85546875" style="10" customWidth="1"/>
    <col min="13" max="13" width="11.42578125" style="10" customWidth="1"/>
    <col min="14" max="14" width="11.42578125" style="11" customWidth="1"/>
    <col min="15" max="15" width="9.140625" style="1"/>
    <col min="16" max="22" width="10.5703125" style="1" customWidth="1"/>
    <col min="23" max="16384" width="9.140625" style="1"/>
  </cols>
  <sheetData>
    <row r="2" spans="2:14" ht="15" x14ac:dyDescent="0.25">
      <c r="B2" s="2" t="s">
        <v>77</v>
      </c>
    </row>
    <row r="4" spans="2:14" x14ac:dyDescent="0.2">
      <c r="B4" s="7" t="s">
        <v>87</v>
      </c>
      <c r="D4" s="3"/>
      <c r="E4" s="3"/>
      <c r="F4" s="4"/>
    </row>
    <row r="5" spans="2:14" x14ac:dyDescent="0.2">
      <c r="D5" s="5"/>
      <c r="E5" s="5"/>
      <c r="F5" s="6"/>
    </row>
    <row r="6" spans="2:14" x14ac:dyDescent="0.2">
      <c r="B6" s="699" t="s">
        <v>78</v>
      </c>
      <c r="C6" s="700"/>
      <c r="D6" s="700"/>
      <c r="E6" s="700"/>
      <c r="F6" s="700"/>
      <c r="G6" s="700"/>
      <c r="H6" s="700"/>
      <c r="I6" s="700"/>
      <c r="J6" s="700"/>
      <c r="K6" s="700"/>
      <c r="L6" s="701"/>
      <c r="M6" s="152"/>
      <c r="N6" s="152"/>
    </row>
    <row r="7" spans="2:14" ht="12.75" customHeight="1" x14ac:dyDescent="0.2">
      <c r="B7" s="153" t="s">
        <v>79</v>
      </c>
      <c r="C7" s="153" t="s">
        <v>54</v>
      </c>
      <c r="D7" s="696" t="s">
        <v>81</v>
      </c>
      <c r="E7" s="697"/>
      <c r="F7" s="697"/>
      <c r="G7" s="697"/>
      <c r="H7" s="697"/>
      <c r="I7" s="697"/>
      <c r="J7" s="698"/>
      <c r="K7" s="154" t="s">
        <v>262</v>
      </c>
      <c r="L7" s="155"/>
      <c r="M7" s="98"/>
      <c r="N7" s="98"/>
    </row>
    <row r="8" spans="2:14" ht="24" x14ac:dyDescent="0.2">
      <c r="B8" s="153"/>
      <c r="C8" s="153"/>
      <c r="D8" s="151" t="s">
        <v>80</v>
      </c>
      <c r="E8" s="151" t="s">
        <v>80</v>
      </c>
      <c r="F8" s="151" t="s">
        <v>55</v>
      </c>
      <c r="G8" s="151" t="s">
        <v>56</v>
      </c>
      <c r="H8" s="151" t="s">
        <v>58</v>
      </c>
      <c r="I8" s="151" t="s">
        <v>82</v>
      </c>
      <c r="J8" s="151" t="s">
        <v>111</v>
      </c>
      <c r="K8" s="151" t="s">
        <v>261</v>
      </c>
      <c r="L8" s="151" t="s">
        <v>260</v>
      </c>
      <c r="M8" s="98"/>
      <c r="N8" s="98"/>
    </row>
    <row r="9" spans="2:14" x14ac:dyDescent="0.2">
      <c r="B9" s="100" t="s">
        <v>26</v>
      </c>
      <c r="C9" s="101" t="s">
        <v>64</v>
      </c>
      <c r="D9" s="102" t="s">
        <v>62</v>
      </c>
      <c r="E9" s="102">
        <v>1</v>
      </c>
      <c r="F9" s="103">
        <f>G9/4.1868</f>
        <v>3.5212923829401559</v>
      </c>
      <c r="G9" s="103">
        <f>G98</f>
        <v>14.742946948893843</v>
      </c>
      <c r="H9" s="103">
        <f t="shared" ref="H9:H19" si="0">F9*4.1868/3.6</f>
        <v>4.0952630413594004</v>
      </c>
      <c r="I9" s="103">
        <f t="shared" ref="I9:I19" si="1">F9*0.1</f>
        <v>0.3521292382940156</v>
      </c>
      <c r="J9" s="103">
        <f t="shared" ref="J9:J19" si="2">H9*$I$47/$I$46</f>
        <v>13.973615570068167</v>
      </c>
      <c r="K9" s="122">
        <f>G9*L9</f>
        <v>1.6649168293688128</v>
      </c>
      <c r="L9" s="122">
        <f>L98/1000000</f>
        <v>0.11292971718206792</v>
      </c>
      <c r="M9" s="103" t="s">
        <v>234</v>
      </c>
      <c r="N9" s="103" t="s">
        <v>233</v>
      </c>
    </row>
    <row r="10" spans="2:14" x14ac:dyDescent="0.2">
      <c r="B10" s="104" t="s">
        <v>27</v>
      </c>
      <c r="C10" s="105" t="s">
        <v>61</v>
      </c>
      <c r="D10" s="106" t="s">
        <v>62</v>
      </c>
      <c r="E10" s="106">
        <v>1</v>
      </c>
      <c r="F10" s="107">
        <f t="shared" ref="F10:F19" si="3">G10/4.1868</f>
        <v>6.8692647535293689</v>
      </c>
      <c r="G10" s="107">
        <f>G87</f>
        <v>28.760237670076762</v>
      </c>
      <c r="H10" s="107">
        <f t="shared" si="0"/>
        <v>7.988954908354656</v>
      </c>
      <c r="I10" s="107">
        <f t="shared" si="1"/>
        <v>0.68692647535293694</v>
      </c>
      <c r="J10" s="107">
        <f t="shared" si="2"/>
        <v>27.25944184012674</v>
      </c>
      <c r="K10" s="123">
        <f>G10*L10</f>
        <v>2.5348128434012014</v>
      </c>
      <c r="L10" s="123">
        <f>L87/1000000</f>
        <v>8.8136018640712285E-2</v>
      </c>
      <c r="M10" s="107" t="s">
        <v>234</v>
      </c>
      <c r="N10" s="107" t="s">
        <v>236</v>
      </c>
    </row>
    <row r="11" spans="2:14" x14ac:dyDescent="0.2">
      <c r="B11" s="100" t="s">
        <v>28</v>
      </c>
      <c r="C11" s="101" t="s">
        <v>59</v>
      </c>
      <c r="D11" s="102" t="s">
        <v>469</v>
      </c>
      <c r="E11" s="102">
        <v>1</v>
      </c>
      <c r="F11" s="103">
        <f t="shared" si="3"/>
        <v>0.24112862907295876</v>
      </c>
      <c r="G11" s="103">
        <f>G61</f>
        <v>1.0095573442026637</v>
      </c>
      <c r="H11" s="103">
        <f t="shared" si="0"/>
        <v>0.28043259561185102</v>
      </c>
      <c r="I11" s="103">
        <f t="shared" si="1"/>
        <v>2.4112862907295876E-2</v>
      </c>
      <c r="J11" s="103">
        <f t="shared" si="2"/>
        <v>0.95687560110805836</v>
      </c>
      <c r="K11" s="122">
        <f t="shared" ref="K11:K19" si="4">G11*L11</f>
        <v>5.6069921395342302E-2</v>
      </c>
      <c r="L11" s="122">
        <f>L61/1000000</f>
        <v>5.5539114956987067E-2</v>
      </c>
      <c r="M11" s="103" t="s">
        <v>234</v>
      </c>
      <c r="N11" s="103" t="s">
        <v>236</v>
      </c>
    </row>
    <row r="12" spans="2:14" x14ac:dyDescent="0.2">
      <c r="B12" s="104" t="s">
        <v>29</v>
      </c>
      <c r="C12" s="105" t="s">
        <v>57</v>
      </c>
      <c r="D12" s="106" t="s">
        <v>58</v>
      </c>
      <c r="E12" s="106">
        <v>1</v>
      </c>
      <c r="F12" s="107">
        <f t="shared" si="3"/>
        <v>0.85984522785898543</v>
      </c>
      <c r="G12" s="107">
        <v>3.6</v>
      </c>
      <c r="H12" s="107">
        <f t="shared" si="0"/>
        <v>1</v>
      </c>
      <c r="I12" s="107">
        <f t="shared" si="1"/>
        <v>8.5984522785898548E-2</v>
      </c>
      <c r="J12" s="107">
        <f t="shared" si="2"/>
        <v>3.4121411564883757</v>
      </c>
      <c r="K12" s="123">
        <f t="shared" si="4"/>
        <v>0</v>
      </c>
      <c r="L12" s="123"/>
      <c r="M12" s="107" t="s">
        <v>234</v>
      </c>
      <c r="N12" s="107" t="s">
        <v>233</v>
      </c>
    </row>
    <row r="13" spans="2:14" x14ac:dyDescent="0.2">
      <c r="B13" s="100" t="s">
        <v>30</v>
      </c>
      <c r="C13" s="101" t="s">
        <v>63</v>
      </c>
      <c r="D13" s="102" t="s">
        <v>62</v>
      </c>
      <c r="E13" s="102">
        <v>1</v>
      </c>
      <c r="F13" s="103">
        <f t="shared" si="3"/>
        <v>4.0588160682184977</v>
      </c>
      <c r="G13" s="103">
        <f>G105</f>
        <v>16.993451114417205</v>
      </c>
      <c r="H13" s="103">
        <f t="shared" si="0"/>
        <v>4.720403087338112</v>
      </c>
      <c r="I13" s="103">
        <f t="shared" si="1"/>
        <v>0.40588160682184982</v>
      </c>
      <c r="J13" s="103">
        <f t="shared" si="2"/>
        <v>16.106681649521164</v>
      </c>
      <c r="K13" s="122">
        <f t="shared" si="4"/>
        <v>1.5213374066407455</v>
      </c>
      <c r="L13" s="122">
        <f>L105/1000000</f>
        <v>8.9524923242345178E-2</v>
      </c>
      <c r="M13" s="103" t="s">
        <v>234</v>
      </c>
      <c r="N13" s="103" t="s">
        <v>233</v>
      </c>
    </row>
    <row r="14" spans="2:14" x14ac:dyDescent="0.2">
      <c r="B14" s="104" t="s">
        <v>31</v>
      </c>
      <c r="C14" s="105" t="s">
        <v>60</v>
      </c>
      <c r="D14" s="106" t="s">
        <v>52</v>
      </c>
      <c r="E14" s="106">
        <v>1</v>
      </c>
      <c r="F14" s="107">
        <f t="shared" si="3"/>
        <v>1.4538965719904302</v>
      </c>
      <c r="G14" s="107">
        <f>I72</f>
        <v>6.0871741676095334</v>
      </c>
      <c r="H14" s="107">
        <f t="shared" si="0"/>
        <v>1.6908817132248701</v>
      </c>
      <c r="I14" s="107">
        <f t="shared" si="1"/>
        <v>0.14538965719904304</v>
      </c>
      <c r="J14" s="107">
        <f t="shared" si="2"/>
        <v>5.7695270844481543</v>
      </c>
      <c r="K14" s="123">
        <f t="shared" si="4"/>
        <v>0.47383645830908488</v>
      </c>
      <c r="L14" s="123">
        <f>L72/1000000</f>
        <v>7.7841777688967134E-2</v>
      </c>
      <c r="M14" s="107" t="s">
        <v>234</v>
      </c>
      <c r="N14" s="107" t="s">
        <v>236</v>
      </c>
    </row>
    <row r="15" spans="2:14" x14ac:dyDescent="0.2">
      <c r="B15" s="100" t="s">
        <v>32</v>
      </c>
      <c r="C15" s="101" t="s">
        <v>668</v>
      </c>
      <c r="D15" s="102" t="s">
        <v>56</v>
      </c>
      <c r="E15" s="102">
        <v>1</v>
      </c>
      <c r="F15" s="103">
        <f t="shared" si="3"/>
        <v>0.23884589662749595</v>
      </c>
      <c r="G15" s="103">
        <v>1</v>
      </c>
      <c r="H15" s="103">
        <f t="shared" si="0"/>
        <v>0.27777777777777779</v>
      </c>
      <c r="I15" s="103">
        <f t="shared" si="1"/>
        <v>2.3884589662749596E-2</v>
      </c>
      <c r="J15" s="103">
        <f t="shared" si="2"/>
        <v>0.94781698791343771</v>
      </c>
      <c r="K15" s="122">
        <f t="shared" si="4"/>
        <v>0</v>
      </c>
      <c r="L15" s="122"/>
      <c r="M15" s="103" t="s">
        <v>234</v>
      </c>
      <c r="N15" s="103" t="s">
        <v>233</v>
      </c>
    </row>
    <row r="16" spans="2:14" x14ac:dyDescent="0.2">
      <c r="B16" s="104"/>
      <c r="C16" s="108" t="s">
        <v>254</v>
      </c>
      <c r="D16" s="106" t="s">
        <v>62</v>
      </c>
      <c r="E16" s="106">
        <v>1</v>
      </c>
      <c r="F16" s="107">
        <f t="shared" si="3"/>
        <v>5.0673787049521417</v>
      </c>
      <c r="G16" s="107">
        <f>AVERAGE(G103:G104)</f>
        <v>21.216101161893626</v>
      </c>
      <c r="H16" s="107">
        <f t="shared" ref="H16:H18" si="5">F16*4.1868/3.6</f>
        <v>5.8933614338593401</v>
      </c>
      <c r="I16" s="107">
        <f t="shared" ref="I16:I18" si="6">F16*0.1</f>
        <v>0.50673787049521424</v>
      </c>
      <c r="J16" s="107">
        <f t="shared" si="2"/>
        <v>20.108981098532801</v>
      </c>
      <c r="K16" s="123">
        <f t="shared" si="4"/>
        <v>2.069501849101949</v>
      </c>
      <c r="L16" s="123">
        <f>AVERAGE(L103:L104)/1000000</f>
        <v>9.7543928232157684E-2</v>
      </c>
      <c r="M16" s="107" t="s">
        <v>234</v>
      </c>
      <c r="N16" s="107" t="s">
        <v>233</v>
      </c>
    </row>
    <row r="17" spans="2:14" x14ac:dyDescent="0.2">
      <c r="B17" s="100"/>
      <c r="C17" s="109" t="s">
        <v>255</v>
      </c>
      <c r="D17" s="102" t="s">
        <v>62</v>
      </c>
      <c r="E17" s="102">
        <v>1</v>
      </c>
      <c r="F17" s="103">
        <f t="shared" si="3"/>
        <v>3.5714481871268098</v>
      </c>
      <c r="G17" s="103">
        <f>G102</f>
        <v>14.952939269862526</v>
      </c>
      <c r="H17" s="103">
        <f t="shared" si="5"/>
        <v>4.153594241628479</v>
      </c>
      <c r="I17" s="103">
        <f t="shared" si="6"/>
        <v>0.357144818712681</v>
      </c>
      <c r="J17" s="103">
        <f t="shared" si="2"/>
        <v>14.172649859213658</v>
      </c>
      <c r="K17" s="122">
        <f t="shared" si="4"/>
        <v>1.5532506057099089</v>
      </c>
      <c r="L17" s="122">
        <f>L102/1000000</f>
        <v>0.10387593888249565</v>
      </c>
      <c r="M17" s="103" t="s">
        <v>234</v>
      </c>
      <c r="N17" s="103" t="s">
        <v>233</v>
      </c>
    </row>
    <row r="18" spans="2:14" x14ac:dyDescent="0.2">
      <c r="B18" s="104"/>
      <c r="C18" s="108" t="s">
        <v>256</v>
      </c>
      <c r="D18" s="106" t="s">
        <v>62</v>
      </c>
      <c r="E18" s="106">
        <v>1</v>
      </c>
      <c r="F18" s="107">
        <f t="shared" si="3"/>
        <v>4.1879640990061651</v>
      </c>
      <c r="G18" s="107">
        <f>AVERAGE(G100:G101)</f>
        <v>17.53416808971901</v>
      </c>
      <c r="H18" s="107">
        <f t="shared" si="5"/>
        <v>4.870602247144169</v>
      </c>
      <c r="I18" s="107">
        <f t="shared" si="6"/>
        <v>0.41879640990061651</v>
      </c>
      <c r="J18" s="107">
        <f t="shared" si="2"/>
        <v>16.619182384365388</v>
      </c>
      <c r="K18" s="123">
        <f t="shared" si="4"/>
        <v>1.8611544184225481</v>
      </c>
      <c r="L18" s="123">
        <f>AVERAGE(L100:L101)/1000000</f>
        <v>0.10614443804230542</v>
      </c>
      <c r="M18" s="107" t="s">
        <v>234</v>
      </c>
      <c r="N18" s="107" t="s">
        <v>233</v>
      </c>
    </row>
    <row r="19" spans="2:14" x14ac:dyDescent="0.2">
      <c r="B19" s="100" t="s">
        <v>118</v>
      </c>
      <c r="C19" s="101" t="s">
        <v>257</v>
      </c>
      <c r="D19" s="102" t="s">
        <v>58</v>
      </c>
      <c r="E19" s="102">
        <v>1</v>
      </c>
      <c r="F19" s="103">
        <f t="shared" si="3"/>
        <v>0.85984522785898543</v>
      </c>
      <c r="G19" s="103">
        <v>3.6</v>
      </c>
      <c r="H19" s="103">
        <f t="shared" si="0"/>
        <v>1</v>
      </c>
      <c r="I19" s="103">
        <f t="shared" si="1"/>
        <v>8.5984522785898548E-2</v>
      </c>
      <c r="J19" s="103">
        <f t="shared" si="2"/>
        <v>3.4121411564883757</v>
      </c>
      <c r="K19" s="122">
        <f t="shared" si="4"/>
        <v>0</v>
      </c>
      <c r="L19" s="122"/>
      <c r="M19" s="103" t="s">
        <v>234</v>
      </c>
      <c r="N19" s="103" t="s">
        <v>233</v>
      </c>
    </row>
    <row r="20" spans="2:14" x14ac:dyDescent="0.2">
      <c r="B20" s="699" t="s">
        <v>267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1"/>
      <c r="M20" s="152"/>
      <c r="N20" s="152"/>
    </row>
    <row r="21" spans="2:14" x14ac:dyDescent="0.2">
      <c r="B21" s="100" t="s">
        <v>33</v>
      </c>
      <c r="C21" s="101" t="s">
        <v>67</v>
      </c>
      <c r="D21" s="102" t="s">
        <v>52</v>
      </c>
      <c r="E21" s="102">
        <v>1</v>
      </c>
      <c r="F21" s="103">
        <f>G21/4.1868</f>
        <v>0.70067676742384433</v>
      </c>
      <c r="G21" s="103">
        <f>I77</f>
        <v>2.9335934898501512</v>
      </c>
      <c r="H21" s="103">
        <f t="shared" ref="H21:H33" si="7">F21*4.1868/3.6</f>
        <v>0.81488708051393088</v>
      </c>
      <c r="I21" s="103">
        <f t="shared" ref="I21:I33" si="8">F21*0.1</f>
        <v>7.0067676742384441E-2</v>
      </c>
      <c r="J21" s="103">
        <f t="shared" ref="J21:J33" si="9">H21*$I$47/$I$46</f>
        <v>2.7805097453122407</v>
      </c>
      <c r="K21" s="122">
        <f>G21*L21</f>
        <v>0.24864585766378575</v>
      </c>
      <c r="L21" s="122">
        <f>L77/1000000</f>
        <v>8.4758116120746727E-2</v>
      </c>
      <c r="M21" s="103" t="s">
        <v>235</v>
      </c>
      <c r="N21" s="103" t="s">
        <v>233</v>
      </c>
    </row>
    <row r="22" spans="2:14" x14ac:dyDescent="0.2">
      <c r="B22" s="104" t="s">
        <v>34</v>
      </c>
      <c r="C22" s="105" t="s">
        <v>68</v>
      </c>
      <c r="D22" s="106" t="s">
        <v>52</v>
      </c>
      <c r="E22" s="106">
        <v>1</v>
      </c>
      <c r="F22" s="107">
        <f t="shared" ref="F22:F33" si="10">G22/4.1868</f>
        <v>1.2596999109918081</v>
      </c>
      <c r="G22" s="107">
        <f>I76</f>
        <v>5.274111587340502</v>
      </c>
      <c r="H22" s="107">
        <f t="shared" si="7"/>
        <v>1.4650309964834727</v>
      </c>
      <c r="I22" s="107">
        <f t="shared" si="8"/>
        <v>0.12596999109918081</v>
      </c>
      <c r="J22" s="107">
        <f t="shared" si="9"/>
        <v>4.9988925586324342</v>
      </c>
      <c r="K22" s="123">
        <f>G22*L22</f>
        <v>0.28905552826879788</v>
      </c>
      <c r="L22" s="123">
        <f>L76/1000000</f>
        <v>5.4806487022879928E-2</v>
      </c>
      <c r="M22" s="107" t="s">
        <v>235</v>
      </c>
      <c r="N22" s="107" t="s">
        <v>233</v>
      </c>
    </row>
    <row r="23" spans="2:14" x14ac:dyDescent="0.2">
      <c r="B23" s="100" t="s">
        <v>35</v>
      </c>
      <c r="C23" s="101" t="s">
        <v>74</v>
      </c>
      <c r="D23" s="102" t="s">
        <v>62</v>
      </c>
      <c r="E23" s="102">
        <v>1</v>
      </c>
      <c r="F23" s="103">
        <f t="shared" si="10"/>
        <v>6.4989968472341646</v>
      </c>
      <c r="G23" s="103">
        <v>27.21</v>
      </c>
      <c r="H23" s="103">
        <f t="shared" si="7"/>
        <v>7.5583333333333336</v>
      </c>
      <c r="I23" s="103">
        <f t="shared" si="8"/>
        <v>0.64989968472341653</v>
      </c>
      <c r="J23" s="103">
        <f t="shared" si="9"/>
        <v>25.790100241124641</v>
      </c>
      <c r="K23" s="122">
        <f t="shared" ref="K23:K33" si="11">G23*L23</f>
        <v>2.4359731614242124</v>
      </c>
      <c r="L23" s="122">
        <f>L105/1000000</f>
        <v>8.9524923242345178E-2</v>
      </c>
      <c r="M23" s="127" t="s">
        <v>235</v>
      </c>
      <c r="N23" s="127" t="s">
        <v>233</v>
      </c>
    </row>
    <row r="24" spans="2:14" x14ac:dyDescent="0.2">
      <c r="B24" s="104" t="s">
        <v>36</v>
      </c>
      <c r="C24" s="105" t="s">
        <v>73</v>
      </c>
      <c r="D24" s="106" t="s">
        <v>62</v>
      </c>
      <c r="E24" s="106">
        <v>1</v>
      </c>
      <c r="F24" s="107">
        <f t="shared" si="10"/>
        <v>4.8008025222126687</v>
      </c>
      <c r="G24" s="107">
        <v>20.100000000000001</v>
      </c>
      <c r="H24" s="107">
        <f t="shared" si="7"/>
        <v>5.5833333333333339</v>
      </c>
      <c r="I24" s="107">
        <f t="shared" si="8"/>
        <v>0.48008025222126688</v>
      </c>
      <c r="J24" s="107">
        <f t="shared" si="9"/>
        <v>19.051121457060102</v>
      </c>
      <c r="K24" s="123">
        <f t="shared" si="11"/>
        <v>1.771533974678317</v>
      </c>
      <c r="L24" s="123">
        <f>L87/1000000</f>
        <v>8.8136018640712285E-2</v>
      </c>
      <c r="M24" s="126" t="s">
        <v>235</v>
      </c>
      <c r="N24" s="126" t="s">
        <v>236</v>
      </c>
    </row>
    <row r="25" spans="2:14" x14ac:dyDescent="0.2">
      <c r="B25" s="100" t="s">
        <v>37</v>
      </c>
      <c r="C25" s="101" t="s">
        <v>70</v>
      </c>
      <c r="D25" s="102" t="s">
        <v>52</v>
      </c>
      <c r="E25" s="102">
        <v>1</v>
      </c>
      <c r="F25" s="103">
        <f t="shared" si="10"/>
        <v>1.3544592146893291</v>
      </c>
      <c r="G25" s="103">
        <f>I84</f>
        <v>5.6708498400612823</v>
      </c>
      <c r="H25" s="103">
        <f t="shared" si="7"/>
        <v>1.5752360666836895</v>
      </c>
      <c r="I25" s="103">
        <f t="shared" si="8"/>
        <v>0.13544592146893292</v>
      </c>
      <c r="J25" s="103">
        <f t="shared" si="9"/>
        <v>5.3749278143162851</v>
      </c>
      <c r="K25" s="122">
        <f t="shared" si="11"/>
        <v>0.42625722966545743</v>
      </c>
      <c r="L25" s="122">
        <f>L84/1000000</f>
        <v>7.5166375708662928E-2</v>
      </c>
      <c r="M25" s="103" t="s">
        <v>235</v>
      </c>
      <c r="N25" s="103" t="s">
        <v>236</v>
      </c>
    </row>
    <row r="26" spans="2:14" x14ac:dyDescent="0.2">
      <c r="B26" s="104" t="s">
        <v>124</v>
      </c>
      <c r="C26" s="105" t="s">
        <v>669</v>
      </c>
      <c r="D26" s="106" t="s">
        <v>58</v>
      </c>
      <c r="E26" s="106">
        <v>1</v>
      </c>
      <c r="F26" s="107">
        <f t="shared" si="10"/>
        <v>0.85984522785898543</v>
      </c>
      <c r="G26" s="107">
        <v>3.6</v>
      </c>
      <c r="H26" s="107">
        <f t="shared" si="7"/>
        <v>1</v>
      </c>
      <c r="I26" s="107">
        <f t="shared" si="8"/>
        <v>8.5984522785898548E-2</v>
      </c>
      <c r="J26" s="107">
        <f t="shared" si="9"/>
        <v>3.4121411564883757</v>
      </c>
      <c r="K26" s="123">
        <f t="shared" si="11"/>
        <v>0</v>
      </c>
      <c r="L26" s="123"/>
      <c r="M26" s="107" t="s">
        <v>235</v>
      </c>
      <c r="N26" s="107"/>
    </row>
    <row r="27" spans="2:14" x14ac:dyDescent="0.2">
      <c r="B27" s="100" t="s">
        <v>38</v>
      </c>
      <c r="C27" s="101" t="s">
        <v>83</v>
      </c>
      <c r="D27" s="102" t="s">
        <v>58</v>
      </c>
      <c r="E27" s="102">
        <v>1</v>
      </c>
      <c r="F27" s="103">
        <f t="shared" si="10"/>
        <v>0.85984522785898543</v>
      </c>
      <c r="G27" s="103">
        <v>3.6</v>
      </c>
      <c r="H27" s="103">
        <f t="shared" si="7"/>
        <v>1</v>
      </c>
      <c r="I27" s="103">
        <f t="shared" si="8"/>
        <v>8.5984522785898548E-2</v>
      </c>
      <c r="J27" s="103">
        <f t="shared" si="9"/>
        <v>3.4121411564883757</v>
      </c>
      <c r="K27" s="122">
        <f t="shared" si="11"/>
        <v>0</v>
      </c>
      <c r="L27" s="122"/>
      <c r="M27" s="103" t="s">
        <v>235</v>
      </c>
      <c r="N27" s="103"/>
    </row>
    <row r="28" spans="2:14" x14ac:dyDescent="0.2">
      <c r="B28" s="104" t="s">
        <v>39</v>
      </c>
      <c r="C28" s="105" t="s">
        <v>71</v>
      </c>
      <c r="D28" s="106" t="s">
        <v>52</v>
      </c>
      <c r="E28" s="106">
        <v>1</v>
      </c>
      <c r="F28" s="107">
        <f t="shared" si="10"/>
        <v>1.3042945965731128</v>
      </c>
      <c r="G28" s="107">
        <f>I78</f>
        <v>5.4608206169323079</v>
      </c>
      <c r="H28" s="107">
        <f t="shared" si="7"/>
        <v>1.51689461581453</v>
      </c>
      <c r="I28" s="107">
        <f t="shared" si="8"/>
        <v>0.13042945965731129</v>
      </c>
      <c r="J28" s="107">
        <f t="shared" si="9"/>
        <v>5.1758585486763815</v>
      </c>
      <c r="K28" s="123">
        <f t="shared" si="11"/>
        <v>0.42747960913735483</v>
      </c>
      <c r="L28" s="123">
        <f>L78/1000000</f>
        <v>7.8281203343664757E-2</v>
      </c>
      <c r="M28" s="107" t="s">
        <v>235</v>
      </c>
      <c r="N28" s="107" t="s">
        <v>236</v>
      </c>
    </row>
    <row r="29" spans="2:14" x14ac:dyDescent="0.2">
      <c r="B29" s="100" t="s">
        <v>40</v>
      </c>
      <c r="C29" s="101" t="s">
        <v>75</v>
      </c>
      <c r="D29" s="102" t="s">
        <v>76</v>
      </c>
      <c r="E29" s="102">
        <v>1</v>
      </c>
      <c r="F29" s="103">
        <f t="shared" si="10"/>
        <v>1</v>
      </c>
      <c r="G29" s="103">
        <v>4.1867999999999999</v>
      </c>
      <c r="H29" s="103">
        <f t="shared" si="7"/>
        <v>1.163</v>
      </c>
      <c r="I29" s="103">
        <f t="shared" si="8"/>
        <v>0.1</v>
      </c>
      <c r="J29" s="103">
        <f t="shared" si="9"/>
        <v>3.9683201649959812</v>
      </c>
      <c r="K29" s="122">
        <f t="shared" si="11"/>
        <v>0.17075462526339016</v>
      </c>
      <c r="L29" s="122">
        <f>L53/1000000</f>
        <v>4.0784041574326496E-2</v>
      </c>
      <c r="M29" s="127" t="s">
        <v>235</v>
      </c>
      <c r="N29" s="127" t="s">
        <v>236</v>
      </c>
    </row>
    <row r="30" spans="2:14" x14ac:dyDescent="0.2">
      <c r="B30" s="104" t="s">
        <v>41</v>
      </c>
      <c r="C30" s="105" t="s">
        <v>66</v>
      </c>
      <c r="D30" s="106" t="s">
        <v>52</v>
      </c>
      <c r="E30" s="106">
        <v>1</v>
      </c>
      <c r="F30" s="107">
        <f t="shared" si="10"/>
        <v>0.96882250080219201</v>
      </c>
      <c r="G30" s="107">
        <f>I85</f>
        <v>4.0562660463586173</v>
      </c>
      <c r="H30" s="107">
        <f t="shared" si="7"/>
        <v>1.1267405684329492</v>
      </c>
      <c r="I30" s="107">
        <f t="shared" si="8"/>
        <v>9.6882250080219209E-2</v>
      </c>
      <c r="J30" s="107">
        <f t="shared" si="9"/>
        <v>3.8445978662351732</v>
      </c>
      <c r="K30" s="123">
        <f t="shared" si="11"/>
        <v>0.19181813708539003</v>
      </c>
      <c r="L30" s="123">
        <f>L85/1000000</f>
        <v>4.7289338246831368E-2</v>
      </c>
      <c r="M30" s="126" t="s">
        <v>235</v>
      </c>
      <c r="N30" s="126" t="s">
        <v>236</v>
      </c>
    </row>
    <row r="31" spans="2:14" x14ac:dyDescent="0.2">
      <c r="B31" s="100" t="s">
        <v>42</v>
      </c>
      <c r="C31" s="101" t="s">
        <v>84</v>
      </c>
      <c r="D31" s="102" t="s">
        <v>52</v>
      </c>
      <c r="E31" s="102">
        <v>1</v>
      </c>
      <c r="F31" s="103">
        <f t="shared" si="10"/>
        <v>1.273263288064878</v>
      </c>
      <c r="G31" s="103">
        <f>(I83*0.99+I73*0.01)</f>
        <v>5.3308987344700309</v>
      </c>
      <c r="H31" s="103">
        <f t="shared" si="7"/>
        <v>1.480805204019453</v>
      </c>
      <c r="I31" s="103">
        <f t="shared" si="8"/>
        <v>0.12732632880648781</v>
      </c>
      <c r="J31" s="103">
        <f t="shared" si="9"/>
        <v>5.0527163813769418</v>
      </c>
      <c r="K31" s="122">
        <f t="shared" si="11"/>
        <v>0.36886528553554315</v>
      </c>
      <c r="L31" s="122">
        <f>AVERAGE(L83*0.99+L73*0.01)/1000000</f>
        <v>6.919382714033373E-2</v>
      </c>
      <c r="M31" s="103" t="s">
        <v>235</v>
      </c>
      <c r="N31" s="103" t="s">
        <v>236</v>
      </c>
    </row>
    <row r="32" spans="2:14" x14ac:dyDescent="0.2">
      <c r="B32" s="104" t="s">
        <v>43</v>
      </c>
      <c r="C32" s="105" t="s">
        <v>65</v>
      </c>
      <c r="D32" s="106" t="s">
        <v>469</v>
      </c>
      <c r="E32" s="106">
        <v>1</v>
      </c>
      <c r="F32" s="107">
        <f t="shared" si="10"/>
        <v>0.10162062358513502</v>
      </c>
      <c r="G32" s="107">
        <f>G53</f>
        <v>0.42546522682624327</v>
      </c>
      <c r="H32" s="107">
        <f t="shared" si="7"/>
        <v>0.11818478522951202</v>
      </c>
      <c r="I32" s="107">
        <f t="shared" si="8"/>
        <v>1.0162062358513503E-2</v>
      </c>
      <c r="J32" s="107">
        <f t="shared" si="9"/>
        <v>0.40326316975235749</v>
      </c>
      <c r="K32" s="123">
        <f t="shared" si="11"/>
        <v>0</v>
      </c>
      <c r="L32" s="123"/>
      <c r="M32" s="126" t="s">
        <v>235</v>
      </c>
      <c r="N32" s="126" t="s">
        <v>236</v>
      </c>
    </row>
    <row r="33" spans="2:16" x14ac:dyDescent="0.2">
      <c r="B33" s="100" t="s">
        <v>44</v>
      </c>
      <c r="C33" s="101" t="s">
        <v>69</v>
      </c>
      <c r="D33" s="102" t="s">
        <v>52</v>
      </c>
      <c r="E33" s="102">
        <v>1</v>
      </c>
      <c r="F33" s="103">
        <f t="shared" si="10"/>
        <v>1.1253928529549111</v>
      </c>
      <c r="G33" s="103">
        <f>I70*0.05+I74*0.95</f>
        <v>4.7117947967516214</v>
      </c>
      <c r="H33" s="103">
        <f t="shared" si="7"/>
        <v>1.3088318879865615</v>
      </c>
      <c r="I33" s="103">
        <f t="shared" si="8"/>
        <v>0.11253928529549112</v>
      </c>
      <c r="J33" s="103">
        <f t="shared" si="9"/>
        <v>4.4659191519233303</v>
      </c>
      <c r="K33" s="122">
        <f t="shared" si="11"/>
        <v>0.41338958040781071</v>
      </c>
      <c r="L33" s="122">
        <f>AVERAGE(L70*0.05+L74*0.95)/1000000</f>
        <v>8.7735056011523968E-2</v>
      </c>
      <c r="M33" s="103" t="s">
        <v>235</v>
      </c>
      <c r="N33" s="103" t="s">
        <v>236</v>
      </c>
    </row>
    <row r="34" spans="2:16" x14ac:dyDescent="0.2">
      <c r="B34" s="104" t="s">
        <v>45</v>
      </c>
      <c r="C34" s="105" t="s">
        <v>72</v>
      </c>
      <c r="D34" s="106"/>
      <c r="E34" s="106"/>
      <c r="F34" s="107"/>
      <c r="G34" s="107"/>
      <c r="H34" s="107"/>
      <c r="I34" s="107"/>
      <c r="J34" s="107"/>
      <c r="K34" s="123"/>
      <c r="L34" s="123"/>
      <c r="M34" s="107"/>
      <c r="N34" s="107"/>
    </row>
    <row r="36" spans="2:16" x14ac:dyDescent="0.2">
      <c r="B36" s="695"/>
      <c r="C36" s="695"/>
      <c r="D36" s="695"/>
      <c r="E36" s="695"/>
      <c r="G36" s="694" t="s">
        <v>238</v>
      </c>
      <c r="H36" s="694"/>
      <c r="I36" s="694"/>
    </row>
    <row r="37" spans="2:16" x14ac:dyDescent="0.2">
      <c r="B37" s="100" t="str">
        <f t="array" ref="B37:B42">TRANSPOSE(E8:J8)</f>
        <v>UO</v>
      </c>
      <c r="C37" s="101" t="s">
        <v>134</v>
      </c>
      <c r="D37" s="102"/>
      <c r="E37" s="100">
        <v>2006</v>
      </c>
      <c r="G37" s="99" t="s">
        <v>240</v>
      </c>
      <c r="H37" s="99" t="s">
        <v>241</v>
      </c>
      <c r="I37" s="99" t="s">
        <v>242</v>
      </c>
    </row>
    <row r="38" spans="2:16" x14ac:dyDescent="0.2">
      <c r="B38" s="104" t="str">
        <v>TCal</v>
      </c>
      <c r="C38" s="105" t="s">
        <v>135</v>
      </c>
      <c r="D38" s="106"/>
      <c r="E38" s="104">
        <v>2007</v>
      </c>
      <c r="G38" s="112" t="s">
        <v>227</v>
      </c>
      <c r="H38" s="112" t="s">
        <v>243</v>
      </c>
      <c r="I38" s="110">
        <v>35.31467</v>
      </c>
    </row>
    <row r="39" spans="2:16" x14ac:dyDescent="0.2">
      <c r="B39" s="100" t="str">
        <v>TJ</v>
      </c>
      <c r="C39" s="101" t="s">
        <v>136</v>
      </c>
      <c r="D39" s="102"/>
      <c r="E39" s="100">
        <v>2008</v>
      </c>
      <c r="G39" s="113" t="s">
        <v>53</v>
      </c>
      <c r="H39" s="113" t="s">
        <v>227</v>
      </c>
      <c r="I39" s="111">
        <f>1000000/I38</f>
        <v>28316.843963146195</v>
      </c>
    </row>
    <row r="40" spans="2:16" x14ac:dyDescent="0.2">
      <c r="B40" s="104" t="str">
        <v>GWh</v>
      </c>
      <c r="C40" s="105" t="s">
        <v>137</v>
      </c>
      <c r="D40" s="106"/>
      <c r="E40" s="104">
        <v>2009</v>
      </c>
      <c r="G40" s="112" t="s">
        <v>244</v>
      </c>
      <c r="H40" s="112" t="s">
        <v>245</v>
      </c>
      <c r="I40" s="110">
        <v>3.7854117999999999</v>
      </c>
    </row>
    <row r="41" spans="2:16" ht="22.5" x14ac:dyDescent="0.2">
      <c r="B41" s="100" t="str">
        <v>KTEP</v>
      </c>
      <c r="C41" s="101" t="s">
        <v>138</v>
      </c>
      <c r="D41" s="102"/>
      <c r="E41" s="100">
        <v>2010</v>
      </c>
      <c r="G41" s="113" t="s">
        <v>246</v>
      </c>
      <c r="H41" s="113" t="s">
        <v>244</v>
      </c>
      <c r="I41" s="111">
        <v>42</v>
      </c>
    </row>
    <row r="42" spans="2:16" x14ac:dyDescent="0.2">
      <c r="B42" s="104" t="str">
        <v>GBTU</v>
      </c>
      <c r="C42" s="105" t="s">
        <v>139</v>
      </c>
      <c r="D42" s="106"/>
      <c r="E42" s="104">
        <v>2011</v>
      </c>
      <c r="G42" s="112" t="s">
        <v>227</v>
      </c>
      <c r="H42" s="112" t="s">
        <v>246</v>
      </c>
      <c r="I42" s="110">
        <f>1000/I40/I41</f>
        <v>6.2898107438466297</v>
      </c>
    </row>
    <row r="43" spans="2:16" x14ac:dyDescent="0.2">
      <c r="B43" s="100" t="s">
        <v>258</v>
      </c>
      <c r="C43" s="101" t="s">
        <v>259</v>
      </c>
      <c r="D43" s="102"/>
      <c r="E43" s="100">
        <v>2012</v>
      </c>
      <c r="G43" s="113" t="s">
        <v>227</v>
      </c>
      <c r="H43" s="113" t="s">
        <v>245</v>
      </c>
      <c r="I43" s="111">
        <v>1000</v>
      </c>
    </row>
    <row r="44" spans="2:16" x14ac:dyDescent="0.2">
      <c r="B44" s="104" t="s">
        <v>453</v>
      </c>
      <c r="C44" s="105" t="s">
        <v>454</v>
      </c>
      <c r="D44" s="106"/>
      <c r="E44" s="104">
        <v>2013</v>
      </c>
      <c r="G44" s="112" t="s">
        <v>247</v>
      </c>
      <c r="H44" s="112" t="s">
        <v>246</v>
      </c>
      <c r="I44" s="110">
        <v>1000</v>
      </c>
    </row>
    <row r="45" spans="2:16" ht="15" x14ac:dyDescent="0.25">
      <c r="B45" s="100" t="s">
        <v>469</v>
      </c>
      <c r="C45" s="101" t="s">
        <v>455</v>
      </c>
      <c r="D45" s="102"/>
      <c r="E45" s="100">
        <v>2014</v>
      </c>
      <c r="G45" s="113" t="s">
        <v>245</v>
      </c>
      <c r="H45" s="113" t="s">
        <v>247</v>
      </c>
      <c r="I45" s="111">
        <f>1/I40/I41/I44</f>
        <v>6.2898107438466298E-6</v>
      </c>
      <c r="P45"/>
    </row>
    <row r="46" spans="2:16" ht="15" x14ac:dyDescent="0.25">
      <c r="B46" s="104" t="s">
        <v>247</v>
      </c>
      <c r="C46" s="105" t="s">
        <v>456</v>
      </c>
      <c r="D46" s="106"/>
      <c r="E46" s="104">
        <v>2015</v>
      </c>
      <c r="G46" s="112" t="s">
        <v>228</v>
      </c>
      <c r="H46" s="112" t="s">
        <v>248</v>
      </c>
      <c r="I46" s="110">
        <v>1055.056</v>
      </c>
      <c r="P46"/>
    </row>
    <row r="47" spans="2:16" ht="15" x14ac:dyDescent="0.25">
      <c r="G47" s="113" t="s">
        <v>249</v>
      </c>
      <c r="H47" s="113" t="s">
        <v>248</v>
      </c>
      <c r="I47" s="111">
        <v>3600</v>
      </c>
      <c r="P47"/>
    </row>
    <row r="48" spans="2:16" ht="15" x14ac:dyDescent="0.25">
      <c r="G48" s="112" t="s">
        <v>227</v>
      </c>
      <c r="H48" s="112" t="s">
        <v>244</v>
      </c>
      <c r="I48" s="110">
        <f>I43/I40</f>
        <v>264.17205124155845</v>
      </c>
      <c r="P48"/>
    </row>
    <row r="49" spans="3:16" ht="15" x14ac:dyDescent="0.25">
      <c r="P49"/>
    </row>
    <row r="50" spans="3:16" x14ac:dyDescent="0.2">
      <c r="C50" s="96"/>
      <c r="D50" s="96"/>
      <c r="E50" s="96" t="s">
        <v>155</v>
      </c>
      <c r="F50" s="96" t="s">
        <v>156</v>
      </c>
      <c r="G50" s="96"/>
      <c r="H50" s="96" t="s">
        <v>237</v>
      </c>
      <c r="I50" s="96"/>
      <c r="J50" s="96"/>
      <c r="K50" s="96"/>
      <c r="L50" s="96" t="s">
        <v>157</v>
      </c>
    </row>
    <row r="51" spans="3:16" ht="22.5" x14ac:dyDescent="0.2">
      <c r="C51" s="116" t="s">
        <v>158</v>
      </c>
      <c r="D51" s="114"/>
      <c r="E51" s="99"/>
      <c r="F51" s="99" t="s">
        <v>159</v>
      </c>
      <c r="G51" s="99" t="s">
        <v>160</v>
      </c>
      <c r="H51" s="99" t="s">
        <v>161</v>
      </c>
      <c r="I51" s="99" t="s">
        <v>162</v>
      </c>
      <c r="J51" s="99" t="s">
        <v>239</v>
      </c>
      <c r="K51" s="99" t="s">
        <v>251</v>
      </c>
      <c r="L51" s="99" t="s">
        <v>163</v>
      </c>
    </row>
    <row r="52" spans="3:16" x14ac:dyDescent="0.2">
      <c r="C52" s="118" t="s">
        <v>164</v>
      </c>
      <c r="D52" s="119"/>
      <c r="E52" s="120">
        <f>H52/F52</f>
        <v>1.0919058660269887</v>
      </c>
      <c r="F52" s="120">
        <v>20.148378049547535</v>
      </c>
      <c r="G52" s="120">
        <f t="shared" ref="G52:G68" si="12">H52*$I$39/1000000</f>
        <v>0.62297431020112526</v>
      </c>
      <c r="H52" s="120">
        <v>22.00013218323037</v>
      </c>
      <c r="I52" s="120">
        <f t="shared" ref="I52:I68" si="13">H52/($I$42*1000)</f>
        <v>3.4977415186543204E-3</v>
      </c>
      <c r="J52" s="120">
        <f t="shared" ref="J52:J68" si="14">G52*1000000/$I$46</f>
        <v>590.46563424228214</v>
      </c>
      <c r="K52" s="120">
        <f t="shared" ref="K52:K68" si="15">G52*1000/$I$47</f>
        <v>0.17304841950031258</v>
      </c>
      <c r="L52" s="124">
        <v>84364.418306302701</v>
      </c>
    </row>
    <row r="53" spans="3:16" x14ac:dyDescent="0.2">
      <c r="C53" s="117" t="s">
        <v>165</v>
      </c>
      <c r="D53" s="115"/>
      <c r="E53" s="111">
        <f t="shared" ref="E53:E68" si="16">H53/F53</f>
        <v>0.47283633381654921</v>
      </c>
      <c r="F53" s="111">
        <v>31.776669869184339</v>
      </c>
      <c r="G53" s="111">
        <f t="shared" si="12"/>
        <v>0.42546522682624327</v>
      </c>
      <c r="H53" s="111">
        <v>15.025164081843927</v>
      </c>
      <c r="I53" s="111">
        <f t="shared" si="13"/>
        <v>2.3888102033186231E-3</v>
      </c>
      <c r="J53" s="111">
        <f t="shared" si="14"/>
        <v>403.26316975235744</v>
      </c>
      <c r="K53" s="111">
        <f t="shared" si="15"/>
        <v>0.11818478522951202</v>
      </c>
      <c r="L53" s="113">
        <v>40784.041574326497</v>
      </c>
    </row>
    <row r="54" spans="3:16" x14ac:dyDescent="0.2">
      <c r="C54" s="118" t="s">
        <v>166</v>
      </c>
      <c r="D54" s="119"/>
      <c r="E54" s="120">
        <f t="shared" si="16"/>
        <v>0.82805816320750392</v>
      </c>
      <c r="F54" s="120">
        <v>46.703886147213531</v>
      </c>
      <c r="G54" s="120">
        <f t="shared" si="12"/>
        <v>1.0951124328137294</v>
      </c>
      <c r="H54" s="120">
        <v>38.673534177714025</v>
      </c>
      <c r="I54" s="120">
        <f t="shared" si="13"/>
        <v>6.148600610208923E-3</v>
      </c>
      <c r="J54" s="120">
        <f t="shared" si="14"/>
        <v>1037.966167496066</v>
      </c>
      <c r="K54" s="120">
        <f t="shared" si="15"/>
        <v>0.30419789800381369</v>
      </c>
      <c r="L54" s="124">
        <v>56647.701811453429</v>
      </c>
      <c r="N54" s="1"/>
    </row>
    <row r="55" spans="3:16" x14ac:dyDescent="0.2">
      <c r="C55" s="117" t="s">
        <v>167</v>
      </c>
      <c r="D55" s="115"/>
      <c r="E55" s="111">
        <f t="shared" si="16"/>
        <v>0.68944210535051864</v>
      </c>
      <c r="F55" s="111">
        <v>48.581707173245775</v>
      </c>
      <c r="G55" s="111">
        <f t="shared" si="12"/>
        <v>0.94845214396863864</v>
      </c>
      <c r="H55" s="111">
        <v>33.494274475044961</v>
      </c>
      <c r="I55" s="111">
        <f t="shared" si="13"/>
        <v>5.3251641168715084E-3</v>
      </c>
      <c r="J55" s="111">
        <f t="shared" si="14"/>
        <v>898.9590542763973</v>
      </c>
      <c r="K55" s="111">
        <f t="shared" si="15"/>
        <v>0.26345892888017741</v>
      </c>
      <c r="L55" s="113">
        <v>54911.333346521977</v>
      </c>
      <c r="N55" s="1"/>
    </row>
    <row r="56" spans="3:16" x14ac:dyDescent="0.2">
      <c r="C56" s="118" t="s">
        <v>168</v>
      </c>
      <c r="D56" s="119"/>
      <c r="E56" s="120">
        <f t="shared" si="16"/>
        <v>0.69906138957644803</v>
      </c>
      <c r="F56" s="120">
        <v>47.590537507391971</v>
      </c>
      <c r="G56" s="120">
        <f t="shared" si="12"/>
        <v>0.94206479292054834</v>
      </c>
      <c r="H56" s="120">
        <v>33.268707280607501</v>
      </c>
      <c r="I56" s="120">
        <f t="shared" si="13"/>
        <v>5.2893017986518171E-3</v>
      </c>
      <c r="J56" s="120">
        <f t="shared" si="14"/>
        <v>892.90501444525057</v>
      </c>
      <c r="K56" s="120">
        <f t="shared" si="15"/>
        <v>0.26168466470015234</v>
      </c>
      <c r="L56" s="124">
        <v>54869.575225054097</v>
      </c>
      <c r="N56" s="1"/>
    </row>
    <row r="57" spans="3:16" x14ac:dyDescent="0.2">
      <c r="C57" s="117" t="s">
        <v>169</v>
      </c>
      <c r="D57" s="115"/>
      <c r="E57" s="111">
        <f t="shared" si="16"/>
        <v>0.79827746622006956</v>
      </c>
      <c r="F57" s="111">
        <v>46.674185425559152</v>
      </c>
      <c r="G57" s="111">
        <f t="shared" si="12"/>
        <v>1.0550558869557909</v>
      </c>
      <c r="H57" s="111">
        <v>37.258950479401058</v>
      </c>
      <c r="I57" s="111">
        <f t="shared" si="13"/>
        <v>5.9236997736142978E-3</v>
      </c>
      <c r="J57" s="111">
        <f t="shared" si="14"/>
        <v>999.99989285477818</v>
      </c>
      <c r="K57" s="111">
        <f t="shared" si="15"/>
        <v>0.2930710797099419</v>
      </c>
      <c r="L57" s="113">
        <v>54618.088800570877</v>
      </c>
      <c r="N57" s="1"/>
    </row>
    <row r="58" spans="3:16" x14ac:dyDescent="0.2">
      <c r="C58" s="118" t="s">
        <v>170</v>
      </c>
      <c r="D58" s="119"/>
      <c r="E58" s="120">
        <f t="shared" si="16"/>
        <v>0.72219603487749551</v>
      </c>
      <c r="F58" s="120">
        <v>49.057537361627276</v>
      </c>
      <c r="G58" s="120">
        <f t="shared" si="12"/>
        <v>1.0032419661127179</v>
      </c>
      <c r="H58" s="120">
        <v>35.429158963421813</v>
      </c>
      <c r="I58" s="120">
        <f t="shared" si="13"/>
        <v>5.6327861689769339E-3</v>
      </c>
      <c r="J58" s="120">
        <f t="shared" si="14"/>
        <v>950.88977846931141</v>
      </c>
      <c r="K58" s="120">
        <f t="shared" si="15"/>
        <v>0.27867832392019937</v>
      </c>
      <c r="L58" s="124">
        <v>55801.045967069134</v>
      </c>
      <c r="M58" s="97"/>
      <c r="N58" s="1"/>
    </row>
    <row r="59" spans="3:16" x14ac:dyDescent="0.2">
      <c r="C59" s="117" t="s">
        <v>171</v>
      </c>
      <c r="D59" s="115"/>
      <c r="E59" s="111">
        <f t="shared" si="16"/>
        <v>0.81264331694746639</v>
      </c>
      <c r="F59" s="111">
        <v>46.681045476918939</v>
      </c>
      <c r="G59" s="111">
        <f t="shared" si="12"/>
        <v>1.0742005980783322</v>
      </c>
      <c r="H59" s="111">
        <v>37.935039634938931</v>
      </c>
      <c r="I59" s="111">
        <f t="shared" si="13"/>
        <v>6.0311893600377524E-3</v>
      </c>
      <c r="J59" s="111">
        <f t="shared" si="14"/>
        <v>1018.1455752854181</v>
      </c>
      <c r="K59" s="111">
        <f t="shared" si="15"/>
        <v>0.29838905502175894</v>
      </c>
      <c r="L59" s="113">
        <v>56979.995471723574</v>
      </c>
      <c r="M59" s="97"/>
      <c r="N59" s="1"/>
    </row>
    <row r="60" spans="3:16" x14ac:dyDescent="0.2">
      <c r="C60" s="118" t="s">
        <v>172</v>
      </c>
      <c r="D60" s="119"/>
      <c r="E60" s="120">
        <f t="shared" si="16"/>
        <v>0.69505471404304453</v>
      </c>
      <c r="F60" s="120">
        <v>48.205739070710145</v>
      </c>
      <c r="G60" s="120">
        <f t="shared" si="12"/>
        <v>0.94877358856888827</v>
      </c>
      <c r="H60" s="120">
        <v>33.50562618502606</v>
      </c>
      <c r="I60" s="120">
        <f t="shared" si="13"/>
        <v>5.3269688945418387E-3</v>
      </c>
      <c r="J60" s="120">
        <f t="shared" si="14"/>
        <v>899.26372492918688</v>
      </c>
      <c r="K60" s="120">
        <f t="shared" si="15"/>
        <v>0.26354821904691339</v>
      </c>
      <c r="L60" s="124">
        <v>54667.782262129222</v>
      </c>
      <c r="M60" s="97"/>
      <c r="N60" s="1"/>
    </row>
    <row r="61" spans="3:16" x14ac:dyDescent="0.2">
      <c r="C61" s="117" t="s">
        <v>173</v>
      </c>
      <c r="D61" s="115"/>
      <c r="E61" s="111">
        <f t="shared" si="16"/>
        <v>0.7483337440478588</v>
      </c>
      <c r="F61" s="111">
        <v>47.642091166095256</v>
      </c>
      <c r="G61" s="111">
        <f t="shared" si="12"/>
        <v>1.0095573442026637</v>
      </c>
      <c r="H61" s="111">
        <v>35.652184456593481</v>
      </c>
      <c r="I61" s="111">
        <f t="shared" si="13"/>
        <v>5.6682443889861534E-3</v>
      </c>
      <c r="J61" s="111">
        <f t="shared" si="14"/>
        <v>956.87560110805839</v>
      </c>
      <c r="K61" s="111">
        <f t="shared" si="15"/>
        <v>0.28043259561185108</v>
      </c>
      <c r="L61" s="113">
        <v>55539.114956987069</v>
      </c>
      <c r="M61" s="97"/>
      <c r="N61" s="1"/>
    </row>
    <row r="62" spans="3:16" x14ac:dyDescent="0.2">
      <c r="C62" s="132" t="s">
        <v>263</v>
      </c>
      <c r="D62" s="133"/>
      <c r="E62" s="134">
        <f t="shared" si="16"/>
        <v>2.1573476378085363</v>
      </c>
      <c r="F62" s="134">
        <v>45.989410956446889</v>
      </c>
      <c r="G62" s="134">
        <f t="shared" si="12"/>
        <v>2.8094598389591834</v>
      </c>
      <c r="H62" s="134">
        <v>99.215147091096711</v>
      </c>
      <c r="I62" s="134">
        <f t="shared" si="13"/>
        <v>1.5773947918569672E-2</v>
      </c>
      <c r="J62" s="134">
        <f t="shared" si="14"/>
        <v>2662.8537622260651</v>
      </c>
      <c r="K62" s="134">
        <f t="shared" si="15"/>
        <v>0.78040551082199539</v>
      </c>
      <c r="L62" s="135">
        <v>47289.338246831365</v>
      </c>
      <c r="M62" s="97"/>
      <c r="N62" s="1"/>
    </row>
    <row r="63" spans="3:16" x14ac:dyDescent="0.2">
      <c r="C63" s="117" t="s">
        <v>174</v>
      </c>
      <c r="D63" s="115"/>
      <c r="E63" s="111">
        <f t="shared" si="16"/>
        <v>1.8613192388858333</v>
      </c>
      <c r="F63" s="111">
        <v>46.338572000000006</v>
      </c>
      <c r="G63" s="111">
        <f t="shared" si="12"/>
        <v>2.4423525850898904</v>
      </c>
      <c r="H63" s="111">
        <v>86.250875566096397</v>
      </c>
      <c r="I63" s="111">
        <f t="shared" si="13"/>
        <v>1.3712793449385786E-2</v>
      </c>
      <c r="J63" s="111">
        <f t="shared" si="14"/>
        <v>2314.903270622498</v>
      </c>
      <c r="K63" s="111">
        <f t="shared" si="15"/>
        <v>0.67843127363608069</v>
      </c>
      <c r="L63" s="113">
        <v>64686.225077500494</v>
      </c>
      <c r="M63" s="97"/>
      <c r="N63" s="97"/>
      <c r="O63" s="97"/>
      <c r="P63" s="97"/>
    </row>
    <row r="64" spans="3:16" x14ac:dyDescent="0.2">
      <c r="C64" s="118" t="s">
        <v>175</v>
      </c>
      <c r="D64" s="119"/>
      <c r="E64" s="120">
        <f t="shared" si="16"/>
        <v>0.92134120077745862</v>
      </c>
      <c r="F64" s="120">
        <v>44.036387540348116</v>
      </c>
      <c r="G64" s="120">
        <f t="shared" si="12"/>
        <v>1.1488862326711775</v>
      </c>
      <c r="H64" s="120">
        <v>40.57253817432585</v>
      </c>
      <c r="I64" s="120">
        <f t="shared" si="13"/>
        <v>6.4505181199638285E-3</v>
      </c>
      <c r="J64" s="120">
        <f t="shared" si="14"/>
        <v>1088.9338885056125</v>
      </c>
      <c r="K64" s="120">
        <f t="shared" si="15"/>
        <v>0.31913506463088265</v>
      </c>
      <c r="L64" s="124">
        <v>56225.456549044327</v>
      </c>
      <c r="M64" s="97"/>
      <c r="N64" s="97"/>
      <c r="O64" s="97"/>
      <c r="P64" s="97"/>
    </row>
    <row r="65" spans="3:16" x14ac:dyDescent="0.2">
      <c r="C65" s="117" t="s">
        <v>176</v>
      </c>
      <c r="D65" s="115"/>
      <c r="E65" s="111">
        <f t="shared" si="16"/>
        <v>0.74418245042342812</v>
      </c>
      <c r="F65" s="111">
        <v>47.747590968266259</v>
      </c>
      <c r="G65" s="111">
        <f t="shared" si="12"/>
        <v>1.0061801299171118</v>
      </c>
      <c r="H65" s="111">
        <v>35.53291924857993</v>
      </c>
      <c r="I65" s="111">
        <f t="shared" si="13"/>
        <v>5.6492827361049073E-3</v>
      </c>
      <c r="J65" s="111">
        <f t="shared" si="14"/>
        <v>953.67462003638843</v>
      </c>
      <c r="K65" s="111">
        <f t="shared" si="15"/>
        <v>0.27949448053253106</v>
      </c>
      <c r="L65" s="113">
        <v>54641.783771340481</v>
      </c>
      <c r="M65" s="97"/>
      <c r="N65" s="97"/>
      <c r="O65" s="97"/>
      <c r="P65" s="97"/>
    </row>
    <row r="66" spans="3:16" x14ac:dyDescent="0.2">
      <c r="C66" s="118" t="s">
        <v>177</v>
      </c>
      <c r="D66" s="119"/>
      <c r="E66" s="120">
        <f t="shared" si="16"/>
        <v>0.82898038028404941</v>
      </c>
      <c r="F66" s="120">
        <v>44.938157927686106</v>
      </c>
      <c r="G66" s="120">
        <f t="shared" si="12"/>
        <v>1.054883175976383</v>
      </c>
      <c r="H66" s="120">
        <v>37.252851248157896</v>
      </c>
      <c r="I66" s="120">
        <f t="shared" si="13"/>
        <v>5.9227300733337082E-3</v>
      </c>
      <c r="J66" s="120">
        <f t="shared" si="14"/>
        <v>999.83619445449619</v>
      </c>
      <c r="K66" s="120">
        <f t="shared" si="15"/>
        <v>0.29302310443788415</v>
      </c>
      <c r="L66" s="124">
        <v>56385.19473831357</v>
      </c>
      <c r="M66" s="97"/>
      <c r="N66" s="97"/>
      <c r="O66" s="97"/>
      <c r="P66" s="97"/>
    </row>
    <row r="67" spans="3:16" x14ac:dyDescent="0.2">
      <c r="C67" s="117" t="s">
        <v>178</v>
      </c>
      <c r="D67" s="115"/>
      <c r="E67" s="111">
        <f t="shared" si="16"/>
        <v>0.82463870845783294</v>
      </c>
      <c r="F67" s="111">
        <v>46.648620259590245</v>
      </c>
      <c r="G67" s="111">
        <f t="shared" si="12"/>
        <v>1.0892996582499115</v>
      </c>
      <c r="H67" s="111">
        <v>38.468257962208398</v>
      </c>
      <c r="I67" s="111">
        <f t="shared" si="13"/>
        <v>6.1159642998546799E-3</v>
      </c>
      <c r="J67" s="111">
        <f t="shared" si="14"/>
        <v>1032.456721017568</v>
      </c>
      <c r="K67" s="111">
        <f t="shared" si="15"/>
        <v>0.3025832384027532</v>
      </c>
      <c r="L67" s="113">
        <v>56642.073852843634</v>
      </c>
      <c r="M67" s="97"/>
      <c r="N67" s="97"/>
      <c r="O67" s="97"/>
      <c r="P67" s="97"/>
    </row>
    <row r="68" spans="3:16" x14ac:dyDescent="0.2">
      <c r="C68" s="118" t="s">
        <v>179</v>
      </c>
      <c r="D68" s="119"/>
      <c r="E68" s="120">
        <f t="shared" si="16"/>
        <v>0.82805816320750392</v>
      </c>
      <c r="F68" s="120">
        <v>46.703886147213531</v>
      </c>
      <c r="G68" s="120">
        <f t="shared" si="12"/>
        <v>1.0951124328137294</v>
      </c>
      <c r="H68" s="120">
        <v>38.673534177714025</v>
      </c>
      <c r="I68" s="120">
        <f t="shared" si="13"/>
        <v>6.148600610208923E-3</v>
      </c>
      <c r="J68" s="120">
        <f t="shared" si="14"/>
        <v>1037.966167496066</v>
      </c>
      <c r="K68" s="120">
        <f t="shared" si="15"/>
        <v>0.30419789800381369</v>
      </c>
      <c r="L68" s="124">
        <v>56647.701811453429</v>
      </c>
      <c r="M68" s="97"/>
      <c r="N68" s="97"/>
      <c r="O68" s="97"/>
      <c r="P68" s="97"/>
    </row>
    <row r="69" spans="3:16" x14ac:dyDescent="0.2">
      <c r="C69" s="116" t="s">
        <v>180</v>
      </c>
      <c r="D69" s="114"/>
      <c r="E69" s="99" t="s">
        <v>181</v>
      </c>
      <c r="F69" s="99" t="s">
        <v>182</v>
      </c>
      <c r="G69" s="99" t="s">
        <v>183</v>
      </c>
      <c r="H69" s="99" t="s">
        <v>184</v>
      </c>
      <c r="I69" s="99" t="s">
        <v>162</v>
      </c>
      <c r="J69" s="99" t="s">
        <v>250</v>
      </c>
      <c r="K69" s="99" t="s">
        <v>252</v>
      </c>
      <c r="L69" s="125" t="s">
        <v>163</v>
      </c>
      <c r="M69" s="97"/>
      <c r="N69" s="97"/>
      <c r="O69" s="97"/>
      <c r="P69" s="97"/>
    </row>
    <row r="70" spans="3:16" x14ac:dyDescent="0.2">
      <c r="C70" s="118" t="s">
        <v>185</v>
      </c>
      <c r="D70" s="119"/>
      <c r="E70" s="120">
        <v>0.80300000000000005</v>
      </c>
      <c r="F70" s="120">
        <v>42816.831863606341</v>
      </c>
      <c r="G70" s="120">
        <f t="shared" ref="G70:G85" si="17">E70*$I$40</f>
        <v>3.0396856753999999</v>
      </c>
      <c r="H70" s="120">
        <f>E70*F70</f>
        <v>34381.915986475891</v>
      </c>
      <c r="I70" s="120">
        <f t="shared" ref="I70:I85" si="18">H70/($I$45*1000000000)</f>
        <v>5.4662878402362081</v>
      </c>
      <c r="J70" s="120">
        <f t="shared" ref="J70:J85" si="19">I70*1000000/$I$46</f>
        <v>5181.0404758005343</v>
      </c>
      <c r="K70" s="120">
        <f t="shared" ref="K70:K85" si="20">I70*1000/$I$47</f>
        <v>1.5184132889545023</v>
      </c>
      <c r="L70" s="124">
        <v>73939.639375102066</v>
      </c>
      <c r="M70" s="97"/>
      <c r="N70" s="97"/>
      <c r="O70" s="97"/>
      <c r="P70" s="97"/>
    </row>
    <row r="71" spans="3:16" x14ac:dyDescent="0.2">
      <c r="C71" s="117" t="s">
        <v>186</v>
      </c>
      <c r="D71" s="115"/>
      <c r="E71" s="111">
        <v>0.97</v>
      </c>
      <c r="F71" s="111">
        <v>39346.885349170327</v>
      </c>
      <c r="G71" s="111">
        <f t="shared" si="17"/>
        <v>3.671849446</v>
      </c>
      <c r="H71" s="111">
        <f t="shared" ref="H71:H85" si="21">E71*F71</f>
        <v>38166.478788695218</v>
      </c>
      <c r="I71" s="111">
        <f t="shared" si="18"/>
        <v>6.0679852451894165</v>
      </c>
      <c r="J71" s="111">
        <f t="shared" si="19"/>
        <v>5751.3394977986154</v>
      </c>
      <c r="K71" s="111">
        <f t="shared" si="20"/>
        <v>1.6855514569970602</v>
      </c>
      <c r="L71" s="113">
        <v>80460.272244806489</v>
      </c>
      <c r="M71" s="97"/>
      <c r="N71" s="97"/>
      <c r="O71" s="97"/>
      <c r="P71" s="97"/>
    </row>
    <row r="72" spans="3:16" x14ac:dyDescent="0.2">
      <c r="C72" s="118" t="s">
        <v>187</v>
      </c>
      <c r="D72" s="119"/>
      <c r="E72" s="120">
        <v>0.94140000000000001</v>
      </c>
      <c r="F72" s="120">
        <v>40670.462586675276</v>
      </c>
      <c r="G72" s="120">
        <f t="shared" si="17"/>
        <v>3.5635866685199997</v>
      </c>
      <c r="H72" s="120">
        <f t="shared" si="21"/>
        <v>38287.173479096105</v>
      </c>
      <c r="I72" s="120">
        <f t="shared" si="18"/>
        <v>6.0871741676095334</v>
      </c>
      <c r="J72" s="120">
        <f t="shared" si="19"/>
        <v>5769.5270844481556</v>
      </c>
      <c r="K72" s="120">
        <f t="shared" si="20"/>
        <v>1.6908817132248704</v>
      </c>
      <c r="L72" s="124">
        <v>77841.777688967137</v>
      </c>
      <c r="M72" s="97"/>
      <c r="N72" s="97"/>
      <c r="O72" s="97"/>
      <c r="P72" s="97"/>
    </row>
    <row r="73" spans="3:16" x14ac:dyDescent="0.2">
      <c r="C73" s="117" t="s">
        <v>188</v>
      </c>
      <c r="D73" s="115"/>
      <c r="E73" s="111">
        <v>0.69599999999999995</v>
      </c>
      <c r="F73" s="111">
        <v>43030.226535559123</v>
      </c>
      <c r="G73" s="111">
        <f t="shared" si="17"/>
        <v>2.6346466127999997</v>
      </c>
      <c r="H73" s="111">
        <f t="shared" si="21"/>
        <v>29949.037668749148</v>
      </c>
      <c r="I73" s="111">
        <f t="shared" si="18"/>
        <v>4.7615165047769556</v>
      </c>
      <c r="J73" s="111">
        <f t="shared" si="19"/>
        <v>4513.0462314578144</v>
      </c>
      <c r="K73" s="111">
        <f t="shared" si="20"/>
        <v>1.3226434735491543</v>
      </c>
      <c r="L73" s="113">
        <v>56337.812381502488</v>
      </c>
      <c r="M73" s="97"/>
      <c r="N73" s="97"/>
      <c r="O73" s="97"/>
      <c r="P73" s="97"/>
    </row>
    <row r="74" spans="3:16" x14ac:dyDescent="0.2">
      <c r="C74" s="118" t="s">
        <v>189</v>
      </c>
      <c r="D74" s="119"/>
      <c r="E74" s="120">
        <v>0.82599999999999996</v>
      </c>
      <c r="F74" s="120">
        <v>35576.910585045494</v>
      </c>
      <c r="G74" s="120">
        <f t="shared" si="17"/>
        <v>3.1267501467999996</v>
      </c>
      <c r="H74" s="120">
        <f t="shared" si="21"/>
        <v>29386.528143247579</v>
      </c>
      <c r="I74" s="120">
        <f t="shared" si="18"/>
        <v>4.672084636568222</v>
      </c>
      <c r="J74" s="120">
        <f t="shared" si="19"/>
        <v>4428.2811875087409</v>
      </c>
      <c r="K74" s="120">
        <f t="shared" si="20"/>
        <v>1.2978012879356171</v>
      </c>
      <c r="L74" s="124">
        <v>88461.130571335641</v>
      </c>
      <c r="M74" s="97"/>
      <c r="N74" s="97"/>
      <c r="O74" s="97"/>
      <c r="P74" s="97"/>
    </row>
    <row r="75" spans="3:16" x14ac:dyDescent="0.2">
      <c r="C75" s="117" t="s">
        <v>190</v>
      </c>
      <c r="D75" s="115"/>
      <c r="E75" s="111">
        <v>0.86070000000000002</v>
      </c>
      <c r="F75" s="111">
        <v>42149.657430561099</v>
      </c>
      <c r="G75" s="111">
        <f t="shared" si="17"/>
        <v>3.2581039362599999</v>
      </c>
      <c r="H75" s="111">
        <f t="shared" si="21"/>
        <v>36278.210150483937</v>
      </c>
      <c r="I75" s="111">
        <f t="shared" si="18"/>
        <v>5.7677745210339104</v>
      </c>
      <c r="J75" s="111">
        <f t="shared" si="19"/>
        <v>5466.7946734902316</v>
      </c>
      <c r="K75" s="111">
        <f t="shared" si="20"/>
        <v>1.6021595891760863</v>
      </c>
      <c r="L75" s="113">
        <v>74831.822793995394</v>
      </c>
      <c r="M75" s="97"/>
      <c r="N75" s="97"/>
      <c r="O75" s="97"/>
      <c r="P75" s="97"/>
    </row>
    <row r="76" spans="3:16" x14ac:dyDescent="0.2">
      <c r="C76" s="118" t="s">
        <v>191</v>
      </c>
      <c r="D76" s="119"/>
      <c r="E76" s="120">
        <v>0.87509999999999999</v>
      </c>
      <c r="F76" s="120">
        <v>37907.854789510107</v>
      </c>
      <c r="G76" s="120">
        <f t="shared" si="17"/>
        <v>3.31261386618</v>
      </c>
      <c r="H76" s="120">
        <f t="shared" si="21"/>
        <v>33173.163726300292</v>
      </c>
      <c r="I76" s="120">
        <f t="shared" si="18"/>
        <v>5.274111587340502</v>
      </c>
      <c r="J76" s="120">
        <f t="shared" si="19"/>
        <v>4998.8925586324349</v>
      </c>
      <c r="K76" s="120">
        <f t="shared" si="20"/>
        <v>1.4650309964834729</v>
      </c>
      <c r="L76" s="124">
        <v>54806.487022879926</v>
      </c>
      <c r="M76" s="97"/>
      <c r="N76" s="97"/>
      <c r="O76" s="97"/>
      <c r="P76" s="97"/>
    </row>
    <row r="77" spans="3:16" x14ac:dyDescent="0.2">
      <c r="C77" s="117" t="s">
        <v>192</v>
      </c>
      <c r="D77" s="115"/>
      <c r="E77" s="111">
        <v>0.82079999999999997</v>
      </c>
      <c r="F77" s="111">
        <v>22480.19962297516</v>
      </c>
      <c r="G77" s="111">
        <f t="shared" si="17"/>
        <v>3.1070660054399997</v>
      </c>
      <c r="H77" s="111">
        <f t="shared" si="21"/>
        <v>18451.74785053801</v>
      </c>
      <c r="I77" s="111">
        <f t="shared" si="18"/>
        <v>2.9335934898501512</v>
      </c>
      <c r="J77" s="111">
        <f t="shared" si="19"/>
        <v>2780.5097453122407</v>
      </c>
      <c r="K77" s="111">
        <f t="shared" si="20"/>
        <v>0.81488708051393099</v>
      </c>
      <c r="L77" s="113">
        <v>84758.116120746723</v>
      </c>
      <c r="M77" s="97"/>
      <c r="O77" s="97"/>
      <c r="P77" s="97"/>
    </row>
    <row r="78" spans="3:16" x14ac:dyDescent="0.2">
      <c r="C78" s="118" t="s">
        <v>193</v>
      </c>
      <c r="D78" s="119"/>
      <c r="E78" s="120">
        <v>0.84930000000000005</v>
      </c>
      <c r="F78" s="120">
        <v>40442.162000000004</v>
      </c>
      <c r="G78" s="120">
        <f t="shared" si="17"/>
        <v>3.21495024174</v>
      </c>
      <c r="H78" s="120">
        <f t="shared" si="21"/>
        <v>34347.528186600008</v>
      </c>
      <c r="I78" s="120">
        <f t="shared" si="18"/>
        <v>5.4608206169323079</v>
      </c>
      <c r="J78" s="120">
        <f t="shared" si="19"/>
        <v>5175.8585486763814</v>
      </c>
      <c r="K78" s="120">
        <f t="shared" si="20"/>
        <v>1.5168946158145298</v>
      </c>
      <c r="L78" s="124">
        <v>78281.203343664762</v>
      </c>
      <c r="M78" s="97"/>
      <c r="O78" s="97"/>
      <c r="P78" s="97"/>
    </row>
    <row r="79" spans="3:16" x14ac:dyDescent="0.2">
      <c r="C79" s="117" t="s">
        <v>194</v>
      </c>
      <c r="D79" s="115"/>
      <c r="E79" s="111">
        <v>0.74050000000000005</v>
      </c>
      <c r="F79" s="111">
        <v>45329.53267685703</v>
      </c>
      <c r="G79" s="111">
        <f t="shared" si="17"/>
        <v>2.8030974379</v>
      </c>
      <c r="H79" s="111">
        <f t="shared" si="21"/>
        <v>33566.518947212637</v>
      </c>
      <c r="I79" s="111">
        <f t="shared" si="18"/>
        <v>5.336650070123496</v>
      </c>
      <c r="J79" s="111">
        <f t="shared" si="19"/>
        <v>5058.1675950124891</v>
      </c>
      <c r="K79" s="111">
        <f t="shared" si="20"/>
        <v>1.4824027972565268</v>
      </c>
      <c r="L79" s="113">
        <v>69323.685875271418</v>
      </c>
      <c r="M79" s="97"/>
      <c r="O79" s="97"/>
      <c r="P79" s="97"/>
    </row>
    <row r="80" spans="3:16" x14ac:dyDescent="0.2">
      <c r="C80" s="118" t="s">
        <v>195</v>
      </c>
      <c r="D80" s="119"/>
      <c r="E80" s="120">
        <v>0.85760000000000003</v>
      </c>
      <c r="F80" s="120">
        <v>41869.435674091314</v>
      </c>
      <c r="G80" s="120">
        <f t="shared" si="17"/>
        <v>3.2463691596799999</v>
      </c>
      <c r="H80" s="120">
        <f t="shared" si="21"/>
        <v>35907.228034100714</v>
      </c>
      <c r="I80" s="120">
        <f t="shared" si="18"/>
        <v>5.7087930776341773</v>
      </c>
      <c r="J80" s="120">
        <f t="shared" si="19"/>
        <v>5410.8910594643103</v>
      </c>
      <c r="K80" s="120">
        <f t="shared" si="20"/>
        <v>1.5857758548983827</v>
      </c>
      <c r="L80" s="124">
        <v>65207.202864739491</v>
      </c>
      <c r="M80" s="97"/>
      <c r="O80" s="97"/>
      <c r="P80" s="97"/>
    </row>
    <row r="81" spans="3:16" x14ac:dyDescent="0.2">
      <c r="C81" s="117" t="s">
        <v>196</v>
      </c>
      <c r="D81" s="115"/>
      <c r="E81" s="111">
        <v>0.85189999999999999</v>
      </c>
      <c r="F81" s="111">
        <v>42418.466233751533</v>
      </c>
      <c r="G81" s="111">
        <f t="shared" si="17"/>
        <v>3.22479231242</v>
      </c>
      <c r="H81" s="111">
        <f t="shared" si="21"/>
        <v>36136.291384532931</v>
      </c>
      <c r="I81" s="111">
        <f t="shared" si="18"/>
        <v>5.7452112402404705</v>
      </c>
      <c r="J81" s="111">
        <f t="shared" si="19"/>
        <v>5445.4088126511488</v>
      </c>
      <c r="K81" s="111">
        <f t="shared" si="20"/>
        <v>1.5958920111779082</v>
      </c>
      <c r="L81" s="113">
        <v>74193.482509376976</v>
      </c>
      <c r="M81" s="97"/>
      <c r="O81" s="97"/>
      <c r="P81" s="97"/>
    </row>
    <row r="82" spans="3:16" x14ac:dyDescent="0.2">
      <c r="C82" s="118" t="s">
        <v>197</v>
      </c>
      <c r="D82" s="119"/>
      <c r="E82" s="120">
        <v>0.74119999999999997</v>
      </c>
      <c r="F82" s="120">
        <v>40659.333347540545</v>
      </c>
      <c r="G82" s="120">
        <f t="shared" si="17"/>
        <v>2.8057472261599998</v>
      </c>
      <c r="H82" s="120">
        <f t="shared" si="21"/>
        <v>30136.69787719705</v>
      </c>
      <c r="I82" s="120">
        <f t="shared" si="18"/>
        <v>4.7913520938098202</v>
      </c>
      <c r="J82" s="120">
        <f t="shared" si="19"/>
        <v>4541.3249095875663</v>
      </c>
      <c r="K82" s="120">
        <f t="shared" si="20"/>
        <v>1.3309311371693944</v>
      </c>
      <c r="L82" s="124">
        <v>66778.409255501349</v>
      </c>
      <c r="M82" s="97"/>
      <c r="O82" s="97"/>
      <c r="P82" s="97"/>
    </row>
    <row r="83" spans="3:16" x14ac:dyDescent="0.2">
      <c r="C83" s="117" t="s">
        <v>198</v>
      </c>
      <c r="D83" s="115"/>
      <c r="E83" s="111">
        <v>0.74050000000000016</v>
      </c>
      <c r="F83" s="111">
        <v>45329.53267685703</v>
      </c>
      <c r="G83" s="111">
        <f t="shared" si="17"/>
        <v>2.8030974379000004</v>
      </c>
      <c r="H83" s="111">
        <f t="shared" si="21"/>
        <v>33566.518947212637</v>
      </c>
      <c r="I83" s="111">
        <f t="shared" si="18"/>
        <v>5.336650070123496</v>
      </c>
      <c r="J83" s="111">
        <f t="shared" si="19"/>
        <v>5058.1675950124891</v>
      </c>
      <c r="K83" s="111">
        <f t="shared" si="20"/>
        <v>1.4824027972565268</v>
      </c>
      <c r="L83" s="113">
        <v>69323.685875271418</v>
      </c>
      <c r="M83" s="97"/>
      <c r="N83" s="97"/>
      <c r="O83" s="97"/>
      <c r="P83" s="97"/>
    </row>
    <row r="84" spans="3:16" x14ac:dyDescent="0.2">
      <c r="C84" s="118" t="s">
        <v>199</v>
      </c>
      <c r="D84" s="119"/>
      <c r="E84" s="120">
        <v>0.85189999999999999</v>
      </c>
      <c r="F84" s="120">
        <v>41869.435674091314</v>
      </c>
      <c r="G84" s="120">
        <f t="shared" si="17"/>
        <v>3.22479231242</v>
      </c>
      <c r="H84" s="120">
        <f t="shared" si="21"/>
        <v>35668.572250758392</v>
      </c>
      <c r="I84" s="120">
        <f t="shared" si="18"/>
        <v>5.6708498400612823</v>
      </c>
      <c r="J84" s="120">
        <f t="shared" si="19"/>
        <v>5374.9278143162855</v>
      </c>
      <c r="K84" s="120">
        <f t="shared" si="20"/>
        <v>1.5752360666836895</v>
      </c>
      <c r="L84" s="124">
        <v>75166.375708662934</v>
      </c>
      <c r="M84" s="97"/>
      <c r="N84" s="97"/>
      <c r="O84" s="97"/>
      <c r="P84" s="97"/>
    </row>
    <row r="85" spans="3:16" x14ac:dyDescent="0.2">
      <c r="C85" s="128" t="s">
        <v>264</v>
      </c>
      <c r="D85" s="129"/>
      <c r="E85" s="130">
        <f>2.1/I40</f>
        <v>0.55476130760727282</v>
      </c>
      <c r="F85" s="130">
        <v>45989.410956446904</v>
      </c>
      <c r="G85" s="130">
        <f t="shared" si="17"/>
        <v>2.1</v>
      </c>
      <c r="H85" s="130">
        <f t="shared" si="21"/>
        <v>25513.145758286722</v>
      </c>
      <c r="I85" s="130">
        <f t="shared" si="18"/>
        <v>4.0562660463586173</v>
      </c>
      <c r="J85" s="130">
        <f t="shared" si="19"/>
        <v>3844.5978662351736</v>
      </c>
      <c r="K85" s="130">
        <f t="shared" si="20"/>
        <v>1.1267405684329492</v>
      </c>
      <c r="L85" s="131">
        <v>47289.338246831365</v>
      </c>
      <c r="M85" s="97"/>
      <c r="N85" s="97"/>
      <c r="O85" s="97"/>
      <c r="P85" s="97"/>
    </row>
    <row r="86" spans="3:16" ht="22.5" x14ac:dyDescent="0.2">
      <c r="C86" s="116" t="s">
        <v>200</v>
      </c>
      <c r="D86" s="114"/>
      <c r="E86" s="99"/>
      <c r="F86" s="99" t="s">
        <v>182</v>
      </c>
      <c r="G86" s="99" t="s">
        <v>201</v>
      </c>
      <c r="H86" s="99"/>
      <c r="I86" s="99"/>
      <c r="J86" s="99" t="s">
        <v>250</v>
      </c>
      <c r="K86" s="99" t="s">
        <v>253</v>
      </c>
      <c r="L86" s="125" t="s">
        <v>163</v>
      </c>
      <c r="M86" s="97"/>
      <c r="N86" s="97"/>
      <c r="O86" s="97"/>
      <c r="P86" s="97"/>
    </row>
    <row r="87" spans="3:16" x14ac:dyDescent="0.2">
      <c r="C87" s="118" t="s">
        <v>202</v>
      </c>
      <c r="D87" s="119"/>
      <c r="E87" s="120"/>
      <c r="F87" s="120">
        <v>28760.237670076764</v>
      </c>
      <c r="G87" s="120">
        <f>F87/1000</f>
        <v>28.760237670076762</v>
      </c>
      <c r="H87" s="120"/>
      <c r="I87" s="120"/>
      <c r="J87" s="120">
        <f t="shared" ref="J87:J111" si="22">G87*1000000/$I$46</f>
        <v>27259.441840126743</v>
      </c>
      <c r="K87" s="120">
        <f t="shared" ref="K87:K111" si="23">G87*1000/$I$47</f>
        <v>7.9889549083546569</v>
      </c>
      <c r="L87" s="124">
        <v>88136.018640712282</v>
      </c>
      <c r="M87" s="97"/>
      <c r="N87" s="97"/>
      <c r="O87" s="97"/>
      <c r="P87" s="97"/>
    </row>
    <row r="88" spans="3:16" x14ac:dyDescent="0.2">
      <c r="C88" s="117" t="s">
        <v>203</v>
      </c>
      <c r="D88" s="115"/>
      <c r="E88" s="111"/>
      <c r="F88" s="111">
        <v>26622.365041004105</v>
      </c>
      <c r="G88" s="111">
        <f>F88/1000</f>
        <v>26.622365041004105</v>
      </c>
      <c r="H88" s="111"/>
      <c r="I88" s="111"/>
      <c r="J88" s="111">
        <f t="shared" si="22"/>
        <v>25233.129844296516</v>
      </c>
      <c r="K88" s="111">
        <f t="shared" si="23"/>
        <v>7.3951014002789179</v>
      </c>
      <c r="L88" s="113">
        <v>81163.161565699658</v>
      </c>
      <c r="M88" s="97"/>
      <c r="N88" s="97"/>
      <c r="O88" s="97"/>
      <c r="P88" s="97"/>
    </row>
    <row r="89" spans="3:16" x14ac:dyDescent="0.2">
      <c r="C89" s="118" t="s">
        <v>204</v>
      </c>
      <c r="D89" s="119"/>
      <c r="E89" s="120"/>
      <c r="F89" s="120">
        <v>30416.887533401004</v>
      </c>
      <c r="G89" s="120">
        <f t="shared" ref="G89:G111" si="24">F89/1000</f>
        <v>30.416887533401006</v>
      </c>
      <c r="H89" s="120"/>
      <c r="I89" s="120"/>
      <c r="J89" s="120">
        <f t="shared" si="22"/>
        <v>28829.642723609933</v>
      </c>
      <c r="K89" s="120">
        <f t="shared" si="23"/>
        <v>8.4491354259447231</v>
      </c>
      <c r="L89" s="124">
        <v>95146.406011433093</v>
      </c>
      <c r="M89" s="97"/>
      <c r="N89" s="97"/>
      <c r="O89" s="97"/>
      <c r="P89" s="97"/>
    </row>
    <row r="90" spans="3:16" x14ac:dyDescent="0.2">
      <c r="C90" s="117" t="s">
        <v>205</v>
      </c>
      <c r="D90" s="115"/>
      <c r="E90" s="111"/>
      <c r="F90" s="111">
        <v>29170.195087514916</v>
      </c>
      <c r="G90" s="111">
        <f t="shared" si="24"/>
        <v>29.170195087514916</v>
      </c>
      <c r="H90" s="111"/>
      <c r="I90" s="111"/>
      <c r="J90" s="111">
        <f t="shared" si="22"/>
        <v>27648.006444695744</v>
      </c>
      <c r="K90" s="111">
        <f t="shared" si="23"/>
        <v>8.1028319687541437</v>
      </c>
      <c r="L90" s="113">
        <v>75915.137965351329</v>
      </c>
      <c r="M90" s="97"/>
      <c r="N90" s="97"/>
      <c r="O90" s="97"/>
      <c r="P90" s="97"/>
    </row>
    <row r="91" spans="3:16" x14ac:dyDescent="0.2">
      <c r="C91" s="118" t="s">
        <v>206</v>
      </c>
      <c r="D91" s="119"/>
      <c r="E91" s="120"/>
      <c r="F91" s="120">
        <v>31212.294776583451</v>
      </c>
      <c r="G91" s="120">
        <f t="shared" si="24"/>
        <v>31.212294776583452</v>
      </c>
      <c r="H91" s="120"/>
      <c r="I91" s="120"/>
      <c r="J91" s="120">
        <f t="shared" si="22"/>
        <v>29583.543221007654</v>
      </c>
      <c r="K91" s="120">
        <f t="shared" si="23"/>
        <v>8.6700818823842916</v>
      </c>
      <c r="L91" s="124">
        <v>80341.164884007187</v>
      </c>
      <c r="M91" s="97"/>
      <c r="N91" s="97"/>
      <c r="O91" s="97"/>
      <c r="P91" s="97"/>
    </row>
    <row r="92" spans="3:16" x14ac:dyDescent="0.2">
      <c r="C92" s="117" t="s">
        <v>207</v>
      </c>
      <c r="D92" s="115"/>
      <c r="E92" s="111"/>
      <c r="F92" s="111">
        <v>31229.263666666669</v>
      </c>
      <c r="G92" s="111">
        <f t="shared" si="24"/>
        <v>31.229263666666668</v>
      </c>
      <c r="H92" s="111"/>
      <c r="I92" s="111"/>
      <c r="J92" s="111">
        <f t="shared" si="22"/>
        <v>29599.62662329456</v>
      </c>
      <c r="K92" s="111">
        <f t="shared" si="23"/>
        <v>8.6747954629629636</v>
      </c>
      <c r="L92" s="113">
        <v>90067.932924215478</v>
      </c>
      <c r="M92" s="97"/>
      <c r="N92" s="97"/>
      <c r="O92" s="97"/>
      <c r="P92" s="97"/>
    </row>
    <row r="93" spans="3:16" x14ac:dyDescent="0.2">
      <c r="C93" s="118" t="s">
        <v>208</v>
      </c>
      <c r="D93" s="119"/>
      <c r="E93" s="120"/>
      <c r="F93" s="120">
        <v>20947.59350251879</v>
      </c>
      <c r="G93" s="120">
        <f t="shared" si="24"/>
        <v>20.947593502518789</v>
      </c>
      <c r="H93" s="120"/>
      <c r="I93" s="120"/>
      <c r="J93" s="120">
        <f t="shared" si="22"/>
        <v>19854.484977592456</v>
      </c>
      <c r="K93" s="120">
        <f t="shared" si="23"/>
        <v>5.8187759729218858</v>
      </c>
      <c r="L93" s="124">
        <v>90854.391229956236</v>
      </c>
      <c r="M93" s="97"/>
      <c r="N93" s="97"/>
      <c r="O93" s="97"/>
      <c r="P93" s="97"/>
    </row>
    <row r="94" spans="3:16" x14ac:dyDescent="0.2">
      <c r="C94" s="117" t="s">
        <v>209</v>
      </c>
      <c r="D94" s="115"/>
      <c r="E94" s="111"/>
      <c r="F94" s="111">
        <v>33076.688699879494</v>
      </c>
      <c r="G94" s="111">
        <f t="shared" si="24"/>
        <v>33.076688699879497</v>
      </c>
      <c r="H94" s="111"/>
      <c r="I94" s="111"/>
      <c r="J94" s="111">
        <f t="shared" si="22"/>
        <v>31350.647453670226</v>
      </c>
      <c r="K94" s="111">
        <f t="shared" si="23"/>
        <v>9.1879690832998602</v>
      </c>
      <c r="L94" s="113">
        <v>77405.137520676377</v>
      </c>
      <c r="M94" s="97"/>
      <c r="N94" s="97"/>
      <c r="O94" s="97"/>
      <c r="P94" s="97"/>
    </row>
    <row r="95" spans="3:16" x14ac:dyDescent="0.2">
      <c r="C95" s="118" t="s">
        <v>210</v>
      </c>
      <c r="D95" s="119"/>
      <c r="E95" s="120"/>
      <c r="F95" s="120">
        <v>29204.713770792197</v>
      </c>
      <c r="G95" s="120">
        <f t="shared" si="24"/>
        <v>29.204713770792196</v>
      </c>
      <c r="H95" s="120"/>
      <c r="I95" s="120"/>
      <c r="J95" s="120">
        <f t="shared" si="22"/>
        <v>27680.723839106358</v>
      </c>
      <c r="K95" s="120">
        <f t="shared" si="23"/>
        <v>8.1124204918867218</v>
      </c>
      <c r="L95" s="124">
        <v>92142.04125478481</v>
      </c>
      <c r="M95" s="97"/>
      <c r="N95" s="97"/>
      <c r="O95" s="97"/>
      <c r="P95" s="97"/>
    </row>
    <row r="96" spans="3:16" x14ac:dyDescent="0.2">
      <c r="C96" s="117" t="s">
        <v>211</v>
      </c>
      <c r="D96" s="115"/>
      <c r="E96" s="111"/>
      <c r="F96" s="111">
        <v>35206.206224646681</v>
      </c>
      <c r="G96" s="111">
        <f t="shared" si="24"/>
        <v>35.206206224646678</v>
      </c>
      <c r="H96" s="111"/>
      <c r="I96" s="111"/>
      <c r="J96" s="111">
        <f t="shared" si="22"/>
        <v>33369.040339703941</v>
      </c>
      <c r="K96" s="111">
        <f t="shared" si="23"/>
        <v>9.7795017290685227</v>
      </c>
      <c r="L96" s="113">
        <v>86711.808115560081</v>
      </c>
      <c r="M96" s="97"/>
      <c r="N96" s="97"/>
      <c r="O96" s="97"/>
      <c r="P96" s="97"/>
    </row>
    <row r="97" spans="3:16" x14ac:dyDescent="0.2">
      <c r="C97" s="118" t="s">
        <v>212</v>
      </c>
      <c r="D97" s="119"/>
      <c r="E97" s="120"/>
      <c r="F97" s="120">
        <v>24405.425301665378</v>
      </c>
      <c r="G97" s="120">
        <f t="shared" si="24"/>
        <v>24.405425301665378</v>
      </c>
      <c r="H97" s="120"/>
      <c r="I97" s="120"/>
      <c r="J97" s="120">
        <f t="shared" si="22"/>
        <v>23131.87669817088</v>
      </c>
      <c r="K97" s="120">
        <f t="shared" si="23"/>
        <v>6.7792848060181603</v>
      </c>
      <c r="L97" s="124">
        <v>93317.236202801345</v>
      </c>
      <c r="M97" s="97"/>
      <c r="N97" s="97"/>
      <c r="O97" s="97"/>
      <c r="P97" s="97"/>
    </row>
    <row r="98" spans="3:16" x14ac:dyDescent="0.2">
      <c r="C98" s="117" t="s">
        <v>213</v>
      </c>
      <c r="D98" s="115"/>
      <c r="E98" s="111"/>
      <c r="F98" s="111">
        <v>14742.946948893843</v>
      </c>
      <c r="G98" s="111">
        <f t="shared" si="24"/>
        <v>14.742946948893843</v>
      </c>
      <c r="H98" s="111"/>
      <c r="I98" s="111"/>
      <c r="J98" s="111">
        <f t="shared" si="22"/>
        <v>13973.61557006817</v>
      </c>
      <c r="K98" s="111">
        <f t="shared" si="23"/>
        <v>4.0952630413594004</v>
      </c>
      <c r="L98" s="113">
        <v>112929.71718206792</v>
      </c>
      <c r="M98" s="97"/>
      <c r="N98" s="97"/>
      <c r="O98" s="97"/>
      <c r="P98" s="97"/>
    </row>
    <row r="99" spans="3:16" x14ac:dyDescent="0.2">
      <c r="C99" s="118" t="s">
        <v>214</v>
      </c>
      <c r="D99" s="119"/>
      <c r="E99" s="120"/>
      <c r="F99" s="120">
        <v>16639.711247080875</v>
      </c>
      <c r="G99" s="120">
        <f t="shared" si="24"/>
        <v>16.639711247080875</v>
      </c>
      <c r="H99" s="120"/>
      <c r="I99" s="120"/>
      <c r="J99" s="120">
        <f t="shared" si="22"/>
        <v>15771.400993957548</v>
      </c>
      <c r="K99" s="120">
        <f t="shared" si="23"/>
        <v>4.6221420130780206</v>
      </c>
      <c r="L99" s="124">
        <v>112371.9449612372</v>
      </c>
      <c r="M99" s="97"/>
      <c r="N99" s="97"/>
      <c r="O99" s="97"/>
      <c r="P99" s="97"/>
    </row>
    <row r="100" spans="3:16" x14ac:dyDescent="0.2">
      <c r="C100" s="117" t="s">
        <v>215</v>
      </c>
      <c r="D100" s="115"/>
      <c r="E100" s="111"/>
      <c r="F100" s="111">
        <v>16770.969509684281</v>
      </c>
      <c r="G100" s="111">
        <f t="shared" si="24"/>
        <v>16.770969509684281</v>
      </c>
      <c r="H100" s="111"/>
      <c r="I100" s="111"/>
      <c r="J100" s="111">
        <f t="shared" si="22"/>
        <v>15895.809805057059</v>
      </c>
      <c r="K100" s="111">
        <f t="shared" si="23"/>
        <v>4.658602641578967</v>
      </c>
      <c r="L100" s="113">
        <v>104850.5458247817</v>
      </c>
      <c r="M100" s="97"/>
      <c r="N100" s="97"/>
      <c r="O100" s="97"/>
      <c r="P100" s="97"/>
    </row>
    <row r="101" spans="3:16" x14ac:dyDescent="0.2">
      <c r="C101" s="118" t="s">
        <v>216</v>
      </c>
      <c r="D101" s="119"/>
      <c r="E101" s="120"/>
      <c r="F101" s="120">
        <v>18297.366669753734</v>
      </c>
      <c r="G101" s="120">
        <f t="shared" si="24"/>
        <v>18.297366669753735</v>
      </c>
      <c r="H101" s="120"/>
      <c r="I101" s="120"/>
      <c r="J101" s="120">
        <f t="shared" si="22"/>
        <v>17342.554963673712</v>
      </c>
      <c r="K101" s="120">
        <f t="shared" si="23"/>
        <v>5.0826018527093701</v>
      </c>
      <c r="L101" s="124">
        <v>107438.3302598291</v>
      </c>
      <c r="M101" s="97"/>
      <c r="N101" s="97"/>
      <c r="O101" s="97"/>
      <c r="P101" s="97"/>
    </row>
    <row r="102" spans="3:16" x14ac:dyDescent="0.2">
      <c r="C102" s="117" t="s">
        <v>217</v>
      </c>
      <c r="D102" s="115"/>
      <c r="E102" s="111"/>
      <c r="F102" s="111">
        <v>14952.939269862525</v>
      </c>
      <c r="G102" s="111">
        <f t="shared" si="24"/>
        <v>14.952939269862526</v>
      </c>
      <c r="H102" s="111"/>
      <c r="I102" s="111"/>
      <c r="J102" s="111">
        <f t="shared" si="22"/>
        <v>14172.649859213658</v>
      </c>
      <c r="K102" s="111">
        <f t="shared" si="23"/>
        <v>4.153594241628479</v>
      </c>
      <c r="L102" s="113">
        <v>103875.93888249564</v>
      </c>
      <c r="M102" s="97"/>
      <c r="N102" s="97"/>
      <c r="O102" s="97"/>
      <c r="P102" s="97"/>
    </row>
    <row r="103" spans="3:16" x14ac:dyDescent="0.2">
      <c r="C103" s="118" t="s">
        <v>218</v>
      </c>
      <c r="D103" s="119"/>
      <c r="E103" s="120"/>
      <c r="F103" s="120">
        <v>24506.211785179668</v>
      </c>
      <c r="G103" s="120">
        <f t="shared" si="24"/>
        <v>24.506211785179669</v>
      </c>
      <c r="H103" s="120"/>
      <c r="I103" s="120"/>
      <c r="J103" s="120">
        <f t="shared" si="22"/>
        <v>23227.403839397786</v>
      </c>
      <c r="K103" s="120">
        <f t="shared" si="23"/>
        <v>6.8072810514387969</v>
      </c>
      <c r="L103" s="124">
        <v>90676.956104587094</v>
      </c>
      <c r="M103" s="97"/>
      <c r="N103" s="97"/>
      <c r="O103" s="97"/>
      <c r="P103" s="97"/>
    </row>
    <row r="104" spans="3:16" x14ac:dyDescent="0.2">
      <c r="C104" s="117" t="s">
        <v>219</v>
      </c>
      <c r="D104" s="115"/>
      <c r="E104" s="111"/>
      <c r="F104" s="111">
        <v>17925.990538607581</v>
      </c>
      <c r="G104" s="111">
        <f t="shared" si="24"/>
        <v>17.925990538607582</v>
      </c>
      <c r="H104" s="111"/>
      <c r="I104" s="111"/>
      <c r="J104" s="111">
        <f t="shared" si="22"/>
        <v>16990.558357667822</v>
      </c>
      <c r="K104" s="111">
        <f t="shared" si="23"/>
        <v>4.9794418162798832</v>
      </c>
      <c r="L104" s="113">
        <v>104410.9003597283</v>
      </c>
      <c r="M104" s="97"/>
      <c r="N104" s="97"/>
      <c r="O104" s="97"/>
      <c r="P104" s="97"/>
    </row>
    <row r="105" spans="3:16" x14ac:dyDescent="0.2">
      <c r="C105" s="118" t="s">
        <v>220</v>
      </c>
      <c r="D105" s="119"/>
      <c r="E105" s="120"/>
      <c r="F105" s="120">
        <v>16993.451114417207</v>
      </c>
      <c r="G105" s="120">
        <f t="shared" si="24"/>
        <v>16.993451114417205</v>
      </c>
      <c r="H105" s="120"/>
      <c r="I105" s="120"/>
      <c r="J105" s="120">
        <f t="shared" si="22"/>
        <v>16106.681649521168</v>
      </c>
      <c r="K105" s="120">
        <f t="shared" si="23"/>
        <v>4.7204030873381129</v>
      </c>
      <c r="L105" s="124">
        <v>89524.923242345176</v>
      </c>
      <c r="M105" s="97"/>
      <c r="N105" s="97"/>
      <c r="O105" s="97"/>
      <c r="P105" s="97"/>
    </row>
    <row r="106" spans="3:16" x14ac:dyDescent="0.2">
      <c r="C106" s="117" t="s">
        <v>221</v>
      </c>
      <c r="D106" s="115"/>
      <c r="E106" s="111"/>
      <c r="F106" s="111">
        <v>16979.092464285328</v>
      </c>
      <c r="G106" s="111">
        <f t="shared" si="24"/>
        <v>16.979092464285326</v>
      </c>
      <c r="H106" s="111"/>
      <c r="I106" s="111"/>
      <c r="J106" s="111">
        <f t="shared" si="22"/>
        <v>16093.072277002666</v>
      </c>
      <c r="K106" s="111">
        <f t="shared" si="23"/>
        <v>4.7164145734125915</v>
      </c>
      <c r="L106" s="113">
        <v>115342.94546658927</v>
      </c>
      <c r="M106" s="97"/>
      <c r="N106" s="97"/>
      <c r="O106" s="97"/>
      <c r="P106" s="97"/>
    </row>
    <row r="107" spans="3:16" x14ac:dyDescent="0.2">
      <c r="C107" s="118" t="s">
        <v>222</v>
      </c>
      <c r="D107" s="119"/>
      <c r="E107" s="120"/>
      <c r="F107" s="120">
        <v>18489</v>
      </c>
      <c r="G107" s="120">
        <f t="shared" si="24"/>
        <v>18.489000000000001</v>
      </c>
      <c r="H107" s="120"/>
      <c r="I107" s="120"/>
      <c r="J107" s="120">
        <f t="shared" si="22"/>
        <v>17524.18828953155</v>
      </c>
      <c r="K107" s="120">
        <f t="shared" si="23"/>
        <v>5.1358333333333333</v>
      </c>
      <c r="L107" s="124">
        <v>105650.94236696765</v>
      </c>
      <c r="M107" s="97"/>
      <c r="N107" s="97"/>
      <c r="O107" s="97"/>
      <c r="P107" s="97"/>
    </row>
    <row r="108" spans="3:16" x14ac:dyDescent="0.2">
      <c r="C108" s="117" t="s">
        <v>223</v>
      </c>
      <c r="D108" s="115"/>
      <c r="E108" s="111"/>
      <c r="F108" s="111">
        <v>18969</v>
      </c>
      <c r="G108" s="111">
        <f t="shared" si="24"/>
        <v>18.969000000000001</v>
      </c>
      <c r="H108" s="111"/>
      <c r="I108" s="111"/>
      <c r="J108" s="111">
        <f t="shared" si="22"/>
        <v>17979.140443730001</v>
      </c>
      <c r="K108" s="111">
        <f t="shared" si="23"/>
        <v>5.269166666666667</v>
      </c>
      <c r="L108" s="113">
        <v>105720.48009857842</v>
      </c>
      <c r="M108" s="97"/>
      <c r="N108" s="97"/>
      <c r="O108" s="97"/>
      <c r="P108" s="97"/>
    </row>
    <row r="109" spans="3:16" x14ac:dyDescent="0.2">
      <c r="C109" s="118" t="s">
        <v>224</v>
      </c>
      <c r="D109" s="119"/>
      <c r="E109" s="120"/>
      <c r="F109" s="120">
        <v>18694</v>
      </c>
      <c r="G109" s="120">
        <f t="shared" si="24"/>
        <v>18.693999999999999</v>
      </c>
      <c r="H109" s="120"/>
      <c r="I109" s="120"/>
      <c r="J109" s="120">
        <f t="shared" si="22"/>
        <v>17718.490772053807</v>
      </c>
      <c r="K109" s="120">
        <f t="shared" si="23"/>
        <v>5.1927777777777777</v>
      </c>
      <c r="L109" s="124">
        <v>103923.93919138091</v>
      </c>
      <c r="M109" s="97"/>
      <c r="N109" s="97"/>
      <c r="O109" s="97"/>
      <c r="P109" s="97"/>
    </row>
    <row r="110" spans="3:16" x14ac:dyDescent="0.2">
      <c r="C110" s="117" t="s">
        <v>225</v>
      </c>
      <c r="D110" s="115"/>
      <c r="E110" s="111"/>
      <c r="F110" s="111">
        <v>18582</v>
      </c>
      <c r="G110" s="111">
        <f t="shared" si="24"/>
        <v>18.582000000000001</v>
      </c>
      <c r="H110" s="111"/>
      <c r="I110" s="111"/>
      <c r="J110" s="111">
        <f t="shared" si="22"/>
        <v>17612.3352694075</v>
      </c>
      <c r="K110" s="111">
        <f t="shared" si="23"/>
        <v>5.1616666666666671</v>
      </c>
      <c r="L110" s="113">
        <v>103978.4719117686</v>
      </c>
      <c r="M110" s="97"/>
      <c r="N110" s="97"/>
      <c r="O110" s="97"/>
      <c r="P110" s="97"/>
    </row>
    <row r="111" spans="3:16" x14ac:dyDescent="0.2">
      <c r="C111" s="118" t="s">
        <v>226</v>
      </c>
      <c r="D111" s="119"/>
      <c r="E111" s="120"/>
      <c r="F111" s="120">
        <v>37920.740990303515</v>
      </c>
      <c r="G111" s="120">
        <f t="shared" si="24"/>
        <v>37.920740990303514</v>
      </c>
      <c r="H111" s="120"/>
      <c r="I111" s="120"/>
      <c r="J111" s="120">
        <f t="shared" si="22"/>
        <v>35941.92250487511</v>
      </c>
      <c r="K111" s="120">
        <f t="shared" si="23"/>
        <v>10.533539163973199</v>
      </c>
      <c r="L111" s="124">
        <v>77577.487802640724</v>
      </c>
      <c r="N111" s="97"/>
      <c r="O111" s="97"/>
      <c r="P111" s="97"/>
    </row>
    <row r="114" spans="2:3" x14ac:dyDescent="0.2">
      <c r="B114" s="100" t="s">
        <v>26</v>
      </c>
      <c r="C114" s="100" t="str">
        <f>VLOOKUP(B114,$B$9:$L$34,2,FALSE)</f>
        <v>BAGAZO</v>
      </c>
    </row>
    <row r="115" spans="2:3" x14ac:dyDescent="0.2">
      <c r="B115" s="104" t="s">
        <v>27</v>
      </c>
      <c r="C115" s="104" t="str">
        <f t="shared" ref="C115:C133" si="25">VLOOKUP(B115,$B$9:$L$34,2,FALSE)</f>
        <v>CARBÓN MINERAL</v>
      </c>
    </row>
    <row r="116" spans="2:3" x14ac:dyDescent="0.2">
      <c r="B116" s="100" t="s">
        <v>28</v>
      </c>
      <c r="C116" s="100" t="str">
        <f t="shared" si="25"/>
        <v>GAS NATURAL</v>
      </c>
    </row>
    <row r="117" spans="2:3" x14ac:dyDescent="0.2">
      <c r="B117" s="104" t="s">
        <v>29</v>
      </c>
      <c r="C117" s="104" t="str">
        <f t="shared" si="25"/>
        <v>HIDROENERGÍA</v>
      </c>
    </row>
    <row r="118" spans="2:3" x14ac:dyDescent="0.2">
      <c r="B118" s="100" t="s">
        <v>30</v>
      </c>
      <c r="C118" s="100" t="str">
        <f t="shared" si="25"/>
        <v>LEÑA</v>
      </c>
    </row>
    <row r="119" spans="2:3" x14ac:dyDescent="0.2">
      <c r="B119" s="104" t="s">
        <v>31</v>
      </c>
      <c r="C119" s="104" t="str">
        <f t="shared" si="25"/>
        <v>PETROLEO</v>
      </c>
    </row>
    <row r="120" spans="2:3" x14ac:dyDescent="0.2">
      <c r="B120" s="100" t="s">
        <v>32</v>
      </c>
      <c r="C120" s="100" t="str">
        <f t="shared" si="25"/>
        <v>RECUPERACIÓN / RESIDUOS</v>
      </c>
    </row>
    <row r="121" spans="2:3" x14ac:dyDescent="0.2">
      <c r="B121" s="104" t="s">
        <v>118</v>
      </c>
      <c r="C121" s="104" t="str">
        <f t="shared" si="25"/>
        <v>OTROS RENOVABLES</v>
      </c>
    </row>
    <row r="122" spans="2:3" x14ac:dyDescent="0.2">
      <c r="B122" s="100" t="s">
        <v>33</v>
      </c>
      <c r="C122" s="100" t="str">
        <f t="shared" si="25"/>
        <v>ALCOHOL CARBURANTE</v>
      </c>
    </row>
    <row r="123" spans="2:3" x14ac:dyDescent="0.2">
      <c r="B123" s="104" t="s">
        <v>34</v>
      </c>
      <c r="C123" s="104" t="str">
        <f t="shared" si="25"/>
        <v>BIODIESEL</v>
      </c>
    </row>
    <row r="124" spans="2:3" x14ac:dyDescent="0.2">
      <c r="B124" s="100" t="s">
        <v>35</v>
      </c>
      <c r="C124" s="100" t="str">
        <f t="shared" si="25"/>
        <v>CARBÓN LEÑA</v>
      </c>
    </row>
    <row r="125" spans="2:3" x14ac:dyDescent="0.2">
      <c r="B125" s="104" t="s">
        <v>36</v>
      </c>
      <c r="C125" s="104" t="str">
        <f t="shared" si="25"/>
        <v>COQUE</v>
      </c>
    </row>
    <row r="126" spans="2:3" x14ac:dyDescent="0.2">
      <c r="B126" s="100" t="s">
        <v>37</v>
      </c>
      <c r="C126" s="100" t="str">
        <f t="shared" si="25"/>
        <v>DIESEL OIL</v>
      </c>
    </row>
    <row r="127" spans="2:3" x14ac:dyDescent="0.2">
      <c r="B127" s="104" t="s">
        <v>124</v>
      </c>
      <c r="C127" s="104" t="str">
        <f t="shared" si="25"/>
        <v>AUTO &amp; COGENERACIÓN</v>
      </c>
    </row>
    <row r="128" spans="2:3" x14ac:dyDescent="0.2">
      <c r="B128" s="100" t="s">
        <v>38</v>
      </c>
      <c r="C128" s="100" t="str">
        <f t="shared" si="25"/>
        <v>ENERGÍA ELECTRICA SIN</v>
      </c>
    </row>
    <row r="129" spans="2:3" x14ac:dyDescent="0.2">
      <c r="B129" s="104" t="s">
        <v>39</v>
      </c>
      <c r="C129" s="104" t="str">
        <f t="shared" si="25"/>
        <v>FUEL OIL</v>
      </c>
    </row>
    <row r="130" spans="2:3" x14ac:dyDescent="0.2">
      <c r="B130" s="100" t="s">
        <v>40</v>
      </c>
      <c r="C130" s="100" t="str">
        <f t="shared" si="25"/>
        <v>GAS INDUSTRIAL DE ALTO HORNO</v>
      </c>
    </row>
    <row r="131" spans="2:3" x14ac:dyDescent="0.2">
      <c r="B131" s="104" t="s">
        <v>41</v>
      </c>
      <c r="C131" s="104" t="str">
        <f t="shared" si="25"/>
        <v>GAS LICUADO DE PETRÓLEO</v>
      </c>
    </row>
    <row r="132" spans="2:3" x14ac:dyDescent="0.2">
      <c r="B132" s="100" t="s">
        <v>42</v>
      </c>
      <c r="C132" s="100" t="str">
        <f t="shared" si="25"/>
        <v>GASOLINA MOTOR</v>
      </c>
    </row>
    <row r="133" spans="2:3" x14ac:dyDescent="0.2">
      <c r="B133" s="104" t="s">
        <v>44</v>
      </c>
      <c r="C133" s="104" t="str">
        <f t="shared" si="25"/>
        <v>KEROSENE Y JET FUEL</v>
      </c>
    </row>
    <row r="146" spans="19:19" ht="15" x14ac:dyDescent="0.25">
      <c r="S146"/>
    </row>
    <row r="147" spans="19:19" ht="15" x14ac:dyDescent="0.25">
      <c r="S147"/>
    </row>
    <row r="148" spans="19:19" ht="15" x14ac:dyDescent="0.25">
      <c r="S148"/>
    </row>
    <row r="149" spans="19:19" ht="15" x14ac:dyDescent="0.25">
      <c r="S149"/>
    </row>
    <row r="150" spans="19:19" ht="15" x14ac:dyDescent="0.25">
      <c r="S150"/>
    </row>
    <row r="151" spans="19:19" ht="15" x14ac:dyDescent="0.25">
      <c r="S151"/>
    </row>
    <row r="152" spans="19:19" ht="15" x14ac:dyDescent="0.25">
      <c r="S152"/>
    </row>
    <row r="153" spans="19:19" ht="15" x14ac:dyDescent="0.25">
      <c r="S153"/>
    </row>
    <row r="154" spans="19:19" ht="15" x14ac:dyDescent="0.25">
      <c r="S154"/>
    </row>
    <row r="155" spans="19:19" ht="15" x14ac:dyDescent="0.25">
      <c r="S155"/>
    </row>
    <row r="156" spans="19:19" ht="15" x14ac:dyDescent="0.25">
      <c r="S156"/>
    </row>
    <row r="157" spans="19:19" ht="15" x14ac:dyDescent="0.25">
      <c r="S157"/>
    </row>
    <row r="158" spans="19:19" ht="15" x14ac:dyDescent="0.25">
      <c r="S158"/>
    </row>
    <row r="159" spans="19:19" ht="15" x14ac:dyDescent="0.25">
      <c r="S159"/>
    </row>
    <row r="160" spans="19:19" ht="15" x14ac:dyDescent="0.25">
      <c r="S160"/>
    </row>
    <row r="161" spans="19:19" ht="15" x14ac:dyDescent="0.25">
      <c r="S161"/>
    </row>
    <row r="162" spans="19:19" ht="15" x14ac:dyDescent="0.25">
      <c r="S162"/>
    </row>
    <row r="163" spans="19:19" ht="15" x14ac:dyDescent="0.25">
      <c r="S163"/>
    </row>
  </sheetData>
  <sortState ref="B17:H30">
    <sortCondition ref="B17"/>
  </sortState>
  <mergeCells count="5">
    <mergeCell ref="G36:I36"/>
    <mergeCell ref="B36:E36"/>
    <mergeCell ref="D7:J7"/>
    <mergeCell ref="B6:L6"/>
    <mergeCell ref="B20:L20"/>
  </mergeCells>
  <pageMargins left="0.7" right="0.7" top="1.1865942028985508" bottom="0.75" header="0.3" footer="0.3"/>
  <pageSetup fitToWidth="0" fitToHeight="0" orientation="portrait" horizontalDpi="1200" verticalDpi="1200" r:id="rId1"/>
  <headerFooter>
    <oddHeader>&amp;L&amp;G&amp;C&amp;"-,Bold"&amp;16&amp;K002060Balance Energético Colombia
&amp;A&amp;R&amp;G</oddHeader>
    <oddFooter>&amp;C&amp;F</oddFoot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U83"/>
  <sheetViews>
    <sheetView workbookViewId="0"/>
  </sheetViews>
  <sheetFormatPr baseColWidth="10" defaultColWidth="9.140625" defaultRowHeight="12.75" x14ac:dyDescent="0.25"/>
  <cols>
    <col min="1" max="1" width="3" style="12" bestFit="1" customWidth="1"/>
    <col min="2" max="2" width="46.5703125" style="8" bestFit="1" customWidth="1"/>
    <col min="3" max="21" width="11.42578125" style="524" customWidth="1"/>
    <col min="22" max="16384" width="9.140625" style="8"/>
  </cols>
  <sheetData>
    <row r="1" spans="1:21" s="12" customFormat="1" ht="15.75" x14ac:dyDescent="0.25">
      <c r="A1" s="156"/>
      <c r="B1" s="464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</row>
    <row r="2" spans="1:21" s="12" customFormat="1" ht="15.75" x14ac:dyDescent="0.25">
      <c r="A2" s="156"/>
      <c r="B2" s="464"/>
      <c r="C2" s="465"/>
      <c r="D2" s="465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</row>
    <row r="3" spans="1:21" s="12" customFormat="1" x14ac:dyDescent="0.25">
      <c r="A3" s="156"/>
      <c r="B3" s="156"/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</row>
    <row r="4" spans="1:21" s="9" customFormat="1" ht="15" customHeight="1" x14ac:dyDescent="0.2">
      <c r="A4" s="121"/>
      <c r="B4" s="684" t="s">
        <v>667</v>
      </c>
      <c r="C4" s="523" t="s">
        <v>26</v>
      </c>
      <c r="D4" s="523" t="s">
        <v>27</v>
      </c>
      <c r="E4" s="523" t="s">
        <v>28</v>
      </c>
      <c r="F4" s="523" t="s">
        <v>29</v>
      </c>
      <c r="G4" s="523" t="s">
        <v>30</v>
      </c>
      <c r="H4" s="523" t="s">
        <v>31</v>
      </c>
      <c r="I4" s="523" t="s">
        <v>32</v>
      </c>
      <c r="J4" s="523" t="s">
        <v>118</v>
      </c>
      <c r="K4" s="15" t="s">
        <v>33</v>
      </c>
      <c r="L4" s="15" t="s">
        <v>34</v>
      </c>
      <c r="M4" s="15" t="s">
        <v>35</v>
      </c>
      <c r="N4" s="15" t="s">
        <v>36</v>
      </c>
      <c r="O4" s="15" t="s">
        <v>37</v>
      </c>
      <c r="P4" s="15" t="s">
        <v>38</v>
      </c>
      <c r="Q4" s="15" t="s">
        <v>124</v>
      </c>
      <c r="R4" s="15" t="s">
        <v>39</v>
      </c>
      <c r="S4" s="15" t="s">
        <v>41</v>
      </c>
      <c r="T4" s="15" t="s">
        <v>42</v>
      </c>
      <c r="U4" s="15" t="s">
        <v>44</v>
      </c>
    </row>
    <row r="5" spans="1:21" s="9" customFormat="1" ht="12.75" customHeight="1" x14ac:dyDescent="0.25">
      <c r="A5" s="121"/>
      <c r="B5" s="685"/>
      <c r="C5" s="704" t="str">
        <f>VLOOKUP(C4,'Bases de Cálculo'!$B$9:$C$34,2,FALSE)</f>
        <v>BAGAZO</v>
      </c>
      <c r="D5" s="704" t="str">
        <f>VLOOKUP(D4,'Bases de Cálculo'!$B$9:$C$34,2,FALSE)</f>
        <v>CARBÓN MINERAL</v>
      </c>
      <c r="E5" s="704" t="str">
        <f>VLOOKUP(E4,'Bases de Cálculo'!$B$9:$C$34,2,FALSE)</f>
        <v>GAS NATURAL</v>
      </c>
      <c r="F5" s="704" t="str">
        <f>VLOOKUP(F4,'Bases de Cálculo'!$B$9:$C$34,2,FALSE)</f>
        <v>HIDROENERGÍA</v>
      </c>
      <c r="G5" s="704" t="str">
        <f>VLOOKUP(G4,'Bases de Cálculo'!$B$9:$C$34,2,FALSE)</f>
        <v>LEÑA</v>
      </c>
      <c r="H5" s="704" t="str">
        <f>VLOOKUP(H4,'Bases de Cálculo'!$B$9:$C$34,2,FALSE)</f>
        <v>PETROLEO</v>
      </c>
      <c r="I5" s="704" t="str">
        <f>VLOOKUP(I4,'Bases de Cálculo'!$B$9:$C$34,2,FALSE)</f>
        <v>RECUPERACIÓN / RESIDUOS</v>
      </c>
      <c r="J5" s="704" t="str">
        <f>VLOOKUP(J4,'Bases de Cálculo'!$B$9:$C$34,2,FALSE)</f>
        <v>OTROS RENOVABLES</v>
      </c>
      <c r="K5" s="702" t="str">
        <f>VLOOKUP(K4,'Bases de Cálculo'!$B$9:$C$34,2,FALSE)</f>
        <v>ALCOHOL CARBURANTE</v>
      </c>
      <c r="L5" s="702" t="str">
        <f>VLOOKUP(L4,'Bases de Cálculo'!$B$9:$C$34,2,FALSE)</f>
        <v>BIODIESEL</v>
      </c>
      <c r="M5" s="702" t="str">
        <f>VLOOKUP(M4,'Bases de Cálculo'!$B$9:$C$34,2,FALSE)</f>
        <v>CARBÓN LEÑA</v>
      </c>
      <c r="N5" s="702" t="str">
        <f>VLOOKUP(N4,'Bases de Cálculo'!$B$9:$C$34,2,FALSE)</f>
        <v>COQUE</v>
      </c>
      <c r="O5" s="702" t="str">
        <f>VLOOKUP(O4,'Bases de Cálculo'!$B$9:$C$34,2,FALSE)</f>
        <v>DIESEL OIL</v>
      </c>
      <c r="P5" s="702" t="str">
        <f>VLOOKUP(P4,'Bases de Cálculo'!$B$9:$C$34,2,FALSE)</f>
        <v>ENERGÍA ELECTRICA SIN</v>
      </c>
      <c r="Q5" s="702" t="str">
        <f>VLOOKUP(Q4,'Bases de Cálculo'!$B$9:$C$34,2,FALSE)</f>
        <v>AUTO &amp; COGENERACIÓN</v>
      </c>
      <c r="R5" s="702" t="str">
        <f>VLOOKUP(R4,'Bases de Cálculo'!$B$9:$C$34,2,FALSE)</f>
        <v>FUEL OIL</v>
      </c>
      <c r="S5" s="702" t="str">
        <f>VLOOKUP(S4,'Bases de Cálculo'!$B$9:$C$34,2,FALSE)</f>
        <v>GAS LICUADO DE PETRÓLEO</v>
      </c>
      <c r="T5" s="702" t="str">
        <f>VLOOKUP(T4,'Bases de Cálculo'!$B$9:$C$34,2,FALSE)</f>
        <v>GASOLINA MOTOR</v>
      </c>
      <c r="U5" s="702" t="str">
        <f>VLOOKUP(U4,'Bases de Cálculo'!$B$9:$C$34,2,FALSE)</f>
        <v>KEROSENE Y JET FUEL</v>
      </c>
    </row>
    <row r="6" spans="1:21" s="9" customFormat="1" x14ac:dyDescent="0.25">
      <c r="A6" s="121"/>
      <c r="B6" s="686"/>
      <c r="C6" s="705"/>
      <c r="D6" s="705"/>
      <c r="E6" s="705"/>
      <c r="F6" s="705"/>
      <c r="G6" s="705"/>
      <c r="H6" s="705"/>
      <c r="I6" s="705"/>
      <c r="J6" s="705"/>
      <c r="K6" s="703"/>
      <c r="L6" s="703"/>
      <c r="M6" s="703"/>
      <c r="N6" s="703"/>
      <c r="O6" s="703"/>
      <c r="P6" s="703"/>
      <c r="Q6" s="703"/>
      <c r="R6" s="703"/>
      <c r="S6" s="703"/>
      <c r="T6" s="703"/>
      <c r="U6" s="703"/>
    </row>
    <row r="7" spans="1:21" s="9" customFormat="1" x14ac:dyDescent="0.2">
      <c r="A7" s="121"/>
      <c r="B7" s="64" t="s">
        <v>1</v>
      </c>
      <c r="C7" s="525" t="s">
        <v>617</v>
      </c>
      <c r="D7" s="525" t="s">
        <v>617</v>
      </c>
      <c r="E7" s="525" t="s">
        <v>617</v>
      </c>
      <c r="F7" s="525" t="s">
        <v>617</v>
      </c>
      <c r="G7" s="525" t="s">
        <v>617</v>
      </c>
      <c r="H7" s="525" t="s">
        <v>617</v>
      </c>
      <c r="I7" s="525" t="s">
        <v>617</v>
      </c>
      <c r="J7" s="525" t="s">
        <v>617</v>
      </c>
      <c r="K7" s="525" t="s">
        <v>617</v>
      </c>
      <c r="L7" s="525" t="s">
        <v>617</v>
      </c>
      <c r="M7" s="525" t="s">
        <v>617</v>
      </c>
      <c r="N7" s="525" t="s">
        <v>617</v>
      </c>
      <c r="O7" s="525" t="s">
        <v>617</v>
      </c>
      <c r="P7" s="525" t="s">
        <v>617</v>
      </c>
      <c r="Q7" s="525" t="s">
        <v>617</v>
      </c>
      <c r="R7" s="525" t="s">
        <v>617</v>
      </c>
      <c r="S7" s="525" t="s">
        <v>617</v>
      </c>
      <c r="T7" s="525" t="s">
        <v>617</v>
      </c>
      <c r="U7" s="525" t="s">
        <v>617</v>
      </c>
    </row>
    <row r="8" spans="1:21" x14ac:dyDescent="0.2">
      <c r="A8" s="121"/>
      <c r="B8" s="65" t="s">
        <v>0</v>
      </c>
      <c r="C8" s="86" t="s">
        <v>610</v>
      </c>
      <c r="D8" s="86" t="s">
        <v>598</v>
      </c>
      <c r="E8" s="86" t="s">
        <v>615</v>
      </c>
      <c r="F8" s="86" t="s">
        <v>600</v>
      </c>
      <c r="G8" s="86" t="s">
        <v>601</v>
      </c>
      <c r="H8" s="86" t="s">
        <v>597</v>
      </c>
      <c r="I8" s="86" t="s">
        <v>620</v>
      </c>
      <c r="J8" s="86" t="s">
        <v>600</v>
      </c>
      <c r="K8" s="86" t="s">
        <v>596</v>
      </c>
      <c r="L8" s="86" t="s">
        <v>596</v>
      </c>
      <c r="M8" s="86" t="s">
        <v>596</v>
      </c>
      <c r="N8" s="86" t="s">
        <v>596</v>
      </c>
      <c r="O8" s="86" t="s">
        <v>596</v>
      </c>
      <c r="P8" s="86" t="s">
        <v>596</v>
      </c>
      <c r="Q8" s="86" t="s">
        <v>596</v>
      </c>
      <c r="R8" s="86" t="s">
        <v>596</v>
      </c>
      <c r="S8" s="86" t="s">
        <v>596</v>
      </c>
      <c r="T8" s="86" t="s">
        <v>596</v>
      </c>
      <c r="U8" s="86" t="s">
        <v>596</v>
      </c>
    </row>
    <row r="9" spans="1:21" x14ac:dyDescent="0.2">
      <c r="A9" s="121"/>
      <c r="B9" s="66" t="s">
        <v>4</v>
      </c>
      <c r="C9" s="526" t="s">
        <v>617</v>
      </c>
      <c r="D9" s="526" t="s">
        <v>617</v>
      </c>
      <c r="E9" s="526" t="s">
        <v>617</v>
      </c>
      <c r="F9" s="526" t="s">
        <v>617</v>
      </c>
      <c r="G9" s="526" t="s">
        <v>617</v>
      </c>
      <c r="H9" s="526" t="s">
        <v>617</v>
      </c>
      <c r="I9" s="526" t="s">
        <v>617</v>
      </c>
      <c r="J9" s="526" t="s">
        <v>617</v>
      </c>
      <c r="K9" s="526" t="s">
        <v>617</v>
      </c>
      <c r="L9" s="526" t="s">
        <v>617</v>
      </c>
      <c r="M9" s="526" t="s">
        <v>617</v>
      </c>
      <c r="N9" s="526" t="s">
        <v>617</v>
      </c>
      <c r="O9" s="526" t="s">
        <v>617</v>
      </c>
      <c r="P9" s="526" t="s">
        <v>617</v>
      </c>
      <c r="Q9" s="526" t="s">
        <v>617</v>
      </c>
      <c r="R9" s="526" t="s">
        <v>617</v>
      </c>
      <c r="S9" s="526" t="s">
        <v>617</v>
      </c>
      <c r="T9" s="526" t="s">
        <v>617</v>
      </c>
      <c r="U9" s="526" t="s">
        <v>617</v>
      </c>
    </row>
    <row r="10" spans="1:21" x14ac:dyDescent="0.2">
      <c r="A10" s="121"/>
      <c r="B10" s="67" t="s">
        <v>5</v>
      </c>
      <c r="C10" s="527" t="s">
        <v>596</v>
      </c>
      <c r="D10" s="527" t="s">
        <v>596</v>
      </c>
      <c r="E10" s="527" t="s">
        <v>596</v>
      </c>
      <c r="F10" s="527" t="s">
        <v>600</v>
      </c>
      <c r="G10" s="527" t="s">
        <v>596</v>
      </c>
      <c r="H10" s="527" t="s">
        <v>596</v>
      </c>
      <c r="I10" s="527" t="s">
        <v>596</v>
      </c>
      <c r="J10" s="527" t="s">
        <v>596</v>
      </c>
      <c r="K10" s="527" t="s">
        <v>596</v>
      </c>
      <c r="L10" s="527" t="s">
        <v>596</v>
      </c>
      <c r="M10" s="527" t="s">
        <v>596</v>
      </c>
      <c r="N10" s="527" t="s">
        <v>596</v>
      </c>
      <c r="O10" s="527" t="s">
        <v>596</v>
      </c>
      <c r="P10" s="527" t="s">
        <v>600</v>
      </c>
      <c r="Q10" s="527" t="s">
        <v>621</v>
      </c>
      <c r="R10" s="527" t="s">
        <v>596</v>
      </c>
      <c r="S10" s="527" t="s">
        <v>596</v>
      </c>
      <c r="T10" s="527" t="s">
        <v>596</v>
      </c>
      <c r="U10" s="527" t="s">
        <v>596</v>
      </c>
    </row>
    <row r="11" spans="1:21" x14ac:dyDescent="0.2">
      <c r="A11" s="121"/>
      <c r="B11" s="68" t="s">
        <v>6</v>
      </c>
      <c r="C11" s="86" t="s">
        <v>600</v>
      </c>
      <c r="D11" s="86" t="s">
        <v>600</v>
      </c>
      <c r="E11" s="86" t="s">
        <v>600</v>
      </c>
      <c r="F11" s="86" t="s">
        <v>596</v>
      </c>
      <c r="G11" s="86" t="s">
        <v>596</v>
      </c>
      <c r="H11" s="86" t="s">
        <v>596</v>
      </c>
      <c r="I11" s="86" t="s">
        <v>600</v>
      </c>
      <c r="J11" s="86" t="s">
        <v>600</v>
      </c>
      <c r="K11" s="86" t="s">
        <v>596</v>
      </c>
      <c r="L11" s="86" t="s">
        <v>596</v>
      </c>
      <c r="M11" s="86" t="s">
        <v>596</v>
      </c>
      <c r="N11" s="86" t="s">
        <v>596</v>
      </c>
      <c r="O11" s="86" t="s">
        <v>600</v>
      </c>
      <c r="P11" s="86" t="s">
        <v>600</v>
      </c>
      <c r="Q11" s="86" t="s">
        <v>600</v>
      </c>
      <c r="R11" s="86" t="s">
        <v>600</v>
      </c>
      <c r="S11" s="86" t="s">
        <v>596</v>
      </c>
      <c r="T11" s="86" t="s">
        <v>596</v>
      </c>
      <c r="U11" s="86" t="s">
        <v>600</v>
      </c>
    </row>
    <row r="12" spans="1:21" x14ac:dyDescent="0.2">
      <c r="A12" s="121"/>
      <c r="B12" s="67" t="s">
        <v>25</v>
      </c>
      <c r="C12" s="527" t="s">
        <v>596</v>
      </c>
      <c r="D12" s="527" t="s">
        <v>596</v>
      </c>
      <c r="E12" s="527" t="s">
        <v>596</v>
      </c>
      <c r="F12" s="527" t="s">
        <v>596</v>
      </c>
      <c r="G12" s="527" t="s">
        <v>596</v>
      </c>
      <c r="H12" s="527" t="s">
        <v>596</v>
      </c>
      <c r="I12" s="527" t="s">
        <v>596</v>
      </c>
      <c r="J12" s="527" t="s">
        <v>600</v>
      </c>
      <c r="K12" s="527" t="s">
        <v>596</v>
      </c>
      <c r="L12" s="527" t="s">
        <v>596</v>
      </c>
      <c r="M12" s="527" t="s">
        <v>596</v>
      </c>
      <c r="N12" s="527" t="s">
        <v>596</v>
      </c>
      <c r="O12" s="527" t="s">
        <v>596</v>
      </c>
      <c r="P12" s="527" t="s">
        <v>600</v>
      </c>
      <c r="Q12" s="527" t="s">
        <v>621</v>
      </c>
      <c r="R12" s="527" t="s">
        <v>596</v>
      </c>
      <c r="S12" s="527" t="s">
        <v>596</v>
      </c>
      <c r="T12" s="527" t="s">
        <v>596</v>
      </c>
      <c r="U12" s="527" t="s">
        <v>596</v>
      </c>
    </row>
    <row r="13" spans="1:21" x14ac:dyDescent="0.2">
      <c r="A13" s="121"/>
      <c r="B13" s="68" t="s">
        <v>24</v>
      </c>
      <c r="C13" s="86" t="s">
        <v>596</v>
      </c>
      <c r="D13" s="86" t="s">
        <v>596</v>
      </c>
      <c r="E13" s="86" t="s">
        <v>596</v>
      </c>
      <c r="F13" s="86" t="s">
        <v>596</v>
      </c>
      <c r="G13" s="86" t="s">
        <v>596</v>
      </c>
      <c r="H13" s="86" t="s">
        <v>596</v>
      </c>
      <c r="I13" s="86" t="s">
        <v>596</v>
      </c>
      <c r="J13" s="86" t="s">
        <v>600</v>
      </c>
      <c r="K13" s="86" t="s">
        <v>596</v>
      </c>
      <c r="L13" s="86" t="s">
        <v>596</v>
      </c>
      <c r="M13" s="86" t="s">
        <v>596</v>
      </c>
      <c r="N13" s="86" t="s">
        <v>596</v>
      </c>
      <c r="O13" s="86" t="s">
        <v>596</v>
      </c>
      <c r="P13" s="86" t="s">
        <v>600</v>
      </c>
      <c r="Q13" s="86" t="s">
        <v>621</v>
      </c>
      <c r="R13" s="86" t="s">
        <v>596</v>
      </c>
      <c r="S13" s="86" t="s">
        <v>596</v>
      </c>
      <c r="T13" s="86" t="s">
        <v>596</v>
      </c>
      <c r="U13" s="86" t="s">
        <v>596</v>
      </c>
    </row>
    <row r="14" spans="1:21" x14ac:dyDescent="0.2">
      <c r="A14" s="121"/>
      <c r="B14" s="67" t="s">
        <v>123</v>
      </c>
      <c r="C14" s="527" t="s">
        <v>596</v>
      </c>
      <c r="D14" s="527" t="s">
        <v>596</v>
      </c>
      <c r="E14" s="527" t="s">
        <v>596</v>
      </c>
      <c r="F14" s="527" t="s">
        <v>596</v>
      </c>
      <c r="G14" s="527" t="s">
        <v>596</v>
      </c>
      <c r="H14" s="527" t="s">
        <v>596</v>
      </c>
      <c r="I14" s="527" t="s">
        <v>596</v>
      </c>
      <c r="J14" s="527" t="s">
        <v>600</v>
      </c>
      <c r="K14" s="527" t="s">
        <v>596</v>
      </c>
      <c r="L14" s="527" t="s">
        <v>596</v>
      </c>
      <c r="M14" s="527" t="s">
        <v>596</v>
      </c>
      <c r="N14" s="527" t="s">
        <v>596</v>
      </c>
      <c r="O14" s="527" t="s">
        <v>596</v>
      </c>
      <c r="P14" s="527" t="s">
        <v>596</v>
      </c>
      <c r="Q14" s="527" t="s">
        <v>596</v>
      </c>
      <c r="R14" s="527" t="s">
        <v>596</v>
      </c>
      <c r="S14" s="527" t="s">
        <v>596</v>
      </c>
      <c r="T14" s="527" t="s">
        <v>596</v>
      </c>
      <c r="U14" s="527" t="s">
        <v>596</v>
      </c>
    </row>
    <row r="15" spans="1:21" x14ac:dyDescent="0.2">
      <c r="A15" s="121"/>
      <c r="B15" s="68" t="s">
        <v>7</v>
      </c>
      <c r="C15" s="86" t="s">
        <v>596</v>
      </c>
      <c r="D15" s="86" t="s">
        <v>596</v>
      </c>
      <c r="E15" s="86" t="s">
        <v>601</v>
      </c>
      <c r="F15" s="86" t="s">
        <v>596</v>
      </c>
      <c r="G15" s="86" t="s">
        <v>596</v>
      </c>
      <c r="H15" s="86" t="s">
        <v>596</v>
      </c>
      <c r="I15" s="86" t="s">
        <v>596</v>
      </c>
      <c r="J15" s="86" t="s">
        <v>596</v>
      </c>
      <c r="K15" s="86" t="s">
        <v>596</v>
      </c>
      <c r="L15" s="86" t="s">
        <v>596</v>
      </c>
      <c r="M15" s="86" t="s">
        <v>596</v>
      </c>
      <c r="N15" s="86" t="s">
        <v>596</v>
      </c>
      <c r="O15" s="86" t="s">
        <v>601</v>
      </c>
      <c r="P15" s="86" t="s">
        <v>596</v>
      </c>
      <c r="Q15" s="86" t="s">
        <v>596</v>
      </c>
      <c r="R15" s="86" t="s">
        <v>601</v>
      </c>
      <c r="S15" s="86" t="s">
        <v>601</v>
      </c>
      <c r="T15" s="86" t="s">
        <v>601</v>
      </c>
      <c r="U15" s="86" t="s">
        <v>601</v>
      </c>
    </row>
    <row r="16" spans="1:21" x14ac:dyDescent="0.2">
      <c r="A16" s="121"/>
      <c r="B16" s="67" t="s">
        <v>8</v>
      </c>
      <c r="C16" s="527" t="s">
        <v>596</v>
      </c>
      <c r="D16" s="527" t="s">
        <v>596</v>
      </c>
      <c r="E16" s="527" t="s">
        <v>596</v>
      </c>
      <c r="F16" s="527" t="s">
        <v>596</v>
      </c>
      <c r="G16" s="527" t="s">
        <v>596</v>
      </c>
      <c r="H16" s="527" t="s">
        <v>623</v>
      </c>
      <c r="I16" s="527" t="s">
        <v>596</v>
      </c>
      <c r="J16" s="527" t="s">
        <v>596</v>
      </c>
      <c r="K16" s="527" t="s">
        <v>596</v>
      </c>
      <c r="L16" s="527" t="s">
        <v>596</v>
      </c>
      <c r="M16" s="527" t="s">
        <v>596</v>
      </c>
      <c r="N16" s="527" t="s">
        <v>602</v>
      </c>
      <c r="O16" s="527" t="s">
        <v>623</v>
      </c>
      <c r="P16" s="527" t="s">
        <v>596</v>
      </c>
      <c r="Q16" s="527" t="s">
        <v>596</v>
      </c>
      <c r="R16" s="527" t="s">
        <v>623</v>
      </c>
      <c r="S16" s="527" t="s">
        <v>603</v>
      </c>
      <c r="T16" s="527" t="s">
        <v>623</v>
      </c>
      <c r="U16" s="527" t="s">
        <v>623</v>
      </c>
    </row>
    <row r="17" spans="1:21" x14ac:dyDescent="0.2">
      <c r="A17" s="121"/>
      <c r="B17" s="68" t="s">
        <v>9</v>
      </c>
      <c r="C17" s="86" t="s">
        <v>596</v>
      </c>
      <c r="D17" s="86" t="s">
        <v>622</v>
      </c>
      <c r="E17" s="86" t="s">
        <v>596</v>
      </c>
      <c r="F17" s="86" t="s">
        <v>596</v>
      </c>
      <c r="G17" s="86" t="s">
        <v>596</v>
      </c>
      <c r="H17" s="86" t="s">
        <v>596</v>
      </c>
      <c r="I17" s="86" t="s">
        <v>596</v>
      </c>
      <c r="J17" s="86" t="s">
        <v>596</v>
      </c>
      <c r="K17" s="86" t="s">
        <v>596</v>
      </c>
      <c r="L17" s="86" t="s">
        <v>596</v>
      </c>
      <c r="M17" s="86" t="s">
        <v>604</v>
      </c>
      <c r="N17" s="86" t="s">
        <v>622</v>
      </c>
      <c r="O17" s="86" t="s">
        <v>596</v>
      </c>
      <c r="P17" s="86" t="s">
        <v>596</v>
      </c>
      <c r="Q17" s="86" t="s">
        <v>596</v>
      </c>
      <c r="R17" s="86" t="s">
        <v>596</v>
      </c>
      <c r="S17" s="86" t="s">
        <v>596</v>
      </c>
      <c r="T17" s="86" t="s">
        <v>596</v>
      </c>
      <c r="U17" s="86" t="s">
        <v>596</v>
      </c>
    </row>
    <row r="18" spans="1:21" x14ac:dyDescent="0.2">
      <c r="A18" s="121"/>
      <c r="B18" s="67" t="s">
        <v>11</v>
      </c>
      <c r="C18" s="527" t="s">
        <v>596</v>
      </c>
      <c r="D18" s="527" t="s">
        <v>596</v>
      </c>
      <c r="E18" s="527" t="s">
        <v>596</v>
      </c>
      <c r="F18" s="527" t="s">
        <v>596</v>
      </c>
      <c r="G18" s="527" t="s">
        <v>611</v>
      </c>
      <c r="H18" s="527" t="s">
        <v>596</v>
      </c>
      <c r="I18" s="527" t="s">
        <v>596</v>
      </c>
      <c r="J18" s="527" t="s">
        <v>596</v>
      </c>
      <c r="K18" s="527" t="s">
        <v>596</v>
      </c>
      <c r="L18" s="527" t="s">
        <v>596</v>
      </c>
      <c r="M18" s="527" t="s">
        <v>611</v>
      </c>
      <c r="N18" s="527" t="s">
        <v>596</v>
      </c>
      <c r="O18" s="527" t="s">
        <v>596</v>
      </c>
      <c r="P18" s="527" t="s">
        <v>596</v>
      </c>
      <c r="Q18" s="527" t="s">
        <v>596</v>
      </c>
      <c r="R18" s="527" t="s">
        <v>596</v>
      </c>
      <c r="S18" s="527" t="s">
        <v>596</v>
      </c>
      <c r="T18" s="527" t="s">
        <v>596</v>
      </c>
      <c r="U18" s="527" t="s">
        <v>596</v>
      </c>
    </row>
    <row r="19" spans="1:21" x14ac:dyDescent="0.2">
      <c r="A19" s="121"/>
      <c r="B19" s="68" t="s">
        <v>12</v>
      </c>
      <c r="C19" s="86" t="s">
        <v>596</v>
      </c>
      <c r="D19" s="86" t="s">
        <v>596</v>
      </c>
      <c r="E19" s="86" t="s">
        <v>596</v>
      </c>
      <c r="F19" s="86" t="s">
        <v>596</v>
      </c>
      <c r="G19" s="86" t="s">
        <v>596</v>
      </c>
      <c r="H19" s="86" t="s">
        <v>596</v>
      </c>
      <c r="I19" s="86" t="s">
        <v>596</v>
      </c>
      <c r="J19" s="86" t="s">
        <v>596</v>
      </c>
      <c r="K19" s="86" t="s">
        <v>596</v>
      </c>
      <c r="L19" s="86" t="s">
        <v>605</v>
      </c>
      <c r="M19" s="86" t="s">
        <v>596</v>
      </c>
      <c r="N19" s="86" t="s">
        <v>596</v>
      </c>
      <c r="O19" s="86" t="s">
        <v>596</v>
      </c>
      <c r="P19" s="86" t="s">
        <v>596</v>
      </c>
      <c r="Q19" s="86" t="s">
        <v>596</v>
      </c>
      <c r="R19" s="86" t="s">
        <v>596</v>
      </c>
      <c r="S19" s="86" t="s">
        <v>596</v>
      </c>
      <c r="T19" s="86" t="s">
        <v>596</v>
      </c>
      <c r="U19" s="86" t="s">
        <v>596</v>
      </c>
    </row>
    <row r="20" spans="1:21" x14ac:dyDescent="0.2">
      <c r="A20" s="121"/>
      <c r="B20" s="67" t="s">
        <v>13</v>
      </c>
      <c r="C20" s="527" t="s">
        <v>596</v>
      </c>
      <c r="D20" s="527" t="s">
        <v>596</v>
      </c>
      <c r="E20" s="527" t="s">
        <v>596</v>
      </c>
      <c r="F20" s="527" t="s">
        <v>596</v>
      </c>
      <c r="G20" s="527" t="s">
        <v>596</v>
      </c>
      <c r="H20" s="527" t="s">
        <v>596</v>
      </c>
      <c r="I20" s="527" t="s">
        <v>596</v>
      </c>
      <c r="J20" s="527" t="s">
        <v>596</v>
      </c>
      <c r="K20" s="527" t="s">
        <v>605</v>
      </c>
      <c r="L20" s="527" t="s">
        <v>596</v>
      </c>
      <c r="M20" s="527" t="s">
        <v>596</v>
      </c>
      <c r="N20" s="527" t="s">
        <v>596</v>
      </c>
      <c r="O20" s="527" t="s">
        <v>596</v>
      </c>
      <c r="P20" s="527" t="s">
        <v>596</v>
      </c>
      <c r="Q20" s="527" t="s">
        <v>596</v>
      </c>
      <c r="R20" s="527" t="s">
        <v>596</v>
      </c>
      <c r="S20" s="527" t="s">
        <v>596</v>
      </c>
      <c r="T20" s="527" t="s">
        <v>596</v>
      </c>
      <c r="U20" s="527" t="s">
        <v>596</v>
      </c>
    </row>
    <row r="21" spans="1:21" x14ac:dyDescent="0.2">
      <c r="A21" s="121"/>
      <c r="B21" s="66" t="s">
        <v>2</v>
      </c>
      <c r="C21" s="526" t="s">
        <v>596</v>
      </c>
      <c r="D21" s="526" t="s">
        <v>612</v>
      </c>
      <c r="E21" s="526" t="s">
        <v>607</v>
      </c>
      <c r="F21" s="526" t="s">
        <v>596</v>
      </c>
      <c r="G21" s="526" t="s">
        <v>612</v>
      </c>
      <c r="H21" s="526" t="s">
        <v>612</v>
      </c>
      <c r="I21" s="526" t="s">
        <v>596</v>
      </c>
      <c r="J21" s="526" t="s">
        <v>596</v>
      </c>
      <c r="K21" s="526" t="s">
        <v>596</v>
      </c>
      <c r="L21" s="526" t="s">
        <v>596</v>
      </c>
      <c r="M21" s="526" t="s">
        <v>612</v>
      </c>
      <c r="N21" s="526" t="s">
        <v>612</v>
      </c>
      <c r="O21" s="526" t="s">
        <v>614</v>
      </c>
      <c r="P21" s="526" t="s">
        <v>600</v>
      </c>
      <c r="Q21" s="526" t="s">
        <v>596</v>
      </c>
      <c r="R21" s="526" t="s">
        <v>613</v>
      </c>
      <c r="S21" s="526" t="s">
        <v>612</v>
      </c>
      <c r="T21" s="526" t="s">
        <v>616</v>
      </c>
      <c r="U21" s="526" t="s">
        <v>616</v>
      </c>
    </row>
    <row r="22" spans="1:21" x14ac:dyDescent="0.2">
      <c r="A22" s="121"/>
      <c r="B22" s="65" t="s">
        <v>119</v>
      </c>
      <c r="C22" s="86" t="s">
        <v>596</v>
      </c>
      <c r="D22" s="86" t="s">
        <v>596</v>
      </c>
      <c r="E22" s="86" t="s">
        <v>596</v>
      </c>
      <c r="F22" s="86" t="s">
        <v>596</v>
      </c>
      <c r="G22" s="86" t="s">
        <v>596</v>
      </c>
      <c r="H22" s="86" t="s">
        <v>596</v>
      </c>
      <c r="I22" s="86" t="s">
        <v>596</v>
      </c>
      <c r="J22" s="86" t="s">
        <v>596</v>
      </c>
      <c r="K22" s="86" t="s">
        <v>605</v>
      </c>
      <c r="L22" s="86" t="s">
        <v>605</v>
      </c>
      <c r="M22" s="86" t="s">
        <v>596</v>
      </c>
      <c r="N22" s="86" t="s">
        <v>596</v>
      </c>
      <c r="O22" s="86" t="s">
        <v>605</v>
      </c>
      <c r="P22" s="86" t="s">
        <v>596</v>
      </c>
      <c r="Q22" s="86" t="s">
        <v>596</v>
      </c>
      <c r="R22" s="86" t="s">
        <v>596</v>
      </c>
      <c r="S22" s="86" t="s">
        <v>596</v>
      </c>
      <c r="T22" s="86" t="s">
        <v>605</v>
      </c>
      <c r="U22" s="86" t="s">
        <v>596</v>
      </c>
    </row>
    <row r="23" spans="1:21" x14ac:dyDescent="0.2">
      <c r="A23" s="121"/>
      <c r="B23" s="66" t="s">
        <v>3</v>
      </c>
      <c r="C23" s="526" t="s">
        <v>596</v>
      </c>
      <c r="D23" s="526" t="s">
        <v>606</v>
      </c>
      <c r="E23" s="526" t="s">
        <v>607</v>
      </c>
      <c r="F23" s="526" t="s">
        <v>596</v>
      </c>
      <c r="G23" s="526" t="s">
        <v>612</v>
      </c>
      <c r="H23" s="526" t="s">
        <v>608</v>
      </c>
      <c r="I23" s="526" t="s">
        <v>596</v>
      </c>
      <c r="J23" s="526" t="s">
        <v>596</v>
      </c>
      <c r="K23" s="526" t="s">
        <v>596</v>
      </c>
      <c r="L23" s="526" t="s">
        <v>596</v>
      </c>
      <c r="M23" s="526" t="s">
        <v>612</v>
      </c>
      <c r="N23" s="526" t="s">
        <v>612</v>
      </c>
      <c r="O23" s="526" t="s">
        <v>613</v>
      </c>
      <c r="P23" s="526" t="s">
        <v>600</v>
      </c>
      <c r="Q23" s="526" t="s">
        <v>596</v>
      </c>
      <c r="R23" s="526" t="s">
        <v>613</v>
      </c>
      <c r="S23" s="526" t="s">
        <v>612</v>
      </c>
      <c r="T23" s="526" t="s">
        <v>613</v>
      </c>
      <c r="U23" s="526" t="s">
        <v>613</v>
      </c>
    </row>
    <row r="24" spans="1:21" x14ac:dyDescent="0.2">
      <c r="A24" s="121"/>
      <c r="B24" s="65" t="s">
        <v>50</v>
      </c>
      <c r="C24" s="86" t="s">
        <v>596</v>
      </c>
      <c r="D24" s="86" t="s">
        <v>611</v>
      </c>
      <c r="E24" s="86" t="s">
        <v>596</v>
      </c>
      <c r="F24" s="86" t="s">
        <v>596</v>
      </c>
      <c r="G24" s="86" t="s">
        <v>596</v>
      </c>
      <c r="H24" s="86" t="s">
        <v>601</v>
      </c>
      <c r="I24" s="86" t="s">
        <v>596</v>
      </c>
      <c r="J24" s="86" t="s">
        <v>596</v>
      </c>
      <c r="K24" s="86" t="s">
        <v>596</v>
      </c>
      <c r="L24" s="86" t="s">
        <v>596</v>
      </c>
      <c r="M24" s="86" t="s">
        <v>596</v>
      </c>
      <c r="N24" s="86" t="s">
        <v>596</v>
      </c>
      <c r="O24" s="86" t="s">
        <v>601</v>
      </c>
      <c r="P24" s="86" t="s">
        <v>596</v>
      </c>
      <c r="Q24" s="86" t="s">
        <v>596</v>
      </c>
      <c r="R24" s="86" t="s">
        <v>601</v>
      </c>
      <c r="S24" s="86" t="s">
        <v>601</v>
      </c>
      <c r="T24" s="86" t="s">
        <v>601</v>
      </c>
      <c r="U24" s="86" t="s">
        <v>601</v>
      </c>
    </row>
    <row r="25" spans="1:21" x14ac:dyDescent="0.2">
      <c r="A25" s="121"/>
      <c r="B25" s="66" t="s">
        <v>51</v>
      </c>
      <c r="C25" s="526" t="s">
        <v>611</v>
      </c>
      <c r="D25" s="526" t="s">
        <v>596</v>
      </c>
      <c r="E25" s="526" t="s">
        <v>615</v>
      </c>
      <c r="F25" s="526" t="s">
        <v>600</v>
      </c>
      <c r="G25" s="526" t="s">
        <v>596</v>
      </c>
      <c r="H25" s="526" t="s">
        <v>599</v>
      </c>
      <c r="I25" s="526" t="s">
        <v>596</v>
      </c>
      <c r="J25" s="526" t="s">
        <v>596</v>
      </c>
      <c r="K25" s="526" t="s">
        <v>596</v>
      </c>
      <c r="L25" s="526" t="s">
        <v>596</v>
      </c>
      <c r="M25" s="526" t="s">
        <v>596</v>
      </c>
      <c r="N25" s="526" t="s">
        <v>596</v>
      </c>
      <c r="O25" s="526" t="s">
        <v>596</v>
      </c>
      <c r="P25" s="526" t="s">
        <v>596</v>
      </c>
      <c r="Q25" s="526" t="s">
        <v>596</v>
      </c>
      <c r="R25" s="526" t="s">
        <v>596</v>
      </c>
      <c r="S25" s="526" t="s">
        <v>596</v>
      </c>
      <c r="T25" s="526" t="s">
        <v>596</v>
      </c>
      <c r="U25" s="526" t="s">
        <v>596</v>
      </c>
    </row>
    <row r="26" spans="1:21" x14ac:dyDescent="0.2">
      <c r="A26" s="121"/>
      <c r="B26" s="65" t="s">
        <v>49</v>
      </c>
      <c r="C26" s="86" t="s">
        <v>596</v>
      </c>
      <c r="D26" s="86" t="s">
        <v>601</v>
      </c>
      <c r="E26" s="86" t="s">
        <v>615</v>
      </c>
      <c r="F26" s="86" t="s">
        <v>596</v>
      </c>
      <c r="G26" s="86" t="s">
        <v>596</v>
      </c>
      <c r="H26" s="86" t="s">
        <v>601</v>
      </c>
      <c r="I26" s="86" t="s">
        <v>596</v>
      </c>
      <c r="J26" s="86" t="s">
        <v>596</v>
      </c>
      <c r="K26" s="86" t="s">
        <v>596</v>
      </c>
      <c r="L26" s="86" t="s">
        <v>596</v>
      </c>
      <c r="M26" s="86" t="s">
        <v>596</v>
      </c>
      <c r="N26" s="86" t="s">
        <v>596</v>
      </c>
      <c r="O26" s="86" t="s">
        <v>601</v>
      </c>
      <c r="P26" s="86" t="s">
        <v>609</v>
      </c>
      <c r="Q26" s="86" t="s">
        <v>596</v>
      </c>
      <c r="R26" s="86" t="s">
        <v>601</v>
      </c>
      <c r="S26" s="86" t="s">
        <v>601</v>
      </c>
      <c r="T26" s="86" t="s">
        <v>601</v>
      </c>
      <c r="U26" s="86" t="s">
        <v>601</v>
      </c>
    </row>
    <row r="27" spans="1:21" x14ac:dyDescent="0.2">
      <c r="A27" s="121"/>
      <c r="B27" s="66" t="s">
        <v>140</v>
      </c>
      <c r="C27" s="526" t="s">
        <v>596</v>
      </c>
      <c r="D27" s="526" t="s">
        <v>596</v>
      </c>
      <c r="E27" s="526" t="s">
        <v>596</v>
      </c>
      <c r="F27" s="526" t="s">
        <v>596</v>
      </c>
      <c r="G27" s="526" t="s">
        <v>596</v>
      </c>
      <c r="H27" s="526" t="s">
        <v>596</v>
      </c>
      <c r="I27" s="526" t="s">
        <v>596</v>
      </c>
      <c r="J27" s="526" t="s">
        <v>596</v>
      </c>
      <c r="K27" s="526" t="s">
        <v>596</v>
      </c>
      <c r="L27" s="526" t="s">
        <v>596</v>
      </c>
      <c r="M27" s="526" t="s">
        <v>596</v>
      </c>
      <c r="N27" s="526" t="s">
        <v>596</v>
      </c>
      <c r="O27" s="526" t="s">
        <v>611</v>
      </c>
      <c r="P27" s="526" t="s">
        <v>596</v>
      </c>
      <c r="Q27" s="526" t="s">
        <v>596</v>
      </c>
      <c r="R27" s="526" t="s">
        <v>596</v>
      </c>
      <c r="S27" s="526" t="s">
        <v>596</v>
      </c>
      <c r="T27" s="526" t="s">
        <v>611</v>
      </c>
      <c r="U27" s="526" t="s">
        <v>596</v>
      </c>
    </row>
    <row r="28" spans="1:21" x14ac:dyDescent="0.2">
      <c r="A28" s="121"/>
      <c r="B28" s="65" t="s">
        <v>116</v>
      </c>
      <c r="C28" s="86" t="s">
        <v>596</v>
      </c>
      <c r="D28" s="86" t="s">
        <v>596</v>
      </c>
      <c r="E28" s="86" t="s">
        <v>615</v>
      </c>
      <c r="F28" s="86" t="s">
        <v>596</v>
      </c>
      <c r="G28" s="86" t="s">
        <v>596</v>
      </c>
      <c r="H28" s="86" t="s">
        <v>596</v>
      </c>
      <c r="I28" s="86" t="s">
        <v>596</v>
      </c>
      <c r="J28" s="86" t="s">
        <v>596</v>
      </c>
      <c r="K28" s="86" t="s">
        <v>596</v>
      </c>
      <c r="L28" s="86" t="s">
        <v>596</v>
      </c>
      <c r="M28" s="86" t="s">
        <v>596</v>
      </c>
      <c r="N28" s="86" t="s">
        <v>596</v>
      </c>
      <c r="O28" s="86" t="s">
        <v>596</v>
      </c>
      <c r="P28" s="86" t="s">
        <v>596</v>
      </c>
      <c r="Q28" s="86" t="s">
        <v>596</v>
      </c>
      <c r="R28" s="86" t="s">
        <v>596</v>
      </c>
      <c r="S28" s="86" t="s">
        <v>596</v>
      </c>
      <c r="T28" s="86" t="s">
        <v>596</v>
      </c>
      <c r="U28" s="86" t="s">
        <v>596</v>
      </c>
    </row>
    <row r="29" spans="1:21" x14ac:dyDescent="0.2">
      <c r="A29" s="121"/>
      <c r="B29" s="66" t="s">
        <v>117</v>
      </c>
      <c r="C29" s="526" t="s">
        <v>596</v>
      </c>
      <c r="D29" s="526" t="s">
        <v>596</v>
      </c>
      <c r="E29" s="526" t="s">
        <v>596</v>
      </c>
      <c r="F29" s="526" t="s">
        <v>596</v>
      </c>
      <c r="G29" s="526" t="s">
        <v>596</v>
      </c>
      <c r="H29" s="526" t="s">
        <v>601</v>
      </c>
      <c r="I29" s="526" t="s">
        <v>596</v>
      </c>
      <c r="J29" s="526" t="s">
        <v>596</v>
      </c>
      <c r="K29" s="526" t="s">
        <v>596</v>
      </c>
      <c r="L29" s="526" t="s">
        <v>596</v>
      </c>
      <c r="M29" s="526" t="s">
        <v>596</v>
      </c>
      <c r="N29" s="526" t="s">
        <v>596</v>
      </c>
      <c r="O29" s="526" t="s">
        <v>601</v>
      </c>
      <c r="P29" s="526" t="s">
        <v>596</v>
      </c>
      <c r="Q29" s="526" t="s">
        <v>596</v>
      </c>
      <c r="R29" s="526" t="s">
        <v>601</v>
      </c>
      <c r="S29" s="526" t="s">
        <v>596</v>
      </c>
      <c r="T29" s="526" t="s">
        <v>601</v>
      </c>
      <c r="U29" s="526" t="s">
        <v>601</v>
      </c>
    </row>
    <row r="30" spans="1:21" s="9" customFormat="1" x14ac:dyDescent="0.2">
      <c r="A30" s="121"/>
      <c r="B30" s="69" t="s">
        <v>154</v>
      </c>
      <c r="C30" s="528" t="s">
        <v>617</v>
      </c>
      <c r="D30" s="528" t="s">
        <v>617</v>
      </c>
      <c r="E30" s="528" t="s">
        <v>617</v>
      </c>
      <c r="F30" s="528" t="s">
        <v>617</v>
      </c>
      <c r="G30" s="528" t="s">
        <v>617</v>
      </c>
      <c r="H30" s="528" t="s">
        <v>617</v>
      </c>
      <c r="I30" s="528" t="s">
        <v>617</v>
      </c>
      <c r="J30" s="528" t="s">
        <v>617</v>
      </c>
      <c r="K30" s="528" t="s">
        <v>617</v>
      </c>
      <c r="L30" s="528" t="s">
        <v>617</v>
      </c>
      <c r="M30" s="528" t="s">
        <v>617</v>
      </c>
      <c r="N30" s="528" t="s">
        <v>617</v>
      </c>
      <c r="O30" s="528" t="s">
        <v>617</v>
      </c>
      <c r="P30" s="528" t="s">
        <v>617</v>
      </c>
      <c r="Q30" s="528" t="s">
        <v>617</v>
      </c>
      <c r="R30" s="528" t="s">
        <v>617</v>
      </c>
      <c r="S30" s="528" t="s">
        <v>617</v>
      </c>
      <c r="T30" s="528" t="s">
        <v>617</v>
      </c>
      <c r="U30" s="528" t="s">
        <v>617</v>
      </c>
    </row>
    <row r="31" spans="1:21" s="9" customFormat="1" x14ac:dyDescent="0.2">
      <c r="A31" s="121"/>
      <c r="B31" s="70" t="s">
        <v>14</v>
      </c>
      <c r="C31" s="529" t="s">
        <v>617</v>
      </c>
      <c r="D31" s="529" t="s">
        <v>617</v>
      </c>
      <c r="E31" s="529" t="s">
        <v>617</v>
      </c>
      <c r="F31" s="529" t="s">
        <v>617</v>
      </c>
      <c r="G31" s="529" t="s">
        <v>617</v>
      </c>
      <c r="H31" s="529" t="s">
        <v>617</v>
      </c>
      <c r="I31" s="529" t="s">
        <v>617</v>
      </c>
      <c r="J31" s="529" t="s">
        <v>617</v>
      </c>
      <c r="K31" s="529" t="s">
        <v>617</v>
      </c>
      <c r="L31" s="529" t="s">
        <v>617</v>
      </c>
      <c r="M31" s="529" t="s">
        <v>617</v>
      </c>
      <c r="N31" s="529" t="s">
        <v>617</v>
      </c>
      <c r="O31" s="529" t="s">
        <v>617</v>
      </c>
      <c r="P31" s="529" t="s">
        <v>617</v>
      </c>
      <c r="Q31" s="529" t="s">
        <v>617</v>
      </c>
      <c r="R31" s="529" t="s">
        <v>617</v>
      </c>
      <c r="S31" s="529" t="s">
        <v>617</v>
      </c>
      <c r="T31" s="529" t="s">
        <v>617</v>
      </c>
      <c r="U31" s="529" t="s">
        <v>617</v>
      </c>
    </row>
    <row r="32" spans="1:21" x14ac:dyDescent="0.2">
      <c r="A32" s="121"/>
      <c r="B32" s="71" t="s">
        <v>15</v>
      </c>
      <c r="C32" s="530" t="s">
        <v>617</v>
      </c>
      <c r="D32" s="530" t="s">
        <v>617</v>
      </c>
      <c r="E32" s="530" t="s">
        <v>617</v>
      </c>
      <c r="F32" s="530" t="s">
        <v>617</v>
      </c>
      <c r="G32" s="530" t="s">
        <v>617</v>
      </c>
      <c r="H32" s="530" t="s">
        <v>617</v>
      </c>
      <c r="I32" s="530" t="s">
        <v>617</v>
      </c>
      <c r="J32" s="530" t="s">
        <v>617</v>
      </c>
      <c r="K32" s="530" t="s">
        <v>617</v>
      </c>
      <c r="L32" s="530" t="s">
        <v>617</v>
      </c>
      <c r="M32" s="530" t="s">
        <v>617</v>
      </c>
      <c r="N32" s="530" t="s">
        <v>617</v>
      </c>
      <c r="O32" s="530" t="s">
        <v>617</v>
      </c>
      <c r="P32" s="530" t="s">
        <v>617</v>
      </c>
      <c r="Q32" s="530" t="s">
        <v>617</v>
      </c>
      <c r="R32" s="530" t="s">
        <v>617</v>
      </c>
      <c r="S32" s="530" t="s">
        <v>617</v>
      </c>
      <c r="T32" s="530" t="s">
        <v>617</v>
      </c>
      <c r="U32" s="530" t="s">
        <v>617</v>
      </c>
    </row>
    <row r="33" spans="1:21" x14ac:dyDescent="0.2">
      <c r="A33" s="121"/>
      <c r="B33" s="72" t="s">
        <v>121</v>
      </c>
      <c r="C33" s="86" t="s">
        <v>620</v>
      </c>
      <c r="D33" s="86" t="s">
        <v>620</v>
      </c>
      <c r="E33" s="86" t="s">
        <v>620</v>
      </c>
      <c r="F33" s="86" t="s">
        <v>596</v>
      </c>
      <c r="G33" s="86" t="s">
        <v>620</v>
      </c>
      <c r="H33" s="86" t="s">
        <v>620</v>
      </c>
      <c r="I33" s="86" t="s">
        <v>620</v>
      </c>
      <c r="J33" s="86" t="s">
        <v>596</v>
      </c>
      <c r="K33" s="86" t="s">
        <v>596</v>
      </c>
      <c r="L33" s="86" t="s">
        <v>596</v>
      </c>
      <c r="M33" s="86" t="s">
        <v>620</v>
      </c>
      <c r="N33" s="86" t="s">
        <v>620</v>
      </c>
      <c r="O33" s="86" t="s">
        <v>620</v>
      </c>
      <c r="P33" s="86" t="s">
        <v>596</v>
      </c>
      <c r="Q33" s="86" t="s">
        <v>596</v>
      </c>
      <c r="R33" s="86" t="s">
        <v>620</v>
      </c>
      <c r="S33" s="86" t="s">
        <v>620</v>
      </c>
      <c r="T33" s="86" t="s">
        <v>620</v>
      </c>
      <c r="U33" s="86" t="s">
        <v>620</v>
      </c>
    </row>
    <row r="34" spans="1:21" x14ac:dyDescent="0.2">
      <c r="A34" s="121"/>
      <c r="B34" s="73" t="s">
        <v>16</v>
      </c>
      <c r="C34" s="531" t="s">
        <v>617</v>
      </c>
      <c r="D34" s="531" t="s">
        <v>617</v>
      </c>
      <c r="E34" s="531" t="s">
        <v>617</v>
      </c>
      <c r="F34" s="531" t="s">
        <v>617</v>
      </c>
      <c r="G34" s="531" t="s">
        <v>617</v>
      </c>
      <c r="H34" s="531" t="s">
        <v>617</v>
      </c>
      <c r="I34" s="531" t="s">
        <v>617</v>
      </c>
      <c r="J34" s="531" t="s">
        <v>617</v>
      </c>
      <c r="K34" s="531" t="s">
        <v>617</v>
      </c>
      <c r="L34" s="531" t="s">
        <v>617</v>
      </c>
      <c r="M34" s="531" t="s">
        <v>617</v>
      </c>
      <c r="N34" s="531" t="s">
        <v>617</v>
      </c>
      <c r="O34" s="531" t="s">
        <v>617</v>
      </c>
      <c r="P34" s="531" t="s">
        <v>617</v>
      </c>
      <c r="Q34" s="531" t="s">
        <v>617</v>
      </c>
      <c r="R34" s="531" t="s">
        <v>617</v>
      </c>
      <c r="S34" s="531" t="s">
        <v>617</v>
      </c>
      <c r="T34" s="531" t="s">
        <v>617</v>
      </c>
      <c r="U34" s="531" t="s">
        <v>617</v>
      </c>
    </row>
    <row r="35" spans="1:21" x14ac:dyDescent="0.2">
      <c r="A35" s="121"/>
      <c r="B35" s="74" t="s">
        <v>115</v>
      </c>
      <c r="C35" s="532" t="s">
        <v>596</v>
      </c>
      <c r="D35" s="532" t="s">
        <v>596</v>
      </c>
      <c r="E35" s="532" t="s">
        <v>596</v>
      </c>
      <c r="F35" s="532" t="s">
        <v>596</v>
      </c>
      <c r="G35" s="532" t="s">
        <v>596</v>
      </c>
      <c r="H35" s="532" t="s">
        <v>596</v>
      </c>
      <c r="I35" s="532" t="s">
        <v>596</v>
      </c>
      <c r="J35" s="532" t="s">
        <v>596</v>
      </c>
      <c r="K35" s="532" t="s">
        <v>596</v>
      </c>
      <c r="L35" s="532" t="s">
        <v>596</v>
      </c>
      <c r="M35" s="532" t="s">
        <v>596</v>
      </c>
      <c r="N35" s="532" t="s">
        <v>596</v>
      </c>
      <c r="O35" s="532" t="s">
        <v>596</v>
      </c>
      <c r="P35" s="532" t="s">
        <v>600</v>
      </c>
      <c r="Q35" s="532" t="s">
        <v>596</v>
      </c>
      <c r="R35" s="532" t="s">
        <v>596</v>
      </c>
      <c r="S35" s="532" t="s">
        <v>596</v>
      </c>
      <c r="T35" s="532" t="s">
        <v>596</v>
      </c>
      <c r="U35" s="532" t="s">
        <v>596</v>
      </c>
    </row>
    <row r="36" spans="1:21" x14ac:dyDescent="0.2">
      <c r="A36" s="121"/>
      <c r="B36" s="68" t="s">
        <v>122</v>
      </c>
      <c r="C36" s="533" t="s">
        <v>596</v>
      </c>
      <c r="D36" s="533" t="s">
        <v>596</v>
      </c>
      <c r="E36" s="533" t="s">
        <v>615</v>
      </c>
      <c r="F36" s="533" t="s">
        <v>596</v>
      </c>
      <c r="G36" s="533" t="s">
        <v>596</v>
      </c>
      <c r="H36" s="533" t="s">
        <v>615</v>
      </c>
      <c r="I36" s="533" t="s">
        <v>596</v>
      </c>
      <c r="J36" s="533" t="s">
        <v>596</v>
      </c>
      <c r="K36" s="533" t="s">
        <v>596</v>
      </c>
      <c r="L36" s="533" t="s">
        <v>596</v>
      </c>
      <c r="M36" s="533" t="s">
        <v>596</v>
      </c>
      <c r="N36" s="533" t="s">
        <v>596</v>
      </c>
      <c r="O36" s="533" t="s">
        <v>618</v>
      </c>
      <c r="P36" s="533" t="s">
        <v>596</v>
      </c>
      <c r="Q36" s="533" t="s">
        <v>596</v>
      </c>
      <c r="R36" s="533" t="s">
        <v>596</v>
      </c>
      <c r="S36" s="533" t="s">
        <v>596</v>
      </c>
      <c r="T36" s="533" t="s">
        <v>596</v>
      </c>
      <c r="U36" s="533" t="s">
        <v>596</v>
      </c>
    </row>
    <row r="37" spans="1:21" x14ac:dyDescent="0.2">
      <c r="A37" s="121"/>
      <c r="B37" s="74" t="s">
        <v>120</v>
      </c>
      <c r="C37" s="532" t="s">
        <v>596</v>
      </c>
      <c r="D37" s="532" t="s">
        <v>596</v>
      </c>
      <c r="E37" s="532" t="s">
        <v>607</v>
      </c>
      <c r="F37" s="532" t="s">
        <v>596</v>
      </c>
      <c r="G37" s="532" t="s">
        <v>596</v>
      </c>
      <c r="H37" s="532" t="s">
        <v>596</v>
      </c>
      <c r="I37" s="532" t="s">
        <v>596</v>
      </c>
      <c r="J37" s="532" t="s">
        <v>596</v>
      </c>
      <c r="K37" s="532" t="s">
        <v>596</v>
      </c>
      <c r="L37" s="532" t="s">
        <v>596</v>
      </c>
      <c r="M37" s="532" t="s">
        <v>596</v>
      </c>
      <c r="N37" s="532" t="s">
        <v>596</v>
      </c>
      <c r="O37" s="532" t="s">
        <v>596</v>
      </c>
      <c r="P37" s="532" t="s">
        <v>596</v>
      </c>
      <c r="Q37" s="532" t="s">
        <v>596</v>
      </c>
      <c r="R37" s="532" t="s">
        <v>596</v>
      </c>
      <c r="S37" s="532" t="s">
        <v>596</v>
      </c>
      <c r="T37" s="532" t="s">
        <v>596</v>
      </c>
      <c r="U37" s="532" t="s">
        <v>596</v>
      </c>
    </row>
    <row r="38" spans="1:21" x14ac:dyDescent="0.2">
      <c r="A38" s="121"/>
      <c r="B38" s="68" t="s">
        <v>114</v>
      </c>
      <c r="C38" s="533" t="s">
        <v>596</v>
      </c>
      <c r="D38" s="533" t="s">
        <v>596</v>
      </c>
      <c r="E38" s="533" t="s">
        <v>596</v>
      </c>
      <c r="F38" s="533" t="s">
        <v>596</v>
      </c>
      <c r="G38" s="533" t="s">
        <v>596</v>
      </c>
      <c r="H38" s="533" t="s">
        <v>596</v>
      </c>
      <c r="I38" s="533" t="s">
        <v>596</v>
      </c>
      <c r="J38" s="533" t="s">
        <v>596</v>
      </c>
      <c r="K38" s="533" t="s">
        <v>596</v>
      </c>
      <c r="L38" s="533" t="s">
        <v>596</v>
      </c>
      <c r="M38" s="533" t="s">
        <v>596</v>
      </c>
      <c r="N38" s="533" t="s">
        <v>596</v>
      </c>
      <c r="O38" s="533" t="s">
        <v>596</v>
      </c>
      <c r="P38" s="533" t="s">
        <v>596</v>
      </c>
      <c r="Q38" s="533" t="s">
        <v>596</v>
      </c>
      <c r="R38" s="533" t="s">
        <v>596</v>
      </c>
      <c r="S38" s="533" t="s">
        <v>596</v>
      </c>
      <c r="T38" s="533" t="s">
        <v>596</v>
      </c>
      <c r="U38" s="533" t="s">
        <v>596</v>
      </c>
    </row>
    <row r="39" spans="1:21" x14ac:dyDescent="0.2">
      <c r="A39" s="121"/>
      <c r="B39" s="73" t="s">
        <v>17</v>
      </c>
      <c r="C39" s="531" t="s">
        <v>617</v>
      </c>
      <c r="D39" s="531" t="s">
        <v>617</v>
      </c>
      <c r="E39" s="531" t="s">
        <v>617</v>
      </c>
      <c r="F39" s="531" t="s">
        <v>617</v>
      </c>
      <c r="G39" s="531" t="s">
        <v>617</v>
      </c>
      <c r="H39" s="531" t="s">
        <v>617</v>
      </c>
      <c r="I39" s="531" t="s">
        <v>617</v>
      </c>
      <c r="J39" s="531" t="s">
        <v>617</v>
      </c>
      <c r="K39" s="531" t="s">
        <v>617</v>
      </c>
      <c r="L39" s="531" t="s">
        <v>617</v>
      </c>
      <c r="M39" s="531" t="s">
        <v>617</v>
      </c>
      <c r="N39" s="531" t="s">
        <v>617</v>
      </c>
      <c r="O39" s="531" t="s">
        <v>617</v>
      </c>
      <c r="P39" s="531" t="s">
        <v>617</v>
      </c>
      <c r="Q39" s="531" t="s">
        <v>617</v>
      </c>
      <c r="R39" s="531" t="s">
        <v>617</v>
      </c>
      <c r="S39" s="531" t="s">
        <v>617</v>
      </c>
      <c r="T39" s="531" t="s">
        <v>617</v>
      </c>
      <c r="U39" s="531" t="s">
        <v>617</v>
      </c>
    </row>
    <row r="40" spans="1:21" x14ac:dyDescent="0.2">
      <c r="A40" s="121"/>
      <c r="B40" s="74" t="s">
        <v>18</v>
      </c>
      <c r="C40" s="532" t="s">
        <v>617</v>
      </c>
      <c r="D40" s="532" t="s">
        <v>617</v>
      </c>
      <c r="E40" s="532" t="s">
        <v>617</v>
      </c>
      <c r="F40" s="532" t="s">
        <v>617</v>
      </c>
      <c r="G40" s="532" t="s">
        <v>617</v>
      </c>
      <c r="H40" s="532" t="s">
        <v>617</v>
      </c>
      <c r="I40" s="532" t="s">
        <v>617</v>
      </c>
      <c r="J40" s="532" t="s">
        <v>617</v>
      </c>
      <c r="K40" s="532" t="s">
        <v>617</v>
      </c>
      <c r="L40" s="532" t="s">
        <v>617</v>
      </c>
      <c r="M40" s="532" t="s">
        <v>617</v>
      </c>
      <c r="N40" s="532" t="s">
        <v>617</v>
      </c>
      <c r="O40" s="532" t="s">
        <v>617</v>
      </c>
      <c r="P40" s="532" t="s">
        <v>617</v>
      </c>
      <c r="Q40" s="532" t="s">
        <v>617</v>
      </c>
      <c r="R40" s="532" t="s">
        <v>617</v>
      </c>
      <c r="S40" s="532" t="s">
        <v>617</v>
      </c>
      <c r="T40" s="532" t="s">
        <v>617</v>
      </c>
      <c r="U40" s="532" t="s">
        <v>617</v>
      </c>
    </row>
    <row r="41" spans="1:21" x14ac:dyDescent="0.25">
      <c r="A41" s="121"/>
      <c r="B41" s="535" t="s">
        <v>141</v>
      </c>
      <c r="C41" s="533" t="s">
        <v>596</v>
      </c>
      <c r="D41" s="533" t="s">
        <v>619</v>
      </c>
      <c r="E41" s="533" t="s">
        <v>607</v>
      </c>
      <c r="F41" s="533" t="s">
        <v>596</v>
      </c>
      <c r="G41" s="533" t="s">
        <v>611</v>
      </c>
      <c r="H41" s="533" t="s">
        <v>596</v>
      </c>
      <c r="I41" s="533" t="s">
        <v>611</v>
      </c>
      <c r="J41" s="533" t="s">
        <v>596</v>
      </c>
      <c r="K41" s="533" t="s">
        <v>596</v>
      </c>
      <c r="L41" s="533" t="s">
        <v>596</v>
      </c>
      <c r="M41" s="533" t="s">
        <v>611</v>
      </c>
      <c r="N41" s="533" t="s">
        <v>596</v>
      </c>
      <c r="O41" s="533" t="s">
        <v>596</v>
      </c>
      <c r="P41" s="533" t="s">
        <v>624</v>
      </c>
      <c r="Q41" s="533" t="s">
        <v>596</v>
      </c>
      <c r="R41" s="533" t="s">
        <v>596</v>
      </c>
      <c r="S41" s="533" t="s">
        <v>603</v>
      </c>
      <c r="T41" s="533" t="s">
        <v>596</v>
      </c>
      <c r="U41" s="533" t="s">
        <v>611</v>
      </c>
    </row>
    <row r="42" spans="1:21" x14ac:dyDescent="0.25">
      <c r="A42" s="121"/>
      <c r="B42" s="536" t="s">
        <v>142</v>
      </c>
      <c r="C42" s="534" t="s">
        <v>596</v>
      </c>
      <c r="D42" s="534" t="s">
        <v>619</v>
      </c>
      <c r="E42" s="534" t="s">
        <v>607</v>
      </c>
      <c r="F42" s="534" t="s">
        <v>596</v>
      </c>
      <c r="G42" s="534" t="s">
        <v>611</v>
      </c>
      <c r="H42" s="534" t="s">
        <v>596</v>
      </c>
      <c r="I42" s="534" t="s">
        <v>611</v>
      </c>
      <c r="J42" s="534" t="s">
        <v>596</v>
      </c>
      <c r="K42" s="534" t="s">
        <v>596</v>
      </c>
      <c r="L42" s="534" t="s">
        <v>596</v>
      </c>
      <c r="M42" s="534" t="s">
        <v>611</v>
      </c>
      <c r="N42" s="534" t="s">
        <v>596</v>
      </c>
      <c r="O42" s="534" t="s">
        <v>596</v>
      </c>
      <c r="P42" s="534" t="s">
        <v>624</v>
      </c>
      <c r="Q42" s="534" t="s">
        <v>596</v>
      </c>
      <c r="R42" s="534" t="s">
        <v>596</v>
      </c>
      <c r="S42" s="534" t="s">
        <v>603</v>
      </c>
      <c r="T42" s="534" t="s">
        <v>596</v>
      </c>
      <c r="U42" s="534" t="s">
        <v>611</v>
      </c>
    </row>
    <row r="43" spans="1:21" x14ac:dyDescent="0.2">
      <c r="A43" s="121"/>
      <c r="B43" s="68" t="s">
        <v>19</v>
      </c>
      <c r="C43" s="533" t="s">
        <v>596</v>
      </c>
      <c r="D43" s="533" t="s">
        <v>601</v>
      </c>
      <c r="E43" s="533" t="s">
        <v>607</v>
      </c>
      <c r="F43" s="533" t="s">
        <v>596</v>
      </c>
      <c r="G43" s="533" t="s">
        <v>601</v>
      </c>
      <c r="H43" s="533" t="s">
        <v>596</v>
      </c>
      <c r="I43" s="533" t="s">
        <v>601</v>
      </c>
      <c r="J43" s="533" t="s">
        <v>601</v>
      </c>
      <c r="K43" s="533" t="s">
        <v>596</v>
      </c>
      <c r="L43" s="533" t="s">
        <v>596</v>
      </c>
      <c r="M43" s="533" t="s">
        <v>601</v>
      </c>
      <c r="N43" s="533" t="s">
        <v>596</v>
      </c>
      <c r="O43" s="533" t="s">
        <v>601</v>
      </c>
      <c r="P43" s="533" t="s">
        <v>624</v>
      </c>
      <c r="Q43" s="533" t="s">
        <v>601</v>
      </c>
      <c r="R43" s="533" t="s">
        <v>601</v>
      </c>
      <c r="S43" s="533" t="s">
        <v>603</v>
      </c>
      <c r="T43" s="533" t="s">
        <v>601</v>
      </c>
      <c r="U43" s="533" t="s">
        <v>601</v>
      </c>
    </row>
    <row r="44" spans="1:21" x14ac:dyDescent="0.2">
      <c r="A44" s="121"/>
      <c r="B44" s="74" t="s">
        <v>20</v>
      </c>
      <c r="C44" s="532" t="s">
        <v>617</v>
      </c>
      <c r="D44" s="532" t="s">
        <v>617</v>
      </c>
      <c r="E44" s="532" t="s">
        <v>617</v>
      </c>
      <c r="F44" s="532" t="s">
        <v>617</v>
      </c>
      <c r="G44" s="532" t="s">
        <v>617</v>
      </c>
      <c r="H44" s="532" t="s">
        <v>617</v>
      </c>
      <c r="I44" s="532" t="s">
        <v>617</v>
      </c>
      <c r="J44" s="532" t="s">
        <v>617</v>
      </c>
      <c r="K44" s="532" t="s">
        <v>617</v>
      </c>
      <c r="L44" s="532" t="s">
        <v>617</v>
      </c>
      <c r="M44" s="532" t="s">
        <v>617</v>
      </c>
      <c r="N44" s="532" t="s">
        <v>617</v>
      </c>
      <c r="O44" s="532" t="s">
        <v>617</v>
      </c>
      <c r="P44" s="532" t="s">
        <v>617</v>
      </c>
      <c r="Q44" s="532" t="s">
        <v>617</v>
      </c>
      <c r="R44" s="532" t="s">
        <v>617</v>
      </c>
      <c r="S44" s="532" t="s">
        <v>617</v>
      </c>
      <c r="T44" s="532" t="s">
        <v>617</v>
      </c>
      <c r="U44" s="532" t="s">
        <v>617</v>
      </c>
    </row>
    <row r="45" spans="1:21" x14ac:dyDescent="0.25">
      <c r="A45" s="121"/>
      <c r="B45" s="62" t="s">
        <v>88</v>
      </c>
      <c r="C45" s="533" t="s">
        <v>620</v>
      </c>
      <c r="D45" s="533" t="s">
        <v>620</v>
      </c>
      <c r="E45" s="533" t="s">
        <v>620</v>
      </c>
      <c r="F45" s="533" t="s">
        <v>596</v>
      </c>
      <c r="G45" s="533" t="s">
        <v>620</v>
      </c>
      <c r="H45" s="533" t="s">
        <v>620</v>
      </c>
      <c r="I45" s="533" t="s">
        <v>620</v>
      </c>
      <c r="J45" s="533" t="s">
        <v>601</v>
      </c>
      <c r="K45" s="533" t="s">
        <v>596</v>
      </c>
      <c r="L45" s="533" t="s">
        <v>596</v>
      </c>
      <c r="M45" s="533" t="s">
        <v>620</v>
      </c>
      <c r="N45" s="533" t="s">
        <v>620</v>
      </c>
      <c r="O45" s="533" t="s">
        <v>620</v>
      </c>
      <c r="P45" s="533" t="s">
        <v>624</v>
      </c>
      <c r="Q45" s="533" t="s">
        <v>620</v>
      </c>
      <c r="R45" s="533" t="s">
        <v>620</v>
      </c>
      <c r="S45" s="533" t="s">
        <v>620</v>
      </c>
      <c r="T45" s="533" t="s">
        <v>620</v>
      </c>
      <c r="U45" s="533" t="s">
        <v>620</v>
      </c>
    </row>
    <row r="46" spans="1:21" x14ac:dyDescent="0.25">
      <c r="A46" s="121"/>
      <c r="B46" s="63" t="s">
        <v>89</v>
      </c>
      <c r="C46" s="534" t="s">
        <v>620</v>
      </c>
      <c r="D46" s="534" t="s">
        <v>620</v>
      </c>
      <c r="E46" s="534" t="s">
        <v>620</v>
      </c>
      <c r="F46" s="534" t="s">
        <v>596</v>
      </c>
      <c r="G46" s="534" t="s">
        <v>620</v>
      </c>
      <c r="H46" s="534" t="s">
        <v>620</v>
      </c>
      <c r="I46" s="534" t="s">
        <v>620</v>
      </c>
      <c r="J46" s="534" t="s">
        <v>601</v>
      </c>
      <c r="K46" s="534" t="s">
        <v>596</v>
      </c>
      <c r="L46" s="534" t="s">
        <v>596</v>
      </c>
      <c r="M46" s="534" t="s">
        <v>620</v>
      </c>
      <c r="N46" s="534" t="s">
        <v>620</v>
      </c>
      <c r="O46" s="534" t="s">
        <v>620</v>
      </c>
      <c r="P46" s="534" t="s">
        <v>624</v>
      </c>
      <c r="Q46" s="534" t="s">
        <v>620</v>
      </c>
      <c r="R46" s="534" t="s">
        <v>620</v>
      </c>
      <c r="S46" s="534" t="s">
        <v>620</v>
      </c>
      <c r="T46" s="534" t="s">
        <v>620</v>
      </c>
      <c r="U46" s="534" t="s">
        <v>620</v>
      </c>
    </row>
    <row r="47" spans="1:21" x14ac:dyDescent="0.25">
      <c r="A47" s="121"/>
      <c r="B47" s="62" t="s">
        <v>90</v>
      </c>
      <c r="C47" s="533" t="s">
        <v>620</v>
      </c>
      <c r="D47" s="533" t="s">
        <v>620</v>
      </c>
      <c r="E47" s="533" t="s">
        <v>620</v>
      </c>
      <c r="F47" s="533" t="s">
        <v>596</v>
      </c>
      <c r="G47" s="533" t="s">
        <v>620</v>
      </c>
      <c r="H47" s="533" t="s">
        <v>620</v>
      </c>
      <c r="I47" s="533" t="s">
        <v>620</v>
      </c>
      <c r="J47" s="533" t="s">
        <v>601</v>
      </c>
      <c r="K47" s="533" t="s">
        <v>596</v>
      </c>
      <c r="L47" s="533" t="s">
        <v>596</v>
      </c>
      <c r="M47" s="533" t="s">
        <v>620</v>
      </c>
      <c r="N47" s="533" t="s">
        <v>620</v>
      </c>
      <c r="O47" s="533" t="s">
        <v>620</v>
      </c>
      <c r="P47" s="533" t="s">
        <v>624</v>
      </c>
      <c r="Q47" s="533" t="s">
        <v>620</v>
      </c>
      <c r="R47" s="533" t="s">
        <v>620</v>
      </c>
      <c r="S47" s="533" t="s">
        <v>620</v>
      </c>
      <c r="T47" s="533" t="s">
        <v>620</v>
      </c>
      <c r="U47" s="533" t="s">
        <v>620</v>
      </c>
    </row>
    <row r="48" spans="1:21" x14ac:dyDescent="0.25">
      <c r="A48" s="121"/>
      <c r="B48" s="63" t="s">
        <v>91</v>
      </c>
      <c r="C48" s="534" t="s">
        <v>620</v>
      </c>
      <c r="D48" s="534" t="s">
        <v>620</v>
      </c>
      <c r="E48" s="534" t="s">
        <v>620</v>
      </c>
      <c r="F48" s="534" t="s">
        <v>596</v>
      </c>
      <c r="G48" s="534" t="s">
        <v>620</v>
      </c>
      <c r="H48" s="534" t="s">
        <v>620</v>
      </c>
      <c r="I48" s="534" t="s">
        <v>620</v>
      </c>
      <c r="J48" s="534" t="s">
        <v>601</v>
      </c>
      <c r="K48" s="534" t="s">
        <v>596</v>
      </c>
      <c r="L48" s="534" t="s">
        <v>596</v>
      </c>
      <c r="M48" s="534" t="s">
        <v>620</v>
      </c>
      <c r="N48" s="534" t="s">
        <v>620</v>
      </c>
      <c r="O48" s="534" t="s">
        <v>620</v>
      </c>
      <c r="P48" s="534" t="s">
        <v>624</v>
      </c>
      <c r="Q48" s="534" t="s">
        <v>620</v>
      </c>
      <c r="R48" s="534" t="s">
        <v>620</v>
      </c>
      <c r="S48" s="534" t="s">
        <v>620</v>
      </c>
      <c r="T48" s="534" t="s">
        <v>620</v>
      </c>
      <c r="U48" s="534" t="s">
        <v>620</v>
      </c>
    </row>
    <row r="49" spans="1:21" x14ac:dyDescent="0.25">
      <c r="A49" s="121"/>
      <c r="B49" s="62" t="s">
        <v>92</v>
      </c>
      <c r="C49" s="533" t="s">
        <v>620</v>
      </c>
      <c r="D49" s="533" t="s">
        <v>620</v>
      </c>
      <c r="E49" s="533" t="s">
        <v>620</v>
      </c>
      <c r="F49" s="533" t="s">
        <v>596</v>
      </c>
      <c r="G49" s="533" t="s">
        <v>620</v>
      </c>
      <c r="H49" s="533" t="s">
        <v>620</v>
      </c>
      <c r="I49" s="533" t="s">
        <v>620</v>
      </c>
      <c r="J49" s="533" t="s">
        <v>601</v>
      </c>
      <c r="K49" s="533" t="s">
        <v>596</v>
      </c>
      <c r="L49" s="533" t="s">
        <v>596</v>
      </c>
      <c r="M49" s="533" t="s">
        <v>620</v>
      </c>
      <c r="N49" s="533" t="s">
        <v>620</v>
      </c>
      <c r="O49" s="533" t="s">
        <v>620</v>
      </c>
      <c r="P49" s="533" t="s">
        <v>624</v>
      </c>
      <c r="Q49" s="533" t="s">
        <v>620</v>
      </c>
      <c r="R49" s="533" t="s">
        <v>620</v>
      </c>
      <c r="S49" s="533" t="s">
        <v>620</v>
      </c>
      <c r="T49" s="533" t="s">
        <v>620</v>
      </c>
      <c r="U49" s="533" t="s">
        <v>620</v>
      </c>
    </row>
    <row r="50" spans="1:21" x14ac:dyDescent="0.25">
      <c r="A50" s="121"/>
      <c r="B50" s="63" t="s">
        <v>93</v>
      </c>
      <c r="C50" s="534" t="s">
        <v>620</v>
      </c>
      <c r="D50" s="534" t="s">
        <v>620</v>
      </c>
      <c r="E50" s="534" t="s">
        <v>620</v>
      </c>
      <c r="F50" s="534" t="s">
        <v>596</v>
      </c>
      <c r="G50" s="534" t="s">
        <v>620</v>
      </c>
      <c r="H50" s="534" t="s">
        <v>620</v>
      </c>
      <c r="I50" s="534" t="s">
        <v>620</v>
      </c>
      <c r="J50" s="534" t="s">
        <v>601</v>
      </c>
      <c r="K50" s="534" t="s">
        <v>596</v>
      </c>
      <c r="L50" s="534" t="s">
        <v>596</v>
      </c>
      <c r="M50" s="534" t="s">
        <v>620</v>
      </c>
      <c r="N50" s="534" t="s">
        <v>620</v>
      </c>
      <c r="O50" s="534" t="s">
        <v>620</v>
      </c>
      <c r="P50" s="534" t="s">
        <v>624</v>
      </c>
      <c r="Q50" s="534" t="s">
        <v>620</v>
      </c>
      <c r="R50" s="534" t="s">
        <v>620</v>
      </c>
      <c r="S50" s="534" t="s">
        <v>620</v>
      </c>
      <c r="T50" s="534" t="s">
        <v>620</v>
      </c>
      <c r="U50" s="534" t="s">
        <v>620</v>
      </c>
    </row>
    <row r="51" spans="1:21" x14ac:dyDescent="0.25">
      <c r="A51" s="121"/>
      <c r="B51" s="62" t="s">
        <v>94</v>
      </c>
      <c r="C51" s="533" t="s">
        <v>620</v>
      </c>
      <c r="D51" s="533" t="s">
        <v>620</v>
      </c>
      <c r="E51" s="533" t="s">
        <v>620</v>
      </c>
      <c r="F51" s="533" t="s">
        <v>596</v>
      </c>
      <c r="G51" s="533" t="s">
        <v>620</v>
      </c>
      <c r="H51" s="533" t="s">
        <v>620</v>
      </c>
      <c r="I51" s="533" t="s">
        <v>620</v>
      </c>
      <c r="J51" s="533" t="s">
        <v>601</v>
      </c>
      <c r="K51" s="533" t="s">
        <v>596</v>
      </c>
      <c r="L51" s="533" t="s">
        <v>596</v>
      </c>
      <c r="M51" s="533" t="s">
        <v>620</v>
      </c>
      <c r="N51" s="533" t="s">
        <v>620</v>
      </c>
      <c r="O51" s="533" t="s">
        <v>620</v>
      </c>
      <c r="P51" s="533" t="s">
        <v>624</v>
      </c>
      <c r="Q51" s="533" t="s">
        <v>620</v>
      </c>
      <c r="R51" s="533" t="s">
        <v>620</v>
      </c>
      <c r="S51" s="533" t="s">
        <v>620</v>
      </c>
      <c r="T51" s="533" t="s">
        <v>620</v>
      </c>
      <c r="U51" s="533" t="s">
        <v>620</v>
      </c>
    </row>
    <row r="52" spans="1:21" x14ac:dyDescent="0.25">
      <c r="A52" s="121"/>
      <c r="B52" s="63" t="s">
        <v>95</v>
      </c>
      <c r="C52" s="534" t="s">
        <v>620</v>
      </c>
      <c r="D52" s="534" t="s">
        <v>620</v>
      </c>
      <c r="E52" s="534" t="s">
        <v>620</v>
      </c>
      <c r="F52" s="534" t="s">
        <v>596</v>
      </c>
      <c r="G52" s="534" t="s">
        <v>620</v>
      </c>
      <c r="H52" s="534" t="s">
        <v>620</v>
      </c>
      <c r="I52" s="534" t="s">
        <v>620</v>
      </c>
      <c r="J52" s="534" t="s">
        <v>601</v>
      </c>
      <c r="K52" s="534" t="s">
        <v>596</v>
      </c>
      <c r="L52" s="534" t="s">
        <v>596</v>
      </c>
      <c r="M52" s="534" t="s">
        <v>620</v>
      </c>
      <c r="N52" s="534" t="s">
        <v>620</v>
      </c>
      <c r="O52" s="534" t="s">
        <v>620</v>
      </c>
      <c r="P52" s="534" t="s">
        <v>624</v>
      </c>
      <c r="Q52" s="534" t="s">
        <v>620</v>
      </c>
      <c r="R52" s="534" t="s">
        <v>620</v>
      </c>
      <c r="S52" s="534" t="s">
        <v>620</v>
      </c>
      <c r="T52" s="534" t="s">
        <v>620</v>
      </c>
      <c r="U52" s="534" t="s">
        <v>620</v>
      </c>
    </row>
    <row r="53" spans="1:21" x14ac:dyDescent="0.25">
      <c r="A53" s="121"/>
      <c r="B53" s="62" t="s">
        <v>96</v>
      </c>
      <c r="C53" s="533" t="s">
        <v>620</v>
      </c>
      <c r="D53" s="533" t="s">
        <v>620</v>
      </c>
      <c r="E53" s="533" t="s">
        <v>620</v>
      </c>
      <c r="F53" s="533" t="s">
        <v>596</v>
      </c>
      <c r="G53" s="533" t="s">
        <v>620</v>
      </c>
      <c r="H53" s="533" t="s">
        <v>620</v>
      </c>
      <c r="I53" s="533" t="s">
        <v>620</v>
      </c>
      <c r="J53" s="533" t="s">
        <v>601</v>
      </c>
      <c r="K53" s="533" t="s">
        <v>596</v>
      </c>
      <c r="L53" s="533" t="s">
        <v>596</v>
      </c>
      <c r="M53" s="533" t="s">
        <v>620</v>
      </c>
      <c r="N53" s="533" t="s">
        <v>620</v>
      </c>
      <c r="O53" s="533" t="s">
        <v>620</v>
      </c>
      <c r="P53" s="533" t="s">
        <v>624</v>
      </c>
      <c r="Q53" s="533" t="s">
        <v>620</v>
      </c>
      <c r="R53" s="533" t="s">
        <v>620</v>
      </c>
      <c r="S53" s="533" t="s">
        <v>620</v>
      </c>
      <c r="T53" s="533" t="s">
        <v>620</v>
      </c>
      <c r="U53" s="533" t="s">
        <v>620</v>
      </c>
    </row>
    <row r="54" spans="1:21" x14ac:dyDescent="0.25">
      <c r="A54" s="121"/>
      <c r="B54" s="63" t="s">
        <v>97</v>
      </c>
      <c r="C54" s="534" t="s">
        <v>620</v>
      </c>
      <c r="D54" s="534" t="s">
        <v>620</v>
      </c>
      <c r="E54" s="534" t="s">
        <v>620</v>
      </c>
      <c r="F54" s="534" t="s">
        <v>596</v>
      </c>
      <c r="G54" s="534" t="s">
        <v>620</v>
      </c>
      <c r="H54" s="534" t="s">
        <v>620</v>
      </c>
      <c r="I54" s="534" t="s">
        <v>620</v>
      </c>
      <c r="J54" s="534" t="s">
        <v>601</v>
      </c>
      <c r="K54" s="534" t="s">
        <v>596</v>
      </c>
      <c r="L54" s="534" t="s">
        <v>596</v>
      </c>
      <c r="M54" s="534" t="s">
        <v>620</v>
      </c>
      <c r="N54" s="534" t="s">
        <v>620</v>
      </c>
      <c r="O54" s="534" t="s">
        <v>620</v>
      </c>
      <c r="P54" s="534" t="s">
        <v>624</v>
      </c>
      <c r="Q54" s="534" t="s">
        <v>620</v>
      </c>
      <c r="R54" s="534" t="s">
        <v>620</v>
      </c>
      <c r="S54" s="534" t="s">
        <v>620</v>
      </c>
      <c r="T54" s="534" t="s">
        <v>620</v>
      </c>
      <c r="U54" s="534" t="s">
        <v>620</v>
      </c>
    </row>
    <row r="55" spans="1:21" x14ac:dyDescent="0.25">
      <c r="A55" s="121"/>
      <c r="B55" s="62" t="s">
        <v>98</v>
      </c>
      <c r="C55" s="533" t="s">
        <v>620</v>
      </c>
      <c r="D55" s="533" t="s">
        <v>620</v>
      </c>
      <c r="E55" s="533" t="s">
        <v>620</v>
      </c>
      <c r="F55" s="533" t="s">
        <v>596</v>
      </c>
      <c r="G55" s="533" t="s">
        <v>620</v>
      </c>
      <c r="H55" s="533" t="s">
        <v>620</v>
      </c>
      <c r="I55" s="533" t="s">
        <v>620</v>
      </c>
      <c r="J55" s="533" t="s">
        <v>601</v>
      </c>
      <c r="K55" s="533" t="s">
        <v>596</v>
      </c>
      <c r="L55" s="533" t="s">
        <v>596</v>
      </c>
      <c r="M55" s="533" t="s">
        <v>620</v>
      </c>
      <c r="N55" s="533" t="s">
        <v>620</v>
      </c>
      <c r="O55" s="533" t="s">
        <v>620</v>
      </c>
      <c r="P55" s="533" t="s">
        <v>624</v>
      </c>
      <c r="Q55" s="533" t="s">
        <v>620</v>
      </c>
      <c r="R55" s="533" t="s">
        <v>620</v>
      </c>
      <c r="S55" s="533" t="s">
        <v>620</v>
      </c>
      <c r="T55" s="533" t="s">
        <v>620</v>
      </c>
      <c r="U55" s="533" t="s">
        <v>620</v>
      </c>
    </row>
    <row r="56" spans="1:21" x14ac:dyDescent="0.25">
      <c r="A56" s="121"/>
      <c r="B56" s="63" t="s">
        <v>99</v>
      </c>
      <c r="C56" s="534" t="s">
        <v>620</v>
      </c>
      <c r="D56" s="534" t="s">
        <v>620</v>
      </c>
      <c r="E56" s="534" t="s">
        <v>620</v>
      </c>
      <c r="F56" s="534" t="s">
        <v>596</v>
      </c>
      <c r="G56" s="534" t="s">
        <v>620</v>
      </c>
      <c r="H56" s="534" t="s">
        <v>620</v>
      </c>
      <c r="I56" s="534" t="s">
        <v>620</v>
      </c>
      <c r="J56" s="534" t="s">
        <v>601</v>
      </c>
      <c r="K56" s="534" t="s">
        <v>596</v>
      </c>
      <c r="L56" s="534" t="s">
        <v>596</v>
      </c>
      <c r="M56" s="534" t="s">
        <v>620</v>
      </c>
      <c r="N56" s="534" t="s">
        <v>620</v>
      </c>
      <c r="O56" s="534" t="s">
        <v>620</v>
      </c>
      <c r="P56" s="534" t="s">
        <v>624</v>
      </c>
      <c r="Q56" s="534" t="s">
        <v>620</v>
      </c>
      <c r="R56" s="534" t="s">
        <v>620</v>
      </c>
      <c r="S56" s="534" t="s">
        <v>620</v>
      </c>
      <c r="T56" s="534" t="s">
        <v>620</v>
      </c>
      <c r="U56" s="534" t="s">
        <v>620</v>
      </c>
    </row>
    <row r="57" spans="1:21" x14ac:dyDescent="0.25">
      <c r="A57" s="121"/>
      <c r="B57" s="62" t="s">
        <v>100</v>
      </c>
      <c r="C57" s="533" t="s">
        <v>620</v>
      </c>
      <c r="D57" s="533" t="s">
        <v>620</v>
      </c>
      <c r="E57" s="533" t="s">
        <v>620</v>
      </c>
      <c r="F57" s="533" t="s">
        <v>596</v>
      </c>
      <c r="G57" s="533" t="s">
        <v>620</v>
      </c>
      <c r="H57" s="533" t="s">
        <v>620</v>
      </c>
      <c r="I57" s="533" t="s">
        <v>620</v>
      </c>
      <c r="J57" s="533" t="s">
        <v>601</v>
      </c>
      <c r="K57" s="533" t="s">
        <v>596</v>
      </c>
      <c r="L57" s="533" t="s">
        <v>596</v>
      </c>
      <c r="M57" s="533" t="s">
        <v>620</v>
      </c>
      <c r="N57" s="533" t="s">
        <v>620</v>
      </c>
      <c r="O57" s="533" t="s">
        <v>620</v>
      </c>
      <c r="P57" s="533" t="s">
        <v>624</v>
      </c>
      <c r="Q57" s="533" t="s">
        <v>620</v>
      </c>
      <c r="R57" s="533" t="s">
        <v>620</v>
      </c>
      <c r="S57" s="533" t="s">
        <v>620</v>
      </c>
      <c r="T57" s="533" t="s">
        <v>620</v>
      </c>
      <c r="U57" s="533" t="s">
        <v>620</v>
      </c>
    </row>
    <row r="58" spans="1:21" x14ac:dyDescent="0.25">
      <c r="A58" s="121"/>
      <c r="B58" s="63" t="s">
        <v>101</v>
      </c>
      <c r="C58" s="534" t="s">
        <v>620</v>
      </c>
      <c r="D58" s="534" t="s">
        <v>620</v>
      </c>
      <c r="E58" s="534" t="s">
        <v>620</v>
      </c>
      <c r="F58" s="534" t="s">
        <v>596</v>
      </c>
      <c r="G58" s="534" t="s">
        <v>620</v>
      </c>
      <c r="H58" s="534" t="s">
        <v>620</v>
      </c>
      <c r="I58" s="534" t="s">
        <v>620</v>
      </c>
      <c r="J58" s="534" t="s">
        <v>601</v>
      </c>
      <c r="K58" s="534" t="s">
        <v>596</v>
      </c>
      <c r="L58" s="534" t="s">
        <v>596</v>
      </c>
      <c r="M58" s="534" t="s">
        <v>620</v>
      </c>
      <c r="N58" s="534" t="s">
        <v>620</v>
      </c>
      <c r="O58" s="534" t="s">
        <v>620</v>
      </c>
      <c r="P58" s="534" t="s">
        <v>624</v>
      </c>
      <c r="Q58" s="534" t="s">
        <v>620</v>
      </c>
      <c r="R58" s="534" t="s">
        <v>620</v>
      </c>
      <c r="S58" s="534" t="s">
        <v>620</v>
      </c>
      <c r="T58" s="534" t="s">
        <v>620</v>
      </c>
      <c r="U58" s="534" t="s">
        <v>620</v>
      </c>
    </row>
    <row r="59" spans="1:21" x14ac:dyDescent="0.25">
      <c r="A59" s="121"/>
      <c r="B59" s="62" t="s">
        <v>102</v>
      </c>
      <c r="C59" s="533" t="s">
        <v>620</v>
      </c>
      <c r="D59" s="533" t="s">
        <v>620</v>
      </c>
      <c r="E59" s="533" t="s">
        <v>620</v>
      </c>
      <c r="F59" s="533" t="s">
        <v>596</v>
      </c>
      <c r="G59" s="533" t="s">
        <v>620</v>
      </c>
      <c r="H59" s="533" t="s">
        <v>620</v>
      </c>
      <c r="I59" s="533" t="s">
        <v>620</v>
      </c>
      <c r="J59" s="533" t="s">
        <v>601</v>
      </c>
      <c r="K59" s="533" t="s">
        <v>596</v>
      </c>
      <c r="L59" s="533" t="s">
        <v>596</v>
      </c>
      <c r="M59" s="533" t="s">
        <v>620</v>
      </c>
      <c r="N59" s="533" t="s">
        <v>620</v>
      </c>
      <c r="O59" s="533" t="s">
        <v>620</v>
      </c>
      <c r="P59" s="533" t="s">
        <v>624</v>
      </c>
      <c r="Q59" s="533" t="s">
        <v>620</v>
      </c>
      <c r="R59" s="533" t="s">
        <v>620</v>
      </c>
      <c r="S59" s="533" t="s">
        <v>620</v>
      </c>
      <c r="T59" s="533" t="s">
        <v>620</v>
      </c>
      <c r="U59" s="533" t="s">
        <v>620</v>
      </c>
    </row>
    <row r="60" spans="1:21" x14ac:dyDescent="0.25">
      <c r="A60" s="121"/>
      <c r="B60" s="63" t="s">
        <v>103</v>
      </c>
      <c r="C60" s="534" t="s">
        <v>620</v>
      </c>
      <c r="D60" s="534" t="s">
        <v>620</v>
      </c>
      <c r="E60" s="534" t="s">
        <v>620</v>
      </c>
      <c r="F60" s="534" t="s">
        <v>596</v>
      </c>
      <c r="G60" s="534" t="s">
        <v>620</v>
      </c>
      <c r="H60" s="534" t="s">
        <v>620</v>
      </c>
      <c r="I60" s="534" t="s">
        <v>620</v>
      </c>
      <c r="J60" s="534" t="s">
        <v>601</v>
      </c>
      <c r="K60" s="534" t="s">
        <v>596</v>
      </c>
      <c r="L60" s="534" t="s">
        <v>596</v>
      </c>
      <c r="M60" s="534" t="s">
        <v>620</v>
      </c>
      <c r="N60" s="534" t="s">
        <v>620</v>
      </c>
      <c r="O60" s="534" t="s">
        <v>620</v>
      </c>
      <c r="P60" s="534" t="s">
        <v>624</v>
      </c>
      <c r="Q60" s="534" t="s">
        <v>620</v>
      </c>
      <c r="R60" s="534" t="s">
        <v>620</v>
      </c>
      <c r="S60" s="534" t="s">
        <v>620</v>
      </c>
      <c r="T60" s="534" t="s">
        <v>620</v>
      </c>
      <c r="U60" s="534" t="s">
        <v>620</v>
      </c>
    </row>
    <row r="61" spans="1:21" x14ac:dyDescent="0.25">
      <c r="A61" s="121"/>
      <c r="B61" s="62" t="s">
        <v>104</v>
      </c>
      <c r="C61" s="533" t="s">
        <v>620</v>
      </c>
      <c r="D61" s="533" t="s">
        <v>620</v>
      </c>
      <c r="E61" s="533" t="s">
        <v>620</v>
      </c>
      <c r="F61" s="533" t="s">
        <v>596</v>
      </c>
      <c r="G61" s="533" t="s">
        <v>620</v>
      </c>
      <c r="H61" s="533" t="s">
        <v>620</v>
      </c>
      <c r="I61" s="533" t="s">
        <v>620</v>
      </c>
      <c r="J61" s="533" t="s">
        <v>601</v>
      </c>
      <c r="K61" s="533" t="s">
        <v>596</v>
      </c>
      <c r="L61" s="533" t="s">
        <v>596</v>
      </c>
      <c r="M61" s="533" t="s">
        <v>620</v>
      </c>
      <c r="N61" s="533" t="s">
        <v>620</v>
      </c>
      <c r="O61" s="533" t="s">
        <v>620</v>
      </c>
      <c r="P61" s="533" t="s">
        <v>624</v>
      </c>
      <c r="Q61" s="533" t="s">
        <v>620</v>
      </c>
      <c r="R61" s="533" t="s">
        <v>620</v>
      </c>
      <c r="S61" s="533" t="s">
        <v>620</v>
      </c>
      <c r="T61" s="533" t="s">
        <v>620</v>
      </c>
      <c r="U61" s="533" t="s">
        <v>620</v>
      </c>
    </row>
    <row r="62" spans="1:21" x14ac:dyDescent="0.25">
      <c r="A62" s="121"/>
      <c r="B62" s="63" t="s">
        <v>105</v>
      </c>
      <c r="C62" s="534" t="s">
        <v>620</v>
      </c>
      <c r="D62" s="534" t="s">
        <v>620</v>
      </c>
      <c r="E62" s="534" t="s">
        <v>620</v>
      </c>
      <c r="F62" s="534" t="s">
        <v>596</v>
      </c>
      <c r="G62" s="534" t="s">
        <v>620</v>
      </c>
      <c r="H62" s="534" t="s">
        <v>620</v>
      </c>
      <c r="I62" s="534" t="s">
        <v>620</v>
      </c>
      <c r="J62" s="534" t="s">
        <v>601</v>
      </c>
      <c r="K62" s="534" t="s">
        <v>596</v>
      </c>
      <c r="L62" s="534" t="s">
        <v>596</v>
      </c>
      <c r="M62" s="534" t="s">
        <v>620</v>
      </c>
      <c r="N62" s="534" t="s">
        <v>620</v>
      </c>
      <c r="O62" s="534" t="s">
        <v>620</v>
      </c>
      <c r="P62" s="534" t="s">
        <v>624</v>
      </c>
      <c r="Q62" s="534" t="s">
        <v>620</v>
      </c>
      <c r="R62" s="534" t="s">
        <v>620</v>
      </c>
      <c r="S62" s="534" t="s">
        <v>620</v>
      </c>
      <c r="T62" s="534" t="s">
        <v>620</v>
      </c>
      <c r="U62" s="534" t="s">
        <v>620</v>
      </c>
    </row>
    <row r="63" spans="1:21" x14ac:dyDescent="0.25">
      <c r="A63" s="121"/>
      <c r="B63" s="62" t="s">
        <v>106</v>
      </c>
      <c r="C63" s="533" t="s">
        <v>620</v>
      </c>
      <c r="D63" s="533" t="s">
        <v>620</v>
      </c>
      <c r="E63" s="533" t="s">
        <v>620</v>
      </c>
      <c r="F63" s="533" t="s">
        <v>596</v>
      </c>
      <c r="G63" s="533" t="s">
        <v>620</v>
      </c>
      <c r="H63" s="533" t="s">
        <v>620</v>
      </c>
      <c r="I63" s="533" t="s">
        <v>620</v>
      </c>
      <c r="J63" s="533" t="s">
        <v>601</v>
      </c>
      <c r="K63" s="533" t="s">
        <v>596</v>
      </c>
      <c r="L63" s="533" t="s">
        <v>596</v>
      </c>
      <c r="M63" s="533" t="s">
        <v>620</v>
      </c>
      <c r="N63" s="533" t="s">
        <v>620</v>
      </c>
      <c r="O63" s="533" t="s">
        <v>620</v>
      </c>
      <c r="P63" s="533" t="s">
        <v>624</v>
      </c>
      <c r="Q63" s="533" t="s">
        <v>620</v>
      </c>
      <c r="R63" s="533" t="s">
        <v>620</v>
      </c>
      <c r="S63" s="533" t="s">
        <v>620</v>
      </c>
      <c r="T63" s="533" t="s">
        <v>620</v>
      </c>
      <c r="U63" s="533" t="s">
        <v>620</v>
      </c>
    </row>
    <row r="64" spans="1:21" x14ac:dyDescent="0.25">
      <c r="A64" s="121"/>
      <c r="B64" s="63" t="s">
        <v>107</v>
      </c>
      <c r="C64" s="534" t="s">
        <v>620</v>
      </c>
      <c r="D64" s="534" t="s">
        <v>620</v>
      </c>
      <c r="E64" s="534" t="s">
        <v>620</v>
      </c>
      <c r="F64" s="534" t="s">
        <v>596</v>
      </c>
      <c r="G64" s="534" t="s">
        <v>620</v>
      </c>
      <c r="H64" s="534" t="s">
        <v>620</v>
      </c>
      <c r="I64" s="534" t="s">
        <v>620</v>
      </c>
      <c r="J64" s="534" t="s">
        <v>601</v>
      </c>
      <c r="K64" s="534" t="s">
        <v>596</v>
      </c>
      <c r="L64" s="534" t="s">
        <v>596</v>
      </c>
      <c r="M64" s="534" t="s">
        <v>620</v>
      </c>
      <c r="N64" s="534" t="s">
        <v>620</v>
      </c>
      <c r="O64" s="534" t="s">
        <v>620</v>
      </c>
      <c r="P64" s="534" t="s">
        <v>624</v>
      </c>
      <c r="Q64" s="534" t="s">
        <v>620</v>
      </c>
      <c r="R64" s="534" t="s">
        <v>620</v>
      </c>
      <c r="S64" s="534" t="s">
        <v>620</v>
      </c>
      <c r="T64" s="534" t="s">
        <v>620</v>
      </c>
      <c r="U64" s="534" t="s">
        <v>620</v>
      </c>
    </row>
    <row r="65" spans="1:21" x14ac:dyDescent="0.25">
      <c r="A65" s="121"/>
      <c r="B65" s="62" t="s">
        <v>108</v>
      </c>
      <c r="C65" s="533" t="s">
        <v>620</v>
      </c>
      <c r="D65" s="533" t="s">
        <v>620</v>
      </c>
      <c r="E65" s="533" t="s">
        <v>620</v>
      </c>
      <c r="F65" s="533" t="s">
        <v>596</v>
      </c>
      <c r="G65" s="533" t="s">
        <v>620</v>
      </c>
      <c r="H65" s="533" t="s">
        <v>620</v>
      </c>
      <c r="I65" s="533" t="s">
        <v>620</v>
      </c>
      <c r="J65" s="533" t="s">
        <v>601</v>
      </c>
      <c r="K65" s="533" t="s">
        <v>596</v>
      </c>
      <c r="L65" s="533" t="s">
        <v>596</v>
      </c>
      <c r="M65" s="533" t="s">
        <v>620</v>
      </c>
      <c r="N65" s="533" t="s">
        <v>620</v>
      </c>
      <c r="O65" s="533" t="s">
        <v>620</v>
      </c>
      <c r="P65" s="533" t="s">
        <v>624</v>
      </c>
      <c r="Q65" s="533" t="s">
        <v>620</v>
      </c>
      <c r="R65" s="533" t="s">
        <v>620</v>
      </c>
      <c r="S65" s="533" t="s">
        <v>620</v>
      </c>
      <c r="T65" s="533" t="s">
        <v>620</v>
      </c>
      <c r="U65" s="533" t="s">
        <v>620</v>
      </c>
    </row>
    <row r="66" spans="1:21" x14ac:dyDescent="0.25">
      <c r="A66" s="121"/>
      <c r="B66" s="63" t="s">
        <v>109</v>
      </c>
      <c r="C66" s="534" t="s">
        <v>620</v>
      </c>
      <c r="D66" s="534" t="s">
        <v>620</v>
      </c>
      <c r="E66" s="534" t="s">
        <v>620</v>
      </c>
      <c r="F66" s="534" t="s">
        <v>596</v>
      </c>
      <c r="G66" s="534" t="s">
        <v>620</v>
      </c>
      <c r="H66" s="534" t="s">
        <v>620</v>
      </c>
      <c r="I66" s="534" t="s">
        <v>620</v>
      </c>
      <c r="J66" s="534" t="s">
        <v>601</v>
      </c>
      <c r="K66" s="534" t="s">
        <v>596</v>
      </c>
      <c r="L66" s="534" t="s">
        <v>596</v>
      </c>
      <c r="M66" s="534" t="s">
        <v>620</v>
      </c>
      <c r="N66" s="534" t="s">
        <v>620</v>
      </c>
      <c r="O66" s="534" t="s">
        <v>620</v>
      </c>
      <c r="P66" s="534" t="s">
        <v>624</v>
      </c>
      <c r="Q66" s="534" t="s">
        <v>620</v>
      </c>
      <c r="R66" s="534" t="s">
        <v>620</v>
      </c>
      <c r="S66" s="534" t="s">
        <v>620</v>
      </c>
      <c r="T66" s="534" t="s">
        <v>620</v>
      </c>
      <c r="U66" s="534" t="s">
        <v>620</v>
      </c>
    </row>
    <row r="67" spans="1:21" x14ac:dyDescent="0.25">
      <c r="A67" s="121"/>
      <c r="B67" s="62" t="s">
        <v>110</v>
      </c>
      <c r="C67" s="533" t="s">
        <v>620</v>
      </c>
      <c r="D67" s="533" t="s">
        <v>620</v>
      </c>
      <c r="E67" s="533" t="s">
        <v>620</v>
      </c>
      <c r="F67" s="533" t="s">
        <v>596</v>
      </c>
      <c r="G67" s="533" t="s">
        <v>620</v>
      </c>
      <c r="H67" s="533" t="s">
        <v>620</v>
      </c>
      <c r="I67" s="533" t="s">
        <v>620</v>
      </c>
      <c r="J67" s="533" t="s">
        <v>601</v>
      </c>
      <c r="K67" s="533" t="s">
        <v>596</v>
      </c>
      <c r="L67" s="533" t="s">
        <v>596</v>
      </c>
      <c r="M67" s="533" t="s">
        <v>620</v>
      </c>
      <c r="N67" s="533" t="s">
        <v>620</v>
      </c>
      <c r="O67" s="533" t="s">
        <v>620</v>
      </c>
      <c r="P67" s="533" t="s">
        <v>624</v>
      </c>
      <c r="Q67" s="533" t="s">
        <v>620</v>
      </c>
      <c r="R67" s="533" t="s">
        <v>620</v>
      </c>
      <c r="S67" s="533" t="s">
        <v>620</v>
      </c>
      <c r="T67" s="533" t="s">
        <v>620</v>
      </c>
      <c r="U67" s="533" t="s">
        <v>620</v>
      </c>
    </row>
    <row r="68" spans="1:21" x14ac:dyDescent="0.2">
      <c r="A68" s="121"/>
      <c r="B68" s="74" t="s">
        <v>21</v>
      </c>
      <c r="C68" s="534" t="s">
        <v>617</v>
      </c>
      <c r="D68" s="534" t="s">
        <v>617</v>
      </c>
      <c r="E68" s="534" t="s">
        <v>617</v>
      </c>
      <c r="F68" s="534" t="s">
        <v>617</v>
      </c>
      <c r="G68" s="534" t="s">
        <v>617</v>
      </c>
      <c r="H68" s="534" t="s">
        <v>617</v>
      </c>
      <c r="I68" s="534" t="s">
        <v>617</v>
      </c>
      <c r="J68" s="534" t="s">
        <v>617</v>
      </c>
      <c r="K68" s="534" t="s">
        <v>617</v>
      </c>
      <c r="L68" s="534" t="s">
        <v>617</v>
      </c>
      <c r="M68" s="534" t="s">
        <v>617</v>
      </c>
      <c r="N68" s="534" t="s">
        <v>617</v>
      </c>
      <c r="O68" s="534" t="s">
        <v>617</v>
      </c>
      <c r="P68" s="534" t="s">
        <v>617</v>
      </c>
      <c r="Q68" s="534" t="s">
        <v>617</v>
      </c>
      <c r="R68" s="534" t="s">
        <v>617</v>
      </c>
      <c r="S68" s="534" t="s">
        <v>617</v>
      </c>
      <c r="T68" s="534" t="s">
        <v>617</v>
      </c>
      <c r="U68" s="534" t="s">
        <v>617</v>
      </c>
    </row>
    <row r="69" spans="1:21" x14ac:dyDescent="0.25">
      <c r="A69" s="121"/>
      <c r="B69" s="62" t="s">
        <v>143</v>
      </c>
      <c r="C69" s="533" t="s">
        <v>617</v>
      </c>
      <c r="D69" s="533" t="s">
        <v>617</v>
      </c>
      <c r="E69" s="533" t="s">
        <v>607</v>
      </c>
      <c r="F69" s="533" t="s">
        <v>617</v>
      </c>
      <c r="G69" s="533" t="s">
        <v>617</v>
      </c>
      <c r="H69" s="533" t="s">
        <v>617</v>
      </c>
      <c r="I69" s="533" t="s">
        <v>617</v>
      </c>
      <c r="J69" s="533" t="s">
        <v>617</v>
      </c>
      <c r="K69" s="533" t="s">
        <v>617</v>
      </c>
      <c r="L69" s="533" t="s">
        <v>617</v>
      </c>
      <c r="M69" s="533" t="s">
        <v>617</v>
      </c>
      <c r="N69" s="533" t="s">
        <v>617</v>
      </c>
      <c r="O69" s="86" t="s">
        <v>623</v>
      </c>
      <c r="P69" s="533" t="s">
        <v>617</v>
      </c>
      <c r="Q69" s="533" t="s">
        <v>617</v>
      </c>
      <c r="R69" s="86" t="s">
        <v>623</v>
      </c>
      <c r="S69" s="533" t="s">
        <v>617</v>
      </c>
      <c r="T69" s="86" t="s">
        <v>623</v>
      </c>
      <c r="U69" s="86" t="s">
        <v>623</v>
      </c>
    </row>
    <row r="70" spans="1:21" x14ac:dyDescent="0.25">
      <c r="A70" s="121"/>
      <c r="B70" s="75" t="s">
        <v>144</v>
      </c>
      <c r="C70" s="532" t="s">
        <v>596</v>
      </c>
      <c r="D70" s="532" t="s">
        <v>596</v>
      </c>
      <c r="E70" s="532" t="s">
        <v>611</v>
      </c>
      <c r="F70" s="532" t="s">
        <v>596</v>
      </c>
      <c r="G70" s="532" t="s">
        <v>596</v>
      </c>
      <c r="H70" s="532" t="s">
        <v>596</v>
      </c>
      <c r="I70" s="532" t="s">
        <v>596</v>
      </c>
      <c r="J70" s="532" t="s">
        <v>596</v>
      </c>
      <c r="K70" s="532" t="s">
        <v>596</v>
      </c>
      <c r="L70" s="532" t="s">
        <v>596</v>
      </c>
      <c r="M70" s="532" t="s">
        <v>596</v>
      </c>
      <c r="N70" s="532" t="s">
        <v>596</v>
      </c>
      <c r="O70" s="532" t="s">
        <v>611</v>
      </c>
      <c r="P70" s="532" t="s">
        <v>611</v>
      </c>
      <c r="Q70" s="532" t="s">
        <v>596</v>
      </c>
      <c r="R70" s="532" t="s">
        <v>611</v>
      </c>
      <c r="S70" s="532" t="s">
        <v>596</v>
      </c>
      <c r="T70" s="532" t="s">
        <v>611</v>
      </c>
      <c r="U70" s="532" t="s">
        <v>611</v>
      </c>
    </row>
    <row r="71" spans="1:21" x14ac:dyDescent="0.25">
      <c r="A71" s="121"/>
      <c r="B71" s="76" t="s">
        <v>145</v>
      </c>
      <c r="C71" s="533" t="s">
        <v>596</v>
      </c>
      <c r="D71" s="533" t="s">
        <v>596</v>
      </c>
      <c r="E71" s="533" t="s">
        <v>611</v>
      </c>
      <c r="F71" s="533" t="s">
        <v>596</v>
      </c>
      <c r="G71" s="533" t="s">
        <v>596</v>
      </c>
      <c r="H71" s="533" t="s">
        <v>596</v>
      </c>
      <c r="I71" s="533" t="s">
        <v>596</v>
      </c>
      <c r="J71" s="533" t="s">
        <v>596</v>
      </c>
      <c r="K71" s="533" t="s">
        <v>596</v>
      </c>
      <c r="L71" s="533" t="s">
        <v>596</v>
      </c>
      <c r="M71" s="533" t="s">
        <v>596</v>
      </c>
      <c r="N71" s="533" t="s">
        <v>596</v>
      </c>
      <c r="O71" s="533" t="s">
        <v>611</v>
      </c>
      <c r="P71" s="533" t="s">
        <v>611</v>
      </c>
      <c r="Q71" s="533" t="s">
        <v>596</v>
      </c>
      <c r="R71" s="533" t="s">
        <v>611</v>
      </c>
      <c r="S71" s="533" t="s">
        <v>596</v>
      </c>
      <c r="T71" s="533" t="s">
        <v>611</v>
      </c>
      <c r="U71" s="533" t="s">
        <v>611</v>
      </c>
    </row>
    <row r="72" spans="1:21" x14ac:dyDescent="0.25">
      <c r="A72" s="121"/>
      <c r="B72" s="75" t="s">
        <v>146</v>
      </c>
      <c r="C72" s="532" t="s">
        <v>596</v>
      </c>
      <c r="D72" s="532" t="s">
        <v>596</v>
      </c>
      <c r="E72" s="532" t="s">
        <v>611</v>
      </c>
      <c r="F72" s="532" t="s">
        <v>596</v>
      </c>
      <c r="G72" s="532" t="s">
        <v>596</v>
      </c>
      <c r="H72" s="532" t="s">
        <v>596</v>
      </c>
      <c r="I72" s="532" t="s">
        <v>596</v>
      </c>
      <c r="J72" s="532" t="s">
        <v>596</v>
      </c>
      <c r="K72" s="532" t="s">
        <v>596</v>
      </c>
      <c r="L72" s="532" t="s">
        <v>596</v>
      </c>
      <c r="M72" s="532" t="s">
        <v>596</v>
      </c>
      <c r="N72" s="532" t="s">
        <v>596</v>
      </c>
      <c r="O72" s="532" t="s">
        <v>611</v>
      </c>
      <c r="P72" s="532" t="s">
        <v>611</v>
      </c>
      <c r="Q72" s="532" t="s">
        <v>596</v>
      </c>
      <c r="R72" s="532" t="s">
        <v>611</v>
      </c>
      <c r="S72" s="532" t="s">
        <v>596</v>
      </c>
      <c r="T72" s="532" t="s">
        <v>611</v>
      </c>
      <c r="U72" s="532" t="s">
        <v>611</v>
      </c>
    </row>
    <row r="73" spans="1:21" x14ac:dyDescent="0.25">
      <c r="A73" s="121"/>
      <c r="B73" s="76" t="s">
        <v>147</v>
      </c>
      <c r="C73" s="533" t="s">
        <v>596</v>
      </c>
      <c r="D73" s="533" t="s">
        <v>596</v>
      </c>
      <c r="E73" s="533" t="s">
        <v>611</v>
      </c>
      <c r="F73" s="533" t="s">
        <v>596</v>
      </c>
      <c r="G73" s="533" t="s">
        <v>596</v>
      </c>
      <c r="H73" s="533" t="s">
        <v>596</v>
      </c>
      <c r="I73" s="533" t="s">
        <v>596</v>
      </c>
      <c r="J73" s="533" t="s">
        <v>596</v>
      </c>
      <c r="K73" s="533" t="s">
        <v>596</v>
      </c>
      <c r="L73" s="533" t="s">
        <v>596</v>
      </c>
      <c r="M73" s="533" t="s">
        <v>596</v>
      </c>
      <c r="N73" s="533" t="s">
        <v>596</v>
      </c>
      <c r="O73" s="533" t="s">
        <v>611</v>
      </c>
      <c r="P73" s="533" t="s">
        <v>611</v>
      </c>
      <c r="Q73" s="533" t="s">
        <v>596</v>
      </c>
      <c r="R73" s="533" t="s">
        <v>611</v>
      </c>
      <c r="S73" s="533" t="s">
        <v>596</v>
      </c>
      <c r="T73" s="533" t="s">
        <v>611</v>
      </c>
      <c r="U73" s="533" t="s">
        <v>611</v>
      </c>
    </row>
    <row r="74" spans="1:21" x14ac:dyDescent="0.25">
      <c r="A74" s="121"/>
      <c r="B74" s="75" t="s">
        <v>148</v>
      </c>
      <c r="C74" s="532" t="s">
        <v>596</v>
      </c>
      <c r="D74" s="532" t="s">
        <v>596</v>
      </c>
      <c r="E74" s="532" t="s">
        <v>611</v>
      </c>
      <c r="F74" s="532" t="s">
        <v>596</v>
      </c>
      <c r="G74" s="532" t="s">
        <v>596</v>
      </c>
      <c r="H74" s="532" t="s">
        <v>596</v>
      </c>
      <c r="I74" s="532" t="s">
        <v>596</v>
      </c>
      <c r="J74" s="532" t="s">
        <v>596</v>
      </c>
      <c r="K74" s="532" t="s">
        <v>596</v>
      </c>
      <c r="L74" s="532" t="s">
        <v>596</v>
      </c>
      <c r="M74" s="532" t="s">
        <v>596</v>
      </c>
      <c r="N74" s="532" t="s">
        <v>596</v>
      </c>
      <c r="O74" s="532" t="s">
        <v>611</v>
      </c>
      <c r="P74" s="532" t="s">
        <v>611</v>
      </c>
      <c r="Q74" s="532" t="s">
        <v>596</v>
      </c>
      <c r="R74" s="532" t="s">
        <v>611</v>
      </c>
      <c r="S74" s="532" t="s">
        <v>596</v>
      </c>
      <c r="T74" s="532" t="s">
        <v>611</v>
      </c>
      <c r="U74" s="532" t="s">
        <v>611</v>
      </c>
    </row>
    <row r="75" spans="1:21" x14ac:dyDescent="0.25">
      <c r="A75" s="121"/>
      <c r="B75" s="76" t="s">
        <v>149</v>
      </c>
      <c r="C75" s="533" t="s">
        <v>596</v>
      </c>
      <c r="D75" s="533" t="s">
        <v>596</v>
      </c>
      <c r="E75" s="533" t="s">
        <v>611</v>
      </c>
      <c r="F75" s="533" t="s">
        <v>596</v>
      </c>
      <c r="G75" s="533" t="s">
        <v>596</v>
      </c>
      <c r="H75" s="533" t="s">
        <v>596</v>
      </c>
      <c r="I75" s="533" t="s">
        <v>596</v>
      </c>
      <c r="J75" s="533" t="s">
        <v>596</v>
      </c>
      <c r="K75" s="533" t="s">
        <v>596</v>
      </c>
      <c r="L75" s="533" t="s">
        <v>596</v>
      </c>
      <c r="M75" s="533" t="s">
        <v>596</v>
      </c>
      <c r="N75" s="533" t="s">
        <v>596</v>
      </c>
      <c r="O75" s="533" t="s">
        <v>611</v>
      </c>
      <c r="P75" s="533" t="s">
        <v>611</v>
      </c>
      <c r="Q75" s="533" t="s">
        <v>596</v>
      </c>
      <c r="R75" s="533" t="s">
        <v>611</v>
      </c>
      <c r="S75" s="533" t="s">
        <v>596</v>
      </c>
      <c r="T75" s="533" t="s">
        <v>611</v>
      </c>
      <c r="U75" s="533" t="s">
        <v>611</v>
      </c>
    </row>
    <row r="76" spans="1:21" x14ac:dyDescent="0.25">
      <c r="A76" s="121"/>
      <c r="B76" s="63" t="s">
        <v>150</v>
      </c>
      <c r="C76" s="532" t="s">
        <v>596</v>
      </c>
      <c r="D76" s="532" t="s">
        <v>596</v>
      </c>
      <c r="E76" s="532" t="s">
        <v>611</v>
      </c>
      <c r="F76" s="532" t="s">
        <v>596</v>
      </c>
      <c r="G76" s="532" t="s">
        <v>596</v>
      </c>
      <c r="H76" s="532" t="s">
        <v>596</v>
      </c>
      <c r="I76" s="532" t="s">
        <v>596</v>
      </c>
      <c r="J76" s="532" t="s">
        <v>596</v>
      </c>
      <c r="K76" s="532" t="s">
        <v>596</v>
      </c>
      <c r="L76" s="532" t="s">
        <v>596</v>
      </c>
      <c r="M76" s="532" t="s">
        <v>596</v>
      </c>
      <c r="N76" s="532" t="s">
        <v>596</v>
      </c>
      <c r="O76" s="532" t="s">
        <v>611</v>
      </c>
      <c r="P76" s="532" t="s">
        <v>611</v>
      </c>
      <c r="Q76" s="532" t="s">
        <v>596</v>
      </c>
      <c r="R76" s="532" t="s">
        <v>611</v>
      </c>
      <c r="S76" s="532" t="s">
        <v>596</v>
      </c>
      <c r="T76" s="532" t="s">
        <v>611</v>
      </c>
      <c r="U76" s="532" t="s">
        <v>611</v>
      </c>
    </row>
    <row r="77" spans="1:21" x14ac:dyDescent="0.25">
      <c r="A77" s="121"/>
      <c r="B77" s="62" t="s">
        <v>151</v>
      </c>
      <c r="C77" s="533" t="s">
        <v>596</v>
      </c>
      <c r="D77" s="533" t="s">
        <v>596</v>
      </c>
      <c r="E77" s="533" t="s">
        <v>611</v>
      </c>
      <c r="F77" s="533" t="s">
        <v>596</v>
      </c>
      <c r="G77" s="533" t="s">
        <v>596</v>
      </c>
      <c r="H77" s="533" t="s">
        <v>596</v>
      </c>
      <c r="I77" s="533" t="s">
        <v>596</v>
      </c>
      <c r="J77" s="533" t="s">
        <v>596</v>
      </c>
      <c r="K77" s="533" t="s">
        <v>596</v>
      </c>
      <c r="L77" s="533" t="s">
        <v>596</v>
      </c>
      <c r="M77" s="533" t="s">
        <v>596</v>
      </c>
      <c r="N77" s="533" t="s">
        <v>596</v>
      </c>
      <c r="O77" s="533" t="s">
        <v>611</v>
      </c>
      <c r="P77" s="533" t="s">
        <v>611</v>
      </c>
      <c r="Q77" s="533" t="s">
        <v>596</v>
      </c>
      <c r="R77" s="533" t="s">
        <v>611</v>
      </c>
      <c r="S77" s="533" t="s">
        <v>596</v>
      </c>
      <c r="T77" s="533" t="s">
        <v>611</v>
      </c>
      <c r="U77" s="533" t="s">
        <v>611</v>
      </c>
    </row>
    <row r="78" spans="1:21" x14ac:dyDescent="0.25">
      <c r="A78" s="121"/>
      <c r="B78" s="63" t="s">
        <v>152</v>
      </c>
      <c r="C78" s="532" t="s">
        <v>596</v>
      </c>
      <c r="D78" s="532" t="s">
        <v>596</v>
      </c>
      <c r="E78" s="532" t="s">
        <v>611</v>
      </c>
      <c r="F78" s="532" t="s">
        <v>596</v>
      </c>
      <c r="G78" s="532" t="s">
        <v>596</v>
      </c>
      <c r="H78" s="532" t="s">
        <v>596</v>
      </c>
      <c r="I78" s="532" t="s">
        <v>596</v>
      </c>
      <c r="J78" s="532" t="s">
        <v>596</v>
      </c>
      <c r="K78" s="532" t="s">
        <v>596</v>
      </c>
      <c r="L78" s="532" t="s">
        <v>596</v>
      </c>
      <c r="M78" s="532" t="s">
        <v>596</v>
      </c>
      <c r="N78" s="532" t="s">
        <v>596</v>
      </c>
      <c r="O78" s="532" t="s">
        <v>611</v>
      </c>
      <c r="P78" s="532" t="s">
        <v>611</v>
      </c>
      <c r="Q78" s="532" t="s">
        <v>596</v>
      </c>
      <c r="R78" s="532" t="s">
        <v>611</v>
      </c>
      <c r="S78" s="532" t="s">
        <v>596</v>
      </c>
      <c r="T78" s="532" t="s">
        <v>611</v>
      </c>
      <c r="U78" s="532" t="s">
        <v>611</v>
      </c>
    </row>
    <row r="79" spans="1:21" x14ac:dyDescent="0.25">
      <c r="A79" s="121"/>
      <c r="B79" s="62" t="s">
        <v>153</v>
      </c>
      <c r="C79" s="533" t="s">
        <v>596</v>
      </c>
      <c r="D79" s="533" t="s">
        <v>596</v>
      </c>
      <c r="E79" s="533" t="s">
        <v>611</v>
      </c>
      <c r="F79" s="533" t="s">
        <v>596</v>
      </c>
      <c r="G79" s="533" t="s">
        <v>596</v>
      </c>
      <c r="H79" s="533" t="s">
        <v>596</v>
      </c>
      <c r="I79" s="533" t="s">
        <v>596</v>
      </c>
      <c r="J79" s="533" t="s">
        <v>596</v>
      </c>
      <c r="K79" s="533" t="s">
        <v>596</v>
      </c>
      <c r="L79" s="533" t="s">
        <v>596</v>
      </c>
      <c r="M79" s="533" t="s">
        <v>596</v>
      </c>
      <c r="N79" s="533" t="s">
        <v>596</v>
      </c>
      <c r="O79" s="533" t="s">
        <v>611</v>
      </c>
      <c r="P79" s="86" t="s">
        <v>625</v>
      </c>
      <c r="Q79" s="533" t="s">
        <v>596</v>
      </c>
      <c r="R79" s="533" t="s">
        <v>611</v>
      </c>
      <c r="S79" s="533" t="s">
        <v>596</v>
      </c>
      <c r="T79" s="533" t="s">
        <v>611</v>
      </c>
      <c r="U79" s="533" t="s">
        <v>611</v>
      </c>
    </row>
    <row r="80" spans="1:21" x14ac:dyDescent="0.2">
      <c r="A80" s="121"/>
      <c r="B80" s="74" t="s">
        <v>113</v>
      </c>
      <c r="C80" s="532" t="s">
        <v>601</v>
      </c>
      <c r="D80" s="532" t="s">
        <v>601</v>
      </c>
      <c r="E80" s="532" t="s">
        <v>607</v>
      </c>
      <c r="F80" s="532" t="s">
        <v>601</v>
      </c>
      <c r="G80" s="532" t="s">
        <v>601</v>
      </c>
      <c r="H80" s="532" t="s">
        <v>601</v>
      </c>
      <c r="I80" s="532" t="s">
        <v>601</v>
      </c>
      <c r="J80" s="532" t="s">
        <v>601</v>
      </c>
      <c r="K80" s="532" t="s">
        <v>601</v>
      </c>
      <c r="L80" s="532" t="s">
        <v>601</v>
      </c>
      <c r="M80" s="532" t="s">
        <v>601</v>
      </c>
      <c r="N80" s="532" t="s">
        <v>601</v>
      </c>
      <c r="O80" s="532" t="s">
        <v>601</v>
      </c>
      <c r="P80" s="532" t="s">
        <v>624</v>
      </c>
      <c r="Q80" s="532" t="s">
        <v>601</v>
      </c>
      <c r="R80" s="532" t="s">
        <v>601</v>
      </c>
      <c r="S80" s="532" t="s">
        <v>601</v>
      </c>
      <c r="T80" s="532" t="s">
        <v>601</v>
      </c>
      <c r="U80" s="532" t="s">
        <v>601</v>
      </c>
    </row>
    <row r="81" spans="1:21" x14ac:dyDescent="0.2">
      <c r="A81" s="121"/>
      <c r="B81" s="68" t="s">
        <v>112</v>
      </c>
      <c r="C81" s="533" t="s">
        <v>601</v>
      </c>
      <c r="D81" s="533" t="s">
        <v>601</v>
      </c>
      <c r="E81" s="533" t="s">
        <v>607</v>
      </c>
      <c r="F81" s="533" t="s">
        <v>601</v>
      </c>
      <c r="G81" s="533" t="s">
        <v>601</v>
      </c>
      <c r="H81" s="533" t="s">
        <v>601</v>
      </c>
      <c r="I81" s="533" t="s">
        <v>601</v>
      </c>
      <c r="J81" s="533" t="s">
        <v>601</v>
      </c>
      <c r="K81" s="533" t="s">
        <v>601</v>
      </c>
      <c r="L81" s="533" t="s">
        <v>601</v>
      </c>
      <c r="M81" s="533" t="s">
        <v>601</v>
      </c>
      <c r="N81" s="533" t="s">
        <v>601</v>
      </c>
      <c r="O81" s="533" t="s">
        <v>601</v>
      </c>
      <c r="P81" s="533" t="s">
        <v>624</v>
      </c>
      <c r="Q81" s="533" t="s">
        <v>601</v>
      </c>
      <c r="R81" s="533" t="s">
        <v>601</v>
      </c>
      <c r="S81" s="533" t="s">
        <v>601</v>
      </c>
      <c r="T81" s="533" t="s">
        <v>601</v>
      </c>
      <c r="U81" s="533" t="s">
        <v>601</v>
      </c>
    </row>
    <row r="82" spans="1:21" x14ac:dyDescent="0.2">
      <c r="A82" s="121"/>
      <c r="B82" s="74" t="s">
        <v>22</v>
      </c>
      <c r="C82" s="532" t="s">
        <v>601</v>
      </c>
      <c r="D82" s="532" t="s">
        <v>601</v>
      </c>
      <c r="E82" s="532" t="s">
        <v>607</v>
      </c>
      <c r="F82" s="532" t="s">
        <v>601</v>
      </c>
      <c r="G82" s="532" t="s">
        <v>601</v>
      </c>
      <c r="H82" s="532" t="s">
        <v>601</v>
      </c>
      <c r="I82" s="532" t="s">
        <v>601</v>
      </c>
      <c r="J82" s="532" t="s">
        <v>601</v>
      </c>
      <c r="K82" s="532" t="s">
        <v>601</v>
      </c>
      <c r="L82" s="532" t="s">
        <v>601</v>
      </c>
      <c r="M82" s="532" t="s">
        <v>601</v>
      </c>
      <c r="N82" s="532" t="s">
        <v>601</v>
      </c>
      <c r="O82" s="532" t="s">
        <v>601</v>
      </c>
      <c r="P82" s="532" t="s">
        <v>624</v>
      </c>
      <c r="Q82" s="532" t="s">
        <v>601</v>
      </c>
      <c r="R82" s="532" t="s">
        <v>601</v>
      </c>
      <c r="S82" s="532" t="s">
        <v>601</v>
      </c>
      <c r="T82" s="532" t="s">
        <v>601</v>
      </c>
      <c r="U82" s="532" t="s">
        <v>601</v>
      </c>
    </row>
    <row r="83" spans="1:21" x14ac:dyDescent="0.2">
      <c r="A83" s="121"/>
      <c r="B83" s="68" t="s">
        <v>23</v>
      </c>
      <c r="C83" s="533" t="s">
        <v>601</v>
      </c>
      <c r="D83" s="533" t="s">
        <v>601</v>
      </c>
      <c r="E83" s="533" t="s">
        <v>607</v>
      </c>
      <c r="F83" s="533" t="s">
        <v>601</v>
      </c>
      <c r="G83" s="533" t="s">
        <v>601</v>
      </c>
      <c r="H83" s="533" t="s">
        <v>601</v>
      </c>
      <c r="I83" s="533" t="s">
        <v>601</v>
      </c>
      <c r="J83" s="533" t="s">
        <v>601</v>
      </c>
      <c r="K83" s="533" t="s">
        <v>601</v>
      </c>
      <c r="L83" s="533" t="s">
        <v>601</v>
      </c>
      <c r="M83" s="533" t="s">
        <v>601</v>
      </c>
      <c r="N83" s="533" t="s">
        <v>601</v>
      </c>
      <c r="O83" s="533" t="s">
        <v>601</v>
      </c>
      <c r="P83" s="533" t="s">
        <v>624</v>
      </c>
      <c r="Q83" s="533" t="s">
        <v>601</v>
      </c>
      <c r="R83" s="533" t="s">
        <v>601</v>
      </c>
      <c r="S83" s="533" t="s">
        <v>601</v>
      </c>
      <c r="T83" s="533" t="s">
        <v>601</v>
      </c>
      <c r="U83" s="533" t="s">
        <v>601</v>
      </c>
    </row>
  </sheetData>
  <mergeCells count="20"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T5:T6"/>
    <mergeCell ref="U5:U6"/>
    <mergeCell ref="O5:O6"/>
    <mergeCell ref="P5:P6"/>
    <mergeCell ref="Q5:Q6"/>
    <mergeCell ref="R5:R6"/>
    <mergeCell ref="S5:S6"/>
  </mergeCells>
  <pageMargins left="0.7" right="0.7" top="1.1000000000000001" bottom="0.75" header="0.3" footer="0.3"/>
  <pageSetup paperSize="5" scale="55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X121"/>
  <sheetViews>
    <sheetView workbookViewId="0">
      <selection activeCell="E2" sqref="E2"/>
    </sheetView>
  </sheetViews>
  <sheetFormatPr baseColWidth="10" defaultColWidth="9.140625" defaultRowHeight="12.75" x14ac:dyDescent="0.25"/>
  <cols>
    <col min="1" max="1" width="3" style="12" bestFit="1" customWidth="1"/>
    <col min="2" max="2" width="46.5703125" style="8" bestFit="1" customWidth="1"/>
    <col min="3" max="3" width="2.85546875" style="8" customWidth="1"/>
    <col min="4" max="4" width="10.85546875" style="8" customWidth="1"/>
    <col min="5" max="12" width="10" style="8" customWidth="1"/>
    <col min="13" max="13" width="10.7109375" style="8" customWidth="1"/>
    <col min="14" max="25" width="10" style="8" customWidth="1"/>
    <col min="26" max="26" width="2.85546875" style="8" customWidth="1"/>
    <col min="27" max="27" width="10.85546875" style="8" customWidth="1"/>
    <col min="28" max="35" width="10" style="8" customWidth="1"/>
    <col min="36" max="36" width="10.7109375" style="8" customWidth="1"/>
    <col min="37" max="48" width="10" style="8" customWidth="1"/>
    <col min="49" max="49" width="2.85546875" style="8" customWidth="1"/>
    <col min="50" max="50" width="10.85546875" style="8" customWidth="1"/>
    <col min="51" max="58" width="10" style="8" customWidth="1"/>
    <col min="59" max="59" width="10.7109375" style="8" customWidth="1"/>
    <col min="60" max="71" width="10" style="8" customWidth="1"/>
    <col min="72" max="72" width="2.85546875" style="8" customWidth="1"/>
    <col min="73" max="73" width="10.85546875" style="8" customWidth="1"/>
    <col min="74" max="81" width="10" style="8" customWidth="1"/>
    <col min="82" max="82" width="10.7109375" style="8" customWidth="1"/>
    <col min="83" max="94" width="10" style="8" customWidth="1"/>
    <col min="95" max="95" width="2.85546875" style="8" customWidth="1"/>
    <col min="96" max="96" width="10.85546875" style="8" customWidth="1"/>
    <col min="97" max="104" width="10" style="8" customWidth="1"/>
    <col min="105" max="105" width="10.7109375" style="8" customWidth="1"/>
    <col min="106" max="117" width="10" style="8" customWidth="1"/>
    <col min="118" max="118" width="2.85546875" style="8" customWidth="1"/>
    <col min="119" max="119" width="10.85546875" style="8" customWidth="1"/>
    <col min="120" max="127" width="10" style="8" customWidth="1"/>
    <col min="128" max="128" width="10.7109375" style="8" customWidth="1"/>
    <col min="129" max="140" width="10" style="8" customWidth="1"/>
    <col min="141" max="141" width="2.85546875" style="8" customWidth="1"/>
    <col min="142" max="142" width="10.85546875" style="8" customWidth="1"/>
    <col min="143" max="150" width="10" style="8" customWidth="1"/>
    <col min="151" max="151" width="10.7109375" style="8" customWidth="1"/>
    <col min="152" max="163" width="10" style="8" customWidth="1"/>
    <col min="164" max="164" width="2.85546875" style="8" customWidth="1"/>
    <col min="165" max="165" width="10.85546875" style="8" customWidth="1"/>
    <col min="166" max="173" width="10" style="8" customWidth="1"/>
    <col min="174" max="174" width="10.7109375" style="8" customWidth="1"/>
    <col min="175" max="186" width="10" style="8" customWidth="1"/>
    <col min="187" max="187" width="2.85546875" style="8" customWidth="1"/>
    <col min="188" max="188" width="10.85546875" style="8" customWidth="1"/>
    <col min="189" max="196" width="10" style="8" customWidth="1"/>
    <col min="197" max="197" width="10.7109375" style="8" hidden="1" customWidth="1"/>
    <col min="198" max="209" width="10" style="8" hidden="1" customWidth="1"/>
    <col min="210" max="210" width="2.85546875" style="8" customWidth="1"/>
    <col min="211" max="211" width="10.85546875" style="8" customWidth="1"/>
    <col min="212" max="219" width="10" style="8" customWidth="1"/>
    <col min="220" max="220" width="10.7109375" style="8" customWidth="1"/>
    <col min="221" max="232" width="10" style="8" customWidth="1"/>
    <col min="233" max="16384" width="9.140625" style="8"/>
  </cols>
  <sheetData>
    <row r="1" spans="1:232" s="162" customFormat="1" ht="22.5" customHeight="1" x14ac:dyDescent="0.25">
      <c r="B1" s="13">
        <v>1</v>
      </c>
      <c r="C1" s="13">
        <v>2</v>
      </c>
      <c r="D1" s="13">
        <v>3</v>
      </c>
      <c r="E1" s="13">
        <v>4</v>
      </c>
      <c r="F1" s="13">
        <v>5</v>
      </c>
      <c r="G1" s="13">
        <v>6</v>
      </c>
      <c r="H1" s="13">
        <v>7</v>
      </c>
      <c r="I1" s="13">
        <v>8</v>
      </c>
      <c r="J1" s="13">
        <v>9</v>
      </c>
      <c r="K1" s="13">
        <v>10</v>
      </c>
      <c r="L1" s="13">
        <v>11</v>
      </c>
      <c r="M1" s="13">
        <v>12</v>
      </c>
      <c r="N1" s="13">
        <v>13</v>
      </c>
      <c r="O1" s="13">
        <v>14</v>
      </c>
      <c r="P1" s="13">
        <v>15</v>
      </c>
      <c r="Q1" s="13">
        <v>16</v>
      </c>
      <c r="R1" s="13">
        <v>17</v>
      </c>
      <c r="S1" s="13">
        <v>18</v>
      </c>
      <c r="T1" s="13">
        <v>19</v>
      </c>
      <c r="U1" s="13">
        <v>20</v>
      </c>
      <c r="V1" s="13">
        <v>21</v>
      </c>
      <c r="W1" s="13">
        <v>22</v>
      </c>
      <c r="X1" s="13">
        <v>23</v>
      </c>
      <c r="Y1" s="13">
        <v>24</v>
      </c>
      <c r="Z1" s="13">
        <v>25</v>
      </c>
      <c r="AA1" s="13">
        <v>26</v>
      </c>
      <c r="AB1" s="13">
        <v>27</v>
      </c>
      <c r="AC1" s="13">
        <v>28</v>
      </c>
      <c r="AD1" s="13">
        <v>29</v>
      </c>
      <c r="AE1" s="13">
        <v>30</v>
      </c>
      <c r="AF1" s="13">
        <v>31</v>
      </c>
      <c r="AG1" s="13">
        <v>32</v>
      </c>
      <c r="AH1" s="13">
        <v>33</v>
      </c>
      <c r="AI1" s="13">
        <v>34</v>
      </c>
      <c r="AJ1" s="13">
        <v>35</v>
      </c>
      <c r="AK1" s="13">
        <v>36</v>
      </c>
      <c r="AL1" s="13">
        <v>37</v>
      </c>
      <c r="AM1" s="13">
        <v>38</v>
      </c>
      <c r="AN1" s="13">
        <v>39</v>
      </c>
      <c r="AO1" s="13">
        <v>40</v>
      </c>
      <c r="AP1" s="13">
        <v>41</v>
      </c>
      <c r="AQ1" s="13">
        <v>42</v>
      </c>
      <c r="AR1" s="13">
        <v>43</v>
      </c>
      <c r="AS1" s="13">
        <v>44</v>
      </c>
      <c r="AT1" s="13">
        <v>45</v>
      </c>
      <c r="AU1" s="13">
        <v>46</v>
      </c>
      <c r="AV1" s="13">
        <v>47</v>
      </c>
      <c r="AW1" s="13">
        <v>48</v>
      </c>
      <c r="AX1" s="13">
        <v>49</v>
      </c>
      <c r="AY1" s="13">
        <v>50</v>
      </c>
      <c r="AZ1" s="13">
        <v>51</v>
      </c>
      <c r="BA1" s="13">
        <v>52</v>
      </c>
      <c r="BB1" s="13">
        <v>53</v>
      </c>
      <c r="BC1" s="13">
        <v>54</v>
      </c>
      <c r="BD1" s="13">
        <v>55</v>
      </c>
      <c r="BE1" s="13">
        <v>56</v>
      </c>
      <c r="BF1" s="13">
        <v>57</v>
      </c>
      <c r="BG1" s="13">
        <v>58</v>
      </c>
      <c r="BH1" s="13">
        <v>59</v>
      </c>
      <c r="BI1" s="13">
        <v>60</v>
      </c>
      <c r="BJ1" s="13">
        <v>61</v>
      </c>
      <c r="BK1" s="13">
        <v>62</v>
      </c>
      <c r="BL1" s="13">
        <v>63</v>
      </c>
      <c r="BM1" s="13">
        <v>64</v>
      </c>
      <c r="BN1" s="13">
        <v>65</v>
      </c>
      <c r="BO1" s="13">
        <v>66</v>
      </c>
      <c r="BP1" s="13">
        <v>67</v>
      </c>
      <c r="BQ1" s="13">
        <v>68</v>
      </c>
      <c r="BR1" s="13">
        <v>69</v>
      </c>
      <c r="BS1" s="13">
        <v>70</v>
      </c>
      <c r="BT1" s="13">
        <v>71</v>
      </c>
      <c r="BU1" s="13">
        <v>72</v>
      </c>
      <c r="BV1" s="13">
        <v>73</v>
      </c>
      <c r="BW1" s="13">
        <v>74</v>
      </c>
      <c r="BX1" s="13">
        <v>75</v>
      </c>
      <c r="BY1" s="13">
        <v>76</v>
      </c>
      <c r="BZ1" s="13">
        <v>77</v>
      </c>
      <c r="CA1" s="13">
        <v>78</v>
      </c>
      <c r="CB1" s="13">
        <v>79</v>
      </c>
      <c r="CC1" s="13">
        <v>80</v>
      </c>
      <c r="CD1" s="13">
        <v>81</v>
      </c>
      <c r="CE1" s="13">
        <v>82</v>
      </c>
      <c r="CF1" s="13">
        <v>83</v>
      </c>
      <c r="CG1" s="13">
        <v>84</v>
      </c>
      <c r="CH1" s="13">
        <v>85</v>
      </c>
      <c r="CI1" s="13">
        <v>86</v>
      </c>
      <c r="CJ1" s="13">
        <v>87</v>
      </c>
      <c r="CK1" s="13">
        <v>88</v>
      </c>
      <c r="CL1" s="13">
        <v>89</v>
      </c>
      <c r="CM1" s="13">
        <v>90</v>
      </c>
      <c r="CN1" s="13">
        <v>91</v>
      </c>
      <c r="CO1" s="13">
        <v>92</v>
      </c>
      <c r="CP1" s="13">
        <v>93</v>
      </c>
      <c r="CQ1" s="13">
        <v>94</v>
      </c>
      <c r="CR1" s="13">
        <v>95</v>
      </c>
      <c r="CS1" s="13">
        <v>96</v>
      </c>
      <c r="CT1" s="13">
        <v>97</v>
      </c>
      <c r="CU1" s="13">
        <v>98</v>
      </c>
      <c r="CV1" s="13">
        <v>99</v>
      </c>
      <c r="CW1" s="13">
        <v>100</v>
      </c>
      <c r="CX1" s="13">
        <v>101</v>
      </c>
      <c r="CY1" s="13">
        <v>102</v>
      </c>
      <c r="CZ1" s="13">
        <v>103</v>
      </c>
      <c r="DA1" s="13">
        <v>104</v>
      </c>
      <c r="DB1" s="13">
        <v>105</v>
      </c>
      <c r="DC1" s="13">
        <v>106</v>
      </c>
      <c r="DD1" s="13">
        <v>107</v>
      </c>
      <c r="DE1" s="13">
        <v>108</v>
      </c>
      <c r="DF1" s="13">
        <v>109</v>
      </c>
      <c r="DG1" s="13">
        <v>110</v>
      </c>
      <c r="DH1" s="13">
        <v>111</v>
      </c>
      <c r="DI1" s="13">
        <v>112</v>
      </c>
      <c r="DJ1" s="13">
        <v>113</v>
      </c>
      <c r="DK1" s="13">
        <v>114</v>
      </c>
      <c r="DL1" s="13">
        <v>115</v>
      </c>
      <c r="DM1" s="13">
        <v>116</v>
      </c>
      <c r="DN1" s="13">
        <v>117</v>
      </c>
      <c r="DO1" s="13">
        <v>118</v>
      </c>
      <c r="DP1" s="13">
        <v>119</v>
      </c>
      <c r="DQ1" s="13">
        <v>120</v>
      </c>
      <c r="DR1" s="13">
        <v>121</v>
      </c>
      <c r="DS1" s="13">
        <v>122</v>
      </c>
      <c r="DT1" s="13">
        <v>123</v>
      </c>
      <c r="DU1" s="13">
        <v>124</v>
      </c>
      <c r="DV1" s="13">
        <v>125</v>
      </c>
      <c r="DW1" s="13">
        <v>126</v>
      </c>
      <c r="DX1" s="13">
        <v>127</v>
      </c>
      <c r="DY1" s="13">
        <v>128</v>
      </c>
      <c r="DZ1" s="13">
        <v>129</v>
      </c>
      <c r="EA1" s="13">
        <v>130</v>
      </c>
      <c r="EB1" s="13">
        <v>131</v>
      </c>
      <c r="EC1" s="13">
        <v>132</v>
      </c>
      <c r="ED1" s="13">
        <v>133</v>
      </c>
      <c r="EE1" s="13">
        <v>134</v>
      </c>
      <c r="EF1" s="13">
        <v>135</v>
      </c>
      <c r="EG1" s="13">
        <v>136</v>
      </c>
      <c r="EH1" s="13">
        <v>137</v>
      </c>
      <c r="EI1" s="13">
        <v>138</v>
      </c>
      <c r="EJ1" s="13">
        <v>139</v>
      </c>
      <c r="EK1" s="13">
        <v>140</v>
      </c>
      <c r="EL1" s="13">
        <v>141</v>
      </c>
      <c r="EM1" s="13">
        <v>142</v>
      </c>
      <c r="EN1" s="13">
        <v>143</v>
      </c>
      <c r="EO1" s="13">
        <v>144</v>
      </c>
      <c r="EP1" s="13">
        <v>145</v>
      </c>
      <c r="EQ1" s="13">
        <v>146</v>
      </c>
      <c r="ER1" s="13">
        <v>147</v>
      </c>
      <c r="ES1" s="13">
        <v>148</v>
      </c>
      <c r="ET1" s="13">
        <v>149</v>
      </c>
      <c r="EU1" s="13">
        <v>150</v>
      </c>
      <c r="EV1" s="13">
        <v>151</v>
      </c>
      <c r="EW1" s="13">
        <v>152</v>
      </c>
      <c r="EX1" s="13">
        <v>153</v>
      </c>
      <c r="EY1" s="13">
        <v>154</v>
      </c>
      <c r="EZ1" s="13">
        <v>155</v>
      </c>
      <c r="FA1" s="13">
        <v>156</v>
      </c>
      <c r="FB1" s="13">
        <v>157</v>
      </c>
      <c r="FC1" s="13">
        <v>158</v>
      </c>
      <c r="FD1" s="13">
        <v>159</v>
      </c>
      <c r="FE1" s="13">
        <v>160</v>
      </c>
      <c r="FF1" s="13">
        <v>161</v>
      </c>
      <c r="FG1" s="13">
        <v>162</v>
      </c>
      <c r="FH1" s="13">
        <v>163</v>
      </c>
      <c r="FI1" s="13">
        <v>164</v>
      </c>
      <c r="FJ1" s="13">
        <v>165</v>
      </c>
      <c r="FK1" s="13">
        <v>166</v>
      </c>
      <c r="FL1" s="13">
        <v>167</v>
      </c>
      <c r="FM1" s="13">
        <v>168</v>
      </c>
      <c r="FN1" s="13">
        <v>169</v>
      </c>
      <c r="FO1" s="13">
        <v>170</v>
      </c>
      <c r="FP1" s="13">
        <v>171</v>
      </c>
      <c r="FQ1" s="13">
        <v>172</v>
      </c>
      <c r="FR1" s="13">
        <v>173</v>
      </c>
      <c r="FS1" s="13">
        <v>174</v>
      </c>
      <c r="FT1" s="13">
        <v>175</v>
      </c>
      <c r="FU1" s="13">
        <v>176</v>
      </c>
      <c r="FV1" s="13">
        <v>177</v>
      </c>
      <c r="FW1" s="13">
        <v>178</v>
      </c>
      <c r="FX1" s="13">
        <v>179</v>
      </c>
      <c r="FY1" s="13">
        <v>180</v>
      </c>
      <c r="FZ1" s="13">
        <v>181</v>
      </c>
      <c r="GA1" s="13">
        <v>182</v>
      </c>
      <c r="GB1" s="13">
        <v>183</v>
      </c>
      <c r="GC1" s="13">
        <v>184</v>
      </c>
      <c r="GD1" s="13">
        <v>185</v>
      </c>
      <c r="GE1" s="13">
        <v>186</v>
      </c>
      <c r="GF1" s="13">
        <v>187</v>
      </c>
      <c r="GG1" s="13">
        <v>188</v>
      </c>
      <c r="GH1" s="13">
        <v>189</v>
      </c>
      <c r="GI1" s="13">
        <v>190</v>
      </c>
      <c r="GJ1" s="13">
        <v>191</v>
      </c>
      <c r="GK1" s="13">
        <v>192</v>
      </c>
      <c r="GL1" s="13">
        <v>193</v>
      </c>
      <c r="GM1" s="13">
        <v>194</v>
      </c>
      <c r="GN1" s="13">
        <v>195</v>
      </c>
      <c r="GO1" s="13">
        <v>196</v>
      </c>
      <c r="GP1" s="13">
        <v>197</v>
      </c>
      <c r="GQ1" s="13">
        <v>198</v>
      </c>
      <c r="GR1" s="13">
        <v>199</v>
      </c>
      <c r="GS1" s="13">
        <v>200</v>
      </c>
      <c r="GT1" s="13">
        <v>201</v>
      </c>
      <c r="GU1" s="13">
        <v>202</v>
      </c>
      <c r="GV1" s="13">
        <v>203</v>
      </c>
      <c r="GW1" s="13">
        <v>204</v>
      </c>
      <c r="GX1" s="13">
        <v>205</v>
      </c>
      <c r="GY1" s="13">
        <v>206</v>
      </c>
      <c r="GZ1" s="13">
        <v>207</v>
      </c>
      <c r="HA1" s="13">
        <v>208</v>
      </c>
      <c r="HB1" s="13">
        <v>209</v>
      </c>
      <c r="HC1" s="13">
        <v>210</v>
      </c>
      <c r="HD1" s="13">
        <v>211</v>
      </c>
      <c r="HE1" s="13">
        <v>212</v>
      </c>
      <c r="HF1" s="13">
        <v>213</v>
      </c>
      <c r="HG1" s="13">
        <v>214</v>
      </c>
      <c r="HH1" s="13">
        <v>215</v>
      </c>
      <c r="HI1" s="13">
        <v>216</v>
      </c>
      <c r="HJ1" s="13">
        <v>217</v>
      </c>
      <c r="HK1" s="13">
        <v>218</v>
      </c>
      <c r="HL1" s="13">
        <v>219</v>
      </c>
      <c r="HM1" s="13">
        <v>220</v>
      </c>
      <c r="HN1" s="13">
        <v>221</v>
      </c>
      <c r="HO1" s="13">
        <v>222</v>
      </c>
      <c r="HP1" s="13">
        <v>223</v>
      </c>
      <c r="HQ1" s="13">
        <v>224</v>
      </c>
      <c r="HR1" s="13">
        <v>225</v>
      </c>
      <c r="HS1" s="13">
        <v>226</v>
      </c>
      <c r="HT1" s="13">
        <v>227</v>
      </c>
      <c r="HU1" s="13">
        <v>228</v>
      </c>
      <c r="HV1" s="13">
        <v>229</v>
      </c>
      <c r="HW1" s="13">
        <v>230</v>
      </c>
      <c r="HX1" s="13">
        <v>231</v>
      </c>
    </row>
    <row r="2" spans="1:232" s="162" customFormat="1" ht="22.5" customHeight="1" x14ac:dyDescent="0.25">
      <c r="B2" s="13" t="s">
        <v>86</v>
      </c>
      <c r="C2" s="13"/>
      <c r="D2" s="165">
        <v>3</v>
      </c>
      <c r="E2" s="164">
        <f>VLOOKUP(E6,'Bases de Cálculo'!$B$9:$K$34,$D$2+3,FALSE)</f>
        <v>14.742946948893843</v>
      </c>
      <c r="F2" s="164">
        <f>VLOOKUP(F6,'Bases de Cálculo'!$B$9:$K$34,$D$2+3,FALSE)</f>
        <v>28.760237670076762</v>
      </c>
      <c r="G2" s="164">
        <f>VLOOKUP(G6,'Bases de Cálculo'!$B$9:$K$34,$D$2+3,FALSE)</f>
        <v>1.0095573442026637</v>
      </c>
      <c r="H2" s="164">
        <f>VLOOKUP(H6,'Bases de Cálculo'!$B$9:$K$34,$D$2+3,FALSE)</f>
        <v>3.6</v>
      </c>
      <c r="I2" s="164">
        <f>VLOOKUP(I6,'Bases de Cálculo'!$B$9:$K$34,$D$2+3,FALSE)</f>
        <v>16.993451114417205</v>
      </c>
      <c r="J2" s="164">
        <f>VLOOKUP(J6,'Bases de Cálculo'!$B$9:$K$34,$D$2+3,FALSE)</f>
        <v>6.0871741676095334</v>
      </c>
      <c r="K2" s="164">
        <f>VLOOKUP(K6,'Bases de Cálculo'!$B$9:$K$34,$D$2+3,FALSE)</f>
        <v>1</v>
      </c>
      <c r="L2" s="164">
        <f>VLOOKUP(L6,'Bases de Cálculo'!$B$9:$K$34,$D$2+3,FALSE)</f>
        <v>3.6</v>
      </c>
      <c r="M2" s="164" t="e">
        <f>VLOOKUP(M6,'Bases de Cálculo'!$B$9:$K$34,$D$2+3,FALSE)</f>
        <v>#N/A</v>
      </c>
      <c r="N2" s="164">
        <f>VLOOKUP(N6,'Bases de Cálculo'!$B$9:$K$34,$D$2+3,FALSE)</f>
        <v>2.9335934898501512</v>
      </c>
      <c r="O2" s="164">
        <f>VLOOKUP(O6,'Bases de Cálculo'!$B$9:$K$34,$D$2+3,FALSE)</f>
        <v>5.274111587340502</v>
      </c>
      <c r="P2" s="164">
        <f>VLOOKUP(P6,'Bases de Cálculo'!$B$9:$K$34,$D$2+3,FALSE)</f>
        <v>27.21</v>
      </c>
      <c r="Q2" s="164">
        <f>VLOOKUP(Q6,'Bases de Cálculo'!$B$9:$K$34,$D$2+3,FALSE)</f>
        <v>20.100000000000001</v>
      </c>
      <c r="R2" s="164">
        <f>VLOOKUP(R6,'Bases de Cálculo'!$B$9:$K$34,$D$2+3,FALSE)</f>
        <v>5.6708498400612823</v>
      </c>
      <c r="S2" s="164">
        <f>VLOOKUP(S6,'Bases de Cálculo'!$B$9:$K$34,$D$2+3,FALSE)</f>
        <v>3.6</v>
      </c>
      <c r="T2" s="164">
        <f>VLOOKUP(T6,'Bases de Cálculo'!$B$9:$K$34,$D$2+3,FALSE)</f>
        <v>3.6</v>
      </c>
      <c r="U2" s="164">
        <f>VLOOKUP(U6,'Bases de Cálculo'!$B$9:$K$34,$D$2+3,FALSE)</f>
        <v>5.4608206169323079</v>
      </c>
      <c r="V2" s="164">
        <f>VLOOKUP(V6,'Bases de Cálculo'!$B$9:$K$34,$D$2+3,FALSE)</f>
        <v>4.1867999999999999</v>
      </c>
      <c r="W2" s="164">
        <f>VLOOKUP(W6,'Bases de Cálculo'!$B$9:$K$34,$D$2+3,FALSE)</f>
        <v>4.0562660463586173</v>
      </c>
      <c r="X2" s="164">
        <f>VLOOKUP(X6,'Bases de Cálculo'!$B$9:$K$34,$D$2+3,FALSE)</f>
        <v>5.3308987344700309</v>
      </c>
      <c r="Y2" s="164">
        <f>VLOOKUP(Y6,'Bases de Cálculo'!$B$9:$K$34,$D$2+3,FALSE)</f>
        <v>4.7117947967516214</v>
      </c>
      <c r="Z2" s="164" t="e">
        <f>VLOOKUP(Z6,'Bases de Cálculo'!$B$9:$K$34,$D$2+3,FALSE)</f>
        <v>#N/A</v>
      </c>
      <c r="AA2" s="164" t="e">
        <f>VLOOKUP(AA6,'Bases de Cálculo'!$B$9:$K$34,$D$2+3,FALSE)</f>
        <v>#N/A</v>
      </c>
      <c r="AB2" s="164">
        <f>VLOOKUP(AB6,'Bases de Cálculo'!$B$9:$K$34,$D$2+3,FALSE)</f>
        <v>14.742946948893843</v>
      </c>
      <c r="AC2" s="164">
        <f>VLOOKUP(AC6,'Bases de Cálculo'!$B$9:$K$34,$D$2+3,FALSE)</f>
        <v>28.760237670076762</v>
      </c>
      <c r="AD2" s="164">
        <f>VLOOKUP(AD6,'Bases de Cálculo'!$B$9:$K$34,$D$2+3,FALSE)</f>
        <v>1.0095573442026637</v>
      </c>
      <c r="AE2" s="164">
        <f>VLOOKUP(AE6,'Bases de Cálculo'!$B$9:$K$34,$D$2+3,FALSE)</f>
        <v>3.6</v>
      </c>
      <c r="AF2" s="164">
        <f>VLOOKUP(AF6,'Bases de Cálculo'!$B$9:$K$34,$D$2+3,FALSE)</f>
        <v>16.993451114417205</v>
      </c>
      <c r="AG2" s="164">
        <f>VLOOKUP(AG6,'Bases de Cálculo'!$B$9:$K$34,$D$2+3,FALSE)</f>
        <v>6.0871741676095334</v>
      </c>
      <c r="AH2" s="164">
        <f>VLOOKUP(AH6,'Bases de Cálculo'!$B$9:$K$34,$D$2+3,FALSE)</f>
        <v>1</v>
      </c>
      <c r="AI2" s="164">
        <f>VLOOKUP(AI6,'Bases de Cálculo'!$B$9:$K$34,$D$2+3,FALSE)</f>
        <v>3.6</v>
      </c>
      <c r="AJ2" s="164" t="e">
        <f>VLOOKUP(AJ6,'Bases de Cálculo'!$B$9:$K$34,$D$2+3,FALSE)</f>
        <v>#N/A</v>
      </c>
      <c r="AK2" s="164">
        <f>VLOOKUP(AK6,'Bases de Cálculo'!$B$9:$K$34,$D$2+3,FALSE)</f>
        <v>2.9335934898501512</v>
      </c>
      <c r="AL2" s="164">
        <f>VLOOKUP(AL6,'Bases de Cálculo'!$B$9:$K$34,$D$2+3,FALSE)</f>
        <v>5.274111587340502</v>
      </c>
      <c r="AM2" s="164">
        <f>VLOOKUP(AM6,'Bases de Cálculo'!$B$9:$K$34,$D$2+3,FALSE)</f>
        <v>27.21</v>
      </c>
      <c r="AN2" s="164">
        <f>VLOOKUP(AN6,'Bases de Cálculo'!$B$9:$K$34,$D$2+3,FALSE)</f>
        <v>20.100000000000001</v>
      </c>
      <c r="AO2" s="164">
        <f>VLOOKUP(AO6,'Bases de Cálculo'!$B$9:$K$34,$D$2+3,FALSE)</f>
        <v>5.6708498400612823</v>
      </c>
      <c r="AP2" s="164">
        <f>VLOOKUP(AP6,'Bases de Cálculo'!$B$9:$K$34,$D$2+3,FALSE)</f>
        <v>3.6</v>
      </c>
      <c r="AQ2" s="164">
        <f>VLOOKUP(AQ6,'Bases de Cálculo'!$B$9:$K$34,$D$2+3,FALSE)</f>
        <v>3.6</v>
      </c>
      <c r="AR2" s="164">
        <f>VLOOKUP(AR6,'Bases de Cálculo'!$B$9:$K$34,$D$2+3,FALSE)</f>
        <v>5.4608206169323079</v>
      </c>
      <c r="AS2" s="164">
        <f>VLOOKUP(AS6,'Bases de Cálculo'!$B$9:$K$34,$D$2+3,FALSE)</f>
        <v>4.1867999999999999</v>
      </c>
      <c r="AT2" s="164">
        <f>VLOOKUP(AT6,'Bases de Cálculo'!$B$9:$K$34,$D$2+3,FALSE)</f>
        <v>4.0562660463586173</v>
      </c>
      <c r="AU2" s="164">
        <f>VLOOKUP(AU6,'Bases de Cálculo'!$B$9:$K$34,$D$2+3,FALSE)</f>
        <v>5.3308987344700309</v>
      </c>
      <c r="AV2" s="164">
        <f>VLOOKUP(AV6,'Bases de Cálculo'!$B$9:$K$34,$D$2+3,FALSE)</f>
        <v>4.7117947967516214</v>
      </c>
      <c r="AW2" s="164" t="e">
        <f>VLOOKUP(AW6,'Bases de Cálculo'!$B$9:$K$34,$D$2+3,FALSE)</f>
        <v>#N/A</v>
      </c>
      <c r="AX2" s="164" t="e">
        <f>VLOOKUP(AX6,'Bases de Cálculo'!$B$9:$K$34,$D$2+3,FALSE)</f>
        <v>#N/A</v>
      </c>
      <c r="AY2" s="164">
        <f>VLOOKUP(AY6,'Bases de Cálculo'!$B$9:$K$34,$D$2+3,FALSE)</f>
        <v>14.742946948893843</v>
      </c>
      <c r="AZ2" s="164">
        <f>VLOOKUP(AZ6,'Bases de Cálculo'!$B$9:$K$34,$D$2+3,FALSE)</f>
        <v>28.760237670076762</v>
      </c>
      <c r="BA2" s="164">
        <f>VLOOKUP(BA6,'Bases de Cálculo'!$B$9:$K$34,$D$2+3,FALSE)</f>
        <v>1.0095573442026637</v>
      </c>
      <c r="BB2" s="164">
        <f>VLOOKUP(BB6,'Bases de Cálculo'!$B$9:$K$34,$D$2+3,FALSE)</f>
        <v>3.6</v>
      </c>
      <c r="BC2" s="164">
        <f>VLOOKUP(BC6,'Bases de Cálculo'!$B$9:$K$34,$D$2+3,FALSE)</f>
        <v>16.993451114417205</v>
      </c>
      <c r="BD2" s="164">
        <f>VLOOKUP(BD6,'Bases de Cálculo'!$B$9:$K$34,$D$2+3,FALSE)</f>
        <v>6.0871741676095334</v>
      </c>
      <c r="BE2" s="164">
        <f>VLOOKUP(BE6,'Bases de Cálculo'!$B$9:$K$34,$D$2+3,FALSE)</f>
        <v>1</v>
      </c>
      <c r="BF2" s="164">
        <f>VLOOKUP(BF6,'Bases de Cálculo'!$B$9:$K$34,$D$2+3,FALSE)</f>
        <v>3.6</v>
      </c>
      <c r="BG2" s="164" t="e">
        <f>VLOOKUP(BG6,'Bases de Cálculo'!$B$9:$K$34,$D$2+3,FALSE)</f>
        <v>#N/A</v>
      </c>
      <c r="BH2" s="164">
        <f>VLOOKUP(BH6,'Bases de Cálculo'!$B$9:$K$34,$D$2+3,FALSE)</f>
        <v>2.9335934898501512</v>
      </c>
      <c r="BI2" s="164">
        <f>VLOOKUP(BI6,'Bases de Cálculo'!$B$9:$K$34,$D$2+3,FALSE)</f>
        <v>5.274111587340502</v>
      </c>
      <c r="BJ2" s="164">
        <f>VLOOKUP(BJ6,'Bases de Cálculo'!$B$9:$K$34,$D$2+3,FALSE)</f>
        <v>27.21</v>
      </c>
      <c r="BK2" s="164">
        <f>VLOOKUP(BK6,'Bases de Cálculo'!$B$9:$K$34,$D$2+3,FALSE)</f>
        <v>20.100000000000001</v>
      </c>
      <c r="BL2" s="164">
        <f>VLOOKUP(BL6,'Bases de Cálculo'!$B$9:$K$34,$D$2+3,FALSE)</f>
        <v>5.6708498400612823</v>
      </c>
      <c r="BM2" s="164">
        <f>VLOOKUP(BM6,'Bases de Cálculo'!$B$9:$K$34,$D$2+3,FALSE)</f>
        <v>3.6</v>
      </c>
      <c r="BN2" s="164">
        <f>VLOOKUP(BN6,'Bases de Cálculo'!$B$9:$K$34,$D$2+3,FALSE)</f>
        <v>3.6</v>
      </c>
      <c r="BO2" s="164">
        <f>VLOOKUP(BO6,'Bases de Cálculo'!$B$9:$K$34,$D$2+3,FALSE)</f>
        <v>5.4608206169323079</v>
      </c>
      <c r="BP2" s="164">
        <f>VLOOKUP(BP6,'Bases de Cálculo'!$B$9:$K$34,$D$2+3,FALSE)</f>
        <v>4.1867999999999999</v>
      </c>
      <c r="BQ2" s="164">
        <f>VLOOKUP(BQ6,'Bases de Cálculo'!$B$9:$K$34,$D$2+3,FALSE)</f>
        <v>4.0562660463586173</v>
      </c>
      <c r="BR2" s="164">
        <f>VLOOKUP(BR6,'Bases de Cálculo'!$B$9:$K$34,$D$2+3,FALSE)</f>
        <v>5.3308987344700309</v>
      </c>
      <c r="BS2" s="164">
        <f>VLOOKUP(BS6,'Bases de Cálculo'!$B$9:$K$34,$D$2+3,FALSE)</f>
        <v>4.7117947967516214</v>
      </c>
      <c r="BT2" s="164" t="e">
        <f>VLOOKUP(BT6,'Bases de Cálculo'!$B$9:$K$34,$D$2+3,FALSE)</f>
        <v>#N/A</v>
      </c>
      <c r="BU2" s="164" t="e">
        <f>VLOOKUP(BU6,'Bases de Cálculo'!$B$9:$K$34,$D$2+3,FALSE)</f>
        <v>#N/A</v>
      </c>
      <c r="BV2" s="164">
        <f>VLOOKUP(BV6,'Bases de Cálculo'!$B$9:$K$34,$D$2+3,FALSE)</f>
        <v>14.742946948893843</v>
      </c>
      <c r="BW2" s="164">
        <f>VLOOKUP(BW6,'Bases de Cálculo'!$B$9:$K$34,$D$2+3,FALSE)</f>
        <v>28.760237670076762</v>
      </c>
      <c r="BX2" s="164">
        <f>VLOOKUP(BX6,'Bases de Cálculo'!$B$9:$K$34,$D$2+3,FALSE)</f>
        <v>1.0095573442026637</v>
      </c>
      <c r="BY2" s="164">
        <f>VLOOKUP(BY6,'Bases de Cálculo'!$B$9:$K$34,$D$2+3,FALSE)</f>
        <v>3.6</v>
      </c>
      <c r="BZ2" s="164">
        <f>VLOOKUP(BZ6,'Bases de Cálculo'!$B$9:$K$34,$D$2+3,FALSE)</f>
        <v>16.993451114417205</v>
      </c>
      <c r="CA2" s="164">
        <f>VLOOKUP(CA6,'Bases de Cálculo'!$B$9:$K$34,$D$2+3,FALSE)</f>
        <v>6.0871741676095334</v>
      </c>
      <c r="CB2" s="164">
        <f>VLOOKUP(CB6,'Bases de Cálculo'!$B$9:$K$34,$D$2+3,FALSE)</f>
        <v>1</v>
      </c>
      <c r="CC2" s="164">
        <f>VLOOKUP(CC6,'Bases de Cálculo'!$B$9:$K$34,$D$2+3,FALSE)</f>
        <v>3.6</v>
      </c>
      <c r="CD2" s="164" t="e">
        <f>VLOOKUP(CD6,'Bases de Cálculo'!$B$9:$K$34,$D$2+3,FALSE)</f>
        <v>#N/A</v>
      </c>
      <c r="CE2" s="164">
        <f>VLOOKUP(CE6,'Bases de Cálculo'!$B$9:$K$34,$D$2+3,FALSE)</f>
        <v>2.9335934898501512</v>
      </c>
      <c r="CF2" s="164">
        <f>VLOOKUP(CF6,'Bases de Cálculo'!$B$9:$K$34,$D$2+3,FALSE)</f>
        <v>5.274111587340502</v>
      </c>
      <c r="CG2" s="164">
        <f>VLOOKUP(CG6,'Bases de Cálculo'!$B$9:$K$34,$D$2+3,FALSE)</f>
        <v>27.21</v>
      </c>
      <c r="CH2" s="164">
        <f>VLOOKUP(CH6,'Bases de Cálculo'!$B$9:$K$34,$D$2+3,FALSE)</f>
        <v>20.100000000000001</v>
      </c>
      <c r="CI2" s="164">
        <f>VLOOKUP(CI6,'Bases de Cálculo'!$B$9:$K$34,$D$2+3,FALSE)</f>
        <v>5.6708498400612823</v>
      </c>
      <c r="CJ2" s="164">
        <f>VLOOKUP(CJ6,'Bases de Cálculo'!$B$9:$K$34,$D$2+3,FALSE)</f>
        <v>3.6</v>
      </c>
      <c r="CK2" s="164">
        <f>VLOOKUP(CK6,'Bases de Cálculo'!$B$9:$K$34,$D$2+3,FALSE)</f>
        <v>3.6</v>
      </c>
      <c r="CL2" s="164">
        <f>VLOOKUP(CL6,'Bases de Cálculo'!$B$9:$K$34,$D$2+3,FALSE)</f>
        <v>5.4608206169323079</v>
      </c>
      <c r="CM2" s="164">
        <f>VLOOKUP(CM6,'Bases de Cálculo'!$B$9:$K$34,$D$2+3,FALSE)</f>
        <v>4.1867999999999999</v>
      </c>
      <c r="CN2" s="164">
        <f>VLOOKUP(CN6,'Bases de Cálculo'!$B$9:$K$34,$D$2+3,FALSE)</f>
        <v>4.0562660463586173</v>
      </c>
      <c r="CO2" s="164">
        <f>VLOOKUP(CO6,'Bases de Cálculo'!$B$9:$K$34,$D$2+3,FALSE)</f>
        <v>5.3308987344700309</v>
      </c>
      <c r="CP2" s="164">
        <f>VLOOKUP(CP6,'Bases de Cálculo'!$B$9:$K$34,$D$2+3,FALSE)</f>
        <v>4.7117947967516214</v>
      </c>
      <c r="CQ2" s="164" t="e">
        <f>VLOOKUP(CQ6,'Bases de Cálculo'!$B$9:$K$34,$D$2+3,FALSE)</f>
        <v>#N/A</v>
      </c>
      <c r="CR2" s="164" t="e">
        <f>VLOOKUP(CR6,'Bases de Cálculo'!$B$9:$K$34,$D$2+3,FALSE)</f>
        <v>#N/A</v>
      </c>
      <c r="CS2" s="164">
        <f>VLOOKUP(CS6,'Bases de Cálculo'!$B$9:$K$34,$D$2+3,FALSE)</f>
        <v>14.742946948893843</v>
      </c>
      <c r="CT2" s="164">
        <f>VLOOKUP(CT6,'Bases de Cálculo'!$B$9:$K$34,$D$2+3,FALSE)</f>
        <v>28.760237670076762</v>
      </c>
      <c r="CU2" s="164">
        <f>VLOOKUP(CU6,'Bases de Cálculo'!$B$9:$K$34,$D$2+3,FALSE)</f>
        <v>1.0095573442026637</v>
      </c>
      <c r="CV2" s="164">
        <f>VLOOKUP(CV6,'Bases de Cálculo'!$B$9:$K$34,$D$2+3,FALSE)</f>
        <v>3.6</v>
      </c>
      <c r="CW2" s="164">
        <f>VLOOKUP(CW6,'Bases de Cálculo'!$B$9:$K$34,$D$2+3,FALSE)</f>
        <v>16.993451114417205</v>
      </c>
      <c r="CX2" s="164">
        <f>VLOOKUP(CX6,'Bases de Cálculo'!$B$9:$K$34,$D$2+3,FALSE)</f>
        <v>6.0871741676095334</v>
      </c>
      <c r="CY2" s="164">
        <f>VLOOKUP(CY6,'Bases de Cálculo'!$B$9:$K$34,$D$2+3,FALSE)</f>
        <v>1</v>
      </c>
      <c r="CZ2" s="164">
        <f>VLOOKUP(CZ6,'Bases de Cálculo'!$B$9:$K$34,$D$2+3,FALSE)</f>
        <v>3.6</v>
      </c>
      <c r="DA2" s="164" t="e">
        <f>VLOOKUP(DA6,'Bases de Cálculo'!$B$9:$K$34,$D$2+3,FALSE)</f>
        <v>#N/A</v>
      </c>
      <c r="DB2" s="164">
        <f>VLOOKUP(DB6,'Bases de Cálculo'!$B$9:$K$34,$D$2+3,FALSE)</f>
        <v>2.9335934898501512</v>
      </c>
      <c r="DC2" s="164">
        <f>VLOOKUP(DC6,'Bases de Cálculo'!$B$9:$K$34,$D$2+3,FALSE)</f>
        <v>5.274111587340502</v>
      </c>
      <c r="DD2" s="164">
        <f>VLOOKUP(DD6,'Bases de Cálculo'!$B$9:$K$34,$D$2+3,FALSE)</f>
        <v>27.21</v>
      </c>
      <c r="DE2" s="164">
        <f>VLOOKUP(DE6,'Bases de Cálculo'!$B$9:$K$34,$D$2+3,FALSE)</f>
        <v>20.100000000000001</v>
      </c>
      <c r="DF2" s="164">
        <f>VLOOKUP(DF6,'Bases de Cálculo'!$B$9:$K$34,$D$2+3,FALSE)</f>
        <v>5.6708498400612823</v>
      </c>
      <c r="DG2" s="164">
        <f>VLOOKUP(DG6,'Bases de Cálculo'!$B$9:$K$34,$D$2+3,FALSE)</f>
        <v>3.6</v>
      </c>
      <c r="DH2" s="164">
        <f>VLOOKUP(DH6,'Bases de Cálculo'!$B$9:$K$34,$D$2+3,FALSE)</f>
        <v>3.6</v>
      </c>
      <c r="DI2" s="164">
        <f>VLOOKUP(DI6,'Bases de Cálculo'!$B$9:$K$34,$D$2+3,FALSE)</f>
        <v>5.4608206169323079</v>
      </c>
      <c r="DJ2" s="164">
        <f>VLOOKUP(DJ6,'Bases de Cálculo'!$B$9:$K$34,$D$2+3,FALSE)</f>
        <v>4.1867999999999999</v>
      </c>
      <c r="DK2" s="164">
        <f>VLOOKUP(DK6,'Bases de Cálculo'!$B$9:$K$34,$D$2+3,FALSE)</f>
        <v>4.0562660463586173</v>
      </c>
      <c r="DL2" s="164">
        <f>VLOOKUP(DL6,'Bases de Cálculo'!$B$9:$K$34,$D$2+3,FALSE)</f>
        <v>5.3308987344700309</v>
      </c>
      <c r="DM2" s="164">
        <f>VLOOKUP(DM6,'Bases de Cálculo'!$B$9:$K$34,$D$2+3,FALSE)</f>
        <v>4.7117947967516214</v>
      </c>
      <c r="DN2" s="164" t="e">
        <f>VLOOKUP(DN6,'Bases de Cálculo'!$B$9:$K$34,$D$2+3,FALSE)</f>
        <v>#N/A</v>
      </c>
      <c r="DO2" s="164" t="e">
        <f>VLOOKUP(DO6,'Bases de Cálculo'!$B$9:$K$34,$D$2+3,FALSE)</f>
        <v>#N/A</v>
      </c>
      <c r="DP2" s="164">
        <f>VLOOKUP(DP6,'Bases de Cálculo'!$B$9:$K$34,$D$2+3,FALSE)</f>
        <v>14.742946948893843</v>
      </c>
      <c r="DQ2" s="164">
        <f>VLOOKUP(DQ6,'Bases de Cálculo'!$B$9:$K$34,$D$2+3,FALSE)</f>
        <v>28.760237670076762</v>
      </c>
      <c r="DR2" s="164">
        <f>VLOOKUP(DR6,'Bases de Cálculo'!$B$9:$K$34,$D$2+3,FALSE)</f>
        <v>1.0095573442026637</v>
      </c>
      <c r="DS2" s="164">
        <f>VLOOKUP(DS6,'Bases de Cálculo'!$B$9:$K$34,$D$2+3,FALSE)</f>
        <v>3.6</v>
      </c>
      <c r="DT2" s="164">
        <f>VLOOKUP(DT6,'Bases de Cálculo'!$B$9:$K$34,$D$2+3,FALSE)</f>
        <v>16.993451114417205</v>
      </c>
      <c r="DU2" s="164">
        <f>VLOOKUP(DU6,'Bases de Cálculo'!$B$9:$K$34,$D$2+3,FALSE)</f>
        <v>6.0871741676095334</v>
      </c>
      <c r="DV2" s="164">
        <f>VLOOKUP(DV6,'Bases de Cálculo'!$B$9:$K$34,$D$2+3,FALSE)</f>
        <v>1</v>
      </c>
      <c r="DW2" s="164">
        <f>VLOOKUP(DW6,'Bases de Cálculo'!$B$9:$K$34,$D$2+3,FALSE)</f>
        <v>3.6</v>
      </c>
      <c r="DX2" s="164" t="e">
        <f>VLOOKUP(DX6,'Bases de Cálculo'!$B$9:$K$34,$D$2+3,FALSE)</f>
        <v>#N/A</v>
      </c>
      <c r="DY2" s="164">
        <f>VLOOKUP(DY6,'Bases de Cálculo'!$B$9:$K$34,$D$2+3,FALSE)</f>
        <v>2.9335934898501512</v>
      </c>
      <c r="DZ2" s="164">
        <f>VLOOKUP(DZ6,'Bases de Cálculo'!$B$9:$K$34,$D$2+3,FALSE)</f>
        <v>5.274111587340502</v>
      </c>
      <c r="EA2" s="164">
        <f>VLOOKUP(EA6,'Bases de Cálculo'!$B$9:$K$34,$D$2+3,FALSE)</f>
        <v>27.21</v>
      </c>
      <c r="EB2" s="164">
        <f>VLOOKUP(EB6,'Bases de Cálculo'!$B$9:$K$34,$D$2+3,FALSE)</f>
        <v>20.100000000000001</v>
      </c>
      <c r="EC2" s="164">
        <f>VLOOKUP(EC6,'Bases de Cálculo'!$B$9:$K$34,$D$2+3,FALSE)</f>
        <v>5.6708498400612823</v>
      </c>
      <c r="ED2" s="164">
        <f>VLOOKUP(ED6,'Bases de Cálculo'!$B$9:$K$34,$D$2+3,FALSE)</f>
        <v>3.6</v>
      </c>
      <c r="EE2" s="164">
        <f>VLOOKUP(EE6,'Bases de Cálculo'!$B$9:$K$34,$D$2+3,FALSE)</f>
        <v>3.6</v>
      </c>
      <c r="EF2" s="164">
        <f>VLOOKUP(EF6,'Bases de Cálculo'!$B$9:$K$34,$D$2+3,FALSE)</f>
        <v>5.4608206169323079</v>
      </c>
      <c r="EG2" s="164">
        <f>VLOOKUP(EG6,'Bases de Cálculo'!$B$9:$K$34,$D$2+3,FALSE)</f>
        <v>4.1867999999999999</v>
      </c>
      <c r="EH2" s="164">
        <f>VLOOKUP(EH6,'Bases de Cálculo'!$B$9:$K$34,$D$2+3,FALSE)</f>
        <v>4.0562660463586173</v>
      </c>
      <c r="EI2" s="164">
        <f>VLOOKUP(EI6,'Bases de Cálculo'!$B$9:$K$34,$D$2+3,FALSE)</f>
        <v>5.3308987344700309</v>
      </c>
      <c r="EJ2" s="164">
        <f>VLOOKUP(EJ6,'Bases de Cálculo'!$B$9:$K$34,$D$2+3,FALSE)</f>
        <v>4.7117947967516214</v>
      </c>
      <c r="EK2" s="164" t="e">
        <f>VLOOKUP(EK6,'Bases de Cálculo'!$B$9:$K$34,$D$2+3,FALSE)</f>
        <v>#N/A</v>
      </c>
      <c r="EL2" s="164" t="e">
        <f>VLOOKUP(EL6,'Bases de Cálculo'!$B$9:$K$34,$D$2+3,FALSE)</f>
        <v>#N/A</v>
      </c>
      <c r="EM2" s="164">
        <f>VLOOKUP(EM6,'Bases de Cálculo'!$B$9:$K$34,$D$2+3,FALSE)</f>
        <v>14.742946948893843</v>
      </c>
      <c r="EN2" s="164">
        <f>VLOOKUP(EN6,'Bases de Cálculo'!$B$9:$K$34,$D$2+3,FALSE)</f>
        <v>28.760237670076762</v>
      </c>
      <c r="EO2" s="164">
        <f>VLOOKUP(EO6,'Bases de Cálculo'!$B$9:$K$34,$D$2+3,FALSE)</f>
        <v>1.0095573442026637</v>
      </c>
      <c r="EP2" s="164">
        <f>VLOOKUP(EP6,'Bases de Cálculo'!$B$9:$K$34,$D$2+3,FALSE)</f>
        <v>3.6</v>
      </c>
      <c r="EQ2" s="164">
        <f>VLOOKUP(EQ6,'Bases de Cálculo'!$B$9:$K$34,$D$2+3,FALSE)</f>
        <v>16.993451114417205</v>
      </c>
      <c r="ER2" s="164">
        <f>VLOOKUP(ER6,'Bases de Cálculo'!$B$9:$K$34,$D$2+3,FALSE)</f>
        <v>6.0871741676095334</v>
      </c>
      <c r="ES2" s="164">
        <f>VLOOKUP(ES6,'Bases de Cálculo'!$B$9:$K$34,$D$2+3,FALSE)</f>
        <v>1</v>
      </c>
      <c r="ET2" s="164">
        <f>VLOOKUP(ET6,'Bases de Cálculo'!$B$9:$K$34,$D$2+3,FALSE)</f>
        <v>3.6</v>
      </c>
      <c r="EU2" s="164" t="e">
        <f>VLOOKUP(EU6,'Bases de Cálculo'!$B$9:$K$34,$D$2+3,FALSE)</f>
        <v>#N/A</v>
      </c>
      <c r="EV2" s="164">
        <f>VLOOKUP(EV6,'Bases de Cálculo'!$B$9:$K$34,$D$2+3,FALSE)</f>
        <v>2.9335934898501512</v>
      </c>
      <c r="EW2" s="164">
        <f>VLOOKUP(EW6,'Bases de Cálculo'!$B$9:$K$34,$D$2+3,FALSE)</f>
        <v>5.274111587340502</v>
      </c>
      <c r="EX2" s="164">
        <f>VLOOKUP(EX6,'Bases de Cálculo'!$B$9:$K$34,$D$2+3,FALSE)</f>
        <v>27.21</v>
      </c>
      <c r="EY2" s="164">
        <f>VLOOKUP(EY6,'Bases de Cálculo'!$B$9:$K$34,$D$2+3,FALSE)</f>
        <v>20.100000000000001</v>
      </c>
      <c r="EZ2" s="164">
        <f>VLOOKUP(EZ6,'Bases de Cálculo'!$B$9:$K$34,$D$2+3,FALSE)</f>
        <v>5.6708498400612823</v>
      </c>
      <c r="FA2" s="164">
        <f>VLOOKUP(FA6,'Bases de Cálculo'!$B$9:$K$34,$D$2+3,FALSE)</f>
        <v>3.6</v>
      </c>
      <c r="FB2" s="164">
        <f>VLOOKUP(FB6,'Bases de Cálculo'!$B$9:$K$34,$D$2+3,FALSE)</f>
        <v>3.6</v>
      </c>
      <c r="FC2" s="164">
        <f>VLOOKUP(FC6,'Bases de Cálculo'!$B$9:$K$34,$D$2+3,FALSE)</f>
        <v>5.4608206169323079</v>
      </c>
      <c r="FD2" s="164">
        <f>VLOOKUP(FD6,'Bases de Cálculo'!$B$9:$K$34,$D$2+3,FALSE)</f>
        <v>4.1867999999999999</v>
      </c>
      <c r="FE2" s="164">
        <f>VLOOKUP(FE6,'Bases de Cálculo'!$B$9:$K$34,$D$2+3,FALSE)</f>
        <v>4.0562660463586173</v>
      </c>
      <c r="FF2" s="164">
        <f>VLOOKUP(FF6,'Bases de Cálculo'!$B$9:$K$34,$D$2+3,FALSE)</f>
        <v>5.3308987344700309</v>
      </c>
      <c r="FG2" s="164">
        <f>VLOOKUP(FG6,'Bases de Cálculo'!$B$9:$K$34,$D$2+3,FALSE)</f>
        <v>4.7117947967516214</v>
      </c>
      <c r="FH2" s="164" t="e">
        <f>VLOOKUP(FH6,'Bases de Cálculo'!$B$9:$K$34,$D$2+3,FALSE)</f>
        <v>#N/A</v>
      </c>
      <c r="FI2" s="164" t="e">
        <f>VLOOKUP(FI6,'Bases de Cálculo'!$B$9:$K$34,$D$2+3,FALSE)</f>
        <v>#N/A</v>
      </c>
      <c r="FJ2" s="164">
        <f>VLOOKUP(FJ6,'Bases de Cálculo'!$B$9:$K$34,$D$2+3,FALSE)</f>
        <v>14.742946948893843</v>
      </c>
      <c r="FK2" s="164">
        <f>VLOOKUP(FK6,'Bases de Cálculo'!$B$9:$K$34,$D$2+3,FALSE)</f>
        <v>28.760237670076762</v>
      </c>
      <c r="FL2" s="164">
        <f>VLOOKUP(FL6,'Bases de Cálculo'!$B$9:$K$34,$D$2+3,FALSE)</f>
        <v>1.0095573442026637</v>
      </c>
      <c r="FM2" s="164">
        <f>VLOOKUP(FM6,'Bases de Cálculo'!$B$9:$K$34,$D$2+3,FALSE)</f>
        <v>3.6</v>
      </c>
      <c r="FN2" s="164">
        <f>VLOOKUP(FN6,'Bases de Cálculo'!$B$9:$K$34,$D$2+3,FALSE)</f>
        <v>16.993451114417205</v>
      </c>
      <c r="FO2" s="164">
        <f>VLOOKUP(FO6,'Bases de Cálculo'!$B$9:$K$34,$D$2+3,FALSE)</f>
        <v>6.0871741676095334</v>
      </c>
      <c r="FP2" s="164">
        <f>VLOOKUP(FP6,'Bases de Cálculo'!$B$9:$K$34,$D$2+3,FALSE)</f>
        <v>1</v>
      </c>
      <c r="FQ2" s="164">
        <f>VLOOKUP(FQ6,'Bases de Cálculo'!$B$9:$K$34,$D$2+3,FALSE)</f>
        <v>3.6</v>
      </c>
      <c r="FR2" s="164" t="e">
        <f>VLOOKUP(FR6,'Bases de Cálculo'!$B$9:$K$34,$D$2+3,FALSE)</f>
        <v>#N/A</v>
      </c>
      <c r="FS2" s="164">
        <f>VLOOKUP(FS6,'Bases de Cálculo'!$B$9:$K$34,$D$2+3,FALSE)</f>
        <v>2.9335934898501512</v>
      </c>
      <c r="FT2" s="164">
        <f>VLOOKUP(FT6,'Bases de Cálculo'!$B$9:$K$34,$D$2+3,FALSE)</f>
        <v>5.274111587340502</v>
      </c>
      <c r="FU2" s="164">
        <f>VLOOKUP(FU6,'Bases de Cálculo'!$B$9:$K$34,$D$2+3,FALSE)</f>
        <v>27.21</v>
      </c>
      <c r="FV2" s="164">
        <f>VLOOKUP(FV6,'Bases de Cálculo'!$B$9:$K$34,$D$2+3,FALSE)</f>
        <v>20.100000000000001</v>
      </c>
      <c r="FW2" s="164">
        <f>VLOOKUP(FW6,'Bases de Cálculo'!$B$9:$K$34,$D$2+3,FALSE)</f>
        <v>5.6708498400612823</v>
      </c>
      <c r="FX2" s="164">
        <f>VLOOKUP(FX6,'Bases de Cálculo'!$B$9:$K$34,$D$2+3,FALSE)</f>
        <v>3.6</v>
      </c>
      <c r="FY2" s="164">
        <f>VLOOKUP(FY6,'Bases de Cálculo'!$B$9:$K$34,$D$2+3,FALSE)</f>
        <v>3.6</v>
      </c>
      <c r="FZ2" s="164">
        <f>VLOOKUP(FZ6,'Bases de Cálculo'!$B$9:$K$34,$D$2+3,FALSE)</f>
        <v>5.4608206169323079</v>
      </c>
      <c r="GA2" s="164">
        <f>VLOOKUP(GA6,'Bases de Cálculo'!$B$9:$K$34,$D$2+3,FALSE)</f>
        <v>4.1867999999999999</v>
      </c>
      <c r="GB2" s="164">
        <f>VLOOKUP(GB6,'Bases de Cálculo'!$B$9:$K$34,$D$2+3,FALSE)</f>
        <v>4.0562660463586173</v>
      </c>
      <c r="GC2" s="164">
        <f>VLOOKUP(GC6,'Bases de Cálculo'!$B$9:$K$34,$D$2+3,FALSE)</f>
        <v>5.3308987344700309</v>
      </c>
      <c r="GD2" s="164">
        <f>VLOOKUP(GD6,'Bases de Cálculo'!$B$9:$K$34,$D$2+3,FALSE)</f>
        <v>4.7117947967516214</v>
      </c>
      <c r="GE2" s="164" t="e">
        <f>VLOOKUP(GE6,'Bases de Cálculo'!$B$9:$K$34,$D$2+3,FALSE)</f>
        <v>#N/A</v>
      </c>
      <c r="GF2" s="164" t="e">
        <f>VLOOKUP(GF6,'Bases de Cálculo'!$B$9:$K$34,$D$2+3,FALSE)</f>
        <v>#N/A</v>
      </c>
      <c r="GG2" s="164">
        <f>VLOOKUP(GG6,'Bases de Cálculo'!$B$9:$K$34,$D$2+3,FALSE)</f>
        <v>14.742946948893843</v>
      </c>
      <c r="GH2" s="164">
        <f>VLOOKUP(GH6,'Bases de Cálculo'!$B$9:$K$34,$D$2+3,FALSE)</f>
        <v>28.760237670076762</v>
      </c>
      <c r="GI2" s="164">
        <f>VLOOKUP(GI6,'Bases de Cálculo'!$B$9:$K$34,$D$2+3,FALSE)</f>
        <v>1.0095573442026637</v>
      </c>
      <c r="GJ2" s="164">
        <f>VLOOKUP(GJ6,'Bases de Cálculo'!$B$9:$K$34,$D$2+3,FALSE)</f>
        <v>3.6</v>
      </c>
      <c r="GK2" s="164">
        <f>VLOOKUP(GK6,'Bases de Cálculo'!$B$9:$K$34,$D$2+3,FALSE)</f>
        <v>16.993451114417205</v>
      </c>
      <c r="GL2" s="164">
        <f>VLOOKUP(GL6,'Bases de Cálculo'!$B$9:$K$34,$D$2+3,FALSE)</f>
        <v>6.0871741676095334</v>
      </c>
      <c r="GM2" s="164">
        <f>VLOOKUP(GM6,'Bases de Cálculo'!$B$9:$K$34,$D$2+3,FALSE)</f>
        <v>1</v>
      </c>
      <c r="GN2" s="164">
        <f>VLOOKUP(GN6,'Bases de Cálculo'!$B$9:$K$34,$D$2+3,FALSE)</f>
        <v>3.6</v>
      </c>
      <c r="GO2" s="164" t="e">
        <f>VLOOKUP(GO6,'Bases de Cálculo'!$B$9:$K$34,$D$2+3,FALSE)</f>
        <v>#N/A</v>
      </c>
      <c r="GP2" s="164">
        <f>VLOOKUP(GP6,'Bases de Cálculo'!$B$9:$K$34,$D$2+3,FALSE)</f>
        <v>2.9335934898501512</v>
      </c>
      <c r="GQ2" s="164">
        <f>VLOOKUP(GQ6,'Bases de Cálculo'!$B$9:$K$34,$D$2+3,FALSE)</f>
        <v>5.274111587340502</v>
      </c>
      <c r="GR2" s="164">
        <f>VLOOKUP(GR6,'Bases de Cálculo'!$B$9:$K$34,$D$2+3,FALSE)</f>
        <v>27.21</v>
      </c>
      <c r="GS2" s="164">
        <f>VLOOKUP(GS6,'Bases de Cálculo'!$B$9:$K$34,$D$2+3,FALSE)</f>
        <v>20.100000000000001</v>
      </c>
      <c r="GT2" s="164">
        <f>VLOOKUP(GT6,'Bases de Cálculo'!$B$9:$K$34,$D$2+3,FALSE)</f>
        <v>5.6708498400612823</v>
      </c>
      <c r="GU2" s="164">
        <f>VLOOKUP(GU6,'Bases de Cálculo'!$B$9:$K$34,$D$2+3,FALSE)</f>
        <v>3.6</v>
      </c>
      <c r="GV2" s="164">
        <f>VLOOKUP(GV6,'Bases de Cálculo'!$B$9:$K$34,$D$2+3,FALSE)</f>
        <v>3.6</v>
      </c>
      <c r="GW2" s="164">
        <f>VLOOKUP(GW6,'Bases de Cálculo'!$B$9:$K$34,$D$2+3,FALSE)</f>
        <v>5.4608206169323079</v>
      </c>
      <c r="GX2" s="164">
        <f>VLOOKUP(GX6,'Bases de Cálculo'!$B$9:$K$34,$D$2+3,FALSE)</f>
        <v>4.1867999999999999</v>
      </c>
      <c r="GY2" s="164">
        <f>VLOOKUP(GY6,'Bases de Cálculo'!$B$9:$K$34,$D$2+3,FALSE)</f>
        <v>4.0562660463586173</v>
      </c>
      <c r="GZ2" s="164">
        <f>VLOOKUP(GZ6,'Bases de Cálculo'!$B$9:$K$34,$D$2+3,FALSE)</f>
        <v>5.3308987344700309</v>
      </c>
      <c r="HA2" s="164">
        <f>VLOOKUP(HA6,'Bases de Cálculo'!$B$9:$K$34,$D$2+3,FALSE)</f>
        <v>4.7117947967516214</v>
      </c>
      <c r="HB2" s="164" t="e">
        <f>VLOOKUP(HB6,'Bases de Cálculo'!$B$9:$K$34,$D$2+3,FALSE)</f>
        <v>#N/A</v>
      </c>
      <c r="HC2" s="164" t="e">
        <f>VLOOKUP(HC6,'Bases de Cálculo'!$B$9:$K$34,$D$2+3,FALSE)</f>
        <v>#N/A</v>
      </c>
      <c r="HD2" s="164">
        <f>VLOOKUP(HD6,'Bases de Cálculo'!$B$9:$K$34,$D$2+3,FALSE)</f>
        <v>14.742946948893843</v>
      </c>
      <c r="HE2" s="164">
        <f>VLOOKUP(HE6,'Bases de Cálculo'!$B$9:$K$34,$D$2+3,FALSE)</f>
        <v>28.760237670076762</v>
      </c>
      <c r="HF2" s="164">
        <f>VLOOKUP(HF6,'Bases de Cálculo'!$B$9:$K$34,$D$2+3,FALSE)</f>
        <v>1.0095573442026637</v>
      </c>
      <c r="HG2" s="164">
        <f>VLOOKUP(HG6,'Bases de Cálculo'!$B$9:$K$34,$D$2+3,FALSE)</f>
        <v>3.6</v>
      </c>
      <c r="HH2" s="164">
        <f>VLOOKUP(HH6,'Bases de Cálculo'!$B$9:$K$34,$D$2+3,FALSE)</f>
        <v>16.993451114417205</v>
      </c>
      <c r="HI2" s="164">
        <f>VLOOKUP(HI6,'Bases de Cálculo'!$B$9:$K$34,$D$2+3,FALSE)</f>
        <v>6.0871741676095334</v>
      </c>
      <c r="HJ2" s="164">
        <f>VLOOKUP(HJ6,'Bases de Cálculo'!$B$9:$K$34,$D$2+3,FALSE)</f>
        <v>1</v>
      </c>
      <c r="HK2" s="164">
        <f>VLOOKUP(HK6,'Bases de Cálculo'!$B$9:$K$34,$D$2+3,FALSE)</f>
        <v>3.6</v>
      </c>
      <c r="HL2" s="164" t="e">
        <f>VLOOKUP(HL6,'Bases de Cálculo'!$B$9:$K$34,$D$2+3,FALSE)</f>
        <v>#N/A</v>
      </c>
      <c r="HM2" s="164">
        <f>VLOOKUP(HM6,'Bases de Cálculo'!$B$9:$K$34,$D$2+3,FALSE)</f>
        <v>2.9335934898501512</v>
      </c>
      <c r="HN2" s="164">
        <f>VLOOKUP(HN6,'Bases de Cálculo'!$B$9:$K$34,$D$2+3,FALSE)</f>
        <v>5.274111587340502</v>
      </c>
      <c r="HO2" s="164">
        <f>VLOOKUP(HO6,'Bases de Cálculo'!$B$9:$K$34,$D$2+3,FALSE)</f>
        <v>27.21</v>
      </c>
      <c r="HP2" s="164">
        <f>VLOOKUP(HP6,'Bases de Cálculo'!$B$9:$K$34,$D$2+3,FALSE)</f>
        <v>20.100000000000001</v>
      </c>
      <c r="HQ2" s="164">
        <f>VLOOKUP(HQ6,'Bases de Cálculo'!$B$9:$K$34,$D$2+3,FALSE)</f>
        <v>5.6708498400612823</v>
      </c>
      <c r="HR2" s="164">
        <f>VLOOKUP(HR6,'Bases de Cálculo'!$B$9:$K$34,$D$2+3,FALSE)</f>
        <v>3.6</v>
      </c>
      <c r="HS2" s="164">
        <f>VLOOKUP(HS6,'Bases de Cálculo'!$B$9:$K$34,$D$2+3,FALSE)</f>
        <v>3.6</v>
      </c>
      <c r="HT2" s="164">
        <f>VLOOKUP(HT6,'Bases de Cálculo'!$B$9:$K$34,$D$2+3,FALSE)</f>
        <v>5.4608206169323079</v>
      </c>
      <c r="HU2" s="164">
        <f>VLOOKUP(HU6,'Bases de Cálculo'!$B$9:$K$34,$D$2+3,FALSE)</f>
        <v>4.1867999999999999</v>
      </c>
      <c r="HV2" s="164">
        <f>VLOOKUP(HV6,'Bases de Cálculo'!$B$9:$K$34,$D$2+3,FALSE)</f>
        <v>4.0562660463586173</v>
      </c>
      <c r="HW2" s="164">
        <f>VLOOKUP(HW6,'Bases de Cálculo'!$B$9:$K$34,$D$2+3,FALSE)</f>
        <v>5.3308987344700309</v>
      </c>
      <c r="HX2" s="164">
        <f>VLOOKUP(HX6,'Bases de Cálculo'!$B$9:$K$34,$D$2+3,FALSE)</f>
        <v>4.7117947967516214</v>
      </c>
    </row>
    <row r="3" spans="1:232" s="162" customFormat="1" ht="15.75" x14ac:dyDescent="0.25">
      <c r="C3" s="1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</row>
    <row r="4" spans="1:232" s="9" customFormat="1" ht="15" customHeight="1" x14ac:dyDescent="0.2">
      <c r="A4" s="160"/>
      <c r="B4" s="684" t="str">
        <f>CONCATENATE("Balance energético Colombiano ",E1,"
",VLOOKUP($D$10,'Bases de Cálculo'!$B$37:$C$42,2,FALSE),"/año")</f>
        <v>Balance energético Colombiano 4
Terajulios/año</v>
      </c>
      <c r="C4" s="13"/>
      <c r="D4" s="706" t="s">
        <v>46</v>
      </c>
      <c r="E4" s="706"/>
      <c r="F4" s="706"/>
      <c r="G4" s="706"/>
      <c r="H4" s="706"/>
      <c r="I4" s="706"/>
      <c r="J4" s="706"/>
      <c r="K4" s="706"/>
      <c r="L4" s="706"/>
      <c r="M4" s="707" t="s">
        <v>47</v>
      </c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13"/>
      <c r="AA4" s="706" t="s">
        <v>46</v>
      </c>
      <c r="AB4" s="706"/>
      <c r="AC4" s="706"/>
      <c r="AD4" s="706"/>
      <c r="AE4" s="706"/>
      <c r="AF4" s="706"/>
      <c r="AG4" s="706"/>
      <c r="AH4" s="706"/>
      <c r="AI4" s="706"/>
      <c r="AJ4" s="707" t="s">
        <v>47</v>
      </c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13"/>
      <c r="AX4" s="706" t="s">
        <v>46</v>
      </c>
      <c r="AY4" s="706"/>
      <c r="AZ4" s="706"/>
      <c r="BA4" s="706"/>
      <c r="BB4" s="706"/>
      <c r="BC4" s="706"/>
      <c r="BD4" s="706"/>
      <c r="BE4" s="706"/>
      <c r="BF4" s="706"/>
      <c r="BG4" s="707" t="s">
        <v>47</v>
      </c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13"/>
      <c r="BU4" s="706" t="s">
        <v>46</v>
      </c>
      <c r="BV4" s="706"/>
      <c r="BW4" s="706"/>
      <c r="BX4" s="706"/>
      <c r="BY4" s="706"/>
      <c r="BZ4" s="706"/>
      <c r="CA4" s="706"/>
      <c r="CB4" s="706"/>
      <c r="CC4" s="706"/>
      <c r="CD4" s="707" t="s">
        <v>47</v>
      </c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13"/>
      <c r="CR4" s="706" t="s">
        <v>46</v>
      </c>
      <c r="CS4" s="706"/>
      <c r="CT4" s="706"/>
      <c r="CU4" s="706"/>
      <c r="CV4" s="706"/>
      <c r="CW4" s="706"/>
      <c r="CX4" s="706"/>
      <c r="CY4" s="706"/>
      <c r="CZ4" s="706"/>
      <c r="DA4" s="707" t="s">
        <v>47</v>
      </c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13"/>
      <c r="DO4" s="706" t="s">
        <v>46</v>
      </c>
      <c r="DP4" s="706"/>
      <c r="DQ4" s="706"/>
      <c r="DR4" s="706"/>
      <c r="DS4" s="706"/>
      <c r="DT4" s="706"/>
      <c r="DU4" s="706"/>
      <c r="DV4" s="706"/>
      <c r="DW4" s="706"/>
      <c r="DX4" s="707" t="s">
        <v>47</v>
      </c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13"/>
      <c r="EL4" s="706" t="s">
        <v>46</v>
      </c>
      <c r="EM4" s="706"/>
      <c r="EN4" s="706"/>
      <c r="EO4" s="706"/>
      <c r="EP4" s="706"/>
      <c r="EQ4" s="706"/>
      <c r="ER4" s="706"/>
      <c r="ES4" s="706"/>
      <c r="ET4" s="706"/>
      <c r="EU4" s="707" t="s">
        <v>47</v>
      </c>
      <c r="EV4" s="707"/>
      <c r="EW4" s="707"/>
      <c r="EX4" s="707"/>
      <c r="EY4" s="707"/>
      <c r="EZ4" s="707"/>
      <c r="FA4" s="707"/>
      <c r="FB4" s="707"/>
      <c r="FC4" s="707"/>
      <c r="FD4" s="707"/>
      <c r="FE4" s="707"/>
      <c r="FF4" s="707"/>
      <c r="FG4" s="707"/>
      <c r="FH4" s="13"/>
      <c r="FI4" s="706" t="s">
        <v>46</v>
      </c>
      <c r="FJ4" s="706"/>
      <c r="FK4" s="706"/>
      <c r="FL4" s="706"/>
      <c r="FM4" s="706"/>
      <c r="FN4" s="706"/>
      <c r="FO4" s="706"/>
      <c r="FP4" s="706"/>
      <c r="FQ4" s="706"/>
      <c r="FR4" s="707" t="s">
        <v>47</v>
      </c>
      <c r="FS4" s="707"/>
      <c r="FT4" s="707"/>
      <c r="FU4" s="707"/>
      <c r="FV4" s="707"/>
      <c r="FW4" s="707"/>
      <c r="FX4" s="707"/>
      <c r="FY4" s="707"/>
      <c r="FZ4" s="707"/>
      <c r="GA4" s="707"/>
      <c r="GB4" s="707"/>
      <c r="GC4" s="707"/>
      <c r="GD4" s="707"/>
      <c r="GE4" s="13"/>
      <c r="GF4" s="706" t="s">
        <v>46</v>
      </c>
      <c r="GG4" s="706"/>
      <c r="GH4" s="706"/>
      <c r="GI4" s="706"/>
      <c r="GJ4" s="706"/>
      <c r="GK4" s="706"/>
      <c r="GL4" s="706"/>
      <c r="GM4" s="706"/>
      <c r="GN4" s="706"/>
      <c r="GO4" s="707" t="s">
        <v>47</v>
      </c>
      <c r="GP4" s="707"/>
      <c r="GQ4" s="707"/>
      <c r="GR4" s="707"/>
      <c r="GS4" s="707"/>
      <c r="GT4" s="707"/>
      <c r="GU4" s="707"/>
      <c r="GV4" s="707"/>
      <c r="GW4" s="707"/>
      <c r="GX4" s="707"/>
      <c r="GY4" s="707"/>
      <c r="GZ4" s="707"/>
      <c r="HA4" s="707"/>
      <c r="HB4" s="13"/>
      <c r="HC4" s="706" t="s">
        <v>46</v>
      </c>
      <c r="HD4" s="706"/>
      <c r="HE4" s="706"/>
      <c r="HF4" s="706"/>
      <c r="HG4" s="706"/>
      <c r="HH4" s="706"/>
      <c r="HI4" s="706"/>
      <c r="HJ4" s="706"/>
      <c r="HK4" s="706"/>
      <c r="HL4" s="707" t="s">
        <v>47</v>
      </c>
      <c r="HM4" s="707"/>
      <c r="HN4" s="707"/>
      <c r="HO4" s="707"/>
      <c r="HP4" s="707"/>
      <c r="HQ4" s="707"/>
      <c r="HR4" s="707"/>
      <c r="HS4" s="707"/>
      <c r="HT4" s="707"/>
      <c r="HU4" s="707"/>
      <c r="HV4" s="707"/>
      <c r="HW4" s="707"/>
      <c r="HX4" s="707"/>
    </row>
    <row r="5" spans="1:232" s="9" customFormat="1" ht="15" customHeight="1" x14ac:dyDescent="0.2">
      <c r="A5" s="160"/>
      <c r="B5" s="685"/>
      <c r="C5" s="13"/>
      <c r="D5" s="158">
        <v>2006</v>
      </c>
      <c r="E5" s="158">
        <f t="shared" ref="E5:Y5" si="0">D5</f>
        <v>2006</v>
      </c>
      <c r="F5" s="158">
        <f t="shared" si="0"/>
        <v>2006</v>
      </c>
      <c r="G5" s="158">
        <f t="shared" si="0"/>
        <v>2006</v>
      </c>
      <c r="H5" s="158">
        <f t="shared" si="0"/>
        <v>2006</v>
      </c>
      <c r="I5" s="158">
        <f t="shared" si="0"/>
        <v>2006</v>
      </c>
      <c r="J5" s="158">
        <f t="shared" si="0"/>
        <v>2006</v>
      </c>
      <c r="K5" s="158">
        <f t="shared" si="0"/>
        <v>2006</v>
      </c>
      <c r="L5" s="158">
        <f t="shared" si="0"/>
        <v>2006</v>
      </c>
      <c r="M5" s="159">
        <f t="shared" si="0"/>
        <v>2006</v>
      </c>
      <c r="N5" s="159">
        <f t="shared" si="0"/>
        <v>2006</v>
      </c>
      <c r="O5" s="159">
        <f t="shared" si="0"/>
        <v>2006</v>
      </c>
      <c r="P5" s="159">
        <f t="shared" si="0"/>
        <v>2006</v>
      </c>
      <c r="Q5" s="159">
        <f t="shared" si="0"/>
        <v>2006</v>
      </c>
      <c r="R5" s="159">
        <f t="shared" si="0"/>
        <v>2006</v>
      </c>
      <c r="S5" s="159">
        <f t="shared" si="0"/>
        <v>2006</v>
      </c>
      <c r="T5" s="159">
        <f t="shared" si="0"/>
        <v>2006</v>
      </c>
      <c r="U5" s="159">
        <f t="shared" si="0"/>
        <v>2006</v>
      </c>
      <c r="V5" s="159">
        <f t="shared" si="0"/>
        <v>2006</v>
      </c>
      <c r="W5" s="159">
        <f t="shared" si="0"/>
        <v>2006</v>
      </c>
      <c r="X5" s="159">
        <f t="shared" si="0"/>
        <v>2006</v>
      </c>
      <c r="Y5" s="159">
        <f t="shared" si="0"/>
        <v>2006</v>
      </c>
      <c r="Z5" s="13"/>
      <c r="AA5" s="158">
        <f>Y5+1</f>
        <v>2007</v>
      </c>
      <c r="AB5" s="158">
        <f t="shared" ref="AB5:AV5" si="1">AA5</f>
        <v>2007</v>
      </c>
      <c r="AC5" s="158">
        <f t="shared" si="1"/>
        <v>2007</v>
      </c>
      <c r="AD5" s="158">
        <f t="shared" si="1"/>
        <v>2007</v>
      </c>
      <c r="AE5" s="158">
        <f t="shared" si="1"/>
        <v>2007</v>
      </c>
      <c r="AF5" s="158">
        <f t="shared" si="1"/>
        <v>2007</v>
      </c>
      <c r="AG5" s="158">
        <f t="shared" si="1"/>
        <v>2007</v>
      </c>
      <c r="AH5" s="158">
        <f t="shared" si="1"/>
        <v>2007</v>
      </c>
      <c r="AI5" s="158">
        <f t="shared" si="1"/>
        <v>2007</v>
      </c>
      <c r="AJ5" s="159">
        <f t="shared" si="1"/>
        <v>2007</v>
      </c>
      <c r="AK5" s="159">
        <f t="shared" si="1"/>
        <v>2007</v>
      </c>
      <c r="AL5" s="159">
        <f t="shared" si="1"/>
        <v>2007</v>
      </c>
      <c r="AM5" s="159">
        <f t="shared" si="1"/>
        <v>2007</v>
      </c>
      <c r="AN5" s="159">
        <f t="shared" si="1"/>
        <v>2007</v>
      </c>
      <c r="AO5" s="159">
        <f t="shared" si="1"/>
        <v>2007</v>
      </c>
      <c r="AP5" s="159">
        <f t="shared" si="1"/>
        <v>2007</v>
      </c>
      <c r="AQ5" s="159">
        <f t="shared" si="1"/>
        <v>2007</v>
      </c>
      <c r="AR5" s="159">
        <f t="shared" si="1"/>
        <v>2007</v>
      </c>
      <c r="AS5" s="159">
        <f t="shared" si="1"/>
        <v>2007</v>
      </c>
      <c r="AT5" s="159">
        <f t="shared" si="1"/>
        <v>2007</v>
      </c>
      <c r="AU5" s="159">
        <f t="shared" si="1"/>
        <v>2007</v>
      </c>
      <c r="AV5" s="159">
        <f t="shared" si="1"/>
        <v>2007</v>
      </c>
      <c r="AW5" s="13"/>
      <c r="AX5" s="158">
        <f>AV5+1</f>
        <v>2008</v>
      </c>
      <c r="AY5" s="158">
        <f t="shared" ref="AY5:BS5" si="2">AX5</f>
        <v>2008</v>
      </c>
      <c r="AZ5" s="158">
        <f t="shared" si="2"/>
        <v>2008</v>
      </c>
      <c r="BA5" s="158">
        <f t="shared" si="2"/>
        <v>2008</v>
      </c>
      <c r="BB5" s="158">
        <f t="shared" si="2"/>
        <v>2008</v>
      </c>
      <c r="BC5" s="158">
        <f t="shared" si="2"/>
        <v>2008</v>
      </c>
      <c r="BD5" s="158">
        <f t="shared" si="2"/>
        <v>2008</v>
      </c>
      <c r="BE5" s="158">
        <f t="shared" si="2"/>
        <v>2008</v>
      </c>
      <c r="BF5" s="158">
        <f t="shared" si="2"/>
        <v>2008</v>
      </c>
      <c r="BG5" s="159">
        <f t="shared" si="2"/>
        <v>2008</v>
      </c>
      <c r="BH5" s="159">
        <f t="shared" si="2"/>
        <v>2008</v>
      </c>
      <c r="BI5" s="159">
        <f t="shared" si="2"/>
        <v>2008</v>
      </c>
      <c r="BJ5" s="159">
        <f t="shared" si="2"/>
        <v>2008</v>
      </c>
      <c r="BK5" s="159">
        <f t="shared" si="2"/>
        <v>2008</v>
      </c>
      <c r="BL5" s="159">
        <f t="shared" si="2"/>
        <v>2008</v>
      </c>
      <c r="BM5" s="159">
        <f t="shared" si="2"/>
        <v>2008</v>
      </c>
      <c r="BN5" s="159">
        <f t="shared" si="2"/>
        <v>2008</v>
      </c>
      <c r="BO5" s="159">
        <f t="shared" si="2"/>
        <v>2008</v>
      </c>
      <c r="BP5" s="159">
        <f t="shared" si="2"/>
        <v>2008</v>
      </c>
      <c r="BQ5" s="159">
        <f t="shared" si="2"/>
        <v>2008</v>
      </c>
      <c r="BR5" s="159">
        <f t="shared" si="2"/>
        <v>2008</v>
      </c>
      <c r="BS5" s="159">
        <f t="shared" si="2"/>
        <v>2008</v>
      </c>
      <c r="BT5" s="13"/>
      <c r="BU5" s="158">
        <f>BS5+1</f>
        <v>2009</v>
      </c>
      <c r="BV5" s="158">
        <f t="shared" ref="BV5:CP5" si="3">BU5</f>
        <v>2009</v>
      </c>
      <c r="BW5" s="158">
        <f t="shared" si="3"/>
        <v>2009</v>
      </c>
      <c r="BX5" s="158">
        <f t="shared" si="3"/>
        <v>2009</v>
      </c>
      <c r="BY5" s="158">
        <f t="shared" si="3"/>
        <v>2009</v>
      </c>
      <c r="BZ5" s="158">
        <f t="shared" si="3"/>
        <v>2009</v>
      </c>
      <c r="CA5" s="158">
        <f t="shared" si="3"/>
        <v>2009</v>
      </c>
      <c r="CB5" s="158">
        <f t="shared" si="3"/>
        <v>2009</v>
      </c>
      <c r="CC5" s="158">
        <f t="shared" si="3"/>
        <v>2009</v>
      </c>
      <c r="CD5" s="159">
        <f t="shared" si="3"/>
        <v>2009</v>
      </c>
      <c r="CE5" s="159">
        <f t="shared" si="3"/>
        <v>2009</v>
      </c>
      <c r="CF5" s="159">
        <f t="shared" si="3"/>
        <v>2009</v>
      </c>
      <c r="CG5" s="159">
        <f t="shared" si="3"/>
        <v>2009</v>
      </c>
      <c r="CH5" s="159">
        <f t="shared" si="3"/>
        <v>2009</v>
      </c>
      <c r="CI5" s="159">
        <f t="shared" si="3"/>
        <v>2009</v>
      </c>
      <c r="CJ5" s="159">
        <f t="shared" si="3"/>
        <v>2009</v>
      </c>
      <c r="CK5" s="159">
        <f t="shared" si="3"/>
        <v>2009</v>
      </c>
      <c r="CL5" s="159">
        <f t="shared" si="3"/>
        <v>2009</v>
      </c>
      <c r="CM5" s="159">
        <f t="shared" si="3"/>
        <v>2009</v>
      </c>
      <c r="CN5" s="159">
        <f t="shared" si="3"/>
        <v>2009</v>
      </c>
      <c r="CO5" s="159">
        <f t="shared" si="3"/>
        <v>2009</v>
      </c>
      <c r="CP5" s="159">
        <f t="shared" si="3"/>
        <v>2009</v>
      </c>
      <c r="CQ5" s="13"/>
      <c r="CR5" s="158">
        <f>CP5+1</f>
        <v>2010</v>
      </c>
      <c r="CS5" s="158">
        <f t="shared" ref="CS5:DM5" si="4">CR5</f>
        <v>2010</v>
      </c>
      <c r="CT5" s="158">
        <f t="shared" si="4"/>
        <v>2010</v>
      </c>
      <c r="CU5" s="158">
        <f t="shared" si="4"/>
        <v>2010</v>
      </c>
      <c r="CV5" s="158">
        <f t="shared" si="4"/>
        <v>2010</v>
      </c>
      <c r="CW5" s="158">
        <f t="shared" si="4"/>
        <v>2010</v>
      </c>
      <c r="CX5" s="158">
        <f t="shared" si="4"/>
        <v>2010</v>
      </c>
      <c r="CY5" s="158">
        <f t="shared" si="4"/>
        <v>2010</v>
      </c>
      <c r="CZ5" s="158">
        <f t="shared" si="4"/>
        <v>2010</v>
      </c>
      <c r="DA5" s="159">
        <f t="shared" si="4"/>
        <v>2010</v>
      </c>
      <c r="DB5" s="159">
        <f t="shared" si="4"/>
        <v>2010</v>
      </c>
      <c r="DC5" s="159">
        <f t="shared" si="4"/>
        <v>2010</v>
      </c>
      <c r="DD5" s="159">
        <f t="shared" si="4"/>
        <v>2010</v>
      </c>
      <c r="DE5" s="159">
        <f t="shared" si="4"/>
        <v>2010</v>
      </c>
      <c r="DF5" s="159">
        <f t="shared" si="4"/>
        <v>2010</v>
      </c>
      <c r="DG5" s="159">
        <f t="shared" si="4"/>
        <v>2010</v>
      </c>
      <c r="DH5" s="159">
        <f t="shared" si="4"/>
        <v>2010</v>
      </c>
      <c r="DI5" s="159">
        <f t="shared" si="4"/>
        <v>2010</v>
      </c>
      <c r="DJ5" s="159">
        <f t="shared" si="4"/>
        <v>2010</v>
      </c>
      <c r="DK5" s="159">
        <f t="shared" si="4"/>
        <v>2010</v>
      </c>
      <c r="DL5" s="159">
        <f t="shared" si="4"/>
        <v>2010</v>
      </c>
      <c r="DM5" s="159">
        <f t="shared" si="4"/>
        <v>2010</v>
      </c>
      <c r="DN5" s="13"/>
      <c r="DO5" s="158">
        <f>DM5+1</f>
        <v>2011</v>
      </c>
      <c r="DP5" s="158">
        <f t="shared" ref="DP5:EJ5" si="5">DO5</f>
        <v>2011</v>
      </c>
      <c r="DQ5" s="158">
        <f t="shared" si="5"/>
        <v>2011</v>
      </c>
      <c r="DR5" s="158">
        <f t="shared" si="5"/>
        <v>2011</v>
      </c>
      <c r="DS5" s="158">
        <f t="shared" si="5"/>
        <v>2011</v>
      </c>
      <c r="DT5" s="158">
        <f t="shared" si="5"/>
        <v>2011</v>
      </c>
      <c r="DU5" s="158">
        <f t="shared" si="5"/>
        <v>2011</v>
      </c>
      <c r="DV5" s="158">
        <f t="shared" si="5"/>
        <v>2011</v>
      </c>
      <c r="DW5" s="158">
        <f t="shared" si="5"/>
        <v>2011</v>
      </c>
      <c r="DX5" s="159">
        <f t="shared" si="5"/>
        <v>2011</v>
      </c>
      <c r="DY5" s="159">
        <f t="shared" si="5"/>
        <v>2011</v>
      </c>
      <c r="DZ5" s="159">
        <f t="shared" si="5"/>
        <v>2011</v>
      </c>
      <c r="EA5" s="159">
        <f t="shared" si="5"/>
        <v>2011</v>
      </c>
      <c r="EB5" s="159">
        <f t="shared" si="5"/>
        <v>2011</v>
      </c>
      <c r="EC5" s="159">
        <f t="shared" si="5"/>
        <v>2011</v>
      </c>
      <c r="ED5" s="159">
        <f t="shared" si="5"/>
        <v>2011</v>
      </c>
      <c r="EE5" s="159">
        <f t="shared" si="5"/>
        <v>2011</v>
      </c>
      <c r="EF5" s="159">
        <f t="shared" si="5"/>
        <v>2011</v>
      </c>
      <c r="EG5" s="159">
        <f t="shared" si="5"/>
        <v>2011</v>
      </c>
      <c r="EH5" s="159">
        <f t="shared" si="5"/>
        <v>2011</v>
      </c>
      <c r="EI5" s="159">
        <f t="shared" si="5"/>
        <v>2011</v>
      </c>
      <c r="EJ5" s="159">
        <f t="shared" si="5"/>
        <v>2011</v>
      </c>
      <c r="EK5" s="13"/>
      <c r="EL5" s="158">
        <f>EJ5+1</f>
        <v>2012</v>
      </c>
      <c r="EM5" s="158">
        <f t="shared" ref="EM5:FG5" si="6">EL5</f>
        <v>2012</v>
      </c>
      <c r="EN5" s="158">
        <f t="shared" si="6"/>
        <v>2012</v>
      </c>
      <c r="EO5" s="158">
        <f t="shared" si="6"/>
        <v>2012</v>
      </c>
      <c r="EP5" s="158">
        <f t="shared" si="6"/>
        <v>2012</v>
      </c>
      <c r="EQ5" s="158">
        <f t="shared" si="6"/>
        <v>2012</v>
      </c>
      <c r="ER5" s="158">
        <f t="shared" si="6"/>
        <v>2012</v>
      </c>
      <c r="ES5" s="158">
        <f t="shared" si="6"/>
        <v>2012</v>
      </c>
      <c r="ET5" s="158">
        <f t="shared" si="6"/>
        <v>2012</v>
      </c>
      <c r="EU5" s="159">
        <f t="shared" si="6"/>
        <v>2012</v>
      </c>
      <c r="EV5" s="159">
        <f t="shared" si="6"/>
        <v>2012</v>
      </c>
      <c r="EW5" s="159">
        <f t="shared" si="6"/>
        <v>2012</v>
      </c>
      <c r="EX5" s="159">
        <f t="shared" si="6"/>
        <v>2012</v>
      </c>
      <c r="EY5" s="159">
        <f t="shared" si="6"/>
        <v>2012</v>
      </c>
      <c r="EZ5" s="159">
        <f t="shared" si="6"/>
        <v>2012</v>
      </c>
      <c r="FA5" s="159">
        <f t="shared" si="6"/>
        <v>2012</v>
      </c>
      <c r="FB5" s="159">
        <f t="shared" si="6"/>
        <v>2012</v>
      </c>
      <c r="FC5" s="159">
        <f t="shared" si="6"/>
        <v>2012</v>
      </c>
      <c r="FD5" s="159">
        <f t="shared" si="6"/>
        <v>2012</v>
      </c>
      <c r="FE5" s="159">
        <f t="shared" si="6"/>
        <v>2012</v>
      </c>
      <c r="FF5" s="159">
        <f t="shared" si="6"/>
        <v>2012</v>
      </c>
      <c r="FG5" s="159">
        <f t="shared" si="6"/>
        <v>2012</v>
      </c>
      <c r="FH5" s="13"/>
      <c r="FI5" s="158">
        <f>FG5+1</f>
        <v>2013</v>
      </c>
      <c r="FJ5" s="158">
        <f t="shared" ref="FJ5:GD5" si="7">FI5</f>
        <v>2013</v>
      </c>
      <c r="FK5" s="158">
        <f t="shared" si="7"/>
        <v>2013</v>
      </c>
      <c r="FL5" s="158">
        <f t="shared" si="7"/>
        <v>2013</v>
      </c>
      <c r="FM5" s="158">
        <f t="shared" si="7"/>
        <v>2013</v>
      </c>
      <c r="FN5" s="158">
        <f t="shared" si="7"/>
        <v>2013</v>
      </c>
      <c r="FO5" s="158">
        <f t="shared" si="7"/>
        <v>2013</v>
      </c>
      <c r="FP5" s="158">
        <f t="shared" si="7"/>
        <v>2013</v>
      </c>
      <c r="FQ5" s="158">
        <f t="shared" si="7"/>
        <v>2013</v>
      </c>
      <c r="FR5" s="159">
        <f t="shared" si="7"/>
        <v>2013</v>
      </c>
      <c r="FS5" s="159">
        <f t="shared" si="7"/>
        <v>2013</v>
      </c>
      <c r="FT5" s="159">
        <f t="shared" si="7"/>
        <v>2013</v>
      </c>
      <c r="FU5" s="159">
        <f t="shared" si="7"/>
        <v>2013</v>
      </c>
      <c r="FV5" s="159">
        <f t="shared" si="7"/>
        <v>2013</v>
      </c>
      <c r="FW5" s="159">
        <f t="shared" si="7"/>
        <v>2013</v>
      </c>
      <c r="FX5" s="159">
        <f t="shared" si="7"/>
        <v>2013</v>
      </c>
      <c r="FY5" s="159">
        <f t="shared" si="7"/>
        <v>2013</v>
      </c>
      <c r="FZ5" s="159">
        <f t="shared" si="7"/>
        <v>2013</v>
      </c>
      <c r="GA5" s="159">
        <f t="shared" si="7"/>
        <v>2013</v>
      </c>
      <c r="GB5" s="159">
        <f t="shared" si="7"/>
        <v>2013</v>
      </c>
      <c r="GC5" s="159">
        <f t="shared" si="7"/>
        <v>2013</v>
      </c>
      <c r="GD5" s="159">
        <f t="shared" si="7"/>
        <v>2013</v>
      </c>
      <c r="GE5" s="13"/>
      <c r="GF5" s="158">
        <f>GD5+1</f>
        <v>2014</v>
      </c>
      <c r="GG5" s="158">
        <f t="shared" ref="GG5:HA5" si="8">GF5</f>
        <v>2014</v>
      </c>
      <c r="GH5" s="158">
        <f t="shared" si="8"/>
        <v>2014</v>
      </c>
      <c r="GI5" s="158">
        <f t="shared" si="8"/>
        <v>2014</v>
      </c>
      <c r="GJ5" s="158">
        <f t="shared" si="8"/>
        <v>2014</v>
      </c>
      <c r="GK5" s="158">
        <f t="shared" si="8"/>
        <v>2014</v>
      </c>
      <c r="GL5" s="158">
        <f t="shared" si="8"/>
        <v>2014</v>
      </c>
      <c r="GM5" s="158">
        <f t="shared" si="8"/>
        <v>2014</v>
      </c>
      <c r="GN5" s="158">
        <f t="shared" si="8"/>
        <v>2014</v>
      </c>
      <c r="GO5" s="159">
        <f t="shared" si="8"/>
        <v>2014</v>
      </c>
      <c r="GP5" s="159">
        <f t="shared" si="8"/>
        <v>2014</v>
      </c>
      <c r="GQ5" s="159">
        <f t="shared" si="8"/>
        <v>2014</v>
      </c>
      <c r="GR5" s="159">
        <f t="shared" si="8"/>
        <v>2014</v>
      </c>
      <c r="GS5" s="159">
        <f t="shared" si="8"/>
        <v>2014</v>
      </c>
      <c r="GT5" s="159">
        <f t="shared" si="8"/>
        <v>2014</v>
      </c>
      <c r="GU5" s="159">
        <f t="shared" si="8"/>
        <v>2014</v>
      </c>
      <c r="GV5" s="159">
        <f t="shared" si="8"/>
        <v>2014</v>
      </c>
      <c r="GW5" s="159">
        <f t="shared" si="8"/>
        <v>2014</v>
      </c>
      <c r="GX5" s="159">
        <f t="shared" si="8"/>
        <v>2014</v>
      </c>
      <c r="GY5" s="159">
        <f t="shared" si="8"/>
        <v>2014</v>
      </c>
      <c r="GZ5" s="159">
        <f t="shared" si="8"/>
        <v>2014</v>
      </c>
      <c r="HA5" s="159">
        <f t="shared" si="8"/>
        <v>2014</v>
      </c>
      <c r="HB5" s="13"/>
      <c r="HC5" s="158">
        <f>HA5+1</f>
        <v>2015</v>
      </c>
      <c r="HD5" s="158">
        <f t="shared" ref="HD5:HX5" si="9">HC5</f>
        <v>2015</v>
      </c>
      <c r="HE5" s="158">
        <f t="shared" si="9"/>
        <v>2015</v>
      </c>
      <c r="HF5" s="158">
        <f t="shared" si="9"/>
        <v>2015</v>
      </c>
      <c r="HG5" s="158">
        <f t="shared" si="9"/>
        <v>2015</v>
      </c>
      <c r="HH5" s="158">
        <f t="shared" si="9"/>
        <v>2015</v>
      </c>
      <c r="HI5" s="158">
        <f t="shared" si="9"/>
        <v>2015</v>
      </c>
      <c r="HJ5" s="158">
        <f t="shared" si="9"/>
        <v>2015</v>
      </c>
      <c r="HK5" s="158">
        <f t="shared" si="9"/>
        <v>2015</v>
      </c>
      <c r="HL5" s="159">
        <f t="shared" si="9"/>
        <v>2015</v>
      </c>
      <c r="HM5" s="159">
        <f t="shared" si="9"/>
        <v>2015</v>
      </c>
      <c r="HN5" s="159">
        <f t="shared" si="9"/>
        <v>2015</v>
      </c>
      <c r="HO5" s="159">
        <f t="shared" si="9"/>
        <v>2015</v>
      </c>
      <c r="HP5" s="159">
        <f t="shared" si="9"/>
        <v>2015</v>
      </c>
      <c r="HQ5" s="159">
        <f t="shared" si="9"/>
        <v>2015</v>
      </c>
      <c r="HR5" s="159">
        <f t="shared" si="9"/>
        <v>2015</v>
      </c>
      <c r="HS5" s="159">
        <f t="shared" si="9"/>
        <v>2015</v>
      </c>
      <c r="HT5" s="159">
        <f t="shared" si="9"/>
        <v>2015</v>
      </c>
      <c r="HU5" s="159">
        <f t="shared" si="9"/>
        <v>2015</v>
      </c>
      <c r="HV5" s="159">
        <f t="shared" si="9"/>
        <v>2015</v>
      </c>
      <c r="HW5" s="159">
        <f t="shared" si="9"/>
        <v>2015</v>
      </c>
      <c r="HX5" s="159">
        <f t="shared" si="9"/>
        <v>2015</v>
      </c>
    </row>
    <row r="6" spans="1:232" s="9" customFormat="1" ht="15.75" x14ac:dyDescent="0.2">
      <c r="A6" s="160"/>
      <c r="B6" s="685"/>
      <c r="C6" s="13"/>
      <c r="D6" s="158" t="s">
        <v>269</v>
      </c>
      <c r="E6" s="158" t="s">
        <v>26</v>
      </c>
      <c r="F6" s="158" t="s">
        <v>27</v>
      </c>
      <c r="G6" s="158" t="s">
        <v>28</v>
      </c>
      <c r="H6" s="158" t="s">
        <v>29</v>
      </c>
      <c r="I6" s="158" t="s">
        <v>30</v>
      </c>
      <c r="J6" s="158" t="s">
        <v>31</v>
      </c>
      <c r="K6" s="158" t="s">
        <v>32</v>
      </c>
      <c r="L6" s="158" t="s">
        <v>118</v>
      </c>
      <c r="M6" s="15" t="s">
        <v>268</v>
      </c>
      <c r="N6" s="15" t="s">
        <v>33</v>
      </c>
      <c r="O6" s="15" t="s">
        <v>34</v>
      </c>
      <c r="P6" s="15" t="s">
        <v>35</v>
      </c>
      <c r="Q6" s="15" t="s">
        <v>36</v>
      </c>
      <c r="R6" s="15" t="s">
        <v>37</v>
      </c>
      <c r="S6" s="15" t="s">
        <v>38</v>
      </c>
      <c r="T6" s="15" t="s">
        <v>124</v>
      </c>
      <c r="U6" s="15" t="s">
        <v>39</v>
      </c>
      <c r="V6" s="15" t="s">
        <v>40</v>
      </c>
      <c r="W6" s="15" t="s">
        <v>41</v>
      </c>
      <c r="X6" s="15" t="s">
        <v>42</v>
      </c>
      <c r="Y6" s="15" t="s">
        <v>44</v>
      </c>
      <c r="Z6" s="13"/>
      <c r="AA6" s="158" t="s">
        <v>269</v>
      </c>
      <c r="AB6" s="158" t="s">
        <v>26</v>
      </c>
      <c r="AC6" s="158" t="s">
        <v>27</v>
      </c>
      <c r="AD6" s="158" t="s">
        <v>28</v>
      </c>
      <c r="AE6" s="158" t="s">
        <v>29</v>
      </c>
      <c r="AF6" s="158" t="s">
        <v>30</v>
      </c>
      <c r="AG6" s="158" t="s">
        <v>31</v>
      </c>
      <c r="AH6" s="158" t="s">
        <v>32</v>
      </c>
      <c r="AI6" s="158" t="s">
        <v>118</v>
      </c>
      <c r="AJ6" s="15" t="s">
        <v>268</v>
      </c>
      <c r="AK6" s="15" t="s">
        <v>33</v>
      </c>
      <c r="AL6" s="15" t="s">
        <v>34</v>
      </c>
      <c r="AM6" s="15" t="s">
        <v>35</v>
      </c>
      <c r="AN6" s="15" t="s">
        <v>36</v>
      </c>
      <c r="AO6" s="15" t="s">
        <v>37</v>
      </c>
      <c r="AP6" s="15" t="s">
        <v>38</v>
      </c>
      <c r="AQ6" s="15" t="s">
        <v>124</v>
      </c>
      <c r="AR6" s="15" t="s">
        <v>39</v>
      </c>
      <c r="AS6" s="15" t="s">
        <v>40</v>
      </c>
      <c r="AT6" s="15" t="s">
        <v>41</v>
      </c>
      <c r="AU6" s="15" t="s">
        <v>42</v>
      </c>
      <c r="AV6" s="15" t="s">
        <v>44</v>
      </c>
      <c r="AW6" s="13"/>
      <c r="AX6" s="158" t="s">
        <v>269</v>
      </c>
      <c r="AY6" s="158" t="s">
        <v>26</v>
      </c>
      <c r="AZ6" s="158" t="s">
        <v>27</v>
      </c>
      <c r="BA6" s="158" t="s">
        <v>28</v>
      </c>
      <c r="BB6" s="158" t="s">
        <v>29</v>
      </c>
      <c r="BC6" s="158" t="s">
        <v>30</v>
      </c>
      <c r="BD6" s="158" t="s">
        <v>31</v>
      </c>
      <c r="BE6" s="158" t="s">
        <v>32</v>
      </c>
      <c r="BF6" s="158" t="s">
        <v>118</v>
      </c>
      <c r="BG6" s="15" t="s">
        <v>268</v>
      </c>
      <c r="BH6" s="15" t="s">
        <v>33</v>
      </c>
      <c r="BI6" s="15" t="s">
        <v>34</v>
      </c>
      <c r="BJ6" s="15" t="s">
        <v>35</v>
      </c>
      <c r="BK6" s="15" t="s">
        <v>36</v>
      </c>
      <c r="BL6" s="15" t="s">
        <v>37</v>
      </c>
      <c r="BM6" s="15" t="s">
        <v>38</v>
      </c>
      <c r="BN6" s="15" t="s">
        <v>124</v>
      </c>
      <c r="BO6" s="15" t="s">
        <v>39</v>
      </c>
      <c r="BP6" s="15" t="s">
        <v>40</v>
      </c>
      <c r="BQ6" s="15" t="s">
        <v>41</v>
      </c>
      <c r="BR6" s="15" t="s">
        <v>42</v>
      </c>
      <c r="BS6" s="15" t="s">
        <v>44</v>
      </c>
      <c r="BT6" s="13"/>
      <c r="BU6" s="158" t="s">
        <v>269</v>
      </c>
      <c r="BV6" s="158" t="s">
        <v>26</v>
      </c>
      <c r="BW6" s="158" t="s">
        <v>27</v>
      </c>
      <c r="BX6" s="158" t="s">
        <v>28</v>
      </c>
      <c r="BY6" s="158" t="s">
        <v>29</v>
      </c>
      <c r="BZ6" s="158" t="s">
        <v>30</v>
      </c>
      <c r="CA6" s="158" t="s">
        <v>31</v>
      </c>
      <c r="CB6" s="158" t="s">
        <v>32</v>
      </c>
      <c r="CC6" s="158" t="s">
        <v>118</v>
      </c>
      <c r="CD6" s="15" t="s">
        <v>268</v>
      </c>
      <c r="CE6" s="15" t="s">
        <v>33</v>
      </c>
      <c r="CF6" s="15" t="s">
        <v>34</v>
      </c>
      <c r="CG6" s="15" t="s">
        <v>35</v>
      </c>
      <c r="CH6" s="15" t="s">
        <v>36</v>
      </c>
      <c r="CI6" s="15" t="s">
        <v>37</v>
      </c>
      <c r="CJ6" s="15" t="s">
        <v>38</v>
      </c>
      <c r="CK6" s="15" t="s">
        <v>124</v>
      </c>
      <c r="CL6" s="15" t="s">
        <v>39</v>
      </c>
      <c r="CM6" s="15" t="s">
        <v>40</v>
      </c>
      <c r="CN6" s="15" t="s">
        <v>41</v>
      </c>
      <c r="CO6" s="15" t="s">
        <v>42</v>
      </c>
      <c r="CP6" s="15" t="s">
        <v>44</v>
      </c>
      <c r="CQ6" s="13"/>
      <c r="CR6" s="158" t="s">
        <v>269</v>
      </c>
      <c r="CS6" s="158" t="s">
        <v>26</v>
      </c>
      <c r="CT6" s="158" t="s">
        <v>27</v>
      </c>
      <c r="CU6" s="158" t="s">
        <v>28</v>
      </c>
      <c r="CV6" s="158" t="s">
        <v>29</v>
      </c>
      <c r="CW6" s="158" t="s">
        <v>30</v>
      </c>
      <c r="CX6" s="158" t="s">
        <v>31</v>
      </c>
      <c r="CY6" s="158" t="s">
        <v>32</v>
      </c>
      <c r="CZ6" s="158" t="s">
        <v>118</v>
      </c>
      <c r="DA6" s="15" t="s">
        <v>268</v>
      </c>
      <c r="DB6" s="15" t="s">
        <v>33</v>
      </c>
      <c r="DC6" s="15" t="s">
        <v>34</v>
      </c>
      <c r="DD6" s="15" t="s">
        <v>35</v>
      </c>
      <c r="DE6" s="15" t="s">
        <v>36</v>
      </c>
      <c r="DF6" s="15" t="s">
        <v>37</v>
      </c>
      <c r="DG6" s="15" t="s">
        <v>38</v>
      </c>
      <c r="DH6" s="15" t="s">
        <v>124</v>
      </c>
      <c r="DI6" s="15" t="s">
        <v>39</v>
      </c>
      <c r="DJ6" s="15" t="s">
        <v>40</v>
      </c>
      <c r="DK6" s="15" t="s">
        <v>41</v>
      </c>
      <c r="DL6" s="15" t="s">
        <v>42</v>
      </c>
      <c r="DM6" s="15" t="s">
        <v>44</v>
      </c>
      <c r="DN6" s="13"/>
      <c r="DO6" s="158" t="s">
        <v>269</v>
      </c>
      <c r="DP6" s="158" t="s">
        <v>26</v>
      </c>
      <c r="DQ6" s="158" t="s">
        <v>27</v>
      </c>
      <c r="DR6" s="158" t="s">
        <v>28</v>
      </c>
      <c r="DS6" s="158" t="s">
        <v>29</v>
      </c>
      <c r="DT6" s="158" t="s">
        <v>30</v>
      </c>
      <c r="DU6" s="158" t="s">
        <v>31</v>
      </c>
      <c r="DV6" s="158" t="s">
        <v>32</v>
      </c>
      <c r="DW6" s="158" t="s">
        <v>118</v>
      </c>
      <c r="DX6" s="15" t="s">
        <v>268</v>
      </c>
      <c r="DY6" s="15" t="s">
        <v>33</v>
      </c>
      <c r="DZ6" s="15" t="s">
        <v>34</v>
      </c>
      <c r="EA6" s="15" t="s">
        <v>35</v>
      </c>
      <c r="EB6" s="15" t="s">
        <v>36</v>
      </c>
      <c r="EC6" s="15" t="s">
        <v>37</v>
      </c>
      <c r="ED6" s="15" t="s">
        <v>38</v>
      </c>
      <c r="EE6" s="15" t="s">
        <v>124</v>
      </c>
      <c r="EF6" s="15" t="s">
        <v>39</v>
      </c>
      <c r="EG6" s="15" t="s">
        <v>40</v>
      </c>
      <c r="EH6" s="15" t="s">
        <v>41</v>
      </c>
      <c r="EI6" s="15" t="s">
        <v>42</v>
      </c>
      <c r="EJ6" s="15" t="s">
        <v>44</v>
      </c>
      <c r="EK6" s="13"/>
      <c r="EL6" s="158" t="s">
        <v>269</v>
      </c>
      <c r="EM6" s="158" t="s">
        <v>26</v>
      </c>
      <c r="EN6" s="158" t="s">
        <v>27</v>
      </c>
      <c r="EO6" s="158" t="s">
        <v>28</v>
      </c>
      <c r="EP6" s="158" t="s">
        <v>29</v>
      </c>
      <c r="EQ6" s="158" t="s">
        <v>30</v>
      </c>
      <c r="ER6" s="158" t="s">
        <v>31</v>
      </c>
      <c r="ES6" s="158" t="s">
        <v>32</v>
      </c>
      <c r="ET6" s="158" t="s">
        <v>118</v>
      </c>
      <c r="EU6" s="15" t="s">
        <v>268</v>
      </c>
      <c r="EV6" s="15" t="s">
        <v>33</v>
      </c>
      <c r="EW6" s="15" t="s">
        <v>34</v>
      </c>
      <c r="EX6" s="15" t="s">
        <v>35</v>
      </c>
      <c r="EY6" s="15" t="s">
        <v>36</v>
      </c>
      <c r="EZ6" s="15" t="s">
        <v>37</v>
      </c>
      <c r="FA6" s="15" t="s">
        <v>38</v>
      </c>
      <c r="FB6" s="15" t="s">
        <v>124</v>
      </c>
      <c r="FC6" s="15" t="s">
        <v>39</v>
      </c>
      <c r="FD6" s="15" t="s">
        <v>40</v>
      </c>
      <c r="FE6" s="15" t="s">
        <v>41</v>
      </c>
      <c r="FF6" s="15" t="s">
        <v>42</v>
      </c>
      <c r="FG6" s="15" t="s">
        <v>44</v>
      </c>
      <c r="FH6" s="13"/>
      <c r="FI6" s="158" t="s">
        <v>269</v>
      </c>
      <c r="FJ6" s="158" t="s">
        <v>26</v>
      </c>
      <c r="FK6" s="158" t="s">
        <v>27</v>
      </c>
      <c r="FL6" s="158" t="s">
        <v>28</v>
      </c>
      <c r="FM6" s="158" t="s">
        <v>29</v>
      </c>
      <c r="FN6" s="158" t="s">
        <v>30</v>
      </c>
      <c r="FO6" s="158" t="s">
        <v>31</v>
      </c>
      <c r="FP6" s="158" t="s">
        <v>32</v>
      </c>
      <c r="FQ6" s="158" t="s">
        <v>118</v>
      </c>
      <c r="FR6" s="15" t="s">
        <v>268</v>
      </c>
      <c r="FS6" s="15" t="s">
        <v>33</v>
      </c>
      <c r="FT6" s="15" t="s">
        <v>34</v>
      </c>
      <c r="FU6" s="15" t="s">
        <v>35</v>
      </c>
      <c r="FV6" s="15" t="s">
        <v>36</v>
      </c>
      <c r="FW6" s="15" t="s">
        <v>37</v>
      </c>
      <c r="FX6" s="15" t="s">
        <v>38</v>
      </c>
      <c r="FY6" s="15" t="s">
        <v>124</v>
      </c>
      <c r="FZ6" s="15" t="s">
        <v>39</v>
      </c>
      <c r="GA6" s="15" t="s">
        <v>40</v>
      </c>
      <c r="GB6" s="15" t="s">
        <v>41</v>
      </c>
      <c r="GC6" s="15" t="s">
        <v>42</v>
      </c>
      <c r="GD6" s="15" t="s">
        <v>44</v>
      </c>
      <c r="GE6" s="13"/>
      <c r="GF6" s="158" t="s">
        <v>269</v>
      </c>
      <c r="GG6" s="158" t="s">
        <v>26</v>
      </c>
      <c r="GH6" s="158" t="s">
        <v>27</v>
      </c>
      <c r="GI6" s="158" t="s">
        <v>28</v>
      </c>
      <c r="GJ6" s="158" t="s">
        <v>29</v>
      </c>
      <c r="GK6" s="158" t="s">
        <v>30</v>
      </c>
      <c r="GL6" s="158" t="s">
        <v>31</v>
      </c>
      <c r="GM6" s="158" t="s">
        <v>32</v>
      </c>
      <c r="GN6" s="158" t="s">
        <v>118</v>
      </c>
      <c r="GO6" s="15" t="s">
        <v>268</v>
      </c>
      <c r="GP6" s="15" t="s">
        <v>33</v>
      </c>
      <c r="GQ6" s="15" t="s">
        <v>34</v>
      </c>
      <c r="GR6" s="15" t="s">
        <v>35</v>
      </c>
      <c r="GS6" s="15" t="s">
        <v>36</v>
      </c>
      <c r="GT6" s="15" t="s">
        <v>37</v>
      </c>
      <c r="GU6" s="15" t="s">
        <v>38</v>
      </c>
      <c r="GV6" s="15" t="s">
        <v>124</v>
      </c>
      <c r="GW6" s="15" t="s">
        <v>39</v>
      </c>
      <c r="GX6" s="15" t="s">
        <v>40</v>
      </c>
      <c r="GY6" s="15" t="s">
        <v>41</v>
      </c>
      <c r="GZ6" s="15" t="s">
        <v>42</v>
      </c>
      <c r="HA6" s="15" t="s">
        <v>44</v>
      </c>
      <c r="HB6" s="13"/>
      <c r="HC6" s="158" t="s">
        <v>269</v>
      </c>
      <c r="HD6" s="158" t="s">
        <v>26</v>
      </c>
      <c r="HE6" s="158" t="s">
        <v>27</v>
      </c>
      <c r="HF6" s="158" t="s">
        <v>28</v>
      </c>
      <c r="HG6" s="158" t="s">
        <v>29</v>
      </c>
      <c r="HH6" s="158" t="s">
        <v>30</v>
      </c>
      <c r="HI6" s="158" t="s">
        <v>31</v>
      </c>
      <c r="HJ6" s="158" t="s">
        <v>32</v>
      </c>
      <c r="HK6" s="158" t="s">
        <v>118</v>
      </c>
      <c r="HL6" s="15" t="s">
        <v>268</v>
      </c>
      <c r="HM6" s="15" t="s">
        <v>33</v>
      </c>
      <c r="HN6" s="15" t="s">
        <v>34</v>
      </c>
      <c r="HO6" s="15" t="s">
        <v>35</v>
      </c>
      <c r="HP6" s="15" t="s">
        <v>36</v>
      </c>
      <c r="HQ6" s="15" t="s">
        <v>37</v>
      </c>
      <c r="HR6" s="15" t="s">
        <v>38</v>
      </c>
      <c r="HS6" s="15" t="s">
        <v>124</v>
      </c>
      <c r="HT6" s="15" t="s">
        <v>39</v>
      </c>
      <c r="HU6" s="15" t="s">
        <v>40</v>
      </c>
      <c r="HV6" s="15" t="s">
        <v>41</v>
      </c>
      <c r="HW6" s="15" t="s">
        <v>42</v>
      </c>
      <c r="HX6" s="15" t="s">
        <v>44</v>
      </c>
    </row>
    <row r="7" spans="1:232" s="9" customFormat="1" ht="15.75" x14ac:dyDescent="0.2">
      <c r="A7" s="160">
        <v>1</v>
      </c>
      <c r="B7" s="685"/>
      <c r="C7" s="13"/>
      <c r="D7" s="158" t="str">
        <f t="shared" ref="D7:Y7" si="10">CONCATENATE(D5,D6)</f>
        <v>2006TOTALP</v>
      </c>
      <c r="E7" s="158" t="str">
        <f t="shared" si="10"/>
        <v>2006BZ</v>
      </c>
      <c r="F7" s="158" t="str">
        <f t="shared" si="10"/>
        <v>2006CM</v>
      </c>
      <c r="G7" s="158" t="str">
        <f t="shared" si="10"/>
        <v>2006GN</v>
      </c>
      <c r="H7" s="158" t="str">
        <f t="shared" si="10"/>
        <v>2006HE</v>
      </c>
      <c r="I7" s="158" t="str">
        <f t="shared" si="10"/>
        <v>2006LE</v>
      </c>
      <c r="J7" s="158" t="str">
        <f t="shared" si="10"/>
        <v>2006PT</v>
      </c>
      <c r="K7" s="158" t="str">
        <f t="shared" si="10"/>
        <v>2006RC</v>
      </c>
      <c r="L7" s="158" t="str">
        <f t="shared" si="10"/>
        <v>2006OR</v>
      </c>
      <c r="M7" s="15" t="str">
        <f t="shared" si="10"/>
        <v>2006TOTALS</v>
      </c>
      <c r="N7" s="15" t="str">
        <f t="shared" si="10"/>
        <v>2006AC</v>
      </c>
      <c r="O7" s="15" t="str">
        <f t="shared" si="10"/>
        <v>2006BI</v>
      </c>
      <c r="P7" s="15" t="str">
        <f t="shared" si="10"/>
        <v>2006CL</v>
      </c>
      <c r="Q7" s="15" t="str">
        <f t="shared" si="10"/>
        <v>2006CQ</v>
      </c>
      <c r="R7" s="15" t="str">
        <f t="shared" si="10"/>
        <v>2006DO</v>
      </c>
      <c r="S7" s="15" t="str">
        <f t="shared" si="10"/>
        <v>2006EE SIN</v>
      </c>
      <c r="T7" s="15" t="str">
        <f t="shared" si="10"/>
        <v>2006AUT COG</v>
      </c>
      <c r="U7" s="15" t="str">
        <f t="shared" si="10"/>
        <v>2006FO</v>
      </c>
      <c r="V7" s="15" t="str">
        <f t="shared" si="10"/>
        <v>2006GI</v>
      </c>
      <c r="W7" s="15" t="str">
        <f t="shared" si="10"/>
        <v>2006GL</v>
      </c>
      <c r="X7" s="15" t="str">
        <f t="shared" si="10"/>
        <v>2006GM</v>
      </c>
      <c r="Y7" s="15" t="str">
        <f t="shared" si="10"/>
        <v>2006KJ</v>
      </c>
      <c r="Z7" s="13"/>
      <c r="AA7" s="158" t="str">
        <f t="shared" ref="AA7:AV7" si="11">CONCATENATE(AA5,AA6)</f>
        <v>2007TOTALP</v>
      </c>
      <c r="AB7" s="158" t="str">
        <f t="shared" si="11"/>
        <v>2007BZ</v>
      </c>
      <c r="AC7" s="158" t="str">
        <f t="shared" si="11"/>
        <v>2007CM</v>
      </c>
      <c r="AD7" s="158" t="str">
        <f t="shared" si="11"/>
        <v>2007GN</v>
      </c>
      <c r="AE7" s="158" t="str">
        <f t="shared" si="11"/>
        <v>2007HE</v>
      </c>
      <c r="AF7" s="158" t="str">
        <f t="shared" si="11"/>
        <v>2007LE</v>
      </c>
      <c r="AG7" s="158" t="str">
        <f t="shared" si="11"/>
        <v>2007PT</v>
      </c>
      <c r="AH7" s="158" t="str">
        <f t="shared" si="11"/>
        <v>2007RC</v>
      </c>
      <c r="AI7" s="158" t="str">
        <f t="shared" si="11"/>
        <v>2007OR</v>
      </c>
      <c r="AJ7" s="15" t="str">
        <f t="shared" si="11"/>
        <v>2007TOTALS</v>
      </c>
      <c r="AK7" s="15" t="str">
        <f t="shared" si="11"/>
        <v>2007AC</v>
      </c>
      <c r="AL7" s="15" t="str">
        <f t="shared" si="11"/>
        <v>2007BI</v>
      </c>
      <c r="AM7" s="15" t="str">
        <f t="shared" si="11"/>
        <v>2007CL</v>
      </c>
      <c r="AN7" s="15" t="str">
        <f t="shared" si="11"/>
        <v>2007CQ</v>
      </c>
      <c r="AO7" s="15" t="str">
        <f t="shared" si="11"/>
        <v>2007DO</v>
      </c>
      <c r="AP7" s="15" t="str">
        <f t="shared" si="11"/>
        <v>2007EE SIN</v>
      </c>
      <c r="AQ7" s="15" t="str">
        <f t="shared" si="11"/>
        <v>2007AUT COG</v>
      </c>
      <c r="AR7" s="15" t="str">
        <f t="shared" si="11"/>
        <v>2007FO</v>
      </c>
      <c r="AS7" s="15" t="str">
        <f t="shared" si="11"/>
        <v>2007GI</v>
      </c>
      <c r="AT7" s="15" t="str">
        <f t="shared" si="11"/>
        <v>2007GL</v>
      </c>
      <c r="AU7" s="15" t="str">
        <f t="shared" si="11"/>
        <v>2007GM</v>
      </c>
      <c r="AV7" s="15" t="str">
        <f t="shared" si="11"/>
        <v>2007KJ</v>
      </c>
      <c r="AW7" s="13"/>
      <c r="AX7" s="158" t="str">
        <f t="shared" ref="AX7:BS7" si="12">CONCATENATE(AX5,AX6)</f>
        <v>2008TOTALP</v>
      </c>
      <c r="AY7" s="158" t="str">
        <f t="shared" si="12"/>
        <v>2008BZ</v>
      </c>
      <c r="AZ7" s="158" t="str">
        <f t="shared" si="12"/>
        <v>2008CM</v>
      </c>
      <c r="BA7" s="158" t="str">
        <f t="shared" si="12"/>
        <v>2008GN</v>
      </c>
      <c r="BB7" s="158" t="str">
        <f t="shared" si="12"/>
        <v>2008HE</v>
      </c>
      <c r="BC7" s="158" t="str">
        <f t="shared" si="12"/>
        <v>2008LE</v>
      </c>
      <c r="BD7" s="158" t="str">
        <f t="shared" si="12"/>
        <v>2008PT</v>
      </c>
      <c r="BE7" s="158" t="str">
        <f t="shared" si="12"/>
        <v>2008RC</v>
      </c>
      <c r="BF7" s="158" t="str">
        <f t="shared" si="12"/>
        <v>2008OR</v>
      </c>
      <c r="BG7" s="15" t="str">
        <f t="shared" si="12"/>
        <v>2008TOTALS</v>
      </c>
      <c r="BH7" s="15" t="str">
        <f t="shared" si="12"/>
        <v>2008AC</v>
      </c>
      <c r="BI7" s="15" t="str">
        <f t="shared" si="12"/>
        <v>2008BI</v>
      </c>
      <c r="BJ7" s="15" t="str">
        <f t="shared" si="12"/>
        <v>2008CL</v>
      </c>
      <c r="BK7" s="15" t="str">
        <f t="shared" si="12"/>
        <v>2008CQ</v>
      </c>
      <c r="BL7" s="15" t="str">
        <f t="shared" si="12"/>
        <v>2008DO</v>
      </c>
      <c r="BM7" s="15" t="str">
        <f t="shared" si="12"/>
        <v>2008EE SIN</v>
      </c>
      <c r="BN7" s="15" t="str">
        <f t="shared" si="12"/>
        <v>2008AUT COG</v>
      </c>
      <c r="BO7" s="15" t="str">
        <f t="shared" si="12"/>
        <v>2008FO</v>
      </c>
      <c r="BP7" s="15" t="str">
        <f t="shared" si="12"/>
        <v>2008GI</v>
      </c>
      <c r="BQ7" s="15" t="str">
        <f t="shared" si="12"/>
        <v>2008GL</v>
      </c>
      <c r="BR7" s="15" t="str">
        <f t="shared" si="12"/>
        <v>2008GM</v>
      </c>
      <c r="BS7" s="15" t="str">
        <f t="shared" si="12"/>
        <v>2008KJ</v>
      </c>
      <c r="BT7" s="13"/>
      <c r="BU7" s="158" t="str">
        <f t="shared" ref="BU7:CP7" si="13">CONCATENATE(BU5,BU6)</f>
        <v>2009TOTALP</v>
      </c>
      <c r="BV7" s="158" t="str">
        <f t="shared" si="13"/>
        <v>2009BZ</v>
      </c>
      <c r="BW7" s="158" t="str">
        <f t="shared" si="13"/>
        <v>2009CM</v>
      </c>
      <c r="BX7" s="158" t="str">
        <f t="shared" si="13"/>
        <v>2009GN</v>
      </c>
      <c r="BY7" s="158" t="str">
        <f t="shared" si="13"/>
        <v>2009HE</v>
      </c>
      <c r="BZ7" s="158" t="str">
        <f t="shared" si="13"/>
        <v>2009LE</v>
      </c>
      <c r="CA7" s="158" t="str">
        <f t="shared" si="13"/>
        <v>2009PT</v>
      </c>
      <c r="CB7" s="158" t="str">
        <f t="shared" si="13"/>
        <v>2009RC</v>
      </c>
      <c r="CC7" s="158" t="str">
        <f t="shared" si="13"/>
        <v>2009OR</v>
      </c>
      <c r="CD7" s="15" t="str">
        <f t="shared" si="13"/>
        <v>2009TOTALS</v>
      </c>
      <c r="CE7" s="15" t="str">
        <f t="shared" si="13"/>
        <v>2009AC</v>
      </c>
      <c r="CF7" s="15" t="str">
        <f t="shared" si="13"/>
        <v>2009BI</v>
      </c>
      <c r="CG7" s="15" t="str">
        <f t="shared" si="13"/>
        <v>2009CL</v>
      </c>
      <c r="CH7" s="15" t="str">
        <f t="shared" si="13"/>
        <v>2009CQ</v>
      </c>
      <c r="CI7" s="15" t="str">
        <f t="shared" si="13"/>
        <v>2009DO</v>
      </c>
      <c r="CJ7" s="15" t="str">
        <f t="shared" si="13"/>
        <v>2009EE SIN</v>
      </c>
      <c r="CK7" s="15" t="str">
        <f t="shared" si="13"/>
        <v>2009AUT COG</v>
      </c>
      <c r="CL7" s="15" t="str">
        <f t="shared" si="13"/>
        <v>2009FO</v>
      </c>
      <c r="CM7" s="15" t="str">
        <f t="shared" si="13"/>
        <v>2009GI</v>
      </c>
      <c r="CN7" s="15" t="str">
        <f t="shared" si="13"/>
        <v>2009GL</v>
      </c>
      <c r="CO7" s="15" t="str">
        <f t="shared" si="13"/>
        <v>2009GM</v>
      </c>
      <c r="CP7" s="15" t="str">
        <f t="shared" si="13"/>
        <v>2009KJ</v>
      </c>
      <c r="CQ7" s="13"/>
      <c r="CR7" s="158" t="str">
        <f t="shared" ref="CR7:DM7" si="14">CONCATENATE(CR5,CR6)</f>
        <v>2010TOTALP</v>
      </c>
      <c r="CS7" s="158" t="str">
        <f t="shared" si="14"/>
        <v>2010BZ</v>
      </c>
      <c r="CT7" s="158" t="str">
        <f t="shared" si="14"/>
        <v>2010CM</v>
      </c>
      <c r="CU7" s="158" t="str">
        <f t="shared" si="14"/>
        <v>2010GN</v>
      </c>
      <c r="CV7" s="158" t="str">
        <f t="shared" si="14"/>
        <v>2010HE</v>
      </c>
      <c r="CW7" s="158" t="str">
        <f t="shared" si="14"/>
        <v>2010LE</v>
      </c>
      <c r="CX7" s="158" t="str">
        <f t="shared" si="14"/>
        <v>2010PT</v>
      </c>
      <c r="CY7" s="158" t="str">
        <f t="shared" si="14"/>
        <v>2010RC</v>
      </c>
      <c r="CZ7" s="158" t="str">
        <f t="shared" si="14"/>
        <v>2010OR</v>
      </c>
      <c r="DA7" s="15" t="str">
        <f t="shared" si="14"/>
        <v>2010TOTALS</v>
      </c>
      <c r="DB7" s="15" t="str">
        <f t="shared" si="14"/>
        <v>2010AC</v>
      </c>
      <c r="DC7" s="15" t="str">
        <f t="shared" si="14"/>
        <v>2010BI</v>
      </c>
      <c r="DD7" s="15" t="str">
        <f t="shared" si="14"/>
        <v>2010CL</v>
      </c>
      <c r="DE7" s="15" t="str">
        <f t="shared" si="14"/>
        <v>2010CQ</v>
      </c>
      <c r="DF7" s="15" t="str">
        <f t="shared" si="14"/>
        <v>2010DO</v>
      </c>
      <c r="DG7" s="15" t="str">
        <f t="shared" si="14"/>
        <v>2010EE SIN</v>
      </c>
      <c r="DH7" s="15" t="str">
        <f t="shared" si="14"/>
        <v>2010AUT COG</v>
      </c>
      <c r="DI7" s="15" t="str">
        <f t="shared" si="14"/>
        <v>2010FO</v>
      </c>
      <c r="DJ7" s="15" t="str">
        <f t="shared" si="14"/>
        <v>2010GI</v>
      </c>
      <c r="DK7" s="15" t="str">
        <f t="shared" si="14"/>
        <v>2010GL</v>
      </c>
      <c r="DL7" s="15" t="str">
        <f t="shared" si="14"/>
        <v>2010GM</v>
      </c>
      <c r="DM7" s="15" t="str">
        <f t="shared" si="14"/>
        <v>2010KJ</v>
      </c>
      <c r="DN7" s="13"/>
      <c r="DO7" s="158" t="str">
        <f t="shared" ref="DO7:EJ7" si="15">CONCATENATE(DO5,DO6)</f>
        <v>2011TOTALP</v>
      </c>
      <c r="DP7" s="158" t="str">
        <f t="shared" si="15"/>
        <v>2011BZ</v>
      </c>
      <c r="DQ7" s="158" t="str">
        <f t="shared" si="15"/>
        <v>2011CM</v>
      </c>
      <c r="DR7" s="158" t="str">
        <f t="shared" si="15"/>
        <v>2011GN</v>
      </c>
      <c r="DS7" s="158" t="str">
        <f t="shared" si="15"/>
        <v>2011HE</v>
      </c>
      <c r="DT7" s="158" t="str">
        <f t="shared" si="15"/>
        <v>2011LE</v>
      </c>
      <c r="DU7" s="158" t="str">
        <f t="shared" si="15"/>
        <v>2011PT</v>
      </c>
      <c r="DV7" s="158" t="str">
        <f t="shared" si="15"/>
        <v>2011RC</v>
      </c>
      <c r="DW7" s="158" t="str">
        <f t="shared" si="15"/>
        <v>2011OR</v>
      </c>
      <c r="DX7" s="15" t="str">
        <f t="shared" si="15"/>
        <v>2011TOTALS</v>
      </c>
      <c r="DY7" s="15" t="str">
        <f t="shared" si="15"/>
        <v>2011AC</v>
      </c>
      <c r="DZ7" s="15" t="str">
        <f t="shared" si="15"/>
        <v>2011BI</v>
      </c>
      <c r="EA7" s="15" t="str">
        <f t="shared" si="15"/>
        <v>2011CL</v>
      </c>
      <c r="EB7" s="15" t="str">
        <f t="shared" si="15"/>
        <v>2011CQ</v>
      </c>
      <c r="EC7" s="15" t="str">
        <f t="shared" si="15"/>
        <v>2011DO</v>
      </c>
      <c r="ED7" s="15" t="str">
        <f t="shared" si="15"/>
        <v>2011EE SIN</v>
      </c>
      <c r="EE7" s="15" t="str">
        <f t="shared" si="15"/>
        <v>2011AUT COG</v>
      </c>
      <c r="EF7" s="15" t="str">
        <f t="shared" si="15"/>
        <v>2011FO</v>
      </c>
      <c r="EG7" s="15" t="str">
        <f t="shared" si="15"/>
        <v>2011GI</v>
      </c>
      <c r="EH7" s="15" t="str">
        <f t="shared" si="15"/>
        <v>2011GL</v>
      </c>
      <c r="EI7" s="15" t="str">
        <f t="shared" si="15"/>
        <v>2011GM</v>
      </c>
      <c r="EJ7" s="15" t="str">
        <f t="shared" si="15"/>
        <v>2011KJ</v>
      </c>
      <c r="EK7" s="13"/>
      <c r="EL7" s="158" t="str">
        <f t="shared" ref="EL7:FG7" si="16">CONCATENATE(EL5,EL6)</f>
        <v>2012TOTALP</v>
      </c>
      <c r="EM7" s="158" t="str">
        <f t="shared" si="16"/>
        <v>2012BZ</v>
      </c>
      <c r="EN7" s="158" t="str">
        <f t="shared" si="16"/>
        <v>2012CM</v>
      </c>
      <c r="EO7" s="158" t="str">
        <f t="shared" si="16"/>
        <v>2012GN</v>
      </c>
      <c r="EP7" s="158" t="str">
        <f t="shared" si="16"/>
        <v>2012HE</v>
      </c>
      <c r="EQ7" s="158" t="str">
        <f t="shared" si="16"/>
        <v>2012LE</v>
      </c>
      <c r="ER7" s="158" t="str">
        <f t="shared" si="16"/>
        <v>2012PT</v>
      </c>
      <c r="ES7" s="158" t="str">
        <f t="shared" si="16"/>
        <v>2012RC</v>
      </c>
      <c r="ET7" s="158" t="str">
        <f t="shared" si="16"/>
        <v>2012OR</v>
      </c>
      <c r="EU7" s="15" t="str">
        <f t="shared" si="16"/>
        <v>2012TOTALS</v>
      </c>
      <c r="EV7" s="15" t="str">
        <f t="shared" si="16"/>
        <v>2012AC</v>
      </c>
      <c r="EW7" s="15" t="str">
        <f t="shared" si="16"/>
        <v>2012BI</v>
      </c>
      <c r="EX7" s="15" t="str">
        <f t="shared" si="16"/>
        <v>2012CL</v>
      </c>
      <c r="EY7" s="15" t="str">
        <f t="shared" si="16"/>
        <v>2012CQ</v>
      </c>
      <c r="EZ7" s="15" t="str">
        <f t="shared" si="16"/>
        <v>2012DO</v>
      </c>
      <c r="FA7" s="15" t="str">
        <f t="shared" si="16"/>
        <v>2012EE SIN</v>
      </c>
      <c r="FB7" s="15" t="str">
        <f t="shared" si="16"/>
        <v>2012AUT COG</v>
      </c>
      <c r="FC7" s="15" t="str">
        <f t="shared" si="16"/>
        <v>2012FO</v>
      </c>
      <c r="FD7" s="15" t="str">
        <f t="shared" si="16"/>
        <v>2012GI</v>
      </c>
      <c r="FE7" s="15" t="str">
        <f t="shared" si="16"/>
        <v>2012GL</v>
      </c>
      <c r="FF7" s="15" t="str">
        <f t="shared" si="16"/>
        <v>2012GM</v>
      </c>
      <c r="FG7" s="15" t="str">
        <f t="shared" si="16"/>
        <v>2012KJ</v>
      </c>
      <c r="FH7" s="13"/>
      <c r="FI7" s="158" t="str">
        <f t="shared" ref="FI7:GD7" si="17">CONCATENATE(FI5,FI6)</f>
        <v>2013TOTALP</v>
      </c>
      <c r="FJ7" s="158" t="str">
        <f t="shared" si="17"/>
        <v>2013BZ</v>
      </c>
      <c r="FK7" s="158" t="str">
        <f t="shared" si="17"/>
        <v>2013CM</v>
      </c>
      <c r="FL7" s="158" t="str">
        <f t="shared" si="17"/>
        <v>2013GN</v>
      </c>
      <c r="FM7" s="158" t="str">
        <f t="shared" si="17"/>
        <v>2013HE</v>
      </c>
      <c r="FN7" s="158" t="str">
        <f t="shared" si="17"/>
        <v>2013LE</v>
      </c>
      <c r="FO7" s="158" t="str">
        <f t="shared" si="17"/>
        <v>2013PT</v>
      </c>
      <c r="FP7" s="158" t="str">
        <f t="shared" si="17"/>
        <v>2013RC</v>
      </c>
      <c r="FQ7" s="158" t="str">
        <f t="shared" si="17"/>
        <v>2013OR</v>
      </c>
      <c r="FR7" s="15" t="str">
        <f t="shared" si="17"/>
        <v>2013TOTALS</v>
      </c>
      <c r="FS7" s="15" t="str">
        <f t="shared" si="17"/>
        <v>2013AC</v>
      </c>
      <c r="FT7" s="15" t="str">
        <f t="shared" si="17"/>
        <v>2013BI</v>
      </c>
      <c r="FU7" s="15" t="str">
        <f t="shared" si="17"/>
        <v>2013CL</v>
      </c>
      <c r="FV7" s="15" t="str">
        <f t="shared" si="17"/>
        <v>2013CQ</v>
      </c>
      <c r="FW7" s="15" t="str">
        <f t="shared" si="17"/>
        <v>2013DO</v>
      </c>
      <c r="FX7" s="15" t="str">
        <f t="shared" si="17"/>
        <v>2013EE SIN</v>
      </c>
      <c r="FY7" s="15" t="str">
        <f t="shared" si="17"/>
        <v>2013AUT COG</v>
      </c>
      <c r="FZ7" s="15" t="str">
        <f t="shared" si="17"/>
        <v>2013FO</v>
      </c>
      <c r="GA7" s="15" t="str">
        <f t="shared" si="17"/>
        <v>2013GI</v>
      </c>
      <c r="GB7" s="15" t="str">
        <f t="shared" si="17"/>
        <v>2013GL</v>
      </c>
      <c r="GC7" s="15" t="str">
        <f t="shared" si="17"/>
        <v>2013GM</v>
      </c>
      <c r="GD7" s="15" t="str">
        <f t="shared" si="17"/>
        <v>2013KJ</v>
      </c>
      <c r="GE7" s="13"/>
      <c r="GF7" s="158" t="str">
        <f t="shared" ref="GF7:HA7" si="18">CONCATENATE(GF5,GF6)</f>
        <v>2014TOTALP</v>
      </c>
      <c r="GG7" s="158" t="str">
        <f t="shared" si="18"/>
        <v>2014BZ</v>
      </c>
      <c r="GH7" s="158" t="str">
        <f t="shared" si="18"/>
        <v>2014CM</v>
      </c>
      <c r="GI7" s="158" t="str">
        <f t="shared" si="18"/>
        <v>2014GN</v>
      </c>
      <c r="GJ7" s="158" t="str">
        <f t="shared" si="18"/>
        <v>2014HE</v>
      </c>
      <c r="GK7" s="158" t="str">
        <f t="shared" si="18"/>
        <v>2014LE</v>
      </c>
      <c r="GL7" s="158" t="str">
        <f t="shared" si="18"/>
        <v>2014PT</v>
      </c>
      <c r="GM7" s="158" t="str">
        <f t="shared" si="18"/>
        <v>2014RC</v>
      </c>
      <c r="GN7" s="158" t="str">
        <f t="shared" si="18"/>
        <v>2014OR</v>
      </c>
      <c r="GO7" s="15" t="str">
        <f t="shared" si="18"/>
        <v>2014TOTALS</v>
      </c>
      <c r="GP7" s="15" t="str">
        <f t="shared" si="18"/>
        <v>2014AC</v>
      </c>
      <c r="GQ7" s="15" t="str">
        <f t="shared" si="18"/>
        <v>2014BI</v>
      </c>
      <c r="GR7" s="15" t="str">
        <f t="shared" si="18"/>
        <v>2014CL</v>
      </c>
      <c r="GS7" s="15" t="str">
        <f t="shared" si="18"/>
        <v>2014CQ</v>
      </c>
      <c r="GT7" s="15" t="str">
        <f t="shared" si="18"/>
        <v>2014DO</v>
      </c>
      <c r="GU7" s="15" t="str">
        <f t="shared" si="18"/>
        <v>2014EE SIN</v>
      </c>
      <c r="GV7" s="15" t="str">
        <f t="shared" si="18"/>
        <v>2014AUT COG</v>
      </c>
      <c r="GW7" s="15" t="str">
        <f t="shared" si="18"/>
        <v>2014FO</v>
      </c>
      <c r="GX7" s="15" t="str">
        <f t="shared" si="18"/>
        <v>2014GI</v>
      </c>
      <c r="GY7" s="15" t="str">
        <f t="shared" si="18"/>
        <v>2014GL</v>
      </c>
      <c r="GZ7" s="15" t="str">
        <f t="shared" si="18"/>
        <v>2014GM</v>
      </c>
      <c r="HA7" s="15" t="str">
        <f t="shared" si="18"/>
        <v>2014KJ</v>
      </c>
      <c r="HB7" s="13"/>
      <c r="HC7" s="158" t="str">
        <f t="shared" ref="HC7:HX7" si="19">CONCATENATE(HC5,HC6)</f>
        <v>2015TOTALP</v>
      </c>
      <c r="HD7" s="158" t="str">
        <f t="shared" si="19"/>
        <v>2015BZ</v>
      </c>
      <c r="HE7" s="158" t="str">
        <f t="shared" si="19"/>
        <v>2015CM</v>
      </c>
      <c r="HF7" s="158" t="str">
        <f t="shared" si="19"/>
        <v>2015GN</v>
      </c>
      <c r="HG7" s="158" t="str">
        <f t="shared" si="19"/>
        <v>2015HE</v>
      </c>
      <c r="HH7" s="158" t="str">
        <f t="shared" si="19"/>
        <v>2015LE</v>
      </c>
      <c r="HI7" s="158" t="str">
        <f t="shared" si="19"/>
        <v>2015PT</v>
      </c>
      <c r="HJ7" s="158" t="str">
        <f t="shared" si="19"/>
        <v>2015RC</v>
      </c>
      <c r="HK7" s="158" t="str">
        <f t="shared" si="19"/>
        <v>2015OR</v>
      </c>
      <c r="HL7" s="15" t="str">
        <f t="shared" si="19"/>
        <v>2015TOTALS</v>
      </c>
      <c r="HM7" s="15" t="str">
        <f t="shared" si="19"/>
        <v>2015AC</v>
      </c>
      <c r="HN7" s="15" t="str">
        <f t="shared" si="19"/>
        <v>2015BI</v>
      </c>
      <c r="HO7" s="15" t="str">
        <f t="shared" si="19"/>
        <v>2015CL</v>
      </c>
      <c r="HP7" s="15" t="str">
        <f t="shared" si="19"/>
        <v>2015CQ</v>
      </c>
      <c r="HQ7" s="15" t="str">
        <f t="shared" si="19"/>
        <v>2015DO</v>
      </c>
      <c r="HR7" s="15" t="str">
        <f t="shared" si="19"/>
        <v>2015EE SIN</v>
      </c>
      <c r="HS7" s="15" t="str">
        <f t="shared" si="19"/>
        <v>2015AUT COG</v>
      </c>
      <c r="HT7" s="15" t="str">
        <f t="shared" si="19"/>
        <v>2015FO</v>
      </c>
      <c r="HU7" s="15" t="str">
        <f t="shared" si="19"/>
        <v>2015GI</v>
      </c>
      <c r="HV7" s="15" t="str">
        <f t="shared" si="19"/>
        <v>2015GL</v>
      </c>
      <c r="HW7" s="15" t="str">
        <f t="shared" si="19"/>
        <v>2015GM</v>
      </c>
      <c r="HX7" s="15" t="str">
        <f t="shared" si="19"/>
        <v>2015KJ</v>
      </c>
    </row>
    <row r="8" spans="1:232" s="9" customFormat="1" ht="15.75" x14ac:dyDescent="0.25">
      <c r="A8" s="160">
        <v>2</v>
      </c>
      <c r="B8" s="685"/>
      <c r="C8" s="13"/>
      <c r="D8" s="93" t="e">
        <f>VLOOKUP(D6,'Bases de Cálculo'!$B$9:$M$34,12,FALSE)</f>
        <v>#N/A</v>
      </c>
      <c r="E8" s="93" t="str">
        <f>VLOOKUP(E6,'Bases de Cálculo'!$B$9:$M$34,12,FALSE)</f>
        <v>Primario</v>
      </c>
      <c r="F8" s="93" t="str">
        <f>VLOOKUP(F6,'Bases de Cálculo'!$B$9:$M$34,12,FALSE)</f>
        <v>Primario</v>
      </c>
      <c r="G8" s="93" t="str">
        <f>VLOOKUP(G6,'Bases de Cálculo'!$B$9:$M$34,12,FALSE)</f>
        <v>Primario</v>
      </c>
      <c r="H8" s="93" t="str">
        <f>VLOOKUP(H6,'Bases de Cálculo'!$B$9:$M$34,12,FALSE)</f>
        <v>Primario</v>
      </c>
      <c r="I8" s="93" t="str">
        <f>VLOOKUP(I6,'Bases de Cálculo'!$B$9:$M$34,12,FALSE)</f>
        <v>Primario</v>
      </c>
      <c r="J8" s="93" t="str">
        <f>VLOOKUP(J6,'Bases de Cálculo'!$B$9:$M$34,12,FALSE)</f>
        <v>Primario</v>
      </c>
      <c r="K8" s="93" t="str">
        <f>VLOOKUP(K6,'Bases de Cálculo'!$B$9:$M$34,12,FALSE)</f>
        <v>Primario</v>
      </c>
      <c r="L8" s="93" t="str">
        <f>VLOOKUP(L6,'Bases de Cálculo'!$B$9:$M$34,12,FALSE)</f>
        <v>Primario</v>
      </c>
      <c r="M8" s="161" t="e">
        <f>VLOOKUP(M6,'Bases de Cálculo'!$B$9:$M$34,12,FALSE)</f>
        <v>#N/A</v>
      </c>
      <c r="N8" s="161" t="str">
        <f>VLOOKUP(N6,'Bases de Cálculo'!$B$9:$M$34,12,FALSE)</f>
        <v>Secundario</v>
      </c>
      <c r="O8" s="161" t="str">
        <f>VLOOKUP(O6,'Bases de Cálculo'!$B$9:$M$34,12,FALSE)</f>
        <v>Secundario</v>
      </c>
      <c r="P8" s="161" t="str">
        <f>VLOOKUP(P6,'Bases de Cálculo'!$B$9:$M$34,12,FALSE)</f>
        <v>Secundario</v>
      </c>
      <c r="Q8" s="161" t="str">
        <f>VLOOKUP(Q6,'Bases de Cálculo'!$B$9:$M$34,12,FALSE)</f>
        <v>Secundario</v>
      </c>
      <c r="R8" s="161" t="str">
        <f>VLOOKUP(R6,'Bases de Cálculo'!$B$9:$M$34,12,FALSE)</f>
        <v>Secundario</v>
      </c>
      <c r="S8" s="161" t="str">
        <f>VLOOKUP(S6,'Bases de Cálculo'!$B$9:$M$34,12,FALSE)</f>
        <v>Secundario</v>
      </c>
      <c r="T8" s="161" t="str">
        <f>VLOOKUP(T6,'Bases de Cálculo'!$B$9:$M$34,12,FALSE)</f>
        <v>Secundario</v>
      </c>
      <c r="U8" s="161" t="str">
        <f>VLOOKUP(U6,'Bases de Cálculo'!$B$9:$M$34,12,FALSE)</f>
        <v>Secundario</v>
      </c>
      <c r="V8" s="161" t="str">
        <f>VLOOKUP(V6,'Bases de Cálculo'!$B$9:$M$34,12,FALSE)</f>
        <v>Secundario</v>
      </c>
      <c r="W8" s="161" t="str">
        <f>VLOOKUP(W6,'Bases de Cálculo'!$B$9:$M$34,12,FALSE)</f>
        <v>Secundario</v>
      </c>
      <c r="X8" s="161" t="str">
        <f>VLOOKUP(X6,'Bases de Cálculo'!$B$9:$M$34,12,FALSE)</f>
        <v>Secundario</v>
      </c>
      <c r="Y8" s="161" t="str">
        <f>VLOOKUP(Y6,'Bases de Cálculo'!$B$9:$M$34,12,FALSE)</f>
        <v>Secundario</v>
      </c>
      <c r="Z8" s="13"/>
      <c r="AA8" s="93" t="e">
        <f>VLOOKUP(AA6,'Bases de Cálculo'!$B$9:$M$34,12,FALSE)</f>
        <v>#N/A</v>
      </c>
      <c r="AB8" s="93" t="str">
        <f>VLOOKUP(AB6,'Bases de Cálculo'!$B$9:$M$34,12,FALSE)</f>
        <v>Primario</v>
      </c>
      <c r="AC8" s="93" t="str">
        <f>VLOOKUP(AC6,'Bases de Cálculo'!$B$9:$M$34,12,FALSE)</f>
        <v>Primario</v>
      </c>
      <c r="AD8" s="93" t="str">
        <f>VLOOKUP(AD6,'Bases de Cálculo'!$B$9:$M$34,12,FALSE)</f>
        <v>Primario</v>
      </c>
      <c r="AE8" s="93" t="str">
        <f>VLOOKUP(AE6,'Bases de Cálculo'!$B$9:$M$34,12,FALSE)</f>
        <v>Primario</v>
      </c>
      <c r="AF8" s="93" t="str">
        <f>VLOOKUP(AF6,'Bases de Cálculo'!$B$9:$M$34,12,FALSE)</f>
        <v>Primario</v>
      </c>
      <c r="AG8" s="93" t="str">
        <f>VLOOKUP(AG6,'Bases de Cálculo'!$B$9:$M$34,12,FALSE)</f>
        <v>Primario</v>
      </c>
      <c r="AH8" s="93" t="str">
        <f>VLOOKUP(AH6,'Bases de Cálculo'!$B$9:$M$34,12,FALSE)</f>
        <v>Primario</v>
      </c>
      <c r="AI8" s="93" t="str">
        <f>VLOOKUP(AI6,'Bases de Cálculo'!$B$9:$M$34,12,FALSE)</f>
        <v>Primario</v>
      </c>
      <c r="AJ8" s="161" t="e">
        <f>VLOOKUP(AJ6,'Bases de Cálculo'!$B$9:$M$34,12,FALSE)</f>
        <v>#N/A</v>
      </c>
      <c r="AK8" s="161" t="str">
        <f>VLOOKUP(AK6,'Bases de Cálculo'!$B$9:$M$34,12,FALSE)</f>
        <v>Secundario</v>
      </c>
      <c r="AL8" s="161" t="str">
        <f>VLOOKUP(AL6,'Bases de Cálculo'!$B$9:$M$34,12,FALSE)</f>
        <v>Secundario</v>
      </c>
      <c r="AM8" s="161" t="str">
        <f>VLOOKUP(AM6,'Bases de Cálculo'!$B$9:$M$34,12,FALSE)</f>
        <v>Secundario</v>
      </c>
      <c r="AN8" s="161" t="str">
        <f>VLOOKUP(AN6,'Bases de Cálculo'!$B$9:$M$34,12,FALSE)</f>
        <v>Secundario</v>
      </c>
      <c r="AO8" s="161" t="str">
        <f>VLOOKUP(AO6,'Bases de Cálculo'!$B$9:$M$34,12,FALSE)</f>
        <v>Secundario</v>
      </c>
      <c r="AP8" s="161" t="str">
        <f>VLOOKUP(AP6,'Bases de Cálculo'!$B$9:$M$34,12,FALSE)</f>
        <v>Secundario</v>
      </c>
      <c r="AQ8" s="161" t="str">
        <f>VLOOKUP(AQ6,'Bases de Cálculo'!$B$9:$M$34,12,FALSE)</f>
        <v>Secundario</v>
      </c>
      <c r="AR8" s="161" t="str">
        <f>VLOOKUP(AR6,'Bases de Cálculo'!$B$9:$M$34,12,FALSE)</f>
        <v>Secundario</v>
      </c>
      <c r="AS8" s="161" t="str">
        <f>VLOOKUP(AS6,'Bases de Cálculo'!$B$9:$M$34,12,FALSE)</f>
        <v>Secundario</v>
      </c>
      <c r="AT8" s="161" t="str">
        <f>VLOOKUP(AT6,'Bases de Cálculo'!$B$9:$M$34,12,FALSE)</f>
        <v>Secundario</v>
      </c>
      <c r="AU8" s="161" t="str">
        <f>VLOOKUP(AU6,'Bases de Cálculo'!$B$9:$M$34,12,FALSE)</f>
        <v>Secundario</v>
      </c>
      <c r="AV8" s="161" t="str">
        <f>VLOOKUP(AV6,'Bases de Cálculo'!$B$9:$M$34,12,FALSE)</f>
        <v>Secundario</v>
      </c>
      <c r="AW8" s="13"/>
      <c r="AX8" s="93" t="e">
        <f>VLOOKUP(AX6,'Bases de Cálculo'!$B$9:$M$34,12,FALSE)</f>
        <v>#N/A</v>
      </c>
      <c r="AY8" s="93" t="str">
        <f>VLOOKUP(AY6,'Bases de Cálculo'!$B$9:$M$34,12,FALSE)</f>
        <v>Primario</v>
      </c>
      <c r="AZ8" s="93" t="str">
        <f>VLOOKUP(AZ6,'Bases de Cálculo'!$B$9:$M$34,12,FALSE)</f>
        <v>Primario</v>
      </c>
      <c r="BA8" s="93" t="str">
        <f>VLOOKUP(BA6,'Bases de Cálculo'!$B$9:$M$34,12,FALSE)</f>
        <v>Primario</v>
      </c>
      <c r="BB8" s="93" t="str">
        <f>VLOOKUP(BB6,'Bases de Cálculo'!$B$9:$M$34,12,FALSE)</f>
        <v>Primario</v>
      </c>
      <c r="BC8" s="93" t="str">
        <f>VLOOKUP(BC6,'Bases de Cálculo'!$B$9:$M$34,12,FALSE)</f>
        <v>Primario</v>
      </c>
      <c r="BD8" s="93" t="str">
        <f>VLOOKUP(BD6,'Bases de Cálculo'!$B$9:$M$34,12,FALSE)</f>
        <v>Primario</v>
      </c>
      <c r="BE8" s="93" t="str">
        <f>VLOOKUP(BE6,'Bases de Cálculo'!$B$9:$M$34,12,FALSE)</f>
        <v>Primario</v>
      </c>
      <c r="BF8" s="93" t="str">
        <f>VLOOKUP(BF6,'Bases de Cálculo'!$B$9:$M$34,12,FALSE)</f>
        <v>Primario</v>
      </c>
      <c r="BG8" s="161" t="e">
        <f>VLOOKUP(BG6,'Bases de Cálculo'!$B$9:$M$34,12,FALSE)</f>
        <v>#N/A</v>
      </c>
      <c r="BH8" s="161" t="str">
        <f>VLOOKUP(BH6,'Bases de Cálculo'!$B$9:$M$34,12,FALSE)</f>
        <v>Secundario</v>
      </c>
      <c r="BI8" s="161" t="str">
        <f>VLOOKUP(BI6,'Bases de Cálculo'!$B$9:$M$34,12,FALSE)</f>
        <v>Secundario</v>
      </c>
      <c r="BJ8" s="161" t="str">
        <f>VLOOKUP(BJ6,'Bases de Cálculo'!$B$9:$M$34,12,FALSE)</f>
        <v>Secundario</v>
      </c>
      <c r="BK8" s="161" t="str">
        <f>VLOOKUP(BK6,'Bases de Cálculo'!$B$9:$M$34,12,FALSE)</f>
        <v>Secundario</v>
      </c>
      <c r="BL8" s="161" t="str">
        <f>VLOOKUP(BL6,'Bases de Cálculo'!$B$9:$M$34,12,FALSE)</f>
        <v>Secundario</v>
      </c>
      <c r="BM8" s="161" t="str">
        <f>VLOOKUP(BM6,'Bases de Cálculo'!$B$9:$M$34,12,FALSE)</f>
        <v>Secundario</v>
      </c>
      <c r="BN8" s="161" t="str">
        <f>VLOOKUP(BN6,'Bases de Cálculo'!$B$9:$M$34,12,FALSE)</f>
        <v>Secundario</v>
      </c>
      <c r="BO8" s="161" t="str">
        <f>VLOOKUP(BO6,'Bases de Cálculo'!$B$9:$M$34,12,FALSE)</f>
        <v>Secundario</v>
      </c>
      <c r="BP8" s="161" t="str">
        <f>VLOOKUP(BP6,'Bases de Cálculo'!$B$9:$M$34,12,FALSE)</f>
        <v>Secundario</v>
      </c>
      <c r="BQ8" s="161" t="str">
        <f>VLOOKUP(BQ6,'Bases de Cálculo'!$B$9:$M$34,12,FALSE)</f>
        <v>Secundario</v>
      </c>
      <c r="BR8" s="161" t="str">
        <f>VLOOKUP(BR6,'Bases de Cálculo'!$B$9:$M$34,12,FALSE)</f>
        <v>Secundario</v>
      </c>
      <c r="BS8" s="161" t="str">
        <f>VLOOKUP(BS6,'Bases de Cálculo'!$B$9:$M$34,12,FALSE)</f>
        <v>Secundario</v>
      </c>
      <c r="BT8" s="13"/>
      <c r="BU8" s="93" t="e">
        <f>VLOOKUP(BU6,'Bases de Cálculo'!$B$9:$M$34,12,FALSE)</f>
        <v>#N/A</v>
      </c>
      <c r="BV8" s="93" t="str">
        <f>VLOOKUP(BV6,'Bases de Cálculo'!$B$9:$M$34,12,FALSE)</f>
        <v>Primario</v>
      </c>
      <c r="BW8" s="93" t="str">
        <f>VLOOKUP(BW6,'Bases de Cálculo'!$B$9:$M$34,12,FALSE)</f>
        <v>Primario</v>
      </c>
      <c r="BX8" s="93" t="str">
        <f>VLOOKUP(BX6,'Bases de Cálculo'!$B$9:$M$34,12,FALSE)</f>
        <v>Primario</v>
      </c>
      <c r="BY8" s="93" t="str">
        <f>VLOOKUP(BY6,'Bases de Cálculo'!$B$9:$M$34,12,FALSE)</f>
        <v>Primario</v>
      </c>
      <c r="BZ8" s="93" t="str">
        <f>VLOOKUP(BZ6,'Bases de Cálculo'!$B$9:$M$34,12,FALSE)</f>
        <v>Primario</v>
      </c>
      <c r="CA8" s="93" t="str">
        <f>VLOOKUP(CA6,'Bases de Cálculo'!$B$9:$M$34,12,FALSE)</f>
        <v>Primario</v>
      </c>
      <c r="CB8" s="93" t="str">
        <f>VLOOKUP(CB6,'Bases de Cálculo'!$B$9:$M$34,12,FALSE)</f>
        <v>Primario</v>
      </c>
      <c r="CC8" s="93" t="str">
        <f>VLOOKUP(CC6,'Bases de Cálculo'!$B$9:$M$34,12,FALSE)</f>
        <v>Primario</v>
      </c>
      <c r="CD8" s="161" t="e">
        <f>VLOOKUP(CD6,'Bases de Cálculo'!$B$9:$M$34,12,FALSE)</f>
        <v>#N/A</v>
      </c>
      <c r="CE8" s="161" t="str">
        <f>VLOOKUP(CE6,'Bases de Cálculo'!$B$9:$M$34,12,FALSE)</f>
        <v>Secundario</v>
      </c>
      <c r="CF8" s="161" t="str">
        <f>VLOOKUP(CF6,'Bases de Cálculo'!$B$9:$M$34,12,FALSE)</f>
        <v>Secundario</v>
      </c>
      <c r="CG8" s="161" t="str">
        <f>VLOOKUP(CG6,'Bases de Cálculo'!$B$9:$M$34,12,FALSE)</f>
        <v>Secundario</v>
      </c>
      <c r="CH8" s="161" t="str">
        <f>VLOOKUP(CH6,'Bases de Cálculo'!$B$9:$M$34,12,FALSE)</f>
        <v>Secundario</v>
      </c>
      <c r="CI8" s="161" t="str">
        <f>VLOOKUP(CI6,'Bases de Cálculo'!$B$9:$M$34,12,FALSE)</f>
        <v>Secundario</v>
      </c>
      <c r="CJ8" s="161" t="str">
        <f>VLOOKUP(CJ6,'Bases de Cálculo'!$B$9:$M$34,12,FALSE)</f>
        <v>Secundario</v>
      </c>
      <c r="CK8" s="161" t="str">
        <f>VLOOKUP(CK6,'Bases de Cálculo'!$B$9:$M$34,12,FALSE)</f>
        <v>Secundario</v>
      </c>
      <c r="CL8" s="161" t="str">
        <f>VLOOKUP(CL6,'Bases de Cálculo'!$B$9:$M$34,12,FALSE)</f>
        <v>Secundario</v>
      </c>
      <c r="CM8" s="161" t="str">
        <f>VLOOKUP(CM6,'Bases de Cálculo'!$B$9:$M$34,12,FALSE)</f>
        <v>Secundario</v>
      </c>
      <c r="CN8" s="161" t="str">
        <f>VLOOKUP(CN6,'Bases de Cálculo'!$B$9:$M$34,12,FALSE)</f>
        <v>Secundario</v>
      </c>
      <c r="CO8" s="161" t="str">
        <f>VLOOKUP(CO6,'Bases de Cálculo'!$B$9:$M$34,12,FALSE)</f>
        <v>Secundario</v>
      </c>
      <c r="CP8" s="161" t="str">
        <f>VLOOKUP(CP6,'Bases de Cálculo'!$B$9:$M$34,12,FALSE)</f>
        <v>Secundario</v>
      </c>
      <c r="CQ8" s="13"/>
      <c r="CR8" s="93" t="e">
        <f>VLOOKUP(CR6,'Bases de Cálculo'!$B$9:$M$34,12,FALSE)</f>
        <v>#N/A</v>
      </c>
      <c r="CS8" s="93" t="str">
        <f>VLOOKUP(CS6,'Bases de Cálculo'!$B$9:$M$34,12,FALSE)</f>
        <v>Primario</v>
      </c>
      <c r="CT8" s="93" t="str">
        <f>VLOOKUP(CT6,'Bases de Cálculo'!$B$9:$M$34,12,FALSE)</f>
        <v>Primario</v>
      </c>
      <c r="CU8" s="93" t="str">
        <f>VLOOKUP(CU6,'Bases de Cálculo'!$B$9:$M$34,12,FALSE)</f>
        <v>Primario</v>
      </c>
      <c r="CV8" s="93" t="str">
        <f>VLOOKUP(CV6,'Bases de Cálculo'!$B$9:$M$34,12,FALSE)</f>
        <v>Primario</v>
      </c>
      <c r="CW8" s="93" t="str">
        <f>VLOOKUP(CW6,'Bases de Cálculo'!$B$9:$M$34,12,FALSE)</f>
        <v>Primario</v>
      </c>
      <c r="CX8" s="93" t="str">
        <f>VLOOKUP(CX6,'Bases de Cálculo'!$B$9:$M$34,12,FALSE)</f>
        <v>Primario</v>
      </c>
      <c r="CY8" s="93" t="str">
        <f>VLOOKUP(CY6,'Bases de Cálculo'!$B$9:$M$34,12,FALSE)</f>
        <v>Primario</v>
      </c>
      <c r="CZ8" s="93" t="str">
        <f>VLOOKUP(CZ6,'Bases de Cálculo'!$B$9:$M$34,12,FALSE)</f>
        <v>Primario</v>
      </c>
      <c r="DA8" s="161" t="e">
        <f>VLOOKUP(DA6,'Bases de Cálculo'!$B$9:$M$34,12,FALSE)</f>
        <v>#N/A</v>
      </c>
      <c r="DB8" s="161" t="str">
        <f>VLOOKUP(DB6,'Bases de Cálculo'!$B$9:$M$34,12,FALSE)</f>
        <v>Secundario</v>
      </c>
      <c r="DC8" s="161" t="str">
        <f>VLOOKUP(DC6,'Bases de Cálculo'!$B$9:$M$34,12,FALSE)</f>
        <v>Secundario</v>
      </c>
      <c r="DD8" s="161" t="str">
        <f>VLOOKUP(DD6,'Bases de Cálculo'!$B$9:$M$34,12,FALSE)</f>
        <v>Secundario</v>
      </c>
      <c r="DE8" s="161" t="str">
        <f>VLOOKUP(DE6,'Bases de Cálculo'!$B$9:$M$34,12,FALSE)</f>
        <v>Secundario</v>
      </c>
      <c r="DF8" s="161" t="str">
        <f>VLOOKUP(DF6,'Bases de Cálculo'!$B$9:$M$34,12,FALSE)</f>
        <v>Secundario</v>
      </c>
      <c r="DG8" s="161" t="str">
        <f>VLOOKUP(DG6,'Bases de Cálculo'!$B$9:$M$34,12,FALSE)</f>
        <v>Secundario</v>
      </c>
      <c r="DH8" s="161" t="str">
        <f>VLOOKUP(DH6,'Bases de Cálculo'!$B$9:$M$34,12,FALSE)</f>
        <v>Secundario</v>
      </c>
      <c r="DI8" s="161" t="str">
        <f>VLOOKUP(DI6,'Bases de Cálculo'!$B$9:$M$34,12,FALSE)</f>
        <v>Secundario</v>
      </c>
      <c r="DJ8" s="161" t="str">
        <f>VLOOKUP(DJ6,'Bases de Cálculo'!$B$9:$M$34,12,FALSE)</f>
        <v>Secundario</v>
      </c>
      <c r="DK8" s="161" t="str">
        <f>VLOOKUP(DK6,'Bases de Cálculo'!$B$9:$M$34,12,FALSE)</f>
        <v>Secundario</v>
      </c>
      <c r="DL8" s="161" t="str">
        <f>VLOOKUP(DL6,'Bases de Cálculo'!$B$9:$M$34,12,FALSE)</f>
        <v>Secundario</v>
      </c>
      <c r="DM8" s="161" t="str">
        <f>VLOOKUP(DM6,'Bases de Cálculo'!$B$9:$M$34,12,FALSE)</f>
        <v>Secundario</v>
      </c>
      <c r="DN8" s="13"/>
      <c r="DO8" s="93" t="e">
        <f>VLOOKUP(DO6,'Bases de Cálculo'!$B$9:$M$34,12,FALSE)</f>
        <v>#N/A</v>
      </c>
      <c r="DP8" s="93" t="str">
        <f>VLOOKUP(DP6,'Bases de Cálculo'!$B$9:$M$34,12,FALSE)</f>
        <v>Primario</v>
      </c>
      <c r="DQ8" s="93" t="str">
        <f>VLOOKUP(DQ6,'Bases de Cálculo'!$B$9:$M$34,12,FALSE)</f>
        <v>Primario</v>
      </c>
      <c r="DR8" s="93" t="str">
        <f>VLOOKUP(DR6,'Bases de Cálculo'!$B$9:$M$34,12,FALSE)</f>
        <v>Primario</v>
      </c>
      <c r="DS8" s="93" t="str">
        <f>VLOOKUP(DS6,'Bases de Cálculo'!$B$9:$M$34,12,FALSE)</f>
        <v>Primario</v>
      </c>
      <c r="DT8" s="93" t="str">
        <f>VLOOKUP(DT6,'Bases de Cálculo'!$B$9:$M$34,12,FALSE)</f>
        <v>Primario</v>
      </c>
      <c r="DU8" s="93" t="str">
        <f>VLOOKUP(DU6,'Bases de Cálculo'!$B$9:$M$34,12,FALSE)</f>
        <v>Primario</v>
      </c>
      <c r="DV8" s="93" t="str">
        <f>VLOOKUP(DV6,'Bases de Cálculo'!$B$9:$M$34,12,FALSE)</f>
        <v>Primario</v>
      </c>
      <c r="DW8" s="93" t="str">
        <f>VLOOKUP(DW6,'Bases de Cálculo'!$B$9:$M$34,12,FALSE)</f>
        <v>Primario</v>
      </c>
      <c r="DX8" s="161" t="e">
        <f>VLOOKUP(DX6,'Bases de Cálculo'!$B$9:$M$34,12,FALSE)</f>
        <v>#N/A</v>
      </c>
      <c r="DY8" s="161" t="str">
        <f>VLOOKUP(DY6,'Bases de Cálculo'!$B$9:$M$34,12,FALSE)</f>
        <v>Secundario</v>
      </c>
      <c r="DZ8" s="161" t="str">
        <f>VLOOKUP(DZ6,'Bases de Cálculo'!$B$9:$M$34,12,FALSE)</f>
        <v>Secundario</v>
      </c>
      <c r="EA8" s="161" t="str">
        <f>VLOOKUP(EA6,'Bases de Cálculo'!$B$9:$M$34,12,FALSE)</f>
        <v>Secundario</v>
      </c>
      <c r="EB8" s="161" t="str">
        <f>VLOOKUP(EB6,'Bases de Cálculo'!$B$9:$M$34,12,FALSE)</f>
        <v>Secundario</v>
      </c>
      <c r="EC8" s="161" t="str">
        <f>VLOOKUP(EC6,'Bases de Cálculo'!$B$9:$M$34,12,FALSE)</f>
        <v>Secundario</v>
      </c>
      <c r="ED8" s="161" t="str">
        <f>VLOOKUP(ED6,'Bases de Cálculo'!$B$9:$M$34,12,FALSE)</f>
        <v>Secundario</v>
      </c>
      <c r="EE8" s="161" t="str">
        <f>VLOOKUP(EE6,'Bases de Cálculo'!$B$9:$M$34,12,FALSE)</f>
        <v>Secundario</v>
      </c>
      <c r="EF8" s="161" t="str">
        <f>VLOOKUP(EF6,'Bases de Cálculo'!$B$9:$M$34,12,FALSE)</f>
        <v>Secundario</v>
      </c>
      <c r="EG8" s="161" t="str">
        <f>VLOOKUP(EG6,'Bases de Cálculo'!$B$9:$M$34,12,FALSE)</f>
        <v>Secundario</v>
      </c>
      <c r="EH8" s="161" t="str">
        <f>VLOOKUP(EH6,'Bases de Cálculo'!$B$9:$M$34,12,FALSE)</f>
        <v>Secundario</v>
      </c>
      <c r="EI8" s="161" t="str">
        <f>VLOOKUP(EI6,'Bases de Cálculo'!$B$9:$M$34,12,FALSE)</f>
        <v>Secundario</v>
      </c>
      <c r="EJ8" s="161" t="str">
        <f>VLOOKUP(EJ6,'Bases de Cálculo'!$B$9:$M$34,12,FALSE)</f>
        <v>Secundario</v>
      </c>
      <c r="EK8" s="13"/>
      <c r="EL8" s="93" t="e">
        <f>VLOOKUP(EL6,'Bases de Cálculo'!$B$9:$M$34,12,FALSE)</f>
        <v>#N/A</v>
      </c>
      <c r="EM8" s="93" t="str">
        <f>VLOOKUP(EM6,'Bases de Cálculo'!$B$9:$M$34,12,FALSE)</f>
        <v>Primario</v>
      </c>
      <c r="EN8" s="93" t="str">
        <f>VLOOKUP(EN6,'Bases de Cálculo'!$B$9:$M$34,12,FALSE)</f>
        <v>Primario</v>
      </c>
      <c r="EO8" s="93" t="str">
        <f>VLOOKUP(EO6,'Bases de Cálculo'!$B$9:$M$34,12,FALSE)</f>
        <v>Primario</v>
      </c>
      <c r="EP8" s="93" t="str">
        <f>VLOOKUP(EP6,'Bases de Cálculo'!$B$9:$M$34,12,FALSE)</f>
        <v>Primario</v>
      </c>
      <c r="EQ8" s="93" t="str">
        <f>VLOOKUP(EQ6,'Bases de Cálculo'!$B$9:$M$34,12,FALSE)</f>
        <v>Primario</v>
      </c>
      <c r="ER8" s="93" t="str">
        <f>VLOOKUP(ER6,'Bases de Cálculo'!$B$9:$M$34,12,FALSE)</f>
        <v>Primario</v>
      </c>
      <c r="ES8" s="93" t="str">
        <f>VLOOKUP(ES6,'Bases de Cálculo'!$B$9:$M$34,12,FALSE)</f>
        <v>Primario</v>
      </c>
      <c r="ET8" s="93" t="str">
        <f>VLOOKUP(ET6,'Bases de Cálculo'!$B$9:$M$34,12,FALSE)</f>
        <v>Primario</v>
      </c>
      <c r="EU8" s="161" t="e">
        <f>VLOOKUP(EU6,'Bases de Cálculo'!$B$9:$M$34,12,FALSE)</f>
        <v>#N/A</v>
      </c>
      <c r="EV8" s="161" t="str">
        <f>VLOOKUP(EV6,'Bases de Cálculo'!$B$9:$M$34,12,FALSE)</f>
        <v>Secundario</v>
      </c>
      <c r="EW8" s="161" t="str">
        <f>VLOOKUP(EW6,'Bases de Cálculo'!$B$9:$M$34,12,FALSE)</f>
        <v>Secundario</v>
      </c>
      <c r="EX8" s="161" t="str">
        <f>VLOOKUP(EX6,'Bases de Cálculo'!$B$9:$M$34,12,FALSE)</f>
        <v>Secundario</v>
      </c>
      <c r="EY8" s="161" t="str">
        <f>VLOOKUP(EY6,'Bases de Cálculo'!$B$9:$M$34,12,FALSE)</f>
        <v>Secundario</v>
      </c>
      <c r="EZ8" s="161" t="str">
        <f>VLOOKUP(EZ6,'Bases de Cálculo'!$B$9:$M$34,12,FALSE)</f>
        <v>Secundario</v>
      </c>
      <c r="FA8" s="161" t="str">
        <f>VLOOKUP(FA6,'Bases de Cálculo'!$B$9:$M$34,12,FALSE)</f>
        <v>Secundario</v>
      </c>
      <c r="FB8" s="161" t="str">
        <f>VLOOKUP(FB6,'Bases de Cálculo'!$B$9:$M$34,12,FALSE)</f>
        <v>Secundario</v>
      </c>
      <c r="FC8" s="161" t="str">
        <f>VLOOKUP(FC6,'Bases de Cálculo'!$B$9:$M$34,12,FALSE)</f>
        <v>Secundario</v>
      </c>
      <c r="FD8" s="161" t="str">
        <f>VLOOKUP(FD6,'Bases de Cálculo'!$B$9:$M$34,12,FALSE)</f>
        <v>Secundario</v>
      </c>
      <c r="FE8" s="161" t="str">
        <f>VLOOKUP(FE6,'Bases de Cálculo'!$B$9:$M$34,12,FALSE)</f>
        <v>Secundario</v>
      </c>
      <c r="FF8" s="161" t="str">
        <f>VLOOKUP(FF6,'Bases de Cálculo'!$B$9:$M$34,12,FALSE)</f>
        <v>Secundario</v>
      </c>
      <c r="FG8" s="161" t="str">
        <f>VLOOKUP(FG6,'Bases de Cálculo'!$B$9:$M$34,12,FALSE)</f>
        <v>Secundario</v>
      </c>
      <c r="FH8" s="13"/>
      <c r="FI8" s="93" t="e">
        <f>VLOOKUP(FI6,'Bases de Cálculo'!$B$9:$M$34,12,FALSE)</f>
        <v>#N/A</v>
      </c>
      <c r="FJ8" s="93" t="str">
        <f>VLOOKUP(FJ6,'Bases de Cálculo'!$B$9:$M$34,12,FALSE)</f>
        <v>Primario</v>
      </c>
      <c r="FK8" s="93" t="str">
        <f>VLOOKUP(FK6,'Bases de Cálculo'!$B$9:$M$34,12,FALSE)</f>
        <v>Primario</v>
      </c>
      <c r="FL8" s="93" t="str">
        <f>VLOOKUP(FL6,'Bases de Cálculo'!$B$9:$M$34,12,FALSE)</f>
        <v>Primario</v>
      </c>
      <c r="FM8" s="93" t="str">
        <f>VLOOKUP(FM6,'Bases de Cálculo'!$B$9:$M$34,12,FALSE)</f>
        <v>Primario</v>
      </c>
      <c r="FN8" s="93" t="str">
        <f>VLOOKUP(FN6,'Bases de Cálculo'!$B$9:$M$34,12,FALSE)</f>
        <v>Primario</v>
      </c>
      <c r="FO8" s="93" t="str">
        <f>VLOOKUP(FO6,'Bases de Cálculo'!$B$9:$M$34,12,FALSE)</f>
        <v>Primario</v>
      </c>
      <c r="FP8" s="93" t="str">
        <f>VLOOKUP(FP6,'Bases de Cálculo'!$B$9:$M$34,12,FALSE)</f>
        <v>Primario</v>
      </c>
      <c r="FQ8" s="93" t="str">
        <f>VLOOKUP(FQ6,'Bases de Cálculo'!$B$9:$M$34,12,FALSE)</f>
        <v>Primario</v>
      </c>
      <c r="FR8" s="161" t="e">
        <f>VLOOKUP(FR6,'Bases de Cálculo'!$B$9:$M$34,12,FALSE)</f>
        <v>#N/A</v>
      </c>
      <c r="FS8" s="161" t="str">
        <f>VLOOKUP(FS6,'Bases de Cálculo'!$B$9:$M$34,12,FALSE)</f>
        <v>Secundario</v>
      </c>
      <c r="FT8" s="161" t="str">
        <f>VLOOKUP(FT6,'Bases de Cálculo'!$B$9:$M$34,12,FALSE)</f>
        <v>Secundario</v>
      </c>
      <c r="FU8" s="161" t="str">
        <f>VLOOKUP(FU6,'Bases de Cálculo'!$B$9:$M$34,12,FALSE)</f>
        <v>Secundario</v>
      </c>
      <c r="FV8" s="161" t="str">
        <f>VLOOKUP(FV6,'Bases de Cálculo'!$B$9:$M$34,12,FALSE)</f>
        <v>Secundario</v>
      </c>
      <c r="FW8" s="161" t="str">
        <f>VLOOKUP(FW6,'Bases de Cálculo'!$B$9:$M$34,12,FALSE)</f>
        <v>Secundario</v>
      </c>
      <c r="FX8" s="161" t="str">
        <f>VLOOKUP(FX6,'Bases de Cálculo'!$B$9:$M$34,12,FALSE)</f>
        <v>Secundario</v>
      </c>
      <c r="FY8" s="161" t="str">
        <f>VLOOKUP(FY6,'Bases de Cálculo'!$B$9:$M$34,12,FALSE)</f>
        <v>Secundario</v>
      </c>
      <c r="FZ8" s="161" t="str">
        <f>VLOOKUP(FZ6,'Bases de Cálculo'!$B$9:$M$34,12,FALSE)</f>
        <v>Secundario</v>
      </c>
      <c r="GA8" s="161" t="str">
        <f>VLOOKUP(GA6,'Bases de Cálculo'!$B$9:$M$34,12,FALSE)</f>
        <v>Secundario</v>
      </c>
      <c r="GB8" s="161" t="str">
        <f>VLOOKUP(GB6,'Bases de Cálculo'!$B$9:$M$34,12,FALSE)</f>
        <v>Secundario</v>
      </c>
      <c r="GC8" s="161" t="str">
        <f>VLOOKUP(GC6,'Bases de Cálculo'!$B$9:$M$34,12,FALSE)</f>
        <v>Secundario</v>
      </c>
      <c r="GD8" s="161" t="str">
        <f>VLOOKUP(GD6,'Bases de Cálculo'!$B$9:$M$34,12,FALSE)</f>
        <v>Secundario</v>
      </c>
      <c r="GE8" s="13"/>
      <c r="GF8" s="93" t="e">
        <f>VLOOKUP(GF6,'Bases de Cálculo'!$B$9:$M$34,12,FALSE)</f>
        <v>#N/A</v>
      </c>
      <c r="GG8" s="93" t="str">
        <f>VLOOKUP(GG6,'Bases de Cálculo'!$B$9:$M$34,12,FALSE)</f>
        <v>Primario</v>
      </c>
      <c r="GH8" s="93" t="str">
        <f>VLOOKUP(GH6,'Bases de Cálculo'!$B$9:$M$34,12,FALSE)</f>
        <v>Primario</v>
      </c>
      <c r="GI8" s="93" t="str">
        <f>VLOOKUP(GI6,'Bases de Cálculo'!$B$9:$M$34,12,FALSE)</f>
        <v>Primario</v>
      </c>
      <c r="GJ8" s="93" t="str">
        <f>VLOOKUP(GJ6,'Bases de Cálculo'!$B$9:$M$34,12,FALSE)</f>
        <v>Primario</v>
      </c>
      <c r="GK8" s="93" t="str">
        <f>VLOOKUP(GK6,'Bases de Cálculo'!$B$9:$M$34,12,FALSE)</f>
        <v>Primario</v>
      </c>
      <c r="GL8" s="93" t="str">
        <f>VLOOKUP(GL6,'Bases de Cálculo'!$B$9:$M$34,12,FALSE)</f>
        <v>Primario</v>
      </c>
      <c r="GM8" s="93" t="str">
        <f>VLOOKUP(GM6,'Bases de Cálculo'!$B$9:$M$34,12,FALSE)</f>
        <v>Primario</v>
      </c>
      <c r="GN8" s="93" t="str">
        <f>VLOOKUP(GN6,'Bases de Cálculo'!$B$9:$M$34,12,FALSE)</f>
        <v>Primario</v>
      </c>
      <c r="GO8" s="161" t="e">
        <f>VLOOKUP(GO6,'Bases de Cálculo'!$B$9:$M$34,12,FALSE)</f>
        <v>#N/A</v>
      </c>
      <c r="GP8" s="161" t="str">
        <f>VLOOKUP(GP6,'Bases de Cálculo'!$B$9:$M$34,12,FALSE)</f>
        <v>Secundario</v>
      </c>
      <c r="GQ8" s="161" t="str">
        <f>VLOOKUP(GQ6,'Bases de Cálculo'!$B$9:$M$34,12,FALSE)</f>
        <v>Secundario</v>
      </c>
      <c r="GR8" s="161" t="str">
        <f>VLOOKUP(GR6,'Bases de Cálculo'!$B$9:$M$34,12,FALSE)</f>
        <v>Secundario</v>
      </c>
      <c r="GS8" s="161" t="str">
        <f>VLOOKUP(GS6,'Bases de Cálculo'!$B$9:$M$34,12,FALSE)</f>
        <v>Secundario</v>
      </c>
      <c r="GT8" s="161" t="str">
        <f>VLOOKUP(GT6,'Bases de Cálculo'!$B$9:$M$34,12,FALSE)</f>
        <v>Secundario</v>
      </c>
      <c r="GU8" s="161" t="str">
        <f>VLOOKUP(GU6,'Bases de Cálculo'!$B$9:$M$34,12,FALSE)</f>
        <v>Secundario</v>
      </c>
      <c r="GV8" s="161" t="str">
        <f>VLOOKUP(GV6,'Bases de Cálculo'!$B$9:$M$34,12,FALSE)</f>
        <v>Secundario</v>
      </c>
      <c r="GW8" s="161" t="str">
        <f>VLOOKUP(GW6,'Bases de Cálculo'!$B$9:$M$34,12,FALSE)</f>
        <v>Secundario</v>
      </c>
      <c r="GX8" s="161" t="str">
        <f>VLOOKUP(GX6,'Bases de Cálculo'!$B$9:$M$34,12,FALSE)</f>
        <v>Secundario</v>
      </c>
      <c r="GY8" s="161" t="str">
        <f>VLOOKUP(GY6,'Bases de Cálculo'!$B$9:$M$34,12,FALSE)</f>
        <v>Secundario</v>
      </c>
      <c r="GZ8" s="161" t="str">
        <f>VLOOKUP(GZ6,'Bases de Cálculo'!$B$9:$M$34,12,FALSE)</f>
        <v>Secundario</v>
      </c>
      <c r="HA8" s="161" t="str">
        <f>VLOOKUP(HA6,'Bases de Cálculo'!$B$9:$M$34,12,FALSE)</f>
        <v>Secundario</v>
      </c>
      <c r="HB8" s="13"/>
      <c r="HC8" s="93" t="e">
        <f>VLOOKUP(HC6,'Bases de Cálculo'!$B$9:$M$34,12,FALSE)</f>
        <v>#N/A</v>
      </c>
      <c r="HD8" s="93" t="str">
        <f>VLOOKUP(HD6,'Bases de Cálculo'!$B$9:$M$34,12,FALSE)</f>
        <v>Primario</v>
      </c>
      <c r="HE8" s="93" t="str">
        <f>VLOOKUP(HE6,'Bases de Cálculo'!$B$9:$M$34,12,FALSE)</f>
        <v>Primario</v>
      </c>
      <c r="HF8" s="93" t="str">
        <f>VLOOKUP(HF6,'Bases de Cálculo'!$B$9:$M$34,12,FALSE)</f>
        <v>Primario</v>
      </c>
      <c r="HG8" s="93" t="str">
        <f>VLOOKUP(HG6,'Bases de Cálculo'!$B$9:$M$34,12,FALSE)</f>
        <v>Primario</v>
      </c>
      <c r="HH8" s="93" t="str">
        <f>VLOOKUP(HH6,'Bases de Cálculo'!$B$9:$M$34,12,FALSE)</f>
        <v>Primario</v>
      </c>
      <c r="HI8" s="93" t="str">
        <f>VLOOKUP(HI6,'Bases de Cálculo'!$B$9:$M$34,12,FALSE)</f>
        <v>Primario</v>
      </c>
      <c r="HJ8" s="93" t="str">
        <f>VLOOKUP(HJ6,'Bases de Cálculo'!$B$9:$M$34,12,FALSE)</f>
        <v>Primario</v>
      </c>
      <c r="HK8" s="93" t="str">
        <f>VLOOKUP(HK6,'Bases de Cálculo'!$B$9:$M$34,12,FALSE)</f>
        <v>Primario</v>
      </c>
      <c r="HL8" s="161" t="e">
        <f>VLOOKUP(HL6,'Bases de Cálculo'!$B$9:$M$34,12,FALSE)</f>
        <v>#N/A</v>
      </c>
      <c r="HM8" s="161" t="str">
        <f>VLOOKUP(HM6,'Bases de Cálculo'!$B$9:$M$34,12,FALSE)</f>
        <v>Secundario</v>
      </c>
      <c r="HN8" s="161" t="str">
        <f>VLOOKUP(HN6,'Bases de Cálculo'!$B$9:$M$34,12,FALSE)</f>
        <v>Secundario</v>
      </c>
      <c r="HO8" s="161" t="str">
        <f>VLOOKUP(HO6,'Bases de Cálculo'!$B$9:$M$34,12,FALSE)</f>
        <v>Secundario</v>
      </c>
      <c r="HP8" s="161" t="str">
        <f>VLOOKUP(HP6,'Bases de Cálculo'!$B$9:$M$34,12,FALSE)</f>
        <v>Secundario</v>
      </c>
      <c r="HQ8" s="161" t="str">
        <f>VLOOKUP(HQ6,'Bases de Cálculo'!$B$9:$M$34,12,FALSE)</f>
        <v>Secundario</v>
      </c>
      <c r="HR8" s="161" t="str">
        <f>VLOOKUP(HR6,'Bases de Cálculo'!$B$9:$M$34,12,FALSE)</f>
        <v>Secundario</v>
      </c>
      <c r="HS8" s="161" t="str">
        <f>VLOOKUP(HS6,'Bases de Cálculo'!$B$9:$M$34,12,FALSE)</f>
        <v>Secundario</v>
      </c>
      <c r="HT8" s="161" t="str">
        <f>VLOOKUP(HT6,'Bases de Cálculo'!$B$9:$M$34,12,FALSE)</f>
        <v>Secundario</v>
      </c>
      <c r="HU8" s="161" t="str">
        <f>VLOOKUP(HU6,'Bases de Cálculo'!$B$9:$M$34,12,FALSE)</f>
        <v>Secundario</v>
      </c>
      <c r="HV8" s="161" t="str">
        <f>VLOOKUP(HV6,'Bases de Cálculo'!$B$9:$M$34,12,FALSE)</f>
        <v>Secundario</v>
      </c>
      <c r="HW8" s="161" t="str">
        <f>VLOOKUP(HW6,'Bases de Cálculo'!$B$9:$M$34,12,FALSE)</f>
        <v>Secundario</v>
      </c>
      <c r="HX8" s="161" t="str">
        <f>VLOOKUP(HX6,'Bases de Cálculo'!$B$9:$M$34,12,FALSE)</f>
        <v>Secundario</v>
      </c>
    </row>
    <row r="9" spans="1:232" s="9" customFormat="1" ht="15.75" x14ac:dyDescent="0.25">
      <c r="A9" s="160">
        <v>3</v>
      </c>
      <c r="B9" s="685"/>
      <c r="C9" s="13"/>
      <c r="D9" s="93" t="e">
        <f>VLOOKUP(D6,'Bases de Cálculo'!$B$9:$N$34,13,FALSE)</f>
        <v>#N/A</v>
      </c>
      <c r="E9" s="93" t="str">
        <f>VLOOKUP(E6,'Bases de Cálculo'!$B$9:$N$34,13,FALSE)</f>
        <v>Renovable</v>
      </c>
      <c r="F9" s="93" t="str">
        <f>VLOOKUP(F6,'Bases de Cálculo'!$B$9:$N$34,13,FALSE)</f>
        <v>No Renovable</v>
      </c>
      <c r="G9" s="93" t="str">
        <f>VLOOKUP(G6,'Bases de Cálculo'!$B$9:$N$34,13,FALSE)</f>
        <v>No Renovable</v>
      </c>
      <c r="H9" s="93" t="str">
        <f>VLOOKUP(H6,'Bases de Cálculo'!$B$9:$N$34,13,FALSE)</f>
        <v>Renovable</v>
      </c>
      <c r="I9" s="93" t="str">
        <f>VLOOKUP(I6,'Bases de Cálculo'!$B$9:$N$34,13,FALSE)</f>
        <v>Renovable</v>
      </c>
      <c r="J9" s="93" t="str">
        <f>VLOOKUP(J6,'Bases de Cálculo'!$B$9:$N$34,13,FALSE)</f>
        <v>No Renovable</v>
      </c>
      <c r="K9" s="93" t="str">
        <f>VLOOKUP(K6,'Bases de Cálculo'!$B$9:$N$34,13,FALSE)</f>
        <v>Renovable</v>
      </c>
      <c r="L9" s="93" t="str">
        <f>VLOOKUP(L6,'Bases de Cálculo'!$B$9:$N$34,13,FALSE)</f>
        <v>Renovable</v>
      </c>
      <c r="M9" s="161" t="e">
        <f>VLOOKUP(M6,'Bases de Cálculo'!$B$9:$N$34,13,FALSE)</f>
        <v>#N/A</v>
      </c>
      <c r="N9" s="161" t="str">
        <f>VLOOKUP(N6,'Bases de Cálculo'!$B$9:$N$34,13,FALSE)</f>
        <v>Renovable</v>
      </c>
      <c r="O9" s="161" t="str">
        <f>VLOOKUP(O6,'Bases de Cálculo'!$B$9:$N$34,13,FALSE)</f>
        <v>Renovable</v>
      </c>
      <c r="P9" s="161" t="str">
        <f>VLOOKUP(P6,'Bases de Cálculo'!$B$9:$N$34,13,FALSE)</f>
        <v>Renovable</v>
      </c>
      <c r="Q9" s="161" t="str">
        <f>VLOOKUP(Q6,'Bases de Cálculo'!$B$9:$N$34,13,FALSE)</f>
        <v>No Renovable</v>
      </c>
      <c r="R9" s="161" t="str">
        <f>VLOOKUP(R6,'Bases de Cálculo'!$B$9:$N$34,13,FALSE)</f>
        <v>No Renovable</v>
      </c>
      <c r="S9" s="161">
        <f>VLOOKUP(S6,'Bases de Cálculo'!$B$9:$N$34,13,FALSE)</f>
        <v>0</v>
      </c>
      <c r="T9" s="161">
        <f>VLOOKUP(T6,'Bases de Cálculo'!$B$9:$N$34,13,FALSE)</f>
        <v>0</v>
      </c>
      <c r="U9" s="161" t="str">
        <f>VLOOKUP(U6,'Bases de Cálculo'!$B$9:$N$34,13,FALSE)</f>
        <v>No Renovable</v>
      </c>
      <c r="V9" s="161" t="str">
        <f>VLOOKUP(V6,'Bases de Cálculo'!$B$9:$N$34,13,FALSE)</f>
        <v>No Renovable</v>
      </c>
      <c r="W9" s="161" t="str">
        <f>VLOOKUP(W6,'Bases de Cálculo'!$B$9:$N$34,13,FALSE)</f>
        <v>No Renovable</v>
      </c>
      <c r="X9" s="161" t="str">
        <f>VLOOKUP(X6,'Bases de Cálculo'!$B$9:$N$34,13,FALSE)</f>
        <v>No Renovable</v>
      </c>
      <c r="Y9" s="161" t="str">
        <f>VLOOKUP(Y6,'Bases de Cálculo'!$B$9:$N$34,13,FALSE)</f>
        <v>No Renovable</v>
      </c>
      <c r="Z9" s="13"/>
      <c r="AA9" s="93" t="e">
        <f>VLOOKUP(AA6,'Bases de Cálculo'!$B$9:$N$34,13,FALSE)</f>
        <v>#N/A</v>
      </c>
      <c r="AB9" s="93" t="str">
        <f>VLOOKUP(AB6,'Bases de Cálculo'!$B$9:$N$34,13,FALSE)</f>
        <v>Renovable</v>
      </c>
      <c r="AC9" s="93" t="str">
        <f>VLOOKUP(AC6,'Bases de Cálculo'!$B$9:$N$34,13,FALSE)</f>
        <v>No Renovable</v>
      </c>
      <c r="AD9" s="93" t="str">
        <f>VLOOKUP(AD6,'Bases de Cálculo'!$B$9:$N$34,13,FALSE)</f>
        <v>No Renovable</v>
      </c>
      <c r="AE9" s="93" t="str">
        <f>VLOOKUP(AE6,'Bases de Cálculo'!$B$9:$N$34,13,FALSE)</f>
        <v>Renovable</v>
      </c>
      <c r="AF9" s="93" t="str">
        <f>VLOOKUP(AF6,'Bases de Cálculo'!$B$9:$N$34,13,FALSE)</f>
        <v>Renovable</v>
      </c>
      <c r="AG9" s="93" t="str">
        <f>VLOOKUP(AG6,'Bases de Cálculo'!$B$9:$N$34,13,FALSE)</f>
        <v>No Renovable</v>
      </c>
      <c r="AH9" s="93" t="str">
        <f>VLOOKUP(AH6,'Bases de Cálculo'!$B$9:$N$34,13,FALSE)</f>
        <v>Renovable</v>
      </c>
      <c r="AI9" s="93" t="str">
        <f>VLOOKUP(AI6,'Bases de Cálculo'!$B$9:$N$34,13,FALSE)</f>
        <v>Renovable</v>
      </c>
      <c r="AJ9" s="161" t="e">
        <f>VLOOKUP(AJ6,'Bases de Cálculo'!$B$9:$N$34,13,FALSE)</f>
        <v>#N/A</v>
      </c>
      <c r="AK9" s="161" t="str">
        <f>VLOOKUP(AK6,'Bases de Cálculo'!$B$9:$N$34,13,FALSE)</f>
        <v>Renovable</v>
      </c>
      <c r="AL9" s="161" t="str">
        <f>VLOOKUP(AL6,'Bases de Cálculo'!$B$9:$N$34,13,FALSE)</f>
        <v>Renovable</v>
      </c>
      <c r="AM9" s="161" t="str">
        <f>VLOOKUP(AM6,'Bases de Cálculo'!$B$9:$N$34,13,FALSE)</f>
        <v>Renovable</v>
      </c>
      <c r="AN9" s="161" t="str">
        <f>VLOOKUP(AN6,'Bases de Cálculo'!$B$9:$N$34,13,FALSE)</f>
        <v>No Renovable</v>
      </c>
      <c r="AO9" s="161" t="str">
        <f>VLOOKUP(AO6,'Bases de Cálculo'!$B$9:$N$34,13,FALSE)</f>
        <v>No Renovable</v>
      </c>
      <c r="AP9" s="161">
        <f>VLOOKUP(AP6,'Bases de Cálculo'!$B$9:$N$34,13,FALSE)</f>
        <v>0</v>
      </c>
      <c r="AQ9" s="161">
        <f>VLOOKUP(AQ6,'Bases de Cálculo'!$B$9:$N$34,13,FALSE)</f>
        <v>0</v>
      </c>
      <c r="AR9" s="161" t="str">
        <f>VLOOKUP(AR6,'Bases de Cálculo'!$B$9:$N$34,13,FALSE)</f>
        <v>No Renovable</v>
      </c>
      <c r="AS9" s="161" t="str">
        <f>VLOOKUP(AS6,'Bases de Cálculo'!$B$9:$N$34,13,FALSE)</f>
        <v>No Renovable</v>
      </c>
      <c r="AT9" s="161" t="str">
        <f>VLOOKUP(AT6,'Bases de Cálculo'!$B$9:$N$34,13,FALSE)</f>
        <v>No Renovable</v>
      </c>
      <c r="AU9" s="161" t="str">
        <f>VLOOKUP(AU6,'Bases de Cálculo'!$B$9:$N$34,13,FALSE)</f>
        <v>No Renovable</v>
      </c>
      <c r="AV9" s="161" t="str">
        <f>VLOOKUP(AV6,'Bases de Cálculo'!$B$9:$N$34,13,FALSE)</f>
        <v>No Renovable</v>
      </c>
      <c r="AW9" s="13"/>
      <c r="AX9" s="93" t="e">
        <f>VLOOKUP(AX6,'Bases de Cálculo'!$B$9:$N$34,13,FALSE)</f>
        <v>#N/A</v>
      </c>
      <c r="AY9" s="93" t="str">
        <f>VLOOKUP(AY6,'Bases de Cálculo'!$B$9:$N$34,13,FALSE)</f>
        <v>Renovable</v>
      </c>
      <c r="AZ9" s="93" t="str">
        <f>VLOOKUP(AZ6,'Bases de Cálculo'!$B$9:$N$34,13,FALSE)</f>
        <v>No Renovable</v>
      </c>
      <c r="BA9" s="93" t="str">
        <f>VLOOKUP(BA6,'Bases de Cálculo'!$B$9:$N$34,13,FALSE)</f>
        <v>No Renovable</v>
      </c>
      <c r="BB9" s="93" t="str">
        <f>VLOOKUP(BB6,'Bases de Cálculo'!$B$9:$N$34,13,FALSE)</f>
        <v>Renovable</v>
      </c>
      <c r="BC9" s="93" t="str">
        <f>VLOOKUP(BC6,'Bases de Cálculo'!$B$9:$N$34,13,FALSE)</f>
        <v>Renovable</v>
      </c>
      <c r="BD9" s="93" t="str">
        <f>VLOOKUP(BD6,'Bases de Cálculo'!$B$9:$N$34,13,FALSE)</f>
        <v>No Renovable</v>
      </c>
      <c r="BE9" s="93" t="str">
        <f>VLOOKUP(BE6,'Bases de Cálculo'!$B$9:$N$34,13,FALSE)</f>
        <v>Renovable</v>
      </c>
      <c r="BF9" s="93" t="str">
        <f>VLOOKUP(BF6,'Bases de Cálculo'!$B$9:$N$34,13,FALSE)</f>
        <v>Renovable</v>
      </c>
      <c r="BG9" s="161" t="e">
        <f>VLOOKUP(BG6,'Bases de Cálculo'!$B$9:$N$34,13,FALSE)</f>
        <v>#N/A</v>
      </c>
      <c r="BH9" s="161" t="str">
        <f>VLOOKUP(BH6,'Bases de Cálculo'!$B$9:$N$34,13,FALSE)</f>
        <v>Renovable</v>
      </c>
      <c r="BI9" s="161" t="str">
        <f>VLOOKUP(BI6,'Bases de Cálculo'!$B$9:$N$34,13,FALSE)</f>
        <v>Renovable</v>
      </c>
      <c r="BJ9" s="161" t="str">
        <f>VLOOKUP(BJ6,'Bases de Cálculo'!$B$9:$N$34,13,FALSE)</f>
        <v>Renovable</v>
      </c>
      <c r="BK9" s="161" t="str">
        <f>VLOOKUP(BK6,'Bases de Cálculo'!$B$9:$N$34,13,FALSE)</f>
        <v>No Renovable</v>
      </c>
      <c r="BL9" s="161" t="str">
        <f>VLOOKUP(BL6,'Bases de Cálculo'!$B$9:$N$34,13,FALSE)</f>
        <v>No Renovable</v>
      </c>
      <c r="BM9" s="161">
        <f>VLOOKUP(BM6,'Bases de Cálculo'!$B$9:$N$34,13,FALSE)</f>
        <v>0</v>
      </c>
      <c r="BN9" s="161">
        <f>VLOOKUP(BN6,'Bases de Cálculo'!$B$9:$N$34,13,FALSE)</f>
        <v>0</v>
      </c>
      <c r="BO9" s="161" t="str">
        <f>VLOOKUP(BO6,'Bases de Cálculo'!$B$9:$N$34,13,FALSE)</f>
        <v>No Renovable</v>
      </c>
      <c r="BP9" s="161" t="str">
        <f>VLOOKUP(BP6,'Bases de Cálculo'!$B$9:$N$34,13,FALSE)</f>
        <v>No Renovable</v>
      </c>
      <c r="BQ9" s="161" t="str">
        <f>VLOOKUP(BQ6,'Bases de Cálculo'!$B$9:$N$34,13,FALSE)</f>
        <v>No Renovable</v>
      </c>
      <c r="BR9" s="161" t="str">
        <f>VLOOKUP(BR6,'Bases de Cálculo'!$B$9:$N$34,13,FALSE)</f>
        <v>No Renovable</v>
      </c>
      <c r="BS9" s="161" t="str">
        <f>VLOOKUP(BS6,'Bases de Cálculo'!$B$9:$N$34,13,FALSE)</f>
        <v>No Renovable</v>
      </c>
      <c r="BT9" s="13"/>
      <c r="BU9" s="93" t="e">
        <f>VLOOKUP(BU6,'Bases de Cálculo'!$B$9:$N$34,13,FALSE)</f>
        <v>#N/A</v>
      </c>
      <c r="BV9" s="93" t="str">
        <f>VLOOKUP(BV6,'Bases de Cálculo'!$B$9:$N$34,13,FALSE)</f>
        <v>Renovable</v>
      </c>
      <c r="BW9" s="93" t="str">
        <f>VLOOKUP(BW6,'Bases de Cálculo'!$B$9:$N$34,13,FALSE)</f>
        <v>No Renovable</v>
      </c>
      <c r="BX9" s="93" t="str">
        <f>VLOOKUP(BX6,'Bases de Cálculo'!$B$9:$N$34,13,FALSE)</f>
        <v>No Renovable</v>
      </c>
      <c r="BY9" s="93" t="str">
        <f>VLOOKUP(BY6,'Bases de Cálculo'!$B$9:$N$34,13,FALSE)</f>
        <v>Renovable</v>
      </c>
      <c r="BZ9" s="93" t="str">
        <f>VLOOKUP(BZ6,'Bases de Cálculo'!$B$9:$N$34,13,FALSE)</f>
        <v>Renovable</v>
      </c>
      <c r="CA9" s="93" t="str">
        <f>VLOOKUP(CA6,'Bases de Cálculo'!$B$9:$N$34,13,FALSE)</f>
        <v>No Renovable</v>
      </c>
      <c r="CB9" s="93" t="str">
        <f>VLOOKUP(CB6,'Bases de Cálculo'!$B$9:$N$34,13,FALSE)</f>
        <v>Renovable</v>
      </c>
      <c r="CC9" s="93" t="str">
        <f>VLOOKUP(CC6,'Bases de Cálculo'!$B$9:$N$34,13,FALSE)</f>
        <v>Renovable</v>
      </c>
      <c r="CD9" s="161" t="e">
        <f>VLOOKUP(CD6,'Bases de Cálculo'!$B$9:$N$34,13,FALSE)</f>
        <v>#N/A</v>
      </c>
      <c r="CE9" s="161" t="str">
        <f>VLOOKUP(CE6,'Bases de Cálculo'!$B$9:$N$34,13,FALSE)</f>
        <v>Renovable</v>
      </c>
      <c r="CF9" s="161" t="str">
        <f>VLOOKUP(CF6,'Bases de Cálculo'!$B$9:$N$34,13,FALSE)</f>
        <v>Renovable</v>
      </c>
      <c r="CG9" s="161" t="str">
        <f>VLOOKUP(CG6,'Bases de Cálculo'!$B$9:$N$34,13,FALSE)</f>
        <v>Renovable</v>
      </c>
      <c r="CH9" s="161" t="str">
        <f>VLOOKUP(CH6,'Bases de Cálculo'!$B$9:$N$34,13,FALSE)</f>
        <v>No Renovable</v>
      </c>
      <c r="CI9" s="161" t="str">
        <f>VLOOKUP(CI6,'Bases de Cálculo'!$B$9:$N$34,13,FALSE)</f>
        <v>No Renovable</v>
      </c>
      <c r="CJ9" s="161">
        <f>VLOOKUP(CJ6,'Bases de Cálculo'!$B$9:$N$34,13,FALSE)</f>
        <v>0</v>
      </c>
      <c r="CK9" s="161">
        <f>VLOOKUP(CK6,'Bases de Cálculo'!$B$9:$N$34,13,FALSE)</f>
        <v>0</v>
      </c>
      <c r="CL9" s="161" t="str">
        <f>VLOOKUP(CL6,'Bases de Cálculo'!$B$9:$N$34,13,FALSE)</f>
        <v>No Renovable</v>
      </c>
      <c r="CM9" s="161" t="str">
        <f>VLOOKUP(CM6,'Bases de Cálculo'!$B$9:$N$34,13,FALSE)</f>
        <v>No Renovable</v>
      </c>
      <c r="CN9" s="161" t="str">
        <f>VLOOKUP(CN6,'Bases de Cálculo'!$B$9:$N$34,13,FALSE)</f>
        <v>No Renovable</v>
      </c>
      <c r="CO9" s="161" t="str">
        <f>VLOOKUP(CO6,'Bases de Cálculo'!$B$9:$N$34,13,FALSE)</f>
        <v>No Renovable</v>
      </c>
      <c r="CP9" s="161" t="str">
        <f>VLOOKUP(CP6,'Bases de Cálculo'!$B$9:$N$34,13,FALSE)</f>
        <v>No Renovable</v>
      </c>
      <c r="CQ9" s="13"/>
      <c r="CR9" s="93" t="e">
        <f>VLOOKUP(CR6,'Bases de Cálculo'!$B$9:$N$34,13,FALSE)</f>
        <v>#N/A</v>
      </c>
      <c r="CS9" s="93" t="str">
        <f>VLOOKUP(CS6,'Bases de Cálculo'!$B$9:$N$34,13,FALSE)</f>
        <v>Renovable</v>
      </c>
      <c r="CT9" s="93" t="str">
        <f>VLOOKUP(CT6,'Bases de Cálculo'!$B$9:$N$34,13,FALSE)</f>
        <v>No Renovable</v>
      </c>
      <c r="CU9" s="93" t="str">
        <f>VLOOKUP(CU6,'Bases de Cálculo'!$B$9:$N$34,13,FALSE)</f>
        <v>No Renovable</v>
      </c>
      <c r="CV9" s="93" t="str">
        <f>VLOOKUP(CV6,'Bases de Cálculo'!$B$9:$N$34,13,FALSE)</f>
        <v>Renovable</v>
      </c>
      <c r="CW9" s="93" t="str">
        <f>VLOOKUP(CW6,'Bases de Cálculo'!$B$9:$N$34,13,FALSE)</f>
        <v>Renovable</v>
      </c>
      <c r="CX9" s="93" t="str">
        <f>VLOOKUP(CX6,'Bases de Cálculo'!$B$9:$N$34,13,FALSE)</f>
        <v>No Renovable</v>
      </c>
      <c r="CY9" s="93" t="str">
        <f>VLOOKUP(CY6,'Bases de Cálculo'!$B$9:$N$34,13,FALSE)</f>
        <v>Renovable</v>
      </c>
      <c r="CZ9" s="93" t="str">
        <f>VLOOKUP(CZ6,'Bases de Cálculo'!$B$9:$N$34,13,FALSE)</f>
        <v>Renovable</v>
      </c>
      <c r="DA9" s="161" t="e">
        <f>VLOOKUP(DA6,'Bases de Cálculo'!$B$9:$N$34,13,FALSE)</f>
        <v>#N/A</v>
      </c>
      <c r="DB9" s="161" t="str">
        <f>VLOOKUP(DB6,'Bases de Cálculo'!$B$9:$N$34,13,FALSE)</f>
        <v>Renovable</v>
      </c>
      <c r="DC9" s="161" t="str">
        <f>VLOOKUP(DC6,'Bases de Cálculo'!$B$9:$N$34,13,FALSE)</f>
        <v>Renovable</v>
      </c>
      <c r="DD9" s="161" t="str">
        <f>VLOOKUP(DD6,'Bases de Cálculo'!$B$9:$N$34,13,FALSE)</f>
        <v>Renovable</v>
      </c>
      <c r="DE9" s="161" t="str">
        <f>VLOOKUP(DE6,'Bases de Cálculo'!$B$9:$N$34,13,FALSE)</f>
        <v>No Renovable</v>
      </c>
      <c r="DF9" s="161" t="str">
        <f>VLOOKUP(DF6,'Bases de Cálculo'!$B$9:$N$34,13,FALSE)</f>
        <v>No Renovable</v>
      </c>
      <c r="DG9" s="161">
        <f>VLOOKUP(DG6,'Bases de Cálculo'!$B$9:$N$34,13,FALSE)</f>
        <v>0</v>
      </c>
      <c r="DH9" s="161">
        <f>VLOOKUP(DH6,'Bases de Cálculo'!$B$9:$N$34,13,FALSE)</f>
        <v>0</v>
      </c>
      <c r="DI9" s="161" t="str">
        <f>VLOOKUP(DI6,'Bases de Cálculo'!$B$9:$N$34,13,FALSE)</f>
        <v>No Renovable</v>
      </c>
      <c r="DJ9" s="161" t="str">
        <f>VLOOKUP(DJ6,'Bases de Cálculo'!$B$9:$N$34,13,FALSE)</f>
        <v>No Renovable</v>
      </c>
      <c r="DK9" s="161" t="str">
        <f>VLOOKUP(DK6,'Bases de Cálculo'!$B$9:$N$34,13,FALSE)</f>
        <v>No Renovable</v>
      </c>
      <c r="DL9" s="161" t="str">
        <f>VLOOKUP(DL6,'Bases de Cálculo'!$B$9:$N$34,13,FALSE)</f>
        <v>No Renovable</v>
      </c>
      <c r="DM9" s="161" t="str">
        <f>VLOOKUP(DM6,'Bases de Cálculo'!$B$9:$N$34,13,FALSE)</f>
        <v>No Renovable</v>
      </c>
      <c r="DN9" s="13"/>
      <c r="DO9" s="93" t="e">
        <f>VLOOKUP(DO6,'Bases de Cálculo'!$B$9:$N$34,13,FALSE)</f>
        <v>#N/A</v>
      </c>
      <c r="DP9" s="93" t="str">
        <f>VLOOKUP(DP6,'Bases de Cálculo'!$B$9:$N$34,13,FALSE)</f>
        <v>Renovable</v>
      </c>
      <c r="DQ9" s="93" t="str">
        <f>VLOOKUP(DQ6,'Bases de Cálculo'!$B$9:$N$34,13,FALSE)</f>
        <v>No Renovable</v>
      </c>
      <c r="DR9" s="93" t="str">
        <f>VLOOKUP(DR6,'Bases de Cálculo'!$B$9:$N$34,13,FALSE)</f>
        <v>No Renovable</v>
      </c>
      <c r="DS9" s="93" t="str">
        <f>VLOOKUP(DS6,'Bases de Cálculo'!$B$9:$N$34,13,FALSE)</f>
        <v>Renovable</v>
      </c>
      <c r="DT9" s="93" t="str">
        <f>VLOOKUP(DT6,'Bases de Cálculo'!$B$9:$N$34,13,FALSE)</f>
        <v>Renovable</v>
      </c>
      <c r="DU9" s="93" t="str">
        <f>VLOOKUP(DU6,'Bases de Cálculo'!$B$9:$N$34,13,FALSE)</f>
        <v>No Renovable</v>
      </c>
      <c r="DV9" s="93" t="str">
        <f>VLOOKUP(DV6,'Bases de Cálculo'!$B$9:$N$34,13,FALSE)</f>
        <v>Renovable</v>
      </c>
      <c r="DW9" s="93" t="str">
        <f>VLOOKUP(DW6,'Bases de Cálculo'!$B$9:$N$34,13,FALSE)</f>
        <v>Renovable</v>
      </c>
      <c r="DX9" s="161" t="e">
        <f>VLOOKUP(DX6,'Bases de Cálculo'!$B$9:$N$34,13,FALSE)</f>
        <v>#N/A</v>
      </c>
      <c r="DY9" s="161" t="str">
        <f>VLOOKUP(DY6,'Bases de Cálculo'!$B$9:$N$34,13,FALSE)</f>
        <v>Renovable</v>
      </c>
      <c r="DZ9" s="161" t="str">
        <f>VLOOKUP(DZ6,'Bases de Cálculo'!$B$9:$N$34,13,FALSE)</f>
        <v>Renovable</v>
      </c>
      <c r="EA9" s="161" t="str">
        <f>VLOOKUP(EA6,'Bases de Cálculo'!$B$9:$N$34,13,FALSE)</f>
        <v>Renovable</v>
      </c>
      <c r="EB9" s="161" t="str">
        <f>VLOOKUP(EB6,'Bases de Cálculo'!$B$9:$N$34,13,FALSE)</f>
        <v>No Renovable</v>
      </c>
      <c r="EC9" s="161" t="str">
        <f>VLOOKUP(EC6,'Bases de Cálculo'!$B$9:$N$34,13,FALSE)</f>
        <v>No Renovable</v>
      </c>
      <c r="ED9" s="161">
        <f>VLOOKUP(ED6,'Bases de Cálculo'!$B$9:$N$34,13,FALSE)</f>
        <v>0</v>
      </c>
      <c r="EE9" s="161">
        <f>VLOOKUP(EE6,'Bases de Cálculo'!$B$9:$N$34,13,FALSE)</f>
        <v>0</v>
      </c>
      <c r="EF9" s="161" t="str">
        <f>VLOOKUP(EF6,'Bases de Cálculo'!$B$9:$N$34,13,FALSE)</f>
        <v>No Renovable</v>
      </c>
      <c r="EG9" s="161" t="str">
        <f>VLOOKUP(EG6,'Bases de Cálculo'!$B$9:$N$34,13,FALSE)</f>
        <v>No Renovable</v>
      </c>
      <c r="EH9" s="161" t="str">
        <f>VLOOKUP(EH6,'Bases de Cálculo'!$B$9:$N$34,13,FALSE)</f>
        <v>No Renovable</v>
      </c>
      <c r="EI9" s="161" t="str">
        <f>VLOOKUP(EI6,'Bases de Cálculo'!$B$9:$N$34,13,FALSE)</f>
        <v>No Renovable</v>
      </c>
      <c r="EJ9" s="161" t="str">
        <f>VLOOKUP(EJ6,'Bases de Cálculo'!$B$9:$N$34,13,FALSE)</f>
        <v>No Renovable</v>
      </c>
      <c r="EK9" s="13"/>
      <c r="EL9" s="93" t="e">
        <f>VLOOKUP(EL6,'Bases de Cálculo'!$B$9:$N$34,13,FALSE)</f>
        <v>#N/A</v>
      </c>
      <c r="EM9" s="93" t="str">
        <f>VLOOKUP(EM6,'Bases de Cálculo'!$B$9:$N$34,13,FALSE)</f>
        <v>Renovable</v>
      </c>
      <c r="EN9" s="93" t="str">
        <f>VLOOKUP(EN6,'Bases de Cálculo'!$B$9:$N$34,13,FALSE)</f>
        <v>No Renovable</v>
      </c>
      <c r="EO9" s="93" t="str">
        <f>VLOOKUP(EO6,'Bases de Cálculo'!$B$9:$N$34,13,FALSE)</f>
        <v>No Renovable</v>
      </c>
      <c r="EP9" s="93" t="str">
        <f>VLOOKUP(EP6,'Bases de Cálculo'!$B$9:$N$34,13,FALSE)</f>
        <v>Renovable</v>
      </c>
      <c r="EQ9" s="93" t="str">
        <f>VLOOKUP(EQ6,'Bases de Cálculo'!$B$9:$N$34,13,FALSE)</f>
        <v>Renovable</v>
      </c>
      <c r="ER9" s="93" t="str">
        <f>VLOOKUP(ER6,'Bases de Cálculo'!$B$9:$N$34,13,FALSE)</f>
        <v>No Renovable</v>
      </c>
      <c r="ES9" s="93" t="str">
        <f>VLOOKUP(ES6,'Bases de Cálculo'!$B$9:$N$34,13,FALSE)</f>
        <v>Renovable</v>
      </c>
      <c r="ET9" s="93" t="str">
        <f>VLOOKUP(ET6,'Bases de Cálculo'!$B$9:$N$34,13,FALSE)</f>
        <v>Renovable</v>
      </c>
      <c r="EU9" s="161" t="e">
        <f>VLOOKUP(EU6,'Bases de Cálculo'!$B$9:$N$34,13,FALSE)</f>
        <v>#N/A</v>
      </c>
      <c r="EV9" s="161" t="str">
        <f>VLOOKUP(EV6,'Bases de Cálculo'!$B$9:$N$34,13,FALSE)</f>
        <v>Renovable</v>
      </c>
      <c r="EW9" s="161" t="str">
        <f>VLOOKUP(EW6,'Bases de Cálculo'!$B$9:$N$34,13,FALSE)</f>
        <v>Renovable</v>
      </c>
      <c r="EX9" s="161" t="str">
        <f>VLOOKUP(EX6,'Bases de Cálculo'!$B$9:$N$34,13,FALSE)</f>
        <v>Renovable</v>
      </c>
      <c r="EY9" s="161" t="str">
        <f>VLOOKUP(EY6,'Bases de Cálculo'!$B$9:$N$34,13,FALSE)</f>
        <v>No Renovable</v>
      </c>
      <c r="EZ9" s="161" t="str">
        <f>VLOOKUP(EZ6,'Bases de Cálculo'!$B$9:$N$34,13,FALSE)</f>
        <v>No Renovable</v>
      </c>
      <c r="FA9" s="161">
        <f>VLOOKUP(FA6,'Bases de Cálculo'!$B$9:$N$34,13,FALSE)</f>
        <v>0</v>
      </c>
      <c r="FB9" s="161">
        <f>VLOOKUP(FB6,'Bases de Cálculo'!$B$9:$N$34,13,FALSE)</f>
        <v>0</v>
      </c>
      <c r="FC9" s="161" t="str">
        <f>VLOOKUP(FC6,'Bases de Cálculo'!$B$9:$N$34,13,FALSE)</f>
        <v>No Renovable</v>
      </c>
      <c r="FD9" s="161" t="str">
        <f>VLOOKUP(FD6,'Bases de Cálculo'!$B$9:$N$34,13,FALSE)</f>
        <v>No Renovable</v>
      </c>
      <c r="FE9" s="161" t="str">
        <f>VLOOKUP(FE6,'Bases de Cálculo'!$B$9:$N$34,13,FALSE)</f>
        <v>No Renovable</v>
      </c>
      <c r="FF9" s="161" t="str">
        <f>VLOOKUP(FF6,'Bases de Cálculo'!$B$9:$N$34,13,FALSE)</f>
        <v>No Renovable</v>
      </c>
      <c r="FG9" s="161" t="str">
        <f>VLOOKUP(FG6,'Bases de Cálculo'!$B$9:$N$34,13,FALSE)</f>
        <v>No Renovable</v>
      </c>
      <c r="FH9" s="13"/>
      <c r="FI9" s="93" t="e">
        <f>VLOOKUP(FI6,'Bases de Cálculo'!$B$9:$N$34,13,FALSE)</f>
        <v>#N/A</v>
      </c>
      <c r="FJ9" s="93" t="str">
        <f>VLOOKUP(FJ6,'Bases de Cálculo'!$B$9:$N$34,13,FALSE)</f>
        <v>Renovable</v>
      </c>
      <c r="FK9" s="93" t="str">
        <f>VLOOKUP(FK6,'Bases de Cálculo'!$B$9:$N$34,13,FALSE)</f>
        <v>No Renovable</v>
      </c>
      <c r="FL9" s="93" t="str">
        <f>VLOOKUP(FL6,'Bases de Cálculo'!$B$9:$N$34,13,FALSE)</f>
        <v>No Renovable</v>
      </c>
      <c r="FM9" s="93" t="str">
        <f>VLOOKUP(FM6,'Bases de Cálculo'!$B$9:$N$34,13,FALSE)</f>
        <v>Renovable</v>
      </c>
      <c r="FN9" s="93" t="str">
        <f>VLOOKUP(FN6,'Bases de Cálculo'!$B$9:$N$34,13,FALSE)</f>
        <v>Renovable</v>
      </c>
      <c r="FO9" s="93" t="str">
        <f>VLOOKUP(FO6,'Bases de Cálculo'!$B$9:$N$34,13,FALSE)</f>
        <v>No Renovable</v>
      </c>
      <c r="FP9" s="93" t="str">
        <f>VLOOKUP(FP6,'Bases de Cálculo'!$B$9:$N$34,13,FALSE)</f>
        <v>Renovable</v>
      </c>
      <c r="FQ9" s="93" t="str">
        <f>VLOOKUP(FQ6,'Bases de Cálculo'!$B$9:$N$34,13,FALSE)</f>
        <v>Renovable</v>
      </c>
      <c r="FR9" s="161" t="e">
        <f>VLOOKUP(FR6,'Bases de Cálculo'!$B$9:$N$34,13,FALSE)</f>
        <v>#N/A</v>
      </c>
      <c r="FS9" s="161" t="str">
        <f>VLOOKUP(FS6,'Bases de Cálculo'!$B$9:$N$34,13,FALSE)</f>
        <v>Renovable</v>
      </c>
      <c r="FT9" s="161" t="str">
        <f>VLOOKUP(FT6,'Bases de Cálculo'!$B$9:$N$34,13,FALSE)</f>
        <v>Renovable</v>
      </c>
      <c r="FU9" s="161" t="str">
        <f>VLOOKUP(FU6,'Bases de Cálculo'!$B$9:$N$34,13,FALSE)</f>
        <v>Renovable</v>
      </c>
      <c r="FV9" s="161" t="str">
        <f>VLOOKUP(FV6,'Bases de Cálculo'!$B$9:$N$34,13,FALSE)</f>
        <v>No Renovable</v>
      </c>
      <c r="FW9" s="161" t="str">
        <f>VLOOKUP(FW6,'Bases de Cálculo'!$B$9:$N$34,13,FALSE)</f>
        <v>No Renovable</v>
      </c>
      <c r="FX9" s="161">
        <f>VLOOKUP(FX6,'Bases de Cálculo'!$B$9:$N$34,13,FALSE)</f>
        <v>0</v>
      </c>
      <c r="FY9" s="161">
        <f>VLOOKUP(FY6,'Bases de Cálculo'!$B$9:$N$34,13,FALSE)</f>
        <v>0</v>
      </c>
      <c r="FZ9" s="161" t="str">
        <f>VLOOKUP(FZ6,'Bases de Cálculo'!$B$9:$N$34,13,FALSE)</f>
        <v>No Renovable</v>
      </c>
      <c r="GA9" s="161" t="str">
        <f>VLOOKUP(GA6,'Bases de Cálculo'!$B$9:$N$34,13,FALSE)</f>
        <v>No Renovable</v>
      </c>
      <c r="GB9" s="161" t="str">
        <f>VLOOKUP(GB6,'Bases de Cálculo'!$B$9:$N$34,13,FALSE)</f>
        <v>No Renovable</v>
      </c>
      <c r="GC9" s="161" t="str">
        <f>VLOOKUP(GC6,'Bases de Cálculo'!$B$9:$N$34,13,FALSE)</f>
        <v>No Renovable</v>
      </c>
      <c r="GD9" s="161" t="str">
        <f>VLOOKUP(GD6,'Bases de Cálculo'!$B$9:$N$34,13,FALSE)</f>
        <v>No Renovable</v>
      </c>
      <c r="GE9" s="13"/>
      <c r="GF9" s="93" t="e">
        <f>VLOOKUP(GF6,'Bases de Cálculo'!$B$9:$N$34,13,FALSE)</f>
        <v>#N/A</v>
      </c>
      <c r="GG9" s="93" t="str">
        <f>VLOOKUP(GG6,'Bases de Cálculo'!$B$9:$N$34,13,FALSE)</f>
        <v>Renovable</v>
      </c>
      <c r="GH9" s="93" t="str">
        <f>VLOOKUP(GH6,'Bases de Cálculo'!$B$9:$N$34,13,FALSE)</f>
        <v>No Renovable</v>
      </c>
      <c r="GI9" s="93" t="str">
        <f>VLOOKUP(GI6,'Bases de Cálculo'!$B$9:$N$34,13,FALSE)</f>
        <v>No Renovable</v>
      </c>
      <c r="GJ9" s="93" t="str">
        <f>VLOOKUP(GJ6,'Bases de Cálculo'!$B$9:$N$34,13,FALSE)</f>
        <v>Renovable</v>
      </c>
      <c r="GK9" s="93" t="str">
        <f>VLOOKUP(GK6,'Bases de Cálculo'!$B$9:$N$34,13,FALSE)</f>
        <v>Renovable</v>
      </c>
      <c r="GL9" s="93" t="str">
        <f>VLOOKUP(GL6,'Bases de Cálculo'!$B$9:$N$34,13,FALSE)</f>
        <v>No Renovable</v>
      </c>
      <c r="GM9" s="93" t="str">
        <f>VLOOKUP(GM6,'Bases de Cálculo'!$B$9:$N$34,13,FALSE)</f>
        <v>Renovable</v>
      </c>
      <c r="GN9" s="93" t="str">
        <f>VLOOKUP(GN6,'Bases de Cálculo'!$B$9:$N$34,13,FALSE)</f>
        <v>Renovable</v>
      </c>
      <c r="GO9" s="161" t="e">
        <f>VLOOKUP(GO6,'Bases de Cálculo'!$B$9:$N$34,13,FALSE)</f>
        <v>#N/A</v>
      </c>
      <c r="GP9" s="161" t="str">
        <f>VLOOKUP(GP6,'Bases de Cálculo'!$B$9:$N$34,13,FALSE)</f>
        <v>Renovable</v>
      </c>
      <c r="GQ9" s="161" t="str">
        <f>VLOOKUP(GQ6,'Bases de Cálculo'!$B$9:$N$34,13,FALSE)</f>
        <v>Renovable</v>
      </c>
      <c r="GR9" s="161" t="str">
        <f>VLOOKUP(GR6,'Bases de Cálculo'!$B$9:$N$34,13,FALSE)</f>
        <v>Renovable</v>
      </c>
      <c r="GS9" s="161" t="str">
        <f>VLOOKUP(GS6,'Bases de Cálculo'!$B$9:$N$34,13,FALSE)</f>
        <v>No Renovable</v>
      </c>
      <c r="GT9" s="161" t="str">
        <f>VLOOKUP(GT6,'Bases de Cálculo'!$B$9:$N$34,13,FALSE)</f>
        <v>No Renovable</v>
      </c>
      <c r="GU9" s="161">
        <f>VLOOKUP(GU6,'Bases de Cálculo'!$B$9:$N$34,13,FALSE)</f>
        <v>0</v>
      </c>
      <c r="GV9" s="161">
        <f>VLOOKUP(GV6,'Bases de Cálculo'!$B$9:$N$34,13,FALSE)</f>
        <v>0</v>
      </c>
      <c r="GW9" s="161" t="str">
        <f>VLOOKUP(GW6,'Bases de Cálculo'!$B$9:$N$34,13,FALSE)</f>
        <v>No Renovable</v>
      </c>
      <c r="GX9" s="161" t="str">
        <f>VLOOKUP(GX6,'Bases de Cálculo'!$B$9:$N$34,13,FALSE)</f>
        <v>No Renovable</v>
      </c>
      <c r="GY9" s="161" t="str">
        <f>VLOOKUP(GY6,'Bases de Cálculo'!$B$9:$N$34,13,FALSE)</f>
        <v>No Renovable</v>
      </c>
      <c r="GZ9" s="161" t="str">
        <f>VLOOKUP(GZ6,'Bases de Cálculo'!$B$9:$N$34,13,FALSE)</f>
        <v>No Renovable</v>
      </c>
      <c r="HA9" s="161" t="str">
        <f>VLOOKUP(HA6,'Bases de Cálculo'!$B$9:$N$34,13,FALSE)</f>
        <v>No Renovable</v>
      </c>
      <c r="HB9" s="13"/>
      <c r="HC9" s="93" t="e">
        <f>VLOOKUP(HC6,'Bases de Cálculo'!$B$9:$N$34,13,FALSE)</f>
        <v>#N/A</v>
      </c>
      <c r="HD9" s="93" t="str">
        <f>VLOOKUP(HD6,'Bases de Cálculo'!$B$9:$N$34,13,FALSE)</f>
        <v>Renovable</v>
      </c>
      <c r="HE9" s="93" t="str">
        <f>VLOOKUP(HE6,'Bases de Cálculo'!$B$9:$N$34,13,FALSE)</f>
        <v>No Renovable</v>
      </c>
      <c r="HF9" s="93" t="str">
        <f>VLOOKUP(HF6,'Bases de Cálculo'!$B$9:$N$34,13,FALSE)</f>
        <v>No Renovable</v>
      </c>
      <c r="HG9" s="93" t="str">
        <f>VLOOKUP(HG6,'Bases de Cálculo'!$B$9:$N$34,13,FALSE)</f>
        <v>Renovable</v>
      </c>
      <c r="HH9" s="93" t="str">
        <f>VLOOKUP(HH6,'Bases de Cálculo'!$B$9:$N$34,13,FALSE)</f>
        <v>Renovable</v>
      </c>
      <c r="HI9" s="93" t="str">
        <f>VLOOKUP(HI6,'Bases de Cálculo'!$B$9:$N$34,13,FALSE)</f>
        <v>No Renovable</v>
      </c>
      <c r="HJ9" s="93" t="str">
        <f>VLOOKUP(HJ6,'Bases de Cálculo'!$B$9:$N$34,13,FALSE)</f>
        <v>Renovable</v>
      </c>
      <c r="HK9" s="93" t="str">
        <f>VLOOKUP(HK6,'Bases de Cálculo'!$B$9:$N$34,13,FALSE)</f>
        <v>Renovable</v>
      </c>
      <c r="HL9" s="161" t="e">
        <f>VLOOKUP(HL6,'Bases de Cálculo'!$B$9:$N$34,13,FALSE)</f>
        <v>#N/A</v>
      </c>
      <c r="HM9" s="161" t="str">
        <f>VLOOKUP(HM6,'Bases de Cálculo'!$B$9:$N$34,13,FALSE)</f>
        <v>Renovable</v>
      </c>
      <c r="HN9" s="161" t="str">
        <f>VLOOKUP(HN6,'Bases de Cálculo'!$B$9:$N$34,13,FALSE)</f>
        <v>Renovable</v>
      </c>
      <c r="HO9" s="161" t="str">
        <f>VLOOKUP(HO6,'Bases de Cálculo'!$B$9:$N$34,13,FALSE)</f>
        <v>Renovable</v>
      </c>
      <c r="HP9" s="161" t="str">
        <f>VLOOKUP(HP6,'Bases de Cálculo'!$B$9:$N$34,13,FALSE)</f>
        <v>No Renovable</v>
      </c>
      <c r="HQ9" s="161" t="str">
        <f>VLOOKUP(HQ6,'Bases de Cálculo'!$B$9:$N$34,13,FALSE)</f>
        <v>No Renovable</v>
      </c>
      <c r="HR9" s="161">
        <f>VLOOKUP(HR6,'Bases de Cálculo'!$B$9:$N$34,13,FALSE)</f>
        <v>0</v>
      </c>
      <c r="HS9" s="161">
        <f>VLOOKUP(HS6,'Bases de Cálculo'!$B$9:$N$34,13,FALSE)</f>
        <v>0</v>
      </c>
      <c r="HT9" s="161" t="str">
        <f>VLOOKUP(HT6,'Bases de Cálculo'!$B$9:$N$34,13,FALSE)</f>
        <v>No Renovable</v>
      </c>
      <c r="HU9" s="161" t="str">
        <f>VLOOKUP(HU6,'Bases de Cálculo'!$B$9:$N$34,13,FALSE)</f>
        <v>No Renovable</v>
      </c>
      <c r="HV9" s="161" t="str">
        <f>VLOOKUP(HV6,'Bases de Cálculo'!$B$9:$N$34,13,FALSE)</f>
        <v>No Renovable</v>
      </c>
      <c r="HW9" s="161" t="str">
        <f>VLOOKUP(HW6,'Bases de Cálculo'!$B$9:$N$34,13,FALSE)</f>
        <v>No Renovable</v>
      </c>
      <c r="HX9" s="161" t="str">
        <f>VLOOKUP(HX6,'Bases de Cálculo'!$B$9:$N$34,13,FALSE)</f>
        <v>No Renovable</v>
      </c>
    </row>
    <row r="10" spans="1:232" s="9" customFormat="1" ht="15.75" x14ac:dyDescent="0.2">
      <c r="A10" s="160">
        <v>4</v>
      </c>
      <c r="B10" s="686"/>
      <c r="C10" s="13"/>
      <c r="D10" s="158" t="str">
        <f>IF($D$2=1,"UO",HLOOKUP("UO",'Bases de Cálculo'!$B$37:$B$42,$D$2))</f>
        <v>TJ</v>
      </c>
      <c r="E10" s="158" t="str">
        <f>IF($D$2=1,VLOOKUP(E6,'Bases de Cálculo'!$B$9:$J$34,3,FALSE),HLOOKUP("UO",'Bases de Cálculo'!$B$37:$B$42,$D$2))</f>
        <v>TJ</v>
      </c>
      <c r="F10" s="158" t="str">
        <f>IF($D$2=1,VLOOKUP(F6,'Bases de Cálculo'!$B$9:$J$34,3,FALSE),HLOOKUP("UO",'Bases de Cálculo'!$B$37:$B$42,$D$2))</f>
        <v>TJ</v>
      </c>
      <c r="G10" s="158" t="str">
        <f>IF($D$2=1,VLOOKUP(G6,'Bases de Cálculo'!$B$9:$J$34,3,FALSE),HLOOKUP("UO",'Bases de Cálculo'!$B$37:$B$42,$D$2))</f>
        <v>TJ</v>
      </c>
      <c r="H10" s="158" t="str">
        <f>IF($D$2=1,VLOOKUP(H6,'Bases de Cálculo'!$B$9:$J$34,3,FALSE),HLOOKUP("UO",'Bases de Cálculo'!$B$37:$B$42,$D$2))</f>
        <v>TJ</v>
      </c>
      <c r="I10" s="158" t="str">
        <f>IF($D$2=1,VLOOKUP(I6,'Bases de Cálculo'!$B$9:$J$34,3,FALSE),HLOOKUP("UO",'Bases de Cálculo'!$B$37:$B$42,$D$2))</f>
        <v>TJ</v>
      </c>
      <c r="J10" s="158" t="str">
        <f>IF($D$2=1,VLOOKUP(J6,'Bases de Cálculo'!$B$9:$J$34,3,FALSE),HLOOKUP("UO",'Bases de Cálculo'!$B$37:$B$42,$D$2))</f>
        <v>TJ</v>
      </c>
      <c r="K10" s="158" t="str">
        <f>IF($D$2=1,VLOOKUP(K6,'Bases de Cálculo'!$B$9:$J$34,3,FALSE),HLOOKUP("UO",'Bases de Cálculo'!$B$37:$B$42,$D$2))</f>
        <v>TJ</v>
      </c>
      <c r="L10" s="158" t="str">
        <f>IF($D$2=1,VLOOKUP(L6,'Bases de Cálculo'!$B$9:$J$34,3,FALSE),HLOOKUP("UO",'Bases de Cálculo'!$B$37:$B$42,$D$2))</f>
        <v>TJ</v>
      </c>
      <c r="M10" s="159" t="str">
        <f>IF($D$2=1,"UO",HLOOKUP("UO",'Bases de Cálculo'!$B$37:$B$42,$D$2))</f>
        <v>TJ</v>
      </c>
      <c r="N10" s="159" t="str">
        <f>IF($D$2=1,VLOOKUP(N6,'Bases de Cálculo'!$B$9:$J$34,3,FALSE),HLOOKUP("UO",'Bases de Cálculo'!$B$37:$B$42,$D$2))</f>
        <v>TJ</v>
      </c>
      <c r="O10" s="159" t="str">
        <f>IF($D$2=1,VLOOKUP(O6,'Bases de Cálculo'!$B$9:$J$34,3,FALSE),HLOOKUP("UO",'Bases de Cálculo'!$B$37:$B$42,$D$2))</f>
        <v>TJ</v>
      </c>
      <c r="P10" s="159" t="str">
        <f>IF($D$2=1,VLOOKUP(P6,'Bases de Cálculo'!$B$9:$J$34,3,FALSE),HLOOKUP("UO",'Bases de Cálculo'!$B$37:$B$42,$D$2))</f>
        <v>TJ</v>
      </c>
      <c r="Q10" s="159" t="str">
        <f>IF($D$2=1,VLOOKUP(Q6,'Bases de Cálculo'!$B$9:$J$34,3,FALSE),HLOOKUP("UO",'Bases de Cálculo'!$B$37:$B$42,$D$2))</f>
        <v>TJ</v>
      </c>
      <c r="R10" s="159" t="str">
        <f>IF($D$2=1,VLOOKUP(R6,'Bases de Cálculo'!$B$9:$J$34,3,FALSE),HLOOKUP("UO",'Bases de Cálculo'!$B$37:$B$42,$D$2))</f>
        <v>TJ</v>
      </c>
      <c r="S10" s="159" t="str">
        <f>IF($D$2=1,VLOOKUP(S6,'Bases de Cálculo'!$B$9:$J$34,3,FALSE),HLOOKUP("UO",'Bases de Cálculo'!$B$37:$B$42,$D$2))</f>
        <v>TJ</v>
      </c>
      <c r="T10" s="159" t="str">
        <f>IF($D$2=1,VLOOKUP(T6,'Bases de Cálculo'!$B$9:$J$34,3,FALSE),HLOOKUP("UO",'Bases de Cálculo'!$B$37:$B$42,$D$2))</f>
        <v>TJ</v>
      </c>
      <c r="U10" s="159" t="str">
        <f>IF($D$2=1,VLOOKUP(U6,'Bases de Cálculo'!$B$9:$J$34,3,FALSE),HLOOKUP("UO",'Bases de Cálculo'!$B$37:$B$42,$D$2))</f>
        <v>TJ</v>
      </c>
      <c r="V10" s="159" t="str">
        <f>IF($D$2=1,VLOOKUP(V6,'Bases de Cálculo'!$B$9:$J$34,3,FALSE),HLOOKUP("UO",'Bases de Cálculo'!$B$37:$B$42,$D$2))</f>
        <v>TJ</v>
      </c>
      <c r="W10" s="159" t="str">
        <f>IF($D$2=1,VLOOKUP(W6,'Bases de Cálculo'!$B$9:$J$34,3,FALSE),HLOOKUP("UO",'Bases de Cálculo'!$B$37:$B$42,$D$2))</f>
        <v>TJ</v>
      </c>
      <c r="X10" s="159" t="str">
        <f>IF($D$2=1,VLOOKUP(X6,'Bases de Cálculo'!$B$9:$J$34,3,FALSE),HLOOKUP("UO",'Bases de Cálculo'!$B$37:$B$42,$D$2))</f>
        <v>TJ</v>
      </c>
      <c r="Y10" s="159" t="str">
        <f>IF($D$2=1,VLOOKUP(Y6,'Bases de Cálculo'!$B$9:$J$34,3,FALSE),HLOOKUP("UO",'Bases de Cálculo'!$B$37:$B$42,$D$2))</f>
        <v>TJ</v>
      </c>
      <c r="Z10" s="13"/>
      <c r="AA10" s="158" t="str">
        <f>IF($D$2=1,"UO",HLOOKUP("UO",'Bases de Cálculo'!$B$37:$B$42,$D$2))</f>
        <v>TJ</v>
      </c>
      <c r="AB10" s="158" t="str">
        <f>IF($D$2=1,VLOOKUP(AB6,'Bases de Cálculo'!$B$9:$J$34,3,FALSE),HLOOKUP("UO",'Bases de Cálculo'!$B$37:$B$42,$D$2))</f>
        <v>TJ</v>
      </c>
      <c r="AC10" s="158" t="str">
        <f>IF($D$2=1,VLOOKUP(AC6,'Bases de Cálculo'!$B$9:$J$34,3,FALSE),HLOOKUP("UO",'Bases de Cálculo'!$B$37:$B$42,$D$2))</f>
        <v>TJ</v>
      </c>
      <c r="AD10" s="158" t="str">
        <f>IF($D$2=1,VLOOKUP(AD6,'Bases de Cálculo'!$B$9:$J$34,3,FALSE),HLOOKUP("UO",'Bases de Cálculo'!$B$37:$B$42,$D$2))</f>
        <v>TJ</v>
      </c>
      <c r="AE10" s="158" t="str">
        <f>IF($D$2=1,VLOOKUP(AE6,'Bases de Cálculo'!$B$9:$J$34,3,FALSE),HLOOKUP("UO",'Bases de Cálculo'!$B$37:$B$42,$D$2))</f>
        <v>TJ</v>
      </c>
      <c r="AF10" s="158" t="str">
        <f>IF($D$2=1,VLOOKUP(AF6,'Bases de Cálculo'!$B$9:$J$34,3,FALSE),HLOOKUP("UO",'Bases de Cálculo'!$B$37:$B$42,$D$2))</f>
        <v>TJ</v>
      </c>
      <c r="AG10" s="158" t="str">
        <f>IF($D$2=1,VLOOKUP(AG6,'Bases de Cálculo'!$B$9:$J$34,3,FALSE),HLOOKUP("UO",'Bases de Cálculo'!$B$37:$B$42,$D$2))</f>
        <v>TJ</v>
      </c>
      <c r="AH10" s="158" t="str">
        <f>IF($D$2=1,VLOOKUP(AH6,'Bases de Cálculo'!$B$9:$J$34,3,FALSE),HLOOKUP("UO",'Bases de Cálculo'!$B$37:$B$42,$D$2))</f>
        <v>TJ</v>
      </c>
      <c r="AI10" s="158" t="str">
        <f>IF($D$2=1,VLOOKUP(AI6,'Bases de Cálculo'!$B$9:$J$34,3,FALSE),HLOOKUP("UO",'Bases de Cálculo'!$B$37:$B$42,$D$2))</f>
        <v>TJ</v>
      </c>
      <c r="AJ10" s="159" t="str">
        <f>IF($D$2=1,"UO",HLOOKUP("UO",'Bases de Cálculo'!$B$37:$B$42,$D$2))</f>
        <v>TJ</v>
      </c>
      <c r="AK10" s="159" t="str">
        <f>IF($D$2=1,VLOOKUP(AK6,'Bases de Cálculo'!$B$9:$J$34,3,FALSE),HLOOKUP("UO",'Bases de Cálculo'!$B$37:$B$42,$D$2))</f>
        <v>TJ</v>
      </c>
      <c r="AL10" s="159" t="str">
        <f>IF($D$2=1,VLOOKUP(AL6,'Bases de Cálculo'!$B$9:$J$34,3,FALSE),HLOOKUP("UO",'Bases de Cálculo'!$B$37:$B$42,$D$2))</f>
        <v>TJ</v>
      </c>
      <c r="AM10" s="159" t="str">
        <f>IF($D$2=1,VLOOKUP(AM6,'Bases de Cálculo'!$B$9:$J$34,3,FALSE),HLOOKUP("UO",'Bases de Cálculo'!$B$37:$B$42,$D$2))</f>
        <v>TJ</v>
      </c>
      <c r="AN10" s="159" t="str">
        <f>IF($D$2=1,VLOOKUP(AN6,'Bases de Cálculo'!$B$9:$J$34,3,FALSE),HLOOKUP("UO",'Bases de Cálculo'!$B$37:$B$42,$D$2))</f>
        <v>TJ</v>
      </c>
      <c r="AO10" s="159" t="str">
        <f>IF($D$2=1,VLOOKUP(AO6,'Bases de Cálculo'!$B$9:$J$34,3,FALSE),HLOOKUP("UO",'Bases de Cálculo'!$B$37:$B$42,$D$2))</f>
        <v>TJ</v>
      </c>
      <c r="AP10" s="159" t="str">
        <f>IF($D$2=1,VLOOKUP(AP6,'Bases de Cálculo'!$B$9:$J$34,3,FALSE),HLOOKUP("UO",'Bases de Cálculo'!$B$37:$B$42,$D$2))</f>
        <v>TJ</v>
      </c>
      <c r="AQ10" s="159" t="str">
        <f>IF($D$2=1,VLOOKUP(AQ6,'Bases de Cálculo'!$B$9:$J$34,3,FALSE),HLOOKUP("UO",'Bases de Cálculo'!$B$37:$B$42,$D$2))</f>
        <v>TJ</v>
      </c>
      <c r="AR10" s="159" t="str">
        <f>IF($D$2=1,VLOOKUP(AR6,'Bases de Cálculo'!$B$9:$J$34,3,FALSE),HLOOKUP("UO",'Bases de Cálculo'!$B$37:$B$42,$D$2))</f>
        <v>TJ</v>
      </c>
      <c r="AS10" s="159" t="str">
        <f>IF($D$2=1,VLOOKUP(AS6,'Bases de Cálculo'!$B$9:$J$34,3,FALSE),HLOOKUP("UO",'Bases de Cálculo'!$B$37:$B$42,$D$2))</f>
        <v>TJ</v>
      </c>
      <c r="AT10" s="159" t="str">
        <f>IF($D$2=1,VLOOKUP(AT6,'Bases de Cálculo'!$B$9:$J$34,3,FALSE),HLOOKUP("UO",'Bases de Cálculo'!$B$37:$B$42,$D$2))</f>
        <v>TJ</v>
      </c>
      <c r="AU10" s="159" t="str">
        <f>IF($D$2=1,VLOOKUP(AU6,'Bases de Cálculo'!$B$9:$J$34,3,FALSE),HLOOKUP("UO",'Bases de Cálculo'!$B$37:$B$42,$D$2))</f>
        <v>TJ</v>
      </c>
      <c r="AV10" s="159" t="str">
        <f>IF($D$2=1,VLOOKUP(AV6,'Bases de Cálculo'!$B$9:$J$34,3,FALSE),HLOOKUP("UO",'Bases de Cálculo'!$B$37:$B$42,$D$2))</f>
        <v>TJ</v>
      </c>
      <c r="AW10" s="13"/>
      <c r="AX10" s="158" t="str">
        <f>IF($D$2=1,"UO",HLOOKUP("UO",'Bases de Cálculo'!$B$37:$B$42,$D$2))</f>
        <v>TJ</v>
      </c>
      <c r="AY10" s="158" t="str">
        <f>IF($D$2=1,VLOOKUP(AY6,'Bases de Cálculo'!$B$9:$J$34,3,FALSE),HLOOKUP("UO",'Bases de Cálculo'!$B$37:$B$42,$D$2))</f>
        <v>TJ</v>
      </c>
      <c r="AZ10" s="158" t="str">
        <f>IF($D$2=1,VLOOKUP(AZ6,'Bases de Cálculo'!$B$9:$J$34,3,FALSE),HLOOKUP("UO",'Bases de Cálculo'!$B$37:$B$42,$D$2))</f>
        <v>TJ</v>
      </c>
      <c r="BA10" s="158" t="str">
        <f>IF($D$2=1,VLOOKUP(BA6,'Bases de Cálculo'!$B$9:$J$34,3,FALSE),HLOOKUP("UO",'Bases de Cálculo'!$B$37:$B$42,$D$2))</f>
        <v>TJ</v>
      </c>
      <c r="BB10" s="158" t="str">
        <f>IF($D$2=1,VLOOKUP(BB6,'Bases de Cálculo'!$B$9:$J$34,3,FALSE),HLOOKUP("UO",'Bases de Cálculo'!$B$37:$B$42,$D$2))</f>
        <v>TJ</v>
      </c>
      <c r="BC10" s="158" t="str">
        <f>IF($D$2=1,VLOOKUP(BC6,'Bases de Cálculo'!$B$9:$J$34,3,FALSE),HLOOKUP("UO",'Bases de Cálculo'!$B$37:$B$42,$D$2))</f>
        <v>TJ</v>
      </c>
      <c r="BD10" s="158" t="str">
        <f>IF($D$2=1,VLOOKUP(BD6,'Bases de Cálculo'!$B$9:$J$34,3,FALSE),HLOOKUP("UO",'Bases de Cálculo'!$B$37:$B$42,$D$2))</f>
        <v>TJ</v>
      </c>
      <c r="BE10" s="158" t="str">
        <f>IF($D$2=1,VLOOKUP(BE6,'Bases de Cálculo'!$B$9:$J$34,3,FALSE),HLOOKUP("UO",'Bases de Cálculo'!$B$37:$B$42,$D$2))</f>
        <v>TJ</v>
      </c>
      <c r="BF10" s="158" t="str">
        <f>IF($D$2=1,VLOOKUP(BF6,'Bases de Cálculo'!$B$9:$J$34,3,FALSE),HLOOKUP("UO",'Bases de Cálculo'!$B$37:$B$42,$D$2))</f>
        <v>TJ</v>
      </c>
      <c r="BG10" s="159" t="str">
        <f>IF($D$2=1,"UO",HLOOKUP("UO",'Bases de Cálculo'!$B$37:$B$42,$D$2))</f>
        <v>TJ</v>
      </c>
      <c r="BH10" s="159" t="str">
        <f>IF($D$2=1,VLOOKUP(BH6,'Bases de Cálculo'!$B$9:$J$34,3,FALSE),HLOOKUP("UO",'Bases de Cálculo'!$B$37:$B$42,$D$2))</f>
        <v>TJ</v>
      </c>
      <c r="BI10" s="159" t="str">
        <f>IF($D$2=1,VLOOKUP(BI6,'Bases de Cálculo'!$B$9:$J$34,3,FALSE),HLOOKUP("UO",'Bases de Cálculo'!$B$37:$B$42,$D$2))</f>
        <v>TJ</v>
      </c>
      <c r="BJ10" s="159" t="str">
        <f>IF($D$2=1,VLOOKUP(BJ6,'Bases de Cálculo'!$B$9:$J$34,3,FALSE),HLOOKUP("UO",'Bases de Cálculo'!$B$37:$B$42,$D$2))</f>
        <v>TJ</v>
      </c>
      <c r="BK10" s="159" t="str">
        <f>IF($D$2=1,VLOOKUP(BK6,'Bases de Cálculo'!$B$9:$J$34,3,FALSE),HLOOKUP("UO",'Bases de Cálculo'!$B$37:$B$42,$D$2))</f>
        <v>TJ</v>
      </c>
      <c r="BL10" s="159" t="str">
        <f>IF($D$2=1,VLOOKUP(BL6,'Bases de Cálculo'!$B$9:$J$34,3,FALSE),HLOOKUP("UO",'Bases de Cálculo'!$B$37:$B$42,$D$2))</f>
        <v>TJ</v>
      </c>
      <c r="BM10" s="159" t="str">
        <f>IF($D$2=1,VLOOKUP(BM6,'Bases de Cálculo'!$B$9:$J$34,3,FALSE),HLOOKUP("UO",'Bases de Cálculo'!$B$37:$B$42,$D$2))</f>
        <v>TJ</v>
      </c>
      <c r="BN10" s="159" t="str">
        <f>IF($D$2=1,VLOOKUP(BN6,'Bases de Cálculo'!$B$9:$J$34,3,FALSE),HLOOKUP("UO",'Bases de Cálculo'!$B$37:$B$42,$D$2))</f>
        <v>TJ</v>
      </c>
      <c r="BO10" s="159" t="str">
        <f>IF($D$2=1,VLOOKUP(BO6,'Bases de Cálculo'!$B$9:$J$34,3,FALSE),HLOOKUP("UO",'Bases de Cálculo'!$B$37:$B$42,$D$2))</f>
        <v>TJ</v>
      </c>
      <c r="BP10" s="159" t="str">
        <f>IF($D$2=1,VLOOKUP(BP6,'Bases de Cálculo'!$B$9:$J$34,3,FALSE),HLOOKUP("UO",'Bases de Cálculo'!$B$37:$B$42,$D$2))</f>
        <v>TJ</v>
      </c>
      <c r="BQ10" s="159" t="str">
        <f>IF($D$2=1,VLOOKUP(BQ6,'Bases de Cálculo'!$B$9:$J$34,3,FALSE),HLOOKUP("UO",'Bases de Cálculo'!$B$37:$B$42,$D$2))</f>
        <v>TJ</v>
      </c>
      <c r="BR10" s="159" t="str">
        <f>IF($D$2=1,VLOOKUP(BR6,'Bases de Cálculo'!$B$9:$J$34,3,FALSE),HLOOKUP("UO",'Bases de Cálculo'!$B$37:$B$42,$D$2))</f>
        <v>TJ</v>
      </c>
      <c r="BS10" s="159" t="str">
        <f>IF($D$2=1,VLOOKUP(BS6,'Bases de Cálculo'!$B$9:$J$34,3,FALSE),HLOOKUP("UO",'Bases de Cálculo'!$B$37:$B$42,$D$2))</f>
        <v>TJ</v>
      </c>
      <c r="BT10" s="13"/>
      <c r="BU10" s="158" t="str">
        <f>IF($D$2=1,"UO",HLOOKUP("UO",'Bases de Cálculo'!$B$37:$B$42,$D$2))</f>
        <v>TJ</v>
      </c>
      <c r="BV10" s="158" t="str">
        <f>IF($D$2=1,VLOOKUP(BV6,'Bases de Cálculo'!$B$9:$J$34,3,FALSE),HLOOKUP("UO",'Bases de Cálculo'!$B$37:$B$42,$D$2))</f>
        <v>TJ</v>
      </c>
      <c r="BW10" s="158" t="str">
        <f>IF($D$2=1,VLOOKUP(BW6,'Bases de Cálculo'!$B$9:$J$34,3,FALSE),HLOOKUP("UO",'Bases de Cálculo'!$B$37:$B$42,$D$2))</f>
        <v>TJ</v>
      </c>
      <c r="BX10" s="158" t="str">
        <f>IF($D$2=1,VLOOKUP(BX6,'Bases de Cálculo'!$B$9:$J$34,3,FALSE),HLOOKUP("UO",'Bases de Cálculo'!$B$37:$B$42,$D$2))</f>
        <v>TJ</v>
      </c>
      <c r="BY10" s="158" t="str">
        <f>IF($D$2=1,VLOOKUP(BY6,'Bases de Cálculo'!$B$9:$J$34,3,FALSE),HLOOKUP("UO",'Bases de Cálculo'!$B$37:$B$42,$D$2))</f>
        <v>TJ</v>
      </c>
      <c r="BZ10" s="158" t="str">
        <f>IF($D$2=1,VLOOKUP(BZ6,'Bases de Cálculo'!$B$9:$J$34,3,FALSE),HLOOKUP("UO",'Bases de Cálculo'!$B$37:$B$42,$D$2))</f>
        <v>TJ</v>
      </c>
      <c r="CA10" s="158" t="str">
        <f>IF($D$2=1,VLOOKUP(CA6,'Bases de Cálculo'!$B$9:$J$34,3,FALSE),HLOOKUP("UO",'Bases de Cálculo'!$B$37:$B$42,$D$2))</f>
        <v>TJ</v>
      </c>
      <c r="CB10" s="158" t="str">
        <f>IF($D$2=1,VLOOKUP(CB6,'Bases de Cálculo'!$B$9:$J$34,3,FALSE),HLOOKUP("UO",'Bases de Cálculo'!$B$37:$B$42,$D$2))</f>
        <v>TJ</v>
      </c>
      <c r="CC10" s="158" t="str">
        <f>IF($D$2=1,VLOOKUP(CC6,'Bases de Cálculo'!$B$9:$J$34,3,FALSE),HLOOKUP("UO",'Bases de Cálculo'!$B$37:$B$42,$D$2))</f>
        <v>TJ</v>
      </c>
      <c r="CD10" s="159" t="str">
        <f>IF($D$2=1,"UO",HLOOKUP("UO",'Bases de Cálculo'!$B$37:$B$42,$D$2))</f>
        <v>TJ</v>
      </c>
      <c r="CE10" s="159" t="str">
        <f>IF($D$2=1,VLOOKUP(CE6,'Bases de Cálculo'!$B$9:$J$34,3,FALSE),HLOOKUP("UO",'Bases de Cálculo'!$B$37:$B$42,$D$2))</f>
        <v>TJ</v>
      </c>
      <c r="CF10" s="159" t="str">
        <f>IF($D$2=1,VLOOKUP(CF6,'Bases de Cálculo'!$B$9:$J$34,3,FALSE),HLOOKUP("UO",'Bases de Cálculo'!$B$37:$B$42,$D$2))</f>
        <v>TJ</v>
      </c>
      <c r="CG10" s="159" t="str">
        <f>IF($D$2=1,VLOOKUP(CG6,'Bases de Cálculo'!$B$9:$J$34,3,FALSE),HLOOKUP("UO",'Bases de Cálculo'!$B$37:$B$42,$D$2))</f>
        <v>TJ</v>
      </c>
      <c r="CH10" s="159" t="str">
        <f>IF($D$2=1,VLOOKUP(CH6,'Bases de Cálculo'!$B$9:$J$34,3,FALSE),HLOOKUP("UO",'Bases de Cálculo'!$B$37:$B$42,$D$2))</f>
        <v>TJ</v>
      </c>
      <c r="CI10" s="159" t="str">
        <f>IF($D$2=1,VLOOKUP(CI6,'Bases de Cálculo'!$B$9:$J$34,3,FALSE),HLOOKUP("UO",'Bases de Cálculo'!$B$37:$B$42,$D$2))</f>
        <v>TJ</v>
      </c>
      <c r="CJ10" s="159" t="str">
        <f>IF($D$2=1,VLOOKUP(CJ6,'Bases de Cálculo'!$B$9:$J$34,3,FALSE),HLOOKUP("UO",'Bases de Cálculo'!$B$37:$B$42,$D$2))</f>
        <v>TJ</v>
      </c>
      <c r="CK10" s="159" t="str">
        <f>IF($D$2=1,VLOOKUP(CK6,'Bases de Cálculo'!$B$9:$J$34,3,FALSE),HLOOKUP("UO",'Bases de Cálculo'!$B$37:$B$42,$D$2))</f>
        <v>TJ</v>
      </c>
      <c r="CL10" s="159" t="str">
        <f>IF($D$2=1,VLOOKUP(CL6,'Bases de Cálculo'!$B$9:$J$34,3,FALSE),HLOOKUP("UO",'Bases de Cálculo'!$B$37:$B$42,$D$2))</f>
        <v>TJ</v>
      </c>
      <c r="CM10" s="159" t="str">
        <f>IF($D$2=1,VLOOKUP(CM6,'Bases de Cálculo'!$B$9:$J$34,3,FALSE),HLOOKUP("UO",'Bases de Cálculo'!$B$37:$B$42,$D$2))</f>
        <v>TJ</v>
      </c>
      <c r="CN10" s="159" t="str">
        <f>IF($D$2=1,VLOOKUP(CN6,'Bases de Cálculo'!$B$9:$J$34,3,FALSE),HLOOKUP("UO",'Bases de Cálculo'!$B$37:$B$42,$D$2))</f>
        <v>TJ</v>
      </c>
      <c r="CO10" s="159" t="str">
        <f>IF($D$2=1,VLOOKUP(CO6,'Bases de Cálculo'!$B$9:$J$34,3,FALSE),HLOOKUP("UO",'Bases de Cálculo'!$B$37:$B$42,$D$2))</f>
        <v>TJ</v>
      </c>
      <c r="CP10" s="159" t="str">
        <f>IF($D$2=1,VLOOKUP(CP6,'Bases de Cálculo'!$B$9:$J$34,3,FALSE),HLOOKUP("UO",'Bases de Cálculo'!$B$37:$B$42,$D$2))</f>
        <v>TJ</v>
      </c>
      <c r="CQ10" s="13"/>
      <c r="CR10" s="158" t="str">
        <f>IF($D$2=1,"UO",HLOOKUP("UO",'Bases de Cálculo'!$B$37:$B$42,$D$2))</f>
        <v>TJ</v>
      </c>
      <c r="CS10" s="158" t="str">
        <f>IF($D$2=1,VLOOKUP(CS6,'Bases de Cálculo'!$B$9:$J$34,3,FALSE),HLOOKUP("UO",'Bases de Cálculo'!$B$37:$B$42,$D$2))</f>
        <v>TJ</v>
      </c>
      <c r="CT10" s="158" t="str">
        <f>IF($D$2=1,VLOOKUP(CT6,'Bases de Cálculo'!$B$9:$J$34,3,FALSE),HLOOKUP("UO",'Bases de Cálculo'!$B$37:$B$42,$D$2))</f>
        <v>TJ</v>
      </c>
      <c r="CU10" s="158" t="str">
        <f>IF($D$2=1,VLOOKUP(CU6,'Bases de Cálculo'!$B$9:$J$34,3,FALSE),HLOOKUP("UO",'Bases de Cálculo'!$B$37:$B$42,$D$2))</f>
        <v>TJ</v>
      </c>
      <c r="CV10" s="158" t="str">
        <f>IF($D$2=1,VLOOKUP(CV6,'Bases de Cálculo'!$B$9:$J$34,3,FALSE),HLOOKUP("UO",'Bases de Cálculo'!$B$37:$B$42,$D$2))</f>
        <v>TJ</v>
      </c>
      <c r="CW10" s="158" t="str">
        <f>IF($D$2=1,VLOOKUP(CW6,'Bases de Cálculo'!$B$9:$J$34,3,FALSE),HLOOKUP("UO",'Bases de Cálculo'!$B$37:$B$42,$D$2))</f>
        <v>TJ</v>
      </c>
      <c r="CX10" s="158" t="str">
        <f>IF($D$2=1,VLOOKUP(CX6,'Bases de Cálculo'!$B$9:$J$34,3,FALSE),HLOOKUP("UO",'Bases de Cálculo'!$B$37:$B$42,$D$2))</f>
        <v>TJ</v>
      </c>
      <c r="CY10" s="158" t="str">
        <f>IF($D$2=1,VLOOKUP(CY6,'Bases de Cálculo'!$B$9:$J$34,3,FALSE),HLOOKUP("UO",'Bases de Cálculo'!$B$37:$B$42,$D$2))</f>
        <v>TJ</v>
      </c>
      <c r="CZ10" s="158" t="str">
        <f>IF($D$2=1,VLOOKUP(CZ6,'Bases de Cálculo'!$B$9:$J$34,3,FALSE),HLOOKUP("UO",'Bases de Cálculo'!$B$37:$B$42,$D$2))</f>
        <v>TJ</v>
      </c>
      <c r="DA10" s="159" t="str">
        <f>IF($D$2=1,"UO",HLOOKUP("UO",'Bases de Cálculo'!$B$37:$B$42,$D$2))</f>
        <v>TJ</v>
      </c>
      <c r="DB10" s="159" t="str">
        <f>IF($D$2=1,VLOOKUP(DB6,'Bases de Cálculo'!$B$9:$J$34,3,FALSE),HLOOKUP("UO",'Bases de Cálculo'!$B$37:$B$42,$D$2))</f>
        <v>TJ</v>
      </c>
      <c r="DC10" s="159" t="str">
        <f>IF($D$2=1,VLOOKUP(DC6,'Bases de Cálculo'!$B$9:$J$34,3,FALSE),HLOOKUP("UO",'Bases de Cálculo'!$B$37:$B$42,$D$2))</f>
        <v>TJ</v>
      </c>
      <c r="DD10" s="159" t="str">
        <f>IF($D$2=1,VLOOKUP(DD6,'Bases de Cálculo'!$B$9:$J$34,3,FALSE),HLOOKUP("UO",'Bases de Cálculo'!$B$37:$B$42,$D$2))</f>
        <v>TJ</v>
      </c>
      <c r="DE10" s="159" t="str">
        <f>IF($D$2=1,VLOOKUP(DE6,'Bases de Cálculo'!$B$9:$J$34,3,FALSE),HLOOKUP("UO",'Bases de Cálculo'!$B$37:$B$42,$D$2))</f>
        <v>TJ</v>
      </c>
      <c r="DF10" s="159" t="str">
        <f>IF($D$2=1,VLOOKUP(DF6,'Bases de Cálculo'!$B$9:$J$34,3,FALSE),HLOOKUP("UO",'Bases de Cálculo'!$B$37:$B$42,$D$2))</f>
        <v>TJ</v>
      </c>
      <c r="DG10" s="159" t="str">
        <f>IF($D$2=1,VLOOKUP(DG6,'Bases de Cálculo'!$B$9:$J$34,3,FALSE),HLOOKUP("UO",'Bases de Cálculo'!$B$37:$B$42,$D$2))</f>
        <v>TJ</v>
      </c>
      <c r="DH10" s="159" t="str">
        <f>IF($D$2=1,VLOOKUP(DH6,'Bases de Cálculo'!$B$9:$J$34,3,FALSE),HLOOKUP("UO",'Bases de Cálculo'!$B$37:$B$42,$D$2))</f>
        <v>TJ</v>
      </c>
      <c r="DI10" s="159" t="str">
        <f>IF($D$2=1,VLOOKUP(DI6,'Bases de Cálculo'!$B$9:$J$34,3,FALSE),HLOOKUP("UO",'Bases de Cálculo'!$B$37:$B$42,$D$2))</f>
        <v>TJ</v>
      </c>
      <c r="DJ10" s="159" t="str">
        <f>IF($D$2=1,VLOOKUP(DJ6,'Bases de Cálculo'!$B$9:$J$34,3,FALSE),HLOOKUP("UO",'Bases de Cálculo'!$B$37:$B$42,$D$2))</f>
        <v>TJ</v>
      </c>
      <c r="DK10" s="159" t="str">
        <f>IF($D$2=1,VLOOKUP(DK6,'Bases de Cálculo'!$B$9:$J$34,3,FALSE),HLOOKUP("UO",'Bases de Cálculo'!$B$37:$B$42,$D$2))</f>
        <v>TJ</v>
      </c>
      <c r="DL10" s="159" t="str">
        <f>IF($D$2=1,VLOOKUP(DL6,'Bases de Cálculo'!$B$9:$J$34,3,FALSE),HLOOKUP("UO",'Bases de Cálculo'!$B$37:$B$42,$D$2))</f>
        <v>TJ</v>
      </c>
      <c r="DM10" s="159" t="str">
        <f>IF($D$2=1,VLOOKUP(DM6,'Bases de Cálculo'!$B$9:$J$34,3,FALSE),HLOOKUP("UO",'Bases de Cálculo'!$B$37:$B$42,$D$2))</f>
        <v>TJ</v>
      </c>
      <c r="DN10" s="13"/>
      <c r="DO10" s="158" t="str">
        <f>IF($D$2=1,"UO",HLOOKUP("UO",'Bases de Cálculo'!$B$37:$B$42,$D$2))</f>
        <v>TJ</v>
      </c>
      <c r="DP10" s="158" t="str">
        <f>IF($D$2=1,VLOOKUP(DP6,'Bases de Cálculo'!$B$9:$J$34,3,FALSE),HLOOKUP("UO",'Bases de Cálculo'!$B$37:$B$42,$D$2))</f>
        <v>TJ</v>
      </c>
      <c r="DQ10" s="158" t="str">
        <f>IF($D$2=1,VLOOKUP(DQ6,'Bases de Cálculo'!$B$9:$J$34,3,FALSE),HLOOKUP("UO",'Bases de Cálculo'!$B$37:$B$42,$D$2))</f>
        <v>TJ</v>
      </c>
      <c r="DR10" s="158" t="str">
        <f>IF($D$2=1,VLOOKUP(DR6,'Bases de Cálculo'!$B$9:$J$34,3,FALSE),HLOOKUP("UO",'Bases de Cálculo'!$B$37:$B$42,$D$2))</f>
        <v>TJ</v>
      </c>
      <c r="DS10" s="158" t="str">
        <f>IF($D$2=1,VLOOKUP(DS6,'Bases de Cálculo'!$B$9:$J$34,3,FALSE),HLOOKUP("UO",'Bases de Cálculo'!$B$37:$B$42,$D$2))</f>
        <v>TJ</v>
      </c>
      <c r="DT10" s="158" t="str">
        <f>IF($D$2=1,VLOOKUP(DT6,'Bases de Cálculo'!$B$9:$J$34,3,FALSE),HLOOKUP("UO",'Bases de Cálculo'!$B$37:$B$42,$D$2))</f>
        <v>TJ</v>
      </c>
      <c r="DU10" s="158" t="str">
        <f>IF($D$2=1,VLOOKUP(DU6,'Bases de Cálculo'!$B$9:$J$34,3,FALSE),HLOOKUP("UO",'Bases de Cálculo'!$B$37:$B$42,$D$2))</f>
        <v>TJ</v>
      </c>
      <c r="DV10" s="158" t="str">
        <f>IF($D$2=1,VLOOKUP(DV6,'Bases de Cálculo'!$B$9:$J$34,3,FALSE),HLOOKUP("UO",'Bases de Cálculo'!$B$37:$B$42,$D$2))</f>
        <v>TJ</v>
      </c>
      <c r="DW10" s="158" t="str">
        <f>IF($D$2=1,VLOOKUP(DW6,'Bases de Cálculo'!$B$9:$J$34,3,FALSE),HLOOKUP("UO",'Bases de Cálculo'!$B$37:$B$42,$D$2))</f>
        <v>TJ</v>
      </c>
      <c r="DX10" s="159" t="str">
        <f>IF($D$2=1,"UO",HLOOKUP("UO",'Bases de Cálculo'!$B$37:$B$42,$D$2))</f>
        <v>TJ</v>
      </c>
      <c r="DY10" s="159" t="str">
        <f>IF($D$2=1,VLOOKUP(DY6,'Bases de Cálculo'!$B$9:$J$34,3,FALSE),HLOOKUP("UO",'Bases de Cálculo'!$B$37:$B$42,$D$2))</f>
        <v>TJ</v>
      </c>
      <c r="DZ10" s="159" t="str">
        <f>IF($D$2=1,VLOOKUP(DZ6,'Bases de Cálculo'!$B$9:$J$34,3,FALSE),HLOOKUP("UO",'Bases de Cálculo'!$B$37:$B$42,$D$2))</f>
        <v>TJ</v>
      </c>
      <c r="EA10" s="159" t="str">
        <f>IF($D$2=1,VLOOKUP(EA6,'Bases de Cálculo'!$B$9:$J$34,3,FALSE),HLOOKUP("UO",'Bases de Cálculo'!$B$37:$B$42,$D$2))</f>
        <v>TJ</v>
      </c>
      <c r="EB10" s="159" t="str">
        <f>IF($D$2=1,VLOOKUP(EB6,'Bases de Cálculo'!$B$9:$J$34,3,FALSE),HLOOKUP("UO",'Bases de Cálculo'!$B$37:$B$42,$D$2))</f>
        <v>TJ</v>
      </c>
      <c r="EC10" s="159" t="str">
        <f>IF($D$2=1,VLOOKUP(EC6,'Bases de Cálculo'!$B$9:$J$34,3,FALSE),HLOOKUP("UO",'Bases de Cálculo'!$B$37:$B$42,$D$2))</f>
        <v>TJ</v>
      </c>
      <c r="ED10" s="159" t="str">
        <f>IF($D$2=1,VLOOKUP(ED6,'Bases de Cálculo'!$B$9:$J$34,3,FALSE),HLOOKUP("UO",'Bases de Cálculo'!$B$37:$B$42,$D$2))</f>
        <v>TJ</v>
      </c>
      <c r="EE10" s="159" t="str">
        <f>IF($D$2=1,VLOOKUP(EE6,'Bases de Cálculo'!$B$9:$J$34,3,FALSE),HLOOKUP("UO",'Bases de Cálculo'!$B$37:$B$42,$D$2))</f>
        <v>TJ</v>
      </c>
      <c r="EF10" s="159" t="str">
        <f>IF($D$2=1,VLOOKUP(EF6,'Bases de Cálculo'!$B$9:$J$34,3,FALSE),HLOOKUP("UO",'Bases de Cálculo'!$B$37:$B$42,$D$2))</f>
        <v>TJ</v>
      </c>
      <c r="EG10" s="159" t="str">
        <f>IF($D$2=1,VLOOKUP(EG6,'Bases de Cálculo'!$B$9:$J$34,3,FALSE),HLOOKUP("UO",'Bases de Cálculo'!$B$37:$B$42,$D$2))</f>
        <v>TJ</v>
      </c>
      <c r="EH10" s="159" t="str">
        <f>IF($D$2=1,VLOOKUP(EH6,'Bases de Cálculo'!$B$9:$J$34,3,FALSE),HLOOKUP("UO",'Bases de Cálculo'!$B$37:$B$42,$D$2))</f>
        <v>TJ</v>
      </c>
      <c r="EI10" s="159" t="str">
        <f>IF($D$2=1,VLOOKUP(EI6,'Bases de Cálculo'!$B$9:$J$34,3,FALSE),HLOOKUP("UO",'Bases de Cálculo'!$B$37:$B$42,$D$2))</f>
        <v>TJ</v>
      </c>
      <c r="EJ10" s="159" t="str">
        <f>IF($D$2=1,VLOOKUP(EJ6,'Bases de Cálculo'!$B$9:$J$34,3,FALSE),HLOOKUP("UO",'Bases de Cálculo'!$B$37:$B$42,$D$2))</f>
        <v>TJ</v>
      </c>
      <c r="EK10" s="13"/>
      <c r="EL10" s="158" t="str">
        <f>IF($D$2=1,"UO",HLOOKUP("UO",'Bases de Cálculo'!$B$37:$B$42,$D$2))</f>
        <v>TJ</v>
      </c>
      <c r="EM10" s="158" t="str">
        <f>IF($D$2=1,VLOOKUP(EM6,'Bases de Cálculo'!$B$9:$J$34,3,FALSE),HLOOKUP("UO",'Bases de Cálculo'!$B$37:$B$42,$D$2))</f>
        <v>TJ</v>
      </c>
      <c r="EN10" s="158" t="str">
        <f>IF($D$2=1,VLOOKUP(EN6,'Bases de Cálculo'!$B$9:$J$34,3,FALSE),HLOOKUP("UO",'Bases de Cálculo'!$B$37:$B$42,$D$2))</f>
        <v>TJ</v>
      </c>
      <c r="EO10" s="158" t="str">
        <f>IF($D$2=1,VLOOKUP(EO6,'Bases de Cálculo'!$B$9:$J$34,3,FALSE),HLOOKUP("UO",'Bases de Cálculo'!$B$37:$B$42,$D$2))</f>
        <v>TJ</v>
      </c>
      <c r="EP10" s="158" t="str">
        <f>IF($D$2=1,VLOOKUP(EP6,'Bases de Cálculo'!$B$9:$J$34,3,FALSE),HLOOKUP("UO",'Bases de Cálculo'!$B$37:$B$42,$D$2))</f>
        <v>TJ</v>
      </c>
      <c r="EQ10" s="158" t="str">
        <f>IF($D$2=1,VLOOKUP(EQ6,'Bases de Cálculo'!$B$9:$J$34,3,FALSE),HLOOKUP("UO",'Bases de Cálculo'!$B$37:$B$42,$D$2))</f>
        <v>TJ</v>
      </c>
      <c r="ER10" s="158" t="str">
        <f>IF($D$2=1,VLOOKUP(ER6,'Bases de Cálculo'!$B$9:$J$34,3,FALSE),HLOOKUP("UO",'Bases de Cálculo'!$B$37:$B$42,$D$2))</f>
        <v>TJ</v>
      </c>
      <c r="ES10" s="158" t="str">
        <f>IF($D$2=1,VLOOKUP(ES6,'Bases de Cálculo'!$B$9:$J$34,3,FALSE),HLOOKUP("UO",'Bases de Cálculo'!$B$37:$B$42,$D$2))</f>
        <v>TJ</v>
      </c>
      <c r="ET10" s="158" t="str">
        <f>IF($D$2=1,VLOOKUP(ET6,'Bases de Cálculo'!$B$9:$J$34,3,FALSE),HLOOKUP("UO",'Bases de Cálculo'!$B$37:$B$42,$D$2))</f>
        <v>TJ</v>
      </c>
      <c r="EU10" s="159" t="str">
        <f>IF($D$2=1,"UO",HLOOKUP("UO",'Bases de Cálculo'!$B$37:$B$42,$D$2))</f>
        <v>TJ</v>
      </c>
      <c r="EV10" s="159" t="str">
        <f>IF($D$2=1,VLOOKUP(EV6,'Bases de Cálculo'!$B$9:$J$34,3,FALSE),HLOOKUP("UO",'Bases de Cálculo'!$B$37:$B$42,$D$2))</f>
        <v>TJ</v>
      </c>
      <c r="EW10" s="159" t="str">
        <f>IF($D$2=1,VLOOKUP(EW6,'Bases de Cálculo'!$B$9:$J$34,3,FALSE),HLOOKUP("UO",'Bases de Cálculo'!$B$37:$B$42,$D$2))</f>
        <v>TJ</v>
      </c>
      <c r="EX10" s="159" t="str">
        <f>IF($D$2=1,VLOOKUP(EX6,'Bases de Cálculo'!$B$9:$J$34,3,FALSE),HLOOKUP("UO",'Bases de Cálculo'!$B$37:$B$42,$D$2))</f>
        <v>TJ</v>
      </c>
      <c r="EY10" s="159" t="str">
        <f>IF($D$2=1,VLOOKUP(EY6,'Bases de Cálculo'!$B$9:$J$34,3,FALSE),HLOOKUP("UO",'Bases de Cálculo'!$B$37:$B$42,$D$2))</f>
        <v>TJ</v>
      </c>
      <c r="EZ10" s="159" t="str">
        <f>IF($D$2=1,VLOOKUP(EZ6,'Bases de Cálculo'!$B$9:$J$34,3,FALSE),HLOOKUP("UO",'Bases de Cálculo'!$B$37:$B$42,$D$2))</f>
        <v>TJ</v>
      </c>
      <c r="FA10" s="159" t="str">
        <f>IF($D$2=1,VLOOKUP(FA6,'Bases de Cálculo'!$B$9:$J$34,3,FALSE),HLOOKUP("UO",'Bases de Cálculo'!$B$37:$B$42,$D$2))</f>
        <v>TJ</v>
      </c>
      <c r="FB10" s="159" t="str">
        <f>IF($D$2=1,VLOOKUP(FB6,'Bases de Cálculo'!$B$9:$J$34,3,FALSE),HLOOKUP("UO",'Bases de Cálculo'!$B$37:$B$42,$D$2))</f>
        <v>TJ</v>
      </c>
      <c r="FC10" s="159" t="str">
        <f>IF($D$2=1,VLOOKUP(FC6,'Bases de Cálculo'!$B$9:$J$34,3,FALSE),HLOOKUP("UO",'Bases de Cálculo'!$B$37:$B$42,$D$2))</f>
        <v>TJ</v>
      </c>
      <c r="FD10" s="159" t="str">
        <f>IF($D$2=1,VLOOKUP(FD6,'Bases de Cálculo'!$B$9:$J$34,3,FALSE),HLOOKUP("UO",'Bases de Cálculo'!$B$37:$B$42,$D$2))</f>
        <v>TJ</v>
      </c>
      <c r="FE10" s="159" t="str">
        <f>IF($D$2=1,VLOOKUP(FE6,'Bases de Cálculo'!$B$9:$J$34,3,FALSE),HLOOKUP("UO",'Bases de Cálculo'!$B$37:$B$42,$D$2))</f>
        <v>TJ</v>
      </c>
      <c r="FF10" s="159" t="str">
        <f>IF($D$2=1,VLOOKUP(FF6,'Bases de Cálculo'!$B$9:$J$34,3,FALSE),HLOOKUP("UO",'Bases de Cálculo'!$B$37:$B$42,$D$2))</f>
        <v>TJ</v>
      </c>
      <c r="FG10" s="159" t="str">
        <f>IF($D$2=1,VLOOKUP(FG6,'Bases de Cálculo'!$B$9:$J$34,3,FALSE),HLOOKUP("UO",'Bases de Cálculo'!$B$37:$B$42,$D$2))</f>
        <v>TJ</v>
      </c>
      <c r="FH10" s="13"/>
      <c r="FI10" s="158" t="str">
        <f>IF($D$2=1,"UO",HLOOKUP("UO",'Bases de Cálculo'!$B$37:$B$42,$D$2))</f>
        <v>TJ</v>
      </c>
      <c r="FJ10" s="158" t="str">
        <f>IF($D$2=1,VLOOKUP(FJ6,'Bases de Cálculo'!$B$9:$J$34,3,FALSE),HLOOKUP("UO",'Bases de Cálculo'!$B$37:$B$42,$D$2))</f>
        <v>TJ</v>
      </c>
      <c r="FK10" s="158" t="str">
        <f>IF($D$2=1,VLOOKUP(FK6,'Bases de Cálculo'!$B$9:$J$34,3,FALSE),HLOOKUP("UO",'Bases de Cálculo'!$B$37:$B$42,$D$2))</f>
        <v>TJ</v>
      </c>
      <c r="FL10" s="158" t="str">
        <f>IF($D$2=1,VLOOKUP(FL6,'Bases de Cálculo'!$B$9:$J$34,3,FALSE),HLOOKUP("UO",'Bases de Cálculo'!$B$37:$B$42,$D$2))</f>
        <v>TJ</v>
      </c>
      <c r="FM10" s="158" t="str">
        <f>IF($D$2=1,VLOOKUP(FM6,'Bases de Cálculo'!$B$9:$J$34,3,FALSE),HLOOKUP("UO",'Bases de Cálculo'!$B$37:$B$42,$D$2))</f>
        <v>TJ</v>
      </c>
      <c r="FN10" s="158" t="str">
        <f>IF($D$2=1,VLOOKUP(FN6,'Bases de Cálculo'!$B$9:$J$34,3,FALSE),HLOOKUP("UO",'Bases de Cálculo'!$B$37:$B$42,$D$2))</f>
        <v>TJ</v>
      </c>
      <c r="FO10" s="158" t="str">
        <f>IF($D$2=1,VLOOKUP(FO6,'Bases de Cálculo'!$B$9:$J$34,3,FALSE),HLOOKUP("UO",'Bases de Cálculo'!$B$37:$B$42,$D$2))</f>
        <v>TJ</v>
      </c>
      <c r="FP10" s="158" t="str">
        <f>IF($D$2=1,VLOOKUP(FP6,'Bases de Cálculo'!$B$9:$J$34,3,FALSE),HLOOKUP("UO",'Bases de Cálculo'!$B$37:$B$42,$D$2))</f>
        <v>TJ</v>
      </c>
      <c r="FQ10" s="158" t="str">
        <f>IF($D$2=1,VLOOKUP(FQ6,'Bases de Cálculo'!$B$9:$J$34,3,FALSE),HLOOKUP("UO",'Bases de Cálculo'!$B$37:$B$42,$D$2))</f>
        <v>TJ</v>
      </c>
      <c r="FR10" s="159" t="str">
        <f>IF($D$2=1,"UO",HLOOKUP("UO",'Bases de Cálculo'!$B$37:$B$42,$D$2))</f>
        <v>TJ</v>
      </c>
      <c r="FS10" s="159" t="str">
        <f>IF($D$2=1,VLOOKUP(FS6,'Bases de Cálculo'!$B$9:$J$34,3,FALSE),HLOOKUP("UO",'Bases de Cálculo'!$B$37:$B$42,$D$2))</f>
        <v>TJ</v>
      </c>
      <c r="FT10" s="159" t="str">
        <f>IF($D$2=1,VLOOKUP(FT6,'Bases de Cálculo'!$B$9:$J$34,3,FALSE),HLOOKUP("UO",'Bases de Cálculo'!$B$37:$B$42,$D$2))</f>
        <v>TJ</v>
      </c>
      <c r="FU10" s="159" t="str">
        <f>IF($D$2=1,VLOOKUP(FU6,'Bases de Cálculo'!$B$9:$J$34,3,FALSE),HLOOKUP("UO",'Bases de Cálculo'!$B$37:$B$42,$D$2))</f>
        <v>TJ</v>
      </c>
      <c r="FV10" s="159" t="str">
        <f>IF($D$2=1,VLOOKUP(FV6,'Bases de Cálculo'!$B$9:$J$34,3,FALSE),HLOOKUP("UO",'Bases de Cálculo'!$B$37:$B$42,$D$2))</f>
        <v>TJ</v>
      </c>
      <c r="FW10" s="159" t="str">
        <f>IF($D$2=1,VLOOKUP(FW6,'Bases de Cálculo'!$B$9:$J$34,3,FALSE),HLOOKUP("UO",'Bases de Cálculo'!$B$37:$B$42,$D$2))</f>
        <v>TJ</v>
      </c>
      <c r="FX10" s="159" t="str">
        <f>IF($D$2=1,VLOOKUP(FX6,'Bases de Cálculo'!$B$9:$J$34,3,FALSE),HLOOKUP("UO",'Bases de Cálculo'!$B$37:$B$42,$D$2))</f>
        <v>TJ</v>
      </c>
      <c r="FY10" s="159" t="str">
        <f>IF($D$2=1,VLOOKUP(FY6,'Bases de Cálculo'!$B$9:$J$34,3,FALSE),HLOOKUP("UO",'Bases de Cálculo'!$B$37:$B$42,$D$2))</f>
        <v>TJ</v>
      </c>
      <c r="FZ10" s="159" t="str">
        <f>IF($D$2=1,VLOOKUP(FZ6,'Bases de Cálculo'!$B$9:$J$34,3,FALSE),HLOOKUP("UO",'Bases de Cálculo'!$B$37:$B$42,$D$2))</f>
        <v>TJ</v>
      </c>
      <c r="GA10" s="159" t="str">
        <f>IF($D$2=1,VLOOKUP(GA6,'Bases de Cálculo'!$B$9:$J$34,3,FALSE),HLOOKUP("UO",'Bases de Cálculo'!$B$37:$B$42,$D$2))</f>
        <v>TJ</v>
      </c>
      <c r="GB10" s="159" t="str">
        <f>IF($D$2=1,VLOOKUP(GB6,'Bases de Cálculo'!$B$9:$J$34,3,FALSE),HLOOKUP("UO",'Bases de Cálculo'!$B$37:$B$42,$D$2))</f>
        <v>TJ</v>
      </c>
      <c r="GC10" s="159" t="str">
        <f>IF($D$2=1,VLOOKUP(GC6,'Bases de Cálculo'!$B$9:$J$34,3,FALSE),HLOOKUP("UO",'Bases de Cálculo'!$B$37:$B$42,$D$2))</f>
        <v>TJ</v>
      </c>
      <c r="GD10" s="159" t="str">
        <f>IF($D$2=1,VLOOKUP(GD6,'Bases de Cálculo'!$B$9:$J$34,3,FALSE),HLOOKUP("UO",'Bases de Cálculo'!$B$37:$B$42,$D$2))</f>
        <v>TJ</v>
      </c>
      <c r="GE10" s="13"/>
      <c r="GF10" s="158" t="str">
        <f>IF($D$2=1,"UO",HLOOKUP("UO",'Bases de Cálculo'!$B$37:$B$42,$D$2))</f>
        <v>TJ</v>
      </c>
      <c r="GG10" s="158" t="str">
        <f>IF($D$2=1,VLOOKUP(GG6,'Bases de Cálculo'!$B$9:$J$34,3,FALSE),HLOOKUP("UO",'Bases de Cálculo'!$B$37:$B$42,$D$2))</f>
        <v>TJ</v>
      </c>
      <c r="GH10" s="158" t="str">
        <f>IF($D$2=1,VLOOKUP(GH6,'Bases de Cálculo'!$B$9:$J$34,3,FALSE),HLOOKUP("UO",'Bases de Cálculo'!$B$37:$B$42,$D$2))</f>
        <v>TJ</v>
      </c>
      <c r="GI10" s="158" t="str">
        <f>IF($D$2=1,VLOOKUP(GI6,'Bases de Cálculo'!$B$9:$J$34,3,FALSE),HLOOKUP("UO",'Bases de Cálculo'!$B$37:$B$42,$D$2))</f>
        <v>TJ</v>
      </c>
      <c r="GJ10" s="158" t="str">
        <f>IF($D$2=1,VLOOKUP(GJ6,'Bases de Cálculo'!$B$9:$J$34,3,FALSE),HLOOKUP("UO",'Bases de Cálculo'!$B$37:$B$42,$D$2))</f>
        <v>TJ</v>
      </c>
      <c r="GK10" s="158" t="str">
        <f>IF($D$2=1,VLOOKUP(GK6,'Bases de Cálculo'!$B$9:$J$34,3,FALSE),HLOOKUP("UO",'Bases de Cálculo'!$B$37:$B$42,$D$2))</f>
        <v>TJ</v>
      </c>
      <c r="GL10" s="158" t="str">
        <f>IF($D$2=1,VLOOKUP(GL6,'Bases de Cálculo'!$B$9:$J$34,3,FALSE),HLOOKUP("UO",'Bases de Cálculo'!$B$37:$B$42,$D$2))</f>
        <v>TJ</v>
      </c>
      <c r="GM10" s="158" t="str">
        <f>IF($D$2=1,VLOOKUP(GM6,'Bases de Cálculo'!$B$9:$J$34,3,FALSE),HLOOKUP("UO",'Bases de Cálculo'!$B$37:$B$42,$D$2))</f>
        <v>TJ</v>
      </c>
      <c r="GN10" s="158" t="str">
        <f>IF($D$2=1,VLOOKUP(GN6,'Bases de Cálculo'!$B$9:$J$34,3,FALSE),HLOOKUP("UO",'Bases de Cálculo'!$B$37:$B$42,$D$2))</f>
        <v>TJ</v>
      </c>
      <c r="GO10" s="159" t="str">
        <f>IF($D$2=1,"UO",HLOOKUP("UO",'Bases de Cálculo'!$B$37:$B$42,$D$2))</f>
        <v>TJ</v>
      </c>
      <c r="GP10" s="159" t="str">
        <f>IF($D$2=1,VLOOKUP(GP6,'Bases de Cálculo'!$B$9:$J$34,3,FALSE),HLOOKUP("UO",'Bases de Cálculo'!$B$37:$B$42,$D$2))</f>
        <v>TJ</v>
      </c>
      <c r="GQ10" s="159" t="str">
        <f>IF($D$2=1,VLOOKUP(GQ6,'Bases de Cálculo'!$B$9:$J$34,3,FALSE),HLOOKUP("UO",'Bases de Cálculo'!$B$37:$B$42,$D$2))</f>
        <v>TJ</v>
      </c>
      <c r="GR10" s="159" t="str">
        <f>IF($D$2=1,VLOOKUP(GR6,'Bases de Cálculo'!$B$9:$J$34,3,FALSE),HLOOKUP("UO",'Bases de Cálculo'!$B$37:$B$42,$D$2))</f>
        <v>TJ</v>
      </c>
      <c r="GS10" s="159" t="str">
        <f>IF($D$2=1,VLOOKUP(GS6,'Bases de Cálculo'!$B$9:$J$34,3,FALSE),HLOOKUP("UO",'Bases de Cálculo'!$B$37:$B$42,$D$2))</f>
        <v>TJ</v>
      </c>
      <c r="GT10" s="159" t="str">
        <f>IF($D$2=1,VLOOKUP(GT6,'Bases de Cálculo'!$B$9:$J$34,3,FALSE),HLOOKUP("UO",'Bases de Cálculo'!$B$37:$B$42,$D$2))</f>
        <v>TJ</v>
      </c>
      <c r="GU10" s="159" t="str">
        <f>IF($D$2=1,VLOOKUP(GU6,'Bases de Cálculo'!$B$9:$J$34,3,FALSE),HLOOKUP("UO",'Bases de Cálculo'!$B$37:$B$42,$D$2))</f>
        <v>TJ</v>
      </c>
      <c r="GV10" s="159" t="str">
        <f>IF($D$2=1,VLOOKUP(GV6,'Bases de Cálculo'!$B$9:$J$34,3,FALSE),HLOOKUP("UO",'Bases de Cálculo'!$B$37:$B$42,$D$2))</f>
        <v>TJ</v>
      </c>
      <c r="GW10" s="159" t="str">
        <f>IF($D$2=1,VLOOKUP(GW6,'Bases de Cálculo'!$B$9:$J$34,3,FALSE),HLOOKUP("UO",'Bases de Cálculo'!$B$37:$B$42,$D$2))</f>
        <v>TJ</v>
      </c>
      <c r="GX10" s="159" t="str">
        <f>IF($D$2=1,VLOOKUP(GX6,'Bases de Cálculo'!$B$9:$J$34,3,FALSE),HLOOKUP("UO",'Bases de Cálculo'!$B$37:$B$42,$D$2))</f>
        <v>TJ</v>
      </c>
      <c r="GY10" s="159" t="str">
        <f>IF($D$2=1,VLOOKUP(GY6,'Bases de Cálculo'!$B$9:$J$34,3,FALSE),HLOOKUP("UO",'Bases de Cálculo'!$B$37:$B$42,$D$2))</f>
        <v>TJ</v>
      </c>
      <c r="GZ10" s="159" t="str">
        <f>IF($D$2=1,VLOOKUP(GZ6,'Bases de Cálculo'!$B$9:$J$34,3,FALSE),HLOOKUP("UO",'Bases de Cálculo'!$B$37:$B$42,$D$2))</f>
        <v>TJ</v>
      </c>
      <c r="HA10" s="159" t="str">
        <f>IF($D$2=1,VLOOKUP(HA6,'Bases de Cálculo'!$B$9:$J$34,3,FALSE),HLOOKUP("UO",'Bases de Cálculo'!$B$37:$B$42,$D$2))</f>
        <v>TJ</v>
      </c>
      <c r="HB10" s="13"/>
      <c r="HC10" s="158" t="str">
        <f>IF($D$2=1,"UO",HLOOKUP("UO",'Bases de Cálculo'!$B$37:$B$42,$D$2))</f>
        <v>TJ</v>
      </c>
      <c r="HD10" s="158" t="str">
        <f>IF($D$2=1,VLOOKUP(HD6,'Bases de Cálculo'!$B$9:$J$34,3,FALSE),HLOOKUP("UO",'Bases de Cálculo'!$B$37:$B$42,$D$2))</f>
        <v>TJ</v>
      </c>
      <c r="HE10" s="158" t="str">
        <f>IF($D$2=1,VLOOKUP(HE6,'Bases de Cálculo'!$B$9:$J$34,3,FALSE),HLOOKUP("UO",'Bases de Cálculo'!$B$37:$B$42,$D$2))</f>
        <v>TJ</v>
      </c>
      <c r="HF10" s="158" t="str">
        <f>IF($D$2=1,VLOOKUP(HF6,'Bases de Cálculo'!$B$9:$J$34,3,FALSE),HLOOKUP("UO",'Bases de Cálculo'!$B$37:$B$42,$D$2))</f>
        <v>TJ</v>
      </c>
      <c r="HG10" s="158" t="str">
        <f>IF($D$2=1,VLOOKUP(HG6,'Bases de Cálculo'!$B$9:$J$34,3,FALSE),HLOOKUP("UO",'Bases de Cálculo'!$B$37:$B$42,$D$2))</f>
        <v>TJ</v>
      </c>
      <c r="HH10" s="158" t="str">
        <f>IF($D$2=1,VLOOKUP(HH6,'Bases de Cálculo'!$B$9:$J$34,3,FALSE),HLOOKUP("UO",'Bases de Cálculo'!$B$37:$B$42,$D$2))</f>
        <v>TJ</v>
      </c>
      <c r="HI10" s="158" t="str">
        <f>IF($D$2=1,VLOOKUP(HI6,'Bases de Cálculo'!$B$9:$J$34,3,FALSE),HLOOKUP("UO",'Bases de Cálculo'!$B$37:$B$42,$D$2))</f>
        <v>TJ</v>
      </c>
      <c r="HJ10" s="158" t="str">
        <f>IF($D$2=1,VLOOKUP(HJ6,'Bases de Cálculo'!$B$9:$J$34,3,FALSE),HLOOKUP("UO",'Bases de Cálculo'!$B$37:$B$42,$D$2))</f>
        <v>TJ</v>
      </c>
      <c r="HK10" s="158" t="str">
        <f>IF($D$2=1,VLOOKUP(HK6,'Bases de Cálculo'!$B$9:$J$34,3,FALSE),HLOOKUP("UO",'Bases de Cálculo'!$B$37:$B$42,$D$2))</f>
        <v>TJ</v>
      </c>
      <c r="HL10" s="159" t="str">
        <f>IF($D$2=1,"UO",HLOOKUP("UO",'Bases de Cálculo'!$B$37:$B$42,$D$2))</f>
        <v>TJ</v>
      </c>
      <c r="HM10" s="159" t="str">
        <f>IF($D$2=1,VLOOKUP(HM6,'Bases de Cálculo'!$B$9:$J$34,3,FALSE),HLOOKUP("UO",'Bases de Cálculo'!$B$37:$B$42,$D$2))</f>
        <v>TJ</v>
      </c>
      <c r="HN10" s="159" t="str">
        <f>IF($D$2=1,VLOOKUP(HN6,'Bases de Cálculo'!$B$9:$J$34,3,FALSE),HLOOKUP("UO",'Bases de Cálculo'!$B$37:$B$42,$D$2))</f>
        <v>TJ</v>
      </c>
      <c r="HO10" s="159" t="str">
        <f>IF($D$2=1,VLOOKUP(HO6,'Bases de Cálculo'!$B$9:$J$34,3,FALSE),HLOOKUP("UO",'Bases de Cálculo'!$B$37:$B$42,$D$2))</f>
        <v>TJ</v>
      </c>
      <c r="HP10" s="159" t="str">
        <f>IF($D$2=1,VLOOKUP(HP6,'Bases de Cálculo'!$B$9:$J$34,3,FALSE),HLOOKUP("UO",'Bases de Cálculo'!$B$37:$B$42,$D$2))</f>
        <v>TJ</v>
      </c>
      <c r="HQ10" s="159" t="str">
        <f>IF($D$2=1,VLOOKUP(HQ6,'Bases de Cálculo'!$B$9:$J$34,3,FALSE),HLOOKUP("UO",'Bases de Cálculo'!$B$37:$B$42,$D$2))</f>
        <v>TJ</v>
      </c>
      <c r="HR10" s="159" t="str">
        <f>IF($D$2=1,VLOOKUP(HR6,'Bases de Cálculo'!$B$9:$J$34,3,FALSE),HLOOKUP("UO",'Bases de Cálculo'!$B$37:$B$42,$D$2))</f>
        <v>TJ</v>
      </c>
      <c r="HS10" s="159" t="str">
        <f>IF($D$2=1,VLOOKUP(HS6,'Bases de Cálculo'!$B$9:$J$34,3,FALSE),HLOOKUP("UO",'Bases de Cálculo'!$B$37:$B$42,$D$2))</f>
        <v>TJ</v>
      </c>
      <c r="HT10" s="159" t="str">
        <f>IF($D$2=1,VLOOKUP(HT6,'Bases de Cálculo'!$B$9:$J$34,3,FALSE),HLOOKUP("UO",'Bases de Cálculo'!$B$37:$B$42,$D$2))</f>
        <v>TJ</v>
      </c>
      <c r="HU10" s="159" t="str">
        <f>IF($D$2=1,VLOOKUP(HU6,'Bases de Cálculo'!$B$9:$J$34,3,FALSE),HLOOKUP("UO",'Bases de Cálculo'!$B$37:$B$42,$D$2))</f>
        <v>TJ</v>
      </c>
      <c r="HV10" s="159" t="str">
        <f>IF($D$2=1,VLOOKUP(HV6,'Bases de Cálculo'!$B$9:$J$34,3,FALSE),HLOOKUP("UO",'Bases de Cálculo'!$B$37:$B$42,$D$2))</f>
        <v>TJ</v>
      </c>
      <c r="HW10" s="159" t="str">
        <f>IF($D$2=1,VLOOKUP(HW6,'Bases de Cálculo'!$B$9:$J$34,3,FALSE),HLOOKUP("UO",'Bases de Cálculo'!$B$37:$B$42,$D$2))</f>
        <v>TJ</v>
      </c>
      <c r="HX10" s="159" t="str">
        <f>IF($D$2=1,VLOOKUP(HX6,'Bases de Cálculo'!$B$9:$J$34,3,FALSE),HLOOKUP("UO",'Bases de Cálculo'!$B$37:$B$42,$D$2))</f>
        <v>TJ</v>
      </c>
    </row>
    <row r="11" spans="1:232" s="9" customFormat="1" ht="15.75" x14ac:dyDescent="0.2">
      <c r="A11" s="160">
        <v>5</v>
      </c>
      <c r="B11" s="594" t="s">
        <v>1</v>
      </c>
      <c r="C11" s="13"/>
      <c r="D11" s="88">
        <f t="shared" ref="D11:D33" si="20">IF($D$2=1,"No aplica",_xlfn.AGGREGATE(9,6,E11:L11))</f>
        <v>429722.77972222911</v>
      </c>
      <c r="E11" s="77">
        <f>E12+E13+E25+E26-E27-E28-E29-E30+E31-E32-E33</f>
        <v>72487.308269410176</v>
      </c>
      <c r="F11" s="77">
        <f t="shared" ref="F11:L11" si="21">F12+F13+F25+F26-F27-F28-F29-F30+F31-F32-F33</f>
        <v>83684.316574867204</v>
      </c>
      <c r="G11" s="77">
        <f t="shared" si="21"/>
        <v>189943.16689902137</v>
      </c>
      <c r="H11" s="77">
        <f t="shared" si="21"/>
        <v>2.9103830456733704E-11</v>
      </c>
      <c r="I11" s="77">
        <f t="shared" si="21"/>
        <v>77379.632067856088</v>
      </c>
      <c r="J11" s="77">
        <f t="shared" si="21"/>
        <v>3559.2682755207816</v>
      </c>
      <c r="K11" s="77">
        <f t="shared" si="21"/>
        <v>2669.0876355534974</v>
      </c>
      <c r="L11" s="77">
        <f t="shared" si="21"/>
        <v>0</v>
      </c>
      <c r="M11" s="88">
        <f t="shared" ref="M11:M33" si="22">IF($D$2=1,"No aplica",_xlfn.AGGREGATE(9,6,N11:Y11))</f>
        <v>638000.78622902161</v>
      </c>
      <c r="N11" s="77">
        <f t="shared" ref="N11:Y11" si="23">N12+N13+N25+N26-N27-N28-N29-N30+N31-N32-N33</f>
        <v>-4.9737991503207013E-13</v>
      </c>
      <c r="O11" s="77">
        <f t="shared" si="23"/>
        <v>0</v>
      </c>
      <c r="P11" s="77">
        <f t="shared" si="23"/>
        <v>3233.6091900000001</v>
      </c>
      <c r="Q11" s="77">
        <f t="shared" si="23"/>
        <v>7049.0096999999951</v>
      </c>
      <c r="R11" s="77">
        <f t="shared" si="23"/>
        <v>194586.53614571987</v>
      </c>
      <c r="S11" s="77">
        <f t="shared" si="23"/>
        <v>150632.83314433007</v>
      </c>
      <c r="T11" s="77">
        <f t="shared" si="23"/>
        <v>24939.975935153172</v>
      </c>
      <c r="U11" s="77">
        <f t="shared" si="23"/>
        <v>2864.5722769261047</v>
      </c>
      <c r="V11" s="77">
        <f t="shared" si="23"/>
        <v>0</v>
      </c>
      <c r="W11" s="77">
        <f t="shared" si="23"/>
        <v>38253.062898651347</v>
      </c>
      <c r="X11" s="77">
        <f t="shared" si="23"/>
        <v>185515.64928084714</v>
      </c>
      <c r="Y11" s="77">
        <f t="shared" si="23"/>
        <v>30925.537657393867</v>
      </c>
      <c r="Z11" s="13"/>
      <c r="AA11" s="88">
        <f t="shared" ref="AA11:AA33" si="24">IF($D$2=1,"No aplica",_xlfn.AGGREGATE(9,6,AB11:AI11))</f>
        <v>412616.11377482151</v>
      </c>
      <c r="AB11" s="77">
        <f t="shared" ref="AB11:AI11" si="25">AB12+AB13+AB25+AB26-AB27-AB28-AB29-AB30+AB31-AB32-AB33</f>
        <v>81953.612290259</v>
      </c>
      <c r="AC11" s="77">
        <f t="shared" si="25"/>
        <v>50044.011236106278</v>
      </c>
      <c r="AD11" s="77">
        <f t="shared" si="25"/>
        <v>200926.2899788029</v>
      </c>
      <c r="AE11" s="77">
        <f t="shared" si="25"/>
        <v>-2.9103830456733704E-11</v>
      </c>
      <c r="AF11" s="77">
        <f t="shared" si="25"/>
        <v>75873.283280038973</v>
      </c>
      <c r="AG11" s="77">
        <f t="shared" si="25"/>
        <v>1790.3548833976495</v>
      </c>
      <c r="AH11" s="77">
        <f t="shared" si="25"/>
        <v>2028.5621062167152</v>
      </c>
      <c r="AI11" s="77">
        <f t="shared" si="25"/>
        <v>0</v>
      </c>
      <c r="AJ11" s="88">
        <f t="shared" ref="AJ11:AJ33" si="26">IF($D$2=1,"No aplica",_xlfn.AGGREGATE(9,6,AK11:AV11))</f>
        <v>696680.93514185562</v>
      </c>
      <c r="AK11" s="77">
        <f t="shared" ref="AK11:AV11" si="27">AK12+AK13+AK25+AK26-AK27-AK28-AK29-AK30+AK31-AK32-AK33</f>
        <v>-4.2632564145606011E-13</v>
      </c>
      <c r="AL11" s="77">
        <f t="shared" si="27"/>
        <v>0</v>
      </c>
      <c r="AM11" s="77">
        <f t="shared" si="27"/>
        <v>301.75890000000004</v>
      </c>
      <c r="AN11" s="77">
        <f t="shared" si="27"/>
        <v>1375.4027999999998</v>
      </c>
      <c r="AO11" s="77">
        <f t="shared" si="27"/>
        <v>208263.21562870979</v>
      </c>
      <c r="AP11" s="77">
        <f t="shared" si="27"/>
        <v>154937.24905295781</v>
      </c>
      <c r="AQ11" s="77">
        <f t="shared" si="27"/>
        <v>25182.346951998104</v>
      </c>
      <c r="AR11" s="77">
        <f t="shared" si="27"/>
        <v>52678.593410046466</v>
      </c>
      <c r="AS11" s="77">
        <f t="shared" si="27"/>
        <v>0</v>
      </c>
      <c r="AT11" s="77">
        <f t="shared" si="27"/>
        <v>45891.926523117523</v>
      </c>
      <c r="AU11" s="77">
        <f t="shared" si="27"/>
        <v>179798.43164484302</v>
      </c>
      <c r="AV11" s="77">
        <f t="shared" si="27"/>
        <v>28252.010230182852</v>
      </c>
      <c r="AW11" s="13"/>
      <c r="AX11" s="88">
        <f t="shared" ref="AX11:AX33" si="28">IF($D$2=1,"No aplica",_xlfn.AGGREGATE(9,6,AY11:BF11))</f>
        <v>595836.77100228588</v>
      </c>
      <c r="AY11" s="77">
        <f t="shared" ref="AY11:BF11" si="29">AY12+AY13+AY25+AY26-AY27-AY28-AY29-AY30+AY31-AY32-AY33</f>
        <v>71769.220522927324</v>
      </c>
      <c r="AZ11" s="77">
        <f t="shared" si="29"/>
        <v>95674.117461236645</v>
      </c>
      <c r="BA11" s="77">
        <f t="shared" si="29"/>
        <v>348226.14786217373</v>
      </c>
      <c r="BB11" s="77">
        <f t="shared" si="29"/>
        <v>-2.9103830456733704E-11</v>
      </c>
      <c r="BC11" s="77">
        <f t="shared" si="29"/>
        <v>74731.875652327522</v>
      </c>
      <c r="BD11" s="77">
        <f t="shared" si="29"/>
        <v>1747.3798685724669</v>
      </c>
      <c r="BE11" s="77">
        <f t="shared" si="29"/>
        <v>3688.029635048249</v>
      </c>
      <c r="BF11" s="77">
        <f t="shared" si="29"/>
        <v>0</v>
      </c>
      <c r="BG11" s="88">
        <f t="shared" ref="BG11:BG33" si="30">IF($D$2=1,"No aplica",_xlfn.AGGREGATE(9,6,BH11:BS11))</f>
        <v>703300.30002061184</v>
      </c>
      <c r="BH11" s="77">
        <f t="shared" ref="BH11:BS11" si="31">BH12+BH13+BH25+BH26-BH27-BH28-BH29-BH30+BH31-BH32-BH33</f>
        <v>2.8421709430404007E-13</v>
      </c>
      <c r="BI11" s="77">
        <f t="shared" si="31"/>
        <v>-6.6613381477509392E-14</v>
      </c>
      <c r="BJ11" s="77">
        <f t="shared" si="31"/>
        <v>1630.0150499999997</v>
      </c>
      <c r="BK11" s="77">
        <f t="shared" si="31"/>
        <v>6570.7704000000085</v>
      </c>
      <c r="BL11" s="77">
        <f t="shared" si="31"/>
        <v>204626.30871923766</v>
      </c>
      <c r="BM11" s="77">
        <f t="shared" si="31"/>
        <v>164456.35164120112</v>
      </c>
      <c r="BN11" s="77">
        <f t="shared" si="31"/>
        <v>25367.672902192029</v>
      </c>
      <c r="BO11" s="77">
        <f t="shared" si="31"/>
        <v>42703.167336170634</v>
      </c>
      <c r="BP11" s="77">
        <f t="shared" si="31"/>
        <v>0</v>
      </c>
      <c r="BQ11" s="77">
        <f t="shared" si="31"/>
        <v>47349.820348679932</v>
      </c>
      <c r="BR11" s="77">
        <f t="shared" si="31"/>
        <v>173296.12257256091</v>
      </c>
      <c r="BS11" s="77">
        <f t="shared" si="31"/>
        <v>37300.07105056959</v>
      </c>
      <c r="BT11" s="13"/>
      <c r="BU11" s="88">
        <f t="shared" ref="BU11:BU33" si="32">IF($D$2=1,"No aplica",_xlfn.AGGREGATE(9,6,BV11:CC11))</f>
        <v>639765.41891461622</v>
      </c>
      <c r="BV11" s="77">
        <f t="shared" ref="BV11:CC11" si="33">BV12+BV13+BV25+BV26-BV27-BV28-BV29-BV30+BV31-BV32-BV33</f>
        <v>90562.148750179666</v>
      </c>
      <c r="BW11" s="77">
        <f t="shared" si="33"/>
        <v>84922.295244806272</v>
      </c>
      <c r="BX11" s="77">
        <f t="shared" si="33"/>
        <v>385564.70882259915</v>
      </c>
      <c r="BY11" s="77">
        <f t="shared" si="33"/>
        <v>0</v>
      </c>
      <c r="BZ11" s="77">
        <f t="shared" si="33"/>
        <v>73535.704929033644</v>
      </c>
      <c r="CA11" s="77">
        <f t="shared" si="33"/>
        <v>1518.5151638149584</v>
      </c>
      <c r="CB11" s="77">
        <f t="shared" si="33"/>
        <v>3662.0460041825659</v>
      </c>
      <c r="CC11" s="77">
        <f t="shared" si="33"/>
        <v>0</v>
      </c>
      <c r="CD11" s="88">
        <f t="shared" ref="CD11:CD33" si="34">IF($D$2=1,"No aplica",_xlfn.AGGREGATE(9,6,CE11:CP11))</f>
        <v>682156.25788227539</v>
      </c>
      <c r="CE11" s="77">
        <f t="shared" ref="CE11:CP11" si="35">CE12+CE13+CE25+CE26-CE27-CE28-CE29-CE30+CE31-CE32-CE33</f>
        <v>-1.9895196601282805E-13</v>
      </c>
      <c r="CF11" s="77">
        <f t="shared" si="35"/>
        <v>-9.2370555648813024E-14</v>
      </c>
      <c r="CG11" s="77">
        <f t="shared" si="35"/>
        <v>1273.1559</v>
      </c>
      <c r="CH11" s="77">
        <f t="shared" si="35"/>
        <v>25996.194299999999</v>
      </c>
      <c r="CI11" s="77">
        <f t="shared" si="35"/>
        <v>216458.28511153001</v>
      </c>
      <c r="CJ11" s="77">
        <f t="shared" si="35"/>
        <v>169304.13464778266</v>
      </c>
      <c r="CK11" s="77">
        <f t="shared" si="35"/>
        <v>26594.039047495284</v>
      </c>
      <c r="CL11" s="77">
        <f t="shared" si="35"/>
        <v>2935.3952915474802</v>
      </c>
      <c r="CM11" s="77">
        <f t="shared" si="35"/>
        <v>0</v>
      </c>
      <c r="CN11" s="77">
        <f t="shared" si="35"/>
        <v>31501.086622665523</v>
      </c>
      <c r="CO11" s="77">
        <f t="shared" si="35"/>
        <v>167877.80872810498</v>
      </c>
      <c r="CP11" s="77">
        <f t="shared" si="35"/>
        <v>40216.158233149479</v>
      </c>
      <c r="CQ11" s="13"/>
      <c r="CR11" s="88">
        <f t="shared" ref="CR11:CR33" si="36">IF($D$2=1,"No aplica",_xlfn.AGGREGATE(9,6,CS11:CZ11))</f>
        <v>500841.63890731148</v>
      </c>
      <c r="CS11" s="77">
        <f t="shared" ref="CS11:CZ11" si="37">CS12+CS13+CS25+CS26-CS27-CS28-CS29-CS30+CS31-CS32-CS33</f>
        <v>73419.234177617385</v>
      </c>
      <c r="CT11" s="77">
        <f t="shared" si="37"/>
        <v>79542.069674831393</v>
      </c>
      <c r="CU11" s="77">
        <f t="shared" si="37"/>
        <v>245317.15990855417</v>
      </c>
      <c r="CV11" s="77">
        <f t="shared" si="37"/>
        <v>0</v>
      </c>
      <c r="CW11" s="77">
        <f t="shared" si="37"/>
        <v>71755.221186562398</v>
      </c>
      <c r="CX11" s="77">
        <f t="shared" si="37"/>
        <v>25853.808238691086</v>
      </c>
      <c r="CY11" s="77">
        <f t="shared" si="37"/>
        <v>4954.1457210551125</v>
      </c>
      <c r="CZ11" s="77">
        <f t="shared" si="37"/>
        <v>2.8421709430404007E-14</v>
      </c>
      <c r="DA11" s="88">
        <f t="shared" ref="DA11:DA33" si="38">IF($D$2=1,"No aplica",_xlfn.AGGREGATE(9,6,DB11:DM11))</f>
        <v>701596.17040989466</v>
      </c>
      <c r="DB11" s="77">
        <f t="shared" ref="DB11:DM11" si="39">DB12+DB13+DB25+DB26-DB27-DB28-DB29-DB30+DB31-DB32-DB33</f>
        <v>3.8191672047105385E-13</v>
      </c>
      <c r="DC11" s="77">
        <f t="shared" si="39"/>
        <v>1.8474111129762605E-13</v>
      </c>
      <c r="DD11" s="77">
        <f t="shared" si="39"/>
        <v>511.73847000000001</v>
      </c>
      <c r="DE11" s="77">
        <f t="shared" si="39"/>
        <v>15931.621800000008</v>
      </c>
      <c r="DF11" s="77">
        <f t="shared" si="39"/>
        <v>230122.67804826464</v>
      </c>
      <c r="DG11" s="77">
        <f t="shared" si="39"/>
        <v>174285.48153374199</v>
      </c>
      <c r="DH11" s="77">
        <f t="shared" si="39"/>
        <v>28368.15361510147</v>
      </c>
      <c r="DI11" s="77">
        <f t="shared" si="39"/>
        <v>6642.7798642029666</v>
      </c>
      <c r="DJ11" s="77">
        <f t="shared" si="39"/>
        <v>0</v>
      </c>
      <c r="DK11" s="77">
        <f t="shared" si="39"/>
        <v>28679.617938274248</v>
      </c>
      <c r="DL11" s="77">
        <f t="shared" si="39"/>
        <v>176012.16952082669</v>
      </c>
      <c r="DM11" s="77">
        <f t="shared" si="39"/>
        <v>41041.929619482711</v>
      </c>
      <c r="DN11" s="13"/>
      <c r="DO11" s="88">
        <f t="shared" ref="DO11:DO33" si="40">IF($D$2=1,"No aplica",_xlfn.AGGREGATE(9,6,DP11:DW11))</f>
        <v>524762.74976565025</v>
      </c>
      <c r="DP11" s="77">
        <f t="shared" ref="DP11:DW11" si="41">DP12+DP13+DP25+DP26-DP27-DP28-DP29-DP30+DP31-DP32-DP33</f>
        <v>79331.239856747095</v>
      </c>
      <c r="DQ11" s="77">
        <f t="shared" si="41"/>
        <v>75757.955579936388</v>
      </c>
      <c r="DR11" s="77">
        <f t="shared" si="41"/>
        <v>249820.2709013623</v>
      </c>
      <c r="DS11" s="77">
        <f t="shared" si="41"/>
        <v>0</v>
      </c>
      <c r="DT11" s="77">
        <f t="shared" si="41"/>
        <v>69889.216201991643</v>
      </c>
      <c r="DU11" s="77">
        <f t="shared" si="41"/>
        <v>45655.062046504238</v>
      </c>
      <c r="DV11" s="77">
        <f t="shared" si="41"/>
        <v>4309.0051791086225</v>
      </c>
      <c r="DW11" s="77">
        <f t="shared" si="41"/>
        <v>0</v>
      </c>
      <c r="DX11" s="88">
        <f t="shared" ref="DX11:DX33" si="42">IF($D$2=1,"No aplica",_xlfn.AGGREGATE(9,6,DY11:EJ11))</f>
        <v>744964.28837440931</v>
      </c>
      <c r="DY11" s="77">
        <f t="shared" ref="DY11:EJ11" si="43">DY12+DY13+DY25+DY26-DY27-DY28-DY29-DY30+DY31-DY32-DY33</f>
        <v>3.979039320256561E-13</v>
      </c>
      <c r="DZ11" s="77">
        <f t="shared" si="43"/>
        <v>1.1368683772161603E-13</v>
      </c>
      <c r="EA11" s="77">
        <f t="shared" si="43"/>
        <v>701.06564999999989</v>
      </c>
      <c r="EB11" s="77">
        <f t="shared" si="43"/>
        <v>16761.731700000004</v>
      </c>
      <c r="EC11" s="77">
        <f t="shared" si="43"/>
        <v>257875.69764772977</v>
      </c>
      <c r="ED11" s="77">
        <f t="shared" si="43"/>
        <v>179040.79123957769</v>
      </c>
      <c r="EE11" s="77">
        <f t="shared" si="43"/>
        <v>27809.519463666398</v>
      </c>
      <c r="EF11" s="77">
        <f t="shared" si="43"/>
        <v>7819.3969008295098</v>
      </c>
      <c r="EG11" s="77">
        <f t="shared" si="43"/>
        <v>0</v>
      </c>
      <c r="EH11" s="77">
        <f t="shared" si="43"/>
        <v>28673.195528861484</v>
      </c>
      <c r="EI11" s="77">
        <f t="shared" si="43"/>
        <v>182610.07752843559</v>
      </c>
      <c r="EJ11" s="77">
        <f t="shared" si="43"/>
        <v>43672.812715308857</v>
      </c>
      <c r="EK11" s="13"/>
      <c r="EL11" s="88">
        <f t="shared" ref="EL11:EL33" si="44">IF($D$2=1,"No aplica",_xlfn.AGGREGATE(9,6,EM11:ET11))</f>
        <v>541047.53648674989</v>
      </c>
      <c r="EM11" s="77">
        <f t="shared" ref="EM11:ET11" si="45">EM12+EM13+EM25+EM26-EM27-EM28-EM29-EM30+EM31-EM32-EM33</f>
        <v>70320.573771463198</v>
      </c>
      <c r="EN11" s="77">
        <f t="shared" si="45"/>
        <v>100367.70878354865</v>
      </c>
      <c r="EO11" s="77">
        <f t="shared" si="45"/>
        <v>286459.25587681215</v>
      </c>
      <c r="EP11" s="77">
        <f t="shared" si="45"/>
        <v>0</v>
      </c>
      <c r="EQ11" s="77">
        <f t="shared" si="45"/>
        <v>68177.552537833908</v>
      </c>
      <c r="ER11" s="77">
        <f t="shared" si="45"/>
        <v>15445.08351709202</v>
      </c>
      <c r="ES11" s="77">
        <f t="shared" si="45"/>
        <v>277.36200000000002</v>
      </c>
      <c r="ET11" s="77">
        <f t="shared" si="45"/>
        <v>0</v>
      </c>
      <c r="EU11" s="88">
        <f t="shared" ref="EU11:EU33" si="46">IF($D$2=1,"No aplica",_xlfn.AGGREGATE(9,6,EV11:FG11))</f>
        <v>796239.00117679604</v>
      </c>
      <c r="EV11" s="77">
        <f t="shared" ref="EV11:FG11" si="47">EV12+EV13+EV25+EV26-EV27-EV28-EV29-EV30+EV31-EV32-EV33</f>
        <v>-5.5422333389287814E-13</v>
      </c>
      <c r="EW11" s="77">
        <f t="shared" si="47"/>
        <v>2.8421709430404007E-13</v>
      </c>
      <c r="EX11" s="77">
        <f t="shared" si="47"/>
        <v>745.41795000000002</v>
      </c>
      <c r="EY11" s="77">
        <f t="shared" si="47"/>
        <v>11352.8217</v>
      </c>
      <c r="EZ11" s="77">
        <f t="shared" si="47"/>
        <v>269234.01609070896</v>
      </c>
      <c r="FA11" s="77">
        <f t="shared" si="47"/>
        <v>185156.22548617484</v>
      </c>
      <c r="FB11" s="77">
        <f t="shared" si="47"/>
        <v>28122.395894596142</v>
      </c>
      <c r="FC11" s="77">
        <f t="shared" si="47"/>
        <v>40274.111149997872</v>
      </c>
      <c r="FD11" s="77">
        <f t="shared" si="47"/>
        <v>0</v>
      </c>
      <c r="FE11" s="77">
        <f t="shared" si="47"/>
        <v>26875.427556932515</v>
      </c>
      <c r="FF11" s="77">
        <f t="shared" si="47"/>
        <v>189938.31493536558</v>
      </c>
      <c r="FG11" s="77">
        <f t="shared" si="47"/>
        <v>44540.270413020029</v>
      </c>
      <c r="FH11" s="13"/>
      <c r="FI11" s="88">
        <f t="shared" ref="FI11:FI33" si="48">IF($D$2=1,"No aplica",_xlfn.AGGREGATE(9,6,FJ11:FQ11))</f>
        <v>612978.39524589456</v>
      </c>
      <c r="FJ11" s="77">
        <f t="shared" ref="FJ11:FQ11" si="49">FJ12+FJ13+FJ25+FJ26-FJ27-FJ28-FJ29-FJ30+FJ31-FJ32-FJ33</f>
        <v>74039.817158567836</v>
      </c>
      <c r="FK11" s="77">
        <f t="shared" si="49"/>
        <v>87611.947993152629</v>
      </c>
      <c r="FL11" s="77">
        <f t="shared" si="49"/>
        <v>295951.00356852694</v>
      </c>
      <c r="FM11" s="77">
        <f t="shared" si="49"/>
        <v>0</v>
      </c>
      <c r="FN11" s="77">
        <f t="shared" si="49"/>
        <v>66228.955982179308</v>
      </c>
      <c r="FO11" s="77">
        <f t="shared" si="49"/>
        <v>88913.143543467857</v>
      </c>
      <c r="FP11" s="77">
        <f t="shared" si="49"/>
        <v>233.52699999999999</v>
      </c>
      <c r="FQ11" s="77">
        <f t="shared" si="49"/>
        <v>0</v>
      </c>
      <c r="FR11" s="88">
        <f t="shared" ref="FR11:FR33" si="50">IF($D$2=1,"No aplica",_xlfn.AGGREGATE(9,6,FS11:GD11))</f>
        <v>872705.7413214012</v>
      </c>
      <c r="FS11" s="77">
        <f t="shared" ref="FS11:GD11" si="51">FS12+FS13+FS25+FS26-FS27-FS28-FS29-FS30+FS31-FS32-FS33</f>
        <v>-5.6843418860808015E-14</v>
      </c>
      <c r="FT11" s="77">
        <f t="shared" si="51"/>
        <v>1.0089706847793423E-12</v>
      </c>
      <c r="FU11" s="77">
        <f t="shared" si="51"/>
        <v>1000.5933300000002</v>
      </c>
      <c r="FV11" s="77">
        <f t="shared" si="51"/>
        <v>14496.12000000001</v>
      </c>
      <c r="FW11" s="77">
        <f t="shared" si="51"/>
        <v>278310.0631983967</v>
      </c>
      <c r="FX11" s="77">
        <f t="shared" si="51"/>
        <v>194181.72818325632</v>
      </c>
      <c r="FY11" s="77">
        <f t="shared" si="51"/>
        <v>28037.066509357941</v>
      </c>
      <c r="FZ11" s="77">
        <f t="shared" si="51"/>
        <v>86051.497403310772</v>
      </c>
      <c r="GA11" s="77">
        <f t="shared" si="51"/>
        <v>0</v>
      </c>
      <c r="GB11" s="77">
        <f t="shared" si="51"/>
        <v>26303.992459600358</v>
      </c>
      <c r="GC11" s="77">
        <f t="shared" si="51"/>
        <v>198072.51603580508</v>
      </c>
      <c r="GD11" s="77">
        <f t="shared" si="51"/>
        <v>46252.164201674037</v>
      </c>
      <c r="GE11" s="13"/>
      <c r="GF11" s="88">
        <f t="shared" ref="GF11:GF33" si="52">IF($D$2=1,"No aplica",_xlfn.AGGREGATE(9,6,GG11:GN11))</f>
        <v>581999.53514244687</v>
      </c>
      <c r="GG11" s="77">
        <f t="shared" ref="GG11:GN11" si="53">GG12+GG13+GG25+GG26-GG27-GG28-GG29-GG30+GG31-GG32-GG33</f>
        <v>80569.280089878666</v>
      </c>
      <c r="GH11" s="77">
        <f t="shared" si="53"/>
        <v>83197.521876197541</v>
      </c>
      <c r="GI11" s="77">
        <f t="shared" si="53"/>
        <v>305645.45703257644</v>
      </c>
      <c r="GJ11" s="77">
        <f t="shared" si="53"/>
        <v>0</v>
      </c>
      <c r="GK11" s="77">
        <f t="shared" si="53"/>
        <v>64460.071969450604</v>
      </c>
      <c r="GL11" s="77">
        <f t="shared" si="53"/>
        <v>47779.685299898963</v>
      </c>
      <c r="GM11" s="77">
        <f t="shared" si="53"/>
        <v>347.82900000000001</v>
      </c>
      <c r="GN11" s="77">
        <f t="shared" si="53"/>
        <v>-0.31012555537978415</v>
      </c>
      <c r="GO11" s="88">
        <f t="shared" ref="GO11:GO33" si="54">IF($D$2=1,"No aplica",_xlfn.AGGREGATE(9,6,GP11:HA11))</f>
        <v>820176.28660725942</v>
      </c>
      <c r="GP11" s="77">
        <f t="shared" ref="GP11:HA11" si="55">GP12+GP13+GP25+GP26-GP27-GP28-GP29-GP30+GP31-GP32-GP33</f>
        <v>-2.2737367544323206E-13</v>
      </c>
      <c r="GQ11" s="77">
        <f t="shared" si="55"/>
        <v>-8.1712414612411521E-13</v>
      </c>
      <c r="GR11" s="77">
        <f t="shared" si="55"/>
        <v>551.54669999999987</v>
      </c>
      <c r="GS11" s="77">
        <f t="shared" si="55"/>
        <v>12917.948399999994</v>
      </c>
      <c r="GT11" s="77">
        <f t="shared" si="55"/>
        <v>289016.60791609704</v>
      </c>
      <c r="GU11" s="77">
        <f t="shared" si="55"/>
        <v>201180.0795743402</v>
      </c>
      <c r="GV11" s="77">
        <f t="shared" si="55"/>
        <v>30702.651955026391</v>
      </c>
      <c r="GW11" s="77">
        <f t="shared" si="55"/>
        <v>4407.3231764348748</v>
      </c>
      <c r="GX11" s="77">
        <f t="shared" si="55"/>
        <v>0</v>
      </c>
      <c r="GY11" s="77">
        <f t="shared" si="55"/>
        <v>26360.446296088201</v>
      </c>
      <c r="GZ11" s="77">
        <f t="shared" si="55"/>
        <v>210918.02198102939</v>
      </c>
      <c r="HA11" s="77">
        <f t="shared" si="55"/>
        <v>44121.660608243343</v>
      </c>
      <c r="HB11" s="13"/>
      <c r="HC11" s="88">
        <f t="shared" ref="HC11:HC33" si="56">IF($D$2=1,"No aplica",_xlfn.AGGREGATE(9,6,HD11:HK11))</f>
        <v>529893.44255737716</v>
      </c>
      <c r="HD11" s="77">
        <f t="shared" ref="HD11:HK11" si="57">HD12+HD13+HD25+HD26-HD27-HD28-HD29-HD30+HD31-HD32-HD33</f>
        <v>73929.960407244347</v>
      </c>
      <c r="HE11" s="77">
        <f t="shared" si="57"/>
        <v>97833.8180037243</v>
      </c>
      <c r="HF11" s="77">
        <f t="shared" si="57"/>
        <v>294993.40691943374</v>
      </c>
      <c r="HG11" s="77">
        <f t="shared" si="57"/>
        <v>0</v>
      </c>
      <c r="HH11" s="77">
        <f t="shared" si="57"/>
        <v>62452.281596375862</v>
      </c>
      <c r="HI11" s="77">
        <f t="shared" si="57"/>
        <v>427.70982341142371</v>
      </c>
      <c r="HJ11" s="77">
        <f t="shared" si="57"/>
        <v>256.92978911764237</v>
      </c>
      <c r="HK11" s="77">
        <f t="shared" si="57"/>
        <v>-0.66398193017056428</v>
      </c>
      <c r="HL11" s="88">
        <f t="shared" ref="HL11:HL33" si="58">IF($D$2=1,"No aplica",_xlfn.AGGREGATE(9,6,HM11:HX11))</f>
        <v>692266.17064711417</v>
      </c>
      <c r="HM11" s="77">
        <f t="shared" ref="HM11:HX11" si="59">HM12+HM13+HM25+HM26-HM27-HM28-HM29-HM30+HM31-HM32-HM33</f>
        <v>-1.1368683772161603E-13</v>
      </c>
      <c r="HN11" s="77">
        <f t="shared" si="59"/>
        <v>-1.1368683772161603E-13</v>
      </c>
      <c r="HO11" s="77">
        <f t="shared" si="59"/>
        <v>472.26371267488258</v>
      </c>
      <c r="HP11" s="77">
        <f t="shared" si="59"/>
        <v>18770.363358819188</v>
      </c>
      <c r="HQ11" s="77">
        <f t="shared" si="59"/>
        <v>179466.19734385234</v>
      </c>
      <c r="HR11" s="77">
        <f t="shared" si="59"/>
        <v>204804.7049575448</v>
      </c>
      <c r="HS11" s="77">
        <f t="shared" si="59"/>
        <v>31073.851719773815</v>
      </c>
      <c r="HT11" s="77">
        <f t="shared" si="59"/>
        <v>30174.976484971048</v>
      </c>
      <c r="HU11" s="77">
        <f t="shared" si="59"/>
        <v>0</v>
      </c>
      <c r="HV11" s="77">
        <f t="shared" si="59"/>
        <v>29071.26683530222</v>
      </c>
      <c r="HW11" s="77">
        <f t="shared" si="59"/>
        <v>161214.29621942615</v>
      </c>
      <c r="HX11" s="77">
        <f t="shared" si="59"/>
        <v>37218.250014749712</v>
      </c>
    </row>
    <row r="12" spans="1:232" ht="15.75" x14ac:dyDescent="0.2">
      <c r="A12" s="160">
        <v>6</v>
      </c>
      <c r="B12" s="590" t="s">
        <v>0</v>
      </c>
      <c r="C12" s="13"/>
      <c r="D12" s="86">
        <f t="shared" si="20"/>
        <v>4820887.2135042194</v>
      </c>
      <c r="E12" s="18">
        <f>(HLOOKUP(E$7,BECO_Datos!$D$3:$HN$85,BECO_Datos!$A10,FALSE)+HLOOKUP(E$7,BECO_Datos!$HP$3:$LT$85,BECO_Datos!$A10,FALSE))*E$2</f>
        <v>78155.485290541561</v>
      </c>
      <c r="F12" s="18">
        <f>(HLOOKUP(F$7,BECO_Datos!$D$3:$HN$85,BECO_Datos!$A10,FALSE)+HLOOKUP(F$7,BECO_Datos!$HP$3:$LT$85,BECO_Datos!$A10,FALSE))*F$2</f>
        <v>1903693.9130268239</v>
      </c>
      <c r="G12" s="18">
        <f>(HLOOKUP(G$7,BECO_Datos!$D$3:$HN$85,BECO_Datos!$A10,FALSE)+HLOOKUP(G$7,BECO_Datos!$HP$3:$LT$85,BECO_Datos!$A10,FALSE))*G$2</f>
        <v>1391525.0644667519</v>
      </c>
      <c r="H12" s="18">
        <f>(HLOOKUP(H$7,BECO_Datos!$D$3:$HN$85,BECO_Datos!$A10,FALSE)+HLOOKUP(H$7,BECO_Datos!$HP$3:$LT$85,BECO_Datos!$A10,FALSE))*H$2</f>
        <v>184837.88110589853</v>
      </c>
      <c r="I12" s="18">
        <f>(HLOOKUP(I$7,BECO_Datos!$D$3:$HN$85,BECO_Datos!$A10,FALSE))*I$2</f>
        <v>87932.789079085138</v>
      </c>
      <c r="J12" s="18">
        <f>(HLOOKUP(J$7,BECO_Datos!$D$3:$HN$85,BECO_Datos!$A10,FALSE)+HLOOKUP(J$7,BECO_Datos!$HP$3:$LT$85,BECO_Datos!$A10,FALSE))*J$2</f>
        <v>1171806.5020887267</v>
      </c>
      <c r="K12" s="18">
        <f>(HLOOKUP(K$7,BECO_Datos!$D$3:$HN$85,BECO_Datos!$A10,FALSE))*K$2</f>
        <v>2669.0876355534974</v>
      </c>
      <c r="L12" s="18">
        <f>(HLOOKUP(L$7,BECO_Datos!$D$3:$HN$85,BECO_Datos!$A10,FALSE)+HLOOKUP(L$7,BECO_Datos!$HP$3:$LT$85,BECO_Datos!$A10,FALSE))*L$2</f>
        <v>266.49081083821801</v>
      </c>
      <c r="M12" s="86">
        <f t="shared" si="22"/>
        <v>0</v>
      </c>
      <c r="N12" s="18">
        <f>(HLOOKUP(N$7,BECO_Datos!$D$3:$HN$85,BECO_Datos!$A10,FALSE))*N$2</f>
        <v>0</v>
      </c>
      <c r="O12" s="18">
        <f>(HLOOKUP(O$7,BECO_Datos!$D$3:$HN$85,BECO_Datos!$A10,FALSE))*O$2</f>
        <v>0</v>
      </c>
      <c r="P12" s="18">
        <f>(HLOOKUP(P$7,BECO_Datos!$D$3:$HN$85,BECO_Datos!$A10,FALSE))*P$2</f>
        <v>0</v>
      </c>
      <c r="Q12" s="18">
        <f>(HLOOKUP(Q$7,BECO_Datos!$D$3:$HN$85,BECO_Datos!$A10,FALSE))*Q$2</f>
        <v>0</v>
      </c>
      <c r="R12" s="18">
        <f>(HLOOKUP(R$7,BECO_Datos!$D$3:$HN$85,BECO_Datos!$A10,FALSE)+HLOOKUP(R$7,BECO_Datos!$HP$3:$LT$85,BECO_Datos!$A10,FALSE))*R$2</f>
        <v>0</v>
      </c>
      <c r="S12" s="18">
        <f>(HLOOKUP(S$7,BECO_Datos!$D$3:$HN$85,BECO_Datos!$A10,FALSE))*S$2</f>
        <v>0</v>
      </c>
      <c r="T12" s="18">
        <f>(HLOOKUP(T$7,BECO_Datos!$D$3:$HN$85,BECO_Datos!$A10,FALSE))*T$2</f>
        <v>0</v>
      </c>
      <c r="U12" s="18">
        <f>(HLOOKUP(U$7,BECO_Datos!$D$3:$HN$85,BECO_Datos!$A10,FALSE)+HLOOKUP(U$7,BECO_Datos!$HP$3:$LT$85,BECO_Datos!$A10,FALSE))*U$2</f>
        <v>0</v>
      </c>
      <c r="V12" s="18">
        <f>(HLOOKUP(V$7,BECO_Datos!$D$3:$HN$85,BECO_Datos!$A10,FALSE))*V$2</f>
        <v>0</v>
      </c>
      <c r="W12" s="18">
        <f>(HLOOKUP(W$7,BECO_Datos!$D$3:$HN$85,BECO_Datos!$A10,FALSE)+HLOOKUP(W$7,BECO_Datos!$HP$3:$LT$85,BECO_Datos!$A10,FALSE))*W$2</f>
        <v>0</v>
      </c>
      <c r="X12" s="18">
        <f>(HLOOKUP(X$7,BECO_Datos!$D$3:$HN$85,BECO_Datos!$A10,FALSE))*X$2</f>
        <v>0</v>
      </c>
      <c r="Y12" s="18">
        <f>(HLOOKUP(Y$7,BECO_Datos!$D$3:$HN$85,BECO_Datos!$A10,FALSE)+HLOOKUP(Y$7,BECO_Datos!$HP$3:$LT$85,BECO_Datos!$A10,FALSE))*Y$2</f>
        <v>0</v>
      </c>
      <c r="Z12" s="13"/>
      <c r="AA12" s="86">
        <f t="shared" si="24"/>
        <v>4770713.7508682171</v>
      </c>
      <c r="AB12" s="18">
        <f>(HLOOKUP(AB$7,BECO_Datos!$D$3:$HN$85,BECO_Datos!$A10,FALSE)+HLOOKUP(AB$7,BECO_Datos!$HP$3:$LT$85,BECO_Datos!$A10,FALSE))*AB$2</f>
        <v>87401.801887573092</v>
      </c>
      <c r="AC12" s="18">
        <f>(HLOOKUP(AC$7,BECO_Datos!$D$3:$HN$85,BECO_Datos!$A10,FALSE)+HLOOKUP(AC$7,BECO_Datos!$HP$3:$LT$85,BECO_Datos!$A10,FALSE))*AC$2</f>
        <v>2010404.1732636164</v>
      </c>
      <c r="AD12" s="18">
        <f>(HLOOKUP(AD$7,BECO_Datos!$D$3:$HN$85,BECO_Datos!$A10,FALSE)+HLOOKUP(AD$7,BECO_Datos!$HP$3:$LT$85,BECO_Datos!$A10,FALSE))*AD$2</f>
        <v>1235670.5829584831</v>
      </c>
      <c r="AE12" s="18">
        <f>(HLOOKUP(AE$7,BECO_Datos!$D$3:$HN$85,BECO_Datos!$A10,FALSE)+HLOOKUP(AE$7,BECO_Datos!$HP$3:$LT$85,BECO_Datos!$A10,FALSE))*AE$2</f>
        <v>177623.76870381369</v>
      </c>
      <c r="AF12" s="18">
        <f>(HLOOKUP(AF$7,BECO_Datos!$D$3:$HN$85,BECO_Datos!$A10,FALSE))*AF$2</f>
        <v>77376.332847582817</v>
      </c>
      <c r="AG12" s="18">
        <f>(HLOOKUP(AG$7,BECO_Datos!$D$3:$HN$85,BECO_Datos!$A10,FALSE)+HLOOKUP(AG$7,BECO_Datos!$HP$3:$LT$85,BECO_Datos!$A10,FALSE))*AG$2</f>
        <v>1179994.3418000557</v>
      </c>
      <c r="AH12" s="18">
        <f>(HLOOKUP(AH$7,BECO_Datos!$D$3:$HN$85,BECO_Datos!$A10,FALSE))*AH$2</f>
        <v>2028.5621062167152</v>
      </c>
      <c r="AI12" s="18">
        <f>(HLOOKUP(AI$7,BECO_Datos!$D$3:$HN$85,BECO_Datos!$A10,FALSE)+HLOOKUP(AI$7,BECO_Datos!$HP$3:$LT$85,BECO_Datos!$A10,FALSE))*AI$2</f>
        <v>214.18730087624328</v>
      </c>
      <c r="AJ12" s="86">
        <f t="shared" si="26"/>
        <v>0</v>
      </c>
      <c r="AK12" s="18">
        <f>(HLOOKUP(AK$7,BECO_Datos!$D$3:$HN$85,BECO_Datos!$A10,FALSE))*AK$2</f>
        <v>0</v>
      </c>
      <c r="AL12" s="18">
        <f>(HLOOKUP(AL$7,BECO_Datos!$D$3:$HN$85,BECO_Datos!$A10,FALSE))*AL$2</f>
        <v>0</v>
      </c>
      <c r="AM12" s="18">
        <f>(HLOOKUP(AM$7,BECO_Datos!$D$3:$HN$85,BECO_Datos!$A10,FALSE))*AM$2</f>
        <v>0</v>
      </c>
      <c r="AN12" s="18">
        <f>(HLOOKUP(AN$7,BECO_Datos!$D$3:$HN$85,BECO_Datos!$A10,FALSE))*AN$2</f>
        <v>0</v>
      </c>
      <c r="AO12" s="18">
        <f>(HLOOKUP(AO$7,BECO_Datos!$D$3:$HN$85,BECO_Datos!$A10,FALSE)+HLOOKUP(AO$7,BECO_Datos!$HP$3:$LT$85,BECO_Datos!$A10,FALSE))*AO$2</f>
        <v>0</v>
      </c>
      <c r="AP12" s="18">
        <f>(HLOOKUP(AP$7,BECO_Datos!$D$3:$HN$85,BECO_Datos!$A10,FALSE))*AP$2</f>
        <v>0</v>
      </c>
      <c r="AQ12" s="18">
        <f>(HLOOKUP(AQ$7,BECO_Datos!$D$3:$HN$85,BECO_Datos!$A10,FALSE))*AQ$2</f>
        <v>0</v>
      </c>
      <c r="AR12" s="18">
        <f>(HLOOKUP(AR$7,BECO_Datos!$D$3:$HN$85,BECO_Datos!$A10,FALSE)+HLOOKUP(AR$7,BECO_Datos!$HP$3:$LT$85,BECO_Datos!$A10,FALSE))*AR$2</f>
        <v>0</v>
      </c>
      <c r="AS12" s="18">
        <f>(HLOOKUP(AS$7,BECO_Datos!$D$3:$HN$85,BECO_Datos!$A10,FALSE))*AS$2</f>
        <v>0</v>
      </c>
      <c r="AT12" s="18">
        <f>(HLOOKUP(AT$7,BECO_Datos!$D$3:$HN$85,BECO_Datos!$A10,FALSE)+HLOOKUP(AT$7,BECO_Datos!$HP$3:$LT$85,BECO_Datos!$A10,FALSE))*AT$2</f>
        <v>0</v>
      </c>
      <c r="AU12" s="18">
        <f>(HLOOKUP(AU$7,BECO_Datos!$D$3:$HN$85,BECO_Datos!$A10,FALSE))*AU$2</f>
        <v>0</v>
      </c>
      <c r="AV12" s="18">
        <f>(HLOOKUP(AV$7,BECO_Datos!$D$3:$HN$85,BECO_Datos!$A10,FALSE)+HLOOKUP(AV$7,BECO_Datos!$HP$3:$LT$85,BECO_Datos!$A10,FALSE))*AV$2</f>
        <v>0</v>
      </c>
      <c r="AW12" s="13"/>
      <c r="AX12" s="86">
        <f t="shared" si="28"/>
        <v>5187581.4725620784</v>
      </c>
      <c r="AY12" s="18">
        <f>(HLOOKUP(AY$7,BECO_Datos!$D$3:$HN$85,BECO_Datos!$A10,FALSE)+HLOOKUP(AY$7,BECO_Datos!$HP$3:$LT$85,BECO_Datos!$A10,FALSE))*AY$2</f>
        <v>77214.830048122894</v>
      </c>
      <c r="AZ12" s="18">
        <f>(HLOOKUP(AZ$7,BECO_Datos!$D$3:$HN$85,BECO_Datos!$A10,FALSE)+HLOOKUP(AZ$7,BECO_Datos!$HP$3:$LT$85,BECO_Datos!$A10,FALSE))*AZ$2</f>
        <v>2113937.5776473721</v>
      </c>
      <c r="BA12" s="18">
        <f>(HLOOKUP(BA$7,BECO_Datos!$D$3:$HN$85,BECO_Datos!$A10,FALSE)+HLOOKUP(BA$7,BECO_Datos!$HP$3:$LT$85,BECO_Datos!$A10,FALSE))*BA$2</f>
        <v>1395831.5423159332</v>
      </c>
      <c r="BB12" s="18">
        <f>(HLOOKUP(BB$7,BECO_Datos!$D$3:$HN$85,BECO_Datos!$A10,FALSE)+HLOOKUP(BB$7,BECO_Datos!$HP$3:$LT$85,BECO_Datos!$A10,FALSE))*BB$2</f>
        <v>207289.69877224791</v>
      </c>
      <c r="BC12" s="18">
        <f>(HLOOKUP(BC$7,BECO_Datos!$D$3:$HN$85,BECO_Datos!$A10,FALSE))*BC$2</f>
        <v>80146.298390217329</v>
      </c>
      <c r="BD12" s="18">
        <f>(HLOOKUP(BD$7,BECO_Datos!$D$3:$HN$85,BECO_Datos!$A10,FALSE)+HLOOKUP(BD$7,BECO_Datos!$HP$3:$LT$85,BECO_Datos!$A10,FALSE))*BD$2</f>
        <v>1309247.237128247</v>
      </c>
      <c r="BE12" s="18">
        <f>(HLOOKUP(BE$7,BECO_Datos!$D$3:$HN$85,BECO_Datos!$A10,FALSE))*BE$2</f>
        <v>3688.029635048249</v>
      </c>
      <c r="BF12" s="18">
        <f>(HLOOKUP(BF$7,BECO_Datos!$D$3:$HN$85,BECO_Datos!$A10,FALSE)+HLOOKUP(BF$7,BECO_Datos!$HP$3:$LT$85,BECO_Datos!$A10,FALSE))*BF$2</f>
        <v>226.25862489015654</v>
      </c>
      <c r="BG12" s="86">
        <f t="shared" si="30"/>
        <v>0</v>
      </c>
      <c r="BH12" s="18">
        <f>(HLOOKUP(BH$7,BECO_Datos!$D$3:$HN$85,BECO_Datos!$A10,FALSE))*BH$2</f>
        <v>0</v>
      </c>
      <c r="BI12" s="18">
        <f>(HLOOKUP(BI$7,BECO_Datos!$D$3:$HN$85,BECO_Datos!$A10,FALSE))*BI$2</f>
        <v>0</v>
      </c>
      <c r="BJ12" s="18">
        <f>(HLOOKUP(BJ$7,BECO_Datos!$D$3:$HN$85,BECO_Datos!$A10,FALSE))*BJ$2</f>
        <v>0</v>
      </c>
      <c r="BK12" s="18">
        <f>(HLOOKUP(BK$7,BECO_Datos!$D$3:$HN$85,BECO_Datos!$A10,FALSE))*BK$2</f>
        <v>0</v>
      </c>
      <c r="BL12" s="18">
        <f>(HLOOKUP(BL$7,BECO_Datos!$D$3:$HN$85,BECO_Datos!$A10,FALSE)+HLOOKUP(BL$7,BECO_Datos!$HP$3:$LT$85,BECO_Datos!$A10,FALSE))*BL$2</f>
        <v>0</v>
      </c>
      <c r="BM12" s="18">
        <f>(HLOOKUP(BM$7,BECO_Datos!$D$3:$HN$85,BECO_Datos!$A10,FALSE))*BM$2</f>
        <v>0</v>
      </c>
      <c r="BN12" s="18">
        <f>(HLOOKUP(BN$7,BECO_Datos!$D$3:$HN$85,BECO_Datos!$A10,FALSE))*BN$2</f>
        <v>0</v>
      </c>
      <c r="BO12" s="18">
        <f>(HLOOKUP(BO$7,BECO_Datos!$D$3:$HN$85,BECO_Datos!$A10,FALSE)+HLOOKUP(BO$7,BECO_Datos!$HP$3:$LT$85,BECO_Datos!$A10,FALSE))*BO$2</f>
        <v>0</v>
      </c>
      <c r="BP12" s="18">
        <f>(HLOOKUP(BP$7,BECO_Datos!$D$3:$HN$85,BECO_Datos!$A10,FALSE))*BP$2</f>
        <v>0</v>
      </c>
      <c r="BQ12" s="18">
        <f>(HLOOKUP(BQ$7,BECO_Datos!$D$3:$HN$85,BECO_Datos!$A10,FALSE)+HLOOKUP(BQ$7,BECO_Datos!$HP$3:$LT$85,BECO_Datos!$A10,FALSE))*BQ$2</f>
        <v>0</v>
      </c>
      <c r="BR12" s="18">
        <f>(HLOOKUP(BR$7,BECO_Datos!$D$3:$HN$85,BECO_Datos!$A10,FALSE))*BR$2</f>
        <v>0</v>
      </c>
      <c r="BS12" s="18">
        <f>(HLOOKUP(BS$7,BECO_Datos!$D$3:$HN$85,BECO_Datos!$A10,FALSE)+HLOOKUP(BS$7,BECO_Datos!$HP$3:$LT$85,BECO_Datos!$A10,FALSE))*BS$2</f>
        <v>0</v>
      </c>
      <c r="BT12" s="13"/>
      <c r="BU12" s="86">
        <f t="shared" si="32"/>
        <v>5858049.2208628375</v>
      </c>
      <c r="BV12" s="18">
        <f>(HLOOKUP(BV$7,BECO_Datos!$D$3:$HN$85,BECO_Datos!$A10,FALSE)+HLOOKUP(BV$7,BECO_Datos!$HP$3:$LT$85,BECO_Datos!$A10,FALSE))*BV$2</f>
        <v>98745.858762557778</v>
      </c>
      <c r="BW12" s="18">
        <f>(HLOOKUP(BW$7,BECO_Datos!$D$3:$HN$85,BECO_Datos!$A10,FALSE)+HLOOKUP(BW$7,BECO_Datos!$HP$3:$LT$85,BECO_Datos!$A10,FALSE))*BW$2</f>
        <v>2093958.4157427233</v>
      </c>
      <c r="BX12" s="18">
        <f>(HLOOKUP(BX$7,BECO_Datos!$D$3:$HN$85,BECO_Datos!$A10,FALSE)+HLOOKUP(BX$7,BECO_Datos!$HP$3:$LT$85,BECO_Datos!$A10,FALSE))*BX$2</f>
        <v>1937719.8241235551</v>
      </c>
      <c r="BY12" s="18">
        <f>(HLOOKUP(BY$7,BECO_Datos!$D$3:$HN$85,BECO_Datos!$A10,FALSE)+HLOOKUP(BY$7,BECO_Datos!$HP$3:$LT$85,BECO_Datos!$A10,FALSE))*BY$2</f>
        <v>155866.997311732</v>
      </c>
      <c r="BZ12" s="18">
        <f>(HLOOKUP(BZ$7,BECO_Datos!$D$3:$HN$85,BECO_Datos!$A10,FALSE))*BZ$2</f>
        <v>77901.569910478938</v>
      </c>
      <c r="CA12" s="18">
        <f>(HLOOKUP(CA$7,BECO_Datos!$D$3:$HN$85,BECO_Datos!$A10,FALSE)+HLOOKUP(CA$7,BECO_Datos!$HP$3:$LT$85,BECO_Datos!$A10,FALSE))*CA$2</f>
        <v>1489958.7227843099</v>
      </c>
      <c r="CB12" s="18">
        <f>(HLOOKUP(CB$7,BECO_Datos!$D$3:$HN$85,BECO_Datos!$A10,FALSE))*CB$2</f>
        <v>3662.0460041825659</v>
      </c>
      <c r="CC12" s="18">
        <f>(HLOOKUP(CC$7,BECO_Datos!$D$3:$HN$85,BECO_Datos!$A10,FALSE)+HLOOKUP(CC$7,BECO_Datos!$HP$3:$LT$85,BECO_Datos!$A10,FALSE))*CC$2</f>
        <v>235.78622329921293</v>
      </c>
      <c r="CD12" s="86">
        <f t="shared" si="34"/>
        <v>0</v>
      </c>
      <c r="CE12" s="18">
        <f>(HLOOKUP(CE$7,BECO_Datos!$D$3:$HN$85,BECO_Datos!$A10,FALSE))*CE$2</f>
        <v>0</v>
      </c>
      <c r="CF12" s="18">
        <f>(HLOOKUP(CF$7,BECO_Datos!$D$3:$HN$85,BECO_Datos!$A10,FALSE))*CF$2</f>
        <v>0</v>
      </c>
      <c r="CG12" s="18">
        <f>(HLOOKUP(CG$7,BECO_Datos!$D$3:$HN$85,BECO_Datos!$A10,FALSE))*CG$2</f>
        <v>0</v>
      </c>
      <c r="CH12" s="18">
        <f>(HLOOKUP(CH$7,BECO_Datos!$D$3:$HN$85,BECO_Datos!$A10,FALSE))*CH$2</f>
        <v>0</v>
      </c>
      <c r="CI12" s="18">
        <f>(HLOOKUP(CI$7,BECO_Datos!$D$3:$HN$85,BECO_Datos!$A10,FALSE)+HLOOKUP(CI$7,BECO_Datos!$HP$3:$LT$85,BECO_Datos!$A10,FALSE))*CI$2</f>
        <v>0</v>
      </c>
      <c r="CJ12" s="18">
        <f>(HLOOKUP(CJ$7,BECO_Datos!$D$3:$HN$85,BECO_Datos!$A10,FALSE))*CJ$2</f>
        <v>0</v>
      </c>
      <c r="CK12" s="18">
        <f>(HLOOKUP(CK$7,BECO_Datos!$D$3:$HN$85,BECO_Datos!$A10,FALSE))*CK$2</f>
        <v>0</v>
      </c>
      <c r="CL12" s="18">
        <f>(HLOOKUP(CL$7,BECO_Datos!$D$3:$HN$85,BECO_Datos!$A10,FALSE)+HLOOKUP(CL$7,BECO_Datos!$HP$3:$LT$85,BECO_Datos!$A10,FALSE))*CL$2</f>
        <v>0</v>
      </c>
      <c r="CM12" s="18">
        <f>(HLOOKUP(CM$7,BECO_Datos!$D$3:$HN$85,BECO_Datos!$A10,FALSE))*CM$2</f>
        <v>0</v>
      </c>
      <c r="CN12" s="18">
        <f>(HLOOKUP(CN$7,BECO_Datos!$D$3:$HN$85,BECO_Datos!$A10,FALSE)+HLOOKUP(CN$7,BECO_Datos!$HP$3:$LT$85,BECO_Datos!$A10,FALSE))*CN$2</f>
        <v>0</v>
      </c>
      <c r="CO12" s="18">
        <f>(HLOOKUP(CO$7,BECO_Datos!$D$3:$HN$85,BECO_Datos!$A10,FALSE))*CO$2</f>
        <v>0</v>
      </c>
      <c r="CP12" s="18">
        <f>(HLOOKUP(CP$7,BECO_Datos!$D$3:$HN$85,BECO_Datos!$A10,FALSE)+HLOOKUP(CP$7,BECO_Datos!$HP$3:$LT$85,BECO_Datos!$A10,FALSE))*CP$2</f>
        <v>0</v>
      </c>
      <c r="CQ12" s="13"/>
      <c r="CR12" s="86">
        <f t="shared" si="36"/>
        <v>5389220.612904584</v>
      </c>
      <c r="CS12" s="18">
        <f>(HLOOKUP(CS$7,BECO_Datos!$D$3:$HN$85,BECO_Datos!$A10,FALSE)+HLOOKUP(CS$7,BECO_Datos!$HP$3:$LT$85,BECO_Datos!$A10,FALSE))*CS$2</f>
        <v>83127.7958082119</v>
      </c>
      <c r="CT12" s="18">
        <f>(HLOOKUP(CT$7,BECO_Datos!$D$3:$HN$85,BECO_Datos!$A10,FALSE)+HLOOKUP(CT$7,BECO_Datos!$HP$3:$LT$85,BECO_Datos!$A10,FALSE))*CT$2</f>
        <v>2138327.4096011044</v>
      </c>
      <c r="CU12" s="18">
        <f>(HLOOKUP(CU$7,BECO_Datos!$D$3:$HN$85,BECO_Datos!$A10,FALSE)+HLOOKUP(CU$7,BECO_Datos!$HP$3:$LT$85,BECO_Datos!$A10,FALSE))*CU$2</f>
        <v>1153939.3170071477</v>
      </c>
      <c r="CV12" s="18">
        <f>(HLOOKUP(CV$7,BECO_Datos!$D$3:$HN$85,BECO_Datos!$A10,FALSE)+HLOOKUP(CV$7,BECO_Datos!$HP$3:$LT$85,BECO_Datos!$A10,FALSE))*CV$2</f>
        <v>188968.33062738794</v>
      </c>
      <c r="CW12" s="18">
        <f>(HLOOKUP(CW$7,BECO_Datos!$D$3:$HN$85,BECO_Datos!$A10,FALSE))*CW$2</f>
        <v>73687.183925215708</v>
      </c>
      <c r="CX12" s="18">
        <f>(HLOOKUP(CX$7,BECO_Datos!$D$3:$HN$85,BECO_Datos!$A10,FALSE)+HLOOKUP(CX$7,BECO_Datos!$HP$3:$LT$85,BECO_Datos!$A10,FALSE))*CX$2</f>
        <v>1746048.5627109618</v>
      </c>
      <c r="CY12" s="18">
        <f>(HLOOKUP(CY$7,BECO_Datos!$D$3:$HN$85,BECO_Datos!$A10,FALSE))*CY$2</f>
        <v>4954.1457210551125</v>
      </c>
      <c r="CZ12" s="18">
        <f>(HLOOKUP(CZ$7,BECO_Datos!$D$3:$HN$85,BECO_Datos!$A10,FALSE)+HLOOKUP(CZ$7,BECO_Datos!$HP$3:$LT$85,BECO_Datos!$A10,FALSE))*CZ$2</f>
        <v>167.86750349995114</v>
      </c>
      <c r="DA12" s="86">
        <f t="shared" si="38"/>
        <v>0</v>
      </c>
      <c r="DB12" s="18">
        <f>(HLOOKUP(DB$7,BECO_Datos!$D$3:$HN$85,BECO_Datos!$A10,FALSE))*DB$2</f>
        <v>0</v>
      </c>
      <c r="DC12" s="18">
        <f>(HLOOKUP(DC$7,BECO_Datos!$D$3:$HN$85,BECO_Datos!$A10,FALSE))*DC$2</f>
        <v>0</v>
      </c>
      <c r="DD12" s="18">
        <f>(HLOOKUP(DD$7,BECO_Datos!$D$3:$HN$85,BECO_Datos!$A10,FALSE))*DD$2</f>
        <v>0</v>
      </c>
      <c r="DE12" s="18">
        <f>(HLOOKUP(DE$7,BECO_Datos!$D$3:$HN$85,BECO_Datos!$A10,FALSE))*DE$2</f>
        <v>0</v>
      </c>
      <c r="DF12" s="18">
        <f>(HLOOKUP(DF$7,BECO_Datos!$D$3:$HN$85,BECO_Datos!$A10,FALSE)+HLOOKUP(DF$7,BECO_Datos!$HP$3:$LT$85,BECO_Datos!$A10,FALSE))*DF$2</f>
        <v>0</v>
      </c>
      <c r="DG12" s="18">
        <f>(HLOOKUP(DG$7,BECO_Datos!$D$3:$HN$85,BECO_Datos!$A10,FALSE))*DG$2</f>
        <v>0</v>
      </c>
      <c r="DH12" s="18">
        <f>(HLOOKUP(DH$7,BECO_Datos!$D$3:$HN$85,BECO_Datos!$A10,FALSE))*DH$2</f>
        <v>0</v>
      </c>
      <c r="DI12" s="18">
        <f>(HLOOKUP(DI$7,BECO_Datos!$D$3:$HN$85,BECO_Datos!$A10,FALSE)+HLOOKUP(DI$7,BECO_Datos!$HP$3:$LT$85,BECO_Datos!$A10,FALSE))*DI$2</f>
        <v>0</v>
      </c>
      <c r="DJ12" s="18">
        <f>(HLOOKUP(DJ$7,BECO_Datos!$D$3:$HN$85,BECO_Datos!$A10,FALSE))*DJ$2</f>
        <v>0</v>
      </c>
      <c r="DK12" s="18">
        <f>(HLOOKUP(DK$7,BECO_Datos!$D$3:$HN$85,BECO_Datos!$A10,FALSE)+HLOOKUP(DK$7,BECO_Datos!$HP$3:$LT$85,BECO_Datos!$A10,FALSE))*DK$2</f>
        <v>0</v>
      </c>
      <c r="DL12" s="18">
        <f>(HLOOKUP(DL$7,BECO_Datos!$D$3:$HN$85,BECO_Datos!$A10,FALSE))*DL$2</f>
        <v>0</v>
      </c>
      <c r="DM12" s="18">
        <f>(HLOOKUP(DM$7,BECO_Datos!$D$3:$HN$85,BECO_Datos!$A10,FALSE)+HLOOKUP(DM$7,BECO_Datos!$HP$3:$LT$85,BECO_Datos!$A10,FALSE))*DM$2</f>
        <v>0</v>
      </c>
      <c r="DN12" s="13"/>
      <c r="DO12" s="86">
        <f t="shared" si="40"/>
        <v>6047106.578597731</v>
      </c>
      <c r="DP12" s="18">
        <f>(HLOOKUP(DP$7,BECO_Datos!$D$3:$HN$85,BECO_Datos!$A10,FALSE)+HLOOKUP(DP$7,BECO_Datos!$HP$3:$LT$85,BECO_Datos!$A10,FALSE))*DP$2</f>
        <v>90908.724240104842</v>
      </c>
      <c r="DQ12" s="18">
        <f>(HLOOKUP(DQ$7,BECO_Datos!$D$3:$HN$85,BECO_Datos!$A10,FALSE)+HLOOKUP(DQ$7,BECO_Datos!$HP$3:$LT$85,BECO_Datos!$A10,FALSE))*DQ$2</f>
        <v>2467721.2876602602</v>
      </c>
      <c r="DR12" s="18">
        <f>(HLOOKUP(DR$7,BECO_Datos!$D$3:$HN$85,BECO_Datos!$A10,FALSE)+HLOOKUP(DR$7,BECO_Datos!$HP$3:$LT$85,BECO_Datos!$A10,FALSE))*DR$2</f>
        <v>1112846.4008722436</v>
      </c>
      <c r="DS12" s="18">
        <f>(HLOOKUP(DS$7,BECO_Datos!$D$3:$HN$85,BECO_Datos!$A10,FALSE)+HLOOKUP(DS$7,BECO_Datos!$HP$3:$LT$85,BECO_Datos!$A10,FALSE))*DS$2</f>
        <v>265196.81170269882</v>
      </c>
      <c r="DT12" s="18">
        <f>(HLOOKUP(DT$7,BECO_Datos!$D$3:$HN$85,BECO_Datos!$A10,FALSE))*DT$2</f>
        <v>72393.675431902069</v>
      </c>
      <c r="DU12" s="18">
        <f>(HLOOKUP(DU$7,BECO_Datos!$D$3:$HN$85,BECO_Datos!$A10,FALSE)+HLOOKUP(DU$7,BECO_Datos!$HP$3:$LT$85,BECO_Datos!$A10,FALSE))*DU$2</f>
        <v>2033552.1414826424</v>
      </c>
      <c r="DV12" s="18">
        <f>(HLOOKUP(DV$7,BECO_Datos!$D$3:$HN$85,BECO_Datos!$A10,FALSE))*DV$2</f>
        <v>4309.0051791086225</v>
      </c>
      <c r="DW12" s="18">
        <f>(HLOOKUP(DW$7,BECO_Datos!$D$3:$HN$85,BECO_Datos!$A10,FALSE)+HLOOKUP(DW$7,BECO_Datos!$HP$3:$LT$85,BECO_Datos!$A10,FALSE))*DW$2</f>
        <v>178.53202877017185</v>
      </c>
      <c r="DX12" s="86">
        <f t="shared" si="42"/>
        <v>0</v>
      </c>
      <c r="DY12" s="18">
        <f>(HLOOKUP(DY$7,BECO_Datos!$D$3:$HN$85,BECO_Datos!$A10,FALSE))*DY$2</f>
        <v>0</v>
      </c>
      <c r="DZ12" s="18">
        <f>(HLOOKUP(DZ$7,BECO_Datos!$D$3:$HN$85,BECO_Datos!$A10,FALSE))*DZ$2</f>
        <v>0</v>
      </c>
      <c r="EA12" s="18">
        <f>(HLOOKUP(EA$7,BECO_Datos!$D$3:$HN$85,BECO_Datos!$A10,FALSE))*EA$2</f>
        <v>0</v>
      </c>
      <c r="EB12" s="18">
        <f>(HLOOKUP(EB$7,BECO_Datos!$D$3:$HN$85,BECO_Datos!$A10,FALSE))*EB$2</f>
        <v>0</v>
      </c>
      <c r="EC12" s="18">
        <f>(HLOOKUP(EC$7,BECO_Datos!$D$3:$HN$85,BECO_Datos!$A10,FALSE)+HLOOKUP(EC$7,BECO_Datos!$HP$3:$LT$85,BECO_Datos!$A10,FALSE))*EC$2</f>
        <v>0</v>
      </c>
      <c r="ED12" s="18">
        <f>(HLOOKUP(ED$7,BECO_Datos!$D$3:$HN$85,BECO_Datos!$A10,FALSE))*ED$2</f>
        <v>0</v>
      </c>
      <c r="EE12" s="18">
        <f>(HLOOKUP(EE$7,BECO_Datos!$D$3:$HN$85,BECO_Datos!$A10,FALSE))*EE$2</f>
        <v>0</v>
      </c>
      <c r="EF12" s="18">
        <f>(HLOOKUP(EF$7,BECO_Datos!$D$3:$HN$85,BECO_Datos!$A10,FALSE)+HLOOKUP(EF$7,BECO_Datos!$HP$3:$LT$85,BECO_Datos!$A10,FALSE))*EF$2</f>
        <v>0</v>
      </c>
      <c r="EG12" s="18">
        <f>(HLOOKUP(EG$7,BECO_Datos!$D$3:$HN$85,BECO_Datos!$A10,FALSE))*EG$2</f>
        <v>0</v>
      </c>
      <c r="EH12" s="18">
        <f>(HLOOKUP(EH$7,BECO_Datos!$D$3:$HN$85,BECO_Datos!$A10,FALSE)+HLOOKUP(EH$7,BECO_Datos!$HP$3:$LT$85,BECO_Datos!$A10,FALSE))*EH$2</f>
        <v>0</v>
      </c>
      <c r="EI12" s="18">
        <f>(HLOOKUP(EI$7,BECO_Datos!$D$3:$HN$85,BECO_Datos!$A10,FALSE))*EI$2</f>
        <v>0</v>
      </c>
      <c r="EJ12" s="18">
        <f>(HLOOKUP(EJ$7,BECO_Datos!$D$3:$HN$85,BECO_Datos!$A10,FALSE)+HLOOKUP(EJ$7,BECO_Datos!$HP$3:$LT$85,BECO_Datos!$A10,FALSE))*EJ$2</f>
        <v>0</v>
      </c>
      <c r="EK12" s="13"/>
      <c r="EL12" s="86">
        <f t="shared" si="44"/>
        <v>6117621.7358967401</v>
      </c>
      <c r="EM12" s="18">
        <f>(HLOOKUP(EM$7,BECO_Datos!$D$3:$HN$85,BECO_Datos!$A10,FALSE)+HLOOKUP(EM$7,BECO_Datos!$HP$3:$LT$85,BECO_Datos!$A10,FALSE))*EM$2</f>
        <v>82442.863676868234</v>
      </c>
      <c r="EN12" s="18">
        <f>(HLOOKUP(EN$7,BECO_Datos!$D$3:$HN$85,BECO_Datos!$A10,FALSE)+HLOOKUP(EN$7,BECO_Datos!$HP$3:$LT$85,BECO_Datos!$A10,FALSE))*EN$2</f>
        <v>2560360.8892193451</v>
      </c>
      <c r="EO12" s="18">
        <f>(HLOOKUP(EO$7,BECO_Datos!$D$3:$HN$85,BECO_Datos!$A10,FALSE)+HLOOKUP(EO$7,BECO_Datos!$HP$3:$LT$85,BECO_Datos!$A10,FALSE))*EO$2</f>
        <v>1096848.173798624</v>
      </c>
      <c r="EP12" s="18">
        <f>(HLOOKUP(EP$7,BECO_Datos!$D$3:$HN$85,BECO_Datos!$A10,FALSE)+HLOOKUP(EP$7,BECO_Datos!$HP$3:$LT$85,BECO_Datos!$A10,FALSE))*EP$2</f>
        <v>203243.71216948464</v>
      </c>
      <c r="EQ12" s="18">
        <f>(HLOOKUP(EQ$7,BECO_Datos!$D$3:$HN$85,BECO_Datos!$A10,FALSE))*EQ$2</f>
        <v>70811.972426132837</v>
      </c>
      <c r="ER12" s="18">
        <f>(HLOOKUP(ER$7,BECO_Datos!$D$3:$HN$85,BECO_Datos!$A10,FALSE)+HLOOKUP(ER$7,BECO_Datos!$HP$3:$LT$85,BECO_Datos!$A10,FALSE))*ER$2</f>
        <v>2103408.6496249163</v>
      </c>
      <c r="ES12" s="18">
        <f>(HLOOKUP(ES$7,BECO_Datos!$D$3:$HN$85,BECO_Datos!$A10,FALSE))*ES$2</f>
        <v>277.36200000000002</v>
      </c>
      <c r="ET12" s="18">
        <f>(HLOOKUP(ET$7,BECO_Datos!$D$3:$HN$85,BECO_Datos!$A10,FALSE)+HLOOKUP(ET$7,BECO_Datos!$HP$3:$LT$85,BECO_Datos!$A10,FALSE))*ET$2</f>
        <v>228.11298136955165</v>
      </c>
      <c r="EU12" s="86">
        <f t="shared" si="46"/>
        <v>0</v>
      </c>
      <c r="EV12" s="18">
        <f>(HLOOKUP(EV$7,BECO_Datos!$D$3:$HN$85,BECO_Datos!$A10,FALSE))*EV$2</f>
        <v>0</v>
      </c>
      <c r="EW12" s="18">
        <f>(HLOOKUP(EW$7,BECO_Datos!$D$3:$HN$85,BECO_Datos!$A10,FALSE))*EW$2</f>
        <v>0</v>
      </c>
      <c r="EX12" s="18">
        <f>(HLOOKUP(EX$7,BECO_Datos!$D$3:$HN$85,BECO_Datos!$A10,FALSE))*EX$2</f>
        <v>0</v>
      </c>
      <c r="EY12" s="18">
        <f>(HLOOKUP(EY$7,BECO_Datos!$D$3:$HN$85,BECO_Datos!$A10,FALSE))*EY$2</f>
        <v>0</v>
      </c>
      <c r="EZ12" s="18">
        <f>(HLOOKUP(EZ$7,BECO_Datos!$D$3:$HN$85,BECO_Datos!$A10,FALSE)+HLOOKUP(EZ$7,BECO_Datos!$HP$3:$LT$85,BECO_Datos!$A10,FALSE))*EZ$2</f>
        <v>0</v>
      </c>
      <c r="FA12" s="18">
        <f>(HLOOKUP(FA$7,BECO_Datos!$D$3:$HN$85,BECO_Datos!$A10,FALSE))*FA$2</f>
        <v>0</v>
      </c>
      <c r="FB12" s="18">
        <f>(HLOOKUP(FB$7,BECO_Datos!$D$3:$HN$85,BECO_Datos!$A10,FALSE))*FB$2</f>
        <v>0</v>
      </c>
      <c r="FC12" s="18">
        <f>(HLOOKUP(FC$7,BECO_Datos!$D$3:$HN$85,BECO_Datos!$A10,FALSE)+HLOOKUP(FC$7,BECO_Datos!$HP$3:$LT$85,BECO_Datos!$A10,FALSE))*FC$2</f>
        <v>0</v>
      </c>
      <c r="FD12" s="18">
        <f>(HLOOKUP(FD$7,BECO_Datos!$D$3:$HN$85,BECO_Datos!$A10,FALSE))*FD$2</f>
        <v>0</v>
      </c>
      <c r="FE12" s="18">
        <f>(HLOOKUP(FE$7,BECO_Datos!$D$3:$HN$85,BECO_Datos!$A10,FALSE)+HLOOKUP(FE$7,BECO_Datos!$HP$3:$LT$85,BECO_Datos!$A10,FALSE))*FE$2</f>
        <v>0</v>
      </c>
      <c r="FF12" s="18">
        <f>(HLOOKUP(FF$7,BECO_Datos!$D$3:$HN$85,BECO_Datos!$A10,FALSE))*FF$2</f>
        <v>0</v>
      </c>
      <c r="FG12" s="18">
        <f>(HLOOKUP(FG$7,BECO_Datos!$D$3:$HN$85,BECO_Datos!$A10,FALSE)+HLOOKUP(FG$7,BECO_Datos!$HP$3:$LT$85,BECO_Datos!$A10,FALSE))*FG$2</f>
        <v>0</v>
      </c>
      <c r="FH12" s="13"/>
      <c r="FI12" s="86">
        <f t="shared" si="48"/>
        <v>6099661.4321070993</v>
      </c>
      <c r="FJ12" s="18">
        <f>(HLOOKUP(FJ$7,BECO_Datos!$D$3:$HN$85,BECO_Datos!$A10,FALSE)+HLOOKUP(FJ$7,BECO_Datos!$HP$3:$LT$85,BECO_Datos!$A10,FALSE))*FJ$2</f>
        <v>84827.560195814105</v>
      </c>
      <c r="FK12" s="18">
        <f>(HLOOKUP(FK$7,BECO_Datos!$D$3:$HN$85,BECO_Datos!$A10,FALSE)+HLOOKUP(FK$7,BECO_Datos!$HP$3:$LT$85,BECO_Datos!$A10,FALSE))*FK$2</f>
        <v>2458887.0054551428</v>
      </c>
      <c r="FL12" s="18">
        <f>(HLOOKUP(FL$7,BECO_Datos!$D$3:$HN$85,BECO_Datos!$A10,FALSE)+HLOOKUP(FL$7,BECO_Datos!$HP$3:$LT$85,BECO_Datos!$A10,FALSE))*FL$2</f>
        <v>1053823.2377095011</v>
      </c>
      <c r="FM12" s="18">
        <f>(HLOOKUP(FM$7,BECO_Datos!$D$3:$HN$85,BECO_Datos!$A10,FALSE)+HLOOKUP(FM$7,BECO_Datos!$HP$3:$LT$85,BECO_Datos!$A10,FALSE))*FM$2</f>
        <v>178459.49356471671</v>
      </c>
      <c r="FN12" s="18">
        <f>(HLOOKUP(FN$7,BECO_Datos!$D$3:$HN$85,BECO_Datos!$A10,FALSE))*FN$2</f>
        <v>69700.330501045217</v>
      </c>
      <c r="FO12" s="18">
        <f>(HLOOKUP(FO$7,BECO_Datos!$D$3:$HN$85,BECO_Datos!$A10,FALSE)+HLOOKUP(FO$7,BECO_Datos!$HP$3:$LT$85,BECO_Datos!$A10,FALSE))*FO$2</f>
        <v>2253491.0205944399</v>
      </c>
      <c r="FP12" s="18">
        <f>(HLOOKUP(FP$7,BECO_Datos!$D$3:$HN$85,BECO_Datos!$A10,FALSE))*FP$2</f>
        <v>233.52699999999999</v>
      </c>
      <c r="FQ12" s="18">
        <f>(HLOOKUP(FQ$7,BECO_Datos!$D$3:$HN$85,BECO_Datos!$A10,FALSE)+HLOOKUP(FQ$7,BECO_Datos!$HP$3:$LT$85,BECO_Datos!$A10,FALSE))*FQ$2</f>
        <v>239.25708644098833</v>
      </c>
      <c r="FR12" s="86">
        <f t="shared" si="50"/>
        <v>0</v>
      </c>
      <c r="FS12" s="18">
        <f>(HLOOKUP(FS$7,BECO_Datos!$D$3:$HN$85,BECO_Datos!$A10,FALSE))*FS$2</f>
        <v>0</v>
      </c>
      <c r="FT12" s="18">
        <f>(HLOOKUP(FT$7,BECO_Datos!$D$3:$HN$85,BECO_Datos!$A10,FALSE))*FT$2</f>
        <v>0</v>
      </c>
      <c r="FU12" s="18">
        <f>(HLOOKUP(FU$7,BECO_Datos!$D$3:$HN$85,BECO_Datos!$A10,FALSE))*FU$2</f>
        <v>0</v>
      </c>
      <c r="FV12" s="18">
        <f>(HLOOKUP(FV$7,BECO_Datos!$D$3:$HN$85,BECO_Datos!$A10,FALSE))*FV$2</f>
        <v>0</v>
      </c>
      <c r="FW12" s="18">
        <f>(HLOOKUP(FW$7,BECO_Datos!$D$3:$HN$85,BECO_Datos!$A10,FALSE)+HLOOKUP(FW$7,BECO_Datos!$HP$3:$LT$85,BECO_Datos!$A10,FALSE))*FW$2</f>
        <v>0</v>
      </c>
      <c r="FX12" s="18">
        <f>(HLOOKUP(FX$7,BECO_Datos!$D$3:$HN$85,BECO_Datos!$A10,FALSE))*FX$2</f>
        <v>0</v>
      </c>
      <c r="FY12" s="18">
        <f>(HLOOKUP(FY$7,BECO_Datos!$D$3:$HN$85,BECO_Datos!$A10,FALSE))*FY$2</f>
        <v>0</v>
      </c>
      <c r="FZ12" s="18">
        <f>(HLOOKUP(FZ$7,BECO_Datos!$D$3:$HN$85,BECO_Datos!$A10,FALSE)+HLOOKUP(FZ$7,BECO_Datos!$HP$3:$LT$85,BECO_Datos!$A10,FALSE))*FZ$2</f>
        <v>0</v>
      </c>
      <c r="GA12" s="18">
        <f>(HLOOKUP(GA$7,BECO_Datos!$D$3:$HN$85,BECO_Datos!$A10,FALSE))*GA$2</f>
        <v>0</v>
      </c>
      <c r="GB12" s="18">
        <f>(HLOOKUP(GB$7,BECO_Datos!$D$3:$HN$85,BECO_Datos!$A10,FALSE)+HLOOKUP(GB$7,BECO_Datos!$HP$3:$LT$85,BECO_Datos!$A10,FALSE))*GB$2</f>
        <v>0</v>
      </c>
      <c r="GC12" s="18">
        <f>(HLOOKUP(GC$7,BECO_Datos!$D$3:$HN$85,BECO_Datos!$A10,FALSE))*GC$2</f>
        <v>0</v>
      </c>
      <c r="GD12" s="18">
        <f>(HLOOKUP(GD$7,BECO_Datos!$D$3:$HN$85,BECO_Datos!$A10,FALSE)+HLOOKUP(GD$7,BECO_Datos!$HP$3:$LT$85,BECO_Datos!$A10,FALSE))*GD$2</f>
        <v>0</v>
      </c>
      <c r="GE12" s="13"/>
      <c r="GF12" s="86">
        <f t="shared" si="52"/>
        <v>6067401.256401455</v>
      </c>
      <c r="GG12" s="18">
        <f>(HLOOKUP(GG$7,BECO_Datos!$D$3:$HN$85,BECO_Datos!$A10,FALSE)+HLOOKUP(GG$7,BECO_Datos!$HP$3:$LT$85,BECO_Datos!$A10,FALSE))*GG$2</f>
        <v>94374.662285199651</v>
      </c>
      <c r="GH12" s="18">
        <f>(HLOOKUP(GH$7,BECO_Datos!$D$3:$HN$85,BECO_Datos!$A10,FALSE)+HLOOKUP(GH$7,BECO_Datos!$HP$3:$LT$85,BECO_Datos!$A10,FALSE))*GH$2</f>
        <v>2547523.4695329294</v>
      </c>
      <c r="GI12" s="18">
        <f>(HLOOKUP(GI$7,BECO_Datos!$D$3:$HN$85,BECO_Datos!$A10,FALSE)+HLOOKUP(GI$7,BECO_Datos!$HP$3:$LT$85,BECO_Datos!$A10,FALSE))*GI$2</f>
        <v>966536.66026811884</v>
      </c>
      <c r="GJ12" s="18">
        <f>(HLOOKUP(GJ$7,BECO_Datos!$D$3:$HN$85,BECO_Datos!$A10,FALSE)+HLOOKUP(GJ$7,BECO_Datos!$HP$3:$LT$85,BECO_Datos!$A10,FALSE))*GJ$2</f>
        <v>180884.4777836565</v>
      </c>
      <c r="GK12" s="18">
        <f>(HLOOKUP(GK$7,BECO_Datos!$D$3:$HN$85,BECO_Datos!$A10,FALSE))*GK$2</f>
        <v>67046.459603926472</v>
      </c>
      <c r="GL12" s="18">
        <f>(HLOOKUP(GL$7,BECO_Datos!$D$3:$HN$85,BECO_Datos!$A10,FALSE)+HLOOKUP(GL$7,BECO_Datos!$HP$3:$LT$85,BECO_Datos!$A10,FALSE))*GL$2</f>
        <v>2210402.1351781292</v>
      </c>
      <c r="GM12" s="18">
        <f>(HLOOKUP(GM$7,BECO_Datos!$D$3:$HN$85,BECO_Datos!$A10,FALSE))*GM$2</f>
        <v>347.82900000000001</v>
      </c>
      <c r="GN12" s="18">
        <f>(HLOOKUP(GN$7,BECO_Datos!$D$3:$HN$85,BECO_Datos!$A10,FALSE)+HLOOKUP(GN$7,BECO_Datos!$HP$3:$LT$85,BECO_Datos!$A10,FALSE))*GN$2</f>
        <v>285.56274949394628</v>
      </c>
      <c r="GO12" s="86">
        <f t="shared" si="54"/>
        <v>0</v>
      </c>
      <c r="GP12" s="18">
        <f>(HLOOKUP(GP$7,BECO_Datos!$D$3:$HN$85,BECO_Datos!$A10,FALSE))*GP$2</f>
        <v>0</v>
      </c>
      <c r="GQ12" s="18">
        <f>(HLOOKUP(GQ$7,BECO_Datos!$D$3:$HN$85,BECO_Datos!$A10,FALSE))*GQ$2</f>
        <v>0</v>
      </c>
      <c r="GR12" s="18">
        <f>(HLOOKUP(GR$7,BECO_Datos!$D$3:$HN$85,BECO_Datos!$A10,FALSE))*GR$2</f>
        <v>0</v>
      </c>
      <c r="GS12" s="18">
        <f>(HLOOKUP(GS$7,BECO_Datos!$D$3:$HN$85,BECO_Datos!$A10,FALSE))*GS$2</f>
        <v>0</v>
      </c>
      <c r="GT12" s="18">
        <f>(HLOOKUP(GT$7,BECO_Datos!$D$3:$HN$85,BECO_Datos!$A10,FALSE)+HLOOKUP(GT$7,BECO_Datos!$HP$3:$LT$85,BECO_Datos!$A10,FALSE))*GT$2</f>
        <v>0</v>
      </c>
      <c r="GU12" s="18">
        <f>(HLOOKUP(GU$7,BECO_Datos!$D$3:$HN$85,BECO_Datos!$A10,FALSE))*GU$2</f>
        <v>0</v>
      </c>
      <c r="GV12" s="18">
        <f>(HLOOKUP(GV$7,BECO_Datos!$D$3:$HN$85,BECO_Datos!$A10,FALSE))*GV$2</f>
        <v>0</v>
      </c>
      <c r="GW12" s="18">
        <f>(HLOOKUP(GW$7,BECO_Datos!$D$3:$HN$85,BECO_Datos!$A10,FALSE)+HLOOKUP(GW$7,BECO_Datos!$HP$3:$LT$85,BECO_Datos!$A10,FALSE))*GW$2</f>
        <v>0</v>
      </c>
      <c r="GX12" s="18">
        <f>(HLOOKUP(GX$7,BECO_Datos!$D$3:$HN$85,BECO_Datos!$A10,FALSE))*GX$2</f>
        <v>0</v>
      </c>
      <c r="GY12" s="18">
        <f>(HLOOKUP(GY$7,BECO_Datos!$D$3:$HN$85,BECO_Datos!$A10,FALSE)+HLOOKUP(GY$7,BECO_Datos!$HP$3:$LT$85,BECO_Datos!$A10,FALSE))*GY$2</f>
        <v>0</v>
      </c>
      <c r="GZ12" s="18">
        <f>(HLOOKUP(GZ$7,BECO_Datos!$D$3:$HN$85,BECO_Datos!$A10,FALSE))*GZ$2</f>
        <v>0</v>
      </c>
      <c r="HA12" s="18">
        <f>(HLOOKUP(HA$7,BECO_Datos!$D$3:$HN$85,BECO_Datos!$A10,FALSE)+HLOOKUP(HA$7,BECO_Datos!$HP$3:$LT$85,BECO_Datos!$A10,FALSE))*HA$2</f>
        <v>0</v>
      </c>
      <c r="HB12" s="13"/>
      <c r="HC12" s="86">
        <f t="shared" si="56"/>
        <v>5968550.4950546706</v>
      </c>
      <c r="HD12" s="18">
        <f>(HLOOKUP(HD$7,BECO_Datos!$D$3:$HN$85,BECO_Datos!$A10,FALSE)+HLOOKUP(HD$7,BECO_Datos!$HP$3:$LT$85,BECO_Datos!$A10,FALSE))*HD$2</f>
        <v>90232.283774933589</v>
      </c>
      <c r="HE12" s="18">
        <f>(HLOOKUP(HE$7,BECO_Datos!$D$3:$HN$85,BECO_Datos!$A10,FALSE)+HLOOKUP(HE$7,BECO_Datos!$HP$3:$LT$85,BECO_Datos!$A10,FALSE))*HE$2</f>
        <v>2460366.7196832686</v>
      </c>
      <c r="HF12" s="18">
        <f>(HLOOKUP(HF$7,BECO_Datos!$D$3:$HN$85,BECO_Datos!$A10,FALSE)+HLOOKUP(HF$7,BECO_Datos!$HP$3:$LT$85,BECO_Datos!$A10,FALSE))*HF$2</f>
        <v>884170.82902210427</v>
      </c>
      <c r="HG12" s="18">
        <f>(HLOOKUP(HG$7,BECO_Datos!$D$3:$HN$85,BECO_Datos!$A10,FALSE)+HLOOKUP(HG$7,BECO_Datos!$HP$3:$LT$85,BECO_Datos!$A10,FALSE))*HG$2</f>
        <v>223775.45449234659</v>
      </c>
      <c r="HH12" s="18">
        <f>(HLOOKUP(HH$7,BECO_Datos!$D$3:$HN$85,BECO_Datos!$A10,FALSE))*HH$2</f>
        <v>65155.087269278818</v>
      </c>
      <c r="HI12" s="18">
        <f>(HLOOKUP(HI$7,BECO_Datos!$D$3:$HN$85,BECO_Datos!$A10,FALSE)+HLOOKUP(HI$7,BECO_Datos!$HP$3:$LT$85,BECO_Datos!$A10,FALSE))*HI$2</f>
        <v>2244313.569129854</v>
      </c>
      <c r="HJ12" s="18">
        <f>(HLOOKUP(HJ$7,BECO_Datos!$D$3:$HN$85,BECO_Datos!$A10,FALSE))*HJ$2</f>
        <v>256.92978911764237</v>
      </c>
      <c r="HK12" s="18">
        <f>(HLOOKUP(HK$7,BECO_Datos!$D$3:$HN$85,BECO_Datos!$A10,FALSE)+HLOOKUP(HK$7,BECO_Datos!$HP$3:$LT$85,BECO_Datos!$A10,FALSE))*HK$2</f>
        <v>279.62189376768862</v>
      </c>
      <c r="HL12" s="86">
        <f t="shared" si="58"/>
        <v>0</v>
      </c>
      <c r="HM12" s="18">
        <f>(HLOOKUP(HM$7,BECO_Datos!$D$3:$HN$85,BECO_Datos!$A10,FALSE))*HM$2</f>
        <v>0</v>
      </c>
      <c r="HN12" s="18">
        <f>(HLOOKUP(HN$7,BECO_Datos!$D$3:$HN$85,BECO_Datos!$A10,FALSE))*HN$2</f>
        <v>0</v>
      </c>
      <c r="HO12" s="18">
        <f>(HLOOKUP(HO$7,BECO_Datos!$D$3:$HN$85,BECO_Datos!$A10,FALSE))*HO$2</f>
        <v>0</v>
      </c>
      <c r="HP12" s="18">
        <f>(HLOOKUP(HP$7,BECO_Datos!$D$3:$HN$85,BECO_Datos!$A10,FALSE))*HP$2</f>
        <v>0</v>
      </c>
      <c r="HQ12" s="18">
        <f>(HLOOKUP(HQ$7,BECO_Datos!$D$3:$HN$85,BECO_Datos!$A10,FALSE)+HLOOKUP(HQ$7,BECO_Datos!$HP$3:$LT$85,BECO_Datos!$A10,FALSE))*HQ$2</f>
        <v>0</v>
      </c>
      <c r="HR12" s="18">
        <f>(HLOOKUP(HR$7,BECO_Datos!$D$3:$HN$85,BECO_Datos!$A10,FALSE))*HR$2</f>
        <v>0</v>
      </c>
      <c r="HS12" s="18">
        <f>(HLOOKUP(HS$7,BECO_Datos!$D$3:$HN$85,BECO_Datos!$A10,FALSE))*HS$2</f>
        <v>0</v>
      </c>
      <c r="HT12" s="18">
        <f>(HLOOKUP(HT$7,BECO_Datos!$D$3:$HN$85,BECO_Datos!$A10,FALSE)+HLOOKUP(HT$7,BECO_Datos!$HP$3:$LT$85,BECO_Datos!$A10,FALSE))*HT$2</f>
        <v>0</v>
      </c>
      <c r="HU12" s="18">
        <f>(HLOOKUP(HU$7,BECO_Datos!$D$3:$HN$85,BECO_Datos!$A10,FALSE))*HU$2</f>
        <v>0</v>
      </c>
      <c r="HV12" s="18">
        <f>(HLOOKUP(HV$7,BECO_Datos!$D$3:$HN$85,BECO_Datos!$A10,FALSE)+HLOOKUP(HV$7,BECO_Datos!$HP$3:$LT$85,BECO_Datos!$A10,FALSE))*HV$2</f>
        <v>0</v>
      </c>
      <c r="HW12" s="18">
        <f>(HLOOKUP(HW$7,BECO_Datos!$D$3:$HN$85,BECO_Datos!$A10,FALSE))*HW$2</f>
        <v>0</v>
      </c>
      <c r="HX12" s="18">
        <f>(HLOOKUP(HX$7,BECO_Datos!$D$3:$HN$85,BECO_Datos!$A10,FALSE)+HLOOKUP(HX$7,BECO_Datos!$HP$3:$LT$85,BECO_Datos!$A10,FALSE))*HX$2</f>
        <v>0</v>
      </c>
    </row>
    <row r="13" spans="1:232" ht="15.75" x14ac:dyDescent="0.2">
      <c r="A13" s="160">
        <v>7</v>
      </c>
      <c r="B13" s="589" t="s">
        <v>4</v>
      </c>
      <c r="C13" s="13"/>
      <c r="D13" s="87">
        <f t="shared" si="20"/>
        <v>-1128406.9800099342</v>
      </c>
      <c r="E13" s="78">
        <f t="shared" ref="E13:L13" si="60">SUM(E14:E24)</f>
        <v>-5668.1770211313851</v>
      </c>
      <c r="F13" s="78">
        <f t="shared" si="60"/>
        <v>-88608.352319407568</v>
      </c>
      <c r="G13" s="78">
        <f t="shared" si="60"/>
        <v>-128538.6023674374</v>
      </c>
      <c r="H13" s="78">
        <f t="shared" si="60"/>
        <v>-184837.8811058985</v>
      </c>
      <c r="I13" s="78">
        <f t="shared" si="60"/>
        <v>-10530.296231248354</v>
      </c>
      <c r="J13" s="78">
        <f t="shared" si="60"/>
        <v>-709957.18015397259</v>
      </c>
      <c r="K13" s="78">
        <f t="shared" si="60"/>
        <v>0</v>
      </c>
      <c r="L13" s="78">
        <f t="shared" si="60"/>
        <v>-266.49081083821801</v>
      </c>
      <c r="M13" s="87">
        <f t="shared" si="22"/>
        <v>792804.24028753908</v>
      </c>
      <c r="N13" s="78">
        <f t="shared" ref="N13:Y13" si="61">SUM(N14:N24)</f>
        <v>4902.3303291485117</v>
      </c>
      <c r="O13" s="78">
        <f t="shared" si="61"/>
        <v>0</v>
      </c>
      <c r="P13" s="78">
        <f t="shared" si="61"/>
        <v>3372.2327327517</v>
      </c>
      <c r="Q13" s="78">
        <f t="shared" si="61"/>
        <v>23520.158004062996</v>
      </c>
      <c r="R13" s="78">
        <f t="shared" si="61"/>
        <v>167760.25987396087</v>
      </c>
      <c r="S13" s="78">
        <f t="shared" si="61"/>
        <v>188424.17397295189</v>
      </c>
      <c r="T13" s="78">
        <f t="shared" si="61"/>
        <v>24939.975935153172</v>
      </c>
      <c r="U13" s="78">
        <f t="shared" si="61"/>
        <v>130503.0902708965</v>
      </c>
      <c r="V13" s="78">
        <f t="shared" si="61"/>
        <v>0</v>
      </c>
      <c r="W13" s="78">
        <f t="shared" si="61"/>
        <v>39782.2030609781</v>
      </c>
      <c r="X13" s="78">
        <f t="shared" si="61"/>
        <v>178818.74207870988</v>
      </c>
      <c r="Y13" s="78">
        <f t="shared" si="61"/>
        <v>30781.074028925461</v>
      </c>
      <c r="Z13" s="13"/>
      <c r="AA13" s="87">
        <f t="shared" si="24"/>
        <v>-1122186.379372298</v>
      </c>
      <c r="AB13" s="78">
        <f t="shared" ref="AB13:AI13" si="62">SUM(AB14:AB24)</f>
        <v>-5448.1895973140936</v>
      </c>
      <c r="AC13" s="78">
        <f t="shared" si="62"/>
        <v>-108582.71205062987</v>
      </c>
      <c r="AD13" s="78">
        <f t="shared" si="62"/>
        <v>-125429.43598139026</v>
      </c>
      <c r="AE13" s="78">
        <f t="shared" si="62"/>
        <v>-177623.76870381372</v>
      </c>
      <c r="AF13" s="78">
        <f t="shared" si="62"/>
        <v>-1494.6311039662689</v>
      </c>
      <c r="AG13" s="78">
        <f t="shared" si="62"/>
        <v>-703393.45463430753</v>
      </c>
      <c r="AH13" s="78">
        <f t="shared" si="62"/>
        <v>0</v>
      </c>
      <c r="AI13" s="78">
        <f t="shared" si="62"/>
        <v>-214.18730087624328</v>
      </c>
      <c r="AJ13" s="87">
        <f t="shared" si="26"/>
        <v>789626.21775487647</v>
      </c>
      <c r="AK13" s="78">
        <f t="shared" ref="AK13:AV13" si="63">SUM(AK14:AK24)</f>
        <v>5014.6781038411218</v>
      </c>
      <c r="AL13" s="78">
        <f t="shared" si="63"/>
        <v>0</v>
      </c>
      <c r="AM13" s="78">
        <f t="shared" si="63"/>
        <v>478.64217886170002</v>
      </c>
      <c r="AN13" s="78">
        <f t="shared" si="63"/>
        <v>24445.234955556003</v>
      </c>
      <c r="AO13" s="78">
        <f t="shared" si="63"/>
        <v>173081.62461348565</v>
      </c>
      <c r="AP13" s="78">
        <f t="shared" si="63"/>
        <v>193053.62551777234</v>
      </c>
      <c r="AQ13" s="78">
        <f t="shared" si="63"/>
        <v>25182.346951998104</v>
      </c>
      <c r="AR13" s="78">
        <f t="shared" si="63"/>
        <v>138244.65582651124</v>
      </c>
      <c r="AS13" s="78">
        <f t="shared" si="63"/>
        <v>0</v>
      </c>
      <c r="AT13" s="78">
        <f t="shared" si="63"/>
        <v>45891.926523117523</v>
      </c>
      <c r="AU13" s="78">
        <f t="shared" si="63"/>
        <v>156180.97024524427</v>
      </c>
      <c r="AV13" s="78">
        <f t="shared" si="63"/>
        <v>28052.512838488386</v>
      </c>
      <c r="AW13" s="13"/>
      <c r="AX13" s="87">
        <f t="shared" si="28"/>
        <v>-1245608.8426913687</v>
      </c>
      <c r="AY13" s="78">
        <f t="shared" ref="AY13:BF13" si="64">SUM(AY14:AY24)</f>
        <v>-5445.6095251955721</v>
      </c>
      <c r="AZ13" s="78">
        <f t="shared" si="64"/>
        <v>-160364.41979538763</v>
      </c>
      <c r="BA13" s="78">
        <f t="shared" si="64"/>
        <v>-106227.1176028638</v>
      </c>
      <c r="BB13" s="78">
        <f t="shared" si="64"/>
        <v>-207289.69877224794</v>
      </c>
      <c r="BC13" s="78">
        <f t="shared" si="64"/>
        <v>-5414.0000512835049</v>
      </c>
      <c r="BD13" s="78">
        <f t="shared" si="64"/>
        <v>-760641.73831950012</v>
      </c>
      <c r="BE13" s="78">
        <f t="shared" si="64"/>
        <v>0</v>
      </c>
      <c r="BF13" s="78">
        <f t="shared" si="64"/>
        <v>-226.25862489015654</v>
      </c>
      <c r="BG13" s="87">
        <f t="shared" si="30"/>
        <v>781085.35370778537</v>
      </c>
      <c r="BH13" s="78">
        <f t="shared" ref="BH13:BS13" si="65">SUM(BH14:BH24)</f>
        <v>4715.9788488686181</v>
      </c>
      <c r="BI13" s="78">
        <f t="shared" si="65"/>
        <v>865.03276746569145</v>
      </c>
      <c r="BJ13" s="78">
        <f t="shared" si="65"/>
        <v>1733.7848610449998</v>
      </c>
      <c r="BK13" s="78">
        <f t="shared" si="65"/>
        <v>53737.033308219005</v>
      </c>
      <c r="BL13" s="78">
        <f t="shared" si="65"/>
        <v>138432.95086998981</v>
      </c>
      <c r="BM13" s="78">
        <f t="shared" si="65"/>
        <v>195821.99264192409</v>
      </c>
      <c r="BN13" s="78">
        <f t="shared" si="65"/>
        <v>25367.672902192029</v>
      </c>
      <c r="BO13" s="78">
        <f t="shared" si="65"/>
        <v>130260.47976485545</v>
      </c>
      <c r="BP13" s="78">
        <f t="shared" si="65"/>
        <v>0</v>
      </c>
      <c r="BQ13" s="78">
        <f t="shared" si="65"/>
        <v>47349.820348679932</v>
      </c>
      <c r="BR13" s="78">
        <f t="shared" si="65"/>
        <v>145598.83380702601</v>
      </c>
      <c r="BS13" s="78">
        <f t="shared" si="65"/>
        <v>37201.773587519754</v>
      </c>
      <c r="BT13" s="13"/>
      <c r="BU13" s="87">
        <f t="shared" si="32"/>
        <v>-1086626.1021176169</v>
      </c>
      <c r="BV13" s="78">
        <f t="shared" ref="BV13:CC13" si="66">SUM(BV14:BV24)</f>
        <v>-8183.7100123781083</v>
      </c>
      <c r="BW13" s="78">
        <f t="shared" si="66"/>
        <v>-97933.778748256067</v>
      </c>
      <c r="BX13" s="78">
        <f t="shared" si="66"/>
        <v>-138983.86447627441</v>
      </c>
      <c r="BY13" s="78">
        <f t="shared" si="66"/>
        <v>-155866.997311732</v>
      </c>
      <c r="BZ13" s="78">
        <f t="shared" si="66"/>
        <v>-4365.8610751606921</v>
      </c>
      <c r="CA13" s="78">
        <f t="shared" si="66"/>
        <v>-681056.10427051666</v>
      </c>
      <c r="CB13" s="78">
        <f t="shared" si="66"/>
        <v>0</v>
      </c>
      <c r="CC13" s="78">
        <f t="shared" si="66"/>
        <v>-235.78622329921293</v>
      </c>
      <c r="CD13" s="87">
        <f t="shared" si="34"/>
        <v>757533.73111060297</v>
      </c>
      <c r="CE13" s="78">
        <f t="shared" ref="CE13:CP13" si="67">SUM(CE14:CE24)</f>
        <v>6030.880815506478</v>
      </c>
      <c r="CF13" s="78">
        <f t="shared" si="67"/>
        <v>6205.1472366716189</v>
      </c>
      <c r="CG13" s="78">
        <f t="shared" si="67"/>
        <v>1398.1277735202</v>
      </c>
      <c r="CH13" s="78">
        <f t="shared" si="67"/>
        <v>42435.234971999998</v>
      </c>
      <c r="CI13" s="78">
        <f t="shared" si="67"/>
        <v>138406.48838301899</v>
      </c>
      <c r="CJ13" s="78">
        <f t="shared" si="67"/>
        <v>201476.25288979177</v>
      </c>
      <c r="CK13" s="78">
        <f t="shared" si="67"/>
        <v>26594.039047495284</v>
      </c>
      <c r="CL13" s="78">
        <f t="shared" si="67"/>
        <v>120950.74597794742</v>
      </c>
      <c r="CM13" s="78">
        <f t="shared" si="67"/>
        <v>0</v>
      </c>
      <c r="CN13" s="78">
        <f t="shared" si="67"/>
        <v>30508.869174337757</v>
      </c>
      <c r="CO13" s="78">
        <f t="shared" si="67"/>
        <v>143404.65608260801</v>
      </c>
      <c r="CP13" s="78">
        <f t="shared" si="67"/>
        <v>40123.288757705508</v>
      </c>
      <c r="CQ13" s="13"/>
      <c r="CR13" s="87">
        <f t="shared" si="36"/>
        <v>-1180992.3707969959</v>
      </c>
      <c r="CS13" s="78">
        <f t="shared" ref="CS13:CZ13" si="68">SUM(CS14:CS24)</f>
        <v>-9708.5616305945223</v>
      </c>
      <c r="CT13" s="78">
        <f t="shared" si="68"/>
        <v>-147493.09416624045</v>
      </c>
      <c r="CU13" s="78">
        <f t="shared" si="68"/>
        <v>-153521.40225688907</v>
      </c>
      <c r="CV13" s="78">
        <f t="shared" si="68"/>
        <v>-188968.33062738794</v>
      </c>
      <c r="CW13" s="78">
        <f t="shared" si="68"/>
        <v>-1931.7196566815039</v>
      </c>
      <c r="CX13" s="78">
        <f t="shared" si="68"/>
        <v>-679201.39495570271</v>
      </c>
      <c r="CY13" s="78">
        <f t="shared" si="68"/>
        <v>0</v>
      </c>
      <c r="CZ13" s="78">
        <f t="shared" si="68"/>
        <v>-167.86750349995111</v>
      </c>
      <c r="DA13" s="87">
        <f t="shared" si="38"/>
        <v>770585.52533843764</v>
      </c>
      <c r="DB13" s="78">
        <f t="shared" ref="DB13:DM13" si="69">SUM(DB14:DB24)</f>
        <v>5374.7437421131954</v>
      </c>
      <c r="DC13" s="78">
        <f t="shared" si="69"/>
        <v>12804.381501486278</v>
      </c>
      <c r="DD13" s="78">
        <f t="shared" si="69"/>
        <v>618.61585977330003</v>
      </c>
      <c r="DE13" s="78">
        <f t="shared" si="69"/>
        <v>50002.158602019008</v>
      </c>
      <c r="DF13" s="78">
        <f t="shared" si="69"/>
        <v>116871.5840961651</v>
      </c>
      <c r="DG13" s="78">
        <f t="shared" si="69"/>
        <v>204787.07898245999</v>
      </c>
      <c r="DH13" s="78">
        <f t="shared" si="69"/>
        <v>28368.15361510147</v>
      </c>
      <c r="DI13" s="78">
        <f t="shared" si="69"/>
        <v>125885.94145811396</v>
      </c>
      <c r="DJ13" s="78">
        <f t="shared" si="69"/>
        <v>0</v>
      </c>
      <c r="DK13" s="78">
        <f t="shared" si="69"/>
        <v>27735.102592556359</v>
      </c>
      <c r="DL13" s="78">
        <f t="shared" si="69"/>
        <v>157180.10571910618</v>
      </c>
      <c r="DM13" s="78">
        <f t="shared" si="69"/>
        <v>40957.659169542807</v>
      </c>
      <c r="DN13" s="13"/>
      <c r="DO13" s="87">
        <f t="shared" si="40"/>
        <v>-1204936.2194520284</v>
      </c>
      <c r="DP13" s="78">
        <f t="shared" ref="DP13:DW13" si="70">SUM(DP14:DP24)</f>
        <v>-11577.484383357751</v>
      </c>
      <c r="DQ13" s="78">
        <f t="shared" si="70"/>
        <v>-110634.73539809408</v>
      </c>
      <c r="DR13" s="78">
        <f t="shared" si="70"/>
        <v>-121961.42492321694</v>
      </c>
      <c r="DS13" s="78">
        <f t="shared" si="70"/>
        <v>-265196.81170269882</v>
      </c>
      <c r="DT13" s="78">
        <f t="shared" si="70"/>
        <v>-2503.3472277505111</v>
      </c>
      <c r="DU13" s="78">
        <f t="shared" si="70"/>
        <v>-692883.88378814014</v>
      </c>
      <c r="DV13" s="78">
        <f t="shared" si="70"/>
        <v>0</v>
      </c>
      <c r="DW13" s="78">
        <f t="shared" si="70"/>
        <v>-178.53202877017185</v>
      </c>
      <c r="DX13" s="87">
        <f t="shared" si="42"/>
        <v>829194.36965586129</v>
      </c>
      <c r="DY13" s="78">
        <f t="shared" ref="DY13:EJ13" si="71">SUM(DY14:DY24)</f>
        <v>6217.4513191661445</v>
      </c>
      <c r="DZ13" s="78">
        <f t="shared" si="71"/>
        <v>16857.332427160909</v>
      </c>
      <c r="EA13" s="78">
        <f t="shared" si="71"/>
        <v>801.67445221649984</v>
      </c>
      <c r="EB13" s="78">
        <f t="shared" si="71"/>
        <v>47141.681635128007</v>
      </c>
      <c r="EC13" s="78">
        <f t="shared" si="71"/>
        <v>141602.64647123884</v>
      </c>
      <c r="ED13" s="78">
        <f t="shared" si="71"/>
        <v>211018.27158133243</v>
      </c>
      <c r="EE13" s="78">
        <f t="shared" si="71"/>
        <v>27809.519463666398</v>
      </c>
      <c r="EF13" s="78">
        <f t="shared" si="71"/>
        <v>146267.03591985261</v>
      </c>
      <c r="EG13" s="78">
        <f t="shared" si="71"/>
        <v>0</v>
      </c>
      <c r="EH13" s="78">
        <f t="shared" si="71"/>
        <v>28619.065624250459</v>
      </c>
      <c r="EI13" s="78">
        <f t="shared" si="71"/>
        <v>160249.71759884339</v>
      </c>
      <c r="EJ13" s="78">
        <f t="shared" si="71"/>
        <v>42609.973163005598</v>
      </c>
      <c r="EK13" s="13"/>
      <c r="EL13" s="87">
        <f t="shared" si="44"/>
        <v>-1173496.5136802658</v>
      </c>
      <c r="EM13" s="78">
        <f t="shared" ref="EM13:ET13" si="72">SUM(EM14:EM24)</f>
        <v>-12122.289905405041</v>
      </c>
      <c r="EN13" s="78">
        <f t="shared" si="72"/>
        <v>-133088.35111629346</v>
      </c>
      <c r="EO13" s="78">
        <f t="shared" si="72"/>
        <v>-130750.24620705785</v>
      </c>
      <c r="EP13" s="78">
        <f t="shared" si="72"/>
        <v>-203243.71216948464</v>
      </c>
      <c r="EQ13" s="78">
        <f t="shared" si="72"/>
        <v>-2633.4643360068294</v>
      </c>
      <c r="ER13" s="78">
        <f t="shared" si="72"/>
        <v>-691430.33696464845</v>
      </c>
      <c r="ES13" s="78">
        <f t="shared" si="72"/>
        <v>0</v>
      </c>
      <c r="ET13" s="78">
        <f t="shared" si="72"/>
        <v>-228.11298136955165</v>
      </c>
      <c r="EU13" s="87">
        <f t="shared" si="46"/>
        <v>808422.42409661133</v>
      </c>
      <c r="EV13" s="78">
        <f t="shared" ref="EV13:FG13" si="73">SUM(EV14:EV24)</f>
        <v>6682.2051024598022</v>
      </c>
      <c r="EW13" s="78">
        <f t="shared" si="73"/>
        <v>18643.499218314519</v>
      </c>
      <c r="EX13" s="78">
        <f t="shared" si="73"/>
        <v>843.34328677890005</v>
      </c>
      <c r="EY13" s="78">
        <f t="shared" si="73"/>
        <v>47208.229674300004</v>
      </c>
      <c r="EZ13" s="78">
        <f t="shared" si="73"/>
        <v>134692.60626833557</v>
      </c>
      <c r="FA13" s="78">
        <f t="shared" si="73"/>
        <v>215959.89412447225</v>
      </c>
      <c r="FB13" s="78">
        <f t="shared" si="73"/>
        <v>28122.395894596142</v>
      </c>
      <c r="FC13" s="78">
        <f t="shared" si="73"/>
        <v>138474.28992005292</v>
      </c>
      <c r="FD13" s="78">
        <f t="shared" si="73"/>
        <v>0</v>
      </c>
      <c r="FE13" s="78">
        <f t="shared" si="73"/>
        <v>29311.719959577291</v>
      </c>
      <c r="FF13" s="78">
        <f t="shared" si="73"/>
        <v>145104.57010545008</v>
      </c>
      <c r="FG13" s="78">
        <f t="shared" si="73"/>
        <v>43379.670542273765</v>
      </c>
      <c r="FH13" s="13"/>
      <c r="FI13" s="87">
        <f t="shared" si="48"/>
        <v>-1143889.3515620618</v>
      </c>
      <c r="FJ13" s="78">
        <f t="shared" ref="FJ13:FQ13" si="74">SUM(FJ14:FJ24)</f>
        <v>-10787.743037246266</v>
      </c>
      <c r="FK13" s="78">
        <f t="shared" si="74"/>
        <v>-160788.46208003227</v>
      </c>
      <c r="FL13" s="78">
        <f t="shared" si="74"/>
        <v>-149323.49846118313</v>
      </c>
      <c r="FM13" s="78">
        <f t="shared" si="74"/>
        <v>-178459.49356471671</v>
      </c>
      <c r="FN13" s="78">
        <f t="shared" si="74"/>
        <v>-3470.3623002117247</v>
      </c>
      <c r="FO13" s="78">
        <f t="shared" si="74"/>
        <v>-640820.5350322309</v>
      </c>
      <c r="FP13" s="78">
        <f t="shared" si="74"/>
        <v>0</v>
      </c>
      <c r="FQ13" s="78">
        <f t="shared" si="74"/>
        <v>-239.25708644098833</v>
      </c>
      <c r="FR13" s="87">
        <f t="shared" si="50"/>
        <v>871280.39252230374</v>
      </c>
      <c r="FS13" s="78">
        <f t="shared" ref="FS13:GD13" si="75">SUM(FS14:FS24)</f>
        <v>7049.1567675087135</v>
      </c>
      <c r="FT13" s="78">
        <f t="shared" si="75"/>
        <v>19151.100191762525</v>
      </c>
      <c r="FU13" s="78">
        <f t="shared" si="75"/>
        <v>1111.3523386506001</v>
      </c>
      <c r="FV13" s="78">
        <f t="shared" si="75"/>
        <v>52543.92274517101</v>
      </c>
      <c r="FW13" s="78">
        <f t="shared" si="75"/>
        <v>114093.08134092009</v>
      </c>
      <c r="FX13" s="78">
        <f t="shared" si="75"/>
        <v>223907.71471019957</v>
      </c>
      <c r="FY13" s="78">
        <f t="shared" si="75"/>
        <v>28037.066509357941</v>
      </c>
      <c r="FZ13" s="78">
        <f t="shared" si="75"/>
        <v>200140.87782513144</v>
      </c>
      <c r="GA13" s="78">
        <f t="shared" si="75"/>
        <v>0</v>
      </c>
      <c r="GB13" s="78">
        <f t="shared" si="75"/>
        <v>29617.694529018871</v>
      </c>
      <c r="GC13" s="78">
        <f t="shared" si="75"/>
        <v>149376.26136290899</v>
      </c>
      <c r="GD13" s="78">
        <f t="shared" si="75"/>
        <v>46252.164201674037</v>
      </c>
      <c r="GE13" s="13"/>
      <c r="GF13" s="87">
        <f t="shared" si="52"/>
        <v>-1089084.3217140576</v>
      </c>
      <c r="GG13" s="78">
        <f t="shared" ref="GG13:GN13" si="76">SUM(GG14:GG24)</f>
        <v>-13805.382195320983</v>
      </c>
      <c r="GH13" s="78">
        <f t="shared" si="76"/>
        <v>-169390.56567016974</v>
      </c>
      <c r="GI13" s="78">
        <f t="shared" si="76"/>
        <v>-164169.45345130004</v>
      </c>
      <c r="GJ13" s="78">
        <f t="shared" si="76"/>
        <v>-180884.4777836565</v>
      </c>
      <c r="GK13" s="78">
        <f t="shared" si="76"/>
        <v>-2584.4420122839538</v>
      </c>
      <c r="GL13" s="78">
        <f t="shared" si="76"/>
        <v>-557964.12772627722</v>
      </c>
      <c r="GM13" s="78">
        <f t="shared" si="76"/>
        <v>0</v>
      </c>
      <c r="GN13" s="78">
        <f t="shared" si="76"/>
        <v>-285.87287504932607</v>
      </c>
      <c r="GO13" s="87">
        <f t="shared" si="54"/>
        <v>755711.0613454103</v>
      </c>
      <c r="GP13" s="78">
        <f t="shared" ref="GP13:HA13" si="77">SUM(GP14:GP24)</f>
        <v>7500.9661777393194</v>
      </c>
      <c r="GQ13" s="78">
        <f t="shared" si="77"/>
        <v>19712.878753003577</v>
      </c>
      <c r="GR13" s="78">
        <f t="shared" si="77"/>
        <v>827.64432816809995</v>
      </c>
      <c r="GS13" s="78">
        <f t="shared" si="77"/>
        <v>52558.419928460993</v>
      </c>
      <c r="GT13" s="78">
        <f t="shared" si="77"/>
        <v>84781.228364112147</v>
      </c>
      <c r="GU13" s="78">
        <f t="shared" si="77"/>
        <v>231580.27760734773</v>
      </c>
      <c r="GV13" s="78">
        <f t="shared" si="77"/>
        <v>30702.651955026391</v>
      </c>
      <c r="GW13" s="78">
        <f t="shared" si="77"/>
        <v>127995.55984563135</v>
      </c>
      <c r="GX13" s="78">
        <f t="shared" si="77"/>
        <v>0</v>
      </c>
      <c r="GY13" s="78">
        <f t="shared" si="77"/>
        <v>27802.366278586611</v>
      </c>
      <c r="GZ13" s="78">
        <f t="shared" si="77"/>
        <v>129965.87915186146</v>
      </c>
      <c r="HA13" s="78">
        <f t="shared" si="77"/>
        <v>42283.188955472811</v>
      </c>
      <c r="HB13" s="13"/>
      <c r="HC13" s="87">
        <f t="shared" si="56"/>
        <v>-1118789.6691620622</v>
      </c>
      <c r="HD13" s="78">
        <f t="shared" ref="HD13:HK13" si="78">SUM(HD14:HD24)</f>
        <v>-16302.323367689241</v>
      </c>
      <c r="HE13" s="78">
        <f t="shared" si="78"/>
        <v>-166388.20572404971</v>
      </c>
      <c r="HF13" s="78">
        <f t="shared" si="78"/>
        <v>-157146.18177822742</v>
      </c>
      <c r="HG13" s="78">
        <f t="shared" si="78"/>
        <v>-223775.45449234659</v>
      </c>
      <c r="HH13" s="78">
        <f t="shared" si="78"/>
        <v>-2702.2274912908633</v>
      </c>
      <c r="HI13" s="78">
        <f t="shared" si="78"/>
        <v>-552194.99043276068</v>
      </c>
      <c r="HJ13" s="78">
        <f t="shared" si="78"/>
        <v>0</v>
      </c>
      <c r="HK13" s="78">
        <f t="shared" si="78"/>
        <v>-280.28587569785918</v>
      </c>
      <c r="HL13" s="87">
        <f t="shared" si="58"/>
        <v>723233.42513879191</v>
      </c>
      <c r="HM13" s="78">
        <f t="shared" ref="HM13:HX13" si="79">SUM(HM14:HM24)</f>
        <v>8240.6043468601947</v>
      </c>
      <c r="HN13" s="78">
        <f t="shared" si="79"/>
        <v>19532.598234024976</v>
      </c>
      <c r="HO13" s="78">
        <f t="shared" si="79"/>
        <v>865.36406928718259</v>
      </c>
      <c r="HP13" s="78">
        <f t="shared" si="79"/>
        <v>57299.417134524192</v>
      </c>
      <c r="HQ13" s="78">
        <f t="shared" si="79"/>
        <v>70540.868181628874</v>
      </c>
      <c r="HR13" s="78">
        <f t="shared" si="79"/>
        <v>239574.50615174329</v>
      </c>
      <c r="HS13" s="78">
        <f t="shared" si="79"/>
        <v>31073.851719773815</v>
      </c>
      <c r="HT13" s="78">
        <f t="shared" si="79"/>
        <v>119147.60005918799</v>
      </c>
      <c r="HU13" s="78">
        <f t="shared" si="79"/>
        <v>0</v>
      </c>
      <c r="HV13" s="78">
        <f t="shared" si="79"/>
        <v>29948.295065901482</v>
      </c>
      <c r="HW13" s="78">
        <f t="shared" si="79"/>
        <v>113064.85926795979</v>
      </c>
      <c r="HX13" s="78">
        <f t="shared" si="79"/>
        <v>33945.460907900022</v>
      </c>
    </row>
    <row r="14" spans="1:232" ht="15.75" x14ac:dyDescent="0.2">
      <c r="A14" s="160">
        <v>8</v>
      </c>
      <c r="B14" s="593" t="s">
        <v>5</v>
      </c>
      <c r="C14" s="13"/>
      <c r="D14" s="89">
        <f t="shared" si="20"/>
        <v>-184047.30540000001</v>
      </c>
      <c r="E14" s="79">
        <f>(HLOOKUP(E$7,BECO_Datos!$D$3:$HN$85,BECO_Datos!$A12,FALSE)+HLOOKUP(E$7,BECO_Datos!$HP$3:$LT$85,BECO_Datos!$A12,FALSE))*E$2</f>
        <v>0</v>
      </c>
      <c r="F14" s="79">
        <f>(HLOOKUP(F$7,BECO_Datos!$D$3:$HN$85,BECO_Datos!$A12,FALSE)+HLOOKUP(F$7,BECO_Datos!$HP$3:$LT$85,BECO_Datos!$A12,FALSE))*F$2</f>
        <v>0</v>
      </c>
      <c r="G14" s="79">
        <f>(HLOOKUP(G$7,BECO_Datos!$D$3:$HN$85,BECO_Datos!$A12,FALSE)+HLOOKUP(G$7,BECO_Datos!$HP$3:$LT$85,BECO_Datos!$A12,FALSE))*G$2</f>
        <v>0</v>
      </c>
      <c r="H14" s="79">
        <f>(HLOOKUP(H$7,BECO_Datos!$D$3:$HN$85,BECO_Datos!$A12,FALSE)+HLOOKUP(H$7,BECO_Datos!$HP$3:$LT$85,BECO_Datos!$A12,FALSE))*H$2</f>
        <v>-184047.30540000001</v>
      </c>
      <c r="I14" s="79">
        <f>(HLOOKUP(I$7,BECO_Datos!$D$3:$HN$85,BECO_Datos!$A12,FALSE))*I$2</f>
        <v>0</v>
      </c>
      <c r="J14" s="79">
        <f>(HLOOKUP(J$7,BECO_Datos!$D$3:$HN$85,BECO_Datos!$A12,FALSE)+HLOOKUP(J$7,BECO_Datos!$HP$3:$LT$85,BECO_Datos!$A12,FALSE))*J$2</f>
        <v>0</v>
      </c>
      <c r="K14" s="79">
        <f>(HLOOKUP(K$7,BECO_Datos!$D$3:$HN$85,BECO_Datos!$A12,FALSE))*K$2</f>
        <v>0</v>
      </c>
      <c r="L14" s="79">
        <f>(HLOOKUP(L$7,BECO_Datos!$D$3:$HN$85,BECO_Datos!$A12,FALSE)+HLOOKUP(L$7,BECO_Datos!$HP$3:$LT$85,BECO_Datos!$A12,FALSE))*L$2</f>
        <v>0</v>
      </c>
      <c r="M14" s="89">
        <f t="shared" si="22"/>
        <v>153208.41035684387</v>
      </c>
      <c r="N14" s="79">
        <f>(HLOOKUP(N$7,BECO_Datos!$D$3:$HN$85,BECO_Datos!$A12,FALSE))*N$2</f>
        <v>0</v>
      </c>
      <c r="O14" s="79">
        <f>(HLOOKUP(O$7,BECO_Datos!$D$3:$HN$85,BECO_Datos!$A12,FALSE))*O$2</f>
        <v>0</v>
      </c>
      <c r="P14" s="79">
        <f>(HLOOKUP(P$7,BECO_Datos!$D$3:$HN$85,BECO_Datos!$A12,FALSE))*P$2</f>
        <v>0</v>
      </c>
      <c r="Q14" s="79">
        <f>(HLOOKUP(Q$7,BECO_Datos!$D$3:$HN$85,BECO_Datos!$A12,FALSE))*Q$2</f>
        <v>0</v>
      </c>
      <c r="R14" s="79">
        <f>(HLOOKUP(R$7,BECO_Datos!$D$3:$HN$85,BECO_Datos!$A12,FALSE)+HLOOKUP(R$7,BECO_Datos!$HP$3:$LT$85,BECO_Datos!$A12,FALSE))*R$2</f>
        <v>0</v>
      </c>
      <c r="S14" s="79">
        <f>(HLOOKUP(S$7,BECO_Datos!$D$3:$HN$85,BECO_Datos!$A12,FALSE))*S$2</f>
        <v>153208.41035684387</v>
      </c>
      <c r="T14" s="79">
        <f>(HLOOKUP(T$7,BECO_Datos!$D$3:$HN$85,BECO_Datos!$A12,FALSE))*T$2</f>
        <v>0</v>
      </c>
      <c r="U14" s="79">
        <f>(HLOOKUP(U$7,BECO_Datos!$D$3:$HN$85,BECO_Datos!$A12,FALSE)+HLOOKUP(U$7,BECO_Datos!$HP$3:$LT$85,BECO_Datos!$A12,FALSE))*U$2</f>
        <v>0</v>
      </c>
      <c r="V14" s="79">
        <f>(HLOOKUP(V$7,BECO_Datos!$D$3:$HN$85,BECO_Datos!$A12,FALSE))*V$2</f>
        <v>0</v>
      </c>
      <c r="W14" s="79">
        <f>(HLOOKUP(W$7,BECO_Datos!$D$3:$HN$85,BECO_Datos!$A12,FALSE)+HLOOKUP(W$7,BECO_Datos!$HP$3:$LT$85,BECO_Datos!$A12,FALSE))*W$2</f>
        <v>0</v>
      </c>
      <c r="X14" s="79">
        <f>(HLOOKUP(X$7,BECO_Datos!$D$3:$HN$85,BECO_Datos!$A12,FALSE))*X$2</f>
        <v>0</v>
      </c>
      <c r="Y14" s="79">
        <f>(HLOOKUP(Y$7,BECO_Datos!$D$3:$HN$85,BECO_Datos!$A12,FALSE)+HLOOKUP(Y$7,BECO_Datos!$HP$3:$LT$85,BECO_Datos!$A12,FALSE))*Y$2</f>
        <v>0</v>
      </c>
      <c r="Z14" s="13"/>
      <c r="AA14" s="89">
        <f t="shared" si="24"/>
        <v>-176929.40592000002</v>
      </c>
      <c r="AB14" s="79">
        <f>(HLOOKUP(AB$7,BECO_Datos!$D$3:$HN$85,BECO_Datos!$A12,FALSE)+HLOOKUP(AB$7,BECO_Datos!$HP$3:$LT$85,BECO_Datos!$A12,FALSE))*AB$2</f>
        <v>0</v>
      </c>
      <c r="AC14" s="79">
        <f>(HLOOKUP(AC$7,BECO_Datos!$D$3:$HN$85,BECO_Datos!$A12,FALSE)+HLOOKUP(AC$7,BECO_Datos!$HP$3:$LT$85,BECO_Datos!$A12,FALSE))*AC$2</f>
        <v>0</v>
      </c>
      <c r="AD14" s="79">
        <f>(HLOOKUP(AD$7,BECO_Datos!$D$3:$HN$85,BECO_Datos!$A12,FALSE)+HLOOKUP(AD$7,BECO_Datos!$HP$3:$LT$85,BECO_Datos!$A12,FALSE))*AD$2</f>
        <v>0</v>
      </c>
      <c r="AE14" s="79">
        <f>(HLOOKUP(AE$7,BECO_Datos!$D$3:$HN$85,BECO_Datos!$A12,FALSE)+HLOOKUP(AE$7,BECO_Datos!$HP$3:$LT$85,BECO_Datos!$A12,FALSE))*AE$2</f>
        <v>-176929.40592000002</v>
      </c>
      <c r="AF14" s="79">
        <f>(HLOOKUP(AF$7,BECO_Datos!$D$3:$HN$85,BECO_Datos!$A12,FALSE))*AF$2</f>
        <v>0</v>
      </c>
      <c r="AG14" s="79">
        <f>(HLOOKUP(AG$7,BECO_Datos!$D$3:$HN$85,BECO_Datos!$A12,FALSE)+HLOOKUP(AG$7,BECO_Datos!$HP$3:$LT$85,BECO_Datos!$A12,FALSE))*AG$2</f>
        <v>0</v>
      </c>
      <c r="AH14" s="79">
        <f>(HLOOKUP(AH$7,BECO_Datos!$D$3:$HN$85,BECO_Datos!$A12,FALSE))*AH$2</f>
        <v>0</v>
      </c>
      <c r="AI14" s="79">
        <f>(HLOOKUP(AI$7,BECO_Datos!$D$3:$HN$85,BECO_Datos!$A12,FALSE)+HLOOKUP(AI$7,BECO_Datos!$HP$3:$LT$85,BECO_Datos!$A12,FALSE))*AI$2</f>
        <v>0</v>
      </c>
      <c r="AJ14" s="89">
        <f t="shared" si="26"/>
        <v>159271.13385982838</v>
      </c>
      <c r="AK14" s="79">
        <f>(HLOOKUP(AK$7,BECO_Datos!$D$3:$HN$85,BECO_Datos!$A12,FALSE))*AK$2</f>
        <v>0</v>
      </c>
      <c r="AL14" s="79">
        <f>(HLOOKUP(AL$7,BECO_Datos!$D$3:$HN$85,BECO_Datos!$A12,FALSE))*AL$2</f>
        <v>0</v>
      </c>
      <c r="AM14" s="79">
        <f>(HLOOKUP(AM$7,BECO_Datos!$D$3:$HN$85,BECO_Datos!$A12,FALSE))*AM$2</f>
        <v>0</v>
      </c>
      <c r="AN14" s="79">
        <f>(HLOOKUP(AN$7,BECO_Datos!$D$3:$HN$85,BECO_Datos!$A12,FALSE))*AN$2</f>
        <v>0</v>
      </c>
      <c r="AO14" s="79">
        <f>(HLOOKUP(AO$7,BECO_Datos!$D$3:$HN$85,BECO_Datos!$A12,FALSE)+HLOOKUP(AO$7,BECO_Datos!$HP$3:$LT$85,BECO_Datos!$A12,FALSE))*AO$2</f>
        <v>0</v>
      </c>
      <c r="AP14" s="79">
        <f>(HLOOKUP(AP$7,BECO_Datos!$D$3:$HN$85,BECO_Datos!$A12,FALSE))*AP$2</f>
        <v>159271.13385982838</v>
      </c>
      <c r="AQ14" s="79">
        <f>(HLOOKUP(AQ$7,BECO_Datos!$D$3:$HN$85,BECO_Datos!$A12,FALSE))*AQ$2</f>
        <v>0</v>
      </c>
      <c r="AR14" s="79">
        <f>(HLOOKUP(AR$7,BECO_Datos!$D$3:$HN$85,BECO_Datos!$A12,FALSE)+HLOOKUP(AR$7,BECO_Datos!$HP$3:$LT$85,BECO_Datos!$A12,FALSE))*AR$2</f>
        <v>0</v>
      </c>
      <c r="AS14" s="79">
        <f>(HLOOKUP(AS$7,BECO_Datos!$D$3:$HN$85,BECO_Datos!$A12,FALSE))*AS$2</f>
        <v>0</v>
      </c>
      <c r="AT14" s="79">
        <f>(HLOOKUP(AT$7,BECO_Datos!$D$3:$HN$85,BECO_Datos!$A12,FALSE)+HLOOKUP(AT$7,BECO_Datos!$HP$3:$LT$85,BECO_Datos!$A12,FALSE))*AT$2</f>
        <v>0</v>
      </c>
      <c r="AU14" s="79">
        <f>(HLOOKUP(AU$7,BECO_Datos!$D$3:$HN$85,BECO_Datos!$A12,FALSE))*AU$2</f>
        <v>0</v>
      </c>
      <c r="AV14" s="79">
        <f>(HLOOKUP(AV$7,BECO_Datos!$D$3:$HN$85,BECO_Datos!$A12,FALSE)+HLOOKUP(AV$7,BECO_Datos!$HP$3:$LT$85,BECO_Datos!$A12,FALSE))*AV$2</f>
        <v>0</v>
      </c>
      <c r="AW14" s="13"/>
      <c r="AX14" s="89">
        <f t="shared" si="28"/>
        <v>-206601.76296000002</v>
      </c>
      <c r="AY14" s="79">
        <f>(HLOOKUP(AY$7,BECO_Datos!$D$3:$HN$85,BECO_Datos!$A12,FALSE)+HLOOKUP(AY$7,BECO_Datos!$HP$3:$LT$85,BECO_Datos!$A12,FALSE))*AY$2</f>
        <v>0</v>
      </c>
      <c r="AZ14" s="79">
        <f>(HLOOKUP(AZ$7,BECO_Datos!$D$3:$HN$85,BECO_Datos!$A12,FALSE)+HLOOKUP(AZ$7,BECO_Datos!$HP$3:$LT$85,BECO_Datos!$A12,FALSE))*AZ$2</f>
        <v>0</v>
      </c>
      <c r="BA14" s="79">
        <f>(HLOOKUP(BA$7,BECO_Datos!$D$3:$HN$85,BECO_Datos!$A12,FALSE)+HLOOKUP(BA$7,BECO_Datos!$HP$3:$LT$85,BECO_Datos!$A12,FALSE))*BA$2</f>
        <v>0</v>
      </c>
      <c r="BB14" s="79">
        <f>(HLOOKUP(BB$7,BECO_Datos!$D$3:$HN$85,BECO_Datos!$A12,FALSE)+HLOOKUP(BB$7,BECO_Datos!$HP$3:$LT$85,BECO_Datos!$A12,FALSE))*BB$2</f>
        <v>-206601.76296000002</v>
      </c>
      <c r="BC14" s="79">
        <f>(HLOOKUP(BC$7,BECO_Datos!$D$3:$HN$85,BECO_Datos!$A12,FALSE))*BC$2</f>
        <v>0</v>
      </c>
      <c r="BD14" s="79">
        <f>(HLOOKUP(BD$7,BECO_Datos!$D$3:$HN$85,BECO_Datos!$A12,FALSE)+HLOOKUP(BD$7,BECO_Datos!$HP$3:$LT$85,BECO_Datos!$A12,FALSE))*BD$2</f>
        <v>0</v>
      </c>
      <c r="BE14" s="79">
        <f>(HLOOKUP(BE$7,BECO_Datos!$D$3:$HN$85,BECO_Datos!$A12,FALSE))*BE$2</f>
        <v>0</v>
      </c>
      <c r="BF14" s="79">
        <f>(HLOOKUP(BF$7,BECO_Datos!$D$3:$HN$85,BECO_Datos!$A12,FALSE)+HLOOKUP(BF$7,BECO_Datos!$HP$3:$LT$85,BECO_Datos!$A12,FALSE))*BF$2</f>
        <v>0</v>
      </c>
      <c r="BG14" s="89">
        <f t="shared" si="30"/>
        <v>166179.17811337209</v>
      </c>
      <c r="BH14" s="79">
        <f>(HLOOKUP(BH$7,BECO_Datos!$D$3:$HN$85,BECO_Datos!$A12,FALSE))*BH$2</f>
        <v>0</v>
      </c>
      <c r="BI14" s="79">
        <f>(HLOOKUP(BI$7,BECO_Datos!$D$3:$HN$85,BECO_Datos!$A12,FALSE))*BI$2</f>
        <v>0</v>
      </c>
      <c r="BJ14" s="79">
        <f>(HLOOKUP(BJ$7,BECO_Datos!$D$3:$HN$85,BECO_Datos!$A12,FALSE))*BJ$2</f>
        <v>0</v>
      </c>
      <c r="BK14" s="79">
        <f>(HLOOKUP(BK$7,BECO_Datos!$D$3:$HN$85,BECO_Datos!$A12,FALSE))*BK$2</f>
        <v>0</v>
      </c>
      <c r="BL14" s="79">
        <f>(HLOOKUP(BL$7,BECO_Datos!$D$3:$HN$85,BECO_Datos!$A12,FALSE)+HLOOKUP(BL$7,BECO_Datos!$HP$3:$LT$85,BECO_Datos!$A12,FALSE))*BL$2</f>
        <v>0</v>
      </c>
      <c r="BM14" s="79">
        <f>(HLOOKUP(BM$7,BECO_Datos!$D$3:$HN$85,BECO_Datos!$A12,FALSE))*BM$2</f>
        <v>166179.17811337209</v>
      </c>
      <c r="BN14" s="79">
        <f>(HLOOKUP(BN$7,BECO_Datos!$D$3:$HN$85,BECO_Datos!$A12,FALSE))*BN$2</f>
        <v>0</v>
      </c>
      <c r="BO14" s="79">
        <f>(HLOOKUP(BO$7,BECO_Datos!$D$3:$HN$85,BECO_Datos!$A12,FALSE)+HLOOKUP(BO$7,BECO_Datos!$HP$3:$LT$85,BECO_Datos!$A12,FALSE))*BO$2</f>
        <v>0</v>
      </c>
      <c r="BP14" s="79">
        <f>(HLOOKUP(BP$7,BECO_Datos!$D$3:$HN$85,BECO_Datos!$A12,FALSE))*BP$2</f>
        <v>0</v>
      </c>
      <c r="BQ14" s="79">
        <f>(HLOOKUP(BQ$7,BECO_Datos!$D$3:$HN$85,BECO_Datos!$A12,FALSE)+HLOOKUP(BQ$7,BECO_Datos!$HP$3:$LT$85,BECO_Datos!$A12,FALSE))*BQ$2</f>
        <v>0</v>
      </c>
      <c r="BR14" s="79">
        <f>(HLOOKUP(BR$7,BECO_Datos!$D$3:$HN$85,BECO_Datos!$A12,FALSE))*BR$2</f>
        <v>0</v>
      </c>
      <c r="BS14" s="79">
        <f>(HLOOKUP(BS$7,BECO_Datos!$D$3:$HN$85,BECO_Datos!$A12,FALSE)+HLOOKUP(BS$7,BECO_Datos!$HP$3:$LT$85,BECO_Datos!$A12,FALSE))*BS$2</f>
        <v>0</v>
      </c>
      <c r="BT14" s="13"/>
      <c r="BU14" s="89">
        <f t="shared" si="32"/>
        <v>-155300.45868000001</v>
      </c>
      <c r="BV14" s="79">
        <f>(HLOOKUP(BV$7,BECO_Datos!$D$3:$HN$85,BECO_Datos!$A12,FALSE)+HLOOKUP(BV$7,BECO_Datos!$HP$3:$LT$85,BECO_Datos!$A12,FALSE))*BV$2</f>
        <v>0</v>
      </c>
      <c r="BW14" s="79">
        <f>(HLOOKUP(BW$7,BECO_Datos!$D$3:$HN$85,BECO_Datos!$A12,FALSE)+HLOOKUP(BW$7,BECO_Datos!$HP$3:$LT$85,BECO_Datos!$A12,FALSE))*BW$2</f>
        <v>0</v>
      </c>
      <c r="BX14" s="79">
        <f>(HLOOKUP(BX$7,BECO_Datos!$D$3:$HN$85,BECO_Datos!$A12,FALSE)+HLOOKUP(BX$7,BECO_Datos!$HP$3:$LT$85,BECO_Datos!$A12,FALSE))*BX$2</f>
        <v>0</v>
      </c>
      <c r="BY14" s="79">
        <f>(HLOOKUP(BY$7,BECO_Datos!$D$3:$HN$85,BECO_Datos!$A12,FALSE)+HLOOKUP(BY$7,BECO_Datos!$HP$3:$LT$85,BECO_Datos!$A12,FALSE))*BY$2</f>
        <v>-155300.45868000001</v>
      </c>
      <c r="BZ14" s="79">
        <f>(HLOOKUP(BZ$7,BECO_Datos!$D$3:$HN$85,BECO_Datos!$A12,FALSE))*BZ$2</f>
        <v>0</v>
      </c>
      <c r="CA14" s="79">
        <f>(HLOOKUP(CA$7,BECO_Datos!$D$3:$HN$85,BECO_Datos!$A12,FALSE)+HLOOKUP(CA$7,BECO_Datos!$HP$3:$LT$85,BECO_Datos!$A12,FALSE))*CA$2</f>
        <v>0</v>
      </c>
      <c r="CB14" s="79">
        <f>(HLOOKUP(CB$7,BECO_Datos!$D$3:$HN$85,BECO_Datos!$A12,FALSE))*CB$2</f>
        <v>0</v>
      </c>
      <c r="CC14" s="79">
        <f>(HLOOKUP(CC$7,BECO_Datos!$D$3:$HN$85,BECO_Datos!$A12,FALSE)+HLOOKUP(CC$7,BECO_Datos!$HP$3:$LT$85,BECO_Datos!$A12,FALSE))*CC$2</f>
        <v>0</v>
      </c>
      <c r="CD14" s="89">
        <f t="shared" si="34"/>
        <v>147014.51771411978</v>
      </c>
      <c r="CE14" s="79">
        <f>(HLOOKUP(CE$7,BECO_Datos!$D$3:$HN$85,BECO_Datos!$A12,FALSE))*CE$2</f>
        <v>0</v>
      </c>
      <c r="CF14" s="79">
        <f>(HLOOKUP(CF$7,BECO_Datos!$D$3:$HN$85,BECO_Datos!$A12,FALSE))*CF$2</f>
        <v>0</v>
      </c>
      <c r="CG14" s="79">
        <f>(HLOOKUP(CG$7,BECO_Datos!$D$3:$HN$85,BECO_Datos!$A12,FALSE))*CG$2</f>
        <v>0</v>
      </c>
      <c r="CH14" s="79">
        <f>(HLOOKUP(CH$7,BECO_Datos!$D$3:$HN$85,BECO_Datos!$A12,FALSE))*CH$2</f>
        <v>0</v>
      </c>
      <c r="CI14" s="79">
        <f>(HLOOKUP(CI$7,BECO_Datos!$D$3:$HN$85,BECO_Datos!$A12,FALSE)+HLOOKUP(CI$7,BECO_Datos!$HP$3:$LT$85,BECO_Datos!$A12,FALSE))*CI$2</f>
        <v>0</v>
      </c>
      <c r="CJ14" s="79">
        <f>(HLOOKUP(CJ$7,BECO_Datos!$D$3:$HN$85,BECO_Datos!$A12,FALSE))*CJ$2</f>
        <v>147014.51771411978</v>
      </c>
      <c r="CK14" s="79">
        <f>(HLOOKUP(CK$7,BECO_Datos!$D$3:$HN$85,BECO_Datos!$A12,FALSE))*CK$2</f>
        <v>0</v>
      </c>
      <c r="CL14" s="79">
        <f>(HLOOKUP(CL$7,BECO_Datos!$D$3:$HN$85,BECO_Datos!$A12,FALSE)+HLOOKUP(CL$7,BECO_Datos!$HP$3:$LT$85,BECO_Datos!$A12,FALSE))*CL$2</f>
        <v>0</v>
      </c>
      <c r="CM14" s="79">
        <f>(HLOOKUP(CM$7,BECO_Datos!$D$3:$HN$85,BECO_Datos!$A12,FALSE))*CM$2</f>
        <v>0</v>
      </c>
      <c r="CN14" s="79">
        <f>(HLOOKUP(CN$7,BECO_Datos!$D$3:$HN$85,BECO_Datos!$A12,FALSE)+HLOOKUP(CN$7,BECO_Datos!$HP$3:$LT$85,BECO_Datos!$A12,FALSE))*CN$2</f>
        <v>0</v>
      </c>
      <c r="CO14" s="79">
        <f>(HLOOKUP(CO$7,BECO_Datos!$D$3:$HN$85,BECO_Datos!$A12,FALSE))*CO$2</f>
        <v>0</v>
      </c>
      <c r="CP14" s="79">
        <f>(HLOOKUP(CP$7,BECO_Datos!$D$3:$HN$85,BECO_Datos!$A12,FALSE)+HLOOKUP(CP$7,BECO_Datos!$HP$3:$LT$85,BECO_Datos!$A12,FALSE))*CP$2</f>
        <v>0</v>
      </c>
      <c r="CQ14" s="13"/>
      <c r="CR14" s="89">
        <f t="shared" si="36"/>
        <v>-188296.39908</v>
      </c>
      <c r="CS14" s="79">
        <f>(HLOOKUP(CS$7,BECO_Datos!$D$3:$HN$85,BECO_Datos!$A12,FALSE)+HLOOKUP(CS$7,BECO_Datos!$HP$3:$LT$85,BECO_Datos!$A12,FALSE))*CS$2</f>
        <v>0</v>
      </c>
      <c r="CT14" s="79">
        <f>(HLOOKUP(CT$7,BECO_Datos!$D$3:$HN$85,BECO_Datos!$A12,FALSE)+HLOOKUP(CT$7,BECO_Datos!$HP$3:$LT$85,BECO_Datos!$A12,FALSE))*CT$2</f>
        <v>0</v>
      </c>
      <c r="CU14" s="79">
        <f>(HLOOKUP(CU$7,BECO_Datos!$D$3:$HN$85,BECO_Datos!$A12,FALSE)+HLOOKUP(CU$7,BECO_Datos!$HP$3:$LT$85,BECO_Datos!$A12,FALSE))*CU$2</f>
        <v>0</v>
      </c>
      <c r="CV14" s="79">
        <f>(HLOOKUP(CV$7,BECO_Datos!$D$3:$HN$85,BECO_Datos!$A12,FALSE)+HLOOKUP(CV$7,BECO_Datos!$HP$3:$LT$85,BECO_Datos!$A12,FALSE))*CV$2</f>
        <v>-188296.39908</v>
      </c>
      <c r="CW14" s="79">
        <f>(HLOOKUP(CW$7,BECO_Datos!$D$3:$HN$85,BECO_Datos!$A12,FALSE))*CW$2</f>
        <v>0</v>
      </c>
      <c r="CX14" s="79">
        <f>(HLOOKUP(CX$7,BECO_Datos!$D$3:$HN$85,BECO_Datos!$A12,FALSE)+HLOOKUP(CX$7,BECO_Datos!$HP$3:$LT$85,BECO_Datos!$A12,FALSE))*CX$2</f>
        <v>0</v>
      </c>
      <c r="CY14" s="79">
        <f>(HLOOKUP(CY$7,BECO_Datos!$D$3:$HN$85,BECO_Datos!$A12,FALSE))*CY$2</f>
        <v>0</v>
      </c>
      <c r="CZ14" s="79">
        <f>(HLOOKUP(CZ$7,BECO_Datos!$D$3:$HN$85,BECO_Datos!$A12,FALSE)+HLOOKUP(CZ$7,BECO_Datos!$HP$3:$LT$85,BECO_Datos!$A12,FALSE))*CZ$2</f>
        <v>0</v>
      </c>
      <c r="DA14" s="89">
        <f t="shared" si="38"/>
        <v>146006.86545518402</v>
      </c>
      <c r="DB14" s="79">
        <f>(HLOOKUP(DB$7,BECO_Datos!$D$3:$HN$85,BECO_Datos!$A12,FALSE))*DB$2</f>
        <v>0</v>
      </c>
      <c r="DC14" s="79">
        <f>(HLOOKUP(DC$7,BECO_Datos!$D$3:$HN$85,BECO_Datos!$A12,FALSE))*DC$2</f>
        <v>0</v>
      </c>
      <c r="DD14" s="79">
        <f>(HLOOKUP(DD$7,BECO_Datos!$D$3:$HN$85,BECO_Datos!$A12,FALSE))*DD$2</f>
        <v>0</v>
      </c>
      <c r="DE14" s="79">
        <f>(HLOOKUP(DE$7,BECO_Datos!$D$3:$HN$85,BECO_Datos!$A12,FALSE))*DE$2</f>
        <v>0</v>
      </c>
      <c r="DF14" s="79">
        <f>(HLOOKUP(DF$7,BECO_Datos!$D$3:$HN$85,BECO_Datos!$A12,FALSE)+HLOOKUP(DF$7,BECO_Datos!$HP$3:$LT$85,BECO_Datos!$A12,FALSE))*DF$2</f>
        <v>0</v>
      </c>
      <c r="DG14" s="79">
        <f>(HLOOKUP(DG$7,BECO_Datos!$D$3:$HN$85,BECO_Datos!$A12,FALSE))*DG$2</f>
        <v>146006.86545518402</v>
      </c>
      <c r="DH14" s="79">
        <f>(HLOOKUP(DH$7,BECO_Datos!$D$3:$HN$85,BECO_Datos!$A12,FALSE))*DH$2</f>
        <v>0</v>
      </c>
      <c r="DI14" s="79">
        <f>(HLOOKUP(DI$7,BECO_Datos!$D$3:$HN$85,BECO_Datos!$A12,FALSE)+HLOOKUP(DI$7,BECO_Datos!$HP$3:$LT$85,BECO_Datos!$A12,FALSE))*DI$2</f>
        <v>0</v>
      </c>
      <c r="DJ14" s="79">
        <f>(HLOOKUP(DJ$7,BECO_Datos!$D$3:$HN$85,BECO_Datos!$A12,FALSE))*DJ$2</f>
        <v>0</v>
      </c>
      <c r="DK14" s="79">
        <f>(HLOOKUP(DK$7,BECO_Datos!$D$3:$HN$85,BECO_Datos!$A12,FALSE)+HLOOKUP(DK$7,BECO_Datos!$HP$3:$LT$85,BECO_Datos!$A12,FALSE))*DK$2</f>
        <v>0</v>
      </c>
      <c r="DL14" s="79">
        <f>(HLOOKUP(DL$7,BECO_Datos!$D$3:$HN$85,BECO_Datos!$A12,FALSE))*DL$2</f>
        <v>0</v>
      </c>
      <c r="DM14" s="79">
        <f>(HLOOKUP(DM$7,BECO_Datos!$D$3:$HN$85,BECO_Datos!$A12,FALSE)+HLOOKUP(DM$7,BECO_Datos!$HP$3:$LT$85,BECO_Datos!$A12,FALSE))*DM$2</f>
        <v>0</v>
      </c>
      <c r="DN14" s="13"/>
      <c r="DO14" s="89">
        <f t="shared" si="40"/>
        <v>-264634.09992000001</v>
      </c>
      <c r="DP14" s="79">
        <f>(HLOOKUP(DP$7,BECO_Datos!$D$3:$HN$85,BECO_Datos!$A12,FALSE)+HLOOKUP(DP$7,BECO_Datos!$HP$3:$LT$85,BECO_Datos!$A12,FALSE))*DP$2</f>
        <v>0</v>
      </c>
      <c r="DQ14" s="79">
        <f>(HLOOKUP(DQ$7,BECO_Datos!$D$3:$HN$85,BECO_Datos!$A12,FALSE)+HLOOKUP(DQ$7,BECO_Datos!$HP$3:$LT$85,BECO_Datos!$A12,FALSE))*DQ$2</f>
        <v>0</v>
      </c>
      <c r="DR14" s="79">
        <f>(HLOOKUP(DR$7,BECO_Datos!$D$3:$HN$85,BECO_Datos!$A12,FALSE)+HLOOKUP(DR$7,BECO_Datos!$HP$3:$LT$85,BECO_Datos!$A12,FALSE))*DR$2</f>
        <v>0</v>
      </c>
      <c r="DS14" s="79">
        <f>(HLOOKUP(DS$7,BECO_Datos!$D$3:$HN$85,BECO_Datos!$A12,FALSE)+HLOOKUP(DS$7,BECO_Datos!$HP$3:$LT$85,BECO_Datos!$A12,FALSE))*DS$2</f>
        <v>-264634.09992000001</v>
      </c>
      <c r="DT14" s="79">
        <f>(HLOOKUP(DT$7,BECO_Datos!$D$3:$HN$85,BECO_Datos!$A12,FALSE))*DT$2</f>
        <v>0</v>
      </c>
      <c r="DU14" s="79">
        <f>(HLOOKUP(DU$7,BECO_Datos!$D$3:$HN$85,BECO_Datos!$A12,FALSE)+HLOOKUP(DU$7,BECO_Datos!$HP$3:$LT$85,BECO_Datos!$A12,FALSE))*DU$2</f>
        <v>0</v>
      </c>
      <c r="DV14" s="79">
        <f>(HLOOKUP(DV$7,BECO_Datos!$D$3:$HN$85,BECO_Datos!$A12,FALSE))*DV$2</f>
        <v>0</v>
      </c>
      <c r="DW14" s="79">
        <f>(HLOOKUP(DW$7,BECO_Datos!$D$3:$HN$85,BECO_Datos!$A12,FALSE)+HLOOKUP(DW$7,BECO_Datos!$HP$3:$LT$85,BECO_Datos!$A12,FALSE))*DW$2</f>
        <v>0</v>
      </c>
      <c r="DX14" s="89">
        <f t="shared" si="42"/>
        <v>174338.9212844164</v>
      </c>
      <c r="DY14" s="79">
        <f>(HLOOKUP(DY$7,BECO_Datos!$D$3:$HN$85,BECO_Datos!$A12,FALSE))*DY$2</f>
        <v>0</v>
      </c>
      <c r="DZ14" s="79">
        <f>(HLOOKUP(DZ$7,BECO_Datos!$D$3:$HN$85,BECO_Datos!$A12,FALSE))*DZ$2</f>
        <v>0</v>
      </c>
      <c r="EA14" s="79">
        <f>(HLOOKUP(EA$7,BECO_Datos!$D$3:$HN$85,BECO_Datos!$A12,FALSE))*EA$2</f>
        <v>0</v>
      </c>
      <c r="EB14" s="79">
        <f>(HLOOKUP(EB$7,BECO_Datos!$D$3:$HN$85,BECO_Datos!$A12,FALSE))*EB$2</f>
        <v>0</v>
      </c>
      <c r="EC14" s="79">
        <f>(HLOOKUP(EC$7,BECO_Datos!$D$3:$HN$85,BECO_Datos!$A12,FALSE)+HLOOKUP(EC$7,BECO_Datos!$HP$3:$LT$85,BECO_Datos!$A12,FALSE))*EC$2</f>
        <v>0</v>
      </c>
      <c r="ED14" s="79">
        <f>(HLOOKUP(ED$7,BECO_Datos!$D$3:$HN$85,BECO_Datos!$A12,FALSE))*ED$2</f>
        <v>174338.9212844164</v>
      </c>
      <c r="EE14" s="79">
        <f>(HLOOKUP(EE$7,BECO_Datos!$D$3:$HN$85,BECO_Datos!$A12,FALSE))*EE$2</f>
        <v>0</v>
      </c>
      <c r="EF14" s="79">
        <f>(HLOOKUP(EF$7,BECO_Datos!$D$3:$HN$85,BECO_Datos!$A12,FALSE)+HLOOKUP(EF$7,BECO_Datos!$HP$3:$LT$85,BECO_Datos!$A12,FALSE))*EF$2</f>
        <v>0</v>
      </c>
      <c r="EG14" s="79">
        <f>(HLOOKUP(EG$7,BECO_Datos!$D$3:$HN$85,BECO_Datos!$A12,FALSE))*EG$2</f>
        <v>0</v>
      </c>
      <c r="EH14" s="79">
        <f>(HLOOKUP(EH$7,BECO_Datos!$D$3:$HN$85,BECO_Datos!$A12,FALSE)+HLOOKUP(EH$7,BECO_Datos!$HP$3:$LT$85,BECO_Datos!$A12,FALSE))*EH$2</f>
        <v>0</v>
      </c>
      <c r="EI14" s="79">
        <f>(HLOOKUP(EI$7,BECO_Datos!$D$3:$HN$85,BECO_Datos!$A12,FALSE))*EI$2</f>
        <v>0</v>
      </c>
      <c r="EJ14" s="79">
        <f>(HLOOKUP(EJ$7,BECO_Datos!$D$3:$HN$85,BECO_Datos!$A12,FALSE)+HLOOKUP(EJ$7,BECO_Datos!$HP$3:$LT$85,BECO_Datos!$A12,FALSE))*EJ$2</f>
        <v>0</v>
      </c>
      <c r="EK14" s="13"/>
      <c r="EL14" s="89">
        <f t="shared" si="44"/>
        <v>-202767.72048000002</v>
      </c>
      <c r="EM14" s="79">
        <f>(HLOOKUP(EM$7,BECO_Datos!$D$3:$HN$85,BECO_Datos!$A12,FALSE)+HLOOKUP(EM$7,BECO_Datos!$HP$3:$LT$85,BECO_Datos!$A12,FALSE))*EM$2</f>
        <v>0</v>
      </c>
      <c r="EN14" s="79">
        <f>(HLOOKUP(EN$7,BECO_Datos!$D$3:$HN$85,BECO_Datos!$A12,FALSE)+HLOOKUP(EN$7,BECO_Datos!$HP$3:$LT$85,BECO_Datos!$A12,FALSE))*EN$2</f>
        <v>0</v>
      </c>
      <c r="EO14" s="79">
        <f>(HLOOKUP(EO$7,BECO_Datos!$D$3:$HN$85,BECO_Datos!$A12,FALSE)+HLOOKUP(EO$7,BECO_Datos!$HP$3:$LT$85,BECO_Datos!$A12,FALSE))*EO$2</f>
        <v>0</v>
      </c>
      <c r="EP14" s="79">
        <f>(HLOOKUP(EP$7,BECO_Datos!$D$3:$HN$85,BECO_Datos!$A12,FALSE)+HLOOKUP(EP$7,BECO_Datos!$HP$3:$LT$85,BECO_Datos!$A12,FALSE))*EP$2</f>
        <v>-202767.72048000002</v>
      </c>
      <c r="EQ14" s="79">
        <f>(HLOOKUP(EQ$7,BECO_Datos!$D$3:$HN$85,BECO_Datos!$A12,FALSE))*EQ$2</f>
        <v>0</v>
      </c>
      <c r="ER14" s="79">
        <f>(HLOOKUP(ER$7,BECO_Datos!$D$3:$HN$85,BECO_Datos!$A12,FALSE)+HLOOKUP(ER$7,BECO_Datos!$HP$3:$LT$85,BECO_Datos!$A12,FALSE))*ER$2</f>
        <v>0</v>
      </c>
      <c r="ES14" s="79">
        <f>(HLOOKUP(ES$7,BECO_Datos!$D$3:$HN$85,BECO_Datos!$A12,FALSE))*ES$2</f>
        <v>0</v>
      </c>
      <c r="ET14" s="79">
        <f>(HLOOKUP(ET$7,BECO_Datos!$D$3:$HN$85,BECO_Datos!$A12,FALSE)+HLOOKUP(ET$7,BECO_Datos!$HP$3:$LT$85,BECO_Datos!$A12,FALSE))*ET$2</f>
        <v>0</v>
      </c>
      <c r="EU14" s="89">
        <f t="shared" si="46"/>
        <v>171294.15515108424</v>
      </c>
      <c r="EV14" s="79">
        <f>(HLOOKUP(EV$7,BECO_Datos!$D$3:$HN$85,BECO_Datos!$A12,FALSE))*EV$2</f>
        <v>0</v>
      </c>
      <c r="EW14" s="79">
        <f>(HLOOKUP(EW$7,BECO_Datos!$D$3:$HN$85,BECO_Datos!$A12,FALSE))*EW$2</f>
        <v>0</v>
      </c>
      <c r="EX14" s="79">
        <f>(HLOOKUP(EX$7,BECO_Datos!$D$3:$HN$85,BECO_Datos!$A12,FALSE))*EX$2</f>
        <v>0</v>
      </c>
      <c r="EY14" s="79">
        <f>(HLOOKUP(EY$7,BECO_Datos!$D$3:$HN$85,BECO_Datos!$A12,FALSE))*EY$2</f>
        <v>0</v>
      </c>
      <c r="EZ14" s="79">
        <f>(HLOOKUP(EZ$7,BECO_Datos!$D$3:$HN$85,BECO_Datos!$A12,FALSE)+HLOOKUP(EZ$7,BECO_Datos!$HP$3:$LT$85,BECO_Datos!$A12,FALSE))*EZ$2</f>
        <v>0</v>
      </c>
      <c r="FA14" s="79">
        <f>(HLOOKUP(FA$7,BECO_Datos!$D$3:$HN$85,BECO_Datos!$A12,FALSE))*FA$2</f>
        <v>171294.15515108424</v>
      </c>
      <c r="FB14" s="79">
        <f>(HLOOKUP(FB$7,BECO_Datos!$D$3:$HN$85,BECO_Datos!$A12,FALSE))*FB$2</f>
        <v>0</v>
      </c>
      <c r="FC14" s="79">
        <f>(HLOOKUP(FC$7,BECO_Datos!$D$3:$HN$85,BECO_Datos!$A12,FALSE)+HLOOKUP(FC$7,BECO_Datos!$HP$3:$LT$85,BECO_Datos!$A12,FALSE))*FC$2</f>
        <v>0</v>
      </c>
      <c r="FD14" s="79">
        <f>(HLOOKUP(FD$7,BECO_Datos!$D$3:$HN$85,BECO_Datos!$A12,FALSE))*FD$2</f>
        <v>0</v>
      </c>
      <c r="FE14" s="79">
        <f>(HLOOKUP(FE$7,BECO_Datos!$D$3:$HN$85,BECO_Datos!$A12,FALSE)+HLOOKUP(FE$7,BECO_Datos!$HP$3:$LT$85,BECO_Datos!$A12,FALSE))*FE$2</f>
        <v>0</v>
      </c>
      <c r="FF14" s="79">
        <f>(HLOOKUP(FF$7,BECO_Datos!$D$3:$HN$85,BECO_Datos!$A12,FALSE))*FF$2</f>
        <v>0</v>
      </c>
      <c r="FG14" s="79">
        <f>(HLOOKUP(FG$7,BECO_Datos!$D$3:$HN$85,BECO_Datos!$A12,FALSE)+HLOOKUP(FG$7,BECO_Datos!$HP$3:$LT$85,BECO_Datos!$A12,FALSE))*FG$2</f>
        <v>0</v>
      </c>
      <c r="FH14" s="13"/>
      <c r="FI14" s="89">
        <f t="shared" si="48"/>
        <v>-178024.00175999998</v>
      </c>
      <c r="FJ14" s="79">
        <f>(HLOOKUP(FJ$7,BECO_Datos!$D$3:$HN$85,BECO_Datos!$A12,FALSE)+HLOOKUP(FJ$7,BECO_Datos!$HP$3:$LT$85,BECO_Datos!$A12,FALSE))*FJ$2</f>
        <v>0</v>
      </c>
      <c r="FK14" s="79">
        <f>(HLOOKUP(FK$7,BECO_Datos!$D$3:$HN$85,BECO_Datos!$A12,FALSE)+HLOOKUP(FK$7,BECO_Datos!$HP$3:$LT$85,BECO_Datos!$A12,FALSE))*FK$2</f>
        <v>0</v>
      </c>
      <c r="FL14" s="79">
        <f>(HLOOKUP(FL$7,BECO_Datos!$D$3:$HN$85,BECO_Datos!$A12,FALSE)+HLOOKUP(FL$7,BECO_Datos!$HP$3:$LT$85,BECO_Datos!$A12,FALSE))*FL$2</f>
        <v>0</v>
      </c>
      <c r="FM14" s="79">
        <f>(HLOOKUP(FM$7,BECO_Datos!$D$3:$HN$85,BECO_Datos!$A12,FALSE)+HLOOKUP(FM$7,BECO_Datos!$HP$3:$LT$85,BECO_Datos!$A12,FALSE))*FM$2</f>
        <v>-178024.00175999998</v>
      </c>
      <c r="FN14" s="79">
        <f>(HLOOKUP(FN$7,BECO_Datos!$D$3:$HN$85,BECO_Datos!$A12,FALSE))*FN$2</f>
        <v>0</v>
      </c>
      <c r="FO14" s="79">
        <f>(HLOOKUP(FO$7,BECO_Datos!$D$3:$HN$85,BECO_Datos!$A12,FALSE)+HLOOKUP(FO$7,BECO_Datos!$HP$3:$LT$85,BECO_Datos!$A12,FALSE))*FO$2</f>
        <v>0</v>
      </c>
      <c r="FP14" s="79">
        <f>(HLOOKUP(FP$7,BECO_Datos!$D$3:$HN$85,BECO_Datos!$A12,FALSE))*FP$2</f>
        <v>0</v>
      </c>
      <c r="FQ14" s="79">
        <f>(HLOOKUP(FQ$7,BECO_Datos!$D$3:$HN$85,BECO_Datos!$A12,FALSE)+HLOOKUP(FQ$7,BECO_Datos!$HP$3:$LT$85,BECO_Datos!$A12,FALSE))*FQ$2</f>
        <v>0</v>
      </c>
      <c r="FR14" s="89">
        <f t="shared" si="50"/>
        <v>159706.04426434753</v>
      </c>
      <c r="FS14" s="79">
        <f>(HLOOKUP(FS$7,BECO_Datos!$D$3:$HN$85,BECO_Datos!$A12,FALSE))*FS$2</f>
        <v>0</v>
      </c>
      <c r="FT14" s="79">
        <f>(HLOOKUP(FT$7,BECO_Datos!$D$3:$HN$85,BECO_Datos!$A12,FALSE))*FT$2</f>
        <v>0</v>
      </c>
      <c r="FU14" s="79">
        <f>(HLOOKUP(FU$7,BECO_Datos!$D$3:$HN$85,BECO_Datos!$A12,FALSE))*FU$2</f>
        <v>0</v>
      </c>
      <c r="FV14" s="79">
        <f>(HLOOKUP(FV$7,BECO_Datos!$D$3:$HN$85,BECO_Datos!$A12,FALSE))*FV$2</f>
        <v>0</v>
      </c>
      <c r="FW14" s="79">
        <f>(HLOOKUP(FW$7,BECO_Datos!$D$3:$HN$85,BECO_Datos!$A12,FALSE)+HLOOKUP(FW$7,BECO_Datos!$HP$3:$LT$85,BECO_Datos!$A12,FALSE))*FW$2</f>
        <v>0</v>
      </c>
      <c r="FX14" s="79">
        <f>(HLOOKUP(FX$7,BECO_Datos!$D$3:$HN$85,BECO_Datos!$A12,FALSE))*FX$2</f>
        <v>159706.04426434753</v>
      </c>
      <c r="FY14" s="79">
        <f>(HLOOKUP(FY$7,BECO_Datos!$D$3:$HN$85,BECO_Datos!$A12,FALSE))*FY$2</f>
        <v>0</v>
      </c>
      <c r="FZ14" s="79">
        <f>(HLOOKUP(FZ$7,BECO_Datos!$D$3:$HN$85,BECO_Datos!$A12,FALSE)+HLOOKUP(FZ$7,BECO_Datos!$HP$3:$LT$85,BECO_Datos!$A12,FALSE))*FZ$2</f>
        <v>0</v>
      </c>
      <c r="GA14" s="79">
        <f>(HLOOKUP(GA$7,BECO_Datos!$D$3:$HN$85,BECO_Datos!$A12,FALSE))*GA$2</f>
        <v>0</v>
      </c>
      <c r="GB14" s="79">
        <f>(HLOOKUP(GB$7,BECO_Datos!$D$3:$HN$85,BECO_Datos!$A12,FALSE)+HLOOKUP(GB$7,BECO_Datos!$HP$3:$LT$85,BECO_Datos!$A12,FALSE))*GB$2</f>
        <v>0</v>
      </c>
      <c r="GC14" s="79">
        <f>(HLOOKUP(GC$7,BECO_Datos!$D$3:$HN$85,BECO_Datos!$A12,FALSE))*GC$2</f>
        <v>0</v>
      </c>
      <c r="GD14" s="79">
        <f>(HLOOKUP(GD$7,BECO_Datos!$D$3:$HN$85,BECO_Datos!$A12,FALSE)+HLOOKUP(GD$7,BECO_Datos!$HP$3:$LT$85,BECO_Datos!$A12,FALSE))*GD$2</f>
        <v>0</v>
      </c>
      <c r="GE14" s="13"/>
      <c r="GF14" s="89">
        <f t="shared" si="52"/>
        <v>-180385.52651999998</v>
      </c>
      <c r="GG14" s="79">
        <f>(HLOOKUP(GG$7,BECO_Datos!$D$3:$HN$85,BECO_Datos!$A12,FALSE)+HLOOKUP(GG$7,BECO_Datos!$HP$3:$LT$85,BECO_Datos!$A12,FALSE))*GG$2</f>
        <v>0</v>
      </c>
      <c r="GH14" s="79">
        <f>(HLOOKUP(GH$7,BECO_Datos!$D$3:$HN$85,BECO_Datos!$A12,FALSE)+HLOOKUP(GH$7,BECO_Datos!$HP$3:$LT$85,BECO_Datos!$A12,FALSE))*GH$2</f>
        <v>0</v>
      </c>
      <c r="GI14" s="79">
        <f>(HLOOKUP(GI$7,BECO_Datos!$D$3:$HN$85,BECO_Datos!$A12,FALSE)+HLOOKUP(GI$7,BECO_Datos!$HP$3:$LT$85,BECO_Datos!$A12,FALSE))*GI$2</f>
        <v>0</v>
      </c>
      <c r="GJ14" s="79">
        <f>(HLOOKUP(GJ$7,BECO_Datos!$D$3:$HN$85,BECO_Datos!$A12,FALSE)+HLOOKUP(GJ$7,BECO_Datos!$HP$3:$LT$85,BECO_Datos!$A12,FALSE))*GJ$2</f>
        <v>-180385.52651999998</v>
      </c>
      <c r="GK14" s="79">
        <f>(HLOOKUP(GK$7,BECO_Datos!$D$3:$HN$85,BECO_Datos!$A12,FALSE))*GK$2</f>
        <v>0</v>
      </c>
      <c r="GL14" s="79">
        <f>(HLOOKUP(GL$7,BECO_Datos!$D$3:$HN$85,BECO_Datos!$A12,FALSE)+HLOOKUP(GL$7,BECO_Datos!$HP$3:$LT$85,BECO_Datos!$A12,FALSE))*GL$2</f>
        <v>0</v>
      </c>
      <c r="GM14" s="79">
        <f>(HLOOKUP(GM$7,BECO_Datos!$D$3:$HN$85,BECO_Datos!$A12,FALSE))*GM$2</f>
        <v>0</v>
      </c>
      <c r="GN14" s="79">
        <f>(HLOOKUP(GN$7,BECO_Datos!$D$3:$HN$85,BECO_Datos!$A12,FALSE)+HLOOKUP(GN$7,BECO_Datos!$HP$3:$LT$85,BECO_Datos!$A12,FALSE))*GN$2</f>
        <v>0</v>
      </c>
      <c r="GO14" s="89">
        <f t="shared" si="54"/>
        <v>161071.0682318637</v>
      </c>
      <c r="GP14" s="79">
        <f>(HLOOKUP(GP$7,BECO_Datos!$D$3:$HN$85,BECO_Datos!$A12,FALSE))*GP$2</f>
        <v>0</v>
      </c>
      <c r="GQ14" s="79">
        <f>(HLOOKUP(GQ$7,BECO_Datos!$D$3:$HN$85,BECO_Datos!$A12,FALSE))*GQ$2</f>
        <v>0</v>
      </c>
      <c r="GR14" s="79">
        <f>(HLOOKUP(GR$7,BECO_Datos!$D$3:$HN$85,BECO_Datos!$A12,FALSE))*GR$2</f>
        <v>0</v>
      </c>
      <c r="GS14" s="79">
        <f>(HLOOKUP(GS$7,BECO_Datos!$D$3:$HN$85,BECO_Datos!$A12,FALSE))*GS$2</f>
        <v>0</v>
      </c>
      <c r="GT14" s="79">
        <f>(HLOOKUP(GT$7,BECO_Datos!$D$3:$HN$85,BECO_Datos!$A12,FALSE)+HLOOKUP(GT$7,BECO_Datos!$HP$3:$LT$85,BECO_Datos!$A12,FALSE))*GT$2</f>
        <v>0</v>
      </c>
      <c r="GU14" s="79">
        <f>(HLOOKUP(GU$7,BECO_Datos!$D$3:$HN$85,BECO_Datos!$A12,FALSE))*GU$2</f>
        <v>161071.0682318637</v>
      </c>
      <c r="GV14" s="79">
        <f>(HLOOKUP(GV$7,BECO_Datos!$D$3:$HN$85,BECO_Datos!$A12,FALSE))*GV$2</f>
        <v>0</v>
      </c>
      <c r="GW14" s="79">
        <f>(HLOOKUP(GW$7,BECO_Datos!$D$3:$HN$85,BECO_Datos!$A12,FALSE)+HLOOKUP(GW$7,BECO_Datos!$HP$3:$LT$85,BECO_Datos!$A12,FALSE))*GW$2</f>
        <v>0</v>
      </c>
      <c r="GX14" s="79">
        <f>(HLOOKUP(GX$7,BECO_Datos!$D$3:$HN$85,BECO_Datos!$A12,FALSE))*GX$2</f>
        <v>0</v>
      </c>
      <c r="GY14" s="79">
        <f>(HLOOKUP(GY$7,BECO_Datos!$D$3:$HN$85,BECO_Datos!$A12,FALSE)+HLOOKUP(GY$7,BECO_Datos!$HP$3:$LT$85,BECO_Datos!$A12,FALSE))*GY$2</f>
        <v>0</v>
      </c>
      <c r="GZ14" s="79">
        <f>(HLOOKUP(GZ$7,BECO_Datos!$D$3:$HN$85,BECO_Datos!$A12,FALSE))*GZ$2</f>
        <v>0</v>
      </c>
      <c r="HA14" s="79">
        <f>(HLOOKUP(HA$7,BECO_Datos!$D$3:$HN$85,BECO_Datos!$A12,FALSE)+HLOOKUP(HA$7,BECO_Datos!$HP$3:$LT$85,BECO_Datos!$A12,FALSE))*HA$2</f>
        <v>0</v>
      </c>
      <c r="HB14" s="13"/>
      <c r="HC14" s="89">
        <f t="shared" si="56"/>
        <v>-223233.00983999998</v>
      </c>
      <c r="HD14" s="79">
        <f>(HLOOKUP(HD$7,BECO_Datos!$D$3:$HN$85,BECO_Datos!$A12,FALSE)+HLOOKUP(HD$7,BECO_Datos!$HP$3:$LT$85,BECO_Datos!$A12,FALSE))*HD$2</f>
        <v>0</v>
      </c>
      <c r="HE14" s="79">
        <f>(HLOOKUP(HE$7,BECO_Datos!$D$3:$HN$85,BECO_Datos!$A12,FALSE)+HLOOKUP(HE$7,BECO_Datos!$HP$3:$LT$85,BECO_Datos!$A12,FALSE))*HE$2</f>
        <v>0</v>
      </c>
      <c r="HF14" s="79">
        <f>(HLOOKUP(HF$7,BECO_Datos!$D$3:$HN$85,BECO_Datos!$A12,FALSE)+HLOOKUP(HF$7,BECO_Datos!$HP$3:$LT$85,BECO_Datos!$A12,FALSE))*HF$2</f>
        <v>0</v>
      </c>
      <c r="HG14" s="79">
        <f>(HLOOKUP(HG$7,BECO_Datos!$D$3:$HN$85,BECO_Datos!$A12,FALSE)+HLOOKUP(HG$7,BECO_Datos!$HP$3:$LT$85,BECO_Datos!$A12,FALSE))*HG$2</f>
        <v>-223233.00983999998</v>
      </c>
      <c r="HH14" s="79">
        <f>(HLOOKUP(HH$7,BECO_Datos!$D$3:$HN$85,BECO_Datos!$A12,FALSE))*HH$2</f>
        <v>0</v>
      </c>
      <c r="HI14" s="79">
        <f>(HLOOKUP(HI$7,BECO_Datos!$D$3:$HN$85,BECO_Datos!$A12,FALSE)+HLOOKUP(HI$7,BECO_Datos!$HP$3:$LT$85,BECO_Datos!$A12,FALSE))*HI$2</f>
        <v>0</v>
      </c>
      <c r="HJ14" s="79">
        <f>(HLOOKUP(HJ$7,BECO_Datos!$D$3:$HN$85,BECO_Datos!$A12,FALSE))*HJ$2</f>
        <v>0</v>
      </c>
      <c r="HK14" s="79">
        <f>(HLOOKUP(HK$7,BECO_Datos!$D$3:$HN$85,BECO_Datos!$A12,FALSE)+HLOOKUP(HK$7,BECO_Datos!$HP$3:$LT$85,BECO_Datos!$A12,FALSE))*HK$2</f>
        <v>0</v>
      </c>
      <c r="HL14" s="89">
        <f t="shared" si="58"/>
        <v>160854.84852148726</v>
      </c>
      <c r="HM14" s="79">
        <f>(HLOOKUP(HM$7,BECO_Datos!$D$3:$HN$85,BECO_Datos!$A12,FALSE))*HM$2</f>
        <v>0</v>
      </c>
      <c r="HN14" s="79">
        <f>(HLOOKUP(HN$7,BECO_Datos!$D$3:$HN$85,BECO_Datos!$A12,FALSE))*HN$2</f>
        <v>0</v>
      </c>
      <c r="HO14" s="79">
        <f>(HLOOKUP(HO$7,BECO_Datos!$D$3:$HN$85,BECO_Datos!$A12,FALSE))*HO$2</f>
        <v>0</v>
      </c>
      <c r="HP14" s="79">
        <f>(HLOOKUP(HP$7,BECO_Datos!$D$3:$HN$85,BECO_Datos!$A12,FALSE))*HP$2</f>
        <v>0</v>
      </c>
      <c r="HQ14" s="79">
        <f>(HLOOKUP(HQ$7,BECO_Datos!$D$3:$HN$85,BECO_Datos!$A12,FALSE)+HLOOKUP(HQ$7,BECO_Datos!$HP$3:$LT$85,BECO_Datos!$A12,FALSE))*HQ$2</f>
        <v>0</v>
      </c>
      <c r="HR14" s="79">
        <f>(HLOOKUP(HR$7,BECO_Datos!$D$3:$HN$85,BECO_Datos!$A12,FALSE))*HR$2</f>
        <v>160854.84852148726</v>
      </c>
      <c r="HS14" s="79">
        <f>(HLOOKUP(HS$7,BECO_Datos!$D$3:$HN$85,BECO_Datos!$A12,FALSE))*HS$2</f>
        <v>0</v>
      </c>
      <c r="HT14" s="79">
        <f>(HLOOKUP(HT$7,BECO_Datos!$D$3:$HN$85,BECO_Datos!$A12,FALSE)+HLOOKUP(HT$7,BECO_Datos!$HP$3:$LT$85,BECO_Datos!$A12,FALSE))*HT$2</f>
        <v>0</v>
      </c>
      <c r="HU14" s="79">
        <f>(HLOOKUP(HU$7,BECO_Datos!$D$3:$HN$85,BECO_Datos!$A12,FALSE))*HU$2</f>
        <v>0</v>
      </c>
      <c r="HV14" s="79">
        <f>(HLOOKUP(HV$7,BECO_Datos!$D$3:$HN$85,BECO_Datos!$A12,FALSE)+HLOOKUP(HV$7,BECO_Datos!$HP$3:$LT$85,BECO_Datos!$A12,FALSE))*HV$2</f>
        <v>0</v>
      </c>
      <c r="HW14" s="79">
        <f>(HLOOKUP(HW$7,BECO_Datos!$D$3:$HN$85,BECO_Datos!$A12,FALSE))*HW$2</f>
        <v>0</v>
      </c>
      <c r="HX14" s="79">
        <f>(HLOOKUP(HX$7,BECO_Datos!$D$3:$HN$85,BECO_Datos!$A12,FALSE)+HLOOKUP(HX$7,BECO_Datos!$HP$3:$LT$85,BECO_Datos!$A12,FALSE))*HX$2</f>
        <v>0</v>
      </c>
    </row>
    <row r="15" spans="1:232" ht="15.75" x14ac:dyDescent="0.2">
      <c r="A15" s="160">
        <v>9</v>
      </c>
      <c r="B15" s="586" t="s">
        <v>6</v>
      </c>
      <c r="C15" s="13"/>
      <c r="D15" s="86">
        <f t="shared" si="20"/>
        <v>-94971.370233633992</v>
      </c>
      <c r="E15" s="18">
        <f>(HLOOKUP(E$7,BECO_Datos!$D$3:$HN$85,BECO_Datos!$A13,FALSE)+HLOOKUP(E$7,BECO_Datos!$HP$3:$LT$85,BECO_Datos!$A13,FALSE))*E$2</f>
        <v>0</v>
      </c>
      <c r="F15" s="18">
        <f>(HLOOKUP(F$7,BECO_Datos!$D$3:$HN$85,BECO_Datos!$A13,FALSE)+HLOOKUP(F$7,BECO_Datos!$HP$3:$LT$85,BECO_Datos!$A13,FALSE))*F$2</f>
        <v>-23247.957129965791</v>
      </c>
      <c r="G15" s="18">
        <f>(HLOOKUP(G$7,BECO_Datos!$D$3:$HN$85,BECO_Datos!$A13,FALSE)+HLOOKUP(G$7,BECO_Datos!$HP$3:$LT$85,BECO_Datos!$A13,FALSE))*G$2</f>
        <v>-71723.413103668208</v>
      </c>
      <c r="H15" s="18">
        <f>(HLOOKUP(H$7,BECO_Datos!$D$3:$HN$85,BECO_Datos!$A13,FALSE)+HLOOKUP(H$7,BECO_Datos!$HP$3:$LT$85,BECO_Datos!$A13,FALSE))*H$2</f>
        <v>0</v>
      </c>
      <c r="I15" s="18">
        <f>(HLOOKUP(I$7,BECO_Datos!$D$3:$HN$85,BECO_Datos!$A13,FALSE))*I$2</f>
        <v>0</v>
      </c>
      <c r="J15" s="18">
        <f>(HLOOKUP(J$7,BECO_Datos!$D$3:$HN$85,BECO_Datos!$A13,FALSE)+HLOOKUP(J$7,BECO_Datos!$HP$3:$LT$85,BECO_Datos!$A13,FALSE))*J$2</f>
        <v>0</v>
      </c>
      <c r="K15" s="18">
        <f>(HLOOKUP(K$7,BECO_Datos!$D$3:$HN$85,BECO_Datos!$A13,FALSE))*K$2</f>
        <v>0</v>
      </c>
      <c r="L15" s="18">
        <f>(HLOOKUP(L$7,BECO_Datos!$D$3:$HN$85,BECO_Datos!$A13,FALSE)+HLOOKUP(L$7,BECO_Datos!$HP$3:$LT$85,BECO_Datos!$A13,FALSE))*L$2</f>
        <v>0</v>
      </c>
      <c r="M15" s="86">
        <f t="shared" si="22"/>
        <v>34040.246172166815</v>
      </c>
      <c r="N15" s="18">
        <f>(HLOOKUP(N$7,BECO_Datos!$D$3:$HN$85,BECO_Datos!$A13,FALSE))*N$2</f>
        <v>0</v>
      </c>
      <c r="O15" s="18">
        <f>(HLOOKUP(O$7,BECO_Datos!$D$3:$HN$85,BECO_Datos!$A13,FALSE))*O$2</f>
        <v>0</v>
      </c>
      <c r="P15" s="18">
        <f>(HLOOKUP(P$7,BECO_Datos!$D$3:$HN$85,BECO_Datos!$A13,FALSE))*P$2</f>
        <v>0</v>
      </c>
      <c r="Q15" s="18">
        <f>(HLOOKUP(Q$7,BECO_Datos!$D$3:$HN$85,BECO_Datos!$A13,FALSE))*Q$2</f>
        <v>0</v>
      </c>
      <c r="R15" s="18">
        <f>(HLOOKUP(R$7,BECO_Datos!$D$3:$HN$85,BECO_Datos!$A13,FALSE)+HLOOKUP(R$7,BECO_Datos!$HP$3:$LT$85,BECO_Datos!$A13,FALSE))*R$2</f>
        <v>-6.1334836515199989</v>
      </c>
      <c r="S15" s="18">
        <f>(HLOOKUP(S$7,BECO_Datos!$D$3:$HN$85,BECO_Datos!$A13,FALSE))*S$2</f>
        <v>34650.407430216001</v>
      </c>
      <c r="T15" s="18">
        <f>(HLOOKUP(T$7,BECO_Datos!$D$3:$HN$85,BECO_Datos!$A13,FALSE))*T$2</f>
        <v>0</v>
      </c>
      <c r="U15" s="18">
        <f>(HLOOKUP(U$7,BECO_Datos!$D$3:$HN$85,BECO_Datos!$A13,FALSE)+HLOOKUP(U$7,BECO_Datos!$HP$3:$LT$85,BECO_Datos!$A13,FALSE))*U$2</f>
        <v>-602.31030384721851</v>
      </c>
      <c r="V15" s="18">
        <f>(HLOOKUP(V$7,BECO_Datos!$D$3:$HN$85,BECO_Datos!$A13,FALSE))*V$2</f>
        <v>0</v>
      </c>
      <c r="W15" s="18">
        <f>(HLOOKUP(W$7,BECO_Datos!$D$3:$HN$85,BECO_Datos!$A13,FALSE)+HLOOKUP(W$7,BECO_Datos!$HP$3:$LT$85,BECO_Datos!$A13,FALSE))*W$2</f>
        <v>0</v>
      </c>
      <c r="X15" s="18">
        <f>(HLOOKUP(X$7,BECO_Datos!$D$3:$HN$85,BECO_Datos!$A13,FALSE))*X$2</f>
        <v>0</v>
      </c>
      <c r="Y15" s="18">
        <f>(HLOOKUP(Y$7,BECO_Datos!$D$3:$HN$85,BECO_Datos!$A13,FALSE)+HLOOKUP(Y$7,BECO_Datos!$HP$3:$LT$85,BECO_Datos!$A13,FALSE))*Y$2</f>
        <v>-1.7174705504449557</v>
      </c>
      <c r="Z15" s="13"/>
      <c r="AA15" s="86">
        <f t="shared" si="24"/>
        <v>-86658.83211292667</v>
      </c>
      <c r="AB15" s="18">
        <f>(HLOOKUP(AB$7,BECO_Datos!$D$3:$HN$85,BECO_Datos!$A13,FALSE)+HLOOKUP(AB$7,BECO_Datos!$HP$3:$LT$85,BECO_Datos!$A13,FALSE))*AB$2</f>
        <v>0</v>
      </c>
      <c r="AC15" s="18">
        <f>(HLOOKUP(AC$7,BECO_Datos!$D$3:$HN$85,BECO_Datos!$A13,FALSE)+HLOOKUP(AC$7,BECO_Datos!$HP$3:$LT$85,BECO_Datos!$A13,FALSE))*AC$2</f>
        <v>-26767.325303231435</v>
      </c>
      <c r="AD15" s="18">
        <f>(HLOOKUP(AD$7,BECO_Datos!$D$3:$HN$85,BECO_Datos!$A13,FALSE)+HLOOKUP(AD$7,BECO_Datos!$HP$3:$LT$85,BECO_Datos!$A13,FALSE))*AD$2</f>
        <v>-59891.506809695231</v>
      </c>
      <c r="AE15" s="18">
        <f>(HLOOKUP(AE$7,BECO_Datos!$D$3:$HN$85,BECO_Datos!$A13,FALSE)+HLOOKUP(AE$7,BECO_Datos!$HP$3:$LT$85,BECO_Datos!$A13,FALSE))*AE$2</f>
        <v>0</v>
      </c>
      <c r="AF15" s="18">
        <f>(HLOOKUP(AF$7,BECO_Datos!$D$3:$HN$85,BECO_Datos!$A13,FALSE))*AF$2</f>
        <v>0</v>
      </c>
      <c r="AG15" s="18">
        <f>(HLOOKUP(AG$7,BECO_Datos!$D$3:$HN$85,BECO_Datos!$A13,FALSE)+HLOOKUP(AG$7,BECO_Datos!$HP$3:$LT$85,BECO_Datos!$A13,FALSE))*AG$2</f>
        <v>0</v>
      </c>
      <c r="AH15" s="18">
        <f>(HLOOKUP(AH$7,BECO_Datos!$D$3:$HN$85,BECO_Datos!$A13,FALSE))*AH$2</f>
        <v>0</v>
      </c>
      <c r="AI15" s="18">
        <f>(HLOOKUP(AI$7,BECO_Datos!$D$3:$HN$85,BECO_Datos!$A13,FALSE)+HLOOKUP(AI$7,BECO_Datos!$HP$3:$LT$85,BECO_Datos!$A13,FALSE))*AI$2</f>
        <v>0</v>
      </c>
      <c r="AJ15" s="86">
        <f t="shared" si="26"/>
        <v>32891.75963723506</v>
      </c>
      <c r="AK15" s="18">
        <f>(HLOOKUP(AK$7,BECO_Datos!$D$3:$HN$85,BECO_Datos!$A13,FALSE))*AK$2</f>
        <v>0</v>
      </c>
      <c r="AL15" s="18">
        <f>(HLOOKUP(AL$7,BECO_Datos!$D$3:$HN$85,BECO_Datos!$A13,FALSE))*AL$2</f>
        <v>0</v>
      </c>
      <c r="AM15" s="18">
        <f>(HLOOKUP(AM$7,BECO_Datos!$D$3:$HN$85,BECO_Datos!$A13,FALSE))*AM$2</f>
        <v>0</v>
      </c>
      <c r="AN15" s="18">
        <f>(HLOOKUP(AN$7,BECO_Datos!$D$3:$HN$85,BECO_Datos!$A13,FALSE))*AN$2</f>
        <v>0</v>
      </c>
      <c r="AO15" s="18">
        <f>(HLOOKUP(AO$7,BECO_Datos!$D$3:$HN$85,BECO_Datos!$A13,FALSE)+HLOOKUP(AO$7,BECO_Datos!$HP$3:$LT$85,BECO_Datos!$A13,FALSE))*AO$2</f>
        <v>-23.17305810099672</v>
      </c>
      <c r="AP15" s="18">
        <f>(HLOOKUP(AP$7,BECO_Datos!$D$3:$HN$85,BECO_Datos!$A13,FALSE))*AP$2</f>
        <v>33341.517251819998</v>
      </c>
      <c r="AQ15" s="18">
        <f>(HLOOKUP(AQ$7,BECO_Datos!$D$3:$HN$85,BECO_Datos!$A13,FALSE))*AQ$2</f>
        <v>0</v>
      </c>
      <c r="AR15" s="18">
        <f>(HLOOKUP(AR$7,BECO_Datos!$D$3:$HN$85,BECO_Datos!$A13,FALSE)+HLOOKUP(AR$7,BECO_Datos!$HP$3:$LT$85,BECO_Datos!$A13,FALSE))*AR$2</f>
        <v>-426.58455648393959</v>
      </c>
      <c r="AS15" s="18">
        <f>(HLOOKUP(AS$7,BECO_Datos!$D$3:$HN$85,BECO_Datos!$A13,FALSE))*AS$2</f>
        <v>0</v>
      </c>
      <c r="AT15" s="18">
        <f>(HLOOKUP(AT$7,BECO_Datos!$D$3:$HN$85,BECO_Datos!$A13,FALSE)+HLOOKUP(AT$7,BECO_Datos!$HP$3:$LT$85,BECO_Datos!$A13,FALSE))*AT$2</f>
        <v>0</v>
      </c>
      <c r="AU15" s="18">
        <f>(HLOOKUP(AU$7,BECO_Datos!$D$3:$HN$85,BECO_Datos!$A13,FALSE))*AU$2</f>
        <v>0</v>
      </c>
      <c r="AV15" s="18">
        <f>(HLOOKUP(AV$7,BECO_Datos!$D$3:$HN$85,BECO_Datos!$A13,FALSE)+HLOOKUP(AV$7,BECO_Datos!$HP$3:$LT$85,BECO_Datos!$A13,FALSE))*AV$2</f>
        <v>0</v>
      </c>
      <c r="AW15" s="13"/>
      <c r="AX15" s="86">
        <f t="shared" si="28"/>
        <v>-75105.757957950846</v>
      </c>
      <c r="AY15" s="18">
        <f>(HLOOKUP(AY$7,BECO_Datos!$D$3:$HN$85,BECO_Datos!$A13,FALSE)+HLOOKUP(AY$7,BECO_Datos!$HP$3:$LT$85,BECO_Datos!$A13,FALSE))*AY$2</f>
        <v>0</v>
      </c>
      <c r="AZ15" s="18">
        <f>(HLOOKUP(AZ$7,BECO_Datos!$D$3:$HN$85,BECO_Datos!$A13,FALSE)+HLOOKUP(AZ$7,BECO_Datos!$HP$3:$LT$85,BECO_Datos!$A13,FALSE))*AZ$2</f>
        <v>-23262.622345550939</v>
      </c>
      <c r="BA15" s="18">
        <f>(HLOOKUP(BA$7,BECO_Datos!$D$3:$HN$85,BECO_Datos!$A13,FALSE)+HLOOKUP(BA$7,BECO_Datos!$HP$3:$LT$85,BECO_Datos!$A13,FALSE))*BA$2</f>
        <v>-51843.135612399899</v>
      </c>
      <c r="BB15" s="18">
        <f>(HLOOKUP(BB$7,BECO_Datos!$D$3:$HN$85,BECO_Datos!$A13,FALSE)+HLOOKUP(BB$7,BECO_Datos!$HP$3:$LT$85,BECO_Datos!$A13,FALSE))*BB$2</f>
        <v>0</v>
      </c>
      <c r="BC15" s="18">
        <f>(HLOOKUP(BC$7,BECO_Datos!$D$3:$HN$85,BECO_Datos!$A13,FALSE))*BC$2</f>
        <v>0</v>
      </c>
      <c r="BD15" s="18">
        <f>(HLOOKUP(BD$7,BECO_Datos!$D$3:$HN$85,BECO_Datos!$A13,FALSE)+HLOOKUP(BD$7,BECO_Datos!$HP$3:$LT$85,BECO_Datos!$A13,FALSE))*BD$2</f>
        <v>0</v>
      </c>
      <c r="BE15" s="18">
        <f>(HLOOKUP(BE$7,BECO_Datos!$D$3:$HN$85,BECO_Datos!$A13,FALSE))*BE$2</f>
        <v>0</v>
      </c>
      <c r="BF15" s="18">
        <f>(HLOOKUP(BF$7,BECO_Datos!$D$3:$HN$85,BECO_Datos!$A13,FALSE)+HLOOKUP(BF$7,BECO_Datos!$HP$3:$LT$85,BECO_Datos!$A13,FALSE))*BF$2</f>
        <v>0</v>
      </c>
      <c r="BG15" s="86">
        <f t="shared" si="30"/>
        <v>29022.606654522009</v>
      </c>
      <c r="BH15" s="18">
        <f>(HLOOKUP(BH$7,BECO_Datos!$D$3:$HN$85,BECO_Datos!$A13,FALSE))*BH$2</f>
        <v>0</v>
      </c>
      <c r="BI15" s="18">
        <f>(HLOOKUP(BI$7,BECO_Datos!$D$3:$HN$85,BECO_Datos!$A13,FALSE))*BI$2</f>
        <v>0</v>
      </c>
      <c r="BJ15" s="18">
        <f>(HLOOKUP(BJ$7,BECO_Datos!$D$3:$HN$85,BECO_Datos!$A13,FALSE))*BJ$2</f>
        <v>0</v>
      </c>
      <c r="BK15" s="18">
        <f>(HLOOKUP(BK$7,BECO_Datos!$D$3:$HN$85,BECO_Datos!$A13,FALSE))*BK$2</f>
        <v>0</v>
      </c>
      <c r="BL15" s="18">
        <f>(HLOOKUP(BL$7,BECO_Datos!$D$3:$HN$85,BECO_Datos!$A13,FALSE)+HLOOKUP(BL$7,BECO_Datos!$HP$3:$LT$85,BECO_Datos!$A13,FALSE))*BL$2</f>
        <v>-4.3225899643550942</v>
      </c>
      <c r="BM15" s="18">
        <f>(HLOOKUP(BM$7,BECO_Datos!$D$3:$HN$85,BECO_Datos!$A13,FALSE))*BM$2</f>
        <v>29261.902455180007</v>
      </c>
      <c r="BN15" s="18">
        <f>(HLOOKUP(BN$7,BECO_Datos!$D$3:$HN$85,BECO_Datos!$A13,FALSE))*BN$2</f>
        <v>0</v>
      </c>
      <c r="BO15" s="18">
        <f>(HLOOKUP(BO$7,BECO_Datos!$D$3:$HN$85,BECO_Datos!$A13,FALSE)+HLOOKUP(BO$7,BECO_Datos!$HP$3:$LT$85,BECO_Datos!$A13,FALSE))*BO$2</f>
        <v>-234.9732106936444</v>
      </c>
      <c r="BP15" s="18">
        <f>(HLOOKUP(BP$7,BECO_Datos!$D$3:$HN$85,BECO_Datos!$A13,FALSE))*BP$2</f>
        <v>0</v>
      </c>
      <c r="BQ15" s="18">
        <f>(HLOOKUP(BQ$7,BECO_Datos!$D$3:$HN$85,BECO_Datos!$A13,FALSE)+HLOOKUP(BQ$7,BECO_Datos!$HP$3:$LT$85,BECO_Datos!$A13,FALSE))*BQ$2</f>
        <v>0</v>
      </c>
      <c r="BR15" s="18">
        <f>(HLOOKUP(BR$7,BECO_Datos!$D$3:$HN$85,BECO_Datos!$A13,FALSE))*BR$2</f>
        <v>0</v>
      </c>
      <c r="BS15" s="18">
        <f>(HLOOKUP(BS$7,BECO_Datos!$D$3:$HN$85,BECO_Datos!$A13,FALSE)+HLOOKUP(BS$7,BECO_Datos!$HP$3:$LT$85,BECO_Datos!$A13,FALSE))*BS$2</f>
        <v>0</v>
      </c>
      <c r="BT15" s="13"/>
      <c r="BU15" s="86">
        <f t="shared" si="32"/>
        <v>-136948.96109147024</v>
      </c>
      <c r="BV15" s="18">
        <f>(HLOOKUP(BV$7,BECO_Datos!$D$3:$HN$85,BECO_Datos!$A13,FALSE)+HLOOKUP(BV$7,BECO_Datos!$HP$3:$LT$85,BECO_Datos!$A13,FALSE))*BV$2</f>
        <v>0</v>
      </c>
      <c r="BW15" s="18">
        <f>(HLOOKUP(BW$7,BECO_Datos!$D$3:$HN$85,BECO_Datos!$A13,FALSE)+HLOOKUP(BW$7,BECO_Datos!$HP$3:$LT$85,BECO_Datos!$A13,FALSE))*BW$2</f>
        <v>-39151.157702296769</v>
      </c>
      <c r="BX15" s="18">
        <f>(HLOOKUP(BX$7,BECO_Datos!$D$3:$HN$85,BECO_Datos!$A13,FALSE)+HLOOKUP(BX$7,BECO_Datos!$HP$3:$LT$85,BECO_Datos!$A13,FALSE))*BX$2</f>
        <v>-97797.803389173467</v>
      </c>
      <c r="BY15" s="18">
        <f>(HLOOKUP(BY$7,BECO_Datos!$D$3:$HN$85,BECO_Datos!$A13,FALSE)+HLOOKUP(BY$7,BECO_Datos!$HP$3:$LT$85,BECO_Datos!$A13,FALSE))*BY$2</f>
        <v>0</v>
      </c>
      <c r="BZ15" s="18">
        <f>(HLOOKUP(BZ$7,BECO_Datos!$D$3:$HN$85,BECO_Datos!$A13,FALSE))*BZ$2</f>
        <v>0</v>
      </c>
      <c r="CA15" s="18">
        <f>(HLOOKUP(CA$7,BECO_Datos!$D$3:$HN$85,BECO_Datos!$A13,FALSE)+HLOOKUP(CA$7,BECO_Datos!$HP$3:$LT$85,BECO_Datos!$A13,FALSE))*CA$2</f>
        <v>0</v>
      </c>
      <c r="CB15" s="18">
        <f>(HLOOKUP(CB$7,BECO_Datos!$D$3:$HN$85,BECO_Datos!$A13,FALSE))*CB$2</f>
        <v>0</v>
      </c>
      <c r="CC15" s="18">
        <f>(HLOOKUP(CC$7,BECO_Datos!$D$3:$HN$85,BECO_Datos!$A13,FALSE)+HLOOKUP(CC$7,BECO_Datos!$HP$3:$LT$85,BECO_Datos!$A13,FALSE))*CC$2</f>
        <v>0</v>
      </c>
      <c r="CD15" s="86">
        <f t="shared" si="34"/>
        <v>50386.168630422384</v>
      </c>
      <c r="CE15" s="18">
        <f>(HLOOKUP(CE$7,BECO_Datos!$D$3:$HN$85,BECO_Datos!$A13,FALSE))*CE$2</f>
        <v>0</v>
      </c>
      <c r="CF15" s="18">
        <f>(HLOOKUP(CF$7,BECO_Datos!$D$3:$HN$85,BECO_Datos!$A13,FALSE))*CF$2</f>
        <v>0</v>
      </c>
      <c r="CG15" s="18">
        <f>(HLOOKUP(CG$7,BECO_Datos!$D$3:$HN$85,BECO_Datos!$A13,FALSE))*CG$2</f>
        <v>0</v>
      </c>
      <c r="CH15" s="18">
        <f>(HLOOKUP(CH$7,BECO_Datos!$D$3:$HN$85,BECO_Datos!$A13,FALSE))*CH$2</f>
        <v>0</v>
      </c>
      <c r="CI15" s="18">
        <f>(HLOOKUP(CI$7,BECO_Datos!$D$3:$HN$85,BECO_Datos!$A13,FALSE)+HLOOKUP(CI$7,BECO_Datos!$HP$3:$LT$85,BECO_Datos!$A13,FALSE))*CI$2</f>
        <v>-2273.0009352783977</v>
      </c>
      <c r="CJ15" s="18">
        <f>(HLOOKUP(CJ$7,BECO_Datos!$D$3:$HN$85,BECO_Datos!$A13,FALSE))*CJ$2</f>
        <v>53871.814122768003</v>
      </c>
      <c r="CK15" s="18">
        <f>(HLOOKUP(CK$7,BECO_Datos!$D$3:$HN$85,BECO_Datos!$A13,FALSE))*CK$2</f>
        <v>0</v>
      </c>
      <c r="CL15" s="18">
        <f>(HLOOKUP(CL$7,BECO_Datos!$D$3:$HN$85,BECO_Datos!$A13,FALSE)+HLOOKUP(CL$7,BECO_Datos!$HP$3:$LT$85,BECO_Datos!$A13,FALSE))*CL$2</f>
        <v>-1156.3283150286716</v>
      </c>
      <c r="CM15" s="18">
        <f>(HLOOKUP(CM$7,BECO_Datos!$D$3:$HN$85,BECO_Datos!$A13,FALSE))*CM$2</f>
        <v>0</v>
      </c>
      <c r="CN15" s="18">
        <f>(HLOOKUP(CN$7,BECO_Datos!$D$3:$HN$85,BECO_Datos!$A13,FALSE)+HLOOKUP(CN$7,BECO_Datos!$HP$3:$LT$85,BECO_Datos!$A13,FALSE))*CN$2</f>
        <v>0</v>
      </c>
      <c r="CO15" s="18">
        <f>(HLOOKUP(CO$7,BECO_Datos!$D$3:$HN$85,BECO_Datos!$A13,FALSE))*CO$2</f>
        <v>0</v>
      </c>
      <c r="CP15" s="18">
        <f>(HLOOKUP(CP$7,BECO_Datos!$D$3:$HN$85,BECO_Datos!$A13,FALSE)+HLOOKUP(CP$7,BECO_Datos!$HP$3:$LT$85,BECO_Datos!$A13,FALSE))*CP$2</f>
        <v>-56.316242038550143</v>
      </c>
      <c r="CQ15" s="13"/>
      <c r="CR15" s="86">
        <f t="shared" si="36"/>
        <v>-149334.04886540136</v>
      </c>
      <c r="CS15" s="18">
        <f>(HLOOKUP(CS$7,BECO_Datos!$D$3:$HN$85,BECO_Datos!$A13,FALSE)+HLOOKUP(CS$7,BECO_Datos!$HP$3:$LT$85,BECO_Datos!$A13,FALSE))*CS$2</f>
        <v>0</v>
      </c>
      <c r="CT15" s="18">
        <f>(HLOOKUP(CT$7,BECO_Datos!$D$3:$HN$85,BECO_Datos!$A13,FALSE)+HLOOKUP(CT$7,BECO_Datos!$HP$3:$LT$85,BECO_Datos!$A13,FALSE))*CT$2</f>
        <v>-41529.599417148078</v>
      </c>
      <c r="CU15" s="18">
        <f>(HLOOKUP(CU$7,BECO_Datos!$D$3:$HN$85,BECO_Datos!$A13,FALSE)+HLOOKUP(CU$7,BECO_Datos!$HP$3:$LT$85,BECO_Datos!$A13,FALSE))*CU$2</f>
        <v>-107804.44944825328</v>
      </c>
      <c r="CV15" s="18">
        <f>(HLOOKUP(CV$7,BECO_Datos!$D$3:$HN$85,BECO_Datos!$A13,FALSE)+HLOOKUP(CV$7,BECO_Datos!$HP$3:$LT$85,BECO_Datos!$A13,FALSE))*CV$2</f>
        <v>0</v>
      </c>
      <c r="CW15" s="18">
        <f>(HLOOKUP(CW$7,BECO_Datos!$D$3:$HN$85,BECO_Datos!$A13,FALSE))*CW$2</f>
        <v>0</v>
      </c>
      <c r="CX15" s="18">
        <f>(HLOOKUP(CX$7,BECO_Datos!$D$3:$HN$85,BECO_Datos!$A13,FALSE)+HLOOKUP(CX$7,BECO_Datos!$HP$3:$LT$85,BECO_Datos!$A13,FALSE))*CX$2</f>
        <v>0</v>
      </c>
      <c r="CY15" s="18">
        <f>(HLOOKUP(CY$7,BECO_Datos!$D$3:$HN$85,BECO_Datos!$A13,FALSE))*CY$2</f>
        <v>0</v>
      </c>
      <c r="CZ15" s="18">
        <f>(HLOOKUP(CZ$7,BECO_Datos!$D$3:$HN$85,BECO_Datos!$A13,FALSE)+HLOOKUP(CZ$7,BECO_Datos!$HP$3:$LT$85,BECO_Datos!$A13,FALSE))*CZ$2</f>
        <v>0</v>
      </c>
      <c r="DA15" s="86">
        <f t="shared" si="38"/>
        <v>51769.158686993149</v>
      </c>
      <c r="DB15" s="18">
        <f>(HLOOKUP(DB$7,BECO_Datos!$D$3:$HN$85,BECO_Datos!$A13,FALSE))*DB$2</f>
        <v>0</v>
      </c>
      <c r="DC15" s="18">
        <f>(HLOOKUP(DC$7,BECO_Datos!$D$3:$HN$85,BECO_Datos!$A13,FALSE))*DC$2</f>
        <v>0</v>
      </c>
      <c r="DD15" s="18">
        <f>(HLOOKUP(DD$7,BECO_Datos!$D$3:$HN$85,BECO_Datos!$A13,FALSE))*DD$2</f>
        <v>0</v>
      </c>
      <c r="DE15" s="18">
        <f>(HLOOKUP(DE$7,BECO_Datos!$D$3:$HN$85,BECO_Datos!$A13,FALSE))*DE$2</f>
        <v>0</v>
      </c>
      <c r="DF15" s="18">
        <f>(HLOOKUP(DF$7,BECO_Datos!$D$3:$HN$85,BECO_Datos!$A13,FALSE)+HLOOKUP(DF$7,BECO_Datos!$HP$3:$LT$85,BECO_Datos!$A13,FALSE))*DF$2</f>
        <v>-3943.7357292243169</v>
      </c>
      <c r="DG15" s="18">
        <f>(HLOOKUP(DG$7,BECO_Datos!$D$3:$HN$85,BECO_Datos!$A13,FALSE))*DG$2</f>
        <v>57847.744959012001</v>
      </c>
      <c r="DH15" s="18">
        <f>(HLOOKUP(DH$7,BECO_Datos!$D$3:$HN$85,BECO_Datos!$A13,FALSE))*DH$2</f>
        <v>0</v>
      </c>
      <c r="DI15" s="18">
        <f>(HLOOKUP(DI$7,BECO_Datos!$D$3:$HN$85,BECO_Datos!$A13,FALSE)+HLOOKUP(DI$7,BECO_Datos!$HP$3:$LT$85,BECO_Datos!$A13,FALSE))*DI$2</f>
        <v>-2123.2284974446834</v>
      </c>
      <c r="DJ15" s="18">
        <f>(HLOOKUP(DJ$7,BECO_Datos!$D$3:$HN$85,BECO_Datos!$A13,FALSE))*DJ$2</f>
        <v>0</v>
      </c>
      <c r="DK15" s="18">
        <f>(HLOOKUP(DK$7,BECO_Datos!$D$3:$HN$85,BECO_Datos!$A13,FALSE)+HLOOKUP(DK$7,BECO_Datos!$HP$3:$LT$85,BECO_Datos!$A13,FALSE))*DK$2</f>
        <v>0</v>
      </c>
      <c r="DL15" s="18">
        <f>(HLOOKUP(DL$7,BECO_Datos!$D$3:$HN$85,BECO_Datos!$A13,FALSE))*DL$2</f>
        <v>0</v>
      </c>
      <c r="DM15" s="18">
        <f>(HLOOKUP(DM$7,BECO_Datos!$D$3:$HN$85,BECO_Datos!$A13,FALSE)+HLOOKUP(DM$7,BECO_Datos!$HP$3:$LT$85,BECO_Datos!$A13,FALSE))*DM$2</f>
        <v>-11.622045349855359</v>
      </c>
      <c r="DN15" s="13"/>
      <c r="DO15" s="86">
        <f t="shared" si="40"/>
        <v>-92959.151033064816</v>
      </c>
      <c r="DP15" s="18">
        <f>(HLOOKUP(DP$7,BECO_Datos!$D$3:$HN$85,BECO_Datos!$A13,FALSE)+HLOOKUP(DP$7,BECO_Datos!$HP$3:$LT$85,BECO_Datos!$A13,FALSE))*DP$2</f>
        <v>0</v>
      </c>
      <c r="DQ15" s="18">
        <f>(HLOOKUP(DQ$7,BECO_Datos!$D$3:$HN$85,BECO_Datos!$A13,FALSE)+HLOOKUP(DQ$7,BECO_Datos!$HP$3:$LT$85,BECO_Datos!$A13,FALSE))*DQ$2</f>
        <v>-17671.028422503405</v>
      </c>
      <c r="DR15" s="18">
        <f>(HLOOKUP(DR$7,BECO_Datos!$D$3:$HN$85,BECO_Datos!$A13,FALSE)+HLOOKUP(DR$7,BECO_Datos!$HP$3:$LT$85,BECO_Datos!$A13,FALSE))*DR$2</f>
        <v>-75288.122610561419</v>
      </c>
      <c r="DS15" s="18">
        <f>(HLOOKUP(DS$7,BECO_Datos!$D$3:$HN$85,BECO_Datos!$A13,FALSE)+HLOOKUP(DS$7,BECO_Datos!$HP$3:$LT$85,BECO_Datos!$A13,FALSE))*DS$2</f>
        <v>0</v>
      </c>
      <c r="DT15" s="18">
        <f>(HLOOKUP(DT$7,BECO_Datos!$D$3:$HN$85,BECO_Datos!$A13,FALSE))*DT$2</f>
        <v>0</v>
      </c>
      <c r="DU15" s="18">
        <f>(HLOOKUP(DU$7,BECO_Datos!$D$3:$HN$85,BECO_Datos!$A13,FALSE)+HLOOKUP(DU$7,BECO_Datos!$HP$3:$LT$85,BECO_Datos!$A13,FALSE))*DU$2</f>
        <v>0</v>
      </c>
      <c r="DV15" s="18">
        <f>(HLOOKUP(DV$7,BECO_Datos!$D$3:$HN$85,BECO_Datos!$A13,FALSE))*DV$2</f>
        <v>0</v>
      </c>
      <c r="DW15" s="18">
        <f>(HLOOKUP(DW$7,BECO_Datos!$D$3:$HN$85,BECO_Datos!$A13,FALSE)+HLOOKUP(DW$7,BECO_Datos!$HP$3:$LT$85,BECO_Datos!$A13,FALSE))*DW$2</f>
        <v>0</v>
      </c>
      <c r="DX15" s="86">
        <f t="shared" si="42"/>
        <v>33673.142428004212</v>
      </c>
      <c r="DY15" s="18">
        <f>(HLOOKUP(DY$7,BECO_Datos!$D$3:$HN$85,BECO_Datos!$A13,FALSE))*DY$2</f>
        <v>0</v>
      </c>
      <c r="DZ15" s="18">
        <f>(HLOOKUP(DZ$7,BECO_Datos!$D$3:$HN$85,BECO_Datos!$A13,FALSE))*DZ$2</f>
        <v>0</v>
      </c>
      <c r="EA15" s="18">
        <f>(HLOOKUP(EA$7,BECO_Datos!$D$3:$HN$85,BECO_Datos!$A13,FALSE))*EA$2</f>
        <v>0</v>
      </c>
      <c r="EB15" s="18">
        <f>(HLOOKUP(EB$7,BECO_Datos!$D$3:$HN$85,BECO_Datos!$A13,FALSE))*EB$2</f>
        <v>0</v>
      </c>
      <c r="EC15" s="18">
        <f>(HLOOKUP(EC$7,BECO_Datos!$D$3:$HN$85,BECO_Datos!$A13,FALSE)+HLOOKUP(EC$7,BECO_Datos!$HP$3:$LT$85,BECO_Datos!$A13,FALSE))*EC$2</f>
        <v>-40.370219660479997</v>
      </c>
      <c r="ED15" s="18">
        <f>(HLOOKUP(ED$7,BECO_Datos!$D$3:$HN$85,BECO_Datos!$A13,FALSE))*ED$2</f>
        <v>35390.042532720014</v>
      </c>
      <c r="EE15" s="18">
        <f>(HLOOKUP(EE$7,BECO_Datos!$D$3:$HN$85,BECO_Datos!$A13,FALSE))*EE$2</f>
        <v>0</v>
      </c>
      <c r="EF15" s="18">
        <f>(HLOOKUP(EF$7,BECO_Datos!$D$3:$HN$85,BECO_Datos!$A13,FALSE)+HLOOKUP(EF$7,BECO_Datos!$HP$3:$LT$85,BECO_Datos!$A13,FALSE))*EF$2</f>
        <v>-1676.5298850553229</v>
      </c>
      <c r="EG15" s="18">
        <f>(HLOOKUP(EG$7,BECO_Datos!$D$3:$HN$85,BECO_Datos!$A13,FALSE))*EG$2</f>
        <v>0</v>
      </c>
      <c r="EH15" s="18">
        <f>(HLOOKUP(EH$7,BECO_Datos!$D$3:$HN$85,BECO_Datos!$A13,FALSE)+HLOOKUP(EH$7,BECO_Datos!$HP$3:$LT$85,BECO_Datos!$A13,FALSE))*EH$2</f>
        <v>0</v>
      </c>
      <c r="EI15" s="18">
        <f>(HLOOKUP(EI$7,BECO_Datos!$D$3:$HN$85,BECO_Datos!$A13,FALSE))*EI$2</f>
        <v>0</v>
      </c>
      <c r="EJ15" s="18">
        <f>(HLOOKUP(EJ$7,BECO_Datos!$D$3:$HN$85,BECO_Datos!$A13,FALSE)+HLOOKUP(EJ$7,BECO_Datos!$HP$3:$LT$85,BECO_Datos!$A13,FALSE))*EJ$2</f>
        <v>0</v>
      </c>
      <c r="EK15" s="13"/>
      <c r="EL15" s="86">
        <f t="shared" si="44"/>
        <v>-108313.3888795141</v>
      </c>
      <c r="EM15" s="18">
        <f>(HLOOKUP(EM$7,BECO_Datos!$D$3:$HN$85,BECO_Datos!$A13,FALSE)+HLOOKUP(EM$7,BECO_Datos!$HP$3:$LT$85,BECO_Datos!$A13,FALSE))*EM$2</f>
        <v>0</v>
      </c>
      <c r="EN15" s="18">
        <f>(HLOOKUP(EN$7,BECO_Datos!$D$3:$HN$85,BECO_Datos!$A13,FALSE)+HLOOKUP(EN$7,BECO_Datos!$HP$3:$LT$85,BECO_Datos!$A13,FALSE))*EN$2</f>
        <v>-28375.639201197959</v>
      </c>
      <c r="EO15" s="18">
        <f>(HLOOKUP(EO$7,BECO_Datos!$D$3:$HN$85,BECO_Datos!$A13,FALSE)+HLOOKUP(EO$7,BECO_Datos!$HP$3:$LT$85,BECO_Datos!$A13,FALSE))*EO$2</f>
        <v>-79937.749678316133</v>
      </c>
      <c r="EP15" s="18">
        <f>(HLOOKUP(EP$7,BECO_Datos!$D$3:$HN$85,BECO_Datos!$A13,FALSE)+HLOOKUP(EP$7,BECO_Datos!$HP$3:$LT$85,BECO_Datos!$A13,FALSE))*EP$2</f>
        <v>0</v>
      </c>
      <c r="EQ15" s="18">
        <f>(HLOOKUP(EQ$7,BECO_Datos!$D$3:$HN$85,BECO_Datos!$A13,FALSE))*EQ$2</f>
        <v>0</v>
      </c>
      <c r="ER15" s="18">
        <f>(HLOOKUP(ER$7,BECO_Datos!$D$3:$HN$85,BECO_Datos!$A13,FALSE)+HLOOKUP(ER$7,BECO_Datos!$HP$3:$LT$85,BECO_Datos!$A13,FALSE))*ER$2</f>
        <v>0</v>
      </c>
      <c r="ES15" s="18">
        <f>(HLOOKUP(ES$7,BECO_Datos!$D$3:$HN$85,BECO_Datos!$A13,FALSE))*ES$2</f>
        <v>0</v>
      </c>
      <c r="ET15" s="18">
        <f>(HLOOKUP(ET$7,BECO_Datos!$D$3:$HN$85,BECO_Datos!$A13,FALSE)+HLOOKUP(ET$7,BECO_Datos!$HP$3:$LT$85,BECO_Datos!$A13,FALSE))*ET$2</f>
        <v>0</v>
      </c>
      <c r="EU15" s="86">
        <f t="shared" si="46"/>
        <v>38963.732008408762</v>
      </c>
      <c r="EV15" s="18">
        <f>(HLOOKUP(EV$7,BECO_Datos!$D$3:$HN$85,BECO_Datos!$A13,FALSE))*EV$2</f>
        <v>0</v>
      </c>
      <c r="EW15" s="18">
        <f>(HLOOKUP(EW$7,BECO_Datos!$D$3:$HN$85,BECO_Datos!$A13,FALSE))*EW$2</f>
        <v>0</v>
      </c>
      <c r="EX15" s="18">
        <f>(HLOOKUP(EX$7,BECO_Datos!$D$3:$HN$85,BECO_Datos!$A13,FALSE))*EX$2</f>
        <v>0</v>
      </c>
      <c r="EY15" s="18">
        <f>(HLOOKUP(EY$7,BECO_Datos!$D$3:$HN$85,BECO_Datos!$A13,FALSE))*EY$2</f>
        <v>0</v>
      </c>
      <c r="EZ15" s="18">
        <f>(HLOOKUP(EZ$7,BECO_Datos!$D$3:$HN$85,BECO_Datos!$A13,FALSE)+HLOOKUP(EZ$7,BECO_Datos!$HP$3:$LT$85,BECO_Datos!$A13,FALSE))*EZ$2</f>
        <v>-1725.8105740444776</v>
      </c>
      <c r="FA15" s="18">
        <f>(HLOOKUP(FA$7,BECO_Datos!$D$3:$HN$85,BECO_Datos!$A13,FALSE))*FA$2</f>
        <v>43220.333052684015</v>
      </c>
      <c r="FB15" s="18">
        <f>(HLOOKUP(FB$7,BECO_Datos!$D$3:$HN$85,BECO_Datos!$A13,FALSE))*FB$2</f>
        <v>0</v>
      </c>
      <c r="FC15" s="18">
        <f>(HLOOKUP(FC$7,BECO_Datos!$D$3:$HN$85,BECO_Datos!$A13,FALSE)+HLOOKUP(FC$7,BECO_Datos!$HP$3:$LT$85,BECO_Datos!$A13,FALSE))*FC$2</f>
        <v>-2459.0904939687175</v>
      </c>
      <c r="FD15" s="18">
        <f>(HLOOKUP(FD$7,BECO_Datos!$D$3:$HN$85,BECO_Datos!$A13,FALSE))*FD$2</f>
        <v>0</v>
      </c>
      <c r="FE15" s="18">
        <f>(HLOOKUP(FE$7,BECO_Datos!$D$3:$HN$85,BECO_Datos!$A13,FALSE)+HLOOKUP(FE$7,BECO_Datos!$HP$3:$LT$85,BECO_Datos!$A13,FALSE))*FE$2</f>
        <v>0</v>
      </c>
      <c r="FF15" s="18">
        <f>(HLOOKUP(FF$7,BECO_Datos!$D$3:$HN$85,BECO_Datos!$A13,FALSE))*FF$2</f>
        <v>0</v>
      </c>
      <c r="FG15" s="18">
        <f>(HLOOKUP(FG$7,BECO_Datos!$D$3:$HN$85,BECO_Datos!$A13,FALSE)+HLOOKUP(FG$7,BECO_Datos!$HP$3:$LT$85,BECO_Datos!$A13,FALSE))*FG$2</f>
        <v>-71.69997626205631</v>
      </c>
      <c r="FH15" s="13"/>
      <c r="FI15" s="86">
        <f t="shared" si="48"/>
        <v>-156403.49328365529</v>
      </c>
      <c r="FJ15" s="18">
        <f>(HLOOKUP(FJ$7,BECO_Datos!$D$3:$HN$85,BECO_Datos!$A13,FALSE)+HLOOKUP(FJ$7,BECO_Datos!$HP$3:$LT$85,BECO_Datos!$A13,FALSE))*FJ$2</f>
        <v>0</v>
      </c>
      <c r="FK15" s="18">
        <f>(HLOOKUP(FK$7,BECO_Datos!$D$3:$HN$85,BECO_Datos!$A13,FALSE)+HLOOKUP(FK$7,BECO_Datos!$HP$3:$LT$85,BECO_Datos!$A13,FALSE))*FK$2</f>
        <v>-52771.087526721756</v>
      </c>
      <c r="FL15" s="18">
        <f>(HLOOKUP(FL$7,BECO_Datos!$D$3:$HN$85,BECO_Datos!$A13,FALSE)+HLOOKUP(FL$7,BECO_Datos!$HP$3:$LT$85,BECO_Datos!$A13,FALSE))*FL$2</f>
        <v>-103632.40575693353</v>
      </c>
      <c r="FM15" s="18">
        <f>(HLOOKUP(FM$7,BECO_Datos!$D$3:$HN$85,BECO_Datos!$A13,FALSE)+HLOOKUP(FM$7,BECO_Datos!$HP$3:$LT$85,BECO_Datos!$A13,FALSE))*FM$2</f>
        <v>0</v>
      </c>
      <c r="FN15" s="18">
        <f>(HLOOKUP(FN$7,BECO_Datos!$D$3:$HN$85,BECO_Datos!$A13,FALSE))*FN$2</f>
        <v>0</v>
      </c>
      <c r="FO15" s="18">
        <f>(HLOOKUP(FO$7,BECO_Datos!$D$3:$HN$85,BECO_Datos!$A13,FALSE)+HLOOKUP(FO$7,BECO_Datos!$HP$3:$LT$85,BECO_Datos!$A13,FALSE))*FO$2</f>
        <v>0</v>
      </c>
      <c r="FP15" s="18">
        <f>(HLOOKUP(FP$7,BECO_Datos!$D$3:$HN$85,BECO_Datos!$A13,FALSE))*FP$2</f>
        <v>0</v>
      </c>
      <c r="FQ15" s="18">
        <f>(HLOOKUP(FQ$7,BECO_Datos!$D$3:$HN$85,BECO_Datos!$A13,FALSE)+HLOOKUP(FQ$7,BECO_Datos!$HP$3:$LT$85,BECO_Datos!$A13,FALSE))*FQ$2</f>
        <v>0</v>
      </c>
      <c r="FR15" s="86">
        <f t="shared" si="50"/>
        <v>59342.018891929656</v>
      </c>
      <c r="FS15" s="18">
        <f>(HLOOKUP(FS$7,BECO_Datos!$D$3:$HN$85,BECO_Datos!$A13,FALSE))*FS$2</f>
        <v>0</v>
      </c>
      <c r="FT15" s="18">
        <f>(HLOOKUP(FT$7,BECO_Datos!$D$3:$HN$85,BECO_Datos!$A13,FALSE))*FT$2</f>
        <v>0</v>
      </c>
      <c r="FU15" s="18">
        <f>(HLOOKUP(FU$7,BECO_Datos!$D$3:$HN$85,BECO_Datos!$A13,FALSE))*FU$2</f>
        <v>0</v>
      </c>
      <c r="FV15" s="18">
        <f>(HLOOKUP(FV$7,BECO_Datos!$D$3:$HN$85,BECO_Datos!$A13,FALSE))*FV$2</f>
        <v>0</v>
      </c>
      <c r="FW15" s="18">
        <f>(HLOOKUP(FW$7,BECO_Datos!$D$3:$HN$85,BECO_Datos!$A13,FALSE)+HLOOKUP(FW$7,BECO_Datos!$HP$3:$LT$85,BECO_Datos!$A13,FALSE))*FW$2</f>
        <v>-1633.1352872484756</v>
      </c>
      <c r="FX15" s="18">
        <f>(HLOOKUP(FX$7,BECO_Datos!$D$3:$HN$85,BECO_Datos!$A13,FALSE))*FX$2</f>
        <v>62727.077447676042</v>
      </c>
      <c r="FY15" s="18">
        <f>(HLOOKUP(FY$7,BECO_Datos!$D$3:$HN$85,BECO_Datos!$A13,FALSE))*FY$2</f>
        <v>0</v>
      </c>
      <c r="FZ15" s="18">
        <f>(HLOOKUP(FZ$7,BECO_Datos!$D$3:$HN$85,BECO_Datos!$A13,FALSE)+HLOOKUP(FZ$7,BECO_Datos!$HP$3:$LT$85,BECO_Datos!$A13,FALSE))*FZ$2</f>
        <v>-1669.0489701865833</v>
      </c>
      <c r="GA15" s="18">
        <f>(HLOOKUP(GA$7,BECO_Datos!$D$3:$HN$85,BECO_Datos!$A13,FALSE))*GA$2</f>
        <v>0</v>
      </c>
      <c r="GB15" s="18">
        <f>(HLOOKUP(GB$7,BECO_Datos!$D$3:$HN$85,BECO_Datos!$A13,FALSE)+HLOOKUP(GB$7,BECO_Datos!$HP$3:$LT$85,BECO_Datos!$A13,FALSE))*GB$2</f>
        <v>0</v>
      </c>
      <c r="GC15" s="18">
        <f>(HLOOKUP(GC$7,BECO_Datos!$D$3:$HN$85,BECO_Datos!$A13,FALSE))*GC$2</f>
        <v>0</v>
      </c>
      <c r="GD15" s="18">
        <f>(HLOOKUP(GD$7,BECO_Datos!$D$3:$HN$85,BECO_Datos!$A13,FALSE)+HLOOKUP(GD$7,BECO_Datos!$HP$3:$LT$85,BECO_Datos!$A13,FALSE))*GD$2</f>
        <v>-82.874298311322676</v>
      </c>
      <c r="GE15" s="13"/>
      <c r="GF15" s="86">
        <f t="shared" si="52"/>
        <v>-172566.88654621106</v>
      </c>
      <c r="GG15" s="18">
        <f>(HLOOKUP(GG$7,BECO_Datos!$D$3:$HN$85,BECO_Datos!$A13,FALSE)+HLOOKUP(GG$7,BECO_Datos!$HP$3:$LT$85,BECO_Datos!$A13,FALSE))*GG$2</f>
        <v>0</v>
      </c>
      <c r="GH15" s="18">
        <f>(HLOOKUP(GH$7,BECO_Datos!$D$3:$HN$85,BECO_Datos!$A13,FALSE)+HLOOKUP(GH$7,BECO_Datos!$HP$3:$LT$85,BECO_Datos!$A13,FALSE))*GH$2</f>
        <v>-56197.48117048345</v>
      </c>
      <c r="GI15" s="18">
        <f>(HLOOKUP(GI$7,BECO_Datos!$D$3:$HN$85,BECO_Datos!$A13,FALSE)+HLOOKUP(GI$7,BECO_Datos!$HP$3:$LT$85,BECO_Datos!$A13,FALSE))*GI$2</f>
        <v>-116369.4053757276</v>
      </c>
      <c r="GJ15" s="18">
        <f>(HLOOKUP(GJ$7,BECO_Datos!$D$3:$HN$85,BECO_Datos!$A13,FALSE)+HLOOKUP(GJ$7,BECO_Datos!$HP$3:$LT$85,BECO_Datos!$A13,FALSE))*GJ$2</f>
        <v>0</v>
      </c>
      <c r="GK15" s="18">
        <f>(HLOOKUP(GK$7,BECO_Datos!$D$3:$HN$85,BECO_Datos!$A13,FALSE))*GK$2</f>
        <v>0</v>
      </c>
      <c r="GL15" s="18">
        <f>(HLOOKUP(GL$7,BECO_Datos!$D$3:$HN$85,BECO_Datos!$A13,FALSE)+HLOOKUP(GL$7,BECO_Datos!$HP$3:$LT$85,BECO_Datos!$A13,FALSE))*GL$2</f>
        <v>0</v>
      </c>
      <c r="GM15" s="18">
        <f>(HLOOKUP(GM$7,BECO_Datos!$D$3:$HN$85,BECO_Datos!$A13,FALSE))*GM$2</f>
        <v>0</v>
      </c>
      <c r="GN15" s="18">
        <f>(HLOOKUP(GN$7,BECO_Datos!$D$3:$HN$85,BECO_Datos!$A13,FALSE)+HLOOKUP(GN$7,BECO_Datos!$HP$3:$LT$85,BECO_Datos!$A13,FALSE))*GN$2</f>
        <v>0</v>
      </c>
      <c r="GO15" s="86">
        <f t="shared" si="54"/>
        <v>65816.658327792189</v>
      </c>
      <c r="GP15" s="18">
        <f>(HLOOKUP(GP$7,BECO_Datos!$D$3:$HN$85,BECO_Datos!$A13,FALSE))*GP$2</f>
        <v>0</v>
      </c>
      <c r="GQ15" s="18">
        <f>(HLOOKUP(GQ$7,BECO_Datos!$D$3:$HN$85,BECO_Datos!$A13,FALSE))*GQ$2</f>
        <v>0</v>
      </c>
      <c r="GR15" s="18">
        <f>(HLOOKUP(GR$7,BECO_Datos!$D$3:$HN$85,BECO_Datos!$A13,FALSE))*GR$2</f>
        <v>0</v>
      </c>
      <c r="GS15" s="18">
        <f>(HLOOKUP(GS$7,BECO_Datos!$D$3:$HN$85,BECO_Datos!$A13,FALSE))*GS$2</f>
        <v>0</v>
      </c>
      <c r="GT15" s="18">
        <f>(HLOOKUP(GT$7,BECO_Datos!$D$3:$HN$85,BECO_Datos!$A13,FALSE)+HLOOKUP(GT$7,BECO_Datos!$HP$3:$LT$85,BECO_Datos!$A13,FALSE))*GT$2</f>
        <v>-1309.2136370458534</v>
      </c>
      <c r="GU15" s="18">
        <f>(HLOOKUP(GU$7,BECO_Datos!$D$3:$HN$85,BECO_Datos!$A13,FALSE))*GU$2</f>
        <v>68557.10961646802</v>
      </c>
      <c r="GV15" s="18">
        <f>(HLOOKUP(GV$7,BECO_Datos!$D$3:$HN$85,BECO_Datos!$A13,FALSE))*GV$2</f>
        <v>0</v>
      </c>
      <c r="GW15" s="18">
        <f>(HLOOKUP(GW$7,BECO_Datos!$D$3:$HN$85,BECO_Datos!$A13,FALSE)+HLOOKUP(GW$7,BECO_Datos!$HP$3:$LT$85,BECO_Datos!$A13,FALSE))*GW$2</f>
        <v>-1405.501321969173</v>
      </c>
      <c r="GX15" s="18">
        <f>(HLOOKUP(GX$7,BECO_Datos!$D$3:$HN$85,BECO_Datos!$A13,FALSE))*GX$2</f>
        <v>0</v>
      </c>
      <c r="GY15" s="18">
        <f>(HLOOKUP(GY$7,BECO_Datos!$D$3:$HN$85,BECO_Datos!$A13,FALSE)+HLOOKUP(GY$7,BECO_Datos!$HP$3:$LT$85,BECO_Datos!$A13,FALSE))*GY$2</f>
        <v>0</v>
      </c>
      <c r="GZ15" s="18">
        <f>(HLOOKUP(GZ$7,BECO_Datos!$D$3:$HN$85,BECO_Datos!$A13,FALSE))*GZ$2</f>
        <v>0</v>
      </c>
      <c r="HA15" s="18">
        <f>(HLOOKUP(HA$7,BECO_Datos!$D$3:$HN$85,BECO_Datos!$A13,FALSE)+HLOOKUP(HA$7,BECO_Datos!$HP$3:$LT$85,BECO_Datos!$A13,FALSE))*HA$2</f>
        <v>-25.736329660807964</v>
      </c>
      <c r="HB15" s="13"/>
      <c r="HC15" s="86">
        <f t="shared" si="56"/>
        <v>-176201.67912375531</v>
      </c>
      <c r="HD15" s="18">
        <f>(HLOOKUP(HD$7,BECO_Datos!$D$3:$HN$85,BECO_Datos!$A13,FALSE)+HLOOKUP(HD$7,BECO_Datos!$HP$3:$LT$85,BECO_Datos!$A13,FALSE))*HD$2</f>
        <v>0</v>
      </c>
      <c r="HE15" s="18">
        <f>(HLOOKUP(HE$7,BECO_Datos!$D$3:$HN$85,BECO_Datos!$A13,FALSE)+HLOOKUP(HE$7,BECO_Datos!$HP$3:$LT$85,BECO_Datos!$A13,FALSE))*HE$2</f>
        <v>-61671.260729412432</v>
      </c>
      <c r="HF15" s="18">
        <f>(HLOOKUP(HF$7,BECO_Datos!$D$3:$HN$85,BECO_Datos!$A13,FALSE)+HLOOKUP(HF$7,BECO_Datos!$HP$3:$LT$85,BECO_Datos!$A13,FALSE))*HF$2</f>
        <v>-114530.41839434289</v>
      </c>
      <c r="HG15" s="18">
        <f>(HLOOKUP(HG$7,BECO_Datos!$D$3:$HN$85,BECO_Datos!$A13,FALSE)+HLOOKUP(HG$7,BECO_Datos!$HP$3:$LT$85,BECO_Datos!$A13,FALSE))*HG$2</f>
        <v>0</v>
      </c>
      <c r="HH15" s="18">
        <f>(HLOOKUP(HH$7,BECO_Datos!$D$3:$HN$85,BECO_Datos!$A13,FALSE))*HH$2</f>
        <v>0</v>
      </c>
      <c r="HI15" s="18">
        <f>(HLOOKUP(HI$7,BECO_Datos!$D$3:$HN$85,BECO_Datos!$A13,FALSE)+HLOOKUP(HI$7,BECO_Datos!$HP$3:$LT$85,BECO_Datos!$A13,FALSE))*HI$2</f>
        <v>0</v>
      </c>
      <c r="HJ15" s="18">
        <f>(HLOOKUP(HJ$7,BECO_Datos!$D$3:$HN$85,BECO_Datos!$A13,FALSE))*HJ$2</f>
        <v>0</v>
      </c>
      <c r="HK15" s="18">
        <f>(HLOOKUP(HK$7,BECO_Datos!$D$3:$HN$85,BECO_Datos!$A13,FALSE)+HLOOKUP(HK$7,BECO_Datos!$HP$3:$LT$85,BECO_Datos!$A13,FALSE))*HK$2</f>
        <v>0</v>
      </c>
      <c r="HL15" s="86">
        <f t="shared" si="58"/>
        <v>57151.479185981894</v>
      </c>
      <c r="HM15" s="18">
        <f>(HLOOKUP(HM$7,BECO_Datos!$D$3:$HN$85,BECO_Datos!$A13,FALSE))*HM$2</f>
        <v>0</v>
      </c>
      <c r="HN15" s="18">
        <f>(HLOOKUP(HN$7,BECO_Datos!$D$3:$HN$85,BECO_Datos!$A13,FALSE))*HN$2</f>
        <v>0</v>
      </c>
      <c r="HO15" s="18">
        <f>(HLOOKUP(HO$7,BECO_Datos!$D$3:$HN$85,BECO_Datos!$A13,FALSE))*HO$2</f>
        <v>0</v>
      </c>
      <c r="HP15" s="18">
        <f>(HLOOKUP(HP$7,BECO_Datos!$D$3:$HN$85,BECO_Datos!$A13,FALSE))*HP$2</f>
        <v>0</v>
      </c>
      <c r="HQ15" s="18">
        <f>(HLOOKUP(HQ$7,BECO_Datos!$D$3:$HN$85,BECO_Datos!$A13,FALSE)+HLOOKUP(HQ$7,BECO_Datos!$HP$3:$LT$85,BECO_Datos!$A13,FALSE))*HQ$2</f>
        <v>-12371.721287618353</v>
      </c>
      <c r="HR15" s="18">
        <f>(HLOOKUP(HR$7,BECO_Datos!$D$3:$HN$85,BECO_Datos!$A13,FALSE))*HR$2</f>
        <v>76579.225162668037</v>
      </c>
      <c r="HS15" s="18">
        <f>(HLOOKUP(HS$7,BECO_Datos!$D$3:$HN$85,BECO_Datos!$A13,FALSE))*HS$2</f>
        <v>0</v>
      </c>
      <c r="HT15" s="18">
        <f>(HLOOKUP(HT$7,BECO_Datos!$D$3:$HN$85,BECO_Datos!$A13,FALSE)+HLOOKUP(HT$7,BECO_Datos!$HP$3:$LT$85,BECO_Datos!$A13,FALSE))*HT$2</f>
        <v>-6650.098513302145</v>
      </c>
      <c r="HU15" s="18">
        <f>(HLOOKUP(HU$7,BECO_Datos!$D$3:$HN$85,BECO_Datos!$A13,FALSE))*HU$2</f>
        <v>0</v>
      </c>
      <c r="HV15" s="18">
        <f>(HLOOKUP(HV$7,BECO_Datos!$D$3:$HN$85,BECO_Datos!$A13,FALSE)+HLOOKUP(HV$7,BECO_Datos!$HP$3:$LT$85,BECO_Datos!$A13,FALSE))*HV$2</f>
        <v>0</v>
      </c>
      <c r="HW15" s="18">
        <f>(HLOOKUP(HW$7,BECO_Datos!$D$3:$HN$85,BECO_Datos!$A13,FALSE))*HW$2</f>
        <v>0</v>
      </c>
      <c r="HX15" s="18">
        <f>(HLOOKUP(HX$7,BECO_Datos!$D$3:$HN$85,BECO_Datos!$A13,FALSE)+HLOOKUP(HX$7,BECO_Datos!$HP$3:$LT$85,BECO_Datos!$A13,FALSE))*HX$2</f>
        <v>-405.92617576564254</v>
      </c>
    </row>
    <row r="16" spans="1:232" ht="15.75" x14ac:dyDescent="0.2">
      <c r="A16" s="160">
        <v>10</v>
      </c>
      <c r="B16" s="593" t="s">
        <v>25</v>
      </c>
      <c r="C16" s="13"/>
      <c r="D16" s="89">
        <f t="shared" si="20"/>
        <v>-226.73301404399905</v>
      </c>
      <c r="E16" s="79">
        <f>(HLOOKUP(E$7,BECO_Datos!$D$3:$HN$85,BECO_Datos!$A14,FALSE)+HLOOKUP(E$7,BECO_Datos!$HP$3:$LT$85,BECO_Datos!$A14,FALSE))*E$2</f>
        <v>0</v>
      </c>
      <c r="F16" s="79">
        <f>(HLOOKUP(F$7,BECO_Datos!$D$3:$HN$85,BECO_Datos!$A14,FALSE)+HLOOKUP(F$7,BECO_Datos!$HP$3:$LT$85,BECO_Datos!$A14,FALSE))*F$2</f>
        <v>0</v>
      </c>
      <c r="G16" s="79">
        <f>(HLOOKUP(G$7,BECO_Datos!$D$3:$HN$85,BECO_Datos!$A14,FALSE)+HLOOKUP(G$7,BECO_Datos!$HP$3:$LT$85,BECO_Datos!$A14,FALSE))*G$2</f>
        <v>0</v>
      </c>
      <c r="H16" s="79">
        <f>(HLOOKUP(H$7,BECO_Datos!$D$3:$HN$85,BECO_Datos!$A14,FALSE)+HLOOKUP(H$7,BECO_Datos!$HP$3:$LT$85,BECO_Datos!$A14,FALSE))*H$2</f>
        <v>0</v>
      </c>
      <c r="I16" s="79">
        <f>(HLOOKUP(I$7,BECO_Datos!$D$3:$HN$85,BECO_Datos!$A14,FALSE))*I$2</f>
        <v>0</v>
      </c>
      <c r="J16" s="79">
        <f>(HLOOKUP(J$7,BECO_Datos!$D$3:$HN$85,BECO_Datos!$A14,FALSE)+HLOOKUP(J$7,BECO_Datos!$HP$3:$LT$85,BECO_Datos!$A14,FALSE))*J$2</f>
        <v>0</v>
      </c>
      <c r="K16" s="79">
        <f>(HLOOKUP(K$7,BECO_Datos!$D$3:$HN$85,BECO_Datos!$A14,FALSE))*K$2</f>
        <v>0</v>
      </c>
      <c r="L16" s="79">
        <f>(HLOOKUP(L$7,BECO_Datos!$D$3:$HN$85,BECO_Datos!$A14,FALSE)+HLOOKUP(L$7,BECO_Datos!$HP$3:$LT$85,BECO_Datos!$A14,FALSE))*L$2</f>
        <v>-226.73301404399905</v>
      </c>
      <c r="M16" s="89">
        <f t="shared" si="22"/>
        <v>226.73301404399905</v>
      </c>
      <c r="N16" s="79">
        <f>(HLOOKUP(N$7,BECO_Datos!$D$3:$HN$85,BECO_Datos!$A14,FALSE))*N$2</f>
        <v>0</v>
      </c>
      <c r="O16" s="79">
        <f>(HLOOKUP(O$7,BECO_Datos!$D$3:$HN$85,BECO_Datos!$A14,FALSE))*O$2</f>
        <v>0</v>
      </c>
      <c r="P16" s="79">
        <f>(HLOOKUP(P$7,BECO_Datos!$D$3:$HN$85,BECO_Datos!$A14,FALSE))*P$2</f>
        <v>0</v>
      </c>
      <c r="Q16" s="79">
        <f>(HLOOKUP(Q$7,BECO_Datos!$D$3:$HN$85,BECO_Datos!$A14,FALSE))*Q$2</f>
        <v>0</v>
      </c>
      <c r="R16" s="79">
        <f>(HLOOKUP(R$7,BECO_Datos!$D$3:$HN$85,BECO_Datos!$A14,FALSE)+HLOOKUP(R$7,BECO_Datos!$HP$3:$LT$85,BECO_Datos!$A14,FALSE))*R$2</f>
        <v>0</v>
      </c>
      <c r="S16" s="79">
        <f>(HLOOKUP(S$7,BECO_Datos!$D$3:$HN$85,BECO_Datos!$A14,FALSE))*S$2</f>
        <v>226.73301404399905</v>
      </c>
      <c r="T16" s="79">
        <f>(HLOOKUP(T$7,BECO_Datos!$D$3:$HN$85,BECO_Datos!$A14,FALSE))*T$2</f>
        <v>0</v>
      </c>
      <c r="U16" s="79">
        <f>(HLOOKUP(U$7,BECO_Datos!$D$3:$HN$85,BECO_Datos!$A14,FALSE)+HLOOKUP(U$7,BECO_Datos!$HP$3:$LT$85,BECO_Datos!$A14,FALSE))*U$2</f>
        <v>0</v>
      </c>
      <c r="V16" s="79">
        <f>(HLOOKUP(V$7,BECO_Datos!$D$3:$HN$85,BECO_Datos!$A14,FALSE))*V$2</f>
        <v>0</v>
      </c>
      <c r="W16" s="79">
        <f>(HLOOKUP(W$7,BECO_Datos!$D$3:$HN$85,BECO_Datos!$A14,FALSE)+HLOOKUP(W$7,BECO_Datos!$HP$3:$LT$85,BECO_Datos!$A14,FALSE))*W$2</f>
        <v>0</v>
      </c>
      <c r="X16" s="79">
        <f>(HLOOKUP(X$7,BECO_Datos!$D$3:$HN$85,BECO_Datos!$A14,FALSE))*X$2</f>
        <v>0</v>
      </c>
      <c r="Y16" s="79">
        <f>(HLOOKUP(Y$7,BECO_Datos!$D$3:$HN$85,BECO_Datos!$A14,FALSE)+HLOOKUP(Y$7,BECO_Datos!$HP$3:$LT$85,BECO_Datos!$A14,FALSE))*Y$2</f>
        <v>0</v>
      </c>
      <c r="Z16" s="13"/>
      <c r="AA16" s="89">
        <f t="shared" si="24"/>
        <v>-179.60750971199909</v>
      </c>
      <c r="AB16" s="79">
        <f>(HLOOKUP(AB$7,BECO_Datos!$D$3:$HN$85,BECO_Datos!$A14,FALSE)+HLOOKUP(AB$7,BECO_Datos!$HP$3:$LT$85,BECO_Datos!$A14,FALSE))*AB$2</f>
        <v>0</v>
      </c>
      <c r="AC16" s="79">
        <f>(HLOOKUP(AC$7,BECO_Datos!$D$3:$HN$85,BECO_Datos!$A14,FALSE)+HLOOKUP(AC$7,BECO_Datos!$HP$3:$LT$85,BECO_Datos!$A14,FALSE))*AC$2</f>
        <v>0</v>
      </c>
      <c r="AD16" s="79">
        <f>(HLOOKUP(AD$7,BECO_Datos!$D$3:$HN$85,BECO_Datos!$A14,FALSE)+HLOOKUP(AD$7,BECO_Datos!$HP$3:$LT$85,BECO_Datos!$A14,FALSE))*AD$2</f>
        <v>0</v>
      </c>
      <c r="AE16" s="79">
        <f>(HLOOKUP(AE$7,BECO_Datos!$D$3:$HN$85,BECO_Datos!$A14,FALSE)+HLOOKUP(AE$7,BECO_Datos!$HP$3:$LT$85,BECO_Datos!$A14,FALSE))*AE$2</f>
        <v>0</v>
      </c>
      <c r="AF16" s="79">
        <f>(HLOOKUP(AF$7,BECO_Datos!$D$3:$HN$85,BECO_Datos!$A14,FALSE))*AF$2</f>
        <v>0</v>
      </c>
      <c r="AG16" s="79">
        <f>(HLOOKUP(AG$7,BECO_Datos!$D$3:$HN$85,BECO_Datos!$A14,FALSE)+HLOOKUP(AG$7,BECO_Datos!$HP$3:$LT$85,BECO_Datos!$A14,FALSE))*AG$2</f>
        <v>0</v>
      </c>
      <c r="AH16" s="79">
        <f>(HLOOKUP(AH$7,BECO_Datos!$D$3:$HN$85,BECO_Datos!$A14,FALSE))*AH$2</f>
        <v>0</v>
      </c>
      <c r="AI16" s="79">
        <f>(HLOOKUP(AI$7,BECO_Datos!$D$3:$HN$85,BECO_Datos!$A14,FALSE)+HLOOKUP(AI$7,BECO_Datos!$HP$3:$LT$85,BECO_Datos!$A14,FALSE))*AI$2</f>
        <v>-179.60750971199909</v>
      </c>
      <c r="AJ16" s="89">
        <f t="shared" si="26"/>
        <v>179.60750971199911</v>
      </c>
      <c r="AK16" s="79">
        <f>(HLOOKUP(AK$7,BECO_Datos!$D$3:$HN$85,BECO_Datos!$A14,FALSE))*AK$2</f>
        <v>0</v>
      </c>
      <c r="AL16" s="79">
        <f>(HLOOKUP(AL$7,BECO_Datos!$D$3:$HN$85,BECO_Datos!$A14,FALSE))*AL$2</f>
        <v>0</v>
      </c>
      <c r="AM16" s="79">
        <f>(HLOOKUP(AM$7,BECO_Datos!$D$3:$HN$85,BECO_Datos!$A14,FALSE))*AM$2</f>
        <v>0</v>
      </c>
      <c r="AN16" s="79">
        <f>(HLOOKUP(AN$7,BECO_Datos!$D$3:$HN$85,BECO_Datos!$A14,FALSE))*AN$2</f>
        <v>0</v>
      </c>
      <c r="AO16" s="79">
        <f>(HLOOKUP(AO$7,BECO_Datos!$D$3:$HN$85,BECO_Datos!$A14,FALSE)+HLOOKUP(AO$7,BECO_Datos!$HP$3:$LT$85,BECO_Datos!$A14,FALSE))*AO$2</f>
        <v>0</v>
      </c>
      <c r="AP16" s="79">
        <f>(HLOOKUP(AP$7,BECO_Datos!$D$3:$HN$85,BECO_Datos!$A14,FALSE))*AP$2</f>
        <v>179.60750971199911</v>
      </c>
      <c r="AQ16" s="79">
        <f>(HLOOKUP(AQ$7,BECO_Datos!$D$3:$HN$85,BECO_Datos!$A14,FALSE))*AQ$2</f>
        <v>0</v>
      </c>
      <c r="AR16" s="79">
        <f>(HLOOKUP(AR$7,BECO_Datos!$D$3:$HN$85,BECO_Datos!$A14,FALSE)+HLOOKUP(AR$7,BECO_Datos!$HP$3:$LT$85,BECO_Datos!$A14,FALSE))*AR$2</f>
        <v>0</v>
      </c>
      <c r="AS16" s="79">
        <f>(HLOOKUP(AS$7,BECO_Datos!$D$3:$HN$85,BECO_Datos!$A14,FALSE))*AS$2</f>
        <v>0</v>
      </c>
      <c r="AT16" s="79">
        <f>(HLOOKUP(AT$7,BECO_Datos!$D$3:$HN$85,BECO_Datos!$A14,FALSE)+HLOOKUP(AT$7,BECO_Datos!$HP$3:$LT$85,BECO_Datos!$A14,FALSE))*AT$2</f>
        <v>0</v>
      </c>
      <c r="AU16" s="79">
        <f>(HLOOKUP(AU$7,BECO_Datos!$D$3:$HN$85,BECO_Datos!$A14,FALSE))*AU$2</f>
        <v>0</v>
      </c>
      <c r="AV16" s="79">
        <f>(HLOOKUP(AV$7,BECO_Datos!$D$3:$HN$85,BECO_Datos!$A14,FALSE)+HLOOKUP(AV$7,BECO_Datos!$HP$3:$LT$85,BECO_Datos!$A14,FALSE))*AV$2</f>
        <v>0</v>
      </c>
      <c r="AW16" s="13"/>
      <c r="AX16" s="89">
        <f t="shared" si="28"/>
        <v>-194.10540015599895</v>
      </c>
      <c r="AY16" s="79">
        <f>(HLOOKUP(AY$7,BECO_Datos!$D$3:$HN$85,BECO_Datos!$A14,FALSE)+HLOOKUP(AY$7,BECO_Datos!$HP$3:$LT$85,BECO_Datos!$A14,FALSE))*AY$2</f>
        <v>0</v>
      </c>
      <c r="AZ16" s="79">
        <f>(HLOOKUP(AZ$7,BECO_Datos!$D$3:$HN$85,BECO_Datos!$A14,FALSE)+HLOOKUP(AZ$7,BECO_Datos!$HP$3:$LT$85,BECO_Datos!$A14,FALSE))*AZ$2</f>
        <v>0</v>
      </c>
      <c r="BA16" s="79">
        <f>(HLOOKUP(BA$7,BECO_Datos!$D$3:$HN$85,BECO_Datos!$A14,FALSE)+HLOOKUP(BA$7,BECO_Datos!$HP$3:$LT$85,BECO_Datos!$A14,FALSE))*BA$2</f>
        <v>0</v>
      </c>
      <c r="BB16" s="79">
        <f>(HLOOKUP(BB$7,BECO_Datos!$D$3:$HN$85,BECO_Datos!$A14,FALSE)+HLOOKUP(BB$7,BECO_Datos!$HP$3:$LT$85,BECO_Datos!$A14,FALSE))*BB$2</f>
        <v>0</v>
      </c>
      <c r="BC16" s="79">
        <f>(HLOOKUP(BC$7,BECO_Datos!$D$3:$HN$85,BECO_Datos!$A14,FALSE))*BC$2</f>
        <v>0</v>
      </c>
      <c r="BD16" s="79">
        <f>(HLOOKUP(BD$7,BECO_Datos!$D$3:$HN$85,BECO_Datos!$A14,FALSE)+HLOOKUP(BD$7,BECO_Datos!$HP$3:$LT$85,BECO_Datos!$A14,FALSE))*BD$2</f>
        <v>0</v>
      </c>
      <c r="BE16" s="79">
        <f>(HLOOKUP(BE$7,BECO_Datos!$D$3:$HN$85,BECO_Datos!$A14,FALSE))*BE$2</f>
        <v>0</v>
      </c>
      <c r="BF16" s="79">
        <f>(HLOOKUP(BF$7,BECO_Datos!$D$3:$HN$85,BECO_Datos!$A14,FALSE)+HLOOKUP(BF$7,BECO_Datos!$HP$3:$LT$85,BECO_Datos!$A14,FALSE))*BF$2</f>
        <v>-194.10540015599895</v>
      </c>
      <c r="BG16" s="89">
        <f t="shared" si="30"/>
        <v>194.10540015599892</v>
      </c>
      <c r="BH16" s="79">
        <f>(HLOOKUP(BH$7,BECO_Datos!$D$3:$HN$85,BECO_Datos!$A14,FALSE))*BH$2</f>
        <v>0</v>
      </c>
      <c r="BI16" s="79">
        <f>(HLOOKUP(BI$7,BECO_Datos!$D$3:$HN$85,BECO_Datos!$A14,FALSE))*BI$2</f>
        <v>0</v>
      </c>
      <c r="BJ16" s="79">
        <f>(HLOOKUP(BJ$7,BECO_Datos!$D$3:$HN$85,BECO_Datos!$A14,FALSE))*BJ$2</f>
        <v>0</v>
      </c>
      <c r="BK16" s="79">
        <f>(HLOOKUP(BK$7,BECO_Datos!$D$3:$HN$85,BECO_Datos!$A14,FALSE))*BK$2</f>
        <v>0</v>
      </c>
      <c r="BL16" s="79">
        <f>(HLOOKUP(BL$7,BECO_Datos!$D$3:$HN$85,BECO_Datos!$A14,FALSE)+HLOOKUP(BL$7,BECO_Datos!$HP$3:$LT$85,BECO_Datos!$A14,FALSE))*BL$2</f>
        <v>0</v>
      </c>
      <c r="BM16" s="79">
        <f>(HLOOKUP(BM$7,BECO_Datos!$D$3:$HN$85,BECO_Datos!$A14,FALSE))*BM$2</f>
        <v>194.10540015599892</v>
      </c>
      <c r="BN16" s="79">
        <f>(HLOOKUP(BN$7,BECO_Datos!$D$3:$HN$85,BECO_Datos!$A14,FALSE))*BN$2</f>
        <v>0</v>
      </c>
      <c r="BO16" s="79">
        <f>(HLOOKUP(BO$7,BECO_Datos!$D$3:$HN$85,BECO_Datos!$A14,FALSE)+HLOOKUP(BO$7,BECO_Datos!$HP$3:$LT$85,BECO_Datos!$A14,FALSE))*BO$2</f>
        <v>0</v>
      </c>
      <c r="BP16" s="79">
        <f>(HLOOKUP(BP$7,BECO_Datos!$D$3:$HN$85,BECO_Datos!$A14,FALSE))*BP$2</f>
        <v>0</v>
      </c>
      <c r="BQ16" s="79">
        <f>(HLOOKUP(BQ$7,BECO_Datos!$D$3:$HN$85,BECO_Datos!$A14,FALSE)+HLOOKUP(BQ$7,BECO_Datos!$HP$3:$LT$85,BECO_Datos!$A14,FALSE))*BQ$2</f>
        <v>0</v>
      </c>
      <c r="BR16" s="79">
        <f>(HLOOKUP(BR$7,BECO_Datos!$D$3:$HN$85,BECO_Datos!$A14,FALSE))*BR$2</f>
        <v>0</v>
      </c>
      <c r="BS16" s="79">
        <f>(HLOOKUP(BS$7,BECO_Datos!$D$3:$HN$85,BECO_Datos!$A14,FALSE)+HLOOKUP(BS$7,BECO_Datos!$HP$3:$LT$85,BECO_Datos!$A14,FALSE))*BS$2</f>
        <v>0</v>
      </c>
      <c r="BT16" s="13"/>
      <c r="BU16" s="89">
        <f t="shared" si="32"/>
        <v>-207.74813050799892</v>
      </c>
      <c r="BV16" s="79">
        <f>(HLOOKUP(BV$7,BECO_Datos!$D$3:$HN$85,BECO_Datos!$A14,FALSE)+HLOOKUP(BV$7,BECO_Datos!$HP$3:$LT$85,BECO_Datos!$A14,FALSE))*BV$2</f>
        <v>0</v>
      </c>
      <c r="BW16" s="79">
        <f>(HLOOKUP(BW$7,BECO_Datos!$D$3:$HN$85,BECO_Datos!$A14,FALSE)+HLOOKUP(BW$7,BECO_Datos!$HP$3:$LT$85,BECO_Datos!$A14,FALSE))*BW$2</f>
        <v>0</v>
      </c>
      <c r="BX16" s="79">
        <f>(HLOOKUP(BX$7,BECO_Datos!$D$3:$HN$85,BECO_Datos!$A14,FALSE)+HLOOKUP(BX$7,BECO_Datos!$HP$3:$LT$85,BECO_Datos!$A14,FALSE))*BX$2</f>
        <v>0</v>
      </c>
      <c r="BY16" s="79">
        <f>(HLOOKUP(BY$7,BECO_Datos!$D$3:$HN$85,BECO_Datos!$A14,FALSE)+HLOOKUP(BY$7,BECO_Datos!$HP$3:$LT$85,BECO_Datos!$A14,FALSE))*BY$2</f>
        <v>0</v>
      </c>
      <c r="BZ16" s="79">
        <f>(HLOOKUP(BZ$7,BECO_Datos!$D$3:$HN$85,BECO_Datos!$A14,FALSE))*BZ$2</f>
        <v>0</v>
      </c>
      <c r="CA16" s="79">
        <f>(HLOOKUP(CA$7,BECO_Datos!$D$3:$HN$85,BECO_Datos!$A14,FALSE)+HLOOKUP(CA$7,BECO_Datos!$HP$3:$LT$85,BECO_Datos!$A14,FALSE))*CA$2</f>
        <v>0</v>
      </c>
      <c r="CB16" s="79">
        <f>(HLOOKUP(CB$7,BECO_Datos!$D$3:$HN$85,BECO_Datos!$A14,FALSE))*CB$2</f>
        <v>0</v>
      </c>
      <c r="CC16" s="79">
        <f>(HLOOKUP(CC$7,BECO_Datos!$D$3:$HN$85,BECO_Datos!$A14,FALSE)+HLOOKUP(CC$7,BECO_Datos!$HP$3:$LT$85,BECO_Datos!$A14,FALSE))*CC$2</f>
        <v>-207.74813050799892</v>
      </c>
      <c r="CD16" s="89">
        <f t="shared" si="34"/>
        <v>207.74813050799889</v>
      </c>
      <c r="CE16" s="79">
        <f>(HLOOKUP(CE$7,BECO_Datos!$D$3:$HN$85,BECO_Datos!$A14,FALSE))*CE$2</f>
        <v>0</v>
      </c>
      <c r="CF16" s="79">
        <f>(HLOOKUP(CF$7,BECO_Datos!$D$3:$HN$85,BECO_Datos!$A14,FALSE))*CF$2</f>
        <v>0</v>
      </c>
      <c r="CG16" s="79">
        <f>(HLOOKUP(CG$7,BECO_Datos!$D$3:$HN$85,BECO_Datos!$A14,FALSE))*CG$2</f>
        <v>0</v>
      </c>
      <c r="CH16" s="79">
        <f>(HLOOKUP(CH$7,BECO_Datos!$D$3:$HN$85,BECO_Datos!$A14,FALSE))*CH$2</f>
        <v>0</v>
      </c>
      <c r="CI16" s="79">
        <f>(HLOOKUP(CI$7,BECO_Datos!$D$3:$HN$85,BECO_Datos!$A14,FALSE)+HLOOKUP(CI$7,BECO_Datos!$HP$3:$LT$85,BECO_Datos!$A14,FALSE))*CI$2</f>
        <v>0</v>
      </c>
      <c r="CJ16" s="79">
        <f>(HLOOKUP(CJ$7,BECO_Datos!$D$3:$HN$85,BECO_Datos!$A14,FALSE))*CJ$2</f>
        <v>207.74813050799889</v>
      </c>
      <c r="CK16" s="79">
        <f>(HLOOKUP(CK$7,BECO_Datos!$D$3:$HN$85,BECO_Datos!$A14,FALSE))*CK$2</f>
        <v>0</v>
      </c>
      <c r="CL16" s="79">
        <f>(HLOOKUP(CL$7,BECO_Datos!$D$3:$HN$85,BECO_Datos!$A14,FALSE)+HLOOKUP(CL$7,BECO_Datos!$HP$3:$LT$85,BECO_Datos!$A14,FALSE))*CL$2</f>
        <v>0</v>
      </c>
      <c r="CM16" s="79">
        <f>(HLOOKUP(CM$7,BECO_Datos!$D$3:$HN$85,BECO_Datos!$A14,FALSE))*CM$2</f>
        <v>0</v>
      </c>
      <c r="CN16" s="79">
        <f>(HLOOKUP(CN$7,BECO_Datos!$D$3:$HN$85,BECO_Datos!$A14,FALSE)+HLOOKUP(CN$7,BECO_Datos!$HP$3:$LT$85,BECO_Datos!$A14,FALSE))*CN$2</f>
        <v>0</v>
      </c>
      <c r="CO16" s="79">
        <f>(HLOOKUP(CO$7,BECO_Datos!$D$3:$HN$85,BECO_Datos!$A14,FALSE))*CO$2</f>
        <v>0</v>
      </c>
      <c r="CP16" s="79">
        <f>(HLOOKUP(CP$7,BECO_Datos!$D$3:$HN$85,BECO_Datos!$A14,FALSE)+HLOOKUP(CP$7,BECO_Datos!$HP$3:$LT$85,BECO_Datos!$A14,FALSE))*CP$2</f>
        <v>0</v>
      </c>
      <c r="CQ16" s="13"/>
      <c r="CR16" s="89">
        <f t="shared" si="36"/>
        <v>-138.85171167599896</v>
      </c>
      <c r="CS16" s="79">
        <f>(HLOOKUP(CS$7,BECO_Datos!$D$3:$HN$85,BECO_Datos!$A14,FALSE)+HLOOKUP(CS$7,BECO_Datos!$HP$3:$LT$85,BECO_Datos!$A14,FALSE))*CS$2</f>
        <v>0</v>
      </c>
      <c r="CT16" s="79">
        <f>(HLOOKUP(CT$7,BECO_Datos!$D$3:$HN$85,BECO_Datos!$A14,FALSE)+HLOOKUP(CT$7,BECO_Datos!$HP$3:$LT$85,BECO_Datos!$A14,FALSE))*CT$2</f>
        <v>0</v>
      </c>
      <c r="CU16" s="79">
        <f>(HLOOKUP(CU$7,BECO_Datos!$D$3:$HN$85,BECO_Datos!$A14,FALSE)+HLOOKUP(CU$7,BECO_Datos!$HP$3:$LT$85,BECO_Datos!$A14,FALSE))*CU$2</f>
        <v>0</v>
      </c>
      <c r="CV16" s="79">
        <f>(HLOOKUP(CV$7,BECO_Datos!$D$3:$HN$85,BECO_Datos!$A14,FALSE)+HLOOKUP(CV$7,BECO_Datos!$HP$3:$LT$85,BECO_Datos!$A14,FALSE))*CV$2</f>
        <v>0</v>
      </c>
      <c r="CW16" s="79">
        <f>(HLOOKUP(CW$7,BECO_Datos!$D$3:$HN$85,BECO_Datos!$A14,FALSE))*CW$2</f>
        <v>0</v>
      </c>
      <c r="CX16" s="79">
        <f>(HLOOKUP(CX$7,BECO_Datos!$D$3:$HN$85,BECO_Datos!$A14,FALSE)+HLOOKUP(CX$7,BECO_Datos!$HP$3:$LT$85,BECO_Datos!$A14,FALSE))*CX$2</f>
        <v>0</v>
      </c>
      <c r="CY16" s="79">
        <f>(HLOOKUP(CY$7,BECO_Datos!$D$3:$HN$85,BECO_Datos!$A14,FALSE))*CY$2</f>
        <v>0</v>
      </c>
      <c r="CZ16" s="79">
        <f>(HLOOKUP(CZ$7,BECO_Datos!$D$3:$HN$85,BECO_Datos!$A14,FALSE)+HLOOKUP(CZ$7,BECO_Datos!$HP$3:$LT$85,BECO_Datos!$A14,FALSE))*CZ$2</f>
        <v>-138.85171167599896</v>
      </c>
      <c r="DA16" s="89">
        <f t="shared" si="38"/>
        <v>138.85171167599898</v>
      </c>
      <c r="DB16" s="79">
        <f>(HLOOKUP(DB$7,BECO_Datos!$D$3:$HN$85,BECO_Datos!$A14,FALSE))*DB$2</f>
        <v>0</v>
      </c>
      <c r="DC16" s="79">
        <f>(HLOOKUP(DC$7,BECO_Datos!$D$3:$HN$85,BECO_Datos!$A14,FALSE))*DC$2</f>
        <v>0</v>
      </c>
      <c r="DD16" s="79">
        <f>(HLOOKUP(DD$7,BECO_Datos!$D$3:$HN$85,BECO_Datos!$A14,FALSE))*DD$2</f>
        <v>0</v>
      </c>
      <c r="DE16" s="79">
        <f>(HLOOKUP(DE$7,BECO_Datos!$D$3:$HN$85,BECO_Datos!$A14,FALSE))*DE$2</f>
        <v>0</v>
      </c>
      <c r="DF16" s="79">
        <f>(HLOOKUP(DF$7,BECO_Datos!$D$3:$HN$85,BECO_Datos!$A14,FALSE)+HLOOKUP(DF$7,BECO_Datos!$HP$3:$LT$85,BECO_Datos!$A14,FALSE))*DF$2</f>
        <v>0</v>
      </c>
      <c r="DG16" s="79">
        <f>(HLOOKUP(DG$7,BECO_Datos!$D$3:$HN$85,BECO_Datos!$A14,FALSE))*DG$2</f>
        <v>138.85171167599898</v>
      </c>
      <c r="DH16" s="79">
        <f>(HLOOKUP(DH$7,BECO_Datos!$D$3:$HN$85,BECO_Datos!$A14,FALSE))*DH$2</f>
        <v>0</v>
      </c>
      <c r="DI16" s="79">
        <f>(HLOOKUP(DI$7,BECO_Datos!$D$3:$HN$85,BECO_Datos!$A14,FALSE)+HLOOKUP(DI$7,BECO_Datos!$HP$3:$LT$85,BECO_Datos!$A14,FALSE))*DI$2</f>
        <v>0</v>
      </c>
      <c r="DJ16" s="79">
        <f>(HLOOKUP(DJ$7,BECO_Datos!$D$3:$HN$85,BECO_Datos!$A14,FALSE))*DJ$2</f>
        <v>0</v>
      </c>
      <c r="DK16" s="79">
        <f>(HLOOKUP(DK$7,BECO_Datos!$D$3:$HN$85,BECO_Datos!$A14,FALSE)+HLOOKUP(DK$7,BECO_Datos!$HP$3:$LT$85,BECO_Datos!$A14,FALSE))*DK$2</f>
        <v>0</v>
      </c>
      <c r="DL16" s="79">
        <f>(HLOOKUP(DL$7,BECO_Datos!$D$3:$HN$85,BECO_Datos!$A14,FALSE))*DL$2</f>
        <v>0</v>
      </c>
      <c r="DM16" s="79">
        <f>(HLOOKUP(DM$7,BECO_Datos!$D$3:$HN$85,BECO_Datos!$A14,FALSE)+HLOOKUP(DM$7,BECO_Datos!$HP$3:$LT$85,BECO_Datos!$A14,FALSE))*DM$2</f>
        <v>0</v>
      </c>
      <c r="DN16" s="13"/>
      <c r="DO16" s="89">
        <f t="shared" si="40"/>
        <v>-148.57900048799894</v>
      </c>
      <c r="DP16" s="79">
        <f>(HLOOKUP(DP$7,BECO_Datos!$D$3:$HN$85,BECO_Datos!$A14,FALSE)+HLOOKUP(DP$7,BECO_Datos!$HP$3:$LT$85,BECO_Datos!$A14,FALSE))*DP$2</f>
        <v>0</v>
      </c>
      <c r="DQ16" s="79">
        <f>(HLOOKUP(DQ$7,BECO_Datos!$D$3:$HN$85,BECO_Datos!$A14,FALSE)+HLOOKUP(DQ$7,BECO_Datos!$HP$3:$LT$85,BECO_Datos!$A14,FALSE))*DQ$2</f>
        <v>0</v>
      </c>
      <c r="DR16" s="79">
        <f>(HLOOKUP(DR$7,BECO_Datos!$D$3:$HN$85,BECO_Datos!$A14,FALSE)+HLOOKUP(DR$7,BECO_Datos!$HP$3:$LT$85,BECO_Datos!$A14,FALSE))*DR$2</f>
        <v>0</v>
      </c>
      <c r="DS16" s="79">
        <f>(HLOOKUP(DS$7,BECO_Datos!$D$3:$HN$85,BECO_Datos!$A14,FALSE)+HLOOKUP(DS$7,BECO_Datos!$HP$3:$LT$85,BECO_Datos!$A14,FALSE))*DS$2</f>
        <v>0</v>
      </c>
      <c r="DT16" s="79">
        <f>(HLOOKUP(DT$7,BECO_Datos!$D$3:$HN$85,BECO_Datos!$A14,FALSE))*DT$2</f>
        <v>0</v>
      </c>
      <c r="DU16" s="79">
        <f>(HLOOKUP(DU$7,BECO_Datos!$D$3:$HN$85,BECO_Datos!$A14,FALSE)+HLOOKUP(DU$7,BECO_Datos!$HP$3:$LT$85,BECO_Datos!$A14,FALSE))*DU$2</f>
        <v>0</v>
      </c>
      <c r="DV16" s="79">
        <f>(HLOOKUP(DV$7,BECO_Datos!$D$3:$HN$85,BECO_Datos!$A14,FALSE))*DV$2</f>
        <v>0</v>
      </c>
      <c r="DW16" s="79">
        <f>(HLOOKUP(DW$7,BECO_Datos!$D$3:$HN$85,BECO_Datos!$A14,FALSE)+HLOOKUP(DW$7,BECO_Datos!$HP$3:$LT$85,BECO_Datos!$A14,FALSE))*DW$2</f>
        <v>-148.57900048799894</v>
      </c>
      <c r="DX16" s="89">
        <f t="shared" si="42"/>
        <v>148.57900048799888</v>
      </c>
      <c r="DY16" s="79">
        <f>(HLOOKUP(DY$7,BECO_Datos!$D$3:$HN$85,BECO_Datos!$A14,FALSE))*DY$2</f>
        <v>0</v>
      </c>
      <c r="DZ16" s="79">
        <f>(HLOOKUP(DZ$7,BECO_Datos!$D$3:$HN$85,BECO_Datos!$A14,FALSE))*DZ$2</f>
        <v>0</v>
      </c>
      <c r="EA16" s="79">
        <f>(HLOOKUP(EA$7,BECO_Datos!$D$3:$HN$85,BECO_Datos!$A14,FALSE))*EA$2</f>
        <v>0</v>
      </c>
      <c r="EB16" s="79">
        <f>(HLOOKUP(EB$7,BECO_Datos!$D$3:$HN$85,BECO_Datos!$A14,FALSE))*EB$2</f>
        <v>0</v>
      </c>
      <c r="EC16" s="79">
        <f>(HLOOKUP(EC$7,BECO_Datos!$D$3:$HN$85,BECO_Datos!$A14,FALSE)+HLOOKUP(EC$7,BECO_Datos!$HP$3:$LT$85,BECO_Datos!$A14,FALSE))*EC$2</f>
        <v>0</v>
      </c>
      <c r="ED16" s="79">
        <f>(HLOOKUP(ED$7,BECO_Datos!$D$3:$HN$85,BECO_Datos!$A14,FALSE))*ED$2</f>
        <v>148.57900048799888</v>
      </c>
      <c r="EE16" s="79">
        <f>(HLOOKUP(EE$7,BECO_Datos!$D$3:$HN$85,BECO_Datos!$A14,FALSE))*EE$2</f>
        <v>0</v>
      </c>
      <c r="EF16" s="79">
        <f>(HLOOKUP(EF$7,BECO_Datos!$D$3:$HN$85,BECO_Datos!$A14,FALSE)+HLOOKUP(EF$7,BECO_Datos!$HP$3:$LT$85,BECO_Datos!$A14,FALSE))*EF$2</f>
        <v>0</v>
      </c>
      <c r="EG16" s="79">
        <f>(HLOOKUP(EG$7,BECO_Datos!$D$3:$HN$85,BECO_Datos!$A14,FALSE))*EG$2</f>
        <v>0</v>
      </c>
      <c r="EH16" s="79">
        <f>(HLOOKUP(EH$7,BECO_Datos!$D$3:$HN$85,BECO_Datos!$A14,FALSE)+HLOOKUP(EH$7,BECO_Datos!$HP$3:$LT$85,BECO_Datos!$A14,FALSE))*EH$2</f>
        <v>0</v>
      </c>
      <c r="EI16" s="79">
        <f>(HLOOKUP(EI$7,BECO_Datos!$D$3:$HN$85,BECO_Datos!$A14,FALSE))*EI$2</f>
        <v>0</v>
      </c>
      <c r="EJ16" s="79">
        <f>(HLOOKUP(EJ$7,BECO_Datos!$D$3:$HN$85,BECO_Datos!$A14,FALSE)+HLOOKUP(EJ$7,BECO_Datos!$HP$3:$LT$85,BECO_Datos!$A14,FALSE))*EJ$2</f>
        <v>0</v>
      </c>
      <c r="EK16" s="13"/>
      <c r="EL16" s="89">
        <f t="shared" si="44"/>
        <v>-197.47696078799899</v>
      </c>
      <c r="EM16" s="79">
        <f>(HLOOKUP(EM$7,BECO_Datos!$D$3:$HN$85,BECO_Datos!$A14,FALSE)+HLOOKUP(EM$7,BECO_Datos!$HP$3:$LT$85,BECO_Datos!$A14,FALSE))*EM$2</f>
        <v>0</v>
      </c>
      <c r="EN16" s="79">
        <f>(HLOOKUP(EN$7,BECO_Datos!$D$3:$HN$85,BECO_Datos!$A14,FALSE)+HLOOKUP(EN$7,BECO_Datos!$HP$3:$LT$85,BECO_Datos!$A14,FALSE))*EN$2</f>
        <v>0</v>
      </c>
      <c r="EO16" s="79">
        <f>(HLOOKUP(EO$7,BECO_Datos!$D$3:$HN$85,BECO_Datos!$A14,FALSE)+HLOOKUP(EO$7,BECO_Datos!$HP$3:$LT$85,BECO_Datos!$A14,FALSE))*EO$2</f>
        <v>0</v>
      </c>
      <c r="EP16" s="79">
        <f>(HLOOKUP(EP$7,BECO_Datos!$D$3:$HN$85,BECO_Datos!$A14,FALSE)+HLOOKUP(EP$7,BECO_Datos!$HP$3:$LT$85,BECO_Datos!$A14,FALSE))*EP$2</f>
        <v>0</v>
      </c>
      <c r="EQ16" s="79">
        <f>(HLOOKUP(EQ$7,BECO_Datos!$D$3:$HN$85,BECO_Datos!$A14,FALSE))*EQ$2</f>
        <v>0</v>
      </c>
      <c r="ER16" s="79">
        <f>(HLOOKUP(ER$7,BECO_Datos!$D$3:$HN$85,BECO_Datos!$A14,FALSE)+HLOOKUP(ER$7,BECO_Datos!$HP$3:$LT$85,BECO_Datos!$A14,FALSE))*ER$2</f>
        <v>0</v>
      </c>
      <c r="ES16" s="79">
        <f>(HLOOKUP(ES$7,BECO_Datos!$D$3:$HN$85,BECO_Datos!$A14,FALSE))*ES$2</f>
        <v>0</v>
      </c>
      <c r="ET16" s="79">
        <f>(HLOOKUP(ET$7,BECO_Datos!$D$3:$HN$85,BECO_Datos!$A14,FALSE)+HLOOKUP(ET$7,BECO_Datos!$HP$3:$LT$85,BECO_Datos!$A14,FALSE))*ET$2</f>
        <v>-197.47696078799899</v>
      </c>
      <c r="EU16" s="89">
        <f t="shared" si="46"/>
        <v>197.47696078799899</v>
      </c>
      <c r="EV16" s="79">
        <f>(HLOOKUP(EV$7,BECO_Datos!$D$3:$HN$85,BECO_Datos!$A14,FALSE))*EV$2</f>
        <v>0</v>
      </c>
      <c r="EW16" s="79">
        <f>(HLOOKUP(EW$7,BECO_Datos!$D$3:$HN$85,BECO_Datos!$A14,FALSE))*EW$2</f>
        <v>0</v>
      </c>
      <c r="EX16" s="79">
        <f>(HLOOKUP(EX$7,BECO_Datos!$D$3:$HN$85,BECO_Datos!$A14,FALSE))*EX$2</f>
        <v>0</v>
      </c>
      <c r="EY16" s="79">
        <f>(HLOOKUP(EY$7,BECO_Datos!$D$3:$HN$85,BECO_Datos!$A14,FALSE))*EY$2</f>
        <v>0</v>
      </c>
      <c r="EZ16" s="79">
        <f>(HLOOKUP(EZ$7,BECO_Datos!$D$3:$HN$85,BECO_Datos!$A14,FALSE)+HLOOKUP(EZ$7,BECO_Datos!$HP$3:$LT$85,BECO_Datos!$A14,FALSE))*EZ$2</f>
        <v>0</v>
      </c>
      <c r="FA16" s="79">
        <f>(HLOOKUP(FA$7,BECO_Datos!$D$3:$HN$85,BECO_Datos!$A14,FALSE))*FA$2</f>
        <v>197.47696078799899</v>
      </c>
      <c r="FB16" s="79">
        <f>(HLOOKUP(FB$7,BECO_Datos!$D$3:$HN$85,BECO_Datos!$A14,FALSE))*FB$2</f>
        <v>0</v>
      </c>
      <c r="FC16" s="79">
        <f>(HLOOKUP(FC$7,BECO_Datos!$D$3:$HN$85,BECO_Datos!$A14,FALSE)+HLOOKUP(FC$7,BECO_Datos!$HP$3:$LT$85,BECO_Datos!$A14,FALSE))*FC$2</f>
        <v>0</v>
      </c>
      <c r="FD16" s="79">
        <f>(HLOOKUP(FD$7,BECO_Datos!$D$3:$HN$85,BECO_Datos!$A14,FALSE))*FD$2</f>
        <v>0</v>
      </c>
      <c r="FE16" s="79">
        <f>(HLOOKUP(FE$7,BECO_Datos!$D$3:$HN$85,BECO_Datos!$A14,FALSE)+HLOOKUP(FE$7,BECO_Datos!$HP$3:$LT$85,BECO_Datos!$A14,FALSE))*FE$2</f>
        <v>0</v>
      </c>
      <c r="FF16" s="79">
        <f>(HLOOKUP(FF$7,BECO_Datos!$D$3:$HN$85,BECO_Datos!$A14,FALSE))*FF$2</f>
        <v>0</v>
      </c>
      <c r="FG16" s="79">
        <f>(HLOOKUP(FG$7,BECO_Datos!$D$3:$HN$85,BECO_Datos!$A14,FALSE)+HLOOKUP(FG$7,BECO_Datos!$HP$3:$LT$85,BECO_Datos!$A14,FALSE))*FG$2</f>
        <v>0</v>
      </c>
      <c r="FH16" s="13"/>
      <c r="FI16" s="89">
        <f t="shared" si="48"/>
        <v>-207.44928935999889</v>
      </c>
      <c r="FJ16" s="79">
        <f>(HLOOKUP(FJ$7,BECO_Datos!$D$3:$HN$85,BECO_Datos!$A14,FALSE)+HLOOKUP(FJ$7,BECO_Datos!$HP$3:$LT$85,BECO_Datos!$A14,FALSE))*FJ$2</f>
        <v>0</v>
      </c>
      <c r="FK16" s="79">
        <f>(HLOOKUP(FK$7,BECO_Datos!$D$3:$HN$85,BECO_Datos!$A14,FALSE)+HLOOKUP(FK$7,BECO_Datos!$HP$3:$LT$85,BECO_Datos!$A14,FALSE))*FK$2</f>
        <v>0</v>
      </c>
      <c r="FL16" s="79">
        <f>(HLOOKUP(FL$7,BECO_Datos!$D$3:$HN$85,BECO_Datos!$A14,FALSE)+HLOOKUP(FL$7,BECO_Datos!$HP$3:$LT$85,BECO_Datos!$A14,FALSE))*FL$2</f>
        <v>0</v>
      </c>
      <c r="FM16" s="79">
        <f>(HLOOKUP(FM$7,BECO_Datos!$D$3:$HN$85,BECO_Datos!$A14,FALSE)+HLOOKUP(FM$7,BECO_Datos!$HP$3:$LT$85,BECO_Datos!$A14,FALSE))*FM$2</f>
        <v>0</v>
      </c>
      <c r="FN16" s="79">
        <f>(HLOOKUP(FN$7,BECO_Datos!$D$3:$HN$85,BECO_Datos!$A14,FALSE))*FN$2</f>
        <v>0</v>
      </c>
      <c r="FO16" s="79">
        <f>(HLOOKUP(FO$7,BECO_Datos!$D$3:$HN$85,BECO_Datos!$A14,FALSE)+HLOOKUP(FO$7,BECO_Datos!$HP$3:$LT$85,BECO_Datos!$A14,FALSE))*FO$2</f>
        <v>0</v>
      </c>
      <c r="FP16" s="79">
        <f>(HLOOKUP(FP$7,BECO_Datos!$D$3:$HN$85,BECO_Datos!$A14,FALSE))*FP$2</f>
        <v>0</v>
      </c>
      <c r="FQ16" s="79">
        <f>(HLOOKUP(FQ$7,BECO_Datos!$D$3:$HN$85,BECO_Datos!$A14,FALSE)+HLOOKUP(FQ$7,BECO_Datos!$HP$3:$LT$85,BECO_Datos!$A14,FALSE))*FQ$2</f>
        <v>-207.44928935999889</v>
      </c>
      <c r="FR16" s="89">
        <f t="shared" si="50"/>
        <v>207.44928935999889</v>
      </c>
      <c r="FS16" s="79">
        <f>(HLOOKUP(FS$7,BECO_Datos!$D$3:$HN$85,BECO_Datos!$A14,FALSE))*FS$2</f>
        <v>0</v>
      </c>
      <c r="FT16" s="79">
        <f>(HLOOKUP(FT$7,BECO_Datos!$D$3:$HN$85,BECO_Datos!$A14,FALSE))*FT$2</f>
        <v>0</v>
      </c>
      <c r="FU16" s="79">
        <f>(HLOOKUP(FU$7,BECO_Datos!$D$3:$HN$85,BECO_Datos!$A14,FALSE))*FU$2</f>
        <v>0</v>
      </c>
      <c r="FV16" s="79">
        <f>(HLOOKUP(FV$7,BECO_Datos!$D$3:$HN$85,BECO_Datos!$A14,FALSE))*FV$2</f>
        <v>0</v>
      </c>
      <c r="FW16" s="79">
        <f>(HLOOKUP(FW$7,BECO_Datos!$D$3:$HN$85,BECO_Datos!$A14,FALSE)+HLOOKUP(FW$7,BECO_Datos!$HP$3:$LT$85,BECO_Datos!$A14,FALSE))*FW$2</f>
        <v>0</v>
      </c>
      <c r="FX16" s="79">
        <f>(HLOOKUP(FX$7,BECO_Datos!$D$3:$HN$85,BECO_Datos!$A14,FALSE))*FX$2</f>
        <v>207.44928935999889</v>
      </c>
      <c r="FY16" s="79">
        <f>(HLOOKUP(FY$7,BECO_Datos!$D$3:$HN$85,BECO_Datos!$A14,FALSE))*FY$2</f>
        <v>0</v>
      </c>
      <c r="FZ16" s="79">
        <f>(HLOOKUP(FZ$7,BECO_Datos!$D$3:$HN$85,BECO_Datos!$A14,FALSE)+HLOOKUP(FZ$7,BECO_Datos!$HP$3:$LT$85,BECO_Datos!$A14,FALSE))*FZ$2</f>
        <v>0</v>
      </c>
      <c r="GA16" s="79">
        <f>(HLOOKUP(GA$7,BECO_Datos!$D$3:$HN$85,BECO_Datos!$A14,FALSE))*GA$2</f>
        <v>0</v>
      </c>
      <c r="GB16" s="79">
        <f>(HLOOKUP(GB$7,BECO_Datos!$D$3:$HN$85,BECO_Datos!$A14,FALSE)+HLOOKUP(GB$7,BECO_Datos!$HP$3:$LT$85,BECO_Datos!$A14,FALSE))*GB$2</f>
        <v>0</v>
      </c>
      <c r="GC16" s="79">
        <f>(HLOOKUP(GC$7,BECO_Datos!$D$3:$HN$85,BECO_Datos!$A14,FALSE))*GC$2</f>
        <v>0</v>
      </c>
      <c r="GD16" s="79">
        <f>(HLOOKUP(GD$7,BECO_Datos!$D$3:$HN$85,BECO_Datos!$A14,FALSE)+HLOOKUP(GD$7,BECO_Datos!$HP$3:$LT$85,BECO_Datos!$A14,FALSE))*GD$2</f>
        <v>0</v>
      </c>
      <c r="GE16" s="13"/>
      <c r="GF16" s="89">
        <f t="shared" si="52"/>
        <v>-252.82907236800003</v>
      </c>
      <c r="GG16" s="79">
        <f>(HLOOKUP(GG$7,BECO_Datos!$D$3:$HN$85,BECO_Datos!$A14,FALSE)+HLOOKUP(GG$7,BECO_Datos!$HP$3:$LT$85,BECO_Datos!$A14,FALSE))*GG$2</f>
        <v>0</v>
      </c>
      <c r="GH16" s="79">
        <f>(HLOOKUP(GH$7,BECO_Datos!$D$3:$HN$85,BECO_Datos!$A14,FALSE)+HLOOKUP(GH$7,BECO_Datos!$HP$3:$LT$85,BECO_Datos!$A14,FALSE))*GH$2</f>
        <v>0</v>
      </c>
      <c r="GI16" s="79">
        <f>(HLOOKUP(GI$7,BECO_Datos!$D$3:$HN$85,BECO_Datos!$A14,FALSE)+HLOOKUP(GI$7,BECO_Datos!$HP$3:$LT$85,BECO_Datos!$A14,FALSE))*GI$2</f>
        <v>0</v>
      </c>
      <c r="GJ16" s="79">
        <f>(HLOOKUP(GJ$7,BECO_Datos!$D$3:$HN$85,BECO_Datos!$A14,FALSE)+HLOOKUP(GJ$7,BECO_Datos!$HP$3:$LT$85,BECO_Datos!$A14,FALSE))*GJ$2</f>
        <v>0</v>
      </c>
      <c r="GK16" s="79">
        <f>(HLOOKUP(GK$7,BECO_Datos!$D$3:$HN$85,BECO_Datos!$A14,FALSE))*GK$2</f>
        <v>0</v>
      </c>
      <c r="GL16" s="79">
        <f>(HLOOKUP(GL$7,BECO_Datos!$D$3:$HN$85,BECO_Datos!$A14,FALSE)+HLOOKUP(GL$7,BECO_Datos!$HP$3:$LT$85,BECO_Datos!$A14,FALSE))*GL$2</f>
        <v>0</v>
      </c>
      <c r="GM16" s="79">
        <f>(HLOOKUP(GM$7,BECO_Datos!$D$3:$HN$85,BECO_Datos!$A14,FALSE))*GM$2</f>
        <v>0</v>
      </c>
      <c r="GN16" s="79">
        <f>(HLOOKUP(GN$7,BECO_Datos!$D$3:$HN$85,BECO_Datos!$A14,FALSE)+HLOOKUP(GN$7,BECO_Datos!$HP$3:$LT$85,BECO_Datos!$A14,FALSE))*GN$2</f>
        <v>-252.82907236800003</v>
      </c>
      <c r="GO16" s="89">
        <f t="shared" si="54"/>
        <v>252.82907236800003</v>
      </c>
      <c r="GP16" s="79">
        <f>(HLOOKUP(GP$7,BECO_Datos!$D$3:$HN$85,BECO_Datos!$A14,FALSE))*GP$2</f>
        <v>0</v>
      </c>
      <c r="GQ16" s="79">
        <f>(HLOOKUP(GQ$7,BECO_Datos!$D$3:$HN$85,BECO_Datos!$A14,FALSE))*GQ$2</f>
        <v>0</v>
      </c>
      <c r="GR16" s="79">
        <f>(HLOOKUP(GR$7,BECO_Datos!$D$3:$HN$85,BECO_Datos!$A14,FALSE))*GR$2</f>
        <v>0</v>
      </c>
      <c r="GS16" s="79">
        <f>(HLOOKUP(GS$7,BECO_Datos!$D$3:$HN$85,BECO_Datos!$A14,FALSE))*GS$2</f>
        <v>0</v>
      </c>
      <c r="GT16" s="79">
        <f>(HLOOKUP(GT$7,BECO_Datos!$D$3:$HN$85,BECO_Datos!$A14,FALSE)+HLOOKUP(GT$7,BECO_Datos!$HP$3:$LT$85,BECO_Datos!$A14,FALSE))*GT$2</f>
        <v>0</v>
      </c>
      <c r="GU16" s="79">
        <f>(HLOOKUP(GU$7,BECO_Datos!$D$3:$HN$85,BECO_Datos!$A14,FALSE))*GU$2</f>
        <v>252.82907236800003</v>
      </c>
      <c r="GV16" s="79">
        <f>(HLOOKUP(GV$7,BECO_Datos!$D$3:$HN$85,BECO_Datos!$A14,FALSE))*GV$2</f>
        <v>0</v>
      </c>
      <c r="GW16" s="79">
        <f>(HLOOKUP(GW$7,BECO_Datos!$D$3:$HN$85,BECO_Datos!$A14,FALSE)+HLOOKUP(GW$7,BECO_Datos!$HP$3:$LT$85,BECO_Datos!$A14,FALSE))*GW$2</f>
        <v>0</v>
      </c>
      <c r="GX16" s="79">
        <f>(HLOOKUP(GX$7,BECO_Datos!$D$3:$HN$85,BECO_Datos!$A14,FALSE))*GX$2</f>
        <v>0</v>
      </c>
      <c r="GY16" s="79">
        <f>(HLOOKUP(GY$7,BECO_Datos!$D$3:$HN$85,BECO_Datos!$A14,FALSE)+HLOOKUP(GY$7,BECO_Datos!$HP$3:$LT$85,BECO_Datos!$A14,FALSE))*GY$2</f>
        <v>0</v>
      </c>
      <c r="GZ16" s="79">
        <f>(HLOOKUP(GZ$7,BECO_Datos!$D$3:$HN$85,BECO_Datos!$A14,FALSE))*GZ$2</f>
        <v>0</v>
      </c>
      <c r="HA16" s="79">
        <f>(HLOOKUP(HA$7,BECO_Datos!$D$3:$HN$85,BECO_Datos!$A14,FALSE)+HLOOKUP(HA$7,BECO_Datos!$HP$3:$LT$85,BECO_Datos!$A14,FALSE))*HA$2</f>
        <v>0</v>
      </c>
      <c r="HB16" s="13"/>
      <c r="HC16" s="89">
        <f t="shared" si="56"/>
        <v>-246.15881391600001</v>
      </c>
      <c r="HD16" s="79">
        <f>(HLOOKUP(HD$7,BECO_Datos!$D$3:$HN$85,BECO_Datos!$A14,FALSE)+HLOOKUP(HD$7,BECO_Datos!$HP$3:$LT$85,BECO_Datos!$A14,FALSE))*HD$2</f>
        <v>0</v>
      </c>
      <c r="HE16" s="79">
        <f>(HLOOKUP(HE$7,BECO_Datos!$D$3:$HN$85,BECO_Datos!$A14,FALSE)+HLOOKUP(HE$7,BECO_Datos!$HP$3:$LT$85,BECO_Datos!$A14,FALSE))*HE$2</f>
        <v>0</v>
      </c>
      <c r="HF16" s="79">
        <f>(HLOOKUP(HF$7,BECO_Datos!$D$3:$HN$85,BECO_Datos!$A14,FALSE)+HLOOKUP(HF$7,BECO_Datos!$HP$3:$LT$85,BECO_Datos!$A14,FALSE))*HF$2</f>
        <v>0</v>
      </c>
      <c r="HG16" s="79">
        <f>(HLOOKUP(HG$7,BECO_Datos!$D$3:$HN$85,BECO_Datos!$A14,FALSE)+HLOOKUP(HG$7,BECO_Datos!$HP$3:$LT$85,BECO_Datos!$A14,FALSE))*HG$2</f>
        <v>0</v>
      </c>
      <c r="HH16" s="79">
        <f>(HLOOKUP(HH$7,BECO_Datos!$D$3:$HN$85,BECO_Datos!$A14,FALSE))*HH$2</f>
        <v>0</v>
      </c>
      <c r="HI16" s="79">
        <f>(HLOOKUP(HI$7,BECO_Datos!$D$3:$HN$85,BECO_Datos!$A14,FALSE)+HLOOKUP(HI$7,BECO_Datos!$HP$3:$LT$85,BECO_Datos!$A14,FALSE))*HI$2</f>
        <v>0</v>
      </c>
      <c r="HJ16" s="79">
        <f>(HLOOKUP(HJ$7,BECO_Datos!$D$3:$HN$85,BECO_Datos!$A14,FALSE))*HJ$2</f>
        <v>0</v>
      </c>
      <c r="HK16" s="79">
        <f>(HLOOKUP(HK$7,BECO_Datos!$D$3:$HN$85,BECO_Datos!$A14,FALSE)+HLOOKUP(HK$7,BECO_Datos!$HP$3:$LT$85,BECO_Datos!$A14,FALSE))*HK$2</f>
        <v>-246.15881391600001</v>
      </c>
      <c r="HL16" s="89">
        <f t="shared" si="58"/>
        <v>246.15881391599999</v>
      </c>
      <c r="HM16" s="79">
        <f>(HLOOKUP(HM$7,BECO_Datos!$D$3:$HN$85,BECO_Datos!$A14,FALSE))*HM$2</f>
        <v>0</v>
      </c>
      <c r="HN16" s="79">
        <f>(HLOOKUP(HN$7,BECO_Datos!$D$3:$HN$85,BECO_Datos!$A14,FALSE))*HN$2</f>
        <v>0</v>
      </c>
      <c r="HO16" s="79">
        <f>(HLOOKUP(HO$7,BECO_Datos!$D$3:$HN$85,BECO_Datos!$A14,FALSE))*HO$2</f>
        <v>0</v>
      </c>
      <c r="HP16" s="79">
        <f>(HLOOKUP(HP$7,BECO_Datos!$D$3:$HN$85,BECO_Datos!$A14,FALSE))*HP$2</f>
        <v>0</v>
      </c>
      <c r="HQ16" s="79">
        <f>(HLOOKUP(HQ$7,BECO_Datos!$D$3:$HN$85,BECO_Datos!$A14,FALSE)+HLOOKUP(HQ$7,BECO_Datos!$HP$3:$LT$85,BECO_Datos!$A14,FALSE))*HQ$2</f>
        <v>0</v>
      </c>
      <c r="HR16" s="79">
        <f>(HLOOKUP(HR$7,BECO_Datos!$D$3:$HN$85,BECO_Datos!$A14,FALSE))*HR$2</f>
        <v>246.15881391599999</v>
      </c>
      <c r="HS16" s="79">
        <f>(HLOOKUP(HS$7,BECO_Datos!$D$3:$HN$85,BECO_Datos!$A14,FALSE))*HS$2</f>
        <v>0</v>
      </c>
      <c r="HT16" s="79">
        <f>(HLOOKUP(HT$7,BECO_Datos!$D$3:$HN$85,BECO_Datos!$A14,FALSE)+HLOOKUP(HT$7,BECO_Datos!$HP$3:$LT$85,BECO_Datos!$A14,FALSE))*HT$2</f>
        <v>0</v>
      </c>
      <c r="HU16" s="79">
        <f>(HLOOKUP(HU$7,BECO_Datos!$D$3:$HN$85,BECO_Datos!$A14,FALSE))*HU$2</f>
        <v>0</v>
      </c>
      <c r="HV16" s="79">
        <f>(HLOOKUP(HV$7,BECO_Datos!$D$3:$HN$85,BECO_Datos!$A14,FALSE)+HLOOKUP(HV$7,BECO_Datos!$HP$3:$LT$85,BECO_Datos!$A14,FALSE))*HV$2</f>
        <v>0</v>
      </c>
      <c r="HW16" s="79">
        <f>(HLOOKUP(HW$7,BECO_Datos!$D$3:$HN$85,BECO_Datos!$A14,FALSE))*HW$2</f>
        <v>0</v>
      </c>
      <c r="HX16" s="79">
        <f>(HLOOKUP(HX$7,BECO_Datos!$D$3:$HN$85,BECO_Datos!$A14,FALSE)+HLOOKUP(HX$7,BECO_Datos!$HP$3:$LT$85,BECO_Datos!$A14,FALSE))*HX$2</f>
        <v>0</v>
      </c>
    </row>
    <row r="17" spans="1:232" ht="15.75" x14ac:dyDescent="0.2">
      <c r="A17" s="160">
        <v>11</v>
      </c>
      <c r="B17" s="586" t="s">
        <v>24</v>
      </c>
      <c r="C17" s="13"/>
      <c r="D17" s="86">
        <f t="shared" si="20"/>
        <v>0</v>
      </c>
      <c r="E17" s="18">
        <f>(HLOOKUP(E$7,BECO_Datos!$D$3:$HN$85,BECO_Datos!$A15,FALSE)+HLOOKUP(E$7,BECO_Datos!$HP$3:$LT$85,BECO_Datos!$A15,FALSE))*E$2</f>
        <v>0</v>
      </c>
      <c r="F17" s="18">
        <f>(HLOOKUP(F$7,BECO_Datos!$D$3:$HN$85,BECO_Datos!$A15,FALSE)+HLOOKUP(F$7,BECO_Datos!$HP$3:$LT$85,BECO_Datos!$A15,FALSE))*F$2</f>
        <v>0</v>
      </c>
      <c r="G17" s="18">
        <f>(HLOOKUP(G$7,BECO_Datos!$D$3:$HN$85,BECO_Datos!$A15,FALSE)+HLOOKUP(G$7,BECO_Datos!$HP$3:$LT$85,BECO_Datos!$A15,FALSE))*G$2</f>
        <v>0</v>
      </c>
      <c r="H17" s="18">
        <f>(HLOOKUP(H$7,BECO_Datos!$D$3:$HN$85,BECO_Datos!$A15,FALSE)+HLOOKUP(H$7,BECO_Datos!$HP$3:$LT$85,BECO_Datos!$A15,FALSE))*H$2</f>
        <v>0</v>
      </c>
      <c r="I17" s="18">
        <f>(HLOOKUP(I$7,BECO_Datos!$D$3:$HN$85,BECO_Datos!$A15,FALSE))*I$2</f>
        <v>0</v>
      </c>
      <c r="J17" s="18">
        <f>(HLOOKUP(J$7,BECO_Datos!$D$3:$HN$85,BECO_Datos!$A15,FALSE)+HLOOKUP(J$7,BECO_Datos!$HP$3:$LT$85,BECO_Datos!$A15,FALSE))*J$2</f>
        <v>0</v>
      </c>
      <c r="K17" s="18">
        <f>(HLOOKUP(K$7,BECO_Datos!$D$3:$HN$85,BECO_Datos!$A15,FALSE))*K$2</f>
        <v>0</v>
      </c>
      <c r="L17" s="18">
        <f>(HLOOKUP(L$7,BECO_Datos!$D$3:$HN$85,BECO_Datos!$A15,FALSE)+HLOOKUP(L$7,BECO_Datos!$HP$3:$LT$85,BECO_Datos!$A15,FALSE))*L$2</f>
        <v>0</v>
      </c>
      <c r="M17" s="86">
        <f t="shared" si="22"/>
        <v>0</v>
      </c>
      <c r="N17" s="18">
        <f>(HLOOKUP(N$7,BECO_Datos!$D$3:$HN$85,BECO_Datos!$A15,FALSE))*N$2</f>
        <v>0</v>
      </c>
      <c r="O17" s="18">
        <f>(HLOOKUP(O$7,BECO_Datos!$D$3:$HN$85,BECO_Datos!$A15,FALSE))*O$2</f>
        <v>0</v>
      </c>
      <c r="P17" s="18">
        <f>(HLOOKUP(P$7,BECO_Datos!$D$3:$HN$85,BECO_Datos!$A15,FALSE))*P$2</f>
        <v>0</v>
      </c>
      <c r="Q17" s="18">
        <f>(HLOOKUP(Q$7,BECO_Datos!$D$3:$HN$85,BECO_Datos!$A15,FALSE))*Q$2</f>
        <v>0</v>
      </c>
      <c r="R17" s="18">
        <f>(HLOOKUP(R$7,BECO_Datos!$D$3:$HN$85,BECO_Datos!$A15,FALSE)+HLOOKUP(R$7,BECO_Datos!$HP$3:$LT$85,BECO_Datos!$A15,FALSE))*R$2</f>
        <v>0</v>
      </c>
      <c r="S17" s="18">
        <f>(HLOOKUP(S$7,BECO_Datos!$D$3:$HN$85,BECO_Datos!$A15,FALSE))*S$2</f>
        <v>0</v>
      </c>
      <c r="T17" s="18">
        <f>(HLOOKUP(T$7,BECO_Datos!$D$3:$HN$85,BECO_Datos!$A15,FALSE))*T$2</f>
        <v>0</v>
      </c>
      <c r="U17" s="18">
        <f>(HLOOKUP(U$7,BECO_Datos!$D$3:$HN$85,BECO_Datos!$A15,FALSE)+HLOOKUP(U$7,BECO_Datos!$HP$3:$LT$85,BECO_Datos!$A15,FALSE))*U$2</f>
        <v>0</v>
      </c>
      <c r="V17" s="18">
        <f>(HLOOKUP(V$7,BECO_Datos!$D$3:$HN$85,BECO_Datos!$A15,FALSE))*V$2</f>
        <v>0</v>
      </c>
      <c r="W17" s="18">
        <f>(HLOOKUP(W$7,BECO_Datos!$D$3:$HN$85,BECO_Datos!$A15,FALSE)+HLOOKUP(W$7,BECO_Datos!$HP$3:$LT$85,BECO_Datos!$A15,FALSE))*W$2</f>
        <v>0</v>
      </c>
      <c r="X17" s="18">
        <f>(HLOOKUP(X$7,BECO_Datos!$D$3:$HN$85,BECO_Datos!$A15,FALSE))*X$2</f>
        <v>0</v>
      </c>
      <c r="Y17" s="18">
        <f>(HLOOKUP(Y$7,BECO_Datos!$D$3:$HN$85,BECO_Datos!$A15,FALSE)+HLOOKUP(Y$7,BECO_Datos!$HP$3:$LT$85,BECO_Datos!$A15,FALSE))*Y$2</f>
        <v>0</v>
      </c>
      <c r="Z17" s="13"/>
      <c r="AA17" s="86">
        <f t="shared" si="24"/>
        <v>0</v>
      </c>
      <c r="AB17" s="18">
        <f>(HLOOKUP(AB$7,BECO_Datos!$D$3:$HN$85,BECO_Datos!$A15,FALSE)+HLOOKUP(AB$7,BECO_Datos!$HP$3:$LT$85,BECO_Datos!$A15,FALSE))*AB$2</f>
        <v>0</v>
      </c>
      <c r="AC17" s="18">
        <f>(HLOOKUP(AC$7,BECO_Datos!$D$3:$HN$85,BECO_Datos!$A15,FALSE)+HLOOKUP(AC$7,BECO_Datos!$HP$3:$LT$85,BECO_Datos!$A15,FALSE))*AC$2</f>
        <v>0</v>
      </c>
      <c r="AD17" s="18">
        <f>(HLOOKUP(AD$7,BECO_Datos!$D$3:$HN$85,BECO_Datos!$A15,FALSE)+HLOOKUP(AD$7,BECO_Datos!$HP$3:$LT$85,BECO_Datos!$A15,FALSE))*AD$2</f>
        <v>0</v>
      </c>
      <c r="AE17" s="18">
        <f>(HLOOKUP(AE$7,BECO_Datos!$D$3:$HN$85,BECO_Datos!$A15,FALSE)+HLOOKUP(AE$7,BECO_Datos!$HP$3:$LT$85,BECO_Datos!$A15,FALSE))*AE$2</f>
        <v>0</v>
      </c>
      <c r="AF17" s="18">
        <f>(HLOOKUP(AF$7,BECO_Datos!$D$3:$HN$85,BECO_Datos!$A15,FALSE))*AF$2</f>
        <v>0</v>
      </c>
      <c r="AG17" s="18">
        <f>(HLOOKUP(AG$7,BECO_Datos!$D$3:$HN$85,BECO_Datos!$A15,FALSE)+HLOOKUP(AG$7,BECO_Datos!$HP$3:$LT$85,BECO_Datos!$A15,FALSE))*AG$2</f>
        <v>0</v>
      </c>
      <c r="AH17" s="18">
        <f>(HLOOKUP(AH$7,BECO_Datos!$D$3:$HN$85,BECO_Datos!$A15,FALSE))*AH$2</f>
        <v>0</v>
      </c>
      <c r="AI17" s="18">
        <f>(HLOOKUP(AI$7,BECO_Datos!$D$3:$HN$85,BECO_Datos!$A15,FALSE)+HLOOKUP(AI$7,BECO_Datos!$HP$3:$LT$85,BECO_Datos!$A15,FALSE))*AI$2</f>
        <v>0</v>
      </c>
      <c r="AJ17" s="86">
        <f t="shared" si="26"/>
        <v>0</v>
      </c>
      <c r="AK17" s="18">
        <f>(HLOOKUP(AK$7,BECO_Datos!$D$3:$HN$85,BECO_Datos!$A15,FALSE))*AK$2</f>
        <v>0</v>
      </c>
      <c r="AL17" s="18">
        <f>(HLOOKUP(AL$7,BECO_Datos!$D$3:$HN$85,BECO_Datos!$A15,FALSE))*AL$2</f>
        <v>0</v>
      </c>
      <c r="AM17" s="18">
        <f>(HLOOKUP(AM$7,BECO_Datos!$D$3:$HN$85,BECO_Datos!$A15,FALSE))*AM$2</f>
        <v>0</v>
      </c>
      <c r="AN17" s="18">
        <f>(HLOOKUP(AN$7,BECO_Datos!$D$3:$HN$85,BECO_Datos!$A15,FALSE))*AN$2</f>
        <v>0</v>
      </c>
      <c r="AO17" s="18">
        <f>(HLOOKUP(AO$7,BECO_Datos!$D$3:$HN$85,BECO_Datos!$A15,FALSE)+HLOOKUP(AO$7,BECO_Datos!$HP$3:$LT$85,BECO_Datos!$A15,FALSE))*AO$2</f>
        <v>0</v>
      </c>
      <c r="AP17" s="18">
        <f>(HLOOKUP(AP$7,BECO_Datos!$D$3:$HN$85,BECO_Datos!$A15,FALSE))*AP$2</f>
        <v>0</v>
      </c>
      <c r="AQ17" s="18">
        <f>(HLOOKUP(AQ$7,BECO_Datos!$D$3:$HN$85,BECO_Datos!$A15,FALSE))*AQ$2</f>
        <v>0</v>
      </c>
      <c r="AR17" s="18">
        <f>(HLOOKUP(AR$7,BECO_Datos!$D$3:$HN$85,BECO_Datos!$A15,FALSE)+HLOOKUP(AR$7,BECO_Datos!$HP$3:$LT$85,BECO_Datos!$A15,FALSE))*AR$2</f>
        <v>0</v>
      </c>
      <c r="AS17" s="18">
        <f>(HLOOKUP(AS$7,BECO_Datos!$D$3:$HN$85,BECO_Datos!$A15,FALSE))*AS$2</f>
        <v>0</v>
      </c>
      <c r="AT17" s="18">
        <f>(HLOOKUP(AT$7,BECO_Datos!$D$3:$HN$85,BECO_Datos!$A15,FALSE)+HLOOKUP(AT$7,BECO_Datos!$HP$3:$LT$85,BECO_Datos!$A15,FALSE))*AT$2</f>
        <v>0</v>
      </c>
      <c r="AU17" s="18">
        <f>(HLOOKUP(AU$7,BECO_Datos!$D$3:$HN$85,BECO_Datos!$A15,FALSE))*AU$2</f>
        <v>0</v>
      </c>
      <c r="AV17" s="18">
        <f>(HLOOKUP(AV$7,BECO_Datos!$D$3:$HN$85,BECO_Datos!$A15,FALSE)+HLOOKUP(AV$7,BECO_Datos!$HP$3:$LT$85,BECO_Datos!$A15,FALSE))*AV$2</f>
        <v>0</v>
      </c>
      <c r="AW17" s="13"/>
      <c r="AX17" s="86">
        <f t="shared" si="28"/>
        <v>0</v>
      </c>
      <c r="AY17" s="18">
        <f>(HLOOKUP(AY$7,BECO_Datos!$D$3:$HN$85,BECO_Datos!$A15,FALSE)+HLOOKUP(AY$7,BECO_Datos!$HP$3:$LT$85,BECO_Datos!$A15,FALSE))*AY$2</f>
        <v>0</v>
      </c>
      <c r="AZ17" s="18">
        <f>(HLOOKUP(AZ$7,BECO_Datos!$D$3:$HN$85,BECO_Datos!$A15,FALSE)+HLOOKUP(AZ$7,BECO_Datos!$HP$3:$LT$85,BECO_Datos!$A15,FALSE))*AZ$2</f>
        <v>0</v>
      </c>
      <c r="BA17" s="18">
        <f>(HLOOKUP(BA$7,BECO_Datos!$D$3:$HN$85,BECO_Datos!$A15,FALSE)+HLOOKUP(BA$7,BECO_Datos!$HP$3:$LT$85,BECO_Datos!$A15,FALSE))*BA$2</f>
        <v>0</v>
      </c>
      <c r="BB17" s="18">
        <f>(HLOOKUP(BB$7,BECO_Datos!$D$3:$HN$85,BECO_Datos!$A15,FALSE)+HLOOKUP(BB$7,BECO_Datos!$HP$3:$LT$85,BECO_Datos!$A15,FALSE))*BB$2</f>
        <v>0</v>
      </c>
      <c r="BC17" s="18">
        <f>(HLOOKUP(BC$7,BECO_Datos!$D$3:$HN$85,BECO_Datos!$A15,FALSE))*BC$2</f>
        <v>0</v>
      </c>
      <c r="BD17" s="18">
        <f>(HLOOKUP(BD$7,BECO_Datos!$D$3:$HN$85,BECO_Datos!$A15,FALSE)+HLOOKUP(BD$7,BECO_Datos!$HP$3:$LT$85,BECO_Datos!$A15,FALSE))*BD$2</f>
        <v>0</v>
      </c>
      <c r="BE17" s="18">
        <f>(HLOOKUP(BE$7,BECO_Datos!$D$3:$HN$85,BECO_Datos!$A15,FALSE))*BE$2</f>
        <v>0</v>
      </c>
      <c r="BF17" s="18">
        <f>(HLOOKUP(BF$7,BECO_Datos!$D$3:$HN$85,BECO_Datos!$A15,FALSE)+HLOOKUP(BF$7,BECO_Datos!$HP$3:$LT$85,BECO_Datos!$A15,FALSE))*BF$2</f>
        <v>0</v>
      </c>
      <c r="BG17" s="86">
        <f t="shared" si="30"/>
        <v>0</v>
      </c>
      <c r="BH17" s="18">
        <f>(HLOOKUP(BH$7,BECO_Datos!$D$3:$HN$85,BECO_Datos!$A15,FALSE))*BH$2</f>
        <v>0</v>
      </c>
      <c r="BI17" s="18">
        <f>(HLOOKUP(BI$7,BECO_Datos!$D$3:$HN$85,BECO_Datos!$A15,FALSE))*BI$2</f>
        <v>0</v>
      </c>
      <c r="BJ17" s="18">
        <f>(HLOOKUP(BJ$7,BECO_Datos!$D$3:$HN$85,BECO_Datos!$A15,FALSE))*BJ$2</f>
        <v>0</v>
      </c>
      <c r="BK17" s="18">
        <f>(HLOOKUP(BK$7,BECO_Datos!$D$3:$HN$85,BECO_Datos!$A15,FALSE))*BK$2</f>
        <v>0</v>
      </c>
      <c r="BL17" s="18">
        <f>(HLOOKUP(BL$7,BECO_Datos!$D$3:$HN$85,BECO_Datos!$A15,FALSE)+HLOOKUP(BL$7,BECO_Datos!$HP$3:$LT$85,BECO_Datos!$A15,FALSE))*BL$2</f>
        <v>0</v>
      </c>
      <c r="BM17" s="18">
        <f>(HLOOKUP(BM$7,BECO_Datos!$D$3:$HN$85,BECO_Datos!$A15,FALSE))*BM$2</f>
        <v>0</v>
      </c>
      <c r="BN17" s="18">
        <f>(HLOOKUP(BN$7,BECO_Datos!$D$3:$HN$85,BECO_Datos!$A15,FALSE))*BN$2</f>
        <v>0</v>
      </c>
      <c r="BO17" s="18">
        <f>(HLOOKUP(BO$7,BECO_Datos!$D$3:$HN$85,BECO_Datos!$A15,FALSE)+HLOOKUP(BO$7,BECO_Datos!$HP$3:$LT$85,BECO_Datos!$A15,FALSE))*BO$2</f>
        <v>0</v>
      </c>
      <c r="BP17" s="18">
        <f>(HLOOKUP(BP$7,BECO_Datos!$D$3:$HN$85,BECO_Datos!$A15,FALSE))*BP$2</f>
        <v>0</v>
      </c>
      <c r="BQ17" s="18">
        <f>(HLOOKUP(BQ$7,BECO_Datos!$D$3:$HN$85,BECO_Datos!$A15,FALSE)+HLOOKUP(BQ$7,BECO_Datos!$HP$3:$LT$85,BECO_Datos!$A15,FALSE))*BQ$2</f>
        <v>0</v>
      </c>
      <c r="BR17" s="18">
        <f>(HLOOKUP(BR$7,BECO_Datos!$D$3:$HN$85,BECO_Datos!$A15,FALSE))*BR$2</f>
        <v>0</v>
      </c>
      <c r="BS17" s="18">
        <f>(HLOOKUP(BS$7,BECO_Datos!$D$3:$HN$85,BECO_Datos!$A15,FALSE)+HLOOKUP(BS$7,BECO_Datos!$HP$3:$LT$85,BECO_Datos!$A15,FALSE))*BS$2</f>
        <v>0</v>
      </c>
      <c r="BT17" s="13"/>
      <c r="BU17" s="86">
        <f t="shared" si="32"/>
        <v>0</v>
      </c>
      <c r="BV17" s="18">
        <f>(HLOOKUP(BV$7,BECO_Datos!$D$3:$HN$85,BECO_Datos!$A15,FALSE)+HLOOKUP(BV$7,BECO_Datos!$HP$3:$LT$85,BECO_Datos!$A15,FALSE))*BV$2</f>
        <v>0</v>
      </c>
      <c r="BW17" s="18">
        <f>(HLOOKUP(BW$7,BECO_Datos!$D$3:$HN$85,BECO_Datos!$A15,FALSE)+HLOOKUP(BW$7,BECO_Datos!$HP$3:$LT$85,BECO_Datos!$A15,FALSE))*BW$2</f>
        <v>0</v>
      </c>
      <c r="BX17" s="18">
        <f>(HLOOKUP(BX$7,BECO_Datos!$D$3:$HN$85,BECO_Datos!$A15,FALSE)+HLOOKUP(BX$7,BECO_Datos!$HP$3:$LT$85,BECO_Datos!$A15,FALSE))*BX$2</f>
        <v>0</v>
      </c>
      <c r="BY17" s="18">
        <f>(HLOOKUP(BY$7,BECO_Datos!$D$3:$HN$85,BECO_Datos!$A15,FALSE)+HLOOKUP(BY$7,BECO_Datos!$HP$3:$LT$85,BECO_Datos!$A15,FALSE))*BY$2</f>
        <v>0</v>
      </c>
      <c r="BZ17" s="18">
        <f>(HLOOKUP(BZ$7,BECO_Datos!$D$3:$HN$85,BECO_Datos!$A15,FALSE))*BZ$2</f>
        <v>0</v>
      </c>
      <c r="CA17" s="18">
        <f>(HLOOKUP(CA$7,BECO_Datos!$D$3:$HN$85,BECO_Datos!$A15,FALSE)+HLOOKUP(CA$7,BECO_Datos!$HP$3:$LT$85,BECO_Datos!$A15,FALSE))*CA$2</f>
        <v>0</v>
      </c>
      <c r="CB17" s="18">
        <f>(HLOOKUP(CB$7,BECO_Datos!$D$3:$HN$85,BECO_Datos!$A15,FALSE))*CB$2</f>
        <v>0</v>
      </c>
      <c r="CC17" s="18">
        <f>(HLOOKUP(CC$7,BECO_Datos!$D$3:$HN$85,BECO_Datos!$A15,FALSE)+HLOOKUP(CC$7,BECO_Datos!$HP$3:$LT$85,BECO_Datos!$A15,FALSE))*CC$2</f>
        <v>0</v>
      </c>
      <c r="CD17" s="86">
        <f t="shared" si="34"/>
        <v>0</v>
      </c>
      <c r="CE17" s="18">
        <f>(HLOOKUP(CE$7,BECO_Datos!$D$3:$HN$85,BECO_Datos!$A15,FALSE))*CE$2</f>
        <v>0</v>
      </c>
      <c r="CF17" s="18">
        <f>(HLOOKUP(CF$7,BECO_Datos!$D$3:$HN$85,BECO_Datos!$A15,FALSE))*CF$2</f>
        <v>0</v>
      </c>
      <c r="CG17" s="18">
        <f>(HLOOKUP(CG$7,BECO_Datos!$D$3:$HN$85,BECO_Datos!$A15,FALSE))*CG$2</f>
        <v>0</v>
      </c>
      <c r="CH17" s="18">
        <f>(HLOOKUP(CH$7,BECO_Datos!$D$3:$HN$85,BECO_Datos!$A15,FALSE))*CH$2</f>
        <v>0</v>
      </c>
      <c r="CI17" s="18">
        <f>(HLOOKUP(CI$7,BECO_Datos!$D$3:$HN$85,BECO_Datos!$A15,FALSE)+HLOOKUP(CI$7,BECO_Datos!$HP$3:$LT$85,BECO_Datos!$A15,FALSE))*CI$2</f>
        <v>0</v>
      </c>
      <c r="CJ17" s="18">
        <f>(HLOOKUP(CJ$7,BECO_Datos!$D$3:$HN$85,BECO_Datos!$A15,FALSE))*CJ$2</f>
        <v>0</v>
      </c>
      <c r="CK17" s="18">
        <f>(HLOOKUP(CK$7,BECO_Datos!$D$3:$HN$85,BECO_Datos!$A15,FALSE))*CK$2</f>
        <v>0</v>
      </c>
      <c r="CL17" s="18">
        <f>(HLOOKUP(CL$7,BECO_Datos!$D$3:$HN$85,BECO_Datos!$A15,FALSE)+HLOOKUP(CL$7,BECO_Datos!$HP$3:$LT$85,BECO_Datos!$A15,FALSE))*CL$2</f>
        <v>0</v>
      </c>
      <c r="CM17" s="18">
        <f>(HLOOKUP(CM$7,BECO_Datos!$D$3:$HN$85,BECO_Datos!$A15,FALSE))*CM$2</f>
        <v>0</v>
      </c>
      <c r="CN17" s="18">
        <f>(HLOOKUP(CN$7,BECO_Datos!$D$3:$HN$85,BECO_Datos!$A15,FALSE)+HLOOKUP(CN$7,BECO_Datos!$HP$3:$LT$85,BECO_Datos!$A15,FALSE))*CN$2</f>
        <v>0</v>
      </c>
      <c r="CO17" s="18">
        <f>(HLOOKUP(CO$7,BECO_Datos!$D$3:$HN$85,BECO_Datos!$A15,FALSE))*CO$2</f>
        <v>0</v>
      </c>
      <c r="CP17" s="18">
        <f>(HLOOKUP(CP$7,BECO_Datos!$D$3:$HN$85,BECO_Datos!$A15,FALSE)+HLOOKUP(CP$7,BECO_Datos!$HP$3:$LT$85,BECO_Datos!$A15,FALSE))*CP$2</f>
        <v>0</v>
      </c>
      <c r="CQ17" s="13"/>
      <c r="CR17" s="86">
        <f t="shared" si="36"/>
        <v>0</v>
      </c>
      <c r="CS17" s="18">
        <f>(HLOOKUP(CS$7,BECO_Datos!$D$3:$HN$85,BECO_Datos!$A15,FALSE)+HLOOKUP(CS$7,BECO_Datos!$HP$3:$LT$85,BECO_Datos!$A15,FALSE))*CS$2</f>
        <v>0</v>
      </c>
      <c r="CT17" s="18">
        <f>(HLOOKUP(CT$7,BECO_Datos!$D$3:$HN$85,BECO_Datos!$A15,FALSE)+HLOOKUP(CT$7,BECO_Datos!$HP$3:$LT$85,BECO_Datos!$A15,FALSE))*CT$2</f>
        <v>0</v>
      </c>
      <c r="CU17" s="18">
        <f>(HLOOKUP(CU$7,BECO_Datos!$D$3:$HN$85,BECO_Datos!$A15,FALSE)+HLOOKUP(CU$7,BECO_Datos!$HP$3:$LT$85,BECO_Datos!$A15,FALSE))*CU$2</f>
        <v>0</v>
      </c>
      <c r="CV17" s="18">
        <f>(HLOOKUP(CV$7,BECO_Datos!$D$3:$HN$85,BECO_Datos!$A15,FALSE)+HLOOKUP(CV$7,BECO_Datos!$HP$3:$LT$85,BECO_Datos!$A15,FALSE))*CV$2</f>
        <v>0</v>
      </c>
      <c r="CW17" s="18">
        <f>(HLOOKUP(CW$7,BECO_Datos!$D$3:$HN$85,BECO_Datos!$A15,FALSE))*CW$2</f>
        <v>0</v>
      </c>
      <c r="CX17" s="18">
        <f>(HLOOKUP(CX$7,BECO_Datos!$D$3:$HN$85,BECO_Datos!$A15,FALSE)+HLOOKUP(CX$7,BECO_Datos!$HP$3:$LT$85,BECO_Datos!$A15,FALSE))*CX$2</f>
        <v>0</v>
      </c>
      <c r="CY17" s="18">
        <f>(HLOOKUP(CY$7,BECO_Datos!$D$3:$HN$85,BECO_Datos!$A15,FALSE))*CY$2</f>
        <v>0</v>
      </c>
      <c r="CZ17" s="18">
        <f>(HLOOKUP(CZ$7,BECO_Datos!$D$3:$HN$85,BECO_Datos!$A15,FALSE)+HLOOKUP(CZ$7,BECO_Datos!$HP$3:$LT$85,BECO_Datos!$A15,FALSE))*CZ$2</f>
        <v>0</v>
      </c>
      <c r="DA17" s="86">
        <f t="shared" si="38"/>
        <v>0</v>
      </c>
      <c r="DB17" s="18">
        <f>(HLOOKUP(DB$7,BECO_Datos!$D$3:$HN$85,BECO_Datos!$A15,FALSE))*DB$2</f>
        <v>0</v>
      </c>
      <c r="DC17" s="18">
        <f>(HLOOKUP(DC$7,BECO_Datos!$D$3:$HN$85,BECO_Datos!$A15,FALSE))*DC$2</f>
        <v>0</v>
      </c>
      <c r="DD17" s="18">
        <f>(HLOOKUP(DD$7,BECO_Datos!$D$3:$HN$85,BECO_Datos!$A15,FALSE))*DD$2</f>
        <v>0</v>
      </c>
      <c r="DE17" s="18">
        <f>(HLOOKUP(DE$7,BECO_Datos!$D$3:$HN$85,BECO_Datos!$A15,FALSE))*DE$2</f>
        <v>0</v>
      </c>
      <c r="DF17" s="18">
        <f>(HLOOKUP(DF$7,BECO_Datos!$D$3:$HN$85,BECO_Datos!$A15,FALSE)+HLOOKUP(DF$7,BECO_Datos!$HP$3:$LT$85,BECO_Datos!$A15,FALSE))*DF$2</f>
        <v>0</v>
      </c>
      <c r="DG17" s="18">
        <f>(HLOOKUP(DG$7,BECO_Datos!$D$3:$HN$85,BECO_Datos!$A15,FALSE))*DG$2</f>
        <v>0</v>
      </c>
      <c r="DH17" s="18">
        <f>(HLOOKUP(DH$7,BECO_Datos!$D$3:$HN$85,BECO_Datos!$A15,FALSE))*DH$2</f>
        <v>0</v>
      </c>
      <c r="DI17" s="18">
        <f>(HLOOKUP(DI$7,BECO_Datos!$D$3:$HN$85,BECO_Datos!$A15,FALSE)+HLOOKUP(DI$7,BECO_Datos!$HP$3:$LT$85,BECO_Datos!$A15,FALSE))*DI$2</f>
        <v>0</v>
      </c>
      <c r="DJ17" s="18">
        <f>(HLOOKUP(DJ$7,BECO_Datos!$D$3:$HN$85,BECO_Datos!$A15,FALSE))*DJ$2</f>
        <v>0</v>
      </c>
      <c r="DK17" s="18">
        <f>(HLOOKUP(DK$7,BECO_Datos!$D$3:$HN$85,BECO_Datos!$A15,FALSE)+HLOOKUP(DK$7,BECO_Datos!$HP$3:$LT$85,BECO_Datos!$A15,FALSE))*DK$2</f>
        <v>0</v>
      </c>
      <c r="DL17" s="18">
        <f>(HLOOKUP(DL$7,BECO_Datos!$D$3:$HN$85,BECO_Datos!$A15,FALSE))*DL$2</f>
        <v>0</v>
      </c>
      <c r="DM17" s="18">
        <f>(HLOOKUP(DM$7,BECO_Datos!$D$3:$HN$85,BECO_Datos!$A15,FALSE)+HLOOKUP(DM$7,BECO_Datos!$HP$3:$LT$85,BECO_Datos!$A15,FALSE))*DM$2</f>
        <v>0</v>
      </c>
      <c r="DN17" s="13"/>
      <c r="DO17" s="86">
        <f t="shared" si="40"/>
        <v>0</v>
      </c>
      <c r="DP17" s="18">
        <f>(HLOOKUP(DP$7,BECO_Datos!$D$3:$HN$85,BECO_Datos!$A15,FALSE)+HLOOKUP(DP$7,BECO_Datos!$HP$3:$LT$85,BECO_Datos!$A15,FALSE))*DP$2</f>
        <v>0</v>
      </c>
      <c r="DQ17" s="18">
        <f>(HLOOKUP(DQ$7,BECO_Datos!$D$3:$HN$85,BECO_Datos!$A15,FALSE)+HLOOKUP(DQ$7,BECO_Datos!$HP$3:$LT$85,BECO_Datos!$A15,FALSE))*DQ$2</f>
        <v>0</v>
      </c>
      <c r="DR17" s="18">
        <f>(HLOOKUP(DR$7,BECO_Datos!$D$3:$HN$85,BECO_Datos!$A15,FALSE)+HLOOKUP(DR$7,BECO_Datos!$HP$3:$LT$85,BECO_Datos!$A15,FALSE))*DR$2</f>
        <v>0</v>
      </c>
      <c r="DS17" s="18">
        <f>(HLOOKUP(DS$7,BECO_Datos!$D$3:$HN$85,BECO_Datos!$A15,FALSE)+HLOOKUP(DS$7,BECO_Datos!$HP$3:$LT$85,BECO_Datos!$A15,FALSE))*DS$2</f>
        <v>0</v>
      </c>
      <c r="DT17" s="18">
        <f>(HLOOKUP(DT$7,BECO_Datos!$D$3:$HN$85,BECO_Datos!$A15,FALSE))*DT$2</f>
        <v>0</v>
      </c>
      <c r="DU17" s="18">
        <f>(HLOOKUP(DU$7,BECO_Datos!$D$3:$HN$85,BECO_Datos!$A15,FALSE)+HLOOKUP(DU$7,BECO_Datos!$HP$3:$LT$85,BECO_Datos!$A15,FALSE))*DU$2</f>
        <v>0</v>
      </c>
      <c r="DV17" s="18">
        <f>(HLOOKUP(DV$7,BECO_Datos!$D$3:$HN$85,BECO_Datos!$A15,FALSE))*DV$2</f>
        <v>0</v>
      </c>
      <c r="DW17" s="18">
        <f>(HLOOKUP(DW$7,BECO_Datos!$D$3:$HN$85,BECO_Datos!$A15,FALSE)+HLOOKUP(DW$7,BECO_Datos!$HP$3:$LT$85,BECO_Datos!$A15,FALSE))*DW$2</f>
        <v>0</v>
      </c>
      <c r="DX17" s="86">
        <f t="shared" si="42"/>
        <v>0</v>
      </c>
      <c r="DY17" s="18">
        <f>(HLOOKUP(DY$7,BECO_Datos!$D$3:$HN$85,BECO_Datos!$A15,FALSE))*DY$2</f>
        <v>0</v>
      </c>
      <c r="DZ17" s="18">
        <f>(HLOOKUP(DZ$7,BECO_Datos!$D$3:$HN$85,BECO_Datos!$A15,FALSE))*DZ$2</f>
        <v>0</v>
      </c>
      <c r="EA17" s="18">
        <f>(HLOOKUP(EA$7,BECO_Datos!$D$3:$HN$85,BECO_Datos!$A15,FALSE))*EA$2</f>
        <v>0</v>
      </c>
      <c r="EB17" s="18">
        <f>(HLOOKUP(EB$7,BECO_Datos!$D$3:$HN$85,BECO_Datos!$A15,FALSE))*EB$2</f>
        <v>0</v>
      </c>
      <c r="EC17" s="18">
        <f>(HLOOKUP(EC$7,BECO_Datos!$D$3:$HN$85,BECO_Datos!$A15,FALSE)+HLOOKUP(EC$7,BECO_Datos!$HP$3:$LT$85,BECO_Datos!$A15,FALSE))*EC$2</f>
        <v>0</v>
      </c>
      <c r="ED17" s="18">
        <f>(HLOOKUP(ED$7,BECO_Datos!$D$3:$HN$85,BECO_Datos!$A15,FALSE))*ED$2</f>
        <v>0</v>
      </c>
      <c r="EE17" s="18">
        <f>(HLOOKUP(EE$7,BECO_Datos!$D$3:$HN$85,BECO_Datos!$A15,FALSE))*EE$2</f>
        <v>0</v>
      </c>
      <c r="EF17" s="18">
        <f>(HLOOKUP(EF$7,BECO_Datos!$D$3:$HN$85,BECO_Datos!$A15,FALSE)+HLOOKUP(EF$7,BECO_Datos!$HP$3:$LT$85,BECO_Datos!$A15,FALSE))*EF$2</f>
        <v>0</v>
      </c>
      <c r="EG17" s="18">
        <f>(HLOOKUP(EG$7,BECO_Datos!$D$3:$HN$85,BECO_Datos!$A15,FALSE))*EG$2</f>
        <v>0</v>
      </c>
      <c r="EH17" s="18">
        <f>(HLOOKUP(EH$7,BECO_Datos!$D$3:$HN$85,BECO_Datos!$A15,FALSE)+HLOOKUP(EH$7,BECO_Datos!$HP$3:$LT$85,BECO_Datos!$A15,FALSE))*EH$2</f>
        <v>0</v>
      </c>
      <c r="EI17" s="18">
        <f>(HLOOKUP(EI$7,BECO_Datos!$D$3:$HN$85,BECO_Datos!$A15,FALSE))*EI$2</f>
        <v>0</v>
      </c>
      <c r="EJ17" s="18">
        <f>(HLOOKUP(EJ$7,BECO_Datos!$D$3:$HN$85,BECO_Datos!$A15,FALSE)+HLOOKUP(EJ$7,BECO_Datos!$HP$3:$LT$85,BECO_Datos!$A15,FALSE))*EJ$2</f>
        <v>0</v>
      </c>
      <c r="EK17" s="13"/>
      <c r="EL17" s="86">
        <f t="shared" si="44"/>
        <v>0</v>
      </c>
      <c r="EM17" s="18">
        <f>(HLOOKUP(EM$7,BECO_Datos!$D$3:$HN$85,BECO_Datos!$A15,FALSE)+HLOOKUP(EM$7,BECO_Datos!$HP$3:$LT$85,BECO_Datos!$A15,FALSE))*EM$2</f>
        <v>0</v>
      </c>
      <c r="EN17" s="18">
        <f>(HLOOKUP(EN$7,BECO_Datos!$D$3:$HN$85,BECO_Datos!$A15,FALSE)+HLOOKUP(EN$7,BECO_Datos!$HP$3:$LT$85,BECO_Datos!$A15,FALSE))*EN$2</f>
        <v>0</v>
      </c>
      <c r="EO17" s="18">
        <f>(HLOOKUP(EO$7,BECO_Datos!$D$3:$HN$85,BECO_Datos!$A15,FALSE)+HLOOKUP(EO$7,BECO_Datos!$HP$3:$LT$85,BECO_Datos!$A15,FALSE))*EO$2</f>
        <v>0</v>
      </c>
      <c r="EP17" s="18">
        <f>(HLOOKUP(EP$7,BECO_Datos!$D$3:$HN$85,BECO_Datos!$A15,FALSE)+HLOOKUP(EP$7,BECO_Datos!$HP$3:$LT$85,BECO_Datos!$A15,FALSE))*EP$2</f>
        <v>0</v>
      </c>
      <c r="EQ17" s="18">
        <f>(HLOOKUP(EQ$7,BECO_Datos!$D$3:$HN$85,BECO_Datos!$A15,FALSE))*EQ$2</f>
        <v>0</v>
      </c>
      <c r="ER17" s="18">
        <f>(HLOOKUP(ER$7,BECO_Datos!$D$3:$HN$85,BECO_Datos!$A15,FALSE)+HLOOKUP(ER$7,BECO_Datos!$HP$3:$LT$85,BECO_Datos!$A15,FALSE))*ER$2</f>
        <v>0</v>
      </c>
      <c r="ES17" s="18">
        <f>(HLOOKUP(ES$7,BECO_Datos!$D$3:$HN$85,BECO_Datos!$A15,FALSE))*ES$2</f>
        <v>0</v>
      </c>
      <c r="ET17" s="18">
        <f>(HLOOKUP(ET$7,BECO_Datos!$D$3:$HN$85,BECO_Datos!$A15,FALSE)+HLOOKUP(ET$7,BECO_Datos!$HP$3:$LT$85,BECO_Datos!$A15,FALSE))*ET$2</f>
        <v>0</v>
      </c>
      <c r="EU17" s="86">
        <f t="shared" si="46"/>
        <v>0</v>
      </c>
      <c r="EV17" s="18">
        <f>(HLOOKUP(EV$7,BECO_Datos!$D$3:$HN$85,BECO_Datos!$A15,FALSE))*EV$2</f>
        <v>0</v>
      </c>
      <c r="EW17" s="18">
        <f>(HLOOKUP(EW$7,BECO_Datos!$D$3:$HN$85,BECO_Datos!$A15,FALSE))*EW$2</f>
        <v>0</v>
      </c>
      <c r="EX17" s="18">
        <f>(HLOOKUP(EX$7,BECO_Datos!$D$3:$HN$85,BECO_Datos!$A15,FALSE))*EX$2</f>
        <v>0</v>
      </c>
      <c r="EY17" s="18">
        <f>(HLOOKUP(EY$7,BECO_Datos!$D$3:$HN$85,BECO_Datos!$A15,FALSE))*EY$2</f>
        <v>0</v>
      </c>
      <c r="EZ17" s="18">
        <f>(HLOOKUP(EZ$7,BECO_Datos!$D$3:$HN$85,BECO_Datos!$A15,FALSE)+HLOOKUP(EZ$7,BECO_Datos!$HP$3:$LT$85,BECO_Datos!$A15,FALSE))*EZ$2</f>
        <v>0</v>
      </c>
      <c r="FA17" s="18">
        <f>(HLOOKUP(FA$7,BECO_Datos!$D$3:$HN$85,BECO_Datos!$A15,FALSE))*FA$2</f>
        <v>0</v>
      </c>
      <c r="FB17" s="18">
        <f>(HLOOKUP(FB$7,BECO_Datos!$D$3:$HN$85,BECO_Datos!$A15,FALSE))*FB$2</f>
        <v>0</v>
      </c>
      <c r="FC17" s="18">
        <f>(HLOOKUP(FC$7,BECO_Datos!$D$3:$HN$85,BECO_Datos!$A15,FALSE)+HLOOKUP(FC$7,BECO_Datos!$HP$3:$LT$85,BECO_Datos!$A15,FALSE))*FC$2</f>
        <v>0</v>
      </c>
      <c r="FD17" s="18">
        <f>(HLOOKUP(FD$7,BECO_Datos!$D$3:$HN$85,BECO_Datos!$A15,FALSE))*FD$2</f>
        <v>0</v>
      </c>
      <c r="FE17" s="18">
        <f>(HLOOKUP(FE$7,BECO_Datos!$D$3:$HN$85,BECO_Datos!$A15,FALSE)+HLOOKUP(FE$7,BECO_Datos!$HP$3:$LT$85,BECO_Datos!$A15,FALSE))*FE$2</f>
        <v>0</v>
      </c>
      <c r="FF17" s="18">
        <f>(HLOOKUP(FF$7,BECO_Datos!$D$3:$HN$85,BECO_Datos!$A15,FALSE))*FF$2</f>
        <v>0</v>
      </c>
      <c r="FG17" s="18">
        <f>(HLOOKUP(FG$7,BECO_Datos!$D$3:$HN$85,BECO_Datos!$A15,FALSE)+HLOOKUP(FG$7,BECO_Datos!$HP$3:$LT$85,BECO_Datos!$A15,FALSE))*FG$2</f>
        <v>0</v>
      </c>
      <c r="FH17" s="13"/>
      <c r="FI17" s="86">
        <f t="shared" si="48"/>
        <v>0</v>
      </c>
      <c r="FJ17" s="18">
        <f>(HLOOKUP(FJ$7,BECO_Datos!$D$3:$HN$85,BECO_Datos!$A15,FALSE)+HLOOKUP(FJ$7,BECO_Datos!$HP$3:$LT$85,BECO_Datos!$A15,FALSE))*FJ$2</f>
        <v>0</v>
      </c>
      <c r="FK17" s="18">
        <f>(HLOOKUP(FK$7,BECO_Datos!$D$3:$HN$85,BECO_Datos!$A15,FALSE)+HLOOKUP(FK$7,BECO_Datos!$HP$3:$LT$85,BECO_Datos!$A15,FALSE))*FK$2</f>
        <v>0</v>
      </c>
      <c r="FL17" s="18">
        <f>(HLOOKUP(FL$7,BECO_Datos!$D$3:$HN$85,BECO_Datos!$A15,FALSE)+HLOOKUP(FL$7,BECO_Datos!$HP$3:$LT$85,BECO_Datos!$A15,FALSE))*FL$2</f>
        <v>0</v>
      </c>
      <c r="FM17" s="18">
        <f>(HLOOKUP(FM$7,BECO_Datos!$D$3:$HN$85,BECO_Datos!$A15,FALSE)+HLOOKUP(FM$7,BECO_Datos!$HP$3:$LT$85,BECO_Datos!$A15,FALSE))*FM$2</f>
        <v>0</v>
      </c>
      <c r="FN17" s="18">
        <f>(HLOOKUP(FN$7,BECO_Datos!$D$3:$HN$85,BECO_Datos!$A15,FALSE))*FN$2</f>
        <v>0</v>
      </c>
      <c r="FO17" s="18">
        <f>(HLOOKUP(FO$7,BECO_Datos!$D$3:$HN$85,BECO_Datos!$A15,FALSE)+HLOOKUP(FO$7,BECO_Datos!$HP$3:$LT$85,BECO_Datos!$A15,FALSE))*FO$2</f>
        <v>0</v>
      </c>
      <c r="FP17" s="18">
        <f>(HLOOKUP(FP$7,BECO_Datos!$D$3:$HN$85,BECO_Datos!$A15,FALSE))*FP$2</f>
        <v>0</v>
      </c>
      <c r="FQ17" s="18">
        <f>(HLOOKUP(FQ$7,BECO_Datos!$D$3:$HN$85,BECO_Datos!$A15,FALSE)+HLOOKUP(FQ$7,BECO_Datos!$HP$3:$LT$85,BECO_Datos!$A15,FALSE))*FQ$2</f>
        <v>0</v>
      </c>
      <c r="FR17" s="86">
        <f t="shared" si="50"/>
        <v>0</v>
      </c>
      <c r="FS17" s="18">
        <f>(HLOOKUP(FS$7,BECO_Datos!$D$3:$HN$85,BECO_Datos!$A15,FALSE))*FS$2</f>
        <v>0</v>
      </c>
      <c r="FT17" s="18">
        <f>(HLOOKUP(FT$7,BECO_Datos!$D$3:$HN$85,BECO_Datos!$A15,FALSE))*FT$2</f>
        <v>0</v>
      </c>
      <c r="FU17" s="18">
        <f>(HLOOKUP(FU$7,BECO_Datos!$D$3:$HN$85,BECO_Datos!$A15,FALSE))*FU$2</f>
        <v>0</v>
      </c>
      <c r="FV17" s="18">
        <f>(HLOOKUP(FV$7,BECO_Datos!$D$3:$HN$85,BECO_Datos!$A15,FALSE))*FV$2</f>
        <v>0</v>
      </c>
      <c r="FW17" s="18">
        <f>(HLOOKUP(FW$7,BECO_Datos!$D$3:$HN$85,BECO_Datos!$A15,FALSE)+HLOOKUP(FW$7,BECO_Datos!$HP$3:$LT$85,BECO_Datos!$A15,FALSE))*FW$2</f>
        <v>0</v>
      </c>
      <c r="FX17" s="18">
        <f>(HLOOKUP(FX$7,BECO_Datos!$D$3:$HN$85,BECO_Datos!$A15,FALSE))*FX$2</f>
        <v>0</v>
      </c>
      <c r="FY17" s="18">
        <f>(HLOOKUP(FY$7,BECO_Datos!$D$3:$HN$85,BECO_Datos!$A15,FALSE))*FY$2</f>
        <v>0</v>
      </c>
      <c r="FZ17" s="18">
        <f>(HLOOKUP(FZ$7,BECO_Datos!$D$3:$HN$85,BECO_Datos!$A15,FALSE)+HLOOKUP(FZ$7,BECO_Datos!$HP$3:$LT$85,BECO_Datos!$A15,FALSE))*FZ$2</f>
        <v>0</v>
      </c>
      <c r="GA17" s="18">
        <f>(HLOOKUP(GA$7,BECO_Datos!$D$3:$HN$85,BECO_Datos!$A15,FALSE))*GA$2</f>
        <v>0</v>
      </c>
      <c r="GB17" s="18">
        <f>(HLOOKUP(GB$7,BECO_Datos!$D$3:$HN$85,BECO_Datos!$A15,FALSE)+HLOOKUP(GB$7,BECO_Datos!$HP$3:$LT$85,BECO_Datos!$A15,FALSE))*GB$2</f>
        <v>0</v>
      </c>
      <c r="GC17" s="18">
        <f>(HLOOKUP(GC$7,BECO_Datos!$D$3:$HN$85,BECO_Datos!$A15,FALSE))*GC$2</f>
        <v>0</v>
      </c>
      <c r="GD17" s="18">
        <f>(HLOOKUP(GD$7,BECO_Datos!$D$3:$HN$85,BECO_Datos!$A15,FALSE)+HLOOKUP(GD$7,BECO_Datos!$HP$3:$LT$85,BECO_Datos!$A15,FALSE))*GD$2</f>
        <v>0</v>
      </c>
      <c r="GE17" s="13"/>
      <c r="GF17" s="86">
        <f t="shared" si="52"/>
        <v>0</v>
      </c>
      <c r="GG17" s="18">
        <f>(HLOOKUP(GG$7,BECO_Datos!$D$3:$HN$85,BECO_Datos!$A15,FALSE)+HLOOKUP(GG$7,BECO_Datos!$HP$3:$LT$85,BECO_Datos!$A15,FALSE))*GG$2</f>
        <v>0</v>
      </c>
      <c r="GH17" s="18">
        <f>(HLOOKUP(GH$7,BECO_Datos!$D$3:$HN$85,BECO_Datos!$A15,FALSE)+HLOOKUP(GH$7,BECO_Datos!$HP$3:$LT$85,BECO_Datos!$A15,FALSE))*GH$2</f>
        <v>0</v>
      </c>
      <c r="GI17" s="18">
        <f>(HLOOKUP(GI$7,BECO_Datos!$D$3:$HN$85,BECO_Datos!$A15,FALSE)+HLOOKUP(GI$7,BECO_Datos!$HP$3:$LT$85,BECO_Datos!$A15,FALSE))*GI$2</f>
        <v>0</v>
      </c>
      <c r="GJ17" s="18">
        <f>(HLOOKUP(GJ$7,BECO_Datos!$D$3:$HN$85,BECO_Datos!$A15,FALSE)+HLOOKUP(GJ$7,BECO_Datos!$HP$3:$LT$85,BECO_Datos!$A15,FALSE))*GJ$2</f>
        <v>0</v>
      </c>
      <c r="GK17" s="18">
        <f>(HLOOKUP(GK$7,BECO_Datos!$D$3:$HN$85,BECO_Datos!$A15,FALSE))*GK$2</f>
        <v>0</v>
      </c>
      <c r="GL17" s="18">
        <f>(HLOOKUP(GL$7,BECO_Datos!$D$3:$HN$85,BECO_Datos!$A15,FALSE)+HLOOKUP(GL$7,BECO_Datos!$HP$3:$LT$85,BECO_Datos!$A15,FALSE))*GL$2</f>
        <v>0</v>
      </c>
      <c r="GM17" s="18">
        <f>(HLOOKUP(GM$7,BECO_Datos!$D$3:$HN$85,BECO_Datos!$A15,FALSE))*GM$2</f>
        <v>0</v>
      </c>
      <c r="GN17" s="18">
        <f>(HLOOKUP(GN$7,BECO_Datos!$D$3:$HN$85,BECO_Datos!$A15,FALSE)+HLOOKUP(GN$7,BECO_Datos!$HP$3:$LT$85,BECO_Datos!$A15,FALSE))*GN$2</f>
        <v>0</v>
      </c>
      <c r="GO17" s="86">
        <f t="shared" si="54"/>
        <v>0</v>
      </c>
      <c r="GP17" s="18">
        <f>(HLOOKUP(GP$7,BECO_Datos!$D$3:$HN$85,BECO_Datos!$A15,FALSE))*GP$2</f>
        <v>0</v>
      </c>
      <c r="GQ17" s="18">
        <f>(HLOOKUP(GQ$7,BECO_Datos!$D$3:$HN$85,BECO_Datos!$A15,FALSE))*GQ$2</f>
        <v>0</v>
      </c>
      <c r="GR17" s="18">
        <f>(HLOOKUP(GR$7,BECO_Datos!$D$3:$HN$85,BECO_Datos!$A15,FALSE))*GR$2</f>
        <v>0</v>
      </c>
      <c r="GS17" s="18">
        <f>(HLOOKUP(GS$7,BECO_Datos!$D$3:$HN$85,BECO_Datos!$A15,FALSE))*GS$2</f>
        <v>0</v>
      </c>
      <c r="GT17" s="18">
        <f>(HLOOKUP(GT$7,BECO_Datos!$D$3:$HN$85,BECO_Datos!$A15,FALSE)+HLOOKUP(GT$7,BECO_Datos!$HP$3:$LT$85,BECO_Datos!$A15,FALSE))*GT$2</f>
        <v>0</v>
      </c>
      <c r="GU17" s="18">
        <f>(HLOOKUP(GU$7,BECO_Datos!$D$3:$HN$85,BECO_Datos!$A15,FALSE))*GU$2</f>
        <v>0</v>
      </c>
      <c r="GV17" s="18">
        <f>(HLOOKUP(GV$7,BECO_Datos!$D$3:$HN$85,BECO_Datos!$A15,FALSE))*GV$2</f>
        <v>0</v>
      </c>
      <c r="GW17" s="18">
        <f>(HLOOKUP(GW$7,BECO_Datos!$D$3:$HN$85,BECO_Datos!$A15,FALSE)+HLOOKUP(GW$7,BECO_Datos!$HP$3:$LT$85,BECO_Datos!$A15,FALSE))*GW$2</f>
        <v>0</v>
      </c>
      <c r="GX17" s="18">
        <f>(HLOOKUP(GX$7,BECO_Datos!$D$3:$HN$85,BECO_Datos!$A15,FALSE))*GX$2</f>
        <v>0</v>
      </c>
      <c r="GY17" s="18">
        <f>(HLOOKUP(GY$7,BECO_Datos!$D$3:$HN$85,BECO_Datos!$A15,FALSE)+HLOOKUP(GY$7,BECO_Datos!$HP$3:$LT$85,BECO_Datos!$A15,FALSE))*GY$2</f>
        <v>0</v>
      </c>
      <c r="GZ17" s="18">
        <f>(HLOOKUP(GZ$7,BECO_Datos!$D$3:$HN$85,BECO_Datos!$A15,FALSE))*GZ$2</f>
        <v>0</v>
      </c>
      <c r="HA17" s="18">
        <f>(HLOOKUP(HA$7,BECO_Datos!$D$3:$HN$85,BECO_Datos!$A15,FALSE)+HLOOKUP(HA$7,BECO_Datos!$HP$3:$LT$85,BECO_Datos!$A15,FALSE))*HA$2</f>
        <v>0</v>
      </c>
      <c r="HB17" s="13"/>
      <c r="HC17" s="86">
        <f t="shared" si="56"/>
        <v>0</v>
      </c>
      <c r="HD17" s="18">
        <f>(HLOOKUP(HD$7,BECO_Datos!$D$3:$HN$85,BECO_Datos!$A15,FALSE)+HLOOKUP(HD$7,BECO_Datos!$HP$3:$LT$85,BECO_Datos!$A15,FALSE))*HD$2</f>
        <v>0</v>
      </c>
      <c r="HE17" s="18">
        <f>(HLOOKUP(HE$7,BECO_Datos!$D$3:$HN$85,BECO_Datos!$A15,FALSE)+HLOOKUP(HE$7,BECO_Datos!$HP$3:$LT$85,BECO_Datos!$A15,FALSE))*HE$2</f>
        <v>0</v>
      </c>
      <c r="HF17" s="18">
        <f>(HLOOKUP(HF$7,BECO_Datos!$D$3:$HN$85,BECO_Datos!$A15,FALSE)+HLOOKUP(HF$7,BECO_Datos!$HP$3:$LT$85,BECO_Datos!$A15,FALSE))*HF$2</f>
        <v>0</v>
      </c>
      <c r="HG17" s="18">
        <f>(HLOOKUP(HG$7,BECO_Datos!$D$3:$HN$85,BECO_Datos!$A15,FALSE)+HLOOKUP(HG$7,BECO_Datos!$HP$3:$LT$85,BECO_Datos!$A15,FALSE))*HG$2</f>
        <v>0</v>
      </c>
      <c r="HH17" s="18">
        <f>(HLOOKUP(HH$7,BECO_Datos!$D$3:$HN$85,BECO_Datos!$A15,FALSE))*HH$2</f>
        <v>0</v>
      </c>
      <c r="HI17" s="18">
        <f>(HLOOKUP(HI$7,BECO_Datos!$D$3:$HN$85,BECO_Datos!$A15,FALSE)+HLOOKUP(HI$7,BECO_Datos!$HP$3:$LT$85,BECO_Datos!$A15,FALSE))*HI$2</f>
        <v>0</v>
      </c>
      <c r="HJ17" s="18">
        <f>(HLOOKUP(HJ$7,BECO_Datos!$D$3:$HN$85,BECO_Datos!$A15,FALSE))*HJ$2</f>
        <v>0</v>
      </c>
      <c r="HK17" s="18">
        <f>(HLOOKUP(HK$7,BECO_Datos!$D$3:$HN$85,BECO_Datos!$A15,FALSE)+HLOOKUP(HK$7,BECO_Datos!$HP$3:$LT$85,BECO_Datos!$A15,FALSE))*HK$2</f>
        <v>0</v>
      </c>
      <c r="HL17" s="86">
        <f t="shared" si="58"/>
        <v>0</v>
      </c>
      <c r="HM17" s="18">
        <f>(HLOOKUP(HM$7,BECO_Datos!$D$3:$HN$85,BECO_Datos!$A15,FALSE))*HM$2</f>
        <v>0</v>
      </c>
      <c r="HN17" s="18">
        <f>(HLOOKUP(HN$7,BECO_Datos!$D$3:$HN$85,BECO_Datos!$A15,FALSE))*HN$2</f>
        <v>0</v>
      </c>
      <c r="HO17" s="18">
        <f>(HLOOKUP(HO$7,BECO_Datos!$D$3:$HN$85,BECO_Datos!$A15,FALSE))*HO$2</f>
        <v>0</v>
      </c>
      <c r="HP17" s="18">
        <f>(HLOOKUP(HP$7,BECO_Datos!$D$3:$HN$85,BECO_Datos!$A15,FALSE))*HP$2</f>
        <v>0</v>
      </c>
      <c r="HQ17" s="18">
        <f>(HLOOKUP(HQ$7,BECO_Datos!$D$3:$HN$85,BECO_Datos!$A15,FALSE)+HLOOKUP(HQ$7,BECO_Datos!$HP$3:$LT$85,BECO_Datos!$A15,FALSE))*HQ$2</f>
        <v>0</v>
      </c>
      <c r="HR17" s="18">
        <f>(HLOOKUP(HR$7,BECO_Datos!$D$3:$HN$85,BECO_Datos!$A15,FALSE))*HR$2</f>
        <v>0</v>
      </c>
      <c r="HS17" s="18">
        <f>(HLOOKUP(HS$7,BECO_Datos!$D$3:$HN$85,BECO_Datos!$A15,FALSE))*HS$2</f>
        <v>0</v>
      </c>
      <c r="HT17" s="18">
        <f>(HLOOKUP(HT$7,BECO_Datos!$D$3:$HN$85,BECO_Datos!$A15,FALSE)+HLOOKUP(HT$7,BECO_Datos!$HP$3:$LT$85,BECO_Datos!$A15,FALSE))*HT$2</f>
        <v>0</v>
      </c>
      <c r="HU17" s="18">
        <f>(HLOOKUP(HU$7,BECO_Datos!$D$3:$HN$85,BECO_Datos!$A15,FALSE))*HU$2</f>
        <v>0</v>
      </c>
      <c r="HV17" s="18">
        <f>(HLOOKUP(HV$7,BECO_Datos!$D$3:$HN$85,BECO_Datos!$A15,FALSE)+HLOOKUP(HV$7,BECO_Datos!$HP$3:$LT$85,BECO_Datos!$A15,FALSE))*HV$2</f>
        <v>0</v>
      </c>
      <c r="HW17" s="18">
        <f>(HLOOKUP(HW$7,BECO_Datos!$D$3:$HN$85,BECO_Datos!$A15,FALSE))*HW$2</f>
        <v>0</v>
      </c>
      <c r="HX17" s="18">
        <f>(HLOOKUP(HX$7,BECO_Datos!$D$3:$HN$85,BECO_Datos!$A15,FALSE)+HLOOKUP(HX$7,BECO_Datos!$HP$3:$LT$85,BECO_Datos!$A15,FALSE))*HX$2</f>
        <v>0</v>
      </c>
    </row>
    <row r="18" spans="1:232" ht="15.75" x14ac:dyDescent="0.2">
      <c r="A18" s="160">
        <v>12</v>
      </c>
      <c r="B18" s="593" t="s">
        <v>123</v>
      </c>
      <c r="C18" s="13"/>
      <c r="D18" s="89">
        <f t="shared" si="20"/>
        <v>-58830.000425381077</v>
      </c>
      <c r="E18" s="79">
        <f>(HLOOKUP(E$7,BECO_Datos!$D$3:$HN$85,BECO_Datos!$A16,FALSE)+HLOOKUP(E$7,BECO_Datos!$HP$3:$LT$85,BECO_Datos!$A16,FALSE))*E$2</f>
        <v>-5668.1770211313851</v>
      </c>
      <c r="F18" s="79">
        <f>(HLOOKUP(F$7,BECO_Datos!$D$3:$HN$85,BECO_Datos!$A16,FALSE)+HLOOKUP(F$7,BECO_Datos!$HP$3:$LT$85,BECO_Datos!$A16,FALSE))*F$2</f>
        <v>-6743.1943171611001</v>
      </c>
      <c r="G18" s="79">
        <f>(HLOOKUP(G$7,BECO_Datos!$D$3:$HN$85,BECO_Datos!$A16,FALSE)+HLOOKUP(G$7,BECO_Datos!$HP$3:$LT$85,BECO_Datos!$A16,FALSE))*G$2</f>
        <v>-35218.319590287974</v>
      </c>
      <c r="H18" s="79">
        <f>(HLOOKUP(H$7,BECO_Datos!$D$3:$HN$85,BECO_Datos!$A16,FALSE)+HLOOKUP(H$7,BECO_Datos!$HP$3:$LT$85,BECO_Datos!$A16,FALSE))*H$2</f>
        <v>-790.57570589848422</v>
      </c>
      <c r="I18" s="79">
        <f>(HLOOKUP(I$7,BECO_Datos!$D$3:$HN$85,BECO_Datos!$A16,FALSE))*I$2</f>
        <v>0</v>
      </c>
      <c r="J18" s="79">
        <f>(HLOOKUP(J$7,BECO_Datos!$D$3:$HN$85,BECO_Datos!$A16,FALSE)+HLOOKUP(J$7,BECO_Datos!$HP$3:$LT$85,BECO_Datos!$A16,FALSE))*J$2</f>
        <v>-10369.975994107914</v>
      </c>
      <c r="K18" s="79">
        <f>(HLOOKUP(K$7,BECO_Datos!$D$3:$HN$85,BECO_Datos!$A16,FALSE))*K$2</f>
        <v>0</v>
      </c>
      <c r="L18" s="79">
        <f>(HLOOKUP(L$7,BECO_Datos!$D$3:$HN$85,BECO_Datos!$A16,FALSE)+HLOOKUP(L$7,BECO_Datos!$HP$3:$LT$85,BECO_Datos!$A16,FALSE))*L$2</f>
        <v>-39.757796794218969</v>
      </c>
      <c r="M18" s="89">
        <f t="shared" si="22"/>
        <v>14256.879024146539</v>
      </c>
      <c r="N18" s="79">
        <f>(HLOOKUP(N$7,BECO_Datos!$D$3:$HN$85,BECO_Datos!$A16,FALSE))*N$2</f>
        <v>0</v>
      </c>
      <c r="O18" s="79">
        <f>(HLOOKUP(O$7,BECO_Datos!$D$3:$HN$85,BECO_Datos!$A16,FALSE))*O$2</f>
        <v>0</v>
      </c>
      <c r="P18" s="79">
        <f>(HLOOKUP(P$7,BECO_Datos!$D$3:$HN$85,BECO_Datos!$A16,FALSE))*P$2</f>
        <v>0</v>
      </c>
      <c r="Q18" s="79">
        <f>(HLOOKUP(Q$7,BECO_Datos!$D$3:$HN$85,BECO_Datos!$A16,FALSE))*Q$2</f>
        <v>0</v>
      </c>
      <c r="R18" s="79">
        <f>(HLOOKUP(R$7,BECO_Datos!$D$3:$HN$85,BECO_Datos!$A16,FALSE)+HLOOKUP(R$7,BECO_Datos!$HP$3:$LT$85,BECO_Datos!$A16,FALSE))*R$2</f>
        <v>-10002.100411157558</v>
      </c>
      <c r="S18" s="79">
        <f>(HLOOKUP(S$7,BECO_Datos!$D$3:$HN$85,BECO_Datos!$A16,FALSE))*S$2</f>
        <v>338.62317184800003</v>
      </c>
      <c r="T18" s="79">
        <f>(HLOOKUP(T$7,BECO_Datos!$D$3:$HN$85,BECO_Datos!$A16,FALSE))*T$2</f>
        <v>24939.975935153172</v>
      </c>
      <c r="U18" s="79">
        <f>(HLOOKUP(U$7,BECO_Datos!$D$3:$HN$85,BECO_Datos!$A16,FALSE)+HLOOKUP(U$7,BECO_Datos!$HP$3:$LT$85,BECO_Datos!$A16,FALSE))*U$2</f>
        <v>0</v>
      </c>
      <c r="V18" s="79">
        <f>(HLOOKUP(V$7,BECO_Datos!$D$3:$HN$85,BECO_Datos!$A16,FALSE))*V$2</f>
        <v>0</v>
      </c>
      <c r="W18" s="79">
        <f>(HLOOKUP(W$7,BECO_Datos!$D$3:$HN$85,BECO_Datos!$A16,FALSE)+HLOOKUP(W$7,BECO_Datos!$HP$3:$LT$85,BECO_Datos!$A16,FALSE))*W$2</f>
        <v>-1019.619671697073</v>
      </c>
      <c r="X18" s="79">
        <f>(HLOOKUP(X$7,BECO_Datos!$D$3:$HN$85,BECO_Datos!$A16,FALSE))*X$2</f>
        <v>0</v>
      </c>
      <c r="Y18" s="79">
        <f>(HLOOKUP(Y$7,BECO_Datos!$D$3:$HN$85,BECO_Datos!$A16,FALSE)+HLOOKUP(Y$7,BECO_Datos!$HP$3:$LT$85,BECO_Datos!$A16,FALSE))*Y$2</f>
        <v>0</v>
      </c>
      <c r="Z18" s="13"/>
      <c r="AA18" s="89">
        <f t="shared" si="24"/>
        <v>-55017.642726225218</v>
      </c>
      <c r="AB18" s="79">
        <f>(HLOOKUP(AB$7,BECO_Datos!$D$3:$HN$85,BECO_Datos!$A16,FALSE)+HLOOKUP(AB$7,BECO_Datos!$HP$3:$LT$85,BECO_Datos!$A16,FALSE))*AB$2</f>
        <v>-5448.1895973140936</v>
      </c>
      <c r="AC18" s="79">
        <f>(HLOOKUP(AC$7,BECO_Datos!$D$3:$HN$85,BECO_Datos!$A16,FALSE)+HLOOKUP(AC$7,BECO_Datos!$HP$3:$LT$85,BECO_Datos!$A16,FALSE))*AC$2</f>
        <v>-6532.2950526546756</v>
      </c>
      <c r="AD18" s="79">
        <f>(HLOOKUP(AD$7,BECO_Datos!$D$3:$HN$85,BECO_Datos!$A16,FALSE)+HLOOKUP(AD$7,BECO_Datos!$HP$3:$LT$85,BECO_Datos!$A16,FALSE))*AD$2</f>
        <v>-34609.985469772757</v>
      </c>
      <c r="AE18" s="79">
        <f>(HLOOKUP(AE$7,BECO_Datos!$D$3:$HN$85,BECO_Datos!$A16,FALSE)+HLOOKUP(AE$7,BECO_Datos!$HP$3:$LT$85,BECO_Datos!$A16,FALSE))*AE$2</f>
        <v>-694.36278381370141</v>
      </c>
      <c r="AF18" s="79">
        <f>(HLOOKUP(AF$7,BECO_Datos!$D$3:$HN$85,BECO_Datos!$A16,FALSE))*AF$2</f>
        <v>0</v>
      </c>
      <c r="AG18" s="79">
        <f>(HLOOKUP(AG$7,BECO_Datos!$D$3:$HN$85,BECO_Datos!$A16,FALSE)+HLOOKUP(AG$7,BECO_Datos!$HP$3:$LT$85,BECO_Datos!$A16,FALSE))*AG$2</f>
        <v>-7698.2300315057428</v>
      </c>
      <c r="AH18" s="79">
        <f>(HLOOKUP(AH$7,BECO_Datos!$D$3:$HN$85,BECO_Datos!$A16,FALSE))*AH$2</f>
        <v>0</v>
      </c>
      <c r="AI18" s="79">
        <f>(HLOOKUP(AI$7,BECO_Datos!$D$3:$HN$85,BECO_Datos!$A16,FALSE)+HLOOKUP(AI$7,BECO_Datos!$HP$3:$LT$85,BECO_Datos!$A16,FALSE))*AI$2</f>
        <v>-34.579791164244213</v>
      </c>
      <c r="AJ18" s="89">
        <f t="shared" si="26"/>
        <v>14767.948716964762</v>
      </c>
      <c r="AK18" s="79">
        <f>(HLOOKUP(AK$7,BECO_Datos!$D$3:$HN$85,BECO_Datos!$A16,FALSE))*AK$2</f>
        <v>0</v>
      </c>
      <c r="AL18" s="79">
        <f>(HLOOKUP(AL$7,BECO_Datos!$D$3:$HN$85,BECO_Datos!$A16,FALSE))*AL$2</f>
        <v>0</v>
      </c>
      <c r="AM18" s="79">
        <f>(HLOOKUP(AM$7,BECO_Datos!$D$3:$HN$85,BECO_Datos!$A16,FALSE))*AM$2</f>
        <v>0</v>
      </c>
      <c r="AN18" s="79">
        <f>(HLOOKUP(AN$7,BECO_Datos!$D$3:$HN$85,BECO_Datos!$A16,FALSE))*AN$2</f>
        <v>0</v>
      </c>
      <c r="AO18" s="79">
        <f>(HLOOKUP(AO$7,BECO_Datos!$D$3:$HN$85,BECO_Datos!$A16,FALSE)+HLOOKUP(AO$7,BECO_Datos!$HP$3:$LT$85,BECO_Datos!$A16,FALSE))*AO$2</f>
        <v>-9706.0223422777308</v>
      </c>
      <c r="AP18" s="79">
        <f>(HLOOKUP(AP$7,BECO_Datos!$D$3:$HN$85,BECO_Datos!$A16,FALSE))*AP$2</f>
        <v>261.36689641200002</v>
      </c>
      <c r="AQ18" s="79">
        <f>(HLOOKUP(AQ$7,BECO_Datos!$D$3:$HN$85,BECO_Datos!$A16,FALSE))*AQ$2</f>
        <v>25182.346951998104</v>
      </c>
      <c r="AR18" s="79">
        <f>(HLOOKUP(AR$7,BECO_Datos!$D$3:$HN$85,BECO_Datos!$A16,FALSE)+HLOOKUP(AR$7,BECO_Datos!$HP$3:$LT$85,BECO_Datos!$A16,FALSE))*AR$2</f>
        <v>0</v>
      </c>
      <c r="AS18" s="79">
        <f>(HLOOKUP(AS$7,BECO_Datos!$D$3:$HN$85,BECO_Datos!$A16,FALSE))*AS$2</f>
        <v>0</v>
      </c>
      <c r="AT18" s="79">
        <f>(HLOOKUP(AT$7,BECO_Datos!$D$3:$HN$85,BECO_Datos!$A16,FALSE)+HLOOKUP(AT$7,BECO_Datos!$HP$3:$LT$85,BECO_Datos!$A16,FALSE))*AT$2</f>
        <v>-969.74278916761341</v>
      </c>
      <c r="AU18" s="79">
        <f>(HLOOKUP(AU$7,BECO_Datos!$D$3:$HN$85,BECO_Datos!$A16,FALSE))*AU$2</f>
        <v>0</v>
      </c>
      <c r="AV18" s="79">
        <f>(HLOOKUP(AV$7,BECO_Datos!$D$3:$HN$85,BECO_Datos!$A16,FALSE)+HLOOKUP(AV$7,BECO_Datos!$HP$3:$LT$85,BECO_Datos!$A16,FALSE))*AV$2</f>
        <v>0</v>
      </c>
      <c r="AW18" s="13"/>
      <c r="AX18" s="89">
        <f t="shared" si="28"/>
        <v>-54807.951060192805</v>
      </c>
      <c r="AY18" s="79">
        <f>(HLOOKUP(AY$7,BECO_Datos!$D$3:$HN$85,BECO_Datos!$A16,FALSE)+HLOOKUP(AY$7,BECO_Datos!$HP$3:$LT$85,BECO_Datos!$A16,FALSE))*AY$2</f>
        <v>-5445.6095251955721</v>
      </c>
      <c r="AZ18" s="79">
        <f>(HLOOKUP(AZ$7,BECO_Datos!$D$3:$HN$85,BECO_Datos!$A16,FALSE)+HLOOKUP(AZ$7,BECO_Datos!$HP$3:$LT$85,BECO_Datos!$A16,FALSE))*AZ$2</f>
        <v>-6452.1633446269161</v>
      </c>
      <c r="BA18" s="79">
        <f>(HLOOKUP(BA$7,BECO_Datos!$D$3:$HN$85,BECO_Datos!$A16,FALSE)+HLOOKUP(BA$7,BECO_Datos!$HP$3:$LT$85,BECO_Datos!$A16,FALSE))*BA$2</f>
        <v>-34849.249291611195</v>
      </c>
      <c r="BB18" s="79">
        <f>(HLOOKUP(BB$7,BECO_Datos!$D$3:$HN$85,BECO_Datos!$A16,FALSE)+HLOOKUP(BB$7,BECO_Datos!$HP$3:$LT$85,BECO_Datos!$A16,FALSE))*BB$2</f>
        <v>-687.93581224790614</v>
      </c>
      <c r="BC18" s="79">
        <f>(HLOOKUP(BC$7,BECO_Datos!$D$3:$HN$85,BECO_Datos!$A16,FALSE))*BC$2</f>
        <v>0</v>
      </c>
      <c r="BD18" s="79">
        <f>(HLOOKUP(BD$7,BECO_Datos!$D$3:$HN$85,BECO_Datos!$A16,FALSE)+HLOOKUP(BD$7,BECO_Datos!$HP$3:$LT$85,BECO_Datos!$A16,FALSE))*BD$2</f>
        <v>-7340.8398617770517</v>
      </c>
      <c r="BE18" s="79">
        <f>(HLOOKUP(BE$7,BECO_Datos!$D$3:$HN$85,BECO_Datos!$A16,FALSE))*BE$2</f>
        <v>0</v>
      </c>
      <c r="BF18" s="79">
        <f>(HLOOKUP(BF$7,BECO_Datos!$D$3:$HN$85,BECO_Datos!$A16,FALSE)+HLOOKUP(BF$7,BECO_Datos!$HP$3:$LT$85,BECO_Datos!$A16,FALSE))*BF$2</f>
        <v>-32.15322473415759</v>
      </c>
      <c r="BG18" s="89">
        <f t="shared" si="30"/>
        <v>14892.427751569048</v>
      </c>
      <c r="BH18" s="79">
        <f>(HLOOKUP(BH$7,BECO_Datos!$D$3:$HN$85,BECO_Datos!$A16,FALSE))*BH$2</f>
        <v>0</v>
      </c>
      <c r="BI18" s="79">
        <f>(HLOOKUP(BI$7,BECO_Datos!$D$3:$HN$85,BECO_Datos!$A16,FALSE))*BI$2</f>
        <v>0</v>
      </c>
      <c r="BJ18" s="79">
        <f>(HLOOKUP(BJ$7,BECO_Datos!$D$3:$HN$85,BECO_Datos!$A16,FALSE))*BJ$2</f>
        <v>0</v>
      </c>
      <c r="BK18" s="79">
        <f>(HLOOKUP(BK$7,BECO_Datos!$D$3:$HN$85,BECO_Datos!$A16,FALSE))*BK$2</f>
        <v>0</v>
      </c>
      <c r="BL18" s="79">
        <f>(HLOOKUP(BL$7,BECO_Datos!$D$3:$HN$85,BECO_Datos!$A16,FALSE)+HLOOKUP(BL$7,BECO_Datos!$HP$3:$LT$85,BECO_Datos!$A16,FALSE))*BL$2</f>
        <v>-9702.895532070128</v>
      </c>
      <c r="BM18" s="79">
        <f>(HLOOKUP(BM$7,BECO_Datos!$D$3:$HN$85,BECO_Datos!$A16,FALSE))*BM$2</f>
        <v>186.80667321599958</v>
      </c>
      <c r="BN18" s="79">
        <f>(HLOOKUP(BN$7,BECO_Datos!$D$3:$HN$85,BECO_Datos!$A16,FALSE))*BN$2</f>
        <v>25367.672902192029</v>
      </c>
      <c r="BO18" s="79">
        <f>(HLOOKUP(BO$7,BECO_Datos!$D$3:$HN$85,BECO_Datos!$A16,FALSE)+HLOOKUP(BO$7,BECO_Datos!$HP$3:$LT$85,BECO_Datos!$A16,FALSE))*BO$2</f>
        <v>0</v>
      </c>
      <c r="BP18" s="79">
        <f>(HLOOKUP(BP$7,BECO_Datos!$D$3:$HN$85,BECO_Datos!$A16,FALSE))*BP$2</f>
        <v>0</v>
      </c>
      <c r="BQ18" s="79">
        <f>(HLOOKUP(BQ$7,BECO_Datos!$D$3:$HN$85,BECO_Datos!$A16,FALSE)+HLOOKUP(BQ$7,BECO_Datos!$HP$3:$LT$85,BECO_Datos!$A16,FALSE))*BQ$2</f>
        <v>-959.15629176885307</v>
      </c>
      <c r="BR18" s="79">
        <f>(HLOOKUP(BR$7,BECO_Datos!$D$3:$HN$85,BECO_Datos!$A16,FALSE))*BR$2</f>
        <v>0</v>
      </c>
      <c r="BS18" s="79">
        <f>(HLOOKUP(BS$7,BECO_Datos!$D$3:$HN$85,BECO_Datos!$A16,FALSE)+HLOOKUP(BS$7,BECO_Datos!$HP$3:$LT$85,BECO_Datos!$A16,FALSE))*BS$2</f>
        <v>0</v>
      </c>
      <c r="BT18" s="13"/>
      <c r="BU18" s="89">
        <f t="shared" si="32"/>
        <v>-64734.598231007942</v>
      </c>
      <c r="BV18" s="79">
        <f>(HLOOKUP(BV$7,BECO_Datos!$D$3:$HN$85,BECO_Datos!$A16,FALSE)+HLOOKUP(BV$7,BECO_Datos!$HP$3:$LT$85,BECO_Datos!$A16,FALSE))*BV$2</f>
        <v>-8183.7100123781083</v>
      </c>
      <c r="BW18" s="79">
        <f>(HLOOKUP(BW$7,BECO_Datos!$D$3:$HN$85,BECO_Datos!$A16,FALSE)+HLOOKUP(BW$7,BECO_Datos!$HP$3:$LT$85,BECO_Datos!$A16,FALSE))*BW$2</f>
        <v>-7801.6132095237826</v>
      </c>
      <c r="BX18" s="79">
        <f>(HLOOKUP(BX$7,BECO_Datos!$D$3:$HN$85,BECO_Datos!$A16,FALSE)+HLOOKUP(BX$7,BECO_Datos!$HP$3:$LT$85,BECO_Datos!$A16,FALSE))*BX$2</f>
        <v>-37681.258591148078</v>
      </c>
      <c r="BY18" s="79">
        <f>(HLOOKUP(BY$7,BECO_Datos!$D$3:$HN$85,BECO_Datos!$A16,FALSE)+HLOOKUP(BY$7,BECO_Datos!$HP$3:$LT$85,BECO_Datos!$A16,FALSE))*BY$2</f>
        <v>-566.53863173198886</v>
      </c>
      <c r="BZ18" s="79">
        <f>(HLOOKUP(BZ$7,BECO_Datos!$D$3:$HN$85,BECO_Datos!$A16,FALSE))*BZ$2</f>
        <v>0</v>
      </c>
      <c r="CA18" s="79">
        <f>(HLOOKUP(CA$7,BECO_Datos!$D$3:$HN$85,BECO_Datos!$A16,FALSE)+HLOOKUP(CA$7,BECO_Datos!$HP$3:$LT$85,BECO_Datos!$A16,FALSE))*CA$2</f>
        <v>-10473.439693434773</v>
      </c>
      <c r="CB18" s="79">
        <f>(HLOOKUP(CB$7,BECO_Datos!$D$3:$HN$85,BECO_Datos!$A16,FALSE))*CB$2</f>
        <v>0</v>
      </c>
      <c r="CC18" s="79">
        <f>(HLOOKUP(CC$7,BECO_Datos!$D$3:$HN$85,BECO_Datos!$A16,FALSE)+HLOOKUP(CC$7,BECO_Datos!$HP$3:$LT$85,BECO_Datos!$A16,FALSE))*CC$2</f>
        <v>-28.038092791214019</v>
      </c>
      <c r="CD18" s="89">
        <f t="shared" si="34"/>
        <v>15904.856547030464</v>
      </c>
      <c r="CE18" s="79">
        <f>(HLOOKUP(CE$7,BECO_Datos!$D$3:$HN$85,BECO_Datos!$A16,FALSE))*CE$2</f>
        <v>0</v>
      </c>
      <c r="CF18" s="79">
        <f>(HLOOKUP(CF$7,BECO_Datos!$D$3:$HN$85,BECO_Datos!$A16,FALSE))*CF$2</f>
        <v>0</v>
      </c>
      <c r="CG18" s="79">
        <f>(HLOOKUP(CG$7,BECO_Datos!$D$3:$HN$85,BECO_Datos!$A16,FALSE))*CG$2</f>
        <v>0</v>
      </c>
      <c r="CH18" s="79">
        <f>(HLOOKUP(CH$7,BECO_Datos!$D$3:$HN$85,BECO_Datos!$A16,FALSE))*CH$2</f>
        <v>0</v>
      </c>
      <c r="CI18" s="79">
        <f>(HLOOKUP(CI$7,BECO_Datos!$D$3:$HN$85,BECO_Datos!$A16,FALSE)+HLOOKUP(CI$7,BECO_Datos!$HP$3:$LT$85,BECO_Datos!$A16,FALSE))*CI$2</f>
        <v>-10107.691877869513</v>
      </c>
      <c r="CJ18" s="79">
        <f>(HLOOKUP(CJ$7,BECO_Datos!$D$3:$HN$85,BECO_Datos!$A16,FALSE))*CJ$2</f>
        <v>382.17292239599914</v>
      </c>
      <c r="CK18" s="79">
        <f>(HLOOKUP(CK$7,BECO_Datos!$D$3:$HN$85,BECO_Datos!$A16,FALSE))*CK$2</f>
        <v>26594.039047495284</v>
      </c>
      <c r="CL18" s="79">
        <f>(HLOOKUP(CL$7,BECO_Datos!$D$3:$HN$85,BECO_Datos!$A16,FALSE)+HLOOKUP(CL$7,BECO_Datos!$HP$3:$LT$85,BECO_Datos!$A16,FALSE))*CL$2</f>
        <v>0</v>
      </c>
      <c r="CM18" s="79">
        <f>(HLOOKUP(CM$7,BECO_Datos!$D$3:$HN$85,BECO_Datos!$A16,FALSE))*CM$2</f>
        <v>0</v>
      </c>
      <c r="CN18" s="79">
        <f>(HLOOKUP(CN$7,BECO_Datos!$D$3:$HN$85,BECO_Datos!$A16,FALSE)+HLOOKUP(CN$7,BECO_Datos!$HP$3:$LT$85,BECO_Datos!$A16,FALSE))*CN$2</f>
        <v>-963.66354499130478</v>
      </c>
      <c r="CO18" s="79">
        <f>(HLOOKUP(CO$7,BECO_Datos!$D$3:$HN$85,BECO_Datos!$A16,FALSE))*CO$2</f>
        <v>0</v>
      </c>
      <c r="CP18" s="79">
        <f>(HLOOKUP(CP$7,BECO_Datos!$D$3:$HN$85,BECO_Datos!$A16,FALSE)+HLOOKUP(CP$7,BECO_Datos!$HP$3:$LT$85,BECO_Datos!$A16,FALSE))*CP$2</f>
        <v>0</v>
      </c>
      <c r="CQ18" s="13"/>
      <c r="CR18" s="89">
        <f t="shared" si="36"/>
        <v>-75431.26885084917</v>
      </c>
      <c r="CS18" s="79">
        <f>(HLOOKUP(CS$7,BECO_Datos!$D$3:$HN$85,BECO_Datos!$A16,FALSE)+HLOOKUP(CS$7,BECO_Datos!$HP$3:$LT$85,BECO_Datos!$A16,FALSE))*CS$2</f>
        <v>-9708.5616305945223</v>
      </c>
      <c r="CT18" s="79">
        <f>(HLOOKUP(CT$7,BECO_Datos!$D$3:$HN$85,BECO_Datos!$A16,FALSE)+HLOOKUP(CT$7,BECO_Datos!$HP$3:$LT$85,BECO_Datos!$A16,FALSE))*CT$2</f>
        <v>-9469.2465557951164</v>
      </c>
      <c r="CU18" s="79">
        <f>(HLOOKUP(CU$7,BECO_Datos!$D$3:$HN$85,BECO_Datos!$A16,FALSE)+HLOOKUP(CU$7,BECO_Datos!$HP$3:$LT$85,BECO_Datos!$A16,FALSE))*CU$2</f>
        <v>-42124.547993254389</v>
      </c>
      <c r="CV18" s="79">
        <f>(HLOOKUP(CV$7,BECO_Datos!$D$3:$HN$85,BECO_Datos!$A16,FALSE)+HLOOKUP(CV$7,BECO_Datos!$HP$3:$LT$85,BECO_Datos!$A16,FALSE))*CV$2</f>
        <v>-671.93154738794885</v>
      </c>
      <c r="CW18" s="79">
        <f>(HLOOKUP(CW$7,BECO_Datos!$D$3:$HN$85,BECO_Datos!$A16,FALSE))*CW$2</f>
        <v>0</v>
      </c>
      <c r="CX18" s="79">
        <f>(HLOOKUP(CX$7,BECO_Datos!$D$3:$HN$85,BECO_Datos!$A16,FALSE)+HLOOKUP(CX$7,BECO_Datos!$HP$3:$LT$85,BECO_Datos!$A16,FALSE))*CX$2</f>
        <v>-13427.965331993244</v>
      </c>
      <c r="CY18" s="79">
        <f>(HLOOKUP(CY$7,BECO_Datos!$D$3:$HN$85,BECO_Datos!$A16,FALSE))*CY$2</f>
        <v>0</v>
      </c>
      <c r="CZ18" s="79">
        <f>(HLOOKUP(CZ$7,BECO_Datos!$D$3:$HN$85,BECO_Datos!$A16,FALSE)+HLOOKUP(CZ$7,BECO_Datos!$HP$3:$LT$85,BECO_Datos!$A16,FALSE))*CZ$2</f>
        <v>-29.015791823952167</v>
      </c>
      <c r="DA18" s="89">
        <f t="shared" si="38"/>
        <v>17600.711486778571</v>
      </c>
      <c r="DB18" s="79">
        <f>(HLOOKUP(DB$7,BECO_Datos!$D$3:$HN$85,BECO_Datos!$A16,FALSE))*DB$2</f>
        <v>0</v>
      </c>
      <c r="DC18" s="79">
        <f>(HLOOKUP(DC$7,BECO_Datos!$D$3:$HN$85,BECO_Datos!$A16,FALSE))*DC$2</f>
        <v>0</v>
      </c>
      <c r="DD18" s="79">
        <f>(HLOOKUP(DD$7,BECO_Datos!$D$3:$HN$85,BECO_Datos!$A16,FALSE))*DD$2</f>
        <v>0</v>
      </c>
      <c r="DE18" s="79">
        <f>(HLOOKUP(DE$7,BECO_Datos!$D$3:$HN$85,BECO_Datos!$A16,FALSE))*DE$2</f>
        <v>0</v>
      </c>
      <c r="DF18" s="79">
        <f>(HLOOKUP(DF$7,BECO_Datos!$D$3:$HN$85,BECO_Datos!$A16,FALSE)+HLOOKUP(DF$7,BECO_Datos!$HP$3:$LT$85,BECO_Datos!$A16,FALSE))*DF$2</f>
        <v>-10587.54681219976</v>
      </c>
      <c r="DG18" s="79">
        <f>(HLOOKUP(DG$7,BECO_Datos!$D$3:$HN$85,BECO_Datos!$A16,FALSE))*DG$2</f>
        <v>793.61685658799342</v>
      </c>
      <c r="DH18" s="79">
        <f>(HLOOKUP(DH$7,BECO_Datos!$D$3:$HN$85,BECO_Datos!$A16,FALSE))*DH$2</f>
        <v>28368.15361510147</v>
      </c>
      <c r="DI18" s="79">
        <f>(HLOOKUP(DI$7,BECO_Datos!$D$3:$HN$85,BECO_Datos!$A16,FALSE)+HLOOKUP(DI$7,BECO_Datos!$HP$3:$LT$85,BECO_Datos!$A16,FALSE))*DI$2</f>
        <v>0</v>
      </c>
      <c r="DJ18" s="79">
        <f>(HLOOKUP(DJ$7,BECO_Datos!$D$3:$HN$85,BECO_Datos!$A16,FALSE))*DJ$2</f>
        <v>0</v>
      </c>
      <c r="DK18" s="79">
        <f>(HLOOKUP(DK$7,BECO_Datos!$D$3:$HN$85,BECO_Datos!$A16,FALSE)+HLOOKUP(DK$7,BECO_Datos!$HP$3:$LT$85,BECO_Datos!$A16,FALSE))*DK$2</f>
        <v>-973.51217271113114</v>
      </c>
      <c r="DL18" s="79">
        <f>(HLOOKUP(DL$7,BECO_Datos!$D$3:$HN$85,BECO_Datos!$A16,FALSE))*DL$2</f>
        <v>0</v>
      </c>
      <c r="DM18" s="79">
        <f>(HLOOKUP(DM$7,BECO_Datos!$D$3:$HN$85,BECO_Datos!$A16,FALSE)+HLOOKUP(DM$7,BECO_Datos!$HP$3:$LT$85,BECO_Datos!$A16,FALSE))*DM$2</f>
        <v>0</v>
      </c>
      <c r="DN18" s="13"/>
      <c r="DO18" s="89">
        <f t="shared" si="40"/>
        <v>-74386.920814691417</v>
      </c>
      <c r="DP18" s="79">
        <f>(HLOOKUP(DP$7,BECO_Datos!$D$3:$HN$85,BECO_Datos!$A16,FALSE)+HLOOKUP(DP$7,BECO_Datos!$HP$3:$LT$85,BECO_Datos!$A16,FALSE))*DP$2</f>
        <v>-11577.484383357751</v>
      </c>
      <c r="DQ18" s="79">
        <f>(HLOOKUP(DQ$7,BECO_Datos!$D$3:$HN$85,BECO_Datos!$A16,FALSE)+HLOOKUP(DQ$7,BECO_Datos!$HP$3:$LT$85,BECO_Datos!$A16,FALSE))*DQ$2</f>
        <v>-7885.6708900931753</v>
      </c>
      <c r="DR18" s="79">
        <f>(HLOOKUP(DR$7,BECO_Datos!$D$3:$HN$85,BECO_Datos!$A16,FALSE)+HLOOKUP(DR$7,BECO_Datos!$HP$3:$LT$85,BECO_Datos!$A16,FALSE))*DR$2</f>
        <v>-41151.486017130585</v>
      </c>
      <c r="DS18" s="79">
        <f>(HLOOKUP(DS$7,BECO_Datos!$D$3:$HN$85,BECO_Datos!$A16,FALSE)+HLOOKUP(DS$7,BECO_Datos!$HP$3:$LT$85,BECO_Datos!$A16,FALSE))*DS$2</f>
        <v>-562.71178269878828</v>
      </c>
      <c r="DT18" s="79">
        <f>(HLOOKUP(DT$7,BECO_Datos!$D$3:$HN$85,BECO_Datos!$A16,FALSE))*DT$2</f>
        <v>0</v>
      </c>
      <c r="DU18" s="79">
        <f>(HLOOKUP(DU$7,BECO_Datos!$D$3:$HN$85,BECO_Datos!$A16,FALSE)+HLOOKUP(DU$7,BECO_Datos!$HP$3:$LT$85,BECO_Datos!$A16,FALSE))*DU$2</f>
        <v>-13179.614713128944</v>
      </c>
      <c r="DV18" s="79">
        <f>(HLOOKUP(DV$7,BECO_Datos!$D$3:$HN$85,BECO_Datos!$A16,FALSE))*DV$2</f>
        <v>0</v>
      </c>
      <c r="DW18" s="79">
        <f>(HLOOKUP(DW$7,BECO_Datos!$D$3:$HN$85,BECO_Datos!$A16,FALSE)+HLOOKUP(DW$7,BECO_Datos!$HP$3:$LT$85,BECO_Datos!$A16,FALSE))*DW$2</f>
        <v>-29.953028282172909</v>
      </c>
      <c r="DX18" s="89">
        <f t="shared" si="42"/>
        <v>17047.648849574991</v>
      </c>
      <c r="DY18" s="79">
        <f>(HLOOKUP(DY$7,BECO_Datos!$D$3:$HN$85,BECO_Datos!$A16,FALSE))*DY$2</f>
        <v>0</v>
      </c>
      <c r="DZ18" s="79">
        <f>(HLOOKUP(DZ$7,BECO_Datos!$D$3:$HN$85,BECO_Datos!$A16,FALSE))*DZ$2</f>
        <v>0</v>
      </c>
      <c r="EA18" s="79">
        <f>(HLOOKUP(EA$7,BECO_Datos!$D$3:$HN$85,BECO_Datos!$A16,FALSE))*EA$2</f>
        <v>0</v>
      </c>
      <c r="EB18" s="79">
        <f>(HLOOKUP(EB$7,BECO_Datos!$D$3:$HN$85,BECO_Datos!$A16,FALSE))*EB$2</f>
        <v>0</v>
      </c>
      <c r="EC18" s="79">
        <f>(HLOOKUP(EC$7,BECO_Datos!$D$3:$HN$85,BECO_Datos!$A16,FALSE)+HLOOKUP(EC$7,BECO_Datos!$HP$3:$LT$85,BECO_Datos!$A16,FALSE))*EC$2</f>
        <v>-10863.426080503054</v>
      </c>
      <c r="ED18" s="79">
        <f>(HLOOKUP(ED$7,BECO_Datos!$D$3:$HN$85,BECO_Datos!$A16,FALSE))*ED$2</f>
        <v>1140.7287637079917</v>
      </c>
      <c r="EE18" s="79">
        <f>(HLOOKUP(EE$7,BECO_Datos!$D$3:$HN$85,BECO_Datos!$A16,FALSE))*EE$2</f>
        <v>27809.519463666398</v>
      </c>
      <c r="EF18" s="79">
        <f>(HLOOKUP(EF$7,BECO_Datos!$D$3:$HN$85,BECO_Datos!$A16,FALSE)+HLOOKUP(EF$7,BECO_Datos!$HP$3:$LT$85,BECO_Datos!$A16,FALSE))*EF$2</f>
        <v>0</v>
      </c>
      <c r="EG18" s="79">
        <f>(HLOOKUP(EG$7,BECO_Datos!$D$3:$HN$85,BECO_Datos!$A16,FALSE))*EG$2</f>
        <v>0</v>
      </c>
      <c r="EH18" s="79">
        <f>(HLOOKUP(EH$7,BECO_Datos!$D$3:$HN$85,BECO_Datos!$A16,FALSE)+HLOOKUP(EH$7,BECO_Datos!$HP$3:$LT$85,BECO_Datos!$A16,FALSE))*EH$2</f>
        <v>-1039.1732972963487</v>
      </c>
      <c r="EI18" s="79">
        <f>(HLOOKUP(EI$7,BECO_Datos!$D$3:$HN$85,BECO_Datos!$A16,FALSE))*EI$2</f>
        <v>0</v>
      </c>
      <c r="EJ18" s="79">
        <f>(HLOOKUP(EJ$7,BECO_Datos!$D$3:$HN$85,BECO_Datos!$A16,FALSE)+HLOOKUP(EJ$7,BECO_Datos!$HP$3:$LT$85,BECO_Datos!$A16,FALSE))*EJ$2</f>
        <v>0</v>
      </c>
      <c r="EK18" s="13"/>
      <c r="EL18" s="89">
        <f t="shared" si="44"/>
        <v>-74986.644142150675</v>
      </c>
      <c r="EM18" s="79">
        <f>(HLOOKUP(EM$7,BECO_Datos!$D$3:$HN$85,BECO_Datos!$A16,FALSE)+HLOOKUP(EM$7,BECO_Datos!$HP$3:$LT$85,BECO_Datos!$A16,FALSE))*EM$2</f>
        <v>-12122.289905405041</v>
      </c>
      <c r="EN18" s="79">
        <f>(HLOOKUP(EN$7,BECO_Datos!$D$3:$HN$85,BECO_Datos!$A16,FALSE)+HLOOKUP(EN$7,BECO_Datos!$HP$3:$LT$85,BECO_Datos!$A16,FALSE))*EN$2</f>
        <v>-8330.6255282257425</v>
      </c>
      <c r="EO18" s="79">
        <f>(HLOOKUP(EO$7,BECO_Datos!$D$3:$HN$85,BECO_Datos!$A16,FALSE)+HLOOKUP(EO$7,BECO_Datos!$HP$3:$LT$85,BECO_Datos!$A16,FALSE))*EO$2</f>
        <v>-40634.228225536746</v>
      </c>
      <c r="EP18" s="79">
        <f>(HLOOKUP(EP$7,BECO_Datos!$D$3:$HN$85,BECO_Datos!$A16,FALSE)+HLOOKUP(EP$7,BECO_Datos!$HP$3:$LT$85,BECO_Datos!$A16,FALSE))*EP$2</f>
        <v>-475.99168948461539</v>
      </c>
      <c r="EQ18" s="79">
        <f>(HLOOKUP(EQ$7,BECO_Datos!$D$3:$HN$85,BECO_Datos!$A16,FALSE))*EQ$2</f>
        <v>0</v>
      </c>
      <c r="ER18" s="79">
        <f>(HLOOKUP(ER$7,BECO_Datos!$D$3:$HN$85,BECO_Datos!$A16,FALSE)+HLOOKUP(ER$7,BECO_Datos!$HP$3:$LT$85,BECO_Datos!$A16,FALSE))*ER$2</f>
        <v>-13392.872772916977</v>
      </c>
      <c r="ES18" s="79">
        <f>(HLOOKUP(ES$7,BECO_Datos!$D$3:$HN$85,BECO_Datos!$A16,FALSE))*ES$2</f>
        <v>0</v>
      </c>
      <c r="ET18" s="79">
        <f>(HLOOKUP(ET$7,BECO_Datos!$D$3:$HN$85,BECO_Datos!$A16,FALSE)+HLOOKUP(ET$7,BECO_Datos!$HP$3:$LT$85,BECO_Datos!$A16,FALSE))*ET$2</f>
        <v>-30.636020581552668</v>
      </c>
      <c r="EU18" s="89">
        <f t="shared" si="46"/>
        <v>17551.36173412584</v>
      </c>
      <c r="EV18" s="79">
        <f>(HLOOKUP(EV$7,BECO_Datos!$D$3:$HN$85,BECO_Datos!$A16,FALSE))*EV$2</f>
        <v>0</v>
      </c>
      <c r="EW18" s="79">
        <f>(HLOOKUP(EW$7,BECO_Datos!$D$3:$HN$85,BECO_Datos!$A16,FALSE))*EW$2</f>
        <v>0</v>
      </c>
      <c r="EX18" s="79">
        <f>(HLOOKUP(EX$7,BECO_Datos!$D$3:$HN$85,BECO_Datos!$A16,FALSE))*EX$2</f>
        <v>0</v>
      </c>
      <c r="EY18" s="79">
        <f>(HLOOKUP(EY$7,BECO_Datos!$D$3:$HN$85,BECO_Datos!$A16,FALSE))*EY$2</f>
        <v>0</v>
      </c>
      <c r="EZ18" s="79">
        <f>(HLOOKUP(EZ$7,BECO_Datos!$D$3:$HN$85,BECO_Datos!$A16,FALSE)+HLOOKUP(EZ$7,BECO_Datos!$HP$3:$LT$85,BECO_Datos!$A16,FALSE))*EZ$2</f>
        <v>-10825.291936604526</v>
      </c>
      <c r="FA18" s="79">
        <f>(HLOOKUP(FA$7,BECO_Datos!$D$3:$HN$85,BECO_Datos!$A16,FALSE))*FA$2</f>
        <v>1247.9289599159911</v>
      </c>
      <c r="FB18" s="79">
        <f>(HLOOKUP(FB$7,BECO_Datos!$D$3:$HN$85,BECO_Datos!$A16,FALSE))*FB$2</f>
        <v>28122.395894596142</v>
      </c>
      <c r="FC18" s="79">
        <f>(HLOOKUP(FC$7,BECO_Datos!$D$3:$HN$85,BECO_Datos!$A16,FALSE)+HLOOKUP(FC$7,BECO_Datos!$HP$3:$LT$85,BECO_Datos!$A16,FALSE))*FC$2</f>
        <v>0</v>
      </c>
      <c r="FD18" s="79">
        <f>(HLOOKUP(FD$7,BECO_Datos!$D$3:$HN$85,BECO_Datos!$A16,FALSE))*FD$2</f>
        <v>0</v>
      </c>
      <c r="FE18" s="79">
        <f>(HLOOKUP(FE$7,BECO_Datos!$D$3:$HN$85,BECO_Datos!$A16,FALSE)+HLOOKUP(FE$7,BECO_Datos!$HP$3:$LT$85,BECO_Datos!$A16,FALSE))*FE$2</f>
        <v>-993.67118378176679</v>
      </c>
      <c r="FF18" s="79">
        <f>(HLOOKUP(FF$7,BECO_Datos!$D$3:$HN$85,BECO_Datos!$A16,FALSE))*FF$2</f>
        <v>0</v>
      </c>
      <c r="FG18" s="79">
        <f>(HLOOKUP(FG$7,BECO_Datos!$D$3:$HN$85,BECO_Datos!$A16,FALSE)+HLOOKUP(FG$7,BECO_Datos!$HP$3:$LT$85,BECO_Datos!$A16,FALSE))*FG$2</f>
        <v>0</v>
      </c>
      <c r="FH18" s="13"/>
      <c r="FI18" s="89">
        <f t="shared" si="48"/>
        <v>-63883.120723404332</v>
      </c>
      <c r="FJ18" s="79">
        <f>(HLOOKUP(FJ$7,BECO_Datos!$D$3:$HN$85,BECO_Datos!$A16,FALSE)+HLOOKUP(FJ$7,BECO_Datos!$HP$3:$LT$85,BECO_Datos!$A16,FALSE))*FJ$2</f>
        <v>-10787.743037246266</v>
      </c>
      <c r="FK18" s="79">
        <f>(HLOOKUP(FK$7,BECO_Datos!$D$3:$HN$85,BECO_Datos!$A16,FALSE)+HLOOKUP(FK$7,BECO_Datos!$HP$3:$LT$85,BECO_Datos!$A16,FALSE))*FK$2</f>
        <v>-6041.832664565015</v>
      </c>
      <c r="FL18" s="79">
        <f>(HLOOKUP(FL$7,BECO_Datos!$D$3:$HN$85,BECO_Datos!$A16,FALSE)+HLOOKUP(FL$7,BECO_Datos!$HP$3:$LT$85,BECO_Datos!$A16,FALSE))*FL$2</f>
        <v>-36846.913074899014</v>
      </c>
      <c r="FM18" s="79">
        <f>(HLOOKUP(FM$7,BECO_Datos!$D$3:$HN$85,BECO_Datos!$A16,FALSE)+HLOOKUP(FM$7,BECO_Datos!$HP$3:$LT$85,BECO_Datos!$A16,FALSE))*FM$2</f>
        <v>-435.49180471671934</v>
      </c>
      <c r="FN18" s="79">
        <f>(HLOOKUP(FN$7,BECO_Datos!$D$3:$HN$85,BECO_Datos!$A16,FALSE))*FN$2</f>
        <v>0</v>
      </c>
      <c r="FO18" s="79">
        <f>(HLOOKUP(FO$7,BECO_Datos!$D$3:$HN$85,BECO_Datos!$A16,FALSE)+HLOOKUP(FO$7,BECO_Datos!$HP$3:$LT$85,BECO_Datos!$A16,FALSE))*FO$2</f>
        <v>-9739.3323448963383</v>
      </c>
      <c r="FP18" s="79">
        <f>(HLOOKUP(FP$7,BECO_Datos!$D$3:$HN$85,BECO_Datos!$A16,FALSE))*FP$2</f>
        <v>0</v>
      </c>
      <c r="FQ18" s="79">
        <f>(HLOOKUP(FQ$7,BECO_Datos!$D$3:$HN$85,BECO_Datos!$A16,FALSE)+HLOOKUP(FQ$7,BECO_Datos!$HP$3:$LT$85,BECO_Datos!$A16,FALSE))*FQ$2</f>
        <v>-31.807797080989442</v>
      </c>
      <c r="FR18" s="89">
        <f t="shared" si="50"/>
        <v>17248.681300928249</v>
      </c>
      <c r="FS18" s="79">
        <f>(HLOOKUP(FS$7,BECO_Datos!$D$3:$HN$85,BECO_Datos!$A16,FALSE))*FS$2</f>
        <v>0</v>
      </c>
      <c r="FT18" s="79">
        <f>(HLOOKUP(FT$7,BECO_Datos!$D$3:$HN$85,BECO_Datos!$A16,FALSE))*FT$2</f>
        <v>0</v>
      </c>
      <c r="FU18" s="79">
        <f>(HLOOKUP(FU$7,BECO_Datos!$D$3:$HN$85,BECO_Datos!$A16,FALSE))*FU$2</f>
        <v>0</v>
      </c>
      <c r="FV18" s="79">
        <f>(HLOOKUP(FV$7,BECO_Datos!$D$3:$HN$85,BECO_Datos!$A16,FALSE))*FV$2</f>
        <v>0</v>
      </c>
      <c r="FW18" s="79">
        <f>(HLOOKUP(FW$7,BECO_Datos!$D$3:$HN$85,BECO_Datos!$A16,FALSE)+HLOOKUP(FW$7,BECO_Datos!$HP$3:$LT$85,BECO_Datos!$A16,FALSE))*FW$2</f>
        <v>-10989.741481237694</v>
      </c>
      <c r="FX18" s="79">
        <f>(HLOOKUP(FX$7,BECO_Datos!$D$3:$HN$85,BECO_Datos!$A16,FALSE))*FX$2</f>
        <v>1267.1437088159919</v>
      </c>
      <c r="FY18" s="79">
        <f>(HLOOKUP(FY$7,BECO_Datos!$D$3:$HN$85,BECO_Datos!$A16,FALSE))*FY$2</f>
        <v>28037.066509357941</v>
      </c>
      <c r="FZ18" s="79">
        <f>(HLOOKUP(FZ$7,BECO_Datos!$D$3:$HN$85,BECO_Datos!$A16,FALSE)+HLOOKUP(FZ$7,BECO_Datos!$HP$3:$LT$85,BECO_Datos!$A16,FALSE))*FZ$2</f>
        <v>0</v>
      </c>
      <c r="GA18" s="79">
        <f>(HLOOKUP(GA$7,BECO_Datos!$D$3:$HN$85,BECO_Datos!$A16,FALSE))*GA$2</f>
        <v>0</v>
      </c>
      <c r="GB18" s="79">
        <f>(HLOOKUP(GB$7,BECO_Datos!$D$3:$HN$85,BECO_Datos!$A16,FALSE)+HLOOKUP(GB$7,BECO_Datos!$HP$3:$LT$85,BECO_Datos!$A16,FALSE))*GB$2</f>
        <v>-1065.7874360079916</v>
      </c>
      <c r="GC18" s="79">
        <f>(HLOOKUP(GC$7,BECO_Datos!$D$3:$HN$85,BECO_Datos!$A16,FALSE))*GC$2</f>
        <v>0</v>
      </c>
      <c r="GD18" s="79">
        <f>(HLOOKUP(GD$7,BECO_Datos!$D$3:$HN$85,BECO_Datos!$A16,FALSE)+HLOOKUP(GD$7,BECO_Datos!$HP$3:$LT$85,BECO_Datos!$A16,FALSE))*GD$2</f>
        <v>0</v>
      </c>
      <c r="GE18" s="13"/>
      <c r="GF18" s="89">
        <f t="shared" si="52"/>
        <v>-72319.191759547582</v>
      </c>
      <c r="GG18" s="79">
        <f>(HLOOKUP(GG$7,BECO_Datos!$D$3:$HN$85,BECO_Datos!$A16,FALSE)+HLOOKUP(GG$7,BECO_Datos!$HP$3:$LT$85,BECO_Datos!$A16,FALSE))*GG$2</f>
        <v>-13805.382195320983</v>
      </c>
      <c r="GH18" s="79">
        <f>(HLOOKUP(GH$7,BECO_Datos!$D$3:$HN$85,BECO_Datos!$A16,FALSE)+HLOOKUP(GH$7,BECO_Datos!$HP$3:$LT$85,BECO_Datos!$A16,FALSE))*GH$2</f>
        <v>-7759.0143683278193</v>
      </c>
      <c r="GI18" s="79">
        <f>(HLOOKUP(GI$7,BECO_Datos!$D$3:$HN$85,BECO_Datos!$A16,FALSE)+HLOOKUP(GI$7,BECO_Datos!$HP$3:$LT$85,BECO_Datos!$A16,FALSE))*GI$2</f>
        <v>-40263.233264727591</v>
      </c>
      <c r="GJ18" s="79">
        <f>(HLOOKUP(GJ$7,BECO_Datos!$D$3:$HN$85,BECO_Datos!$A16,FALSE)+HLOOKUP(GJ$7,BECO_Datos!$HP$3:$LT$85,BECO_Datos!$A16,FALSE))*GJ$2</f>
        <v>-498.95126365651799</v>
      </c>
      <c r="GK18" s="79">
        <f>(HLOOKUP(GK$7,BECO_Datos!$D$3:$HN$85,BECO_Datos!$A16,FALSE))*GK$2</f>
        <v>0</v>
      </c>
      <c r="GL18" s="79">
        <f>(HLOOKUP(GL$7,BECO_Datos!$D$3:$HN$85,BECO_Datos!$A16,FALSE)+HLOOKUP(GL$7,BECO_Datos!$HP$3:$LT$85,BECO_Datos!$A16,FALSE))*GL$2</f>
        <v>-9959.5668648333522</v>
      </c>
      <c r="GM18" s="79">
        <f>(HLOOKUP(GM$7,BECO_Datos!$D$3:$HN$85,BECO_Datos!$A16,FALSE))*GM$2</f>
        <v>0</v>
      </c>
      <c r="GN18" s="79">
        <f>(HLOOKUP(GN$7,BECO_Datos!$D$3:$HN$85,BECO_Datos!$A16,FALSE)+HLOOKUP(GN$7,BECO_Datos!$HP$3:$LT$85,BECO_Datos!$A16,FALSE))*GN$2</f>
        <v>-33.043802681326063</v>
      </c>
      <c r="GO18" s="89">
        <f t="shared" si="54"/>
        <v>20081.385800777021</v>
      </c>
      <c r="GP18" s="79">
        <f>(HLOOKUP(GP$7,BECO_Datos!$D$3:$HN$85,BECO_Datos!$A16,FALSE))*GP$2</f>
        <v>0</v>
      </c>
      <c r="GQ18" s="79">
        <f>(HLOOKUP(GQ$7,BECO_Datos!$D$3:$HN$85,BECO_Datos!$A16,FALSE))*GQ$2</f>
        <v>0</v>
      </c>
      <c r="GR18" s="79">
        <f>(HLOOKUP(GR$7,BECO_Datos!$D$3:$HN$85,BECO_Datos!$A16,FALSE))*GR$2</f>
        <v>0</v>
      </c>
      <c r="GS18" s="79">
        <f>(HLOOKUP(GS$7,BECO_Datos!$D$3:$HN$85,BECO_Datos!$A16,FALSE))*GS$2</f>
        <v>0</v>
      </c>
      <c r="GT18" s="79">
        <f>(HLOOKUP(GT$7,BECO_Datos!$D$3:$HN$85,BECO_Datos!$A16,FALSE)+HLOOKUP(GT$7,BECO_Datos!$HP$3:$LT$85,BECO_Datos!$A16,FALSE))*GT$2</f>
        <v>-11238.251374281908</v>
      </c>
      <c r="GU18" s="79">
        <f>(HLOOKUP(GU$7,BECO_Datos!$D$3:$HN$85,BECO_Datos!$A16,FALSE))*GU$2</f>
        <v>1699.2706866480009</v>
      </c>
      <c r="GV18" s="79">
        <f>(HLOOKUP(GV$7,BECO_Datos!$D$3:$HN$85,BECO_Datos!$A16,FALSE))*GV$2</f>
        <v>30702.651955026391</v>
      </c>
      <c r="GW18" s="79">
        <f>(HLOOKUP(GW$7,BECO_Datos!$D$3:$HN$85,BECO_Datos!$A16,FALSE)+HLOOKUP(GW$7,BECO_Datos!$HP$3:$LT$85,BECO_Datos!$A16,FALSE))*GW$2</f>
        <v>0</v>
      </c>
      <c r="GX18" s="79">
        <f>(HLOOKUP(GX$7,BECO_Datos!$D$3:$HN$85,BECO_Datos!$A16,FALSE))*GX$2</f>
        <v>0</v>
      </c>
      <c r="GY18" s="79">
        <f>(HLOOKUP(GY$7,BECO_Datos!$D$3:$HN$85,BECO_Datos!$A16,FALSE)+HLOOKUP(GY$7,BECO_Datos!$HP$3:$LT$85,BECO_Datos!$A16,FALSE))*GY$2</f>
        <v>-1082.2854666154622</v>
      </c>
      <c r="GZ18" s="79">
        <f>(HLOOKUP(GZ$7,BECO_Datos!$D$3:$HN$85,BECO_Datos!$A16,FALSE))*GZ$2</f>
        <v>0</v>
      </c>
      <c r="HA18" s="79">
        <f>(HLOOKUP(HA$7,BECO_Datos!$D$3:$HN$85,BECO_Datos!$A16,FALSE)+HLOOKUP(HA$7,BECO_Datos!$HP$3:$LT$85,BECO_Datos!$A16,FALSE))*HA$2</f>
        <v>0</v>
      </c>
      <c r="HB18" s="13"/>
      <c r="HC18" s="89">
        <f t="shared" si="56"/>
        <v>-72862.298624394971</v>
      </c>
      <c r="HD18" s="79">
        <f>(HLOOKUP(HD$7,BECO_Datos!$D$3:$HN$85,BECO_Datos!$A16,FALSE)+HLOOKUP(HD$7,BECO_Datos!$HP$3:$LT$85,BECO_Datos!$A16,FALSE))*HD$2</f>
        <v>-16302.323367689241</v>
      </c>
      <c r="HE18" s="79">
        <f>(HLOOKUP(HE$7,BECO_Datos!$D$3:$HN$85,BECO_Datos!$A16,FALSE)+HLOOKUP(HE$7,BECO_Datos!$HP$3:$LT$85,BECO_Datos!$A16,FALSE))*HE$2</f>
        <v>-6757.6913795762175</v>
      </c>
      <c r="HF18" s="79">
        <f>(HLOOKUP(HF$7,BECO_Datos!$D$3:$HN$85,BECO_Datos!$A16,FALSE)+HLOOKUP(HF$7,BECO_Datos!$HP$3:$LT$85,BECO_Datos!$A16,FALSE))*HF$2</f>
        <v>-39116.098787063253</v>
      </c>
      <c r="HG18" s="79">
        <f>(HLOOKUP(HG$7,BECO_Datos!$D$3:$HN$85,BECO_Datos!$A16,FALSE)+HLOOKUP(HG$7,BECO_Datos!$HP$3:$LT$85,BECO_Datos!$A16,FALSE))*HG$2</f>
        <v>-542.44465234661357</v>
      </c>
      <c r="HH18" s="79">
        <f>(HLOOKUP(HH$7,BECO_Datos!$D$3:$HN$85,BECO_Datos!$A16,FALSE))*HH$2</f>
        <v>0</v>
      </c>
      <c r="HI18" s="79">
        <f>(HLOOKUP(HI$7,BECO_Datos!$D$3:$HN$85,BECO_Datos!$A16,FALSE)+HLOOKUP(HI$7,BECO_Datos!$HP$3:$LT$85,BECO_Datos!$A16,FALSE))*HI$2</f>
        <v>-10109.613375937788</v>
      </c>
      <c r="HJ18" s="79">
        <f>(HLOOKUP(HJ$7,BECO_Datos!$D$3:$HN$85,BECO_Datos!$A16,FALSE))*HJ$2</f>
        <v>0</v>
      </c>
      <c r="HK18" s="79">
        <f>(HLOOKUP(HK$7,BECO_Datos!$D$3:$HN$85,BECO_Datos!$A16,FALSE)+HLOOKUP(HK$7,BECO_Datos!$HP$3:$LT$85,BECO_Datos!$A16,FALSE))*HK$2</f>
        <v>-34.127061781859183</v>
      </c>
      <c r="HL18" s="89">
        <f t="shared" si="58"/>
        <v>20517.259577128894</v>
      </c>
      <c r="HM18" s="79">
        <f>(HLOOKUP(HM$7,BECO_Datos!$D$3:$HN$85,BECO_Datos!$A16,FALSE))*HM$2</f>
        <v>0</v>
      </c>
      <c r="HN18" s="79">
        <f>(HLOOKUP(HN$7,BECO_Datos!$D$3:$HN$85,BECO_Datos!$A16,FALSE))*HN$2</f>
        <v>0</v>
      </c>
      <c r="HO18" s="79">
        <f>(HLOOKUP(HO$7,BECO_Datos!$D$3:$HN$85,BECO_Datos!$A16,FALSE))*HO$2</f>
        <v>0</v>
      </c>
      <c r="HP18" s="79">
        <f>(HLOOKUP(HP$7,BECO_Datos!$D$3:$HN$85,BECO_Datos!$A16,FALSE))*HP$2</f>
        <v>0</v>
      </c>
      <c r="HQ18" s="79">
        <f>(HLOOKUP(HQ$7,BECO_Datos!$D$3:$HN$85,BECO_Datos!$A16,FALSE)+HLOOKUP(HQ$7,BECO_Datos!$HP$3:$LT$85,BECO_Datos!$A16,FALSE))*HQ$2</f>
        <v>-11407.561991150169</v>
      </c>
      <c r="HR18" s="79">
        <f>(HLOOKUP(HR$7,BECO_Datos!$D$3:$HN$85,BECO_Datos!$A16,FALSE))*HR$2</f>
        <v>1894.2736536720006</v>
      </c>
      <c r="HS18" s="79">
        <f>(HLOOKUP(HS$7,BECO_Datos!$D$3:$HN$85,BECO_Datos!$A16,FALSE))*HS$2</f>
        <v>31073.851719773815</v>
      </c>
      <c r="HT18" s="79">
        <f>(HLOOKUP(HT$7,BECO_Datos!$D$3:$HN$85,BECO_Datos!$A16,FALSE)+HLOOKUP(HT$7,BECO_Datos!$HP$3:$LT$85,BECO_Datos!$A16,FALSE))*HT$2</f>
        <v>0</v>
      </c>
      <c r="HU18" s="79">
        <f>(HLOOKUP(HU$7,BECO_Datos!$D$3:$HN$85,BECO_Datos!$A16,FALSE))*HU$2</f>
        <v>0</v>
      </c>
      <c r="HV18" s="79">
        <f>(HLOOKUP(HV$7,BECO_Datos!$D$3:$HN$85,BECO_Datos!$A16,FALSE)+HLOOKUP(HV$7,BECO_Datos!$HP$3:$LT$85,BECO_Datos!$A16,FALSE))*HV$2</f>
        <v>-1043.30380516675</v>
      </c>
      <c r="HW18" s="79">
        <f>(HLOOKUP(HW$7,BECO_Datos!$D$3:$HN$85,BECO_Datos!$A16,FALSE))*HW$2</f>
        <v>0</v>
      </c>
      <c r="HX18" s="79">
        <f>(HLOOKUP(HX$7,BECO_Datos!$D$3:$HN$85,BECO_Datos!$A16,FALSE)+HLOOKUP(HX$7,BECO_Datos!$HP$3:$LT$85,BECO_Datos!$A16,FALSE))*HX$2</f>
        <v>0</v>
      </c>
    </row>
    <row r="19" spans="1:232" ht="15.75" x14ac:dyDescent="0.2">
      <c r="A19" s="160">
        <v>13</v>
      </c>
      <c r="B19" s="586" t="s">
        <v>7</v>
      </c>
      <c r="C19" s="13"/>
      <c r="D19" s="86">
        <f t="shared" si="20"/>
        <v>-21596.869673481226</v>
      </c>
      <c r="E19" s="18">
        <f>(HLOOKUP(E$7,BECO_Datos!$D$3:$HN$85,BECO_Datos!$A17,FALSE)+HLOOKUP(E$7,BECO_Datos!$HP$3:$LT$85,BECO_Datos!$A17,FALSE))*E$2</f>
        <v>0</v>
      </c>
      <c r="F19" s="18">
        <f>(HLOOKUP(F$7,BECO_Datos!$D$3:$HN$85,BECO_Datos!$A17,FALSE)+HLOOKUP(F$7,BECO_Datos!$HP$3:$LT$85,BECO_Datos!$A17,FALSE))*F$2</f>
        <v>0</v>
      </c>
      <c r="G19" s="18">
        <f>(HLOOKUP(G$7,BECO_Datos!$D$3:$HN$85,BECO_Datos!$A17,FALSE)+HLOOKUP(G$7,BECO_Datos!$HP$3:$LT$85,BECO_Datos!$A17,FALSE))*G$2</f>
        <v>-21596.869673481226</v>
      </c>
      <c r="H19" s="18">
        <f>(HLOOKUP(H$7,BECO_Datos!$D$3:$HN$85,BECO_Datos!$A17,FALSE)+HLOOKUP(H$7,BECO_Datos!$HP$3:$LT$85,BECO_Datos!$A17,FALSE))*H$2</f>
        <v>0</v>
      </c>
      <c r="I19" s="18">
        <f>(HLOOKUP(I$7,BECO_Datos!$D$3:$HN$85,BECO_Datos!$A17,FALSE))*I$2</f>
        <v>0</v>
      </c>
      <c r="J19" s="18">
        <f>(HLOOKUP(J$7,BECO_Datos!$D$3:$HN$85,BECO_Datos!$A17,FALSE)+HLOOKUP(J$7,BECO_Datos!$HP$3:$LT$85,BECO_Datos!$A17,FALSE))*J$2</f>
        <v>0</v>
      </c>
      <c r="K19" s="18">
        <f>(HLOOKUP(K$7,BECO_Datos!$D$3:$HN$85,BECO_Datos!$A17,FALSE))*K$2</f>
        <v>0</v>
      </c>
      <c r="L19" s="18">
        <f>(HLOOKUP(L$7,BECO_Datos!$D$3:$HN$85,BECO_Datos!$A17,FALSE)+HLOOKUP(L$7,BECO_Datos!$HP$3:$LT$85,BECO_Datos!$A17,FALSE))*L$2</f>
        <v>0</v>
      </c>
      <c r="M19" s="86">
        <f t="shared" si="22"/>
        <v>0</v>
      </c>
      <c r="N19" s="18">
        <f>(HLOOKUP(N$7,BECO_Datos!$D$3:$HN$85,BECO_Datos!$A17,FALSE))*N$2</f>
        <v>0</v>
      </c>
      <c r="O19" s="18">
        <f>(HLOOKUP(O$7,BECO_Datos!$D$3:$HN$85,BECO_Datos!$A17,FALSE))*O$2</f>
        <v>0</v>
      </c>
      <c r="P19" s="18">
        <f>(HLOOKUP(P$7,BECO_Datos!$D$3:$HN$85,BECO_Datos!$A17,FALSE))*P$2</f>
        <v>0</v>
      </c>
      <c r="Q19" s="18">
        <f>(HLOOKUP(Q$7,BECO_Datos!$D$3:$HN$85,BECO_Datos!$A17,FALSE))*Q$2</f>
        <v>0</v>
      </c>
      <c r="R19" s="18">
        <f>(HLOOKUP(R$7,BECO_Datos!$D$3:$HN$85,BECO_Datos!$A17,FALSE)+HLOOKUP(R$7,BECO_Datos!$HP$3:$LT$85,BECO_Datos!$A17,FALSE))*R$2</f>
        <v>0</v>
      </c>
      <c r="S19" s="18">
        <f>(HLOOKUP(S$7,BECO_Datos!$D$3:$HN$85,BECO_Datos!$A17,FALSE))*S$2</f>
        <v>0</v>
      </c>
      <c r="T19" s="18">
        <f>(HLOOKUP(T$7,BECO_Datos!$D$3:$HN$85,BECO_Datos!$A17,FALSE))*T$2</f>
        <v>0</v>
      </c>
      <c r="U19" s="18">
        <f>(HLOOKUP(U$7,BECO_Datos!$D$3:$HN$85,BECO_Datos!$A17,FALSE)+HLOOKUP(U$7,BECO_Datos!$HP$3:$LT$85,BECO_Datos!$A17,FALSE))*U$2</f>
        <v>0</v>
      </c>
      <c r="V19" s="18">
        <f>(HLOOKUP(V$7,BECO_Datos!$D$3:$HN$85,BECO_Datos!$A17,FALSE))*V$2</f>
        <v>0</v>
      </c>
      <c r="W19" s="18">
        <f>(HLOOKUP(W$7,BECO_Datos!$D$3:$HN$85,BECO_Datos!$A17,FALSE)+HLOOKUP(W$7,BECO_Datos!$HP$3:$LT$85,BECO_Datos!$A17,FALSE))*W$2</f>
        <v>0</v>
      </c>
      <c r="X19" s="18">
        <f>(HLOOKUP(X$7,BECO_Datos!$D$3:$HN$85,BECO_Datos!$A17,FALSE))*X$2</f>
        <v>0</v>
      </c>
      <c r="Y19" s="18">
        <f>(HLOOKUP(Y$7,BECO_Datos!$D$3:$HN$85,BECO_Datos!$A17,FALSE)+HLOOKUP(Y$7,BECO_Datos!$HP$3:$LT$85,BECO_Datos!$A17,FALSE))*Y$2</f>
        <v>0</v>
      </c>
      <c r="Z19" s="13"/>
      <c r="AA19" s="86">
        <f t="shared" si="24"/>
        <v>-30927.943701922264</v>
      </c>
      <c r="AB19" s="18">
        <f>(HLOOKUP(AB$7,BECO_Datos!$D$3:$HN$85,BECO_Datos!$A17,FALSE)+HLOOKUP(AB$7,BECO_Datos!$HP$3:$LT$85,BECO_Datos!$A17,FALSE))*AB$2</f>
        <v>0</v>
      </c>
      <c r="AC19" s="18">
        <f>(HLOOKUP(AC$7,BECO_Datos!$D$3:$HN$85,BECO_Datos!$A17,FALSE)+HLOOKUP(AC$7,BECO_Datos!$HP$3:$LT$85,BECO_Datos!$A17,FALSE))*AC$2</f>
        <v>0</v>
      </c>
      <c r="AD19" s="18">
        <f>(HLOOKUP(AD$7,BECO_Datos!$D$3:$HN$85,BECO_Datos!$A17,FALSE)+HLOOKUP(AD$7,BECO_Datos!$HP$3:$LT$85,BECO_Datos!$A17,FALSE))*AD$2</f>
        <v>-30927.943701922264</v>
      </c>
      <c r="AE19" s="18">
        <f>(HLOOKUP(AE$7,BECO_Datos!$D$3:$HN$85,BECO_Datos!$A17,FALSE)+HLOOKUP(AE$7,BECO_Datos!$HP$3:$LT$85,BECO_Datos!$A17,FALSE))*AE$2</f>
        <v>0</v>
      </c>
      <c r="AF19" s="18">
        <f>(HLOOKUP(AF$7,BECO_Datos!$D$3:$HN$85,BECO_Datos!$A17,FALSE))*AF$2</f>
        <v>0</v>
      </c>
      <c r="AG19" s="18">
        <f>(HLOOKUP(AG$7,BECO_Datos!$D$3:$HN$85,BECO_Datos!$A17,FALSE)+HLOOKUP(AG$7,BECO_Datos!$HP$3:$LT$85,BECO_Datos!$A17,FALSE))*AG$2</f>
        <v>0</v>
      </c>
      <c r="AH19" s="18">
        <f>(HLOOKUP(AH$7,BECO_Datos!$D$3:$HN$85,BECO_Datos!$A17,FALSE))*AH$2</f>
        <v>0</v>
      </c>
      <c r="AI19" s="18">
        <f>(HLOOKUP(AI$7,BECO_Datos!$D$3:$HN$85,BECO_Datos!$A17,FALSE)+HLOOKUP(AI$7,BECO_Datos!$HP$3:$LT$85,BECO_Datos!$A17,FALSE))*AI$2</f>
        <v>0</v>
      </c>
      <c r="AJ19" s="86">
        <f t="shared" si="26"/>
        <v>0</v>
      </c>
      <c r="AK19" s="18">
        <f>(HLOOKUP(AK$7,BECO_Datos!$D$3:$HN$85,BECO_Datos!$A17,FALSE))*AK$2</f>
        <v>0</v>
      </c>
      <c r="AL19" s="18">
        <f>(HLOOKUP(AL$7,BECO_Datos!$D$3:$HN$85,BECO_Datos!$A17,FALSE))*AL$2</f>
        <v>0</v>
      </c>
      <c r="AM19" s="18">
        <f>(HLOOKUP(AM$7,BECO_Datos!$D$3:$HN$85,BECO_Datos!$A17,FALSE))*AM$2</f>
        <v>0</v>
      </c>
      <c r="AN19" s="18">
        <f>(HLOOKUP(AN$7,BECO_Datos!$D$3:$HN$85,BECO_Datos!$A17,FALSE))*AN$2</f>
        <v>0</v>
      </c>
      <c r="AO19" s="18">
        <f>(HLOOKUP(AO$7,BECO_Datos!$D$3:$HN$85,BECO_Datos!$A17,FALSE)+HLOOKUP(AO$7,BECO_Datos!$HP$3:$LT$85,BECO_Datos!$A17,FALSE))*AO$2</f>
        <v>0</v>
      </c>
      <c r="AP19" s="18">
        <f>(HLOOKUP(AP$7,BECO_Datos!$D$3:$HN$85,BECO_Datos!$A17,FALSE))*AP$2</f>
        <v>0</v>
      </c>
      <c r="AQ19" s="18">
        <f>(HLOOKUP(AQ$7,BECO_Datos!$D$3:$HN$85,BECO_Datos!$A17,FALSE))*AQ$2</f>
        <v>0</v>
      </c>
      <c r="AR19" s="18">
        <f>(HLOOKUP(AR$7,BECO_Datos!$D$3:$HN$85,BECO_Datos!$A17,FALSE)+HLOOKUP(AR$7,BECO_Datos!$HP$3:$LT$85,BECO_Datos!$A17,FALSE))*AR$2</f>
        <v>0</v>
      </c>
      <c r="AS19" s="18">
        <f>(HLOOKUP(AS$7,BECO_Datos!$D$3:$HN$85,BECO_Datos!$A17,FALSE))*AS$2</f>
        <v>0</v>
      </c>
      <c r="AT19" s="18">
        <f>(HLOOKUP(AT$7,BECO_Datos!$D$3:$HN$85,BECO_Datos!$A17,FALSE)+HLOOKUP(AT$7,BECO_Datos!$HP$3:$LT$85,BECO_Datos!$A17,FALSE))*AT$2</f>
        <v>0</v>
      </c>
      <c r="AU19" s="18">
        <f>(HLOOKUP(AU$7,BECO_Datos!$D$3:$HN$85,BECO_Datos!$A17,FALSE))*AU$2</f>
        <v>0</v>
      </c>
      <c r="AV19" s="18">
        <f>(HLOOKUP(AV$7,BECO_Datos!$D$3:$HN$85,BECO_Datos!$A17,FALSE)+HLOOKUP(AV$7,BECO_Datos!$HP$3:$LT$85,BECO_Datos!$A17,FALSE))*AV$2</f>
        <v>0</v>
      </c>
      <c r="AW19" s="13"/>
      <c r="AX19" s="86">
        <f t="shared" si="28"/>
        <v>-19534.732698852702</v>
      </c>
      <c r="AY19" s="18">
        <f>(HLOOKUP(AY$7,BECO_Datos!$D$3:$HN$85,BECO_Datos!$A17,FALSE)+HLOOKUP(AY$7,BECO_Datos!$HP$3:$LT$85,BECO_Datos!$A17,FALSE))*AY$2</f>
        <v>0</v>
      </c>
      <c r="AZ19" s="18">
        <f>(HLOOKUP(AZ$7,BECO_Datos!$D$3:$HN$85,BECO_Datos!$A17,FALSE)+HLOOKUP(AZ$7,BECO_Datos!$HP$3:$LT$85,BECO_Datos!$A17,FALSE))*AZ$2</f>
        <v>0</v>
      </c>
      <c r="BA19" s="18">
        <f>(HLOOKUP(BA$7,BECO_Datos!$D$3:$HN$85,BECO_Datos!$A17,FALSE)+HLOOKUP(BA$7,BECO_Datos!$HP$3:$LT$85,BECO_Datos!$A17,FALSE))*BA$2</f>
        <v>-19534.732698852702</v>
      </c>
      <c r="BB19" s="18">
        <f>(HLOOKUP(BB$7,BECO_Datos!$D$3:$HN$85,BECO_Datos!$A17,FALSE)+HLOOKUP(BB$7,BECO_Datos!$HP$3:$LT$85,BECO_Datos!$A17,FALSE))*BB$2</f>
        <v>0</v>
      </c>
      <c r="BC19" s="18">
        <f>(HLOOKUP(BC$7,BECO_Datos!$D$3:$HN$85,BECO_Datos!$A17,FALSE))*BC$2</f>
        <v>0</v>
      </c>
      <c r="BD19" s="18">
        <f>(HLOOKUP(BD$7,BECO_Datos!$D$3:$HN$85,BECO_Datos!$A17,FALSE)+HLOOKUP(BD$7,BECO_Datos!$HP$3:$LT$85,BECO_Datos!$A17,FALSE))*BD$2</f>
        <v>0</v>
      </c>
      <c r="BE19" s="18">
        <f>(HLOOKUP(BE$7,BECO_Datos!$D$3:$HN$85,BECO_Datos!$A17,FALSE))*BE$2</f>
        <v>0</v>
      </c>
      <c r="BF19" s="18">
        <f>(HLOOKUP(BF$7,BECO_Datos!$D$3:$HN$85,BECO_Datos!$A17,FALSE)+HLOOKUP(BF$7,BECO_Datos!$HP$3:$LT$85,BECO_Datos!$A17,FALSE))*BF$2</f>
        <v>0</v>
      </c>
      <c r="BG19" s="86">
        <f t="shared" si="30"/>
        <v>0</v>
      </c>
      <c r="BH19" s="18">
        <f>(HLOOKUP(BH$7,BECO_Datos!$D$3:$HN$85,BECO_Datos!$A17,FALSE))*BH$2</f>
        <v>0</v>
      </c>
      <c r="BI19" s="18">
        <f>(HLOOKUP(BI$7,BECO_Datos!$D$3:$HN$85,BECO_Datos!$A17,FALSE))*BI$2</f>
        <v>0</v>
      </c>
      <c r="BJ19" s="18">
        <f>(HLOOKUP(BJ$7,BECO_Datos!$D$3:$HN$85,BECO_Datos!$A17,FALSE))*BJ$2</f>
        <v>0</v>
      </c>
      <c r="BK19" s="18">
        <f>(HLOOKUP(BK$7,BECO_Datos!$D$3:$HN$85,BECO_Datos!$A17,FALSE))*BK$2</f>
        <v>0</v>
      </c>
      <c r="BL19" s="18">
        <f>(HLOOKUP(BL$7,BECO_Datos!$D$3:$HN$85,BECO_Datos!$A17,FALSE)+HLOOKUP(BL$7,BECO_Datos!$HP$3:$LT$85,BECO_Datos!$A17,FALSE))*BL$2</f>
        <v>0</v>
      </c>
      <c r="BM19" s="18">
        <f>(HLOOKUP(BM$7,BECO_Datos!$D$3:$HN$85,BECO_Datos!$A17,FALSE))*BM$2</f>
        <v>0</v>
      </c>
      <c r="BN19" s="18">
        <f>(HLOOKUP(BN$7,BECO_Datos!$D$3:$HN$85,BECO_Datos!$A17,FALSE))*BN$2</f>
        <v>0</v>
      </c>
      <c r="BO19" s="18">
        <f>(HLOOKUP(BO$7,BECO_Datos!$D$3:$HN$85,BECO_Datos!$A17,FALSE)+HLOOKUP(BO$7,BECO_Datos!$HP$3:$LT$85,BECO_Datos!$A17,FALSE))*BO$2</f>
        <v>0</v>
      </c>
      <c r="BP19" s="18">
        <f>(HLOOKUP(BP$7,BECO_Datos!$D$3:$HN$85,BECO_Datos!$A17,FALSE))*BP$2</f>
        <v>0</v>
      </c>
      <c r="BQ19" s="18">
        <f>(HLOOKUP(BQ$7,BECO_Datos!$D$3:$HN$85,BECO_Datos!$A17,FALSE)+HLOOKUP(BQ$7,BECO_Datos!$HP$3:$LT$85,BECO_Datos!$A17,FALSE))*BQ$2</f>
        <v>0</v>
      </c>
      <c r="BR19" s="18">
        <f>(HLOOKUP(BR$7,BECO_Datos!$D$3:$HN$85,BECO_Datos!$A17,FALSE))*BR$2</f>
        <v>0</v>
      </c>
      <c r="BS19" s="18">
        <f>(HLOOKUP(BS$7,BECO_Datos!$D$3:$HN$85,BECO_Datos!$A17,FALSE)+HLOOKUP(BS$7,BECO_Datos!$HP$3:$LT$85,BECO_Datos!$A17,FALSE))*BS$2</f>
        <v>0</v>
      </c>
      <c r="BT19" s="13"/>
      <c r="BU19" s="86">
        <f t="shared" si="32"/>
        <v>-3504.8024959528843</v>
      </c>
      <c r="BV19" s="18">
        <f>(HLOOKUP(BV$7,BECO_Datos!$D$3:$HN$85,BECO_Datos!$A17,FALSE)+HLOOKUP(BV$7,BECO_Datos!$HP$3:$LT$85,BECO_Datos!$A17,FALSE))*BV$2</f>
        <v>0</v>
      </c>
      <c r="BW19" s="18">
        <f>(HLOOKUP(BW$7,BECO_Datos!$D$3:$HN$85,BECO_Datos!$A17,FALSE)+HLOOKUP(BW$7,BECO_Datos!$HP$3:$LT$85,BECO_Datos!$A17,FALSE))*BW$2</f>
        <v>0</v>
      </c>
      <c r="BX19" s="18">
        <f>(HLOOKUP(BX$7,BECO_Datos!$D$3:$HN$85,BECO_Datos!$A17,FALSE)+HLOOKUP(BX$7,BECO_Datos!$HP$3:$LT$85,BECO_Datos!$A17,FALSE))*BX$2</f>
        <v>-3504.8024959528843</v>
      </c>
      <c r="BY19" s="18">
        <f>(HLOOKUP(BY$7,BECO_Datos!$D$3:$HN$85,BECO_Datos!$A17,FALSE)+HLOOKUP(BY$7,BECO_Datos!$HP$3:$LT$85,BECO_Datos!$A17,FALSE))*BY$2</f>
        <v>0</v>
      </c>
      <c r="BZ19" s="18">
        <f>(HLOOKUP(BZ$7,BECO_Datos!$D$3:$HN$85,BECO_Datos!$A17,FALSE))*BZ$2</f>
        <v>0</v>
      </c>
      <c r="CA19" s="18">
        <f>(HLOOKUP(CA$7,BECO_Datos!$D$3:$HN$85,BECO_Datos!$A17,FALSE)+HLOOKUP(CA$7,BECO_Datos!$HP$3:$LT$85,BECO_Datos!$A17,FALSE))*CA$2</f>
        <v>0</v>
      </c>
      <c r="CB19" s="18">
        <f>(HLOOKUP(CB$7,BECO_Datos!$D$3:$HN$85,BECO_Datos!$A17,FALSE))*CB$2</f>
        <v>0</v>
      </c>
      <c r="CC19" s="18">
        <f>(HLOOKUP(CC$7,BECO_Datos!$D$3:$HN$85,BECO_Datos!$A17,FALSE)+HLOOKUP(CC$7,BECO_Datos!$HP$3:$LT$85,BECO_Datos!$A17,FALSE))*CC$2</f>
        <v>0</v>
      </c>
      <c r="CD19" s="86">
        <f t="shared" si="34"/>
        <v>0</v>
      </c>
      <c r="CE19" s="18">
        <f>(HLOOKUP(CE$7,BECO_Datos!$D$3:$HN$85,BECO_Datos!$A17,FALSE))*CE$2</f>
        <v>0</v>
      </c>
      <c r="CF19" s="18">
        <f>(HLOOKUP(CF$7,BECO_Datos!$D$3:$HN$85,BECO_Datos!$A17,FALSE))*CF$2</f>
        <v>0</v>
      </c>
      <c r="CG19" s="18">
        <f>(HLOOKUP(CG$7,BECO_Datos!$D$3:$HN$85,BECO_Datos!$A17,FALSE))*CG$2</f>
        <v>0</v>
      </c>
      <c r="CH19" s="18">
        <f>(HLOOKUP(CH$7,BECO_Datos!$D$3:$HN$85,BECO_Datos!$A17,FALSE))*CH$2</f>
        <v>0</v>
      </c>
      <c r="CI19" s="18">
        <f>(HLOOKUP(CI$7,BECO_Datos!$D$3:$HN$85,BECO_Datos!$A17,FALSE)+HLOOKUP(CI$7,BECO_Datos!$HP$3:$LT$85,BECO_Datos!$A17,FALSE))*CI$2</f>
        <v>0</v>
      </c>
      <c r="CJ19" s="18">
        <f>(HLOOKUP(CJ$7,BECO_Datos!$D$3:$HN$85,BECO_Datos!$A17,FALSE))*CJ$2</f>
        <v>0</v>
      </c>
      <c r="CK19" s="18">
        <f>(HLOOKUP(CK$7,BECO_Datos!$D$3:$HN$85,BECO_Datos!$A17,FALSE))*CK$2</f>
        <v>0</v>
      </c>
      <c r="CL19" s="18">
        <f>(HLOOKUP(CL$7,BECO_Datos!$D$3:$HN$85,BECO_Datos!$A17,FALSE)+HLOOKUP(CL$7,BECO_Datos!$HP$3:$LT$85,BECO_Datos!$A17,FALSE))*CL$2</f>
        <v>0</v>
      </c>
      <c r="CM19" s="18">
        <f>(HLOOKUP(CM$7,BECO_Datos!$D$3:$HN$85,BECO_Datos!$A17,FALSE))*CM$2</f>
        <v>0</v>
      </c>
      <c r="CN19" s="18">
        <f>(HLOOKUP(CN$7,BECO_Datos!$D$3:$HN$85,BECO_Datos!$A17,FALSE)+HLOOKUP(CN$7,BECO_Datos!$HP$3:$LT$85,BECO_Datos!$A17,FALSE))*CN$2</f>
        <v>0</v>
      </c>
      <c r="CO19" s="18">
        <f>(HLOOKUP(CO$7,BECO_Datos!$D$3:$HN$85,BECO_Datos!$A17,FALSE))*CO$2</f>
        <v>0</v>
      </c>
      <c r="CP19" s="18">
        <f>(HLOOKUP(CP$7,BECO_Datos!$D$3:$HN$85,BECO_Datos!$A17,FALSE)+HLOOKUP(CP$7,BECO_Datos!$HP$3:$LT$85,BECO_Datos!$A17,FALSE))*CP$2</f>
        <v>0</v>
      </c>
      <c r="CQ19" s="13"/>
      <c r="CR19" s="86">
        <f t="shared" si="36"/>
        <v>-3592.4048153813819</v>
      </c>
      <c r="CS19" s="18">
        <f>(HLOOKUP(CS$7,BECO_Datos!$D$3:$HN$85,BECO_Datos!$A17,FALSE)+HLOOKUP(CS$7,BECO_Datos!$HP$3:$LT$85,BECO_Datos!$A17,FALSE))*CS$2</f>
        <v>0</v>
      </c>
      <c r="CT19" s="18">
        <f>(HLOOKUP(CT$7,BECO_Datos!$D$3:$HN$85,BECO_Datos!$A17,FALSE)+HLOOKUP(CT$7,BECO_Datos!$HP$3:$LT$85,BECO_Datos!$A17,FALSE))*CT$2</f>
        <v>0</v>
      </c>
      <c r="CU19" s="18">
        <f>(HLOOKUP(CU$7,BECO_Datos!$D$3:$HN$85,BECO_Datos!$A17,FALSE)+HLOOKUP(CU$7,BECO_Datos!$HP$3:$LT$85,BECO_Datos!$A17,FALSE))*CU$2</f>
        <v>-3592.4048153813819</v>
      </c>
      <c r="CV19" s="18">
        <f>(HLOOKUP(CV$7,BECO_Datos!$D$3:$HN$85,BECO_Datos!$A17,FALSE)+HLOOKUP(CV$7,BECO_Datos!$HP$3:$LT$85,BECO_Datos!$A17,FALSE))*CV$2</f>
        <v>0</v>
      </c>
      <c r="CW19" s="18">
        <f>(HLOOKUP(CW$7,BECO_Datos!$D$3:$HN$85,BECO_Datos!$A17,FALSE))*CW$2</f>
        <v>0</v>
      </c>
      <c r="CX19" s="18">
        <f>(HLOOKUP(CX$7,BECO_Datos!$D$3:$HN$85,BECO_Datos!$A17,FALSE)+HLOOKUP(CX$7,BECO_Datos!$HP$3:$LT$85,BECO_Datos!$A17,FALSE))*CX$2</f>
        <v>0</v>
      </c>
      <c r="CY19" s="18">
        <f>(HLOOKUP(CY$7,BECO_Datos!$D$3:$HN$85,BECO_Datos!$A17,FALSE))*CY$2</f>
        <v>0</v>
      </c>
      <c r="CZ19" s="18">
        <f>(HLOOKUP(CZ$7,BECO_Datos!$D$3:$HN$85,BECO_Datos!$A17,FALSE)+HLOOKUP(CZ$7,BECO_Datos!$HP$3:$LT$85,BECO_Datos!$A17,FALSE))*CZ$2</f>
        <v>0</v>
      </c>
      <c r="DA19" s="86">
        <f t="shared" si="38"/>
        <v>0</v>
      </c>
      <c r="DB19" s="18">
        <f>(HLOOKUP(DB$7,BECO_Datos!$D$3:$HN$85,BECO_Datos!$A17,FALSE))*DB$2</f>
        <v>0</v>
      </c>
      <c r="DC19" s="18">
        <f>(HLOOKUP(DC$7,BECO_Datos!$D$3:$HN$85,BECO_Datos!$A17,FALSE))*DC$2</f>
        <v>0</v>
      </c>
      <c r="DD19" s="18">
        <f>(HLOOKUP(DD$7,BECO_Datos!$D$3:$HN$85,BECO_Datos!$A17,FALSE))*DD$2</f>
        <v>0</v>
      </c>
      <c r="DE19" s="18">
        <f>(HLOOKUP(DE$7,BECO_Datos!$D$3:$HN$85,BECO_Datos!$A17,FALSE))*DE$2</f>
        <v>0</v>
      </c>
      <c r="DF19" s="18">
        <f>(HLOOKUP(DF$7,BECO_Datos!$D$3:$HN$85,BECO_Datos!$A17,FALSE)+HLOOKUP(DF$7,BECO_Datos!$HP$3:$LT$85,BECO_Datos!$A17,FALSE))*DF$2</f>
        <v>0</v>
      </c>
      <c r="DG19" s="18">
        <f>(HLOOKUP(DG$7,BECO_Datos!$D$3:$HN$85,BECO_Datos!$A17,FALSE))*DG$2</f>
        <v>0</v>
      </c>
      <c r="DH19" s="18">
        <f>(HLOOKUP(DH$7,BECO_Datos!$D$3:$HN$85,BECO_Datos!$A17,FALSE))*DH$2</f>
        <v>0</v>
      </c>
      <c r="DI19" s="18">
        <f>(HLOOKUP(DI$7,BECO_Datos!$D$3:$HN$85,BECO_Datos!$A17,FALSE)+HLOOKUP(DI$7,BECO_Datos!$HP$3:$LT$85,BECO_Datos!$A17,FALSE))*DI$2</f>
        <v>0</v>
      </c>
      <c r="DJ19" s="18">
        <f>(HLOOKUP(DJ$7,BECO_Datos!$D$3:$HN$85,BECO_Datos!$A17,FALSE))*DJ$2</f>
        <v>0</v>
      </c>
      <c r="DK19" s="18">
        <f>(HLOOKUP(DK$7,BECO_Datos!$D$3:$HN$85,BECO_Datos!$A17,FALSE)+HLOOKUP(DK$7,BECO_Datos!$HP$3:$LT$85,BECO_Datos!$A17,FALSE))*DK$2</f>
        <v>0</v>
      </c>
      <c r="DL19" s="18">
        <f>(HLOOKUP(DL$7,BECO_Datos!$D$3:$HN$85,BECO_Datos!$A17,FALSE))*DL$2</f>
        <v>0</v>
      </c>
      <c r="DM19" s="18">
        <f>(HLOOKUP(DM$7,BECO_Datos!$D$3:$HN$85,BECO_Datos!$A17,FALSE)+HLOOKUP(DM$7,BECO_Datos!$HP$3:$LT$85,BECO_Datos!$A17,FALSE))*DM$2</f>
        <v>0</v>
      </c>
      <c r="DN19" s="13"/>
      <c r="DO19" s="86">
        <f t="shared" si="40"/>
        <v>-5521.8162955249263</v>
      </c>
      <c r="DP19" s="18">
        <f>(HLOOKUP(DP$7,BECO_Datos!$D$3:$HN$85,BECO_Datos!$A17,FALSE)+HLOOKUP(DP$7,BECO_Datos!$HP$3:$LT$85,BECO_Datos!$A17,FALSE))*DP$2</f>
        <v>0</v>
      </c>
      <c r="DQ19" s="18">
        <f>(HLOOKUP(DQ$7,BECO_Datos!$D$3:$HN$85,BECO_Datos!$A17,FALSE)+HLOOKUP(DQ$7,BECO_Datos!$HP$3:$LT$85,BECO_Datos!$A17,FALSE))*DQ$2</f>
        <v>0</v>
      </c>
      <c r="DR19" s="18">
        <f>(HLOOKUP(DR$7,BECO_Datos!$D$3:$HN$85,BECO_Datos!$A17,FALSE)+HLOOKUP(DR$7,BECO_Datos!$HP$3:$LT$85,BECO_Datos!$A17,FALSE))*DR$2</f>
        <v>-5521.8162955249263</v>
      </c>
      <c r="DS19" s="18">
        <f>(HLOOKUP(DS$7,BECO_Datos!$D$3:$HN$85,BECO_Datos!$A17,FALSE)+HLOOKUP(DS$7,BECO_Datos!$HP$3:$LT$85,BECO_Datos!$A17,FALSE))*DS$2</f>
        <v>0</v>
      </c>
      <c r="DT19" s="18">
        <f>(HLOOKUP(DT$7,BECO_Datos!$D$3:$HN$85,BECO_Datos!$A17,FALSE))*DT$2</f>
        <v>0</v>
      </c>
      <c r="DU19" s="18">
        <f>(HLOOKUP(DU$7,BECO_Datos!$D$3:$HN$85,BECO_Datos!$A17,FALSE)+HLOOKUP(DU$7,BECO_Datos!$HP$3:$LT$85,BECO_Datos!$A17,FALSE))*DU$2</f>
        <v>0</v>
      </c>
      <c r="DV19" s="18">
        <f>(HLOOKUP(DV$7,BECO_Datos!$D$3:$HN$85,BECO_Datos!$A17,FALSE))*DV$2</f>
        <v>0</v>
      </c>
      <c r="DW19" s="18">
        <f>(HLOOKUP(DW$7,BECO_Datos!$D$3:$HN$85,BECO_Datos!$A17,FALSE)+HLOOKUP(DW$7,BECO_Datos!$HP$3:$LT$85,BECO_Datos!$A17,FALSE))*DW$2</f>
        <v>0</v>
      </c>
      <c r="DX19" s="86">
        <f t="shared" si="42"/>
        <v>0</v>
      </c>
      <c r="DY19" s="18">
        <f>(HLOOKUP(DY$7,BECO_Datos!$D$3:$HN$85,BECO_Datos!$A17,FALSE))*DY$2</f>
        <v>0</v>
      </c>
      <c r="DZ19" s="18">
        <f>(HLOOKUP(DZ$7,BECO_Datos!$D$3:$HN$85,BECO_Datos!$A17,FALSE))*DZ$2</f>
        <v>0</v>
      </c>
      <c r="EA19" s="18">
        <f>(HLOOKUP(EA$7,BECO_Datos!$D$3:$HN$85,BECO_Datos!$A17,FALSE))*EA$2</f>
        <v>0</v>
      </c>
      <c r="EB19" s="18">
        <f>(HLOOKUP(EB$7,BECO_Datos!$D$3:$HN$85,BECO_Datos!$A17,FALSE))*EB$2</f>
        <v>0</v>
      </c>
      <c r="EC19" s="18">
        <f>(HLOOKUP(EC$7,BECO_Datos!$D$3:$HN$85,BECO_Datos!$A17,FALSE)+HLOOKUP(EC$7,BECO_Datos!$HP$3:$LT$85,BECO_Datos!$A17,FALSE))*EC$2</f>
        <v>0</v>
      </c>
      <c r="ED19" s="18">
        <f>(HLOOKUP(ED$7,BECO_Datos!$D$3:$HN$85,BECO_Datos!$A17,FALSE))*ED$2</f>
        <v>0</v>
      </c>
      <c r="EE19" s="18">
        <f>(HLOOKUP(EE$7,BECO_Datos!$D$3:$HN$85,BECO_Datos!$A17,FALSE))*EE$2</f>
        <v>0</v>
      </c>
      <c r="EF19" s="18">
        <f>(HLOOKUP(EF$7,BECO_Datos!$D$3:$HN$85,BECO_Datos!$A17,FALSE)+HLOOKUP(EF$7,BECO_Datos!$HP$3:$LT$85,BECO_Datos!$A17,FALSE))*EF$2</f>
        <v>0</v>
      </c>
      <c r="EG19" s="18">
        <f>(HLOOKUP(EG$7,BECO_Datos!$D$3:$HN$85,BECO_Datos!$A17,FALSE))*EG$2</f>
        <v>0</v>
      </c>
      <c r="EH19" s="18">
        <f>(HLOOKUP(EH$7,BECO_Datos!$D$3:$HN$85,BECO_Datos!$A17,FALSE)+HLOOKUP(EH$7,BECO_Datos!$HP$3:$LT$85,BECO_Datos!$A17,FALSE))*EH$2</f>
        <v>0</v>
      </c>
      <c r="EI19" s="18">
        <f>(HLOOKUP(EI$7,BECO_Datos!$D$3:$HN$85,BECO_Datos!$A17,FALSE))*EI$2</f>
        <v>0</v>
      </c>
      <c r="EJ19" s="18">
        <f>(HLOOKUP(EJ$7,BECO_Datos!$D$3:$HN$85,BECO_Datos!$A17,FALSE)+HLOOKUP(EJ$7,BECO_Datos!$HP$3:$LT$85,BECO_Datos!$A17,FALSE))*EJ$2</f>
        <v>0</v>
      </c>
      <c r="EK19" s="13"/>
      <c r="EL19" s="86">
        <f t="shared" si="44"/>
        <v>-10178.268303204966</v>
      </c>
      <c r="EM19" s="18">
        <f>(HLOOKUP(EM$7,BECO_Datos!$D$3:$HN$85,BECO_Datos!$A17,FALSE)+HLOOKUP(EM$7,BECO_Datos!$HP$3:$LT$85,BECO_Datos!$A17,FALSE))*EM$2</f>
        <v>0</v>
      </c>
      <c r="EN19" s="18">
        <f>(HLOOKUP(EN$7,BECO_Datos!$D$3:$HN$85,BECO_Datos!$A17,FALSE)+HLOOKUP(EN$7,BECO_Datos!$HP$3:$LT$85,BECO_Datos!$A17,FALSE))*EN$2</f>
        <v>0</v>
      </c>
      <c r="EO19" s="18">
        <f>(HLOOKUP(EO$7,BECO_Datos!$D$3:$HN$85,BECO_Datos!$A17,FALSE)+HLOOKUP(EO$7,BECO_Datos!$HP$3:$LT$85,BECO_Datos!$A17,FALSE))*EO$2</f>
        <v>-10178.268303204966</v>
      </c>
      <c r="EP19" s="18">
        <f>(HLOOKUP(EP$7,BECO_Datos!$D$3:$HN$85,BECO_Datos!$A17,FALSE)+HLOOKUP(EP$7,BECO_Datos!$HP$3:$LT$85,BECO_Datos!$A17,FALSE))*EP$2</f>
        <v>0</v>
      </c>
      <c r="EQ19" s="18">
        <f>(HLOOKUP(EQ$7,BECO_Datos!$D$3:$HN$85,BECO_Datos!$A17,FALSE))*EQ$2</f>
        <v>0</v>
      </c>
      <c r="ER19" s="18">
        <f>(HLOOKUP(ER$7,BECO_Datos!$D$3:$HN$85,BECO_Datos!$A17,FALSE)+HLOOKUP(ER$7,BECO_Datos!$HP$3:$LT$85,BECO_Datos!$A17,FALSE))*ER$2</f>
        <v>0</v>
      </c>
      <c r="ES19" s="18">
        <f>(HLOOKUP(ES$7,BECO_Datos!$D$3:$HN$85,BECO_Datos!$A17,FALSE))*ES$2</f>
        <v>0</v>
      </c>
      <c r="ET19" s="18">
        <f>(HLOOKUP(ET$7,BECO_Datos!$D$3:$HN$85,BECO_Datos!$A17,FALSE)+HLOOKUP(ET$7,BECO_Datos!$HP$3:$LT$85,BECO_Datos!$A17,FALSE))*ET$2</f>
        <v>0</v>
      </c>
      <c r="EU19" s="86">
        <f t="shared" si="46"/>
        <v>0</v>
      </c>
      <c r="EV19" s="18">
        <f>(HLOOKUP(EV$7,BECO_Datos!$D$3:$HN$85,BECO_Datos!$A17,FALSE))*EV$2</f>
        <v>0</v>
      </c>
      <c r="EW19" s="18">
        <f>(HLOOKUP(EW$7,BECO_Datos!$D$3:$HN$85,BECO_Datos!$A17,FALSE))*EW$2</f>
        <v>0</v>
      </c>
      <c r="EX19" s="18">
        <f>(HLOOKUP(EX$7,BECO_Datos!$D$3:$HN$85,BECO_Datos!$A17,FALSE))*EX$2</f>
        <v>0</v>
      </c>
      <c r="EY19" s="18">
        <f>(HLOOKUP(EY$7,BECO_Datos!$D$3:$HN$85,BECO_Datos!$A17,FALSE))*EY$2</f>
        <v>0</v>
      </c>
      <c r="EZ19" s="18">
        <f>(HLOOKUP(EZ$7,BECO_Datos!$D$3:$HN$85,BECO_Datos!$A17,FALSE)+HLOOKUP(EZ$7,BECO_Datos!$HP$3:$LT$85,BECO_Datos!$A17,FALSE))*EZ$2</f>
        <v>0</v>
      </c>
      <c r="FA19" s="18">
        <f>(HLOOKUP(FA$7,BECO_Datos!$D$3:$HN$85,BECO_Datos!$A17,FALSE))*FA$2</f>
        <v>0</v>
      </c>
      <c r="FB19" s="18">
        <f>(HLOOKUP(FB$7,BECO_Datos!$D$3:$HN$85,BECO_Datos!$A17,FALSE))*FB$2</f>
        <v>0</v>
      </c>
      <c r="FC19" s="18">
        <f>(HLOOKUP(FC$7,BECO_Datos!$D$3:$HN$85,BECO_Datos!$A17,FALSE)+HLOOKUP(FC$7,BECO_Datos!$HP$3:$LT$85,BECO_Datos!$A17,FALSE))*FC$2</f>
        <v>0</v>
      </c>
      <c r="FD19" s="18">
        <f>(HLOOKUP(FD$7,BECO_Datos!$D$3:$HN$85,BECO_Datos!$A17,FALSE))*FD$2</f>
        <v>0</v>
      </c>
      <c r="FE19" s="18">
        <f>(HLOOKUP(FE$7,BECO_Datos!$D$3:$HN$85,BECO_Datos!$A17,FALSE)+HLOOKUP(FE$7,BECO_Datos!$HP$3:$LT$85,BECO_Datos!$A17,FALSE))*FE$2</f>
        <v>0</v>
      </c>
      <c r="FF19" s="18">
        <f>(HLOOKUP(FF$7,BECO_Datos!$D$3:$HN$85,BECO_Datos!$A17,FALSE))*FF$2</f>
        <v>0</v>
      </c>
      <c r="FG19" s="18">
        <f>(HLOOKUP(FG$7,BECO_Datos!$D$3:$HN$85,BECO_Datos!$A17,FALSE)+HLOOKUP(FG$7,BECO_Datos!$HP$3:$LT$85,BECO_Datos!$A17,FALSE))*FG$2</f>
        <v>0</v>
      </c>
      <c r="FH19" s="13"/>
      <c r="FI19" s="86">
        <f t="shared" si="48"/>
        <v>-8844.1796293505795</v>
      </c>
      <c r="FJ19" s="18">
        <f>(HLOOKUP(FJ$7,BECO_Datos!$D$3:$HN$85,BECO_Datos!$A17,FALSE)+HLOOKUP(FJ$7,BECO_Datos!$HP$3:$LT$85,BECO_Datos!$A17,FALSE))*FJ$2</f>
        <v>0</v>
      </c>
      <c r="FK19" s="18">
        <f>(HLOOKUP(FK$7,BECO_Datos!$D$3:$HN$85,BECO_Datos!$A17,FALSE)+HLOOKUP(FK$7,BECO_Datos!$HP$3:$LT$85,BECO_Datos!$A17,FALSE))*FK$2</f>
        <v>0</v>
      </c>
      <c r="FL19" s="18">
        <f>(HLOOKUP(FL$7,BECO_Datos!$D$3:$HN$85,BECO_Datos!$A17,FALSE)+HLOOKUP(FL$7,BECO_Datos!$HP$3:$LT$85,BECO_Datos!$A17,FALSE))*FL$2</f>
        <v>-8844.1796293505795</v>
      </c>
      <c r="FM19" s="18">
        <f>(HLOOKUP(FM$7,BECO_Datos!$D$3:$HN$85,BECO_Datos!$A17,FALSE)+HLOOKUP(FM$7,BECO_Datos!$HP$3:$LT$85,BECO_Datos!$A17,FALSE))*FM$2</f>
        <v>0</v>
      </c>
      <c r="FN19" s="18">
        <f>(HLOOKUP(FN$7,BECO_Datos!$D$3:$HN$85,BECO_Datos!$A17,FALSE))*FN$2</f>
        <v>0</v>
      </c>
      <c r="FO19" s="18">
        <f>(HLOOKUP(FO$7,BECO_Datos!$D$3:$HN$85,BECO_Datos!$A17,FALSE)+HLOOKUP(FO$7,BECO_Datos!$HP$3:$LT$85,BECO_Datos!$A17,FALSE))*FO$2</f>
        <v>0</v>
      </c>
      <c r="FP19" s="18">
        <f>(HLOOKUP(FP$7,BECO_Datos!$D$3:$HN$85,BECO_Datos!$A17,FALSE))*FP$2</f>
        <v>0</v>
      </c>
      <c r="FQ19" s="18">
        <f>(HLOOKUP(FQ$7,BECO_Datos!$D$3:$HN$85,BECO_Datos!$A17,FALSE)+HLOOKUP(FQ$7,BECO_Datos!$HP$3:$LT$85,BECO_Datos!$A17,FALSE))*FQ$2</f>
        <v>0</v>
      </c>
      <c r="FR19" s="86">
        <f t="shared" si="50"/>
        <v>0</v>
      </c>
      <c r="FS19" s="18">
        <f>(HLOOKUP(FS$7,BECO_Datos!$D$3:$HN$85,BECO_Datos!$A17,FALSE))*FS$2</f>
        <v>0</v>
      </c>
      <c r="FT19" s="18">
        <f>(HLOOKUP(FT$7,BECO_Datos!$D$3:$HN$85,BECO_Datos!$A17,FALSE))*FT$2</f>
        <v>0</v>
      </c>
      <c r="FU19" s="18">
        <f>(HLOOKUP(FU$7,BECO_Datos!$D$3:$HN$85,BECO_Datos!$A17,FALSE))*FU$2</f>
        <v>0</v>
      </c>
      <c r="FV19" s="18">
        <f>(HLOOKUP(FV$7,BECO_Datos!$D$3:$HN$85,BECO_Datos!$A17,FALSE))*FV$2</f>
        <v>0</v>
      </c>
      <c r="FW19" s="18">
        <f>(HLOOKUP(FW$7,BECO_Datos!$D$3:$HN$85,BECO_Datos!$A17,FALSE)+HLOOKUP(FW$7,BECO_Datos!$HP$3:$LT$85,BECO_Datos!$A17,FALSE))*FW$2</f>
        <v>0</v>
      </c>
      <c r="FX19" s="18">
        <f>(HLOOKUP(FX$7,BECO_Datos!$D$3:$HN$85,BECO_Datos!$A17,FALSE))*FX$2</f>
        <v>0</v>
      </c>
      <c r="FY19" s="18">
        <f>(HLOOKUP(FY$7,BECO_Datos!$D$3:$HN$85,BECO_Datos!$A17,FALSE))*FY$2</f>
        <v>0</v>
      </c>
      <c r="FZ19" s="18">
        <f>(HLOOKUP(FZ$7,BECO_Datos!$D$3:$HN$85,BECO_Datos!$A17,FALSE)+HLOOKUP(FZ$7,BECO_Datos!$HP$3:$LT$85,BECO_Datos!$A17,FALSE))*FZ$2</f>
        <v>0</v>
      </c>
      <c r="GA19" s="18">
        <f>(HLOOKUP(GA$7,BECO_Datos!$D$3:$HN$85,BECO_Datos!$A17,FALSE))*GA$2</f>
        <v>0</v>
      </c>
      <c r="GB19" s="18">
        <f>(HLOOKUP(GB$7,BECO_Datos!$D$3:$HN$85,BECO_Datos!$A17,FALSE)+HLOOKUP(GB$7,BECO_Datos!$HP$3:$LT$85,BECO_Datos!$A17,FALSE))*GB$2</f>
        <v>0</v>
      </c>
      <c r="GC19" s="18">
        <f>(HLOOKUP(GC$7,BECO_Datos!$D$3:$HN$85,BECO_Datos!$A17,FALSE))*GC$2</f>
        <v>0</v>
      </c>
      <c r="GD19" s="18">
        <f>(HLOOKUP(GD$7,BECO_Datos!$D$3:$HN$85,BECO_Datos!$A17,FALSE)+HLOOKUP(GD$7,BECO_Datos!$HP$3:$LT$85,BECO_Datos!$A17,FALSE))*GD$2</f>
        <v>0</v>
      </c>
      <c r="GE19" s="13"/>
      <c r="GF19" s="86">
        <f t="shared" si="52"/>
        <v>-7536.8148108448295</v>
      </c>
      <c r="GG19" s="18">
        <f>(HLOOKUP(GG$7,BECO_Datos!$D$3:$HN$85,BECO_Datos!$A17,FALSE)+HLOOKUP(GG$7,BECO_Datos!$HP$3:$LT$85,BECO_Datos!$A17,FALSE))*GG$2</f>
        <v>0</v>
      </c>
      <c r="GH19" s="18">
        <f>(HLOOKUP(GH$7,BECO_Datos!$D$3:$HN$85,BECO_Datos!$A17,FALSE)+HLOOKUP(GH$7,BECO_Datos!$HP$3:$LT$85,BECO_Datos!$A17,FALSE))*GH$2</f>
        <v>0</v>
      </c>
      <c r="GI19" s="18">
        <f>(HLOOKUP(GI$7,BECO_Datos!$D$3:$HN$85,BECO_Datos!$A17,FALSE)+HLOOKUP(GI$7,BECO_Datos!$HP$3:$LT$85,BECO_Datos!$A17,FALSE))*GI$2</f>
        <v>-7536.8148108448295</v>
      </c>
      <c r="GJ19" s="18">
        <f>(HLOOKUP(GJ$7,BECO_Datos!$D$3:$HN$85,BECO_Datos!$A17,FALSE)+HLOOKUP(GJ$7,BECO_Datos!$HP$3:$LT$85,BECO_Datos!$A17,FALSE))*GJ$2</f>
        <v>0</v>
      </c>
      <c r="GK19" s="18">
        <f>(HLOOKUP(GK$7,BECO_Datos!$D$3:$HN$85,BECO_Datos!$A17,FALSE))*GK$2</f>
        <v>0</v>
      </c>
      <c r="GL19" s="18">
        <f>(HLOOKUP(GL$7,BECO_Datos!$D$3:$HN$85,BECO_Datos!$A17,FALSE)+HLOOKUP(GL$7,BECO_Datos!$HP$3:$LT$85,BECO_Datos!$A17,FALSE))*GL$2</f>
        <v>0</v>
      </c>
      <c r="GM19" s="18">
        <f>(HLOOKUP(GM$7,BECO_Datos!$D$3:$HN$85,BECO_Datos!$A17,FALSE))*GM$2</f>
        <v>0</v>
      </c>
      <c r="GN19" s="18">
        <f>(HLOOKUP(GN$7,BECO_Datos!$D$3:$HN$85,BECO_Datos!$A17,FALSE)+HLOOKUP(GN$7,BECO_Datos!$HP$3:$LT$85,BECO_Datos!$A17,FALSE))*GN$2</f>
        <v>0</v>
      </c>
      <c r="GO19" s="86">
        <f t="shared" si="54"/>
        <v>0</v>
      </c>
      <c r="GP19" s="18">
        <f>(HLOOKUP(GP$7,BECO_Datos!$D$3:$HN$85,BECO_Datos!$A17,FALSE))*GP$2</f>
        <v>0</v>
      </c>
      <c r="GQ19" s="18">
        <f>(HLOOKUP(GQ$7,BECO_Datos!$D$3:$HN$85,BECO_Datos!$A17,FALSE))*GQ$2</f>
        <v>0</v>
      </c>
      <c r="GR19" s="18">
        <f>(HLOOKUP(GR$7,BECO_Datos!$D$3:$HN$85,BECO_Datos!$A17,FALSE))*GR$2</f>
        <v>0</v>
      </c>
      <c r="GS19" s="18">
        <f>(HLOOKUP(GS$7,BECO_Datos!$D$3:$HN$85,BECO_Datos!$A17,FALSE))*GS$2</f>
        <v>0</v>
      </c>
      <c r="GT19" s="18">
        <f>(HLOOKUP(GT$7,BECO_Datos!$D$3:$HN$85,BECO_Datos!$A17,FALSE)+HLOOKUP(GT$7,BECO_Datos!$HP$3:$LT$85,BECO_Datos!$A17,FALSE))*GT$2</f>
        <v>0</v>
      </c>
      <c r="GU19" s="18">
        <f>(HLOOKUP(GU$7,BECO_Datos!$D$3:$HN$85,BECO_Datos!$A17,FALSE))*GU$2</f>
        <v>0</v>
      </c>
      <c r="GV19" s="18">
        <f>(HLOOKUP(GV$7,BECO_Datos!$D$3:$HN$85,BECO_Datos!$A17,FALSE))*GV$2</f>
        <v>0</v>
      </c>
      <c r="GW19" s="18">
        <f>(HLOOKUP(GW$7,BECO_Datos!$D$3:$HN$85,BECO_Datos!$A17,FALSE)+HLOOKUP(GW$7,BECO_Datos!$HP$3:$LT$85,BECO_Datos!$A17,FALSE))*GW$2</f>
        <v>0</v>
      </c>
      <c r="GX19" s="18">
        <f>(HLOOKUP(GX$7,BECO_Datos!$D$3:$HN$85,BECO_Datos!$A17,FALSE))*GX$2</f>
        <v>0</v>
      </c>
      <c r="GY19" s="18">
        <f>(HLOOKUP(GY$7,BECO_Datos!$D$3:$HN$85,BECO_Datos!$A17,FALSE)+HLOOKUP(GY$7,BECO_Datos!$HP$3:$LT$85,BECO_Datos!$A17,FALSE))*GY$2</f>
        <v>0</v>
      </c>
      <c r="GZ19" s="18">
        <f>(HLOOKUP(GZ$7,BECO_Datos!$D$3:$HN$85,BECO_Datos!$A17,FALSE))*GZ$2</f>
        <v>0</v>
      </c>
      <c r="HA19" s="18">
        <f>(HLOOKUP(HA$7,BECO_Datos!$D$3:$HN$85,BECO_Datos!$A17,FALSE)+HLOOKUP(HA$7,BECO_Datos!$HP$3:$LT$85,BECO_Datos!$A17,FALSE))*HA$2</f>
        <v>0</v>
      </c>
      <c r="HB19" s="13"/>
      <c r="HC19" s="86">
        <f t="shared" si="56"/>
        <v>-3499.6645968212715</v>
      </c>
      <c r="HD19" s="18">
        <f>(HLOOKUP(HD$7,BECO_Datos!$D$3:$HN$85,BECO_Datos!$A17,FALSE)+HLOOKUP(HD$7,BECO_Datos!$HP$3:$LT$85,BECO_Datos!$A17,FALSE))*HD$2</f>
        <v>0</v>
      </c>
      <c r="HE19" s="18">
        <f>(HLOOKUP(HE$7,BECO_Datos!$D$3:$HN$85,BECO_Datos!$A17,FALSE)+HLOOKUP(HE$7,BECO_Datos!$HP$3:$LT$85,BECO_Datos!$A17,FALSE))*HE$2</f>
        <v>0</v>
      </c>
      <c r="HF19" s="18">
        <f>(HLOOKUP(HF$7,BECO_Datos!$D$3:$HN$85,BECO_Datos!$A17,FALSE)+HLOOKUP(HF$7,BECO_Datos!$HP$3:$LT$85,BECO_Datos!$A17,FALSE))*HF$2</f>
        <v>-3499.6645968212715</v>
      </c>
      <c r="HG19" s="18">
        <f>(HLOOKUP(HG$7,BECO_Datos!$D$3:$HN$85,BECO_Datos!$A17,FALSE)+HLOOKUP(HG$7,BECO_Datos!$HP$3:$LT$85,BECO_Datos!$A17,FALSE))*HG$2</f>
        <v>0</v>
      </c>
      <c r="HH19" s="18">
        <f>(HLOOKUP(HH$7,BECO_Datos!$D$3:$HN$85,BECO_Datos!$A17,FALSE))*HH$2</f>
        <v>0</v>
      </c>
      <c r="HI19" s="18">
        <f>(HLOOKUP(HI$7,BECO_Datos!$D$3:$HN$85,BECO_Datos!$A17,FALSE)+HLOOKUP(HI$7,BECO_Datos!$HP$3:$LT$85,BECO_Datos!$A17,FALSE))*HI$2</f>
        <v>0</v>
      </c>
      <c r="HJ19" s="18">
        <f>(HLOOKUP(HJ$7,BECO_Datos!$D$3:$HN$85,BECO_Datos!$A17,FALSE))*HJ$2</f>
        <v>0</v>
      </c>
      <c r="HK19" s="18">
        <f>(HLOOKUP(HK$7,BECO_Datos!$D$3:$HN$85,BECO_Datos!$A17,FALSE)+HLOOKUP(HK$7,BECO_Datos!$HP$3:$LT$85,BECO_Datos!$A17,FALSE))*HK$2</f>
        <v>0</v>
      </c>
      <c r="HL19" s="86">
        <f t="shared" si="58"/>
        <v>0</v>
      </c>
      <c r="HM19" s="18">
        <f>(HLOOKUP(HM$7,BECO_Datos!$D$3:$HN$85,BECO_Datos!$A17,FALSE))*HM$2</f>
        <v>0</v>
      </c>
      <c r="HN19" s="18">
        <f>(HLOOKUP(HN$7,BECO_Datos!$D$3:$HN$85,BECO_Datos!$A17,FALSE))*HN$2</f>
        <v>0</v>
      </c>
      <c r="HO19" s="18">
        <f>(HLOOKUP(HO$7,BECO_Datos!$D$3:$HN$85,BECO_Datos!$A17,FALSE))*HO$2</f>
        <v>0</v>
      </c>
      <c r="HP19" s="18">
        <f>(HLOOKUP(HP$7,BECO_Datos!$D$3:$HN$85,BECO_Datos!$A17,FALSE))*HP$2</f>
        <v>0</v>
      </c>
      <c r="HQ19" s="18">
        <f>(HLOOKUP(HQ$7,BECO_Datos!$D$3:$HN$85,BECO_Datos!$A17,FALSE)+HLOOKUP(HQ$7,BECO_Datos!$HP$3:$LT$85,BECO_Datos!$A17,FALSE))*HQ$2</f>
        <v>0</v>
      </c>
      <c r="HR19" s="18">
        <f>(HLOOKUP(HR$7,BECO_Datos!$D$3:$HN$85,BECO_Datos!$A17,FALSE))*HR$2</f>
        <v>0</v>
      </c>
      <c r="HS19" s="18">
        <f>(HLOOKUP(HS$7,BECO_Datos!$D$3:$HN$85,BECO_Datos!$A17,FALSE))*HS$2</f>
        <v>0</v>
      </c>
      <c r="HT19" s="18">
        <f>(HLOOKUP(HT$7,BECO_Datos!$D$3:$HN$85,BECO_Datos!$A17,FALSE)+HLOOKUP(HT$7,BECO_Datos!$HP$3:$LT$85,BECO_Datos!$A17,FALSE))*HT$2</f>
        <v>0</v>
      </c>
      <c r="HU19" s="18">
        <f>(HLOOKUP(HU$7,BECO_Datos!$D$3:$HN$85,BECO_Datos!$A17,FALSE))*HU$2</f>
        <v>0</v>
      </c>
      <c r="HV19" s="18">
        <f>(HLOOKUP(HV$7,BECO_Datos!$D$3:$HN$85,BECO_Datos!$A17,FALSE)+HLOOKUP(HV$7,BECO_Datos!$HP$3:$LT$85,BECO_Datos!$A17,FALSE))*HV$2</f>
        <v>0</v>
      </c>
      <c r="HW19" s="18">
        <f>(HLOOKUP(HW$7,BECO_Datos!$D$3:$HN$85,BECO_Datos!$A17,FALSE))*HW$2</f>
        <v>0</v>
      </c>
      <c r="HX19" s="18">
        <f>(HLOOKUP(HX$7,BECO_Datos!$D$3:$HN$85,BECO_Datos!$A17,FALSE)+HLOOKUP(HX$7,BECO_Datos!$HP$3:$LT$85,BECO_Datos!$A17,FALSE))*HX$2</f>
        <v>0</v>
      </c>
    </row>
    <row r="20" spans="1:232" ht="15.75" x14ac:dyDescent="0.2">
      <c r="A20" s="160">
        <v>14</v>
      </c>
      <c r="B20" s="593" t="s">
        <v>8</v>
      </c>
      <c r="C20" s="13"/>
      <c r="D20" s="89">
        <f t="shared" si="20"/>
        <v>-699587.20415986469</v>
      </c>
      <c r="E20" s="79">
        <f>(HLOOKUP(E$7,BECO_Datos!$D$3:$HN$85,BECO_Datos!$A18,FALSE)+HLOOKUP(E$7,BECO_Datos!$HP$3:$LT$85,BECO_Datos!$A18,FALSE))*E$2</f>
        <v>0</v>
      </c>
      <c r="F20" s="79">
        <f>(HLOOKUP(F$7,BECO_Datos!$D$3:$HN$85,BECO_Datos!$A18,FALSE)+HLOOKUP(F$7,BECO_Datos!$HP$3:$LT$85,BECO_Datos!$A18,FALSE))*F$2</f>
        <v>0</v>
      </c>
      <c r="G20" s="79">
        <f>(HLOOKUP(G$7,BECO_Datos!$D$3:$HN$85,BECO_Datos!$A18,FALSE)+HLOOKUP(G$7,BECO_Datos!$HP$3:$LT$85,BECO_Datos!$A18,FALSE))*G$2</f>
        <v>0</v>
      </c>
      <c r="H20" s="79">
        <f>(HLOOKUP(H$7,BECO_Datos!$D$3:$HN$85,BECO_Datos!$A18,FALSE)+HLOOKUP(H$7,BECO_Datos!$HP$3:$LT$85,BECO_Datos!$A18,FALSE))*H$2</f>
        <v>0</v>
      </c>
      <c r="I20" s="79">
        <f>(HLOOKUP(I$7,BECO_Datos!$D$3:$HN$85,BECO_Datos!$A18,FALSE))*I$2</f>
        <v>0</v>
      </c>
      <c r="J20" s="79">
        <f>(HLOOKUP(J$7,BECO_Datos!$D$3:$HN$85,BECO_Datos!$A18,FALSE)+HLOOKUP(J$7,BECO_Datos!$HP$3:$LT$85,BECO_Datos!$A18,FALSE))*J$2</f>
        <v>-699587.20415986469</v>
      </c>
      <c r="K20" s="79">
        <f>(HLOOKUP(K$7,BECO_Datos!$D$3:$HN$85,BECO_Datos!$A18,FALSE))*K$2</f>
        <v>0</v>
      </c>
      <c r="L20" s="79">
        <f>(HLOOKUP(L$7,BECO_Datos!$D$3:$HN$85,BECO_Datos!$A18,FALSE)+HLOOKUP(L$7,BECO_Datos!$HP$3:$LT$85,BECO_Datos!$A18,FALSE))*L$2</f>
        <v>0</v>
      </c>
      <c r="M20" s="89">
        <f t="shared" si="22"/>
        <v>559277.25065437471</v>
      </c>
      <c r="N20" s="79">
        <f>(HLOOKUP(N$7,BECO_Datos!$D$3:$HN$85,BECO_Datos!$A18,FALSE))*N$2</f>
        <v>0</v>
      </c>
      <c r="O20" s="79">
        <f>(HLOOKUP(O$7,BECO_Datos!$D$3:$HN$85,BECO_Datos!$A18,FALSE))*O$2</f>
        <v>0</v>
      </c>
      <c r="P20" s="79">
        <f>(HLOOKUP(P$7,BECO_Datos!$D$3:$HN$85,BECO_Datos!$A18,FALSE))*P$2</f>
        <v>0</v>
      </c>
      <c r="Q20" s="79">
        <f>(HLOOKUP(Q$7,BECO_Datos!$D$3:$HN$85,BECO_Datos!$A18,FALSE))*Q$2</f>
        <v>0</v>
      </c>
      <c r="R20" s="79">
        <f>(HLOOKUP(R$7,BECO_Datos!$D$3:$HN$85,BECO_Datos!$A18,FALSE)+HLOOKUP(R$7,BECO_Datos!$HP$3:$LT$85,BECO_Datos!$A18,FALSE))*R$2</f>
        <v>177768.49376876996</v>
      </c>
      <c r="S20" s="79">
        <f>(HLOOKUP(S$7,BECO_Datos!$D$3:$HN$85,BECO_Datos!$A18,FALSE))*S$2</f>
        <v>0</v>
      </c>
      <c r="T20" s="79">
        <f>(HLOOKUP(T$7,BECO_Datos!$D$3:$HN$85,BECO_Datos!$A18,FALSE))*T$2</f>
        <v>0</v>
      </c>
      <c r="U20" s="79">
        <f>(HLOOKUP(U$7,BECO_Datos!$D$3:$HN$85,BECO_Datos!$A18,FALSE)+HLOOKUP(U$7,BECO_Datos!$HP$3:$LT$85,BECO_Datos!$A18,FALSE))*U$2</f>
        <v>131105.40057474372</v>
      </c>
      <c r="V20" s="79">
        <f>(HLOOKUP(V$7,BECO_Datos!$D$3:$HN$85,BECO_Datos!$A18,FALSE))*V$2</f>
        <v>0</v>
      </c>
      <c r="W20" s="79">
        <f>(HLOOKUP(W$7,BECO_Datos!$D$3:$HN$85,BECO_Datos!$A18,FALSE)+HLOOKUP(W$7,BECO_Datos!$HP$3:$LT$85,BECO_Datos!$A18,FALSE))*W$2</f>
        <v>40801.822732675173</v>
      </c>
      <c r="X20" s="79">
        <f>(HLOOKUP(X$7,BECO_Datos!$D$3:$HN$85,BECO_Datos!$A18,FALSE))*X$2</f>
        <v>178818.74207870988</v>
      </c>
      <c r="Y20" s="79">
        <f>(HLOOKUP(Y$7,BECO_Datos!$D$3:$HN$85,BECO_Datos!$A18,FALSE)+HLOOKUP(Y$7,BECO_Datos!$HP$3:$LT$85,BECO_Datos!$A18,FALSE))*Y$2</f>
        <v>30782.791499475905</v>
      </c>
      <c r="Z20" s="13"/>
      <c r="AA20" s="89">
        <f t="shared" si="24"/>
        <v>-695695.22460280184</v>
      </c>
      <c r="AB20" s="79">
        <f>(HLOOKUP(AB$7,BECO_Datos!$D$3:$HN$85,BECO_Datos!$A18,FALSE)+HLOOKUP(AB$7,BECO_Datos!$HP$3:$LT$85,BECO_Datos!$A18,FALSE))*AB$2</f>
        <v>0</v>
      </c>
      <c r="AC20" s="79">
        <f>(HLOOKUP(AC$7,BECO_Datos!$D$3:$HN$85,BECO_Datos!$A18,FALSE)+HLOOKUP(AC$7,BECO_Datos!$HP$3:$LT$85,BECO_Datos!$A18,FALSE))*AC$2</f>
        <v>0</v>
      </c>
      <c r="AD20" s="79">
        <f>(HLOOKUP(AD$7,BECO_Datos!$D$3:$HN$85,BECO_Datos!$A18,FALSE)+HLOOKUP(AD$7,BECO_Datos!$HP$3:$LT$85,BECO_Datos!$A18,FALSE))*AD$2</f>
        <v>0</v>
      </c>
      <c r="AE20" s="79">
        <f>(HLOOKUP(AE$7,BECO_Datos!$D$3:$HN$85,BECO_Datos!$A18,FALSE)+HLOOKUP(AE$7,BECO_Datos!$HP$3:$LT$85,BECO_Datos!$A18,FALSE))*AE$2</f>
        <v>0</v>
      </c>
      <c r="AF20" s="79">
        <f>(HLOOKUP(AF$7,BECO_Datos!$D$3:$HN$85,BECO_Datos!$A18,FALSE))*AF$2</f>
        <v>0</v>
      </c>
      <c r="AG20" s="79">
        <f>(HLOOKUP(AG$7,BECO_Datos!$D$3:$HN$85,BECO_Datos!$A18,FALSE)+HLOOKUP(AG$7,BECO_Datos!$HP$3:$LT$85,BECO_Datos!$A18,FALSE))*AG$2</f>
        <v>-695695.22460280184</v>
      </c>
      <c r="AH20" s="79">
        <f>(HLOOKUP(AH$7,BECO_Datos!$D$3:$HN$85,BECO_Datos!$A18,FALSE))*AH$2</f>
        <v>0</v>
      </c>
      <c r="AI20" s="79">
        <f>(HLOOKUP(AI$7,BECO_Datos!$D$3:$HN$85,BECO_Datos!$A18,FALSE)+HLOOKUP(AI$7,BECO_Datos!$HP$3:$LT$85,BECO_Datos!$A18,FALSE))*AI$2</f>
        <v>0</v>
      </c>
      <c r="AJ20" s="89">
        <f t="shared" si="26"/>
        <v>552577.21279287734</v>
      </c>
      <c r="AK20" s="79">
        <f>(HLOOKUP(AK$7,BECO_Datos!$D$3:$HN$85,BECO_Datos!$A18,FALSE))*AK$2</f>
        <v>0</v>
      </c>
      <c r="AL20" s="79">
        <f>(HLOOKUP(AL$7,BECO_Datos!$D$3:$HN$85,BECO_Datos!$A18,FALSE))*AL$2</f>
        <v>0</v>
      </c>
      <c r="AM20" s="79">
        <f>(HLOOKUP(AM$7,BECO_Datos!$D$3:$HN$85,BECO_Datos!$A18,FALSE))*AM$2</f>
        <v>0</v>
      </c>
      <c r="AN20" s="79">
        <f>(HLOOKUP(AN$7,BECO_Datos!$D$3:$HN$85,BECO_Datos!$A18,FALSE))*AN$2</f>
        <v>0</v>
      </c>
      <c r="AO20" s="79">
        <f>(HLOOKUP(AO$7,BECO_Datos!$D$3:$HN$85,BECO_Datos!$A18,FALSE)+HLOOKUP(AO$7,BECO_Datos!$HP$3:$LT$85,BECO_Datos!$A18,FALSE))*AO$2</f>
        <v>182810.82001386437</v>
      </c>
      <c r="AP20" s="79">
        <f>(HLOOKUP(AP$7,BECO_Datos!$D$3:$HN$85,BECO_Datos!$A18,FALSE))*AP$2</f>
        <v>0</v>
      </c>
      <c r="AQ20" s="79">
        <f>(HLOOKUP(AQ$7,BECO_Datos!$D$3:$HN$85,BECO_Datos!$A18,FALSE))*AQ$2</f>
        <v>0</v>
      </c>
      <c r="AR20" s="79">
        <f>(HLOOKUP(AR$7,BECO_Datos!$D$3:$HN$85,BECO_Datos!$A18,FALSE)+HLOOKUP(AR$7,BECO_Datos!$HP$3:$LT$85,BECO_Datos!$A18,FALSE))*AR$2</f>
        <v>138671.24038299517</v>
      </c>
      <c r="AS20" s="79">
        <f>(HLOOKUP(AS$7,BECO_Datos!$D$3:$HN$85,BECO_Datos!$A18,FALSE))*AS$2</f>
        <v>0</v>
      </c>
      <c r="AT20" s="79">
        <f>(HLOOKUP(AT$7,BECO_Datos!$D$3:$HN$85,BECO_Datos!$A18,FALSE)+HLOOKUP(AT$7,BECO_Datos!$HP$3:$LT$85,BECO_Datos!$A18,FALSE))*AT$2</f>
        <v>46861.669312285136</v>
      </c>
      <c r="AU20" s="79">
        <f>(HLOOKUP(AU$7,BECO_Datos!$D$3:$HN$85,BECO_Datos!$A18,FALSE))*AU$2</f>
        <v>156180.97024524427</v>
      </c>
      <c r="AV20" s="79">
        <f>(HLOOKUP(AV$7,BECO_Datos!$D$3:$HN$85,BECO_Datos!$A18,FALSE)+HLOOKUP(AV$7,BECO_Datos!$HP$3:$LT$85,BECO_Datos!$A18,FALSE))*AV$2</f>
        <v>28052.512838488386</v>
      </c>
      <c r="AW20" s="13"/>
      <c r="AX20" s="89">
        <f t="shared" si="28"/>
        <v>-753300.89845772309</v>
      </c>
      <c r="AY20" s="79">
        <f>(HLOOKUP(AY$7,BECO_Datos!$D$3:$HN$85,BECO_Datos!$A18,FALSE)+HLOOKUP(AY$7,BECO_Datos!$HP$3:$LT$85,BECO_Datos!$A18,FALSE))*AY$2</f>
        <v>0</v>
      </c>
      <c r="AZ20" s="79">
        <f>(HLOOKUP(AZ$7,BECO_Datos!$D$3:$HN$85,BECO_Datos!$A18,FALSE)+HLOOKUP(AZ$7,BECO_Datos!$HP$3:$LT$85,BECO_Datos!$A18,FALSE))*AZ$2</f>
        <v>0</v>
      </c>
      <c r="BA20" s="79">
        <f>(HLOOKUP(BA$7,BECO_Datos!$D$3:$HN$85,BECO_Datos!$A18,FALSE)+HLOOKUP(BA$7,BECO_Datos!$HP$3:$LT$85,BECO_Datos!$A18,FALSE))*BA$2</f>
        <v>0</v>
      </c>
      <c r="BB20" s="79">
        <f>(HLOOKUP(BB$7,BECO_Datos!$D$3:$HN$85,BECO_Datos!$A18,FALSE)+HLOOKUP(BB$7,BECO_Datos!$HP$3:$LT$85,BECO_Datos!$A18,FALSE))*BB$2</f>
        <v>0</v>
      </c>
      <c r="BC20" s="79">
        <f>(HLOOKUP(BC$7,BECO_Datos!$D$3:$HN$85,BECO_Datos!$A18,FALSE))*BC$2</f>
        <v>0</v>
      </c>
      <c r="BD20" s="79">
        <f>(HLOOKUP(BD$7,BECO_Datos!$D$3:$HN$85,BECO_Datos!$A18,FALSE)+HLOOKUP(BD$7,BECO_Datos!$HP$3:$LT$85,BECO_Datos!$A18,FALSE))*BD$2</f>
        <v>-753300.89845772309</v>
      </c>
      <c r="BE20" s="79">
        <f>(HLOOKUP(BE$7,BECO_Datos!$D$3:$HN$85,BECO_Datos!$A18,FALSE))*BE$2</f>
        <v>0</v>
      </c>
      <c r="BF20" s="79">
        <f>(HLOOKUP(BF$7,BECO_Datos!$D$3:$HN$85,BECO_Datos!$A18,FALSE)+HLOOKUP(BF$7,BECO_Datos!$HP$3:$LT$85,BECO_Datos!$A18,FALSE))*BF$2</f>
        <v>0</v>
      </c>
      <c r="BG20" s="89">
        <f t="shared" si="30"/>
        <v>509745.20600256801</v>
      </c>
      <c r="BH20" s="79">
        <f>(HLOOKUP(BH$7,BECO_Datos!$D$3:$HN$85,BECO_Datos!$A18,FALSE))*BH$2</f>
        <v>0</v>
      </c>
      <c r="BI20" s="79">
        <f>(HLOOKUP(BI$7,BECO_Datos!$D$3:$HN$85,BECO_Datos!$A18,FALSE))*BI$2</f>
        <v>0</v>
      </c>
      <c r="BJ20" s="79">
        <f>(HLOOKUP(BJ$7,BECO_Datos!$D$3:$HN$85,BECO_Datos!$A18,FALSE))*BJ$2</f>
        <v>0</v>
      </c>
      <c r="BK20" s="79">
        <f>(HLOOKUP(BK$7,BECO_Datos!$D$3:$HN$85,BECO_Datos!$A18,FALSE))*BK$2</f>
        <v>0</v>
      </c>
      <c r="BL20" s="79">
        <f>(HLOOKUP(BL$7,BECO_Datos!$D$3:$HN$85,BECO_Datos!$A18,FALSE)+HLOOKUP(BL$7,BECO_Datos!$HP$3:$LT$85,BECO_Datos!$A18,FALSE))*BL$2</f>
        <v>148140.16899202429</v>
      </c>
      <c r="BM20" s="79">
        <f>(HLOOKUP(BM$7,BECO_Datos!$D$3:$HN$85,BECO_Datos!$A18,FALSE))*BM$2</f>
        <v>0</v>
      </c>
      <c r="BN20" s="79">
        <f>(HLOOKUP(BN$7,BECO_Datos!$D$3:$HN$85,BECO_Datos!$A18,FALSE))*BN$2</f>
        <v>0</v>
      </c>
      <c r="BO20" s="79">
        <f>(HLOOKUP(BO$7,BECO_Datos!$D$3:$HN$85,BECO_Datos!$A18,FALSE)+HLOOKUP(BO$7,BECO_Datos!$HP$3:$LT$85,BECO_Datos!$A18,FALSE))*BO$2</f>
        <v>130495.45297554909</v>
      </c>
      <c r="BP20" s="79">
        <f>(HLOOKUP(BP$7,BECO_Datos!$D$3:$HN$85,BECO_Datos!$A18,FALSE))*BP$2</f>
        <v>0</v>
      </c>
      <c r="BQ20" s="79">
        <f>(HLOOKUP(BQ$7,BECO_Datos!$D$3:$HN$85,BECO_Datos!$A18,FALSE)+HLOOKUP(BQ$7,BECO_Datos!$HP$3:$LT$85,BECO_Datos!$A18,FALSE))*BQ$2</f>
        <v>48308.976640448782</v>
      </c>
      <c r="BR20" s="79">
        <f>(HLOOKUP(BR$7,BECO_Datos!$D$3:$HN$85,BECO_Datos!$A18,FALSE))*BR$2</f>
        <v>145598.83380702601</v>
      </c>
      <c r="BS20" s="79">
        <f>(HLOOKUP(BS$7,BECO_Datos!$D$3:$HN$85,BECO_Datos!$A18,FALSE)+HLOOKUP(BS$7,BECO_Datos!$HP$3:$LT$85,BECO_Datos!$A18,FALSE))*BS$2</f>
        <v>37201.773587519754</v>
      </c>
      <c r="BT20" s="13"/>
      <c r="BU20" s="89">
        <f t="shared" si="32"/>
        <v>-670582.66457708192</v>
      </c>
      <c r="BV20" s="79">
        <f>(HLOOKUP(BV$7,BECO_Datos!$D$3:$HN$85,BECO_Datos!$A18,FALSE)+HLOOKUP(BV$7,BECO_Datos!$HP$3:$LT$85,BECO_Datos!$A18,FALSE))*BV$2</f>
        <v>0</v>
      </c>
      <c r="BW20" s="79">
        <f>(HLOOKUP(BW$7,BECO_Datos!$D$3:$HN$85,BECO_Datos!$A18,FALSE)+HLOOKUP(BW$7,BECO_Datos!$HP$3:$LT$85,BECO_Datos!$A18,FALSE))*BW$2</f>
        <v>0</v>
      </c>
      <c r="BX20" s="79">
        <f>(HLOOKUP(BX$7,BECO_Datos!$D$3:$HN$85,BECO_Datos!$A18,FALSE)+HLOOKUP(BX$7,BECO_Datos!$HP$3:$LT$85,BECO_Datos!$A18,FALSE))*BX$2</f>
        <v>0</v>
      </c>
      <c r="BY20" s="79">
        <f>(HLOOKUP(BY$7,BECO_Datos!$D$3:$HN$85,BECO_Datos!$A18,FALSE)+HLOOKUP(BY$7,BECO_Datos!$HP$3:$LT$85,BECO_Datos!$A18,FALSE))*BY$2</f>
        <v>0</v>
      </c>
      <c r="BZ20" s="79">
        <f>(HLOOKUP(BZ$7,BECO_Datos!$D$3:$HN$85,BECO_Datos!$A18,FALSE))*BZ$2</f>
        <v>0</v>
      </c>
      <c r="CA20" s="79">
        <f>(HLOOKUP(CA$7,BECO_Datos!$D$3:$HN$85,BECO_Datos!$A18,FALSE)+HLOOKUP(CA$7,BECO_Datos!$HP$3:$LT$85,BECO_Datos!$A18,FALSE))*CA$2</f>
        <v>-670582.66457708192</v>
      </c>
      <c r="CB20" s="79">
        <f>(HLOOKUP(CB$7,BECO_Datos!$D$3:$HN$85,BECO_Datos!$A18,FALSE))*CB$2</f>
        <v>0</v>
      </c>
      <c r="CC20" s="79">
        <f>(HLOOKUP(CC$7,BECO_Datos!$D$3:$HN$85,BECO_Datos!$A18,FALSE)+HLOOKUP(CC$7,BECO_Datos!$HP$3:$LT$85,BECO_Datos!$A18,FALSE))*CC$2</f>
        <v>0</v>
      </c>
      <c r="CD20" s="89">
        <f t="shared" si="34"/>
        <v>487951.04929082404</v>
      </c>
      <c r="CE20" s="79">
        <f>(HLOOKUP(CE$7,BECO_Datos!$D$3:$HN$85,BECO_Datos!$A18,FALSE))*CE$2</f>
        <v>0</v>
      </c>
      <c r="CF20" s="79">
        <f>(HLOOKUP(CF$7,BECO_Datos!$D$3:$HN$85,BECO_Datos!$A18,FALSE))*CF$2</f>
        <v>0</v>
      </c>
      <c r="CG20" s="79">
        <f>(HLOOKUP(CG$7,BECO_Datos!$D$3:$HN$85,BECO_Datos!$A18,FALSE))*CG$2</f>
        <v>0</v>
      </c>
      <c r="CH20" s="79">
        <f>(HLOOKUP(CH$7,BECO_Datos!$D$3:$HN$85,BECO_Datos!$A18,FALSE))*CH$2</f>
        <v>0</v>
      </c>
      <c r="CI20" s="79">
        <f>(HLOOKUP(CI$7,BECO_Datos!$D$3:$HN$85,BECO_Datos!$A18,FALSE)+HLOOKUP(CI$7,BECO_Datos!$HP$3:$LT$85,BECO_Datos!$A18,FALSE))*CI$2</f>
        <v>150787.1811961669</v>
      </c>
      <c r="CJ20" s="79">
        <f>(HLOOKUP(CJ$7,BECO_Datos!$D$3:$HN$85,BECO_Datos!$A18,FALSE))*CJ$2</f>
        <v>0</v>
      </c>
      <c r="CK20" s="79">
        <f>(HLOOKUP(CK$7,BECO_Datos!$D$3:$HN$85,BECO_Datos!$A18,FALSE))*CK$2</f>
        <v>0</v>
      </c>
      <c r="CL20" s="79">
        <f>(HLOOKUP(CL$7,BECO_Datos!$D$3:$HN$85,BECO_Datos!$A18,FALSE)+HLOOKUP(CL$7,BECO_Datos!$HP$3:$LT$85,BECO_Datos!$A18,FALSE))*CL$2</f>
        <v>122107.07429297609</v>
      </c>
      <c r="CM20" s="79">
        <f>(HLOOKUP(CM$7,BECO_Datos!$D$3:$HN$85,BECO_Datos!$A18,FALSE))*CM$2</f>
        <v>0</v>
      </c>
      <c r="CN20" s="79">
        <f>(HLOOKUP(CN$7,BECO_Datos!$D$3:$HN$85,BECO_Datos!$A18,FALSE)+HLOOKUP(CN$7,BECO_Datos!$HP$3:$LT$85,BECO_Datos!$A18,FALSE))*CN$2</f>
        <v>31472.532719329061</v>
      </c>
      <c r="CO20" s="79">
        <f>(HLOOKUP(CO$7,BECO_Datos!$D$3:$HN$85,BECO_Datos!$A18,FALSE))*CO$2</f>
        <v>143404.65608260801</v>
      </c>
      <c r="CP20" s="79">
        <f>(HLOOKUP(CP$7,BECO_Datos!$D$3:$HN$85,BECO_Datos!$A18,FALSE)+HLOOKUP(CP$7,BECO_Datos!$HP$3:$LT$85,BECO_Datos!$A18,FALSE))*CP$2</f>
        <v>40179.604999744057</v>
      </c>
      <c r="CQ20" s="13"/>
      <c r="CR20" s="89">
        <f t="shared" si="36"/>
        <v>-665773.42962370941</v>
      </c>
      <c r="CS20" s="79">
        <f>(HLOOKUP(CS$7,BECO_Datos!$D$3:$HN$85,BECO_Datos!$A18,FALSE)+HLOOKUP(CS$7,BECO_Datos!$HP$3:$LT$85,BECO_Datos!$A18,FALSE))*CS$2</f>
        <v>0</v>
      </c>
      <c r="CT20" s="79">
        <f>(HLOOKUP(CT$7,BECO_Datos!$D$3:$HN$85,BECO_Datos!$A18,FALSE)+HLOOKUP(CT$7,BECO_Datos!$HP$3:$LT$85,BECO_Datos!$A18,FALSE))*CT$2</f>
        <v>0</v>
      </c>
      <c r="CU20" s="79">
        <f>(HLOOKUP(CU$7,BECO_Datos!$D$3:$HN$85,BECO_Datos!$A18,FALSE)+HLOOKUP(CU$7,BECO_Datos!$HP$3:$LT$85,BECO_Datos!$A18,FALSE))*CU$2</f>
        <v>0</v>
      </c>
      <c r="CV20" s="79">
        <f>(HLOOKUP(CV$7,BECO_Datos!$D$3:$HN$85,BECO_Datos!$A18,FALSE)+HLOOKUP(CV$7,BECO_Datos!$HP$3:$LT$85,BECO_Datos!$A18,FALSE))*CV$2</f>
        <v>0</v>
      </c>
      <c r="CW20" s="79">
        <f>(HLOOKUP(CW$7,BECO_Datos!$D$3:$HN$85,BECO_Datos!$A18,FALSE))*CW$2</f>
        <v>0</v>
      </c>
      <c r="CX20" s="79">
        <f>(HLOOKUP(CX$7,BECO_Datos!$D$3:$HN$85,BECO_Datos!$A18,FALSE)+HLOOKUP(CX$7,BECO_Datos!$HP$3:$LT$85,BECO_Datos!$A18,FALSE))*CX$2</f>
        <v>-665773.42962370941</v>
      </c>
      <c r="CY20" s="79">
        <f>(HLOOKUP(CY$7,BECO_Datos!$D$3:$HN$85,BECO_Datos!$A18,FALSE))*CY$2</f>
        <v>0</v>
      </c>
      <c r="CZ20" s="79">
        <f>(HLOOKUP(CZ$7,BECO_Datos!$D$3:$HN$85,BECO_Datos!$A18,FALSE)+HLOOKUP(CZ$7,BECO_Datos!$HP$3:$LT$85,BECO_Datos!$A18,FALSE))*CZ$2</f>
        <v>0</v>
      </c>
      <c r="DA20" s="89">
        <f t="shared" si="38"/>
        <v>486270.03829241416</v>
      </c>
      <c r="DB20" s="79">
        <f>(HLOOKUP(DB$7,BECO_Datos!$D$3:$HN$85,BECO_Datos!$A18,FALSE))*DB$2</f>
        <v>0</v>
      </c>
      <c r="DC20" s="79">
        <f>(HLOOKUP(DC$7,BECO_Datos!$D$3:$HN$85,BECO_Datos!$A18,FALSE))*DC$2</f>
        <v>0</v>
      </c>
      <c r="DD20" s="79">
        <f>(HLOOKUP(DD$7,BECO_Datos!$D$3:$HN$85,BECO_Datos!$A18,FALSE))*DD$2</f>
        <v>0</v>
      </c>
      <c r="DE20" s="79">
        <f>(HLOOKUP(DE$7,BECO_Datos!$D$3:$HN$85,BECO_Datos!$A18,FALSE))*DE$2</f>
        <v>0</v>
      </c>
      <c r="DF20" s="79">
        <f>(HLOOKUP(DF$7,BECO_Datos!$D$3:$HN$85,BECO_Datos!$A18,FALSE)+HLOOKUP(DF$7,BECO_Datos!$HP$3:$LT$85,BECO_Datos!$A18,FALSE))*DF$2</f>
        <v>131402.86663758918</v>
      </c>
      <c r="DG20" s="79">
        <f>(HLOOKUP(DG$7,BECO_Datos!$D$3:$HN$85,BECO_Datos!$A18,FALSE))*DG$2</f>
        <v>0</v>
      </c>
      <c r="DH20" s="79">
        <f>(HLOOKUP(DH$7,BECO_Datos!$D$3:$HN$85,BECO_Datos!$A18,FALSE))*DH$2</f>
        <v>0</v>
      </c>
      <c r="DI20" s="79">
        <f>(HLOOKUP(DI$7,BECO_Datos!$D$3:$HN$85,BECO_Datos!$A18,FALSE)+HLOOKUP(DI$7,BECO_Datos!$HP$3:$LT$85,BECO_Datos!$A18,FALSE))*DI$2</f>
        <v>128009.16995555864</v>
      </c>
      <c r="DJ20" s="79">
        <f>(HLOOKUP(DJ$7,BECO_Datos!$D$3:$HN$85,BECO_Datos!$A18,FALSE))*DJ$2</f>
        <v>0</v>
      </c>
      <c r="DK20" s="79">
        <f>(HLOOKUP(DK$7,BECO_Datos!$D$3:$HN$85,BECO_Datos!$A18,FALSE)+HLOOKUP(DK$7,BECO_Datos!$HP$3:$LT$85,BECO_Datos!$A18,FALSE))*DK$2</f>
        <v>28708.614765267492</v>
      </c>
      <c r="DL20" s="79">
        <f>(HLOOKUP(DL$7,BECO_Datos!$D$3:$HN$85,BECO_Datos!$A18,FALSE))*DL$2</f>
        <v>157180.10571910618</v>
      </c>
      <c r="DM20" s="79">
        <f>(HLOOKUP(DM$7,BECO_Datos!$D$3:$HN$85,BECO_Datos!$A18,FALSE)+HLOOKUP(DM$7,BECO_Datos!$HP$3:$LT$85,BECO_Datos!$A18,FALSE))*DM$2</f>
        <v>40969.281214892661</v>
      </c>
      <c r="DN20" s="13"/>
      <c r="DO20" s="89">
        <f t="shared" si="40"/>
        <v>-679704.26907501125</v>
      </c>
      <c r="DP20" s="79">
        <f>(HLOOKUP(DP$7,BECO_Datos!$D$3:$HN$85,BECO_Datos!$A18,FALSE)+HLOOKUP(DP$7,BECO_Datos!$HP$3:$LT$85,BECO_Datos!$A18,FALSE))*DP$2</f>
        <v>0</v>
      </c>
      <c r="DQ20" s="79">
        <f>(HLOOKUP(DQ$7,BECO_Datos!$D$3:$HN$85,BECO_Datos!$A18,FALSE)+HLOOKUP(DQ$7,BECO_Datos!$HP$3:$LT$85,BECO_Datos!$A18,FALSE))*DQ$2</f>
        <v>0</v>
      </c>
      <c r="DR20" s="79">
        <f>(HLOOKUP(DR$7,BECO_Datos!$D$3:$HN$85,BECO_Datos!$A18,FALSE)+HLOOKUP(DR$7,BECO_Datos!$HP$3:$LT$85,BECO_Datos!$A18,FALSE))*DR$2</f>
        <v>0</v>
      </c>
      <c r="DS20" s="79">
        <f>(HLOOKUP(DS$7,BECO_Datos!$D$3:$HN$85,BECO_Datos!$A18,FALSE)+HLOOKUP(DS$7,BECO_Datos!$HP$3:$LT$85,BECO_Datos!$A18,FALSE))*DS$2</f>
        <v>0</v>
      </c>
      <c r="DT20" s="79">
        <f>(HLOOKUP(DT$7,BECO_Datos!$D$3:$HN$85,BECO_Datos!$A18,FALSE))*DT$2</f>
        <v>0</v>
      </c>
      <c r="DU20" s="79">
        <f>(HLOOKUP(DU$7,BECO_Datos!$D$3:$HN$85,BECO_Datos!$A18,FALSE)+HLOOKUP(DU$7,BECO_Datos!$HP$3:$LT$85,BECO_Datos!$A18,FALSE))*DU$2</f>
        <v>-679704.26907501125</v>
      </c>
      <c r="DV20" s="79">
        <f>(HLOOKUP(DV$7,BECO_Datos!$D$3:$HN$85,BECO_Datos!$A18,FALSE))*DV$2</f>
        <v>0</v>
      </c>
      <c r="DW20" s="79">
        <f>(HLOOKUP(DW$7,BECO_Datos!$D$3:$HN$85,BECO_Datos!$A18,FALSE)+HLOOKUP(DW$7,BECO_Datos!$HP$3:$LT$85,BECO_Datos!$A18,FALSE))*DW$2</f>
        <v>0</v>
      </c>
      <c r="DX20" s="89">
        <f t="shared" si="42"/>
        <v>532967.93825970602</v>
      </c>
      <c r="DY20" s="79">
        <f>(HLOOKUP(DY$7,BECO_Datos!$D$3:$HN$85,BECO_Datos!$A18,FALSE))*DY$2</f>
        <v>0</v>
      </c>
      <c r="DZ20" s="79">
        <f>(HLOOKUP(DZ$7,BECO_Datos!$D$3:$HN$85,BECO_Datos!$A18,FALSE))*DZ$2</f>
        <v>0</v>
      </c>
      <c r="EA20" s="79">
        <f>(HLOOKUP(EA$7,BECO_Datos!$D$3:$HN$85,BECO_Datos!$A18,FALSE))*EA$2</f>
        <v>0</v>
      </c>
      <c r="EB20" s="79">
        <f>(HLOOKUP(EB$7,BECO_Datos!$D$3:$HN$85,BECO_Datos!$A18,FALSE))*EB$2</f>
        <v>0</v>
      </c>
      <c r="EC20" s="79">
        <f>(HLOOKUP(EC$7,BECO_Datos!$D$3:$HN$85,BECO_Datos!$A18,FALSE)+HLOOKUP(EC$7,BECO_Datos!$HP$3:$LT$85,BECO_Datos!$A18,FALSE))*EC$2</f>
        <v>152506.44277140236</v>
      </c>
      <c r="ED20" s="79">
        <f>(HLOOKUP(ED$7,BECO_Datos!$D$3:$HN$85,BECO_Datos!$A18,FALSE))*ED$2</f>
        <v>0</v>
      </c>
      <c r="EE20" s="79">
        <f>(HLOOKUP(EE$7,BECO_Datos!$D$3:$HN$85,BECO_Datos!$A18,FALSE))*EE$2</f>
        <v>0</v>
      </c>
      <c r="EF20" s="79">
        <f>(HLOOKUP(EF$7,BECO_Datos!$D$3:$HN$85,BECO_Datos!$A18,FALSE)+HLOOKUP(EF$7,BECO_Datos!$HP$3:$LT$85,BECO_Datos!$A18,FALSE))*EF$2</f>
        <v>147943.56580490794</v>
      </c>
      <c r="EG20" s="79">
        <f>(HLOOKUP(EG$7,BECO_Datos!$D$3:$HN$85,BECO_Datos!$A18,FALSE))*EG$2</f>
        <v>0</v>
      </c>
      <c r="EH20" s="79">
        <f>(HLOOKUP(EH$7,BECO_Datos!$D$3:$HN$85,BECO_Datos!$A18,FALSE)+HLOOKUP(EH$7,BECO_Datos!$HP$3:$LT$85,BECO_Datos!$A18,FALSE))*EH$2</f>
        <v>29658.238921546807</v>
      </c>
      <c r="EI20" s="79">
        <f>(HLOOKUP(EI$7,BECO_Datos!$D$3:$HN$85,BECO_Datos!$A18,FALSE))*EI$2</f>
        <v>160249.71759884339</v>
      </c>
      <c r="EJ20" s="79">
        <f>(HLOOKUP(EJ$7,BECO_Datos!$D$3:$HN$85,BECO_Datos!$A18,FALSE)+HLOOKUP(EJ$7,BECO_Datos!$HP$3:$LT$85,BECO_Datos!$A18,FALSE))*EJ$2</f>
        <v>42609.973163005598</v>
      </c>
      <c r="EK20" s="13"/>
      <c r="EL20" s="89">
        <f t="shared" si="44"/>
        <v>-678037.46419173141</v>
      </c>
      <c r="EM20" s="79">
        <f>(HLOOKUP(EM$7,BECO_Datos!$D$3:$HN$85,BECO_Datos!$A18,FALSE)+HLOOKUP(EM$7,BECO_Datos!$HP$3:$LT$85,BECO_Datos!$A18,FALSE))*EM$2</f>
        <v>0</v>
      </c>
      <c r="EN20" s="79">
        <f>(HLOOKUP(EN$7,BECO_Datos!$D$3:$HN$85,BECO_Datos!$A18,FALSE)+HLOOKUP(EN$7,BECO_Datos!$HP$3:$LT$85,BECO_Datos!$A18,FALSE))*EN$2</f>
        <v>0</v>
      </c>
      <c r="EO20" s="79">
        <f>(HLOOKUP(EO$7,BECO_Datos!$D$3:$HN$85,BECO_Datos!$A18,FALSE)+HLOOKUP(EO$7,BECO_Datos!$HP$3:$LT$85,BECO_Datos!$A18,FALSE))*EO$2</f>
        <v>0</v>
      </c>
      <c r="EP20" s="79">
        <f>(HLOOKUP(EP$7,BECO_Datos!$D$3:$HN$85,BECO_Datos!$A18,FALSE)+HLOOKUP(EP$7,BECO_Datos!$HP$3:$LT$85,BECO_Datos!$A18,FALSE))*EP$2</f>
        <v>0</v>
      </c>
      <c r="EQ20" s="79">
        <f>(HLOOKUP(EQ$7,BECO_Datos!$D$3:$HN$85,BECO_Datos!$A18,FALSE))*EQ$2</f>
        <v>0</v>
      </c>
      <c r="ER20" s="79">
        <f>(HLOOKUP(ER$7,BECO_Datos!$D$3:$HN$85,BECO_Datos!$A18,FALSE)+HLOOKUP(ER$7,BECO_Datos!$HP$3:$LT$85,BECO_Datos!$A18,FALSE))*ER$2</f>
        <v>-678037.46419173141</v>
      </c>
      <c r="ES20" s="79">
        <f>(HLOOKUP(ES$7,BECO_Datos!$D$3:$HN$85,BECO_Datos!$A18,FALSE))*ES$2</f>
        <v>0</v>
      </c>
      <c r="ET20" s="79">
        <f>(HLOOKUP(ET$7,BECO_Datos!$D$3:$HN$85,BECO_Datos!$A18,FALSE)+HLOOKUP(ET$7,BECO_Datos!$HP$3:$LT$85,BECO_Datos!$A18,FALSE))*ET$2</f>
        <v>0</v>
      </c>
      <c r="EU20" s="89">
        <f t="shared" si="46"/>
        <v>507038.42096035124</v>
      </c>
      <c r="EV20" s="79">
        <f>(HLOOKUP(EV$7,BECO_Datos!$D$3:$HN$85,BECO_Datos!$A18,FALSE))*EV$2</f>
        <v>0</v>
      </c>
      <c r="EW20" s="79">
        <f>(HLOOKUP(EW$7,BECO_Datos!$D$3:$HN$85,BECO_Datos!$A18,FALSE))*EW$2</f>
        <v>0</v>
      </c>
      <c r="EX20" s="79">
        <f>(HLOOKUP(EX$7,BECO_Datos!$D$3:$HN$85,BECO_Datos!$A18,FALSE))*EX$2</f>
        <v>0</v>
      </c>
      <c r="EY20" s="79">
        <f>(HLOOKUP(EY$7,BECO_Datos!$D$3:$HN$85,BECO_Datos!$A18,FALSE))*EY$2</f>
        <v>0</v>
      </c>
      <c r="EZ20" s="79">
        <f>(HLOOKUP(EZ$7,BECO_Datos!$D$3:$HN$85,BECO_Datos!$A18,FALSE)+HLOOKUP(EZ$7,BECO_Datos!$HP$3:$LT$85,BECO_Datos!$A18,FALSE))*EZ$2</f>
        <v>147243.70877898458</v>
      </c>
      <c r="FA20" s="79">
        <f>(HLOOKUP(FA$7,BECO_Datos!$D$3:$HN$85,BECO_Datos!$A18,FALSE))*FA$2</f>
        <v>0</v>
      </c>
      <c r="FB20" s="79">
        <f>(HLOOKUP(FB$7,BECO_Datos!$D$3:$HN$85,BECO_Datos!$A18,FALSE))*FB$2</f>
        <v>0</v>
      </c>
      <c r="FC20" s="79">
        <f>(HLOOKUP(FC$7,BECO_Datos!$D$3:$HN$85,BECO_Datos!$A18,FALSE)+HLOOKUP(FC$7,BECO_Datos!$HP$3:$LT$85,BECO_Datos!$A18,FALSE))*FC$2</f>
        <v>140933.38041402164</v>
      </c>
      <c r="FD20" s="79">
        <f>(HLOOKUP(FD$7,BECO_Datos!$D$3:$HN$85,BECO_Datos!$A18,FALSE))*FD$2</f>
        <v>0</v>
      </c>
      <c r="FE20" s="79">
        <f>(HLOOKUP(FE$7,BECO_Datos!$D$3:$HN$85,BECO_Datos!$A18,FALSE)+HLOOKUP(FE$7,BECO_Datos!$HP$3:$LT$85,BECO_Datos!$A18,FALSE))*FE$2</f>
        <v>30305.391143359058</v>
      </c>
      <c r="FF20" s="79">
        <f>(HLOOKUP(FF$7,BECO_Datos!$D$3:$HN$85,BECO_Datos!$A18,FALSE))*FF$2</f>
        <v>145104.57010545008</v>
      </c>
      <c r="FG20" s="79">
        <f>(HLOOKUP(FG$7,BECO_Datos!$D$3:$HN$85,BECO_Datos!$A18,FALSE)+HLOOKUP(FG$7,BECO_Datos!$HP$3:$LT$85,BECO_Datos!$A18,FALSE))*FG$2</f>
        <v>43451.370518535819</v>
      </c>
      <c r="FH20" s="13"/>
      <c r="FI20" s="89">
        <f t="shared" si="48"/>
        <v>-631081.2026873345</v>
      </c>
      <c r="FJ20" s="79">
        <f>(HLOOKUP(FJ$7,BECO_Datos!$D$3:$HN$85,BECO_Datos!$A18,FALSE)+HLOOKUP(FJ$7,BECO_Datos!$HP$3:$LT$85,BECO_Datos!$A18,FALSE))*FJ$2</f>
        <v>0</v>
      </c>
      <c r="FK20" s="79">
        <f>(HLOOKUP(FK$7,BECO_Datos!$D$3:$HN$85,BECO_Datos!$A18,FALSE)+HLOOKUP(FK$7,BECO_Datos!$HP$3:$LT$85,BECO_Datos!$A18,FALSE))*FK$2</f>
        <v>0</v>
      </c>
      <c r="FL20" s="79">
        <f>(HLOOKUP(FL$7,BECO_Datos!$D$3:$HN$85,BECO_Datos!$A18,FALSE)+HLOOKUP(FL$7,BECO_Datos!$HP$3:$LT$85,BECO_Datos!$A18,FALSE))*FL$2</f>
        <v>0</v>
      </c>
      <c r="FM20" s="79">
        <f>(HLOOKUP(FM$7,BECO_Datos!$D$3:$HN$85,BECO_Datos!$A18,FALSE)+HLOOKUP(FM$7,BECO_Datos!$HP$3:$LT$85,BECO_Datos!$A18,FALSE))*FM$2</f>
        <v>0</v>
      </c>
      <c r="FN20" s="79">
        <f>(HLOOKUP(FN$7,BECO_Datos!$D$3:$HN$85,BECO_Datos!$A18,FALSE))*FN$2</f>
        <v>0</v>
      </c>
      <c r="FO20" s="79">
        <f>(HLOOKUP(FO$7,BECO_Datos!$D$3:$HN$85,BECO_Datos!$A18,FALSE)+HLOOKUP(FO$7,BECO_Datos!$HP$3:$LT$85,BECO_Datos!$A18,FALSE))*FO$2</f>
        <v>-631081.2026873345</v>
      </c>
      <c r="FP20" s="79">
        <f>(HLOOKUP(FP$7,BECO_Datos!$D$3:$HN$85,BECO_Datos!$A18,FALSE))*FP$2</f>
        <v>0</v>
      </c>
      <c r="FQ20" s="79">
        <f>(HLOOKUP(FQ$7,BECO_Datos!$D$3:$HN$85,BECO_Datos!$A18,FALSE)+HLOOKUP(FQ$7,BECO_Datos!$HP$3:$LT$85,BECO_Datos!$A18,FALSE))*FQ$2</f>
        <v>0</v>
      </c>
      <c r="FR20" s="89">
        <f t="shared" si="50"/>
        <v>554920.66673264559</v>
      </c>
      <c r="FS20" s="79">
        <f>(HLOOKUP(FS$7,BECO_Datos!$D$3:$HN$85,BECO_Datos!$A18,FALSE))*FS$2</f>
        <v>0</v>
      </c>
      <c r="FT20" s="79">
        <f>(HLOOKUP(FT$7,BECO_Datos!$D$3:$HN$85,BECO_Datos!$A18,FALSE))*FT$2</f>
        <v>0</v>
      </c>
      <c r="FU20" s="79">
        <f>(HLOOKUP(FU$7,BECO_Datos!$D$3:$HN$85,BECO_Datos!$A18,FALSE))*FU$2</f>
        <v>0</v>
      </c>
      <c r="FV20" s="79">
        <f>(HLOOKUP(FV$7,BECO_Datos!$D$3:$HN$85,BECO_Datos!$A18,FALSE))*FV$2</f>
        <v>0</v>
      </c>
      <c r="FW20" s="79">
        <f>(HLOOKUP(FW$7,BECO_Datos!$D$3:$HN$85,BECO_Datos!$A18,FALSE)+HLOOKUP(FW$7,BECO_Datos!$HP$3:$LT$85,BECO_Datos!$A18,FALSE))*FW$2</f>
        <v>126715.95810940626</v>
      </c>
      <c r="FX20" s="79">
        <f>(HLOOKUP(FX$7,BECO_Datos!$D$3:$HN$85,BECO_Datos!$A18,FALSE))*FX$2</f>
        <v>0</v>
      </c>
      <c r="FY20" s="79">
        <f>(HLOOKUP(FY$7,BECO_Datos!$D$3:$HN$85,BECO_Datos!$A18,FALSE))*FY$2</f>
        <v>0</v>
      </c>
      <c r="FZ20" s="79">
        <f>(HLOOKUP(FZ$7,BECO_Datos!$D$3:$HN$85,BECO_Datos!$A18,FALSE)+HLOOKUP(FZ$7,BECO_Datos!$HP$3:$LT$85,BECO_Datos!$A18,FALSE))*FZ$2</f>
        <v>201809.92679531802</v>
      </c>
      <c r="GA20" s="79">
        <f>(HLOOKUP(GA$7,BECO_Datos!$D$3:$HN$85,BECO_Datos!$A18,FALSE))*GA$2</f>
        <v>0</v>
      </c>
      <c r="GB20" s="79">
        <f>(HLOOKUP(GB$7,BECO_Datos!$D$3:$HN$85,BECO_Datos!$A18,FALSE)+HLOOKUP(GB$7,BECO_Datos!$HP$3:$LT$85,BECO_Datos!$A18,FALSE))*GB$2</f>
        <v>30683.481965026862</v>
      </c>
      <c r="GC20" s="79">
        <f>(HLOOKUP(GC$7,BECO_Datos!$D$3:$HN$85,BECO_Datos!$A18,FALSE))*GC$2</f>
        <v>149376.26136290899</v>
      </c>
      <c r="GD20" s="79">
        <f>(HLOOKUP(GD$7,BECO_Datos!$D$3:$HN$85,BECO_Datos!$A18,FALSE)+HLOOKUP(GD$7,BECO_Datos!$HP$3:$LT$85,BECO_Datos!$A18,FALSE))*GD$2</f>
        <v>46335.038499985363</v>
      </c>
      <c r="GE20" s="13"/>
      <c r="GF20" s="89">
        <f t="shared" si="52"/>
        <v>-548004.56086144387</v>
      </c>
      <c r="GG20" s="79">
        <f>(HLOOKUP(GG$7,BECO_Datos!$D$3:$HN$85,BECO_Datos!$A18,FALSE)+HLOOKUP(GG$7,BECO_Datos!$HP$3:$LT$85,BECO_Datos!$A18,FALSE))*GG$2</f>
        <v>0</v>
      </c>
      <c r="GH20" s="79">
        <f>(HLOOKUP(GH$7,BECO_Datos!$D$3:$HN$85,BECO_Datos!$A18,FALSE)+HLOOKUP(GH$7,BECO_Datos!$HP$3:$LT$85,BECO_Datos!$A18,FALSE))*GH$2</f>
        <v>0</v>
      </c>
      <c r="GI20" s="79">
        <f>(HLOOKUP(GI$7,BECO_Datos!$D$3:$HN$85,BECO_Datos!$A18,FALSE)+HLOOKUP(GI$7,BECO_Datos!$HP$3:$LT$85,BECO_Datos!$A18,FALSE))*GI$2</f>
        <v>0</v>
      </c>
      <c r="GJ20" s="79">
        <f>(HLOOKUP(GJ$7,BECO_Datos!$D$3:$HN$85,BECO_Datos!$A18,FALSE)+HLOOKUP(GJ$7,BECO_Datos!$HP$3:$LT$85,BECO_Datos!$A18,FALSE))*GJ$2</f>
        <v>0</v>
      </c>
      <c r="GK20" s="79">
        <f>(HLOOKUP(GK$7,BECO_Datos!$D$3:$HN$85,BECO_Datos!$A18,FALSE))*GK$2</f>
        <v>0</v>
      </c>
      <c r="GL20" s="79">
        <f>(HLOOKUP(GL$7,BECO_Datos!$D$3:$HN$85,BECO_Datos!$A18,FALSE)+HLOOKUP(GL$7,BECO_Datos!$HP$3:$LT$85,BECO_Datos!$A18,FALSE))*GL$2</f>
        <v>-548004.56086144387</v>
      </c>
      <c r="GM20" s="79">
        <f>(HLOOKUP(GM$7,BECO_Datos!$D$3:$HN$85,BECO_Datos!$A18,FALSE))*GM$2</f>
        <v>0</v>
      </c>
      <c r="GN20" s="79">
        <f>(HLOOKUP(GN$7,BECO_Datos!$D$3:$HN$85,BECO_Datos!$A18,FALSE)+HLOOKUP(GN$7,BECO_Datos!$HP$3:$LT$85,BECO_Datos!$A18,FALSE))*GN$2</f>
        <v>0</v>
      </c>
      <c r="GO20" s="89">
        <f t="shared" si="54"/>
        <v>427889.21072523762</v>
      </c>
      <c r="GP20" s="79">
        <f>(HLOOKUP(GP$7,BECO_Datos!$D$3:$HN$85,BECO_Datos!$A18,FALSE))*GP$2</f>
        <v>0</v>
      </c>
      <c r="GQ20" s="79">
        <f>(HLOOKUP(GQ$7,BECO_Datos!$D$3:$HN$85,BECO_Datos!$A18,FALSE))*GQ$2</f>
        <v>0</v>
      </c>
      <c r="GR20" s="79">
        <f>(HLOOKUP(GR$7,BECO_Datos!$D$3:$HN$85,BECO_Datos!$A18,FALSE))*GR$2</f>
        <v>0</v>
      </c>
      <c r="GS20" s="79">
        <f>(HLOOKUP(GS$7,BECO_Datos!$D$3:$HN$85,BECO_Datos!$A18,FALSE))*GS$2</f>
        <v>0</v>
      </c>
      <c r="GT20" s="79">
        <f>(HLOOKUP(GT$7,BECO_Datos!$D$3:$HN$85,BECO_Datos!$A18,FALSE)+HLOOKUP(GT$7,BECO_Datos!$HP$3:$LT$85,BECO_Datos!$A18,FALSE))*GT$2</f>
        <v>97328.693375439907</v>
      </c>
      <c r="GU20" s="79">
        <f>(HLOOKUP(GU$7,BECO_Datos!$D$3:$HN$85,BECO_Datos!$A18,FALSE))*GU$2</f>
        <v>0</v>
      </c>
      <c r="GV20" s="79">
        <f>(HLOOKUP(GV$7,BECO_Datos!$D$3:$HN$85,BECO_Datos!$A18,FALSE))*GV$2</f>
        <v>0</v>
      </c>
      <c r="GW20" s="79">
        <f>(HLOOKUP(GW$7,BECO_Datos!$D$3:$HN$85,BECO_Datos!$A18,FALSE)+HLOOKUP(GW$7,BECO_Datos!$HP$3:$LT$85,BECO_Datos!$A18,FALSE))*GW$2</f>
        <v>129401.06116760052</v>
      </c>
      <c r="GX20" s="79">
        <f>(HLOOKUP(GX$7,BECO_Datos!$D$3:$HN$85,BECO_Datos!$A18,FALSE))*GX$2</f>
        <v>0</v>
      </c>
      <c r="GY20" s="79">
        <f>(HLOOKUP(GY$7,BECO_Datos!$D$3:$HN$85,BECO_Datos!$A18,FALSE)+HLOOKUP(GY$7,BECO_Datos!$HP$3:$LT$85,BECO_Datos!$A18,FALSE))*GY$2</f>
        <v>28884.651745202074</v>
      </c>
      <c r="GZ20" s="79">
        <f>(HLOOKUP(GZ$7,BECO_Datos!$D$3:$HN$85,BECO_Datos!$A18,FALSE))*GZ$2</f>
        <v>129965.87915186146</v>
      </c>
      <c r="HA20" s="79">
        <f>(HLOOKUP(HA$7,BECO_Datos!$D$3:$HN$85,BECO_Datos!$A18,FALSE)+HLOOKUP(HA$7,BECO_Datos!$HP$3:$LT$85,BECO_Datos!$A18,FALSE))*HA$2</f>
        <v>42308.92528513362</v>
      </c>
      <c r="HB20" s="13"/>
      <c r="HC20" s="89">
        <f t="shared" si="56"/>
        <v>-542085.37705682288</v>
      </c>
      <c r="HD20" s="79">
        <f>(HLOOKUP(HD$7,BECO_Datos!$D$3:$HN$85,BECO_Datos!$A18,FALSE)+HLOOKUP(HD$7,BECO_Datos!$HP$3:$LT$85,BECO_Datos!$A18,FALSE))*HD$2</f>
        <v>0</v>
      </c>
      <c r="HE20" s="79">
        <f>(HLOOKUP(HE$7,BECO_Datos!$D$3:$HN$85,BECO_Datos!$A18,FALSE)+HLOOKUP(HE$7,BECO_Datos!$HP$3:$LT$85,BECO_Datos!$A18,FALSE))*HE$2</f>
        <v>0</v>
      </c>
      <c r="HF20" s="79">
        <f>(HLOOKUP(HF$7,BECO_Datos!$D$3:$HN$85,BECO_Datos!$A18,FALSE)+HLOOKUP(HF$7,BECO_Datos!$HP$3:$LT$85,BECO_Datos!$A18,FALSE))*HF$2</f>
        <v>0</v>
      </c>
      <c r="HG20" s="79">
        <f>(HLOOKUP(HG$7,BECO_Datos!$D$3:$HN$85,BECO_Datos!$A18,FALSE)+HLOOKUP(HG$7,BECO_Datos!$HP$3:$LT$85,BECO_Datos!$A18,FALSE))*HG$2</f>
        <v>0</v>
      </c>
      <c r="HH20" s="79">
        <f>(HLOOKUP(HH$7,BECO_Datos!$D$3:$HN$85,BECO_Datos!$A18,FALSE))*HH$2</f>
        <v>0</v>
      </c>
      <c r="HI20" s="79">
        <f>(HLOOKUP(HI$7,BECO_Datos!$D$3:$HN$85,BECO_Datos!$A18,FALSE)+HLOOKUP(HI$7,BECO_Datos!$HP$3:$LT$85,BECO_Datos!$A18,FALSE))*HI$2</f>
        <v>-542085.37705682288</v>
      </c>
      <c r="HJ20" s="79">
        <f>(HLOOKUP(HJ$7,BECO_Datos!$D$3:$HN$85,BECO_Datos!$A18,FALSE))*HJ$2</f>
        <v>0</v>
      </c>
      <c r="HK20" s="79">
        <f>(HLOOKUP(HK$7,BECO_Datos!$D$3:$HN$85,BECO_Datos!$A18,FALSE)+HLOOKUP(HK$7,BECO_Datos!$HP$3:$LT$85,BECO_Datos!$A18,FALSE))*HK$2</f>
        <v>0</v>
      </c>
      <c r="HL20" s="89">
        <f t="shared" si="58"/>
        <v>398525.69525558123</v>
      </c>
      <c r="HM20" s="79">
        <f>(HLOOKUP(HM$7,BECO_Datos!$D$3:$HN$85,BECO_Datos!$A18,FALSE))*HM$2</f>
        <v>0</v>
      </c>
      <c r="HN20" s="79">
        <f>(HLOOKUP(HN$7,BECO_Datos!$D$3:$HN$85,BECO_Datos!$A18,FALSE))*HN$2</f>
        <v>0</v>
      </c>
      <c r="HO20" s="79">
        <f>(HLOOKUP(HO$7,BECO_Datos!$D$3:$HN$85,BECO_Datos!$A18,FALSE))*HO$2</f>
        <v>0</v>
      </c>
      <c r="HP20" s="79">
        <f>(HLOOKUP(HP$7,BECO_Datos!$D$3:$HN$85,BECO_Datos!$A18,FALSE))*HP$2</f>
        <v>0</v>
      </c>
      <c r="HQ20" s="79">
        <f>(HLOOKUP(HQ$7,BECO_Datos!$D$3:$HN$85,BECO_Datos!$A18,FALSE)+HLOOKUP(HQ$7,BECO_Datos!$HP$3:$LT$85,BECO_Datos!$A18,FALSE))*HQ$2</f>
        <v>94320.151460397392</v>
      </c>
      <c r="HR20" s="79">
        <f>(HLOOKUP(HR$7,BECO_Datos!$D$3:$HN$85,BECO_Datos!$A18,FALSE))*HR$2</f>
        <v>0</v>
      </c>
      <c r="HS20" s="79">
        <f>(HLOOKUP(HS$7,BECO_Datos!$D$3:$HN$85,BECO_Datos!$A18,FALSE))*HS$2</f>
        <v>0</v>
      </c>
      <c r="HT20" s="79">
        <f>(HLOOKUP(HT$7,BECO_Datos!$D$3:$HN$85,BECO_Datos!$A18,FALSE)+HLOOKUP(HT$7,BECO_Datos!$HP$3:$LT$85,BECO_Datos!$A18,FALSE))*HT$2</f>
        <v>125797.69857249013</v>
      </c>
      <c r="HU20" s="79">
        <f>(HLOOKUP(HU$7,BECO_Datos!$D$3:$HN$85,BECO_Datos!$A18,FALSE))*HU$2</f>
        <v>0</v>
      </c>
      <c r="HV20" s="79">
        <f>(HLOOKUP(HV$7,BECO_Datos!$D$3:$HN$85,BECO_Datos!$A18,FALSE)+HLOOKUP(HV$7,BECO_Datos!$HP$3:$LT$85,BECO_Datos!$A18,FALSE))*HV$2</f>
        <v>30991.598871068232</v>
      </c>
      <c r="HW20" s="79">
        <f>(HLOOKUP(HW$7,BECO_Datos!$D$3:$HN$85,BECO_Datos!$A18,FALSE))*HW$2</f>
        <v>113064.85926795979</v>
      </c>
      <c r="HX20" s="79">
        <f>(HLOOKUP(HX$7,BECO_Datos!$D$3:$HN$85,BECO_Datos!$A18,FALSE)+HLOOKUP(HX$7,BECO_Datos!$HP$3:$LT$85,BECO_Datos!$A18,FALSE))*HX$2</f>
        <v>34351.387083665664</v>
      </c>
    </row>
    <row r="21" spans="1:232" ht="15.75" x14ac:dyDescent="0.2">
      <c r="A21" s="160">
        <v>15</v>
      </c>
      <c r="B21" s="586" t="s">
        <v>9</v>
      </c>
      <c r="C21" s="13"/>
      <c r="D21" s="86">
        <f t="shared" si="20"/>
        <v>-58617.200872280686</v>
      </c>
      <c r="E21" s="18">
        <f>(HLOOKUP(E$7,BECO_Datos!$D$3:$HN$85,BECO_Datos!$A19,FALSE)+HLOOKUP(E$7,BECO_Datos!$HP$3:$LT$85,BECO_Datos!$A19,FALSE))*E$2</f>
        <v>0</v>
      </c>
      <c r="F21" s="18">
        <f>(HLOOKUP(F$7,BECO_Datos!$D$3:$HN$85,BECO_Datos!$A19,FALSE)+HLOOKUP(F$7,BECO_Datos!$HP$3:$LT$85,BECO_Datos!$A19,FALSE))*F$2</f>
        <v>-58617.200872280686</v>
      </c>
      <c r="G21" s="18">
        <f>(HLOOKUP(G$7,BECO_Datos!$D$3:$HN$85,BECO_Datos!$A19,FALSE)+HLOOKUP(G$7,BECO_Datos!$HP$3:$LT$85,BECO_Datos!$A19,FALSE))*G$2</f>
        <v>0</v>
      </c>
      <c r="H21" s="18">
        <f>(HLOOKUP(H$7,BECO_Datos!$D$3:$HN$85,BECO_Datos!$A19,FALSE)+HLOOKUP(H$7,BECO_Datos!$HP$3:$LT$85,BECO_Datos!$A19,FALSE))*H$2</f>
        <v>0</v>
      </c>
      <c r="I21" s="18">
        <f>(HLOOKUP(I$7,BECO_Datos!$D$3:$HN$85,BECO_Datos!$A19,FALSE))*I$2</f>
        <v>0</v>
      </c>
      <c r="J21" s="18">
        <f>(HLOOKUP(J$7,BECO_Datos!$D$3:$HN$85,BECO_Datos!$A19,FALSE)+HLOOKUP(J$7,BECO_Datos!$HP$3:$LT$85,BECO_Datos!$A19,FALSE))*J$2</f>
        <v>0</v>
      </c>
      <c r="K21" s="18">
        <f>(HLOOKUP(K$7,BECO_Datos!$D$3:$HN$85,BECO_Datos!$A19,FALSE))*K$2</f>
        <v>0</v>
      </c>
      <c r="L21" s="18">
        <f>(HLOOKUP(L$7,BECO_Datos!$D$3:$HN$85,BECO_Datos!$A19,FALSE)+HLOOKUP(L$7,BECO_Datos!$HP$3:$LT$85,BECO_Datos!$A19,FALSE))*L$2</f>
        <v>0</v>
      </c>
      <c r="M21" s="86">
        <f t="shared" si="22"/>
        <v>23520.158004062996</v>
      </c>
      <c r="N21" s="18">
        <f>(HLOOKUP(N$7,BECO_Datos!$D$3:$HN$85,BECO_Datos!$A19,FALSE))*N$2</f>
        <v>0</v>
      </c>
      <c r="O21" s="18">
        <f>(HLOOKUP(O$7,BECO_Datos!$D$3:$HN$85,BECO_Datos!$A19,FALSE))*O$2</f>
        <v>0</v>
      </c>
      <c r="P21" s="18">
        <f>(HLOOKUP(P$7,BECO_Datos!$D$3:$HN$85,BECO_Datos!$A19,FALSE))*P$2</f>
        <v>0</v>
      </c>
      <c r="Q21" s="18">
        <f>(HLOOKUP(Q$7,BECO_Datos!$D$3:$HN$85,BECO_Datos!$A19,FALSE))*Q$2</f>
        <v>23520.158004062996</v>
      </c>
      <c r="R21" s="18">
        <f>(HLOOKUP(R$7,BECO_Datos!$D$3:$HN$85,BECO_Datos!$A19,FALSE)+HLOOKUP(R$7,BECO_Datos!$HP$3:$LT$85,BECO_Datos!$A19,FALSE))*R$2</f>
        <v>0</v>
      </c>
      <c r="S21" s="18">
        <f>(HLOOKUP(S$7,BECO_Datos!$D$3:$HN$85,BECO_Datos!$A19,FALSE))*S$2</f>
        <v>0</v>
      </c>
      <c r="T21" s="18">
        <f>(HLOOKUP(T$7,BECO_Datos!$D$3:$HN$85,BECO_Datos!$A19,FALSE))*T$2</f>
        <v>0</v>
      </c>
      <c r="U21" s="18">
        <f>(HLOOKUP(U$7,BECO_Datos!$D$3:$HN$85,BECO_Datos!$A19,FALSE)+HLOOKUP(U$7,BECO_Datos!$HP$3:$LT$85,BECO_Datos!$A19,FALSE))*U$2</f>
        <v>0</v>
      </c>
      <c r="V21" s="18">
        <f>(HLOOKUP(V$7,BECO_Datos!$D$3:$HN$85,BECO_Datos!$A19,FALSE))*V$2</f>
        <v>0</v>
      </c>
      <c r="W21" s="18">
        <f>(HLOOKUP(W$7,BECO_Datos!$D$3:$HN$85,BECO_Datos!$A19,FALSE)+HLOOKUP(W$7,BECO_Datos!$HP$3:$LT$85,BECO_Datos!$A19,FALSE))*W$2</f>
        <v>0</v>
      </c>
      <c r="X21" s="18">
        <f>(HLOOKUP(X$7,BECO_Datos!$D$3:$HN$85,BECO_Datos!$A19,FALSE))*X$2</f>
        <v>0</v>
      </c>
      <c r="Y21" s="18">
        <f>(HLOOKUP(Y$7,BECO_Datos!$D$3:$HN$85,BECO_Datos!$A19,FALSE)+HLOOKUP(Y$7,BECO_Datos!$HP$3:$LT$85,BECO_Datos!$A19,FALSE))*Y$2</f>
        <v>0</v>
      </c>
      <c r="Z21" s="13"/>
      <c r="AA21" s="86">
        <f t="shared" si="24"/>
        <v>-75283.091694743751</v>
      </c>
      <c r="AB21" s="18">
        <f>(HLOOKUP(AB$7,BECO_Datos!$D$3:$HN$85,BECO_Datos!$A19,FALSE)+HLOOKUP(AB$7,BECO_Datos!$HP$3:$LT$85,BECO_Datos!$A19,FALSE))*AB$2</f>
        <v>0</v>
      </c>
      <c r="AC21" s="18">
        <f>(HLOOKUP(AC$7,BECO_Datos!$D$3:$HN$85,BECO_Datos!$A19,FALSE)+HLOOKUP(AC$7,BECO_Datos!$HP$3:$LT$85,BECO_Datos!$A19,FALSE))*AC$2</f>
        <v>-75283.091694743751</v>
      </c>
      <c r="AD21" s="18">
        <f>(HLOOKUP(AD$7,BECO_Datos!$D$3:$HN$85,BECO_Datos!$A19,FALSE)+HLOOKUP(AD$7,BECO_Datos!$HP$3:$LT$85,BECO_Datos!$A19,FALSE))*AD$2</f>
        <v>0</v>
      </c>
      <c r="AE21" s="18">
        <f>(HLOOKUP(AE$7,BECO_Datos!$D$3:$HN$85,BECO_Datos!$A19,FALSE)+HLOOKUP(AE$7,BECO_Datos!$HP$3:$LT$85,BECO_Datos!$A19,FALSE))*AE$2</f>
        <v>0</v>
      </c>
      <c r="AF21" s="18">
        <f>(HLOOKUP(AF$7,BECO_Datos!$D$3:$HN$85,BECO_Datos!$A19,FALSE))*AF$2</f>
        <v>0</v>
      </c>
      <c r="AG21" s="18">
        <f>(HLOOKUP(AG$7,BECO_Datos!$D$3:$HN$85,BECO_Datos!$A19,FALSE)+HLOOKUP(AG$7,BECO_Datos!$HP$3:$LT$85,BECO_Datos!$A19,FALSE))*AG$2</f>
        <v>0</v>
      </c>
      <c r="AH21" s="18">
        <f>(HLOOKUP(AH$7,BECO_Datos!$D$3:$HN$85,BECO_Datos!$A19,FALSE))*AH$2</f>
        <v>0</v>
      </c>
      <c r="AI21" s="18">
        <f>(HLOOKUP(AI$7,BECO_Datos!$D$3:$HN$85,BECO_Datos!$A19,FALSE)+HLOOKUP(AI$7,BECO_Datos!$HP$3:$LT$85,BECO_Datos!$A19,FALSE))*AI$2</f>
        <v>0</v>
      </c>
      <c r="AJ21" s="86">
        <f t="shared" si="26"/>
        <v>24445.234955556003</v>
      </c>
      <c r="AK21" s="18">
        <f>(HLOOKUP(AK$7,BECO_Datos!$D$3:$HN$85,BECO_Datos!$A19,FALSE))*AK$2</f>
        <v>0</v>
      </c>
      <c r="AL21" s="18">
        <f>(HLOOKUP(AL$7,BECO_Datos!$D$3:$HN$85,BECO_Datos!$A19,FALSE))*AL$2</f>
        <v>0</v>
      </c>
      <c r="AM21" s="18">
        <f>(HLOOKUP(AM$7,BECO_Datos!$D$3:$HN$85,BECO_Datos!$A19,FALSE))*AM$2</f>
        <v>0</v>
      </c>
      <c r="AN21" s="18">
        <f>(HLOOKUP(AN$7,BECO_Datos!$D$3:$HN$85,BECO_Datos!$A19,FALSE))*AN$2</f>
        <v>24445.234955556003</v>
      </c>
      <c r="AO21" s="18">
        <f>(HLOOKUP(AO$7,BECO_Datos!$D$3:$HN$85,BECO_Datos!$A19,FALSE)+HLOOKUP(AO$7,BECO_Datos!$HP$3:$LT$85,BECO_Datos!$A19,FALSE))*AO$2</f>
        <v>0</v>
      </c>
      <c r="AP21" s="18">
        <f>(HLOOKUP(AP$7,BECO_Datos!$D$3:$HN$85,BECO_Datos!$A19,FALSE))*AP$2</f>
        <v>0</v>
      </c>
      <c r="AQ21" s="18">
        <f>(HLOOKUP(AQ$7,BECO_Datos!$D$3:$HN$85,BECO_Datos!$A19,FALSE))*AQ$2</f>
        <v>0</v>
      </c>
      <c r="AR21" s="18">
        <f>(HLOOKUP(AR$7,BECO_Datos!$D$3:$HN$85,BECO_Datos!$A19,FALSE)+HLOOKUP(AR$7,BECO_Datos!$HP$3:$LT$85,BECO_Datos!$A19,FALSE))*AR$2</f>
        <v>0</v>
      </c>
      <c r="AS21" s="18">
        <f>(HLOOKUP(AS$7,BECO_Datos!$D$3:$HN$85,BECO_Datos!$A19,FALSE))*AS$2</f>
        <v>0</v>
      </c>
      <c r="AT21" s="18">
        <f>(HLOOKUP(AT$7,BECO_Datos!$D$3:$HN$85,BECO_Datos!$A19,FALSE)+HLOOKUP(AT$7,BECO_Datos!$HP$3:$LT$85,BECO_Datos!$A19,FALSE))*AT$2</f>
        <v>0</v>
      </c>
      <c r="AU21" s="18">
        <f>(HLOOKUP(AU$7,BECO_Datos!$D$3:$HN$85,BECO_Datos!$A19,FALSE))*AU$2</f>
        <v>0</v>
      </c>
      <c r="AV21" s="18">
        <f>(HLOOKUP(AV$7,BECO_Datos!$D$3:$HN$85,BECO_Datos!$A19,FALSE)+HLOOKUP(AV$7,BECO_Datos!$HP$3:$LT$85,BECO_Datos!$A19,FALSE))*AV$2</f>
        <v>0</v>
      </c>
      <c r="AW21" s="13"/>
      <c r="AX21" s="86">
        <f t="shared" si="28"/>
        <v>-130649.63410520979</v>
      </c>
      <c r="AY21" s="18">
        <f>(HLOOKUP(AY$7,BECO_Datos!$D$3:$HN$85,BECO_Datos!$A19,FALSE)+HLOOKUP(AY$7,BECO_Datos!$HP$3:$LT$85,BECO_Datos!$A19,FALSE))*AY$2</f>
        <v>0</v>
      </c>
      <c r="AZ21" s="18">
        <f>(HLOOKUP(AZ$7,BECO_Datos!$D$3:$HN$85,BECO_Datos!$A19,FALSE)+HLOOKUP(AZ$7,BECO_Datos!$HP$3:$LT$85,BECO_Datos!$A19,FALSE))*AZ$2</f>
        <v>-130649.63410520979</v>
      </c>
      <c r="BA21" s="18">
        <f>(HLOOKUP(BA$7,BECO_Datos!$D$3:$HN$85,BECO_Datos!$A19,FALSE)+HLOOKUP(BA$7,BECO_Datos!$HP$3:$LT$85,BECO_Datos!$A19,FALSE))*BA$2</f>
        <v>0</v>
      </c>
      <c r="BB21" s="18">
        <f>(HLOOKUP(BB$7,BECO_Datos!$D$3:$HN$85,BECO_Datos!$A19,FALSE)+HLOOKUP(BB$7,BECO_Datos!$HP$3:$LT$85,BECO_Datos!$A19,FALSE))*BB$2</f>
        <v>0</v>
      </c>
      <c r="BC21" s="18">
        <f>(HLOOKUP(BC$7,BECO_Datos!$D$3:$HN$85,BECO_Datos!$A19,FALSE))*BC$2</f>
        <v>0</v>
      </c>
      <c r="BD21" s="18">
        <f>(HLOOKUP(BD$7,BECO_Datos!$D$3:$HN$85,BECO_Datos!$A19,FALSE)+HLOOKUP(BD$7,BECO_Datos!$HP$3:$LT$85,BECO_Datos!$A19,FALSE))*BD$2</f>
        <v>0</v>
      </c>
      <c r="BE21" s="18">
        <f>(HLOOKUP(BE$7,BECO_Datos!$D$3:$HN$85,BECO_Datos!$A19,FALSE))*BE$2</f>
        <v>0</v>
      </c>
      <c r="BF21" s="18">
        <f>(HLOOKUP(BF$7,BECO_Datos!$D$3:$HN$85,BECO_Datos!$A19,FALSE)+HLOOKUP(BF$7,BECO_Datos!$HP$3:$LT$85,BECO_Datos!$A19,FALSE))*BF$2</f>
        <v>0</v>
      </c>
      <c r="BG21" s="86">
        <f t="shared" si="30"/>
        <v>53737.033308219005</v>
      </c>
      <c r="BH21" s="18">
        <f>(HLOOKUP(BH$7,BECO_Datos!$D$3:$HN$85,BECO_Datos!$A19,FALSE))*BH$2</f>
        <v>0</v>
      </c>
      <c r="BI21" s="18">
        <f>(HLOOKUP(BI$7,BECO_Datos!$D$3:$HN$85,BECO_Datos!$A19,FALSE))*BI$2</f>
        <v>0</v>
      </c>
      <c r="BJ21" s="18">
        <f>(HLOOKUP(BJ$7,BECO_Datos!$D$3:$HN$85,BECO_Datos!$A19,FALSE))*BJ$2</f>
        <v>0</v>
      </c>
      <c r="BK21" s="18">
        <f>(HLOOKUP(BK$7,BECO_Datos!$D$3:$HN$85,BECO_Datos!$A19,FALSE))*BK$2</f>
        <v>53737.033308219005</v>
      </c>
      <c r="BL21" s="18">
        <f>(HLOOKUP(BL$7,BECO_Datos!$D$3:$HN$85,BECO_Datos!$A19,FALSE)+HLOOKUP(BL$7,BECO_Datos!$HP$3:$LT$85,BECO_Datos!$A19,FALSE))*BL$2</f>
        <v>0</v>
      </c>
      <c r="BM21" s="18">
        <f>(HLOOKUP(BM$7,BECO_Datos!$D$3:$HN$85,BECO_Datos!$A19,FALSE))*BM$2</f>
        <v>0</v>
      </c>
      <c r="BN21" s="18">
        <f>(HLOOKUP(BN$7,BECO_Datos!$D$3:$HN$85,BECO_Datos!$A19,FALSE))*BN$2</f>
        <v>0</v>
      </c>
      <c r="BO21" s="18">
        <f>(HLOOKUP(BO$7,BECO_Datos!$D$3:$HN$85,BECO_Datos!$A19,FALSE)+HLOOKUP(BO$7,BECO_Datos!$HP$3:$LT$85,BECO_Datos!$A19,FALSE))*BO$2</f>
        <v>0</v>
      </c>
      <c r="BP21" s="18">
        <f>(HLOOKUP(BP$7,BECO_Datos!$D$3:$HN$85,BECO_Datos!$A19,FALSE))*BP$2</f>
        <v>0</v>
      </c>
      <c r="BQ21" s="18">
        <f>(HLOOKUP(BQ$7,BECO_Datos!$D$3:$HN$85,BECO_Datos!$A19,FALSE)+HLOOKUP(BQ$7,BECO_Datos!$HP$3:$LT$85,BECO_Datos!$A19,FALSE))*BQ$2</f>
        <v>0</v>
      </c>
      <c r="BR21" s="18">
        <f>(HLOOKUP(BR$7,BECO_Datos!$D$3:$HN$85,BECO_Datos!$A19,FALSE))*BR$2</f>
        <v>0</v>
      </c>
      <c r="BS21" s="18">
        <f>(HLOOKUP(BS$7,BECO_Datos!$D$3:$HN$85,BECO_Datos!$A19,FALSE)+HLOOKUP(BS$7,BECO_Datos!$HP$3:$LT$85,BECO_Datos!$A19,FALSE))*BS$2</f>
        <v>0</v>
      </c>
      <c r="BT21" s="13"/>
      <c r="BU21" s="86">
        <f t="shared" si="32"/>
        <v>-50981.007836435507</v>
      </c>
      <c r="BV21" s="18">
        <f>(HLOOKUP(BV$7,BECO_Datos!$D$3:$HN$85,BECO_Datos!$A19,FALSE)+HLOOKUP(BV$7,BECO_Datos!$HP$3:$LT$85,BECO_Datos!$A19,FALSE))*BV$2</f>
        <v>0</v>
      </c>
      <c r="BW21" s="18">
        <f>(HLOOKUP(BW$7,BECO_Datos!$D$3:$HN$85,BECO_Datos!$A19,FALSE)+HLOOKUP(BW$7,BECO_Datos!$HP$3:$LT$85,BECO_Datos!$A19,FALSE))*BW$2</f>
        <v>-50981.007836435507</v>
      </c>
      <c r="BX21" s="18">
        <f>(HLOOKUP(BX$7,BECO_Datos!$D$3:$HN$85,BECO_Datos!$A19,FALSE)+HLOOKUP(BX$7,BECO_Datos!$HP$3:$LT$85,BECO_Datos!$A19,FALSE))*BX$2</f>
        <v>0</v>
      </c>
      <c r="BY21" s="18">
        <f>(HLOOKUP(BY$7,BECO_Datos!$D$3:$HN$85,BECO_Datos!$A19,FALSE)+HLOOKUP(BY$7,BECO_Datos!$HP$3:$LT$85,BECO_Datos!$A19,FALSE))*BY$2</f>
        <v>0</v>
      </c>
      <c r="BZ21" s="18">
        <f>(HLOOKUP(BZ$7,BECO_Datos!$D$3:$HN$85,BECO_Datos!$A19,FALSE))*BZ$2</f>
        <v>0</v>
      </c>
      <c r="CA21" s="18">
        <f>(HLOOKUP(CA$7,BECO_Datos!$D$3:$HN$85,BECO_Datos!$A19,FALSE)+HLOOKUP(CA$7,BECO_Datos!$HP$3:$LT$85,BECO_Datos!$A19,FALSE))*CA$2</f>
        <v>0</v>
      </c>
      <c r="CB21" s="18">
        <f>(HLOOKUP(CB$7,BECO_Datos!$D$3:$HN$85,BECO_Datos!$A19,FALSE))*CB$2</f>
        <v>0</v>
      </c>
      <c r="CC21" s="18">
        <f>(HLOOKUP(CC$7,BECO_Datos!$D$3:$HN$85,BECO_Datos!$A19,FALSE)+HLOOKUP(CC$7,BECO_Datos!$HP$3:$LT$85,BECO_Datos!$A19,FALSE))*CC$2</f>
        <v>0</v>
      </c>
      <c r="CD21" s="86">
        <f t="shared" si="34"/>
        <v>42435.234971999998</v>
      </c>
      <c r="CE21" s="18">
        <f>(HLOOKUP(CE$7,BECO_Datos!$D$3:$HN$85,BECO_Datos!$A19,FALSE))*CE$2</f>
        <v>0</v>
      </c>
      <c r="CF21" s="18">
        <f>(HLOOKUP(CF$7,BECO_Datos!$D$3:$HN$85,BECO_Datos!$A19,FALSE))*CF$2</f>
        <v>0</v>
      </c>
      <c r="CG21" s="18">
        <f>(HLOOKUP(CG$7,BECO_Datos!$D$3:$HN$85,BECO_Datos!$A19,FALSE))*CG$2</f>
        <v>0</v>
      </c>
      <c r="CH21" s="18">
        <f>(HLOOKUP(CH$7,BECO_Datos!$D$3:$HN$85,BECO_Datos!$A19,FALSE))*CH$2</f>
        <v>42435.234971999998</v>
      </c>
      <c r="CI21" s="18">
        <f>(HLOOKUP(CI$7,BECO_Datos!$D$3:$HN$85,BECO_Datos!$A19,FALSE)+HLOOKUP(CI$7,BECO_Datos!$HP$3:$LT$85,BECO_Datos!$A19,FALSE))*CI$2</f>
        <v>0</v>
      </c>
      <c r="CJ21" s="18">
        <f>(HLOOKUP(CJ$7,BECO_Datos!$D$3:$HN$85,BECO_Datos!$A19,FALSE))*CJ$2</f>
        <v>0</v>
      </c>
      <c r="CK21" s="18">
        <f>(HLOOKUP(CK$7,BECO_Datos!$D$3:$HN$85,BECO_Datos!$A19,FALSE))*CK$2</f>
        <v>0</v>
      </c>
      <c r="CL21" s="18">
        <f>(HLOOKUP(CL$7,BECO_Datos!$D$3:$HN$85,BECO_Datos!$A19,FALSE)+HLOOKUP(CL$7,BECO_Datos!$HP$3:$LT$85,BECO_Datos!$A19,FALSE))*CL$2</f>
        <v>0</v>
      </c>
      <c r="CM21" s="18">
        <f>(HLOOKUP(CM$7,BECO_Datos!$D$3:$HN$85,BECO_Datos!$A19,FALSE))*CM$2</f>
        <v>0</v>
      </c>
      <c r="CN21" s="18">
        <f>(HLOOKUP(CN$7,BECO_Datos!$D$3:$HN$85,BECO_Datos!$A19,FALSE)+HLOOKUP(CN$7,BECO_Datos!$HP$3:$LT$85,BECO_Datos!$A19,FALSE))*CN$2</f>
        <v>0</v>
      </c>
      <c r="CO21" s="18">
        <f>(HLOOKUP(CO$7,BECO_Datos!$D$3:$HN$85,BECO_Datos!$A19,FALSE))*CO$2</f>
        <v>0</v>
      </c>
      <c r="CP21" s="18">
        <f>(HLOOKUP(CP$7,BECO_Datos!$D$3:$HN$85,BECO_Datos!$A19,FALSE)+HLOOKUP(CP$7,BECO_Datos!$HP$3:$LT$85,BECO_Datos!$A19,FALSE))*CP$2</f>
        <v>0</v>
      </c>
      <c r="CQ21" s="13"/>
      <c r="CR21" s="86">
        <f t="shared" si="36"/>
        <v>-96494.248193297259</v>
      </c>
      <c r="CS21" s="18">
        <f>(HLOOKUP(CS$7,BECO_Datos!$D$3:$HN$85,BECO_Datos!$A19,FALSE)+HLOOKUP(CS$7,BECO_Datos!$HP$3:$LT$85,BECO_Datos!$A19,FALSE))*CS$2</f>
        <v>0</v>
      </c>
      <c r="CT21" s="18">
        <f>(HLOOKUP(CT$7,BECO_Datos!$D$3:$HN$85,BECO_Datos!$A19,FALSE)+HLOOKUP(CT$7,BECO_Datos!$HP$3:$LT$85,BECO_Datos!$A19,FALSE))*CT$2</f>
        <v>-96494.248193297259</v>
      </c>
      <c r="CU21" s="18">
        <f>(HLOOKUP(CU$7,BECO_Datos!$D$3:$HN$85,BECO_Datos!$A19,FALSE)+HLOOKUP(CU$7,BECO_Datos!$HP$3:$LT$85,BECO_Datos!$A19,FALSE))*CU$2</f>
        <v>0</v>
      </c>
      <c r="CV21" s="18">
        <f>(HLOOKUP(CV$7,BECO_Datos!$D$3:$HN$85,BECO_Datos!$A19,FALSE)+HLOOKUP(CV$7,BECO_Datos!$HP$3:$LT$85,BECO_Datos!$A19,FALSE))*CV$2</f>
        <v>0</v>
      </c>
      <c r="CW21" s="18">
        <f>(HLOOKUP(CW$7,BECO_Datos!$D$3:$HN$85,BECO_Datos!$A19,FALSE))*CW$2</f>
        <v>0</v>
      </c>
      <c r="CX21" s="18">
        <f>(HLOOKUP(CX$7,BECO_Datos!$D$3:$HN$85,BECO_Datos!$A19,FALSE)+HLOOKUP(CX$7,BECO_Datos!$HP$3:$LT$85,BECO_Datos!$A19,FALSE))*CX$2</f>
        <v>0</v>
      </c>
      <c r="CY21" s="18">
        <f>(HLOOKUP(CY$7,BECO_Datos!$D$3:$HN$85,BECO_Datos!$A19,FALSE))*CY$2</f>
        <v>0</v>
      </c>
      <c r="CZ21" s="18">
        <f>(HLOOKUP(CZ$7,BECO_Datos!$D$3:$HN$85,BECO_Datos!$A19,FALSE)+HLOOKUP(CZ$7,BECO_Datos!$HP$3:$LT$85,BECO_Datos!$A19,FALSE))*CZ$2</f>
        <v>0</v>
      </c>
      <c r="DA21" s="86">
        <f t="shared" si="38"/>
        <v>50002.158602019008</v>
      </c>
      <c r="DB21" s="18">
        <f>(HLOOKUP(DB$7,BECO_Datos!$D$3:$HN$85,BECO_Datos!$A19,FALSE))*DB$2</f>
        <v>0</v>
      </c>
      <c r="DC21" s="18">
        <f>(HLOOKUP(DC$7,BECO_Datos!$D$3:$HN$85,BECO_Datos!$A19,FALSE))*DC$2</f>
        <v>0</v>
      </c>
      <c r="DD21" s="18">
        <f>(HLOOKUP(DD$7,BECO_Datos!$D$3:$HN$85,BECO_Datos!$A19,FALSE))*DD$2</f>
        <v>0</v>
      </c>
      <c r="DE21" s="18">
        <f>(HLOOKUP(DE$7,BECO_Datos!$D$3:$HN$85,BECO_Datos!$A19,FALSE))*DE$2</f>
        <v>50002.158602019008</v>
      </c>
      <c r="DF21" s="18">
        <f>(HLOOKUP(DF$7,BECO_Datos!$D$3:$HN$85,BECO_Datos!$A19,FALSE)+HLOOKUP(DF$7,BECO_Datos!$HP$3:$LT$85,BECO_Datos!$A19,FALSE))*DF$2</f>
        <v>0</v>
      </c>
      <c r="DG21" s="18">
        <f>(HLOOKUP(DG$7,BECO_Datos!$D$3:$HN$85,BECO_Datos!$A19,FALSE))*DG$2</f>
        <v>0</v>
      </c>
      <c r="DH21" s="18">
        <f>(HLOOKUP(DH$7,BECO_Datos!$D$3:$HN$85,BECO_Datos!$A19,FALSE))*DH$2</f>
        <v>0</v>
      </c>
      <c r="DI21" s="18">
        <f>(HLOOKUP(DI$7,BECO_Datos!$D$3:$HN$85,BECO_Datos!$A19,FALSE)+HLOOKUP(DI$7,BECO_Datos!$HP$3:$LT$85,BECO_Datos!$A19,FALSE))*DI$2</f>
        <v>0</v>
      </c>
      <c r="DJ21" s="18">
        <f>(HLOOKUP(DJ$7,BECO_Datos!$D$3:$HN$85,BECO_Datos!$A19,FALSE))*DJ$2</f>
        <v>0</v>
      </c>
      <c r="DK21" s="18">
        <f>(HLOOKUP(DK$7,BECO_Datos!$D$3:$HN$85,BECO_Datos!$A19,FALSE)+HLOOKUP(DK$7,BECO_Datos!$HP$3:$LT$85,BECO_Datos!$A19,FALSE))*DK$2</f>
        <v>0</v>
      </c>
      <c r="DL21" s="18">
        <f>(HLOOKUP(DL$7,BECO_Datos!$D$3:$HN$85,BECO_Datos!$A19,FALSE))*DL$2</f>
        <v>0</v>
      </c>
      <c r="DM21" s="18">
        <f>(HLOOKUP(DM$7,BECO_Datos!$D$3:$HN$85,BECO_Datos!$A19,FALSE)+HLOOKUP(DM$7,BECO_Datos!$HP$3:$LT$85,BECO_Datos!$A19,FALSE))*DM$2</f>
        <v>0</v>
      </c>
      <c r="DN21" s="13"/>
      <c r="DO21" s="86">
        <f t="shared" si="40"/>
        <v>-85078.036085497501</v>
      </c>
      <c r="DP21" s="18">
        <f>(HLOOKUP(DP$7,BECO_Datos!$D$3:$HN$85,BECO_Datos!$A19,FALSE)+HLOOKUP(DP$7,BECO_Datos!$HP$3:$LT$85,BECO_Datos!$A19,FALSE))*DP$2</f>
        <v>0</v>
      </c>
      <c r="DQ21" s="18">
        <f>(HLOOKUP(DQ$7,BECO_Datos!$D$3:$HN$85,BECO_Datos!$A19,FALSE)+HLOOKUP(DQ$7,BECO_Datos!$HP$3:$LT$85,BECO_Datos!$A19,FALSE))*DQ$2</f>
        <v>-85078.036085497501</v>
      </c>
      <c r="DR21" s="18">
        <f>(HLOOKUP(DR$7,BECO_Datos!$D$3:$HN$85,BECO_Datos!$A19,FALSE)+HLOOKUP(DR$7,BECO_Datos!$HP$3:$LT$85,BECO_Datos!$A19,FALSE))*DR$2</f>
        <v>0</v>
      </c>
      <c r="DS21" s="18">
        <f>(HLOOKUP(DS$7,BECO_Datos!$D$3:$HN$85,BECO_Datos!$A19,FALSE)+HLOOKUP(DS$7,BECO_Datos!$HP$3:$LT$85,BECO_Datos!$A19,FALSE))*DS$2</f>
        <v>0</v>
      </c>
      <c r="DT21" s="18">
        <f>(HLOOKUP(DT$7,BECO_Datos!$D$3:$HN$85,BECO_Datos!$A19,FALSE))*DT$2</f>
        <v>0</v>
      </c>
      <c r="DU21" s="18">
        <f>(HLOOKUP(DU$7,BECO_Datos!$D$3:$HN$85,BECO_Datos!$A19,FALSE)+HLOOKUP(DU$7,BECO_Datos!$HP$3:$LT$85,BECO_Datos!$A19,FALSE))*DU$2</f>
        <v>0</v>
      </c>
      <c r="DV21" s="18">
        <f>(HLOOKUP(DV$7,BECO_Datos!$D$3:$HN$85,BECO_Datos!$A19,FALSE))*DV$2</f>
        <v>0</v>
      </c>
      <c r="DW21" s="18">
        <f>(HLOOKUP(DW$7,BECO_Datos!$D$3:$HN$85,BECO_Datos!$A19,FALSE)+HLOOKUP(DW$7,BECO_Datos!$HP$3:$LT$85,BECO_Datos!$A19,FALSE))*DW$2</f>
        <v>0</v>
      </c>
      <c r="DX21" s="86">
        <f t="shared" si="42"/>
        <v>47141.681635128007</v>
      </c>
      <c r="DY21" s="18">
        <f>(HLOOKUP(DY$7,BECO_Datos!$D$3:$HN$85,BECO_Datos!$A19,FALSE))*DY$2</f>
        <v>0</v>
      </c>
      <c r="DZ21" s="18">
        <f>(HLOOKUP(DZ$7,BECO_Datos!$D$3:$HN$85,BECO_Datos!$A19,FALSE))*DZ$2</f>
        <v>0</v>
      </c>
      <c r="EA21" s="18">
        <f>(HLOOKUP(EA$7,BECO_Datos!$D$3:$HN$85,BECO_Datos!$A19,FALSE))*EA$2</f>
        <v>0</v>
      </c>
      <c r="EB21" s="18">
        <f>(HLOOKUP(EB$7,BECO_Datos!$D$3:$HN$85,BECO_Datos!$A19,FALSE))*EB$2</f>
        <v>47141.681635128007</v>
      </c>
      <c r="EC21" s="18">
        <f>(HLOOKUP(EC$7,BECO_Datos!$D$3:$HN$85,BECO_Datos!$A19,FALSE)+HLOOKUP(EC$7,BECO_Datos!$HP$3:$LT$85,BECO_Datos!$A19,FALSE))*EC$2</f>
        <v>0</v>
      </c>
      <c r="ED21" s="18">
        <f>(HLOOKUP(ED$7,BECO_Datos!$D$3:$HN$85,BECO_Datos!$A19,FALSE))*ED$2</f>
        <v>0</v>
      </c>
      <c r="EE21" s="18">
        <f>(HLOOKUP(EE$7,BECO_Datos!$D$3:$HN$85,BECO_Datos!$A19,FALSE))*EE$2</f>
        <v>0</v>
      </c>
      <c r="EF21" s="18">
        <f>(HLOOKUP(EF$7,BECO_Datos!$D$3:$HN$85,BECO_Datos!$A19,FALSE)+HLOOKUP(EF$7,BECO_Datos!$HP$3:$LT$85,BECO_Datos!$A19,FALSE))*EF$2</f>
        <v>0</v>
      </c>
      <c r="EG21" s="18">
        <f>(HLOOKUP(EG$7,BECO_Datos!$D$3:$HN$85,BECO_Datos!$A19,FALSE))*EG$2</f>
        <v>0</v>
      </c>
      <c r="EH21" s="18">
        <f>(HLOOKUP(EH$7,BECO_Datos!$D$3:$HN$85,BECO_Datos!$A19,FALSE)+HLOOKUP(EH$7,BECO_Datos!$HP$3:$LT$85,BECO_Datos!$A19,FALSE))*EH$2</f>
        <v>0</v>
      </c>
      <c r="EI21" s="18">
        <f>(HLOOKUP(EI$7,BECO_Datos!$D$3:$HN$85,BECO_Datos!$A19,FALSE))*EI$2</f>
        <v>0</v>
      </c>
      <c r="EJ21" s="18">
        <f>(HLOOKUP(EJ$7,BECO_Datos!$D$3:$HN$85,BECO_Datos!$A19,FALSE)+HLOOKUP(EJ$7,BECO_Datos!$HP$3:$LT$85,BECO_Datos!$A19,FALSE))*EJ$2</f>
        <v>0</v>
      </c>
      <c r="EK21" s="13"/>
      <c r="EL21" s="86">
        <f t="shared" si="44"/>
        <v>-96382.086386869763</v>
      </c>
      <c r="EM21" s="18">
        <f>(HLOOKUP(EM$7,BECO_Datos!$D$3:$HN$85,BECO_Datos!$A19,FALSE)+HLOOKUP(EM$7,BECO_Datos!$HP$3:$LT$85,BECO_Datos!$A19,FALSE))*EM$2</f>
        <v>0</v>
      </c>
      <c r="EN21" s="18">
        <f>(HLOOKUP(EN$7,BECO_Datos!$D$3:$HN$85,BECO_Datos!$A19,FALSE)+HLOOKUP(EN$7,BECO_Datos!$HP$3:$LT$85,BECO_Datos!$A19,FALSE))*EN$2</f>
        <v>-96382.086386869763</v>
      </c>
      <c r="EO21" s="18">
        <f>(HLOOKUP(EO$7,BECO_Datos!$D$3:$HN$85,BECO_Datos!$A19,FALSE)+HLOOKUP(EO$7,BECO_Datos!$HP$3:$LT$85,BECO_Datos!$A19,FALSE))*EO$2</f>
        <v>0</v>
      </c>
      <c r="EP21" s="18">
        <f>(HLOOKUP(EP$7,BECO_Datos!$D$3:$HN$85,BECO_Datos!$A19,FALSE)+HLOOKUP(EP$7,BECO_Datos!$HP$3:$LT$85,BECO_Datos!$A19,FALSE))*EP$2</f>
        <v>0</v>
      </c>
      <c r="EQ21" s="18">
        <f>(HLOOKUP(EQ$7,BECO_Datos!$D$3:$HN$85,BECO_Datos!$A19,FALSE))*EQ$2</f>
        <v>0</v>
      </c>
      <c r="ER21" s="18">
        <f>(HLOOKUP(ER$7,BECO_Datos!$D$3:$HN$85,BECO_Datos!$A19,FALSE)+HLOOKUP(ER$7,BECO_Datos!$HP$3:$LT$85,BECO_Datos!$A19,FALSE))*ER$2</f>
        <v>0</v>
      </c>
      <c r="ES21" s="18">
        <f>(HLOOKUP(ES$7,BECO_Datos!$D$3:$HN$85,BECO_Datos!$A19,FALSE))*ES$2</f>
        <v>0</v>
      </c>
      <c r="ET21" s="18">
        <f>(HLOOKUP(ET$7,BECO_Datos!$D$3:$HN$85,BECO_Datos!$A19,FALSE)+HLOOKUP(ET$7,BECO_Datos!$HP$3:$LT$85,BECO_Datos!$A19,FALSE))*ET$2</f>
        <v>0</v>
      </c>
      <c r="EU21" s="86">
        <f t="shared" si="46"/>
        <v>47208.229674300004</v>
      </c>
      <c r="EV21" s="18">
        <f>(HLOOKUP(EV$7,BECO_Datos!$D$3:$HN$85,BECO_Datos!$A19,FALSE))*EV$2</f>
        <v>0</v>
      </c>
      <c r="EW21" s="18">
        <f>(HLOOKUP(EW$7,BECO_Datos!$D$3:$HN$85,BECO_Datos!$A19,FALSE))*EW$2</f>
        <v>0</v>
      </c>
      <c r="EX21" s="18">
        <f>(HLOOKUP(EX$7,BECO_Datos!$D$3:$HN$85,BECO_Datos!$A19,FALSE))*EX$2</f>
        <v>0</v>
      </c>
      <c r="EY21" s="18">
        <f>(HLOOKUP(EY$7,BECO_Datos!$D$3:$HN$85,BECO_Datos!$A19,FALSE))*EY$2</f>
        <v>47208.229674300004</v>
      </c>
      <c r="EZ21" s="18">
        <f>(HLOOKUP(EZ$7,BECO_Datos!$D$3:$HN$85,BECO_Datos!$A19,FALSE)+HLOOKUP(EZ$7,BECO_Datos!$HP$3:$LT$85,BECO_Datos!$A19,FALSE))*EZ$2</f>
        <v>0</v>
      </c>
      <c r="FA21" s="18">
        <f>(HLOOKUP(FA$7,BECO_Datos!$D$3:$HN$85,BECO_Datos!$A19,FALSE))*FA$2</f>
        <v>0</v>
      </c>
      <c r="FB21" s="18">
        <f>(HLOOKUP(FB$7,BECO_Datos!$D$3:$HN$85,BECO_Datos!$A19,FALSE))*FB$2</f>
        <v>0</v>
      </c>
      <c r="FC21" s="18">
        <f>(HLOOKUP(FC$7,BECO_Datos!$D$3:$HN$85,BECO_Datos!$A19,FALSE)+HLOOKUP(FC$7,BECO_Datos!$HP$3:$LT$85,BECO_Datos!$A19,FALSE))*FC$2</f>
        <v>0</v>
      </c>
      <c r="FD21" s="18">
        <f>(HLOOKUP(FD$7,BECO_Datos!$D$3:$HN$85,BECO_Datos!$A19,FALSE))*FD$2</f>
        <v>0</v>
      </c>
      <c r="FE21" s="18">
        <f>(HLOOKUP(FE$7,BECO_Datos!$D$3:$HN$85,BECO_Datos!$A19,FALSE)+HLOOKUP(FE$7,BECO_Datos!$HP$3:$LT$85,BECO_Datos!$A19,FALSE))*FE$2</f>
        <v>0</v>
      </c>
      <c r="FF21" s="18">
        <f>(HLOOKUP(FF$7,BECO_Datos!$D$3:$HN$85,BECO_Datos!$A19,FALSE))*FF$2</f>
        <v>0</v>
      </c>
      <c r="FG21" s="18">
        <f>(HLOOKUP(FG$7,BECO_Datos!$D$3:$HN$85,BECO_Datos!$A19,FALSE)+HLOOKUP(FG$7,BECO_Datos!$HP$3:$LT$85,BECO_Datos!$A19,FALSE))*FG$2</f>
        <v>0</v>
      </c>
      <c r="FH21" s="13"/>
      <c r="FI21" s="86">
        <f t="shared" si="48"/>
        <v>-101975.54188874552</v>
      </c>
      <c r="FJ21" s="18">
        <f>(HLOOKUP(FJ$7,BECO_Datos!$D$3:$HN$85,BECO_Datos!$A19,FALSE)+HLOOKUP(FJ$7,BECO_Datos!$HP$3:$LT$85,BECO_Datos!$A19,FALSE))*FJ$2</f>
        <v>0</v>
      </c>
      <c r="FK21" s="18">
        <f>(HLOOKUP(FK$7,BECO_Datos!$D$3:$HN$85,BECO_Datos!$A19,FALSE)+HLOOKUP(FK$7,BECO_Datos!$HP$3:$LT$85,BECO_Datos!$A19,FALSE))*FK$2</f>
        <v>-101975.54188874552</v>
      </c>
      <c r="FL21" s="18">
        <f>(HLOOKUP(FL$7,BECO_Datos!$D$3:$HN$85,BECO_Datos!$A19,FALSE)+HLOOKUP(FL$7,BECO_Datos!$HP$3:$LT$85,BECO_Datos!$A19,FALSE))*FL$2</f>
        <v>0</v>
      </c>
      <c r="FM21" s="18">
        <f>(HLOOKUP(FM$7,BECO_Datos!$D$3:$HN$85,BECO_Datos!$A19,FALSE)+HLOOKUP(FM$7,BECO_Datos!$HP$3:$LT$85,BECO_Datos!$A19,FALSE))*FM$2</f>
        <v>0</v>
      </c>
      <c r="FN21" s="18">
        <f>(HLOOKUP(FN$7,BECO_Datos!$D$3:$HN$85,BECO_Datos!$A19,FALSE))*FN$2</f>
        <v>0</v>
      </c>
      <c r="FO21" s="18">
        <f>(HLOOKUP(FO$7,BECO_Datos!$D$3:$HN$85,BECO_Datos!$A19,FALSE)+HLOOKUP(FO$7,BECO_Datos!$HP$3:$LT$85,BECO_Datos!$A19,FALSE))*FO$2</f>
        <v>0</v>
      </c>
      <c r="FP21" s="18">
        <f>(HLOOKUP(FP$7,BECO_Datos!$D$3:$HN$85,BECO_Datos!$A19,FALSE))*FP$2</f>
        <v>0</v>
      </c>
      <c r="FQ21" s="18">
        <f>(HLOOKUP(FQ$7,BECO_Datos!$D$3:$HN$85,BECO_Datos!$A19,FALSE)+HLOOKUP(FQ$7,BECO_Datos!$HP$3:$LT$85,BECO_Datos!$A19,FALSE))*FQ$2</f>
        <v>0</v>
      </c>
      <c r="FR21" s="86">
        <f t="shared" si="50"/>
        <v>52543.92274517101</v>
      </c>
      <c r="FS21" s="18">
        <f>(HLOOKUP(FS$7,BECO_Datos!$D$3:$HN$85,BECO_Datos!$A19,FALSE))*FS$2</f>
        <v>0</v>
      </c>
      <c r="FT21" s="18">
        <f>(HLOOKUP(FT$7,BECO_Datos!$D$3:$HN$85,BECO_Datos!$A19,FALSE))*FT$2</f>
        <v>0</v>
      </c>
      <c r="FU21" s="18">
        <f>(HLOOKUP(FU$7,BECO_Datos!$D$3:$HN$85,BECO_Datos!$A19,FALSE))*FU$2</f>
        <v>0</v>
      </c>
      <c r="FV21" s="18">
        <f>(HLOOKUP(FV$7,BECO_Datos!$D$3:$HN$85,BECO_Datos!$A19,FALSE))*FV$2</f>
        <v>52543.92274517101</v>
      </c>
      <c r="FW21" s="18">
        <f>(HLOOKUP(FW$7,BECO_Datos!$D$3:$HN$85,BECO_Datos!$A19,FALSE)+HLOOKUP(FW$7,BECO_Datos!$HP$3:$LT$85,BECO_Datos!$A19,FALSE))*FW$2</f>
        <v>0</v>
      </c>
      <c r="FX21" s="18">
        <f>(HLOOKUP(FX$7,BECO_Datos!$D$3:$HN$85,BECO_Datos!$A19,FALSE))*FX$2</f>
        <v>0</v>
      </c>
      <c r="FY21" s="18">
        <f>(HLOOKUP(FY$7,BECO_Datos!$D$3:$HN$85,BECO_Datos!$A19,FALSE))*FY$2</f>
        <v>0</v>
      </c>
      <c r="FZ21" s="18">
        <f>(HLOOKUP(FZ$7,BECO_Datos!$D$3:$HN$85,BECO_Datos!$A19,FALSE)+HLOOKUP(FZ$7,BECO_Datos!$HP$3:$LT$85,BECO_Datos!$A19,FALSE))*FZ$2</f>
        <v>0</v>
      </c>
      <c r="GA21" s="18">
        <f>(HLOOKUP(GA$7,BECO_Datos!$D$3:$HN$85,BECO_Datos!$A19,FALSE))*GA$2</f>
        <v>0</v>
      </c>
      <c r="GB21" s="18">
        <f>(HLOOKUP(GB$7,BECO_Datos!$D$3:$HN$85,BECO_Datos!$A19,FALSE)+HLOOKUP(GB$7,BECO_Datos!$HP$3:$LT$85,BECO_Datos!$A19,FALSE))*GB$2</f>
        <v>0</v>
      </c>
      <c r="GC21" s="18">
        <f>(HLOOKUP(GC$7,BECO_Datos!$D$3:$HN$85,BECO_Datos!$A19,FALSE))*GC$2</f>
        <v>0</v>
      </c>
      <c r="GD21" s="18">
        <f>(HLOOKUP(GD$7,BECO_Datos!$D$3:$HN$85,BECO_Datos!$A19,FALSE)+HLOOKUP(GD$7,BECO_Datos!$HP$3:$LT$85,BECO_Datos!$A19,FALSE))*GD$2</f>
        <v>0</v>
      </c>
      <c r="GE21" s="13"/>
      <c r="GF21" s="86">
        <f t="shared" si="52"/>
        <v>-105434.07013135847</v>
      </c>
      <c r="GG21" s="18">
        <f>(HLOOKUP(GG$7,BECO_Datos!$D$3:$HN$85,BECO_Datos!$A19,FALSE)+HLOOKUP(GG$7,BECO_Datos!$HP$3:$LT$85,BECO_Datos!$A19,FALSE))*GG$2</f>
        <v>0</v>
      </c>
      <c r="GH21" s="18">
        <f>(HLOOKUP(GH$7,BECO_Datos!$D$3:$HN$85,BECO_Datos!$A19,FALSE)+HLOOKUP(GH$7,BECO_Datos!$HP$3:$LT$85,BECO_Datos!$A19,FALSE))*GH$2</f>
        <v>-105434.07013135847</v>
      </c>
      <c r="GI21" s="18">
        <f>(HLOOKUP(GI$7,BECO_Datos!$D$3:$HN$85,BECO_Datos!$A19,FALSE)+HLOOKUP(GI$7,BECO_Datos!$HP$3:$LT$85,BECO_Datos!$A19,FALSE))*GI$2</f>
        <v>0</v>
      </c>
      <c r="GJ21" s="18">
        <f>(HLOOKUP(GJ$7,BECO_Datos!$D$3:$HN$85,BECO_Datos!$A19,FALSE)+HLOOKUP(GJ$7,BECO_Datos!$HP$3:$LT$85,BECO_Datos!$A19,FALSE))*GJ$2</f>
        <v>0</v>
      </c>
      <c r="GK21" s="18">
        <f>(HLOOKUP(GK$7,BECO_Datos!$D$3:$HN$85,BECO_Datos!$A19,FALSE))*GK$2</f>
        <v>0</v>
      </c>
      <c r="GL21" s="18">
        <f>(HLOOKUP(GL$7,BECO_Datos!$D$3:$HN$85,BECO_Datos!$A19,FALSE)+HLOOKUP(GL$7,BECO_Datos!$HP$3:$LT$85,BECO_Datos!$A19,FALSE))*GL$2</f>
        <v>0</v>
      </c>
      <c r="GM21" s="18">
        <f>(HLOOKUP(GM$7,BECO_Datos!$D$3:$HN$85,BECO_Datos!$A19,FALSE))*GM$2</f>
        <v>0</v>
      </c>
      <c r="GN21" s="18">
        <f>(HLOOKUP(GN$7,BECO_Datos!$D$3:$HN$85,BECO_Datos!$A19,FALSE)+HLOOKUP(GN$7,BECO_Datos!$HP$3:$LT$85,BECO_Datos!$A19,FALSE))*GN$2</f>
        <v>0</v>
      </c>
      <c r="GO21" s="86">
        <f t="shared" si="54"/>
        <v>52558.419928460993</v>
      </c>
      <c r="GP21" s="18">
        <f>(HLOOKUP(GP$7,BECO_Datos!$D$3:$HN$85,BECO_Datos!$A19,FALSE))*GP$2</f>
        <v>0</v>
      </c>
      <c r="GQ21" s="18">
        <f>(HLOOKUP(GQ$7,BECO_Datos!$D$3:$HN$85,BECO_Datos!$A19,FALSE))*GQ$2</f>
        <v>0</v>
      </c>
      <c r="GR21" s="18">
        <f>(HLOOKUP(GR$7,BECO_Datos!$D$3:$HN$85,BECO_Datos!$A19,FALSE))*GR$2</f>
        <v>0</v>
      </c>
      <c r="GS21" s="18">
        <f>(HLOOKUP(GS$7,BECO_Datos!$D$3:$HN$85,BECO_Datos!$A19,FALSE))*GS$2</f>
        <v>52558.419928460993</v>
      </c>
      <c r="GT21" s="18">
        <f>(HLOOKUP(GT$7,BECO_Datos!$D$3:$HN$85,BECO_Datos!$A19,FALSE)+HLOOKUP(GT$7,BECO_Datos!$HP$3:$LT$85,BECO_Datos!$A19,FALSE))*GT$2</f>
        <v>0</v>
      </c>
      <c r="GU21" s="18">
        <f>(HLOOKUP(GU$7,BECO_Datos!$D$3:$HN$85,BECO_Datos!$A19,FALSE))*GU$2</f>
        <v>0</v>
      </c>
      <c r="GV21" s="18">
        <f>(HLOOKUP(GV$7,BECO_Datos!$D$3:$HN$85,BECO_Datos!$A19,FALSE))*GV$2</f>
        <v>0</v>
      </c>
      <c r="GW21" s="18">
        <f>(HLOOKUP(GW$7,BECO_Datos!$D$3:$HN$85,BECO_Datos!$A19,FALSE)+HLOOKUP(GW$7,BECO_Datos!$HP$3:$LT$85,BECO_Datos!$A19,FALSE))*GW$2</f>
        <v>0</v>
      </c>
      <c r="GX21" s="18">
        <f>(HLOOKUP(GX$7,BECO_Datos!$D$3:$HN$85,BECO_Datos!$A19,FALSE))*GX$2</f>
        <v>0</v>
      </c>
      <c r="GY21" s="18">
        <f>(HLOOKUP(GY$7,BECO_Datos!$D$3:$HN$85,BECO_Datos!$A19,FALSE)+HLOOKUP(GY$7,BECO_Datos!$HP$3:$LT$85,BECO_Datos!$A19,FALSE))*GY$2</f>
        <v>0</v>
      </c>
      <c r="GZ21" s="18">
        <f>(HLOOKUP(GZ$7,BECO_Datos!$D$3:$HN$85,BECO_Datos!$A19,FALSE))*GZ$2</f>
        <v>0</v>
      </c>
      <c r="HA21" s="18">
        <f>(HLOOKUP(HA$7,BECO_Datos!$D$3:$HN$85,BECO_Datos!$A19,FALSE)+HLOOKUP(HA$7,BECO_Datos!$HP$3:$LT$85,BECO_Datos!$A19,FALSE))*HA$2</f>
        <v>0</v>
      </c>
      <c r="HB21" s="13"/>
      <c r="HC21" s="86">
        <f t="shared" si="56"/>
        <v>-97959.253615061054</v>
      </c>
      <c r="HD21" s="18">
        <f>(HLOOKUP(HD$7,BECO_Datos!$D$3:$HN$85,BECO_Datos!$A19,FALSE)+HLOOKUP(HD$7,BECO_Datos!$HP$3:$LT$85,BECO_Datos!$A19,FALSE))*HD$2</f>
        <v>0</v>
      </c>
      <c r="HE21" s="18">
        <f>(HLOOKUP(HE$7,BECO_Datos!$D$3:$HN$85,BECO_Datos!$A19,FALSE)+HLOOKUP(HE$7,BECO_Datos!$HP$3:$LT$85,BECO_Datos!$A19,FALSE))*HE$2</f>
        <v>-97959.253615061054</v>
      </c>
      <c r="HF21" s="18">
        <f>(HLOOKUP(HF$7,BECO_Datos!$D$3:$HN$85,BECO_Datos!$A19,FALSE)+HLOOKUP(HF$7,BECO_Datos!$HP$3:$LT$85,BECO_Datos!$A19,FALSE))*HF$2</f>
        <v>0</v>
      </c>
      <c r="HG21" s="18">
        <f>(HLOOKUP(HG$7,BECO_Datos!$D$3:$HN$85,BECO_Datos!$A19,FALSE)+HLOOKUP(HG$7,BECO_Datos!$HP$3:$LT$85,BECO_Datos!$A19,FALSE))*HG$2</f>
        <v>0</v>
      </c>
      <c r="HH21" s="18">
        <f>(HLOOKUP(HH$7,BECO_Datos!$D$3:$HN$85,BECO_Datos!$A19,FALSE))*HH$2</f>
        <v>0</v>
      </c>
      <c r="HI21" s="18">
        <f>(HLOOKUP(HI$7,BECO_Datos!$D$3:$HN$85,BECO_Datos!$A19,FALSE)+HLOOKUP(HI$7,BECO_Datos!$HP$3:$LT$85,BECO_Datos!$A19,FALSE))*HI$2</f>
        <v>0</v>
      </c>
      <c r="HJ21" s="18">
        <f>(HLOOKUP(HJ$7,BECO_Datos!$D$3:$HN$85,BECO_Datos!$A19,FALSE))*HJ$2</f>
        <v>0</v>
      </c>
      <c r="HK21" s="18">
        <f>(HLOOKUP(HK$7,BECO_Datos!$D$3:$HN$85,BECO_Datos!$A19,FALSE)+HLOOKUP(HK$7,BECO_Datos!$HP$3:$LT$85,BECO_Datos!$A19,FALSE))*HK$2</f>
        <v>0</v>
      </c>
      <c r="HL21" s="86">
        <f t="shared" si="58"/>
        <v>57299.417134524192</v>
      </c>
      <c r="HM21" s="18">
        <f>(HLOOKUP(HM$7,BECO_Datos!$D$3:$HN$85,BECO_Datos!$A19,FALSE))*HM$2</f>
        <v>0</v>
      </c>
      <c r="HN21" s="18">
        <f>(HLOOKUP(HN$7,BECO_Datos!$D$3:$HN$85,BECO_Datos!$A19,FALSE))*HN$2</f>
        <v>0</v>
      </c>
      <c r="HO21" s="18">
        <f>(HLOOKUP(HO$7,BECO_Datos!$D$3:$HN$85,BECO_Datos!$A19,FALSE))*HO$2</f>
        <v>0</v>
      </c>
      <c r="HP21" s="18">
        <f>(HLOOKUP(HP$7,BECO_Datos!$D$3:$HN$85,BECO_Datos!$A19,FALSE))*HP$2</f>
        <v>57299.417134524192</v>
      </c>
      <c r="HQ21" s="18">
        <f>(HLOOKUP(HQ$7,BECO_Datos!$D$3:$HN$85,BECO_Datos!$A19,FALSE)+HLOOKUP(HQ$7,BECO_Datos!$HP$3:$LT$85,BECO_Datos!$A19,FALSE))*HQ$2</f>
        <v>0</v>
      </c>
      <c r="HR21" s="18">
        <f>(HLOOKUP(HR$7,BECO_Datos!$D$3:$HN$85,BECO_Datos!$A19,FALSE))*HR$2</f>
        <v>0</v>
      </c>
      <c r="HS21" s="18">
        <f>(HLOOKUP(HS$7,BECO_Datos!$D$3:$HN$85,BECO_Datos!$A19,FALSE))*HS$2</f>
        <v>0</v>
      </c>
      <c r="HT21" s="18">
        <f>(HLOOKUP(HT$7,BECO_Datos!$D$3:$HN$85,BECO_Datos!$A19,FALSE)+HLOOKUP(HT$7,BECO_Datos!$HP$3:$LT$85,BECO_Datos!$A19,FALSE))*HT$2</f>
        <v>0</v>
      </c>
      <c r="HU21" s="18">
        <f>(HLOOKUP(HU$7,BECO_Datos!$D$3:$HN$85,BECO_Datos!$A19,FALSE))*HU$2</f>
        <v>0</v>
      </c>
      <c r="HV21" s="18">
        <f>(HLOOKUP(HV$7,BECO_Datos!$D$3:$HN$85,BECO_Datos!$A19,FALSE)+HLOOKUP(HV$7,BECO_Datos!$HP$3:$LT$85,BECO_Datos!$A19,FALSE))*HV$2</f>
        <v>0</v>
      </c>
      <c r="HW21" s="18">
        <f>(HLOOKUP(HW$7,BECO_Datos!$D$3:$HN$85,BECO_Datos!$A19,FALSE))*HW$2</f>
        <v>0</v>
      </c>
      <c r="HX21" s="18">
        <f>(HLOOKUP(HX$7,BECO_Datos!$D$3:$HN$85,BECO_Datos!$A19,FALSE)+HLOOKUP(HX$7,BECO_Datos!$HP$3:$LT$85,BECO_Datos!$A19,FALSE))*HX$2</f>
        <v>0</v>
      </c>
    </row>
    <row r="22" spans="1:232" ht="15.75" x14ac:dyDescent="0.2">
      <c r="A22" s="160">
        <v>16</v>
      </c>
      <c r="B22" s="586" t="s">
        <v>11</v>
      </c>
      <c r="C22" s="13"/>
      <c r="D22" s="86">
        <f t="shared" si="20"/>
        <v>-10530.296231248354</v>
      </c>
      <c r="E22" s="18">
        <f>(HLOOKUP(E$7,BECO_Datos!$D$3:$HN$85,BECO_Datos!$A20,FALSE)+HLOOKUP(E$7,BECO_Datos!$HP$3:$LT$85,BECO_Datos!$A20,FALSE))*E$2</f>
        <v>0</v>
      </c>
      <c r="F22" s="18">
        <f>(HLOOKUP(F$7,BECO_Datos!$D$3:$HN$85,BECO_Datos!$A20,FALSE)+HLOOKUP(F$7,BECO_Datos!$HP$3:$LT$85,BECO_Datos!$A20,FALSE))*F$2</f>
        <v>0</v>
      </c>
      <c r="G22" s="18">
        <f>(HLOOKUP(G$7,BECO_Datos!$D$3:$HN$85,BECO_Datos!$A20,FALSE)+HLOOKUP(G$7,BECO_Datos!$HP$3:$LT$85,BECO_Datos!$A20,FALSE))*G$2</f>
        <v>0</v>
      </c>
      <c r="H22" s="18">
        <f>(HLOOKUP(H$7,BECO_Datos!$D$3:$HN$85,BECO_Datos!$A20,FALSE)+HLOOKUP(H$7,BECO_Datos!$HP$3:$LT$85,BECO_Datos!$A20,FALSE))*H$2</f>
        <v>0</v>
      </c>
      <c r="I22" s="18">
        <f>(HLOOKUP(I$7,BECO_Datos!$D$3:$HN$85,BECO_Datos!$A20,FALSE))*I$2</f>
        <v>-10530.296231248354</v>
      </c>
      <c r="J22" s="18">
        <f>(HLOOKUP(J$7,BECO_Datos!$D$3:$HN$85,BECO_Datos!$A20,FALSE)+HLOOKUP(J$7,BECO_Datos!$HP$3:$LT$85,BECO_Datos!$A20,FALSE))*J$2</f>
        <v>0</v>
      </c>
      <c r="K22" s="18">
        <f>(HLOOKUP(K$7,BECO_Datos!$D$3:$HN$85,BECO_Datos!$A20,FALSE))*K$2</f>
        <v>0</v>
      </c>
      <c r="L22" s="18">
        <f>(HLOOKUP(L$7,BECO_Datos!$D$3:$HN$85,BECO_Datos!$A20,FALSE)+HLOOKUP(L$7,BECO_Datos!$HP$3:$LT$85,BECO_Datos!$A20,FALSE))*L$2</f>
        <v>0</v>
      </c>
      <c r="M22" s="86">
        <f t="shared" si="22"/>
        <v>3372.2327327517</v>
      </c>
      <c r="N22" s="18">
        <f>(HLOOKUP(N$7,BECO_Datos!$D$3:$HN$85,BECO_Datos!$A20,FALSE))*N$2</f>
        <v>0</v>
      </c>
      <c r="O22" s="18">
        <f>(HLOOKUP(O$7,BECO_Datos!$D$3:$HN$85,BECO_Datos!$A20,FALSE))*O$2</f>
        <v>0</v>
      </c>
      <c r="P22" s="18">
        <f>(HLOOKUP(P$7,BECO_Datos!$D$3:$HN$85,BECO_Datos!$A20,FALSE))*P$2</f>
        <v>3372.2327327517</v>
      </c>
      <c r="Q22" s="18">
        <f>(HLOOKUP(Q$7,BECO_Datos!$D$3:$HN$85,BECO_Datos!$A20,FALSE))*Q$2</f>
        <v>0</v>
      </c>
      <c r="R22" s="18">
        <f>(HLOOKUP(R$7,BECO_Datos!$D$3:$HN$85,BECO_Datos!$A20,FALSE)+HLOOKUP(R$7,BECO_Datos!$HP$3:$LT$85,BECO_Datos!$A20,FALSE))*R$2</f>
        <v>0</v>
      </c>
      <c r="S22" s="18">
        <f>(HLOOKUP(S$7,BECO_Datos!$D$3:$HN$85,BECO_Datos!$A20,FALSE))*S$2</f>
        <v>0</v>
      </c>
      <c r="T22" s="18">
        <f>(HLOOKUP(T$7,BECO_Datos!$D$3:$HN$85,BECO_Datos!$A20,FALSE))*T$2</f>
        <v>0</v>
      </c>
      <c r="U22" s="18">
        <f>(HLOOKUP(U$7,BECO_Datos!$D$3:$HN$85,BECO_Datos!$A20,FALSE)+HLOOKUP(U$7,BECO_Datos!$HP$3:$LT$85,BECO_Datos!$A20,FALSE))*U$2</f>
        <v>0</v>
      </c>
      <c r="V22" s="18">
        <f>(HLOOKUP(V$7,BECO_Datos!$D$3:$HN$85,BECO_Datos!$A20,FALSE))*V$2</f>
        <v>0</v>
      </c>
      <c r="W22" s="18">
        <f>(HLOOKUP(W$7,BECO_Datos!$D$3:$HN$85,BECO_Datos!$A20,FALSE)+HLOOKUP(W$7,BECO_Datos!$HP$3:$LT$85,BECO_Datos!$A20,FALSE))*W$2</f>
        <v>0</v>
      </c>
      <c r="X22" s="18">
        <f>(HLOOKUP(X$7,BECO_Datos!$D$3:$HN$85,BECO_Datos!$A20,FALSE))*X$2</f>
        <v>0</v>
      </c>
      <c r="Y22" s="18">
        <f>(HLOOKUP(Y$7,BECO_Datos!$D$3:$HN$85,BECO_Datos!$A20,FALSE)+HLOOKUP(Y$7,BECO_Datos!$HP$3:$LT$85,BECO_Datos!$A20,FALSE))*Y$2</f>
        <v>0</v>
      </c>
      <c r="Z22" s="13"/>
      <c r="AA22" s="86">
        <f t="shared" si="24"/>
        <v>-1494.6311039662689</v>
      </c>
      <c r="AB22" s="18">
        <f>(HLOOKUP(AB$7,BECO_Datos!$D$3:$HN$85,BECO_Datos!$A20,FALSE)+HLOOKUP(AB$7,BECO_Datos!$HP$3:$LT$85,BECO_Datos!$A20,FALSE))*AB$2</f>
        <v>0</v>
      </c>
      <c r="AC22" s="18">
        <f>(HLOOKUP(AC$7,BECO_Datos!$D$3:$HN$85,BECO_Datos!$A20,FALSE)+HLOOKUP(AC$7,BECO_Datos!$HP$3:$LT$85,BECO_Datos!$A20,FALSE))*AC$2</f>
        <v>0</v>
      </c>
      <c r="AD22" s="18">
        <f>(HLOOKUP(AD$7,BECO_Datos!$D$3:$HN$85,BECO_Datos!$A20,FALSE)+HLOOKUP(AD$7,BECO_Datos!$HP$3:$LT$85,BECO_Datos!$A20,FALSE))*AD$2</f>
        <v>0</v>
      </c>
      <c r="AE22" s="18">
        <f>(HLOOKUP(AE$7,BECO_Datos!$D$3:$HN$85,BECO_Datos!$A20,FALSE)+HLOOKUP(AE$7,BECO_Datos!$HP$3:$LT$85,BECO_Datos!$A20,FALSE))*AE$2</f>
        <v>0</v>
      </c>
      <c r="AF22" s="18">
        <f>(HLOOKUP(AF$7,BECO_Datos!$D$3:$HN$85,BECO_Datos!$A20,FALSE))*AF$2</f>
        <v>-1494.6311039662689</v>
      </c>
      <c r="AG22" s="18">
        <f>(HLOOKUP(AG$7,BECO_Datos!$D$3:$HN$85,BECO_Datos!$A20,FALSE)+HLOOKUP(AG$7,BECO_Datos!$HP$3:$LT$85,BECO_Datos!$A20,FALSE))*AG$2</f>
        <v>0</v>
      </c>
      <c r="AH22" s="18">
        <f>(HLOOKUP(AH$7,BECO_Datos!$D$3:$HN$85,BECO_Datos!$A20,FALSE))*AH$2</f>
        <v>0</v>
      </c>
      <c r="AI22" s="18">
        <f>(HLOOKUP(AI$7,BECO_Datos!$D$3:$HN$85,BECO_Datos!$A20,FALSE)+HLOOKUP(AI$7,BECO_Datos!$HP$3:$LT$85,BECO_Datos!$A20,FALSE))*AI$2</f>
        <v>0</v>
      </c>
      <c r="AJ22" s="86">
        <f t="shared" si="26"/>
        <v>478.64217886170002</v>
      </c>
      <c r="AK22" s="18">
        <f>(HLOOKUP(AK$7,BECO_Datos!$D$3:$HN$85,BECO_Datos!$A20,FALSE))*AK$2</f>
        <v>0</v>
      </c>
      <c r="AL22" s="18">
        <f>(HLOOKUP(AL$7,BECO_Datos!$D$3:$HN$85,BECO_Datos!$A20,FALSE))*AL$2</f>
        <v>0</v>
      </c>
      <c r="AM22" s="18">
        <f>(HLOOKUP(AM$7,BECO_Datos!$D$3:$HN$85,BECO_Datos!$A20,FALSE))*AM$2</f>
        <v>478.64217886170002</v>
      </c>
      <c r="AN22" s="18">
        <f>(HLOOKUP(AN$7,BECO_Datos!$D$3:$HN$85,BECO_Datos!$A20,FALSE))*AN$2</f>
        <v>0</v>
      </c>
      <c r="AO22" s="18">
        <f>(HLOOKUP(AO$7,BECO_Datos!$D$3:$HN$85,BECO_Datos!$A20,FALSE)+HLOOKUP(AO$7,BECO_Datos!$HP$3:$LT$85,BECO_Datos!$A20,FALSE))*AO$2</f>
        <v>0</v>
      </c>
      <c r="AP22" s="18">
        <f>(HLOOKUP(AP$7,BECO_Datos!$D$3:$HN$85,BECO_Datos!$A20,FALSE))*AP$2</f>
        <v>0</v>
      </c>
      <c r="AQ22" s="18">
        <f>(HLOOKUP(AQ$7,BECO_Datos!$D$3:$HN$85,BECO_Datos!$A20,FALSE))*AQ$2</f>
        <v>0</v>
      </c>
      <c r="AR22" s="18">
        <f>(HLOOKUP(AR$7,BECO_Datos!$D$3:$HN$85,BECO_Datos!$A20,FALSE)+HLOOKUP(AR$7,BECO_Datos!$HP$3:$LT$85,BECO_Datos!$A20,FALSE))*AR$2</f>
        <v>0</v>
      </c>
      <c r="AS22" s="18">
        <f>(HLOOKUP(AS$7,BECO_Datos!$D$3:$HN$85,BECO_Datos!$A20,FALSE))*AS$2</f>
        <v>0</v>
      </c>
      <c r="AT22" s="18">
        <f>(HLOOKUP(AT$7,BECO_Datos!$D$3:$HN$85,BECO_Datos!$A20,FALSE)+HLOOKUP(AT$7,BECO_Datos!$HP$3:$LT$85,BECO_Datos!$A20,FALSE))*AT$2</f>
        <v>0</v>
      </c>
      <c r="AU22" s="18">
        <f>(HLOOKUP(AU$7,BECO_Datos!$D$3:$HN$85,BECO_Datos!$A20,FALSE))*AU$2</f>
        <v>0</v>
      </c>
      <c r="AV22" s="18">
        <f>(HLOOKUP(AV$7,BECO_Datos!$D$3:$HN$85,BECO_Datos!$A20,FALSE)+HLOOKUP(AV$7,BECO_Datos!$HP$3:$LT$85,BECO_Datos!$A20,FALSE))*AV$2</f>
        <v>0</v>
      </c>
      <c r="AW22" s="13"/>
      <c r="AX22" s="86">
        <f t="shared" si="28"/>
        <v>-5414.0000512835049</v>
      </c>
      <c r="AY22" s="18">
        <f>(HLOOKUP(AY$7,BECO_Datos!$D$3:$HN$85,BECO_Datos!$A20,FALSE)+HLOOKUP(AY$7,BECO_Datos!$HP$3:$LT$85,BECO_Datos!$A20,FALSE))*AY$2</f>
        <v>0</v>
      </c>
      <c r="AZ22" s="18">
        <f>(HLOOKUP(AZ$7,BECO_Datos!$D$3:$HN$85,BECO_Datos!$A20,FALSE)+HLOOKUP(AZ$7,BECO_Datos!$HP$3:$LT$85,BECO_Datos!$A20,FALSE))*AZ$2</f>
        <v>0</v>
      </c>
      <c r="BA22" s="18">
        <f>(HLOOKUP(BA$7,BECO_Datos!$D$3:$HN$85,BECO_Datos!$A20,FALSE)+HLOOKUP(BA$7,BECO_Datos!$HP$3:$LT$85,BECO_Datos!$A20,FALSE))*BA$2</f>
        <v>0</v>
      </c>
      <c r="BB22" s="18">
        <f>(HLOOKUP(BB$7,BECO_Datos!$D$3:$HN$85,BECO_Datos!$A20,FALSE)+HLOOKUP(BB$7,BECO_Datos!$HP$3:$LT$85,BECO_Datos!$A20,FALSE))*BB$2</f>
        <v>0</v>
      </c>
      <c r="BC22" s="18">
        <f>(HLOOKUP(BC$7,BECO_Datos!$D$3:$HN$85,BECO_Datos!$A20,FALSE))*BC$2</f>
        <v>-5414.0000512835049</v>
      </c>
      <c r="BD22" s="18">
        <f>(HLOOKUP(BD$7,BECO_Datos!$D$3:$HN$85,BECO_Datos!$A20,FALSE)+HLOOKUP(BD$7,BECO_Datos!$HP$3:$LT$85,BECO_Datos!$A20,FALSE))*BD$2</f>
        <v>0</v>
      </c>
      <c r="BE22" s="18">
        <f>(HLOOKUP(BE$7,BECO_Datos!$D$3:$HN$85,BECO_Datos!$A20,FALSE))*BE$2</f>
        <v>0</v>
      </c>
      <c r="BF22" s="18">
        <f>(HLOOKUP(BF$7,BECO_Datos!$D$3:$HN$85,BECO_Datos!$A20,FALSE)+HLOOKUP(BF$7,BECO_Datos!$HP$3:$LT$85,BECO_Datos!$A20,FALSE))*BF$2</f>
        <v>0</v>
      </c>
      <c r="BG22" s="86">
        <f t="shared" si="30"/>
        <v>1733.7848610449998</v>
      </c>
      <c r="BH22" s="18">
        <f>(HLOOKUP(BH$7,BECO_Datos!$D$3:$HN$85,BECO_Datos!$A20,FALSE))*BH$2</f>
        <v>0</v>
      </c>
      <c r="BI22" s="18">
        <f>(HLOOKUP(BI$7,BECO_Datos!$D$3:$HN$85,BECO_Datos!$A20,FALSE))*BI$2</f>
        <v>0</v>
      </c>
      <c r="BJ22" s="18">
        <f>(HLOOKUP(BJ$7,BECO_Datos!$D$3:$HN$85,BECO_Datos!$A20,FALSE))*BJ$2</f>
        <v>1733.7848610449998</v>
      </c>
      <c r="BK22" s="18">
        <f>(HLOOKUP(BK$7,BECO_Datos!$D$3:$HN$85,BECO_Datos!$A20,FALSE))*BK$2</f>
        <v>0</v>
      </c>
      <c r="BL22" s="18">
        <f>(HLOOKUP(BL$7,BECO_Datos!$D$3:$HN$85,BECO_Datos!$A20,FALSE)+HLOOKUP(BL$7,BECO_Datos!$HP$3:$LT$85,BECO_Datos!$A20,FALSE))*BL$2</f>
        <v>0</v>
      </c>
      <c r="BM22" s="18">
        <f>(HLOOKUP(BM$7,BECO_Datos!$D$3:$HN$85,BECO_Datos!$A20,FALSE))*BM$2</f>
        <v>0</v>
      </c>
      <c r="BN22" s="18">
        <f>(HLOOKUP(BN$7,BECO_Datos!$D$3:$HN$85,BECO_Datos!$A20,FALSE))*BN$2</f>
        <v>0</v>
      </c>
      <c r="BO22" s="18">
        <f>(HLOOKUP(BO$7,BECO_Datos!$D$3:$HN$85,BECO_Datos!$A20,FALSE)+HLOOKUP(BO$7,BECO_Datos!$HP$3:$LT$85,BECO_Datos!$A20,FALSE))*BO$2</f>
        <v>0</v>
      </c>
      <c r="BP22" s="18">
        <f>(HLOOKUP(BP$7,BECO_Datos!$D$3:$HN$85,BECO_Datos!$A20,FALSE))*BP$2</f>
        <v>0</v>
      </c>
      <c r="BQ22" s="18">
        <f>(HLOOKUP(BQ$7,BECO_Datos!$D$3:$HN$85,BECO_Datos!$A20,FALSE)+HLOOKUP(BQ$7,BECO_Datos!$HP$3:$LT$85,BECO_Datos!$A20,FALSE))*BQ$2</f>
        <v>0</v>
      </c>
      <c r="BR22" s="18">
        <f>(HLOOKUP(BR$7,BECO_Datos!$D$3:$HN$85,BECO_Datos!$A20,FALSE))*BR$2</f>
        <v>0</v>
      </c>
      <c r="BS22" s="18">
        <f>(HLOOKUP(BS$7,BECO_Datos!$D$3:$HN$85,BECO_Datos!$A20,FALSE)+HLOOKUP(BS$7,BECO_Datos!$HP$3:$LT$85,BECO_Datos!$A20,FALSE))*BS$2</f>
        <v>0</v>
      </c>
      <c r="BT22" s="13"/>
      <c r="BU22" s="86">
        <f t="shared" si="32"/>
        <v>-4365.8610751606921</v>
      </c>
      <c r="BV22" s="18">
        <f>(HLOOKUP(BV$7,BECO_Datos!$D$3:$HN$85,BECO_Datos!$A20,FALSE)+HLOOKUP(BV$7,BECO_Datos!$HP$3:$LT$85,BECO_Datos!$A20,FALSE))*BV$2</f>
        <v>0</v>
      </c>
      <c r="BW22" s="18">
        <f>(HLOOKUP(BW$7,BECO_Datos!$D$3:$HN$85,BECO_Datos!$A20,FALSE)+HLOOKUP(BW$7,BECO_Datos!$HP$3:$LT$85,BECO_Datos!$A20,FALSE))*BW$2</f>
        <v>0</v>
      </c>
      <c r="BX22" s="18">
        <f>(HLOOKUP(BX$7,BECO_Datos!$D$3:$HN$85,BECO_Datos!$A20,FALSE)+HLOOKUP(BX$7,BECO_Datos!$HP$3:$LT$85,BECO_Datos!$A20,FALSE))*BX$2</f>
        <v>0</v>
      </c>
      <c r="BY22" s="18">
        <f>(HLOOKUP(BY$7,BECO_Datos!$D$3:$HN$85,BECO_Datos!$A20,FALSE)+HLOOKUP(BY$7,BECO_Datos!$HP$3:$LT$85,BECO_Datos!$A20,FALSE))*BY$2</f>
        <v>0</v>
      </c>
      <c r="BZ22" s="18">
        <f>(HLOOKUP(BZ$7,BECO_Datos!$D$3:$HN$85,BECO_Datos!$A20,FALSE))*BZ$2</f>
        <v>-4365.8610751606921</v>
      </c>
      <c r="CA22" s="18">
        <f>(HLOOKUP(CA$7,BECO_Datos!$D$3:$HN$85,BECO_Datos!$A20,FALSE)+HLOOKUP(CA$7,BECO_Datos!$HP$3:$LT$85,BECO_Datos!$A20,FALSE))*CA$2</f>
        <v>0</v>
      </c>
      <c r="CB22" s="18">
        <f>(HLOOKUP(CB$7,BECO_Datos!$D$3:$HN$85,BECO_Datos!$A20,FALSE))*CB$2</f>
        <v>0</v>
      </c>
      <c r="CC22" s="18">
        <f>(HLOOKUP(CC$7,BECO_Datos!$D$3:$HN$85,BECO_Datos!$A20,FALSE)+HLOOKUP(CC$7,BECO_Datos!$HP$3:$LT$85,BECO_Datos!$A20,FALSE))*CC$2</f>
        <v>0</v>
      </c>
      <c r="CD22" s="86">
        <f t="shared" si="34"/>
        <v>1398.1277735202</v>
      </c>
      <c r="CE22" s="18">
        <f>(HLOOKUP(CE$7,BECO_Datos!$D$3:$HN$85,BECO_Datos!$A20,FALSE))*CE$2</f>
        <v>0</v>
      </c>
      <c r="CF22" s="18">
        <f>(HLOOKUP(CF$7,BECO_Datos!$D$3:$HN$85,BECO_Datos!$A20,FALSE))*CF$2</f>
        <v>0</v>
      </c>
      <c r="CG22" s="18">
        <f>(HLOOKUP(CG$7,BECO_Datos!$D$3:$HN$85,BECO_Datos!$A20,FALSE))*CG$2</f>
        <v>1398.1277735202</v>
      </c>
      <c r="CH22" s="18">
        <f>(HLOOKUP(CH$7,BECO_Datos!$D$3:$HN$85,BECO_Datos!$A20,FALSE))*CH$2</f>
        <v>0</v>
      </c>
      <c r="CI22" s="18">
        <f>(HLOOKUP(CI$7,BECO_Datos!$D$3:$HN$85,BECO_Datos!$A20,FALSE)+HLOOKUP(CI$7,BECO_Datos!$HP$3:$LT$85,BECO_Datos!$A20,FALSE))*CI$2</f>
        <v>0</v>
      </c>
      <c r="CJ22" s="18">
        <f>(HLOOKUP(CJ$7,BECO_Datos!$D$3:$HN$85,BECO_Datos!$A20,FALSE))*CJ$2</f>
        <v>0</v>
      </c>
      <c r="CK22" s="18">
        <f>(HLOOKUP(CK$7,BECO_Datos!$D$3:$HN$85,BECO_Datos!$A20,FALSE))*CK$2</f>
        <v>0</v>
      </c>
      <c r="CL22" s="18">
        <f>(HLOOKUP(CL$7,BECO_Datos!$D$3:$HN$85,BECO_Datos!$A20,FALSE)+HLOOKUP(CL$7,BECO_Datos!$HP$3:$LT$85,BECO_Datos!$A20,FALSE))*CL$2</f>
        <v>0</v>
      </c>
      <c r="CM22" s="18">
        <f>(HLOOKUP(CM$7,BECO_Datos!$D$3:$HN$85,BECO_Datos!$A20,FALSE))*CM$2</f>
        <v>0</v>
      </c>
      <c r="CN22" s="18">
        <f>(HLOOKUP(CN$7,BECO_Datos!$D$3:$HN$85,BECO_Datos!$A20,FALSE)+HLOOKUP(CN$7,BECO_Datos!$HP$3:$LT$85,BECO_Datos!$A20,FALSE))*CN$2</f>
        <v>0</v>
      </c>
      <c r="CO22" s="18">
        <f>(HLOOKUP(CO$7,BECO_Datos!$D$3:$HN$85,BECO_Datos!$A20,FALSE))*CO$2</f>
        <v>0</v>
      </c>
      <c r="CP22" s="18">
        <f>(HLOOKUP(CP$7,BECO_Datos!$D$3:$HN$85,BECO_Datos!$A20,FALSE)+HLOOKUP(CP$7,BECO_Datos!$HP$3:$LT$85,BECO_Datos!$A20,FALSE))*CP$2</f>
        <v>0</v>
      </c>
      <c r="CQ22" s="13"/>
      <c r="CR22" s="86">
        <f t="shared" si="36"/>
        <v>-1931.7196566815039</v>
      </c>
      <c r="CS22" s="18">
        <f>(HLOOKUP(CS$7,BECO_Datos!$D$3:$HN$85,BECO_Datos!$A20,FALSE)+HLOOKUP(CS$7,BECO_Datos!$HP$3:$LT$85,BECO_Datos!$A20,FALSE))*CS$2</f>
        <v>0</v>
      </c>
      <c r="CT22" s="18">
        <f>(HLOOKUP(CT$7,BECO_Datos!$D$3:$HN$85,BECO_Datos!$A20,FALSE)+HLOOKUP(CT$7,BECO_Datos!$HP$3:$LT$85,BECO_Datos!$A20,FALSE))*CT$2</f>
        <v>0</v>
      </c>
      <c r="CU22" s="18">
        <f>(HLOOKUP(CU$7,BECO_Datos!$D$3:$HN$85,BECO_Datos!$A20,FALSE)+HLOOKUP(CU$7,BECO_Datos!$HP$3:$LT$85,BECO_Datos!$A20,FALSE))*CU$2</f>
        <v>0</v>
      </c>
      <c r="CV22" s="18">
        <f>(HLOOKUP(CV$7,BECO_Datos!$D$3:$HN$85,BECO_Datos!$A20,FALSE)+HLOOKUP(CV$7,BECO_Datos!$HP$3:$LT$85,BECO_Datos!$A20,FALSE))*CV$2</f>
        <v>0</v>
      </c>
      <c r="CW22" s="18">
        <f>(HLOOKUP(CW$7,BECO_Datos!$D$3:$HN$85,BECO_Datos!$A20,FALSE))*CW$2</f>
        <v>-1931.7196566815039</v>
      </c>
      <c r="CX22" s="18">
        <f>(HLOOKUP(CX$7,BECO_Datos!$D$3:$HN$85,BECO_Datos!$A20,FALSE)+HLOOKUP(CX$7,BECO_Datos!$HP$3:$LT$85,BECO_Datos!$A20,FALSE))*CX$2</f>
        <v>0</v>
      </c>
      <c r="CY22" s="18">
        <f>(HLOOKUP(CY$7,BECO_Datos!$D$3:$HN$85,BECO_Datos!$A20,FALSE))*CY$2</f>
        <v>0</v>
      </c>
      <c r="CZ22" s="18">
        <f>(HLOOKUP(CZ$7,BECO_Datos!$D$3:$HN$85,BECO_Datos!$A20,FALSE)+HLOOKUP(CZ$7,BECO_Datos!$HP$3:$LT$85,BECO_Datos!$A20,FALSE))*CZ$2</f>
        <v>0</v>
      </c>
      <c r="DA22" s="86">
        <f t="shared" si="38"/>
        <v>618.61585977330003</v>
      </c>
      <c r="DB22" s="18">
        <f>(HLOOKUP(DB$7,BECO_Datos!$D$3:$HN$85,BECO_Datos!$A20,FALSE))*DB$2</f>
        <v>0</v>
      </c>
      <c r="DC22" s="18">
        <f>(HLOOKUP(DC$7,BECO_Datos!$D$3:$HN$85,BECO_Datos!$A20,FALSE))*DC$2</f>
        <v>0</v>
      </c>
      <c r="DD22" s="18">
        <f>(HLOOKUP(DD$7,BECO_Datos!$D$3:$HN$85,BECO_Datos!$A20,FALSE))*DD$2</f>
        <v>618.61585977330003</v>
      </c>
      <c r="DE22" s="18">
        <f>(HLOOKUP(DE$7,BECO_Datos!$D$3:$HN$85,BECO_Datos!$A20,FALSE))*DE$2</f>
        <v>0</v>
      </c>
      <c r="DF22" s="18">
        <f>(HLOOKUP(DF$7,BECO_Datos!$D$3:$HN$85,BECO_Datos!$A20,FALSE)+HLOOKUP(DF$7,BECO_Datos!$HP$3:$LT$85,BECO_Datos!$A20,FALSE))*DF$2</f>
        <v>0</v>
      </c>
      <c r="DG22" s="18">
        <f>(HLOOKUP(DG$7,BECO_Datos!$D$3:$HN$85,BECO_Datos!$A20,FALSE))*DG$2</f>
        <v>0</v>
      </c>
      <c r="DH22" s="18">
        <f>(HLOOKUP(DH$7,BECO_Datos!$D$3:$HN$85,BECO_Datos!$A20,FALSE))*DH$2</f>
        <v>0</v>
      </c>
      <c r="DI22" s="18">
        <f>(HLOOKUP(DI$7,BECO_Datos!$D$3:$HN$85,BECO_Datos!$A20,FALSE)+HLOOKUP(DI$7,BECO_Datos!$HP$3:$LT$85,BECO_Datos!$A20,FALSE))*DI$2</f>
        <v>0</v>
      </c>
      <c r="DJ22" s="18">
        <f>(HLOOKUP(DJ$7,BECO_Datos!$D$3:$HN$85,BECO_Datos!$A20,FALSE))*DJ$2</f>
        <v>0</v>
      </c>
      <c r="DK22" s="18">
        <f>(HLOOKUP(DK$7,BECO_Datos!$D$3:$HN$85,BECO_Datos!$A20,FALSE)+HLOOKUP(DK$7,BECO_Datos!$HP$3:$LT$85,BECO_Datos!$A20,FALSE))*DK$2</f>
        <v>0</v>
      </c>
      <c r="DL22" s="18">
        <f>(HLOOKUP(DL$7,BECO_Datos!$D$3:$HN$85,BECO_Datos!$A20,FALSE))*DL$2</f>
        <v>0</v>
      </c>
      <c r="DM22" s="18">
        <f>(HLOOKUP(DM$7,BECO_Datos!$D$3:$HN$85,BECO_Datos!$A20,FALSE)+HLOOKUP(DM$7,BECO_Datos!$HP$3:$LT$85,BECO_Datos!$A20,FALSE))*DM$2</f>
        <v>0</v>
      </c>
      <c r="DN22" s="13"/>
      <c r="DO22" s="86">
        <f t="shared" si="40"/>
        <v>-2503.3472277505111</v>
      </c>
      <c r="DP22" s="18">
        <f>(HLOOKUP(DP$7,BECO_Datos!$D$3:$HN$85,BECO_Datos!$A20,FALSE)+HLOOKUP(DP$7,BECO_Datos!$HP$3:$LT$85,BECO_Datos!$A20,FALSE))*DP$2</f>
        <v>0</v>
      </c>
      <c r="DQ22" s="18">
        <f>(HLOOKUP(DQ$7,BECO_Datos!$D$3:$HN$85,BECO_Datos!$A20,FALSE)+HLOOKUP(DQ$7,BECO_Datos!$HP$3:$LT$85,BECO_Datos!$A20,FALSE))*DQ$2</f>
        <v>0</v>
      </c>
      <c r="DR22" s="18">
        <f>(HLOOKUP(DR$7,BECO_Datos!$D$3:$HN$85,BECO_Datos!$A20,FALSE)+HLOOKUP(DR$7,BECO_Datos!$HP$3:$LT$85,BECO_Datos!$A20,FALSE))*DR$2</f>
        <v>0</v>
      </c>
      <c r="DS22" s="18">
        <f>(HLOOKUP(DS$7,BECO_Datos!$D$3:$HN$85,BECO_Datos!$A20,FALSE)+HLOOKUP(DS$7,BECO_Datos!$HP$3:$LT$85,BECO_Datos!$A20,FALSE))*DS$2</f>
        <v>0</v>
      </c>
      <c r="DT22" s="18">
        <f>(HLOOKUP(DT$7,BECO_Datos!$D$3:$HN$85,BECO_Datos!$A20,FALSE))*DT$2</f>
        <v>-2503.3472277505111</v>
      </c>
      <c r="DU22" s="18">
        <f>(HLOOKUP(DU$7,BECO_Datos!$D$3:$HN$85,BECO_Datos!$A20,FALSE)+HLOOKUP(DU$7,BECO_Datos!$HP$3:$LT$85,BECO_Datos!$A20,FALSE))*DU$2</f>
        <v>0</v>
      </c>
      <c r="DV22" s="18">
        <f>(HLOOKUP(DV$7,BECO_Datos!$D$3:$HN$85,BECO_Datos!$A20,FALSE))*DV$2</f>
        <v>0</v>
      </c>
      <c r="DW22" s="18">
        <f>(HLOOKUP(DW$7,BECO_Datos!$D$3:$HN$85,BECO_Datos!$A20,FALSE)+HLOOKUP(DW$7,BECO_Datos!$HP$3:$LT$85,BECO_Datos!$A20,FALSE))*DW$2</f>
        <v>0</v>
      </c>
      <c r="DX22" s="86">
        <f t="shared" si="42"/>
        <v>801.67445221649984</v>
      </c>
      <c r="DY22" s="18">
        <f>(HLOOKUP(DY$7,BECO_Datos!$D$3:$HN$85,BECO_Datos!$A20,FALSE))*DY$2</f>
        <v>0</v>
      </c>
      <c r="DZ22" s="18">
        <f>(HLOOKUP(DZ$7,BECO_Datos!$D$3:$HN$85,BECO_Datos!$A20,FALSE))*DZ$2</f>
        <v>0</v>
      </c>
      <c r="EA22" s="18">
        <f>(HLOOKUP(EA$7,BECO_Datos!$D$3:$HN$85,BECO_Datos!$A20,FALSE))*EA$2</f>
        <v>801.67445221649984</v>
      </c>
      <c r="EB22" s="18">
        <f>(HLOOKUP(EB$7,BECO_Datos!$D$3:$HN$85,BECO_Datos!$A20,FALSE))*EB$2</f>
        <v>0</v>
      </c>
      <c r="EC22" s="18">
        <f>(HLOOKUP(EC$7,BECO_Datos!$D$3:$HN$85,BECO_Datos!$A20,FALSE)+HLOOKUP(EC$7,BECO_Datos!$HP$3:$LT$85,BECO_Datos!$A20,FALSE))*EC$2</f>
        <v>0</v>
      </c>
      <c r="ED22" s="18">
        <f>(HLOOKUP(ED$7,BECO_Datos!$D$3:$HN$85,BECO_Datos!$A20,FALSE))*ED$2</f>
        <v>0</v>
      </c>
      <c r="EE22" s="18">
        <f>(HLOOKUP(EE$7,BECO_Datos!$D$3:$HN$85,BECO_Datos!$A20,FALSE))*EE$2</f>
        <v>0</v>
      </c>
      <c r="EF22" s="18">
        <f>(HLOOKUP(EF$7,BECO_Datos!$D$3:$HN$85,BECO_Datos!$A20,FALSE)+HLOOKUP(EF$7,BECO_Datos!$HP$3:$LT$85,BECO_Datos!$A20,FALSE))*EF$2</f>
        <v>0</v>
      </c>
      <c r="EG22" s="18">
        <f>(HLOOKUP(EG$7,BECO_Datos!$D$3:$HN$85,BECO_Datos!$A20,FALSE))*EG$2</f>
        <v>0</v>
      </c>
      <c r="EH22" s="18">
        <f>(HLOOKUP(EH$7,BECO_Datos!$D$3:$HN$85,BECO_Datos!$A20,FALSE)+HLOOKUP(EH$7,BECO_Datos!$HP$3:$LT$85,BECO_Datos!$A20,FALSE))*EH$2</f>
        <v>0</v>
      </c>
      <c r="EI22" s="18">
        <f>(HLOOKUP(EI$7,BECO_Datos!$D$3:$HN$85,BECO_Datos!$A20,FALSE))*EI$2</f>
        <v>0</v>
      </c>
      <c r="EJ22" s="18">
        <f>(HLOOKUP(EJ$7,BECO_Datos!$D$3:$HN$85,BECO_Datos!$A20,FALSE)+HLOOKUP(EJ$7,BECO_Datos!$HP$3:$LT$85,BECO_Datos!$A20,FALSE))*EJ$2</f>
        <v>0</v>
      </c>
      <c r="EK22" s="13"/>
      <c r="EL22" s="86">
        <f t="shared" si="44"/>
        <v>-2633.4643360068294</v>
      </c>
      <c r="EM22" s="18">
        <f>(HLOOKUP(EM$7,BECO_Datos!$D$3:$HN$85,BECO_Datos!$A20,FALSE)+HLOOKUP(EM$7,BECO_Datos!$HP$3:$LT$85,BECO_Datos!$A20,FALSE))*EM$2</f>
        <v>0</v>
      </c>
      <c r="EN22" s="18">
        <f>(HLOOKUP(EN$7,BECO_Datos!$D$3:$HN$85,BECO_Datos!$A20,FALSE)+HLOOKUP(EN$7,BECO_Datos!$HP$3:$LT$85,BECO_Datos!$A20,FALSE))*EN$2</f>
        <v>0</v>
      </c>
      <c r="EO22" s="18">
        <f>(HLOOKUP(EO$7,BECO_Datos!$D$3:$HN$85,BECO_Datos!$A20,FALSE)+HLOOKUP(EO$7,BECO_Datos!$HP$3:$LT$85,BECO_Datos!$A20,FALSE))*EO$2</f>
        <v>0</v>
      </c>
      <c r="EP22" s="18">
        <f>(HLOOKUP(EP$7,BECO_Datos!$D$3:$HN$85,BECO_Datos!$A20,FALSE)+HLOOKUP(EP$7,BECO_Datos!$HP$3:$LT$85,BECO_Datos!$A20,FALSE))*EP$2</f>
        <v>0</v>
      </c>
      <c r="EQ22" s="18">
        <f>(HLOOKUP(EQ$7,BECO_Datos!$D$3:$HN$85,BECO_Datos!$A20,FALSE))*EQ$2</f>
        <v>-2633.4643360068294</v>
      </c>
      <c r="ER22" s="18">
        <f>(HLOOKUP(ER$7,BECO_Datos!$D$3:$HN$85,BECO_Datos!$A20,FALSE)+HLOOKUP(ER$7,BECO_Datos!$HP$3:$LT$85,BECO_Datos!$A20,FALSE))*ER$2</f>
        <v>0</v>
      </c>
      <c r="ES22" s="18">
        <f>(HLOOKUP(ES$7,BECO_Datos!$D$3:$HN$85,BECO_Datos!$A20,FALSE))*ES$2</f>
        <v>0</v>
      </c>
      <c r="ET22" s="18">
        <f>(HLOOKUP(ET$7,BECO_Datos!$D$3:$HN$85,BECO_Datos!$A20,FALSE)+HLOOKUP(ET$7,BECO_Datos!$HP$3:$LT$85,BECO_Datos!$A20,FALSE))*ET$2</f>
        <v>0</v>
      </c>
      <c r="EU22" s="86">
        <f t="shared" si="46"/>
        <v>843.34328677890005</v>
      </c>
      <c r="EV22" s="18">
        <f>(HLOOKUP(EV$7,BECO_Datos!$D$3:$HN$85,BECO_Datos!$A20,FALSE))*EV$2</f>
        <v>0</v>
      </c>
      <c r="EW22" s="18">
        <f>(HLOOKUP(EW$7,BECO_Datos!$D$3:$HN$85,BECO_Datos!$A20,FALSE))*EW$2</f>
        <v>0</v>
      </c>
      <c r="EX22" s="18">
        <f>(HLOOKUP(EX$7,BECO_Datos!$D$3:$HN$85,BECO_Datos!$A20,FALSE))*EX$2</f>
        <v>843.34328677890005</v>
      </c>
      <c r="EY22" s="18">
        <f>(HLOOKUP(EY$7,BECO_Datos!$D$3:$HN$85,BECO_Datos!$A20,FALSE))*EY$2</f>
        <v>0</v>
      </c>
      <c r="EZ22" s="18">
        <f>(HLOOKUP(EZ$7,BECO_Datos!$D$3:$HN$85,BECO_Datos!$A20,FALSE)+HLOOKUP(EZ$7,BECO_Datos!$HP$3:$LT$85,BECO_Datos!$A20,FALSE))*EZ$2</f>
        <v>0</v>
      </c>
      <c r="FA22" s="18">
        <f>(HLOOKUP(FA$7,BECO_Datos!$D$3:$HN$85,BECO_Datos!$A20,FALSE))*FA$2</f>
        <v>0</v>
      </c>
      <c r="FB22" s="18">
        <f>(HLOOKUP(FB$7,BECO_Datos!$D$3:$HN$85,BECO_Datos!$A20,FALSE))*FB$2</f>
        <v>0</v>
      </c>
      <c r="FC22" s="18">
        <f>(HLOOKUP(FC$7,BECO_Datos!$D$3:$HN$85,BECO_Datos!$A20,FALSE)+HLOOKUP(FC$7,BECO_Datos!$HP$3:$LT$85,BECO_Datos!$A20,FALSE))*FC$2</f>
        <v>0</v>
      </c>
      <c r="FD22" s="18">
        <f>(HLOOKUP(FD$7,BECO_Datos!$D$3:$HN$85,BECO_Datos!$A20,FALSE))*FD$2</f>
        <v>0</v>
      </c>
      <c r="FE22" s="18">
        <f>(HLOOKUP(FE$7,BECO_Datos!$D$3:$HN$85,BECO_Datos!$A20,FALSE)+HLOOKUP(FE$7,BECO_Datos!$HP$3:$LT$85,BECO_Datos!$A20,FALSE))*FE$2</f>
        <v>0</v>
      </c>
      <c r="FF22" s="18">
        <f>(HLOOKUP(FF$7,BECO_Datos!$D$3:$HN$85,BECO_Datos!$A20,FALSE))*FF$2</f>
        <v>0</v>
      </c>
      <c r="FG22" s="18">
        <f>(HLOOKUP(FG$7,BECO_Datos!$D$3:$HN$85,BECO_Datos!$A20,FALSE)+HLOOKUP(FG$7,BECO_Datos!$HP$3:$LT$85,BECO_Datos!$A20,FALSE))*FG$2</f>
        <v>0</v>
      </c>
      <c r="FH22" s="13"/>
      <c r="FI22" s="86">
        <f t="shared" si="48"/>
        <v>-3470.3623002117247</v>
      </c>
      <c r="FJ22" s="18">
        <f>(HLOOKUP(FJ$7,BECO_Datos!$D$3:$HN$85,BECO_Datos!$A20,FALSE)+HLOOKUP(FJ$7,BECO_Datos!$HP$3:$LT$85,BECO_Datos!$A20,FALSE))*FJ$2</f>
        <v>0</v>
      </c>
      <c r="FK22" s="18">
        <f>(HLOOKUP(FK$7,BECO_Datos!$D$3:$HN$85,BECO_Datos!$A20,FALSE)+HLOOKUP(FK$7,BECO_Datos!$HP$3:$LT$85,BECO_Datos!$A20,FALSE))*FK$2</f>
        <v>0</v>
      </c>
      <c r="FL22" s="18">
        <f>(HLOOKUP(FL$7,BECO_Datos!$D$3:$HN$85,BECO_Datos!$A20,FALSE)+HLOOKUP(FL$7,BECO_Datos!$HP$3:$LT$85,BECO_Datos!$A20,FALSE))*FL$2</f>
        <v>0</v>
      </c>
      <c r="FM22" s="18">
        <f>(HLOOKUP(FM$7,BECO_Datos!$D$3:$HN$85,BECO_Datos!$A20,FALSE)+HLOOKUP(FM$7,BECO_Datos!$HP$3:$LT$85,BECO_Datos!$A20,FALSE))*FM$2</f>
        <v>0</v>
      </c>
      <c r="FN22" s="18">
        <f>(HLOOKUP(FN$7,BECO_Datos!$D$3:$HN$85,BECO_Datos!$A20,FALSE))*FN$2</f>
        <v>-3470.3623002117247</v>
      </c>
      <c r="FO22" s="18">
        <f>(HLOOKUP(FO$7,BECO_Datos!$D$3:$HN$85,BECO_Datos!$A20,FALSE)+HLOOKUP(FO$7,BECO_Datos!$HP$3:$LT$85,BECO_Datos!$A20,FALSE))*FO$2</f>
        <v>0</v>
      </c>
      <c r="FP22" s="18">
        <f>(HLOOKUP(FP$7,BECO_Datos!$D$3:$HN$85,BECO_Datos!$A20,FALSE))*FP$2</f>
        <v>0</v>
      </c>
      <c r="FQ22" s="18">
        <f>(HLOOKUP(FQ$7,BECO_Datos!$D$3:$HN$85,BECO_Datos!$A20,FALSE)+HLOOKUP(FQ$7,BECO_Datos!$HP$3:$LT$85,BECO_Datos!$A20,FALSE))*FQ$2</f>
        <v>0</v>
      </c>
      <c r="FR22" s="86">
        <f t="shared" si="50"/>
        <v>1111.3523386506001</v>
      </c>
      <c r="FS22" s="18">
        <f>(HLOOKUP(FS$7,BECO_Datos!$D$3:$HN$85,BECO_Datos!$A20,FALSE))*FS$2</f>
        <v>0</v>
      </c>
      <c r="FT22" s="18">
        <f>(HLOOKUP(FT$7,BECO_Datos!$D$3:$HN$85,BECO_Datos!$A20,FALSE))*FT$2</f>
        <v>0</v>
      </c>
      <c r="FU22" s="18">
        <f>(HLOOKUP(FU$7,BECO_Datos!$D$3:$HN$85,BECO_Datos!$A20,FALSE))*FU$2</f>
        <v>1111.3523386506001</v>
      </c>
      <c r="FV22" s="18">
        <f>(HLOOKUP(FV$7,BECO_Datos!$D$3:$HN$85,BECO_Datos!$A20,FALSE))*FV$2</f>
        <v>0</v>
      </c>
      <c r="FW22" s="18">
        <f>(HLOOKUP(FW$7,BECO_Datos!$D$3:$HN$85,BECO_Datos!$A20,FALSE)+HLOOKUP(FW$7,BECO_Datos!$HP$3:$LT$85,BECO_Datos!$A20,FALSE))*FW$2</f>
        <v>0</v>
      </c>
      <c r="FX22" s="18">
        <f>(HLOOKUP(FX$7,BECO_Datos!$D$3:$HN$85,BECO_Datos!$A20,FALSE))*FX$2</f>
        <v>0</v>
      </c>
      <c r="FY22" s="18">
        <f>(HLOOKUP(FY$7,BECO_Datos!$D$3:$HN$85,BECO_Datos!$A20,FALSE))*FY$2</f>
        <v>0</v>
      </c>
      <c r="FZ22" s="18">
        <f>(HLOOKUP(FZ$7,BECO_Datos!$D$3:$HN$85,BECO_Datos!$A20,FALSE)+HLOOKUP(FZ$7,BECO_Datos!$HP$3:$LT$85,BECO_Datos!$A20,FALSE))*FZ$2</f>
        <v>0</v>
      </c>
      <c r="GA22" s="18">
        <f>(HLOOKUP(GA$7,BECO_Datos!$D$3:$HN$85,BECO_Datos!$A20,FALSE))*GA$2</f>
        <v>0</v>
      </c>
      <c r="GB22" s="18">
        <f>(HLOOKUP(GB$7,BECO_Datos!$D$3:$HN$85,BECO_Datos!$A20,FALSE)+HLOOKUP(GB$7,BECO_Datos!$HP$3:$LT$85,BECO_Datos!$A20,FALSE))*GB$2</f>
        <v>0</v>
      </c>
      <c r="GC22" s="18">
        <f>(HLOOKUP(GC$7,BECO_Datos!$D$3:$HN$85,BECO_Datos!$A20,FALSE))*GC$2</f>
        <v>0</v>
      </c>
      <c r="GD22" s="18">
        <f>(HLOOKUP(GD$7,BECO_Datos!$D$3:$HN$85,BECO_Datos!$A20,FALSE)+HLOOKUP(GD$7,BECO_Datos!$HP$3:$LT$85,BECO_Datos!$A20,FALSE))*GD$2</f>
        <v>0</v>
      </c>
      <c r="GE22" s="13"/>
      <c r="GF22" s="86">
        <f t="shared" si="52"/>
        <v>-2584.4420122839538</v>
      </c>
      <c r="GG22" s="18">
        <f>(HLOOKUP(GG$7,BECO_Datos!$D$3:$HN$85,BECO_Datos!$A20,FALSE)+HLOOKUP(GG$7,BECO_Datos!$HP$3:$LT$85,BECO_Datos!$A20,FALSE))*GG$2</f>
        <v>0</v>
      </c>
      <c r="GH22" s="18">
        <f>(HLOOKUP(GH$7,BECO_Datos!$D$3:$HN$85,BECO_Datos!$A20,FALSE)+HLOOKUP(GH$7,BECO_Datos!$HP$3:$LT$85,BECO_Datos!$A20,FALSE))*GH$2</f>
        <v>0</v>
      </c>
      <c r="GI22" s="18">
        <f>(HLOOKUP(GI$7,BECO_Datos!$D$3:$HN$85,BECO_Datos!$A20,FALSE)+HLOOKUP(GI$7,BECO_Datos!$HP$3:$LT$85,BECO_Datos!$A20,FALSE))*GI$2</f>
        <v>0</v>
      </c>
      <c r="GJ22" s="18">
        <f>(HLOOKUP(GJ$7,BECO_Datos!$D$3:$HN$85,BECO_Datos!$A20,FALSE)+HLOOKUP(GJ$7,BECO_Datos!$HP$3:$LT$85,BECO_Datos!$A20,FALSE))*GJ$2</f>
        <v>0</v>
      </c>
      <c r="GK22" s="18">
        <f>(HLOOKUP(GK$7,BECO_Datos!$D$3:$HN$85,BECO_Datos!$A20,FALSE))*GK$2</f>
        <v>-2584.4420122839538</v>
      </c>
      <c r="GL22" s="18">
        <f>(HLOOKUP(GL$7,BECO_Datos!$D$3:$HN$85,BECO_Datos!$A20,FALSE)+HLOOKUP(GL$7,BECO_Datos!$HP$3:$LT$85,BECO_Datos!$A20,FALSE))*GL$2</f>
        <v>0</v>
      </c>
      <c r="GM22" s="18">
        <f>(HLOOKUP(GM$7,BECO_Datos!$D$3:$HN$85,BECO_Datos!$A20,FALSE))*GM$2</f>
        <v>0</v>
      </c>
      <c r="GN22" s="18">
        <f>(HLOOKUP(GN$7,BECO_Datos!$D$3:$HN$85,BECO_Datos!$A20,FALSE)+HLOOKUP(GN$7,BECO_Datos!$HP$3:$LT$85,BECO_Datos!$A20,FALSE))*GN$2</f>
        <v>0</v>
      </c>
      <c r="GO22" s="86">
        <f t="shared" si="54"/>
        <v>827.64432816809995</v>
      </c>
      <c r="GP22" s="18">
        <f>(HLOOKUP(GP$7,BECO_Datos!$D$3:$HN$85,BECO_Datos!$A20,FALSE))*GP$2</f>
        <v>0</v>
      </c>
      <c r="GQ22" s="18">
        <f>(HLOOKUP(GQ$7,BECO_Datos!$D$3:$HN$85,BECO_Datos!$A20,FALSE))*GQ$2</f>
        <v>0</v>
      </c>
      <c r="GR22" s="18">
        <f>(HLOOKUP(GR$7,BECO_Datos!$D$3:$HN$85,BECO_Datos!$A20,FALSE))*GR$2</f>
        <v>827.64432816809995</v>
      </c>
      <c r="GS22" s="18">
        <f>(HLOOKUP(GS$7,BECO_Datos!$D$3:$HN$85,BECO_Datos!$A20,FALSE))*GS$2</f>
        <v>0</v>
      </c>
      <c r="GT22" s="18">
        <f>(HLOOKUP(GT$7,BECO_Datos!$D$3:$HN$85,BECO_Datos!$A20,FALSE)+HLOOKUP(GT$7,BECO_Datos!$HP$3:$LT$85,BECO_Datos!$A20,FALSE))*GT$2</f>
        <v>0</v>
      </c>
      <c r="GU22" s="18">
        <f>(HLOOKUP(GU$7,BECO_Datos!$D$3:$HN$85,BECO_Datos!$A20,FALSE))*GU$2</f>
        <v>0</v>
      </c>
      <c r="GV22" s="18">
        <f>(HLOOKUP(GV$7,BECO_Datos!$D$3:$HN$85,BECO_Datos!$A20,FALSE))*GV$2</f>
        <v>0</v>
      </c>
      <c r="GW22" s="18">
        <f>(HLOOKUP(GW$7,BECO_Datos!$D$3:$HN$85,BECO_Datos!$A20,FALSE)+HLOOKUP(GW$7,BECO_Datos!$HP$3:$LT$85,BECO_Datos!$A20,FALSE))*GW$2</f>
        <v>0</v>
      </c>
      <c r="GX22" s="18">
        <f>(HLOOKUP(GX$7,BECO_Datos!$D$3:$HN$85,BECO_Datos!$A20,FALSE))*GX$2</f>
        <v>0</v>
      </c>
      <c r="GY22" s="18">
        <f>(HLOOKUP(GY$7,BECO_Datos!$D$3:$HN$85,BECO_Datos!$A20,FALSE)+HLOOKUP(GY$7,BECO_Datos!$HP$3:$LT$85,BECO_Datos!$A20,FALSE))*GY$2</f>
        <v>0</v>
      </c>
      <c r="GZ22" s="18">
        <f>(HLOOKUP(GZ$7,BECO_Datos!$D$3:$HN$85,BECO_Datos!$A20,FALSE))*GZ$2</f>
        <v>0</v>
      </c>
      <c r="HA22" s="18">
        <f>(HLOOKUP(HA$7,BECO_Datos!$D$3:$HN$85,BECO_Datos!$A20,FALSE)+HLOOKUP(HA$7,BECO_Datos!$HP$3:$LT$85,BECO_Datos!$A20,FALSE))*HA$2</f>
        <v>0</v>
      </c>
      <c r="HB22" s="13"/>
      <c r="HC22" s="86">
        <f t="shared" si="56"/>
        <v>-2702.2274912908633</v>
      </c>
      <c r="HD22" s="18">
        <f>(HLOOKUP(HD$7,BECO_Datos!$D$3:$HN$85,BECO_Datos!$A20,FALSE)+HLOOKUP(HD$7,BECO_Datos!$HP$3:$LT$85,BECO_Datos!$A20,FALSE))*HD$2</f>
        <v>0</v>
      </c>
      <c r="HE22" s="18">
        <f>(HLOOKUP(HE$7,BECO_Datos!$D$3:$HN$85,BECO_Datos!$A20,FALSE)+HLOOKUP(HE$7,BECO_Datos!$HP$3:$LT$85,BECO_Datos!$A20,FALSE))*HE$2</f>
        <v>0</v>
      </c>
      <c r="HF22" s="18">
        <f>(HLOOKUP(HF$7,BECO_Datos!$D$3:$HN$85,BECO_Datos!$A20,FALSE)+HLOOKUP(HF$7,BECO_Datos!$HP$3:$LT$85,BECO_Datos!$A20,FALSE))*HF$2</f>
        <v>0</v>
      </c>
      <c r="HG22" s="18">
        <f>(HLOOKUP(HG$7,BECO_Datos!$D$3:$HN$85,BECO_Datos!$A20,FALSE)+HLOOKUP(HG$7,BECO_Datos!$HP$3:$LT$85,BECO_Datos!$A20,FALSE))*HG$2</f>
        <v>0</v>
      </c>
      <c r="HH22" s="18">
        <f>(HLOOKUP(HH$7,BECO_Datos!$D$3:$HN$85,BECO_Datos!$A20,FALSE))*HH$2</f>
        <v>-2702.2274912908633</v>
      </c>
      <c r="HI22" s="18">
        <f>(HLOOKUP(HI$7,BECO_Datos!$D$3:$HN$85,BECO_Datos!$A20,FALSE)+HLOOKUP(HI$7,BECO_Datos!$HP$3:$LT$85,BECO_Datos!$A20,FALSE))*HI$2</f>
        <v>0</v>
      </c>
      <c r="HJ22" s="18">
        <f>(HLOOKUP(HJ$7,BECO_Datos!$D$3:$HN$85,BECO_Datos!$A20,FALSE))*HJ$2</f>
        <v>0</v>
      </c>
      <c r="HK22" s="18">
        <f>(HLOOKUP(HK$7,BECO_Datos!$D$3:$HN$85,BECO_Datos!$A20,FALSE)+HLOOKUP(HK$7,BECO_Datos!$HP$3:$LT$85,BECO_Datos!$A20,FALSE))*HK$2</f>
        <v>0</v>
      </c>
      <c r="HL22" s="86">
        <f t="shared" si="58"/>
        <v>865.36406928718259</v>
      </c>
      <c r="HM22" s="18">
        <f>(HLOOKUP(HM$7,BECO_Datos!$D$3:$HN$85,BECO_Datos!$A20,FALSE))*HM$2</f>
        <v>0</v>
      </c>
      <c r="HN22" s="18">
        <f>(HLOOKUP(HN$7,BECO_Datos!$D$3:$HN$85,BECO_Datos!$A20,FALSE))*HN$2</f>
        <v>0</v>
      </c>
      <c r="HO22" s="18">
        <f>(HLOOKUP(HO$7,BECO_Datos!$D$3:$HN$85,BECO_Datos!$A20,FALSE))*HO$2</f>
        <v>865.36406928718259</v>
      </c>
      <c r="HP22" s="18">
        <f>(HLOOKUP(HP$7,BECO_Datos!$D$3:$HN$85,BECO_Datos!$A20,FALSE))*HP$2</f>
        <v>0</v>
      </c>
      <c r="HQ22" s="18">
        <f>(HLOOKUP(HQ$7,BECO_Datos!$D$3:$HN$85,BECO_Datos!$A20,FALSE)+HLOOKUP(HQ$7,BECO_Datos!$HP$3:$LT$85,BECO_Datos!$A20,FALSE))*HQ$2</f>
        <v>0</v>
      </c>
      <c r="HR22" s="18">
        <f>(HLOOKUP(HR$7,BECO_Datos!$D$3:$HN$85,BECO_Datos!$A20,FALSE))*HR$2</f>
        <v>0</v>
      </c>
      <c r="HS22" s="18">
        <f>(HLOOKUP(HS$7,BECO_Datos!$D$3:$HN$85,BECO_Datos!$A20,FALSE))*HS$2</f>
        <v>0</v>
      </c>
      <c r="HT22" s="18">
        <f>(HLOOKUP(HT$7,BECO_Datos!$D$3:$HN$85,BECO_Datos!$A20,FALSE)+HLOOKUP(HT$7,BECO_Datos!$HP$3:$LT$85,BECO_Datos!$A20,FALSE))*HT$2</f>
        <v>0</v>
      </c>
      <c r="HU22" s="18">
        <f>(HLOOKUP(HU$7,BECO_Datos!$D$3:$HN$85,BECO_Datos!$A20,FALSE))*HU$2</f>
        <v>0</v>
      </c>
      <c r="HV22" s="18">
        <f>(HLOOKUP(HV$7,BECO_Datos!$D$3:$HN$85,BECO_Datos!$A20,FALSE)+HLOOKUP(HV$7,BECO_Datos!$HP$3:$LT$85,BECO_Datos!$A20,FALSE))*HV$2</f>
        <v>0</v>
      </c>
      <c r="HW22" s="18">
        <f>(HLOOKUP(HW$7,BECO_Datos!$D$3:$HN$85,BECO_Datos!$A20,FALSE))*HW$2</f>
        <v>0</v>
      </c>
      <c r="HX22" s="18">
        <f>(HLOOKUP(HX$7,BECO_Datos!$D$3:$HN$85,BECO_Datos!$A20,FALSE)+HLOOKUP(HX$7,BECO_Datos!$HP$3:$LT$85,BECO_Datos!$A20,FALSE))*HX$2</f>
        <v>0</v>
      </c>
    </row>
    <row r="23" spans="1:232" ht="15.75" x14ac:dyDescent="0.2">
      <c r="A23" s="160">
        <v>17</v>
      </c>
      <c r="B23" s="593" t="s">
        <v>12</v>
      </c>
      <c r="C23" s="13"/>
      <c r="D23" s="89">
        <f t="shared" si="20"/>
        <v>0</v>
      </c>
      <c r="E23" s="79">
        <f>(HLOOKUP(E$7,BECO_Datos!$D$3:$HN$85,BECO_Datos!$A21,FALSE)+HLOOKUP(E$7,BECO_Datos!$HP$3:$LT$85,BECO_Datos!$A21,FALSE))*E$2</f>
        <v>0</v>
      </c>
      <c r="F23" s="79">
        <f>(HLOOKUP(F$7,BECO_Datos!$D$3:$HN$85,BECO_Datos!$A21,FALSE)+HLOOKUP(F$7,BECO_Datos!$HP$3:$LT$85,BECO_Datos!$A21,FALSE))*F$2</f>
        <v>0</v>
      </c>
      <c r="G23" s="79">
        <f>(HLOOKUP(G$7,BECO_Datos!$D$3:$HN$85,BECO_Datos!$A21,FALSE)+HLOOKUP(G$7,BECO_Datos!$HP$3:$LT$85,BECO_Datos!$A21,FALSE))*G$2</f>
        <v>0</v>
      </c>
      <c r="H23" s="79">
        <f>(HLOOKUP(H$7,BECO_Datos!$D$3:$HN$85,BECO_Datos!$A21,FALSE)+HLOOKUP(H$7,BECO_Datos!$HP$3:$LT$85,BECO_Datos!$A21,FALSE))*H$2</f>
        <v>0</v>
      </c>
      <c r="I23" s="79">
        <f>(HLOOKUP(I$7,BECO_Datos!$D$3:$HN$85,BECO_Datos!$A21,FALSE))*I$2</f>
        <v>0</v>
      </c>
      <c r="J23" s="79">
        <f>(HLOOKUP(J$7,BECO_Datos!$D$3:$HN$85,BECO_Datos!$A21,FALSE)+HLOOKUP(J$7,BECO_Datos!$HP$3:$LT$85,BECO_Datos!$A21,FALSE))*J$2</f>
        <v>0</v>
      </c>
      <c r="K23" s="79">
        <f>(HLOOKUP(K$7,BECO_Datos!$D$3:$HN$85,BECO_Datos!$A21,FALSE))*K$2</f>
        <v>0</v>
      </c>
      <c r="L23" s="79">
        <f>(HLOOKUP(L$7,BECO_Datos!$D$3:$HN$85,BECO_Datos!$A21,FALSE)+HLOOKUP(L$7,BECO_Datos!$HP$3:$LT$85,BECO_Datos!$A21,FALSE))*L$2</f>
        <v>0</v>
      </c>
      <c r="M23" s="89">
        <f t="shared" si="22"/>
        <v>4902.3303291485117</v>
      </c>
      <c r="N23" s="79">
        <f>(HLOOKUP(N$7,BECO_Datos!$D$3:$HN$85,BECO_Datos!$A21,FALSE))*N$2</f>
        <v>4902.3303291485117</v>
      </c>
      <c r="O23" s="79">
        <f>(HLOOKUP(O$7,BECO_Datos!$D$3:$HN$85,BECO_Datos!$A21,FALSE))*O$2</f>
        <v>0</v>
      </c>
      <c r="P23" s="79">
        <f>(HLOOKUP(P$7,BECO_Datos!$D$3:$HN$85,BECO_Datos!$A21,FALSE))*P$2</f>
        <v>0</v>
      </c>
      <c r="Q23" s="79">
        <f>(HLOOKUP(Q$7,BECO_Datos!$D$3:$HN$85,BECO_Datos!$A21,FALSE))*Q$2</f>
        <v>0</v>
      </c>
      <c r="R23" s="79">
        <f>(HLOOKUP(R$7,BECO_Datos!$D$3:$HN$85,BECO_Datos!$A21,FALSE)+HLOOKUP(R$7,BECO_Datos!$HP$3:$LT$85,BECO_Datos!$A21,FALSE))*R$2</f>
        <v>0</v>
      </c>
      <c r="S23" s="79">
        <f>(HLOOKUP(S$7,BECO_Datos!$D$3:$HN$85,BECO_Datos!$A21,FALSE))*S$2</f>
        <v>0</v>
      </c>
      <c r="T23" s="79">
        <f>(HLOOKUP(T$7,BECO_Datos!$D$3:$HN$85,BECO_Datos!$A21,FALSE))*T$2</f>
        <v>0</v>
      </c>
      <c r="U23" s="79">
        <f>(HLOOKUP(U$7,BECO_Datos!$D$3:$HN$85,BECO_Datos!$A21,FALSE)+HLOOKUP(U$7,BECO_Datos!$HP$3:$LT$85,BECO_Datos!$A21,FALSE))*U$2</f>
        <v>0</v>
      </c>
      <c r="V23" s="79">
        <f>(HLOOKUP(V$7,BECO_Datos!$D$3:$HN$85,BECO_Datos!$A21,FALSE))*V$2</f>
        <v>0</v>
      </c>
      <c r="W23" s="79">
        <f>(HLOOKUP(W$7,BECO_Datos!$D$3:$HN$85,BECO_Datos!$A21,FALSE)+HLOOKUP(W$7,BECO_Datos!$HP$3:$LT$85,BECO_Datos!$A21,FALSE))*W$2</f>
        <v>0</v>
      </c>
      <c r="X23" s="79">
        <f>(HLOOKUP(X$7,BECO_Datos!$D$3:$HN$85,BECO_Datos!$A21,FALSE))*X$2</f>
        <v>0</v>
      </c>
      <c r="Y23" s="79">
        <f>(HLOOKUP(Y$7,BECO_Datos!$D$3:$HN$85,BECO_Datos!$A21,FALSE)+HLOOKUP(Y$7,BECO_Datos!$HP$3:$LT$85,BECO_Datos!$A21,FALSE))*Y$2</f>
        <v>0</v>
      </c>
      <c r="Z23" s="13"/>
      <c r="AA23" s="89">
        <f t="shared" si="24"/>
        <v>0</v>
      </c>
      <c r="AB23" s="79">
        <f>(HLOOKUP(AB$7,BECO_Datos!$D$3:$HN$85,BECO_Datos!$A21,FALSE)+HLOOKUP(AB$7,BECO_Datos!$HP$3:$LT$85,BECO_Datos!$A21,FALSE))*AB$2</f>
        <v>0</v>
      </c>
      <c r="AC23" s="79">
        <f>(HLOOKUP(AC$7,BECO_Datos!$D$3:$HN$85,BECO_Datos!$A21,FALSE)+HLOOKUP(AC$7,BECO_Datos!$HP$3:$LT$85,BECO_Datos!$A21,FALSE))*AC$2</f>
        <v>0</v>
      </c>
      <c r="AD23" s="79">
        <f>(HLOOKUP(AD$7,BECO_Datos!$D$3:$HN$85,BECO_Datos!$A21,FALSE)+HLOOKUP(AD$7,BECO_Datos!$HP$3:$LT$85,BECO_Datos!$A21,FALSE))*AD$2</f>
        <v>0</v>
      </c>
      <c r="AE23" s="79">
        <f>(HLOOKUP(AE$7,BECO_Datos!$D$3:$HN$85,BECO_Datos!$A21,FALSE)+HLOOKUP(AE$7,BECO_Datos!$HP$3:$LT$85,BECO_Datos!$A21,FALSE))*AE$2</f>
        <v>0</v>
      </c>
      <c r="AF23" s="79">
        <f>(HLOOKUP(AF$7,BECO_Datos!$D$3:$HN$85,BECO_Datos!$A21,FALSE))*AF$2</f>
        <v>0</v>
      </c>
      <c r="AG23" s="79">
        <f>(HLOOKUP(AG$7,BECO_Datos!$D$3:$HN$85,BECO_Datos!$A21,FALSE)+HLOOKUP(AG$7,BECO_Datos!$HP$3:$LT$85,BECO_Datos!$A21,FALSE))*AG$2</f>
        <v>0</v>
      </c>
      <c r="AH23" s="79">
        <f>(HLOOKUP(AH$7,BECO_Datos!$D$3:$HN$85,BECO_Datos!$A21,FALSE))*AH$2</f>
        <v>0</v>
      </c>
      <c r="AI23" s="79">
        <f>(HLOOKUP(AI$7,BECO_Datos!$D$3:$HN$85,BECO_Datos!$A21,FALSE)+HLOOKUP(AI$7,BECO_Datos!$HP$3:$LT$85,BECO_Datos!$A21,FALSE))*AI$2</f>
        <v>0</v>
      </c>
      <c r="AJ23" s="89">
        <f t="shared" si="26"/>
        <v>5014.6781038411218</v>
      </c>
      <c r="AK23" s="79">
        <f>(HLOOKUP(AK$7,BECO_Datos!$D$3:$HN$85,BECO_Datos!$A21,FALSE))*AK$2</f>
        <v>5014.6781038411218</v>
      </c>
      <c r="AL23" s="79">
        <f>(HLOOKUP(AL$7,BECO_Datos!$D$3:$HN$85,BECO_Datos!$A21,FALSE))*AL$2</f>
        <v>0</v>
      </c>
      <c r="AM23" s="79">
        <f>(HLOOKUP(AM$7,BECO_Datos!$D$3:$HN$85,BECO_Datos!$A21,FALSE))*AM$2</f>
        <v>0</v>
      </c>
      <c r="AN23" s="79">
        <f>(HLOOKUP(AN$7,BECO_Datos!$D$3:$HN$85,BECO_Datos!$A21,FALSE))*AN$2</f>
        <v>0</v>
      </c>
      <c r="AO23" s="79">
        <f>(HLOOKUP(AO$7,BECO_Datos!$D$3:$HN$85,BECO_Datos!$A21,FALSE)+HLOOKUP(AO$7,BECO_Datos!$HP$3:$LT$85,BECO_Datos!$A21,FALSE))*AO$2</f>
        <v>0</v>
      </c>
      <c r="AP23" s="79">
        <f>(HLOOKUP(AP$7,BECO_Datos!$D$3:$HN$85,BECO_Datos!$A21,FALSE))*AP$2</f>
        <v>0</v>
      </c>
      <c r="AQ23" s="79">
        <f>(HLOOKUP(AQ$7,BECO_Datos!$D$3:$HN$85,BECO_Datos!$A21,FALSE))*AQ$2</f>
        <v>0</v>
      </c>
      <c r="AR23" s="79">
        <f>(HLOOKUP(AR$7,BECO_Datos!$D$3:$HN$85,BECO_Datos!$A21,FALSE)+HLOOKUP(AR$7,BECO_Datos!$HP$3:$LT$85,BECO_Datos!$A21,FALSE))*AR$2</f>
        <v>0</v>
      </c>
      <c r="AS23" s="79">
        <f>(HLOOKUP(AS$7,BECO_Datos!$D$3:$HN$85,BECO_Datos!$A21,FALSE))*AS$2</f>
        <v>0</v>
      </c>
      <c r="AT23" s="79">
        <f>(HLOOKUP(AT$7,BECO_Datos!$D$3:$HN$85,BECO_Datos!$A21,FALSE)+HLOOKUP(AT$7,BECO_Datos!$HP$3:$LT$85,BECO_Datos!$A21,FALSE))*AT$2</f>
        <v>0</v>
      </c>
      <c r="AU23" s="79">
        <f>(HLOOKUP(AU$7,BECO_Datos!$D$3:$HN$85,BECO_Datos!$A21,FALSE))*AU$2</f>
        <v>0</v>
      </c>
      <c r="AV23" s="79">
        <f>(HLOOKUP(AV$7,BECO_Datos!$D$3:$HN$85,BECO_Datos!$A21,FALSE)+HLOOKUP(AV$7,BECO_Datos!$HP$3:$LT$85,BECO_Datos!$A21,FALSE))*AV$2</f>
        <v>0</v>
      </c>
      <c r="AW23" s="13"/>
      <c r="AX23" s="89">
        <f t="shared" si="28"/>
        <v>0</v>
      </c>
      <c r="AY23" s="79">
        <f>(HLOOKUP(AY$7,BECO_Datos!$D$3:$HN$85,BECO_Datos!$A21,FALSE)+HLOOKUP(AY$7,BECO_Datos!$HP$3:$LT$85,BECO_Datos!$A21,FALSE))*AY$2</f>
        <v>0</v>
      </c>
      <c r="AZ23" s="79">
        <f>(HLOOKUP(AZ$7,BECO_Datos!$D$3:$HN$85,BECO_Datos!$A21,FALSE)+HLOOKUP(AZ$7,BECO_Datos!$HP$3:$LT$85,BECO_Datos!$A21,FALSE))*AZ$2</f>
        <v>0</v>
      </c>
      <c r="BA23" s="79">
        <f>(HLOOKUP(BA$7,BECO_Datos!$D$3:$HN$85,BECO_Datos!$A21,FALSE)+HLOOKUP(BA$7,BECO_Datos!$HP$3:$LT$85,BECO_Datos!$A21,FALSE))*BA$2</f>
        <v>0</v>
      </c>
      <c r="BB23" s="79">
        <f>(HLOOKUP(BB$7,BECO_Datos!$D$3:$HN$85,BECO_Datos!$A21,FALSE)+HLOOKUP(BB$7,BECO_Datos!$HP$3:$LT$85,BECO_Datos!$A21,FALSE))*BB$2</f>
        <v>0</v>
      </c>
      <c r="BC23" s="79">
        <f>(HLOOKUP(BC$7,BECO_Datos!$D$3:$HN$85,BECO_Datos!$A21,FALSE))*BC$2</f>
        <v>0</v>
      </c>
      <c r="BD23" s="79">
        <f>(HLOOKUP(BD$7,BECO_Datos!$D$3:$HN$85,BECO_Datos!$A21,FALSE)+HLOOKUP(BD$7,BECO_Datos!$HP$3:$LT$85,BECO_Datos!$A21,FALSE))*BD$2</f>
        <v>0</v>
      </c>
      <c r="BE23" s="79">
        <f>(HLOOKUP(BE$7,BECO_Datos!$D$3:$HN$85,BECO_Datos!$A21,FALSE))*BE$2</f>
        <v>0</v>
      </c>
      <c r="BF23" s="79">
        <f>(HLOOKUP(BF$7,BECO_Datos!$D$3:$HN$85,BECO_Datos!$A21,FALSE)+HLOOKUP(BF$7,BECO_Datos!$HP$3:$LT$85,BECO_Datos!$A21,FALSE))*BF$2</f>
        <v>0</v>
      </c>
      <c r="BG23" s="89">
        <f t="shared" si="30"/>
        <v>4715.9788488686181</v>
      </c>
      <c r="BH23" s="79">
        <f>(HLOOKUP(BH$7,BECO_Datos!$D$3:$HN$85,BECO_Datos!$A21,FALSE))*BH$2</f>
        <v>4715.9788488686181</v>
      </c>
      <c r="BI23" s="79">
        <f>(HLOOKUP(BI$7,BECO_Datos!$D$3:$HN$85,BECO_Datos!$A21,FALSE))*BI$2</f>
        <v>0</v>
      </c>
      <c r="BJ23" s="79">
        <f>(HLOOKUP(BJ$7,BECO_Datos!$D$3:$HN$85,BECO_Datos!$A21,FALSE))*BJ$2</f>
        <v>0</v>
      </c>
      <c r="BK23" s="79">
        <f>(HLOOKUP(BK$7,BECO_Datos!$D$3:$HN$85,BECO_Datos!$A21,FALSE))*BK$2</f>
        <v>0</v>
      </c>
      <c r="BL23" s="79">
        <f>(HLOOKUP(BL$7,BECO_Datos!$D$3:$HN$85,BECO_Datos!$A21,FALSE)+HLOOKUP(BL$7,BECO_Datos!$HP$3:$LT$85,BECO_Datos!$A21,FALSE))*BL$2</f>
        <v>0</v>
      </c>
      <c r="BM23" s="79">
        <f>(HLOOKUP(BM$7,BECO_Datos!$D$3:$HN$85,BECO_Datos!$A21,FALSE))*BM$2</f>
        <v>0</v>
      </c>
      <c r="BN23" s="79">
        <f>(HLOOKUP(BN$7,BECO_Datos!$D$3:$HN$85,BECO_Datos!$A21,FALSE))*BN$2</f>
        <v>0</v>
      </c>
      <c r="BO23" s="79">
        <f>(HLOOKUP(BO$7,BECO_Datos!$D$3:$HN$85,BECO_Datos!$A21,FALSE)+HLOOKUP(BO$7,BECO_Datos!$HP$3:$LT$85,BECO_Datos!$A21,FALSE))*BO$2</f>
        <v>0</v>
      </c>
      <c r="BP23" s="79">
        <f>(HLOOKUP(BP$7,BECO_Datos!$D$3:$HN$85,BECO_Datos!$A21,FALSE))*BP$2</f>
        <v>0</v>
      </c>
      <c r="BQ23" s="79">
        <f>(HLOOKUP(BQ$7,BECO_Datos!$D$3:$HN$85,BECO_Datos!$A21,FALSE)+HLOOKUP(BQ$7,BECO_Datos!$HP$3:$LT$85,BECO_Datos!$A21,FALSE))*BQ$2</f>
        <v>0</v>
      </c>
      <c r="BR23" s="79">
        <f>(HLOOKUP(BR$7,BECO_Datos!$D$3:$HN$85,BECO_Datos!$A21,FALSE))*BR$2</f>
        <v>0</v>
      </c>
      <c r="BS23" s="79">
        <f>(HLOOKUP(BS$7,BECO_Datos!$D$3:$HN$85,BECO_Datos!$A21,FALSE)+HLOOKUP(BS$7,BECO_Datos!$HP$3:$LT$85,BECO_Datos!$A21,FALSE))*BS$2</f>
        <v>0</v>
      </c>
      <c r="BT23" s="13"/>
      <c r="BU23" s="89">
        <f t="shared" si="32"/>
        <v>0</v>
      </c>
      <c r="BV23" s="79">
        <f>(HLOOKUP(BV$7,BECO_Datos!$D$3:$HN$85,BECO_Datos!$A21,FALSE)+HLOOKUP(BV$7,BECO_Datos!$HP$3:$LT$85,BECO_Datos!$A21,FALSE))*BV$2</f>
        <v>0</v>
      </c>
      <c r="BW23" s="79">
        <f>(HLOOKUP(BW$7,BECO_Datos!$D$3:$HN$85,BECO_Datos!$A21,FALSE)+HLOOKUP(BW$7,BECO_Datos!$HP$3:$LT$85,BECO_Datos!$A21,FALSE))*BW$2</f>
        <v>0</v>
      </c>
      <c r="BX23" s="79">
        <f>(HLOOKUP(BX$7,BECO_Datos!$D$3:$HN$85,BECO_Datos!$A21,FALSE)+HLOOKUP(BX$7,BECO_Datos!$HP$3:$LT$85,BECO_Datos!$A21,FALSE))*BX$2</f>
        <v>0</v>
      </c>
      <c r="BY23" s="79">
        <f>(HLOOKUP(BY$7,BECO_Datos!$D$3:$HN$85,BECO_Datos!$A21,FALSE)+HLOOKUP(BY$7,BECO_Datos!$HP$3:$LT$85,BECO_Datos!$A21,FALSE))*BY$2</f>
        <v>0</v>
      </c>
      <c r="BZ23" s="79">
        <f>(HLOOKUP(BZ$7,BECO_Datos!$D$3:$HN$85,BECO_Datos!$A21,FALSE))*BZ$2</f>
        <v>0</v>
      </c>
      <c r="CA23" s="79">
        <f>(HLOOKUP(CA$7,BECO_Datos!$D$3:$HN$85,BECO_Datos!$A21,FALSE)+HLOOKUP(CA$7,BECO_Datos!$HP$3:$LT$85,BECO_Datos!$A21,FALSE))*CA$2</f>
        <v>0</v>
      </c>
      <c r="CB23" s="79">
        <f>(HLOOKUP(CB$7,BECO_Datos!$D$3:$HN$85,BECO_Datos!$A21,FALSE))*CB$2</f>
        <v>0</v>
      </c>
      <c r="CC23" s="79">
        <f>(HLOOKUP(CC$7,BECO_Datos!$D$3:$HN$85,BECO_Datos!$A21,FALSE)+HLOOKUP(CC$7,BECO_Datos!$HP$3:$LT$85,BECO_Datos!$A21,FALSE))*CC$2</f>
        <v>0</v>
      </c>
      <c r="CD23" s="89">
        <f t="shared" si="34"/>
        <v>6030.880815506478</v>
      </c>
      <c r="CE23" s="79">
        <f>(HLOOKUP(CE$7,BECO_Datos!$D$3:$HN$85,BECO_Datos!$A21,FALSE))*CE$2</f>
        <v>6030.880815506478</v>
      </c>
      <c r="CF23" s="79">
        <f>(HLOOKUP(CF$7,BECO_Datos!$D$3:$HN$85,BECO_Datos!$A21,FALSE))*CF$2</f>
        <v>0</v>
      </c>
      <c r="CG23" s="79">
        <f>(HLOOKUP(CG$7,BECO_Datos!$D$3:$HN$85,BECO_Datos!$A21,FALSE))*CG$2</f>
        <v>0</v>
      </c>
      <c r="CH23" s="79">
        <f>(HLOOKUP(CH$7,BECO_Datos!$D$3:$HN$85,BECO_Datos!$A21,FALSE))*CH$2</f>
        <v>0</v>
      </c>
      <c r="CI23" s="79">
        <f>(HLOOKUP(CI$7,BECO_Datos!$D$3:$HN$85,BECO_Datos!$A21,FALSE)+HLOOKUP(CI$7,BECO_Datos!$HP$3:$LT$85,BECO_Datos!$A21,FALSE))*CI$2</f>
        <v>0</v>
      </c>
      <c r="CJ23" s="79">
        <f>(HLOOKUP(CJ$7,BECO_Datos!$D$3:$HN$85,BECO_Datos!$A21,FALSE))*CJ$2</f>
        <v>0</v>
      </c>
      <c r="CK23" s="79">
        <f>(HLOOKUP(CK$7,BECO_Datos!$D$3:$HN$85,BECO_Datos!$A21,FALSE))*CK$2</f>
        <v>0</v>
      </c>
      <c r="CL23" s="79">
        <f>(HLOOKUP(CL$7,BECO_Datos!$D$3:$HN$85,BECO_Datos!$A21,FALSE)+HLOOKUP(CL$7,BECO_Datos!$HP$3:$LT$85,BECO_Datos!$A21,FALSE))*CL$2</f>
        <v>0</v>
      </c>
      <c r="CM23" s="79">
        <f>(HLOOKUP(CM$7,BECO_Datos!$D$3:$HN$85,BECO_Datos!$A21,FALSE))*CM$2</f>
        <v>0</v>
      </c>
      <c r="CN23" s="79">
        <f>(HLOOKUP(CN$7,BECO_Datos!$D$3:$HN$85,BECO_Datos!$A21,FALSE)+HLOOKUP(CN$7,BECO_Datos!$HP$3:$LT$85,BECO_Datos!$A21,FALSE))*CN$2</f>
        <v>0</v>
      </c>
      <c r="CO23" s="79">
        <f>(HLOOKUP(CO$7,BECO_Datos!$D$3:$HN$85,BECO_Datos!$A21,FALSE))*CO$2</f>
        <v>0</v>
      </c>
      <c r="CP23" s="79">
        <f>(HLOOKUP(CP$7,BECO_Datos!$D$3:$HN$85,BECO_Datos!$A21,FALSE)+HLOOKUP(CP$7,BECO_Datos!$HP$3:$LT$85,BECO_Datos!$A21,FALSE))*CP$2</f>
        <v>0</v>
      </c>
      <c r="CQ23" s="13"/>
      <c r="CR23" s="89">
        <f t="shared" si="36"/>
        <v>0</v>
      </c>
      <c r="CS23" s="79">
        <f>(HLOOKUP(CS$7,BECO_Datos!$D$3:$HN$85,BECO_Datos!$A21,FALSE)+HLOOKUP(CS$7,BECO_Datos!$HP$3:$LT$85,BECO_Datos!$A21,FALSE))*CS$2</f>
        <v>0</v>
      </c>
      <c r="CT23" s="79">
        <f>(HLOOKUP(CT$7,BECO_Datos!$D$3:$HN$85,BECO_Datos!$A21,FALSE)+HLOOKUP(CT$7,BECO_Datos!$HP$3:$LT$85,BECO_Datos!$A21,FALSE))*CT$2</f>
        <v>0</v>
      </c>
      <c r="CU23" s="79">
        <f>(HLOOKUP(CU$7,BECO_Datos!$D$3:$HN$85,BECO_Datos!$A21,FALSE)+HLOOKUP(CU$7,BECO_Datos!$HP$3:$LT$85,BECO_Datos!$A21,FALSE))*CU$2</f>
        <v>0</v>
      </c>
      <c r="CV23" s="79">
        <f>(HLOOKUP(CV$7,BECO_Datos!$D$3:$HN$85,BECO_Datos!$A21,FALSE)+HLOOKUP(CV$7,BECO_Datos!$HP$3:$LT$85,BECO_Datos!$A21,FALSE))*CV$2</f>
        <v>0</v>
      </c>
      <c r="CW23" s="79">
        <f>(HLOOKUP(CW$7,BECO_Datos!$D$3:$HN$85,BECO_Datos!$A21,FALSE))*CW$2</f>
        <v>0</v>
      </c>
      <c r="CX23" s="79">
        <f>(HLOOKUP(CX$7,BECO_Datos!$D$3:$HN$85,BECO_Datos!$A21,FALSE)+HLOOKUP(CX$7,BECO_Datos!$HP$3:$LT$85,BECO_Datos!$A21,FALSE))*CX$2</f>
        <v>0</v>
      </c>
      <c r="CY23" s="79">
        <f>(HLOOKUP(CY$7,BECO_Datos!$D$3:$HN$85,BECO_Datos!$A21,FALSE))*CY$2</f>
        <v>0</v>
      </c>
      <c r="CZ23" s="79">
        <f>(HLOOKUP(CZ$7,BECO_Datos!$D$3:$HN$85,BECO_Datos!$A21,FALSE)+HLOOKUP(CZ$7,BECO_Datos!$HP$3:$LT$85,BECO_Datos!$A21,FALSE))*CZ$2</f>
        <v>0</v>
      </c>
      <c r="DA23" s="89">
        <f t="shared" si="38"/>
        <v>5374.7437421131954</v>
      </c>
      <c r="DB23" s="79">
        <f>(HLOOKUP(DB$7,BECO_Datos!$D$3:$HN$85,BECO_Datos!$A21,FALSE))*DB$2</f>
        <v>5374.7437421131954</v>
      </c>
      <c r="DC23" s="79">
        <f>(HLOOKUP(DC$7,BECO_Datos!$D$3:$HN$85,BECO_Datos!$A21,FALSE))*DC$2</f>
        <v>0</v>
      </c>
      <c r="DD23" s="79">
        <f>(HLOOKUP(DD$7,BECO_Datos!$D$3:$HN$85,BECO_Datos!$A21,FALSE))*DD$2</f>
        <v>0</v>
      </c>
      <c r="DE23" s="79">
        <f>(HLOOKUP(DE$7,BECO_Datos!$D$3:$HN$85,BECO_Datos!$A21,FALSE))*DE$2</f>
        <v>0</v>
      </c>
      <c r="DF23" s="79">
        <f>(HLOOKUP(DF$7,BECO_Datos!$D$3:$HN$85,BECO_Datos!$A21,FALSE)+HLOOKUP(DF$7,BECO_Datos!$HP$3:$LT$85,BECO_Datos!$A21,FALSE))*DF$2</f>
        <v>0</v>
      </c>
      <c r="DG23" s="79">
        <f>(HLOOKUP(DG$7,BECO_Datos!$D$3:$HN$85,BECO_Datos!$A21,FALSE))*DG$2</f>
        <v>0</v>
      </c>
      <c r="DH23" s="79">
        <f>(HLOOKUP(DH$7,BECO_Datos!$D$3:$HN$85,BECO_Datos!$A21,FALSE))*DH$2</f>
        <v>0</v>
      </c>
      <c r="DI23" s="79">
        <f>(HLOOKUP(DI$7,BECO_Datos!$D$3:$HN$85,BECO_Datos!$A21,FALSE)+HLOOKUP(DI$7,BECO_Datos!$HP$3:$LT$85,BECO_Datos!$A21,FALSE))*DI$2</f>
        <v>0</v>
      </c>
      <c r="DJ23" s="79">
        <f>(HLOOKUP(DJ$7,BECO_Datos!$D$3:$HN$85,BECO_Datos!$A21,FALSE))*DJ$2</f>
        <v>0</v>
      </c>
      <c r="DK23" s="79">
        <f>(HLOOKUP(DK$7,BECO_Datos!$D$3:$HN$85,BECO_Datos!$A21,FALSE)+HLOOKUP(DK$7,BECO_Datos!$HP$3:$LT$85,BECO_Datos!$A21,FALSE))*DK$2</f>
        <v>0</v>
      </c>
      <c r="DL23" s="79">
        <f>(HLOOKUP(DL$7,BECO_Datos!$D$3:$HN$85,BECO_Datos!$A21,FALSE))*DL$2</f>
        <v>0</v>
      </c>
      <c r="DM23" s="79">
        <f>(HLOOKUP(DM$7,BECO_Datos!$D$3:$HN$85,BECO_Datos!$A21,FALSE)+HLOOKUP(DM$7,BECO_Datos!$HP$3:$LT$85,BECO_Datos!$A21,FALSE))*DM$2</f>
        <v>0</v>
      </c>
      <c r="DN23" s="13"/>
      <c r="DO23" s="89">
        <f t="shared" si="40"/>
        <v>0</v>
      </c>
      <c r="DP23" s="79">
        <f>(HLOOKUP(DP$7,BECO_Datos!$D$3:$HN$85,BECO_Datos!$A21,FALSE)+HLOOKUP(DP$7,BECO_Datos!$HP$3:$LT$85,BECO_Datos!$A21,FALSE))*DP$2</f>
        <v>0</v>
      </c>
      <c r="DQ23" s="79">
        <f>(HLOOKUP(DQ$7,BECO_Datos!$D$3:$HN$85,BECO_Datos!$A21,FALSE)+HLOOKUP(DQ$7,BECO_Datos!$HP$3:$LT$85,BECO_Datos!$A21,FALSE))*DQ$2</f>
        <v>0</v>
      </c>
      <c r="DR23" s="79">
        <f>(HLOOKUP(DR$7,BECO_Datos!$D$3:$HN$85,BECO_Datos!$A21,FALSE)+HLOOKUP(DR$7,BECO_Datos!$HP$3:$LT$85,BECO_Datos!$A21,FALSE))*DR$2</f>
        <v>0</v>
      </c>
      <c r="DS23" s="79">
        <f>(HLOOKUP(DS$7,BECO_Datos!$D$3:$HN$85,BECO_Datos!$A21,FALSE)+HLOOKUP(DS$7,BECO_Datos!$HP$3:$LT$85,BECO_Datos!$A21,FALSE))*DS$2</f>
        <v>0</v>
      </c>
      <c r="DT23" s="79">
        <f>(HLOOKUP(DT$7,BECO_Datos!$D$3:$HN$85,BECO_Datos!$A21,FALSE))*DT$2</f>
        <v>0</v>
      </c>
      <c r="DU23" s="79">
        <f>(HLOOKUP(DU$7,BECO_Datos!$D$3:$HN$85,BECO_Datos!$A21,FALSE)+HLOOKUP(DU$7,BECO_Datos!$HP$3:$LT$85,BECO_Datos!$A21,FALSE))*DU$2</f>
        <v>0</v>
      </c>
      <c r="DV23" s="79">
        <f>(HLOOKUP(DV$7,BECO_Datos!$D$3:$HN$85,BECO_Datos!$A21,FALSE))*DV$2</f>
        <v>0</v>
      </c>
      <c r="DW23" s="79">
        <f>(HLOOKUP(DW$7,BECO_Datos!$D$3:$HN$85,BECO_Datos!$A21,FALSE)+HLOOKUP(DW$7,BECO_Datos!$HP$3:$LT$85,BECO_Datos!$A21,FALSE))*DW$2</f>
        <v>0</v>
      </c>
      <c r="DX23" s="89">
        <f t="shared" si="42"/>
        <v>6217.4513191661445</v>
      </c>
      <c r="DY23" s="79">
        <f>(HLOOKUP(DY$7,BECO_Datos!$D$3:$HN$85,BECO_Datos!$A21,FALSE))*DY$2</f>
        <v>6217.4513191661445</v>
      </c>
      <c r="DZ23" s="79">
        <f>(HLOOKUP(DZ$7,BECO_Datos!$D$3:$HN$85,BECO_Datos!$A21,FALSE))*DZ$2</f>
        <v>0</v>
      </c>
      <c r="EA23" s="79">
        <f>(HLOOKUP(EA$7,BECO_Datos!$D$3:$HN$85,BECO_Datos!$A21,FALSE))*EA$2</f>
        <v>0</v>
      </c>
      <c r="EB23" s="79">
        <f>(HLOOKUP(EB$7,BECO_Datos!$D$3:$HN$85,BECO_Datos!$A21,FALSE))*EB$2</f>
        <v>0</v>
      </c>
      <c r="EC23" s="79">
        <f>(HLOOKUP(EC$7,BECO_Datos!$D$3:$HN$85,BECO_Datos!$A21,FALSE)+HLOOKUP(EC$7,BECO_Datos!$HP$3:$LT$85,BECO_Datos!$A21,FALSE))*EC$2</f>
        <v>0</v>
      </c>
      <c r="ED23" s="79">
        <f>(HLOOKUP(ED$7,BECO_Datos!$D$3:$HN$85,BECO_Datos!$A21,FALSE))*ED$2</f>
        <v>0</v>
      </c>
      <c r="EE23" s="79">
        <f>(HLOOKUP(EE$7,BECO_Datos!$D$3:$HN$85,BECO_Datos!$A21,FALSE))*EE$2</f>
        <v>0</v>
      </c>
      <c r="EF23" s="79">
        <f>(HLOOKUP(EF$7,BECO_Datos!$D$3:$HN$85,BECO_Datos!$A21,FALSE)+HLOOKUP(EF$7,BECO_Datos!$HP$3:$LT$85,BECO_Datos!$A21,FALSE))*EF$2</f>
        <v>0</v>
      </c>
      <c r="EG23" s="79">
        <f>(HLOOKUP(EG$7,BECO_Datos!$D$3:$HN$85,BECO_Datos!$A21,FALSE))*EG$2</f>
        <v>0</v>
      </c>
      <c r="EH23" s="79">
        <f>(HLOOKUP(EH$7,BECO_Datos!$D$3:$HN$85,BECO_Datos!$A21,FALSE)+HLOOKUP(EH$7,BECO_Datos!$HP$3:$LT$85,BECO_Datos!$A21,FALSE))*EH$2</f>
        <v>0</v>
      </c>
      <c r="EI23" s="79">
        <f>(HLOOKUP(EI$7,BECO_Datos!$D$3:$HN$85,BECO_Datos!$A21,FALSE))*EI$2</f>
        <v>0</v>
      </c>
      <c r="EJ23" s="79">
        <f>(HLOOKUP(EJ$7,BECO_Datos!$D$3:$HN$85,BECO_Datos!$A21,FALSE)+HLOOKUP(EJ$7,BECO_Datos!$HP$3:$LT$85,BECO_Datos!$A21,FALSE))*EJ$2</f>
        <v>0</v>
      </c>
      <c r="EK23" s="13"/>
      <c r="EL23" s="89">
        <f t="shared" si="44"/>
        <v>0</v>
      </c>
      <c r="EM23" s="79">
        <f>(HLOOKUP(EM$7,BECO_Datos!$D$3:$HN$85,BECO_Datos!$A21,FALSE)+HLOOKUP(EM$7,BECO_Datos!$HP$3:$LT$85,BECO_Datos!$A21,FALSE))*EM$2</f>
        <v>0</v>
      </c>
      <c r="EN23" s="79">
        <f>(HLOOKUP(EN$7,BECO_Datos!$D$3:$HN$85,BECO_Datos!$A21,FALSE)+HLOOKUP(EN$7,BECO_Datos!$HP$3:$LT$85,BECO_Datos!$A21,FALSE))*EN$2</f>
        <v>0</v>
      </c>
      <c r="EO23" s="79">
        <f>(HLOOKUP(EO$7,BECO_Datos!$D$3:$HN$85,BECO_Datos!$A21,FALSE)+HLOOKUP(EO$7,BECO_Datos!$HP$3:$LT$85,BECO_Datos!$A21,FALSE))*EO$2</f>
        <v>0</v>
      </c>
      <c r="EP23" s="79">
        <f>(HLOOKUP(EP$7,BECO_Datos!$D$3:$HN$85,BECO_Datos!$A21,FALSE)+HLOOKUP(EP$7,BECO_Datos!$HP$3:$LT$85,BECO_Datos!$A21,FALSE))*EP$2</f>
        <v>0</v>
      </c>
      <c r="EQ23" s="79">
        <f>(HLOOKUP(EQ$7,BECO_Datos!$D$3:$HN$85,BECO_Datos!$A21,FALSE))*EQ$2</f>
        <v>0</v>
      </c>
      <c r="ER23" s="79">
        <f>(HLOOKUP(ER$7,BECO_Datos!$D$3:$HN$85,BECO_Datos!$A21,FALSE)+HLOOKUP(ER$7,BECO_Datos!$HP$3:$LT$85,BECO_Datos!$A21,FALSE))*ER$2</f>
        <v>0</v>
      </c>
      <c r="ES23" s="79">
        <f>(HLOOKUP(ES$7,BECO_Datos!$D$3:$HN$85,BECO_Datos!$A21,FALSE))*ES$2</f>
        <v>0</v>
      </c>
      <c r="ET23" s="79">
        <f>(HLOOKUP(ET$7,BECO_Datos!$D$3:$HN$85,BECO_Datos!$A21,FALSE)+HLOOKUP(ET$7,BECO_Datos!$HP$3:$LT$85,BECO_Datos!$A21,FALSE))*ET$2</f>
        <v>0</v>
      </c>
      <c r="EU23" s="89">
        <f t="shared" si="46"/>
        <v>6682.2051024598022</v>
      </c>
      <c r="EV23" s="79">
        <f>(HLOOKUP(EV$7,BECO_Datos!$D$3:$HN$85,BECO_Datos!$A21,FALSE))*EV$2</f>
        <v>6682.2051024598022</v>
      </c>
      <c r="EW23" s="79">
        <f>(HLOOKUP(EW$7,BECO_Datos!$D$3:$HN$85,BECO_Datos!$A21,FALSE))*EW$2</f>
        <v>0</v>
      </c>
      <c r="EX23" s="79">
        <f>(HLOOKUP(EX$7,BECO_Datos!$D$3:$HN$85,BECO_Datos!$A21,FALSE))*EX$2</f>
        <v>0</v>
      </c>
      <c r="EY23" s="79">
        <f>(HLOOKUP(EY$7,BECO_Datos!$D$3:$HN$85,BECO_Datos!$A21,FALSE))*EY$2</f>
        <v>0</v>
      </c>
      <c r="EZ23" s="79">
        <f>(HLOOKUP(EZ$7,BECO_Datos!$D$3:$HN$85,BECO_Datos!$A21,FALSE)+HLOOKUP(EZ$7,BECO_Datos!$HP$3:$LT$85,BECO_Datos!$A21,FALSE))*EZ$2</f>
        <v>0</v>
      </c>
      <c r="FA23" s="79">
        <f>(HLOOKUP(FA$7,BECO_Datos!$D$3:$HN$85,BECO_Datos!$A21,FALSE))*FA$2</f>
        <v>0</v>
      </c>
      <c r="FB23" s="79">
        <f>(HLOOKUP(FB$7,BECO_Datos!$D$3:$HN$85,BECO_Datos!$A21,FALSE))*FB$2</f>
        <v>0</v>
      </c>
      <c r="FC23" s="79">
        <f>(HLOOKUP(FC$7,BECO_Datos!$D$3:$HN$85,BECO_Datos!$A21,FALSE)+HLOOKUP(FC$7,BECO_Datos!$HP$3:$LT$85,BECO_Datos!$A21,FALSE))*FC$2</f>
        <v>0</v>
      </c>
      <c r="FD23" s="79">
        <f>(HLOOKUP(FD$7,BECO_Datos!$D$3:$HN$85,BECO_Datos!$A21,FALSE))*FD$2</f>
        <v>0</v>
      </c>
      <c r="FE23" s="79">
        <f>(HLOOKUP(FE$7,BECO_Datos!$D$3:$HN$85,BECO_Datos!$A21,FALSE)+HLOOKUP(FE$7,BECO_Datos!$HP$3:$LT$85,BECO_Datos!$A21,FALSE))*FE$2</f>
        <v>0</v>
      </c>
      <c r="FF23" s="79">
        <f>(HLOOKUP(FF$7,BECO_Datos!$D$3:$HN$85,BECO_Datos!$A21,FALSE))*FF$2</f>
        <v>0</v>
      </c>
      <c r="FG23" s="79">
        <f>(HLOOKUP(FG$7,BECO_Datos!$D$3:$HN$85,BECO_Datos!$A21,FALSE)+HLOOKUP(FG$7,BECO_Datos!$HP$3:$LT$85,BECO_Datos!$A21,FALSE))*FG$2</f>
        <v>0</v>
      </c>
      <c r="FH23" s="13"/>
      <c r="FI23" s="89">
        <f t="shared" si="48"/>
        <v>0</v>
      </c>
      <c r="FJ23" s="79">
        <f>(HLOOKUP(FJ$7,BECO_Datos!$D$3:$HN$85,BECO_Datos!$A21,FALSE)+HLOOKUP(FJ$7,BECO_Datos!$HP$3:$LT$85,BECO_Datos!$A21,FALSE))*FJ$2</f>
        <v>0</v>
      </c>
      <c r="FK23" s="79">
        <f>(HLOOKUP(FK$7,BECO_Datos!$D$3:$HN$85,BECO_Datos!$A21,FALSE)+HLOOKUP(FK$7,BECO_Datos!$HP$3:$LT$85,BECO_Datos!$A21,FALSE))*FK$2</f>
        <v>0</v>
      </c>
      <c r="FL23" s="79">
        <f>(HLOOKUP(FL$7,BECO_Datos!$D$3:$HN$85,BECO_Datos!$A21,FALSE)+HLOOKUP(FL$7,BECO_Datos!$HP$3:$LT$85,BECO_Datos!$A21,FALSE))*FL$2</f>
        <v>0</v>
      </c>
      <c r="FM23" s="79">
        <f>(HLOOKUP(FM$7,BECO_Datos!$D$3:$HN$85,BECO_Datos!$A21,FALSE)+HLOOKUP(FM$7,BECO_Datos!$HP$3:$LT$85,BECO_Datos!$A21,FALSE))*FM$2</f>
        <v>0</v>
      </c>
      <c r="FN23" s="79">
        <f>(HLOOKUP(FN$7,BECO_Datos!$D$3:$HN$85,BECO_Datos!$A21,FALSE))*FN$2</f>
        <v>0</v>
      </c>
      <c r="FO23" s="79">
        <f>(HLOOKUP(FO$7,BECO_Datos!$D$3:$HN$85,BECO_Datos!$A21,FALSE)+HLOOKUP(FO$7,BECO_Datos!$HP$3:$LT$85,BECO_Datos!$A21,FALSE))*FO$2</f>
        <v>0</v>
      </c>
      <c r="FP23" s="79">
        <f>(HLOOKUP(FP$7,BECO_Datos!$D$3:$HN$85,BECO_Datos!$A21,FALSE))*FP$2</f>
        <v>0</v>
      </c>
      <c r="FQ23" s="79">
        <f>(HLOOKUP(FQ$7,BECO_Datos!$D$3:$HN$85,BECO_Datos!$A21,FALSE)+HLOOKUP(FQ$7,BECO_Datos!$HP$3:$LT$85,BECO_Datos!$A21,FALSE))*FQ$2</f>
        <v>0</v>
      </c>
      <c r="FR23" s="89">
        <f t="shared" si="50"/>
        <v>7049.1567675087135</v>
      </c>
      <c r="FS23" s="79">
        <f>(HLOOKUP(FS$7,BECO_Datos!$D$3:$HN$85,BECO_Datos!$A21,FALSE))*FS$2</f>
        <v>7049.1567675087135</v>
      </c>
      <c r="FT23" s="79">
        <f>(HLOOKUP(FT$7,BECO_Datos!$D$3:$HN$85,BECO_Datos!$A21,FALSE))*FT$2</f>
        <v>0</v>
      </c>
      <c r="FU23" s="79">
        <f>(HLOOKUP(FU$7,BECO_Datos!$D$3:$HN$85,BECO_Datos!$A21,FALSE))*FU$2</f>
        <v>0</v>
      </c>
      <c r="FV23" s="79">
        <f>(HLOOKUP(FV$7,BECO_Datos!$D$3:$HN$85,BECO_Datos!$A21,FALSE))*FV$2</f>
        <v>0</v>
      </c>
      <c r="FW23" s="79">
        <f>(HLOOKUP(FW$7,BECO_Datos!$D$3:$HN$85,BECO_Datos!$A21,FALSE)+HLOOKUP(FW$7,BECO_Datos!$HP$3:$LT$85,BECO_Datos!$A21,FALSE))*FW$2</f>
        <v>0</v>
      </c>
      <c r="FX23" s="79">
        <f>(HLOOKUP(FX$7,BECO_Datos!$D$3:$HN$85,BECO_Datos!$A21,FALSE))*FX$2</f>
        <v>0</v>
      </c>
      <c r="FY23" s="79">
        <f>(HLOOKUP(FY$7,BECO_Datos!$D$3:$HN$85,BECO_Datos!$A21,FALSE))*FY$2</f>
        <v>0</v>
      </c>
      <c r="FZ23" s="79">
        <f>(HLOOKUP(FZ$7,BECO_Datos!$D$3:$HN$85,BECO_Datos!$A21,FALSE)+HLOOKUP(FZ$7,BECO_Datos!$HP$3:$LT$85,BECO_Datos!$A21,FALSE))*FZ$2</f>
        <v>0</v>
      </c>
      <c r="GA23" s="79">
        <f>(HLOOKUP(GA$7,BECO_Datos!$D$3:$HN$85,BECO_Datos!$A21,FALSE))*GA$2</f>
        <v>0</v>
      </c>
      <c r="GB23" s="79">
        <f>(HLOOKUP(GB$7,BECO_Datos!$D$3:$HN$85,BECO_Datos!$A21,FALSE)+HLOOKUP(GB$7,BECO_Datos!$HP$3:$LT$85,BECO_Datos!$A21,FALSE))*GB$2</f>
        <v>0</v>
      </c>
      <c r="GC23" s="79">
        <f>(HLOOKUP(GC$7,BECO_Datos!$D$3:$HN$85,BECO_Datos!$A21,FALSE))*GC$2</f>
        <v>0</v>
      </c>
      <c r="GD23" s="79">
        <f>(HLOOKUP(GD$7,BECO_Datos!$D$3:$HN$85,BECO_Datos!$A21,FALSE)+HLOOKUP(GD$7,BECO_Datos!$HP$3:$LT$85,BECO_Datos!$A21,FALSE))*GD$2</f>
        <v>0</v>
      </c>
      <c r="GE23" s="13"/>
      <c r="GF23" s="89">
        <f t="shared" si="52"/>
        <v>0</v>
      </c>
      <c r="GG23" s="79">
        <f>(HLOOKUP(GG$7,BECO_Datos!$D$3:$HN$85,BECO_Datos!$A21,FALSE)+HLOOKUP(GG$7,BECO_Datos!$HP$3:$LT$85,BECO_Datos!$A21,FALSE))*GG$2</f>
        <v>0</v>
      </c>
      <c r="GH23" s="79">
        <f>(HLOOKUP(GH$7,BECO_Datos!$D$3:$HN$85,BECO_Datos!$A21,FALSE)+HLOOKUP(GH$7,BECO_Datos!$HP$3:$LT$85,BECO_Datos!$A21,FALSE))*GH$2</f>
        <v>0</v>
      </c>
      <c r="GI23" s="79">
        <f>(HLOOKUP(GI$7,BECO_Datos!$D$3:$HN$85,BECO_Datos!$A21,FALSE)+HLOOKUP(GI$7,BECO_Datos!$HP$3:$LT$85,BECO_Datos!$A21,FALSE))*GI$2</f>
        <v>0</v>
      </c>
      <c r="GJ23" s="79">
        <f>(HLOOKUP(GJ$7,BECO_Datos!$D$3:$HN$85,BECO_Datos!$A21,FALSE)+HLOOKUP(GJ$7,BECO_Datos!$HP$3:$LT$85,BECO_Datos!$A21,FALSE))*GJ$2</f>
        <v>0</v>
      </c>
      <c r="GK23" s="79">
        <f>(HLOOKUP(GK$7,BECO_Datos!$D$3:$HN$85,BECO_Datos!$A21,FALSE))*GK$2</f>
        <v>0</v>
      </c>
      <c r="GL23" s="79">
        <f>(HLOOKUP(GL$7,BECO_Datos!$D$3:$HN$85,BECO_Datos!$A21,FALSE)+HLOOKUP(GL$7,BECO_Datos!$HP$3:$LT$85,BECO_Datos!$A21,FALSE))*GL$2</f>
        <v>0</v>
      </c>
      <c r="GM23" s="79">
        <f>(HLOOKUP(GM$7,BECO_Datos!$D$3:$HN$85,BECO_Datos!$A21,FALSE))*GM$2</f>
        <v>0</v>
      </c>
      <c r="GN23" s="79">
        <f>(HLOOKUP(GN$7,BECO_Datos!$D$3:$HN$85,BECO_Datos!$A21,FALSE)+HLOOKUP(GN$7,BECO_Datos!$HP$3:$LT$85,BECO_Datos!$A21,FALSE))*GN$2</f>
        <v>0</v>
      </c>
      <c r="GO23" s="89">
        <f t="shared" si="54"/>
        <v>7500.9661777393194</v>
      </c>
      <c r="GP23" s="79">
        <f>(HLOOKUP(GP$7,BECO_Datos!$D$3:$HN$85,BECO_Datos!$A21,FALSE))*GP$2</f>
        <v>7500.9661777393194</v>
      </c>
      <c r="GQ23" s="79">
        <f>(HLOOKUP(GQ$7,BECO_Datos!$D$3:$HN$85,BECO_Datos!$A21,FALSE))*GQ$2</f>
        <v>0</v>
      </c>
      <c r="GR23" s="79">
        <f>(HLOOKUP(GR$7,BECO_Datos!$D$3:$HN$85,BECO_Datos!$A21,FALSE))*GR$2</f>
        <v>0</v>
      </c>
      <c r="GS23" s="79">
        <f>(HLOOKUP(GS$7,BECO_Datos!$D$3:$HN$85,BECO_Datos!$A21,FALSE))*GS$2</f>
        <v>0</v>
      </c>
      <c r="GT23" s="79">
        <f>(HLOOKUP(GT$7,BECO_Datos!$D$3:$HN$85,BECO_Datos!$A21,FALSE)+HLOOKUP(GT$7,BECO_Datos!$HP$3:$LT$85,BECO_Datos!$A21,FALSE))*GT$2</f>
        <v>0</v>
      </c>
      <c r="GU23" s="79">
        <f>(HLOOKUP(GU$7,BECO_Datos!$D$3:$HN$85,BECO_Datos!$A21,FALSE))*GU$2</f>
        <v>0</v>
      </c>
      <c r="GV23" s="79">
        <f>(HLOOKUP(GV$7,BECO_Datos!$D$3:$HN$85,BECO_Datos!$A21,FALSE))*GV$2</f>
        <v>0</v>
      </c>
      <c r="GW23" s="79">
        <f>(HLOOKUP(GW$7,BECO_Datos!$D$3:$HN$85,BECO_Datos!$A21,FALSE)+HLOOKUP(GW$7,BECO_Datos!$HP$3:$LT$85,BECO_Datos!$A21,FALSE))*GW$2</f>
        <v>0</v>
      </c>
      <c r="GX23" s="79">
        <f>(HLOOKUP(GX$7,BECO_Datos!$D$3:$HN$85,BECO_Datos!$A21,FALSE))*GX$2</f>
        <v>0</v>
      </c>
      <c r="GY23" s="79">
        <f>(HLOOKUP(GY$7,BECO_Datos!$D$3:$HN$85,BECO_Datos!$A21,FALSE)+HLOOKUP(GY$7,BECO_Datos!$HP$3:$LT$85,BECO_Datos!$A21,FALSE))*GY$2</f>
        <v>0</v>
      </c>
      <c r="GZ23" s="79">
        <f>(HLOOKUP(GZ$7,BECO_Datos!$D$3:$HN$85,BECO_Datos!$A21,FALSE))*GZ$2</f>
        <v>0</v>
      </c>
      <c r="HA23" s="79">
        <f>(HLOOKUP(HA$7,BECO_Datos!$D$3:$HN$85,BECO_Datos!$A21,FALSE)+HLOOKUP(HA$7,BECO_Datos!$HP$3:$LT$85,BECO_Datos!$A21,FALSE))*HA$2</f>
        <v>0</v>
      </c>
      <c r="HB23" s="13"/>
      <c r="HC23" s="89">
        <f t="shared" si="56"/>
        <v>0</v>
      </c>
      <c r="HD23" s="79">
        <f>(HLOOKUP(HD$7,BECO_Datos!$D$3:$HN$85,BECO_Datos!$A21,FALSE)+HLOOKUP(HD$7,BECO_Datos!$HP$3:$LT$85,BECO_Datos!$A21,FALSE))*HD$2</f>
        <v>0</v>
      </c>
      <c r="HE23" s="79">
        <f>(HLOOKUP(HE$7,BECO_Datos!$D$3:$HN$85,BECO_Datos!$A21,FALSE)+HLOOKUP(HE$7,BECO_Datos!$HP$3:$LT$85,BECO_Datos!$A21,FALSE))*HE$2</f>
        <v>0</v>
      </c>
      <c r="HF23" s="79">
        <f>(HLOOKUP(HF$7,BECO_Datos!$D$3:$HN$85,BECO_Datos!$A21,FALSE)+HLOOKUP(HF$7,BECO_Datos!$HP$3:$LT$85,BECO_Datos!$A21,FALSE))*HF$2</f>
        <v>0</v>
      </c>
      <c r="HG23" s="79">
        <f>(HLOOKUP(HG$7,BECO_Datos!$D$3:$HN$85,BECO_Datos!$A21,FALSE)+HLOOKUP(HG$7,BECO_Datos!$HP$3:$LT$85,BECO_Datos!$A21,FALSE))*HG$2</f>
        <v>0</v>
      </c>
      <c r="HH23" s="79">
        <f>(HLOOKUP(HH$7,BECO_Datos!$D$3:$HN$85,BECO_Datos!$A21,FALSE))*HH$2</f>
        <v>0</v>
      </c>
      <c r="HI23" s="79">
        <f>(HLOOKUP(HI$7,BECO_Datos!$D$3:$HN$85,BECO_Datos!$A21,FALSE)+HLOOKUP(HI$7,BECO_Datos!$HP$3:$LT$85,BECO_Datos!$A21,FALSE))*HI$2</f>
        <v>0</v>
      </c>
      <c r="HJ23" s="79">
        <f>(HLOOKUP(HJ$7,BECO_Datos!$D$3:$HN$85,BECO_Datos!$A21,FALSE))*HJ$2</f>
        <v>0</v>
      </c>
      <c r="HK23" s="79">
        <f>(HLOOKUP(HK$7,BECO_Datos!$D$3:$HN$85,BECO_Datos!$A21,FALSE)+HLOOKUP(HK$7,BECO_Datos!$HP$3:$LT$85,BECO_Datos!$A21,FALSE))*HK$2</f>
        <v>0</v>
      </c>
      <c r="HL23" s="89">
        <f t="shared" si="58"/>
        <v>8240.6043468601947</v>
      </c>
      <c r="HM23" s="79">
        <f>(HLOOKUP(HM$7,BECO_Datos!$D$3:$HN$85,BECO_Datos!$A21,FALSE))*HM$2</f>
        <v>8240.6043468601947</v>
      </c>
      <c r="HN23" s="79">
        <f>(HLOOKUP(HN$7,BECO_Datos!$D$3:$HN$85,BECO_Datos!$A21,FALSE))*HN$2</f>
        <v>0</v>
      </c>
      <c r="HO23" s="79">
        <f>(HLOOKUP(HO$7,BECO_Datos!$D$3:$HN$85,BECO_Datos!$A21,FALSE))*HO$2</f>
        <v>0</v>
      </c>
      <c r="HP23" s="79">
        <f>(HLOOKUP(HP$7,BECO_Datos!$D$3:$HN$85,BECO_Datos!$A21,FALSE))*HP$2</f>
        <v>0</v>
      </c>
      <c r="HQ23" s="79">
        <f>(HLOOKUP(HQ$7,BECO_Datos!$D$3:$HN$85,BECO_Datos!$A21,FALSE)+HLOOKUP(HQ$7,BECO_Datos!$HP$3:$LT$85,BECO_Datos!$A21,FALSE))*HQ$2</f>
        <v>0</v>
      </c>
      <c r="HR23" s="79">
        <f>(HLOOKUP(HR$7,BECO_Datos!$D$3:$HN$85,BECO_Datos!$A21,FALSE))*HR$2</f>
        <v>0</v>
      </c>
      <c r="HS23" s="79">
        <f>(HLOOKUP(HS$7,BECO_Datos!$D$3:$HN$85,BECO_Datos!$A21,FALSE))*HS$2</f>
        <v>0</v>
      </c>
      <c r="HT23" s="79">
        <f>(HLOOKUP(HT$7,BECO_Datos!$D$3:$HN$85,BECO_Datos!$A21,FALSE)+HLOOKUP(HT$7,BECO_Datos!$HP$3:$LT$85,BECO_Datos!$A21,FALSE))*HT$2</f>
        <v>0</v>
      </c>
      <c r="HU23" s="79">
        <f>(HLOOKUP(HU$7,BECO_Datos!$D$3:$HN$85,BECO_Datos!$A21,FALSE))*HU$2</f>
        <v>0</v>
      </c>
      <c r="HV23" s="79">
        <f>(HLOOKUP(HV$7,BECO_Datos!$D$3:$HN$85,BECO_Datos!$A21,FALSE)+HLOOKUP(HV$7,BECO_Datos!$HP$3:$LT$85,BECO_Datos!$A21,FALSE))*HV$2</f>
        <v>0</v>
      </c>
      <c r="HW23" s="79">
        <f>(HLOOKUP(HW$7,BECO_Datos!$D$3:$HN$85,BECO_Datos!$A21,FALSE))*HW$2</f>
        <v>0</v>
      </c>
      <c r="HX23" s="79">
        <f>(HLOOKUP(HX$7,BECO_Datos!$D$3:$HN$85,BECO_Datos!$A21,FALSE)+HLOOKUP(HX$7,BECO_Datos!$HP$3:$LT$85,BECO_Datos!$A21,FALSE))*HX$2</f>
        <v>0</v>
      </c>
    </row>
    <row r="24" spans="1:232" ht="15.75" x14ac:dyDescent="0.2">
      <c r="A24" s="160">
        <v>18</v>
      </c>
      <c r="B24" s="586" t="s">
        <v>13</v>
      </c>
      <c r="C24" s="13"/>
      <c r="D24" s="86">
        <f t="shared" si="20"/>
        <v>0</v>
      </c>
      <c r="E24" s="18">
        <f>(HLOOKUP(E$7,BECO_Datos!$D$3:$HN$85,BECO_Datos!$A22,FALSE)+HLOOKUP(E$7,BECO_Datos!$HP$3:$LT$85,BECO_Datos!$A22,FALSE))*E$2</f>
        <v>0</v>
      </c>
      <c r="F24" s="18">
        <f>(HLOOKUP(F$7,BECO_Datos!$D$3:$HN$85,BECO_Datos!$A22,FALSE)+HLOOKUP(F$7,BECO_Datos!$HP$3:$LT$85,BECO_Datos!$A22,FALSE))*F$2</f>
        <v>0</v>
      </c>
      <c r="G24" s="18">
        <f>(HLOOKUP(G$7,BECO_Datos!$D$3:$HN$85,BECO_Datos!$A22,FALSE)+HLOOKUP(G$7,BECO_Datos!$HP$3:$LT$85,BECO_Datos!$A22,FALSE))*G$2</f>
        <v>0</v>
      </c>
      <c r="H24" s="18">
        <f>(HLOOKUP(H$7,BECO_Datos!$D$3:$HN$85,BECO_Datos!$A22,FALSE)+HLOOKUP(H$7,BECO_Datos!$HP$3:$LT$85,BECO_Datos!$A22,FALSE))*H$2</f>
        <v>0</v>
      </c>
      <c r="I24" s="18">
        <f>(HLOOKUP(I$7,BECO_Datos!$D$3:$HN$85,BECO_Datos!$A22,FALSE))*I$2</f>
        <v>0</v>
      </c>
      <c r="J24" s="18">
        <f>(HLOOKUP(J$7,BECO_Datos!$D$3:$HN$85,BECO_Datos!$A22,FALSE)+HLOOKUP(J$7,BECO_Datos!$HP$3:$LT$85,BECO_Datos!$A22,FALSE))*J$2</f>
        <v>0</v>
      </c>
      <c r="K24" s="18">
        <f>(HLOOKUP(K$7,BECO_Datos!$D$3:$HN$85,BECO_Datos!$A22,FALSE))*K$2</f>
        <v>0</v>
      </c>
      <c r="L24" s="18">
        <f>(HLOOKUP(L$7,BECO_Datos!$D$3:$HN$85,BECO_Datos!$A22,FALSE)+HLOOKUP(L$7,BECO_Datos!$HP$3:$LT$85,BECO_Datos!$A22,FALSE))*L$2</f>
        <v>0</v>
      </c>
      <c r="M24" s="86">
        <f t="shared" si="22"/>
        <v>0</v>
      </c>
      <c r="N24" s="18">
        <f>(HLOOKUP(N$7,BECO_Datos!$D$3:$HN$85,BECO_Datos!$A22,FALSE))*N$2</f>
        <v>0</v>
      </c>
      <c r="O24" s="18">
        <f>(HLOOKUP(O$7,BECO_Datos!$D$3:$HN$85,BECO_Datos!$A22,FALSE))*O$2</f>
        <v>0</v>
      </c>
      <c r="P24" s="18">
        <f>(HLOOKUP(P$7,BECO_Datos!$D$3:$HN$85,BECO_Datos!$A22,FALSE))*P$2</f>
        <v>0</v>
      </c>
      <c r="Q24" s="18">
        <f>(HLOOKUP(Q$7,BECO_Datos!$D$3:$HN$85,BECO_Datos!$A22,FALSE))*Q$2</f>
        <v>0</v>
      </c>
      <c r="R24" s="18">
        <f>(HLOOKUP(R$7,BECO_Datos!$D$3:$HN$85,BECO_Datos!$A22,FALSE)+HLOOKUP(R$7,BECO_Datos!$HP$3:$LT$85,BECO_Datos!$A22,FALSE))*R$2</f>
        <v>0</v>
      </c>
      <c r="S24" s="18">
        <f>(HLOOKUP(S$7,BECO_Datos!$D$3:$HN$85,BECO_Datos!$A22,FALSE))*S$2</f>
        <v>0</v>
      </c>
      <c r="T24" s="18">
        <f>(HLOOKUP(T$7,BECO_Datos!$D$3:$HN$85,BECO_Datos!$A22,FALSE))*T$2</f>
        <v>0</v>
      </c>
      <c r="U24" s="18">
        <f>(HLOOKUP(U$7,BECO_Datos!$D$3:$HN$85,BECO_Datos!$A22,FALSE)+HLOOKUP(U$7,BECO_Datos!$HP$3:$LT$85,BECO_Datos!$A22,FALSE))*U$2</f>
        <v>0</v>
      </c>
      <c r="V24" s="18">
        <f>(HLOOKUP(V$7,BECO_Datos!$D$3:$HN$85,BECO_Datos!$A22,FALSE))*V$2</f>
        <v>0</v>
      </c>
      <c r="W24" s="18">
        <f>(HLOOKUP(W$7,BECO_Datos!$D$3:$HN$85,BECO_Datos!$A22,FALSE)+HLOOKUP(W$7,BECO_Datos!$HP$3:$LT$85,BECO_Datos!$A22,FALSE))*W$2</f>
        <v>0</v>
      </c>
      <c r="X24" s="18">
        <f>(HLOOKUP(X$7,BECO_Datos!$D$3:$HN$85,BECO_Datos!$A22,FALSE))*X$2</f>
        <v>0</v>
      </c>
      <c r="Y24" s="18">
        <f>(HLOOKUP(Y$7,BECO_Datos!$D$3:$HN$85,BECO_Datos!$A22,FALSE)+HLOOKUP(Y$7,BECO_Datos!$HP$3:$LT$85,BECO_Datos!$A22,FALSE))*Y$2</f>
        <v>0</v>
      </c>
      <c r="Z24" s="13"/>
      <c r="AA24" s="86">
        <f t="shared" si="24"/>
        <v>0</v>
      </c>
      <c r="AB24" s="18">
        <f>(HLOOKUP(AB$7,BECO_Datos!$D$3:$HN$85,BECO_Datos!$A22,FALSE)+HLOOKUP(AB$7,BECO_Datos!$HP$3:$LT$85,BECO_Datos!$A22,FALSE))*AB$2</f>
        <v>0</v>
      </c>
      <c r="AC24" s="18">
        <f>(HLOOKUP(AC$7,BECO_Datos!$D$3:$HN$85,BECO_Datos!$A22,FALSE)+HLOOKUP(AC$7,BECO_Datos!$HP$3:$LT$85,BECO_Datos!$A22,FALSE))*AC$2</f>
        <v>0</v>
      </c>
      <c r="AD24" s="18">
        <f>(HLOOKUP(AD$7,BECO_Datos!$D$3:$HN$85,BECO_Datos!$A22,FALSE)+HLOOKUP(AD$7,BECO_Datos!$HP$3:$LT$85,BECO_Datos!$A22,FALSE))*AD$2</f>
        <v>0</v>
      </c>
      <c r="AE24" s="18">
        <f>(HLOOKUP(AE$7,BECO_Datos!$D$3:$HN$85,BECO_Datos!$A22,FALSE)+HLOOKUP(AE$7,BECO_Datos!$HP$3:$LT$85,BECO_Datos!$A22,FALSE))*AE$2</f>
        <v>0</v>
      </c>
      <c r="AF24" s="18">
        <f>(HLOOKUP(AF$7,BECO_Datos!$D$3:$HN$85,BECO_Datos!$A22,FALSE))*AF$2</f>
        <v>0</v>
      </c>
      <c r="AG24" s="18">
        <f>(HLOOKUP(AG$7,BECO_Datos!$D$3:$HN$85,BECO_Datos!$A22,FALSE)+HLOOKUP(AG$7,BECO_Datos!$HP$3:$LT$85,BECO_Datos!$A22,FALSE))*AG$2</f>
        <v>0</v>
      </c>
      <c r="AH24" s="18">
        <f>(HLOOKUP(AH$7,BECO_Datos!$D$3:$HN$85,BECO_Datos!$A22,FALSE))*AH$2</f>
        <v>0</v>
      </c>
      <c r="AI24" s="18">
        <f>(HLOOKUP(AI$7,BECO_Datos!$D$3:$HN$85,BECO_Datos!$A22,FALSE)+HLOOKUP(AI$7,BECO_Datos!$HP$3:$LT$85,BECO_Datos!$A22,FALSE))*AI$2</f>
        <v>0</v>
      </c>
      <c r="AJ24" s="86">
        <f t="shared" si="26"/>
        <v>0</v>
      </c>
      <c r="AK24" s="18">
        <f>(HLOOKUP(AK$7,BECO_Datos!$D$3:$HN$85,BECO_Datos!$A22,FALSE))*AK$2</f>
        <v>0</v>
      </c>
      <c r="AL24" s="18">
        <f>(HLOOKUP(AL$7,BECO_Datos!$D$3:$HN$85,BECO_Datos!$A22,FALSE))*AL$2</f>
        <v>0</v>
      </c>
      <c r="AM24" s="18">
        <f>(HLOOKUP(AM$7,BECO_Datos!$D$3:$HN$85,BECO_Datos!$A22,FALSE))*AM$2</f>
        <v>0</v>
      </c>
      <c r="AN24" s="18">
        <f>(HLOOKUP(AN$7,BECO_Datos!$D$3:$HN$85,BECO_Datos!$A22,FALSE))*AN$2</f>
        <v>0</v>
      </c>
      <c r="AO24" s="18">
        <f>(HLOOKUP(AO$7,BECO_Datos!$D$3:$HN$85,BECO_Datos!$A22,FALSE)+HLOOKUP(AO$7,BECO_Datos!$HP$3:$LT$85,BECO_Datos!$A22,FALSE))*AO$2</f>
        <v>0</v>
      </c>
      <c r="AP24" s="18">
        <f>(HLOOKUP(AP$7,BECO_Datos!$D$3:$HN$85,BECO_Datos!$A22,FALSE))*AP$2</f>
        <v>0</v>
      </c>
      <c r="AQ24" s="18">
        <f>(HLOOKUP(AQ$7,BECO_Datos!$D$3:$HN$85,BECO_Datos!$A22,FALSE))*AQ$2</f>
        <v>0</v>
      </c>
      <c r="AR24" s="18">
        <f>(HLOOKUP(AR$7,BECO_Datos!$D$3:$HN$85,BECO_Datos!$A22,FALSE)+HLOOKUP(AR$7,BECO_Datos!$HP$3:$LT$85,BECO_Datos!$A22,FALSE))*AR$2</f>
        <v>0</v>
      </c>
      <c r="AS24" s="18">
        <f>(HLOOKUP(AS$7,BECO_Datos!$D$3:$HN$85,BECO_Datos!$A22,FALSE))*AS$2</f>
        <v>0</v>
      </c>
      <c r="AT24" s="18">
        <f>(HLOOKUP(AT$7,BECO_Datos!$D$3:$HN$85,BECO_Datos!$A22,FALSE)+HLOOKUP(AT$7,BECO_Datos!$HP$3:$LT$85,BECO_Datos!$A22,FALSE))*AT$2</f>
        <v>0</v>
      </c>
      <c r="AU24" s="18">
        <f>(HLOOKUP(AU$7,BECO_Datos!$D$3:$HN$85,BECO_Datos!$A22,FALSE))*AU$2</f>
        <v>0</v>
      </c>
      <c r="AV24" s="18">
        <f>(HLOOKUP(AV$7,BECO_Datos!$D$3:$HN$85,BECO_Datos!$A22,FALSE)+HLOOKUP(AV$7,BECO_Datos!$HP$3:$LT$85,BECO_Datos!$A22,FALSE))*AV$2</f>
        <v>0</v>
      </c>
      <c r="AW24" s="13"/>
      <c r="AX24" s="86">
        <f t="shared" si="28"/>
        <v>0</v>
      </c>
      <c r="AY24" s="18">
        <f>(HLOOKUP(AY$7,BECO_Datos!$D$3:$HN$85,BECO_Datos!$A22,FALSE)+HLOOKUP(AY$7,BECO_Datos!$HP$3:$LT$85,BECO_Datos!$A22,FALSE))*AY$2</f>
        <v>0</v>
      </c>
      <c r="AZ24" s="18">
        <f>(HLOOKUP(AZ$7,BECO_Datos!$D$3:$HN$85,BECO_Datos!$A22,FALSE)+HLOOKUP(AZ$7,BECO_Datos!$HP$3:$LT$85,BECO_Datos!$A22,FALSE))*AZ$2</f>
        <v>0</v>
      </c>
      <c r="BA24" s="18">
        <f>(HLOOKUP(BA$7,BECO_Datos!$D$3:$HN$85,BECO_Datos!$A22,FALSE)+HLOOKUP(BA$7,BECO_Datos!$HP$3:$LT$85,BECO_Datos!$A22,FALSE))*BA$2</f>
        <v>0</v>
      </c>
      <c r="BB24" s="18">
        <f>(HLOOKUP(BB$7,BECO_Datos!$D$3:$HN$85,BECO_Datos!$A22,FALSE)+HLOOKUP(BB$7,BECO_Datos!$HP$3:$LT$85,BECO_Datos!$A22,FALSE))*BB$2</f>
        <v>0</v>
      </c>
      <c r="BC24" s="18">
        <f>(HLOOKUP(BC$7,BECO_Datos!$D$3:$HN$85,BECO_Datos!$A22,FALSE))*BC$2</f>
        <v>0</v>
      </c>
      <c r="BD24" s="18">
        <f>(HLOOKUP(BD$7,BECO_Datos!$D$3:$HN$85,BECO_Datos!$A22,FALSE)+HLOOKUP(BD$7,BECO_Datos!$HP$3:$LT$85,BECO_Datos!$A22,FALSE))*BD$2</f>
        <v>0</v>
      </c>
      <c r="BE24" s="18">
        <f>(HLOOKUP(BE$7,BECO_Datos!$D$3:$HN$85,BECO_Datos!$A22,FALSE))*BE$2</f>
        <v>0</v>
      </c>
      <c r="BF24" s="18">
        <f>(HLOOKUP(BF$7,BECO_Datos!$D$3:$HN$85,BECO_Datos!$A22,FALSE)+HLOOKUP(BF$7,BECO_Datos!$HP$3:$LT$85,BECO_Datos!$A22,FALSE))*BF$2</f>
        <v>0</v>
      </c>
      <c r="BG24" s="86">
        <f t="shared" si="30"/>
        <v>865.03276746569145</v>
      </c>
      <c r="BH24" s="18">
        <f>(HLOOKUP(BH$7,BECO_Datos!$D$3:$HN$85,BECO_Datos!$A22,FALSE))*BH$2</f>
        <v>0</v>
      </c>
      <c r="BI24" s="18">
        <f>(HLOOKUP(BI$7,BECO_Datos!$D$3:$HN$85,BECO_Datos!$A22,FALSE))*BI$2</f>
        <v>865.03276746569145</v>
      </c>
      <c r="BJ24" s="18">
        <f>(HLOOKUP(BJ$7,BECO_Datos!$D$3:$HN$85,BECO_Datos!$A22,FALSE))*BJ$2</f>
        <v>0</v>
      </c>
      <c r="BK24" s="18">
        <f>(HLOOKUP(BK$7,BECO_Datos!$D$3:$HN$85,BECO_Datos!$A22,FALSE))*BK$2</f>
        <v>0</v>
      </c>
      <c r="BL24" s="18">
        <f>(HLOOKUP(BL$7,BECO_Datos!$D$3:$HN$85,BECO_Datos!$A22,FALSE)+HLOOKUP(BL$7,BECO_Datos!$HP$3:$LT$85,BECO_Datos!$A22,FALSE))*BL$2</f>
        <v>0</v>
      </c>
      <c r="BM24" s="18">
        <f>(HLOOKUP(BM$7,BECO_Datos!$D$3:$HN$85,BECO_Datos!$A22,FALSE))*BM$2</f>
        <v>0</v>
      </c>
      <c r="BN24" s="18">
        <f>(HLOOKUP(BN$7,BECO_Datos!$D$3:$HN$85,BECO_Datos!$A22,FALSE))*BN$2</f>
        <v>0</v>
      </c>
      <c r="BO24" s="18">
        <f>(HLOOKUP(BO$7,BECO_Datos!$D$3:$HN$85,BECO_Datos!$A22,FALSE)+HLOOKUP(BO$7,BECO_Datos!$HP$3:$LT$85,BECO_Datos!$A22,FALSE))*BO$2</f>
        <v>0</v>
      </c>
      <c r="BP24" s="18">
        <f>(HLOOKUP(BP$7,BECO_Datos!$D$3:$HN$85,BECO_Datos!$A22,FALSE))*BP$2</f>
        <v>0</v>
      </c>
      <c r="BQ24" s="18">
        <f>(HLOOKUP(BQ$7,BECO_Datos!$D$3:$HN$85,BECO_Datos!$A22,FALSE)+HLOOKUP(BQ$7,BECO_Datos!$HP$3:$LT$85,BECO_Datos!$A22,FALSE))*BQ$2</f>
        <v>0</v>
      </c>
      <c r="BR24" s="18">
        <f>(HLOOKUP(BR$7,BECO_Datos!$D$3:$HN$85,BECO_Datos!$A22,FALSE))*BR$2</f>
        <v>0</v>
      </c>
      <c r="BS24" s="18">
        <f>(HLOOKUP(BS$7,BECO_Datos!$D$3:$HN$85,BECO_Datos!$A22,FALSE)+HLOOKUP(BS$7,BECO_Datos!$HP$3:$LT$85,BECO_Datos!$A22,FALSE))*BS$2</f>
        <v>0</v>
      </c>
      <c r="BT24" s="13"/>
      <c r="BU24" s="86">
        <f t="shared" si="32"/>
        <v>0</v>
      </c>
      <c r="BV24" s="18">
        <f>(HLOOKUP(BV$7,BECO_Datos!$D$3:$HN$85,BECO_Datos!$A22,FALSE)+HLOOKUP(BV$7,BECO_Datos!$HP$3:$LT$85,BECO_Datos!$A22,FALSE))*BV$2</f>
        <v>0</v>
      </c>
      <c r="BW24" s="18">
        <f>(HLOOKUP(BW$7,BECO_Datos!$D$3:$HN$85,BECO_Datos!$A22,FALSE)+HLOOKUP(BW$7,BECO_Datos!$HP$3:$LT$85,BECO_Datos!$A22,FALSE))*BW$2</f>
        <v>0</v>
      </c>
      <c r="BX24" s="18">
        <f>(HLOOKUP(BX$7,BECO_Datos!$D$3:$HN$85,BECO_Datos!$A22,FALSE)+HLOOKUP(BX$7,BECO_Datos!$HP$3:$LT$85,BECO_Datos!$A22,FALSE))*BX$2</f>
        <v>0</v>
      </c>
      <c r="BY24" s="18">
        <f>(HLOOKUP(BY$7,BECO_Datos!$D$3:$HN$85,BECO_Datos!$A22,FALSE)+HLOOKUP(BY$7,BECO_Datos!$HP$3:$LT$85,BECO_Datos!$A22,FALSE))*BY$2</f>
        <v>0</v>
      </c>
      <c r="BZ24" s="18">
        <f>(HLOOKUP(BZ$7,BECO_Datos!$D$3:$HN$85,BECO_Datos!$A22,FALSE))*BZ$2</f>
        <v>0</v>
      </c>
      <c r="CA24" s="18">
        <f>(HLOOKUP(CA$7,BECO_Datos!$D$3:$HN$85,BECO_Datos!$A22,FALSE)+HLOOKUP(CA$7,BECO_Datos!$HP$3:$LT$85,BECO_Datos!$A22,FALSE))*CA$2</f>
        <v>0</v>
      </c>
      <c r="CB24" s="18">
        <f>(HLOOKUP(CB$7,BECO_Datos!$D$3:$HN$85,BECO_Datos!$A22,FALSE))*CB$2</f>
        <v>0</v>
      </c>
      <c r="CC24" s="18">
        <f>(HLOOKUP(CC$7,BECO_Datos!$D$3:$HN$85,BECO_Datos!$A22,FALSE)+HLOOKUP(CC$7,BECO_Datos!$HP$3:$LT$85,BECO_Datos!$A22,FALSE))*CC$2</f>
        <v>0</v>
      </c>
      <c r="CD24" s="86">
        <f t="shared" si="34"/>
        <v>6205.1472366716189</v>
      </c>
      <c r="CE24" s="18">
        <f>(HLOOKUP(CE$7,BECO_Datos!$D$3:$HN$85,BECO_Datos!$A22,FALSE))*CE$2</f>
        <v>0</v>
      </c>
      <c r="CF24" s="18">
        <f>(HLOOKUP(CF$7,BECO_Datos!$D$3:$HN$85,BECO_Datos!$A22,FALSE))*CF$2</f>
        <v>6205.1472366716189</v>
      </c>
      <c r="CG24" s="18">
        <f>(HLOOKUP(CG$7,BECO_Datos!$D$3:$HN$85,BECO_Datos!$A22,FALSE))*CG$2</f>
        <v>0</v>
      </c>
      <c r="CH24" s="18">
        <f>(HLOOKUP(CH$7,BECO_Datos!$D$3:$HN$85,BECO_Datos!$A22,FALSE))*CH$2</f>
        <v>0</v>
      </c>
      <c r="CI24" s="18">
        <f>(HLOOKUP(CI$7,BECO_Datos!$D$3:$HN$85,BECO_Datos!$A22,FALSE)+HLOOKUP(CI$7,BECO_Datos!$HP$3:$LT$85,BECO_Datos!$A22,FALSE))*CI$2</f>
        <v>0</v>
      </c>
      <c r="CJ24" s="18">
        <f>(HLOOKUP(CJ$7,BECO_Datos!$D$3:$HN$85,BECO_Datos!$A22,FALSE))*CJ$2</f>
        <v>0</v>
      </c>
      <c r="CK24" s="18">
        <f>(HLOOKUP(CK$7,BECO_Datos!$D$3:$HN$85,BECO_Datos!$A22,FALSE))*CK$2</f>
        <v>0</v>
      </c>
      <c r="CL24" s="18">
        <f>(HLOOKUP(CL$7,BECO_Datos!$D$3:$HN$85,BECO_Datos!$A22,FALSE)+HLOOKUP(CL$7,BECO_Datos!$HP$3:$LT$85,BECO_Datos!$A22,FALSE))*CL$2</f>
        <v>0</v>
      </c>
      <c r="CM24" s="18">
        <f>(HLOOKUP(CM$7,BECO_Datos!$D$3:$HN$85,BECO_Datos!$A22,FALSE))*CM$2</f>
        <v>0</v>
      </c>
      <c r="CN24" s="18">
        <f>(HLOOKUP(CN$7,BECO_Datos!$D$3:$HN$85,BECO_Datos!$A22,FALSE)+HLOOKUP(CN$7,BECO_Datos!$HP$3:$LT$85,BECO_Datos!$A22,FALSE))*CN$2</f>
        <v>0</v>
      </c>
      <c r="CO24" s="18">
        <f>(HLOOKUP(CO$7,BECO_Datos!$D$3:$HN$85,BECO_Datos!$A22,FALSE))*CO$2</f>
        <v>0</v>
      </c>
      <c r="CP24" s="18">
        <f>(HLOOKUP(CP$7,BECO_Datos!$D$3:$HN$85,BECO_Datos!$A22,FALSE)+HLOOKUP(CP$7,BECO_Datos!$HP$3:$LT$85,BECO_Datos!$A22,FALSE))*CP$2</f>
        <v>0</v>
      </c>
      <c r="CQ24" s="13"/>
      <c r="CR24" s="86">
        <f t="shared" si="36"/>
        <v>0</v>
      </c>
      <c r="CS24" s="18">
        <f>(HLOOKUP(CS$7,BECO_Datos!$D$3:$HN$85,BECO_Datos!$A22,FALSE)+HLOOKUP(CS$7,BECO_Datos!$HP$3:$LT$85,BECO_Datos!$A22,FALSE))*CS$2</f>
        <v>0</v>
      </c>
      <c r="CT24" s="18">
        <f>(HLOOKUP(CT$7,BECO_Datos!$D$3:$HN$85,BECO_Datos!$A22,FALSE)+HLOOKUP(CT$7,BECO_Datos!$HP$3:$LT$85,BECO_Datos!$A22,FALSE))*CT$2</f>
        <v>0</v>
      </c>
      <c r="CU24" s="18">
        <f>(HLOOKUP(CU$7,BECO_Datos!$D$3:$HN$85,BECO_Datos!$A22,FALSE)+HLOOKUP(CU$7,BECO_Datos!$HP$3:$LT$85,BECO_Datos!$A22,FALSE))*CU$2</f>
        <v>0</v>
      </c>
      <c r="CV24" s="18">
        <f>(HLOOKUP(CV$7,BECO_Datos!$D$3:$HN$85,BECO_Datos!$A22,FALSE)+HLOOKUP(CV$7,BECO_Datos!$HP$3:$LT$85,BECO_Datos!$A22,FALSE))*CV$2</f>
        <v>0</v>
      </c>
      <c r="CW24" s="18">
        <f>(HLOOKUP(CW$7,BECO_Datos!$D$3:$HN$85,BECO_Datos!$A22,FALSE))*CW$2</f>
        <v>0</v>
      </c>
      <c r="CX24" s="18">
        <f>(HLOOKUP(CX$7,BECO_Datos!$D$3:$HN$85,BECO_Datos!$A22,FALSE)+HLOOKUP(CX$7,BECO_Datos!$HP$3:$LT$85,BECO_Datos!$A22,FALSE))*CX$2</f>
        <v>0</v>
      </c>
      <c r="CY24" s="18">
        <f>(HLOOKUP(CY$7,BECO_Datos!$D$3:$HN$85,BECO_Datos!$A22,FALSE))*CY$2</f>
        <v>0</v>
      </c>
      <c r="CZ24" s="18">
        <f>(HLOOKUP(CZ$7,BECO_Datos!$D$3:$HN$85,BECO_Datos!$A22,FALSE)+HLOOKUP(CZ$7,BECO_Datos!$HP$3:$LT$85,BECO_Datos!$A22,FALSE))*CZ$2</f>
        <v>0</v>
      </c>
      <c r="DA24" s="86">
        <f t="shared" si="38"/>
        <v>12804.381501486278</v>
      </c>
      <c r="DB24" s="18">
        <f>(HLOOKUP(DB$7,BECO_Datos!$D$3:$HN$85,BECO_Datos!$A22,FALSE))*DB$2</f>
        <v>0</v>
      </c>
      <c r="DC24" s="18">
        <f>(HLOOKUP(DC$7,BECO_Datos!$D$3:$HN$85,BECO_Datos!$A22,FALSE))*DC$2</f>
        <v>12804.381501486278</v>
      </c>
      <c r="DD24" s="18">
        <f>(HLOOKUP(DD$7,BECO_Datos!$D$3:$HN$85,BECO_Datos!$A22,FALSE))*DD$2</f>
        <v>0</v>
      </c>
      <c r="DE24" s="18">
        <f>(HLOOKUP(DE$7,BECO_Datos!$D$3:$HN$85,BECO_Datos!$A22,FALSE))*DE$2</f>
        <v>0</v>
      </c>
      <c r="DF24" s="18">
        <f>(HLOOKUP(DF$7,BECO_Datos!$D$3:$HN$85,BECO_Datos!$A22,FALSE)+HLOOKUP(DF$7,BECO_Datos!$HP$3:$LT$85,BECO_Datos!$A22,FALSE))*DF$2</f>
        <v>0</v>
      </c>
      <c r="DG24" s="18">
        <f>(HLOOKUP(DG$7,BECO_Datos!$D$3:$HN$85,BECO_Datos!$A22,FALSE))*DG$2</f>
        <v>0</v>
      </c>
      <c r="DH24" s="18">
        <f>(HLOOKUP(DH$7,BECO_Datos!$D$3:$HN$85,BECO_Datos!$A22,FALSE))*DH$2</f>
        <v>0</v>
      </c>
      <c r="DI24" s="18">
        <f>(HLOOKUP(DI$7,BECO_Datos!$D$3:$HN$85,BECO_Datos!$A22,FALSE)+HLOOKUP(DI$7,BECO_Datos!$HP$3:$LT$85,BECO_Datos!$A22,FALSE))*DI$2</f>
        <v>0</v>
      </c>
      <c r="DJ24" s="18">
        <f>(HLOOKUP(DJ$7,BECO_Datos!$D$3:$HN$85,BECO_Datos!$A22,FALSE))*DJ$2</f>
        <v>0</v>
      </c>
      <c r="DK24" s="18">
        <f>(HLOOKUP(DK$7,BECO_Datos!$D$3:$HN$85,BECO_Datos!$A22,FALSE)+HLOOKUP(DK$7,BECO_Datos!$HP$3:$LT$85,BECO_Datos!$A22,FALSE))*DK$2</f>
        <v>0</v>
      </c>
      <c r="DL24" s="18">
        <f>(HLOOKUP(DL$7,BECO_Datos!$D$3:$HN$85,BECO_Datos!$A22,FALSE))*DL$2</f>
        <v>0</v>
      </c>
      <c r="DM24" s="18">
        <f>(HLOOKUP(DM$7,BECO_Datos!$D$3:$HN$85,BECO_Datos!$A22,FALSE)+HLOOKUP(DM$7,BECO_Datos!$HP$3:$LT$85,BECO_Datos!$A22,FALSE))*DM$2</f>
        <v>0</v>
      </c>
      <c r="DN24" s="13"/>
      <c r="DO24" s="86">
        <f t="shared" si="40"/>
        <v>0</v>
      </c>
      <c r="DP24" s="18">
        <f>(HLOOKUP(DP$7,BECO_Datos!$D$3:$HN$85,BECO_Datos!$A22,FALSE)+HLOOKUP(DP$7,BECO_Datos!$HP$3:$LT$85,BECO_Datos!$A22,FALSE))*DP$2</f>
        <v>0</v>
      </c>
      <c r="DQ24" s="18">
        <f>(HLOOKUP(DQ$7,BECO_Datos!$D$3:$HN$85,BECO_Datos!$A22,FALSE)+HLOOKUP(DQ$7,BECO_Datos!$HP$3:$LT$85,BECO_Datos!$A22,FALSE))*DQ$2</f>
        <v>0</v>
      </c>
      <c r="DR24" s="18">
        <f>(HLOOKUP(DR$7,BECO_Datos!$D$3:$HN$85,BECO_Datos!$A22,FALSE)+HLOOKUP(DR$7,BECO_Datos!$HP$3:$LT$85,BECO_Datos!$A22,FALSE))*DR$2</f>
        <v>0</v>
      </c>
      <c r="DS24" s="18">
        <f>(HLOOKUP(DS$7,BECO_Datos!$D$3:$HN$85,BECO_Datos!$A22,FALSE)+HLOOKUP(DS$7,BECO_Datos!$HP$3:$LT$85,BECO_Datos!$A22,FALSE))*DS$2</f>
        <v>0</v>
      </c>
      <c r="DT24" s="18">
        <f>(HLOOKUP(DT$7,BECO_Datos!$D$3:$HN$85,BECO_Datos!$A22,FALSE))*DT$2</f>
        <v>0</v>
      </c>
      <c r="DU24" s="18">
        <f>(HLOOKUP(DU$7,BECO_Datos!$D$3:$HN$85,BECO_Datos!$A22,FALSE)+HLOOKUP(DU$7,BECO_Datos!$HP$3:$LT$85,BECO_Datos!$A22,FALSE))*DU$2</f>
        <v>0</v>
      </c>
      <c r="DV24" s="18">
        <f>(HLOOKUP(DV$7,BECO_Datos!$D$3:$HN$85,BECO_Datos!$A22,FALSE))*DV$2</f>
        <v>0</v>
      </c>
      <c r="DW24" s="18">
        <f>(HLOOKUP(DW$7,BECO_Datos!$D$3:$HN$85,BECO_Datos!$A22,FALSE)+HLOOKUP(DW$7,BECO_Datos!$HP$3:$LT$85,BECO_Datos!$A22,FALSE))*DW$2</f>
        <v>0</v>
      </c>
      <c r="DX24" s="86">
        <f t="shared" si="42"/>
        <v>16857.332427160909</v>
      </c>
      <c r="DY24" s="18">
        <f>(HLOOKUP(DY$7,BECO_Datos!$D$3:$HN$85,BECO_Datos!$A22,FALSE))*DY$2</f>
        <v>0</v>
      </c>
      <c r="DZ24" s="18">
        <f>(HLOOKUP(DZ$7,BECO_Datos!$D$3:$HN$85,BECO_Datos!$A22,FALSE))*DZ$2</f>
        <v>16857.332427160909</v>
      </c>
      <c r="EA24" s="18">
        <f>(HLOOKUP(EA$7,BECO_Datos!$D$3:$HN$85,BECO_Datos!$A22,FALSE))*EA$2</f>
        <v>0</v>
      </c>
      <c r="EB24" s="18">
        <f>(HLOOKUP(EB$7,BECO_Datos!$D$3:$HN$85,BECO_Datos!$A22,FALSE))*EB$2</f>
        <v>0</v>
      </c>
      <c r="EC24" s="18">
        <f>(HLOOKUP(EC$7,BECO_Datos!$D$3:$HN$85,BECO_Datos!$A22,FALSE)+HLOOKUP(EC$7,BECO_Datos!$HP$3:$LT$85,BECO_Datos!$A22,FALSE))*EC$2</f>
        <v>0</v>
      </c>
      <c r="ED24" s="18">
        <f>(HLOOKUP(ED$7,BECO_Datos!$D$3:$HN$85,BECO_Datos!$A22,FALSE))*ED$2</f>
        <v>0</v>
      </c>
      <c r="EE24" s="18">
        <f>(HLOOKUP(EE$7,BECO_Datos!$D$3:$HN$85,BECO_Datos!$A22,FALSE))*EE$2</f>
        <v>0</v>
      </c>
      <c r="EF24" s="18">
        <f>(HLOOKUP(EF$7,BECO_Datos!$D$3:$HN$85,BECO_Datos!$A22,FALSE)+HLOOKUP(EF$7,BECO_Datos!$HP$3:$LT$85,BECO_Datos!$A22,FALSE))*EF$2</f>
        <v>0</v>
      </c>
      <c r="EG24" s="18">
        <f>(HLOOKUP(EG$7,BECO_Datos!$D$3:$HN$85,BECO_Datos!$A22,FALSE))*EG$2</f>
        <v>0</v>
      </c>
      <c r="EH24" s="18">
        <f>(HLOOKUP(EH$7,BECO_Datos!$D$3:$HN$85,BECO_Datos!$A22,FALSE)+HLOOKUP(EH$7,BECO_Datos!$HP$3:$LT$85,BECO_Datos!$A22,FALSE))*EH$2</f>
        <v>0</v>
      </c>
      <c r="EI24" s="18">
        <f>(HLOOKUP(EI$7,BECO_Datos!$D$3:$HN$85,BECO_Datos!$A22,FALSE))*EI$2</f>
        <v>0</v>
      </c>
      <c r="EJ24" s="18">
        <f>(HLOOKUP(EJ$7,BECO_Datos!$D$3:$HN$85,BECO_Datos!$A22,FALSE)+HLOOKUP(EJ$7,BECO_Datos!$HP$3:$LT$85,BECO_Datos!$A22,FALSE))*EJ$2</f>
        <v>0</v>
      </c>
      <c r="EK24" s="13"/>
      <c r="EL24" s="86">
        <f t="shared" si="44"/>
        <v>0</v>
      </c>
      <c r="EM24" s="18">
        <f>(HLOOKUP(EM$7,BECO_Datos!$D$3:$HN$85,BECO_Datos!$A22,FALSE)+HLOOKUP(EM$7,BECO_Datos!$HP$3:$LT$85,BECO_Datos!$A22,FALSE))*EM$2</f>
        <v>0</v>
      </c>
      <c r="EN24" s="18">
        <f>(HLOOKUP(EN$7,BECO_Datos!$D$3:$HN$85,BECO_Datos!$A22,FALSE)+HLOOKUP(EN$7,BECO_Datos!$HP$3:$LT$85,BECO_Datos!$A22,FALSE))*EN$2</f>
        <v>0</v>
      </c>
      <c r="EO24" s="18">
        <f>(HLOOKUP(EO$7,BECO_Datos!$D$3:$HN$85,BECO_Datos!$A22,FALSE)+HLOOKUP(EO$7,BECO_Datos!$HP$3:$LT$85,BECO_Datos!$A22,FALSE))*EO$2</f>
        <v>0</v>
      </c>
      <c r="EP24" s="18">
        <f>(HLOOKUP(EP$7,BECO_Datos!$D$3:$HN$85,BECO_Datos!$A22,FALSE)+HLOOKUP(EP$7,BECO_Datos!$HP$3:$LT$85,BECO_Datos!$A22,FALSE))*EP$2</f>
        <v>0</v>
      </c>
      <c r="EQ24" s="18">
        <f>(HLOOKUP(EQ$7,BECO_Datos!$D$3:$HN$85,BECO_Datos!$A22,FALSE))*EQ$2</f>
        <v>0</v>
      </c>
      <c r="ER24" s="18">
        <f>(HLOOKUP(ER$7,BECO_Datos!$D$3:$HN$85,BECO_Datos!$A22,FALSE)+HLOOKUP(ER$7,BECO_Datos!$HP$3:$LT$85,BECO_Datos!$A22,FALSE))*ER$2</f>
        <v>0</v>
      </c>
      <c r="ES24" s="18">
        <f>(HLOOKUP(ES$7,BECO_Datos!$D$3:$HN$85,BECO_Datos!$A22,FALSE))*ES$2</f>
        <v>0</v>
      </c>
      <c r="ET24" s="18">
        <f>(HLOOKUP(ET$7,BECO_Datos!$D$3:$HN$85,BECO_Datos!$A22,FALSE)+HLOOKUP(ET$7,BECO_Datos!$HP$3:$LT$85,BECO_Datos!$A22,FALSE))*ET$2</f>
        <v>0</v>
      </c>
      <c r="EU24" s="86">
        <f t="shared" si="46"/>
        <v>18643.499218314519</v>
      </c>
      <c r="EV24" s="18">
        <f>(HLOOKUP(EV$7,BECO_Datos!$D$3:$HN$85,BECO_Datos!$A22,FALSE))*EV$2</f>
        <v>0</v>
      </c>
      <c r="EW24" s="18">
        <f>(HLOOKUP(EW$7,BECO_Datos!$D$3:$HN$85,BECO_Datos!$A22,FALSE))*EW$2</f>
        <v>18643.499218314519</v>
      </c>
      <c r="EX24" s="18">
        <f>(HLOOKUP(EX$7,BECO_Datos!$D$3:$HN$85,BECO_Datos!$A22,FALSE))*EX$2</f>
        <v>0</v>
      </c>
      <c r="EY24" s="18">
        <f>(HLOOKUP(EY$7,BECO_Datos!$D$3:$HN$85,BECO_Datos!$A22,FALSE))*EY$2</f>
        <v>0</v>
      </c>
      <c r="EZ24" s="18">
        <f>(HLOOKUP(EZ$7,BECO_Datos!$D$3:$HN$85,BECO_Datos!$A22,FALSE)+HLOOKUP(EZ$7,BECO_Datos!$HP$3:$LT$85,BECO_Datos!$A22,FALSE))*EZ$2</f>
        <v>0</v>
      </c>
      <c r="FA24" s="18">
        <f>(HLOOKUP(FA$7,BECO_Datos!$D$3:$HN$85,BECO_Datos!$A22,FALSE))*FA$2</f>
        <v>0</v>
      </c>
      <c r="FB24" s="18">
        <f>(HLOOKUP(FB$7,BECO_Datos!$D$3:$HN$85,BECO_Datos!$A22,FALSE))*FB$2</f>
        <v>0</v>
      </c>
      <c r="FC24" s="18">
        <f>(HLOOKUP(FC$7,BECO_Datos!$D$3:$HN$85,BECO_Datos!$A22,FALSE)+HLOOKUP(FC$7,BECO_Datos!$HP$3:$LT$85,BECO_Datos!$A22,FALSE))*FC$2</f>
        <v>0</v>
      </c>
      <c r="FD24" s="18">
        <f>(HLOOKUP(FD$7,BECO_Datos!$D$3:$HN$85,BECO_Datos!$A22,FALSE))*FD$2</f>
        <v>0</v>
      </c>
      <c r="FE24" s="18">
        <f>(HLOOKUP(FE$7,BECO_Datos!$D$3:$HN$85,BECO_Datos!$A22,FALSE)+HLOOKUP(FE$7,BECO_Datos!$HP$3:$LT$85,BECO_Datos!$A22,FALSE))*FE$2</f>
        <v>0</v>
      </c>
      <c r="FF24" s="18">
        <f>(HLOOKUP(FF$7,BECO_Datos!$D$3:$HN$85,BECO_Datos!$A22,FALSE))*FF$2</f>
        <v>0</v>
      </c>
      <c r="FG24" s="18">
        <f>(HLOOKUP(FG$7,BECO_Datos!$D$3:$HN$85,BECO_Datos!$A22,FALSE)+HLOOKUP(FG$7,BECO_Datos!$HP$3:$LT$85,BECO_Datos!$A22,FALSE))*FG$2</f>
        <v>0</v>
      </c>
      <c r="FH24" s="13"/>
      <c r="FI24" s="86">
        <f t="shared" si="48"/>
        <v>0</v>
      </c>
      <c r="FJ24" s="18">
        <f>(HLOOKUP(FJ$7,BECO_Datos!$D$3:$HN$85,BECO_Datos!$A22,FALSE)+HLOOKUP(FJ$7,BECO_Datos!$HP$3:$LT$85,BECO_Datos!$A22,FALSE))*FJ$2</f>
        <v>0</v>
      </c>
      <c r="FK24" s="18">
        <f>(HLOOKUP(FK$7,BECO_Datos!$D$3:$HN$85,BECO_Datos!$A22,FALSE)+HLOOKUP(FK$7,BECO_Datos!$HP$3:$LT$85,BECO_Datos!$A22,FALSE))*FK$2</f>
        <v>0</v>
      </c>
      <c r="FL24" s="18">
        <f>(HLOOKUP(FL$7,BECO_Datos!$D$3:$HN$85,BECO_Datos!$A22,FALSE)+HLOOKUP(FL$7,BECO_Datos!$HP$3:$LT$85,BECO_Datos!$A22,FALSE))*FL$2</f>
        <v>0</v>
      </c>
      <c r="FM24" s="18">
        <f>(HLOOKUP(FM$7,BECO_Datos!$D$3:$HN$85,BECO_Datos!$A22,FALSE)+HLOOKUP(FM$7,BECO_Datos!$HP$3:$LT$85,BECO_Datos!$A22,FALSE))*FM$2</f>
        <v>0</v>
      </c>
      <c r="FN24" s="18">
        <f>(HLOOKUP(FN$7,BECO_Datos!$D$3:$HN$85,BECO_Datos!$A22,FALSE))*FN$2</f>
        <v>0</v>
      </c>
      <c r="FO24" s="18">
        <f>(HLOOKUP(FO$7,BECO_Datos!$D$3:$HN$85,BECO_Datos!$A22,FALSE)+HLOOKUP(FO$7,BECO_Datos!$HP$3:$LT$85,BECO_Datos!$A22,FALSE))*FO$2</f>
        <v>0</v>
      </c>
      <c r="FP24" s="18">
        <f>(HLOOKUP(FP$7,BECO_Datos!$D$3:$HN$85,BECO_Datos!$A22,FALSE))*FP$2</f>
        <v>0</v>
      </c>
      <c r="FQ24" s="18">
        <f>(HLOOKUP(FQ$7,BECO_Datos!$D$3:$HN$85,BECO_Datos!$A22,FALSE)+HLOOKUP(FQ$7,BECO_Datos!$HP$3:$LT$85,BECO_Datos!$A22,FALSE))*FQ$2</f>
        <v>0</v>
      </c>
      <c r="FR24" s="86">
        <f t="shared" si="50"/>
        <v>19151.100191762525</v>
      </c>
      <c r="FS24" s="18">
        <f>(HLOOKUP(FS$7,BECO_Datos!$D$3:$HN$85,BECO_Datos!$A22,FALSE))*FS$2</f>
        <v>0</v>
      </c>
      <c r="FT24" s="18">
        <f>(HLOOKUP(FT$7,BECO_Datos!$D$3:$HN$85,BECO_Datos!$A22,FALSE))*FT$2</f>
        <v>19151.100191762525</v>
      </c>
      <c r="FU24" s="18">
        <f>(HLOOKUP(FU$7,BECO_Datos!$D$3:$HN$85,BECO_Datos!$A22,FALSE))*FU$2</f>
        <v>0</v>
      </c>
      <c r="FV24" s="18">
        <f>(HLOOKUP(FV$7,BECO_Datos!$D$3:$HN$85,BECO_Datos!$A22,FALSE))*FV$2</f>
        <v>0</v>
      </c>
      <c r="FW24" s="18">
        <f>(HLOOKUP(FW$7,BECO_Datos!$D$3:$HN$85,BECO_Datos!$A22,FALSE)+HLOOKUP(FW$7,BECO_Datos!$HP$3:$LT$85,BECO_Datos!$A22,FALSE))*FW$2</f>
        <v>0</v>
      </c>
      <c r="FX24" s="18">
        <f>(HLOOKUP(FX$7,BECO_Datos!$D$3:$HN$85,BECO_Datos!$A22,FALSE))*FX$2</f>
        <v>0</v>
      </c>
      <c r="FY24" s="18">
        <f>(HLOOKUP(FY$7,BECO_Datos!$D$3:$HN$85,BECO_Datos!$A22,FALSE))*FY$2</f>
        <v>0</v>
      </c>
      <c r="FZ24" s="18">
        <f>(HLOOKUP(FZ$7,BECO_Datos!$D$3:$HN$85,BECO_Datos!$A22,FALSE)+HLOOKUP(FZ$7,BECO_Datos!$HP$3:$LT$85,BECO_Datos!$A22,FALSE))*FZ$2</f>
        <v>0</v>
      </c>
      <c r="GA24" s="18">
        <f>(HLOOKUP(GA$7,BECO_Datos!$D$3:$HN$85,BECO_Datos!$A22,FALSE))*GA$2</f>
        <v>0</v>
      </c>
      <c r="GB24" s="18">
        <f>(HLOOKUP(GB$7,BECO_Datos!$D$3:$HN$85,BECO_Datos!$A22,FALSE)+HLOOKUP(GB$7,BECO_Datos!$HP$3:$LT$85,BECO_Datos!$A22,FALSE))*GB$2</f>
        <v>0</v>
      </c>
      <c r="GC24" s="18">
        <f>(HLOOKUP(GC$7,BECO_Datos!$D$3:$HN$85,BECO_Datos!$A22,FALSE))*GC$2</f>
        <v>0</v>
      </c>
      <c r="GD24" s="18">
        <f>(HLOOKUP(GD$7,BECO_Datos!$D$3:$HN$85,BECO_Datos!$A22,FALSE)+HLOOKUP(GD$7,BECO_Datos!$HP$3:$LT$85,BECO_Datos!$A22,FALSE))*GD$2</f>
        <v>0</v>
      </c>
      <c r="GE24" s="13"/>
      <c r="GF24" s="86">
        <f t="shared" si="52"/>
        <v>0</v>
      </c>
      <c r="GG24" s="18">
        <f>(HLOOKUP(GG$7,BECO_Datos!$D$3:$HN$85,BECO_Datos!$A22,FALSE)+HLOOKUP(GG$7,BECO_Datos!$HP$3:$LT$85,BECO_Datos!$A22,FALSE))*GG$2</f>
        <v>0</v>
      </c>
      <c r="GH24" s="18">
        <f>(HLOOKUP(GH$7,BECO_Datos!$D$3:$HN$85,BECO_Datos!$A22,FALSE)+HLOOKUP(GH$7,BECO_Datos!$HP$3:$LT$85,BECO_Datos!$A22,FALSE))*GH$2</f>
        <v>0</v>
      </c>
      <c r="GI24" s="18">
        <f>(HLOOKUP(GI$7,BECO_Datos!$D$3:$HN$85,BECO_Datos!$A22,FALSE)+HLOOKUP(GI$7,BECO_Datos!$HP$3:$LT$85,BECO_Datos!$A22,FALSE))*GI$2</f>
        <v>0</v>
      </c>
      <c r="GJ24" s="18">
        <f>(HLOOKUP(GJ$7,BECO_Datos!$D$3:$HN$85,BECO_Datos!$A22,FALSE)+HLOOKUP(GJ$7,BECO_Datos!$HP$3:$LT$85,BECO_Datos!$A22,FALSE))*GJ$2</f>
        <v>0</v>
      </c>
      <c r="GK24" s="18">
        <f>(HLOOKUP(GK$7,BECO_Datos!$D$3:$HN$85,BECO_Datos!$A22,FALSE))*GK$2</f>
        <v>0</v>
      </c>
      <c r="GL24" s="18">
        <f>(HLOOKUP(GL$7,BECO_Datos!$D$3:$HN$85,BECO_Datos!$A22,FALSE)+HLOOKUP(GL$7,BECO_Datos!$HP$3:$LT$85,BECO_Datos!$A22,FALSE))*GL$2</f>
        <v>0</v>
      </c>
      <c r="GM24" s="18">
        <f>(HLOOKUP(GM$7,BECO_Datos!$D$3:$HN$85,BECO_Datos!$A22,FALSE))*GM$2</f>
        <v>0</v>
      </c>
      <c r="GN24" s="18">
        <f>(HLOOKUP(GN$7,BECO_Datos!$D$3:$HN$85,BECO_Datos!$A22,FALSE)+HLOOKUP(GN$7,BECO_Datos!$HP$3:$LT$85,BECO_Datos!$A22,FALSE))*GN$2</f>
        <v>0</v>
      </c>
      <c r="GO24" s="86">
        <f t="shared" si="54"/>
        <v>19712.878753003577</v>
      </c>
      <c r="GP24" s="18">
        <f>(HLOOKUP(GP$7,BECO_Datos!$D$3:$HN$85,BECO_Datos!$A22,FALSE))*GP$2</f>
        <v>0</v>
      </c>
      <c r="GQ24" s="18">
        <f>(HLOOKUP(GQ$7,BECO_Datos!$D$3:$HN$85,BECO_Datos!$A22,FALSE))*GQ$2</f>
        <v>19712.878753003577</v>
      </c>
      <c r="GR24" s="18">
        <f>(HLOOKUP(GR$7,BECO_Datos!$D$3:$HN$85,BECO_Datos!$A22,FALSE))*GR$2</f>
        <v>0</v>
      </c>
      <c r="GS24" s="18">
        <f>(HLOOKUP(GS$7,BECO_Datos!$D$3:$HN$85,BECO_Datos!$A22,FALSE))*GS$2</f>
        <v>0</v>
      </c>
      <c r="GT24" s="18">
        <f>(HLOOKUP(GT$7,BECO_Datos!$D$3:$HN$85,BECO_Datos!$A22,FALSE)+HLOOKUP(GT$7,BECO_Datos!$HP$3:$LT$85,BECO_Datos!$A22,FALSE))*GT$2</f>
        <v>0</v>
      </c>
      <c r="GU24" s="18">
        <f>(HLOOKUP(GU$7,BECO_Datos!$D$3:$HN$85,BECO_Datos!$A22,FALSE))*GU$2</f>
        <v>0</v>
      </c>
      <c r="GV24" s="18">
        <f>(HLOOKUP(GV$7,BECO_Datos!$D$3:$HN$85,BECO_Datos!$A22,FALSE))*GV$2</f>
        <v>0</v>
      </c>
      <c r="GW24" s="18">
        <f>(HLOOKUP(GW$7,BECO_Datos!$D$3:$HN$85,BECO_Datos!$A22,FALSE)+HLOOKUP(GW$7,BECO_Datos!$HP$3:$LT$85,BECO_Datos!$A22,FALSE))*GW$2</f>
        <v>0</v>
      </c>
      <c r="GX24" s="18">
        <f>(HLOOKUP(GX$7,BECO_Datos!$D$3:$HN$85,BECO_Datos!$A22,FALSE))*GX$2</f>
        <v>0</v>
      </c>
      <c r="GY24" s="18">
        <f>(HLOOKUP(GY$7,BECO_Datos!$D$3:$HN$85,BECO_Datos!$A22,FALSE)+HLOOKUP(GY$7,BECO_Datos!$HP$3:$LT$85,BECO_Datos!$A22,FALSE))*GY$2</f>
        <v>0</v>
      </c>
      <c r="GZ24" s="18">
        <f>(HLOOKUP(GZ$7,BECO_Datos!$D$3:$HN$85,BECO_Datos!$A22,FALSE))*GZ$2</f>
        <v>0</v>
      </c>
      <c r="HA24" s="18">
        <f>(HLOOKUP(HA$7,BECO_Datos!$D$3:$HN$85,BECO_Datos!$A22,FALSE)+HLOOKUP(HA$7,BECO_Datos!$HP$3:$LT$85,BECO_Datos!$A22,FALSE))*HA$2</f>
        <v>0</v>
      </c>
      <c r="HB24" s="13"/>
      <c r="HC24" s="86">
        <f t="shared" si="56"/>
        <v>0</v>
      </c>
      <c r="HD24" s="18">
        <f>(HLOOKUP(HD$7,BECO_Datos!$D$3:$HN$85,BECO_Datos!$A22,FALSE)+HLOOKUP(HD$7,BECO_Datos!$HP$3:$LT$85,BECO_Datos!$A22,FALSE))*HD$2</f>
        <v>0</v>
      </c>
      <c r="HE24" s="18">
        <f>(HLOOKUP(HE$7,BECO_Datos!$D$3:$HN$85,BECO_Datos!$A22,FALSE)+HLOOKUP(HE$7,BECO_Datos!$HP$3:$LT$85,BECO_Datos!$A22,FALSE))*HE$2</f>
        <v>0</v>
      </c>
      <c r="HF24" s="18">
        <f>(HLOOKUP(HF$7,BECO_Datos!$D$3:$HN$85,BECO_Datos!$A22,FALSE)+HLOOKUP(HF$7,BECO_Datos!$HP$3:$LT$85,BECO_Datos!$A22,FALSE))*HF$2</f>
        <v>0</v>
      </c>
      <c r="HG24" s="18">
        <f>(HLOOKUP(HG$7,BECO_Datos!$D$3:$HN$85,BECO_Datos!$A22,FALSE)+HLOOKUP(HG$7,BECO_Datos!$HP$3:$LT$85,BECO_Datos!$A22,FALSE))*HG$2</f>
        <v>0</v>
      </c>
      <c r="HH24" s="18">
        <f>(HLOOKUP(HH$7,BECO_Datos!$D$3:$HN$85,BECO_Datos!$A22,FALSE))*HH$2</f>
        <v>0</v>
      </c>
      <c r="HI24" s="18">
        <f>(HLOOKUP(HI$7,BECO_Datos!$D$3:$HN$85,BECO_Datos!$A22,FALSE)+HLOOKUP(HI$7,BECO_Datos!$HP$3:$LT$85,BECO_Datos!$A22,FALSE))*HI$2</f>
        <v>0</v>
      </c>
      <c r="HJ24" s="18">
        <f>(HLOOKUP(HJ$7,BECO_Datos!$D$3:$HN$85,BECO_Datos!$A22,FALSE))*HJ$2</f>
        <v>0</v>
      </c>
      <c r="HK24" s="18">
        <f>(HLOOKUP(HK$7,BECO_Datos!$D$3:$HN$85,BECO_Datos!$A22,FALSE)+HLOOKUP(HK$7,BECO_Datos!$HP$3:$LT$85,BECO_Datos!$A22,FALSE))*HK$2</f>
        <v>0</v>
      </c>
      <c r="HL24" s="86">
        <f t="shared" si="58"/>
        <v>19532.598234024976</v>
      </c>
      <c r="HM24" s="18">
        <f>(HLOOKUP(HM$7,BECO_Datos!$D$3:$HN$85,BECO_Datos!$A22,FALSE))*HM$2</f>
        <v>0</v>
      </c>
      <c r="HN24" s="18">
        <f>(HLOOKUP(HN$7,BECO_Datos!$D$3:$HN$85,BECO_Datos!$A22,FALSE))*HN$2</f>
        <v>19532.598234024976</v>
      </c>
      <c r="HO24" s="18">
        <f>(HLOOKUP(HO$7,BECO_Datos!$D$3:$HN$85,BECO_Datos!$A22,FALSE))*HO$2</f>
        <v>0</v>
      </c>
      <c r="HP24" s="18">
        <f>(HLOOKUP(HP$7,BECO_Datos!$D$3:$HN$85,BECO_Datos!$A22,FALSE))*HP$2</f>
        <v>0</v>
      </c>
      <c r="HQ24" s="18">
        <f>(HLOOKUP(HQ$7,BECO_Datos!$D$3:$HN$85,BECO_Datos!$A22,FALSE)+HLOOKUP(HQ$7,BECO_Datos!$HP$3:$LT$85,BECO_Datos!$A22,FALSE))*HQ$2</f>
        <v>0</v>
      </c>
      <c r="HR24" s="18">
        <f>(HLOOKUP(HR$7,BECO_Datos!$D$3:$HN$85,BECO_Datos!$A22,FALSE))*HR$2</f>
        <v>0</v>
      </c>
      <c r="HS24" s="18">
        <f>(HLOOKUP(HS$7,BECO_Datos!$D$3:$HN$85,BECO_Datos!$A22,FALSE))*HS$2</f>
        <v>0</v>
      </c>
      <c r="HT24" s="18">
        <f>(HLOOKUP(HT$7,BECO_Datos!$D$3:$HN$85,BECO_Datos!$A22,FALSE)+HLOOKUP(HT$7,BECO_Datos!$HP$3:$LT$85,BECO_Datos!$A22,FALSE))*HT$2</f>
        <v>0</v>
      </c>
      <c r="HU24" s="18">
        <f>(HLOOKUP(HU$7,BECO_Datos!$D$3:$HN$85,BECO_Datos!$A22,FALSE))*HU$2</f>
        <v>0</v>
      </c>
      <c r="HV24" s="18">
        <f>(HLOOKUP(HV$7,BECO_Datos!$D$3:$HN$85,BECO_Datos!$A22,FALSE)+HLOOKUP(HV$7,BECO_Datos!$HP$3:$LT$85,BECO_Datos!$A22,FALSE))*HV$2</f>
        <v>0</v>
      </c>
      <c r="HW24" s="18">
        <f>(HLOOKUP(HW$7,BECO_Datos!$D$3:$HN$85,BECO_Datos!$A22,FALSE))*HW$2</f>
        <v>0</v>
      </c>
      <c r="HX24" s="18">
        <f>(HLOOKUP(HX$7,BECO_Datos!$D$3:$HN$85,BECO_Datos!$A22,FALSE)+HLOOKUP(HX$7,BECO_Datos!$HP$3:$LT$85,BECO_Datos!$A22,FALSE))*HX$2</f>
        <v>0</v>
      </c>
    </row>
    <row r="25" spans="1:232" ht="15.75" x14ac:dyDescent="0.2">
      <c r="A25" s="160">
        <v>19</v>
      </c>
      <c r="B25" s="589" t="s">
        <v>2</v>
      </c>
      <c r="C25" s="13"/>
      <c r="D25" s="87">
        <f t="shared" si="20"/>
        <v>3.6207226670821586</v>
      </c>
      <c r="E25" s="78">
        <f>(HLOOKUP(E$7,BECO_Datos!$D$3:$HN$85,BECO_Datos!$A23,FALSE)+HLOOKUP(E$7,BECO_Datos!$HP$3:$LT$85,BECO_Datos!$A23,FALSE))*E$2</f>
        <v>0</v>
      </c>
      <c r="F25" s="78">
        <f>(HLOOKUP(F$7,BECO_Datos!$D$3:$HN$85,BECO_Datos!$A23,FALSE)+HLOOKUP(F$7,BECO_Datos!$HP$3:$LT$85,BECO_Datos!$A23,FALSE))*F$2</f>
        <v>3.6207226670821586</v>
      </c>
      <c r="G25" s="78">
        <f>(HLOOKUP(G$7,BECO_Datos!$D$3:$HN$85,BECO_Datos!$A23,FALSE)+HLOOKUP(G$7,BECO_Datos!$HP$3:$LT$85,BECO_Datos!$A23,FALSE))*G$2</f>
        <v>0</v>
      </c>
      <c r="H25" s="78">
        <f>(HLOOKUP(H$7,BECO_Datos!$D$3:$HN$85,BECO_Datos!$A23,FALSE)+HLOOKUP(H$7,BECO_Datos!$HP$3:$LT$85,BECO_Datos!$A23,FALSE))*H$2</f>
        <v>0</v>
      </c>
      <c r="I25" s="78">
        <f>(HLOOKUP(I$7,BECO_Datos!$D$3:$HN$85,BECO_Datos!$A23,FALSE))*I$2</f>
        <v>0</v>
      </c>
      <c r="J25" s="78">
        <f>(HLOOKUP(J$7,BECO_Datos!$D$3:$HN$85,BECO_Datos!$A23,FALSE)+HLOOKUP(J$7,BECO_Datos!$HP$3:$LT$85,BECO_Datos!$A23,FALSE))*J$2</f>
        <v>0</v>
      </c>
      <c r="K25" s="78">
        <f>(HLOOKUP(K$7,BECO_Datos!$D$3:$HN$85,BECO_Datos!$A23,FALSE))*K$2</f>
        <v>0</v>
      </c>
      <c r="L25" s="78">
        <f>(HLOOKUP(L$7,BECO_Datos!$D$3:$HN$85,BECO_Datos!$A23,FALSE)+HLOOKUP(L$7,BECO_Datos!$HP$3:$LT$85,BECO_Datos!$A23,FALSE))*L$2</f>
        <v>0</v>
      </c>
      <c r="M25" s="87">
        <f t="shared" si="22"/>
        <v>22963.114478232561</v>
      </c>
      <c r="N25" s="78">
        <f>(HLOOKUP(N$7,BECO_Datos!$D$3:$HN$85,BECO_Datos!$A23,FALSE))*N$2</f>
        <v>0</v>
      </c>
      <c r="O25" s="78">
        <f>(HLOOKUP(O$7,BECO_Datos!$D$3:$HN$85,BECO_Datos!$A23,FALSE))*O$2</f>
        <v>0</v>
      </c>
      <c r="P25" s="78">
        <f>(HLOOKUP(P$7,BECO_Datos!$D$3:$HN$85,BECO_Datos!$A23,FALSE))*P$2</f>
        <v>0</v>
      </c>
      <c r="Q25" s="78">
        <f>(HLOOKUP(Q$7,BECO_Datos!$D$3:$HN$85,BECO_Datos!$A23,FALSE))*Q$2</f>
        <v>0.84720233700000014</v>
      </c>
      <c r="R25" s="78">
        <f>(HLOOKUP(R$7,BECO_Datos!$D$3:$HN$85,BECO_Datos!$A23,FALSE)+HLOOKUP(R$7,BECO_Datos!$HP$3:$LT$85,BECO_Datos!$A23,FALSE))*R$2</f>
        <v>19553.610585901246</v>
      </c>
      <c r="S25" s="78">
        <f>(HLOOKUP(S$7,BECO_Datos!$D$3:$HN$85,BECO_Datos!$A23,FALSE))*S$2</f>
        <v>101.13391889999995</v>
      </c>
      <c r="T25" s="78">
        <f>(HLOOKUP(T$7,BECO_Datos!$D$3:$HN$85,BECO_Datos!$A23,FALSE))*T$2</f>
        <v>0</v>
      </c>
      <c r="U25" s="78">
        <f>(HLOOKUP(U$7,BECO_Datos!$D$3:$HN$85,BECO_Datos!$A23,FALSE)+HLOOKUP(U$7,BECO_Datos!$HP$3:$LT$85,BECO_Datos!$A23,FALSE))*U$2</f>
        <v>227.22474587055333</v>
      </c>
      <c r="V25" s="78">
        <f>(HLOOKUP(V$7,BECO_Datos!$D$3:$HN$85,BECO_Datos!$A23,FALSE))*V$2</f>
        <v>0</v>
      </c>
      <c r="W25" s="78">
        <f>(HLOOKUP(W$7,BECO_Datos!$D$3:$HN$85,BECO_Datos!$A23,FALSE)+HLOOKUP(W$7,BECO_Datos!$HP$3:$LT$85,BECO_Datos!$A23,FALSE))*W$2</f>
        <v>16.078490873881069</v>
      </c>
      <c r="X25" s="78">
        <f>(HLOOKUP(X$7,BECO_Datos!$D$3:$HN$85,BECO_Datos!$A23,FALSE))*X$2</f>
        <v>2919.7559058814732</v>
      </c>
      <c r="Y25" s="78">
        <f>(HLOOKUP(Y$7,BECO_Datos!$D$3:$HN$85,BECO_Datos!$A23,FALSE)+HLOOKUP(Y$7,BECO_Datos!$HP$3:$LT$85,BECO_Datos!$A23,FALSE))*Y$2</f>
        <v>144.46362846840472</v>
      </c>
      <c r="Z25" s="13"/>
      <c r="AA25" s="87">
        <f t="shared" si="24"/>
        <v>30611.495018960359</v>
      </c>
      <c r="AB25" s="78">
        <f>(HLOOKUP(AB$7,BECO_Datos!$D$3:$HN$85,BECO_Datos!$A23,FALSE)+HLOOKUP(AB$7,BECO_Datos!$HP$3:$LT$85,BECO_Datos!$A23,FALSE))*AB$2</f>
        <v>0</v>
      </c>
      <c r="AC25" s="78">
        <f>(HLOOKUP(AC$7,BECO_Datos!$D$3:$HN$85,BECO_Datos!$A23,FALSE)+HLOOKUP(AC$7,BECO_Datos!$HP$3:$LT$85,BECO_Datos!$A23,FALSE))*AC$2</f>
        <v>1.7265282605577605</v>
      </c>
      <c r="AD25" s="78">
        <f>(HLOOKUP(AD$7,BECO_Datos!$D$3:$HN$85,BECO_Datos!$A23,FALSE)+HLOOKUP(AD$7,BECO_Datos!$HP$3:$LT$85,BECO_Datos!$A23,FALSE))*AD$2</f>
        <v>0</v>
      </c>
      <c r="AE25" s="78">
        <f>(HLOOKUP(AE$7,BECO_Datos!$D$3:$HN$85,BECO_Datos!$A23,FALSE)+HLOOKUP(AE$7,BECO_Datos!$HP$3:$LT$85,BECO_Datos!$A23,FALSE))*AE$2</f>
        <v>0</v>
      </c>
      <c r="AF25" s="78">
        <f>(HLOOKUP(AF$7,BECO_Datos!$D$3:$HN$85,BECO_Datos!$A23,FALSE))*AF$2</f>
        <v>0</v>
      </c>
      <c r="AG25" s="78">
        <f>(HLOOKUP(AG$7,BECO_Datos!$D$3:$HN$85,BECO_Datos!$A23,FALSE)+HLOOKUP(AG$7,BECO_Datos!$HP$3:$LT$85,BECO_Datos!$A23,FALSE))*AG$2</f>
        <v>30609.7684906998</v>
      </c>
      <c r="AH25" s="78">
        <f>(HLOOKUP(AH$7,BECO_Datos!$D$3:$HN$85,BECO_Datos!$A23,FALSE))*AH$2</f>
        <v>0</v>
      </c>
      <c r="AI25" s="78">
        <f>(HLOOKUP(AI$7,BECO_Datos!$D$3:$HN$85,BECO_Datos!$A23,FALSE)+HLOOKUP(AI$7,BECO_Datos!$HP$3:$LT$85,BECO_Datos!$A23,FALSE))*AI$2</f>
        <v>0</v>
      </c>
      <c r="AJ25" s="87">
        <f t="shared" si="26"/>
        <v>27820.143360566028</v>
      </c>
      <c r="AK25" s="78">
        <f>(HLOOKUP(AK$7,BECO_Datos!$D$3:$HN$85,BECO_Datos!$A23,FALSE))*AK$2</f>
        <v>0</v>
      </c>
      <c r="AL25" s="78">
        <f>(HLOOKUP(AL$7,BECO_Datos!$D$3:$HN$85,BECO_Datos!$A23,FALSE))*AL$2</f>
        <v>0</v>
      </c>
      <c r="AM25" s="78">
        <f>(HLOOKUP(AM$7,BECO_Datos!$D$3:$HN$85,BECO_Datos!$A23,FALSE))*AM$2</f>
        <v>0</v>
      </c>
      <c r="AN25" s="78">
        <f>(HLOOKUP(AN$7,BECO_Datos!$D$3:$HN$85,BECO_Datos!$A23,FALSE))*AN$2</f>
        <v>0.48057974400000014</v>
      </c>
      <c r="AO25" s="78">
        <f>(HLOOKUP(AO$7,BECO_Datos!$D$3:$HN$85,BECO_Datos!$A23,FALSE)+HLOOKUP(AO$7,BECO_Datos!$HP$3:$LT$85,BECO_Datos!$A23,FALSE))*AO$2</f>
        <v>24814.032693443671</v>
      </c>
      <c r="AP25" s="78">
        <f>(HLOOKUP(AP$7,BECO_Datos!$D$3:$HN$85,BECO_Datos!$A23,FALSE))*AP$2</f>
        <v>142.34225439599973</v>
      </c>
      <c r="AQ25" s="78">
        <f>(HLOOKUP(AQ$7,BECO_Datos!$D$3:$HN$85,BECO_Datos!$A23,FALSE))*AQ$2</f>
        <v>0</v>
      </c>
      <c r="AR25" s="78">
        <f>(HLOOKUP(AR$7,BECO_Datos!$D$3:$HN$85,BECO_Datos!$A23,FALSE)+HLOOKUP(AR$7,BECO_Datos!$HP$3:$LT$85,BECO_Datos!$A23,FALSE))*AR$2</f>
        <v>211.27914966911098</v>
      </c>
      <c r="AS25" s="78">
        <f>(HLOOKUP(AS$7,BECO_Datos!$D$3:$HN$85,BECO_Datos!$A23,FALSE))*AS$2</f>
        <v>0</v>
      </c>
      <c r="AT25" s="78">
        <f>(HLOOKUP(AT$7,BECO_Datos!$D$3:$HN$85,BECO_Datos!$A23,FALSE)+HLOOKUP(AT$7,BECO_Datos!$HP$3:$LT$85,BECO_Datos!$A23,FALSE))*AT$2</f>
        <v>0</v>
      </c>
      <c r="AU25" s="78">
        <f>(HLOOKUP(AU$7,BECO_Datos!$D$3:$HN$85,BECO_Datos!$A23,FALSE))*AU$2</f>
        <v>2452.5112916187868</v>
      </c>
      <c r="AV25" s="78">
        <f>(HLOOKUP(AV$7,BECO_Datos!$D$3:$HN$85,BECO_Datos!$A23,FALSE)+HLOOKUP(AV$7,BECO_Datos!$HP$3:$LT$85,BECO_Datos!$A23,FALSE))*AV$2</f>
        <v>199.49739169446366</v>
      </c>
      <c r="AW25" s="13"/>
      <c r="AX25" s="87">
        <f t="shared" si="28"/>
        <v>8960.2201481996926</v>
      </c>
      <c r="AY25" s="78">
        <f>(HLOOKUP(AY$7,BECO_Datos!$D$3:$HN$85,BECO_Datos!$A23,FALSE)+HLOOKUP(AY$7,BECO_Datos!$HP$3:$LT$85,BECO_Datos!$A23,FALSE))*AY$2</f>
        <v>0</v>
      </c>
      <c r="AZ25" s="78">
        <f>(HLOOKUP(AZ$7,BECO_Datos!$D$3:$HN$85,BECO_Datos!$A23,FALSE)+HLOOKUP(AZ$7,BECO_Datos!$HP$3:$LT$85,BECO_Datos!$A23,FALSE))*AZ$2</f>
        <v>1.3727379356902085</v>
      </c>
      <c r="BA25" s="78">
        <f>(HLOOKUP(BA$7,BECO_Datos!$D$3:$HN$85,BECO_Datos!$A23,FALSE)+HLOOKUP(BA$7,BECO_Datos!$HP$3:$LT$85,BECO_Datos!$A23,FALSE))*BA$2</f>
        <v>0</v>
      </c>
      <c r="BB25" s="78">
        <f>(HLOOKUP(BB$7,BECO_Datos!$D$3:$HN$85,BECO_Datos!$A23,FALSE)+HLOOKUP(BB$7,BECO_Datos!$HP$3:$LT$85,BECO_Datos!$A23,FALSE))*BB$2</f>
        <v>0</v>
      </c>
      <c r="BC25" s="78">
        <f>(HLOOKUP(BC$7,BECO_Datos!$D$3:$HN$85,BECO_Datos!$A23,FALSE))*BC$2</f>
        <v>0</v>
      </c>
      <c r="BD25" s="78">
        <f>(HLOOKUP(BD$7,BECO_Datos!$D$3:$HN$85,BECO_Datos!$A23,FALSE)+HLOOKUP(BD$7,BECO_Datos!$HP$3:$LT$85,BECO_Datos!$A23,FALSE))*BD$2</f>
        <v>8958.847410264003</v>
      </c>
      <c r="BE25" s="78">
        <f>(HLOOKUP(BE$7,BECO_Datos!$D$3:$HN$85,BECO_Datos!$A23,FALSE))*BE$2</f>
        <v>0</v>
      </c>
      <c r="BF25" s="78">
        <f>(HLOOKUP(BF$7,BECO_Datos!$D$3:$HN$85,BECO_Datos!$A23,FALSE)+HLOOKUP(BF$7,BECO_Datos!$HP$3:$LT$85,BECO_Datos!$A23,FALSE))*BF$2</f>
        <v>0</v>
      </c>
      <c r="BG25" s="87">
        <f t="shared" si="30"/>
        <v>63157.334403682857</v>
      </c>
      <c r="BH25" s="78">
        <f>(HLOOKUP(BH$7,BECO_Datos!$D$3:$HN$85,BECO_Datos!$A23,FALSE))*BH$2</f>
        <v>0</v>
      </c>
      <c r="BI25" s="78">
        <f>(HLOOKUP(BI$7,BECO_Datos!$D$3:$HN$85,BECO_Datos!$A23,FALSE))*BI$2</f>
        <v>0</v>
      </c>
      <c r="BJ25" s="78">
        <f>(HLOOKUP(BJ$7,BECO_Datos!$D$3:$HN$85,BECO_Datos!$A23,FALSE))*BJ$2</f>
        <v>0</v>
      </c>
      <c r="BK25" s="78">
        <f>(HLOOKUP(BK$7,BECO_Datos!$D$3:$HN$85,BECO_Datos!$A23,FALSE))*BK$2</f>
        <v>0.36690158099999998</v>
      </c>
      <c r="BL25" s="78">
        <f>(HLOOKUP(BL$7,BECO_Datos!$D$3:$HN$85,BECO_Datos!$A23,FALSE)+HLOOKUP(BL$7,BECO_Datos!$HP$3:$LT$85,BECO_Datos!$A23,FALSE))*BL$2</f>
        <v>60587.306732575154</v>
      </c>
      <c r="BM25" s="78">
        <f>(HLOOKUP(BM$7,BECO_Datos!$D$3:$HN$85,BECO_Datos!$A23,FALSE))*BM$2</f>
        <v>92.958644231999514</v>
      </c>
      <c r="BN25" s="78">
        <f>(HLOOKUP(BN$7,BECO_Datos!$D$3:$HN$85,BECO_Datos!$A23,FALSE))*BN$2</f>
        <v>0</v>
      </c>
      <c r="BO25" s="78">
        <f>(HLOOKUP(BO$7,BECO_Datos!$D$3:$HN$85,BECO_Datos!$A23,FALSE)+HLOOKUP(BO$7,BECO_Datos!$HP$3:$LT$85,BECO_Datos!$A23,FALSE))*BO$2</f>
        <v>167.88746904696688</v>
      </c>
      <c r="BP25" s="78">
        <f>(HLOOKUP(BP$7,BECO_Datos!$D$3:$HN$85,BECO_Datos!$A23,FALSE))*BP$2</f>
        <v>0</v>
      </c>
      <c r="BQ25" s="78">
        <f>(HLOOKUP(BQ$7,BECO_Datos!$D$3:$HN$85,BECO_Datos!$A23,FALSE)+HLOOKUP(BQ$7,BECO_Datos!$HP$3:$LT$85,BECO_Datos!$A23,FALSE))*BQ$2</f>
        <v>0</v>
      </c>
      <c r="BR25" s="78">
        <f>(HLOOKUP(BR$7,BECO_Datos!$D$3:$HN$85,BECO_Datos!$A23,FALSE))*BR$2</f>
        <v>2210.5171931978975</v>
      </c>
      <c r="BS25" s="78">
        <f>(HLOOKUP(BS$7,BECO_Datos!$D$3:$HN$85,BECO_Datos!$A23,FALSE)+HLOOKUP(BS$7,BECO_Datos!$HP$3:$LT$85,BECO_Datos!$A23,FALSE))*BS$2</f>
        <v>98.297463049832317</v>
      </c>
      <c r="BT25" s="13"/>
      <c r="BU25" s="87">
        <f t="shared" si="32"/>
        <v>2.0570550327958594</v>
      </c>
      <c r="BV25" s="78">
        <f>(HLOOKUP(BV$7,BECO_Datos!$D$3:$HN$85,BECO_Datos!$A23,FALSE)+HLOOKUP(BV$7,BECO_Datos!$HP$3:$LT$85,BECO_Datos!$A23,FALSE))*BV$2</f>
        <v>0</v>
      </c>
      <c r="BW25" s="78">
        <f>(HLOOKUP(BW$7,BECO_Datos!$D$3:$HN$85,BECO_Datos!$A23,FALSE)+HLOOKUP(BW$7,BECO_Datos!$HP$3:$LT$85,BECO_Datos!$A23,FALSE))*BW$2</f>
        <v>1.8108685203323909</v>
      </c>
      <c r="BX25" s="78">
        <f>(HLOOKUP(BX$7,BECO_Datos!$D$3:$HN$85,BECO_Datos!$A23,FALSE)+HLOOKUP(BX$7,BECO_Datos!$HP$3:$LT$85,BECO_Datos!$A23,FALSE))*BX$2</f>
        <v>0</v>
      </c>
      <c r="BY25" s="78">
        <f>(HLOOKUP(BY$7,BECO_Datos!$D$3:$HN$85,BECO_Datos!$A23,FALSE)+HLOOKUP(BY$7,BECO_Datos!$HP$3:$LT$85,BECO_Datos!$A23,FALSE))*BY$2</f>
        <v>0</v>
      </c>
      <c r="BZ25" s="78">
        <f>(HLOOKUP(BZ$7,BECO_Datos!$D$3:$HN$85,BECO_Datos!$A23,FALSE))*BZ$2</f>
        <v>0</v>
      </c>
      <c r="CA25" s="78">
        <f>(HLOOKUP(CA$7,BECO_Datos!$D$3:$HN$85,BECO_Datos!$A23,FALSE)+HLOOKUP(CA$7,BECO_Datos!$HP$3:$LT$85,BECO_Datos!$A23,FALSE))*CA$2</f>
        <v>0.24618651246346876</v>
      </c>
      <c r="CB25" s="78">
        <f>(HLOOKUP(CB$7,BECO_Datos!$D$3:$HN$85,BECO_Datos!$A23,FALSE))*CB$2</f>
        <v>0</v>
      </c>
      <c r="CC25" s="78">
        <f>(HLOOKUP(CC$7,BECO_Datos!$D$3:$HN$85,BECO_Datos!$A23,FALSE)+HLOOKUP(CC$7,BECO_Datos!$HP$3:$LT$85,BECO_Datos!$A23,FALSE))*CC$2</f>
        <v>0</v>
      </c>
      <c r="CD25" s="87">
        <f t="shared" si="34"/>
        <v>75005.952761653432</v>
      </c>
      <c r="CE25" s="78">
        <f>(HLOOKUP(CE$7,BECO_Datos!$D$3:$HN$85,BECO_Datos!$A23,FALSE))*CE$2</f>
        <v>0</v>
      </c>
      <c r="CF25" s="78">
        <f>(HLOOKUP(CF$7,BECO_Datos!$D$3:$HN$85,BECO_Datos!$A23,FALSE))*CF$2</f>
        <v>0</v>
      </c>
      <c r="CG25" s="78">
        <f>(HLOOKUP(CG$7,BECO_Datos!$D$3:$HN$85,BECO_Datos!$A23,FALSE))*CG$2</f>
        <v>0</v>
      </c>
      <c r="CH25" s="78">
        <f>(HLOOKUP(CH$7,BECO_Datos!$D$3:$HN$85,BECO_Datos!$A23,FALSE))*CH$2</f>
        <v>0.777072231</v>
      </c>
      <c r="CI25" s="78">
        <f>(HLOOKUP(CI$7,BECO_Datos!$D$3:$HN$85,BECO_Datos!$A23,FALSE)+HLOOKUP(CI$7,BECO_Datos!$HP$3:$LT$85,BECO_Datos!$A23,FALSE))*CI$2</f>
        <v>71088.021030250849</v>
      </c>
      <c r="CJ25" s="78">
        <f>(HLOOKUP(CJ$7,BECO_Datos!$D$3:$HN$85,BECO_Datos!$A23,FALSE))*CJ$2</f>
        <v>74.75071557599972</v>
      </c>
      <c r="CK25" s="78">
        <f>(HLOOKUP(CK$7,BECO_Datos!$D$3:$HN$85,BECO_Datos!$A23,FALSE))*CK$2</f>
        <v>0</v>
      </c>
      <c r="CL25" s="78">
        <f>(HLOOKUP(CL$7,BECO_Datos!$D$3:$HN$85,BECO_Datos!$A23,FALSE)+HLOOKUP(CL$7,BECO_Datos!$HP$3:$LT$85,BECO_Datos!$A23,FALSE))*CL$2</f>
        <v>141.51716628780076</v>
      </c>
      <c r="CM25" s="78">
        <f>(HLOOKUP(CM$7,BECO_Datos!$D$3:$HN$85,BECO_Datos!$A23,FALSE))*CM$2</f>
        <v>0</v>
      </c>
      <c r="CN25" s="78">
        <f>(HLOOKUP(CN$7,BECO_Datos!$D$3:$HN$85,BECO_Datos!$A23,FALSE)+HLOOKUP(CN$7,BECO_Datos!$HP$3:$LT$85,BECO_Datos!$A23,FALSE))*CN$2</f>
        <v>1136.737470650196</v>
      </c>
      <c r="CO25" s="78">
        <f>(HLOOKUP(CO$7,BECO_Datos!$D$3:$HN$85,BECO_Datos!$A23,FALSE))*CO$2</f>
        <v>2471.2798312136083</v>
      </c>
      <c r="CP25" s="78">
        <f>(HLOOKUP(CP$7,BECO_Datos!$D$3:$HN$85,BECO_Datos!$A23,FALSE)+HLOOKUP(CP$7,BECO_Datos!$HP$3:$LT$85,BECO_Datos!$A23,FALSE))*CP$2</f>
        <v>92.869475443974466</v>
      </c>
      <c r="CQ25" s="13"/>
      <c r="CR25" s="87">
        <f t="shared" si="36"/>
        <v>1.1991167831602636</v>
      </c>
      <c r="CS25" s="78">
        <f>(HLOOKUP(CS$7,BECO_Datos!$D$3:$HN$85,BECO_Datos!$A23,FALSE)+HLOOKUP(CS$7,BECO_Datos!$HP$3:$LT$85,BECO_Datos!$A23,FALSE))*CS$2</f>
        <v>0</v>
      </c>
      <c r="CT25" s="78">
        <f>(HLOOKUP(CT$7,BECO_Datos!$D$3:$HN$85,BECO_Datos!$A23,FALSE)+HLOOKUP(CT$7,BECO_Datos!$HP$3:$LT$85,BECO_Datos!$A23,FALSE))*CT$2</f>
        <v>1.1669555591370422</v>
      </c>
      <c r="CU25" s="78">
        <f>(HLOOKUP(CU$7,BECO_Datos!$D$3:$HN$85,BECO_Datos!$A23,FALSE)+HLOOKUP(CU$7,BECO_Datos!$HP$3:$LT$85,BECO_Datos!$A23,FALSE))*CU$2</f>
        <v>0</v>
      </c>
      <c r="CV25" s="78">
        <f>(HLOOKUP(CV$7,BECO_Datos!$D$3:$HN$85,BECO_Datos!$A23,FALSE)+HLOOKUP(CV$7,BECO_Datos!$HP$3:$LT$85,BECO_Datos!$A23,FALSE))*CV$2</f>
        <v>0</v>
      </c>
      <c r="CW25" s="78">
        <f>(HLOOKUP(CW$7,BECO_Datos!$D$3:$HN$85,BECO_Datos!$A23,FALSE))*CW$2</f>
        <v>0</v>
      </c>
      <c r="CX25" s="78">
        <f>(HLOOKUP(CX$7,BECO_Datos!$D$3:$HN$85,BECO_Datos!$A23,FALSE)+HLOOKUP(CX$7,BECO_Datos!$HP$3:$LT$85,BECO_Datos!$A23,FALSE))*CX$2</f>
        <v>3.2161224023221434E-2</v>
      </c>
      <c r="CY25" s="78">
        <f>(HLOOKUP(CY$7,BECO_Datos!$D$3:$HN$85,BECO_Datos!$A23,FALSE))*CY$2</f>
        <v>0</v>
      </c>
      <c r="CZ25" s="78">
        <f>(HLOOKUP(CZ$7,BECO_Datos!$D$3:$HN$85,BECO_Datos!$A23,FALSE)+HLOOKUP(CZ$7,BECO_Datos!$HP$3:$LT$85,BECO_Datos!$A23,FALSE))*CZ$2</f>
        <v>0</v>
      </c>
      <c r="DA25" s="87">
        <f t="shared" si="38"/>
        <v>114689.12038496867</v>
      </c>
      <c r="DB25" s="78">
        <f>(HLOOKUP(DB$7,BECO_Datos!$D$3:$HN$85,BECO_Datos!$A23,FALSE))*DB$2</f>
        <v>0</v>
      </c>
      <c r="DC25" s="78">
        <f>(HLOOKUP(DC$7,BECO_Datos!$D$3:$HN$85,BECO_Datos!$A23,FALSE))*DC$2</f>
        <v>0</v>
      </c>
      <c r="DD25" s="78">
        <f>(HLOOKUP(DD$7,BECO_Datos!$D$3:$HN$85,BECO_Datos!$A23,FALSE))*DD$2</f>
        <v>0</v>
      </c>
      <c r="DE25" s="78">
        <f>(HLOOKUP(DE$7,BECO_Datos!$D$3:$HN$85,BECO_Datos!$A23,FALSE))*DE$2</f>
        <v>0.61895156100000004</v>
      </c>
      <c r="DF25" s="78">
        <f>(HLOOKUP(DF$7,BECO_Datos!$D$3:$HN$85,BECO_Datos!$A23,FALSE)+HLOOKUP(DF$7,BECO_Datos!$HP$3:$LT$85,BECO_Datos!$A23,FALSE))*DF$2</f>
        <v>109780.72238615343</v>
      </c>
      <c r="DG25" s="78">
        <f>(HLOOKUP(DG$7,BECO_Datos!$D$3:$HN$85,BECO_Datos!$A23,FALSE))*DG$2</f>
        <v>35.081893979999634</v>
      </c>
      <c r="DH25" s="78">
        <f>(HLOOKUP(DH$7,BECO_Datos!$D$3:$HN$85,BECO_Datos!$A23,FALSE))*DH$2</f>
        <v>0</v>
      </c>
      <c r="DI25" s="78">
        <f>(HLOOKUP(DI$7,BECO_Datos!$D$3:$HN$85,BECO_Datos!$A23,FALSE)+HLOOKUP(DI$7,BECO_Datos!$HP$3:$LT$85,BECO_Datos!$A23,FALSE))*DI$2</f>
        <v>149.48996438852194</v>
      </c>
      <c r="DJ25" s="78">
        <f>(HLOOKUP(DJ$7,BECO_Datos!$D$3:$HN$85,BECO_Datos!$A23,FALSE))*DJ$2</f>
        <v>0</v>
      </c>
      <c r="DK25" s="78">
        <f>(HLOOKUP(DK$7,BECO_Datos!$D$3:$HN$85,BECO_Datos!$A23,FALSE)+HLOOKUP(DK$7,BECO_Datos!$HP$3:$LT$85,BECO_Datos!$A23,FALSE))*DK$2</f>
        <v>1249.9631704779133</v>
      </c>
      <c r="DL25" s="78">
        <f>(HLOOKUP(DL$7,BECO_Datos!$D$3:$HN$85,BECO_Datos!$A23,FALSE))*DL$2</f>
        <v>3388.9735684679017</v>
      </c>
      <c r="DM25" s="78">
        <f>(HLOOKUP(DM$7,BECO_Datos!$D$3:$HN$85,BECO_Datos!$A23,FALSE)+HLOOKUP(DM$7,BECO_Datos!$HP$3:$LT$85,BECO_Datos!$A23,FALSE))*DM$2</f>
        <v>84.270449939902761</v>
      </c>
      <c r="DN25" s="13"/>
      <c r="DO25" s="87">
        <f t="shared" si="40"/>
        <v>1.7017687274333224</v>
      </c>
      <c r="DP25" s="78">
        <f>(HLOOKUP(DP$7,BECO_Datos!$D$3:$HN$85,BECO_Datos!$A23,FALSE)+HLOOKUP(DP$7,BECO_Datos!$HP$3:$LT$85,BECO_Datos!$A23,FALSE))*DP$2</f>
        <v>0</v>
      </c>
      <c r="DQ25" s="78">
        <f>(HLOOKUP(DQ$7,BECO_Datos!$D$3:$HN$85,BECO_Datos!$A23,FALSE)+HLOOKUP(DQ$7,BECO_Datos!$HP$3:$LT$85,BECO_Datos!$A23,FALSE))*DQ$2</f>
        <v>1.6451037136781228</v>
      </c>
      <c r="DR25" s="78">
        <f>(HLOOKUP(DR$7,BECO_Datos!$D$3:$HN$85,BECO_Datos!$A23,FALSE)+HLOOKUP(DR$7,BECO_Datos!$HP$3:$LT$85,BECO_Datos!$A23,FALSE))*DR$2</f>
        <v>0</v>
      </c>
      <c r="DS25" s="78">
        <f>(HLOOKUP(DS$7,BECO_Datos!$D$3:$HN$85,BECO_Datos!$A23,FALSE)+HLOOKUP(DS$7,BECO_Datos!$HP$3:$LT$85,BECO_Datos!$A23,FALSE))*DS$2</f>
        <v>0</v>
      </c>
      <c r="DT25" s="78">
        <f>(HLOOKUP(DT$7,BECO_Datos!$D$3:$HN$85,BECO_Datos!$A23,FALSE))*DT$2</f>
        <v>0</v>
      </c>
      <c r="DU25" s="78">
        <f>(HLOOKUP(DU$7,BECO_Datos!$D$3:$HN$85,BECO_Datos!$A23,FALSE)+HLOOKUP(DU$7,BECO_Datos!$HP$3:$LT$85,BECO_Datos!$A23,FALSE))*DU$2</f>
        <v>5.666501375519966E-2</v>
      </c>
      <c r="DV25" s="78">
        <f>(HLOOKUP(DV$7,BECO_Datos!$D$3:$HN$85,BECO_Datos!$A23,FALSE))*DV$2</f>
        <v>0</v>
      </c>
      <c r="DW25" s="78">
        <f>(HLOOKUP(DW$7,BECO_Datos!$D$3:$HN$85,BECO_Datos!$A23,FALSE)+HLOOKUP(DW$7,BECO_Datos!$HP$3:$LT$85,BECO_Datos!$A23,FALSE))*DW$2</f>
        <v>0</v>
      </c>
      <c r="DX25" s="87">
        <f t="shared" si="42"/>
        <v>131396.41940224831</v>
      </c>
      <c r="DY25" s="78">
        <f>(HLOOKUP(DY$7,BECO_Datos!$D$3:$HN$85,BECO_Datos!$A23,FALSE))*DY$2</f>
        <v>0</v>
      </c>
      <c r="DZ25" s="78">
        <f>(HLOOKUP(DZ$7,BECO_Datos!$D$3:$HN$85,BECO_Datos!$A23,FALSE))*DZ$2</f>
        <v>0</v>
      </c>
      <c r="EA25" s="78">
        <f>(HLOOKUP(EA$7,BECO_Datos!$D$3:$HN$85,BECO_Datos!$A23,FALSE))*EA$2</f>
        <v>0</v>
      </c>
      <c r="EB25" s="78">
        <f>(HLOOKUP(EB$7,BECO_Datos!$D$3:$HN$85,BECO_Datos!$A23,FALSE))*EB$2</f>
        <v>3.2773050000000003E-3</v>
      </c>
      <c r="EC25" s="78">
        <f>(HLOOKUP(EC$7,BECO_Datos!$D$3:$HN$85,BECO_Datos!$A23,FALSE)+HLOOKUP(EC$7,BECO_Datos!$HP$3:$LT$85,BECO_Datos!$A23,FALSE))*EC$2</f>
        <v>113806.21725964996</v>
      </c>
      <c r="ED25" s="78">
        <f>(HLOOKUP(ED$7,BECO_Datos!$D$3:$HN$85,BECO_Datos!$A23,FALSE))*ED$2</f>
        <v>29.586541679999904</v>
      </c>
      <c r="EE25" s="78">
        <f>(HLOOKUP(EE$7,BECO_Datos!$D$3:$HN$85,BECO_Datos!$A23,FALSE))*EE$2</f>
        <v>0</v>
      </c>
      <c r="EF25" s="78">
        <f>(HLOOKUP(EF$7,BECO_Datos!$D$3:$HN$85,BECO_Datos!$A23,FALSE)+HLOOKUP(EF$7,BECO_Datos!$HP$3:$LT$85,BECO_Datos!$A23,FALSE))*EF$2</f>
        <v>294.99352972668328</v>
      </c>
      <c r="EG25" s="78">
        <f>(HLOOKUP(EG$7,BECO_Datos!$D$3:$HN$85,BECO_Datos!$A23,FALSE))*EG$2</f>
        <v>0</v>
      </c>
      <c r="EH25" s="78">
        <f>(HLOOKUP(EH$7,BECO_Datos!$D$3:$HN$85,BECO_Datos!$A23,FALSE)+HLOOKUP(EH$7,BECO_Datos!$HP$3:$LT$85,BECO_Datos!$A23,FALSE))*EH$2</f>
        <v>694.89793002841975</v>
      </c>
      <c r="EI25" s="78">
        <f>(HLOOKUP(EI$7,BECO_Datos!$D$3:$HN$85,BECO_Datos!$A23,FALSE))*EI$2</f>
        <v>15507.881311554984</v>
      </c>
      <c r="EJ25" s="78">
        <f>(HLOOKUP(EJ$7,BECO_Datos!$D$3:$HN$85,BECO_Datos!$A23,FALSE)+HLOOKUP(EJ$7,BECO_Datos!$HP$3:$LT$85,BECO_Datos!$A23,FALSE))*EJ$2</f>
        <v>1062.8395523032632</v>
      </c>
      <c r="EK25" s="13"/>
      <c r="EL25" s="87">
        <f t="shared" si="44"/>
        <v>353.39718025734192</v>
      </c>
      <c r="EM25" s="78">
        <f>(HLOOKUP(EM$7,BECO_Datos!$D$3:$HN$85,BECO_Datos!$A23,FALSE)+HLOOKUP(EM$7,BECO_Datos!$HP$3:$LT$85,BECO_Datos!$A23,FALSE))*EM$2</f>
        <v>0</v>
      </c>
      <c r="EN25" s="78">
        <f>(HLOOKUP(EN$7,BECO_Datos!$D$3:$HN$85,BECO_Datos!$A23,FALSE)+HLOOKUP(EN$7,BECO_Datos!$HP$3:$LT$85,BECO_Datos!$A23,FALSE))*EN$2</f>
        <v>0.72562079641603672</v>
      </c>
      <c r="EO25" s="78">
        <f>(HLOOKUP(EO$7,BECO_Datos!$D$3:$HN$85,BECO_Datos!$A23,FALSE)+HLOOKUP(EO$7,BECO_Datos!$HP$3:$LT$85,BECO_Datos!$A23,FALSE))*EO$2</f>
        <v>0</v>
      </c>
      <c r="EP25" s="78">
        <f>(HLOOKUP(EP$7,BECO_Datos!$D$3:$HN$85,BECO_Datos!$A23,FALSE)+HLOOKUP(EP$7,BECO_Datos!$HP$3:$LT$85,BECO_Datos!$A23,FALSE))*EP$2</f>
        <v>0</v>
      </c>
      <c r="EQ25" s="78">
        <f>(HLOOKUP(EQ$7,BECO_Datos!$D$3:$HN$85,BECO_Datos!$A23,FALSE))*EQ$2</f>
        <v>0</v>
      </c>
      <c r="ER25" s="78">
        <f>(HLOOKUP(ER$7,BECO_Datos!$D$3:$HN$85,BECO_Datos!$A23,FALSE)+HLOOKUP(ER$7,BECO_Datos!$HP$3:$LT$85,BECO_Datos!$A23,FALSE))*ER$2</f>
        <v>352.67155946092589</v>
      </c>
      <c r="ES25" s="78">
        <f>(HLOOKUP(ES$7,BECO_Datos!$D$3:$HN$85,BECO_Datos!$A23,FALSE))*ES$2</f>
        <v>0</v>
      </c>
      <c r="ET25" s="78">
        <f>(HLOOKUP(ET$7,BECO_Datos!$D$3:$HN$85,BECO_Datos!$A23,FALSE)+HLOOKUP(ET$7,BECO_Datos!$HP$3:$LT$85,BECO_Datos!$A23,FALSE))*ET$2</f>
        <v>0</v>
      </c>
      <c r="EU25" s="87">
        <f t="shared" si="46"/>
        <v>149439.65530432641</v>
      </c>
      <c r="EV25" s="78">
        <f>(HLOOKUP(EV$7,BECO_Datos!$D$3:$HN$85,BECO_Datos!$A23,FALSE))*EV$2</f>
        <v>0</v>
      </c>
      <c r="EW25" s="78">
        <f>(HLOOKUP(EW$7,BECO_Datos!$D$3:$HN$85,BECO_Datos!$A23,FALSE))*EW$2</f>
        <v>0</v>
      </c>
      <c r="EX25" s="78">
        <f>(HLOOKUP(EX$7,BECO_Datos!$D$3:$HN$85,BECO_Datos!$A23,FALSE))*EX$2</f>
        <v>0</v>
      </c>
      <c r="EY25" s="78">
        <f>(HLOOKUP(EY$7,BECO_Datos!$D$3:$HN$85,BECO_Datos!$A23,FALSE))*EY$2</f>
        <v>8.1002999999999995E-3</v>
      </c>
      <c r="EZ25" s="78">
        <f>(HLOOKUP(EZ$7,BECO_Datos!$D$3:$HN$85,BECO_Datos!$A23,FALSE)+HLOOKUP(EZ$7,BECO_Datos!$HP$3:$LT$85,BECO_Datos!$A23,FALSE))*EZ$2</f>
        <v>123119.12349919975</v>
      </c>
      <c r="FA25" s="78">
        <f>(HLOOKUP(FA$7,BECO_Datos!$D$3:$HN$85,BECO_Datos!$A23,FALSE))*FA$2</f>
        <v>23.441533739999869</v>
      </c>
      <c r="FB25" s="78">
        <f>(HLOOKUP(FB$7,BECO_Datos!$D$3:$HN$85,BECO_Datos!$A23,FALSE))*FB$2</f>
        <v>0</v>
      </c>
      <c r="FC25" s="78">
        <f>(HLOOKUP(FC$7,BECO_Datos!$D$3:$HN$85,BECO_Datos!$A23,FALSE)+HLOOKUP(FC$7,BECO_Datos!$HP$3:$LT$85,BECO_Datos!$A23,FALSE))*FC$2</f>
        <v>287.80708979480033</v>
      </c>
      <c r="FD25" s="78">
        <f>(HLOOKUP(FD$7,BECO_Datos!$D$3:$HN$85,BECO_Datos!$A23,FALSE))*FD$2</f>
        <v>0</v>
      </c>
      <c r="FE25" s="78">
        <f>(HLOOKUP(FE$7,BECO_Datos!$D$3:$HN$85,BECO_Datos!$A23,FALSE)+HLOOKUP(FE$7,BECO_Datos!$HP$3:$LT$85,BECO_Datos!$A23,FALSE))*FE$2</f>
        <v>0</v>
      </c>
      <c r="FF25" s="78">
        <f>(HLOOKUP(FF$7,BECO_Datos!$D$3:$HN$85,BECO_Datos!$A23,FALSE))*FF$2</f>
        <v>24848.6752105456</v>
      </c>
      <c r="FG25" s="78">
        <f>(HLOOKUP(FG$7,BECO_Datos!$D$3:$HN$85,BECO_Datos!$A23,FALSE)+HLOOKUP(FG$7,BECO_Datos!$HP$3:$LT$85,BECO_Datos!$A23,FALSE))*FG$2</f>
        <v>1160.5998707462659</v>
      </c>
      <c r="FH25" s="13"/>
      <c r="FI25" s="87">
        <f t="shared" si="48"/>
        <v>1.4625666460935649</v>
      </c>
      <c r="FJ25" s="78">
        <f>(HLOOKUP(FJ$7,BECO_Datos!$D$3:$HN$85,BECO_Datos!$A23,FALSE)+HLOOKUP(FJ$7,BECO_Datos!$HP$3:$LT$85,BECO_Datos!$A23,FALSE))*FJ$2</f>
        <v>0</v>
      </c>
      <c r="FK25" s="78">
        <f>(HLOOKUP(FK$7,BECO_Datos!$D$3:$HN$85,BECO_Datos!$A23,FALSE)+HLOOKUP(FK$7,BECO_Datos!$HP$3:$LT$85,BECO_Datos!$A23,FALSE))*FK$2</f>
        <v>1.4135590666296085</v>
      </c>
      <c r="FL25" s="78">
        <f>(HLOOKUP(FL$7,BECO_Datos!$D$3:$HN$85,BECO_Datos!$A23,FALSE)+HLOOKUP(FL$7,BECO_Datos!$HP$3:$LT$85,BECO_Datos!$A23,FALSE))*FL$2</f>
        <v>0</v>
      </c>
      <c r="FM25" s="78">
        <f>(HLOOKUP(FM$7,BECO_Datos!$D$3:$HN$85,BECO_Datos!$A23,FALSE)+HLOOKUP(FM$7,BECO_Datos!$HP$3:$LT$85,BECO_Datos!$A23,FALSE))*FM$2</f>
        <v>0</v>
      </c>
      <c r="FN25" s="78">
        <f>(HLOOKUP(FN$7,BECO_Datos!$D$3:$HN$85,BECO_Datos!$A23,FALSE))*FN$2</f>
        <v>0</v>
      </c>
      <c r="FO25" s="78">
        <f>(HLOOKUP(FO$7,BECO_Datos!$D$3:$HN$85,BECO_Datos!$A23,FALSE)+HLOOKUP(FO$7,BECO_Datos!$HP$3:$LT$85,BECO_Datos!$A23,FALSE))*FO$2</f>
        <v>4.9007579463956473E-2</v>
      </c>
      <c r="FP25" s="78">
        <f>(HLOOKUP(FP$7,BECO_Datos!$D$3:$HN$85,BECO_Datos!$A23,FALSE))*FP$2</f>
        <v>0</v>
      </c>
      <c r="FQ25" s="78">
        <f>(HLOOKUP(FQ$7,BECO_Datos!$D$3:$HN$85,BECO_Datos!$A23,FALSE)+HLOOKUP(FQ$7,BECO_Datos!$HP$3:$LT$85,BECO_Datos!$A23,FALSE))*FQ$2</f>
        <v>0</v>
      </c>
      <c r="FR25" s="87">
        <f t="shared" si="50"/>
        <v>174126.08300401701</v>
      </c>
      <c r="FS25" s="78">
        <f>(HLOOKUP(FS$7,BECO_Datos!$D$3:$HN$85,BECO_Datos!$A23,FALSE))*FS$2</f>
        <v>0</v>
      </c>
      <c r="FT25" s="78">
        <f>(HLOOKUP(FT$7,BECO_Datos!$D$3:$HN$85,BECO_Datos!$A23,FALSE))*FT$2</f>
        <v>0</v>
      </c>
      <c r="FU25" s="78">
        <f>(HLOOKUP(FU$7,BECO_Datos!$D$3:$HN$85,BECO_Datos!$A23,FALSE))*FU$2</f>
        <v>0</v>
      </c>
      <c r="FV25" s="78">
        <f>(HLOOKUP(FV$7,BECO_Datos!$D$3:$HN$85,BECO_Datos!$A23,FALSE))*FV$2</f>
        <v>1.3999449000000001E-2</v>
      </c>
      <c r="FW25" s="78">
        <f>(HLOOKUP(FW$7,BECO_Datos!$D$3:$HN$85,BECO_Datos!$A23,FALSE)+HLOOKUP(FW$7,BECO_Datos!$HP$3:$LT$85,BECO_Datos!$A23,FALSE))*FW$2</f>
        <v>147616.1639330372</v>
      </c>
      <c r="FX25" s="78">
        <f>(HLOOKUP(FX$7,BECO_Datos!$D$3:$HN$85,BECO_Datos!$A23,FALSE))*FX$2</f>
        <v>102.61037059199987</v>
      </c>
      <c r="FY25" s="78">
        <f>(HLOOKUP(FY$7,BECO_Datos!$D$3:$HN$85,BECO_Datos!$A23,FALSE))*FY$2</f>
        <v>0</v>
      </c>
      <c r="FZ25" s="78">
        <f>(HLOOKUP(FZ$7,BECO_Datos!$D$3:$HN$85,BECO_Datos!$A23,FALSE)+HLOOKUP(FZ$7,BECO_Datos!$HP$3:$LT$85,BECO_Datos!$A23,FALSE))*FZ$2</f>
        <v>298.97992877704388</v>
      </c>
      <c r="GA25" s="78">
        <f>(HLOOKUP(GA$7,BECO_Datos!$D$3:$HN$85,BECO_Datos!$A23,FALSE))*GA$2</f>
        <v>0</v>
      </c>
      <c r="GB25" s="78">
        <f>(HLOOKUP(GB$7,BECO_Datos!$D$3:$HN$85,BECO_Datos!$A23,FALSE)+HLOOKUP(GB$7,BECO_Datos!$HP$3:$LT$85,BECO_Datos!$A23,FALSE))*GB$2</f>
        <v>0</v>
      </c>
      <c r="GC25" s="78">
        <f>(HLOOKUP(GC$7,BECO_Datos!$D$3:$HN$85,BECO_Datos!$A23,FALSE))*GC$2</f>
        <v>26108.314772161753</v>
      </c>
      <c r="GD25" s="78">
        <f>(HLOOKUP(GD$7,BECO_Datos!$D$3:$HN$85,BECO_Datos!$A23,FALSE)+HLOOKUP(GD$7,BECO_Datos!$HP$3:$LT$85,BECO_Datos!$A23,FALSE))*GD$2</f>
        <v>0</v>
      </c>
      <c r="GE25" s="13"/>
      <c r="GF25" s="87">
        <f t="shared" si="52"/>
        <v>34.918511376805299</v>
      </c>
      <c r="GG25" s="78">
        <f>(HLOOKUP(GG$7,BECO_Datos!$D$3:$HN$85,BECO_Datos!$A23,FALSE)+HLOOKUP(GG$7,BECO_Datos!$HP$3:$LT$85,BECO_Datos!$A23,FALSE))*GG$2</f>
        <v>0</v>
      </c>
      <c r="GH25" s="78">
        <f>(HLOOKUP(GH$7,BECO_Datos!$D$3:$HN$85,BECO_Datos!$A23,FALSE)+HLOOKUP(GH$7,BECO_Datos!$HP$3:$LT$85,BECO_Datos!$A23,FALSE))*GH$2</f>
        <v>1.8881685615277628</v>
      </c>
      <c r="GI25" s="78">
        <f>(HLOOKUP(GI$7,BECO_Datos!$D$3:$HN$85,BECO_Datos!$A23,FALSE)+HLOOKUP(GI$7,BECO_Datos!$HP$3:$LT$85,BECO_Datos!$A23,FALSE))*GI$2</f>
        <v>0</v>
      </c>
      <c r="GJ25" s="78">
        <f>(HLOOKUP(GJ$7,BECO_Datos!$D$3:$HN$85,BECO_Datos!$A23,FALSE)+HLOOKUP(GJ$7,BECO_Datos!$HP$3:$LT$85,BECO_Datos!$A23,FALSE))*GJ$2</f>
        <v>0</v>
      </c>
      <c r="GK25" s="78">
        <f>(HLOOKUP(GK$7,BECO_Datos!$D$3:$HN$85,BECO_Datos!$A23,FALSE))*GK$2</f>
        <v>0</v>
      </c>
      <c r="GL25" s="78">
        <f>(HLOOKUP(GL$7,BECO_Datos!$D$3:$HN$85,BECO_Datos!$A23,FALSE)+HLOOKUP(GL$7,BECO_Datos!$HP$3:$LT$85,BECO_Datos!$A23,FALSE))*GL$2</f>
        <v>33.030342815277535</v>
      </c>
      <c r="GM25" s="78">
        <f>(HLOOKUP(GM$7,BECO_Datos!$D$3:$HN$85,BECO_Datos!$A23,FALSE))*GM$2</f>
        <v>0</v>
      </c>
      <c r="GN25" s="78">
        <f>(HLOOKUP(GN$7,BECO_Datos!$D$3:$HN$85,BECO_Datos!$A23,FALSE)+HLOOKUP(GN$7,BECO_Datos!$HP$3:$LT$85,BECO_Datos!$A23,FALSE))*GN$2</f>
        <v>0</v>
      </c>
      <c r="GO25" s="87">
        <f t="shared" si="54"/>
        <v>194334.29916362095</v>
      </c>
      <c r="GP25" s="78">
        <f>(HLOOKUP(GP$7,BECO_Datos!$D$3:$HN$85,BECO_Datos!$A23,FALSE))*GP$2</f>
        <v>0</v>
      </c>
      <c r="GQ25" s="78">
        <f>(HLOOKUP(GQ$7,BECO_Datos!$D$3:$HN$85,BECO_Datos!$A23,FALSE))*GQ$2</f>
        <v>0</v>
      </c>
      <c r="GR25" s="78">
        <f>(HLOOKUP(GR$7,BECO_Datos!$D$3:$HN$85,BECO_Datos!$A23,FALSE))*GR$2</f>
        <v>0</v>
      </c>
      <c r="GS25" s="78">
        <f>(HLOOKUP(GS$7,BECO_Datos!$D$3:$HN$85,BECO_Datos!$A23,FALSE))*GS$2</f>
        <v>0.20921085</v>
      </c>
      <c r="GT25" s="78">
        <f>(HLOOKUP(GT$7,BECO_Datos!$D$3:$HN$85,BECO_Datos!$A23,FALSE)+HLOOKUP(GT$7,BECO_Datos!$HP$3:$LT$85,BECO_Datos!$A23,FALSE))*GT$2</f>
        <v>154331.29772643946</v>
      </c>
      <c r="GU25" s="78">
        <f>(HLOOKUP(GU$7,BECO_Datos!$D$3:$HN$85,BECO_Datos!$A23,FALSE))*GU$2</f>
        <v>168.69072877199991</v>
      </c>
      <c r="GV25" s="78">
        <f>(HLOOKUP(GV$7,BECO_Datos!$D$3:$HN$85,BECO_Datos!$A23,FALSE))*GV$2</f>
        <v>0</v>
      </c>
      <c r="GW25" s="78">
        <f>(HLOOKUP(GW$7,BECO_Datos!$D$3:$HN$85,BECO_Datos!$A23,FALSE)+HLOOKUP(GW$7,BECO_Datos!$HP$3:$LT$85,BECO_Datos!$A23,FALSE))*GW$2</f>
        <v>312.93232545330591</v>
      </c>
      <c r="GX25" s="78">
        <f>(HLOOKUP(GX$7,BECO_Datos!$D$3:$HN$85,BECO_Datos!$A23,FALSE))*GX$2</f>
        <v>0</v>
      </c>
      <c r="GY25" s="78">
        <f>(HLOOKUP(GY$7,BECO_Datos!$D$3:$HN$85,BECO_Datos!$A23,FALSE)+HLOOKUP(GY$7,BECO_Datos!$HP$3:$LT$85,BECO_Datos!$A23,FALSE))*GY$2</f>
        <v>0</v>
      </c>
      <c r="GZ25" s="78">
        <f>(HLOOKUP(GZ$7,BECO_Datos!$D$3:$HN$85,BECO_Datos!$A23,FALSE))*GZ$2</f>
        <v>37682.697519335663</v>
      </c>
      <c r="HA25" s="78">
        <f>(HLOOKUP(HA$7,BECO_Datos!$D$3:$HN$85,BECO_Datos!$A23,FALSE)+HLOOKUP(HA$7,BECO_Datos!$HP$3:$LT$85,BECO_Datos!$A23,FALSE))*HA$2</f>
        <v>1838.4716527705314</v>
      </c>
      <c r="HB25" s="13"/>
      <c r="HC25" s="87">
        <f t="shared" si="56"/>
        <v>8.8242120180394163</v>
      </c>
      <c r="HD25" s="78">
        <f>(HLOOKUP(HD$7,BECO_Datos!$D$3:$HN$85,BECO_Datos!$A23,FALSE)+HLOOKUP(HD$7,BECO_Datos!$HP$3:$LT$85,BECO_Datos!$A23,FALSE))*HD$2</f>
        <v>0</v>
      </c>
      <c r="HE25" s="78">
        <f>(HLOOKUP(HE$7,BECO_Datos!$D$3:$HN$85,BECO_Datos!$A23,FALSE)+HLOOKUP(HE$7,BECO_Datos!$HP$3:$LT$85,BECO_Datos!$A23,FALSE))*HE$2</f>
        <v>8.092544171511129</v>
      </c>
      <c r="HF25" s="78">
        <f>(HLOOKUP(HF$7,BECO_Datos!$D$3:$HN$85,BECO_Datos!$A23,FALSE)+HLOOKUP(HF$7,BECO_Datos!$HP$3:$LT$85,BECO_Datos!$A23,FALSE))*HF$2</f>
        <v>0</v>
      </c>
      <c r="HG25" s="78">
        <f>(HLOOKUP(HG$7,BECO_Datos!$D$3:$HN$85,BECO_Datos!$A23,FALSE)+HLOOKUP(HG$7,BECO_Datos!$HP$3:$LT$85,BECO_Datos!$A23,FALSE))*HG$2</f>
        <v>0</v>
      </c>
      <c r="HH25" s="78">
        <f>(HLOOKUP(HH$7,BECO_Datos!$D$3:$HN$85,BECO_Datos!$A23,FALSE))*HH$2</f>
        <v>0</v>
      </c>
      <c r="HI25" s="78">
        <f>(HLOOKUP(HI$7,BECO_Datos!$D$3:$HN$85,BECO_Datos!$A23,FALSE)+HLOOKUP(HI$7,BECO_Datos!$HP$3:$LT$85,BECO_Datos!$A23,FALSE))*HI$2</f>
        <v>0.73166784652828742</v>
      </c>
      <c r="HJ25" s="78">
        <f>(HLOOKUP(HJ$7,BECO_Datos!$D$3:$HN$85,BECO_Datos!$A23,FALSE))*HJ$2</f>
        <v>0</v>
      </c>
      <c r="HK25" s="78">
        <f>(HLOOKUP(HK$7,BECO_Datos!$D$3:$HN$85,BECO_Datos!$A23,FALSE)+HLOOKUP(HK$7,BECO_Datos!$HP$3:$LT$85,BECO_Datos!$A23,FALSE))*HK$2</f>
        <v>0</v>
      </c>
      <c r="HL25" s="87">
        <f t="shared" si="58"/>
        <v>124888.87057252914</v>
      </c>
      <c r="HM25" s="78">
        <f>(HLOOKUP(HM$7,BECO_Datos!$D$3:$HN$85,BECO_Datos!$A23,FALSE))*HM$2</f>
        <v>0</v>
      </c>
      <c r="HN25" s="78">
        <f>(HLOOKUP(HN$7,BECO_Datos!$D$3:$HN$85,BECO_Datos!$A23,FALSE))*HN$2</f>
        <v>0</v>
      </c>
      <c r="HO25" s="78">
        <f>(HLOOKUP(HO$7,BECO_Datos!$D$3:$HN$85,BECO_Datos!$A23,FALSE))*HO$2</f>
        <v>0</v>
      </c>
      <c r="HP25" s="78">
        <f>(HLOOKUP(HP$7,BECO_Datos!$D$3:$HN$85,BECO_Datos!$A23,FALSE))*HP$2</f>
        <v>0</v>
      </c>
      <c r="HQ25" s="78">
        <f>(HLOOKUP(HQ$7,BECO_Datos!$D$3:$HN$85,BECO_Datos!$A23,FALSE)+HLOOKUP(HQ$7,BECO_Datos!$HP$3:$LT$85,BECO_Datos!$A23,FALSE))*HQ$2</f>
        <v>88358.191859975646</v>
      </c>
      <c r="HR25" s="78">
        <f>(HLOOKUP(HR$7,BECO_Datos!$D$3:$HN$85,BECO_Datos!$A23,FALSE))*HR$2</f>
        <v>162.69494749199987</v>
      </c>
      <c r="HS25" s="78">
        <f>(HLOOKUP(HS$7,BECO_Datos!$D$3:$HN$85,BECO_Datos!$A23,FALSE))*HS$2</f>
        <v>0</v>
      </c>
      <c r="HT25" s="78">
        <f>(HLOOKUP(HT$7,BECO_Datos!$D$3:$HN$85,BECO_Datos!$A23,FALSE)+HLOOKUP(HT$7,BECO_Datos!$HP$3:$LT$85,BECO_Datos!$A23,FALSE))*HT$2</f>
        <v>273.06833494970004</v>
      </c>
      <c r="HU25" s="78">
        <f>(HLOOKUP(HU$7,BECO_Datos!$D$3:$HN$85,BECO_Datos!$A23,FALSE))*HU$2</f>
        <v>0</v>
      </c>
      <c r="HV25" s="78">
        <f>(HLOOKUP(HV$7,BECO_Datos!$D$3:$HN$85,BECO_Datos!$A23,FALSE)+HLOOKUP(HV$7,BECO_Datos!$HP$3:$LT$85,BECO_Datos!$A23,FALSE))*HV$2</f>
        <v>50.238694560589735</v>
      </c>
      <c r="HW25" s="78">
        <f>(HLOOKUP(HW$7,BECO_Datos!$D$3:$HN$85,BECO_Datos!$A23,FALSE))*HW$2</f>
        <v>32771.887628701515</v>
      </c>
      <c r="HX25" s="78">
        <f>(HLOOKUP(HX$7,BECO_Datos!$D$3:$HN$85,BECO_Datos!$A23,FALSE)+HLOOKUP(HX$7,BECO_Datos!$HP$3:$LT$85,BECO_Datos!$A23,FALSE))*HX$2</f>
        <v>3272.7891068496924</v>
      </c>
    </row>
    <row r="26" spans="1:232" ht="15.75" x14ac:dyDescent="0.2">
      <c r="A26" s="160">
        <v>20</v>
      </c>
      <c r="B26" s="590" t="s">
        <v>119</v>
      </c>
      <c r="C26" s="13"/>
      <c r="D26" s="86">
        <f t="shared" si="20"/>
        <v>16387.447351660405</v>
      </c>
      <c r="E26" s="18">
        <f>(HLOOKUP(E$7,BECO_Datos!$D$3:$HN$85,BECO_Datos!$A24,FALSE)+HLOOKUP(E$7,BECO_Datos!$HP$3:$LT$85,BECO_Datos!$A24,FALSE))*E$2</f>
        <v>0</v>
      </c>
      <c r="F26" s="18">
        <f>(HLOOKUP(F$7,BECO_Datos!$D$3:$HN$85,BECO_Datos!$A24,FALSE)+HLOOKUP(F$7,BECO_Datos!$HP$3:$LT$85,BECO_Datos!$A24,FALSE))*F$2</f>
        <v>0</v>
      </c>
      <c r="G26" s="18">
        <f>(HLOOKUP(G$7,BECO_Datos!$D$3:$HN$85,BECO_Datos!$A24,FALSE)+HLOOKUP(G$7,BECO_Datos!$HP$3:$LT$85,BECO_Datos!$A24,FALSE))*G$2</f>
        <v>0</v>
      </c>
      <c r="H26" s="18">
        <f>(HLOOKUP(H$7,BECO_Datos!$D$3:$HN$85,BECO_Datos!$A24,FALSE)+HLOOKUP(H$7,BECO_Datos!$HP$3:$LT$85,BECO_Datos!$A24,FALSE))*H$2</f>
        <v>0</v>
      </c>
      <c r="I26" s="18">
        <f>(HLOOKUP(I$7,BECO_Datos!$D$3:$HN$85,BECO_Datos!$A24,FALSE))*I$2</f>
        <v>0</v>
      </c>
      <c r="J26" s="18">
        <f>(HLOOKUP(J$7,BECO_Datos!$D$3:$HN$85,BECO_Datos!$A24,FALSE)+HLOOKUP(J$7,BECO_Datos!$HP$3:$LT$85,BECO_Datos!$A24,FALSE))*J$2</f>
        <v>16387.447351660405</v>
      </c>
      <c r="K26" s="18">
        <f>(HLOOKUP(K$7,BECO_Datos!$D$3:$HN$85,BECO_Datos!$A24,FALSE))*K$2</f>
        <v>0</v>
      </c>
      <c r="L26" s="18">
        <f>(HLOOKUP(L$7,BECO_Datos!$D$3:$HN$85,BECO_Datos!$A24,FALSE)+HLOOKUP(L$7,BECO_Datos!$HP$3:$LT$85,BECO_Datos!$A24,FALSE))*L$2</f>
        <v>0</v>
      </c>
      <c r="M26" s="86">
        <f t="shared" si="22"/>
        <v>3957.6829244588444</v>
      </c>
      <c r="N26" s="18">
        <f>(HLOOKUP(N$7,BECO_Datos!$D$3:$HN$85,BECO_Datos!$A24,FALSE))*N$2</f>
        <v>-4843.034856800019</v>
      </c>
      <c r="O26" s="18">
        <f>(HLOOKUP(O$7,BECO_Datos!$D$3:$HN$85,BECO_Datos!$A24,FALSE))*O$2</f>
        <v>0</v>
      </c>
      <c r="P26" s="18">
        <f>(HLOOKUP(P$7,BECO_Datos!$D$3:$HN$85,BECO_Datos!$A24,FALSE))*P$2</f>
        <v>0</v>
      </c>
      <c r="Q26" s="18">
        <f>(HLOOKUP(Q$7,BECO_Datos!$D$3:$HN$85,BECO_Datos!$A24,FALSE))*Q$2</f>
        <v>0</v>
      </c>
      <c r="R26" s="18">
        <f>(HLOOKUP(R$7,BECO_Datos!$D$3:$HN$85,BECO_Datos!$A24,FALSE)+HLOOKUP(R$7,BECO_Datos!$HP$3:$LT$85,BECO_Datos!$A24,FALSE))*R$2</f>
        <v>0</v>
      </c>
      <c r="S26" s="18">
        <f>(HLOOKUP(S$7,BECO_Datos!$D$3:$HN$85,BECO_Datos!$A24,FALSE))*S$2</f>
        <v>0</v>
      </c>
      <c r="T26" s="18">
        <f>(HLOOKUP(T$7,BECO_Datos!$D$3:$HN$85,BECO_Datos!$A24,FALSE))*T$2</f>
        <v>0</v>
      </c>
      <c r="U26" s="18">
        <f>(HLOOKUP(U$7,BECO_Datos!$D$3:$HN$85,BECO_Datos!$A24,FALSE)+HLOOKUP(U$7,BECO_Datos!$HP$3:$LT$85,BECO_Datos!$A24,FALSE))*U$2</f>
        <v>0</v>
      </c>
      <c r="V26" s="18">
        <f>(HLOOKUP(V$7,BECO_Datos!$D$3:$HN$85,BECO_Datos!$A24,FALSE))*V$2</f>
        <v>0</v>
      </c>
      <c r="W26" s="18">
        <f>(HLOOKUP(W$7,BECO_Datos!$D$3:$HN$85,BECO_Datos!$A24,FALSE)+HLOOKUP(W$7,BECO_Datos!$HP$3:$LT$85,BECO_Datos!$A24,FALSE))*W$2</f>
        <v>0</v>
      </c>
      <c r="X26" s="18">
        <f>(HLOOKUP(X$7,BECO_Datos!$D$3:$HN$85,BECO_Datos!$A24,FALSE))*X$2</f>
        <v>8800.7177812588634</v>
      </c>
      <c r="Y26" s="18">
        <f>(HLOOKUP(Y$7,BECO_Datos!$D$3:$HN$85,BECO_Datos!$A24,FALSE)+HLOOKUP(Y$7,BECO_Datos!$HP$3:$LT$85,BECO_Datos!$A24,FALSE))*Y$2</f>
        <v>0</v>
      </c>
      <c r="Z26" s="13"/>
      <c r="AA26" s="86">
        <f t="shared" si="24"/>
        <v>-90259.677395609164</v>
      </c>
      <c r="AB26" s="18">
        <f>(HLOOKUP(AB$7,BECO_Datos!$D$3:$HN$85,BECO_Datos!$A24,FALSE)+HLOOKUP(AB$7,BECO_Datos!$HP$3:$LT$85,BECO_Datos!$A24,FALSE))*AB$2</f>
        <v>0</v>
      </c>
      <c r="AC26" s="18">
        <f>(HLOOKUP(AC$7,BECO_Datos!$D$3:$HN$85,BECO_Datos!$A24,FALSE)+HLOOKUP(AC$7,BECO_Datos!$HP$3:$LT$85,BECO_Datos!$A24,FALSE))*AC$2</f>
        <v>0</v>
      </c>
      <c r="AD26" s="18">
        <f>(HLOOKUP(AD$7,BECO_Datos!$D$3:$HN$85,BECO_Datos!$A24,FALSE)+HLOOKUP(AD$7,BECO_Datos!$HP$3:$LT$85,BECO_Datos!$A24,FALSE))*AD$2</f>
        <v>0</v>
      </c>
      <c r="AE26" s="18">
        <f>(HLOOKUP(AE$7,BECO_Datos!$D$3:$HN$85,BECO_Datos!$A24,FALSE)+HLOOKUP(AE$7,BECO_Datos!$HP$3:$LT$85,BECO_Datos!$A24,FALSE))*AE$2</f>
        <v>0</v>
      </c>
      <c r="AF26" s="18">
        <f>(HLOOKUP(AF$7,BECO_Datos!$D$3:$HN$85,BECO_Datos!$A24,FALSE))*AF$2</f>
        <v>0</v>
      </c>
      <c r="AG26" s="18">
        <f>(HLOOKUP(AG$7,BECO_Datos!$D$3:$HN$85,BECO_Datos!$A24,FALSE)+HLOOKUP(AG$7,BECO_Datos!$HP$3:$LT$85,BECO_Datos!$A24,FALSE))*AG$2</f>
        <v>-90259.677395609164</v>
      </c>
      <c r="AH26" s="18">
        <f>(HLOOKUP(AH$7,BECO_Datos!$D$3:$HN$85,BECO_Datos!$A24,FALSE))*AH$2</f>
        <v>0</v>
      </c>
      <c r="AI26" s="18">
        <f>(HLOOKUP(AI$7,BECO_Datos!$D$3:$HN$85,BECO_Datos!$A24,FALSE)+HLOOKUP(AI$7,BECO_Datos!$HP$3:$LT$85,BECO_Datos!$A24,FALSE))*AI$2</f>
        <v>0</v>
      </c>
      <c r="AJ26" s="86">
        <f t="shared" si="26"/>
        <v>4269.236328709314</v>
      </c>
      <c r="AK26" s="18">
        <f>(HLOOKUP(AK$7,BECO_Datos!$D$3:$HN$85,BECO_Datos!$A24,FALSE))*AK$2</f>
        <v>-5224.2841951982045</v>
      </c>
      <c r="AL26" s="18">
        <f>(HLOOKUP(AL$7,BECO_Datos!$D$3:$HN$85,BECO_Datos!$A24,FALSE))*AL$2</f>
        <v>0</v>
      </c>
      <c r="AM26" s="18">
        <f>(HLOOKUP(AM$7,BECO_Datos!$D$3:$HN$85,BECO_Datos!$A24,FALSE))*AM$2</f>
        <v>0</v>
      </c>
      <c r="AN26" s="18">
        <f>(HLOOKUP(AN$7,BECO_Datos!$D$3:$HN$85,BECO_Datos!$A24,FALSE))*AN$2</f>
        <v>0</v>
      </c>
      <c r="AO26" s="18">
        <f>(HLOOKUP(AO$7,BECO_Datos!$D$3:$HN$85,BECO_Datos!$A24,FALSE)+HLOOKUP(AO$7,BECO_Datos!$HP$3:$LT$85,BECO_Datos!$A24,FALSE))*AO$2</f>
        <v>0</v>
      </c>
      <c r="AP26" s="18">
        <f>(HLOOKUP(AP$7,BECO_Datos!$D$3:$HN$85,BECO_Datos!$A24,FALSE))*AP$2</f>
        <v>0</v>
      </c>
      <c r="AQ26" s="18">
        <f>(HLOOKUP(AQ$7,BECO_Datos!$D$3:$HN$85,BECO_Datos!$A24,FALSE))*AQ$2</f>
        <v>0</v>
      </c>
      <c r="AR26" s="18">
        <f>(HLOOKUP(AR$7,BECO_Datos!$D$3:$HN$85,BECO_Datos!$A24,FALSE)+HLOOKUP(AR$7,BECO_Datos!$HP$3:$LT$85,BECO_Datos!$A24,FALSE))*AR$2</f>
        <v>0</v>
      </c>
      <c r="AS26" s="18">
        <f>(HLOOKUP(AS$7,BECO_Datos!$D$3:$HN$85,BECO_Datos!$A24,FALSE))*AS$2</f>
        <v>0</v>
      </c>
      <c r="AT26" s="18">
        <f>(HLOOKUP(AT$7,BECO_Datos!$D$3:$HN$85,BECO_Datos!$A24,FALSE)+HLOOKUP(AT$7,BECO_Datos!$HP$3:$LT$85,BECO_Datos!$A24,FALSE))*AT$2</f>
        <v>0</v>
      </c>
      <c r="AU26" s="18">
        <f>(HLOOKUP(AU$7,BECO_Datos!$D$3:$HN$85,BECO_Datos!$A24,FALSE))*AU$2</f>
        <v>9493.5205239075185</v>
      </c>
      <c r="AV26" s="18">
        <f>(HLOOKUP(AV$7,BECO_Datos!$D$3:$HN$85,BECO_Datos!$A24,FALSE)+HLOOKUP(AV$7,BECO_Datos!$HP$3:$LT$85,BECO_Datos!$A24,FALSE))*AV$2</f>
        <v>0</v>
      </c>
      <c r="AW26" s="13"/>
      <c r="AX26" s="86">
        <f t="shared" si="28"/>
        <v>85156.880896457209</v>
      </c>
      <c r="AY26" s="18">
        <f>(HLOOKUP(AY$7,BECO_Datos!$D$3:$HN$85,BECO_Datos!$A24,FALSE)+HLOOKUP(AY$7,BECO_Datos!$HP$3:$LT$85,BECO_Datos!$A24,FALSE))*AY$2</f>
        <v>0</v>
      </c>
      <c r="AZ26" s="18">
        <f>(HLOOKUP(AZ$7,BECO_Datos!$D$3:$HN$85,BECO_Datos!$A24,FALSE)+HLOOKUP(AZ$7,BECO_Datos!$HP$3:$LT$85,BECO_Datos!$A24,FALSE))*AZ$2</f>
        <v>0</v>
      </c>
      <c r="BA26" s="18">
        <f>(HLOOKUP(BA$7,BECO_Datos!$D$3:$HN$85,BECO_Datos!$A24,FALSE)+HLOOKUP(BA$7,BECO_Datos!$HP$3:$LT$85,BECO_Datos!$A24,FALSE))*BA$2</f>
        <v>0</v>
      </c>
      <c r="BB26" s="18">
        <f>(HLOOKUP(BB$7,BECO_Datos!$D$3:$HN$85,BECO_Datos!$A24,FALSE)+HLOOKUP(BB$7,BECO_Datos!$HP$3:$LT$85,BECO_Datos!$A24,FALSE))*BB$2</f>
        <v>0</v>
      </c>
      <c r="BC26" s="18">
        <f>(HLOOKUP(BC$7,BECO_Datos!$D$3:$HN$85,BECO_Datos!$A24,FALSE))*BC$2</f>
        <v>0</v>
      </c>
      <c r="BD26" s="18">
        <f>(HLOOKUP(BD$7,BECO_Datos!$D$3:$HN$85,BECO_Datos!$A24,FALSE)+HLOOKUP(BD$7,BECO_Datos!$HP$3:$LT$85,BECO_Datos!$A24,FALSE))*BD$2</f>
        <v>85156.880896457209</v>
      </c>
      <c r="BE26" s="18">
        <f>(HLOOKUP(BE$7,BECO_Datos!$D$3:$HN$85,BECO_Datos!$A24,FALSE))*BE$2</f>
        <v>0</v>
      </c>
      <c r="BF26" s="18">
        <f>(HLOOKUP(BF$7,BECO_Datos!$D$3:$HN$85,BECO_Datos!$A24,FALSE)+HLOOKUP(BF$7,BECO_Datos!$HP$3:$LT$85,BECO_Datos!$A24,FALSE))*BF$2</f>
        <v>0</v>
      </c>
      <c r="BG26" s="86">
        <f t="shared" si="30"/>
        <v>3790.6787328849923</v>
      </c>
      <c r="BH26" s="18">
        <f>(HLOOKUP(BH$7,BECO_Datos!$D$3:$HN$85,BECO_Datos!$A24,FALSE))*BH$2</f>
        <v>-4559.3640163144128</v>
      </c>
      <c r="BI26" s="18">
        <f>(HLOOKUP(BI$7,BECO_Datos!$D$3:$HN$85,BECO_Datos!$A24,FALSE))*BI$2</f>
        <v>-861.54979724685256</v>
      </c>
      <c r="BJ26" s="18">
        <f>(HLOOKUP(BJ$7,BECO_Datos!$D$3:$HN$85,BECO_Datos!$A24,FALSE))*BJ$2</f>
        <v>0</v>
      </c>
      <c r="BK26" s="18">
        <f>(HLOOKUP(BK$7,BECO_Datos!$D$3:$HN$85,BECO_Datos!$A24,FALSE))*BK$2</f>
        <v>0</v>
      </c>
      <c r="BL26" s="18">
        <f>(HLOOKUP(BL$7,BECO_Datos!$D$3:$HN$85,BECO_Datos!$A24,FALSE)+HLOOKUP(BL$7,BECO_Datos!$HP$3:$LT$85,BECO_Datos!$A24,FALSE))*BL$2</f>
        <v>926.35877133304894</v>
      </c>
      <c r="BM26" s="18">
        <f>(HLOOKUP(BM$7,BECO_Datos!$D$3:$HN$85,BECO_Datos!$A24,FALSE))*BM$2</f>
        <v>0</v>
      </c>
      <c r="BN26" s="18">
        <f>(HLOOKUP(BN$7,BECO_Datos!$D$3:$HN$85,BECO_Datos!$A24,FALSE))*BN$2</f>
        <v>0</v>
      </c>
      <c r="BO26" s="18">
        <f>(HLOOKUP(BO$7,BECO_Datos!$D$3:$HN$85,BECO_Datos!$A24,FALSE)+HLOOKUP(BO$7,BECO_Datos!$HP$3:$LT$85,BECO_Datos!$A24,FALSE))*BO$2</f>
        <v>0</v>
      </c>
      <c r="BP26" s="18">
        <f>(HLOOKUP(BP$7,BECO_Datos!$D$3:$HN$85,BECO_Datos!$A24,FALSE))*BP$2</f>
        <v>0</v>
      </c>
      <c r="BQ26" s="18">
        <f>(HLOOKUP(BQ$7,BECO_Datos!$D$3:$HN$85,BECO_Datos!$A24,FALSE)+HLOOKUP(BQ$7,BECO_Datos!$HP$3:$LT$85,BECO_Datos!$A24,FALSE))*BQ$2</f>
        <v>0</v>
      </c>
      <c r="BR26" s="18">
        <f>(HLOOKUP(BR$7,BECO_Datos!$D$3:$HN$85,BECO_Datos!$A24,FALSE))*BR$2</f>
        <v>8285.233775113209</v>
      </c>
      <c r="BS26" s="18">
        <f>(HLOOKUP(BS$7,BECO_Datos!$D$3:$HN$85,BECO_Datos!$A24,FALSE)+HLOOKUP(BS$7,BECO_Datos!$HP$3:$LT$85,BECO_Datos!$A24,FALSE))*BS$2</f>
        <v>0</v>
      </c>
      <c r="BT26" s="13"/>
      <c r="BU26" s="86">
        <f t="shared" si="32"/>
        <v>41482.613162450238</v>
      </c>
      <c r="BV26" s="18">
        <f>(HLOOKUP(BV$7,BECO_Datos!$D$3:$HN$85,BECO_Datos!$A24,FALSE)+HLOOKUP(BV$7,BECO_Datos!$HP$3:$LT$85,BECO_Datos!$A24,FALSE))*BV$2</f>
        <v>0</v>
      </c>
      <c r="BW26" s="18">
        <f>(HLOOKUP(BW$7,BECO_Datos!$D$3:$HN$85,BECO_Datos!$A24,FALSE)+HLOOKUP(BW$7,BECO_Datos!$HP$3:$LT$85,BECO_Datos!$A24,FALSE))*BW$2</f>
        <v>0</v>
      </c>
      <c r="BX26" s="18">
        <f>(HLOOKUP(BX$7,BECO_Datos!$D$3:$HN$85,BECO_Datos!$A24,FALSE)+HLOOKUP(BX$7,BECO_Datos!$HP$3:$LT$85,BECO_Datos!$A24,FALSE))*BX$2</f>
        <v>0</v>
      </c>
      <c r="BY26" s="18">
        <f>(HLOOKUP(BY$7,BECO_Datos!$D$3:$HN$85,BECO_Datos!$A24,FALSE)+HLOOKUP(BY$7,BECO_Datos!$HP$3:$LT$85,BECO_Datos!$A24,FALSE))*BY$2</f>
        <v>0</v>
      </c>
      <c r="BZ26" s="18">
        <f>(HLOOKUP(BZ$7,BECO_Datos!$D$3:$HN$85,BECO_Datos!$A24,FALSE))*BZ$2</f>
        <v>0</v>
      </c>
      <c r="CA26" s="18">
        <f>(HLOOKUP(CA$7,BECO_Datos!$D$3:$HN$85,BECO_Datos!$A24,FALSE)+HLOOKUP(CA$7,BECO_Datos!$HP$3:$LT$85,BECO_Datos!$A24,FALSE))*CA$2</f>
        <v>41482.613162450238</v>
      </c>
      <c r="CB26" s="18">
        <f>(HLOOKUP(CB$7,BECO_Datos!$D$3:$HN$85,BECO_Datos!$A24,FALSE))*CB$2</f>
        <v>0</v>
      </c>
      <c r="CC26" s="18">
        <f>(HLOOKUP(CC$7,BECO_Datos!$D$3:$HN$85,BECO_Datos!$A24,FALSE)+HLOOKUP(CC$7,BECO_Datos!$HP$3:$LT$85,BECO_Datos!$A24,FALSE))*CC$2</f>
        <v>0</v>
      </c>
      <c r="CD26" s="86">
        <f t="shared" si="34"/>
        <v>5566.8916608598056</v>
      </c>
      <c r="CE26" s="18">
        <f>(HLOOKUP(CE$7,BECO_Datos!$D$3:$HN$85,BECO_Datos!$A24,FALSE))*CE$2</f>
        <v>-6243.3371137183285</v>
      </c>
      <c r="CF26" s="18">
        <f>(HLOOKUP(CF$7,BECO_Datos!$D$3:$HN$85,BECO_Datos!$A24,FALSE))*CF$2</f>
        <v>-6180.162815454657</v>
      </c>
      <c r="CG26" s="18">
        <f>(HLOOKUP(CG$7,BECO_Datos!$D$3:$HN$85,BECO_Datos!$A24,FALSE))*CG$2</f>
        <v>0</v>
      </c>
      <c r="CH26" s="18">
        <f>(HLOOKUP(CH$7,BECO_Datos!$D$3:$HN$85,BECO_Datos!$A24,FALSE))*CH$2</f>
        <v>0</v>
      </c>
      <c r="CI26" s="18">
        <f>(HLOOKUP(CI$7,BECO_Datos!$D$3:$HN$85,BECO_Datos!$A24,FALSE)+HLOOKUP(CI$7,BECO_Datos!$HP$3:$LT$85,BECO_Datos!$A24,FALSE))*CI$2</f>
        <v>6645.0576050944428</v>
      </c>
      <c r="CJ26" s="18">
        <f>(HLOOKUP(CJ$7,BECO_Datos!$D$3:$HN$85,BECO_Datos!$A24,FALSE))*CJ$2</f>
        <v>0</v>
      </c>
      <c r="CK26" s="18">
        <f>(HLOOKUP(CK$7,BECO_Datos!$D$3:$HN$85,BECO_Datos!$A24,FALSE))*CK$2</f>
        <v>0</v>
      </c>
      <c r="CL26" s="18">
        <f>(HLOOKUP(CL$7,BECO_Datos!$D$3:$HN$85,BECO_Datos!$A24,FALSE)+HLOOKUP(CL$7,BECO_Datos!$HP$3:$LT$85,BECO_Datos!$A24,FALSE))*CL$2</f>
        <v>0</v>
      </c>
      <c r="CM26" s="18">
        <f>(HLOOKUP(CM$7,BECO_Datos!$D$3:$HN$85,BECO_Datos!$A24,FALSE))*CM$2</f>
        <v>0</v>
      </c>
      <c r="CN26" s="18">
        <f>(HLOOKUP(CN$7,BECO_Datos!$D$3:$HN$85,BECO_Datos!$A24,FALSE)+HLOOKUP(CN$7,BECO_Datos!$HP$3:$LT$85,BECO_Datos!$A24,FALSE))*CN$2</f>
        <v>0</v>
      </c>
      <c r="CO26" s="18">
        <f>(HLOOKUP(CO$7,BECO_Datos!$D$3:$HN$85,BECO_Datos!$A24,FALSE))*CO$2</f>
        <v>11345.333984938348</v>
      </c>
      <c r="CP26" s="18">
        <f>(HLOOKUP(CP$7,BECO_Datos!$D$3:$HN$85,BECO_Datos!$A24,FALSE)+HLOOKUP(CP$7,BECO_Datos!$HP$3:$LT$85,BECO_Datos!$A24,FALSE))*CP$2</f>
        <v>0</v>
      </c>
      <c r="CQ26" s="13"/>
      <c r="CR26" s="86">
        <f t="shared" si="36"/>
        <v>72160.58790376145</v>
      </c>
      <c r="CS26" s="18">
        <f>(HLOOKUP(CS$7,BECO_Datos!$D$3:$HN$85,BECO_Datos!$A24,FALSE)+HLOOKUP(CS$7,BECO_Datos!$HP$3:$LT$85,BECO_Datos!$A24,FALSE))*CS$2</f>
        <v>0</v>
      </c>
      <c r="CT26" s="18">
        <f>(HLOOKUP(CT$7,BECO_Datos!$D$3:$HN$85,BECO_Datos!$A24,FALSE)+HLOOKUP(CT$7,BECO_Datos!$HP$3:$LT$85,BECO_Datos!$A24,FALSE))*CT$2</f>
        <v>0</v>
      </c>
      <c r="CU26" s="18">
        <f>(HLOOKUP(CU$7,BECO_Datos!$D$3:$HN$85,BECO_Datos!$A24,FALSE)+HLOOKUP(CU$7,BECO_Datos!$HP$3:$LT$85,BECO_Datos!$A24,FALSE))*CU$2</f>
        <v>0</v>
      </c>
      <c r="CV26" s="18">
        <f>(HLOOKUP(CV$7,BECO_Datos!$D$3:$HN$85,BECO_Datos!$A24,FALSE)+HLOOKUP(CV$7,BECO_Datos!$HP$3:$LT$85,BECO_Datos!$A24,FALSE))*CV$2</f>
        <v>0</v>
      </c>
      <c r="CW26" s="18">
        <f>(HLOOKUP(CW$7,BECO_Datos!$D$3:$HN$85,BECO_Datos!$A24,FALSE))*CW$2</f>
        <v>0</v>
      </c>
      <c r="CX26" s="18">
        <f>(HLOOKUP(CX$7,BECO_Datos!$D$3:$HN$85,BECO_Datos!$A24,FALSE)+HLOOKUP(CX$7,BECO_Datos!$HP$3:$LT$85,BECO_Datos!$A24,FALSE))*CX$2</f>
        <v>72160.58790376145</v>
      </c>
      <c r="CY26" s="18">
        <f>(HLOOKUP(CY$7,BECO_Datos!$D$3:$HN$85,BECO_Datos!$A24,FALSE))*CY$2</f>
        <v>0</v>
      </c>
      <c r="CZ26" s="18">
        <f>(HLOOKUP(CZ$7,BECO_Datos!$D$3:$HN$85,BECO_Datos!$A24,FALSE)+HLOOKUP(CZ$7,BECO_Datos!$HP$3:$LT$85,BECO_Datos!$A24,FALSE))*CZ$2</f>
        <v>0</v>
      </c>
      <c r="DA26" s="86">
        <f t="shared" si="38"/>
        <v>5363.6058515402929</v>
      </c>
      <c r="DB26" s="18">
        <f>(HLOOKUP(DB$7,BECO_Datos!$D$3:$HN$85,BECO_Datos!$A24,FALSE))*DB$2</f>
        <v>-5389.5511517145396</v>
      </c>
      <c r="DC26" s="18">
        <f>(HLOOKUP(DC$7,BECO_Datos!$D$3:$HN$85,BECO_Datos!$A24,FALSE))*DC$2</f>
        <v>-12752.825906001741</v>
      </c>
      <c r="DD26" s="18">
        <f>(HLOOKUP(DD$7,BECO_Datos!$D$3:$HN$85,BECO_Datos!$A24,FALSE))*DD$2</f>
        <v>0</v>
      </c>
      <c r="DE26" s="18">
        <f>(HLOOKUP(DE$7,BECO_Datos!$D$3:$HN$85,BECO_Datos!$A24,FALSE))*DE$2</f>
        <v>0</v>
      </c>
      <c r="DF26" s="18">
        <f>(HLOOKUP(DF$7,BECO_Datos!$D$3:$HN$85,BECO_Datos!$A24,FALSE)+HLOOKUP(DF$7,BECO_Datos!$HP$3:$LT$85,BECO_Datos!$A24,FALSE))*DF$2</f>
        <v>13712.140813055257</v>
      </c>
      <c r="DG26" s="18">
        <f>(HLOOKUP(DG$7,BECO_Datos!$D$3:$HN$85,BECO_Datos!$A24,FALSE))*DG$2</f>
        <v>0</v>
      </c>
      <c r="DH26" s="18">
        <f>(HLOOKUP(DH$7,BECO_Datos!$D$3:$HN$85,BECO_Datos!$A24,FALSE))*DH$2</f>
        <v>0</v>
      </c>
      <c r="DI26" s="18">
        <f>(HLOOKUP(DI$7,BECO_Datos!$D$3:$HN$85,BECO_Datos!$A24,FALSE)+HLOOKUP(DI$7,BECO_Datos!$HP$3:$LT$85,BECO_Datos!$A24,FALSE))*DI$2</f>
        <v>0</v>
      </c>
      <c r="DJ26" s="18">
        <f>(HLOOKUP(DJ$7,BECO_Datos!$D$3:$HN$85,BECO_Datos!$A24,FALSE))*DJ$2</f>
        <v>0</v>
      </c>
      <c r="DK26" s="18">
        <f>(HLOOKUP(DK$7,BECO_Datos!$D$3:$HN$85,BECO_Datos!$A24,FALSE)+HLOOKUP(DK$7,BECO_Datos!$HP$3:$LT$85,BECO_Datos!$A24,FALSE))*DK$2</f>
        <v>0</v>
      </c>
      <c r="DL26" s="18">
        <f>(HLOOKUP(DL$7,BECO_Datos!$D$3:$HN$85,BECO_Datos!$A24,FALSE))*DL$2</f>
        <v>9793.8420962013151</v>
      </c>
      <c r="DM26" s="18">
        <f>(HLOOKUP(DM$7,BECO_Datos!$D$3:$HN$85,BECO_Datos!$A24,FALSE)+HLOOKUP(DM$7,BECO_Datos!$HP$3:$LT$85,BECO_Datos!$A24,FALSE))*DM$2</f>
        <v>0</v>
      </c>
      <c r="DN26" s="13"/>
      <c r="DO26" s="86">
        <f t="shared" si="40"/>
        <v>109406.71803179837</v>
      </c>
      <c r="DP26" s="18">
        <f>(HLOOKUP(DP$7,BECO_Datos!$D$3:$HN$85,BECO_Datos!$A24,FALSE)+HLOOKUP(DP$7,BECO_Datos!$HP$3:$LT$85,BECO_Datos!$A24,FALSE))*DP$2</f>
        <v>0</v>
      </c>
      <c r="DQ26" s="18">
        <f>(HLOOKUP(DQ$7,BECO_Datos!$D$3:$HN$85,BECO_Datos!$A24,FALSE)+HLOOKUP(DQ$7,BECO_Datos!$HP$3:$LT$85,BECO_Datos!$A24,FALSE))*DQ$2</f>
        <v>0</v>
      </c>
      <c r="DR26" s="18">
        <f>(HLOOKUP(DR$7,BECO_Datos!$D$3:$HN$85,BECO_Datos!$A24,FALSE)+HLOOKUP(DR$7,BECO_Datos!$HP$3:$LT$85,BECO_Datos!$A24,FALSE))*DR$2</f>
        <v>0</v>
      </c>
      <c r="DS26" s="18">
        <f>(HLOOKUP(DS$7,BECO_Datos!$D$3:$HN$85,BECO_Datos!$A24,FALSE)+HLOOKUP(DS$7,BECO_Datos!$HP$3:$LT$85,BECO_Datos!$A24,FALSE))*DS$2</f>
        <v>0</v>
      </c>
      <c r="DT26" s="18">
        <f>(HLOOKUP(DT$7,BECO_Datos!$D$3:$HN$85,BECO_Datos!$A24,FALSE))*DT$2</f>
        <v>0</v>
      </c>
      <c r="DU26" s="18">
        <f>(HLOOKUP(DU$7,BECO_Datos!$D$3:$HN$85,BECO_Datos!$A24,FALSE)+HLOOKUP(DU$7,BECO_Datos!$HP$3:$LT$85,BECO_Datos!$A24,FALSE))*DU$2</f>
        <v>109406.71803179837</v>
      </c>
      <c r="DV26" s="18">
        <f>(HLOOKUP(DV$7,BECO_Datos!$D$3:$HN$85,BECO_Datos!$A24,FALSE))*DV$2</f>
        <v>0</v>
      </c>
      <c r="DW26" s="18">
        <f>(HLOOKUP(DW$7,BECO_Datos!$D$3:$HN$85,BECO_Datos!$A24,FALSE)+HLOOKUP(DW$7,BECO_Datos!$HP$3:$LT$85,BECO_Datos!$A24,FALSE))*DW$2</f>
        <v>0</v>
      </c>
      <c r="DX26" s="86">
        <f t="shared" si="42"/>
        <v>6573.6551524363531</v>
      </c>
      <c r="DY26" s="18">
        <f>(HLOOKUP(DY$7,BECO_Datos!$D$3:$HN$85,BECO_Datos!$A24,FALSE))*DY$2</f>
        <v>-6478.1675410288462</v>
      </c>
      <c r="DZ26" s="18">
        <f>(HLOOKUP(DZ$7,BECO_Datos!$D$3:$HN$85,BECO_Datos!$A24,FALSE))*DZ$2</f>
        <v>-17012.681327826416</v>
      </c>
      <c r="EA26" s="18">
        <f>(HLOOKUP(EA$7,BECO_Datos!$D$3:$HN$85,BECO_Datos!$A24,FALSE))*EA$2</f>
        <v>0</v>
      </c>
      <c r="EB26" s="18">
        <f>(HLOOKUP(EB$7,BECO_Datos!$D$3:$HN$85,BECO_Datos!$A24,FALSE))*EB$2</f>
        <v>0</v>
      </c>
      <c r="EC26" s="18">
        <f>(HLOOKUP(EC$7,BECO_Datos!$D$3:$HN$85,BECO_Datos!$A24,FALSE)+HLOOKUP(EC$7,BECO_Datos!$HP$3:$LT$85,BECO_Datos!$A24,FALSE))*EC$2</f>
        <v>18292.438373600413</v>
      </c>
      <c r="ED26" s="18">
        <f>(HLOOKUP(ED$7,BECO_Datos!$D$3:$HN$85,BECO_Datos!$A24,FALSE))*ED$2</f>
        <v>0</v>
      </c>
      <c r="EE26" s="18">
        <f>(HLOOKUP(EE$7,BECO_Datos!$D$3:$HN$85,BECO_Datos!$A24,FALSE))*EE$2</f>
        <v>0</v>
      </c>
      <c r="EF26" s="18">
        <f>(HLOOKUP(EF$7,BECO_Datos!$D$3:$HN$85,BECO_Datos!$A24,FALSE)+HLOOKUP(EF$7,BECO_Datos!$HP$3:$LT$85,BECO_Datos!$A24,FALSE))*EF$2</f>
        <v>0</v>
      </c>
      <c r="EG26" s="18">
        <f>(HLOOKUP(EG$7,BECO_Datos!$D$3:$HN$85,BECO_Datos!$A24,FALSE))*EG$2</f>
        <v>0</v>
      </c>
      <c r="EH26" s="18">
        <f>(HLOOKUP(EH$7,BECO_Datos!$D$3:$HN$85,BECO_Datos!$A24,FALSE)+HLOOKUP(EH$7,BECO_Datos!$HP$3:$LT$85,BECO_Datos!$A24,FALSE))*EH$2</f>
        <v>0</v>
      </c>
      <c r="EI26" s="18">
        <f>(HLOOKUP(EI$7,BECO_Datos!$D$3:$HN$85,BECO_Datos!$A24,FALSE))*EI$2</f>
        <v>11772.065647691201</v>
      </c>
      <c r="EJ26" s="18">
        <f>(HLOOKUP(EJ$7,BECO_Datos!$D$3:$HN$85,BECO_Datos!$A24,FALSE)+HLOOKUP(EJ$7,BECO_Datos!$HP$3:$LT$85,BECO_Datos!$A24,FALSE))*EJ$2</f>
        <v>0</v>
      </c>
      <c r="EK26" s="13"/>
      <c r="EL26" s="86">
        <f t="shared" si="44"/>
        <v>142748.31933302741</v>
      </c>
      <c r="EM26" s="18">
        <f>(HLOOKUP(EM$7,BECO_Datos!$D$3:$HN$85,BECO_Datos!$A24,FALSE)+HLOOKUP(EM$7,BECO_Datos!$HP$3:$LT$85,BECO_Datos!$A24,FALSE))*EM$2</f>
        <v>0</v>
      </c>
      <c r="EN26" s="18">
        <f>(HLOOKUP(EN$7,BECO_Datos!$D$3:$HN$85,BECO_Datos!$A24,FALSE)+HLOOKUP(EN$7,BECO_Datos!$HP$3:$LT$85,BECO_Datos!$A24,FALSE))*EN$2</f>
        <v>0</v>
      </c>
      <c r="EO26" s="18">
        <f>(HLOOKUP(EO$7,BECO_Datos!$D$3:$HN$85,BECO_Datos!$A24,FALSE)+HLOOKUP(EO$7,BECO_Datos!$HP$3:$LT$85,BECO_Datos!$A24,FALSE))*EO$2</f>
        <v>0</v>
      </c>
      <c r="EP26" s="18">
        <f>(HLOOKUP(EP$7,BECO_Datos!$D$3:$HN$85,BECO_Datos!$A24,FALSE)+HLOOKUP(EP$7,BECO_Datos!$HP$3:$LT$85,BECO_Datos!$A24,FALSE))*EP$2</f>
        <v>0</v>
      </c>
      <c r="EQ26" s="18">
        <f>(HLOOKUP(EQ$7,BECO_Datos!$D$3:$HN$85,BECO_Datos!$A24,FALSE))*EQ$2</f>
        <v>0</v>
      </c>
      <c r="ER26" s="18">
        <f>(HLOOKUP(ER$7,BECO_Datos!$D$3:$HN$85,BECO_Datos!$A24,FALSE)+HLOOKUP(ER$7,BECO_Datos!$HP$3:$LT$85,BECO_Datos!$A24,FALSE))*ER$2</f>
        <v>142748.31933302741</v>
      </c>
      <c r="ES26" s="18">
        <f>(HLOOKUP(ES$7,BECO_Datos!$D$3:$HN$85,BECO_Datos!$A24,FALSE))*ES$2</f>
        <v>0</v>
      </c>
      <c r="ET26" s="18">
        <f>(HLOOKUP(ET$7,BECO_Datos!$D$3:$HN$85,BECO_Datos!$A24,FALSE)+HLOOKUP(ET$7,BECO_Datos!$HP$3:$LT$85,BECO_Datos!$A24,FALSE))*ET$2</f>
        <v>0</v>
      </c>
      <c r="EU26" s="86">
        <f t="shared" si="46"/>
        <v>6947.3297715103545</v>
      </c>
      <c r="EV26" s="18">
        <f>(HLOOKUP(EV$7,BECO_Datos!$D$3:$HN$85,BECO_Datos!$A24,FALSE))*EV$2</f>
        <v>-6798.4898215811336</v>
      </c>
      <c r="EW26" s="18">
        <f>(HLOOKUP(EW$7,BECO_Datos!$D$3:$HN$85,BECO_Datos!$A24,FALSE))*EW$2</f>
        <v>-18500.380285085987</v>
      </c>
      <c r="EX26" s="18">
        <f>(HLOOKUP(EX$7,BECO_Datos!$D$3:$HN$85,BECO_Datos!$A24,FALSE))*EX$2</f>
        <v>0</v>
      </c>
      <c r="EY26" s="18">
        <f>(HLOOKUP(EY$7,BECO_Datos!$D$3:$HN$85,BECO_Datos!$A24,FALSE))*EY$2</f>
        <v>0</v>
      </c>
      <c r="EZ26" s="18">
        <f>(HLOOKUP(EZ$7,BECO_Datos!$D$3:$HN$85,BECO_Datos!$A24,FALSE)+HLOOKUP(EZ$7,BECO_Datos!$HP$3:$LT$85,BECO_Datos!$A24,FALSE))*EZ$2</f>
        <v>19892.047569220209</v>
      </c>
      <c r="FA26" s="18">
        <f>(HLOOKUP(FA$7,BECO_Datos!$D$3:$HN$85,BECO_Datos!$A24,FALSE))*FA$2</f>
        <v>0</v>
      </c>
      <c r="FB26" s="18">
        <f>(HLOOKUP(FB$7,BECO_Datos!$D$3:$HN$85,BECO_Datos!$A24,FALSE))*FB$2</f>
        <v>0</v>
      </c>
      <c r="FC26" s="18">
        <f>(HLOOKUP(FC$7,BECO_Datos!$D$3:$HN$85,BECO_Datos!$A24,FALSE)+HLOOKUP(FC$7,BECO_Datos!$HP$3:$LT$85,BECO_Datos!$A24,FALSE))*FC$2</f>
        <v>0</v>
      </c>
      <c r="FD26" s="18">
        <f>(HLOOKUP(FD$7,BECO_Datos!$D$3:$HN$85,BECO_Datos!$A24,FALSE))*FD$2</f>
        <v>0</v>
      </c>
      <c r="FE26" s="18">
        <f>(HLOOKUP(FE$7,BECO_Datos!$D$3:$HN$85,BECO_Datos!$A24,FALSE)+HLOOKUP(FE$7,BECO_Datos!$HP$3:$LT$85,BECO_Datos!$A24,FALSE))*FE$2</f>
        <v>0</v>
      </c>
      <c r="FF26" s="18">
        <f>(HLOOKUP(FF$7,BECO_Datos!$D$3:$HN$85,BECO_Datos!$A24,FALSE))*FF$2</f>
        <v>12354.152308957266</v>
      </c>
      <c r="FG26" s="18">
        <f>(HLOOKUP(FG$7,BECO_Datos!$D$3:$HN$85,BECO_Datos!$A24,FALSE)+HLOOKUP(FG$7,BECO_Datos!$HP$3:$LT$85,BECO_Datos!$A24,FALSE))*FG$2</f>
        <v>0</v>
      </c>
      <c r="FH26" s="13"/>
      <c r="FI26" s="86">
        <f t="shared" si="48"/>
        <v>168525.90106691947</v>
      </c>
      <c r="FJ26" s="18">
        <f>(HLOOKUP(FJ$7,BECO_Datos!$D$3:$HN$85,BECO_Datos!$A24,FALSE)+HLOOKUP(FJ$7,BECO_Datos!$HP$3:$LT$85,BECO_Datos!$A24,FALSE))*FJ$2</f>
        <v>0</v>
      </c>
      <c r="FK26" s="18">
        <f>(HLOOKUP(FK$7,BECO_Datos!$D$3:$HN$85,BECO_Datos!$A24,FALSE)+HLOOKUP(FK$7,BECO_Datos!$HP$3:$LT$85,BECO_Datos!$A24,FALSE))*FK$2</f>
        <v>0</v>
      </c>
      <c r="FL26" s="18">
        <f>(HLOOKUP(FL$7,BECO_Datos!$D$3:$HN$85,BECO_Datos!$A24,FALSE)+HLOOKUP(FL$7,BECO_Datos!$HP$3:$LT$85,BECO_Datos!$A24,FALSE))*FL$2</f>
        <v>0</v>
      </c>
      <c r="FM26" s="18">
        <f>(HLOOKUP(FM$7,BECO_Datos!$D$3:$HN$85,BECO_Datos!$A24,FALSE)+HLOOKUP(FM$7,BECO_Datos!$HP$3:$LT$85,BECO_Datos!$A24,FALSE))*FM$2</f>
        <v>0</v>
      </c>
      <c r="FN26" s="18">
        <f>(HLOOKUP(FN$7,BECO_Datos!$D$3:$HN$85,BECO_Datos!$A24,FALSE))*FN$2</f>
        <v>0</v>
      </c>
      <c r="FO26" s="18">
        <f>(HLOOKUP(FO$7,BECO_Datos!$D$3:$HN$85,BECO_Datos!$A24,FALSE)+HLOOKUP(FO$7,BECO_Datos!$HP$3:$LT$85,BECO_Datos!$A24,FALSE))*FO$2</f>
        <v>168525.90106691947</v>
      </c>
      <c r="FP26" s="18">
        <f>(HLOOKUP(FP$7,BECO_Datos!$D$3:$HN$85,BECO_Datos!$A24,FALSE))*FP$2</f>
        <v>0</v>
      </c>
      <c r="FQ26" s="18">
        <f>(HLOOKUP(FQ$7,BECO_Datos!$D$3:$HN$85,BECO_Datos!$A24,FALSE)+HLOOKUP(FQ$7,BECO_Datos!$HP$3:$LT$85,BECO_Datos!$A24,FALSE))*FQ$2</f>
        <v>0</v>
      </c>
      <c r="FR26" s="86">
        <f t="shared" si="50"/>
        <v>7366.2149889693465</v>
      </c>
      <c r="FS26" s="18">
        <f>(HLOOKUP(FS$7,BECO_Datos!$D$3:$HN$85,BECO_Datos!$A24,FALSE))*FS$2</f>
        <v>-7249.3212893653508</v>
      </c>
      <c r="FT26" s="18">
        <f>(HLOOKUP(FT$7,BECO_Datos!$D$3:$HN$85,BECO_Datos!$A24,FALSE))*FT$2</f>
        <v>-19171.311622673315</v>
      </c>
      <c r="FU26" s="18">
        <f>(HLOOKUP(FU$7,BECO_Datos!$D$3:$HN$85,BECO_Datos!$A24,FALSE))*FU$2</f>
        <v>0</v>
      </c>
      <c r="FV26" s="18">
        <f>(HLOOKUP(FV$7,BECO_Datos!$D$3:$HN$85,BECO_Datos!$A24,FALSE))*FV$2</f>
        <v>0</v>
      </c>
      <c r="FW26" s="18">
        <f>(HLOOKUP(FW$7,BECO_Datos!$D$3:$HN$85,BECO_Datos!$A24,FALSE)+HLOOKUP(FW$7,BECO_Datos!$HP$3:$LT$85,BECO_Datos!$A24,FALSE))*FW$2</f>
        <v>20613.448852723915</v>
      </c>
      <c r="FX26" s="18">
        <f>(HLOOKUP(FX$7,BECO_Datos!$D$3:$HN$85,BECO_Datos!$A24,FALSE))*FX$2</f>
        <v>0</v>
      </c>
      <c r="FY26" s="18">
        <f>(HLOOKUP(FY$7,BECO_Datos!$D$3:$HN$85,BECO_Datos!$A24,FALSE))*FY$2</f>
        <v>0</v>
      </c>
      <c r="FZ26" s="18">
        <f>(HLOOKUP(FZ$7,BECO_Datos!$D$3:$HN$85,BECO_Datos!$A24,FALSE)+HLOOKUP(FZ$7,BECO_Datos!$HP$3:$LT$85,BECO_Datos!$A24,FALSE))*FZ$2</f>
        <v>0</v>
      </c>
      <c r="GA26" s="18">
        <f>(HLOOKUP(GA$7,BECO_Datos!$D$3:$HN$85,BECO_Datos!$A24,FALSE))*GA$2</f>
        <v>0</v>
      </c>
      <c r="GB26" s="18">
        <f>(HLOOKUP(GB$7,BECO_Datos!$D$3:$HN$85,BECO_Datos!$A24,FALSE)+HLOOKUP(GB$7,BECO_Datos!$HP$3:$LT$85,BECO_Datos!$A24,FALSE))*GB$2</f>
        <v>0</v>
      </c>
      <c r="GC26" s="18">
        <f>(HLOOKUP(GC$7,BECO_Datos!$D$3:$HN$85,BECO_Datos!$A24,FALSE))*GC$2</f>
        <v>13173.399048284096</v>
      </c>
      <c r="GD26" s="18">
        <f>(HLOOKUP(GD$7,BECO_Datos!$D$3:$HN$85,BECO_Datos!$A24,FALSE)+HLOOKUP(GD$7,BECO_Datos!$HP$3:$LT$85,BECO_Datos!$A24,FALSE))*GD$2</f>
        <v>0</v>
      </c>
      <c r="GE26" s="13"/>
      <c r="GF26" s="86">
        <f t="shared" si="52"/>
        <v>169995.40328698067</v>
      </c>
      <c r="GG26" s="18">
        <f>(HLOOKUP(GG$7,BECO_Datos!$D$3:$HN$85,BECO_Datos!$A24,FALSE)+HLOOKUP(GG$7,BECO_Datos!$HP$3:$LT$85,BECO_Datos!$A24,FALSE))*GG$2</f>
        <v>0</v>
      </c>
      <c r="GH26" s="18">
        <f>(HLOOKUP(GH$7,BECO_Datos!$D$3:$HN$85,BECO_Datos!$A24,FALSE)+HLOOKUP(GH$7,BECO_Datos!$HP$3:$LT$85,BECO_Datos!$A24,FALSE))*GH$2</f>
        <v>0</v>
      </c>
      <c r="GI26" s="18">
        <f>(HLOOKUP(GI$7,BECO_Datos!$D$3:$HN$85,BECO_Datos!$A24,FALSE)+HLOOKUP(GI$7,BECO_Datos!$HP$3:$LT$85,BECO_Datos!$A24,FALSE))*GI$2</f>
        <v>0</v>
      </c>
      <c r="GJ26" s="18">
        <f>(HLOOKUP(GJ$7,BECO_Datos!$D$3:$HN$85,BECO_Datos!$A24,FALSE)+HLOOKUP(GJ$7,BECO_Datos!$HP$3:$LT$85,BECO_Datos!$A24,FALSE))*GJ$2</f>
        <v>0</v>
      </c>
      <c r="GK26" s="18">
        <f>(HLOOKUP(GK$7,BECO_Datos!$D$3:$HN$85,BECO_Datos!$A24,FALSE))*GK$2</f>
        <v>0</v>
      </c>
      <c r="GL26" s="18">
        <f>(HLOOKUP(GL$7,BECO_Datos!$D$3:$HN$85,BECO_Datos!$A24,FALSE)+HLOOKUP(GL$7,BECO_Datos!$HP$3:$LT$85,BECO_Datos!$A24,FALSE))*GL$2</f>
        <v>169995.40328698067</v>
      </c>
      <c r="GM26" s="18">
        <f>(HLOOKUP(GM$7,BECO_Datos!$D$3:$HN$85,BECO_Datos!$A24,FALSE))*GM$2</f>
        <v>0</v>
      </c>
      <c r="GN26" s="18">
        <f>(HLOOKUP(GN$7,BECO_Datos!$D$3:$HN$85,BECO_Datos!$A24,FALSE)+HLOOKUP(GN$7,BECO_Datos!$HP$3:$LT$85,BECO_Datos!$A24,FALSE))*GN$2</f>
        <v>0</v>
      </c>
      <c r="GO26" s="86">
        <f t="shared" si="54"/>
        <v>7789.5493649228938</v>
      </c>
      <c r="GP26" s="18">
        <f>(HLOOKUP(GP$7,BECO_Datos!$D$3:$HN$85,BECO_Datos!$A24,FALSE))*GP$2</f>
        <v>-7722.5347229508325</v>
      </c>
      <c r="GQ26" s="18">
        <f>(HLOOKUP(GQ$7,BECO_Datos!$D$3:$HN$85,BECO_Datos!$A24,FALSE))*GQ$2</f>
        <v>-19658.242798270003</v>
      </c>
      <c r="GR26" s="18">
        <f>(HLOOKUP(GR$7,BECO_Datos!$D$3:$HN$85,BECO_Datos!$A24,FALSE))*GR$2</f>
        <v>0</v>
      </c>
      <c r="GS26" s="18">
        <f>(HLOOKUP(GS$7,BECO_Datos!$D$3:$HN$85,BECO_Datos!$A24,FALSE))*GS$2</f>
        <v>0</v>
      </c>
      <c r="GT26" s="18">
        <f>(HLOOKUP(GT$7,BECO_Datos!$D$3:$HN$85,BECO_Datos!$A24,FALSE)+HLOOKUP(GT$7,BECO_Datos!$HP$3:$LT$85,BECO_Datos!$A24,FALSE))*GT$2</f>
        <v>21137.008798986964</v>
      </c>
      <c r="GU26" s="18">
        <f>(HLOOKUP(GU$7,BECO_Datos!$D$3:$HN$85,BECO_Datos!$A24,FALSE))*GU$2</f>
        <v>0</v>
      </c>
      <c r="GV26" s="18">
        <f>(HLOOKUP(GV$7,BECO_Datos!$D$3:$HN$85,BECO_Datos!$A24,FALSE))*GV$2</f>
        <v>0</v>
      </c>
      <c r="GW26" s="18">
        <f>(HLOOKUP(GW$7,BECO_Datos!$D$3:$HN$85,BECO_Datos!$A24,FALSE)+HLOOKUP(GW$7,BECO_Datos!$HP$3:$LT$85,BECO_Datos!$A24,FALSE))*GW$2</f>
        <v>0</v>
      </c>
      <c r="GX26" s="18">
        <f>(HLOOKUP(GX$7,BECO_Datos!$D$3:$HN$85,BECO_Datos!$A24,FALSE))*GX$2</f>
        <v>0</v>
      </c>
      <c r="GY26" s="18">
        <f>(HLOOKUP(GY$7,BECO_Datos!$D$3:$HN$85,BECO_Datos!$A24,FALSE)+HLOOKUP(GY$7,BECO_Datos!$HP$3:$LT$85,BECO_Datos!$A24,FALSE))*GY$2</f>
        <v>0</v>
      </c>
      <c r="GZ26" s="18">
        <f>(HLOOKUP(GZ$7,BECO_Datos!$D$3:$HN$85,BECO_Datos!$A24,FALSE))*GZ$2</f>
        <v>14033.318087156766</v>
      </c>
      <c r="HA26" s="18">
        <f>(HLOOKUP(HA$7,BECO_Datos!$D$3:$HN$85,BECO_Datos!$A24,FALSE)+HLOOKUP(HA$7,BECO_Datos!$HP$3:$LT$85,BECO_Datos!$A24,FALSE))*HA$2</f>
        <v>0</v>
      </c>
      <c r="HB26" s="13"/>
      <c r="HC26" s="86">
        <f t="shared" si="56"/>
        <v>64377.639459509053</v>
      </c>
      <c r="HD26" s="18">
        <f>(HLOOKUP(HD$7,BECO_Datos!$D$3:$HN$85,BECO_Datos!$A24,FALSE)+HLOOKUP(HD$7,BECO_Datos!$HP$3:$LT$85,BECO_Datos!$A24,FALSE))*HD$2</f>
        <v>0</v>
      </c>
      <c r="HE26" s="18">
        <f>(HLOOKUP(HE$7,BECO_Datos!$D$3:$HN$85,BECO_Datos!$A24,FALSE)+HLOOKUP(HE$7,BECO_Datos!$HP$3:$LT$85,BECO_Datos!$A24,FALSE))*HE$2</f>
        <v>0</v>
      </c>
      <c r="HF26" s="18">
        <f>(HLOOKUP(HF$7,BECO_Datos!$D$3:$HN$85,BECO_Datos!$A24,FALSE)+HLOOKUP(HF$7,BECO_Datos!$HP$3:$LT$85,BECO_Datos!$A24,FALSE))*HF$2</f>
        <v>0</v>
      </c>
      <c r="HG26" s="18">
        <f>(HLOOKUP(HG$7,BECO_Datos!$D$3:$HN$85,BECO_Datos!$A24,FALSE)+HLOOKUP(HG$7,BECO_Datos!$HP$3:$LT$85,BECO_Datos!$A24,FALSE))*HG$2</f>
        <v>0</v>
      </c>
      <c r="HH26" s="18">
        <f>(HLOOKUP(HH$7,BECO_Datos!$D$3:$HN$85,BECO_Datos!$A24,FALSE))*HH$2</f>
        <v>0</v>
      </c>
      <c r="HI26" s="18">
        <f>(HLOOKUP(HI$7,BECO_Datos!$D$3:$HN$85,BECO_Datos!$A24,FALSE)+HLOOKUP(HI$7,BECO_Datos!$HP$3:$LT$85,BECO_Datos!$A24,FALSE))*HI$2</f>
        <v>64377.639459509053</v>
      </c>
      <c r="HJ26" s="18">
        <f>(HLOOKUP(HJ$7,BECO_Datos!$D$3:$HN$85,BECO_Datos!$A24,FALSE))*HJ$2</f>
        <v>0</v>
      </c>
      <c r="HK26" s="18">
        <f>(HLOOKUP(HK$7,BECO_Datos!$D$3:$HN$85,BECO_Datos!$A24,FALSE)+HLOOKUP(HK$7,BECO_Datos!$HP$3:$LT$85,BECO_Datos!$A24,FALSE))*HK$2</f>
        <v>0</v>
      </c>
      <c r="HL26" s="86">
        <f t="shared" si="58"/>
        <v>8354.1814002352075</v>
      </c>
      <c r="HM26" s="18">
        <f>(HLOOKUP(HM$7,BECO_Datos!$D$3:$HN$85,BECO_Datos!$A24,FALSE))*HM$2</f>
        <v>-8462.2651507930659</v>
      </c>
      <c r="HN26" s="18">
        <f>(HLOOKUP(HN$7,BECO_Datos!$D$3:$HN$85,BECO_Datos!$A24,FALSE))*HN$2</f>
        <v>-19128.240073984431</v>
      </c>
      <c r="HO26" s="18">
        <f>(HLOOKUP(HO$7,BECO_Datos!$D$3:$HN$85,BECO_Datos!$A24,FALSE))*HO$2</f>
        <v>0</v>
      </c>
      <c r="HP26" s="18">
        <f>(HLOOKUP(HP$7,BECO_Datos!$D$3:$HN$85,BECO_Datos!$A24,FALSE))*HP$2</f>
        <v>0</v>
      </c>
      <c r="HQ26" s="18">
        <f>(HLOOKUP(HQ$7,BECO_Datos!$D$3:$HN$85,BECO_Datos!$A24,FALSE)+HLOOKUP(HQ$7,BECO_Datos!$HP$3:$LT$85,BECO_Datos!$A24,FALSE))*HQ$2</f>
        <v>20567.13730224784</v>
      </c>
      <c r="HR26" s="18">
        <f>(HLOOKUP(HR$7,BECO_Datos!$D$3:$HN$85,BECO_Datos!$A24,FALSE))*HR$2</f>
        <v>0</v>
      </c>
      <c r="HS26" s="18">
        <f>(HLOOKUP(HS$7,BECO_Datos!$D$3:$HN$85,BECO_Datos!$A24,FALSE))*HS$2</f>
        <v>0</v>
      </c>
      <c r="HT26" s="18">
        <f>(HLOOKUP(HT$7,BECO_Datos!$D$3:$HN$85,BECO_Datos!$A24,FALSE)+HLOOKUP(HT$7,BECO_Datos!$HP$3:$LT$85,BECO_Datos!$A24,FALSE))*HT$2</f>
        <v>0</v>
      </c>
      <c r="HU26" s="18">
        <f>(HLOOKUP(HU$7,BECO_Datos!$D$3:$HN$85,BECO_Datos!$A24,FALSE))*HU$2</f>
        <v>0</v>
      </c>
      <c r="HV26" s="18">
        <f>(HLOOKUP(HV$7,BECO_Datos!$D$3:$HN$85,BECO_Datos!$A24,FALSE)+HLOOKUP(HV$7,BECO_Datos!$HP$3:$LT$85,BECO_Datos!$A24,FALSE))*HV$2</f>
        <v>0</v>
      </c>
      <c r="HW26" s="18">
        <f>(HLOOKUP(HW$7,BECO_Datos!$D$3:$HN$85,BECO_Datos!$A24,FALSE))*HW$2</f>
        <v>15377.549322764862</v>
      </c>
      <c r="HX26" s="18">
        <f>(HLOOKUP(HX$7,BECO_Datos!$D$3:$HN$85,BECO_Datos!$A24,FALSE)+HLOOKUP(HX$7,BECO_Datos!$HP$3:$LT$85,BECO_Datos!$A24,FALSE))*HX$2</f>
        <v>0</v>
      </c>
    </row>
    <row r="27" spans="1:232" ht="15.75" x14ac:dyDescent="0.2">
      <c r="A27" s="160">
        <v>21</v>
      </c>
      <c r="B27" s="589" t="s">
        <v>3</v>
      </c>
      <c r="C27" s="13"/>
      <c r="D27" s="87">
        <f t="shared" si="20"/>
        <v>2198409.6719112308</v>
      </c>
      <c r="E27" s="78">
        <f>(HLOOKUP(E$7,BECO_Datos!$D$3:$HN$85,BECO_Datos!$A25,FALSE)+HLOOKUP(E$7,BECO_Datos!$HP$3:$LT$85,BECO_Datos!$A25,FALSE))*E$2</f>
        <v>0</v>
      </c>
      <c r="F27" s="78">
        <f>(HLOOKUP(F$7,BECO_Datos!$D$3:$HN$85,BECO_Datos!$A25,FALSE)+HLOOKUP(F$7,BECO_Datos!$HP$3:$LT$85,BECO_Datos!$A25,FALSE))*F$2</f>
        <v>1723766.5904292734</v>
      </c>
      <c r="G27" s="78">
        <f>(HLOOKUP(G$7,BECO_Datos!$D$3:$HN$85,BECO_Datos!$A25,FALSE)+HLOOKUP(G$7,BECO_Datos!$HP$3:$LT$85,BECO_Datos!$A25,FALSE))*G$2</f>
        <v>0</v>
      </c>
      <c r="H27" s="78">
        <f>(HLOOKUP(H$7,BECO_Datos!$D$3:$HN$85,BECO_Datos!$A25,FALSE)+HLOOKUP(H$7,BECO_Datos!$HP$3:$LT$85,BECO_Datos!$A25,FALSE))*H$2</f>
        <v>0</v>
      </c>
      <c r="I27" s="78">
        <f>(HLOOKUP(I$7,BECO_Datos!$D$3:$HN$85,BECO_Datos!$A25,FALSE))*I$2</f>
        <v>22.860779980692033</v>
      </c>
      <c r="J27" s="78">
        <f>(HLOOKUP(J$7,BECO_Datos!$D$3:$HN$85,BECO_Datos!$A25,FALSE)+HLOOKUP(J$7,BECO_Datos!$HP$3:$LT$85,BECO_Datos!$A25,FALSE))*J$2</f>
        <v>474620.22070197656</v>
      </c>
      <c r="K27" s="78">
        <f>(HLOOKUP(K$7,BECO_Datos!$D$3:$HN$85,BECO_Datos!$A25,FALSE))*K$2</f>
        <v>0</v>
      </c>
      <c r="L27" s="78">
        <f>(HLOOKUP(L$7,BECO_Datos!$D$3:$HN$85,BECO_Datos!$A25,FALSE)+HLOOKUP(L$7,BECO_Datos!$HP$3:$LT$85,BECO_Datos!$A25,FALSE))*L$2</f>
        <v>0</v>
      </c>
      <c r="M27" s="87">
        <f t="shared" si="22"/>
        <v>181884.75536347323</v>
      </c>
      <c r="N27" s="78">
        <f>(HLOOKUP(N$7,BECO_Datos!$D$3:$HN$85,BECO_Datos!$A25,FALSE))*N$2</f>
        <v>0</v>
      </c>
      <c r="O27" s="78">
        <f>(HLOOKUP(O$7,BECO_Datos!$D$3:$HN$85,BECO_Datos!$A25,FALSE))*O$2</f>
        <v>0</v>
      </c>
      <c r="P27" s="78">
        <f>(HLOOKUP(P$7,BECO_Datos!$D$3:$HN$85,BECO_Datos!$A25,FALSE))*P$2</f>
        <v>138.6235427517</v>
      </c>
      <c r="Q27" s="78">
        <f>(HLOOKUP(Q$7,BECO_Datos!$D$3:$HN$85,BECO_Datos!$A25,FALSE))*Q$2</f>
        <v>16471.995506400002</v>
      </c>
      <c r="R27" s="78">
        <f>(HLOOKUP(R$7,BECO_Datos!$D$3:$HN$85,BECO_Datos!$A25,FALSE)+HLOOKUP(R$7,BECO_Datos!$HP$3:$LT$85,BECO_Datos!$A25,FALSE))*R$2</f>
        <v>2436.2254455395273</v>
      </c>
      <c r="S27" s="78">
        <f>(HLOOKUP(S$7,BECO_Datos!$D$3:$HN$85,BECO_Datos!$A25,FALSE))*S$2</f>
        <v>5791.0640008680002</v>
      </c>
      <c r="T27" s="78">
        <f>(HLOOKUP(T$7,BECO_Datos!$D$3:$HN$85,BECO_Datos!$A25,FALSE))*T$2</f>
        <v>0</v>
      </c>
      <c r="U27" s="78">
        <f>(HLOOKUP(U$7,BECO_Datos!$D$3:$HN$85,BECO_Datos!$A25,FALSE)+HLOOKUP(U$7,BECO_Datos!$HP$3:$LT$85,BECO_Datos!$A25,FALSE))*U$2</f>
        <v>127865.74273984095</v>
      </c>
      <c r="V27" s="78">
        <f>(HLOOKUP(V$7,BECO_Datos!$D$3:$HN$85,BECO_Datos!$A25,FALSE))*V$2</f>
        <v>0</v>
      </c>
      <c r="W27" s="78">
        <f>(HLOOKUP(W$7,BECO_Datos!$D$3:$HN$85,BECO_Datos!$A25,FALSE)+HLOOKUP(W$7,BECO_Datos!$HP$3:$LT$85,BECO_Datos!$A25,FALSE))*W$2</f>
        <v>1545.2186532006301</v>
      </c>
      <c r="X27" s="78">
        <f>(HLOOKUP(X$7,BECO_Datos!$D$3:$HN$85,BECO_Datos!$A25,FALSE))*X$2</f>
        <v>27635.885474872415</v>
      </c>
      <c r="Y27" s="78">
        <f>(HLOOKUP(Y$7,BECO_Datos!$D$3:$HN$85,BECO_Datos!$A25,FALSE)+HLOOKUP(Y$7,BECO_Datos!$HP$3:$LT$85,BECO_Datos!$A25,FALSE))*Y$2</f>
        <v>0</v>
      </c>
      <c r="Z27" s="13"/>
      <c r="AA27" s="87">
        <f t="shared" si="24"/>
        <v>2257951.4484194815</v>
      </c>
      <c r="AB27" s="78">
        <f>(HLOOKUP(AB$7,BECO_Datos!$D$3:$HN$85,BECO_Datos!$A25,FALSE)+HLOOKUP(AB$7,BECO_Datos!$HP$3:$LT$85,BECO_Datos!$A25,FALSE))*AB$2</f>
        <v>0</v>
      </c>
      <c r="AC27" s="78">
        <f>(HLOOKUP(AC$7,BECO_Datos!$D$3:$HN$85,BECO_Datos!$A25,FALSE)+HLOOKUP(AC$7,BECO_Datos!$HP$3:$LT$85,BECO_Datos!$A25,FALSE))*AC$2</f>
        <v>1843016.5679943422</v>
      </c>
      <c r="AD27" s="78">
        <f>(HLOOKUP(AD$7,BECO_Datos!$D$3:$HN$85,BECO_Datos!$A25,FALSE)+HLOOKUP(AD$7,BECO_Datos!$HP$3:$LT$85,BECO_Datos!$A25,FALSE))*AD$2</f>
        <v>0</v>
      </c>
      <c r="AE27" s="78">
        <f>(HLOOKUP(AE$7,BECO_Datos!$D$3:$HN$85,BECO_Datos!$A25,FALSE)+HLOOKUP(AE$7,BECO_Datos!$HP$3:$LT$85,BECO_Datos!$A25,FALSE))*AE$2</f>
        <v>0</v>
      </c>
      <c r="AF27" s="78">
        <f>(HLOOKUP(AF$7,BECO_Datos!$D$3:$HN$85,BECO_Datos!$A25,FALSE))*AF$2</f>
        <v>8.4184635775772438</v>
      </c>
      <c r="AG27" s="78">
        <f>(HLOOKUP(AG$7,BECO_Datos!$D$3:$HN$85,BECO_Datos!$A25,FALSE)+HLOOKUP(AG$7,BECO_Datos!$HP$3:$LT$85,BECO_Datos!$A25,FALSE))*AG$2</f>
        <v>414926.46196156158</v>
      </c>
      <c r="AH27" s="78">
        <f>(HLOOKUP(AH$7,BECO_Datos!$D$3:$HN$85,BECO_Datos!$A25,FALSE))*AH$2</f>
        <v>0</v>
      </c>
      <c r="AI27" s="78">
        <f>(HLOOKUP(AI$7,BECO_Datos!$D$3:$HN$85,BECO_Datos!$A25,FALSE)+HLOOKUP(AI$7,BECO_Datos!$HP$3:$LT$85,BECO_Datos!$A25,FALSE))*AI$2</f>
        <v>0</v>
      </c>
      <c r="AJ27" s="87">
        <f t="shared" si="26"/>
        <v>123016.34366966379</v>
      </c>
      <c r="AK27" s="78">
        <f>(HLOOKUP(AK$7,BECO_Datos!$D$3:$HN$85,BECO_Datos!$A25,FALSE))*AK$2</f>
        <v>0</v>
      </c>
      <c r="AL27" s="78">
        <f>(HLOOKUP(AL$7,BECO_Datos!$D$3:$HN$85,BECO_Datos!$A25,FALSE))*AL$2</f>
        <v>0</v>
      </c>
      <c r="AM27" s="78">
        <f>(HLOOKUP(AM$7,BECO_Datos!$D$3:$HN$85,BECO_Datos!$A25,FALSE))*AM$2</f>
        <v>176.88327886169998</v>
      </c>
      <c r="AN27" s="78">
        <f>(HLOOKUP(AN$7,BECO_Datos!$D$3:$HN$85,BECO_Datos!$A25,FALSE))*AN$2</f>
        <v>23070.312735300002</v>
      </c>
      <c r="AO27" s="78">
        <f>(HLOOKUP(AO$7,BECO_Datos!$D$3:$HN$85,BECO_Datos!$A25,FALSE)+HLOOKUP(AO$7,BECO_Datos!$HP$3:$LT$85,BECO_Datos!$A25,FALSE))*AO$2</f>
        <v>0</v>
      </c>
      <c r="AP27" s="78">
        <f>(HLOOKUP(AP$7,BECO_Datos!$D$3:$HN$85,BECO_Datos!$A25,FALSE))*AP$2</f>
        <v>3155.7681952919997</v>
      </c>
      <c r="AQ27" s="78">
        <f>(HLOOKUP(AQ$7,BECO_Datos!$D$3:$HN$85,BECO_Datos!$A25,FALSE))*AQ$2</f>
        <v>0</v>
      </c>
      <c r="AR27" s="78">
        <f>(HLOOKUP(AR$7,BECO_Datos!$D$3:$HN$85,BECO_Datos!$A25,FALSE)+HLOOKUP(AR$7,BECO_Datos!$HP$3:$LT$85,BECO_Datos!$A25,FALSE))*AR$2</f>
        <v>85777.34156613388</v>
      </c>
      <c r="AS27" s="78">
        <f>(HLOOKUP(AS$7,BECO_Datos!$D$3:$HN$85,BECO_Datos!$A25,FALSE))*AS$2</f>
        <v>0</v>
      </c>
      <c r="AT27" s="78">
        <f>(HLOOKUP(AT$7,BECO_Datos!$D$3:$HN$85,BECO_Datos!$A25,FALSE)+HLOOKUP(AT$7,BECO_Datos!$HP$3:$LT$85,BECO_Datos!$A25,FALSE))*AT$2</f>
        <v>0</v>
      </c>
      <c r="AU27" s="78">
        <f>(HLOOKUP(AU$7,BECO_Datos!$D$3:$HN$85,BECO_Datos!$A25,FALSE))*AU$2</f>
        <v>10836.037894076217</v>
      </c>
      <c r="AV27" s="78">
        <f>(HLOOKUP(AV$7,BECO_Datos!$D$3:$HN$85,BECO_Datos!$A25,FALSE)+HLOOKUP(AV$7,BECO_Datos!$HP$3:$LT$85,BECO_Datos!$A25,FALSE))*AV$2</f>
        <v>0</v>
      </c>
      <c r="AW27" s="13"/>
      <c r="AX27" s="87">
        <f t="shared" si="28"/>
        <v>2449597.6640070113</v>
      </c>
      <c r="AY27" s="78">
        <f>(HLOOKUP(AY$7,BECO_Datos!$D$3:$HN$85,BECO_Datos!$A25,FALSE)+HLOOKUP(AY$7,BECO_Datos!$HP$3:$LT$85,BECO_Datos!$A25,FALSE))*AY$2</f>
        <v>0</v>
      </c>
      <c r="AZ27" s="78">
        <f>(HLOOKUP(AZ$7,BECO_Datos!$D$3:$HN$85,BECO_Datos!$A25,FALSE)+HLOOKUP(AZ$7,BECO_Datos!$HP$3:$LT$85,BECO_Datos!$A25,FALSE))*AZ$2</f>
        <v>1754918.9142509527</v>
      </c>
      <c r="BA27" s="78">
        <f>(HLOOKUP(BA$7,BECO_Datos!$D$3:$HN$85,BECO_Datos!$A25,FALSE)+HLOOKUP(BA$7,BECO_Datos!$HP$3:$LT$85,BECO_Datos!$A25,FALSE))*BA$2</f>
        <v>54225.493233911075</v>
      </c>
      <c r="BB27" s="78">
        <f>(HLOOKUP(BB$7,BECO_Datos!$D$3:$HN$85,BECO_Datos!$A25,FALSE)+HLOOKUP(BB$7,BECO_Datos!$HP$3:$LT$85,BECO_Datos!$A25,FALSE))*BB$2</f>
        <v>0</v>
      </c>
      <c r="BC27" s="78">
        <f>(HLOOKUP(BC$7,BECO_Datos!$D$3:$HN$85,BECO_Datos!$A25,FALSE))*BC$2</f>
        <v>0.42268660629445637</v>
      </c>
      <c r="BD27" s="78">
        <f>(HLOOKUP(BD$7,BECO_Datos!$D$3:$HN$85,BECO_Datos!$A25,FALSE)+HLOOKUP(BD$7,BECO_Datos!$HP$3:$LT$85,BECO_Datos!$A25,FALSE))*BD$2</f>
        <v>640452.83383554162</v>
      </c>
      <c r="BE27" s="78">
        <f>(HLOOKUP(BE$7,BECO_Datos!$D$3:$HN$85,BECO_Datos!$A25,FALSE))*BE$2</f>
        <v>0</v>
      </c>
      <c r="BF27" s="78">
        <f>(HLOOKUP(BF$7,BECO_Datos!$D$3:$HN$85,BECO_Datos!$A25,FALSE)+HLOOKUP(BF$7,BECO_Datos!$HP$3:$LT$85,BECO_Datos!$A25,FALSE))*BF$2</f>
        <v>0</v>
      </c>
      <c r="BG27" s="87">
        <f t="shared" si="30"/>
        <v>148437.77378335112</v>
      </c>
      <c r="BH27" s="78">
        <f>(HLOOKUP(BH$7,BECO_Datos!$D$3:$HN$85,BECO_Datos!$A25,FALSE))*BH$2</f>
        <v>0</v>
      </c>
      <c r="BI27" s="78">
        <f>(HLOOKUP(BI$7,BECO_Datos!$D$3:$HN$85,BECO_Datos!$A25,FALSE))*BI$2</f>
        <v>0</v>
      </c>
      <c r="BJ27" s="78">
        <f>(HLOOKUP(BJ$7,BECO_Datos!$D$3:$HN$85,BECO_Datos!$A25,FALSE))*BJ$2</f>
        <v>103.769811045</v>
      </c>
      <c r="BK27" s="78">
        <f>(HLOOKUP(BK$7,BECO_Datos!$D$3:$HN$85,BECO_Datos!$A25,FALSE))*BK$2</f>
        <v>47166.629809799997</v>
      </c>
      <c r="BL27" s="78">
        <f>(HLOOKUP(BL$7,BECO_Datos!$D$3:$HN$85,BECO_Datos!$A25,FALSE)+HLOOKUP(BL$7,BECO_Datos!$HP$3:$LT$85,BECO_Datos!$A25,FALSE))*BL$2</f>
        <v>6239.0463106360621</v>
      </c>
      <c r="BM27" s="78">
        <f>(HLOOKUP(BM$7,BECO_Datos!$D$3:$HN$85,BECO_Datos!$A25,FALSE))*BM$2</f>
        <v>2157.5602435319997</v>
      </c>
      <c r="BN27" s="78">
        <f>(HLOOKUP(BN$7,BECO_Datos!$D$3:$HN$85,BECO_Datos!$A25,FALSE))*BN$2</f>
        <v>0</v>
      </c>
      <c r="BO27" s="78">
        <f>(HLOOKUP(BO$7,BECO_Datos!$D$3:$HN$85,BECO_Datos!$A25,FALSE)+HLOOKUP(BO$7,BECO_Datos!$HP$3:$LT$85,BECO_Datos!$A25,FALSE))*BO$2</f>
        <v>87725.199897731785</v>
      </c>
      <c r="BP27" s="78">
        <f>(HLOOKUP(BP$7,BECO_Datos!$D$3:$HN$85,BECO_Datos!$A25,FALSE))*BP$2</f>
        <v>0</v>
      </c>
      <c r="BQ27" s="78">
        <f>(HLOOKUP(BQ$7,BECO_Datos!$D$3:$HN$85,BECO_Datos!$A25,FALSE)+HLOOKUP(BQ$7,BECO_Datos!$HP$3:$LT$85,BECO_Datos!$A25,FALSE))*BQ$2</f>
        <v>0</v>
      </c>
      <c r="BR27" s="78">
        <f>(HLOOKUP(BR$7,BECO_Datos!$D$3:$HN$85,BECO_Datos!$A25,FALSE))*BR$2</f>
        <v>5045.5677106062567</v>
      </c>
      <c r="BS27" s="78">
        <f>(HLOOKUP(BS$7,BECO_Datos!$D$3:$HN$85,BECO_Datos!$A25,FALSE)+HLOOKUP(BS$7,BECO_Datos!$HP$3:$LT$85,BECO_Datos!$A25,FALSE))*BS$2</f>
        <v>0</v>
      </c>
      <c r="BT27" s="13"/>
      <c r="BU27" s="87">
        <f t="shared" si="32"/>
        <v>2860582.5353276478</v>
      </c>
      <c r="BV27" s="78">
        <f>(HLOOKUP(BV$7,BECO_Datos!$D$3:$HN$85,BECO_Datos!$A25,FALSE)+HLOOKUP(BV$7,BECO_Datos!$HP$3:$LT$85,BECO_Datos!$A25,FALSE))*BV$2</f>
        <v>0</v>
      </c>
      <c r="BW27" s="78">
        <f>(HLOOKUP(BW$7,BECO_Datos!$D$3:$HN$85,BECO_Datos!$A25,FALSE)+HLOOKUP(BW$7,BECO_Datos!$HP$3:$LT$85,BECO_Datos!$A25,FALSE))*BW$2</f>
        <v>1945840.7592296863</v>
      </c>
      <c r="BX27" s="78">
        <f>(HLOOKUP(BX$7,BECO_Datos!$D$3:$HN$85,BECO_Datos!$A25,FALSE)+HLOOKUP(BX$7,BECO_Datos!$HP$3:$LT$85,BECO_Datos!$A25,FALSE))*BX$2</f>
        <v>65979.94107778465</v>
      </c>
      <c r="BY27" s="78">
        <f>(HLOOKUP(BY$7,BECO_Datos!$D$3:$HN$85,BECO_Datos!$A25,FALSE)+HLOOKUP(BY$7,BECO_Datos!$HP$3:$LT$85,BECO_Datos!$A25,FALSE))*BY$2</f>
        <v>0</v>
      </c>
      <c r="BZ27" s="78">
        <f>(HLOOKUP(BZ$7,BECO_Datos!$D$3:$HN$85,BECO_Datos!$A25,FALSE))*BZ$2</f>
        <v>3.906284607671083E-3</v>
      </c>
      <c r="CA27" s="78">
        <f>(HLOOKUP(CA$7,BECO_Datos!$D$3:$HN$85,BECO_Datos!$A25,FALSE)+HLOOKUP(CA$7,BECO_Datos!$HP$3:$LT$85,BECO_Datos!$A25,FALSE))*CA$2</f>
        <v>848761.83111389214</v>
      </c>
      <c r="CB27" s="78">
        <f>(HLOOKUP(CB$7,BECO_Datos!$D$3:$HN$85,BECO_Datos!$A25,FALSE))*CB$2</f>
        <v>0</v>
      </c>
      <c r="CC27" s="78">
        <f>(HLOOKUP(CC$7,BECO_Datos!$D$3:$HN$85,BECO_Datos!$A25,FALSE)+HLOOKUP(CC$7,BECO_Datos!$HP$3:$LT$85,BECO_Datos!$A25,FALSE))*CC$2</f>
        <v>0</v>
      </c>
      <c r="CD27" s="87">
        <f t="shared" si="34"/>
        <v>162120.07027871959</v>
      </c>
      <c r="CE27" s="78">
        <f>(HLOOKUP(CE$7,BECO_Datos!$D$3:$HN$85,BECO_Datos!$A25,FALSE))*CE$2</f>
        <v>0</v>
      </c>
      <c r="CF27" s="78">
        <f>(HLOOKUP(CF$7,BECO_Datos!$D$3:$HN$85,BECO_Datos!$A25,FALSE))*CF$2</f>
        <v>0</v>
      </c>
      <c r="CG27" s="78">
        <f>(HLOOKUP(CG$7,BECO_Datos!$D$3:$HN$85,BECO_Datos!$A25,FALSE))*CG$2</f>
        <v>124.97187352019999</v>
      </c>
      <c r="CH27" s="78">
        <f>(HLOOKUP(CH$7,BECO_Datos!$D$3:$HN$85,BECO_Datos!$A25,FALSE))*CH$2</f>
        <v>16439.817744231001</v>
      </c>
      <c r="CI27" s="78">
        <f>(HLOOKUP(CI$7,BECO_Datos!$D$3:$HN$85,BECO_Datos!$A25,FALSE)+HLOOKUP(CI$7,BECO_Datos!$HP$3:$LT$85,BECO_Datos!$A25,FALSE))*CI$2</f>
        <v>11121.358809586984</v>
      </c>
      <c r="CJ27" s="78">
        <f>(HLOOKUP(CJ$7,BECO_Datos!$D$3:$HN$85,BECO_Datos!$A25,FALSE))*CJ$2</f>
        <v>4889.8284723360002</v>
      </c>
      <c r="CK27" s="78">
        <f>(HLOOKUP(CK$7,BECO_Datos!$D$3:$HN$85,BECO_Datos!$A25,FALSE))*CK$2</f>
        <v>0</v>
      </c>
      <c r="CL27" s="78">
        <f>(HLOOKUP(CL$7,BECO_Datos!$D$3:$HN$85,BECO_Datos!$A25,FALSE)+HLOOKUP(CL$7,BECO_Datos!$HP$3:$LT$85,BECO_Datos!$A25,FALSE))*CL$2</f>
        <v>118156.86785268773</v>
      </c>
      <c r="CM27" s="78">
        <f>(HLOOKUP(CM$7,BECO_Datos!$D$3:$HN$85,BECO_Datos!$A25,FALSE))*CM$2</f>
        <v>0</v>
      </c>
      <c r="CN27" s="78">
        <f>(HLOOKUP(CN$7,BECO_Datos!$D$3:$HN$85,BECO_Datos!$A25,FALSE)+HLOOKUP(CN$7,BECO_Datos!$HP$3:$LT$85,BECO_Datos!$A25,FALSE))*CN$2</f>
        <v>144.52002232242899</v>
      </c>
      <c r="CO27" s="78">
        <f>(HLOOKUP(CO$7,BECO_Datos!$D$3:$HN$85,BECO_Datos!$A25,FALSE))*CO$2</f>
        <v>11242.705504035262</v>
      </c>
      <c r="CP27" s="78">
        <f>(HLOOKUP(CP$7,BECO_Datos!$D$3:$HN$85,BECO_Datos!$A25,FALSE)+HLOOKUP(CP$7,BECO_Datos!$HP$3:$LT$85,BECO_Datos!$A25,FALSE))*CP$2</f>
        <v>0</v>
      </c>
      <c r="CQ27" s="13"/>
      <c r="CR27" s="87">
        <f t="shared" si="36"/>
        <v>3195640.5732741226</v>
      </c>
      <c r="CS27" s="78">
        <f>(HLOOKUP(CS$7,BECO_Datos!$D$3:$HN$85,BECO_Datos!$A25,FALSE)+HLOOKUP(CS$7,BECO_Datos!$HP$3:$LT$85,BECO_Datos!$A25,FALSE))*CS$2</f>
        <v>0</v>
      </c>
      <c r="CT27" s="78">
        <f>(HLOOKUP(CT$7,BECO_Datos!$D$3:$HN$85,BECO_Datos!$A25,FALSE)+HLOOKUP(CT$7,BECO_Datos!$HP$3:$LT$85,BECO_Datos!$A25,FALSE))*CT$2</f>
        <v>2025460.2115897904</v>
      </c>
      <c r="CU27" s="78">
        <f>(HLOOKUP(CU$7,BECO_Datos!$D$3:$HN$85,BECO_Datos!$A25,FALSE)+HLOOKUP(CU$7,BECO_Datos!$HP$3:$LT$85,BECO_Datos!$A25,FALSE))*CU$2</f>
        <v>57086.274214408542</v>
      </c>
      <c r="CV27" s="78">
        <f>(HLOOKUP(CV$7,BECO_Datos!$D$3:$HN$85,BECO_Datos!$A25,FALSE)+HLOOKUP(CV$7,BECO_Datos!$HP$3:$LT$85,BECO_Datos!$A25,FALSE))*CV$2</f>
        <v>0</v>
      </c>
      <c r="CW27" s="78">
        <f>(HLOOKUP(CW$7,BECO_Datos!$D$3:$HN$85,BECO_Datos!$A25,FALSE))*CW$2</f>
        <v>0.2430819717936252</v>
      </c>
      <c r="CX27" s="78">
        <f>(HLOOKUP(CX$7,BECO_Datos!$D$3:$HN$85,BECO_Datos!$A25,FALSE)+HLOOKUP(CX$7,BECO_Datos!$HP$3:$LT$85,BECO_Datos!$A25,FALSE))*CX$2</f>
        <v>1113093.8443879518</v>
      </c>
      <c r="CY27" s="78">
        <f>(HLOOKUP(CY$7,BECO_Datos!$D$3:$HN$85,BECO_Datos!$A25,FALSE))*CY$2</f>
        <v>0</v>
      </c>
      <c r="CZ27" s="78">
        <f>(HLOOKUP(CZ$7,BECO_Datos!$D$3:$HN$85,BECO_Datos!$A25,FALSE)+HLOOKUP(CZ$7,BECO_Datos!$HP$3:$LT$85,BECO_Datos!$A25,FALSE))*CZ$2</f>
        <v>0</v>
      </c>
      <c r="DA27" s="87">
        <f t="shared" si="38"/>
        <v>198586.47936369121</v>
      </c>
      <c r="DB27" s="78">
        <f>(HLOOKUP(DB$7,BECO_Datos!$D$3:$HN$85,BECO_Datos!$A25,FALSE))*DB$2</f>
        <v>0</v>
      </c>
      <c r="DC27" s="78">
        <f>(HLOOKUP(DC$7,BECO_Datos!$D$3:$HN$85,BECO_Datos!$A25,FALSE))*DC$2</f>
        <v>0</v>
      </c>
      <c r="DD27" s="78">
        <f>(HLOOKUP(DD$7,BECO_Datos!$D$3:$HN$85,BECO_Datos!$A25,FALSE))*DD$2</f>
        <v>106.87738977330001</v>
      </c>
      <c r="DE27" s="78">
        <f>(HLOOKUP(DE$7,BECO_Datos!$D$3:$HN$85,BECO_Datos!$A25,FALSE))*DE$2</f>
        <v>34071.155753580002</v>
      </c>
      <c r="DF27" s="78">
        <f>(HLOOKUP(DF$7,BECO_Datos!$D$3:$HN$85,BECO_Datos!$A25,FALSE)+HLOOKUP(DF$7,BECO_Datos!$HP$3:$LT$85,BECO_Datos!$A25,FALSE))*DF$2</f>
        <v>24190.456059490614</v>
      </c>
      <c r="DG27" s="78">
        <f>(HLOOKUP(DG$7,BECO_Datos!$D$3:$HN$85,BECO_Datos!$A25,FALSE))*DG$2</f>
        <v>2871.6839723879993</v>
      </c>
      <c r="DH27" s="78">
        <f>(HLOOKUP(DH$7,BECO_Datos!$D$3:$HN$85,BECO_Datos!$A25,FALSE))*DH$2</f>
        <v>0</v>
      </c>
      <c r="DI27" s="78">
        <f>(HLOOKUP(DI$7,BECO_Datos!$D$3:$HN$85,BECO_Datos!$A25,FALSE)+HLOOKUP(DI$7,BECO_Datos!$HP$3:$LT$85,BECO_Datos!$A25,FALSE))*DI$2</f>
        <v>119392.65155829952</v>
      </c>
      <c r="DJ27" s="78">
        <f>(HLOOKUP(DJ$7,BECO_Datos!$D$3:$HN$85,BECO_Datos!$A25,FALSE))*DJ$2</f>
        <v>0</v>
      </c>
      <c r="DK27" s="78">
        <f>(HLOOKUP(DK$7,BECO_Datos!$D$3:$HN$85,BECO_Datos!$A25,FALSE)+HLOOKUP(DK$7,BECO_Datos!$HP$3:$LT$85,BECO_Datos!$A25,FALSE))*DK$2</f>
        <v>305.44782476002246</v>
      </c>
      <c r="DL27" s="78">
        <f>(HLOOKUP(DL$7,BECO_Datos!$D$3:$HN$85,BECO_Datos!$A25,FALSE))*DL$2</f>
        <v>17648.206805399761</v>
      </c>
      <c r="DM27" s="78">
        <f>(HLOOKUP(DM$7,BECO_Datos!$D$3:$HN$85,BECO_Datos!$A25,FALSE)+HLOOKUP(DM$7,BECO_Datos!$HP$3:$LT$85,BECO_Datos!$A25,FALSE))*DM$2</f>
        <v>0</v>
      </c>
      <c r="DN27" s="13"/>
      <c r="DO27" s="87">
        <f t="shared" si="40"/>
        <v>3770545.603658041</v>
      </c>
      <c r="DP27" s="78">
        <f>(HLOOKUP(DP$7,BECO_Datos!$D$3:$HN$85,BECO_Datos!$A25,FALSE)+HLOOKUP(DP$7,BECO_Datos!$HP$3:$LT$85,BECO_Datos!$A25,FALSE))*DP$2</f>
        <v>0</v>
      </c>
      <c r="DQ27" s="78">
        <f>(HLOOKUP(DQ$7,BECO_Datos!$D$3:$HN$85,BECO_Datos!$A25,FALSE)+HLOOKUP(DQ$7,BECO_Datos!$HP$3:$LT$85,BECO_Datos!$A25,FALSE))*DQ$2</f>
        <v>2291065.6065607998</v>
      </c>
      <c r="DR27" s="78">
        <f>(HLOOKUP(DR$7,BECO_Datos!$D$3:$HN$85,BECO_Datos!$A25,FALSE)+HLOOKUP(DR$7,BECO_Datos!$HP$3:$LT$85,BECO_Datos!$A25,FALSE))*DR$2</f>
        <v>75246.314494194696</v>
      </c>
      <c r="DS27" s="78">
        <f>(HLOOKUP(DS$7,BECO_Datos!$D$3:$HN$85,BECO_Datos!$A25,FALSE)+HLOOKUP(DS$7,BECO_Datos!$HP$3:$LT$85,BECO_Datos!$A25,FALSE))*DS$2</f>
        <v>0</v>
      </c>
      <c r="DT27" s="78">
        <f>(HLOOKUP(DT$7,BECO_Datos!$D$3:$HN$85,BECO_Datos!$A25,FALSE))*DT$2</f>
        <v>1.11200215991923</v>
      </c>
      <c r="DU27" s="78">
        <f>(HLOOKUP(DU$7,BECO_Datos!$D$3:$HN$85,BECO_Datos!$A25,FALSE)+HLOOKUP(DU$7,BECO_Datos!$HP$3:$LT$85,BECO_Datos!$A25,FALSE))*DU$2</f>
        <v>1404232.5706008861</v>
      </c>
      <c r="DV27" s="78">
        <f>(HLOOKUP(DV$7,BECO_Datos!$D$3:$HN$85,BECO_Datos!$A25,FALSE))*DV$2</f>
        <v>0</v>
      </c>
      <c r="DW27" s="78">
        <f>(HLOOKUP(DW$7,BECO_Datos!$D$3:$HN$85,BECO_Datos!$A25,FALSE)+HLOOKUP(DW$7,BECO_Datos!$HP$3:$LT$85,BECO_Datos!$A25,FALSE))*DW$2</f>
        <v>0</v>
      </c>
      <c r="DX27" s="87">
        <f t="shared" si="42"/>
        <v>237898.04845093325</v>
      </c>
      <c r="DY27" s="78">
        <f>(HLOOKUP(DY$7,BECO_Datos!$D$3:$HN$85,BECO_Datos!$A25,FALSE))*DY$2</f>
        <v>0</v>
      </c>
      <c r="DZ27" s="78">
        <f>(HLOOKUP(DZ$7,BECO_Datos!$D$3:$HN$85,BECO_Datos!$A25,FALSE))*DZ$2</f>
        <v>0</v>
      </c>
      <c r="EA27" s="78">
        <f>(HLOOKUP(EA$7,BECO_Datos!$D$3:$HN$85,BECO_Datos!$A25,FALSE))*EA$2</f>
        <v>100.6088022165</v>
      </c>
      <c r="EB27" s="78">
        <f>(HLOOKUP(EB$7,BECO_Datos!$D$3:$HN$85,BECO_Datos!$A25,FALSE))*EB$2</f>
        <v>30379.953212433</v>
      </c>
      <c r="EC27" s="78">
        <f>(HLOOKUP(EC$7,BECO_Datos!$D$3:$HN$85,BECO_Datos!$A25,FALSE)+HLOOKUP(EC$7,BECO_Datos!$HP$3:$LT$85,BECO_Datos!$A25,FALSE))*EC$2</f>
        <v>32796.934736256422</v>
      </c>
      <c r="ED27" s="78">
        <f>(HLOOKUP(ED$7,BECO_Datos!$D$3:$HN$85,BECO_Datos!$A25,FALSE))*ED$2</f>
        <v>5556.2529329639992</v>
      </c>
      <c r="EE27" s="78">
        <f>(HLOOKUP(EE$7,BECO_Datos!$D$3:$HN$85,BECO_Datos!$A25,FALSE))*EE$2</f>
        <v>0</v>
      </c>
      <c r="EF27" s="78">
        <f>(HLOOKUP(EF$7,BECO_Datos!$D$3:$HN$85,BECO_Datos!$A25,FALSE)+HLOOKUP(EF$7,BECO_Datos!$HP$3:$LT$85,BECO_Datos!$A25,FALSE))*EF$2</f>
        <v>138742.6325487498</v>
      </c>
      <c r="EG27" s="78">
        <f>(HLOOKUP(EG$7,BECO_Datos!$D$3:$HN$85,BECO_Datos!$A25,FALSE))*EG$2</f>
        <v>0</v>
      </c>
      <c r="EH27" s="78">
        <f>(HLOOKUP(EH$7,BECO_Datos!$D$3:$HN$85,BECO_Datos!$A25,FALSE)+HLOOKUP(EH$7,BECO_Datos!$HP$3:$LT$85,BECO_Datos!$A25,FALSE))*EH$2</f>
        <v>640.76802541739403</v>
      </c>
      <c r="EI27" s="78">
        <f>(HLOOKUP(EI$7,BECO_Datos!$D$3:$HN$85,BECO_Datos!$A25,FALSE))*EI$2</f>
        <v>29680.898192896137</v>
      </c>
      <c r="EJ27" s="78">
        <f>(HLOOKUP(EJ$7,BECO_Datos!$D$3:$HN$85,BECO_Datos!$A25,FALSE)+HLOOKUP(EJ$7,BECO_Datos!$HP$3:$LT$85,BECO_Datos!$A25,FALSE))*EJ$2</f>
        <v>0</v>
      </c>
      <c r="EK27" s="13"/>
      <c r="EL27" s="87">
        <f t="shared" si="44"/>
        <v>3783129.5680055916</v>
      </c>
      <c r="EM27" s="78">
        <f>(HLOOKUP(EM$7,BECO_Datos!$D$3:$HN$85,BECO_Datos!$A25,FALSE)+HLOOKUP(EM$7,BECO_Datos!$HP$3:$LT$85,BECO_Datos!$A25,FALSE))*EM$2</f>
        <v>0</v>
      </c>
      <c r="EN27" s="78">
        <f>(HLOOKUP(EN$7,BECO_Datos!$D$3:$HN$85,BECO_Datos!$A25,FALSE)+HLOOKUP(EN$7,BECO_Datos!$HP$3:$LT$85,BECO_Datos!$A25,FALSE))*EN$2</f>
        <v>2174721.5493798088</v>
      </c>
      <c r="EO27" s="78">
        <f>(HLOOKUP(EO$7,BECO_Datos!$D$3:$HN$85,BECO_Datos!$A25,FALSE)+HLOOKUP(EO$7,BECO_Datos!$HP$3:$LT$85,BECO_Datos!$A25,FALSE))*EO$2</f>
        <v>68860.741832806991</v>
      </c>
      <c r="EP27" s="78">
        <f>(HLOOKUP(EP$7,BECO_Datos!$D$3:$HN$85,BECO_Datos!$A25,FALSE)+HLOOKUP(EP$7,BECO_Datos!$HP$3:$LT$85,BECO_Datos!$A25,FALSE))*EP$2</f>
        <v>0</v>
      </c>
      <c r="EQ27" s="78">
        <f>(HLOOKUP(EQ$7,BECO_Datos!$D$3:$HN$85,BECO_Datos!$A25,FALSE))*EQ$2</f>
        <v>0.95555229210337034</v>
      </c>
      <c r="ER27" s="78">
        <f>(HLOOKUP(ER$7,BECO_Datos!$D$3:$HN$85,BECO_Datos!$A25,FALSE)+HLOOKUP(ER$7,BECO_Datos!$HP$3:$LT$85,BECO_Datos!$A25,FALSE))*ER$2</f>
        <v>1539546.3212406838</v>
      </c>
      <c r="ES27" s="78">
        <f>(HLOOKUP(ES$7,BECO_Datos!$D$3:$HN$85,BECO_Datos!$A25,FALSE))*ES$2</f>
        <v>0</v>
      </c>
      <c r="ET27" s="78">
        <f>(HLOOKUP(ET$7,BECO_Datos!$D$3:$HN$85,BECO_Datos!$A25,FALSE)+HLOOKUP(ET$7,BECO_Datos!$HP$3:$LT$85,BECO_Datos!$A25,FALSE))*ET$2</f>
        <v>0</v>
      </c>
      <c r="EU27" s="87">
        <f t="shared" si="46"/>
        <v>187282.78461942391</v>
      </c>
      <c r="EV27" s="78">
        <f>(HLOOKUP(EV$7,BECO_Datos!$D$3:$HN$85,BECO_Datos!$A25,FALSE))*EV$2</f>
        <v>0</v>
      </c>
      <c r="EW27" s="78">
        <f>(HLOOKUP(EW$7,BECO_Datos!$D$3:$HN$85,BECO_Datos!$A25,FALSE))*EW$2</f>
        <v>0</v>
      </c>
      <c r="EX27" s="78">
        <f>(HLOOKUP(EX$7,BECO_Datos!$D$3:$HN$85,BECO_Datos!$A25,FALSE))*EX$2</f>
        <v>97.92533677889999</v>
      </c>
      <c r="EY27" s="78">
        <f>(HLOOKUP(EY$7,BECO_Datos!$D$3:$HN$85,BECO_Datos!$A25,FALSE))*EY$2</f>
        <v>35855.416074600005</v>
      </c>
      <c r="EZ27" s="78">
        <f>(HLOOKUP(EZ$7,BECO_Datos!$D$3:$HN$85,BECO_Datos!$A25,FALSE)+HLOOKUP(EZ$7,BECO_Datos!$HP$3:$LT$85,BECO_Datos!$A25,FALSE))*EZ$2</f>
        <v>29125.927104842274</v>
      </c>
      <c r="FA27" s="78">
        <f>(HLOOKUP(FA$7,BECO_Datos!$D$3:$HN$85,BECO_Datos!$A25,FALSE))*FA$2</f>
        <v>2572.005354515999</v>
      </c>
      <c r="FB27" s="78">
        <f>(HLOOKUP(FB$7,BECO_Datos!$D$3:$HN$85,BECO_Datos!$A25,FALSE))*FB$2</f>
        <v>0</v>
      </c>
      <c r="FC27" s="78">
        <f>(HLOOKUP(FC$7,BECO_Datos!$D$3:$HN$85,BECO_Datos!$A25,FALSE)+HLOOKUP(FC$7,BECO_Datos!$HP$3:$LT$85,BECO_Datos!$A25,FALSE))*FC$2</f>
        <v>98487.985859849854</v>
      </c>
      <c r="FD27" s="78">
        <f>(HLOOKUP(FD$7,BECO_Datos!$D$3:$HN$85,BECO_Datos!$A25,FALSE))*FD$2</f>
        <v>0</v>
      </c>
      <c r="FE27" s="78">
        <f>(HLOOKUP(FE$7,BECO_Datos!$D$3:$HN$85,BECO_Datos!$A25,FALSE)+HLOOKUP(FE$7,BECO_Datos!$HP$3:$LT$85,BECO_Datos!$A25,FALSE))*FE$2</f>
        <v>2436.2924026447749</v>
      </c>
      <c r="FF27" s="78">
        <f>(HLOOKUP(FF$7,BECO_Datos!$D$3:$HN$85,BECO_Datos!$A25,FALSE))*FF$2</f>
        <v>18707.232486192108</v>
      </c>
      <c r="FG27" s="78">
        <f>(HLOOKUP(FG$7,BECO_Datos!$D$3:$HN$85,BECO_Datos!$A25,FALSE)+HLOOKUP(FG$7,BECO_Datos!$HP$3:$LT$85,BECO_Datos!$A25,FALSE))*FG$2</f>
        <v>0</v>
      </c>
      <c r="FH27" s="13"/>
      <c r="FI27" s="87">
        <f t="shared" si="48"/>
        <v>3916975.393026331</v>
      </c>
      <c r="FJ27" s="78">
        <f>(HLOOKUP(FJ$7,BECO_Datos!$D$3:$HN$85,BECO_Datos!$A25,FALSE)+HLOOKUP(FJ$7,BECO_Datos!$HP$3:$LT$85,BECO_Datos!$A25,FALSE))*FJ$2</f>
        <v>0</v>
      </c>
      <c r="FK27" s="78">
        <f>(HLOOKUP(FK$7,BECO_Datos!$D$3:$HN$85,BECO_Datos!$A25,FALSE)+HLOOKUP(FK$7,BECO_Datos!$HP$3:$LT$85,BECO_Datos!$A25,FALSE))*FK$2</f>
        <v>2150048.0045913961</v>
      </c>
      <c r="FL27" s="78">
        <f>(HLOOKUP(FL$7,BECO_Datos!$D$3:$HN$85,BECO_Datos!$A25,FALSE)+HLOOKUP(FL$7,BECO_Datos!$HP$3:$LT$85,BECO_Datos!$A25,FALSE))*FL$2</f>
        <v>74643.084123040651</v>
      </c>
      <c r="FM27" s="78">
        <f>(HLOOKUP(FM$7,BECO_Datos!$D$3:$HN$85,BECO_Datos!$A25,FALSE)+HLOOKUP(FM$7,BECO_Datos!$HP$3:$LT$85,BECO_Datos!$A25,FALSE))*FM$2</f>
        <v>0</v>
      </c>
      <c r="FN27" s="78">
        <f>(HLOOKUP(FN$7,BECO_Datos!$D$3:$HN$85,BECO_Datos!$A25,FALSE))*FN$2</f>
        <v>1.012218654189506</v>
      </c>
      <c r="FO27" s="78">
        <f>(HLOOKUP(FO$7,BECO_Datos!$D$3:$HN$85,BECO_Datos!$A25,FALSE)+HLOOKUP(FO$7,BECO_Datos!$HP$3:$LT$85,BECO_Datos!$A25,FALSE))*FO$2</f>
        <v>1692283.2920932402</v>
      </c>
      <c r="FP27" s="78">
        <f>(HLOOKUP(FP$7,BECO_Datos!$D$3:$HN$85,BECO_Datos!$A25,FALSE))*FP$2</f>
        <v>0</v>
      </c>
      <c r="FQ27" s="78">
        <f>(HLOOKUP(FQ$7,BECO_Datos!$D$3:$HN$85,BECO_Datos!$A25,FALSE)+HLOOKUP(FQ$7,BECO_Datos!$HP$3:$LT$85,BECO_Datos!$A25,FALSE))*FQ$2</f>
        <v>0</v>
      </c>
      <c r="FR27" s="87">
        <f t="shared" si="50"/>
        <v>208255.67601283605</v>
      </c>
      <c r="FS27" s="78">
        <f>(HLOOKUP(FS$7,BECO_Datos!$D$3:$HN$85,BECO_Datos!$A25,FALSE))*FS$2</f>
        <v>0</v>
      </c>
      <c r="FT27" s="78">
        <f>(HLOOKUP(FT$7,BECO_Datos!$D$3:$HN$85,BECO_Datos!$A25,FALSE))*FT$2</f>
        <v>0</v>
      </c>
      <c r="FU27" s="78">
        <f>(HLOOKUP(FU$7,BECO_Datos!$D$3:$HN$85,BECO_Datos!$A25,FALSE))*FU$2</f>
        <v>110.75900865060001</v>
      </c>
      <c r="FV27" s="78">
        <f>(HLOOKUP(FV$7,BECO_Datos!$D$3:$HN$85,BECO_Datos!$A25,FALSE))*FV$2</f>
        <v>38047.816744620002</v>
      </c>
      <c r="FW27" s="78">
        <f>(HLOOKUP(FW$7,BECO_Datos!$D$3:$HN$85,BECO_Datos!$A25,FALSE)+HLOOKUP(FW$7,BECO_Datos!$HP$3:$LT$85,BECO_Datos!$A25,FALSE))*FW$2</f>
        <v>29002.459224365874</v>
      </c>
      <c r="FX27" s="78">
        <f>(HLOOKUP(FX$7,BECO_Datos!$D$3:$HN$85,BECO_Datos!$A25,FALSE))*FX$2</f>
        <v>4958.3527984799994</v>
      </c>
      <c r="FY27" s="78">
        <f>(HLOOKUP(FY$7,BECO_Datos!$D$3:$HN$85,BECO_Datos!$A25,FALSE))*FY$2</f>
        <v>0</v>
      </c>
      <c r="FZ27" s="78">
        <f>(HLOOKUP(FZ$7,BECO_Datos!$D$3:$HN$85,BECO_Datos!$A25,FALSE)+HLOOKUP(FZ$7,BECO_Datos!$HP$3:$LT$85,BECO_Datos!$A25,FALSE))*FZ$2</f>
        <v>114388.36035059772</v>
      </c>
      <c r="GA27" s="78">
        <f>(HLOOKUP(GA$7,BECO_Datos!$D$3:$HN$85,BECO_Datos!$A25,FALSE))*GA$2</f>
        <v>0</v>
      </c>
      <c r="GB27" s="78">
        <f>(HLOOKUP(GB$7,BECO_Datos!$D$3:$HN$85,BECO_Datos!$A25,FALSE)+HLOOKUP(GB$7,BECO_Datos!$HP$3:$LT$85,BECO_Datos!$A25,FALSE))*GB$2</f>
        <v>3313.7020694185117</v>
      </c>
      <c r="GC27" s="78">
        <f>(HLOOKUP(GC$7,BECO_Datos!$D$3:$HN$85,BECO_Datos!$A25,FALSE))*GC$2</f>
        <v>18434.225816703347</v>
      </c>
      <c r="GD27" s="78">
        <f>(HLOOKUP(GD$7,BECO_Datos!$D$3:$HN$85,BECO_Datos!$A25,FALSE)+HLOOKUP(GD$7,BECO_Datos!$HP$3:$LT$85,BECO_Datos!$A25,FALSE))*GD$2</f>
        <v>0</v>
      </c>
      <c r="GE27" s="13"/>
      <c r="GF27" s="87">
        <f t="shared" si="52"/>
        <v>4316033.8155507203</v>
      </c>
      <c r="GG27" s="78">
        <f>(HLOOKUP(GG$7,BECO_Datos!$D$3:$HN$85,BECO_Datos!$A25,FALSE)+HLOOKUP(GG$7,BECO_Datos!$HP$3:$LT$85,BECO_Datos!$A25,FALSE))*GG$2</f>
        <v>0</v>
      </c>
      <c r="GH27" s="78">
        <f>(HLOOKUP(GH$7,BECO_Datos!$D$3:$HN$85,BECO_Datos!$A25,FALSE)+HLOOKUP(GH$7,BECO_Datos!$HP$3:$LT$85,BECO_Datos!$A25,FALSE))*GH$2</f>
        <v>2505535.4972988162</v>
      </c>
      <c r="GI27" s="78">
        <f>(HLOOKUP(GI$7,BECO_Datos!$D$3:$HN$85,BECO_Datos!$A25,FALSE)+HLOOKUP(GI$7,BECO_Datos!$HP$3:$LT$85,BECO_Datos!$A25,FALSE))*GI$2</f>
        <v>35809.616847963087</v>
      </c>
      <c r="GJ27" s="78">
        <f>(HLOOKUP(GJ$7,BECO_Datos!$D$3:$HN$85,BECO_Datos!$A25,FALSE)+HLOOKUP(GJ$7,BECO_Datos!$HP$3:$LT$85,BECO_Datos!$A25,FALSE))*GJ$2</f>
        <v>0</v>
      </c>
      <c r="GK27" s="78">
        <f>(HLOOKUP(GK$7,BECO_Datos!$D$3:$HN$85,BECO_Datos!$A25,FALSE))*GK$2</f>
        <v>1.9456221919138783</v>
      </c>
      <c r="GL27" s="78">
        <f>(HLOOKUP(GL$7,BECO_Datos!$D$3:$HN$85,BECO_Datos!$A25,FALSE)+HLOOKUP(GL$7,BECO_Datos!$HP$3:$LT$85,BECO_Datos!$A25,FALSE))*GL$2</f>
        <v>1774686.7557817488</v>
      </c>
      <c r="GM27" s="78">
        <f>(HLOOKUP(GM$7,BECO_Datos!$D$3:$HN$85,BECO_Datos!$A25,FALSE))*GM$2</f>
        <v>0</v>
      </c>
      <c r="GN27" s="78">
        <f>(HLOOKUP(GN$7,BECO_Datos!$D$3:$HN$85,BECO_Datos!$A25,FALSE)+HLOOKUP(GN$7,BECO_Datos!$HP$3:$LT$85,BECO_Datos!$A25,FALSE))*GN$2</f>
        <v>0</v>
      </c>
      <c r="GO27" s="87">
        <f t="shared" si="54"/>
        <v>168423.40553573379</v>
      </c>
      <c r="GP27" s="78">
        <f>(HLOOKUP(GP$7,BECO_Datos!$D$3:$HN$85,BECO_Datos!$A25,FALSE))*GP$2</f>
        <v>0</v>
      </c>
      <c r="GQ27" s="78">
        <f>(HLOOKUP(GQ$7,BECO_Datos!$D$3:$HN$85,BECO_Datos!$A25,FALSE))*GQ$2</f>
        <v>0</v>
      </c>
      <c r="GR27" s="78">
        <f>(HLOOKUP(GR$7,BECO_Datos!$D$3:$HN$85,BECO_Datos!$A25,FALSE))*GR$2</f>
        <v>276.09762816810002</v>
      </c>
      <c r="GS27" s="78">
        <f>(HLOOKUP(GS$7,BECO_Datos!$D$3:$HN$85,BECO_Datos!$A25,FALSE))*GS$2</f>
        <v>39640.680739310999</v>
      </c>
      <c r="GT27" s="78">
        <f>(HLOOKUP(GT$7,BECO_Datos!$D$3:$HN$85,BECO_Datos!$A25,FALSE)+HLOOKUP(GT$7,BECO_Datos!$HP$3:$LT$85,BECO_Datos!$A25,FALSE))*GT$2</f>
        <v>0</v>
      </c>
      <c r="GU27" s="78">
        <f>(HLOOKUP(GU$7,BECO_Datos!$D$3:$HN$85,BECO_Datos!$A25,FALSE))*GU$2</f>
        <v>3056.5203990119981</v>
      </c>
      <c r="GV27" s="78">
        <f>(HLOOKUP(GV$7,BECO_Datos!$D$3:$HN$85,BECO_Datos!$A25,FALSE))*GV$2</f>
        <v>0</v>
      </c>
      <c r="GW27" s="78">
        <f>(HLOOKUP(GW$7,BECO_Datos!$D$3:$HN$85,BECO_Datos!$A25,FALSE)+HLOOKUP(GW$7,BECO_Datos!$HP$3:$LT$85,BECO_Datos!$A25,FALSE))*GW$2</f>
        <v>123901.16899464978</v>
      </c>
      <c r="GX27" s="78">
        <f>(HLOOKUP(GX$7,BECO_Datos!$D$3:$HN$85,BECO_Datos!$A25,FALSE))*GX$2</f>
        <v>0</v>
      </c>
      <c r="GY27" s="78">
        <f>(HLOOKUP(GY$7,BECO_Datos!$D$3:$HN$85,BECO_Datos!$A25,FALSE)+HLOOKUP(GY$7,BECO_Datos!$HP$3:$LT$85,BECO_Datos!$A25,FALSE))*GY$2</f>
        <v>1441.9199824984107</v>
      </c>
      <c r="GZ27" s="78">
        <f>(HLOOKUP(GZ$7,BECO_Datos!$D$3:$HN$85,BECO_Datos!$A25,FALSE))*GZ$2</f>
        <v>107.01779209448588</v>
      </c>
      <c r="HA27" s="78">
        <f>(HLOOKUP(HA$7,BECO_Datos!$D$3:$HN$85,BECO_Datos!$A25,FALSE)+HLOOKUP(HA$7,BECO_Datos!$HP$3:$LT$85,BECO_Datos!$A25,FALSE))*HA$2</f>
        <v>0</v>
      </c>
      <c r="HB27" s="13"/>
      <c r="HC27" s="87">
        <f t="shared" si="56"/>
        <v>3862786.5004314873</v>
      </c>
      <c r="HD27" s="78">
        <f>(HLOOKUP(HD$7,BECO_Datos!$D$3:$HN$85,BECO_Datos!$A25,FALSE)+HLOOKUP(HD$7,BECO_Datos!$HP$3:$LT$85,BECO_Datos!$A25,FALSE))*HD$2</f>
        <v>0</v>
      </c>
      <c r="HE27" s="78">
        <f>(HLOOKUP(HE$7,BECO_Datos!$D$3:$HN$85,BECO_Datos!$A25,FALSE)+HLOOKUP(HE$7,BECO_Datos!$HP$3:$LT$85,BECO_Datos!$A25,FALSE))*HE$2</f>
        <v>2093462.7695248148</v>
      </c>
      <c r="HF27" s="78">
        <f>(HLOOKUP(HF$7,BECO_Datos!$D$3:$HN$85,BECO_Datos!$A25,FALSE)+HLOOKUP(HF$7,BECO_Datos!$HP$3:$LT$85,BECO_Datos!$A25,FALSE))*HF$2</f>
        <v>13253.912724022763</v>
      </c>
      <c r="HG27" s="78">
        <f>(HLOOKUP(HG$7,BECO_Datos!$D$3:$HN$85,BECO_Datos!$A25,FALSE)+HLOOKUP(HG$7,BECO_Datos!$HP$3:$LT$85,BECO_Datos!$A25,FALSE))*HG$2</f>
        <v>0</v>
      </c>
      <c r="HH27" s="78">
        <f>(HLOOKUP(HH$7,BECO_Datos!$D$3:$HN$85,BECO_Datos!$A25,FALSE))*HH$2</f>
        <v>0.57818161209219687</v>
      </c>
      <c r="HI27" s="78">
        <f>(HLOOKUP(HI$7,BECO_Datos!$D$3:$HN$85,BECO_Datos!$A25,FALSE)+HLOOKUP(HI$7,BECO_Datos!$HP$3:$LT$85,BECO_Datos!$A25,FALSE))*HI$2</f>
        <v>1756069.2400010373</v>
      </c>
      <c r="HJ27" s="78">
        <f>(HLOOKUP(HJ$7,BECO_Datos!$D$3:$HN$85,BECO_Datos!$A25,FALSE))*HJ$2</f>
        <v>0</v>
      </c>
      <c r="HK27" s="78">
        <f>(HLOOKUP(HK$7,BECO_Datos!$D$3:$HN$85,BECO_Datos!$A25,FALSE)+HLOOKUP(HK$7,BECO_Datos!$HP$3:$LT$85,BECO_Datos!$A25,FALSE))*HK$2</f>
        <v>0</v>
      </c>
      <c r="HL27" s="87">
        <f t="shared" si="58"/>
        <v>130750.54863751981</v>
      </c>
      <c r="HM27" s="78">
        <f>(HLOOKUP(HM$7,BECO_Datos!$D$3:$HN$85,BECO_Datos!$A25,FALSE))*HM$2</f>
        <v>0</v>
      </c>
      <c r="HN27" s="78">
        <f>(HLOOKUP(HN$7,BECO_Datos!$D$3:$HN$85,BECO_Datos!$A25,FALSE))*HN$2</f>
        <v>0</v>
      </c>
      <c r="HO27" s="78">
        <f>(HLOOKUP(HO$7,BECO_Datos!$D$3:$HN$85,BECO_Datos!$A25,FALSE))*HO$2</f>
        <v>393.1003566123</v>
      </c>
      <c r="HP27" s="78">
        <f>(HLOOKUP(HP$7,BECO_Datos!$D$3:$HN$85,BECO_Datos!$A25,FALSE))*HP$2</f>
        <v>38529.053775705004</v>
      </c>
      <c r="HQ27" s="78">
        <f>(HLOOKUP(HQ$7,BECO_Datos!$D$3:$HN$85,BECO_Datos!$A25,FALSE)+HLOOKUP(HQ$7,BECO_Datos!$HP$3:$LT$85,BECO_Datos!$A25,FALSE))*HQ$2</f>
        <v>0</v>
      </c>
      <c r="HR27" s="78">
        <f>(HLOOKUP(HR$7,BECO_Datos!$D$3:$HN$85,BECO_Datos!$A25,FALSE))*HR$2</f>
        <v>1655.4356708759997</v>
      </c>
      <c r="HS27" s="78">
        <f>(HLOOKUP(HS$7,BECO_Datos!$D$3:$HN$85,BECO_Datos!$A25,FALSE))*HS$2</f>
        <v>0</v>
      </c>
      <c r="HT27" s="78">
        <f>(HLOOKUP(HT$7,BECO_Datos!$D$3:$HN$85,BECO_Datos!$A25,FALSE)+HLOOKUP(HT$7,BECO_Datos!$HP$3:$LT$85,BECO_Datos!$A25,FALSE))*HT$2</f>
        <v>89245.691909166635</v>
      </c>
      <c r="HU27" s="78">
        <f>(HLOOKUP(HU$7,BECO_Datos!$D$3:$HN$85,BECO_Datos!$A25,FALSE))*HU$2</f>
        <v>0</v>
      </c>
      <c r="HV27" s="78">
        <f>(HLOOKUP(HV$7,BECO_Datos!$D$3:$HN$85,BECO_Datos!$A25,FALSE)+HLOOKUP(HV$7,BECO_Datos!$HP$3:$LT$85,BECO_Datos!$A25,FALSE))*HV$2</f>
        <v>927.26692515985371</v>
      </c>
      <c r="HW27" s="78">
        <f>(HLOOKUP(HW$7,BECO_Datos!$D$3:$HN$85,BECO_Datos!$A25,FALSE))*HW$2</f>
        <v>0</v>
      </c>
      <c r="HX27" s="78">
        <f>(HLOOKUP(HX$7,BECO_Datos!$D$3:$HN$85,BECO_Datos!$A25,FALSE)+HLOOKUP(HX$7,BECO_Datos!$HP$3:$LT$85,BECO_Datos!$A25,FALSE))*HX$2</f>
        <v>0</v>
      </c>
    </row>
    <row r="28" spans="1:232" ht="15.75" x14ac:dyDescent="0.2">
      <c r="A28" s="160">
        <v>22</v>
      </c>
      <c r="B28" s="590" t="s">
        <v>50</v>
      </c>
      <c r="C28" s="13"/>
      <c r="D28" s="86">
        <f t="shared" si="20"/>
        <v>7638.2744259428264</v>
      </c>
      <c r="E28" s="18">
        <f>(HLOOKUP(E$7,BECO_Datos!$D$3:$HN$85,BECO_Datos!$A26,FALSE)+HLOOKUP(E$7,BECO_Datos!$HP$3:$LT$85,BECO_Datos!$A26,FALSE))*E$2</f>
        <v>0</v>
      </c>
      <c r="F28" s="18">
        <f>(HLOOKUP(F$7,BECO_Datos!$D$3:$HN$85,BECO_Datos!$A26,FALSE)+HLOOKUP(F$7,BECO_Datos!$HP$3:$LT$85,BECO_Datos!$A26,FALSE))*F$2</f>
        <v>7638.2744259428264</v>
      </c>
      <c r="G28" s="18">
        <f>(HLOOKUP(G$7,BECO_Datos!$D$3:$HN$85,BECO_Datos!$A26,FALSE)+HLOOKUP(G$7,BECO_Datos!$HP$3:$LT$85,BECO_Datos!$A26,FALSE))*G$2</f>
        <v>0</v>
      </c>
      <c r="H28" s="18">
        <f>(HLOOKUP(H$7,BECO_Datos!$D$3:$HN$85,BECO_Datos!$A26,FALSE)+HLOOKUP(H$7,BECO_Datos!$HP$3:$LT$85,BECO_Datos!$A26,FALSE))*H$2</f>
        <v>0</v>
      </c>
      <c r="I28" s="18">
        <f>(HLOOKUP(I$7,BECO_Datos!$D$3:$HN$85,BECO_Datos!$A26,FALSE))*I$2</f>
        <v>0</v>
      </c>
      <c r="J28" s="18">
        <f>(HLOOKUP(J$7,BECO_Datos!$D$3:$HN$85,BECO_Datos!$A26,FALSE)+HLOOKUP(J$7,BECO_Datos!$HP$3:$LT$85,BECO_Datos!$A26,FALSE))*J$2</f>
        <v>0</v>
      </c>
      <c r="K28" s="18">
        <f>(HLOOKUP(K$7,BECO_Datos!$D$3:$HN$85,BECO_Datos!$A26,FALSE))*K$2</f>
        <v>0</v>
      </c>
      <c r="L28" s="18">
        <f>(HLOOKUP(L$7,BECO_Datos!$D$3:$HN$85,BECO_Datos!$A26,FALSE)+HLOOKUP(L$7,BECO_Datos!$HP$3:$LT$85,BECO_Datos!$A26,FALSE))*L$2</f>
        <v>0</v>
      </c>
      <c r="M28" s="86">
        <f t="shared" si="22"/>
        <v>59.295472348493192</v>
      </c>
      <c r="N28" s="18">
        <f>(HLOOKUP(N$7,BECO_Datos!$D$3:$HN$85,BECO_Datos!$A26,FALSE))*N$2</f>
        <v>59.295472348493192</v>
      </c>
      <c r="O28" s="18">
        <f>(HLOOKUP(O$7,BECO_Datos!$D$3:$HN$85,BECO_Datos!$A26,FALSE))*O$2</f>
        <v>0</v>
      </c>
      <c r="P28" s="18">
        <f>(HLOOKUP(P$7,BECO_Datos!$D$3:$HN$85,BECO_Datos!$A26,FALSE))*P$2</f>
        <v>0</v>
      </c>
      <c r="Q28" s="18">
        <f>(HLOOKUP(Q$7,BECO_Datos!$D$3:$HN$85,BECO_Datos!$A26,FALSE))*Q$2</f>
        <v>0</v>
      </c>
      <c r="R28" s="18">
        <f>(HLOOKUP(R$7,BECO_Datos!$D$3:$HN$85,BECO_Datos!$A26,FALSE)+HLOOKUP(R$7,BECO_Datos!$HP$3:$LT$85,BECO_Datos!$A26,FALSE))*R$2</f>
        <v>0</v>
      </c>
      <c r="S28" s="18">
        <f>(HLOOKUP(S$7,BECO_Datos!$D$3:$HN$85,BECO_Datos!$A26,FALSE))*S$2</f>
        <v>0</v>
      </c>
      <c r="T28" s="18">
        <f>(HLOOKUP(T$7,BECO_Datos!$D$3:$HN$85,BECO_Datos!$A26,FALSE))*T$2</f>
        <v>0</v>
      </c>
      <c r="U28" s="18">
        <f>(HLOOKUP(U$7,BECO_Datos!$D$3:$HN$85,BECO_Datos!$A26,FALSE)+HLOOKUP(U$7,BECO_Datos!$HP$3:$LT$85,BECO_Datos!$A26,FALSE))*U$2</f>
        <v>0</v>
      </c>
      <c r="V28" s="18">
        <f>(HLOOKUP(V$7,BECO_Datos!$D$3:$HN$85,BECO_Datos!$A26,FALSE))*V$2</f>
        <v>0</v>
      </c>
      <c r="W28" s="18">
        <f>(HLOOKUP(W$7,BECO_Datos!$D$3:$HN$85,BECO_Datos!$A26,FALSE)+HLOOKUP(W$7,BECO_Datos!$HP$3:$LT$85,BECO_Datos!$A26,FALSE))*W$2</f>
        <v>0</v>
      </c>
      <c r="X28" s="18">
        <f>(HLOOKUP(X$7,BECO_Datos!$D$3:$HN$85,BECO_Datos!$A26,FALSE))*X$2</f>
        <v>0</v>
      </c>
      <c r="Y28" s="18">
        <f>(HLOOKUP(Y$7,BECO_Datos!$D$3:$HN$85,BECO_Datos!$A26,FALSE)+HLOOKUP(Y$7,BECO_Datos!$HP$3:$LT$85,BECO_Datos!$A26,FALSE))*Y$2</f>
        <v>0</v>
      </c>
      <c r="Z28" s="13"/>
      <c r="AA28" s="86">
        <f t="shared" si="24"/>
        <v>8762.6085107987783</v>
      </c>
      <c r="AB28" s="18">
        <f>(HLOOKUP(AB$7,BECO_Datos!$D$3:$HN$85,BECO_Datos!$A26,FALSE)+HLOOKUP(AB$7,BECO_Datos!$HP$3:$LT$85,BECO_Datos!$A26,FALSE))*AB$2</f>
        <v>0</v>
      </c>
      <c r="AC28" s="18">
        <f>(HLOOKUP(AC$7,BECO_Datos!$D$3:$HN$85,BECO_Datos!$A26,FALSE)+HLOOKUP(AC$7,BECO_Datos!$HP$3:$LT$85,BECO_Datos!$A26,FALSE))*AC$2</f>
        <v>8762.6085107987783</v>
      </c>
      <c r="AD28" s="18">
        <f>(HLOOKUP(AD$7,BECO_Datos!$D$3:$HN$85,BECO_Datos!$A26,FALSE)+HLOOKUP(AD$7,BECO_Datos!$HP$3:$LT$85,BECO_Datos!$A26,FALSE))*AD$2</f>
        <v>0</v>
      </c>
      <c r="AE28" s="18">
        <f>(HLOOKUP(AE$7,BECO_Datos!$D$3:$HN$85,BECO_Datos!$A26,FALSE)+HLOOKUP(AE$7,BECO_Datos!$HP$3:$LT$85,BECO_Datos!$A26,FALSE))*AE$2</f>
        <v>0</v>
      </c>
      <c r="AF28" s="18">
        <f>(HLOOKUP(AF$7,BECO_Datos!$D$3:$HN$85,BECO_Datos!$A26,FALSE))*AF$2</f>
        <v>0</v>
      </c>
      <c r="AG28" s="18">
        <f>(HLOOKUP(AG$7,BECO_Datos!$D$3:$HN$85,BECO_Datos!$A26,FALSE)+HLOOKUP(AG$7,BECO_Datos!$HP$3:$LT$85,BECO_Datos!$A26,FALSE))*AG$2</f>
        <v>0</v>
      </c>
      <c r="AH28" s="18">
        <f>(HLOOKUP(AH$7,BECO_Datos!$D$3:$HN$85,BECO_Datos!$A26,FALSE))*AH$2</f>
        <v>0</v>
      </c>
      <c r="AI28" s="18">
        <f>(HLOOKUP(AI$7,BECO_Datos!$D$3:$HN$85,BECO_Datos!$A26,FALSE)+HLOOKUP(AI$7,BECO_Datos!$HP$3:$LT$85,BECO_Datos!$A26,FALSE))*AI$2</f>
        <v>0</v>
      </c>
      <c r="AJ28" s="86">
        <f t="shared" si="26"/>
        <v>-209.60609135708231</v>
      </c>
      <c r="AK28" s="18">
        <f>(HLOOKUP(AK$7,BECO_Datos!$D$3:$HN$85,BECO_Datos!$A26,FALSE))*AK$2</f>
        <v>-209.60609135708231</v>
      </c>
      <c r="AL28" s="18">
        <f>(HLOOKUP(AL$7,BECO_Datos!$D$3:$HN$85,BECO_Datos!$A26,FALSE))*AL$2</f>
        <v>0</v>
      </c>
      <c r="AM28" s="18">
        <f>(HLOOKUP(AM$7,BECO_Datos!$D$3:$HN$85,BECO_Datos!$A26,FALSE))*AM$2</f>
        <v>0</v>
      </c>
      <c r="AN28" s="18">
        <f>(HLOOKUP(AN$7,BECO_Datos!$D$3:$HN$85,BECO_Datos!$A26,FALSE))*AN$2</f>
        <v>0</v>
      </c>
      <c r="AO28" s="18">
        <f>(HLOOKUP(AO$7,BECO_Datos!$D$3:$HN$85,BECO_Datos!$A26,FALSE)+HLOOKUP(AO$7,BECO_Datos!$HP$3:$LT$85,BECO_Datos!$A26,FALSE))*AO$2</f>
        <v>0</v>
      </c>
      <c r="AP28" s="18">
        <f>(HLOOKUP(AP$7,BECO_Datos!$D$3:$HN$85,BECO_Datos!$A26,FALSE))*AP$2</f>
        <v>0</v>
      </c>
      <c r="AQ28" s="18">
        <f>(HLOOKUP(AQ$7,BECO_Datos!$D$3:$HN$85,BECO_Datos!$A26,FALSE))*AQ$2</f>
        <v>0</v>
      </c>
      <c r="AR28" s="18">
        <f>(HLOOKUP(AR$7,BECO_Datos!$D$3:$HN$85,BECO_Datos!$A26,FALSE)+HLOOKUP(AR$7,BECO_Datos!$HP$3:$LT$85,BECO_Datos!$A26,FALSE))*AR$2</f>
        <v>0</v>
      </c>
      <c r="AS28" s="18">
        <f>(HLOOKUP(AS$7,BECO_Datos!$D$3:$HN$85,BECO_Datos!$A26,FALSE))*AS$2</f>
        <v>0</v>
      </c>
      <c r="AT28" s="18">
        <f>(HLOOKUP(AT$7,BECO_Datos!$D$3:$HN$85,BECO_Datos!$A26,FALSE)+HLOOKUP(AT$7,BECO_Datos!$HP$3:$LT$85,BECO_Datos!$A26,FALSE))*AT$2</f>
        <v>0</v>
      </c>
      <c r="AU28" s="18">
        <f>(HLOOKUP(AU$7,BECO_Datos!$D$3:$HN$85,BECO_Datos!$A26,FALSE))*AU$2</f>
        <v>0</v>
      </c>
      <c r="AV28" s="18">
        <f>(HLOOKUP(AV$7,BECO_Datos!$D$3:$HN$85,BECO_Datos!$A26,FALSE)+HLOOKUP(AV$7,BECO_Datos!$HP$3:$LT$85,BECO_Datos!$A26,FALSE))*AV$2</f>
        <v>0</v>
      </c>
      <c r="AW28" s="13"/>
      <c r="AX28" s="86">
        <f t="shared" si="28"/>
        <v>102981.49887773093</v>
      </c>
      <c r="AY28" s="18">
        <f>(HLOOKUP(AY$7,BECO_Datos!$D$3:$HN$85,BECO_Datos!$A26,FALSE)+HLOOKUP(AY$7,BECO_Datos!$HP$3:$LT$85,BECO_Datos!$A26,FALSE))*AY$2</f>
        <v>0</v>
      </c>
      <c r="AZ28" s="18">
        <f>(HLOOKUP(AZ$7,BECO_Datos!$D$3:$HN$85,BECO_Datos!$A26,FALSE)+HLOOKUP(AZ$7,BECO_Datos!$HP$3:$LT$85,BECO_Datos!$A26,FALSE))*AZ$2</f>
        <v>102981.49887773093</v>
      </c>
      <c r="BA28" s="18">
        <f>(HLOOKUP(BA$7,BECO_Datos!$D$3:$HN$85,BECO_Datos!$A26,FALSE)+HLOOKUP(BA$7,BECO_Datos!$HP$3:$LT$85,BECO_Datos!$A26,FALSE))*BA$2</f>
        <v>0</v>
      </c>
      <c r="BB28" s="18">
        <f>(HLOOKUP(BB$7,BECO_Datos!$D$3:$HN$85,BECO_Datos!$A26,FALSE)+HLOOKUP(BB$7,BECO_Datos!$HP$3:$LT$85,BECO_Datos!$A26,FALSE))*BB$2</f>
        <v>0</v>
      </c>
      <c r="BC28" s="18">
        <f>(HLOOKUP(BC$7,BECO_Datos!$D$3:$HN$85,BECO_Datos!$A26,FALSE))*BC$2</f>
        <v>0</v>
      </c>
      <c r="BD28" s="18">
        <f>(HLOOKUP(BD$7,BECO_Datos!$D$3:$HN$85,BECO_Datos!$A26,FALSE)+HLOOKUP(BD$7,BECO_Datos!$HP$3:$LT$85,BECO_Datos!$A26,FALSE))*BD$2</f>
        <v>0</v>
      </c>
      <c r="BE28" s="18">
        <f>(HLOOKUP(BE$7,BECO_Datos!$D$3:$HN$85,BECO_Datos!$A26,FALSE))*BE$2</f>
        <v>0</v>
      </c>
      <c r="BF28" s="18">
        <f>(HLOOKUP(BF$7,BECO_Datos!$D$3:$HN$85,BECO_Datos!$A26,FALSE)+HLOOKUP(BF$7,BECO_Datos!$HP$3:$LT$85,BECO_Datos!$A26,FALSE))*BF$2</f>
        <v>0</v>
      </c>
      <c r="BG28" s="86">
        <f t="shared" si="30"/>
        <v>160.09780277304401</v>
      </c>
      <c r="BH28" s="18">
        <f>(HLOOKUP(BH$7,BECO_Datos!$D$3:$HN$85,BECO_Datos!$A26,FALSE))*BH$2</f>
        <v>156.61483255420507</v>
      </c>
      <c r="BI28" s="18">
        <f>(HLOOKUP(BI$7,BECO_Datos!$D$3:$HN$85,BECO_Datos!$A26,FALSE))*BI$2</f>
        <v>3.4829702188389531</v>
      </c>
      <c r="BJ28" s="18">
        <f>(HLOOKUP(BJ$7,BECO_Datos!$D$3:$HN$85,BECO_Datos!$A26,FALSE))*BJ$2</f>
        <v>0</v>
      </c>
      <c r="BK28" s="18">
        <f>(HLOOKUP(BK$7,BECO_Datos!$D$3:$HN$85,BECO_Datos!$A26,FALSE))*BK$2</f>
        <v>0</v>
      </c>
      <c r="BL28" s="18">
        <f>(HLOOKUP(BL$7,BECO_Datos!$D$3:$HN$85,BECO_Datos!$A26,FALSE)+HLOOKUP(BL$7,BECO_Datos!$HP$3:$LT$85,BECO_Datos!$A26,FALSE))*BL$2</f>
        <v>0</v>
      </c>
      <c r="BM28" s="18">
        <f>(HLOOKUP(BM$7,BECO_Datos!$D$3:$HN$85,BECO_Datos!$A26,FALSE))*BM$2</f>
        <v>0</v>
      </c>
      <c r="BN28" s="18">
        <f>(HLOOKUP(BN$7,BECO_Datos!$D$3:$HN$85,BECO_Datos!$A26,FALSE))*BN$2</f>
        <v>0</v>
      </c>
      <c r="BO28" s="18">
        <f>(HLOOKUP(BO$7,BECO_Datos!$D$3:$HN$85,BECO_Datos!$A26,FALSE)+HLOOKUP(BO$7,BECO_Datos!$HP$3:$LT$85,BECO_Datos!$A26,FALSE))*BO$2</f>
        <v>0</v>
      </c>
      <c r="BP28" s="18">
        <f>(HLOOKUP(BP$7,BECO_Datos!$D$3:$HN$85,BECO_Datos!$A26,FALSE))*BP$2</f>
        <v>0</v>
      </c>
      <c r="BQ28" s="18">
        <f>(HLOOKUP(BQ$7,BECO_Datos!$D$3:$HN$85,BECO_Datos!$A26,FALSE)+HLOOKUP(BQ$7,BECO_Datos!$HP$3:$LT$85,BECO_Datos!$A26,FALSE))*BQ$2</f>
        <v>0</v>
      </c>
      <c r="BR28" s="18">
        <f>(HLOOKUP(BR$7,BECO_Datos!$D$3:$HN$85,BECO_Datos!$A26,FALSE))*BR$2</f>
        <v>0</v>
      </c>
      <c r="BS28" s="18">
        <f>(HLOOKUP(BS$7,BECO_Datos!$D$3:$HN$85,BECO_Datos!$A26,FALSE)+HLOOKUP(BS$7,BECO_Datos!$HP$3:$LT$85,BECO_Datos!$A26,FALSE))*BS$2</f>
        <v>0</v>
      </c>
      <c r="BT28" s="13"/>
      <c r="BU28" s="86">
        <f t="shared" si="32"/>
        <v>-34736.606611505209</v>
      </c>
      <c r="BV28" s="18">
        <f>(HLOOKUP(BV$7,BECO_Datos!$D$3:$HN$85,BECO_Datos!$A26,FALSE)+HLOOKUP(BV$7,BECO_Datos!$HP$3:$LT$85,BECO_Datos!$A26,FALSE))*BV$2</f>
        <v>0</v>
      </c>
      <c r="BW28" s="18">
        <f>(HLOOKUP(BW$7,BECO_Datos!$D$3:$HN$85,BECO_Datos!$A26,FALSE)+HLOOKUP(BW$7,BECO_Datos!$HP$3:$LT$85,BECO_Datos!$A26,FALSE))*BW$2</f>
        <v>-34736.606611505209</v>
      </c>
      <c r="BX28" s="18">
        <f>(HLOOKUP(BX$7,BECO_Datos!$D$3:$HN$85,BECO_Datos!$A26,FALSE)+HLOOKUP(BX$7,BECO_Datos!$HP$3:$LT$85,BECO_Datos!$A26,FALSE))*BX$2</f>
        <v>0</v>
      </c>
      <c r="BY28" s="18">
        <f>(HLOOKUP(BY$7,BECO_Datos!$D$3:$HN$85,BECO_Datos!$A26,FALSE)+HLOOKUP(BY$7,BECO_Datos!$HP$3:$LT$85,BECO_Datos!$A26,FALSE))*BY$2</f>
        <v>0</v>
      </c>
      <c r="BZ28" s="18">
        <f>(HLOOKUP(BZ$7,BECO_Datos!$D$3:$HN$85,BECO_Datos!$A26,FALSE))*BZ$2</f>
        <v>0</v>
      </c>
      <c r="CA28" s="18">
        <f>(HLOOKUP(CA$7,BECO_Datos!$D$3:$HN$85,BECO_Datos!$A26,FALSE)+HLOOKUP(CA$7,BECO_Datos!$HP$3:$LT$85,BECO_Datos!$A26,FALSE))*CA$2</f>
        <v>0</v>
      </c>
      <c r="CB28" s="18">
        <f>(HLOOKUP(CB$7,BECO_Datos!$D$3:$HN$85,BECO_Datos!$A26,FALSE))*CB$2</f>
        <v>0</v>
      </c>
      <c r="CC28" s="18">
        <f>(HLOOKUP(CC$7,BECO_Datos!$D$3:$HN$85,BECO_Datos!$A26,FALSE)+HLOOKUP(CC$7,BECO_Datos!$HP$3:$LT$85,BECO_Datos!$A26,FALSE))*CC$2</f>
        <v>0</v>
      </c>
      <c r="CD28" s="86">
        <f t="shared" si="34"/>
        <v>-187.47187699488831</v>
      </c>
      <c r="CE28" s="18">
        <f>(HLOOKUP(CE$7,BECO_Datos!$D$3:$HN$85,BECO_Datos!$A26,FALSE))*CE$2</f>
        <v>-212.45629821185028</v>
      </c>
      <c r="CF28" s="18">
        <f>(HLOOKUP(CF$7,BECO_Datos!$D$3:$HN$85,BECO_Datos!$A26,FALSE))*CF$2</f>
        <v>24.984421216961984</v>
      </c>
      <c r="CG28" s="18">
        <f>(HLOOKUP(CG$7,BECO_Datos!$D$3:$HN$85,BECO_Datos!$A26,FALSE))*CG$2</f>
        <v>0</v>
      </c>
      <c r="CH28" s="18">
        <f>(HLOOKUP(CH$7,BECO_Datos!$D$3:$HN$85,BECO_Datos!$A26,FALSE))*CH$2</f>
        <v>0</v>
      </c>
      <c r="CI28" s="18">
        <f>(HLOOKUP(CI$7,BECO_Datos!$D$3:$HN$85,BECO_Datos!$A26,FALSE)+HLOOKUP(CI$7,BECO_Datos!$HP$3:$LT$85,BECO_Datos!$A26,FALSE))*CI$2</f>
        <v>0</v>
      </c>
      <c r="CJ28" s="18">
        <f>(HLOOKUP(CJ$7,BECO_Datos!$D$3:$HN$85,BECO_Datos!$A26,FALSE))*CJ$2</f>
        <v>0</v>
      </c>
      <c r="CK28" s="18">
        <f>(HLOOKUP(CK$7,BECO_Datos!$D$3:$HN$85,BECO_Datos!$A26,FALSE))*CK$2</f>
        <v>0</v>
      </c>
      <c r="CL28" s="18">
        <f>(HLOOKUP(CL$7,BECO_Datos!$D$3:$HN$85,BECO_Datos!$A26,FALSE)+HLOOKUP(CL$7,BECO_Datos!$HP$3:$LT$85,BECO_Datos!$A26,FALSE))*CL$2</f>
        <v>0</v>
      </c>
      <c r="CM28" s="18">
        <f>(HLOOKUP(CM$7,BECO_Datos!$D$3:$HN$85,BECO_Datos!$A26,FALSE))*CM$2</f>
        <v>0</v>
      </c>
      <c r="CN28" s="18">
        <f>(HLOOKUP(CN$7,BECO_Datos!$D$3:$HN$85,BECO_Datos!$A26,FALSE)+HLOOKUP(CN$7,BECO_Datos!$HP$3:$LT$85,BECO_Datos!$A26,FALSE))*CN$2</f>
        <v>0</v>
      </c>
      <c r="CO28" s="18">
        <f>(HLOOKUP(CO$7,BECO_Datos!$D$3:$HN$85,BECO_Datos!$A26,FALSE))*CO$2</f>
        <v>0</v>
      </c>
      <c r="CP28" s="18">
        <f>(HLOOKUP(CP$7,BECO_Datos!$D$3:$HN$85,BECO_Datos!$A26,FALSE)+HLOOKUP(CP$7,BECO_Datos!$HP$3:$LT$85,BECO_Datos!$A26,FALSE))*CP$2</f>
        <v>0</v>
      </c>
      <c r="CQ28" s="13"/>
      <c r="CR28" s="86">
        <f t="shared" si="36"/>
        <v>-114166.79887419874</v>
      </c>
      <c r="CS28" s="18">
        <f>(HLOOKUP(CS$7,BECO_Datos!$D$3:$HN$85,BECO_Datos!$A26,FALSE)+HLOOKUP(CS$7,BECO_Datos!$HP$3:$LT$85,BECO_Datos!$A26,FALSE))*CS$2</f>
        <v>0</v>
      </c>
      <c r="CT28" s="18">
        <f>(HLOOKUP(CT$7,BECO_Datos!$D$3:$HN$85,BECO_Datos!$A26,FALSE)+HLOOKUP(CT$7,BECO_Datos!$HP$3:$LT$85,BECO_Datos!$A26,FALSE))*CT$2</f>
        <v>-114166.79887419874</v>
      </c>
      <c r="CU28" s="18">
        <f>(HLOOKUP(CU$7,BECO_Datos!$D$3:$HN$85,BECO_Datos!$A26,FALSE)+HLOOKUP(CU$7,BECO_Datos!$HP$3:$LT$85,BECO_Datos!$A26,FALSE))*CU$2</f>
        <v>0</v>
      </c>
      <c r="CV28" s="18">
        <f>(HLOOKUP(CV$7,BECO_Datos!$D$3:$HN$85,BECO_Datos!$A26,FALSE)+HLOOKUP(CV$7,BECO_Datos!$HP$3:$LT$85,BECO_Datos!$A26,FALSE))*CV$2</f>
        <v>0</v>
      </c>
      <c r="CW28" s="18">
        <f>(HLOOKUP(CW$7,BECO_Datos!$D$3:$HN$85,BECO_Datos!$A26,FALSE))*CW$2</f>
        <v>0</v>
      </c>
      <c r="CX28" s="18">
        <f>(HLOOKUP(CX$7,BECO_Datos!$D$3:$HN$85,BECO_Datos!$A26,FALSE)+HLOOKUP(CX$7,BECO_Datos!$HP$3:$LT$85,BECO_Datos!$A26,FALSE))*CX$2</f>
        <v>0</v>
      </c>
      <c r="CY28" s="18">
        <f>(HLOOKUP(CY$7,BECO_Datos!$D$3:$HN$85,BECO_Datos!$A26,FALSE))*CY$2</f>
        <v>0</v>
      </c>
      <c r="CZ28" s="18">
        <f>(HLOOKUP(CZ$7,BECO_Datos!$D$3:$HN$85,BECO_Datos!$A26,FALSE)+HLOOKUP(CZ$7,BECO_Datos!$HP$3:$LT$85,BECO_Datos!$A26,FALSE))*CZ$2</f>
        <v>0</v>
      </c>
      <c r="DA28" s="86">
        <f t="shared" si="38"/>
        <v>36.748185883191923</v>
      </c>
      <c r="DB28" s="18">
        <f>(HLOOKUP(DB$7,BECO_Datos!$D$3:$HN$85,BECO_Datos!$A26,FALSE))*DB$2</f>
        <v>-14.807409601344643</v>
      </c>
      <c r="DC28" s="18">
        <f>(HLOOKUP(DC$7,BECO_Datos!$D$3:$HN$85,BECO_Datos!$A26,FALSE))*DC$2</f>
        <v>51.555595484536568</v>
      </c>
      <c r="DD28" s="18">
        <f>(HLOOKUP(DD$7,BECO_Datos!$D$3:$HN$85,BECO_Datos!$A26,FALSE))*DD$2</f>
        <v>0</v>
      </c>
      <c r="DE28" s="18">
        <f>(HLOOKUP(DE$7,BECO_Datos!$D$3:$HN$85,BECO_Datos!$A26,FALSE))*DE$2</f>
        <v>0</v>
      </c>
      <c r="DF28" s="18">
        <f>(HLOOKUP(DF$7,BECO_Datos!$D$3:$HN$85,BECO_Datos!$A26,FALSE)+HLOOKUP(DF$7,BECO_Datos!$HP$3:$LT$85,BECO_Datos!$A26,FALSE))*DF$2</f>
        <v>0</v>
      </c>
      <c r="DG28" s="18">
        <f>(HLOOKUP(DG$7,BECO_Datos!$D$3:$HN$85,BECO_Datos!$A26,FALSE))*DG$2</f>
        <v>0</v>
      </c>
      <c r="DH28" s="18">
        <f>(HLOOKUP(DH$7,BECO_Datos!$D$3:$HN$85,BECO_Datos!$A26,FALSE))*DH$2</f>
        <v>0</v>
      </c>
      <c r="DI28" s="18">
        <f>(HLOOKUP(DI$7,BECO_Datos!$D$3:$HN$85,BECO_Datos!$A26,FALSE)+HLOOKUP(DI$7,BECO_Datos!$HP$3:$LT$85,BECO_Datos!$A26,FALSE))*DI$2</f>
        <v>0</v>
      </c>
      <c r="DJ28" s="18">
        <f>(HLOOKUP(DJ$7,BECO_Datos!$D$3:$HN$85,BECO_Datos!$A26,FALSE))*DJ$2</f>
        <v>0</v>
      </c>
      <c r="DK28" s="18">
        <f>(HLOOKUP(DK$7,BECO_Datos!$D$3:$HN$85,BECO_Datos!$A26,FALSE)+HLOOKUP(DK$7,BECO_Datos!$HP$3:$LT$85,BECO_Datos!$A26,FALSE))*DK$2</f>
        <v>0</v>
      </c>
      <c r="DL28" s="18">
        <f>(HLOOKUP(DL$7,BECO_Datos!$D$3:$HN$85,BECO_Datos!$A26,FALSE))*DL$2</f>
        <v>0</v>
      </c>
      <c r="DM28" s="18">
        <f>(HLOOKUP(DM$7,BECO_Datos!$D$3:$HN$85,BECO_Datos!$A26,FALSE)+HLOOKUP(DM$7,BECO_Datos!$HP$3:$LT$85,BECO_Datos!$A26,FALSE))*DM$2</f>
        <v>0</v>
      </c>
      <c r="DN28" s="13"/>
      <c r="DO28" s="86">
        <f t="shared" si="40"/>
        <v>-9735.3647748565945</v>
      </c>
      <c r="DP28" s="18">
        <f>(HLOOKUP(DP$7,BECO_Datos!$D$3:$HN$85,BECO_Datos!$A26,FALSE)+HLOOKUP(DP$7,BECO_Datos!$HP$3:$LT$85,BECO_Datos!$A26,FALSE))*DP$2</f>
        <v>0</v>
      </c>
      <c r="DQ28" s="18">
        <f>(HLOOKUP(DQ$7,BECO_Datos!$D$3:$HN$85,BECO_Datos!$A26,FALSE)+HLOOKUP(DQ$7,BECO_Datos!$HP$3:$LT$85,BECO_Datos!$A26,FALSE))*DQ$2</f>
        <v>-9735.3647748565945</v>
      </c>
      <c r="DR28" s="18">
        <f>(HLOOKUP(DR$7,BECO_Datos!$D$3:$HN$85,BECO_Datos!$A26,FALSE)+HLOOKUP(DR$7,BECO_Datos!$HP$3:$LT$85,BECO_Datos!$A26,FALSE))*DR$2</f>
        <v>0</v>
      </c>
      <c r="DS28" s="18">
        <f>(HLOOKUP(DS$7,BECO_Datos!$D$3:$HN$85,BECO_Datos!$A26,FALSE)+HLOOKUP(DS$7,BECO_Datos!$HP$3:$LT$85,BECO_Datos!$A26,FALSE))*DS$2</f>
        <v>0</v>
      </c>
      <c r="DT28" s="18">
        <f>(HLOOKUP(DT$7,BECO_Datos!$D$3:$HN$85,BECO_Datos!$A26,FALSE))*DT$2</f>
        <v>0</v>
      </c>
      <c r="DU28" s="18">
        <f>(HLOOKUP(DU$7,BECO_Datos!$D$3:$HN$85,BECO_Datos!$A26,FALSE)+HLOOKUP(DU$7,BECO_Datos!$HP$3:$LT$85,BECO_Datos!$A26,FALSE))*DU$2</f>
        <v>0</v>
      </c>
      <c r="DV28" s="18">
        <f>(HLOOKUP(DV$7,BECO_Datos!$D$3:$HN$85,BECO_Datos!$A26,FALSE))*DV$2</f>
        <v>0</v>
      </c>
      <c r="DW28" s="18">
        <f>(HLOOKUP(DW$7,BECO_Datos!$D$3:$HN$85,BECO_Datos!$A26,FALSE)+HLOOKUP(DW$7,BECO_Datos!$HP$3:$LT$85,BECO_Datos!$A26,FALSE))*DW$2</f>
        <v>0</v>
      </c>
      <c r="DX28" s="86">
        <f t="shared" si="42"/>
        <v>-416.06512252820954</v>
      </c>
      <c r="DY28" s="18">
        <f>(HLOOKUP(DY$7,BECO_Datos!$D$3:$HN$85,BECO_Datos!$A26,FALSE))*DY$2</f>
        <v>-260.71622186270218</v>
      </c>
      <c r="DZ28" s="18">
        <f>(HLOOKUP(DZ$7,BECO_Datos!$D$3:$HN$85,BECO_Datos!$A26,FALSE))*DZ$2</f>
        <v>-155.34890066550736</v>
      </c>
      <c r="EA28" s="18">
        <f>(HLOOKUP(EA$7,BECO_Datos!$D$3:$HN$85,BECO_Datos!$A26,FALSE))*EA$2</f>
        <v>0</v>
      </c>
      <c r="EB28" s="18">
        <f>(HLOOKUP(EB$7,BECO_Datos!$D$3:$HN$85,BECO_Datos!$A26,FALSE))*EB$2</f>
        <v>0</v>
      </c>
      <c r="EC28" s="18">
        <f>(HLOOKUP(EC$7,BECO_Datos!$D$3:$HN$85,BECO_Datos!$A26,FALSE)+HLOOKUP(EC$7,BECO_Datos!$HP$3:$LT$85,BECO_Datos!$A26,FALSE))*EC$2</f>
        <v>0</v>
      </c>
      <c r="ED28" s="18">
        <f>(HLOOKUP(ED$7,BECO_Datos!$D$3:$HN$85,BECO_Datos!$A26,FALSE))*ED$2</f>
        <v>0</v>
      </c>
      <c r="EE28" s="18">
        <f>(HLOOKUP(EE$7,BECO_Datos!$D$3:$HN$85,BECO_Datos!$A26,FALSE))*EE$2</f>
        <v>0</v>
      </c>
      <c r="EF28" s="18">
        <f>(HLOOKUP(EF$7,BECO_Datos!$D$3:$HN$85,BECO_Datos!$A26,FALSE)+HLOOKUP(EF$7,BECO_Datos!$HP$3:$LT$85,BECO_Datos!$A26,FALSE))*EF$2</f>
        <v>0</v>
      </c>
      <c r="EG28" s="18">
        <f>(HLOOKUP(EG$7,BECO_Datos!$D$3:$HN$85,BECO_Datos!$A26,FALSE))*EG$2</f>
        <v>0</v>
      </c>
      <c r="EH28" s="18">
        <f>(HLOOKUP(EH$7,BECO_Datos!$D$3:$HN$85,BECO_Datos!$A26,FALSE)+HLOOKUP(EH$7,BECO_Datos!$HP$3:$LT$85,BECO_Datos!$A26,FALSE))*EH$2</f>
        <v>0</v>
      </c>
      <c r="EI28" s="18">
        <f>(HLOOKUP(EI$7,BECO_Datos!$D$3:$HN$85,BECO_Datos!$A26,FALSE))*EI$2</f>
        <v>0</v>
      </c>
      <c r="EJ28" s="18">
        <f>(HLOOKUP(EJ$7,BECO_Datos!$D$3:$HN$85,BECO_Datos!$A26,FALSE)+HLOOKUP(EJ$7,BECO_Datos!$HP$3:$LT$85,BECO_Datos!$A26,FALSE))*EJ$2</f>
        <v>0</v>
      </c>
      <c r="EK28" s="13"/>
      <c r="EL28" s="86">
        <f t="shared" si="44"/>
        <v>152184.00556049045</v>
      </c>
      <c r="EM28" s="18">
        <f>(HLOOKUP(EM$7,BECO_Datos!$D$3:$HN$85,BECO_Datos!$A26,FALSE)+HLOOKUP(EM$7,BECO_Datos!$HP$3:$LT$85,BECO_Datos!$A26,FALSE))*EM$2</f>
        <v>0</v>
      </c>
      <c r="EN28" s="18">
        <f>(HLOOKUP(EN$7,BECO_Datos!$D$3:$HN$85,BECO_Datos!$A26,FALSE)+HLOOKUP(EN$7,BECO_Datos!$HP$3:$LT$85,BECO_Datos!$A26,FALSE))*EN$2</f>
        <v>152184.00556049045</v>
      </c>
      <c r="EO28" s="18">
        <f>(HLOOKUP(EO$7,BECO_Datos!$D$3:$HN$85,BECO_Datos!$A26,FALSE)+HLOOKUP(EO$7,BECO_Datos!$HP$3:$LT$85,BECO_Datos!$A26,FALSE))*EO$2</f>
        <v>0</v>
      </c>
      <c r="EP28" s="18">
        <f>(HLOOKUP(EP$7,BECO_Datos!$D$3:$HN$85,BECO_Datos!$A26,FALSE)+HLOOKUP(EP$7,BECO_Datos!$HP$3:$LT$85,BECO_Datos!$A26,FALSE))*EP$2</f>
        <v>0</v>
      </c>
      <c r="EQ28" s="18">
        <f>(HLOOKUP(EQ$7,BECO_Datos!$D$3:$HN$85,BECO_Datos!$A26,FALSE))*EQ$2</f>
        <v>0</v>
      </c>
      <c r="ER28" s="18">
        <f>(HLOOKUP(ER$7,BECO_Datos!$D$3:$HN$85,BECO_Datos!$A26,FALSE)+HLOOKUP(ER$7,BECO_Datos!$HP$3:$LT$85,BECO_Datos!$A26,FALSE))*ER$2</f>
        <v>0</v>
      </c>
      <c r="ES28" s="18">
        <f>(HLOOKUP(ES$7,BECO_Datos!$D$3:$HN$85,BECO_Datos!$A26,FALSE))*ES$2</f>
        <v>0</v>
      </c>
      <c r="ET28" s="18">
        <f>(HLOOKUP(ET$7,BECO_Datos!$D$3:$HN$85,BECO_Datos!$A26,FALSE)+HLOOKUP(ET$7,BECO_Datos!$HP$3:$LT$85,BECO_Datos!$A26,FALSE))*ET$2</f>
        <v>0</v>
      </c>
      <c r="EU28" s="86">
        <f t="shared" si="46"/>
        <v>26.834214107201021</v>
      </c>
      <c r="EV28" s="18">
        <f>(HLOOKUP(EV$7,BECO_Datos!$D$3:$HN$85,BECO_Datos!$A26,FALSE))*EV$2</f>
        <v>-116.28471912133081</v>
      </c>
      <c r="EW28" s="18">
        <f>(HLOOKUP(EW$7,BECO_Datos!$D$3:$HN$85,BECO_Datos!$A26,FALSE))*EW$2</f>
        <v>143.11893322853183</v>
      </c>
      <c r="EX28" s="18">
        <f>(HLOOKUP(EX$7,BECO_Datos!$D$3:$HN$85,BECO_Datos!$A26,FALSE))*EX$2</f>
        <v>0</v>
      </c>
      <c r="EY28" s="18">
        <f>(HLOOKUP(EY$7,BECO_Datos!$D$3:$HN$85,BECO_Datos!$A26,FALSE))*EY$2</f>
        <v>0</v>
      </c>
      <c r="EZ28" s="18">
        <f>(HLOOKUP(EZ$7,BECO_Datos!$D$3:$HN$85,BECO_Datos!$A26,FALSE)+HLOOKUP(EZ$7,BECO_Datos!$HP$3:$LT$85,BECO_Datos!$A26,FALSE))*EZ$2</f>
        <v>0</v>
      </c>
      <c r="FA28" s="18">
        <f>(HLOOKUP(FA$7,BECO_Datos!$D$3:$HN$85,BECO_Datos!$A26,FALSE))*FA$2</f>
        <v>0</v>
      </c>
      <c r="FB28" s="18">
        <f>(HLOOKUP(FB$7,BECO_Datos!$D$3:$HN$85,BECO_Datos!$A26,FALSE))*FB$2</f>
        <v>0</v>
      </c>
      <c r="FC28" s="18">
        <f>(HLOOKUP(FC$7,BECO_Datos!$D$3:$HN$85,BECO_Datos!$A26,FALSE)+HLOOKUP(FC$7,BECO_Datos!$HP$3:$LT$85,BECO_Datos!$A26,FALSE))*FC$2</f>
        <v>0</v>
      </c>
      <c r="FD28" s="18">
        <f>(HLOOKUP(FD$7,BECO_Datos!$D$3:$HN$85,BECO_Datos!$A26,FALSE))*FD$2</f>
        <v>0</v>
      </c>
      <c r="FE28" s="18">
        <f>(HLOOKUP(FE$7,BECO_Datos!$D$3:$HN$85,BECO_Datos!$A26,FALSE)+HLOOKUP(FE$7,BECO_Datos!$HP$3:$LT$85,BECO_Datos!$A26,FALSE))*FE$2</f>
        <v>0</v>
      </c>
      <c r="FF28" s="18">
        <f>(HLOOKUP(FF$7,BECO_Datos!$D$3:$HN$85,BECO_Datos!$A26,FALSE))*FF$2</f>
        <v>0</v>
      </c>
      <c r="FG28" s="18">
        <f>(HLOOKUP(FG$7,BECO_Datos!$D$3:$HN$85,BECO_Datos!$A26,FALSE)+HLOOKUP(FG$7,BECO_Datos!$HP$3:$LT$85,BECO_Datos!$A26,FALSE))*FG$2</f>
        <v>0</v>
      </c>
      <c r="FH28" s="13"/>
      <c r="FI28" s="86">
        <f t="shared" si="48"/>
        <v>60440.004349628609</v>
      </c>
      <c r="FJ28" s="18">
        <f>(HLOOKUP(FJ$7,BECO_Datos!$D$3:$HN$85,BECO_Datos!$A26,FALSE)+HLOOKUP(FJ$7,BECO_Datos!$HP$3:$LT$85,BECO_Datos!$A26,FALSE))*FJ$2</f>
        <v>0</v>
      </c>
      <c r="FK28" s="18">
        <f>(HLOOKUP(FK$7,BECO_Datos!$D$3:$HN$85,BECO_Datos!$A26,FALSE)+HLOOKUP(FK$7,BECO_Datos!$HP$3:$LT$85,BECO_Datos!$A26,FALSE))*FK$2</f>
        <v>60440.004349628609</v>
      </c>
      <c r="FL28" s="18">
        <f>(HLOOKUP(FL$7,BECO_Datos!$D$3:$HN$85,BECO_Datos!$A26,FALSE)+HLOOKUP(FL$7,BECO_Datos!$HP$3:$LT$85,BECO_Datos!$A26,FALSE))*FL$2</f>
        <v>0</v>
      </c>
      <c r="FM28" s="18">
        <f>(HLOOKUP(FM$7,BECO_Datos!$D$3:$HN$85,BECO_Datos!$A26,FALSE)+HLOOKUP(FM$7,BECO_Datos!$HP$3:$LT$85,BECO_Datos!$A26,FALSE))*FM$2</f>
        <v>0</v>
      </c>
      <c r="FN28" s="18">
        <f>(HLOOKUP(FN$7,BECO_Datos!$D$3:$HN$85,BECO_Datos!$A26,FALSE))*FN$2</f>
        <v>0</v>
      </c>
      <c r="FO28" s="18">
        <f>(HLOOKUP(FO$7,BECO_Datos!$D$3:$HN$85,BECO_Datos!$A26,FALSE)+HLOOKUP(FO$7,BECO_Datos!$HP$3:$LT$85,BECO_Datos!$A26,FALSE))*FO$2</f>
        <v>0</v>
      </c>
      <c r="FP28" s="18">
        <f>(HLOOKUP(FP$7,BECO_Datos!$D$3:$HN$85,BECO_Datos!$A26,FALSE))*FP$2</f>
        <v>0</v>
      </c>
      <c r="FQ28" s="18">
        <f>(HLOOKUP(FQ$7,BECO_Datos!$D$3:$HN$85,BECO_Datos!$A26,FALSE)+HLOOKUP(FQ$7,BECO_Datos!$HP$3:$LT$85,BECO_Datos!$A26,FALSE))*FQ$2</f>
        <v>0</v>
      </c>
      <c r="FR28" s="86">
        <f t="shared" si="50"/>
        <v>-220.37595276742746</v>
      </c>
      <c r="FS28" s="18">
        <f>(HLOOKUP(FS$7,BECO_Datos!$D$3:$HN$85,BECO_Datos!$A26,FALSE))*FS$2</f>
        <v>-200.16452185663724</v>
      </c>
      <c r="FT28" s="18">
        <f>(HLOOKUP(FT$7,BECO_Datos!$D$3:$HN$85,BECO_Datos!$A26,FALSE))*FT$2</f>
        <v>-20.211430910790213</v>
      </c>
      <c r="FU28" s="18">
        <f>(HLOOKUP(FU$7,BECO_Datos!$D$3:$HN$85,BECO_Datos!$A26,FALSE))*FU$2</f>
        <v>0</v>
      </c>
      <c r="FV28" s="18">
        <f>(HLOOKUP(FV$7,BECO_Datos!$D$3:$HN$85,BECO_Datos!$A26,FALSE))*FV$2</f>
        <v>0</v>
      </c>
      <c r="FW28" s="18">
        <f>(HLOOKUP(FW$7,BECO_Datos!$D$3:$HN$85,BECO_Datos!$A26,FALSE)+HLOOKUP(FW$7,BECO_Datos!$HP$3:$LT$85,BECO_Datos!$A26,FALSE))*FW$2</f>
        <v>0</v>
      </c>
      <c r="FX28" s="18">
        <f>(HLOOKUP(FX$7,BECO_Datos!$D$3:$HN$85,BECO_Datos!$A26,FALSE))*FX$2</f>
        <v>0</v>
      </c>
      <c r="FY28" s="18">
        <f>(HLOOKUP(FY$7,BECO_Datos!$D$3:$HN$85,BECO_Datos!$A26,FALSE))*FY$2</f>
        <v>0</v>
      </c>
      <c r="FZ28" s="18">
        <f>(HLOOKUP(FZ$7,BECO_Datos!$D$3:$HN$85,BECO_Datos!$A26,FALSE)+HLOOKUP(FZ$7,BECO_Datos!$HP$3:$LT$85,BECO_Datos!$A26,FALSE))*FZ$2</f>
        <v>0</v>
      </c>
      <c r="GA28" s="18">
        <f>(HLOOKUP(GA$7,BECO_Datos!$D$3:$HN$85,BECO_Datos!$A26,FALSE))*GA$2</f>
        <v>0</v>
      </c>
      <c r="GB28" s="18">
        <f>(HLOOKUP(GB$7,BECO_Datos!$D$3:$HN$85,BECO_Datos!$A26,FALSE)+HLOOKUP(GB$7,BECO_Datos!$HP$3:$LT$85,BECO_Datos!$A26,FALSE))*GB$2</f>
        <v>0</v>
      </c>
      <c r="GC28" s="18">
        <f>(HLOOKUP(GC$7,BECO_Datos!$D$3:$HN$85,BECO_Datos!$A26,FALSE))*GC$2</f>
        <v>0</v>
      </c>
      <c r="GD28" s="18">
        <f>(HLOOKUP(GD$7,BECO_Datos!$D$3:$HN$85,BECO_Datos!$A26,FALSE)+HLOOKUP(GD$7,BECO_Datos!$HP$3:$LT$85,BECO_Datos!$A26,FALSE))*GD$2</f>
        <v>0</v>
      </c>
      <c r="GE28" s="13"/>
      <c r="GF28" s="86">
        <f t="shared" si="52"/>
        <v>-210598.22714369255</v>
      </c>
      <c r="GG28" s="18">
        <f>(HLOOKUP(GG$7,BECO_Datos!$D$3:$HN$85,BECO_Datos!$A26,FALSE)+HLOOKUP(GG$7,BECO_Datos!$HP$3:$LT$85,BECO_Datos!$A26,FALSE))*GG$2</f>
        <v>0</v>
      </c>
      <c r="GH28" s="18">
        <f>(HLOOKUP(GH$7,BECO_Datos!$D$3:$HN$85,BECO_Datos!$A26,FALSE)+HLOOKUP(GH$7,BECO_Datos!$HP$3:$LT$85,BECO_Datos!$A26,FALSE))*GH$2</f>
        <v>-210598.22714369255</v>
      </c>
      <c r="GI28" s="18">
        <f>(HLOOKUP(GI$7,BECO_Datos!$D$3:$HN$85,BECO_Datos!$A26,FALSE)+HLOOKUP(GI$7,BECO_Datos!$HP$3:$LT$85,BECO_Datos!$A26,FALSE))*GI$2</f>
        <v>0</v>
      </c>
      <c r="GJ28" s="18">
        <f>(HLOOKUP(GJ$7,BECO_Datos!$D$3:$HN$85,BECO_Datos!$A26,FALSE)+HLOOKUP(GJ$7,BECO_Datos!$HP$3:$LT$85,BECO_Datos!$A26,FALSE))*GJ$2</f>
        <v>0</v>
      </c>
      <c r="GK28" s="18">
        <f>(HLOOKUP(GK$7,BECO_Datos!$D$3:$HN$85,BECO_Datos!$A26,FALSE))*GK$2</f>
        <v>0</v>
      </c>
      <c r="GL28" s="18">
        <f>(HLOOKUP(GL$7,BECO_Datos!$D$3:$HN$85,BECO_Datos!$A26,FALSE)+HLOOKUP(GL$7,BECO_Datos!$HP$3:$LT$85,BECO_Datos!$A26,FALSE))*GL$2</f>
        <v>0</v>
      </c>
      <c r="GM28" s="18">
        <f>(HLOOKUP(GM$7,BECO_Datos!$D$3:$HN$85,BECO_Datos!$A26,FALSE))*GM$2</f>
        <v>0</v>
      </c>
      <c r="GN28" s="18">
        <f>(HLOOKUP(GN$7,BECO_Datos!$D$3:$HN$85,BECO_Datos!$A26,FALSE)+HLOOKUP(GN$7,BECO_Datos!$HP$3:$LT$85,BECO_Datos!$A26,FALSE))*GN$2</f>
        <v>0</v>
      </c>
      <c r="GO28" s="86">
        <f t="shared" si="54"/>
        <v>-166.93259047793785</v>
      </c>
      <c r="GP28" s="18">
        <f>(HLOOKUP(GP$7,BECO_Datos!$D$3:$HN$85,BECO_Datos!$A26,FALSE))*GP$2</f>
        <v>-221.56854521151286</v>
      </c>
      <c r="GQ28" s="18">
        <f>(HLOOKUP(GQ$7,BECO_Datos!$D$3:$HN$85,BECO_Datos!$A26,FALSE))*GQ$2</f>
        <v>54.635954733574998</v>
      </c>
      <c r="GR28" s="18">
        <f>(HLOOKUP(GR$7,BECO_Datos!$D$3:$HN$85,BECO_Datos!$A26,FALSE))*GR$2</f>
        <v>0</v>
      </c>
      <c r="GS28" s="18">
        <f>(HLOOKUP(GS$7,BECO_Datos!$D$3:$HN$85,BECO_Datos!$A26,FALSE))*GS$2</f>
        <v>0</v>
      </c>
      <c r="GT28" s="18">
        <f>(HLOOKUP(GT$7,BECO_Datos!$D$3:$HN$85,BECO_Datos!$A26,FALSE)+HLOOKUP(GT$7,BECO_Datos!$HP$3:$LT$85,BECO_Datos!$A26,FALSE))*GT$2</f>
        <v>0</v>
      </c>
      <c r="GU28" s="18">
        <f>(HLOOKUP(GU$7,BECO_Datos!$D$3:$HN$85,BECO_Datos!$A26,FALSE))*GU$2</f>
        <v>0</v>
      </c>
      <c r="GV28" s="18">
        <f>(HLOOKUP(GV$7,BECO_Datos!$D$3:$HN$85,BECO_Datos!$A26,FALSE))*GV$2</f>
        <v>0</v>
      </c>
      <c r="GW28" s="18">
        <f>(HLOOKUP(GW$7,BECO_Datos!$D$3:$HN$85,BECO_Datos!$A26,FALSE)+HLOOKUP(GW$7,BECO_Datos!$HP$3:$LT$85,BECO_Datos!$A26,FALSE))*GW$2</f>
        <v>0</v>
      </c>
      <c r="GX28" s="18">
        <f>(HLOOKUP(GX$7,BECO_Datos!$D$3:$HN$85,BECO_Datos!$A26,FALSE))*GX$2</f>
        <v>0</v>
      </c>
      <c r="GY28" s="18">
        <f>(HLOOKUP(GY$7,BECO_Datos!$D$3:$HN$85,BECO_Datos!$A26,FALSE)+HLOOKUP(GY$7,BECO_Datos!$HP$3:$LT$85,BECO_Datos!$A26,FALSE))*GY$2</f>
        <v>0</v>
      </c>
      <c r="GZ28" s="18">
        <f>(HLOOKUP(GZ$7,BECO_Datos!$D$3:$HN$85,BECO_Datos!$A26,FALSE))*GZ$2</f>
        <v>0</v>
      </c>
      <c r="HA28" s="18">
        <f>(HLOOKUP(HA$7,BECO_Datos!$D$3:$HN$85,BECO_Datos!$A26,FALSE)+HLOOKUP(HA$7,BECO_Datos!$HP$3:$LT$85,BECO_Datos!$A26,FALSE))*HA$2</f>
        <v>0</v>
      </c>
      <c r="HB28" s="13"/>
      <c r="HC28" s="86">
        <f t="shared" si="56"/>
        <v>102690.01897485115</v>
      </c>
      <c r="HD28" s="18">
        <f>(HLOOKUP(HD$7,BECO_Datos!$D$3:$HN$85,BECO_Datos!$A26,FALSE)+HLOOKUP(HD$7,BECO_Datos!$HP$3:$LT$85,BECO_Datos!$A26,FALSE))*HD$2</f>
        <v>0</v>
      </c>
      <c r="HE28" s="18">
        <f>(HLOOKUP(HE$7,BECO_Datos!$D$3:$HN$85,BECO_Datos!$A26,FALSE)+HLOOKUP(HE$7,BECO_Datos!$HP$3:$LT$85,BECO_Datos!$A26,FALSE))*HE$2</f>
        <v>102690.01897485115</v>
      </c>
      <c r="HF28" s="18">
        <f>(HLOOKUP(HF$7,BECO_Datos!$D$3:$HN$85,BECO_Datos!$A26,FALSE)+HLOOKUP(HF$7,BECO_Datos!$HP$3:$LT$85,BECO_Datos!$A26,FALSE))*HF$2</f>
        <v>0</v>
      </c>
      <c r="HG28" s="18">
        <f>(HLOOKUP(HG$7,BECO_Datos!$D$3:$HN$85,BECO_Datos!$A26,FALSE)+HLOOKUP(HG$7,BECO_Datos!$HP$3:$LT$85,BECO_Datos!$A26,FALSE))*HG$2</f>
        <v>0</v>
      </c>
      <c r="HH28" s="18">
        <f>(HLOOKUP(HH$7,BECO_Datos!$D$3:$HN$85,BECO_Datos!$A26,FALSE))*HH$2</f>
        <v>0</v>
      </c>
      <c r="HI28" s="18">
        <f>(HLOOKUP(HI$7,BECO_Datos!$D$3:$HN$85,BECO_Datos!$A26,FALSE)+HLOOKUP(HI$7,BECO_Datos!$HP$3:$LT$85,BECO_Datos!$A26,FALSE))*HI$2</f>
        <v>0</v>
      </c>
      <c r="HJ28" s="18">
        <f>(HLOOKUP(HJ$7,BECO_Datos!$D$3:$HN$85,BECO_Datos!$A26,FALSE))*HJ$2</f>
        <v>0</v>
      </c>
      <c r="HK28" s="18">
        <f>(HLOOKUP(HK$7,BECO_Datos!$D$3:$HN$85,BECO_Datos!$A26,FALSE)+HLOOKUP(HK$7,BECO_Datos!$HP$3:$LT$85,BECO_Datos!$A26,FALSE))*HK$2</f>
        <v>0</v>
      </c>
      <c r="HL28" s="86">
        <f t="shared" si="58"/>
        <v>182.69735610767407</v>
      </c>
      <c r="HM28" s="18">
        <f>(HLOOKUP(HM$7,BECO_Datos!$D$3:$HN$85,BECO_Datos!$A26,FALSE))*HM$2</f>
        <v>-221.66080393287109</v>
      </c>
      <c r="HN28" s="18">
        <f>(HLOOKUP(HN$7,BECO_Datos!$D$3:$HN$85,BECO_Datos!$A26,FALSE))*HN$2</f>
        <v>404.35816004054516</v>
      </c>
      <c r="HO28" s="18">
        <f>(HLOOKUP(HO$7,BECO_Datos!$D$3:$HN$85,BECO_Datos!$A26,FALSE))*HO$2</f>
        <v>0</v>
      </c>
      <c r="HP28" s="18">
        <f>(HLOOKUP(HP$7,BECO_Datos!$D$3:$HN$85,BECO_Datos!$A26,FALSE))*HP$2</f>
        <v>0</v>
      </c>
      <c r="HQ28" s="18">
        <f>(HLOOKUP(HQ$7,BECO_Datos!$D$3:$HN$85,BECO_Datos!$A26,FALSE)+HLOOKUP(HQ$7,BECO_Datos!$HP$3:$LT$85,BECO_Datos!$A26,FALSE))*HQ$2</f>
        <v>0</v>
      </c>
      <c r="HR28" s="18">
        <f>(HLOOKUP(HR$7,BECO_Datos!$D$3:$HN$85,BECO_Datos!$A26,FALSE))*HR$2</f>
        <v>0</v>
      </c>
      <c r="HS28" s="18">
        <f>(HLOOKUP(HS$7,BECO_Datos!$D$3:$HN$85,BECO_Datos!$A26,FALSE))*HS$2</f>
        <v>0</v>
      </c>
      <c r="HT28" s="18">
        <f>(HLOOKUP(HT$7,BECO_Datos!$D$3:$HN$85,BECO_Datos!$A26,FALSE)+HLOOKUP(HT$7,BECO_Datos!$HP$3:$LT$85,BECO_Datos!$A26,FALSE))*HT$2</f>
        <v>0</v>
      </c>
      <c r="HU28" s="18">
        <f>(HLOOKUP(HU$7,BECO_Datos!$D$3:$HN$85,BECO_Datos!$A26,FALSE))*HU$2</f>
        <v>0</v>
      </c>
      <c r="HV28" s="18">
        <f>(HLOOKUP(HV$7,BECO_Datos!$D$3:$HN$85,BECO_Datos!$A26,FALSE)+HLOOKUP(HV$7,BECO_Datos!$HP$3:$LT$85,BECO_Datos!$A26,FALSE))*HV$2</f>
        <v>0</v>
      </c>
      <c r="HW28" s="18">
        <f>(HLOOKUP(HW$7,BECO_Datos!$D$3:$HN$85,BECO_Datos!$A26,FALSE))*HW$2</f>
        <v>0</v>
      </c>
      <c r="HX28" s="18">
        <f>(HLOOKUP(HX$7,BECO_Datos!$D$3:$HN$85,BECO_Datos!$A26,FALSE)+HLOOKUP(HX$7,BECO_Datos!$HP$3:$LT$85,BECO_Datos!$A26,FALSE))*HX$2</f>
        <v>0</v>
      </c>
    </row>
    <row r="29" spans="1:232" ht="15.75" x14ac:dyDescent="0.2">
      <c r="A29" s="160">
        <v>23</v>
      </c>
      <c r="B29" s="589" t="s">
        <v>51</v>
      </c>
      <c r="C29" s="13"/>
      <c r="D29" s="87">
        <f t="shared" si="20"/>
        <v>126491.59398362314</v>
      </c>
      <c r="E29" s="78">
        <f>(HLOOKUP(E$7,BECO_Datos!$D$3:$HN$85,BECO_Datos!$A27,FALSE)+HLOOKUP(E$7,BECO_Datos!$HP$3:$LT$85,BECO_Datos!$A27,FALSE))*E$2</f>
        <v>0</v>
      </c>
      <c r="F29" s="78">
        <f>(HLOOKUP(F$7,BECO_Datos!$D$3:$HN$85,BECO_Datos!$A27,FALSE)+HLOOKUP(F$7,BECO_Datos!$HP$3:$LT$85,BECO_Datos!$A27,FALSE))*F$2</f>
        <v>0</v>
      </c>
      <c r="G29" s="78">
        <f>(HLOOKUP(G$7,BECO_Datos!$D$3:$HN$85,BECO_Datos!$A27,FALSE)+HLOOKUP(G$7,BECO_Datos!$HP$3:$LT$85,BECO_Datos!$A27,FALSE))*G$2</f>
        <v>126491.59398362314</v>
      </c>
      <c r="H29" s="78">
        <f>(HLOOKUP(H$7,BECO_Datos!$D$3:$HN$85,BECO_Datos!$A27,FALSE)+HLOOKUP(H$7,BECO_Datos!$HP$3:$LT$85,BECO_Datos!$A27,FALSE))*H$2</f>
        <v>0</v>
      </c>
      <c r="I29" s="78">
        <f>(HLOOKUP(I$7,BECO_Datos!$D$3:$HN$85,BECO_Datos!$A27,FALSE))*I$2</f>
        <v>0</v>
      </c>
      <c r="J29" s="78">
        <f>(HLOOKUP(J$7,BECO_Datos!$D$3:$HN$85,BECO_Datos!$A27,FALSE)+HLOOKUP(J$7,BECO_Datos!$HP$3:$LT$85,BECO_Datos!$A27,FALSE))*J$2</f>
        <v>0</v>
      </c>
      <c r="K29" s="78">
        <f>(HLOOKUP(K$7,BECO_Datos!$D$3:$HN$85,BECO_Datos!$A27,FALSE))*K$2</f>
        <v>0</v>
      </c>
      <c r="L29" s="78">
        <f>(HLOOKUP(L$7,BECO_Datos!$D$3:$HN$85,BECO_Datos!$A27,FALSE)+HLOOKUP(L$7,BECO_Datos!$HP$3:$LT$85,BECO_Datos!$A27,FALSE))*L$2</f>
        <v>0</v>
      </c>
      <c r="M29" s="87">
        <f t="shared" si="22"/>
        <v>0</v>
      </c>
      <c r="N29" s="78">
        <f>(HLOOKUP(N$7,BECO_Datos!$D$3:$HN$85,BECO_Datos!$A27,FALSE))*N$2</f>
        <v>0</v>
      </c>
      <c r="O29" s="78">
        <f>(HLOOKUP(O$7,BECO_Datos!$D$3:$HN$85,BECO_Datos!$A27,FALSE))*O$2</f>
        <v>0</v>
      </c>
      <c r="P29" s="78">
        <f>(HLOOKUP(P$7,BECO_Datos!$D$3:$HN$85,BECO_Datos!$A27,FALSE))*P$2</f>
        <v>0</v>
      </c>
      <c r="Q29" s="78">
        <f>(HLOOKUP(Q$7,BECO_Datos!$D$3:$HN$85,BECO_Datos!$A27,FALSE))*Q$2</f>
        <v>0</v>
      </c>
      <c r="R29" s="78">
        <f>(HLOOKUP(R$7,BECO_Datos!$D$3:$HN$85,BECO_Datos!$A27,FALSE)+HLOOKUP(R$7,BECO_Datos!$HP$3:$LT$85,BECO_Datos!$A27,FALSE))*R$2</f>
        <v>0</v>
      </c>
      <c r="S29" s="78">
        <f>(HLOOKUP(S$7,BECO_Datos!$D$3:$HN$85,BECO_Datos!$A27,FALSE))*S$2</f>
        <v>0</v>
      </c>
      <c r="T29" s="78">
        <f>(HLOOKUP(T$7,BECO_Datos!$D$3:$HN$85,BECO_Datos!$A27,FALSE))*T$2</f>
        <v>0</v>
      </c>
      <c r="U29" s="78">
        <f>(HLOOKUP(U$7,BECO_Datos!$D$3:$HN$85,BECO_Datos!$A27,FALSE)+HLOOKUP(U$7,BECO_Datos!$HP$3:$LT$85,BECO_Datos!$A27,FALSE))*U$2</f>
        <v>0</v>
      </c>
      <c r="V29" s="78">
        <f>(HLOOKUP(V$7,BECO_Datos!$D$3:$HN$85,BECO_Datos!$A27,FALSE))*V$2</f>
        <v>0</v>
      </c>
      <c r="W29" s="78">
        <f>(HLOOKUP(W$7,BECO_Datos!$D$3:$HN$85,BECO_Datos!$A27,FALSE)+HLOOKUP(W$7,BECO_Datos!$HP$3:$LT$85,BECO_Datos!$A27,FALSE))*W$2</f>
        <v>0</v>
      </c>
      <c r="X29" s="78">
        <f>(HLOOKUP(X$7,BECO_Datos!$D$3:$HN$85,BECO_Datos!$A27,FALSE))*X$2</f>
        <v>0</v>
      </c>
      <c r="Y29" s="78">
        <f>(HLOOKUP(Y$7,BECO_Datos!$D$3:$HN$85,BECO_Datos!$A27,FALSE)+HLOOKUP(Y$7,BECO_Datos!$HP$3:$LT$85,BECO_Datos!$A27,FALSE))*Y$2</f>
        <v>0</v>
      </c>
      <c r="Z29" s="13"/>
      <c r="AA29" s="87">
        <f t="shared" si="24"/>
        <v>29951.385758629556</v>
      </c>
      <c r="AB29" s="78">
        <f>(HLOOKUP(AB$7,BECO_Datos!$D$3:$HN$85,BECO_Datos!$A27,FALSE)+HLOOKUP(AB$7,BECO_Datos!$HP$3:$LT$85,BECO_Datos!$A27,FALSE))*AB$2</f>
        <v>0</v>
      </c>
      <c r="AC29" s="78">
        <f>(HLOOKUP(AC$7,BECO_Datos!$D$3:$HN$85,BECO_Datos!$A27,FALSE)+HLOOKUP(AC$7,BECO_Datos!$HP$3:$LT$85,BECO_Datos!$A27,FALSE))*AC$2</f>
        <v>0</v>
      </c>
      <c r="AD29" s="78">
        <f>(HLOOKUP(AD$7,BECO_Datos!$D$3:$HN$85,BECO_Datos!$A27,FALSE)+HLOOKUP(AD$7,BECO_Datos!$HP$3:$LT$85,BECO_Datos!$A27,FALSE))*AD$2</f>
        <v>29951.385758629556</v>
      </c>
      <c r="AE29" s="78">
        <f>(HLOOKUP(AE$7,BECO_Datos!$D$3:$HN$85,BECO_Datos!$A27,FALSE)+HLOOKUP(AE$7,BECO_Datos!$HP$3:$LT$85,BECO_Datos!$A27,FALSE))*AE$2</f>
        <v>0</v>
      </c>
      <c r="AF29" s="78">
        <f>(HLOOKUP(AF$7,BECO_Datos!$D$3:$HN$85,BECO_Datos!$A27,FALSE))*AF$2</f>
        <v>0</v>
      </c>
      <c r="AG29" s="78">
        <f>(HLOOKUP(AG$7,BECO_Datos!$D$3:$HN$85,BECO_Datos!$A27,FALSE)+HLOOKUP(AG$7,BECO_Datos!$HP$3:$LT$85,BECO_Datos!$A27,FALSE))*AG$2</f>
        <v>0</v>
      </c>
      <c r="AH29" s="78">
        <f>(HLOOKUP(AH$7,BECO_Datos!$D$3:$HN$85,BECO_Datos!$A27,FALSE))*AH$2</f>
        <v>0</v>
      </c>
      <c r="AI29" s="78">
        <f>(HLOOKUP(AI$7,BECO_Datos!$D$3:$HN$85,BECO_Datos!$A27,FALSE)+HLOOKUP(AI$7,BECO_Datos!$HP$3:$LT$85,BECO_Datos!$A27,FALSE))*AI$2</f>
        <v>0</v>
      </c>
      <c r="AJ29" s="87">
        <f t="shared" si="26"/>
        <v>0</v>
      </c>
      <c r="AK29" s="78">
        <f>(HLOOKUP(AK$7,BECO_Datos!$D$3:$HN$85,BECO_Datos!$A27,FALSE))*AK$2</f>
        <v>0</v>
      </c>
      <c r="AL29" s="78">
        <f>(HLOOKUP(AL$7,BECO_Datos!$D$3:$HN$85,BECO_Datos!$A27,FALSE))*AL$2</f>
        <v>0</v>
      </c>
      <c r="AM29" s="78">
        <f>(HLOOKUP(AM$7,BECO_Datos!$D$3:$HN$85,BECO_Datos!$A27,FALSE))*AM$2</f>
        <v>0</v>
      </c>
      <c r="AN29" s="78">
        <f>(HLOOKUP(AN$7,BECO_Datos!$D$3:$HN$85,BECO_Datos!$A27,FALSE))*AN$2</f>
        <v>0</v>
      </c>
      <c r="AO29" s="78">
        <f>(HLOOKUP(AO$7,BECO_Datos!$D$3:$HN$85,BECO_Datos!$A27,FALSE)+HLOOKUP(AO$7,BECO_Datos!$HP$3:$LT$85,BECO_Datos!$A27,FALSE))*AO$2</f>
        <v>0</v>
      </c>
      <c r="AP29" s="78">
        <f>(HLOOKUP(AP$7,BECO_Datos!$D$3:$HN$85,BECO_Datos!$A27,FALSE))*AP$2</f>
        <v>0</v>
      </c>
      <c r="AQ29" s="78">
        <f>(HLOOKUP(AQ$7,BECO_Datos!$D$3:$HN$85,BECO_Datos!$A27,FALSE))*AQ$2</f>
        <v>0</v>
      </c>
      <c r="AR29" s="78">
        <f>(HLOOKUP(AR$7,BECO_Datos!$D$3:$HN$85,BECO_Datos!$A27,FALSE)+HLOOKUP(AR$7,BECO_Datos!$HP$3:$LT$85,BECO_Datos!$A27,FALSE))*AR$2</f>
        <v>0</v>
      </c>
      <c r="AS29" s="78">
        <f>(HLOOKUP(AS$7,BECO_Datos!$D$3:$HN$85,BECO_Datos!$A27,FALSE))*AS$2</f>
        <v>0</v>
      </c>
      <c r="AT29" s="78">
        <f>(HLOOKUP(AT$7,BECO_Datos!$D$3:$HN$85,BECO_Datos!$A27,FALSE)+HLOOKUP(AT$7,BECO_Datos!$HP$3:$LT$85,BECO_Datos!$A27,FALSE))*AT$2</f>
        <v>0</v>
      </c>
      <c r="AU29" s="78">
        <f>(HLOOKUP(AU$7,BECO_Datos!$D$3:$HN$85,BECO_Datos!$A27,FALSE))*AU$2</f>
        <v>0</v>
      </c>
      <c r="AV29" s="78">
        <f>(HLOOKUP(AV$7,BECO_Datos!$D$3:$HN$85,BECO_Datos!$A27,FALSE)+HLOOKUP(AV$7,BECO_Datos!$HP$3:$LT$85,BECO_Datos!$A27,FALSE))*AV$2</f>
        <v>0</v>
      </c>
      <c r="AW29" s="13"/>
      <c r="AX29" s="87">
        <f t="shared" si="28"/>
        <v>74533.483508699675</v>
      </c>
      <c r="AY29" s="78">
        <f>(HLOOKUP(AY$7,BECO_Datos!$D$3:$HN$85,BECO_Datos!$A27,FALSE)+HLOOKUP(AY$7,BECO_Datos!$HP$3:$LT$85,BECO_Datos!$A27,FALSE))*AY$2</f>
        <v>0</v>
      </c>
      <c r="AZ29" s="78">
        <f>(HLOOKUP(AZ$7,BECO_Datos!$D$3:$HN$85,BECO_Datos!$A27,FALSE)+HLOOKUP(AZ$7,BECO_Datos!$HP$3:$LT$85,BECO_Datos!$A27,FALSE))*AZ$2</f>
        <v>0</v>
      </c>
      <c r="BA29" s="78">
        <f>(HLOOKUP(BA$7,BECO_Datos!$D$3:$HN$85,BECO_Datos!$A27,FALSE)+HLOOKUP(BA$7,BECO_Datos!$HP$3:$LT$85,BECO_Datos!$A27,FALSE))*BA$2</f>
        <v>74533.483508699675</v>
      </c>
      <c r="BB29" s="78">
        <f>(HLOOKUP(BB$7,BECO_Datos!$D$3:$HN$85,BECO_Datos!$A27,FALSE)+HLOOKUP(BB$7,BECO_Datos!$HP$3:$LT$85,BECO_Datos!$A27,FALSE))*BB$2</f>
        <v>0</v>
      </c>
      <c r="BC29" s="78">
        <f>(HLOOKUP(BC$7,BECO_Datos!$D$3:$HN$85,BECO_Datos!$A27,FALSE))*BC$2</f>
        <v>0</v>
      </c>
      <c r="BD29" s="78">
        <f>(HLOOKUP(BD$7,BECO_Datos!$D$3:$HN$85,BECO_Datos!$A27,FALSE)+HLOOKUP(BD$7,BECO_Datos!$HP$3:$LT$85,BECO_Datos!$A27,FALSE))*BD$2</f>
        <v>0</v>
      </c>
      <c r="BE29" s="78">
        <f>(HLOOKUP(BE$7,BECO_Datos!$D$3:$HN$85,BECO_Datos!$A27,FALSE))*BE$2</f>
        <v>0</v>
      </c>
      <c r="BF29" s="78">
        <f>(HLOOKUP(BF$7,BECO_Datos!$D$3:$HN$85,BECO_Datos!$A27,FALSE)+HLOOKUP(BF$7,BECO_Datos!$HP$3:$LT$85,BECO_Datos!$A27,FALSE))*BF$2</f>
        <v>0</v>
      </c>
      <c r="BG29" s="87">
        <f t="shared" si="30"/>
        <v>0</v>
      </c>
      <c r="BH29" s="78">
        <f>(HLOOKUP(BH$7,BECO_Datos!$D$3:$HN$85,BECO_Datos!$A27,FALSE))*BH$2</f>
        <v>0</v>
      </c>
      <c r="BI29" s="78">
        <f>(HLOOKUP(BI$7,BECO_Datos!$D$3:$HN$85,BECO_Datos!$A27,FALSE))*BI$2</f>
        <v>0</v>
      </c>
      <c r="BJ29" s="78">
        <f>(HLOOKUP(BJ$7,BECO_Datos!$D$3:$HN$85,BECO_Datos!$A27,FALSE))*BJ$2</f>
        <v>0</v>
      </c>
      <c r="BK29" s="78">
        <f>(HLOOKUP(BK$7,BECO_Datos!$D$3:$HN$85,BECO_Datos!$A27,FALSE))*BK$2</f>
        <v>0</v>
      </c>
      <c r="BL29" s="78">
        <f>(HLOOKUP(BL$7,BECO_Datos!$D$3:$HN$85,BECO_Datos!$A27,FALSE)+HLOOKUP(BL$7,BECO_Datos!$HP$3:$LT$85,BECO_Datos!$A27,FALSE))*BL$2</f>
        <v>0</v>
      </c>
      <c r="BM29" s="78">
        <f>(HLOOKUP(BM$7,BECO_Datos!$D$3:$HN$85,BECO_Datos!$A27,FALSE))*BM$2</f>
        <v>0</v>
      </c>
      <c r="BN29" s="78">
        <f>(HLOOKUP(BN$7,BECO_Datos!$D$3:$HN$85,BECO_Datos!$A27,FALSE))*BN$2</f>
        <v>0</v>
      </c>
      <c r="BO29" s="78">
        <f>(HLOOKUP(BO$7,BECO_Datos!$D$3:$HN$85,BECO_Datos!$A27,FALSE)+HLOOKUP(BO$7,BECO_Datos!$HP$3:$LT$85,BECO_Datos!$A27,FALSE))*BO$2</f>
        <v>0</v>
      </c>
      <c r="BP29" s="78">
        <f>(HLOOKUP(BP$7,BECO_Datos!$D$3:$HN$85,BECO_Datos!$A27,FALSE))*BP$2</f>
        <v>0</v>
      </c>
      <c r="BQ29" s="78">
        <f>(HLOOKUP(BQ$7,BECO_Datos!$D$3:$HN$85,BECO_Datos!$A27,FALSE)+HLOOKUP(BQ$7,BECO_Datos!$HP$3:$LT$85,BECO_Datos!$A27,FALSE))*BQ$2</f>
        <v>0</v>
      </c>
      <c r="BR29" s="78">
        <f>(HLOOKUP(BR$7,BECO_Datos!$D$3:$HN$85,BECO_Datos!$A27,FALSE))*BR$2</f>
        <v>0</v>
      </c>
      <c r="BS29" s="78">
        <f>(HLOOKUP(BS$7,BECO_Datos!$D$3:$HN$85,BECO_Datos!$A27,FALSE)+HLOOKUP(BS$7,BECO_Datos!$HP$3:$LT$85,BECO_Datos!$A27,FALSE))*BS$2</f>
        <v>0</v>
      </c>
      <c r="BT29" s="13"/>
      <c r="BU29" s="87">
        <f t="shared" si="32"/>
        <v>59782.836104767834</v>
      </c>
      <c r="BV29" s="78">
        <f>(HLOOKUP(BV$7,BECO_Datos!$D$3:$HN$85,BECO_Datos!$A27,FALSE)+HLOOKUP(BV$7,BECO_Datos!$HP$3:$LT$85,BECO_Datos!$A27,FALSE))*BV$2</f>
        <v>0</v>
      </c>
      <c r="BW29" s="78">
        <f>(HLOOKUP(BW$7,BECO_Datos!$D$3:$HN$85,BECO_Datos!$A27,FALSE)+HLOOKUP(BW$7,BECO_Datos!$HP$3:$LT$85,BECO_Datos!$A27,FALSE))*BW$2</f>
        <v>0</v>
      </c>
      <c r="BX29" s="78">
        <f>(HLOOKUP(BX$7,BECO_Datos!$D$3:$HN$85,BECO_Datos!$A27,FALSE)+HLOOKUP(BX$7,BECO_Datos!$HP$3:$LT$85,BECO_Datos!$A27,FALSE))*BX$2</f>
        <v>59782.836104767834</v>
      </c>
      <c r="BY29" s="78">
        <f>(HLOOKUP(BY$7,BECO_Datos!$D$3:$HN$85,BECO_Datos!$A27,FALSE)+HLOOKUP(BY$7,BECO_Datos!$HP$3:$LT$85,BECO_Datos!$A27,FALSE))*BY$2</f>
        <v>0</v>
      </c>
      <c r="BZ29" s="78">
        <f>(HLOOKUP(BZ$7,BECO_Datos!$D$3:$HN$85,BECO_Datos!$A27,FALSE))*BZ$2</f>
        <v>0</v>
      </c>
      <c r="CA29" s="78">
        <f>(HLOOKUP(CA$7,BECO_Datos!$D$3:$HN$85,BECO_Datos!$A27,FALSE)+HLOOKUP(CA$7,BECO_Datos!$HP$3:$LT$85,BECO_Datos!$A27,FALSE))*CA$2</f>
        <v>0</v>
      </c>
      <c r="CB29" s="78">
        <f>(HLOOKUP(CB$7,BECO_Datos!$D$3:$HN$85,BECO_Datos!$A27,FALSE))*CB$2</f>
        <v>0</v>
      </c>
      <c r="CC29" s="78">
        <f>(HLOOKUP(CC$7,BECO_Datos!$D$3:$HN$85,BECO_Datos!$A27,FALSE)+HLOOKUP(CC$7,BECO_Datos!$HP$3:$LT$85,BECO_Datos!$A27,FALSE))*CC$2</f>
        <v>0</v>
      </c>
      <c r="CD29" s="87">
        <f t="shared" si="34"/>
        <v>0</v>
      </c>
      <c r="CE29" s="78">
        <f>(HLOOKUP(CE$7,BECO_Datos!$D$3:$HN$85,BECO_Datos!$A27,FALSE))*CE$2</f>
        <v>0</v>
      </c>
      <c r="CF29" s="78">
        <f>(HLOOKUP(CF$7,BECO_Datos!$D$3:$HN$85,BECO_Datos!$A27,FALSE))*CF$2</f>
        <v>0</v>
      </c>
      <c r="CG29" s="78">
        <f>(HLOOKUP(CG$7,BECO_Datos!$D$3:$HN$85,BECO_Datos!$A27,FALSE))*CG$2</f>
        <v>0</v>
      </c>
      <c r="CH29" s="78">
        <f>(HLOOKUP(CH$7,BECO_Datos!$D$3:$HN$85,BECO_Datos!$A27,FALSE))*CH$2</f>
        <v>0</v>
      </c>
      <c r="CI29" s="78">
        <f>(HLOOKUP(CI$7,BECO_Datos!$D$3:$HN$85,BECO_Datos!$A27,FALSE)+HLOOKUP(CI$7,BECO_Datos!$HP$3:$LT$85,BECO_Datos!$A27,FALSE))*CI$2</f>
        <v>0</v>
      </c>
      <c r="CJ29" s="78">
        <f>(HLOOKUP(CJ$7,BECO_Datos!$D$3:$HN$85,BECO_Datos!$A27,FALSE))*CJ$2</f>
        <v>0</v>
      </c>
      <c r="CK29" s="78">
        <f>(HLOOKUP(CK$7,BECO_Datos!$D$3:$HN$85,BECO_Datos!$A27,FALSE))*CK$2</f>
        <v>0</v>
      </c>
      <c r="CL29" s="78">
        <f>(HLOOKUP(CL$7,BECO_Datos!$D$3:$HN$85,BECO_Datos!$A27,FALSE)+HLOOKUP(CL$7,BECO_Datos!$HP$3:$LT$85,BECO_Datos!$A27,FALSE))*CL$2</f>
        <v>0</v>
      </c>
      <c r="CM29" s="78">
        <f>(HLOOKUP(CM$7,BECO_Datos!$D$3:$HN$85,BECO_Datos!$A27,FALSE))*CM$2</f>
        <v>0</v>
      </c>
      <c r="CN29" s="78">
        <f>(HLOOKUP(CN$7,BECO_Datos!$D$3:$HN$85,BECO_Datos!$A27,FALSE)+HLOOKUP(CN$7,BECO_Datos!$HP$3:$LT$85,BECO_Datos!$A27,FALSE))*CN$2</f>
        <v>0</v>
      </c>
      <c r="CO29" s="78">
        <f>(HLOOKUP(CO$7,BECO_Datos!$D$3:$HN$85,BECO_Datos!$A27,FALSE))*CO$2</f>
        <v>0</v>
      </c>
      <c r="CP29" s="78">
        <f>(HLOOKUP(CP$7,BECO_Datos!$D$3:$HN$85,BECO_Datos!$A27,FALSE)+HLOOKUP(CP$7,BECO_Datos!$HP$3:$LT$85,BECO_Datos!$A27,FALSE))*CP$2</f>
        <v>0</v>
      </c>
      <c r="CQ29" s="13"/>
      <c r="CR29" s="87">
        <f t="shared" si="36"/>
        <v>22576.703630355878</v>
      </c>
      <c r="CS29" s="78">
        <f>(HLOOKUP(CS$7,BECO_Datos!$D$3:$HN$85,BECO_Datos!$A27,FALSE)+HLOOKUP(CS$7,BECO_Datos!$HP$3:$LT$85,BECO_Datos!$A27,FALSE))*CS$2</f>
        <v>0</v>
      </c>
      <c r="CT29" s="78">
        <f>(HLOOKUP(CT$7,BECO_Datos!$D$3:$HN$85,BECO_Datos!$A27,FALSE)+HLOOKUP(CT$7,BECO_Datos!$HP$3:$LT$85,BECO_Datos!$A27,FALSE))*CT$2</f>
        <v>0</v>
      </c>
      <c r="CU29" s="78">
        <f>(HLOOKUP(CU$7,BECO_Datos!$D$3:$HN$85,BECO_Datos!$A27,FALSE)+HLOOKUP(CU$7,BECO_Datos!$HP$3:$LT$85,BECO_Datos!$A27,FALSE))*CU$2</f>
        <v>22576.703630355878</v>
      </c>
      <c r="CV29" s="78">
        <f>(HLOOKUP(CV$7,BECO_Datos!$D$3:$HN$85,BECO_Datos!$A27,FALSE)+HLOOKUP(CV$7,BECO_Datos!$HP$3:$LT$85,BECO_Datos!$A27,FALSE))*CV$2</f>
        <v>0</v>
      </c>
      <c r="CW29" s="78">
        <f>(HLOOKUP(CW$7,BECO_Datos!$D$3:$HN$85,BECO_Datos!$A27,FALSE))*CW$2</f>
        <v>0</v>
      </c>
      <c r="CX29" s="78">
        <f>(HLOOKUP(CX$7,BECO_Datos!$D$3:$HN$85,BECO_Datos!$A27,FALSE)+HLOOKUP(CX$7,BECO_Datos!$HP$3:$LT$85,BECO_Datos!$A27,FALSE))*CX$2</f>
        <v>0</v>
      </c>
      <c r="CY29" s="78">
        <f>(HLOOKUP(CY$7,BECO_Datos!$D$3:$HN$85,BECO_Datos!$A27,FALSE))*CY$2</f>
        <v>0</v>
      </c>
      <c r="CZ29" s="78">
        <f>(HLOOKUP(CZ$7,BECO_Datos!$D$3:$HN$85,BECO_Datos!$A27,FALSE)+HLOOKUP(CZ$7,BECO_Datos!$HP$3:$LT$85,BECO_Datos!$A27,FALSE))*CZ$2</f>
        <v>0</v>
      </c>
      <c r="DA29" s="87">
        <f t="shared" si="38"/>
        <v>0</v>
      </c>
      <c r="DB29" s="78">
        <f>(HLOOKUP(DB$7,BECO_Datos!$D$3:$HN$85,BECO_Datos!$A27,FALSE))*DB$2</f>
        <v>0</v>
      </c>
      <c r="DC29" s="78">
        <f>(HLOOKUP(DC$7,BECO_Datos!$D$3:$HN$85,BECO_Datos!$A27,FALSE))*DC$2</f>
        <v>0</v>
      </c>
      <c r="DD29" s="78">
        <f>(HLOOKUP(DD$7,BECO_Datos!$D$3:$HN$85,BECO_Datos!$A27,FALSE))*DD$2</f>
        <v>0</v>
      </c>
      <c r="DE29" s="78">
        <f>(HLOOKUP(DE$7,BECO_Datos!$D$3:$HN$85,BECO_Datos!$A27,FALSE))*DE$2</f>
        <v>0</v>
      </c>
      <c r="DF29" s="78">
        <f>(HLOOKUP(DF$7,BECO_Datos!$D$3:$HN$85,BECO_Datos!$A27,FALSE)+HLOOKUP(DF$7,BECO_Datos!$HP$3:$LT$85,BECO_Datos!$A27,FALSE))*DF$2</f>
        <v>0</v>
      </c>
      <c r="DG29" s="78">
        <f>(HLOOKUP(DG$7,BECO_Datos!$D$3:$HN$85,BECO_Datos!$A27,FALSE))*DG$2</f>
        <v>0</v>
      </c>
      <c r="DH29" s="78">
        <f>(HLOOKUP(DH$7,BECO_Datos!$D$3:$HN$85,BECO_Datos!$A27,FALSE))*DH$2</f>
        <v>0</v>
      </c>
      <c r="DI29" s="78">
        <f>(HLOOKUP(DI$7,BECO_Datos!$D$3:$HN$85,BECO_Datos!$A27,FALSE)+HLOOKUP(DI$7,BECO_Datos!$HP$3:$LT$85,BECO_Datos!$A27,FALSE))*DI$2</f>
        <v>0</v>
      </c>
      <c r="DJ29" s="78">
        <f>(HLOOKUP(DJ$7,BECO_Datos!$D$3:$HN$85,BECO_Datos!$A27,FALSE))*DJ$2</f>
        <v>0</v>
      </c>
      <c r="DK29" s="78">
        <f>(HLOOKUP(DK$7,BECO_Datos!$D$3:$HN$85,BECO_Datos!$A27,FALSE)+HLOOKUP(DK$7,BECO_Datos!$HP$3:$LT$85,BECO_Datos!$A27,FALSE))*DK$2</f>
        <v>0</v>
      </c>
      <c r="DL29" s="78">
        <f>(HLOOKUP(DL$7,BECO_Datos!$D$3:$HN$85,BECO_Datos!$A27,FALSE))*DL$2</f>
        <v>0</v>
      </c>
      <c r="DM29" s="78">
        <f>(HLOOKUP(DM$7,BECO_Datos!$D$3:$HN$85,BECO_Datos!$A27,FALSE)+HLOOKUP(DM$7,BECO_Datos!$HP$3:$LT$85,BECO_Datos!$A27,FALSE))*DM$2</f>
        <v>0</v>
      </c>
      <c r="DN29" s="13"/>
      <c r="DO29" s="87">
        <f t="shared" si="40"/>
        <v>27997.028116510763</v>
      </c>
      <c r="DP29" s="78">
        <f>(HLOOKUP(DP$7,BECO_Datos!$D$3:$HN$85,BECO_Datos!$A27,FALSE)+HLOOKUP(DP$7,BECO_Datos!$HP$3:$LT$85,BECO_Datos!$A27,FALSE))*DP$2</f>
        <v>0</v>
      </c>
      <c r="DQ29" s="78">
        <f>(HLOOKUP(DQ$7,BECO_Datos!$D$3:$HN$85,BECO_Datos!$A27,FALSE)+HLOOKUP(DQ$7,BECO_Datos!$HP$3:$LT$85,BECO_Datos!$A27,FALSE))*DQ$2</f>
        <v>0</v>
      </c>
      <c r="DR29" s="78">
        <f>(HLOOKUP(DR$7,BECO_Datos!$D$3:$HN$85,BECO_Datos!$A27,FALSE)+HLOOKUP(DR$7,BECO_Datos!$HP$3:$LT$85,BECO_Datos!$A27,FALSE))*DR$2</f>
        <v>27997.028116510763</v>
      </c>
      <c r="DS29" s="78">
        <f>(HLOOKUP(DS$7,BECO_Datos!$D$3:$HN$85,BECO_Datos!$A27,FALSE)+HLOOKUP(DS$7,BECO_Datos!$HP$3:$LT$85,BECO_Datos!$A27,FALSE))*DS$2</f>
        <v>0</v>
      </c>
      <c r="DT29" s="78">
        <f>(HLOOKUP(DT$7,BECO_Datos!$D$3:$HN$85,BECO_Datos!$A27,FALSE))*DT$2</f>
        <v>0</v>
      </c>
      <c r="DU29" s="78">
        <f>(HLOOKUP(DU$7,BECO_Datos!$D$3:$HN$85,BECO_Datos!$A27,FALSE)+HLOOKUP(DU$7,BECO_Datos!$HP$3:$LT$85,BECO_Datos!$A27,FALSE))*DU$2</f>
        <v>0</v>
      </c>
      <c r="DV29" s="78">
        <f>(HLOOKUP(DV$7,BECO_Datos!$D$3:$HN$85,BECO_Datos!$A27,FALSE))*DV$2</f>
        <v>0</v>
      </c>
      <c r="DW29" s="78">
        <f>(HLOOKUP(DW$7,BECO_Datos!$D$3:$HN$85,BECO_Datos!$A27,FALSE)+HLOOKUP(DW$7,BECO_Datos!$HP$3:$LT$85,BECO_Datos!$A27,FALSE))*DW$2</f>
        <v>0</v>
      </c>
      <c r="DX29" s="87">
        <f t="shared" si="42"/>
        <v>0</v>
      </c>
      <c r="DY29" s="78">
        <f>(HLOOKUP(DY$7,BECO_Datos!$D$3:$HN$85,BECO_Datos!$A27,FALSE))*DY$2</f>
        <v>0</v>
      </c>
      <c r="DZ29" s="78">
        <f>(HLOOKUP(DZ$7,BECO_Datos!$D$3:$HN$85,BECO_Datos!$A27,FALSE))*DZ$2</f>
        <v>0</v>
      </c>
      <c r="EA29" s="78">
        <f>(HLOOKUP(EA$7,BECO_Datos!$D$3:$HN$85,BECO_Datos!$A27,FALSE))*EA$2</f>
        <v>0</v>
      </c>
      <c r="EB29" s="78">
        <f>(HLOOKUP(EB$7,BECO_Datos!$D$3:$HN$85,BECO_Datos!$A27,FALSE))*EB$2</f>
        <v>0</v>
      </c>
      <c r="EC29" s="78">
        <f>(HLOOKUP(EC$7,BECO_Datos!$D$3:$HN$85,BECO_Datos!$A27,FALSE)+HLOOKUP(EC$7,BECO_Datos!$HP$3:$LT$85,BECO_Datos!$A27,FALSE))*EC$2</f>
        <v>0</v>
      </c>
      <c r="ED29" s="78">
        <f>(HLOOKUP(ED$7,BECO_Datos!$D$3:$HN$85,BECO_Datos!$A27,FALSE))*ED$2</f>
        <v>0</v>
      </c>
      <c r="EE29" s="78">
        <f>(HLOOKUP(EE$7,BECO_Datos!$D$3:$HN$85,BECO_Datos!$A27,FALSE))*EE$2</f>
        <v>0</v>
      </c>
      <c r="EF29" s="78">
        <f>(HLOOKUP(EF$7,BECO_Datos!$D$3:$HN$85,BECO_Datos!$A27,FALSE)+HLOOKUP(EF$7,BECO_Datos!$HP$3:$LT$85,BECO_Datos!$A27,FALSE))*EF$2</f>
        <v>0</v>
      </c>
      <c r="EG29" s="78">
        <f>(HLOOKUP(EG$7,BECO_Datos!$D$3:$HN$85,BECO_Datos!$A27,FALSE))*EG$2</f>
        <v>0</v>
      </c>
      <c r="EH29" s="78">
        <f>(HLOOKUP(EH$7,BECO_Datos!$D$3:$HN$85,BECO_Datos!$A27,FALSE)+HLOOKUP(EH$7,BECO_Datos!$HP$3:$LT$85,BECO_Datos!$A27,FALSE))*EH$2</f>
        <v>0</v>
      </c>
      <c r="EI29" s="78">
        <f>(HLOOKUP(EI$7,BECO_Datos!$D$3:$HN$85,BECO_Datos!$A27,FALSE))*EI$2</f>
        <v>0</v>
      </c>
      <c r="EJ29" s="78">
        <f>(HLOOKUP(EJ$7,BECO_Datos!$D$3:$HN$85,BECO_Datos!$A27,FALSE)+HLOOKUP(EJ$7,BECO_Datos!$HP$3:$LT$85,BECO_Datos!$A27,FALSE))*EJ$2</f>
        <v>0</v>
      </c>
      <c r="EK29" s="13"/>
      <c r="EL29" s="87">
        <f t="shared" si="44"/>
        <v>27667.602488196026</v>
      </c>
      <c r="EM29" s="78">
        <f>(HLOOKUP(EM$7,BECO_Datos!$D$3:$HN$85,BECO_Datos!$A27,FALSE)+HLOOKUP(EM$7,BECO_Datos!$HP$3:$LT$85,BECO_Datos!$A27,FALSE))*EM$2</f>
        <v>0</v>
      </c>
      <c r="EN29" s="78">
        <f>(HLOOKUP(EN$7,BECO_Datos!$D$3:$HN$85,BECO_Datos!$A27,FALSE)+HLOOKUP(EN$7,BECO_Datos!$HP$3:$LT$85,BECO_Datos!$A27,FALSE))*EN$2</f>
        <v>0</v>
      </c>
      <c r="EO29" s="78">
        <f>(HLOOKUP(EO$7,BECO_Datos!$D$3:$HN$85,BECO_Datos!$A27,FALSE)+HLOOKUP(EO$7,BECO_Datos!$HP$3:$LT$85,BECO_Datos!$A27,FALSE))*EO$2</f>
        <v>27667.602488196026</v>
      </c>
      <c r="EP29" s="78">
        <f>(HLOOKUP(EP$7,BECO_Datos!$D$3:$HN$85,BECO_Datos!$A27,FALSE)+HLOOKUP(EP$7,BECO_Datos!$HP$3:$LT$85,BECO_Datos!$A27,FALSE))*EP$2</f>
        <v>0</v>
      </c>
      <c r="EQ29" s="78">
        <f>(HLOOKUP(EQ$7,BECO_Datos!$D$3:$HN$85,BECO_Datos!$A27,FALSE))*EQ$2</f>
        <v>0</v>
      </c>
      <c r="ER29" s="78">
        <f>(HLOOKUP(ER$7,BECO_Datos!$D$3:$HN$85,BECO_Datos!$A27,FALSE)+HLOOKUP(ER$7,BECO_Datos!$HP$3:$LT$85,BECO_Datos!$A27,FALSE))*ER$2</f>
        <v>0</v>
      </c>
      <c r="ES29" s="78">
        <f>(HLOOKUP(ES$7,BECO_Datos!$D$3:$HN$85,BECO_Datos!$A27,FALSE))*ES$2</f>
        <v>0</v>
      </c>
      <c r="ET29" s="78">
        <f>(HLOOKUP(ET$7,BECO_Datos!$D$3:$HN$85,BECO_Datos!$A27,FALSE)+HLOOKUP(ET$7,BECO_Datos!$HP$3:$LT$85,BECO_Datos!$A27,FALSE))*ET$2</f>
        <v>0</v>
      </c>
      <c r="EU29" s="87">
        <f t="shared" si="46"/>
        <v>0</v>
      </c>
      <c r="EV29" s="78">
        <f>(HLOOKUP(EV$7,BECO_Datos!$D$3:$HN$85,BECO_Datos!$A27,FALSE))*EV$2</f>
        <v>0</v>
      </c>
      <c r="EW29" s="78">
        <f>(HLOOKUP(EW$7,BECO_Datos!$D$3:$HN$85,BECO_Datos!$A27,FALSE))*EW$2</f>
        <v>0</v>
      </c>
      <c r="EX29" s="78">
        <f>(HLOOKUP(EX$7,BECO_Datos!$D$3:$HN$85,BECO_Datos!$A27,FALSE))*EX$2</f>
        <v>0</v>
      </c>
      <c r="EY29" s="78">
        <f>(HLOOKUP(EY$7,BECO_Datos!$D$3:$HN$85,BECO_Datos!$A27,FALSE))*EY$2</f>
        <v>0</v>
      </c>
      <c r="EZ29" s="78">
        <f>(HLOOKUP(EZ$7,BECO_Datos!$D$3:$HN$85,BECO_Datos!$A27,FALSE)+HLOOKUP(EZ$7,BECO_Datos!$HP$3:$LT$85,BECO_Datos!$A27,FALSE))*EZ$2</f>
        <v>0</v>
      </c>
      <c r="FA29" s="78">
        <f>(HLOOKUP(FA$7,BECO_Datos!$D$3:$HN$85,BECO_Datos!$A27,FALSE))*FA$2</f>
        <v>0</v>
      </c>
      <c r="FB29" s="78">
        <f>(HLOOKUP(FB$7,BECO_Datos!$D$3:$HN$85,BECO_Datos!$A27,FALSE))*FB$2</f>
        <v>0</v>
      </c>
      <c r="FC29" s="78">
        <f>(HLOOKUP(FC$7,BECO_Datos!$D$3:$HN$85,BECO_Datos!$A27,FALSE)+HLOOKUP(FC$7,BECO_Datos!$HP$3:$LT$85,BECO_Datos!$A27,FALSE))*FC$2</f>
        <v>0</v>
      </c>
      <c r="FD29" s="78">
        <f>(HLOOKUP(FD$7,BECO_Datos!$D$3:$HN$85,BECO_Datos!$A27,FALSE))*FD$2</f>
        <v>0</v>
      </c>
      <c r="FE29" s="78">
        <f>(HLOOKUP(FE$7,BECO_Datos!$D$3:$HN$85,BECO_Datos!$A27,FALSE)+HLOOKUP(FE$7,BECO_Datos!$HP$3:$LT$85,BECO_Datos!$A27,FALSE))*FE$2</f>
        <v>0</v>
      </c>
      <c r="FF29" s="78">
        <f>(HLOOKUP(FF$7,BECO_Datos!$D$3:$HN$85,BECO_Datos!$A27,FALSE))*FF$2</f>
        <v>0</v>
      </c>
      <c r="FG29" s="78">
        <f>(HLOOKUP(FG$7,BECO_Datos!$D$3:$HN$85,BECO_Datos!$A27,FALSE)+HLOOKUP(FG$7,BECO_Datos!$HP$3:$LT$85,BECO_Datos!$A27,FALSE))*FG$2</f>
        <v>0</v>
      </c>
      <c r="FH29" s="13"/>
      <c r="FI29" s="87">
        <f t="shared" si="48"/>
        <v>20013.449972023926</v>
      </c>
      <c r="FJ29" s="78">
        <f>(HLOOKUP(FJ$7,BECO_Datos!$D$3:$HN$85,BECO_Datos!$A27,FALSE)+HLOOKUP(FJ$7,BECO_Datos!$HP$3:$LT$85,BECO_Datos!$A27,FALSE))*FJ$2</f>
        <v>0</v>
      </c>
      <c r="FK29" s="78">
        <f>(HLOOKUP(FK$7,BECO_Datos!$D$3:$HN$85,BECO_Datos!$A27,FALSE)+HLOOKUP(FK$7,BECO_Datos!$HP$3:$LT$85,BECO_Datos!$A27,FALSE))*FK$2</f>
        <v>0</v>
      </c>
      <c r="FL29" s="78">
        <f>(HLOOKUP(FL$7,BECO_Datos!$D$3:$HN$85,BECO_Datos!$A27,FALSE)+HLOOKUP(FL$7,BECO_Datos!$HP$3:$LT$85,BECO_Datos!$A27,FALSE))*FL$2</f>
        <v>20013.449972023926</v>
      </c>
      <c r="FM29" s="78">
        <f>(HLOOKUP(FM$7,BECO_Datos!$D$3:$HN$85,BECO_Datos!$A27,FALSE)+HLOOKUP(FM$7,BECO_Datos!$HP$3:$LT$85,BECO_Datos!$A27,FALSE))*FM$2</f>
        <v>0</v>
      </c>
      <c r="FN29" s="78">
        <f>(HLOOKUP(FN$7,BECO_Datos!$D$3:$HN$85,BECO_Datos!$A27,FALSE))*FN$2</f>
        <v>0</v>
      </c>
      <c r="FO29" s="78">
        <f>(HLOOKUP(FO$7,BECO_Datos!$D$3:$HN$85,BECO_Datos!$A27,FALSE)+HLOOKUP(FO$7,BECO_Datos!$HP$3:$LT$85,BECO_Datos!$A27,FALSE))*FO$2</f>
        <v>0</v>
      </c>
      <c r="FP29" s="78">
        <f>(HLOOKUP(FP$7,BECO_Datos!$D$3:$HN$85,BECO_Datos!$A27,FALSE))*FP$2</f>
        <v>0</v>
      </c>
      <c r="FQ29" s="78">
        <f>(HLOOKUP(FQ$7,BECO_Datos!$D$3:$HN$85,BECO_Datos!$A27,FALSE)+HLOOKUP(FQ$7,BECO_Datos!$HP$3:$LT$85,BECO_Datos!$A27,FALSE))*FQ$2</f>
        <v>0</v>
      </c>
      <c r="FR29" s="87">
        <f t="shared" si="50"/>
        <v>0</v>
      </c>
      <c r="FS29" s="78">
        <f>(HLOOKUP(FS$7,BECO_Datos!$D$3:$HN$85,BECO_Datos!$A27,FALSE))*FS$2</f>
        <v>0</v>
      </c>
      <c r="FT29" s="78">
        <f>(HLOOKUP(FT$7,BECO_Datos!$D$3:$HN$85,BECO_Datos!$A27,FALSE))*FT$2</f>
        <v>0</v>
      </c>
      <c r="FU29" s="78">
        <f>(HLOOKUP(FU$7,BECO_Datos!$D$3:$HN$85,BECO_Datos!$A27,FALSE))*FU$2</f>
        <v>0</v>
      </c>
      <c r="FV29" s="78">
        <f>(HLOOKUP(FV$7,BECO_Datos!$D$3:$HN$85,BECO_Datos!$A27,FALSE))*FV$2</f>
        <v>0</v>
      </c>
      <c r="FW29" s="78">
        <f>(HLOOKUP(FW$7,BECO_Datos!$D$3:$HN$85,BECO_Datos!$A27,FALSE)+HLOOKUP(FW$7,BECO_Datos!$HP$3:$LT$85,BECO_Datos!$A27,FALSE))*FW$2</f>
        <v>0</v>
      </c>
      <c r="FX29" s="78">
        <f>(HLOOKUP(FX$7,BECO_Datos!$D$3:$HN$85,BECO_Datos!$A27,FALSE))*FX$2</f>
        <v>0</v>
      </c>
      <c r="FY29" s="78">
        <f>(HLOOKUP(FY$7,BECO_Datos!$D$3:$HN$85,BECO_Datos!$A27,FALSE))*FY$2</f>
        <v>0</v>
      </c>
      <c r="FZ29" s="78">
        <f>(HLOOKUP(FZ$7,BECO_Datos!$D$3:$HN$85,BECO_Datos!$A27,FALSE)+HLOOKUP(FZ$7,BECO_Datos!$HP$3:$LT$85,BECO_Datos!$A27,FALSE))*FZ$2</f>
        <v>0</v>
      </c>
      <c r="GA29" s="78">
        <f>(HLOOKUP(GA$7,BECO_Datos!$D$3:$HN$85,BECO_Datos!$A27,FALSE))*GA$2</f>
        <v>0</v>
      </c>
      <c r="GB29" s="78">
        <f>(HLOOKUP(GB$7,BECO_Datos!$D$3:$HN$85,BECO_Datos!$A27,FALSE)+HLOOKUP(GB$7,BECO_Datos!$HP$3:$LT$85,BECO_Datos!$A27,FALSE))*GB$2</f>
        <v>0</v>
      </c>
      <c r="GC29" s="78">
        <f>(HLOOKUP(GC$7,BECO_Datos!$D$3:$HN$85,BECO_Datos!$A27,FALSE))*GC$2</f>
        <v>0</v>
      </c>
      <c r="GD29" s="78">
        <f>(HLOOKUP(GD$7,BECO_Datos!$D$3:$HN$85,BECO_Datos!$A27,FALSE)+HLOOKUP(GD$7,BECO_Datos!$HP$3:$LT$85,BECO_Datos!$A27,FALSE))*GD$2</f>
        <v>0</v>
      </c>
      <c r="GE29" s="13"/>
      <c r="GF29" s="87">
        <f t="shared" si="52"/>
        <v>16169.198617194854</v>
      </c>
      <c r="GG29" s="78">
        <f>(HLOOKUP(GG$7,BECO_Datos!$D$3:$HN$85,BECO_Datos!$A27,FALSE)+HLOOKUP(GG$7,BECO_Datos!$HP$3:$LT$85,BECO_Datos!$A27,FALSE))*GG$2</f>
        <v>0</v>
      </c>
      <c r="GH29" s="78">
        <f>(HLOOKUP(GH$7,BECO_Datos!$D$3:$HN$85,BECO_Datos!$A27,FALSE)+HLOOKUP(GH$7,BECO_Datos!$HP$3:$LT$85,BECO_Datos!$A27,FALSE))*GH$2</f>
        <v>0</v>
      </c>
      <c r="GI29" s="78">
        <f>(HLOOKUP(GI$7,BECO_Datos!$D$3:$HN$85,BECO_Datos!$A27,FALSE)+HLOOKUP(GI$7,BECO_Datos!$HP$3:$LT$85,BECO_Datos!$A27,FALSE))*GI$2</f>
        <v>16169.198617194854</v>
      </c>
      <c r="GJ29" s="78">
        <f>(HLOOKUP(GJ$7,BECO_Datos!$D$3:$HN$85,BECO_Datos!$A27,FALSE)+HLOOKUP(GJ$7,BECO_Datos!$HP$3:$LT$85,BECO_Datos!$A27,FALSE))*GJ$2</f>
        <v>0</v>
      </c>
      <c r="GK29" s="78">
        <f>(HLOOKUP(GK$7,BECO_Datos!$D$3:$HN$85,BECO_Datos!$A27,FALSE))*GK$2</f>
        <v>0</v>
      </c>
      <c r="GL29" s="78">
        <f>(HLOOKUP(GL$7,BECO_Datos!$D$3:$HN$85,BECO_Datos!$A27,FALSE)+HLOOKUP(GL$7,BECO_Datos!$HP$3:$LT$85,BECO_Datos!$A27,FALSE))*GL$2</f>
        <v>0</v>
      </c>
      <c r="GM29" s="78">
        <f>(HLOOKUP(GM$7,BECO_Datos!$D$3:$HN$85,BECO_Datos!$A27,FALSE))*GM$2</f>
        <v>0</v>
      </c>
      <c r="GN29" s="78">
        <f>(HLOOKUP(GN$7,BECO_Datos!$D$3:$HN$85,BECO_Datos!$A27,FALSE)+HLOOKUP(GN$7,BECO_Datos!$HP$3:$LT$85,BECO_Datos!$A27,FALSE))*GN$2</f>
        <v>0</v>
      </c>
      <c r="GO29" s="87">
        <f t="shared" si="54"/>
        <v>0</v>
      </c>
      <c r="GP29" s="78">
        <f>(HLOOKUP(GP$7,BECO_Datos!$D$3:$HN$85,BECO_Datos!$A27,FALSE))*GP$2</f>
        <v>0</v>
      </c>
      <c r="GQ29" s="78">
        <f>(HLOOKUP(GQ$7,BECO_Datos!$D$3:$HN$85,BECO_Datos!$A27,FALSE))*GQ$2</f>
        <v>0</v>
      </c>
      <c r="GR29" s="78">
        <f>(HLOOKUP(GR$7,BECO_Datos!$D$3:$HN$85,BECO_Datos!$A27,FALSE))*GR$2</f>
        <v>0</v>
      </c>
      <c r="GS29" s="78">
        <f>(HLOOKUP(GS$7,BECO_Datos!$D$3:$HN$85,BECO_Datos!$A27,FALSE))*GS$2</f>
        <v>0</v>
      </c>
      <c r="GT29" s="78">
        <f>(HLOOKUP(GT$7,BECO_Datos!$D$3:$HN$85,BECO_Datos!$A27,FALSE)+HLOOKUP(GT$7,BECO_Datos!$HP$3:$LT$85,BECO_Datos!$A27,FALSE))*GT$2</f>
        <v>0</v>
      </c>
      <c r="GU29" s="78">
        <f>(HLOOKUP(GU$7,BECO_Datos!$D$3:$HN$85,BECO_Datos!$A27,FALSE))*GU$2</f>
        <v>0</v>
      </c>
      <c r="GV29" s="78">
        <f>(HLOOKUP(GV$7,BECO_Datos!$D$3:$HN$85,BECO_Datos!$A27,FALSE))*GV$2</f>
        <v>0</v>
      </c>
      <c r="GW29" s="78">
        <f>(HLOOKUP(GW$7,BECO_Datos!$D$3:$HN$85,BECO_Datos!$A27,FALSE)+HLOOKUP(GW$7,BECO_Datos!$HP$3:$LT$85,BECO_Datos!$A27,FALSE))*GW$2</f>
        <v>0</v>
      </c>
      <c r="GX29" s="78">
        <f>(HLOOKUP(GX$7,BECO_Datos!$D$3:$HN$85,BECO_Datos!$A27,FALSE))*GX$2</f>
        <v>0</v>
      </c>
      <c r="GY29" s="78">
        <f>(HLOOKUP(GY$7,BECO_Datos!$D$3:$HN$85,BECO_Datos!$A27,FALSE)+HLOOKUP(GY$7,BECO_Datos!$HP$3:$LT$85,BECO_Datos!$A27,FALSE))*GY$2</f>
        <v>0</v>
      </c>
      <c r="GZ29" s="78">
        <f>(HLOOKUP(GZ$7,BECO_Datos!$D$3:$HN$85,BECO_Datos!$A27,FALSE))*GZ$2</f>
        <v>0</v>
      </c>
      <c r="HA29" s="78">
        <f>(HLOOKUP(HA$7,BECO_Datos!$D$3:$HN$85,BECO_Datos!$A27,FALSE)+HLOOKUP(HA$7,BECO_Datos!$HP$3:$LT$85,BECO_Datos!$A27,FALSE))*HA$2</f>
        <v>0</v>
      </c>
      <c r="HB29" s="13"/>
      <c r="HC29" s="87">
        <f t="shared" si="56"/>
        <v>13842.98510810112</v>
      </c>
      <c r="HD29" s="78">
        <f>(HLOOKUP(HD$7,BECO_Datos!$D$3:$HN$85,BECO_Datos!$A27,FALSE)+HLOOKUP(HD$7,BECO_Datos!$HP$3:$LT$85,BECO_Datos!$A27,FALSE))*HD$2</f>
        <v>0</v>
      </c>
      <c r="HE29" s="78">
        <f>(HLOOKUP(HE$7,BECO_Datos!$D$3:$HN$85,BECO_Datos!$A27,FALSE)+HLOOKUP(HE$7,BECO_Datos!$HP$3:$LT$85,BECO_Datos!$A27,FALSE))*HE$2</f>
        <v>0</v>
      </c>
      <c r="HF29" s="78">
        <f>(HLOOKUP(HF$7,BECO_Datos!$D$3:$HN$85,BECO_Datos!$A27,FALSE)+HLOOKUP(HF$7,BECO_Datos!$HP$3:$LT$85,BECO_Datos!$A27,FALSE))*HF$2</f>
        <v>13842.98510810112</v>
      </c>
      <c r="HG29" s="78">
        <f>(HLOOKUP(HG$7,BECO_Datos!$D$3:$HN$85,BECO_Datos!$A27,FALSE)+HLOOKUP(HG$7,BECO_Datos!$HP$3:$LT$85,BECO_Datos!$A27,FALSE))*HG$2</f>
        <v>0</v>
      </c>
      <c r="HH29" s="78">
        <f>(HLOOKUP(HH$7,BECO_Datos!$D$3:$HN$85,BECO_Datos!$A27,FALSE))*HH$2</f>
        <v>0</v>
      </c>
      <c r="HI29" s="78">
        <f>(HLOOKUP(HI$7,BECO_Datos!$D$3:$HN$85,BECO_Datos!$A27,FALSE)+HLOOKUP(HI$7,BECO_Datos!$HP$3:$LT$85,BECO_Datos!$A27,FALSE))*HI$2</f>
        <v>0</v>
      </c>
      <c r="HJ29" s="78">
        <f>(HLOOKUP(HJ$7,BECO_Datos!$D$3:$HN$85,BECO_Datos!$A27,FALSE))*HJ$2</f>
        <v>0</v>
      </c>
      <c r="HK29" s="78">
        <f>(HLOOKUP(HK$7,BECO_Datos!$D$3:$HN$85,BECO_Datos!$A27,FALSE)+HLOOKUP(HK$7,BECO_Datos!$HP$3:$LT$85,BECO_Datos!$A27,FALSE))*HK$2</f>
        <v>0</v>
      </c>
      <c r="HL29" s="87">
        <f t="shared" si="58"/>
        <v>0</v>
      </c>
      <c r="HM29" s="78">
        <f>(HLOOKUP(HM$7,BECO_Datos!$D$3:$HN$85,BECO_Datos!$A27,FALSE))*HM$2</f>
        <v>0</v>
      </c>
      <c r="HN29" s="78">
        <f>(HLOOKUP(HN$7,BECO_Datos!$D$3:$HN$85,BECO_Datos!$A27,FALSE))*HN$2</f>
        <v>0</v>
      </c>
      <c r="HO29" s="78">
        <f>(HLOOKUP(HO$7,BECO_Datos!$D$3:$HN$85,BECO_Datos!$A27,FALSE))*HO$2</f>
        <v>0</v>
      </c>
      <c r="HP29" s="78">
        <f>(HLOOKUP(HP$7,BECO_Datos!$D$3:$HN$85,BECO_Datos!$A27,FALSE))*HP$2</f>
        <v>0</v>
      </c>
      <c r="HQ29" s="78">
        <f>(HLOOKUP(HQ$7,BECO_Datos!$D$3:$HN$85,BECO_Datos!$A27,FALSE)+HLOOKUP(HQ$7,BECO_Datos!$HP$3:$LT$85,BECO_Datos!$A27,FALSE))*HQ$2</f>
        <v>0</v>
      </c>
      <c r="HR29" s="78">
        <f>(HLOOKUP(HR$7,BECO_Datos!$D$3:$HN$85,BECO_Datos!$A27,FALSE))*HR$2</f>
        <v>0</v>
      </c>
      <c r="HS29" s="78">
        <f>(HLOOKUP(HS$7,BECO_Datos!$D$3:$HN$85,BECO_Datos!$A27,FALSE))*HS$2</f>
        <v>0</v>
      </c>
      <c r="HT29" s="78">
        <f>(HLOOKUP(HT$7,BECO_Datos!$D$3:$HN$85,BECO_Datos!$A27,FALSE)+HLOOKUP(HT$7,BECO_Datos!$HP$3:$LT$85,BECO_Datos!$A27,FALSE))*HT$2</f>
        <v>0</v>
      </c>
      <c r="HU29" s="78">
        <f>(HLOOKUP(HU$7,BECO_Datos!$D$3:$HN$85,BECO_Datos!$A27,FALSE))*HU$2</f>
        <v>0</v>
      </c>
      <c r="HV29" s="78">
        <f>(HLOOKUP(HV$7,BECO_Datos!$D$3:$HN$85,BECO_Datos!$A27,FALSE)+HLOOKUP(HV$7,BECO_Datos!$HP$3:$LT$85,BECO_Datos!$A27,FALSE))*HV$2</f>
        <v>0</v>
      </c>
      <c r="HW29" s="78">
        <f>(HLOOKUP(HW$7,BECO_Datos!$D$3:$HN$85,BECO_Datos!$A27,FALSE))*HW$2</f>
        <v>0</v>
      </c>
      <c r="HX29" s="78">
        <f>(HLOOKUP(HX$7,BECO_Datos!$D$3:$HN$85,BECO_Datos!$A27,FALSE)+HLOOKUP(HX$7,BECO_Datos!$HP$3:$LT$85,BECO_Datos!$A27,FALSE))*HX$2</f>
        <v>0</v>
      </c>
    </row>
    <row r="30" spans="1:232" ht="15.75" x14ac:dyDescent="0.2">
      <c r="A30" s="160">
        <v>24</v>
      </c>
      <c r="B30" s="590" t="s">
        <v>49</v>
      </c>
      <c r="C30" s="13"/>
      <c r="D30" s="86">
        <f t="shared" si="20"/>
        <v>-568.51198291901107</v>
      </c>
      <c r="E30" s="18">
        <f>(HLOOKUP(E$7,BECO_Datos!$D$3:$HN$85,BECO_Datos!$A28,FALSE)+HLOOKUP(E$7,BECO_Datos!$HP$3:$LT$85,BECO_Datos!$A28,FALSE))*E$2</f>
        <v>0</v>
      </c>
      <c r="F30" s="18">
        <f>(HLOOKUP(F$7,BECO_Datos!$D$3:$HN$85,BECO_Datos!$A28,FALSE)+HLOOKUP(F$7,BECO_Datos!$HP$3:$LT$85,BECO_Datos!$A28,FALSE))*F$2</f>
        <v>0</v>
      </c>
      <c r="G30" s="18">
        <f>(HLOOKUP(G$7,BECO_Datos!$D$3:$HN$85,BECO_Datos!$A28,FALSE)+HLOOKUP(G$7,BECO_Datos!$HP$3:$LT$85,BECO_Datos!$A28,FALSE))*G$2</f>
        <v>-625.7922918362168</v>
      </c>
      <c r="H30" s="18">
        <f>(HLOOKUP(H$7,BECO_Datos!$D$3:$HN$85,BECO_Datos!$A28,FALSE)+HLOOKUP(H$7,BECO_Datos!$HP$3:$LT$85,BECO_Datos!$A28,FALSE))*H$2</f>
        <v>0</v>
      </c>
      <c r="I30" s="18">
        <f>(HLOOKUP(I$7,BECO_Datos!$D$3:$HN$85,BECO_Datos!$A28,FALSE))*I$2</f>
        <v>0</v>
      </c>
      <c r="J30" s="18">
        <f>(HLOOKUP(J$7,BECO_Datos!$D$3:$HN$85,BECO_Datos!$A28,FALSE)+HLOOKUP(J$7,BECO_Datos!$HP$3:$LT$85,BECO_Datos!$A28,FALSE))*J$2</f>
        <v>57.280308917205708</v>
      </c>
      <c r="K30" s="18">
        <f>(HLOOKUP(K$7,BECO_Datos!$D$3:$HN$85,BECO_Datos!$A28,FALSE))*K$2</f>
        <v>0</v>
      </c>
      <c r="L30" s="18">
        <f>(HLOOKUP(L$7,BECO_Datos!$D$3:$HN$85,BECO_Datos!$A28,FALSE)+HLOOKUP(L$7,BECO_Datos!$HP$3:$LT$85,BECO_Datos!$A28,FALSE))*L$2</f>
        <v>0</v>
      </c>
      <c r="M30" s="86">
        <f t="shared" si="22"/>
        <v>33810.280482480521</v>
      </c>
      <c r="N30" s="18">
        <f>(HLOOKUP(N$7,BECO_Datos!$D$3:$HN$85,BECO_Datos!$A28,FALSE))*N$2</f>
        <v>0</v>
      </c>
      <c r="O30" s="18">
        <f>(HLOOKUP(O$7,BECO_Datos!$D$3:$HN$85,BECO_Datos!$A28,FALSE))*O$2</f>
        <v>0</v>
      </c>
      <c r="P30" s="18">
        <f>(HLOOKUP(P$7,BECO_Datos!$D$3:$HN$85,BECO_Datos!$A28,FALSE))*P$2</f>
        <v>0</v>
      </c>
      <c r="Q30" s="18">
        <f>(HLOOKUP(Q$7,BECO_Datos!$D$3:$HN$85,BECO_Datos!$A28,FALSE))*Q$2</f>
        <v>0</v>
      </c>
      <c r="R30" s="18">
        <f>(HLOOKUP(R$7,BECO_Datos!$D$3:$HN$85,BECO_Datos!$A28,FALSE)+HLOOKUP(R$7,BECO_Datos!$HP$3:$LT$85,BECO_Datos!$A28,FALSE))*R$2</f>
        <v>682.43290517789478</v>
      </c>
      <c r="S30" s="18">
        <f>(HLOOKUP(S$7,BECO_Datos!$D$3:$HN$85,BECO_Datos!$A28,FALSE))*S$2</f>
        <v>32101.410746653837</v>
      </c>
      <c r="T30" s="18">
        <f>(HLOOKUP(T$7,BECO_Datos!$D$3:$HN$85,BECO_Datos!$A28,FALSE))*T$2</f>
        <v>0</v>
      </c>
      <c r="U30" s="18">
        <f>(HLOOKUP(U$7,BECO_Datos!$D$3:$HN$85,BECO_Datos!$A28,FALSE)+HLOOKUP(U$7,BECO_Datos!$HP$3:$LT$85,BECO_Datos!$A28,FALSE))*U$2</f>
        <v>0</v>
      </c>
      <c r="V30" s="18">
        <f>(HLOOKUP(V$7,BECO_Datos!$D$3:$HN$85,BECO_Datos!$A28,FALSE))*V$2</f>
        <v>0</v>
      </c>
      <c r="W30" s="18">
        <f>(HLOOKUP(W$7,BECO_Datos!$D$3:$HN$85,BECO_Datos!$A28,FALSE)+HLOOKUP(W$7,BECO_Datos!$HP$3:$LT$85,BECO_Datos!$A28,FALSE))*W$2</f>
        <v>0</v>
      </c>
      <c r="X30" s="18">
        <f>(HLOOKUP(X$7,BECO_Datos!$D$3:$HN$85,BECO_Datos!$A28,FALSE))*X$2</f>
        <v>1026.4368306487854</v>
      </c>
      <c r="Y30" s="18">
        <f>(HLOOKUP(Y$7,BECO_Datos!$D$3:$HN$85,BECO_Datos!$A28,FALSE)+HLOOKUP(Y$7,BECO_Datos!$HP$3:$LT$85,BECO_Datos!$A28,FALSE))*Y$2</f>
        <v>0</v>
      </c>
      <c r="Z30" s="13"/>
      <c r="AA30" s="86">
        <f t="shared" si="24"/>
        <v>19751.908312416097</v>
      </c>
      <c r="AB30" s="18">
        <f>(HLOOKUP(AB$7,BECO_Datos!$D$3:$HN$85,BECO_Datos!$A28,FALSE)+HLOOKUP(AB$7,BECO_Datos!$HP$3:$LT$85,BECO_Datos!$A28,FALSE))*AB$2</f>
        <v>0</v>
      </c>
      <c r="AC30" s="18">
        <f>(HLOOKUP(AC$7,BECO_Datos!$D$3:$HN$85,BECO_Datos!$A28,FALSE)+HLOOKUP(AC$7,BECO_Datos!$HP$3:$LT$85,BECO_Datos!$A28,FALSE))*AC$2</f>
        <v>0</v>
      </c>
      <c r="AD30" s="18">
        <f>(HLOOKUP(AD$7,BECO_Datos!$D$3:$HN$85,BECO_Datos!$A28,FALSE)+HLOOKUP(AD$7,BECO_Datos!$HP$3:$LT$85,BECO_Datos!$A28,FALSE))*AD$2</f>
        <v>19517.746896536493</v>
      </c>
      <c r="AE30" s="18">
        <f>(HLOOKUP(AE$7,BECO_Datos!$D$3:$HN$85,BECO_Datos!$A28,FALSE)+HLOOKUP(AE$7,BECO_Datos!$HP$3:$LT$85,BECO_Datos!$A28,FALSE))*AE$2</f>
        <v>0</v>
      </c>
      <c r="AF30" s="18">
        <f>(HLOOKUP(AF$7,BECO_Datos!$D$3:$HN$85,BECO_Datos!$A28,FALSE))*AF$2</f>
        <v>0</v>
      </c>
      <c r="AG30" s="18">
        <f>(HLOOKUP(AG$7,BECO_Datos!$D$3:$HN$85,BECO_Datos!$A28,FALSE)+HLOOKUP(AG$7,BECO_Datos!$HP$3:$LT$85,BECO_Datos!$A28,FALSE))*AG$2</f>
        <v>234.16141587960357</v>
      </c>
      <c r="AH30" s="18">
        <f>(HLOOKUP(AH$7,BECO_Datos!$D$3:$HN$85,BECO_Datos!$A28,FALSE))*AH$2</f>
        <v>0</v>
      </c>
      <c r="AI30" s="18">
        <f>(HLOOKUP(AI$7,BECO_Datos!$D$3:$HN$85,BECO_Datos!$A28,FALSE)+HLOOKUP(AI$7,BECO_Datos!$HP$3:$LT$85,BECO_Datos!$A28,FALSE))*AI$2</f>
        <v>0</v>
      </c>
      <c r="AJ30" s="86">
        <f t="shared" si="26"/>
        <v>36120.65320098729</v>
      </c>
      <c r="AK30" s="18">
        <f>(HLOOKUP(AK$7,BECO_Datos!$D$3:$HN$85,BECO_Datos!$A28,FALSE))*AK$2</f>
        <v>0</v>
      </c>
      <c r="AL30" s="18">
        <f>(HLOOKUP(AL$7,BECO_Datos!$D$3:$HN$85,BECO_Datos!$A28,FALSE))*AL$2</f>
        <v>0</v>
      </c>
      <c r="AM30" s="18">
        <f>(HLOOKUP(AM$7,BECO_Datos!$D$3:$HN$85,BECO_Datos!$A28,FALSE))*AM$2</f>
        <v>0</v>
      </c>
      <c r="AN30" s="18">
        <f>(HLOOKUP(AN$7,BECO_Datos!$D$3:$HN$85,BECO_Datos!$A28,FALSE))*AN$2</f>
        <v>0</v>
      </c>
      <c r="AO30" s="18">
        <f>(HLOOKUP(AO$7,BECO_Datos!$D$3:$HN$85,BECO_Datos!$A28,FALSE)+HLOOKUP(AO$7,BECO_Datos!$HP$3:$LT$85,BECO_Datos!$A28,FALSE))*AO$2</f>
        <v>406.41704862505196</v>
      </c>
      <c r="AP30" s="18">
        <f>(HLOOKUP(AP$7,BECO_Datos!$D$3:$HN$85,BECO_Datos!$A28,FALSE))*AP$2</f>
        <v>35102.950523918538</v>
      </c>
      <c r="AQ30" s="18">
        <f>(HLOOKUP(AQ$7,BECO_Datos!$D$3:$HN$85,BECO_Datos!$A28,FALSE))*AQ$2</f>
        <v>0</v>
      </c>
      <c r="AR30" s="18">
        <f>(HLOOKUP(AR$7,BECO_Datos!$D$3:$HN$85,BECO_Datos!$A28,FALSE)+HLOOKUP(AR$7,BECO_Datos!$HP$3:$LT$85,BECO_Datos!$A28,FALSE))*AR$2</f>
        <v>0</v>
      </c>
      <c r="AS30" s="18">
        <f>(HLOOKUP(AS$7,BECO_Datos!$D$3:$HN$85,BECO_Datos!$A28,FALSE))*AS$2</f>
        <v>0</v>
      </c>
      <c r="AT30" s="18">
        <f>(HLOOKUP(AT$7,BECO_Datos!$D$3:$HN$85,BECO_Datos!$A28,FALSE)+HLOOKUP(AT$7,BECO_Datos!$HP$3:$LT$85,BECO_Datos!$A28,FALSE))*AT$2</f>
        <v>0</v>
      </c>
      <c r="AU30" s="18">
        <f>(HLOOKUP(AU$7,BECO_Datos!$D$3:$HN$85,BECO_Datos!$A28,FALSE))*AU$2</f>
        <v>611.28562844370333</v>
      </c>
      <c r="AV30" s="18">
        <f>(HLOOKUP(AV$7,BECO_Datos!$D$3:$HN$85,BECO_Datos!$A28,FALSE)+HLOOKUP(AV$7,BECO_Datos!$HP$3:$LT$85,BECO_Datos!$A28,FALSE))*AV$2</f>
        <v>0</v>
      </c>
      <c r="AW30" s="13"/>
      <c r="AX30" s="86">
        <f t="shared" si="28"/>
        <v>15382.463772041496</v>
      </c>
      <c r="AY30" s="18">
        <f>(HLOOKUP(AY$7,BECO_Datos!$D$3:$HN$85,BECO_Datos!$A28,FALSE)+HLOOKUP(AY$7,BECO_Datos!$HP$3:$LT$85,BECO_Datos!$A28,FALSE))*AY$2</f>
        <v>0</v>
      </c>
      <c r="AZ30" s="18">
        <f>(HLOOKUP(AZ$7,BECO_Datos!$D$3:$HN$85,BECO_Datos!$A28,FALSE)+HLOOKUP(AZ$7,BECO_Datos!$HP$3:$LT$85,BECO_Datos!$A28,FALSE))*AZ$2</f>
        <v>0</v>
      </c>
      <c r="BA30" s="18">
        <f>(HLOOKUP(BA$7,BECO_Datos!$D$3:$HN$85,BECO_Datos!$A28,FALSE)+HLOOKUP(BA$7,BECO_Datos!$HP$3:$LT$85,BECO_Datos!$A28,FALSE))*BA$2</f>
        <v>14861.45036068746</v>
      </c>
      <c r="BB30" s="18">
        <f>(HLOOKUP(BB$7,BECO_Datos!$D$3:$HN$85,BECO_Datos!$A28,FALSE)+HLOOKUP(BB$7,BECO_Datos!$HP$3:$LT$85,BECO_Datos!$A28,FALSE))*BB$2</f>
        <v>0</v>
      </c>
      <c r="BC30" s="18">
        <f>(HLOOKUP(BC$7,BECO_Datos!$D$3:$HN$85,BECO_Datos!$A28,FALSE))*BC$2</f>
        <v>0</v>
      </c>
      <c r="BD30" s="18">
        <f>(HLOOKUP(BD$7,BECO_Datos!$D$3:$HN$85,BECO_Datos!$A28,FALSE)+HLOOKUP(BD$7,BECO_Datos!$HP$3:$LT$85,BECO_Datos!$A28,FALSE))*BD$2</f>
        <v>521.01341135403516</v>
      </c>
      <c r="BE30" s="18">
        <f>(HLOOKUP(BE$7,BECO_Datos!$D$3:$HN$85,BECO_Datos!$A28,FALSE))*BE$2</f>
        <v>0</v>
      </c>
      <c r="BF30" s="18">
        <f>(HLOOKUP(BF$7,BECO_Datos!$D$3:$HN$85,BECO_Datos!$A28,FALSE)+HLOOKUP(BF$7,BECO_Datos!$HP$3:$LT$85,BECO_Datos!$A28,FALSE))*BF$2</f>
        <v>0</v>
      </c>
      <c r="BG30" s="86">
        <f t="shared" si="30"/>
        <v>30008.652523514069</v>
      </c>
      <c r="BH30" s="18">
        <f>(HLOOKUP(BH$7,BECO_Datos!$D$3:$HN$85,BECO_Datos!$A28,FALSE))*BH$2</f>
        <v>0</v>
      </c>
      <c r="BI30" s="18">
        <f>(HLOOKUP(BI$7,BECO_Datos!$D$3:$HN$85,BECO_Datos!$A28,FALSE))*BI$2</f>
        <v>0</v>
      </c>
      <c r="BJ30" s="18">
        <f>(HLOOKUP(BJ$7,BECO_Datos!$D$3:$HN$85,BECO_Datos!$A28,FALSE))*BJ$2</f>
        <v>0</v>
      </c>
      <c r="BK30" s="18">
        <f>(HLOOKUP(BK$7,BECO_Datos!$D$3:$HN$85,BECO_Datos!$A28,FALSE))*BK$2</f>
        <v>0</v>
      </c>
      <c r="BL30" s="18">
        <f>(HLOOKUP(BL$7,BECO_Datos!$D$3:$HN$85,BECO_Datos!$A28,FALSE)+HLOOKUP(BL$7,BECO_Datos!$HP$3:$LT$85,BECO_Datos!$A28,FALSE))*BL$2</f>
        <v>282.58355129510971</v>
      </c>
      <c r="BM30" s="18">
        <f>(HLOOKUP(BM$7,BECO_Datos!$D$3:$HN$85,BECO_Datos!$A28,FALSE))*BM$2</f>
        <v>29301.039401422957</v>
      </c>
      <c r="BN30" s="18">
        <f>(HLOOKUP(BN$7,BECO_Datos!$D$3:$HN$85,BECO_Datos!$A28,FALSE))*BN$2</f>
        <v>0</v>
      </c>
      <c r="BO30" s="18">
        <f>(HLOOKUP(BO$7,BECO_Datos!$D$3:$HN$85,BECO_Datos!$A28,FALSE)+HLOOKUP(BO$7,BECO_Datos!$HP$3:$LT$85,BECO_Datos!$A28,FALSE))*BO$2</f>
        <v>0</v>
      </c>
      <c r="BP30" s="18">
        <f>(HLOOKUP(BP$7,BECO_Datos!$D$3:$HN$85,BECO_Datos!$A28,FALSE))*BP$2</f>
        <v>0</v>
      </c>
      <c r="BQ30" s="18">
        <f>(HLOOKUP(BQ$7,BECO_Datos!$D$3:$HN$85,BECO_Datos!$A28,FALSE)+HLOOKUP(BQ$7,BECO_Datos!$HP$3:$LT$85,BECO_Datos!$A28,FALSE))*BQ$2</f>
        <v>0</v>
      </c>
      <c r="BR30" s="18">
        <f>(HLOOKUP(BR$7,BECO_Datos!$D$3:$HN$85,BECO_Datos!$A28,FALSE))*BR$2</f>
        <v>425.02957079600429</v>
      </c>
      <c r="BS30" s="18">
        <f>(HLOOKUP(BS$7,BECO_Datos!$D$3:$HN$85,BECO_Datos!$A28,FALSE)+HLOOKUP(BS$7,BECO_Datos!$HP$3:$LT$85,BECO_Datos!$A28,FALSE))*BS$2</f>
        <v>0</v>
      </c>
      <c r="BT30" s="13"/>
      <c r="BU30" s="86">
        <f t="shared" si="32"/>
        <v>191944.68192168692</v>
      </c>
      <c r="BV30" s="18">
        <f>(HLOOKUP(BV$7,BECO_Datos!$D$3:$HN$85,BECO_Datos!$A28,FALSE)+HLOOKUP(BV$7,BECO_Datos!$HP$3:$LT$85,BECO_Datos!$A28,FALSE))*BV$2</f>
        <v>0</v>
      </c>
      <c r="BW30" s="18">
        <f>(HLOOKUP(BW$7,BECO_Datos!$D$3:$HN$85,BECO_Datos!$A28,FALSE)+HLOOKUP(BW$7,BECO_Datos!$HP$3:$LT$85,BECO_Datos!$A28,FALSE))*BW$2</f>
        <v>0</v>
      </c>
      <c r="BX30" s="18">
        <f>(HLOOKUP(BX$7,BECO_Datos!$D$3:$HN$85,BECO_Datos!$A28,FALSE)+HLOOKUP(BX$7,BECO_Datos!$HP$3:$LT$85,BECO_Datos!$A28,FALSE))*BX$2</f>
        <v>191839.55033663815</v>
      </c>
      <c r="BY30" s="18">
        <f>(HLOOKUP(BY$7,BECO_Datos!$D$3:$HN$85,BECO_Datos!$A28,FALSE)+HLOOKUP(BY$7,BECO_Datos!$HP$3:$LT$85,BECO_Datos!$A28,FALSE))*BY$2</f>
        <v>0</v>
      </c>
      <c r="BZ30" s="18">
        <f>(HLOOKUP(BZ$7,BECO_Datos!$D$3:$HN$85,BECO_Datos!$A28,FALSE))*BZ$2</f>
        <v>0</v>
      </c>
      <c r="CA30" s="18">
        <f>(HLOOKUP(CA$7,BECO_Datos!$D$3:$HN$85,BECO_Datos!$A28,FALSE)+HLOOKUP(CA$7,BECO_Datos!$HP$3:$LT$85,BECO_Datos!$A28,FALSE))*CA$2</f>
        <v>105.13158504878426</v>
      </c>
      <c r="CB30" s="18">
        <f>(HLOOKUP(CB$7,BECO_Datos!$D$3:$HN$85,BECO_Datos!$A28,FALSE))*CB$2</f>
        <v>0</v>
      </c>
      <c r="CC30" s="18">
        <f>(HLOOKUP(CC$7,BECO_Datos!$D$3:$HN$85,BECO_Datos!$A28,FALSE)+HLOOKUP(CC$7,BECO_Datos!$HP$3:$LT$85,BECO_Datos!$A28,FALSE))*CC$2</f>
        <v>0</v>
      </c>
      <c r="CD30" s="86">
        <f t="shared" si="34"/>
        <v>27712.601491854239</v>
      </c>
      <c r="CE30" s="18">
        <f>(HLOOKUP(CE$7,BECO_Datos!$D$3:$HN$85,BECO_Datos!$A28,FALSE))*CE$2</f>
        <v>0</v>
      </c>
      <c r="CF30" s="18">
        <f>(HLOOKUP(CF$7,BECO_Datos!$D$3:$HN$85,BECO_Datos!$A28,FALSE))*CF$2</f>
        <v>0</v>
      </c>
      <c r="CG30" s="18">
        <f>(HLOOKUP(CG$7,BECO_Datos!$D$3:$HN$85,BECO_Datos!$A28,FALSE))*CG$2</f>
        <v>0</v>
      </c>
      <c r="CH30" s="18">
        <f>(HLOOKUP(CH$7,BECO_Datos!$D$3:$HN$85,BECO_Datos!$A28,FALSE))*CH$2</f>
        <v>0</v>
      </c>
      <c r="CI30" s="18">
        <f>(HLOOKUP(CI$7,BECO_Datos!$D$3:$HN$85,BECO_Datos!$A28,FALSE)+HLOOKUP(CI$7,BECO_Datos!$HP$3:$LT$85,BECO_Datos!$A28,FALSE))*CI$2</f>
        <v>141.99240914529443</v>
      </c>
      <c r="CJ30" s="18">
        <f>(HLOOKUP(CJ$7,BECO_Datos!$D$3:$HN$85,BECO_Datos!$A28,FALSE))*CJ$2</f>
        <v>27357.040485249112</v>
      </c>
      <c r="CK30" s="18">
        <f>(HLOOKUP(CK$7,BECO_Datos!$D$3:$HN$85,BECO_Datos!$A28,FALSE))*CK$2</f>
        <v>0</v>
      </c>
      <c r="CL30" s="18">
        <f>(HLOOKUP(CL$7,BECO_Datos!$D$3:$HN$85,BECO_Datos!$A28,FALSE)+HLOOKUP(CL$7,BECO_Datos!$HP$3:$LT$85,BECO_Datos!$A28,FALSE))*CL$2</f>
        <v>0</v>
      </c>
      <c r="CM30" s="18">
        <f>(HLOOKUP(CM$7,BECO_Datos!$D$3:$HN$85,BECO_Datos!$A28,FALSE))*CM$2</f>
        <v>0</v>
      </c>
      <c r="CN30" s="18">
        <f>(HLOOKUP(CN$7,BECO_Datos!$D$3:$HN$85,BECO_Datos!$A28,FALSE)+HLOOKUP(CN$7,BECO_Datos!$HP$3:$LT$85,BECO_Datos!$A28,FALSE))*CN$2</f>
        <v>0</v>
      </c>
      <c r="CO30" s="18">
        <f>(HLOOKUP(CO$7,BECO_Datos!$D$3:$HN$85,BECO_Datos!$A28,FALSE))*CO$2</f>
        <v>213.56859745983218</v>
      </c>
      <c r="CP30" s="18">
        <f>(HLOOKUP(CP$7,BECO_Datos!$D$3:$HN$85,BECO_Datos!$A28,FALSE)+HLOOKUP(CP$7,BECO_Datos!$HP$3:$LT$85,BECO_Datos!$A28,FALSE))*CP$2</f>
        <v>0</v>
      </c>
      <c r="CQ30" s="13"/>
      <c r="CR30" s="86">
        <f t="shared" si="36"/>
        <v>60.135193601814578</v>
      </c>
      <c r="CS30" s="18">
        <f>(HLOOKUP(CS$7,BECO_Datos!$D$3:$HN$85,BECO_Datos!$A28,FALSE)+HLOOKUP(CS$7,BECO_Datos!$HP$3:$LT$85,BECO_Datos!$A28,FALSE))*CS$2</f>
        <v>0</v>
      </c>
      <c r="CT30" s="18">
        <f>(HLOOKUP(CT$7,BECO_Datos!$D$3:$HN$85,BECO_Datos!$A28,FALSE)+HLOOKUP(CT$7,BECO_Datos!$HP$3:$LT$85,BECO_Datos!$A28,FALSE))*CT$2</f>
        <v>0</v>
      </c>
      <c r="CU30" s="18">
        <f>(HLOOKUP(CU$7,BECO_Datos!$D$3:$HN$85,BECO_Datos!$A28,FALSE)+HLOOKUP(CU$7,BECO_Datos!$HP$3:$LT$85,BECO_Datos!$A28,FALSE))*CU$2</f>
        <v>0</v>
      </c>
      <c r="CV30" s="18">
        <f>(HLOOKUP(CV$7,BECO_Datos!$D$3:$HN$85,BECO_Datos!$A28,FALSE)+HLOOKUP(CV$7,BECO_Datos!$HP$3:$LT$85,BECO_Datos!$A28,FALSE))*CV$2</f>
        <v>0</v>
      </c>
      <c r="CW30" s="18">
        <f>(HLOOKUP(CW$7,BECO_Datos!$D$3:$HN$85,BECO_Datos!$A28,FALSE))*CW$2</f>
        <v>0</v>
      </c>
      <c r="CX30" s="18">
        <f>(HLOOKUP(CX$7,BECO_Datos!$D$3:$HN$85,BECO_Datos!$A28,FALSE)+HLOOKUP(CX$7,BECO_Datos!$HP$3:$LT$85,BECO_Datos!$A28,FALSE))*CX$2</f>
        <v>60.135193601814578</v>
      </c>
      <c r="CY30" s="18">
        <f>(HLOOKUP(CY$7,BECO_Datos!$D$3:$HN$85,BECO_Datos!$A28,FALSE))*CY$2</f>
        <v>0</v>
      </c>
      <c r="CZ30" s="18">
        <f>(HLOOKUP(CZ$7,BECO_Datos!$D$3:$HN$85,BECO_Datos!$A28,FALSE)+HLOOKUP(CZ$7,BECO_Datos!$HP$3:$LT$85,BECO_Datos!$A28,FALSE))*CZ$2</f>
        <v>0</v>
      </c>
      <c r="DA30" s="86">
        <f t="shared" si="38"/>
        <v>27904.45482373796</v>
      </c>
      <c r="DB30" s="18">
        <f>(HLOOKUP(DB$7,BECO_Datos!$D$3:$HN$85,BECO_Datos!$A28,FALSE))*DB$2</f>
        <v>0</v>
      </c>
      <c r="DC30" s="18">
        <f>(HLOOKUP(DC$7,BECO_Datos!$D$3:$HN$85,BECO_Datos!$A28,FALSE))*DC$2</f>
        <v>0</v>
      </c>
      <c r="DD30" s="18">
        <f>(HLOOKUP(DD$7,BECO_Datos!$D$3:$HN$85,BECO_Datos!$A28,FALSE))*DD$2</f>
        <v>0</v>
      </c>
      <c r="DE30" s="18">
        <f>(HLOOKUP(DE$7,BECO_Datos!$D$3:$HN$85,BECO_Datos!$A28,FALSE))*DE$2</f>
        <v>0</v>
      </c>
      <c r="DF30" s="18">
        <f>(HLOOKUP(DF$7,BECO_Datos!$D$3:$HN$85,BECO_Datos!$A28,FALSE)+HLOOKUP(DF$7,BECO_Datos!$HP$3:$LT$85,BECO_Datos!$A28,FALSE))*DF$2</f>
        <v>95.627540852953402</v>
      </c>
      <c r="DG30" s="18">
        <f>(HLOOKUP(DG$7,BECO_Datos!$D$3:$HN$85,BECO_Datos!$A28,FALSE))*DG$2</f>
        <v>27664.995370310018</v>
      </c>
      <c r="DH30" s="18">
        <f>(HLOOKUP(DH$7,BECO_Datos!$D$3:$HN$85,BECO_Datos!$A28,FALSE))*DH$2</f>
        <v>0</v>
      </c>
      <c r="DI30" s="18">
        <f>(HLOOKUP(DI$7,BECO_Datos!$D$3:$HN$85,BECO_Datos!$A28,FALSE)+HLOOKUP(DI$7,BECO_Datos!$HP$3:$LT$85,BECO_Datos!$A28,FALSE))*DI$2</f>
        <v>0</v>
      </c>
      <c r="DJ30" s="18">
        <f>(HLOOKUP(DJ$7,BECO_Datos!$D$3:$HN$85,BECO_Datos!$A28,FALSE))*DJ$2</f>
        <v>0</v>
      </c>
      <c r="DK30" s="18">
        <f>(HLOOKUP(DK$7,BECO_Datos!$D$3:$HN$85,BECO_Datos!$A28,FALSE)+HLOOKUP(DK$7,BECO_Datos!$HP$3:$LT$85,BECO_Datos!$A28,FALSE))*DK$2</f>
        <v>0</v>
      </c>
      <c r="DL30" s="18">
        <f>(HLOOKUP(DL$7,BECO_Datos!$D$3:$HN$85,BECO_Datos!$A28,FALSE))*DL$2</f>
        <v>143.83191257498899</v>
      </c>
      <c r="DM30" s="18">
        <f>(HLOOKUP(DM$7,BECO_Datos!$D$3:$HN$85,BECO_Datos!$A28,FALSE)+HLOOKUP(DM$7,BECO_Datos!$HP$3:$LT$85,BECO_Datos!$A28,FALSE))*DM$2</f>
        <v>0</v>
      </c>
      <c r="DN30" s="13"/>
      <c r="DO30" s="86">
        <f t="shared" si="40"/>
        <v>187.39974392402709</v>
      </c>
      <c r="DP30" s="18">
        <f>(HLOOKUP(DP$7,BECO_Datos!$D$3:$HN$85,BECO_Datos!$A28,FALSE)+HLOOKUP(DP$7,BECO_Datos!$HP$3:$LT$85,BECO_Datos!$A28,FALSE))*DP$2</f>
        <v>0</v>
      </c>
      <c r="DQ30" s="18">
        <f>(HLOOKUP(DQ$7,BECO_Datos!$D$3:$HN$85,BECO_Datos!$A28,FALSE)+HLOOKUP(DQ$7,BECO_Datos!$HP$3:$LT$85,BECO_Datos!$A28,FALSE))*DQ$2</f>
        <v>0</v>
      </c>
      <c r="DR30" s="18">
        <f>(HLOOKUP(DR$7,BECO_Datos!$D$3:$HN$85,BECO_Datos!$A28,FALSE)+HLOOKUP(DR$7,BECO_Datos!$HP$3:$LT$85,BECO_Datos!$A28,FALSE))*DR$2</f>
        <v>0</v>
      </c>
      <c r="DS30" s="18">
        <f>(HLOOKUP(DS$7,BECO_Datos!$D$3:$HN$85,BECO_Datos!$A28,FALSE)+HLOOKUP(DS$7,BECO_Datos!$HP$3:$LT$85,BECO_Datos!$A28,FALSE))*DS$2</f>
        <v>0</v>
      </c>
      <c r="DT30" s="18">
        <f>(HLOOKUP(DT$7,BECO_Datos!$D$3:$HN$85,BECO_Datos!$A28,FALSE))*DT$2</f>
        <v>0</v>
      </c>
      <c r="DU30" s="18">
        <f>(HLOOKUP(DU$7,BECO_Datos!$D$3:$HN$85,BECO_Datos!$A28,FALSE)+HLOOKUP(DU$7,BECO_Datos!$HP$3:$LT$85,BECO_Datos!$A28,FALSE))*DU$2</f>
        <v>187.39974392402709</v>
      </c>
      <c r="DV30" s="18">
        <f>(HLOOKUP(DV$7,BECO_Datos!$D$3:$HN$85,BECO_Datos!$A28,FALSE))*DV$2</f>
        <v>0</v>
      </c>
      <c r="DW30" s="18">
        <f>(HLOOKUP(DW$7,BECO_Datos!$D$3:$HN$85,BECO_Datos!$A28,FALSE)+HLOOKUP(DW$7,BECO_Datos!$HP$3:$LT$85,BECO_Datos!$A28,FALSE))*DW$2</f>
        <v>0</v>
      </c>
      <c r="DX30" s="86">
        <f t="shared" si="42"/>
        <v>26597.754978710607</v>
      </c>
      <c r="DY30" s="18">
        <f>(HLOOKUP(DY$7,BECO_Datos!$D$3:$HN$85,BECO_Datos!$A28,FALSE))*DY$2</f>
        <v>0</v>
      </c>
      <c r="DZ30" s="18">
        <f>(HLOOKUP(DZ$7,BECO_Datos!$D$3:$HN$85,BECO_Datos!$A28,FALSE))*DZ$2</f>
        <v>0</v>
      </c>
      <c r="EA30" s="18">
        <f>(HLOOKUP(EA$7,BECO_Datos!$D$3:$HN$85,BECO_Datos!$A28,FALSE))*EA$2</f>
        <v>0</v>
      </c>
      <c r="EB30" s="18">
        <f>(HLOOKUP(EB$7,BECO_Datos!$D$3:$HN$85,BECO_Datos!$A28,FALSE))*EB$2</f>
        <v>0</v>
      </c>
      <c r="EC30" s="18">
        <f>(HLOOKUP(EC$7,BECO_Datos!$D$3:$HN$85,BECO_Datos!$A28,FALSE)+HLOOKUP(EC$7,BECO_Datos!$HP$3:$LT$85,BECO_Datos!$A28,FALSE))*EC$2</f>
        <v>58.680536432494129</v>
      </c>
      <c r="ED30" s="18">
        <f>(HLOOKUP(ED$7,BECO_Datos!$D$3:$HN$85,BECO_Datos!$A28,FALSE))*ED$2</f>
        <v>26450.813950470732</v>
      </c>
      <c r="EE30" s="18">
        <f>(HLOOKUP(EE$7,BECO_Datos!$D$3:$HN$85,BECO_Datos!$A28,FALSE))*EE$2</f>
        <v>0</v>
      </c>
      <c r="EF30" s="18">
        <f>(HLOOKUP(EF$7,BECO_Datos!$D$3:$HN$85,BECO_Datos!$A28,FALSE)+HLOOKUP(EF$7,BECO_Datos!$HP$3:$LT$85,BECO_Datos!$A28,FALSE))*EF$2</f>
        <v>0</v>
      </c>
      <c r="EG30" s="18">
        <f>(HLOOKUP(EG$7,BECO_Datos!$D$3:$HN$85,BECO_Datos!$A28,FALSE))*EG$2</f>
        <v>0</v>
      </c>
      <c r="EH30" s="18">
        <f>(HLOOKUP(EH$7,BECO_Datos!$D$3:$HN$85,BECO_Datos!$A28,FALSE)+HLOOKUP(EH$7,BECO_Datos!$HP$3:$LT$85,BECO_Datos!$A28,FALSE))*EH$2</f>
        <v>0</v>
      </c>
      <c r="EI30" s="18">
        <f>(HLOOKUP(EI$7,BECO_Datos!$D$3:$HN$85,BECO_Datos!$A28,FALSE))*EI$2</f>
        <v>88.260491807379623</v>
      </c>
      <c r="EJ30" s="18">
        <f>(HLOOKUP(EJ$7,BECO_Datos!$D$3:$HN$85,BECO_Datos!$A28,FALSE)+HLOOKUP(EJ$7,BECO_Datos!$HP$3:$LT$85,BECO_Datos!$A28,FALSE))*EJ$2</f>
        <v>0</v>
      </c>
      <c r="EK30" s="13"/>
      <c r="EL30" s="86">
        <f t="shared" si="44"/>
        <v>87.898794980281664</v>
      </c>
      <c r="EM30" s="18">
        <f>(HLOOKUP(EM$7,BECO_Datos!$D$3:$HN$85,BECO_Datos!$A28,FALSE)+HLOOKUP(EM$7,BECO_Datos!$HP$3:$LT$85,BECO_Datos!$A28,FALSE))*EM$2</f>
        <v>0</v>
      </c>
      <c r="EN30" s="18">
        <f>(HLOOKUP(EN$7,BECO_Datos!$D$3:$HN$85,BECO_Datos!$A28,FALSE)+HLOOKUP(EN$7,BECO_Datos!$HP$3:$LT$85,BECO_Datos!$A28,FALSE))*EN$2</f>
        <v>0</v>
      </c>
      <c r="EO30" s="18">
        <f>(HLOOKUP(EO$7,BECO_Datos!$D$3:$HN$85,BECO_Datos!$A28,FALSE)+HLOOKUP(EO$7,BECO_Datos!$HP$3:$LT$85,BECO_Datos!$A28,FALSE))*EO$2</f>
        <v>0</v>
      </c>
      <c r="EP30" s="18">
        <f>(HLOOKUP(EP$7,BECO_Datos!$D$3:$HN$85,BECO_Datos!$A28,FALSE)+HLOOKUP(EP$7,BECO_Datos!$HP$3:$LT$85,BECO_Datos!$A28,FALSE))*EP$2</f>
        <v>0</v>
      </c>
      <c r="EQ30" s="18">
        <f>(HLOOKUP(EQ$7,BECO_Datos!$D$3:$HN$85,BECO_Datos!$A28,FALSE))*EQ$2</f>
        <v>0</v>
      </c>
      <c r="ER30" s="18">
        <f>(HLOOKUP(ER$7,BECO_Datos!$D$3:$HN$85,BECO_Datos!$A28,FALSE)+HLOOKUP(ER$7,BECO_Datos!$HP$3:$LT$85,BECO_Datos!$A28,FALSE))*ER$2</f>
        <v>87.898794980281664</v>
      </c>
      <c r="ES30" s="18">
        <f>(HLOOKUP(ES$7,BECO_Datos!$D$3:$HN$85,BECO_Datos!$A28,FALSE))*ES$2</f>
        <v>0</v>
      </c>
      <c r="ET30" s="18">
        <f>(HLOOKUP(ET$7,BECO_Datos!$D$3:$HN$85,BECO_Datos!$A28,FALSE)+HLOOKUP(ET$7,BECO_Datos!$HP$3:$LT$85,BECO_Datos!$A28,FALSE))*ET$2</f>
        <v>0</v>
      </c>
      <c r="EU30" s="86">
        <f t="shared" si="46"/>
        <v>28382.438798360425</v>
      </c>
      <c r="EV30" s="18">
        <f>(HLOOKUP(EV$7,BECO_Datos!$D$3:$HN$85,BECO_Datos!$A28,FALSE))*EV$2</f>
        <v>0</v>
      </c>
      <c r="EW30" s="18">
        <f>(HLOOKUP(EW$7,BECO_Datos!$D$3:$HN$85,BECO_Datos!$A28,FALSE))*EW$2</f>
        <v>0</v>
      </c>
      <c r="EX30" s="18">
        <f>(HLOOKUP(EX$7,BECO_Datos!$D$3:$HN$85,BECO_Datos!$A28,FALSE))*EX$2</f>
        <v>0</v>
      </c>
      <c r="EY30" s="18">
        <f>(HLOOKUP(EY$7,BECO_Datos!$D$3:$HN$85,BECO_Datos!$A28,FALSE))*EY$2</f>
        <v>0</v>
      </c>
      <c r="EZ30" s="18">
        <f>(HLOOKUP(EZ$7,BECO_Datos!$D$3:$HN$85,BECO_Datos!$A28,FALSE)+HLOOKUP(EZ$7,BECO_Datos!$HP$3:$LT$85,BECO_Datos!$A28,FALSE))*EZ$2</f>
        <v>50.850510515829519</v>
      </c>
      <c r="FA30" s="18">
        <f>(HLOOKUP(FA$7,BECO_Datos!$D$3:$HN$85,BECO_Datos!$A28,FALSE))*FA$2</f>
        <v>28255.104817521405</v>
      </c>
      <c r="FB30" s="18">
        <f>(HLOOKUP(FB$7,BECO_Datos!$D$3:$HN$85,BECO_Datos!$A28,FALSE))*FB$2</f>
        <v>0</v>
      </c>
      <c r="FC30" s="18">
        <f>(HLOOKUP(FC$7,BECO_Datos!$D$3:$HN$85,BECO_Datos!$A28,FALSE)+HLOOKUP(FC$7,BECO_Datos!$HP$3:$LT$85,BECO_Datos!$A28,FALSE))*FC$2</f>
        <v>0</v>
      </c>
      <c r="FD30" s="18">
        <f>(HLOOKUP(FD$7,BECO_Datos!$D$3:$HN$85,BECO_Datos!$A28,FALSE))*FD$2</f>
        <v>0</v>
      </c>
      <c r="FE30" s="18">
        <f>(HLOOKUP(FE$7,BECO_Datos!$D$3:$HN$85,BECO_Datos!$A28,FALSE)+HLOOKUP(FE$7,BECO_Datos!$HP$3:$LT$85,BECO_Datos!$A28,FALSE))*FE$2</f>
        <v>0</v>
      </c>
      <c r="FF30" s="18">
        <f>(HLOOKUP(FF$7,BECO_Datos!$D$3:$HN$85,BECO_Datos!$A28,FALSE))*FF$2</f>
        <v>76.483470323188428</v>
      </c>
      <c r="FG30" s="18">
        <f>(HLOOKUP(FG$7,BECO_Datos!$D$3:$HN$85,BECO_Datos!$A28,FALSE)+HLOOKUP(FG$7,BECO_Datos!$HP$3:$LT$85,BECO_Datos!$A28,FALSE))*FG$2</f>
        <v>0</v>
      </c>
      <c r="FH30" s="13"/>
      <c r="FI30" s="86">
        <f t="shared" si="48"/>
        <v>0</v>
      </c>
      <c r="FJ30" s="18">
        <f>(HLOOKUP(FJ$7,BECO_Datos!$D$3:$HN$85,BECO_Datos!$A28,FALSE)+HLOOKUP(FJ$7,BECO_Datos!$HP$3:$LT$85,BECO_Datos!$A28,FALSE))*FJ$2</f>
        <v>0</v>
      </c>
      <c r="FK30" s="18">
        <f>(HLOOKUP(FK$7,BECO_Datos!$D$3:$HN$85,BECO_Datos!$A28,FALSE)+HLOOKUP(FK$7,BECO_Datos!$HP$3:$LT$85,BECO_Datos!$A28,FALSE))*FK$2</f>
        <v>0</v>
      </c>
      <c r="FL30" s="18">
        <f>(HLOOKUP(FL$7,BECO_Datos!$D$3:$HN$85,BECO_Datos!$A28,FALSE)+HLOOKUP(FL$7,BECO_Datos!$HP$3:$LT$85,BECO_Datos!$A28,FALSE))*FL$2</f>
        <v>0</v>
      </c>
      <c r="FM30" s="18">
        <f>(HLOOKUP(FM$7,BECO_Datos!$D$3:$HN$85,BECO_Datos!$A28,FALSE)+HLOOKUP(FM$7,BECO_Datos!$HP$3:$LT$85,BECO_Datos!$A28,FALSE))*FM$2</f>
        <v>0</v>
      </c>
      <c r="FN30" s="18">
        <f>(HLOOKUP(FN$7,BECO_Datos!$D$3:$HN$85,BECO_Datos!$A28,FALSE))*FN$2</f>
        <v>0</v>
      </c>
      <c r="FO30" s="18">
        <f>(HLOOKUP(FO$7,BECO_Datos!$D$3:$HN$85,BECO_Datos!$A28,FALSE)+HLOOKUP(FO$7,BECO_Datos!$HP$3:$LT$85,BECO_Datos!$A28,FALSE))*FO$2</f>
        <v>0</v>
      </c>
      <c r="FP30" s="18">
        <f>(HLOOKUP(FP$7,BECO_Datos!$D$3:$HN$85,BECO_Datos!$A28,FALSE))*FP$2</f>
        <v>0</v>
      </c>
      <c r="FQ30" s="18">
        <f>(HLOOKUP(FQ$7,BECO_Datos!$D$3:$HN$85,BECO_Datos!$A28,FALSE)+HLOOKUP(FQ$7,BECO_Datos!$HP$3:$LT$85,BECO_Datos!$A28,FALSE))*FQ$2</f>
        <v>0</v>
      </c>
      <c r="FR30" s="86">
        <f t="shared" si="50"/>
        <v>24997.230172842806</v>
      </c>
      <c r="FS30" s="18">
        <f>(HLOOKUP(FS$7,BECO_Datos!$D$3:$HN$85,BECO_Datos!$A28,FALSE))*FS$2</f>
        <v>0</v>
      </c>
      <c r="FT30" s="18">
        <f>(HLOOKUP(FT$7,BECO_Datos!$D$3:$HN$85,BECO_Datos!$A28,FALSE))*FT$2</f>
        <v>0</v>
      </c>
      <c r="FU30" s="18">
        <f>(HLOOKUP(FU$7,BECO_Datos!$D$3:$HN$85,BECO_Datos!$A28,FALSE))*FU$2</f>
        <v>0</v>
      </c>
      <c r="FV30" s="18">
        <f>(HLOOKUP(FV$7,BECO_Datos!$D$3:$HN$85,BECO_Datos!$A28,FALSE))*FV$2</f>
        <v>0</v>
      </c>
      <c r="FW30" s="18">
        <f>(HLOOKUP(FW$7,BECO_Datos!$D$3:$HN$85,BECO_Datos!$A28,FALSE)+HLOOKUP(FW$7,BECO_Datos!$HP$3:$LT$85,BECO_Datos!$A28,FALSE))*FW$2</f>
        <v>50.711574694748023</v>
      </c>
      <c r="FX30" s="18">
        <f>(HLOOKUP(FX$7,BECO_Datos!$D$3:$HN$85,BECO_Datos!$A28,FALSE))*FX$2</f>
        <v>24870.24409905526</v>
      </c>
      <c r="FY30" s="18">
        <f>(HLOOKUP(FY$7,BECO_Datos!$D$3:$HN$85,BECO_Datos!$A28,FALSE))*FY$2</f>
        <v>0</v>
      </c>
      <c r="FZ30" s="18">
        <f>(HLOOKUP(FZ$7,BECO_Datos!$D$3:$HN$85,BECO_Datos!$A28,FALSE)+HLOOKUP(FZ$7,BECO_Datos!$HP$3:$LT$85,BECO_Datos!$A28,FALSE))*FZ$2</f>
        <v>0</v>
      </c>
      <c r="GA30" s="18">
        <f>(HLOOKUP(GA$7,BECO_Datos!$D$3:$HN$85,BECO_Datos!$A28,FALSE))*GA$2</f>
        <v>0</v>
      </c>
      <c r="GB30" s="18">
        <f>(HLOOKUP(GB$7,BECO_Datos!$D$3:$HN$85,BECO_Datos!$A28,FALSE)+HLOOKUP(GB$7,BECO_Datos!$HP$3:$LT$85,BECO_Datos!$A28,FALSE))*GB$2</f>
        <v>0</v>
      </c>
      <c r="GC30" s="18">
        <f>(HLOOKUP(GC$7,BECO_Datos!$D$3:$HN$85,BECO_Datos!$A28,FALSE))*GC$2</f>
        <v>76.274499092797214</v>
      </c>
      <c r="GD30" s="18">
        <f>(HLOOKUP(GD$7,BECO_Datos!$D$3:$HN$85,BECO_Datos!$A28,FALSE)+HLOOKUP(GD$7,BECO_Datos!$HP$3:$LT$85,BECO_Datos!$A28,FALSE))*GD$2</f>
        <v>0</v>
      </c>
      <c r="GE30" s="13"/>
      <c r="GF30" s="86">
        <f t="shared" si="52"/>
        <v>0</v>
      </c>
      <c r="GG30" s="18">
        <f>(HLOOKUP(GG$7,BECO_Datos!$D$3:$HN$85,BECO_Datos!$A28,FALSE)+HLOOKUP(GG$7,BECO_Datos!$HP$3:$LT$85,BECO_Datos!$A28,FALSE))*GG$2</f>
        <v>0</v>
      </c>
      <c r="GH30" s="18">
        <f>(HLOOKUP(GH$7,BECO_Datos!$D$3:$HN$85,BECO_Datos!$A28,FALSE)+HLOOKUP(GH$7,BECO_Datos!$HP$3:$LT$85,BECO_Datos!$A28,FALSE))*GH$2</f>
        <v>0</v>
      </c>
      <c r="GI30" s="18">
        <f>(HLOOKUP(GI$7,BECO_Datos!$D$3:$HN$85,BECO_Datos!$A28,FALSE)+HLOOKUP(GI$7,BECO_Datos!$HP$3:$LT$85,BECO_Datos!$A28,FALSE))*GI$2</f>
        <v>0</v>
      </c>
      <c r="GJ30" s="18">
        <f>(HLOOKUP(GJ$7,BECO_Datos!$D$3:$HN$85,BECO_Datos!$A28,FALSE)+HLOOKUP(GJ$7,BECO_Datos!$HP$3:$LT$85,BECO_Datos!$A28,FALSE))*GJ$2</f>
        <v>0</v>
      </c>
      <c r="GK30" s="18">
        <f>(HLOOKUP(GK$7,BECO_Datos!$D$3:$HN$85,BECO_Datos!$A28,FALSE))*GK$2</f>
        <v>0</v>
      </c>
      <c r="GL30" s="18">
        <f>(HLOOKUP(GL$7,BECO_Datos!$D$3:$HN$85,BECO_Datos!$A28,FALSE)+HLOOKUP(GL$7,BECO_Datos!$HP$3:$LT$85,BECO_Datos!$A28,FALSE))*GL$2</f>
        <v>0</v>
      </c>
      <c r="GM30" s="18">
        <f>(HLOOKUP(GM$7,BECO_Datos!$D$3:$HN$85,BECO_Datos!$A28,FALSE))*GM$2</f>
        <v>0</v>
      </c>
      <c r="GN30" s="18">
        <f>(HLOOKUP(GN$7,BECO_Datos!$D$3:$HN$85,BECO_Datos!$A28,FALSE)+HLOOKUP(GN$7,BECO_Datos!$HP$3:$LT$85,BECO_Datos!$A28,FALSE))*GN$2</f>
        <v>0</v>
      </c>
      <c r="GO30" s="86">
        <f t="shared" si="54"/>
        <v>27639.354436555077</v>
      </c>
      <c r="GP30" s="18">
        <f>(HLOOKUP(GP$7,BECO_Datos!$D$3:$HN$85,BECO_Datos!$A28,FALSE))*GP$2</f>
        <v>0</v>
      </c>
      <c r="GQ30" s="18">
        <f>(HLOOKUP(GQ$7,BECO_Datos!$D$3:$HN$85,BECO_Datos!$A28,FALSE))*GQ$2</f>
        <v>0</v>
      </c>
      <c r="GR30" s="18">
        <f>(HLOOKUP(GR$7,BECO_Datos!$D$3:$HN$85,BECO_Datos!$A28,FALSE))*GR$2</f>
        <v>0</v>
      </c>
      <c r="GS30" s="18">
        <f>(HLOOKUP(GS$7,BECO_Datos!$D$3:$HN$85,BECO_Datos!$A28,FALSE))*GS$2</f>
        <v>0</v>
      </c>
      <c r="GT30" s="18">
        <f>(HLOOKUP(GT$7,BECO_Datos!$D$3:$HN$85,BECO_Datos!$A28,FALSE)+HLOOKUP(GT$7,BECO_Datos!$HP$3:$LT$85,BECO_Datos!$A28,FALSE))*GT$2</f>
        <v>50.711574694748023</v>
      </c>
      <c r="GU30" s="18">
        <f>(HLOOKUP(GU$7,BECO_Datos!$D$3:$HN$85,BECO_Datos!$A28,FALSE))*GU$2</f>
        <v>27512.368362767531</v>
      </c>
      <c r="GV30" s="18">
        <f>(HLOOKUP(GV$7,BECO_Datos!$D$3:$HN$85,BECO_Datos!$A28,FALSE))*GV$2</f>
        <v>0</v>
      </c>
      <c r="GW30" s="18">
        <f>(HLOOKUP(GW$7,BECO_Datos!$D$3:$HN$85,BECO_Datos!$A28,FALSE)+HLOOKUP(GW$7,BECO_Datos!$HP$3:$LT$85,BECO_Datos!$A28,FALSE))*GW$2</f>
        <v>0</v>
      </c>
      <c r="GX30" s="18">
        <f>(HLOOKUP(GX$7,BECO_Datos!$D$3:$HN$85,BECO_Datos!$A28,FALSE))*GX$2</f>
        <v>0</v>
      </c>
      <c r="GY30" s="18">
        <f>(HLOOKUP(GY$7,BECO_Datos!$D$3:$HN$85,BECO_Datos!$A28,FALSE)+HLOOKUP(GY$7,BECO_Datos!$HP$3:$LT$85,BECO_Datos!$A28,FALSE))*GY$2</f>
        <v>0</v>
      </c>
      <c r="GZ30" s="18">
        <f>(HLOOKUP(GZ$7,BECO_Datos!$D$3:$HN$85,BECO_Datos!$A28,FALSE))*GZ$2</f>
        <v>76.274499092797214</v>
      </c>
      <c r="HA30" s="18">
        <f>(HLOOKUP(HA$7,BECO_Datos!$D$3:$HN$85,BECO_Datos!$A28,FALSE)+HLOOKUP(HA$7,BECO_Datos!$HP$3:$LT$85,BECO_Datos!$A28,FALSE))*HA$2</f>
        <v>0</v>
      </c>
      <c r="HB30" s="13"/>
      <c r="HC30" s="86">
        <f t="shared" si="56"/>
        <v>0</v>
      </c>
      <c r="HD30" s="18">
        <f>(HLOOKUP(HD$7,BECO_Datos!$D$3:$HN$85,BECO_Datos!$A28,FALSE)+HLOOKUP(HD$7,BECO_Datos!$HP$3:$LT$85,BECO_Datos!$A28,FALSE))*HD$2</f>
        <v>0</v>
      </c>
      <c r="HE30" s="18">
        <f>(HLOOKUP(HE$7,BECO_Datos!$D$3:$HN$85,BECO_Datos!$A28,FALSE)+HLOOKUP(HE$7,BECO_Datos!$HP$3:$LT$85,BECO_Datos!$A28,FALSE))*HE$2</f>
        <v>0</v>
      </c>
      <c r="HF30" s="18">
        <f>(HLOOKUP(HF$7,BECO_Datos!$D$3:$HN$85,BECO_Datos!$A28,FALSE)+HLOOKUP(HF$7,BECO_Datos!$HP$3:$LT$85,BECO_Datos!$A28,FALSE))*HF$2</f>
        <v>0</v>
      </c>
      <c r="HG30" s="18">
        <f>(HLOOKUP(HG$7,BECO_Datos!$D$3:$HN$85,BECO_Datos!$A28,FALSE)+HLOOKUP(HG$7,BECO_Datos!$HP$3:$LT$85,BECO_Datos!$A28,FALSE))*HG$2</f>
        <v>0</v>
      </c>
      <c r="HH30" s="18">
        <f>(HLOOKUP(HH$7,BECO_Datos!$D$3:$HN$85,BECO_Datos!$A28,FALSE))*HH$2</f>
        <v>0</v>
      </c>
      <c r="HI30" s="18">
        <f>(HLOOKUP(HI$7,BECO_Datos!$D$3:$HN$85,BECO_Datos!$A28,FALSE)+HLOOKUP(HI$7,BECO_Datos!$HP$3:$LT$85,BECO_Datos!$A28,FALSE))*HI$2</f>
        <v>0</v>
      </c>
      <c r="HJ30" s="18">
        <f>(HLOOKUP(HJ$7,BECO_Datos!$D$3:$HN$85,BECO_Datos!$A28,FALSE))*HJ$2</f>
        <v>0</v>
      </c>
      <c r="HK30" s="18">
        <f>(HLOOKUP(HK$7,BECO_Datos!$D$3:$HN$85,BECO_Datos!$A28,FALSE)+HLOOKUP(HK$7,BECO_Datos!$HP$3:$LT$85,BECO_Datos!$A28,FALSE))*HK$2</f>
        <v>0</v>
      </c>
      <c r="HL30" s="86">
        <f t="shared" si="58"/>
        <v>33277.060470814497</v>
      </c>
      <c r="HM30" s="18">
        <f>(HLOOKUP(HM$7,BECO_Datos!$D$3:$HN$85,BECO_Datos!$A28,FALSE))*HM$2</f>
        <v>0</v>
      </c>
      <c r="HN30" s="18">
        <f>(HLOOKUP(HN$7,BECO_Datos!$D$3:$HN$85,BECO_Datos!$A28,FALSE))*HN$2</f>
        <v>0</v>
      </c>
      <c r="HO30" s="18">
        <f>(HLOOKUP(HO$7,BECO_Datos!$D$3:$HN$85,BECO_Datos!$A28,FALSE))*HO$2</f>
        <v>0</v>
      </c>
      <c r="HP30" s="18">
        <f>(HLOOKUP(HP$7,BECO_Datos!$D$3:$HN$85,BECO_Datos!$A28,FALSE))*HP$2</f>
        <v>0</v>
      </c>
      <c r="HQ30" s="18">
        <f>(HLOOKUP(HQ$7,BECO_Datos!$D$3:$HN$85,BECO_Datos!$A28,FALSE)+HLOOKUP(HQ$7,BECO_Datos!$HP$3:$LT$85,BECO_Datos!$A28,FALSE))*HQ$2</f>
        <v>0</v>
      </c>
      <c r="HR30" s="18">
        <f>(HLOOKUP(HR$7,BECO_Datos!$D$3:$HN$85,BECO_Datos!$A28,FALSE))*HR$2</f>
        <v>33277.060470814497</v>
      </c>
      <c r="HS30" s="18">
        <f>(HLOOKUP(HS$7,BECO_Datos!$D$3:$HN$85,BECO_Datos!$A28,FALSE))*HS$2</f>
        <v>0</v>
      </c>
      <c r="HT30" s="18">
        <f>(HLOOKUP(HT$7,BECO_Datos!$D$3:$HN$85,BECO_Datos!$A28,FALSE)+HLOOKUP(HT$7,BECO_Datos!$HP$3:$LT$85,BECO_Datos!$A28,FALSE))*HT$2</f>
        <v>0</v>
      </c>
      <c r="HU30" s="18">
        <f>(HLOOKUP(HU$7,BECO_Datos!$D$3:$HN$85,BECO_Datos!$A28,FALSE))*HU$2</f>
        <v>0</v>
      </c>
      <c r="HV30" s="18">
        <f>(HLOOKUP(HV$7,BECO_Datos!$D$3:$HN$85,BECO_Datos!$A28,FALSE)+HLOOKUP(HV$7,BECO_Datos!$HP$3:$LT$85,BECO_Datos!$A28,FALSE))*HV$2</f>
        <v>0</v>
      </c>
      <c r="HW30" s="18">
        <f>(HLOOKUP(HW$7,BECO_Datos!$D$3:$HN$85,BECO_Datos!$A28,FALSE))*HW$2</f>
        <v>0</v>
      </c>
      <c r="HX30" s="18">
        <f>(HLOOKUP(HX$7,BECO_Datos!$D$3:$HN$85,BECO_Datos!$A28,FALSE)+HLOOKUP(HX$7,BECO_Datos!$HP$3:$LT$85,BECO_Datos!$A28,FALSE))*HX$2</f>
        <v>0</v>
      </c>
    </row>
    <row r="31" spans="1:232" ht="15.75" x14ac:dyDescent="0.2">
      <c r="A31" s="160">
        <v>25</v>
      </c>
      <c r="B31" s="589" t="s">
        <v>140</v>
      </c>
      <c r="C31" s="13"/>
      <c r="D31" s="87">
        <f t="shared" si="20"/>
        <v>0</v>
      </c>
      <c r="E31" s="78">
        <f>(HLOOKUP(E$7,BECO_Datos!$D$3:$HN$85,BECO_Datos!$A29,FALSE)+HLOOKUP(E$7,BECO_Datos!$HP$3:$LT$85,BECO_Datos!$A29,FALSE))*E$2</f>
        <v>0</v>
      </c>
      <c r="F31" s="78">
        <f>(HLOOKUP(F$7,BECO_Datos!$D$3:$HN$85,BECO_Datos!$A29,FALSE)+HLOOKUP(F$7,BECO_Datos!$HP$3:$LT$85,BECO_Datos!$A29,FALSE))*F$2</f>
        <v>0</v>
      </c>
      <c r="G31" s="78">
        <f>(HLOOKUP(G$7,BECO_Datos!$D$3:$HN$85,BECO_Datos!$A29,FALSE)+HLOOKUP(G$7,BECO_Datos!$HP$3:$LT$85,BECO_Datos!$A29,FALSE))*G$2</f>
        <v>0</v>
      </c>
      <c r="H31" s="78">
        <f>(HLOOKUP(H$7,BECO_Datos!$D$3:$HN$85,BECO_Datos!$A29,FALSE)+HLOOKUP(H$7,BECO_Datos!$HP$3:$LT$85,BECO_Datos!$A29,FALSE))*H$2</f>
        <v>0</v>
      </c>
      <c r="I31" s="78">
        <f>(HLOOKUP(I$7,BECO_Datos!$D$3:$HN$85,BECO_Datos!$A29,FALSE))*I$2</f>
        <v>0</v>
      </c>
      <c r="J31" s="78">
        <f>(HLOOKUP(J$7,BECO_Datos!$D$3:$HN$85,BECO_Datos!$A29,FALSE)+HLOOKUP(J$7,BECO_Datos!$HP$3:$LT$85,BECO_Datos!$A29,FALSE))*J$2</f>
        <v>0</v>
      </c>
      <c r="K31" s="78">
        <f>(HLOOKUP(K$7,BECO_Datos!$D$3:$HN$85,BECO_Datos!$A29,FALSE))*K$2</f>
        <v>0</v>
      </c>
      <c r="L31" s="78">
        <f>(HLOOKUP(L$7,BECO_Datos!$D$3:$HN$85,BECO_Datos!$A29,FALSE)+HLOOKUP(L$7,BECO_Datos!$HP$3:$LT$85,BECO_Datos!$A29,FALSE))*L$2</f>
        <v>0</v>
      </c>
      <c r="M31" s="87">
        <f t="shared" si="22"/>
        <v>34030.079857093311</v>
      </c>
      <c r="N31" s="78">
        <f>(HLOOKUP(N$7,BECO_Datos!$D$3:$HN$85,BECO_Datos!$A29,FALSE))*N$2</f>
        <v>0</v>
      </c>
      <c r="O31" s="78">
        <f>(HLOOKUP(O$7,BECO_Datos!$D$3:$HN$85,BECO_Datos!$A29,FALSE))*O$2</f>
        <v>0</v>
      </c>
      <c r="P31" s="78">
        <f>(HLOOKUP(P$7,BECO_Datos!$D$3:$HN$85,BECO_Datos!$A29,FALSE))*P$2</f>
        <v>0</v>
      </c>
      <c r="Q31" s="78">
        <f>(HLOOKUP(Q$7,BECO_Datos!$D$3:$HN$85,BECO_Datos!$A29,FALSE))*Q$2</f>
        <v>0</v>
      </c>
      <c r="R31" s="78">
        <f>(HLOOKUP(R$7,BECO_Datos!$D$3:$HN$85,BECO_Datos!$A29,FALSE)+HLOOKUP(R$7,BECO_Datos!$HP$3:$LT$85,BECO_Datos!$A29,FALSE))*R$2</f>
        <v>10391.324036575184</v>
      </c>
      <c r="S31" s="78">
        <f>(HLOOKUP(S$7,BECO_Datos!$D$3:$HN$85,BECO_Datos!$A29,FALSE))*S$2</f>
        <v>0</v>
      </c>
      <c r="T31" s="78">
        <f>(HLOOKUP(T$7,BECO_Datos!$D$3:$HN$85,BECO_Datos!$A29,FALSE))*T$2</f>
        <v>0</v>
      </c>
      <c r="U31" s="78">
        <f>(HLOOKUP(U$7,BECO_Datos!$D$3:$HN$85,BECO_Datos!$A29,FALSE)+HLOOKUP(U$7,BECO_Datos!$HP$3:$LT$85,BECO_Datos!$A29,FALSE))*U$2</f>
        <v>0</v>
      </c>
      <c r="V31" s="78">
        <f>(HLOOKUP(V$7,BECO_Datos!$D$3:$HN$85,BECO_Datos!$A29,FALSE))*V$2</f>
        <v>0</v>
      </c>
      <c r="W31" s="78">
        <f>(HLOOKUP(W$7,BECO_Datos!$D$3:$HN$85,BECO_Datos!$A29,FALSE)+HLOOKUP(W$7,BECO_Datos!$HP$3:$LT$85,BECO_Datos!$A29,FALSE))*W$2</f>
        <v>0</v>
      </c>
      <c r="X31" s="78">
        <f>(HLOOKUP(X$7,BECO_Datos!$D$3:$HN$85,BECO_Datos!$A29,FALSE))*X$2</f>
        <v>23638.755820518127</v>
      </c>
      <c r="Y31" s="78">
        <f>(HLOOKUP(Y$7,BECO_Datos!$D$3:$HN$85,BECO_Datos!$A29,FALSE)+HLOOKUP(Y$7,BECO_Datos!$HP$3:$LT$85,BECO_Datos!$A29,FALSE))*Y$2</f>
        <v>0</v>
      </c>
      <c r="Z31" s="13"/>
      <c r="AA31" s="87">
        <f t="shared" si="24"/>
        <v>0</v>
      </c>
      <c r="AB31" s="78">
        <f>(HLOOKUP(AB$7,BECO_Datos!$D$3:$HN$85,BECO_Datos!$A29,FALSE)+HLOOKUP(AB$7,BECO_Datos!$HP$3:$LT$85,BECO_Datos!$A29,FALSE))*AB$2</f>
        <v>0</v>
      </c>
      <c r="AC31" s="78">
        <f>(HLOOKUP(AC$7,BECO_Datos!$D$3:$HN$85,BECO_Datos!$A29,FALSE)+HLOOKUP(AC$7,BECO_Datos!$HP$3:$LT$85,BECO_Datos!$A29,FALSE))*AC$2</f>
        <v>0</v>
      </c>
      <c r="AD31" s="78">
        <f>(HLOOKUP(AD$7,BECO_Datos!$D$3:$HN$85,BECO_Datos!$A29,FALSE)+HLOOKUP(AD$7,BECO_Datos!$HP$3:$LT$85,BECO_Datos!$A29,FALSE))*AD$2</f>
        <v>0</v>
      </c>
      <c r="AE31" s="78">
        <f>(HLOOKUP(AE$7,BECO_Datos!$D$3:$HN$85,BECO_Datos!$A29,FALSE)+HLOOKUP(AE$7,BECO_Datos!$HP$3:$LT$85,BECO_Datos!$A29,FALSE))*AE$2</f>
        <v>0</v>
      </c>
      <c r="AF31" s="78">
        <f>(HLOOKUP(AF$7,BECO_Datos!$D$3:$HN$85,BECO_Datos!$A29,FALSE))*AF$2</f>
        <v>0</v>
      </c>
      <c r="AG31" s="78">
        <f>(HLOOKUP(AG$7,BECO_Datos!$D$3:$HN$85,BECO_Datos!$A29,FALSE)+HLOOKUP(AG$7,BECO_Datos!$HP$3:$LT$85,BECO_Datos!$A29,FALSE))*AG$2</f>
        <v>0</v>
      </c>
      <c r="AH31" s="78">
        <f>(HLOOKUP(AH$7,BECO_Datos!$D$3:$HN$85,BECO_Datos!$A29,FALSE))*AH$2</f>
        <v>0</v>
      </c>
      <c r="AI31" s="78">
        <f>(HLOOKUP(AI$7,BECO_Datos!$D$3:$HN$85,BECO_Datos!$A29,FALSE)+HLOOKUP(AI$7,BECO_Datos!$HP$3:$LT$85,BECO_Datos!$A29,FALSE))*AI$2</f>
        <v>0</v>
      </c>
      <c r="AJ31" s="87">
        <f t="shared" si="26"/>
        <v>33892.728476997872</v>
      </c>
      <c r="AK31" s="78">
        <f>(HLOOKUP(AK$7,BECO_Datos!$D$3:$HN$85,BECO_Datos!$A29,FALSE))*AK$2</f>
        <v>0</v>
      </c>
      <c r="AL31" s="78">
        <f>(HLOOKUP(AL$7,BECO_Datos!$D$3:$HN$85,BECO_Datos!$A29,FALSE))*AL$2</f>
        <v>0</v>
      </c>
      <c r="AM31" s="78">
        <f>(HLOOKUP(AM$7,BECO_Datos!$D$3:$HN$85,BECO_Datos!$A29,FALSE))*AM$2</f>
        <v>0</v>
      </c>
      <c r="AN31" s="78">
        <f>(HLOOKUP(AN$7,BECO_Datos!$D$3:$HN$85,BECO_Datos!$A29,FALSE))*AN$2</f>
        <v>0</v>
      </c>
      <c r="AO31" s="78">
        <f>(HLOOKUP(AO$7,BECO_Datos!$D$3:$HN$85,BECO_Datos!$A29,FALSE)+HLOOKUP(AO$7,BECO_Datos!$HP$3:$LT$85,BECO_Datos!$A29,FALSE))*AO$2</f>
        <v>10773.975370405529</v>
      </c>
      <c r="AP31" s="78">
        <f>(HLOOKUP(AP$7,BECO_Datos!$D$3:$HN$85,BECO_Datos!$A29,FALSE))*AP$2</f>
        <v>0</v>
      </c>
      <c r="AQ31" s="78">
        <f>(HLOOKUP(AQ$7,BECO_Datos!$D$3:$HN$85,BECO_Datos!$A29,FALSE))*AQ$2</f>
        <v>0</v>
      </c>
      <c r="AR31" s="78">
        <f>(HLOOKUP(AR$7,BECO_Datos!$D$3:$HN$85,BECO_Datos!$A29,FALSE)+HLOOKUP(AR$7,BECO_Datos!$HP$3:$LT$85,BECO_Datos!$A29,FALSE))*AR$2</f>
        <v>0</v>
      </c>
      <c r="AS31" s="78">
        <f>(HLOOKUP(AS$7,BECO_Datos!$D$3:$HN$85,BECO_Datos!$A29,FALSE))*AS$2</f>
        <v>0</v>
      </c>
      <c r="AT31" s="78">
        <f>(HLOOKUP(AT$7,BECO_Datos!$D$3:$HN$85,BECO_Datos!$A29,FALSE)+HLOOKUP(AT$7,BECO_Datos!$HP$3:$LT$85,BECO_Datos!$A29,FALSE))*AT$2</f>
        <v>0</v>
      </c>
      <c r="AU31" s="78">
        <f>(HLOOKUP(AU$7,BECO_Datos!$D$3:$HN$85,BECO_Datos!$A29,FALSE))*AU$2</f>
        <v>23118.753106592339</v>
      </c>
      <c r="AV31" s="78">
        <f>(HLOOKUP(AV$7,BECO_Datos!$D$3:$HN$85,BECO_Datos!$A29,FALSE)+HLOOKUP(AV$7,BECO_Datos!$HP$3:$LT$85,BECO_Datos!$A29,FALSE))*AV$2</f>
        <v>0</v>
      </c>
      <c r="AW31" s="13"/>
      <c r="AX31" s="87">
        <f t="shared" si="28"/>
        <v>0</v>
      </c>
      <c r="AY31" s="78">
        <f>(HLOOKUP(AY$7,BECO_Datos!$D$3:$HN$85,BECO_Datos!$A29,FALSE)+HLOOKUP(AY$7,BECO_Datos!$HP$3:$LT$85,BECO_Datos!$A29,FALSE))*AY$2</f>
        <v>0</v>
      </c>
      <c r="AZ31" s="78">
        <f>(HLOOKUP(AZ$7,BECO_Datos!$D$3:$HN$85,BECO_Datos!$A29,FALSE)+HLOOKUP(AZ$7,BECO_Datos!$HP$3:$LT$85,BECO_Datos!$A29,FALSE))*AZ$2</f>
        <v>0</v>
      </c>
      <c r="BA31" s="78">
        <f>(HLOOKUP(BA$7,BECO_Datos!$D$3:$HN$85,BECO_Datos!$A29,FALSE)+HLOOKUP(BA$7,BECO_Datos!$HP$3:$LT$85,BECO_Datos!$A29,FALSE))*BA$2</f>
        <v>0</v>
      </c>
      <c r="BB31" s="78">
        <f>(HLOOKUP(BB$7,BECO_Datos!$D$3:$HN$85,BECO_Datos!$A29,FALSE)+HLOOKUP(BB$7,BECO_Datos!$HP$3:$LT$85,BECO_Datos!$A29,FALSE))*BB$2</f>
        <v>0</v>
      </c>
      <c r="BC31" s="78">
        <f>(HLOOKUP(BC$7,BECO_Datos!$D$3:$HN$85,BECO_Datos!$A29,FALSE))*BC$2</f>
        <v>0</v>
      </c>
      <c r="BD31" s="78">
        <f>(HLOOKUP(BD$7,BECO_Datos!$D$3:$HN$85,BECO_Datos!$A29,FALSE)+HLOOKUP(BD$7,BECO_Datos!$HP$3:$LT$85,BECO_Datos!$A29,FALSE))*BD$2</f>
        <v>0</v>
      </c>
      <c r="BE31" s="78">
        <f>(HLOOKUP(BE$7,BECO_Datos!$D$3:$HN$85,BECO_Datos!$A29,FALSE))*BE$2</f>
        <v>0</v>
      </c>
      <c r="BF31" s="78">
        <f>(HLOOKUP(BF$7,BECO_Datos!$D$3:$HN$85,BECO_Datos!$A29,FALSE)+HLOOKUP(BF$7,BECO_Datos!$HP$3:$LT$85,BECO_Datos!$A29,FALSE))*BF$2</f>
        <v>0</v>
      </c>
      <c r="BG31" s="87">
        <f t="shared" si="30"/>
        <v>33873.457285896911</v>
      </c>
      <c r="BH31" s="78">
        <f>(HLOOKUP(BH$7,BECO_Datos!$D$3:$HN$85,BECO_Datos!$A29,FALSE))*BH$2</f>
        <v>0</v>
      </c>
      <c r="BI31" s="78">
        <f>(HLOOKUP(BI$7,BECO_Datos!$D$3:$HN$85,BECO_Datos!$A29,FALSE))*BI$2</f>
        <v>0</v>
      </c>
      <c r="BJ31" s="78">
        <f>(HLOOKUP(BJ$7,BECO_Datos!$D$3:$HN$85,BECO_Datos!$A29,FALSE))*BJ$2</f>
        <v>0</v>
      </c>
      <c r="BK31" s="78">
        <f>(HLOOKUP(BK$7,BECO_Datos!$D$3:$HN$85,BECO_Datos!$A29,FALSE))*BK$2</f>
        <v>0</v>
      </c>
      <c r="BL31" s="78">
        <f>(HLOOKUP(BL$7,BECO_Datos!$D$3:$HN$85,BECO_Datos!$A29,FALSE)+HLOOKUP(BL$7,BECO_Datos!$HP$3:$LT$85,BECO_Datos!$A29,FALSE))*BL$2</f>
        <v>11201.322207270829</v>
      </c>
      <c r="BM31" s="78">
        <f>(HLOOKUP(BM$7,BECO_Datos!$D$3:$HN$85,BECO_Datos!$A29,FALSE))*BM$2</f>
        <v>0</v>
      </c>
      <c r="BN31" s="78">
        <f>(HLOOKUP(BN$7,BECO_Datos!$D$3:$HN$85,BECO_Datos!$A29,FALSE))*BN$2</f>
        <v>0</v>
      </c>
      <c r="BO31" s="78">
        <f>(HLOOKUP(BO$7,BECO_Datos!$D$3:$HN$85,BECO_Datos!$A29,FALSE)+HLOOKUP(BO$7,BECO_Datos!$HP$3:$LT$85,BECO_Datos!$A29,FALSE))*BO$2</f>
        <v>0</v>
      </c>
      <c r="BP31" s="78">
        <f>(HLOOKUP(BP$7,BECO_Datos!$D$3:$HN$85,BECO_Datos!$A29,FALSE))*BP$2</f>
        <v>0</v>
      </c>
      <c r="BQ31" s="78">
        <f>(HLOOKUP(BQ$7,BECO_Datos!$D$3:$HN$85,BECO_Datos!$A29,FALSE)+HLOOKUP(BQ$7,BECO_Datos!$HP$3:$LT$85,BECO_Datos!$A29,FALSE))*BQ$2</f>
        <v>0</v>
      </c>
      <c r="BR31" s="78">
        <f>(HLOOKUP(BR$7,BECO_Datos!$D$3:$HN$85,BECO_Datos!$A29,FALSE))*BR$2</f>
        <v>22672.135078626081</v>
      </c>
      <c r="BS31" s="78">
        <f>(HLOOKUP(BS$7,BECO_Datos!$D$3:$HN$85,BECO_Datos!$A29,FALSE)+HLOOKUP(BS$7,BECO_Datos!$HP$3:$LT$85,BECO_Datos!$A29,FALSE))*BS$2</f>
        <v>0</v>
      </c>
      <c r="BT31" s="13"/>
      <c r="BU31" s="87">
        <f t="shared" si="32"/>
        <v>0</v>
      </c>
      <c r="BV31" s="78">
        <f>(HLOOKUP(BV$7,BECO_Datos!$D$3:$HN$85,BECO_Datos!$A29,FALSE)+HLOOKUP(BV$7,BECO_Datos!$HP$3:$LT$85,BECO_Datos!$A29,FALSE))*BV$2</f>
        <v>0</v>
      </c>
      <c r="BW31" s="78">
        <f>(HLOOKUP(BW$7,BECO_Datos!$D$3:$HN$85,BECO_Datos!$A29,FALSE)+HLOOKUP(BW$7,BECO_Datos!$HP$3:$LT$85,BECO_Datos!$A29,FALSE))*BW$2</f>
        <v>0</v>
      </c>
      <c r="BX31" s="78">
        <f>(HLOOKUP(BX$7,BECO_Datos!$D$3:$HN$85,BECO_Datos!$A29,FALSE)+HLOOKUP(BX$7,BECO_Datos!$HP$3:$LT$85,BECO_Datos!$A29,FALSE))*BX$2</f>
        <v>0</v>
      </c>
      <c r="BY31" s="78">
        <f>(HLOOKUP(BY$7,BECO_Datos!$D$3:$HN$85,BECO_Datos!$A29,FALSE)+HLOOKUP(BY$7,BECO_Datos!$HP$3:$LT$85,BECO_Datos!$A29,FALSE))*BY$2</f>
        <v>0</v>
      </c>
      <c r="BZ31" s="78">
        <f>(HLOOKUP(BZ$7,BECO_Datos!$D$3:$HN$85,BECO_Datos!$A29,FALSE))*BZ$2</f>
        <v>0</v>
      </c>
      <c r="CA31" s="78">
        <f>(HLOOKUP(CA$7,BECO_Datos!$D$3:$HN$85,BECO_Datos!$A29,FALSE)+HLOOKUP(CA$7,BECO_Datos!$HP$3:$LT$85,BECO_Datos!$A29,FALSE))*CA$2</f>
        <v>0</v>
      </c>
      <c r="CB31" s="78">
        <f>(HLOOKUP(CB$7,BECO_Datos!$D$3:$HN$85,BECO_Datos!$A29,FALSE))*CB$2</f>
        <v>0</v>
      </c>
      <c r="CC31" s="78">
        <f>(HLOOKUP(CC$7,BECO_Datos!$D$3:$HN$85,BECO_Datos!$A29,FALSE)+HLOOKUP(CC$7,BECO_Datos!$HP$3:$LT$85,BECO_Datos!$A29,FALSE))*CC$2</f>
        <v>0</v>
      </c>
      <c r="CD31" s="87">
        <f t="shared" si="34"/>
        <v>33694.882242738124</v>
      </c>
      <c r="CE31" s="78">
        <f>(HLOOKUP(CE$7,BECO_Datos!$D$3:$HN$85,BECO_Datos!$A29,FALSE))*CE$2</f>
        <v>0</v>
      </c>
      <c r="CF31" s="78">
        <f>(HLOOKUP(CF$7,BECO_Datos!$D$3:$HN$85,BECO_Datos!$A29,FALSE))*CF$2</f>
        <v>0</v>
      </c>
      <c r="CG31" s="78">
        <f>(HLOOKUP(CG$7,BECO_Datos!$D$3:$HN$85,BECO_Datos!$A29,FALSE))*CG$2</f>
        <v>0</v>
      </c>
      <c r="CH31" s="78">
        <f>(HLOOKUP(CH$7,BECO_Datos!$D$3:$HN$85,BECO_Datos!$A29,FALSE))*CH$2</f>
        <v>0</v>
      </c>
      <c r="CI31" s="78">
        <f>(HLOOKUP(CI$7,BECO_Datos!$D$3:$HN$85,BECO_Datos!$A29,FALSE)+HLOOKUP(CI$7,BECO_Datos!$HP$3:$LT$85,BECO_Datos!$A29,FALSE))*CI$2</f>
        <v>11582.069311898005</v>
      </c>
      <c r="CJ31" s="78">
        <f>(HLOOKUP(CJ$7,BECO_Datos!$D$3:$HN$85,BECO_Datos!$A29,FALSE))*CJ$2</f>
        <v>0</v>
      </c>
      <c r="CK31" s="78">
        <f>(HLOOKUP(CK$7,BECO_Datos!$D$3:$HN$85,BECO_Datos!$A29,FALSE))*CK$2</f>
        <v>0</v>
      </c>
      <c r="CL31" s="78">
        <f>(HLOOKUP(CL$7,BECO_Datos!$D$3:$HN$85,BECO_Datos!$A29,FALSE)+HLOOKUP(CL$7,BECO_Datos!$HP$3:$LT$85,BECO_Datos!$A29,FALSE))*CL$2</f>
        <v>0</v>
      </c>
      <c r="CM31" s="78">
        <f>(HLOOKUP(CM$7,BECO_Datos!$D$3:$HN$85,BECO_Datos!$A29,FALSE))*CM$2</f>
        <v>0</v>
      </c>
      <c r="CN31" s="78">
        <f>(HLOOKUP(CN$7,BECO_Datos!$D$3:$HN$85,BECO_Datos!$A29,FALSE)+HLOOKUP(CN$7,BECO_Datos!$HP$3:$LT$85,BECO_Datos!$A29,FALSE))*CN$2</f>
        <v>0</v>
      </c>
      <c r="CO31" s="78">
        <f>(HLOOKUP(CO$7,BECO_Datos!$D$3:$HN$85,BECO_Datos!$A29,FALSE))*CO$2</f>
        <v>22112.812930840122</v>
      </c>
      <c r="CP31" s="78">
        <f>(HLOOKUP(CP$7,BECO_Datos!$D$3:$HN$85,BECO_Datos!$A29,FALSE)+HLOOKUP(CP$7,BECO_Datos!$HP$3:$LT$85,BECO_Datos!$A29,FALSE))*CP$2</f>
        <v>0</v>
      </c>
      <c r="CQ31" s="13"/>
      <c r="CR31" s="87">
        <f t="shared" si="36"/>
        <v>0</v>
      </c>
      <c r="CS31" s="78">
        <f>(HLOOKUP(CS$7,BECO_Datos!$D$3:$HN$85,BECO_Datos!$A29,FALSE)+HLOOKUP(CS$7,BECO_Datos!$HP$3:$LT$85,BECO_Datos!$A29,FALSE))*CS$2</f>
        <v>0</v>
      </c>
      <c r="CT31" s="78">
        <f>(HLOOKUP(CT$7,BECO_Datos!$D$3:$HN$85,BECO_Datos!$A29,FALSE)+HLOOKUP(CT$7,BECO_Datos!$HP$3:$LT$85,BECO_Datos!$A29,FALSE))*CT$2</f>
        <v>0</v>
      </c>
      <c r="CU31" s="78">
        <f>(HLOOKUP(CU$7,BECO_Datos!$D$3:$HN$85,BECO_Datos!$A29,FALSE)+HLOOKUP(CU$7,BECO_Datos!$HP$3:$LT$85,BECO_Datos!$A29,FALSE))*CU$2</f>
        <v>0</v>
      </c>
      <c r="CV31" s="78">
        <f>(HLOOKUP(CV$7,BECO_Datos!$D$3:$HN$85,BECO_Datos!$A29,FALSE)+HLOOKUP(CV$7,BECO_Datos!$HP$3:$LT$85,BECO_Datos!$A29,FALSE))*CV$2</f>
        <v>0</v>
      </c>
      <c r="CW31" s="78">
        <f>(HLOOKUP(CW$7,BECO_Datos!$D$3:$HN$85,BECO_Datos!$A29,FALSE))*CW$2</f>
        <v>0</v>
      </c>
      <c r="CX31" s="78">
        <f>(HLOOKUP(CX$7,BECO_Datos!$D$3:$HN$85,BECO_Datos!$A29,FALSE)+HLOOKUP(CX$7,BECO_Datos!$HP$3:$LT$85,BECO_Datos!$A29,FALSE))*CX$2</f>
        <v>0</v>
      </c>
      <c r="CY31" s="78">
        <f>(HLOOKUP(CY$7,BECO_Datos!$D$3:$HN$85,BECO_Datos!$A29,FALSE))*CY$2</f>
        <v>0</v>
      </c>
      <c r="CZ31" s="78">
        <f>(HLOOKUP(CZ$7,BECO_Datos!$D$3:$HN$85,BECO_Datos!$A29,FALSE)+HLOOKUP(CZ$7,BECO_Datos!$HP$3:$LT$85,BECO_Datos!$A29,FALSE))*CZ$2</f>
        <v>0</v>
      </c>
      <c r="DA31" s="87">
        <f t="shared" si="38"/>
        <v>37485.601208260538</v>
      </c>
      <c r="DB31" s="78">
        <f>(HLOOKUP(DB$7,BECO_Datos!$D$3:$HN$85,BECO_Datos!$A29,FALSE))*DB$2</f>
        <v>0</v>
      </c>
      <c r="DC31" s="78">
        <f>(HLOOKUP(DC$7,BECO_Datos!$D$3:$HN$85,BECO_Datos!$A29,FALSE))*DC$2</f>
        <v>0</v>
      </c>
      <c r="DD31" s="78">
        <f>(HLOOKUP(DD$7,BECO_Datos!$D$3:$HN$85,BECO_Datos!$A29,FALSE))*DD$2</f>
        <v>0</v>
      </c>
      <c r="DE31" s="78">
        <f>(HLOOKUP(DE$7,BECO_Datos!$D$3:$HN$85,BECO_Datos!$A29,FALSE))*DE$2</f>
        <v>0</v>
      </c>
      <c r="DF31" s="78">
        <f>(HLOOKUP(DF$7,BECO_Datos!$D$3:$HN$85,BECO_Datos!$A29,FALSE)+HLOOKUP(DF$7,BECO_Datos!$HP$3:$LT$85,BECO_Datos!$A29,FALSE))*DF$2</f>
        <v>14044.314353234469</v>
      </c>
      <c r="DG31" s="78">
        <f>(HLOOKUP(DG$7,BECO_Datos!$D$3:$HN$85,BECO_Datos!$A29,FALSE))*DG$2</f>
        <v>0</v>
      </c>
      <c r="DH31" s="78">
        <f>(HLOOKUP(DH$7,BECO_Datos!$D$3:$HN$85,BECO_Datos!$A29,FALSE))*DH$2</f>
        <v>0</v>
      </c>
      <c r="DI31" s="78">
        <f>(HLOOKUP(DI$7,BECO_Datos!$D$3:$HN$85,BECO_Datos!$A29,FALSE)+HLOOKUP(DI$7,BECO_Datos!$HP$3:$LT$85,BECO_Datos!$A29,FALSE))*DI$2</f>
        <v>0</v>
      </c>
      <c r="DJ31" s="78">
        <f>(HLOOKUP(DJ$7,BECO_Datos!$D$3:$HN$85,BECO_Datos!$A29,FALSE))*DJ$2</f>
        <v>0</v>
      </c>
      <c r="DK31" s="78">
        <f>(HLOOKUP(DK$7,BECO_Datos!$D$3:$HN$85,BECO_Datos!$A29,FALSE)+HLOOKUP(DK$7,BECO_Datos!$HP$3:$LT$85,BECO_Datos!$A29,FALSE))*DK$2</f>
        <v>0</v>
      </c>
      <c r="DL31" s="78">
        <f>(HLOOKUP(DL$7,BECO_Datos!$D$3:$HN$85,BECO_Datos!$A29,FALSE))*DL$2</f>
        <v>23441.286855026068</v>
      </c>
      <c r="DM31" s="78">
        <f>(HLOOKUP(DM$7,BECO_Datos!$D$3:$HN$85,BECO_Datos!$A29,FALSE)+HLOOKUP(DM$7,BECO_Datos!$HP$3:$LT$85,BECO_Datos!$A29,FALSE))*DM$2</f>
        <v>0</v>
      </c>
      <c r="DN31" s="13"/>
      <c r="DO31" s="87">
        <f t="shared" si="40"/>
        <v>0</v>
      </c>
      <c r="DP31" s="78">
        <f>(HLOOKUP(DP$7,BECO_Datos!$D$3:$HN$85,BECO_Datos!$A29,FALSE)+HLOOKUP(DP$7,BECO_Datos!$HP$3:$LT$85,BECO_Datos!$A29,FALSE))*DP$2</f>
        <v>0</v>
      </c>
      <c r="DQ31" s="78">
        <f>(HLOOKUP(DQ$7,BECO_Datos!$D$3:$HN$85,BECO_Datos!$A29,FALSE)+HLOOKUP(DQ$7,BECO_Datos!$HP$3:$LT$85,BECO_Datos!$A29,FALSE))*DQ$2</f>
        <v>0</v>
      </c>
      <c r="DR31" s="78">
        <f>(HLOOKUP(DR$7,BECO_Datos!$D$3:$HN$85,BECO_Datos!$A29,FALSE)+HLOOKUP(DR$7,BECO_Datos!$HP$3:$LT$85,BECO_Datos!$A29,FALSE))*DR$2</f>
        <v>0</v>
      </c>
      <c r="DS31" s="78">
        <f>(HLOOKUP(DS$7,BECO_Datos!$D$3:$HN$85,BECO_Datos!$A29,FALSE)+HLOOKUP(DS$7,BECO_Datos!$HP$3:$LT$85,BECO_Datos!$A29,FALSE))*DS$2</f>
        <v>0</v>
      </c>
      <c r="DT31" s="78">
        <f>(HLOOKUP(DT$7,BECO_Datos!$D$3:$HN$85,BECO_Datos!$A29,FALSE))*DT$2</f>
        <v>0</v>
      </c>
      <c r="DU31" s="78">
        <f>(HLOOKUP(DU$7,BECO_Datos!$D$3:$HN$85,BECO_Datos!$A29,FALSE)+HLOOKUP(DU$7,BECO_Datos!$HP$3:$LT$85,BECO_Datos!$A29,FALSE))*DU$2</f>
        <v>0</v>
      </c>
      <c r="DV31" s="78">
        <f>(HLOOKUP(DV$7,BECO_Datos!$D$3:$HN$85,BECO_Datos!$A29,FALSE))*DV$2</f>
        <v>0</v>
      </c>
      <c r="DW31" s="78">
        <f>(HLOOKUP(DW$7,BECO_Datos!$D$3:$HN$85,BECO_Datos!$A29,FALSE)+HLOOKUP(DW$7,BECO_Datos!$HP$3:$LT$85,BECO_Datos!$A29,FALSE))*DW$2</f>
        <v>0</v>
      </c>
      <c r="DX31" s="87">
        <f t="shared" si="42"/>
        <v>41879.582470979003</v>
      </c>
      <c r="DY31" s="78">
        <f>(HLOOKUP(DY$7,BECO_Datos!$D$3:$HN$85,BECO_Datos!$A29,FALSE))*DY$2</f>
        <v>0</v>
      </c>
      <c r="DZ31" s="78">
        <f>(HLOOKUP(DZ$7,BECO_Datos!$D$3:$HN$85,BECO_Datos!$A29,FALSE))*DZ$2</f>
        <v>0</v>
      </c>
      <c r="EA31" s="78">
        <f>(HLOOKUP(EA$7,BECO_Datos!$D$3:$HN$85,BECO_Datos!$A29,FALSE))*EA$2</f>
        <v>0</v>
      </c>
      <c r="EB31" s="78">
        <f>(HLOOKUP(EB$7,BECO_Datos!$D$3:$HN$85,BECO_Datos!$A29,FALSE))*EB$2</f>
        <v>0</v>
      </c>
      <c r="EC31" s="78">
        <f>(HLOOKUP(EC$7,BECO_Datos!$D$3:$HN$85,BECO_Datos!$A29,FALSE)+HLOOKUP(EC$7,BECO_Datos!$HP$3:$LT$85,BECO_Datos!$A29,FALSE))*EC$2</f>
        <v>17030.010815929461</v>
      </c>
      <c r="ED31" s="78">
        <f>(HLOOKUP(ED$7,BECO_Datos!$D$3:$HN$85,BECO_Datos!$A29,FALSE))*ED$2</f>
        <v>0</v>
      </c>
      <c r="EE31" s="78">
        <f>(HLOOKUP(EE$7,BECO_Datos!$D$3:$HN$85,BECO_Datos!$A29,FALSE))*EE$2</f>
        <v>0</v>
      </c>
      <c r="EF31" s="78">
        <f>(HLOOKUP(EF$7,BECO_Datos!$D$3:$HN$85,BECO_Datos!$A29,FALSE)+HLOOKUP(EF$7,BECO_Datos!$HP$3:$LT$85,BECO_Datos!$A29,FALSE))*EF$2</f>
        <v>0</v>
      </c>
      <c r="EG31" s="78">
        <f>(HLOOKUP(EG$7,BECO_Datos!$D$3:$HN$85,BECO_Datos!$A29,FALSE))*EG$2</f>
        <v>0</v>
      </c>
      <c r="EH31" s="78">
        <f>(HLOOKUP(EH$7,BECO_Datos!$D$3:$HN$85,BECO_Datos!$A29,FALSE)+HLOOKUP(EH$7,BECO_Datos!$HP$3:$LT$85,BECO_Datos!$A29,FALSE))*EH$2</f>
        <v>0</v>
      </c>
      <c r="EI31" s="78">
        <f>(HLOOKUP(EI$7,BECO_Datos!$D$3:$HN$85,BECO_Datos!$A29,FALSE))*EI$2</f>
        <v>24849.571655049542</v>
      </c>
      <c r="EJ31" s="78">
        <f>(HLOOKUP(EJ$7,BECO_Datos!$D$3:$HN$85,BECO_Datos!$A29,FALSE)+HLOOKUP(EJ$7,BECO_Datos!$HP$3:$LT$85,BECO_Datos!$A29,FALSE))*EJ$2</f>
        <v>0</v>
      </c>
      <c r="EK31" s="13"/>
      <c r="EL31" s="87">
        <f t="shared" si="44"/>
        <v>0</v>
      </c>
      <c r="EM31" s="78">
        <f>(HLOOKUP(EM$7,BECO_Datos!$D$3:$HN$85,BECO_Datos!$A29,FALSE)+HLOOKUP(EM$7,BECO_Datos!$HP$3:$LT$85,BECO_Datos!$A29,FALSE))*EM$2</f>
        <v>0</v>
      </c>
      <c r="EN31" s="78">
        <f>(HLOOKUP(EN$7,BECO_Datos!$D$3:$HN$85,BECO_Datos!$A29,FALSE)+HLOOKUP(EN$7,BECO_Datos!$HP$3:$LT$85,BECO_Datos!$A29,FALSE))*EN$2</f>
        <v>0</v>
      </c>
      <c r="EO31" s="78">
        <f>(HLOOKUP(EO$7,BECO_Datos!$D$3:$HN$85,BECO_Datos!$A29,FALSE)+HLOOKUP(EO$7,BECO_Datos!$HP$3:$LT$85,BECO_Datos!$A29,FALSE))*EO$2</f>
        <v>0</v>
      </c>
      <c r="EP31" s="78">
        <f>(HLOOKUP(EP$7,BECO_Datos!$D$3:$HN$85,BECO_Datos!$A29,FALSE)+HLOOKUP(EP$7,BECO_Datos!$HP$3:$LT$85,BECO_Datos!$A29,FALSE))*EP$2</f>
        <v>0</v>
      </c>
      <c r="EQ31" s="78">
        <f>(HLOOKUP(EQ$7,BECO_Datos!$D$3:$HN$85,BECO_Datos!$A29,FALSE))*EQ$2</f>
        <v>0</v>
      </c>
      <c r="ER31" s="78">
        <f>(HLOOKUP(ER$7,BECO_Datos!$D$3:$HN$85,BECO_Datos!$A29,FALSE)+HLOOKUP(ER$7,BECO_Datos!$HP$3:$LT$85,BECO_Datos!$A29,FALSE))*ER$2</f>
        <v>0</v>
      </c>
      <c r="ES31" s="78">
        <f>(HLOOKUP(ES$7,BECO_Datos!$D$3:$HN$85,BECO_Datos!$A29,FALSE))*ES$2</f>
        <v>0</v>
      </c>
      <c r="ET31" s="78">
        <f>(HLOOKUP(ET$7,BECO_Datos!$D$3:$HN$85,BECO_Datos!$A29,FALSE)+HLOOKUP(ET$7,BECO_Datos!$HP$3:$LT$85,BECO_Datos!$A29,FALSE))*ET$2</f>
        <v>0</v>
      </c>
      <c r="EU31" s="87">
        <f t="shared" si="46"/>
        <v>47121.649636239461</v>
      </c>
      <c r="EV31" s="78">
        <f>(HLOOKUP(EV$7,BECO_Datos!$D$3:$HN$85,BECO_Datos!$A29,FALSE))*EV$2</f>
        <v>0</v>
      </c>
      <c r="EW31" s="78">
        <f>(HLOOKUP(EW$7,BECO_Datos!$D$3:$HN$85,BECO_Datos!$A29,FALSE))*EW$2</f>
        <v>0</v>
      </c>
      <c r="EX31" s="78">
        <f>(HLOOKUP(EX$7,BECO_Datos!$D$3:$HN$85,BECO_Datos!$A29,FALSE))*EX$2</f>
        <v>0</v>
      </c>
      <c r="EY31" s="78">
        <f>(HLOOKUP(EY$7,BECO_Datos!$D$3:$HN$85,BECO_Datos!$A29,FALSE))*EY$2</f>
        <v>0</v>
      </c>
      <c r="EZ31" s="78">
        <f>(HLOOKUP(EZ$7,BECO_Datos!$D$3:$HN$85,BECO_Datos!$A29,FALSE)+HLOOKUP(EZ$7,BECO_Datos!$HP$3:$LT$85,BECO_Datos!$A29,FALSE))*EZ$2</f>
        <v>20707.016369311539</v>
      </c>
      <c r="FA31" s="78">
        <f>(HLOOKUP(FA$7,BECO_Datos!$D$3:$HN$85,BECO_Datos!$A29,FALSE))*FA$2</f>
        <v>0</v>
      </c>
      <c r="FB31" s="78">
        <f>(HLOOKUP(FB$7,BECO_Datos!$D$3:$HN$85,BECO_Datos!$A29,FALSE))*FB$2</f>
        <v>0</v>
      </c>
      <c r="FC31" s="78">
        <f>(HLOOKUP(FC$7,BECO_Datos!$D$3:$HN$85,BECO_Datos!$A29,FALSE)+HLOOKUP(FC$7,BECO_Datos!$HP$3:$LT$85,BECO_Datos!$A29,FALSE))*FC$2</f>
        <v>0</v>
      </c>
      <c r="FD31" s="78">
        <f>(HLOOKUP(FD$7,BECO_Datos!$D$3:$HN$85,BECO_Datos!$A29,FALSE))*FD$2</f>
        <v>0</v>
      </c>
      <c r="FE31" s="78">
        <f>(HLOOKUP(FE$7,BECO_Datos!$D$3:$HN$85,BECO_Datos!$A29,FALSE)+HLOOKUP(FE$7,BECO_Datos!$HP$3:$LT$85,BECO_Datos!$A29,FALSE))*FE$2</f>
        <v>0</v>
      </c>
      <c r="FF31" s="78">
        <f>(HLOOKUP(FF$7,BECO_Datos!$D$3:$HN$85,BECO_Datos!$A29,FALSE))*FF$2</f>
        <v>26414.633266927922</v>
      </c>
      <c r="FG31" s="78">
        <f>(HLOOKUP(FG$7,BECO_Datos!$D$3:$HN$85,BECO_Datos!$A29,FALSE)+HLOOKUP(FG$7,BECO_Datos!$HP$3:$LT$85,BECO_Datos!$A29,FALSE))*FG$2</f>
        <v>0</v>
      </c>
      <c r="FH31" s="13"/>
      <c r="FI31" s="87">
        <f t="shared" si="48"/>
        <v>0</v>
      </c>
      <c r="FJ31" s="78">
        <f>(HLOOKUP(FJ$7,BECO_Datos!$D$3:$HN$85,BECO_Datos!$A29,FALSE)+HLOOKUP(FJ$7,BECO_Datos!$HP$3:$LT$85,BECO_Datos!$A29,FALSE))*FJ$2</f>
        <v>0</v>
      </c>
      <c r="FK31" s="78">
        <f>(HLOOKUP(FK$7,BECO_Datos!$D$3:$HN$85,BECO_Datos!$A29,FALSE)+HLOOKUP(FK$7,BECO_Datos!$HP$3:$LT$85,BECO_Datos!$A29,FALSE))*FK$2</f>
        <v>0</v>
      </c>
      <c r="FL31" s="78">
        <f>(HLOOKUP(FL$7,BECO_Datos!$D$3:$HN$85,BECO_Datos!$A29,FALSE)+HLOOKUP(FL$7,BECO_Datos!$HP$3:$LT$85,BECO_Datos!$A29,FALSE))*FL$2</f>
        <v>0</v>
      </c>
      <c r="FM31" s="78">
        <f>(HLOOKUP(FM$7,BECO_Datos!$D$3:$HN$85,BECO_Datos!$A29,FALSE)+HLOOKUP(FM$7,BECO_Datos!$HP$3:$LT$85,BECO_Datos!$A29,FALSE))*FM$2</f>
        <v>0</v>
      </c>
      <c r="FN31" s="78">
        <f>(HLOOKUP(FN$7,BECO_Datos!$D$3:$HN$85,BECO_Datos!$A29,FALSE))*FN$2</f>
        <v>0</v>
      </c>
      <c r="FO31" s="78">
        <f>(HLOOKUP(FO$7,BECO_Datos!$D$3:$HN$85,BECO_Datos!$A29,FALSE)+HLOOKUP(FO$7,BECO_Datos!$HP$3:$LT$85,BECO_Datos!$A29,FALSE))*FO$2</f>
        <v>0</v>
      </c>
      <c r="FP31" s="78">
        <f>(HLOOKUP(FP$7,BECO_Datos!$D$3:$HN$85,BECO_Datos!$A29,FALSE))*FP$2</f>
        <v>0</v>
      </c>
      <c r="FQ31" s="78">
        <f>(HLOOKUP(FQ$7,BECO_Datos!$D$3:$HN$85,BECO_Datos!$A29,FALSE)+HLOOKUP(FQ$7,BECO_Datos!$HP$3:$LT$85,BECO_Datos!$A29,FALSE))*FQ$2</f>
        <v>0</v>
      </c>
      <c r="FR31" s="87">
        <f t="shared" si="50"/>
        <v>52965.581039022509</v>
      </c>
      <c r="FS31" s="78">
        <f>(HLOOKUP(FS$7,BECO_Datos!$D$3:$HN$85,BECO_Datos!$A29,FALSE))*FS$2</f>
        <v>0</v>
      </c>
      <c r="FT31" s="78">
        <f>(HLOOKUP(FT$7,BECO_Datos!$D$3:$HN$85,BECO_Datos!$A29,FALSE))*FT$2</f>
        <v>0</v>
      </c>
      <c r="FU31" s="78">
        <f>(HLOOKUP(FU$7,BECO_Datos!$D$3:$HN$85,BECO_Datos!$A29,FALSE))*FU$2</f>
        <v>0</v>
      </c>
      <c r="FV31" s="78">
        <f>(HLOOKUP(FV$7,BECO_Datos!$D$3:$HN$85,BECO_Datos!$A29,FALSE))*FV$2</f>
        <v>0</v>
      </c>
      <c r="FW31" s="78">
        <f>(HLOOKUP(FW$7,BECO_Datos!$D$3:$HN$85,BECO_Datos!$A29,FALSE)+HLOOKUP(FW$7,BECO_Datos!$HP$3:$LT$85,BECO_Datos!$A29,FALSE))*FW$2</f>
        <v>25040.53987077612</v>
      </c>
      <c r="FX31" s="78">
        <f>(HLOOKUP(FX$7,BECO_Datos!$D$3:$HN$85,BECO_Datos!$A29,FALSE))*FX$2</f>
        <v>0</v>
      </c>
      <c r="FY31" s="78">
        <f>(HLOOKUP(FY$7,BECO_Datos!$D$3:$HN$85,BECO_Datos!$A29,FALSE))*FY$2</f>
        <v>0</v>
      </c>
      <c r="FZ31" s="78">
        <f>(HLOOKUP(FZ$7,BECO_Datos!$D$3:$HN$85,BECO_Datos!$A29,FALSE)+HLOOKUP(FZ$7,BECO_Datos!$HP$3:$LT$85,BECO_Datos!$A29,FALSE))*FZ$2</f>
        <v>0</v>
      </c>
      <c r="GA31" s="78">
        <f>(HLOOKUP(GA$7,BECO_Datos!$D$3:$HN$85,BECO_Datos!$A29,FALSE))*GA$2</f>
        <v>0</v>
      </c>
      <c r="GB31" s="78">
        <f>(HLOOKUP(GB$7,BECO_Datos!$D$3:$HN$85,BECO_Datos!$A29,FALSE)+HLOOKUP(GB$7,BECO_Datos!$HP$3:$LT$85,BECO_Datos!$A29,FALSE))*GB$2</f>
        <v>0</v>
      </c>
      <c r="GC31" s="78">
        <f>(HLOOKUP(GC$7,BECO_Datos!$D$3:$HN$85,BECO_Datos!$A29,FALSE))*GC$2</f>
        <v>27925.041168246393</v>
      </c>
      <c r="GD31" s="78">
        <f>(HLOOKUP(GD$7,BECO_Datos!$D$3:$HN$85,BECO_Datos!$A29,FALSE)+HLOOKUP(GD$7,BECO_Datos!$HP$3:$LT$85,BECO_Datos!$A29,FALSE))*GD$2</f>
        <v>0</v>
      </c>
      <c r="GE31" s="13"/>
      <c r="GF31" s="87">
        <f t="shared" si="52"/>
        <v>0</v>
      </c>
      <c r="GG31" s="78">
        <f>(HLOOKUP(GG$7,BECO_Datos!$D$3:$HN$85,BECO_Datos!$A29,FALSE)+HLOOKUP(GG$7,BECO_Datos!$HP$3:$LT$85,BECO_Datos!$A29,FALSE))*GG$2</f>
        <v>0</v>
      </c>
      <c r="GH31" s="78">
        <f>(HLOOKUP(GH$7,BECO_Datos!$D$3:$HN$85,BECO_Datos!$A29,FALSE)+HLOOKUP(GH$7,BECO_Datos!$HP$3:$LT$85,BECO_Datos!$A29,FALSE))*GH$2</f>
        <v>0</v>
      </c>
      <c r="GI31" s="78">
        <f>(HLOOKUP(GI$7,BECO_Datos!$D$3:$HN$85,BECO_Datos!$A29,FALSE)+HLOOKUP(GI$7,BECO_Datos!$HP$3:$LT$85,BECO_Datos!$A29,FALSE))*GI$2</f>
        <v>0</v>
      </c>
      <c r="GJ31" s="78">
        <f>(HLOOKUP(GJ$7,BECO_Datos!$D$3:$HN$85,BECO_Datos!$A29,FALSE)+HLOOKUP(GJ$7,BECO_Datos!$HP$3:$LT$85,BECO_Datos!$A29,FALSE))*GJ$2</f>
        <v>0</v>
      </c>
      <c r="GK31" s="78">
        <f>(HLOOKUP(GK$7,BECO_Datos!$D$3:$HN$85,BECO_Datos!$A29,FALSE))*GK$2</f>
        <v>0</v>
      </c>
      <c r="GL31" s="78">
        <f>(HLOOKUP(GL$7,BECO_Datos!$D$3:$HN$85,BECO_Datos!$A29,FALSE)+HLOOKUP(GL$7,BECO_Datos!$HP$3:$LT$85,BECO_Datos!$A29,FALSE))*GL$2</f>
        <v>0</v>
      </c>
      <c r="GM31" s="78">
        <f>(HLOOKUP(GM$7,BECO_Datos!$D$3:$HN$85,BECO_Datos!$A29,FALSE))*GM$2</f>
        <v>0</v>
      </c>
      <c r="GN31" s="78">
        <f>(HLOOKUP(GN$7,BECO_Datos!$D$3:$HN$85,BECO_Datos!$A29,FALSE)+HLOOKUP(GN$7,BECO_Datos!$HP$3:$LT$85,BECO_Datos!$A29,FALSE))*GN$2</f>
        <v>0</v>
      </c>
      <c r="GO31" s="87">
        <f t="shared" si="54"/>
        <v>58237.204115116037</v>
      </c>
      <c r="GP31" s="78">
        <f>(HLOOKUP(GP$7,BECO_Datos!$D$3:$HN$85,BECO_Datos!$A29,FALSE))*GP$2</f>
        <v>0</v>
      </c>
      <c r="GQ31" s="78">
        <f>(HLOOKUP(GQ$7,BECO_Datos!$D$3:$HN$85,BECO_Datos!$A29,FALSE))*GQ$2</f>
        <v>0</v>
      </c>
      <c r="GR31" s="78">
        <f>(HLOOKUP(GR$7,BECO_Datos!$D$3:$HN$85,BECO_Datos!$A29,FALSE))*GR$2</f>
        <v>0</v>
      </c>
      <c r="GS31" s="78">
        <f>(HLOOKUP(GS$7,BECO_Datos!$D$3:$HN$85,BECO_Datos!$A29,FALSE))*GS$2</f>
        <v>0</v>
      </c>
      <c r="GT31" s="78">
        <f>(HLOOKUP(GT$7,BECO_Datos!$D$3:$HN$85,BECO_Datos!$A29,FALSE)+HLOOKUP(GT$7,BECO_Datos!$HP$3:$LT$85,BECO_Datos!$A29,FALSE))*GT$2</f>
        <v>28817.784601253254</v>
      </c>
      <c r="GU31" s="78">
        <f>(HLOOKUP(GU$7,BECO_Datos!$D$3:$HN$85,BECO_Datos!$A29,FALSE))*GU$2</f>
        <v>0</v>
      </c>
      <c r="GV31" s="78">
        <f>(HLOOKUP(GV$7,BECO_Datos!$D$3:$HN$85,BECO_Datos!$A29,FALSE))*GV$2</f>
        <v>0</v>
      </c>
      <c r="GW31" s="78">
        <f>(HLOOKUP(GW$7,BECO_Datos!$D$3:$HN$85,BECO_Datos!$A29,FALSE)+HLOOKUP(GW$7,BECO_Datos!$HP$3:$LT$85,BECO_Datos!$A29,FALSE))*GW$2</f>
        <v>0</v>
      </c>
      <c r="GX31" s="78">
        <f>(HLOOKUP(GX$7,BECO_Datos!$D$3:$HN$85,BECO_Datos!$A29,FALSE))*GX$2</f>
        <v>0</v>
      </c>
      <c r="GY31" s="78">
        <f>(HLOOKUP(GY$7,BECO_Datos!$D$3:$HN$85,BECO_Datos!$A29,FALSE)+HLOOKUP(GY$7,BECO_Datos!$HP$3:$LT$85,BECO_Datos!$A29,FALSE))*GY$2</f>
        <v>0</v>
      </c>
      <c r="GZ31" s="78">
        <f>(HLOOKUP(GZ$7,BECO_Datos!$D$3:$HN$85,BECO_Datos!$A29,FALSE))*GZ$2</f>
        <v>29419.41951386278</v>
      </c>
      <c r="HA31" s="78">
        <f>(HLOOKUP(HA$7,BECO_Datos!$D$3:$HN$85,BECO_Datos!$A29,FALSE)+HLOOKUP(HA$7,BECO_Datos!$HP$3:$LT$85,BECO_Datos!$A29,FALSE))*HA$2</f>
        <v>0</v>
      </c>
      <c r="HB31" s="13"/>
      <c r="HC31" s="87">
        <f t="shared" si="56"/>
        <v>0</v>
      </c>
      <c r="HD31" s="78">
        <f>(HLOOKUP(HD$7,BECO_Datos!$D$3:$HN$85,BECO_Datos!$A29,FALSE)+HLOOKUP(HD$7,BECO_Datos!$HP$3:$LT$85,BECO_Datos!$A29,FALSE))*HD$2</f>
        <v>0</v>
      </c>
      <c r="HE31" s="78">
        <f>(HLOOKUP(HE$7,BECO_Datos!$D$3:$HN$85,BECO_Datos!$A29,FALSE)+HLOOKUP(HE$7,BECO_Datos!$HP$3:$LT$85,BECO_Datos!$A29,FALSE))*HE$2</f>
        <v>0</v>
      </c>
      <c r="HF31" s="78">
        <f>(HLOOKUP(HF$7,BECO_Datos!$D$3:$HN$85,BECO_Datos!$A29,FALSE)+HLOOKUP(HF$7,BECO_Datos!$HP$3:$LT$85,BECO_Datos!$A29,FALSE))*HF$2</f>
        <v>0</v>
      </c>
      <c r="HG31" s="78">
        <f>(HLOOKUP(HG$7,BECO_Datos!$D$3:$HN$85,BECO_Datos!$A29,FALSE)+HLOOKUP(HG$7,BECO_Datos!$HP$3:$LT$85,BECO_Datos!$A29,FALSE))*HG$2</f>
        <v>0</v>
      </c>
      <c r="HH31" s="78">
        <f>(HLOOKUP(HH$7,BECO_Datos!$D$3:$HN$85,BECO_Datos!$A29,FALSE))*HH$2</f>
        <v>0</v>
      </c>
      <c r="HI31" s="78">
        <f>(HLOOKUP(HI$7,BECO_Datos!$D$3:$HN$85,BECO_Datos!$A29,FALSE)+HLOOKUP(HI$7,BECO_Datos!$HP$3:$LT$85,BECO_Datos!$A29,FALSE))*HI$2</f>
        <v>0</v>
      </c>
      <c r="HJ31" s="78">
        <f>(HLOOKUP(HJ$7,BECO_Datos!$D$3:$HN$85,BECO_Datos!$A29,FALSE))*HJ$2</f>
        <v>0</v>
      </c>
      <c r="HK31" s="78">
        <f>(HLOOKUP(HK$7,BECO_Datos!$D$3:$HN$85,BECO_Datos!$A29,FALSE)+HLOOKUP(HK$7,BECO_Datos!$HP$3:$LT$85,BECO_Datos!$A29,FALSE))*HK$2</f>
        <v>0</v>
      </c>
      <c r="HL31" s="87">
        <f t="shared" si="58"/>
        <v>0</v>
      </c>
      <c r="HM31" s="78">
        <f>(HLOOKUP(HM$7,BECO_Datos!$D$3:$HN$85,BECO_Datos!$A29,FALSE))*HM$2</f>
        <v>0</v>
      </c>
      <c r="HN31" s="78">
        <f>(HLOOKUP(HN$7,BECO_Datos!$D$3:$HN$85,BECO_Datos!$A29,FALSE))*HN$2</f>
        <v>0</v>
      </c>
      <c r="HO31" s="78">
        <f>(HLOOKUP(HO$7,BECO_Datos!$D$3:$HN$85,BECO_Datos!$A29,FALSE))*HO$2</f>
        <v>0</v>
      </c>
      <c r="HP31" s="78">
        <f>(HLOOKUP(HP$7,BECO_Datos!$D$3:$HN$85,BECO_Datos!$A29,FALSE))*HP$2</f>
        <v>0</v>
      </c>
      <c r="HQ31" s="78">
        <f>(HLOOKUP(HQ$7,BECO_Datos!$D$3:$HN$85,BECO_Datos!$A29,FALSE)+HLOOKUP(HQ$7,BECO_Datos!$HP$3:$LT$85,BECO_Datos!$A29,FALSE))*HQ$2</f>
        <v>0</v>
      </c>
      <c r="HR31" s="78">
        <f>(HLOOKUP(HR$7,BECO_Datos!$D$3:$HN$85,BECO_Datos!$A29,FALSE))*HR$2</f>
        <v>0</v>
      </c>
      <c r="HS31" s="78">
        <f>(HLOOKUP(HS$7,BECO_Datos!$D$3:$HN$85,BECO_Datos!$A29,FALSE))*HS$2</f>
        <v>0</v>
      </c>
      <c r="HT31" s="78">
        <f>(HLOOKUP(HT$7,BECO_Datos!$D$3:$HN$85,BECO_Datos!$A29,FALSE)+HLOOKUP(HT$7,BECO_Datos!$HP$3:$LT$85,BECO_Datos!$A29,FALSE))*HT$2</f>
        <v>0</v>
      </c>
      <c r="HU31" s="78">
        <f>(HLOOKUP(HU$7,BECO_Datos!$D$3:$HN$85,BECO_Datos!$A29,FALSE))*HU$2</f>
        <v>0</v>
      </c>
      <c r="HV31" s="78">
        <f>(HLOOKUP(HV$7,BECO_Datos!$D$3:$HN$85,BECO_Datos!$A29,FALSE)+HLOOKUP(HV$7,BECO_Datos!$HP$3:$LT$85,BECO_Datos!$A29,FALSE))*HV$2</f>
        <v>0</v>
      </c>
      <c r="HW31" s="78">
        <f>(HLOOKUP(HW$7,BECO_Datos!$D$3:$HN$85,BECO_Datos!$A29,FALSE))*HW$2</f>
        <v>0</v>
      </c>
      <c r="HX31" s="78">
        <f>(HLOOKUP(HX$7,BECO_Datos!$D$3:$HN$85,BECO_Datos!$A29,FALSE)+HLOOKUP(HX$7,BECO_Datos!$HP$3:$LT$85,BECO_Datos!$A29,FALSE))*HX$2</f>
        <v>0</v>
      </c>
    </row>
    <row r="32" spans="1:232" ht="15.75" x14ac:dyDescent="0.2">
      <c r="A32" s="160">
        <v>26</v>
      </c>
      <c r="B32" s="590" t="s">
        <v>116</v>
      </c>
      <c r="C32" s="13"/>
      <c r="D32" s="86">
        <f t="shared" si="20"/>
        <v>947177.49350850598</v>
      </c>
      <c r="E32" s="18">
        <f>(HLOOKUP(E$7,BECO_Datos!$D$3:$HN$85,BECO_Datos!$A30,FALSE)+HLOOKUP(E$7,BECO_Datos!$HP$3:$LT$85,BECO_Datos!$A30,FALSE))*E$2</f>
        <v>0</v>
      </c>
      <c r="F32" s="18">
        <f>(HLOOKUP(F$7,BECO_Datos!$D$3:$HN$85,BECO_Datos!$A30,FALSE)+HLOOKUP(F$7,BECO_Datos!$HP$3:$LT$85,BECO_Datos!$A30,FALSE))*F$2</f>
        <v>0</v>
      </c>
      <c r="G32" s="18">
        <f>(HLOOKUP(G$7,BECO_Datos!$D$3:$HN$85,BECO_Datos!$A30,FALSE)+HLOOKUP(G$7,BECO_Datos!$HP$3:$LT$85,BECO_Datos!$A30,FALSE))*G$2</f>
        <v>947177.49350850598</v>
      </c>
      <c r="H32" s="18">
        <f>(HLOOKUP(H$7,BECO_Datos!$D$3:$HN$85,BECO_Datos!$A30,FALSE)+HLOOKUP(H$7,BECO_Datos!$HP$3:$LT$85,BECO_Datos!$A30,FALSE))*H$2</f>
        <v>0</v>
      </c>
      <c r="I32" s="18">
        <f>(HLOOKUP(I$7,BECO_Datos!$D$3:$HN$85,BECO_Datos!$A30,FALSE))*I$2</f>
        <v>0</v>
      </c>
      <c r="J32" s="18">
        <f>(HLOOKUP(J$7,BECO_Datos!$D$3:$HN$85,BECO_Datos!$A30,FALSE)+HLOOKUP(J$7,BECO_Datos!$HP$3:$LT$85,BECO_Datos!$A30,FALSE))*J$2</f>
        <v>0</v>
      </c>
      <c r="K32" s="18">
        <f>(HLOOKUP(K$7,BECO_Datos!$D$3:$HN$85,BECO_Datos!$A30,FALSE))*K$2</f>
        <v>0</v>
      </c>
      <c r="L32" s="18">
        <f>(HLOOKUP(L$7,BECO_Datos!$D$3:$HN$85,BECO_Datos!$A30,FALSE)+HLOOKUP(L$7,BECO_Datos!$HP$3:$LT$85,BECO_Datos!$A30,FALSE))*L$2</f>
        <v>0</v>
      </c>
      <c r="M32" s="86">
        <f t="shared" si="22"/>
        <v>0</v>
      </c>
      <c r="N32" s="18">
        <f>(HLOOKUP(N$7,BECO_Datos!$D$3:$HN$85,BECO_Datos!$A30,FALSE))*N$2</f>
        <v>0</v>
      </c>
      <c r="O32" s="18">
        <f>(HLOOKUP(O$7,BECO_Datos!$D$3:$HN$85,BECO_Datos!$A30,FALSE))*O$2</f>
        <v>0</v>
      </c>
      <c r="P32" s="18">
        <f>(HLOOKUP(P$7,BECO_Datos!$D$3:$HN$85,BECO_Datos!$A30,FALSE))*P$2</f>
        <v>0</v>
      </c>
      <c r="Q32" s="18">
        <f>(HLOOKUP(Q$7,BECO_Datos!$D$3:$HN$85,BECO_Datos!$A30,FALSE))*Q$2</f>
        <v>0</v>
      </c>
      <c r="R32" s="18">
        <f>(HLOOKUP(R$7,BECO_Datos!$D$3:$HN$85,BECO_Datos!$A30,FALSE)+HLOOKUP(R$7,BECO_Datos!$HP$3:$LT$85,BECO_Datos!$A30,FALSE))*R$2</f>
        <v>0</v>
      </c>
      <c r="S32" s="18">
        <f>(HLOOKUP(S$7,BECO_Datos!$D$3:$HN$85,BECO_Datos!$A30,FALSE))*S$2</f>
        <v>0</v>
      </c>
      <c r="T32" s="18">
        <f>(HLOOKUP(T$7,BECO_Datos!$D$3:$HN$85,BECO_Datos!$A30,FALSE))*T$2</f>
        <v>0</v>
      </c>
      <c r="U32" s="18">
        <f>(HLOOKUP(U$7,BECO_Datos!$D$3:$HN$85,BECO_Datos!$A30,FALSE)+HLOOKUP(U$7,BECO_Datos!$HP$3:$LT$85,BECO_Datos!$A30,FALSE))*U$2</f>
        <v>0</v>
      </c>
      <c r="V32" s="18">
        <f>(HLOOKUP(V$7,BECO_Datos!$D$3:$HN$85,BECO_Datos!$A30,FALSE))*V$2</f>
        <v>0</v>
      </c>
      <c r="W32" s="18">
        <f>(HLOOKUP(W$7,BECO_Datos!$D$3:$HN$85,BECO_Datos!$A30,FALSE)+HLOOKUP(W$7,BECO_Datos!$HP$3:$LT$85,BECO_Datos!$A30,FALSE))*W$2</f>
        <v>0</v>
      </c>
      <c r="X32" s="18">
        <f>(HLOOKUP(X$7,BECO_Datos!$D$3:$HN$85,BECO_Datos!$A30,FALSE))*X$2</f>
        <v>0</v>
      </c>
      <c r="Y32" s="18">
        <f>(HLOOKUP(Y$7,BECO_Datos!$D$3:$HN$85,BECO_Datos!$A30,FALSE)+HLOOKUP(Y$7,BECO_Datos!$HP$3:$LT$85,BECO_Datos!$A30,FALSE))*Y$2</f>
        <v>0</v>
      </c>
      <c r="Z32" s="13"/>
      <c r="AA32" s="86">
        <f t="shared" si="24"/>
        <v>859845.72434312385</v>
      </c>
      <c r="AB32" s="18">
        <f>(HLOOKUP(AB$7,BECO_Datos!$D$3:$HN$85,BECO_Datos!$A30,FALSE)+HLOOKUP(AB$7,BECO_Datos!$HP$3:$LT$85,BECO_Datos!$A30,FALSE))*AB$2</f>
        <v>0</v>
      </c>
      <c r="AC32" s="18">
        <f>(HLOOKUP(AC$7,BECO_Datos!$D$3:$HN$85,BECO_Datos!$A30,FALSE)+HLOOKUP(AC$7,BECO_Datos!$HP$3:$LT$85,BECO_Datos!$A30,FALSE))*AC$2</f>
        <v>0</v>
      </c>
      <c r="AD32" s="18">
        <f>(HLOOKUP(AD$7,BECO_Datos!$D$3:$HN$85,BECO_Datos!$A30,FALSE)+HLOOKUP(AD$7,BECO_Datos!$HP$3:$LT$85,BECO_Datos!$A30,FALSE))*AD$2</f>
        <v>859845.72434312385</v>
      </c>
      <c r="AE32" s="18">
        <f>(HLOOKUP(AE$7,BECO_Datos!$D$3:$HN$85,BECO_Datos!$A30,FALSE)+HLOOKUP(AE$7,BECO_Datos!$HP$3:$LT$85,BECO_Datos!$A30,FALSE))*AE$2</f>
        <v>0</v>
      </c>
      <c r="AF32" s="18">
        <f>(HLOOKUP(AF$7,BECO_Datos!$D$3:$HN$85,BECO_Datos!$A30,FALSE))*AF$2</f>
        <v>0</v>
      </c>
      <c r="AG32" s="18">
        <f>(HLOOKUP(AG$7,BECO_Datos!$D$3:$HN$85,BECO_Datos!$A30,FALSE)+HLOOKUP(AG$7,BECO_Datos!$HP$3:$LT$85,BECO_Datos!$A30,FALSE))*AG$2</f>
        <v>0</v>
      </c>
      <c r="AH32" s="18">
        <f>(HLOOKUP(AH$7,BECO_Datos!$D$3:$HN$85,BECO_Datos!$A30,FALSE))*AH$2</f>
        <v>0</v>
      </c>
      <c r="AI32" s="18">
        <f>(HLOOKUP(AI$7,BECO_Datos!$D$3:$HN$85,BECO_Datos!$A30,FALSE)+HLOOKUP(AI$7,BECO_Datos!$HP$3:$LT$85,BECO_Datos!$A30,FALSE))*AI$2</f>
        <v>0</v>
      </c>
      <c r="AJ32" s="86">
        <f t="shared" si="26"/>
        <v>0</v>
      </c>
      <c r="AK32" s="18">
        <f>(HLOOKUP(AK$7,BECO_Datos!$D$3:$HN$85,BECO_Datos!$A30,FALSE))*AK$2</f>
        <v>0</v>
      </c>
      <c r="AL32" s="18">
        <f>(HLOOKUP(AL$7,BECO_Datos!$D$3:$HN$85,BECO_Datos!$A30,FALSE))*AL$2</f>
        <v>0</v>
      </c>
      <c r="AM32" s="18">
        <f>(HLOOKUP(AM$7,BECO_Datos!$D$3:$HN$85,BECO_Datos!$A30,FALSE))*AM$2</f>
        <v>0</v>
      </c>
      <c r="AN32" s="18">
        <f>(HLOOKUP(AN$7,BECO_Datos!$D$3:$HN$85,BECO_Datos!$A30,FALSE))*AN$2</f>
        <v>0</v>
      </c>
      <c r="AO32" s="18">
        <f>(HLOOKUP(AO$7,BECO_Datos!$D$3:$HN$85,BECO_Datos!$A30,FALSE)+HLOOKUP(AO$7,BECO_Datos!$HP$3:$LT$85,BECO_Datos!$A30,FALSE))*AO$2</f>
        <v>0</v>
      </c>
      <c r="AP32" s="18">
        <f>(HLOOKUP(AP$7,BECO_Datos!$D$3:$HN$85,BECO_Datos!$A30,FALSE))*AP$2</f>
        <v>0</v>
      </c>
      <c r="AQ32" s="18">
        <f>(HLOOKUP(AQ$7,BECO_Datos!$D$3:$HN$85,BECO_Datos!$A30,FALSE))*AQ$2</f>
        <v>0</v>
      </c>
      <c r="AR32" s="18">
        <f>(HLOOKUP(AR$7,BECO_Datos!$D$3:$HN$85,BECO_Datos!$A30,FALSE)+HLOOKUP(AR$7,BECO_Datos!$HP$3:$LT$85,BECO_Datos!$A30,FALSE))*AR$2</f>
        <v>0</v>
      </c>
      <c r="AS32" s="18">
        <f>(HLOOKUP(AS$7,BECO_Datos!$D$3:$HN$85,BECO_Datos!$A30,FALSE))*AS$2</f>
        <v>0</v>
      </c>
      <c r="AT32" s="18">
        <f>(HLOOKUP(AT$7,BECO_Datos!$D$3:$HN$85,BECO_Datos!$A30,FALSE)+HLOOKUP(AT$7,BECO_Datos!$HP$3:$LT$85,BECO_Datos!$A30,FALSE))*AT$2</f>
        <v>0</v>
      </c>
      <c r="AU32" s="18">
        <f>(HLOOKUP(AU$7,BECO_Datos!$D$3:$HN$85,BECO_Datos!$A30,FALSE))*AU$2</f>
        <v>0</v>
      </c>
      <c r="AV32" s="18">
        <f>(HLOOKUP(AV$7,BECO_Datos!$D$3:$HN$85,BECO_Datos!$A30,FALSE)+HLOOKUP(AV$7,BECO_Datos!$HP$3:$LT$85,BECO_Datos!$A30,FALSE))*AV$2</f>
        <v>0</v>
      </c>
      <c r="AW32" s="13"/>
      <c r="AX32" s="86">
        <f t="shared" si="28"/>
        <v>797757.84974759759</v>
      </c>
      <c r="AY32" s="18">
        <f>(HLOOKUP(AY$7,BECO_Datos!$D$3:$HN$85,BECO_Datos!$A30,FALSE)+HLOOKUP(AY$7,BECO_Datos!$HP$3:$LT$85,BECO_Datos!$A30,FALSE))*AY$2</f>
        <v>0</v>
      </c>
      <c r="AZ32" s="18">
        <f>(HLOOKUP(AZ$7,BECO_Datos!$D$3:$HN$85,BECO_Datos!$A30,FALSE)+HLOOKUP(AZ$7,BECO_Datos!$HP$3:$LT$85,BECO_Datos!$A30,FALSE))*AZ$2</f>
        <v>0</v>
      </c>
      <c r="BA32" s="18">
        <f>(HLOOKUP(BA$7,BECO_Datos!$D$3:$HN$85,BECO_Datos!$A30,FALSE)+HLOOKUP(BA$7,BECO_Datos!$HP$3:$LT$85,BECO_Datos!$A30,FALSE))*BA$2</f>
        <v>797757.84974759759</v>
      </c>
      <c r="BB32" s="18">
        <f>(HLOOKUP(BB$7,BECO_Datos!$D$3:$HN$85,BECO_Datos!$A30,FALSE)+HLOOKUP(BB$7,BECO_Datos!$HP$3:$LT$85,BECO_Datos!$A30,FALSE))*BB$2</f>
        <v>0</v>
      </c>
      <c r="BC32" s="18">
        <f>(HLOOKUP(BC$7,BECO_Datos!$D$3:$HN$85,BECO_Datos!$A30,FALSE))*BC$2</f>
        <v>0</v>
      </c>
      <c r="BD32" s="18">
        <f>(HLOOKUP(BD$7,BECO_Datos!$D$3:$HN$85,BECO_Datos!$A30,FALSE)+HLOOKUP(BD$7,BECO_Datos!$HP$3:$LT$85,BECO_Datos!$A30,FALSE))*BD$2</f>
        <v>0</v>
      </c>
      <c r="BE32" s="18">
        <f>(HLOOKUP(BE$7,BECO_Datos!$D$3:$HN$85,BECO_Datos!$A30,FALSE))*BE$2</f>
        <v>0</v>
      </c>
      <c r="BF32" s="18">
        <f>(HLOOKUP(BF$7,BECO_Datos!$D$3:$HN$85,BECO_Datos!$A30,FALSE)+HLOOKUP(BF$7,BECO_Datos!$HP$3:$LT$85,BECO_Datos!$A30,FALSE))*BF$2</f>
        <v>0</v>
      </c>
      <c r="BG32" s="86">
        <f t="shared" si="30"/>
        <v>0</v>
      </c>
      <c r="BH32" s="18">
        <f>(HLOOKUP(BH$7,BECO_Datos!$D$3:$HN$85,BECO_Datos!$A30,FALSE))*BH$2</f>
        <v>0</v>
      </c>
      <c r="BI32" s="18">
        <f>(HLOOKUP(BI$7,BECO_Datos!$D$3:$HN$85,BECO_Datos!$A30,FALSE))*BI$2</f>
        <v>0</v>
      </c>
      <c r="BJ32" s="18">
        <f>(HLOOKUP(BJ$7,BECO_Datos!$D$3:$HN$85,BECO_Datos!$A30,FALSE))*BJ$2</f>
        <v>0</v>
      </c>
      <c r="BK32" s="18">
        <f>(HLOOKUP(BK$7,BECO_Datos!$D$3:$HN$85,BECO_Datos!$A30,FALSE))*BK$2</f>
        <v>0</v>
      </c>
      <c r="BL32" s="18">
        <f>(HLOOKUP(BL$7,BECO_Datos!$D$3:$HN$85,BECO_Datos!$A30,FALSE)+HLOOKUP(BL$7,BECO_Datos!$HP$3:$LT$85,BECO_Datos!$A30,FALSE))*BL$2</f>
        <v>0</v>
      </c>
      <c r="BM32" s="18">
        <f>(HLOOKUP(BM$7,BECO_Datos!$D$3:$HN$85,BECO_Datos!$A30,FALSE))*BM$2</f>
        <v>0</v>
      </c>
      <c r="BN32" s="18">
        <f>(HLOOKUP(BN$7,BECO_Datos!$D$3:$HN$85,BECO_Datos!$A30,FALSE))*BN$2</f>
        <v>0</v>
      </c>
      <c r="BO32" s="18">
        <f>(HLOOKUP(BO$7,BECO_Datos!$D$3:$HN$85,BECO_Datos!$A30,FALSE)+HLOOKUP(BO$7,BECO_Datos!$HP$3:$LT$85,BECO_Datos!$A30,FALSE))*BO$2</f>
        <v>0</v>
      </c>
      <c r="BP32" s="18">
        <f>(HLOOKUP(BP$7,BECO_Datos!$D$3:$HN$85,BECO_Datos!$A30,FALSE))*BP$2</f>
        <v>0</v>
      </c>
      <c r="BQ32" s="18">
        <f>(HLOOKUP(BQ$7,BECO_Datos!$D$3:$HN$85,BECO_Datos!$A30,FALSE)+HLOOKUP(BQ$7,BECO_Datos!$HP$3:$LT$85,BECO_Datos!$A30,FALSE))*BQ$2</f>
        <v>0</v>
      </c>
      <c r="BR32" s="18">
        <f>(HLOOKUP(BR$7,BECO_Datos!$D$3:$HN$85,BECO_Datos!$A30,FALSE))*BR$2</f>
        <v>0</v>
      </c>
      <c r="BS32" s="18">
        <f>(HLOOKUP(BS$7,BECO_Datos!$D$3:$HN$85,BECO_Datos!$A30,FALSE)+HLOOKUP(BS$7,BECO_Datos!$HP$3:$LT$85,BECO_Datos!$A30,FALSE))*BS$2</f>
        <v>0</v>
      </c>
      <c r="BT32" s="13"/>
      <c r="BU32" s="86">
        <f t="shared" si="32"/>
        <v>1095568.9233054908</v>
      </c>
      <c r="BV32" s="18">
        <f>(HLOOKUP(BV$7,BECO_Datos!$D$3:$HN$85,BECO_Datos!$A30,FALSE)+HLOOKUP(BV$7,BECO_Datos!$HP$3:$LT$85,BECO_Datos!$A30,FALSE))*BV$2</f>
        <v>0</v>
      </c>
      <c r="BW32" s="18">
        <f>(HLOOKUP(BW$7,BECO_Datos!$D$3:$HN$85,BECO_Datos!$A30,FALSE)+HLOOKUP(BW$7,BECO_Datos!$HP$3:$LT$85,BECO_Datos!$A30,FALSE))*BW$2</f>
        <v>0</v>
      </c>
      <c r="BX32" s="18">
        <f>(HLOOKUP(BX$7,BECO_Datos!$D$3:$HN$85,BECO_Datos!$A30,FALSE)+HLOOKUP(BX$7,BECO_Datos!$HP$3:$LT$85,BECO_Datos!$A30,FALSE))*BX$2</f>
        <v>1095568.9233054908</v>
      </c>
      <c r="BY32" s="18">
        <f>(HLOOKUP(BY$7,BECO_Datos!$D$3:$HN$85,BECO_Datos!$A30,FALSE)+HLOOKUP(BY$7,BECO_Datos!$HP$3:$LT$85,BECO_Datos!$A30,FALSE))*BY$2</f>
        <v>0</v>
      </c>
      <c r="BZ32" s="18">
        <f>(HLOOKUP(BZ$7,BECO_Datos!$D$3:$HN$85,BECO_Datos!$A30,FALSE))*BZ$2</f>
        <v>0</v>
      </c>
      <c r="CA32" s="18">
        <f>(HLOOKUP(CA$7,BECO_Datos!$D$3:$HN$85,BECO_Datos!$A30,FALSE)+HLOOKUP(CA$7,BECO_Datos!$HP$3:$LT$85,BECO_Datos!$A30,FALSE))*CA$2</f>
        <v>0</v>
      </c>
      <c r="CB32" s="18">
        <f>(HLOOKUP(CB$7,BECO_Datos!$D$3:$HN$85,BECO_Datos!$A30,FALSE))*CB$2</f>
        <v>0</v>
      </c>
      <c r="CC32" s="18">
        <f>(HLOOKUP(CC$7,BECO_Datos!$D$3:$HN$85,BECO_Datos!$A30,FALSE)+HLOOKUP(CC$7,BECO_Datos!$HP$3:$LT$85,BECO_Datos!$A30,FALSE))*CC$2</f>
        <v>0</v>
      </c>
      <c r="CD32" s="86">
        <f t="shared" si="34"/>
        <v>0</v>
      </c>
      <c r="CE32" s="18">
        <f>(HLOOKUP(CE$7,BECO_Datos!$D$3:$HN$85,BECO_Datos!$A30,FALSE))*CE$2</f>
        <v>0</v>
      </c>
      <c r="CF32" s="18">
        <f>(HLOOKUP(CF$7,BECO_Datos!$D$3:$HN$85,BECO_Datos!$A30,FALSE))*CF$2</f>
        <v>0</v>
      </c>
      <c r="CG32" s="18">
        <f>(HLOOKUP(CG$7,BECO_Datos!$D$3:$HN$85,BECO_Datos!$A30,FALSE))*CG$2</f>
        <v>0</v>
      </c>
      <c r="CH32" s="18">
        <f>(HLOOKUP(CH$7,BECO_Datos!$D$3:$HN$85,BECO_Datos!$A30,FALSE))*CH$2</f>
        <v>0</v>
      </c>
      <c r="CI32" s="18">
        <f>(HLOOKUP(CI$7,BECO_Datos!$D$3:$HN$85,BECO_Datos!$A30,FALSE)+HLOOKUP(CI$7,BECO_Datos!$HP$3:$LT$85,BECO_Datos!$A30,FALSE))*CI$2</f>
        <v>0</v>
      </c>
      <c r="CJ32" s="18">
        <f>(HLOOKUP(CJ$7,BECO_Datos!$D$3:$HN$85,BECO_Datos!$A30,FALSE))*CJ$2</f>
        <v>0</v>
      </c>
      <c r="CK32" s="18">
        <f>(HLOOKUP(CK$7,BECO_Datos!$D$3:$HN$85,BECO_Datos!$A30,FALSE))*CK$2</f>
        <v>0</v>
      </c>
      <c r="CL32" s="18">
        <f>(HLOOKUP(CL$7,BECO_Datos!$D$3:$HN$85,BECO_Datos!$A30,FALSE)+HLOOKUP(CL$7,BECO_Datos!$HP$3:$LT$85,BECO_Datos!$A30,FALSE))*CL$2</f>
        <v>0</v>
      </c>
      <c r="CM32" s="18">
        <f>(HLOOKUP(CM$7,BECO_Datos!$D$3:$HN$85,BECO_Datos!$A30,FALSE))*CM$2</f>
        <v>0</v>
      </c>
      <c r="CN32" s="18">
        <f>(HLOOKUP(CN$7,BECO_Datos!$D$3:$HN$85,BECO_Datos!$A30,FALSE)+HLOOKUP(CN$7,BECO_Datos!$HP$3:$LT$85,BECO_Datos!$A30,FALSE))*CN$2</f>
        <v>0</v>
      </c>
      <c r="CO32" s="18">
        <f>(HLOOKUP(CO$7,BECO_Datos!$D$3:$HN$85,BECO_Datos!$A30,FALSE))*CO$2</f>
        <v>0</v>
      </c>
      <c r="CP32" s="18">
        <f>(HLOOKUP(CP$7,BECO_Datos!$D$3:$HN$85,BECO_Datos!$A30,FALSE)+HLOOKUP(CP$7,BECO_Datos!$HP$3:$LT$85,BECO_Datos!$A30,FALSE))*CP$2</f>
        <v>0</v>
      </c>
      <c r="CQ32" s="13"/>
      <c r="CR32" s="86">
        <f t="shared" si="36"/>
        <v>675437.77699694003</v>
      </c>
      <c r="CS32" s="18">
        <f>(HLOOKUP(CS$7,BECO_Datos!$D$3:$HN$85,BECO_Datos!$A30,FALSE)+HLOOKUP(CS$7,BECO_Datos!$HP$3:$LT$85,BECO_Datos!$A30,FALSE))*CS$2</f>
        <v>0</v>
      </c>
      <c r="CT32" s="18">
        <f>(HLOOKUP(CT$7,BECO_Datos!$D$3:$HN$85,BECO_Datos!$A30,FALSE)+HLOOKUP(CT$7,BECO_Datos!$HP$3:$LT$85,BECO_Datos!$A30,FALSE))*CT$2</f>
        <v>0</v>
      </c>
      <c r="CU32" s="18">
        <f>(HLOOKUP(CU$7,BECO_Datos!$D$3:$HN$85,BECO_Datos!$A30,FALSE)+HLOOKUP(CU$7,BECO_Datos!$HP$3:$LT$85,BECO_Datos!$A30,FALSE))*CU$2</f>
        <v>675437.77699694003</v>
      </c>
      <c r="CV32" s="18">
        <f>(HLOOKUP(CV$7,BECO_Datos!$D$3:$HN$85,BECO_Datos!$A30,FALSE)+HLOOKUP(CV$7,BECO_Datos!$HP$3:$LT$85,BECO_Datos!$A30,FALSE))*CV$2</f>
        <v>0</v>
      </c>
      <c r="CW32" s="18">
        <f>(HLOOKUP(CW$7,BECO_Datos!$D$3:$HN$85,BECO_Datos!$A30,FALSE))*CW$2</f>
        <v>0</v>
      </c>
      <c r="CX32" s="18">
        <f>(HLOOKUP(CX$7,BECO_Datos!$D$3:$HN$85,BECO_Datos!$A30,FALSE)+HLOOKUP(CX$7,BECO_Datos!$HP$3:$LT$85,BECO_Datos!$A30,FALSE))*CX$2</f>
        <v>0</v>
      </c>
      <c r="CY32" s="18">
        <f>(HLOOKUP(CY$7,BECO_Datos!$D$3:$HN$85,BECO_Datos!$A30,FALSE))*CY$2</f>
        <v>0</v>
      </c>
      <c r="CZ32" s="18">
        <f>(HLOOKUP(CZ$7,BECO_Datos!$D$3:$HN$85,BECO_Datos!$A30,FALSE)+HLOOKUP(CZ$7,BECO_Datos!$HP$3:$LT$85,BECO_Datos!$A30,FALSE))*CZ$2</f>
        <v>0</v>
      </c>
      <c r="DA32" s="86">
        <f t="shared" si="38"/>
        <v>0</v>
      </c>
      <c r="DB32" s="18">
        <f>(HLOOKUP(DB$7,BECO_Datos!$D$3:$HN$85,BECO_Datos!$A30,FALSE))*DB$2</f>
        <v>0</v>
      </c>
      <c r="DC32" s="18">
        <f>(HLOOKUP(DC$7,BECO_Datos!$D$3:$HN$85,BECO_Datos!$A30,FALSE))*DC$2</f>
        <v>0</v>
      </c>
      <c r="DD32" s="18">
        <f>(HLOOKUP(DD$7,BECO_Datos!$D$3:$HN$85,BECO_Datos!$A30,FALSE))*DD$2</f>
        <v>0</v>
      </c>
      <c r="DE32" s="18">
        <f>(HLOOKUP(DE$7,BECO_Datos!$D$3:$HN$85,BECO_Datos!$A30,FALSE))*DE$2</f>
        <v>0</v>
      </c>
      <c r="DF32" s="18">
        <f>(HLOOKUP(DF$7,BECO_Datos!$D$3:$HN$85,BECO_Datos!$A30,FALSE)+HLOOKUP(DF$7,BECO_Datos!$HP$3:$LT$85,BECO_Datos!$A30,FALSE))*DF$2</f>
        <v>0</v>
      </c>
      <c r="DG32" s="18">
        <f>(HLOOKUP(DG$7,BECO_Datos!$D$3:$HN$85,BECO_Datos!$A30,FALSE))*DG$2</f>
        <v>0</v>
      </c>
      <c r="DH32" s="18">
        <f>(HLOOKUP(DH$7,BECO_Datos!$D$3:$HN$85,BECO_Datos!$A30,FALSE))*DH$2</f>
        <v>0</v>
      </c>
      <c r="DI32" s="18">
        <f>(HLOOKUP(DI$7,BECO_Datos!$D$3:$HN$85,BECO_Datos!$A30,FALSE)+HLOOKUP(DI$7,BECO_Datos!$HP$3:$LT$85,BECO_Datos!$A30,FALSE))*DI$2</f>
        <v>0</v>
      </c>
      <c r="DJ32" s="18">
        <f>(HLOOKUP(DJ$7,BECO_Datos!$D$3:$HN$85,BECO_Datos!$A30,FALSE))*DJ$2</f>
        <v>0</v>
      </c>
      <c r="DK32" s="18">
        <f>(HLOOKUP(DK$7,BECO_Datos!$D$3:$HN$85,BECO_Datos!$A30,FALSE)+HLOOKUP(DK$7,BECO_Datos!$HP$3:$LT$85,BECO_Datos!$A30,FALSE))*DK$2</f>
        <v>0</v>
      </c>
      <c r="DL32" s="18">
        <f>(HLOOKUP(DL$7,BECO_Datos!$D$3:$HN$85,BECO_Datos!$A30,FALSE))*DL$2</f>
        <v>0</v>
      </c>
      <c r="DM32" s="18">
        <f>(HLOOKUP(DM$7,BECO_Datos!$D$3:$HN$85,BECO_Datos!$A30,FALSE)+HLOOKUP(DM$7,BECO_Datos!$HP$3:$LT$85,BECO_Datos!$A30,FALSE))*DM$2</f>
        <v>0</v>
      </c>
      <c r="DN32" s="13"/>
      <c r="DO32" s="86">
        <f t="shared" si="40"/>
        <v>637821.36243695894</v>
      </c>
      <c r="DP32" s="18">
        <f>(HLOOKUP(DP$7,BECO_Datos!$D$3:$HN$85,BECO_Datos!$A30,FALSE)+HLOOKUP(DP$7,BECO_Datos!$HP$3:$LT$85,BECO_Datos!$A30,FALSE))*DP$2</f>
        <v>0</v>
      </c>
      <c r="DQ32" s="18">
        <f>(HLOOKUP(DQ$7,BECO_Datos!$D$3:$HN$85,BECO_Datos!$A30,FALSE)+HLOOKUP(DQ$7,BECO_Datos!$HP$3:$LT$85,BECO_Datos!$A30,FALSE))*DQ$2</f>
        <v>0</v>
      </c>
      <c r="DR32" s="18">
        <f>(HLOOKUP(DR$7,BECO_Datos!$D$3:$HN$85,BECO_Datos!$A30,FALSE)+HLOOKUP(DR$7,BECO_Datos!$HP$3:$LT$85,BECO_Datos!$A30,FALSE))*DR$2</f>
        <v>637821.36243695894</v>
      </c>
      <c r="DS32" s="18">
        <f>(HLOOKUP(DS$7,BECO_Datos!$D$3:$HN$85,BECO_Datos!$A30,FALSE)+HLOOKUP(DS$7,BECO_Datos!$HP$3:$LT$85,BECO_Datos!$A30,FALSE))*DS$2</f>
        <v>0</v>
      </c>
      <c r="DT32" s="18">
        <f>(HLOOKUP(DT$7,BECO_Datos!$D$3:$HN$85,BECO_Datos!$A30,FALSE))*DT$2</f>
        <v>0</v>
      </c>
      <c r="DU32" s="18">
        <f>(HLOOKUP(DU$7,BECO_Datos!$D$3:$HN$85,BECO_Datos!$A30,FALSE)+HLOOKUP(DU$7,BECO_Datos!$HP$3:$LT$85,BECO_Datos!$A30,FALSE))*DU$2</f>
        <v>0</v>
      </c>
      <c r="DV32" s="18">
        <f>(HLOOKUP(DV$7,BECO_Datos!$D$3:$HN$85,BECO_Datos!$A30,FALSE))*DV$2</f>
        <v>0</v>
      </c>
      <c r="DW32" s="18">
        <f>(HLOOKUP(DW$7,BECO_Datos!$D$3:$HN$85,BECO_Datos!$A30,FALSE)+HLOOKUP(DW$7,BECO_Datos!$HP$3:$LT$85,BECO_Datos!$A30,FALSE))*DW$2</f>
        <v>0</v>
      </c>
      <c r="DX32" s="86">
        <f t="shared" si="42"/>
        <v>0</v>
      </c>
      <c r="DY32" s="18">
        <f>(HLOOKUP(DY$7,BECO_Datos!$D$3:$HN$85,BECO_Datos!$A30,FALSE))*DY$2</f>
        <v>0</v>
      </c>
      <c r="DZ32" s="18">
        <f>(HLOOKUP(DZ$7,BECO_Datos!$D$3:$HN$85,BECO_Datos!$A30,FALSE))*DZ$2</f>
        <v>0</v>
      </c>
      <c r="EA32" s="18">
        <f>(HLOOKUP(EA$7,BECO_Datos!$D$3:$HN$85,BECO_Datos!$A30,FALSE))*EA$2</f>
        <v>0</v>
      </c>
      <c r="EB32" s="18">
        <f>(HLOOKUP(EB$7,BECO_Datos!$D$3:$HN$85,BECO_Datos!$A30,FALSE))*EB$2</f>
        <v>0</v>
      </c>
      <c r="EC32" s="18">
        <f>(HLOOKUP(EC$7,BECO_Datos!$D$3:$HN$85,BECO_Datos!$A30,FALSE)+HLOOKUP(EC$7,BECO_Datos!$HP$3:$LT$85,BECO_Datos!$A30,FALSE))*EC$2</f>
        <v>0</v>
      </c>
      <c r="ED32" s="18">
        <f>(HLOOKUP(ED$7,BECO_Datos!$D$3:$HN$85,BECO_Datos!$A30,FALSE))*ED$2</f>
        <v>0</v>
      </c>
      <c r="EE32" s="18">
        <f>(HLOOKUP(EE$7,BECO_Datos!$D$3:$HN$85,BECO_Datos!$A30,FALSE))*EE$2</f>
        <v>0</v>
      </c>
      <c r="EF32" s="18">
        <f>(HLOOKUP(EF$7,BECO_Datos!$D$3:$HN$85,BECO_Datos!$A30,FALSE)+HLOOKUP(EF$7,BECO_Datos!$HP$3:$LT$85,BECO_Datos!$A30,FALSE))*EF$2</f>
        <v>0</v>
      </c>
      <c r="EG32" s="18">
        <f>(HLOOKUP(EG$7,BECO_Datos!$D$3:$HN$85,BECO_Datos!$A30,FALSE))*EG$2</f>
        <v>0</v>
      </c>
      <c r="EH32" s="18">
        <f>(HLOOKUP(EH$7,BECO_Datos!$D$3:$HN$85,BECO_Datos!$A30,FALSE)+HLOOKUP(EH$7,BECO_Datos!$HP$3:$LT$85,BECO_Datos!$A30,FALSE))*EH$2</f>
        <v>0</v>
      </c>
      <c r="EI32" s="18">
        <f>(HLOOKUP(EI$7,BECO_Datos!$D$3:$HN$85,BECO_Datos!$A30,FALSE))*EI$2</f>
        <v>0</v>
      </c>
      <c r="EJ32" s="18">
        <f>(HLOOKUP(EJ$7,BECO_Datos!$D$3:$HN$85,BECO_Datos!$A30,FALSE)+HLOOKUP(EJ$7,BECO_Datos!$HP$3:$LT$85,BECO_Datos!$A30,FALSE))*EJ$2</f>
        <v>0</v>
      </c>
      <c r="EK32" s="13"/>
      <c r="EL32" s="86">
        <f t="shared" si="44"/>
        <v>583110.32739375101</v>
      </c>
      <c r="EM32" s="18">
        <f>(HLOOKUP(EM$7,BECO_Datos!$D$3:$HN$85,BECO_Datos!$A30,FALSE)+HLOOKUP(EM$7,BECO_Datos!$HP$3:$LT$85,BECO_Datos!$A30,FALSE))*EM$2</f>
        <v>0</v>
      </c>
      <c r="EN32" s="18">
        <f>(HLOOKUP(EN$7,BECO_Datos!$D$3:$HN$85,BECO_Datos!$A30,FALSE)+HLOOKUP(EN$7,BECO_Datos!$HP$3:$LT$85,BECO_Datos!$A30,FALSE))*EN$2</f>
        <v>0</v>
      </c>
      <c r="EO32" s="18">
        <f>(HLOOKUP(EO$7,BECO_Datos!$D$3:$HN$85,BECO_Datos!$A30,FALSE)+HLOOKUP(EO$7,BECO_Datos!$HP$3:$LT$85,BECO_Datos!$A30,FALSE))*EO$2</f>
        <v>583110.32739375101</v>
      </c>
      <c r="EP32" s="18">
        <f>(HLOOKUP(EP$7,BECO_Datos!$D$3:$HN$85,BECO_Datos!$A30,FALSE)+HLOOKUP(EP$7,BECO_Datos!$HP$3:$LT$85,BECO_Datos!$A30,FALSE))*EP$2</f>
        <v>0</v>
      </c>
      <c r="EQ32" s="18">
        <f>(HLOOKUP(EQ$7,BECO_Datos!$D$3:$HN$85,BECO_Datos!$A30,FALSE))*EQ$2</f>
        <v>0</v>
      </c>
      <c r="ER32" s="18">
        <f>(HLOOKUP(ER$7,BECO_Datos!$D$3:$HN$85,BECO_Datos!$A30,FALSE)+HLOOKUP(ER$7,BECO_Datos!$HP$3:$LT$85,BECO_Datos!$A30,FALSE))*ER$2</f>
        <v>0</v>
      </c>
      <c r="ES32" s="18">
        <f>(HLOOKUP(ES$7,BECO_Datos!$D$3:$HN$85,BECO_Datos!$A30,FALSE))*ES$2</f>
        <v>0</v>
      </c>
      <c r="ET32" s="18">
        <f>(HLOOKUP(ET$7,BECO_Datos!$D$3:$HN$85,BECO_Datos!$A30,FALSE)+HLOOKUP(ET$7,BECO_Datos!$HP$3:$LT$85,BECO_Datos!$A30,FALSE))*ET$2</f>
        <v>0</v>
      </c>
      <c r="EU32" s="86">
        <f t="shared" si="46"/>
        <v>0</v>
      </c>
      <c r="EV32" s="18">
        <f>(HLOOKUP(EV$7,BECO_Datos!$D$3:$HN$85,BECO_Datos!$A30,FALSE))*EV$2</f>
        <v>0</v>
      </c>
      <c r="EW32" s="18">
        <f>(HLOOKUP(EW$7,BECO_Datos!$D$3:$HN$85,BECO_Datos!$A30,FALSE))*EW$2</f>
        <v>0</v>
      </c>
      <c r="EX32" s="18">
        <f>(HLOOKUP(EX$7,BECO_Datos!$D$3:$HN$85,BECO_Datos!$A30,FALSE))*EX$2</f>
        <v>0</v>
      </c>
      <c r="EY32" s="18">
        <f>(HLOOKUP(EY$7,BECO_Datos!$D$3:$HN$85,BECO_Datos!$A30,FALSE))*EY$2</f>
        <v>0</v>
      </c>
      <c r="EZ32" s="18">
        <f>(HLOOKUP(EZ$7,BECO_Datos!$D$3:$HN$85,BECO_Datos!$A30,FALSE)+HLOOKUP(EZ$7,BECO_Datos!$HP$3:$LT$85,BECO_Datos!$A30,FALSE))*EZ$2</f>
        <v>0</v>
      </c>
      <c r="FA32" s="18">
        <f>(HLOOKUP(FA$7,BECO_Datos!$D$3:$HN$85,BECO_Datos!$A30,FALSE))*FA$2</f>
        <v>0</v>
      </c>
      <c r="FB32" s="18">
        <f>(HLOOKUP(FB$7,BECO_Datos!$D$3:$HN$85,BECO_Datos!$A30,FALSE))*FB$2</f>
        <v>0</v>
      </c>
      <c r="FC32" s="18">
        <f>(HLOOKUP(FC$7,BECO_Datos!$D$3:$HN$85,BECO_Datos!$A30,FALSE)+HLOOKUP(FC$7,BECO_Datos!$HP$3:$LT$85,BECO_Datos!$A30,FALSE))*FC$2</f>
        <v>0</v>
      </c>
      <c r="FD32" s="18">
        <f>(HLOOKUP(FD$7,BECO_Datos!$D$3:$HN$85,BECO_Datos!$A30,FALSE))*FD$2</f>
        <v>0</v>
      </c>
      <c r="FE32" s="18">
        <f>(HLOOKUP(FE$7,BECO_Datos!$D$3:$HN$85,BECO_Datos!$A30,FALSE)+HLOOKUP(FE$7,BECO_Datos!$HP$3:$LT$85,BECO_Datos!$A30,FALSE))*FE$2</f>
        <v>0</v>
      </c>
      <c r="FF32" s="18">
        <f>(HLOOKUP(FF$7,BECO_Datos!$D$3:$HN$85,BECO_Datos!$A30,FALSE))*FF$2</f>
        <v>0</v>
      </c>
      <c r="FG32" s="18">
        <f>(HLOOKUP(FG$7,BECO_Datos!$D$3:$HN$85,BECO_Datos!$A30,FALSE)+HLOOKUP(FG$7,BECO_Datos!$HP$3:$LT$85,BECO_Datos!$A30,FALSE))*FG$2</f>
        <v>0</v>
      </c>
      <c r="FH32" s="13"/>
      <c r="FI32" s="86">
        <f t="shared" si="48"/>
        <v>513892.20158472634</v>
      </c>
      <c r="FJ32" s="18">
        <f>(HLOOKUP(FJ$7,BECO_Datos!$D$3:$HN$85,BECO_Datos!$A30,FALSE)+HLOOKUP(FJ$7,BECO_Datos!$HP$3:$LT$85,BECO_Datos!$A30,FALSE))*FJ$2</f>
        <v>0</v>
      </c>
      <c r="FK32" s="18">
        <f>(HLOOKUP(FK$7,BECO_Datos!$D$3:$HN$85,BECO_Datos!$A30,FALSE)+HLOOKUP(FK$7,BECO_Datos!$HP$3:$LT$85,BECO_Datos!$A30,FALSE))*FK$2</f>
        <v>0</v>
      </c>
      <c r="FL32" s="18">
        <f>(HLOOKUP(FL$7,BECO_Datos!$D$3:$HN$85,BECO_Datos!$A30,FALSE)+HLOOKUP(FL$7,BECO_Datos!$HP$3:$LT$85,BECO_Datos!$A30,FALSE))*FL$2</f>
        <v>513892.20158472634</v>
      </c>
      <c r="FM32" s="18">
        <f>(HLOOKUP(FM$7,BECO_Datos!$D$3:$HN$85,BECO_Datos!$A30,FALSE)+HLOOKUP(FM$7,BECO_Datos!$HP$3:$LT$85,BECO_Datos!$A30,FALSE))*FM$2</f>
        <v>0</v>
      </c>
      <c r="FN32" s="18">
        <f>(HLOOKUP(FN$7,BECO_Datos!$D$3:$HN$85,BECO_Datos!$A30,FALSE))*FN$2</f>
        <v>0</v>
      </c>
      <c r="FO32" s="18">
        <f>(HLOOKUP(FO$7,BECO_Datos!$D$3:$HN$85,BECO_Datos!$A30,FALSE)+HLOOKUP(FO$7,BECO_Datos!$HP$3:$LT$85,BECO_Datos!$A30,FALSE))*FO$2</f>
        <v>0</v>
      </c>
      <c r="FP32" s="18">
        <f>(HLOOKUP(FP$7,BECO_Datos!$D$3:$HN$85,BECO_Datos!$A30,FALSE))*FP$2</f>
        <v>0</v>
      </c>
      <c r="FQ32" s="18">
        <f>(HLOOKUP(FQ$7,BECO_Datos!$D$3:$HN$85,BECO_Datos!$A30,FALSE)+HLOOKUP(FQ$7,BECO_Datos!$HP$3:$LT$85,BECO_Datos!$A30,FALSE))*FQ$2</f>
        <v>0</v>
      </c>
      <c r="FR32" s="86">
        <f t="shared" si="50"/>
        <v>0</v>
      </c>
      <c r="FS32" s="18">
        <f>(HLOOKUP(FS$7,BECO_Datos!$D$3:$HN$85,BECO_Datos!$A30,FALSE))*FS$2</f>
        <v>0</v>
      </c>
      <c r="FT32" s="18">
        <f>(HLOOKUP(FT$7,BECO_Datos!$D$3:$HN$85,BECO_Datos!$A30,FALSE))*FT$2</f>
        <v>0</v>
      </c>
      <c r="FU32" s="18">
        <f>(HLOOKUP(FU$7,BECO_Datos!$D$3:$HN$85,BECO_Datos!$A30,FALSE))*FU$2</f>
        <v>0</v>
      </c>
      <c r="FV32" s="18">
        <f>(HLOOKUP(FV$7,BECO_Datos!$D$3:$HN$85,BECO_Datos!$A30,FALSE))*FV$2</f>
        <v>0</v>
      </c>
      <c r="FW32" s="18">
        <f>(HLOOKUP(FW$7,BECO_Datos!$D$3:$HN$85,BECO_Datos!$A30,FALSE)+HLOOKUP(FW$7,BECO_Datos!$HP$3:$LT$85,BECO_Datos!$A30,FALSE))*FW$2</f>
        <v>0</v>
      </c>
      <c r="FX32" s="18">
        <f>(HLOOKUP(FX$7,BECO_Datos!$D$3:$HN$85,BECO_Datos!$A30,FALSE))*FX$2</f>
        <v>0</v>
      </c>
      <c r="FY32" s="18">
        <f>(HLOOKUP(FY$7,BECO_Datos!$D$3:$HN$85,BECO_Datos!$A30,FALSE))*FY$2</f>
        <v>0</v>
      </c>
      <c r="FZ32" s="18">
        <f>(HLOOKUP(FZ$7,BECO_Datos!$D$3:$HN$85,BECO_Datos!$A30,FALSE)+HLOOKUP(FZ$7,BECO_Datos!$HP$3:$LT$85,BECO_Datos!$A30,FALSE))*FZ$2</f>
        <v>0</v>
      </c>
      <c r="GA32" s="18">
        <f>(HLOOKUP(GA$7,BECO_Datos!$D$3:$HN$85,BECO_Datos!$A30,FALSE))*GA$2</f>
        <v>0</v>
      </c>
      <c r="GB32" s="18">
        <f>(HLOOKUP(GB$7,BECO_Datos!$D$3:$HN$85,BECO_Datos!$A30,FALSE)+HLOOKUP(GB$7,BECO_Datos!$HP$3:$LT$85,BECO_Datos!$A30,FALSE))*GB$2</f>
        <v>0</v>
      </c>
      <c r="GC32" s="18">
        <f>(HLOOKUP(GC$7,BECO_Datos!$D$3:$HN$85,BECO_Datos!$A30,FALSE))*GC$2</f>
        <v>0</v>
      </c>
      <c r="GD32" s="18">
        <f>(HLOOKUP(GD$7,BECO_Datos!$D$3:$HN$85,BECO_Datos!$A30,FALSE)+HLOOKUP(GD$7,BECO_Datos!$HP$3:$LT$85,BECO_Datos!$A30,FALSE))*GD$2</f>
        <v>0</v>
      </c>
      <c r="GE32" s="13"/>
      <c r="GF32" s="86">
        <f t="shared" si="52"/>
        <v>444742.93431908439</v>
      </c>
      <c r="GG32" s="18">
        <f>(HLOOKUP(GG$7,BECO_Datos!$D$3:$HN$85,BECO_Datos!$A30,FALSE)+HLOOKUP(GG$7,BECO_Datos!$HP$3:$LT$85,BECO_Datos!$A30,FALSE))*GG$2</f>
        <v>0</v>
      </c>
      <c r="GH32" s="18">
        <f>(HLOOKUP(GH$7,BECO_Datos!$D$3:$HN$85,BECO_Datos!$A30,FALSE)+HLOOKUP(GH$7,BECO_Datos!$HP$3:$LT$85,BECO_Datos!$A30,FALSE))*GH$2</f>
        <v>0</v>
      </c>
      <c r="GI32" s="18">
        <f>(HLOOKUP(GI$7,BECO_Datos!$D$3:$HN$85,BECO_Datos!$A30,FALSE)+HLOOKUP(GI$7,BECO_Datos!$HP$3:$LT$85,BECO_Datos!$A30,FALSE))*GI$2</f>
        <v>444742.93431908439</v>
      </c>
      <c r="GJ32" s="18">
        <f>(HLOOKUP(GJ$7,BECO_Datos!$D$3:$HN$85,BECO_Datos!$A30,FALSE)+HLOOKUP(GJ$7,BECO_Datos!$HP$3:$LT$85,BECO_Datos!$A30,FALSE))*GJ$2</f>
        <v>0</v>
      </c>
      <c r="GK32" s="18">
        <f>(HLOOKUP(GK$7,BECO_Datos!$D$3:$HN$85,BECO_Datos!$A30,FALSE))*GK$2</f>
        <v>0</v>
      </c>
      <c r="GL32" s="18">
        <f>(HLOOKUP(GL$7,BECO_Datos!$D$3:$HN$85,BECO_Datos!$A30,FALSE)+HLOOKUP(GL$7,BECO_Datos!$HP$3:$LT$85,BECO_Datos!$A30,FALSE))*GL$2</f>
        <v>0</v>
      </c>
      <c r="GM32" s="18">
        <f>(HLOOKUP(GM$7,BECO_Datos!$D$3:$HN$85,BECO_Datos!$A30,FALSE))*GM$2</f>
        <v>0</v>
      </c>
      <c r="GN32" s="18">
        <f>(HLOOKUP(GN$7,BECO_Datos!$D$3:$HN$85,BECO_Datos!$A30,FALSE)+HLOOKUP(GN$7,BECO_Datos!$HP$3:$LT$85,BECO_Datos!$A30,FALSE))*GN$2</f>
        <v>0</v>
      </c>
      <c r="GO32" s="86">
        <f t="shared" si="54"/>
        <v>0</v>
      </c>
      <c r="GP32" s="18">
        <f>(HLOOKUP(GP$7,BECO_Datos!$D$3:$HN$85,BECO_Datos!$A30,FALSE))*GP$2</f>
        <v>0</v>
      </c>
      <c r="GQ32" s="18">
        <f>(HLOOKUP(GQ$7,BECO_Datos!$D$3:$HN$85,BECO_Datos!$A30,FALSE))*GQ$2</f>
        <v>0</v>
      </c>
      <c r="GR32" s="18">
        <f>(HLOOKUP(GR$7,BECO_Datos!$D$3:$HN$85,BECO_Datos!$A30,FALSE))*GR$2</f>
        <v>0</v>
      </c>
      <c r="GS32" s="18">
        <f>(HLOOKUP(GS$7,BECO_Datos!$D$3:$HN$85,BECO_Datos!$A30,FALSE))*GS$2</f>
        <v>0</v>
      </c>
      <c r="GT32" s="18">
        <f>(HLOOKUP(GT$7,BECO_Datos!$D$3:$HN$85,BECO_Datos!$A30,FALSE)+HLOOKUP(GT$7,BECO_Datos!$HP$3:$LT$85,BECO_Datos!$A30,FALSE))*GT$2</f>
        <v>0</v>
      </c>
      <c r="GU32" s="18">
        <f>(HLOOKUP(GU$7,BECO_Datos!$D$3:$HN$85,BECO_Datos!$A30,FALSE))*GU$2</f>
        <v>0</v>
      </c>
      <c r="GV32" s="18">
        <f>(HLOOKUP(GV$7,BECO_Datos!$D$3:$HN$85,BECO_Datos!$A30,FALSE))*GV$2</f>
        <v>0</v>
      </c>
      <c r="GW32" s="18">
        <f>(HLOOKUP(GW$7,BECO_Datos!$D$3:$HN$85,BECO_Datos!$A30,FALSE)+HLOOKUP(GW$7,BECO_Datos!$HP$3:$LT$85,BECO_Datos!$A30,FALSE))*GW$2</f>
        <v>0</v>
      </c>
      <c r="GX32" s="18">
        <f>(HLOOKUP(GX$7,BECO_Datos!$D$3:$HN$85,BECO_Datos!$A30,FALSE))*GX$2</f>
        <v>0</v>
      </c>
      <c r="GY32" s="18">
        <f>(HLOOKUP(GY$7,BECO_Datos!$D$3:$HN$85,BECO_Datos!$A30,FALSE)+HLOOKUP(GY$7,BECO_Datos!$HP$3:$LT$85,BECO_Datos!$A30,FALSE))*GY$2</f>
        <v>0</v>
      </c>
      <c r="GZ32" s="18">
        <f>(HLOOKUP(GZ$7,BECO_Datos!$D$3:$HN$85,BECO_Datos!$A30,FALSE))*GZ$2</f>
        <v>0</v>
      </c>
      <c r="HA32" s="18">
        <f>(HLOOKUP(HA$7,BECO_Datos!$D$3:$HN$85,BECO_Datos!$A30,FALSE)+HLOOKUP(HA$7,BECO_Datos!$HP$3:$LT$85,BECO_Datos!$A30,FALSE))*HA$2</f>
        <v>0</v>
      </c>
      <c r="HB32" s="13"/>
      <c r="HC32" s="86">
        <f t="shared" si="56"/>
        <v>404934.34249231918</v>
      </c>
      <c r="HD32" s="18">
        <f>(HLOOKUP(HD$7,BECO_Datos!$D$3:$HN$85,BECO_Datos!$A30,FALSE)+HLOOKUP(HD$7,BECO_Datos!$HP$3:$LT$85,BECO_Datos!$A30,FALSE))*HD$2</f>
        <v>0</v>
      </c>
      <c r="HE32" s="18">
        <f>(HLOOKUP(HE$7,BECO_Datos!$D$3:$HN$85,BECO_Datos!$A30,FALSE)+HLOOKUP(HE$7,BECO_Datos!$HP$3:$LT$85,BECO_Datos!$A30,FALSE))*HE$2</f>
        <v>0</v>
      </c>
      <c r="HF32" s="18">
        <f>(HLOOKUP(HF$7,BECO_Datos!$D$3:$HN$85,BECO_Datos!$A30,FALSE)+HLOOKUP(HF$7,BECO_Datos!$HP$3:$LT$85,BECO_Datos!$A30,FALSE))*HF$2</f>
        <v>404934.34249231918</v>
      </c>
      <c r="HG32" s="18">
        <f>(HLOOKUP(HG$7,BECO_Datos!$D$3:$HN$85,BECO_Datos!$A30,FALSE)+HLOOKUP(HG$7,BECO_Datos!$HP$3:$LT$85,BECO_Datos!$A30,FALSE))*HG$2</f>
        <v>0</v>
      </c>
      <c r="HH32" s="18">
        <f>(HLOOKUP(HH$7,BECO_Datos!$D$3:$HN$85,BECO_Datos!$A30,FALSE))*HH$2</f>
        <v>0</v>
      </c>
      <c r="HI32" s="18">
        <f>(HLOOKUP(HI$7,BECO_Datos!$D$3:$HN$85,BECO_Datos!$A30,FALSE)+HLOOKUP(HI$7,BECO_Datos!$HP$3:$LT$85,BECO_Datos!$A30,FALSE))*HI$2</f>
        <v>0</v>
      </c>
      <c r="HJ32" s="18">
        <f>(HLOOKUP(HJ$7,BECO_Datos!$D$3:$HN$85,BECO_Datos!$A30,FALSE))*HJ$2</f>
        <v>0</v>
      </c>
      <c r="HK32" s="18">
        <f>(HLOOKUP(HK$7,BECO_Datos!$D$3:$HN$85,BECO_Datos!$A30,FALSE)+HLOOKUP(HK$7,BECO_Datos!$HP$3:$LT$85,BECO_Datos!$A30,FALSE))*HK$2</f>
        <v>0</v>
      </c>
      <c r="HL32" s="86">
        <f t="shared" si="58"/>
        <v>0</v>
      </c>
      <c r="HM32" s="18">
        <f>(HLOOKUP(HM$7,BECO_Datos!$D$3:$HN$85,BECO_Datos!$A30,FALSE))*HM$2</f>
        <v>0</v>
      </c>
      <c r="HN32" s="18">
        <f>(HLOOKUP(HN$7,BECO_Datos!$D$3:$HN$85,BECO_Datos!$A30,FALSE))*HN$2</f>
        <v>0</v>
      </c>
      <c r="HO32" s="18">
        <f>(HLOOKUP(HO$7,BECO_Datos!$D$3:$HN$85,BECO_Datos!$A30,FALSE))*HO$2</f>
        <v>0</v>
      </c>
      <c r="HP32" s="18">
        <f>(HLOOKUP(HP$7,BECO_Datos!$D$3:$HN$85,BECO_Datos!$A30,FALSE))*HP$2</f>
        <v>0</v>
      </c>
      <c r="HQ32" s="18">
        <f>(HLOOKUP(HQ$7,BECO_Datos!$D$3:$HN$85,BECO_Datos!$A30,FALSE)+HLOOKUP(HQ$7,BECO_Datos!$HP$3:$LT$85,BECO_Datos!$A30,FALSE))*HQ$2</f>
        <v>0</v>
      </c>
      <c r="HR32" s="18">
        <f>(HLOOKUP(HR$7,BECO_Datos!$D$3:$HN$85,BECO_Datos!$A30,FALSE))*HR$2</f>
        <v>0</v>
      </c>
      <c r="HS32" s="18">
        <f>(HLOOKUP(HS$7,BECO_Datos!$D$3:$HN$85,BECO_Datos!$A30,FALSE))*HS$2</f>
        <v>0</v>
      </c>
      <c r="HT32" s="18">
        <f>(HLOOKUP(HT$7,BECO_Datos!$D$3:$HN$85,BECO_Datos!$A30,FALSE)+HLOOKUP(HT$7,BECO_Datos!$HP$3:$LT$85,BECO_Datos!$A30,FALSE))*HT$2</f>
        <v>0</v>
      </c>
      <c r="HU32" s="18">
        <f>(HLOOKUP(HU$7,BECO_Datos!$D$3:$HN$85,BECO_Datos!$A30,FALSE))*HU$2</f>
        <v>0</v>
      </c>
      <c r="HV32" s="18">
        <f>(HLOOKUP(HV$7,BECO_Datos!$D$3:$HN$85,BECO_Datos!$A30,FALSE)+HLOOKUP(HV$7,BECO_Datos!$HP$3:$LT$85,BECO_Datos!$A30,FALSE))*HV$2</f>
        <v>0</v>
      </c>
      <c r="HW32" s="18">
        <f>(HLOOKUP(HW$7,BECO_Datos!$D$3:$HN$85,BECO_Datos!$A30,FALSE))*HW$2</f>
        <v>0</v>
      </c>
      <c r="HX32" s="18">
        <f>(HLOOKUP(HX$7,BECO_Datos!$D$3:$HN$85,BECO_Datos!$A30,FALSE)+HLOOKUP(HX$7,BECO_Datos!$HP$3:$LT$85,BECO_Datos!$A30,FALSE))*HX$2</f>
        <v>0</v>
      </c>
    </row>
    <row r="33" spans="1:232" ht="15.75" x14ac:dyDescent="0.2">
      <c r="A33" s="160">
        <v>27</v>
      </c>
      <c r="B33" s="589" t="s">
        <v>117</v>
      </c>
      <c r="C33" s="13"/>
      <c r="D33" s="87">
        <f t="shared" si="20"/>
        <v>0</v>
      </c>
      <c r="E33" s="78">
        <f>(HLOOKUP(E$7,BECO_Datos!$D$3:$HN$85,BECO_Datos!$A31,FALSE)+HLOOKUP(E$7,BECO_Datos!$HP$3:$LT$85,BECO_Datos!$A31,FALSE))*E$2</f>
        <v>0</v>
      </c>
      <c r="F33" s="78">
        <f>(HLOOKUP(F$7,BECO_Datos!$D$3:$HN$85,BECO_Datos!$A31,FALSE)+HLOOKUP(F$7,BECO_Datos!$HP$3:$LT$85,BECO_Datos!$A31,FALSE))*F$2</f>
        <v>0</v>
      </c>
      <c r="G33" s="78">
        <f>(HLOOKUP(G$7,BECO_Datos!$D$3:$HN$85,BECO_Datos!$A31,FALSE)+HLOOKUP(G$7,BECO_Datos!$HP$3:$LT$85,BECO_Datos!$A31,FALSE))*G$2</f>
        <v>0</v>
      </c>
      <c r="H33" s="78">
        <f>(HLOOKUP(H$7,BECO_Datos!$D$3:$HN$85,BECO_Datos!$A31,FALSE)+HLOOKUP(H$7,BECO_Datos!$HP$3:$LT$85,BECO_Datos!$A31,FALSE))*H$2</f>
        <v>0</v>
      </c>
      <c r="I33" s="78">
        <f>(HLOOKUP(I$7,BECO_Datos!$D$3:$HN$85,BECO_Datos!$A31,FALSE))*I$2</f>
        <v>0</v>
      </c>
      <c r="J33" s="78">
        <f>(HLOOKUP(J$7,BECO_Datos!$D$3:$HN$85,BECO_Datos!$A31,FALSE)+HLOOKUP(J$7,BECO_Datos!$HP$3:$LT$85,BECO_Datos!$A31,FALSE))*J$2</f>
        <v>0</v>
      </c>
      <c r="K33" s="78">
        <f>(HLOOKUP(K$7,BECO_Datos!$D$3:$HN$85,BECO_Datos!$A31,FALSE))*K$2</f>
        <v>0</v>
      </c>
      <c r="L33" s="78">
        <f>(HLOOKUP(L$7,BECO_Datos!$D$3:$HN$85,BECO_Datos!$A31,FALSE)+HLOOKUP(L$7,BECO_Datos!$HP$3:$LT$85,BECO_Datos!$A31,FALSE))*L$2</f>
        <v>0</v>
      </c>
      <c r="M33" s="87">
        <f t="shared" si="22"/>
        <v>0</v>
      </c>
      <c r="N33" s="78">
        <f>(HLOOKUP(N$7,BECO_Datos!$D$3:$HN$85,BECO_Datos!$A31,FALSE))*N$2</f>
        <v>0</v>
      </c>
      <c r="O33" s="78">
        <f>(HLOOKUP(O$7,BECO_Datos!$D$3:$HN$85,BECO_Datos!$A31,FALSE))*O$2</f>
        <v>0</v>
      </c>
      <c r="P33" s="78">
        <f>(HLOOKUP(P$7,BECO_Datos!$D$3:$HN$85,BECO_Datos!$A31,FALSE))*P$2</f>
        <v>0</v>
      </c>
      <c r="Q33" s="78">
        <f>(HLOOKUP(Q$7,BECO_Datos!$D$3:$HN$85,BECO_Datos!$A31,FALSE))*Q$2</f>
        <v>0</v>
      </c>
      <c r="R33" s="78">
        <f>(HLOOKUP(R$7,BECO_Datos!$D$3:$HN$85,BECO_Datos!$A31,FALSE)+HLOOKUP(R$7,BECO_Datos!$HP$3:$LT$85,BECO_Datos!$A31,FALSE))*R$2</f>
        <v>0</v>
      </c>
      <c r="S33" s="78">
        <f>(HLOOKUP(S$7,BECO_Datos!$D$3:$HN$85,BECO_Datos!$A31,FALSE))*S$2</f>
        <v>0</v>
      </c>
      <c r="T33" s="78">
        <f>(HLOOKUP(T$7,BECO_Datos!$D$3:$HN$85,BECO_Datos!$A31,FALSE))*T$2</f>
        <v>0</v>
      </c>
      <c r="U33" s="78">
        <f>(HLOOKUP(U$7,BECO_Datos!$D$3:$HN$85,BECO_Datos!$A31,FALSE)+HLOOKUP(U$7,BECO_Datos!$HP$3:$LT$85,BECO_Datos!$A31,FALSE))*U$2</f>
        <v>0</v>
      </c>
      <c r="V33" s="78">
        <f>(HLOOKUP(V$7,BECO_Datos!$D$3:$HN$85,BECO_Datos!$A31,FALSE))*V$2</f>
        <v>0</v>
      </c>
      <c r="W33" s="78">
        <f>(HLOOKUP(W$7,BECO_Datos!$D$3:$HN$85,BECO_Datos!$A31,FALSE)+HLOOKUP(W$7,BECO_Datos!$HP$3:$LT$85,BECO_Datos!$A31,FALSE))*W$2</f>
        <v>0</v>
      </c>
      <c r="X33" s="78">
        <f>(HLOOKUP(X$7,BECO_Datos!$D$3:$HN$85,BECO_Datos!$A31,FALSE))*X$2</f>
        <v>0</v>
      </c>
      <c r="Y33" s="78">
        <f>(HLOOKUP(Y$7,BECO_Datos!$D$3:$HN$85,BECO_Datos!$A31,FALSE)+HLOOKUP(Y$7,BECO_Datos!$HP$3:$LT$85,BECO_Datos!$A31,FALSE))*Y$2</f>
        <v>0</v>
      </c>
      <c r="Z33" s="13"/>
      <c r="AA33" s="87">
        <f t="shared" si="24"/>
        <v>0</v>
      </c>
      <c r="AB33" s="78">
        <f>(HLOOKUP(AB$7,BECO_Datos!$D$3:$HN$85,BECO_Datos!$A31,FALSE)+HLOOKUP(AB$7,BECO_Datos!$HP$3:$LT$85,BECO_Datos!$A31,FALSE))*AB$2</f>
        <v>0</v>
      </c>
      <c r="AC33" s="78">
        <f>(HLOOKUP(AC$7,BECO_Datos!$D$3:$HN$85,BECO_Datos!$A31,FALSE)+HLOOKUP(AC$7,BECO_Datos!$HP$3:$LT$85,BECO_Datos!$A31,FALSE))*AC$2</f>
        <v>0</v>
      </c>
      <c r="AD33" s="78">
        <f>(HLOOKUP(AD$7,BECO_Datos!$D$3:$HN$85,BECO_Datos!$A31,FALSE)+HLOOKUP(AD$7,BECO_Datos!$HP$3:$LT$85,BECO_Datos!$A31,FALSE))*AD$2</f>
        <v>0</v>
      </c>
      <c r="AE33" s="78">
        <f>(HLOOKUP(AE$7,BECO_Datos!$D$3:$HN$85,BECO_Datos!$A31,FALSE)+HLOOKUP(AE$7,BECO_Datos!$HP$3:$LT$85,BECO_Datos!$A31,FALSE))*AE$2</f>
        <v>0</v>
      </c>
      <c r="AF33" s="78">
        <f>(HLOOKUP(AF$7,BECO_Datos!$D$3:$HN$85,BECO_Datos!$A31,FALSE))*AF$2</f>
        <v>0</v>
      </c>
      <c r="AG33" s="78">
        <f>(HLOOKUP(AG$7,BECO_Datos!$D$3:$HN$85,BECO_Datos!$A31,FALSE)+HLOOKUP(AG$7,BECO_Datos!$HP$3:$LT$85,BECO_Datos!$A31,FALSE))*AG$2</f>
        <v>0</v>
      </c>
      <c r="AH33" s="78">
        <f>(HLOOKUP(AH$7,BECO_Datos!$D$3:$HN$85,BECO_Datos!$A31,FALSE))*AH$2</f>
        <v>0</v>
      </c>
      <c r="AI33" s="78">
        <f>(HLOOKUP(AI$7,BECO_Datos!$D$3:$HN$85,BECO_Datos!$A31,FALSE)+HLOOKUP(AI$7,BECO_Datos!$HP$3:$LT$85,BECO_Datos!$A31,FALSE))*AI$2</f>
        <v>0</v>
      </c>
      <c r="AJ33" s="87">
        <f t="shared" si="26"/>
        <v>0</v>
      </c>
      <c r="AK33" s="78">
        <f>(HLOOKUP(AK$7,BECO_Datos!$D$3:$HN$85,BECO_Datos!$A31,FALSE))*AK$2</f>
        <v>0</v>
      </c>
      <c r="AL33" s="78">
        <f>(HLOOKUP(AL$7,BECO_Datos!$D$3:$HN$85,BECO_Datos!$A31,FALSE))*AL$2</f>
        <v>0</v>
      </c>
      <c r="AM33" s="78">
        <f>(HLOOKUP(AM$7,BECO_Datos!$D$3:$HN$85,BECO_Datos!$A31,FALSE))*AM$2</f>
        <v>0</v>
      </c>
      <c r="AN33" s="78">
        <f>(HLOOKUP(AN$7,BECO_Datos!$D$3:$HN$85,BECO_Datos!$A31,FALSE))*AN$2</f>
        <v>0</v>
      </c>
      <c r="AO33" s="78">
        <f>(HLOOKUP(AO$7,BECO_Datos!$D$3:$HN$85,BECO_Datos!$A31,FALSE)+HLOOKUP(AO$7,BECO_Datos!$HP$3:$LT$85,BECO_Datos!$A31,FALSE))*AO$2</f>
        <v>0</v>
      </c>
      <c r="AP33" s="78">
        <f>(HLOOKUP(AP$7,BECO_Datos!$D$3:$HN$85,BECO_Datos!$A31,FALSE))*AP$2</f>
        <v>0</v>
      </c>
      <c r="AQ33" s="78">
        <f>(HLOOKUP(AQ$7,BECO_Datos!$D$3:$HN$85,BECO_Datos!$A31,FALSE))*AQ$2</f>
        <v>0</v>
      </c>
      <c r="AR33" s="78">
        <f>(HLOOKUP(AR$7,BECO_Datos!$D$3:$HN$85,BECO_Datos!$A31,FALSE)+HLOOKUP(AR$7,BECO_Datos!$HP$3:$LT$85,BECO_Datos!$A31,FALSE))*AR$2</f>
        <v>0</v>
      </c>
      <c r="AS33" s="78">
        <f>(HLOOKUP(AS$7,BECO_Datos!$D$3:$HN$85,BECO_Datos!$A31,FALSE))*AS$2</f>
        <v>0</v>
      </c>
      <c r="AT33" s="78">
        <f>(HLOOKUP(AT$7,BECO_Datos!$D$3:$HN$85,BECO_Datos!$A31,FALSE)+HLOOKUP(AT$7,BECO_Datos!$HP$3:$LT$85,BECO_Datos!$A31,FALSE))*AT$2</f>
        <v>0</v>
      </c>
      <c r="AU33" s="78">
        <f>(HLOOKUP(AU$7,BECO_Datos!$D$3:$HN$85,BECO_Datos!$A31,FALSE))*AU$2</f>
        <v>0</v>
      </c>
      <c r="AV33" s="78">
        <f>(HLOOKUP(AV$7,BECO_Datos!$D$3:$HN$85,BECO_Datos!$A31,FALSE)+HLOOKUP(AV$7,BECO_Datos!$HP$3:$LT$85,BECO_Datos!$A31,FALSE))*AV$2</f>
        <v>0</v>
      </c>
      <c r="AW33" s="13"/>
      <c r="AX33" s="87">
        <f t="shared" si="28"/>
        <v>0</v>
      </c>
      <c r="AY33" s="78">
        <f>(HLOOKUP(AY$7,BECO_Datos!$D$3:$HN$85,BECO_Datos!$A31,FALSE)+HLOOKUP(AY$7,BECO_Datos!$HP$3:$LT$85,BECO_Datos!$A31,FALSE))*AY$2</f>
        <v>0</v>
      </c>
      <c r="AZ33" s="78">
        <f>(HLOOKUP(AZ$7,BECO_Datos!$D$3:$HN$85,BECO_Datos!$A31,FALSE)+HLOOKUP(AZ$7,BECO_Datos!$HP$3:$LT$85,BECO_Datos!$A31,FALSE))*AZ$2</f>
        <v>0</v>
      </c>
      <c r="BA33" s="78">
        <f>(HLOOKUP(BA$7,BECO_Datos!$D$3:$HN$85,BECO_Datos!$A31,FALSE)+HLOOKUP(BA$7,BECO_Datos!$HP$3:$LT$85,BECO_Datos!$A31,FALSE))*BA$2</f>
        <v>0</v>
      </c>
      <c r="BB33" s="78">
        <f>(HLOOKUP(BB$7,BECO_Datos!$D$3:$HN$85,BECO_Datos!$A31,FALSE)+HLOOKUP(BB$7,BECO_Datos!$HP$3:$LT$85,BECO_Datos!$A31,FALSE))*BB$2</f>
        <v>0</v>
      </c>
      <c r="BC33" s="78">
        <f>(HLOOKUP(BC$7,BECO_Datos!$D$3:$HN$85,BECO_Datos!$A31,FALSE))*BC$2</f>
        <v>0</v>
      </c>
      <c r="BD33" s="78">
        <f>(HLOOKUP(BD$7,BECO_Datos!$D$3:$HN$85,BECO_Datos!$A31,FALSE)+HLOOKUP(BD$7,BECO_Datos!$HP$3:$LT$85,BECO_Datos!$A31,FALSE))*BD$2</f>
        <v>0</v>
      </c>
      <c r="BE33" s="78">
        <f>(HLOOKUP(BE$7,BECO_Datos!$D$3:$HN$85,BECO_Datos!$A31,FALSE))*BE$2</f>
        <v>0</v>
      </c>
      <c r="BF33" s="78">
        <f>(HLOOKUP(BF$7,BECO_Datos!$D$3:$HN$85,BECO_Datos!$A31,FALSE)+HLOOKUP(BF$7,BECO_Datos!$HP$3:$LT$85,BECO_Datos!$A31,FALSE))*BF$2</f>
        <v>0</v>
      </c>
      <c r="BG33" s="87">
        <f t="shared" si="30"/>
        <v>0</v>
      </c>
      <c r="BH33" s="78">
        <f>(HLOOKUP(BH$7,BECO_Datos!$D$3:$HN$85,BECO_Datos!$A31,FALSE))*BH$2</f>
        <v>0</v>
      </c>
      <c r="BI33" s="78">
        <f>(HLOOKUP(BI$7,BECO_Datos!$D$3:$HN$85,BECO_Datos!$A31,FALSE))*BI$2</f>
        <v>0</v>
      </c>
      <c r="BJ33" s="78">
        <f>(HLOOKUP(BJ$7,BECO_Datos!$D$3:$HN$85,BECO_Datos!$A31,FALSE))*BJ$2</f>
        <v>0</v>
      </c>
      <c r="BK33" s="78">
        <f>(HLOOKUP(BK$7,BECO_Datos!$D$3:$HN$85,BECO_Datos!$A31,FALSE))*BK$2</f>
        <v>0</v>
      </c>
      <c r="BL33" s="78">
        <f>(HLOOKUP(BL$7,BECO_Datos!$D$3:$HN$85,BECO_Datos!$A31,FALSE)+HLOOKUP(BL$7,BECO_Datos!$HP$3:$LT$85,BECO_Datos!$A31,FALSE))*BL$2</f>
        <v>0</v>
      </c>
      <c r="BM33" s="78">
        <f>(HLOOKUP(BM$7,BECO_Datos!$D$3:$HN$85,BECO_Datos!$A31,FALSE))*BM$2</f>
        <v>0</v>
      </c>
      <c r="BN33" s="78">
        <f>(HLOOKUP(BN$7,BECO_Datos!$D$3:$HN$85,BECO_Datos!$A31,FALSE))*BN$2</f>
        <v>0</v>
      </c>
      <c r="BO33" s="78">
        <f>(HLOOKUP(BO$7,BECO_Datos!$D$3:$HN$85,BECO_Datos!$A31,FALSE)+HLOOKUP(BO$7,BECO_Datos!$HP$3:$LT$85,BECO_Datos!$A31,FALSE))*BO$2</f>
        <v>0</v>
      </c>
      <c r="BP33" s="78">
        <f>(HLOOKUP(BP$7,BECO_Datos!$D$3:$HN$85,BECO_Datos!$A31,FALSE))*BP$2</f>
        <v>0</v>
      </c>
      <c r="BQ33" s="78">
        <f>(HLOOKUP(BQ$7,BECO_Datos!$D$3:$HN$85,BECO_Datos!$A31,FALSE)+HLOOKUP(BQ$7,BECO_Datos!$HP$3:$LT$85,BECO_Datos!$A31,FALSE))*BQ$2</f>
        <v>0</v>
      </c>
      <c r="BR33" s="78">
        <f>(HLOOKUP(BR$7,BECO_Datos!$D$3:$HN$85,BECO_Datos!$A31,FALSE))*BR$2</f>
        <v>0</v>
      </c>
      <c r="BS33" s="78">
        <f>(HLOOKUP(BS$7,BECO_Datos!$D$3:$HN$85,BECO_Datos!$A31,FALSE)+HLOOKUP(BS$7,BECO_Datos!$HP$3:$LT$85,BECO_Datos!$A31,FALSE))*BS$2</f>
        <v>0</v>
      </c>
      <c r="BT33" s="13"/>
      <c r="BU33" s="87">
        <f t="shared" si="32"/>
        <v>0</v>
      </c>
      <c r="BV33" s="78">
        <f>(HLOOKUP(BV$7,BECO_Datos!$D$3:$HN$85,BECO_Datos!$A31,FALSE)+HLOOKUP(BV$7,BECO_Datos!$HP$3:$LT$85,BECO_Datos!$A31,FALSE))*BV$2</f>
        <v>0</v>
      </c>
      <c r="BW33" s="78">
        <f>(HLOOKUP(BW$7,BECO_Datos!$D$3:$HN$85,BECO_Datos!$A31,FALSE)+HLOOKUP(BW$7,BECO_Datos!$HP$3:$LT$85,BECO_Datos!$A31,FALSE))*BW$2</f>
        <v>0</v>
      </c>
      <c r="BX33" s="78">
        <f>(HLOOKUP(BX$7,BECO_Datos!$D$3:$HN$85,BECO_Datos!$A31,FALSE)+HLOOKUP(BX$7,BECO_Datos!$HP$3:$LT$85,BECO_Datos!$A31,FALSE))*BX$2</f>
        <v>0</v>
      </c>
      <c r="BY33" s="78">
        <f>(HLOOKUP(BY$7,BECO_Datos!$D$3:$HN$85,BECO_Datos!$A31,FALSE)+HLOOKUP(BY$7,BECO_Datos!$HP$3:$LT$85,BECO_Datos!$A31,FALSE))*BY$2</f>
        <v>0</v>
      </c>
      <c r="BZ33" s="78">
        <f>(HLOOKUP(BZ$7,BECO_Datos!$D$3:$HN$85,BECO_Datos!$A31,FALSE))*BZ$2</f>
        <v>0</v>
      </c>
      <c r="CA33" s="78">
        <f>(HLOOKUP(CA$7,BECO_Datos!$D$3:$HN$85,BECO_Datos!$A31,FALSE)+HLOOKUP(CA$7,BECO_Datos!$HP$3:$LT$85,BECO_Datos!$A31,FALSE))*CA$2</f>
        <v>0</v>
      </c>
      <c r="CB33" s="78">
        <f>(HLOOKUP(CB$7,BECO_Datos!$D$3:$HN$85,BECO_Datos!$A31,FALSE))*CB$2</f>
        <v>0</v>
      </c>
      <c r="CC33" s="78">
        <f>(HLOOKUP(CC$7,BECO_Datos!$D$3:$HN$85,BECO_Datos!$A31,FALSE)+HLOOKUP(CC$7,BECO_Datos!$HP$3:$LT$85,BECO_Datos!$A31,FALSE))*CC$2</f>
        <v>0</v>
      </c>
      <c r="CD33" s="87">
        <f t="shared" si="34"/>
        <v>0</v>
      </c>
      <c r="CE33" s="78">
        <f>(HLOOKUP(CE$7,BECO_Datos!$D$3:$HN$85,BECO_Datos!$A31,FALSE))*CE$2</f>
        <v>0</v>
      </c>
      <c r="CF33" s="78">
        <f>(HLOOKUP(CF$7,BECO_Datos!$D$3:$HN$85,BECO_Datos!$A31,FALSE))*CF$2</f>
        <v>0</v>
      </c>
      <c r="CG33" s="78">
        <f>(HLOOKUP(CG$7,BECO_Datos!$D$3:$HN$85,BECO_Datos!$A31,FALSE))*CG$2</f>
        <v>0</v>
      </c>
      <c r="CH33" s="78">
        <f>(HLOOKUP(CH$7,BECO_Datos!$D$3:$HN$85,BECO_Datos!$A31,FALSE))*CH$2</f>
        <v>0</v>
      </c>
      <c r="CI33" s="78">
        <f>(HLOOKUP(CI$7,BECO_Datos!$D$3:$HN$85,BECO_Datos!$A31,FALSE)+HLOOKUP(CI$7,BECO_Datos!$HP$3:$LT$85,BECO_Datos!$A31,FALSE))*CI$2</f>
        <v>0</v>
      </c>
      <c r="CJ33" s="78">
        <f>(HLOOKUP(CJ$7,BECO_Datos!$D$3:$HN$85,BECO_Datos!$A31,FALSE))*CJ$2</f>
        <v>0</v>
      </c>
      <c r="CK33" s="78">
        <f>(HLOOKUP(CK$7,BECO_Datos!$D$3:$HN$85,BECO_Datos!$A31,FALSE))*CK$2</f>
        <v>0</v>
      </c>
      <c r="CL33" s="78">
        <f>(HLOOKUP(CL$7,BECO_Datos!$D$3:$HN$85,BECO_Datos!$A31,FALSE)+HLOOKUP(CL$7,BECO_Datos!$HP$3:$LT$85,BECO_Datos!$A31,FALSE))*CL$2</f>
        <v>0</v>
      </c>
      <c r="CM33" s="78">
        <f>(HLOOKUP(CM$7,BECO_Datos!$D$3:$HN$85,BECO_Datos!$A31,FALSE))*CM$2</f>
        <v>0</v>
      </c>
      <c r="CN33" s="78">
        <f>(HLOOKUP(CN$7,BECO_Datos!$D$3:$HN$85,BECO_Datos!$A31,FALSE)+HLOOKUP(CN$7,BECO_Datos!$HP$3:$LT$85,BECO_Datos!$A31,FALSE))*CN$2</f>
        <v>0</v>
      </c>
      <c r="CO33" s="78">
        <f>(HLOOKUP(CO$7,BECO_Datos!$D$3:$HN$85,BECO_Datos!$A31,FALSE))*CO$2</f>
        <v>0</v>
      </c>
      <c r="CP33" s="78">
        <f>(HLOOKUP(CP$7,BECO_Datos!$D$3:$HN$85,BECO_Datos!$A31,FALSE)+HLOOKUP(CP$7,BECO_Datos!$HP$3:$LT$85,BECO_Datos!$A31,FALSE))*CP$2</f>
        <v>0</v>
      </c>
      <c r="CQ33" s="13"/>
      <c r="CR33" s="87">
        <f t="shared" si="36"/>
        <v>0</v>
      </c>
      <c r="CS33" s="78">
        <f>(HLOOKUP(CS$7,BECO_Datos!$D$3:$HN$85,BECO_Datos!$A31,FALSE)+HLOOKUP(CS$7,BECO_Datos!$HP$3:$LT$85,BECO_Datos!$A31,FALSE))*CS$2</f>
        <v>0</v>
      </c>
      <c r="CT33" s="78">
        <f>(HLOOKUP(CT$7,BECO_Datos!$D$3:$HN$85,BECO_Datos!$A31,FALSE)+HLOOKUP(CT$7,BECO_Datos!$HP$3:$LT$85,BECO_Datos!$A31,FALSE))*CT$2</f>
        <v>0</v>
      </c>
      <c r="CU33" s="78">
        <f>(HLOOKUP(CU$7,BECO_Datos!$D$3:$HN$85,BECO_Datos!$A31,FALSE)+HLOOKUP(CU$7,BECO_Datos!$HP$3:$LT$85,BECO_Datos!$A31,FALSE))*CU$2</f>
        <v>0</v>
      </c>
      <c r="CV33" s="78">
        <f>(HLOOKUP(CV$7,BECO_Datos!$D$3:$HN$85,BECO_Datos!$A31,FALSE)+HLOOKUP(CV$7,BECO_Datos!$HP$3:$LT$85,BECO_Datos!$A31,FALSE))*CV$2</f>
        <v>0</v>
      </c>
      <c r="CW33" s="78">
        <f>(HLOOKUP(CW$7,BECO_Datos!$D$3:$HN$85,BECO_Datos!$A31,FALSE))*CW$2</f>
        <v>0</v>
      </c>
      <c r="CX33" s="78">
        <f>(HLOOKUP(CX$7,BECO_Datos!$D$3:$HN$85,BECO_Datos!$A31,FALSE)+HLOOKUP(CX$7,BECO_Datos!$HP$3:$LT$85,BECO_Datos!$A31,FALSE))*CX$2</f>
        <v>0</v>
      </c>
      <c r="CY33" s="78">
        <f>(HLOOKUP(CY$7,BECO_Datos!$D$3:$HN$85,BECO_Datos!$A31,FALSE))*CY$2</f>
        <v>0</v>
      </c>
      <c r="CZ33" s="78">
        <f>(HLOOKUP(CZ$7,BECO_Datos!$D$3:$HN$85,BECO_Datos!$A31,FALSE)+HLOOKUP(CZ$7,BECO_Datos!$HP$3:$LT$85,BECO_Datos!$A31,FALSE))*CZ$2</f>
        <v>0</v>
      </c>
      <c r="DA33" s="87">
        <f t="shared" si="38"/>
        <v>0</v>
      </c>
      <c r="DB33" s="78">
        <f>(HLOOKUP(DB$7,BECO_Datos!$D$3:$HN$85,BECO_Datos!$A31,FALSE))*DB$2</f>
        <v>0</v>
      </c>
      <c r="DC33" s="78">
        <f>(HLOOKUP(DC$7,BECO_Datos!$D$3:$HN$85,BECO_Datos!$A31,FALSE))*DC$2</f>
        <v>0</v>
      </c>
      <c r="DD33" s="78">
        <f>(HLOOKUP(DD$7,BECO_Datos!$D$3:$HN$85,BECO_Datos!$A31,FALSE))*DD$2</f>
        <v>0</v>
      </c>
      <c r="DE33" s="78">
        <f>(HLOOKUP(DE$7,BECO_Datos!$D$3:$HN$85,BECO_Datos!$A31,FALSE))*DE$2</f>
        <v>0</v>
      </c>
      <c r="DF33" s="78">
        <f>(HLOOKUP(DF$7,BECO_Datos!$D$3:$HN$85,BECO_Datos!$A31,FALSE)+HLOOKUP(DF$7,BECO_Datos!$HP$3:$LT$85,BECO_Datos!$A31,FALSE))*DF$2</f>
        <v>0</v>
      </c>
      <c r="DG33" s="78">
        <f>(HLOOKUP(DG$7,BECO_Datos!$D$3:$HN$85,BECO_Datos!$A31,FALSE))*DG$2</f>
        <v>0</v>
      </c>
      <c r="DH33" s="78">
        <f>(HLOOKUP(DH$7,BECO_Datos!$D$3:$HN$85,BECO_Datos!$A31,FALSE))*DH$2</f>
        <v>0</v>
      </c>
      <c r="DI33" s="78">
        <f>(HLOOKUP(DI$7,BECO_Datos!$D$3:$HN$85,BECO_Datos!$A31,FALSE)+HLOOKUP(DI$7,BECO_Datos!$HP$3:$LT$85,BECO_Datos!$A31,FALSE))*DI$2</f>
        <v>0</v>
      </c>
      <c r="DJ33" s="78">
        <f>(HLOOKUP(DJ$7,BECO_Datos!$D$3:$HN$85,BECO_Datos!$A31,FALSE))*DJ$2</f>
        <v>0</v>
      </c>
      <c r="DK33" s="78">
        <f>(HLOOKUP(DK$7,BECO_Datos!$D$3:$HN$85,BECO_Datos!$A31,FALSE)+HLOOKUP(DK$7,BECO_Datos!$HP$3:$LT$85,BECO_Datos!$A31,FALSE))*DK$2</f>
        <v>0</v>
      </c>
      <c r="DL33" s="78">
        <f>(HLOOKUP(DL$7,BECO_Datos!$D$3:$HN$85,BECO_Datos!$A31,FALSE))*DL$2</f>
        <v>0</v>
      </c>
      <c r="DM33" s="78">
        <f>(HLOOKUP(DM$7,BECO_Datos!$D$3:$HN$85,BECO_Datos!$A31,FALSE)+HLOOKUP(DM$7,BECO_Datos!$HP$3:$LT$85,BECO_Datos!$A31,FALSE))*DM$2</f>
        <v>0</v>
      </c>
      <c r="DN33" s="13"/>
      <c r="DO33" s="87">
        <f t="shared" si="40"/>
        <v>0</v>
      </c>
      <c r="DP33" s="78">
        <f>(HLOOKUP(DP$7,BECO_Datos!$D$3:$HN$85,BECO_Datos!$A31,FALSE)+HLOOKUP(DP$7,BECO_Datos!$HP$3:$LT$85,BECO_Datos!$A31,FALSE))*DP$2</f>
        <v>0</v>
      </c>
      <c r="DQ33" s="78">
        <f>(HLOOKUP(DQ$7,BECO_Datos!$D$3:$HN$85,BECO_Datos!$A31,FALSE)+HLOOKUP(DQ$7,BECO_Datos!$HP$3:$LT$85,BECO_Datos!$A31,FALSE))*DQ$2</f>
        <v>0</v>
      </c>
      <c r="DR33" s="78">
        <f>(HLOOKUP(DR$7,BECO_Datos!$D$3:$HN$85,BECO_Datos!$A31,FALSE)+HLOOKUP(DR$7,BECO_Datos!$HP$3:$LT$85,BECO_Datos!$A31,FALSE))*DR$2</f>
        <v>0</v>
      </c>
      <c r="DS33" s="78">
        <f>(HLOOKUP(DS$7,BECO_Datos!$D$3:$HN$85,BECO_Datos!$A31,FALSE)+HLOOKUP(DS$7,BECO_Datos!$HP$3:$LT$85,BECO_Datos!$A31,FALSE))*DS$2</f>
        <v>0</v>
      </c>
      <c r="DT33" s="78">
        <f>(HLOOKUP(DT$7,BECO_Datos!$D$3:$HN$85,BECO_Datos!$A31,FALSE))*DT$2</f>
        <v>0</v>
      </c>
      <c r="DU33" s="78">
        <f>(HLOOKUP(DU$7,BECO_Datos!$D$3:$HN$85,BECO_Datos!$A31,FALSE)+HLOOKUP(DU$7,BECO_Datos!$HP$3:$LT$85,BECO_Datos!$A31,FALSE))*DU$2</f>
        <v>0</v>
      </c>
      <c r="DV33" s="78">
        <f>(HLOOKUP(DV$7,BECO_Datos!$D$3:$HN$85,BECO_Datos!$A31,FALSE))*DV$2</f>
        <v>0</v>
      </c>
      <c r="DW33" s="78">
        <f>(HLOOKUP(DW$7,BECO_Datos!$D$3:$HN$85,BECO_Datos!$A31,FALSE)+HLOOKUP(DW$7,BECO_Datos!$HP$3:$LT$85,BECO_Datos!$A31,FALSE))*DW$2</f>
        <v>0</v>
      </c>
      <c r="DX33" s="87">
        <f t="shared" si="42"/>
        <v>0</v>
      </c>
      <c r="DY33" s="78">
        <f>(HLOOKUP(DY$7,BECO_Datos!$D$3:$HN$85,BECO_Datos!$A31,FALSE))*DY$2</f>
        <v>0</v>
      </c>
      <c r="DZ33" s="78">
        <f>(HLOOKUP(DZ$7,BECO_Datos!$D$3:$HN$85,BECO_Datos!$A31,FALSE))*DZ$2</f>
        <v>0</v>
      </c>
      <c r="EA33" s="78">
        <f>(HLOOKUP(EA$7,BECO_Datos!$D$3:$HN$85,BECO_Datos!$A31,FALSE))*EA$2</f>
        <v>0</v>
      </c>
      <c r="EB33" s="78">
        <f>(HLOOKUP(EB$7,BECO_Datos!$D$3:$HN$85,BECO_Datos!$A31,FALSE))*EB$2</f>
        <v>0</v>
      </c>
      <c r="EC33" s="78">
        <f>(HLOOKUP(EC$7,BECO_Datos!$D$3:$HN$85,BECO_Datos!$A31,FALSE)+HLOOKUP(EC$7,BECO_Datos!$HP$3:$LT$85,BECO_Datos!$A31,FALSE))*EC$2</f>
        <v>0</v>
      </c>
      <c r="ED33" s="78">
        <f>(HLOOKUP(ED$7,BECO_Datos!$D$3:$HN$85,BECO_Datos!$A31,FALSE))*ED$2</f>
        <v>0</v>
      </c>
      <c r="EE33" s="78">
        <f>(HLOOKUP(EE$7,BECO_Datos!$D$3:$HN$85,BECO_Datos!$A31,FALSE))*EE$2</f>
        <v>0</v>
      </c>
      <c r="EF33" s="78">
        <f>(HLOOKUP(EF$7,BECO_Datos!$D$3:$HN$85,BECO_Datos!$A31,FALSE)+HLOOKUP(EF$7,BECO_Datos!$HP$3:$LT$85,BECO_Datos!$A31,FALSE))*EF$2</f>
        <v>0</v>
      </c>
      <c r="EG33" s="78">
        <f>(HLOOKUP(EG$7,BECO_Datos!$D$3:$HN$85,BECO_Datos!$A31,FALSE))*EG$2</f>
        <v>0</v>
      </c>
      <c r="EH33" s="78">
        <f>(HLOOKUP(EH$7,BECO_Datos!$D$3:$HN$85,BECO_Datos!$A31,FALSE)+HLOOKUP(EH$7,BECO_Datos!$HP$3:$LT$85,BECO_Datos!$A31,FALSE))*EH$2</f>
        <v>0</v>
      </c>
      <c r="EI33" s="78">
        <f>(HLOOKUP(EI$7,BECO_Datos!$D$3:$HN$85,BECO_Datos!$A31,FALSE))*EI$2</f>
        <v>0</v>
      </c>
      <c r="EJ33" s="78">
        <f>(HLOOKUP(EJ$7,BECO_Datos!$D$3:$HN$85,BECO_Datos!$A31,FALSE)+HLOOKUP(EJ$7,BECO_Datos!$HP$3:$LT$85,BECO_Datos!$A31,FALSE))*EJ$2</f>
        <v>0</v>
      </c>
      <c r="EK33" s="13"/>
      <c r="EL33" s="87">
        <f t="shared" si="44"/>
        <v>0</v>
      </c>
      <c r="EM33" s="78">
        <f>(HLOOKUP(EM$7,BECO_Datos!$D$3:$HN$85,BECO_Datos!$A31,FALSE)+HLOOKUP(EM$7,BECO_Datos!$HP$3:$LT$85,BECO_Datos!$A31,FALSE))*EM$2</f>
        <v>0</v>
      </c>
      <c r="EN33" s="78">
        <f>(HLOOKUP(EN$7,BECO_Datos!$D$3:$HN$85,BECO_Datos!$A31,FALSE)+HLOOKUP(EN$7,BECO_Datos!$HP$3:$LT$85,BECO_Datos!$A31,FALSE))*EN$2</f>
        <v>0</v>
      </c>
      <c r="EO33" s="78">
        <f>(HLOOKUP(EO$7,BECO_Datos!$D$3:$HN$85,BECO_Datos!$A31,FALSE)+HLOOKUP(EO$7,BECO_Datos!$HP$3:$LT$85,BECO_Datos!$A31,FALSE))*EO$2</f>
        <v>0</v>
      </c>
      <c r="EP33" s="78">
        <f>(HLOOKUP(EP$7,BECO_Datos!$D$3:$HN$85,BECO_Datos!$A31,FALSE)+HLOOKUP(EP$7,BECO_Datos!$HP$3:$LT$85,BECO_Datos!$A31,FALSE))*EP$2</f>
        <v>0</v>
      </c>
      <c r="EQ33" s="78">
        <f>(HLOOKUP(EQ$7,BECO_Datos!$D$3:$HN$85,BECO_Datos!$A31,FALSE))*EQ$2</f>
        <v>0</v>
      </c>
      <c r="ER33" s="78">
        <f>(HLOOKUP(ER$7,BECO_Datos!$D$3:$HN$85,BECO_Datos!$A31,FALSE)+HLOOKUP(ER$7,BECO_Datos!$HP$3:$LT$85,BECO_Datos!$A31,FALSE))*ER$2</f>
        <v>0</v>
      </c>
      <c r="ES33" s="78">
        <f>(HLOOKUP(ES$7,BECO_Datos!$D$3:$HN$85,BECO_Datos!$A31,FALSE))*ES$2</f>
        <v>0</v>
      </c>
      <c r="ET33" s="78">
        <f>(HLOOKUP(ET$7,BECO_Datos!$D$3:$HN$85,BECO_Datos!$A31,FALSE)+HLOOKUP(ET$7,BECO_Datos!$HP$3:$LT$85,BECO_Datos!$A31,FALSE))*ET$2</f>
        <v>0</v>
      </c>
      <c r="EU33" s="87">
        <f t="shared" si="46"/>
        <v>0</v>
      </c>
      <c r="EV33" s="78">
        <f>(HLOOKUP(EV$7,BECO_Datos!$D$3:$HN$85,BECO_Datos!$A31,FALSE))*EV$2</f>
        <v>0</v>
      </c>
      <c r="EW33" s="78">
        <f>(HLOOKUP(EW$7,BECO_Datos!$D$3:$HN$85,BECO_Datos!$A31,FALSE))*EW$2</f>
        <v>0</v>
      </c>
      <c r="EX33" s="78">
        <f>(HLOOKUP(EX$7,BECO_Datos!$D$3:$HN$85,BECO_Datos!$A31,FALSE))*EX$2</f>
        <v>0</v>
      </c>
      <c r="EY33" s="78">
        <f>(HLOOKUP(EY$7,BECO_Datos!$D$3:$HN$85,BECO_Datos!$A31,FALSE))*EY$2</f>
        <v>0</v>
      </c>
      <c r="EZ33" s="78">
        <f>(HLOOKUP(EZ$7,BECO_Datos!$D$3:$HN$85,BECO_Datos!$A31,FALSE)+HLOOKUP(EZ$7,BECO_Datos!$HP$3:$LT$85,BECO_Datos!$A31,FALSE))*EZ$2</f>
        <v>0</v>
      </c>
      <c r="FA33" s="78">
        <f>(HLOOKUP(FA$7,BECO_Datos!$D$3:$HN$85,BECO_Datos!$A31,FALSE))*FA$2</f>
        <v>0</v>
      </c>
      <c r="FB33" s="78">
        <f>(HLOOKUP(FB$7,BECO_Datos!$D$3:$HN$85,BECO_Datos!$A31,FALSE))*FB$2</f>
        <v>0</v>
      </c>
      <c r="FC33" s="78">
        <f>(HLOOKUP(FC$7,BECO_Datos!$D$3:$HN$85,BECO_Datos!$A31,FALSE)+HLOOKUP(FC$7,BECO_Datos!$HP$3:$LT$85,BECO_Datos!$A31,FALSE))*FC$2</f>
        <v>0</v>
      </c>
      <c r="FD33" s="78">
        <f>(HLOOKUP(FD$7,BECO_Datos!$D$3:$HN$85,BECO_Datos!$A31,FALSE))*FD$2</f>
        <v>0</v>
      </c>
      <c r="FE33" s="78">
        <f>(HLOOKUP(FE$7,BECO_Datos!$D$3:$HN$85,BECO_Datos!$A31,FALSE)+HLOOKUP(FE$7,BECO_Datos!$HP$3:$LT$85,BECO_Datos!$A31,FALSE))*FE$2</f>
        <v>0</v>
      </c>
      <c r="FF33" s="78">
        <f>(HLOOKUP(FF$7,BECO_Datos!$D$3:$HN$85,BECO_Datos!$A31,FALSE))*FF$2</f>
        <v>0</v>
      </c>
      <c r="FG33" s="78">
        <f>(HLOOKUP(FG$7,BECO_Datos!$D$3:$HN$85,BECO_Datos!$A31,FALSE)+HLOOKUP(FG$7,BECO_Datos!$HP$3:$LT$85,BECO_Datos!$A31,FALSE))*FG$2</f>
        <v>0</v>
      </c>
      <c r="FH33" s="13"/>
      <c r="FI33" s="87">
        <f t="shared" si="48"/>
        <v>0</v>
      </c>
      <c r="FJ33" s="78">
        <f>(HLOOKUP(FJ$7,BECO_Datos!$D$3:$HN$85,BECO_Datos!$A31,FALSE)+HLOOKUP(FJ$7,BECO_Datos!$HP$3:$LT$85,BECO_Datos!$A31,FALSE))*FJ$2</f>
        <v>0</v>
      </c>
      <c r="FK33" s="78">
        <f>(HLOOKUP(FK$7,BECO_Datos!$D$3:$HN$85,BECO_Datos!$A31,FALSE)+HLOOKUP(FK$7,BECO_Datos!$HP$3:$LT$85,BECO_Datos!$A31,FALSE))*FK$2</f>
        <v>0</v>
      </c>
      <c r="FL33" s="78">
        <f>(HLOOKUP(FL$7,BECO_Datos!$D$3:$HN$85,BECO_Datos!$A31,FALSE)+HLOOKUP(FL$7,BECO_Datos!$HP$3:$LT$85,BECO_Datos!$A31,FALSE))*FL$2</f>
        <v>0</v>
      </c>
      <c r="FM33" s="78">
        <f>(HLOOKUP(FM$7,BECO_Datos!$D$3:$HN$85,BECO_Datos!$A31,FALSE)+HLOOKUP(FM$7,BECO_Datos!$HP$3:$LT$85,BECO_Datos!$A31,FALSE))*FM$2</f>
        <v>0</v>
      </c>
      <c r="FN33" s="78">
        <f>(HLOOKUP(FN$7,BECO_Datos!$D$3:$HN$85,BECO_Datos!$A31,FALSE))*FN$2</f>
        <v>0</v>
      </c>
      <c r="FO33" s="78">
        <f>(HLOOKUP(FO$7,BECO_Datos!$D$3:$HN$85,BECO_Datos!$A31,FALSE)+HLOOKUP(FO$7,BECO_Datos!$HP$3:$LT$85,BECO_Datos!$A31,FALSE))*FO$2</f>
        <v>0</v>
      </c>
      <c r="FP33" s="78">
        <f>(HLOOKUP(FP$7,BECO_Datos!$D$3:$HN$85,BECO_Datos!$A31,FALSE))*FP$2</f>
        <v>0</v>
      </c>
      <c r="FQ33" s="78">
        <f>(HLOOKUP(FQ$7,BECO_Datos!$D$3:$HN$85,BECO_Datos!$A31,FALSE)+HLOOKUP(FQ$7,BECO_Datos!$HP$3:$LT$85,BECO_Datos!$A31,FALSE))*FQ$2</f>
        <v>0</v>
      </c>
      <c r="FR33" s="87">
        <f t="shared" si="50"/>
        <v>0</v>
      </c>
      <c r="FS33" s="78">
        <f>(HLOOKUP(FS$7,BECO_Datos!$D$3:$HN$85,BECO_Datos!$A31,FALSE))*FS$2</f>
        <v>0</v>
      </c>
      <c r="FT33" s="78">
        <f>(HLOOKUP(FT$7,BECO_Datos!$D$3:$HN$85,BECO_Datos!$A31,FALSE))*FT$2</f>
        <v>0</v>
      </c>
      <c r="FU33" s="78">
        <f>(HLOOKUP(FU$7,BECO_Datos!$D$3:$HN$85,BECO_Datos!$A31,FALSE))*FU$2</f>
        <v>0</v>
      </c>
      <c r="FV33" s="78">
        <f>(HLOOKUP(FV$7,BECO_Datos!$D$3:$HN$85,BECO_Datos!$A31,FALSE))*FV$2</f>
        <v>0</v>
      </c>
      <c r="FW33" s="78">
        <f>(HLOOKUP(FW$7,BECO_Datos!$D$3:$HN$85,BECO_Datos!$A31,FALSE)+HLOOKUP(FW$7,BECO_Datos!$HP$3:$LT$85,BECO_Datos!$A31,FALSE))*FW$2</f>
        <v>0</v>
      </c>
      <c r="FX33" s="78">
        <f>(HLOOKUP(FX$7,BECO_Datos!$D$3:$HN$85,BECO_Datos!$A31,FALSE))*FX$2</f>
        <v>0</v>
      </c>
      <c r="FY33" s="78">
        <f>(HLOOKUP(FY$7,BECO_Datos!$D$3:$HN$85,BECO_Datos!$A31,FALSE))*FY$2</f>
        <v>0</v>
      </c>
      <c r="FZ33" s="78">
        <f>(HLOOKUP(FZ$7,BECO_Datos!$D$3:$HN$85,BECO_Datos!$A31,FALSE)+HLOOKUP(FZ$7,BECO_Datos!$HP$3:$LT$85,BECO_Datos!$A31,FALSE))*FZ$2</f>
        <v>0</v>
      </c>
      <c r="GA33" s="78">
        <f>(HLOOKUP(GA$7,BECO_Datos!$D$3:$HN$85,BECO_Datos!$A31,FALSE))*GA$2</f>
        <v>0</v>
      </c>
      <c r="GB33" s="78">
        <f>(HLOOKUP(GB$7,BECO_Datos!$D$3:$HN$85,BECO_Datos!$A31,FALSE)+HLOOKUP(GB$7,BECO_Datos!$HP$3:$LT$85,BECO_Datos!$A31,FALSE))*GB$2</f>
        <v>0</v>
      </c>
      <c r="GC33" s="78">
        <f>(HLOOKUP(GC$7,BECO_Datos!$D$3:$HN$85,BECO_Datos!$A31,FALSE))*GC$2</f>
        <v>0</v>
      </c>
      <c r="GD33" s="78">
        <f>(HLOOKUP(GD$7,BECO_Datos!$D$3:$HN$85,BECO_Datos!$A31,FALSE)+HLOOKUP(GD$7,BECO_Datos!$HP$3:$LT$85,BECO_Datos!$A31,FALSE))*GD$2</f>
        <v>0</v>
      </c>
      <c r="GE33" s="13"/>
      <c r="GF33" s="87">
        <f t="shared" si="52"/>
        <v>0</v>
      </c>
      <c r="GG33" s="78">
        <f>(HLOOKUP(GG$7,BECO_Datos!$D$3:$HN$85,BECO_Datos!$A31,FALSE)+HLOOKUP(GG$7,BECO_Datos!$HP$3:$LT$85,BECO_Datos!$A31,FALSE))*GG$2</f>
        <v>0</v>
      </c>
      <c r="GH33" s="78">
        <f>(HLOOKUP(GH$7,BECO_Datos!$D$3:$HN$85,BECO_Datos!$A31,FALSE)+HLOOKUP(GH$7,BECO_Datos!$HP$3:$LT$85,BECO_Datos!$A31,FALSE))*GH$2</f>
        <v>0</v>
      </c>
      <c r="GI33" s="78">
        <f>(HLOOKUP(GI$7,BECO_Datos!$D$3:$HN$85,BECO_Datos!$A31,FALSE)+HLOOKUP(GI$7,BECO_Datos!$HP$3:$LT$85,BECO_Datos!$A31,FALSE))*GI$2</f>
        <v>0</v>
      </c>
      <c r="GJ33" s="78">
        <f>(HLOOKUP(GJ$7,BECO_Datos!$D$3:$HN$85,BECO_Datos!$A31,FALSE)+HLOOKUP(GJ$7,BECO_Datos!$HP$3:$LT$85,BECO_Datos!$A31,FALSE))*GJ$2</f>
        <v>0</v>
      </c>
      <c r="GK33" s="78">
        <f>(HLOOKUP(GK$7,BECO_Datos!$D$3:$HN$85,BECO_Datos!$A31,FALSE))*GK$2</f>
        <v>0</v>
      </c>
      <c r="GL33" s="78">
        <f>(HLOOKUP(GL$7,BECO_Datos!$D$3:$HN$85,BECO_Datos!$A31,FALSE)+HLOOKUP(GL$7,BECO_Datos!$HP$3:$LT$85,BECO_Datos!$A31,FALSE))*GL$2</f>
        <v>0</v>
      </c>
      <c r="GM33" s="78">
        <f>(HLOOKUP(GM$7,BECO_Datos!$D$3:$HN$85,BECO_Datos!$A31,FALSE))*GM$2</f>
        <v>0</v>
      </c>
      <c r="GN33" s="78">
        <f>(HLOOKUP(GN$7,BECO_Datos!$D$3:$HN$85,BECO_Datos!$A31,FALSE)+HLOOKUP(GN$7,BECO_Datos!$HP$3:$LT$85,BECO_Datos!$A31,FALSE))*GN$2</f>
        <v>0</v>
      </c>
      <c r="GO33" s="87">
        <f t="shared" si="54"/>
        <v>0</v>
      </c>
      <c r="GP33" s="78">
        <f>(HLOOKUP(GP$7,BECO_Datos!$D$3:$HN$85,BECO_Datos!$A31,FALSE))*GP$2</f>
        <v>0</v>
      </c>
      <c r="GQ33" s="78">
        <f>(HLOOKUP(GQ$7,BECO_Datos!$D$3:$HN$85,BECO_Datos!$A31,FALSE))*GQ$2</f>
        <v>0</v>
      </c>
      <c r="GR33" s="78">
        <f>(HLOOKUP(GR$7,BECO_Datos!$D$3:$HN$85,BECO_Datos!$A31,FALSE))*GR$2</f>
        <v>0</v>
      </c>
      <c r="GS33" s="78">
        <f>(HLOOKUP(GS$7,BECO_Datos!$D$3:$HN$85,BECO_Datos!$A31,FALSE))*GS$2</f>
        <v>0</v>
      </c>
      <c r="GT33" s="78">
        <f>(HLOOKUP(GT$7,BECO_Datos!$D$3:$HN$85,BECO_Datos!$A31,FALSE)+HLOOKUP(GT$7,BECO_Datos!$HP$3:$LT$85,BECO_Datos!$A31,FALSE))*GT$2</f>
        <v>0</v>
      </c>
      <c r="GU33" s="78">
        <f>(HLOOKUP(GU$7,BECO_Datos!$D$3:$HN$85,BECO_Datos!$A31,FALSE))*GU$2</f>
        <v>0</v>
      </c>
      <c r="GV33" s="78">
        <f>(HLOOKUP(GV$7,BECO_Datos!$D$3:$HN$85,BECO_Datos!$A31,FALSE))*GV$2</f>
        <v>0</v>
      </c>
      <c r="GW33" s="78">
        <f>(HLOOKUP(GW$7,BECO_Datos!$D$3:$HN$85,BECO_Datos!$A31,FALSE)+HLOOKUP(GW$7,BECO_Datos!$HP$3:$LT$85,BECO_Datos!$A31,FALSE))*GW$2</f>
        <v>0</v>
      </c>
      <c r="GX33" s="78">
        <f>(HLOOKUP(GX$7,BECO_Datos!$D$3:$HN$85,BECO_Datos!$A31,FALSE))*GX$2</f>
        <v>0</v>
      </c>
      <c r="GY33" s="78">
        <f>(HLOOKUP(GY$7,BECO_Datos!$D$3:$HN$85,BECO_Datos!$A31,FALSE)+HLOOKUP(GY$7,BECO_Datos!$HP$3:$LT$85,BECO_Datos!$A31,FALSE))*GY$2</f>
        <v>0</v>
      </c>
      <c r="GZ33" s="78">
        <f>(HLOOKUP(GZ$7,BECO_Datos!$D$3:$HN$85,BECO_Datos!$A31,FALSE))*GZ$2</f>
        <v>0</v>
      </c>
      <c r="HA33" s="78">
        <f>(HLOOKUP(HA$7,BECO_Datos!$D$3:$HN$85,BECO_Datos!$A31,FALSE)+HLOOKUP(HA$7,BECO_Datos!$HP$3:$LT$85,BECO_Datos!$A31,FALSE))*HA$2</f>
        <v>0</v>
      </c>
      <c r="HB33" s="13"/>
      <c r="HC33" s="87">
        <f t="shared" si="56"/>
        <v>0</v>
      </c>
      <c r="HD33" s="78">
        <f>(HLOOKUP(HD$7,BECO_Datos!$D$3:$HN$85,BECO_Datos!$A31,FALSE)+HLOOKUP(HD$7,BECO_Datos!$HP$3:$LT$85,BECO_Datos!$A31,FALSE))*HD$2</f>
        <v>0</v>
      </c>
      <c r="HE33" s="78">
        <f>(HLOOKUP(HE$7,BECO_Datos!$D$3:$HN$85,BECO_Datos!$A31,FALSE)+HLOOKUP(HE$7,BECO_Datos!$HP$3:$LT$85,BECO_Datos!$A31,FALSE))*HE$2</f>
        <v>0</v>
      </c>
      <c r="HF33" s="78">
        <f>(HLOOKUP(HF$7,BECO_Datos!$D$3:$HN$85,BECO_Datos!$A31,FALSE)+HLOOKUP(HF$7,BECO_Datos!$HP$3:$LT$85,BECO_Datos!$A31,FALSE))*HF$2</f>
        <v>0</v>
      </c>
      <c r="HG33" s="78">
        <f>(HLOOKUP(HG$7,BECO_Datos!$D$3:$HN$85,BECO_Datos!$A31,FALSE)+HLOOKUP(HG$7,BECO_Datos!$HP$3:$LT$85,BECO_Datos!$A31,FALSE))*HG$2</f>
        <v>0</v>
      </c>
      <c r="HH33" s="78">
        <f>(HLOOKUP(HH$7,BECO_Datos!$D$3:$HN$85,BECO_Datos!$A31,FALSE))*HH$2</f>
        <v>0</v>
      </c>
      <c r="HI33" s="78">
        <f>(HLOOKUP(HI$7,BECO_Datos!$D$3:$HN$85,BECO_Datos!$A31,FALSE)+HLOOKUP(HI$7,BECO_Datos!$HP$3:$LT$85,BECO_Datos!$A31,FALSE))*HI$2</f>
        <v>0</v>
      </c>
      <c r="HJ33" s="78">
        <f>(HLOOKUP(HJ$7,BECO_Datos!$D$3:$HN$85,BECO_Datos!$A31,FALSE))*HJ$2</f>
        <v>0</v>
      </c>
      <c r="HK33" s="78">
        <f>(HLOOKUP(HK$7,BECO_Datos!$D$3:$HN$85,BECO_Datos!$A31,FALSE)+HLOOKUP(HK$7,BECO_Datos!$HP$3:$LT$85,BECO_Datos!$A31,FALSE))*HK$2</f>
        <v>0</v>
      </c>
      <c r="HL33" s="87">
        <f t="shared" si="58"/>
        <v>0</v>
      </c>
      <c r="HM33" s="78">
        <f>(HLOOKUP(HM$7,BECO_Datos!$D$3:$HN$85,BECO_Datos!$A31,FALSE))*HM$2</f>
        <v>0</v>
      </c>
      <c r="HN33" s="78">
        <f>(HLOOKUP(HN$7,BECO_Datos!$D$3:$HN$85,BECO_Datos!$A31,FALSE))*HN$2</f>
        <v>0</v>
      </c>
      <c r="HO33" s="78">
        <f>(HLOOKUP(HO$7,BECO_Datos!$D$3:$HN$85,BECO_Datos!$A31,FALSE))*HO$2</f>
        <v>0</v>
      </c>
      <c r="HP33" s="78">
        <f>(HLOOKUP(HP$7,BECO_Datos!$D$3:$HN$85,BECO_Datos!$A31,FALSE))*HP$2</f>
        <v>0</v>
      </c>
      <c r="HQ33" s="78">
        <f>(HLOOKUP(HQ$7,BECO_Datos!$D$3:$HN$85,BECO_Datos!$A31,FALSE)+HLOOKUP(HQ$7,BECO_Datos!$HP$3:$LT$85,BECO_Datos!$A31,FALSE))*HQ$2</f>
        <v>0</v>
      </c>
      <c r="HR33" s="78">
        <f>(HLOOKUP(HR$7,BECO_Datos!$D$3:$HN$85,BECO_Datos!$A31,FALSE))*HR$2</f>
        <v>0</v>
      </c>
      <c r="HS33" s="78">
        <f>(HLOOKUP(HS$7,BECO_Datos!$D$3:$HN$85,BECO_Datos!$A31,FALSE))*HS$2</f>
        <v>0</v>
      </c>
      <c r="HT33" s="78">
        <f>(HLOOKUP(HT$7,BECO_Datos!$D$3:$HN$85,BECO_Datos!$A31,FALSE)+HLOOKUP(HT$7,BECO_Datos!$HP$3:$LT$85,BECO_Datos!$A31,FALSE))*HT$2</f>
        <v>0</v>
      </c>
      <c r="HU33" s="78">
        <f>(HLOOKUP(HU$7,BECO_Datos!$D$3:$HN$85,BECO_Datos!$A31,FALSE))*HU$2</f>
        <v>0</v>
      </c>
      <c r="HV33" s="78">
        <f>(HLOOKUP(HV$7,BECO_Datos!$D$3:$HN$85,BECO_Datos!$A31,FALSE)+HLOOKUP(HV$7,BECO_Datos!$HP$3:$LT$85,BECO_Datos!$A31,FALSE))*HV$2</f>
        <v>0</v>
      </c>
      <c r="HW33" s="78">
        <f>(HLOOKUP(HW$7,BECO_Datos!$D$3:$HN$85,BECO_Datos!$A31,FALSE))*HW$2</f>
        <v>0</v>
      </c>
      <c r="HX33" s="78">
        <f>(HLOOKUP(HX$7,BECO_Datos!$D$3:$HN$85,BECO_Datos!$A31,FALSE)+HLOOKUP(HX$7,BECO_Datos!$HP$3:$LT$85,BECO_Datos!$A31,FALSE))*HX$2</f>
        <v>0</v>
      </c>
    </row>
    <row r="34" spans="1:232" s="9" customFormat="1" ht="15.75" x14ac:dyDescent="0.2">
      <c r="A34" s="160">
        <v>28</v>
      </c>
      <c r="B34" s="591" t="s">
        <v>154</v>
      </c>
      <c r="C34" s="13"/>
      <c r="D34" s="88"/>
      <c r="E34" s="90">
        <f t="shared" ref="E34:L34" si="80">IF(E36=0,0,E35/E11)</f>
        <v>-2.8559573396866694E-2</v>
      </c>
      <c r="F34" s="90">
        <f t="shared" si="80"/>
        <v>2.8229338685346501E-3</v>
      </c>
      <c r="G34" s="90">
        <f t="shared" si="80"/>
        <v>-0.11498693857931343</v>
      </c>
      <c r="H34" s="90">
        <f t="shared" si="80"/>
        <v>0</v>
      </c>
      <c r="I34" s="90">
        <f t="shared" si="80"/>
        <v>0</v>
      </c>
      <c r="J34" s="90">
        <f t="shared" si="80"/>
        <v>2.4275213324791064E-14</v>
      </c>
      <c r="K34" s="90">
        <f t="shared" si="80"/>
        <v>0</v>
      </c>
      <c r="L34" s="90">
        <f t="shared" si="80"/>
        <v>0</v>
      </c>
      <c r="M34" s="88"/>
      <c r="N34" s="90">
        <f t="shared" ref="N34:Y34" si="81">IF(N36=0,0,N35/N11)</f>
        <v>0</v>
      </c>
      <c r="O34" s="90">
        <f t="shared" si="81"/>
        <v>0</v>
      </c>
      <c r="P34" s="90">
        <f t="shared" si="81"/>
        <v>0</v>
      </c>
      <c r="Q34" s="90">
        <f t="shared" si="81"/>
        <v>0</v>
      </c>
      <c r="R34" s="90">
        <f t="shared" si="81"/>
        <v>1.52331953003816E-2</v>
      </c>
      <c r="S34" s="90">
        <f t="shared" si="81"/>
        <v>-3.4777872611561212E-15</v>
      </c>
      <c r="T34" s="90">
        <f t="shared" si="81"/>
        <v>2.9144279813884601E-2</v>
      </c>
      <c r="U34" s="90">
        <f t="shared" si="81"/>
        <v>-0.92041815566887419</v>
      </c>
      <c r="V34" s="90">
        <f t="shared" si="81"/>
        <v>0</v>
      </c>
      <c r="W34" s="90">
        <f t="shared" si="81"/>
        <v>1.1247042004533114E-2</v>
      </c>
      <c r="X34" s="90">
        <f t="shared" si="81"/>
        <v>1.0929891024705398E-2</v>
      </c>
      <c r="Y34" s="90">
        <f t="shared" si="81"/>
        <v>8.3527966111384688E-2</v>
      </c>
      <c r="Z34" s="13"/>
      <c r="AA34" s="88"/>
      <c r="AB34" s="90">
        <f t="shared" ref="AB34:AI34" si="82">IF(AB36=0,0,AB35/AB11)</f>
        <v>0.59129000414629196</v>
      </c>
      <c r="AC34" s="90">
        <f t="shared" si="82"/>
        <v>5.4154034408811962E-3</v>
      </c>
      <c r="AD34" s="90">
        <f t="shared" si="82"/>
        <v>-0.15818544392995862</v>
      </c>
      <c r="AE34" s="90">
        <f t="shared" si="82"/>
        <v>0</v>
      </c>
      <c r="AF34" s="90">
        <f t="shared" si="82"/>
        <v>0</v>
      </c>
      <c r="AG34" s="90">
        <f t="shared" si="82"/>
        <v>2.0446874575441181E-14</v>
      </c>
      <c r="AH34" s="90">
        <f t="shared" si="82"/>
        <v>0</v>
      </c>
      <c r="AI34" s="90">
        <f t="shared" si="82"/>
        <v>0</v>
      </c>
      <c r="AJ34" s="88"/>
      <c r="AK34" s="90">
        <f t="shared" ref="AK34:AV34" si="83">IF(AK36=0,0,AK35/AK11)</f>
        <v>0</v>
      </c>
      <c r="AL34" s="90">
        <f t="shared" si="83"/>
        <v>0</v>
      </c>
      <c r="AM34" s="90">
        <f t="shared" si="83"/>
        <v>0</v>
      </c>
      <c r="AN34" s="90">
        <f t="shared" si="83"/>
        <v>0</v>
      </c>
      <c r="AO34" s="90">
        <f t="shared" si="83"/>
        <v>1.4341946762509964E-2</v>
      </c>
      <c r="AP34" s="90">
        <f t="shared" si="83"/>
        <v>-2.4419550382504699E-15</v>
      </c>
      <c r="AQ34" s="90">
        <f t="shared" si="83"/>
        <v>1.4410302077648809E-2</v>
      </c>
      <c r="AR34" s="90">
        <f t="shared" si="83"/>
        <v>0.86118829872197777</v>
      </c>
      <c r="AS34" s="90">
        <f t="shared" si="83"/>
        <v>0</v>
      </c>
      <c r="AT34" s="90">
        <f t="shared" si="83"/>
        <v>5.3139625496828817E-2</v>
      </c>
      <c r="AU34" s="90">
        <f t="shared" si="83"/>
        <v>5.8303375355915517E-3</v>
      </c>
      <c r="AV34" s="90">
        <f t="shared" si="83"/>
        <v>-1.4047082509466029E-2</v>
      </c>
      <c r="AW34" s="13"/>
      <c r="AX34" s="88"/>
      <c r="AY34" s="90">
        <f t="shared" ref="AY34:BF34" si="84">IF(AY36=0,0,AY35/AY11)</f>
        <v>-0.42056964975420957</v>
      </c>
      <c r="AZ34" s="90">
        <f t="shared" si="84"/>
        <v>3.3290035959218894E-2</v>
      </c>
      <c r="BA34" s="90">
        <f t="shared" si="84"/>
        <v>0.19449096519015488</v>
      </c>
      <c r="BB34" s="90">
        <f t="shared" si="84"/>
        <v>0</v>
      </c>
      <c r="BC34" s="90">
        <f t="shared" si="84"/>
        <v>0</v>
      </c>
      <c r="BD34" s="90">
        <f t="shared" si="84"/>
        <v>1.2491773102767114E-14</v>
      </c>
      <c r="BE34" s="90">
        <f t="shared" si="84"/>
        <v>0</v>
      </c>
      <c r="BF34" s="90">
        <f t="shared" si="84"/>
        <v>0</v>
      </c>
      <c r="BG34" s="88"/>
      <c r="BH34" s="90">
        <f t="shared" ref="BH34:BS34" si="85">IF(BH36=0,0,BH35/BH11)</f>
        <v>0</v>
      </c>
      <c r="BI34" s="90">
        <f t="shared" si="85"/>
        <v>0</v>
      </c>
      <c r="BJ34" s="90">
        <f t="shared" si="85"/>
        <v>0</v>
      </c>
      <c r="BK34" s="90">
        <f t="shared" si="85"/>
        <v>0</v>
      </c>
      <c r="BL34" s="90">
        <f t="shared" si="85"/>
        <v>-4.6230477888286485E-2</v>
      </c>
      <c r="BM34" s="90">
        <f t="shared" si="85"/>
        <v>-3.7163687111631702E-15</v>
      </c>
      <c r="BN34" s="90">
        <f t="shared" si="85"/>
        <v>9.6406157542890218E-3</v>
      </c>
      <c r="BO34" s="90">
        <f t="shared" si="85"/>
        <v>0.77916323078324234</v>
      </c>
      <c r="BP34" s="90">
        <f t="shared" si="85"/>
        <v>0</v>
      </c>
      <c r="BQ34" s="90">
        <f t="shared" si="85"/>
        <v>7.3417792766378331E-2</v>
      </c>
      <c r="BR34" s="90">
        <f t="shared" si="85"/>
        <v>9.2286842752323135E-3</v>
      </c>
      <c r="BS34" s="90">
        <f t="shared" si="85"/>
        <v>0.20774148603057954</v>
      </c>
      <c r="BT34" s="13"/>
      <c r="BU34" s="88"/>
      <c r="BV34" s="90">
        <f t="shared" ref="BV34:CC34" si="86">IF(BV36=0,0,BV35/BV11)</f>
        <v>5.2087824362199182E-3</v>
      </c>
      <c r="BW34" s="90">
        <f t="shared" si="86"/>
        <v>-1.2650718358871082E-2</v>
      </c>
      <c r="BX34" s="90">
        <f t="shared" si="86"/>
        <v>0.33372818951467981</v>
      </c>
      <c r="BY34" s="90">
        <f t="shared" si="86"/>
        <v>0</v>
      </c>
      <c r="BZ34" s="90">
        <f t="shared" si="86"/>
        <v>0</v>
      </c>
      <c r="CA34" s="90">
        <f t="shared" si="86"/>
        <v>-8.2353818041303745E-15</v>
      </c>
      <c r="CB34" s="90">
        <f t="shared" si="86"/>
        <v>0</v>
      </c>
      <c r="CC34" s="90">
        <f t="shared" si="86"/>
        <v>0</v>
      </c>
      <c r="CD34" s="88"/>
      <c r="CE34" s="90">
        <f t="shared" ref="CE34:CP34" si="87">IF(CE36=0,0,CE35/CE11)</f>
        <v>0</v>
      </c>
      <c r="CF34" s="90">
        <f t="shared" si="87"/>
        <v>0</v>
      </c>
      <c r="CG34" s="90">
        <f t="shared" si="87"/>
        <v>0</v>
      </c>
      <c r="CH34" s="90">
        <f t="shared" si="87"/>
        <v>0</v>
      </c>
      <c r="CI34" s="90">
        <f t="shared" si="87"/>
        <v>-4.3871379386227712E-2</v>
      </c>
      <c r="CJ34" s="90">
        <f t="shared" si="87"/>
        <v>-1.8909292185337871E-15</v>
      </c>
      <c r="CK34" s="90">
        <f t="shared" si="87"/>
        <v>2.2991929432465891E-2</v>
      </c>
      <c r="CL34" s="90">
        <f t="shared" si="87"/>
        <v>-0.94707240509008328</v>
      </c>
      <c r="CM34" s="90">
        <f t="shared" si="87"/>
        <v>0</v>
      </c>
      <c r="CN34" s="90">
        <f t="shared" si="87"/>
        <v>6.3787601474491768E-3</v>
      </c>
      <c r="CO34" s="90">
        <f t="shared" si="87"/>
        <v>-1.779042779463318E-2</v>
      </c>
      <c r="CP34" s="90">
        <f t="shared" si="87"/>
        <v>0.2586114539693331</v>
      </c>
      <c r="CQ34" s="13"/>
      <c r="CR34" s="88"/>
      <c r="CS34" s="90">
        <f t="shared" ref="CS34:CZ34" si="88">IF(CS36=0,0,CS35/CS11)</f>
        <v>0.3511002439830565</v>
      </c>
      <c r="CT34" s="90">
        <f t="shared" si="88"/>
        <v>-4.43907474167946E-2</v>
      </c>
      <c r="CU34" s="90">
        <f t="shared" si="88"/>
        <v>0.11132337088434041</v>
      </c>
      <c r="CV34" s="90">
        <f t="shared" si="88"/>
        <v>0</v>
      </c>
      <c r="CW34" s="90">
        <f t="shared" si="88"/>
        <v>0</v>
      </c>
      <c r="CX34" s="90">
        <f t="shared" si="88"/>
        <v>0.93098182579519528</v>
      </c>
      <c r="CY34" s="90">
        <f t="shared" si="88"/>
        <v>0</v>
      </c>
      <c r="CZ34" s="90">
        <f t="shared" si="88"/>
        <v>0</v>
      </c>
      <c r="DA34" s="88"/>
      <c r="DB34" s="90">
        <f t="shared" ref="DB34:DM34" si="89">IF(DB36=0,0,DB35/DB11)</f>
        <v>0</v>
      </c>
      <c r="DC34" s="90">
        <f t="shared" si="89"/>
        <v>0</v>
      </c>
      <c r="DD34" s="90">
        <f t="shared" si="89"/>
        <v>0</v>
      </c>
      <c r="DE34" s="90">
        <f t="shared" si="89"/>
        <v>0</v>
      </c>
      <c r="DF34" s="90">
        <f t="shared" si="89"/>
        <v>-5.3809894719113197E-2</v>
      </c>
      <c r="DG34" s="90">
        <f t="shared" si="89"/>
        <v>-3.5067776972178956E-15</v>
      </c>
      <c r="DH34" s="90">
        <f t="shared" si="89"/>
        <v>1.3008107462855027E-2</v>
      </c>
      <c r="DI34" s="90">
        <f t="shared" si="89"/>
        <v>0.50211035805675264</v>
      </c>
      <c r="DJ34" s="90">
        <f t="shared" si="89"/>
        <v>0</v>
      </c>
      <c r="DK34" s="90">
        <f t="shared" si="89"/>
        <v>1.0264419405650646E-4</v>
      </c>
      <c r="DL34" s="90">
        <f t="shared" si="89"/>
        <v>-4.4314371715856973E-4</v>
      </c>
      <c r="DM34" s="90">
        <f t="shared" si="89"/>
        <v>0.24034658056656663</v>
      </c>
      <c r="DN34" s="13"/>
      <c r="DO34" s="88"/>
      <c r="DP34" s="90">
        <f t="shared" ref="DP34:DW34" si="90">IF(DP36=0,0,DP35/DP11)</f>
        <v>0.14029458837843511</v>
      </c>
      <c r="DQ34" s="90">
        <f t="shared" si="90"/>
        <v>-3.9744176518383481E-3</v>
      </c>
      <c r="DR34" s="90">
        <f t="shared" si="90"/>
        <v>6.0018222809524263E-2</v>
      </c>
      <c r="DS34" s="90">
        <f t="shared" si="90"/>
        <v>0</v>
      </c>
      <c r="DT34" s="90">
        <f t="shared" si="90"/>
        <v>0</v>
      </c>
      <c r="DU34" s="90">
        <f t="shared" si="90"/>
        <v>0.96135965652241362</v>
      </c>
      <c r="DV34" s="90">
        <f t="shared" si="90"/>
        <v>0</v>
      </c>
      <c r="DW34" s="90">
        <f t="shared" si="90"/>
        <v>0</v>
      </c>
      <c r="DX34" s="88"/>
      <c r="DY34" s="90">
        <f t="shared" ref="DY34:EJ34" si="91">IF(DY36=0,0,DY35/DY11)</f>
        <v>0</v>
      </c>
      <c r="DZ34" s="90">
        <f t="shared" si="91"/>
        <v>0</v>
      </c>
      <c r="EA34" s="90">
        <f t="shared" si="91"/>
        <v>0</v>
      </c>
      <c r="EB34" s="90">
        <f t="shared" si="91"/>
        <v>0</v>
      </c>
      <c r="EC34" s="90">
        <f t="shared" si="91"/>
        <v>-2.0507677643668124E-2</v>
      </c>
      <c r="ED34" s="90">
        <f t="shared" si="91"/>
        <v>0</v>
      </c>
      <c r="EE34" s="90">
        <f t="shared" si="91"/>
        <v>2.4145460571610274E-2</v>
      </c>
      <c r="EF34" s="90">
        <f t="shared" si="91"/>
        <v>0.55669764320467274</v>
      </c>
      <c r="EG34" s="90">
        <f t="shared" si="91"/>
        <v>0</v>
      </c>
      <c r="EH34" s="90">
        <f t="shared" si="91"/>
        <v>3.1446967132984241E-2</v>
      </c>
      <c r="EI34" s="90">
        <f t="shared" si="91"/>
        <v>-5.6749650095088569E-3</v>
      </c>
      <c r="EJ34" s="90">
        <f t="shared" si="91"/>
        <v>0.24386209103327103</v>
      </c>
      <c r="EK34" s="13"/>
      <c r="EL34" s="88"/>
      <c r="EM34" s="90">
        <f t="shared" ref="EM34:ET34" si="92">IF(EM36=0,0,EM35/EM11)</f>
        <v>0.11562020775610048</v>
      </c>
      <c r="EN34" s="90">
        <f t="shared" si="92"/>
        <v>4.6894781982213044E-2</v>
      </c>
      <c r="EO34" s="90">
        <f t="shared" si="92"/>
        <v>0.16239506114970861</v>
      </c>
      <c r="EP34" s="90">
        <f t="shared" si="92"/>
        <v>0</v>
      </c>
      <c r="EQ34" s="90">
        <f t="shared" si="92"/>
        <v>0</v>
      </c>
      <c r="ER34" s="90">
        <f t="shared" si="92"/>
        <v>0.92507549164124347</v>
      </c>
      <c r="ES34" s="90">
        <f t="shared" si="92"/>
        <v>0</v>
      </c>
      <c r="ET34" s="90">
        <f t="shared" si="92"/>
        <v>0</v>
      </c>
      <c r="EU34" s="88"/>
      <c r="EV34" s="90">
        <f t="shared" ref="EV34:FG34" si="93">IF(EV36=0,0,EV35/EV11)</f>
        <v>0</v>
      </c>
      <c r="EW34" s="90">
        <f t="shared" si="93"/>
        <v>0</v>
      </c>
      <c r="EX34" s="90">
        <f t="shared" si="93"/>
        <v>0</v>
      </c>
      <c r="EY34" s="90">
        <f t="shared" si="93"/>
        <v>0</v>
      </c>
      <c r="EZ34" s="90">
        <f t="shared" si="93"/>
        <v>-5.1179911426598515E-2</v>
      </c>
      <c r="FA34" s="90">
        <f t="shared" si="93"/>
        <v>0</v>
      </c>
      <c r="FB34" s="90">
        <f t="shared" si="93"/>
        <v>1.1079174770483598E-2</v>
      </c>
      <c r="FC34" s="90">
        <f t="shared" si="93"/>
        <v>0.98191820142081021</v>
      </c>
      <c r="FD34" s="90">
        <f t="shared" si="93"/>
        <v>0</v>
      </c>
      <c r="FE34" s="90">
        <f t="shared" si="93"/>
        <v>2.67017431217598E-2</v>
      </c>
      <c r="FF34" s="90">
        <f t="shared" si="93"/>
        <v>-4.6194951007885489E-3</v>
      </c>
      <c r="FG34" s="90">
        <f t="shared" si="93"/>
        <v>0.20662867946923538</v>
      </c>
      <c r="FH34" s="13"/>
      <c r="FI34" s="88"/>
      <c r="FJ34" s="90">
        <f t="shared" ref="FJ34:FQ34" si="94">IF(FJ36=0,0,FJ35/FJ11)</f>
        <v>0.14395024428526718</v>
      </c>
      <c r="FK34" s="90">
        <f t="shared" si="94"/>
        <v>2.1335885434098749E-2</v>
      </c>
      <c r="FL34" s="90">
        <f t="shared" si="94"/>
        <v>0.16402349268450162</v>
      </c>
      <c r="FM34" s="90">
        <f t="shared" si="94"/>
        <v>0</v>
      </c>
      <c r="FN34" s="90">
        <f t="shared" si="94"/>
        <v>0</v>
      </c>
      <c r="FO34" s="90">
        <f t="shared" si="94"/>
        <v>0.99295414394400161</v>
      </c>
      <c r="FP34" s="90">
        <f t="shared" si="94"/>
        <v>0</v>
      </c>
      <c r="FQ34" s="90">
        <f t="shared" si="94"/>
        <v>0</v>
      </c>
      <c r="FR34" s="88"/>
      <c r="FS34" s="90">
        <f t="shared" ref="FS34:GD34" si="95">IF(FS36=0,0,FS35/FS11)</f>
        <v>0</v>
      </c>
      <c r="FT34" s="90">
        <f t="shared" si="95"/>
        <v>0</v>
      </c>
      <c r="FU34" s="90">
        <f t="shared" si="95"/>
        <v>0</v>
      </c>
      <c r="FV34" s="90">
        <f t="shared" si="95"/>
        <v>0</v>
      </c>
      <c r="FW34" s="90">
        <f t="shared" si="95"/>
        <v>-2.6962982077784626E-2</v>
      </c>
      <c r="FX34" s="90">
        <f t="shared" si="95"/>
        <v>2.8477075770799607E-15</v>
      </c>
      <c r="FY34" s="90">
        <f t="shared" si="95"/>
        <v>2.1002931756836828E-2</v>
      </c>
      <c r="FZ34" s="90">
        <f t="shared" si="95"/>
        <v>0.9893136613521214</v>
      </c>
      <c r="GA34" s="90">
        <f t="shared" si="95"/>
        <v>0</v>
      </c>
      <c r="GB34" s="90">
        <f t="shared" si="95"/>
        <v>2.9561975167294297E-2</v>
      </c>
      <c r="GC34" s="90">
        <f t="shared" si="95"/>
        <v>-1.0222316346948583E-2</v>
      </c>
      <c r="GD34" s="90">
        <f t="shared" si="95"/>
        <v>0.2041566300547229</v>
      </c>
      <c r="GE34" s="13"/>
      <c r="GF34" s="88"/>
      <c r="GG34" s="90">
        <f t="shared" ref="GG34:GN34" si="96">IF(GG36=0,0,GG35/GG11)</f>
        <v>0.11585640017115031</v>
      </c>
      <c r="GH34" s="90">
        <f t="shared" si="96"/>
        <v>-7.8287755264399683E-2</v>
      </c>
      <c r="GI34" s="90">
        <f t="shared" si="96"/>
        <v>0.18493661416579549</v>
      </c>
      <c r="GJ34" s="90">
        <f t="shared" si="96"/>
        <v>0</v>
      </c>
      <c r="GK34" s="90">
        <f t="shared" si="96"/>
        <v>0</v>
      </c>
      <c r="GL34" s="90">
        <f t="shared" si="96"/>
        <v>0.98961103117424987</v>
      </c>
      <c r="GM34" s="90">
        <f t="shared" si="96"/>
        <v>0</v>
      </c>
      <c r="GN34" s="90">
        <f t="shared" si="96"/>
        <v>0</v>
      </c>
      <c r="GO34" s="88"/>
      <c r="GP34" s="90">
        <f t="shared" ref="GP34:HA34" si="97">IF(GP36=0,0,GP35/GP11)</f>
        <v>0</v>
      </c>
      <c r="GQ34" s="90">
        <f t="shared" si="97"/>
        <v>0</v>
      </c>
      <c r="GR34" s="90">
        <f t="shared" si="97"/>
        <v>0</v>
      </c>
      <c r="GS34" s="90">
        <f t="shared" si="97"/>
        <v>0</v>
      </c>
      <c r="GT34" s="90">
        <f t="shared" si="97"/>
        <v>-1.6891279479053712E-2</v>
      </c>
      <c r="GU34" s="90">
        <f t="shared" si="97"/>
        <v>1.5913212466235834E-15</v>
      </c>
      <c r="GV34" s="90">
        <f t="shared" si="97"/>
        <v>1.27535700637141E-2</v>
      </c>
      <c r="GW34" s="90">
        <f t="shared" si="97"/>
        <v>-9.2086082787348214E-2</v>
      </c>
      <c r="GX34" s="90">
        <f t="shared" si="97"/>
        <v>0</v>
      </c>
      <c r="GY34" s="90">
        <f t="shared" si="97"/>
        <v>-4.9701372660951232E-2</v>
      </c>
      <c r="GZ34" s="90">
        <f t="shared" si="97"/>
        <v>-1.1852684652111185E-2</v>
      </c>
      <c r="HA34" s="90">
        <f t="shared" si="97"/>
        <v>-4.4622294978368574E-2</v>
      </c>
      <c r="HB34" s="13"/>
      <c r="HC34" s="88"/>
      <c r="HD34" s="90">
        <f t="shared" ref="HD34:HK34" si="98">IF(HD36=0,0,HD35/HD11)</f>
        <v>6.1802397457141833E-2</v>
      </c>
      <c r="HE34" s="90">
        <f t="shared" si="98"/>
        <v>3.2463007507011081E-2</v>
      </c>
      <c r="HF34" s="90">
        <f t="shared" si="98"/>
        <v>0.16723334589895686</v>
      </c>
      <c r="HG34" s="90">
        <f t="shared" si="98"/>
        <v>0</v>
      </c>
      <c r="HH34" s="90">
        <f t="shared" si="98"/>
        <v>0</v>
      </c>
      <c r="HI34" s="90">
        <f t="shared" si="98"/>
        <v>3.4514605627731195E-13</v>
      </c>
      <c r="HJ34" s="90">
        <f t="shared" si="98"/>
        <v>0</v>
      </c>
      <c r="HK34" s="90">
        <f t="shared" si="98"/>
        <v>0</v>
      </c>
      <c r="HL34" s="88"/>
      <c r="HM34" s="90">
        <f t="shared" ref="HM34:HX34" si="99">IF(HM36=0,0,HM35/HM11)</f>
        <v>0</v>
      </c>
      <c r="HN34" s="90">
        <f t="shared" si="99"/>
        <v>0</v>
      </c>
      <c r="HO34" s="90">
        <f t="shared" si="99"/>
        <v>0</v>
      </c>
      <c r="HP34" s="90">
        <f t="shared" si="99"/>
        <v>0</v>
      </c>
      <c r="HQ34" s="90">
        <f t="shared" si="99"/>
        <v>-0.54557073114591048</v>
      </c>
      <c r="HR34" s="90">
        <f t="shared" si="99"/>
        <v>0</v>
      </c>
      <c r="HS34" s="90">
        <f t="shared" si="99"/>
        <v>5.6184307295650731E-3</v>
      </c>
      <c r="HT34" s="90">
        <f t="shared" si="99"/>
        <v>0.75931305612259747</v>
      </c>
      <c r="HU34" s="90">
        <f t="shared" si="99"/>
        <v>0</v>
      </c>
      <c r="HV34" s="90">
        <f t="shared" si="99"/>
        <v>4.3614930726596973E-2</v>
      </c>
      <c r="HW34" s="90">
        <f t="shared" si="99"/>
        <v>-0.28635395618862131</v>
      </c>
      <c r="HX34" s="90">
        <f t="shared" si="99"/>
        <v>-0.33131368331354155</v>
      </c>
    </row>
    <row r="35" spans="1:232" s="9" customFormat="1" ht="15.75" x14ac:dyDescent="0.2">
      <c r="A35" s="160">
        <v>29</v>
      </c>
      <c r="B35" s="592" t="s">
        <v>14</v>
      </c>
      <c r="C35" s="13"/>
      <c r="D35" s="88">
        <f t="shared" ref="D35:D66" si="100">IF($D$2=1,"No aplica",_xlfn.AGGREGATE(9,6,E35:L35))</f>
        <v>-23674.954575115087</v>
      </c>
      <c r="E35" s="80">
        <f t="shared" ref="E35:L35" si="101">E11-E36</f>
        <v>-2070.206600861522</v>
      </c>
      <c r="F35" s="80">
        <f t="shared" si="101"/>
        <v>236.23529152436822</v>
      </c>
      <c r="G35" s="80">
        <f t="shared" si="101"/>
        <v>-21840.98326577805</v>
      </c>
      <c r="H35" s="80">
        <f t="shared" si="101"/>
        <v>2.9103830456733704E-11</v>
      </c>
      <c r="I35" s="80">
        <f t="shared" si="101"/>
        <v>0</v>
      </c>
      <c r="J35" s="80">
        <f t="shared" si="101"/>
        <v>8.6401996668428183E-11</v>
      </c>
      <c r="K35" s="80">
        <f t="shared" si="101"/>
        <v>0</v>
      </c>
      <c r="L35" s="80">
        <f t="shared" si="101"/>
        <v>0</v>
      </c>
      <c r="M35" s="88">
        <f t="shared" ref="M35:M66" si="102">IF($D$2=1,"No aplica",_xlfn.AGGREGATE(9,6,N35:Y35))</f>
        <v>6095.4749098925804</v>
      </c>
      <c r="N35" s="80">
        <f t="shared" ref="N35:Y35" si="103">N11-N36</f>
        <v>-4.9737991503207013E-13</v>
      </c>
      <c r="O35" s="80">
        <f t="shared" si="103"/>
        <v>0</v>
      </c>
      <c r="P35" s="80">
        <f t="shared" si="103"/>
        <v>0</v>
      </c>
      <c r="Q35" s="80">
        <f t="shared" si="103"/>
        <v>0</v>
      </c>
      <c r="R35" s="80">
        <f t="shared" si="103"/>
        <v>2964.1747079325141</v>
      </c>
      <c r="S35" s="80">
        <f t="shared" si="103"/>
        <v>-5.2386894822120667E-10</v>
      </c>
      <c r="T35" s="80">
        <f t="shared" si="103"/>
        <v>726.85763720565228</v>
      </c>
      <c r="U35" s="80">
        <f t="shared" si="103"/>
        <v>-2636.6043319085129</v>
      </c>
      <c r="V35" s="80">
        <f t="shared" si="103"/>
        <v>0</v>
      </c>
      <c r="W35" s="80">
        <f t="shared" si="103"/>
        <v>430.23380522317893</v>
      </c>
      <c r="X35" s="80">
        <f t="shared" si="103"/>
        <v>2027.6658300171257</v>
      </c>
      <c r="Y35" s="80">
        <f t="shared" si="103"/>
        <v>2583.1472614231461</v>
      </c>
      <c r="Z35" s="13"/>
      <c r="AA35" s="88">
        <f t="shared" ref="AA35:AA66" si="104">IF($D$2=1,"No aplica",_xlfn.AGGREGATE(9,6,AB35:AI35))</f>
        <v>16945.745884057833</v>
      </c>
      <c r="AB35" s="80">
        <f t="shared" ref="AB35:AI35" si="105">AB11-AB36</f>
        <v>48458.35175091085</v>
      </c>
      <c r="AC35" s="80">
        <f t="shared" si="105"/>
        <v>271.00851064350718</v>
      </c>
      <c r="AD35" s="80">
        <f t="shared" si="105"/>
        <v>-31783.614377496531</v>
      </c>
      <c r="AE35" s="80">
        <f t="shared" si="105"/>
        <v>-2.9103830456733704E-11</v>
      </c>
      <c r="AF35" s="80">
        <f t="shared" si="105"/>
        <v>0</v>
      </c>
      <c r="AG35" s="80">
        <f t="shared" si="105"/>
        <v>3.6607161746360362E-11</v>
      </c>
      <c r="AH35" s="80">
        <f t="shared" si="105"/>
        <v>0</v>
      </c>
      <c r="AI35" s="80">
        <f t="shared" si="105"/>
        <v>0</v>
      </c>
      <c r="AJ35" s="88">
        <f t="shared" ref="AJ35:AJ66" si="106">IF($D$2=1,"No aplica",_xlfn.AGGREGATE(9,6,AK35:AV35))</f>
        <v>51806.080430467075</v>
      </c>
      <c r="AK35" s="80">
        <f t="shared" ref="AK35:AV35" si="107">AK11-AK36</f>
        <v>-4.2632564145606011E-13</v>
      </c>
      <c r="AL35" s="80">
        <f t="shared" si="107"/>
        <v>0</v>
      </c>
      <c r="AM35" s="80">
        <f t="shared" si="107"/>
        <v>0</v>
      </c>
      <c r="AN35" s="80">
        <f t="shared" si="107"/>
        <v>0</v>
      </c>
      <c r="AO35" s="80">
        <f t="shared" si="107"/>
        <v>2986.8999511360889</v>
      </c>
      <c r="AP35" s="80">
        <f t="shared" si="107"/>
        <v>-3.7834979593753815E-10</v>
      </c>
      <c r="AQ35" s="80">
        <f t="shared" si="107"/>
        <v>362.88522660245144</v>
      </c>
      <c r="AR35" s="80">
        <f t="shared" si="107"/>
        <v>45366.188237864706</v>
      </c>
      <c r="AS35" s="80">
        <f t="shared" si="107"/>
        <v>0</v>
      </c>
      <c r="AT35" s="80">
        <f t="shared" si="107"/>
        <v>2438.6797887664507</v>
      </c>
      <c r="AU35" s="80">
        <f t="shared" si="107"/>
        <v>1048.28554485942</v>
      </c>
      <c r="AV35" s="80">
        <f t="shared" si="107"/>
        <v>-396.85831876165685</v>
      </c>
      <c r="AW35" s="13"/>
      <c r="AX35" s="88">
        <f t="shared" ref="AX35:AX66" si="108">IF($D$2=1,"No aplica",_xlfn.AGGREGATE(9,6,AY35:BF35))</f>
        <v>40727.878474354678</v>
      </c>
      <c r="AY35" s="80">
        <f t="shared" ref="AY35:BF35" si="109">AY11-AY36</f>
        <v>-30183.955938460174</v>
      </c>
      <c r="AZ35" s="80">
        <f t="shared" si="109"/>
        <v>3184.9948106511001</v>
      </c>
      <c r="BA35" s="80">
        <f t="shared" si="109"/>
        <v>67726.83960216376</v>
      </c>
      <c r="BB35" s="80">
        <f t="shared" si="109"/>
        <v>-2.9103830456733704E-11</v>
      </c>
      <c r="BC35" s="80">
        <f t="shared" si="109"/>
        <v>0</v>
      </c>
      <c r="BD35" s="80">
        <f t="shared" si="109"/>
        <v>2.1827872842550278E-11</v>
      </c>
      <c r="BE35" s="80">
        <f t="shared" si="109"/>
        <v>0</v>
      </c>
      <c r="BF35" s="80">
        <f t="shared" si="109"/>
        <v>0</v>
      </c>
      <c r="BG35" s="88">
        <f t="shared" ref="BG35:BG66" si="110">IF($D$2=1,"No aplica",_xlfn.AGGREGATE(9,6,BH35:BS35))</f>
        <v>36881.712461071926</v>
      </c>
      <c r="BH35" s="80">
        <f t="shared" ref="BH35:BS35" si="111">BH11-BH36</f>
        <v>2.8421709430404007E-13</v>
      </c>
      <c r="BI35" s="80">
        <f t="shared" si="111"/>
        <v>-6.6613381477509392E-14</v>
      </c>
      <c r="BJ35" s="80">
        <f t="shared" si="111"/>
        <v>0</v>
      </c>
      <c r="BK35" s="80">
        <f t="shared" si="111"/>
        <v>0</v>
      </c>
      <c r="BL35" s="80">
        <f t="shared" si="111"/>
        <v>-9459.9720406064007</v>
      </c>
      <c r="BM35" s="80">
        <f t="shared" si="111"/>
        <v>-6.1118043959140778E-10</v>
      </c>
      <c r="BN35" s="80">
        <f t="shared" si="111"/>
        <v>244.55998703052319</v>
      </c>
      <c r="BO35" s="80">
        <f t="shared" si="111"/>
        <v>33272.737826328135</v>
      </c>
      <c r="BP35" s="80">
        <f t="shared" si="111"/>
        <v>0</v>
      </c>
      <c r="BQ35" s="80">
        <f t="shared" si="111"/>
        <v>3476.3192978846273</v>
      </c>
      <c r="BR35" s="80">
        <f t="shared" si="111"/>
        <v>1599.2952013441245</v>
      </c>
      <c r="BS35" s="80">
        <f t="shared" si="111"/>
        <v>7748.7721890915273</v>
      </c>
      <c r="BT35" s="13"/>
      <c r="BU35" s="88">
        <f t="shared" ref="BU35:BU66" si="112">IF($D$2=1,"No aplica",_xlfn.AGGREGATE(9,6,BV35:CC35))</f>
        <v>128071.20270638603</v>
      </c>
      <c r="BV35" s="80">
        <f t="shared" ref="BV35:CC35" si="113">BV11-BV36</f>
        <v>471.71852979627147</v>
      </c>
      <c r="BW35" s="80">
        <f t="shared" si="113"/>
        <v>-1074.3280395309412</v>
      </c>
      <c r="BX35" s="80">
        <f t="shared" si="113"/>
        <v>128673.81221612071</v>
      </c>
      <c r="BY35" s="80">
        <f t="shared" si="113"/>
        <v>0</v>
      </c>
      <c r="BZ35" s="80">
        <f t="shared" si="113"/>
        <v>0</v>
      </c>
      <c r="CA35" s="80">
        <f t="shared" si="113"/>
        <v>-1.2505552149377763E-11</v>
      </c>
      <c r="CB35" s="80">
        <f t="shared" si="113"/>
        <v>0</v>
      </c>
      <c r="CC35" s="80">
        <f t="shared" si="113"/>
        <v>0</v>
      </c>
      <c r="CD35" s="88">
        <f t="shared" ref="CD35:CD66" si="114">IF($D$2=1,"No aplica",_xlfn.AGGREGATE(9,6,CE35:CP35))</f>
        <v>-4050.2281617852586</v>
      </c>
      <c r="CE35" s="80">
        <f t="shared" ref="CE35:CP35" si="115">CE11-CE36</f>
        <v>-1.9895196601282805E-13</v>
      </c>
      <c r="CF35" s="80">
        <f t="shared" si="115"/>
        <v>-9.2370555648813024E-14</v>
      </c>
      <c r="CG35" s="80">
        <f t="shared" si="115"/>
        <v>0</v>
      </c>
      <c r="CH35" s="80">
        <f t="shared" si="115"/>
        <v>0</v>
      </c>
      <c r="CI35" s="80">
        <f t="shared" si="115"/>
        <v>-9496.3235474201792</v>
      </c>
      <c r="CJ35" s="80">
        <f t="shared" si="115"/>
        <v>-3.2014213502407074E-10</v>
      </c>
      <c r="CK35" s="80">
        <f t="shared" si="115"/>
        <v>611.448269104254</v>
      </c>
      <c r="CL35" s="80">
        <f t="shared" si="115"/>
        <v>-2780.0318786559783</v>
      </c>
      <c r="CM35" s="80">
        <f t="shared" si="115"/>
        <v>0</v>
      </c>
      <c r="CN35" s="80">
        <f t="shared" si="115"/>
        <v>200.93787595000322</v>
      </c>
      <c r="CO35" s="80">
        <f t="shared" si="115"/>
        <v>-2986.6180344985914</v>
      </c>
      <c r="CP35" s="80">
        <f t="shared" si="115"/>
        <v>10400.359153735553</v>
      </c>
      <c r="CQ35" s="13"/>
      <c r="CR35" s="88">
        <f t="shared" ref="CR35:CR66" si="116">IF($D$2=1,"No aplica",_xlfn.AGGREGATE(9,6,CS35:CZ35))</f>
        <v>73625.537883474608</v>
      </c>
      <c r="CS35" s="80">
        <f t="shared" ref="CS35:CZ35" si="117">CS11-CS36</f>
        <v>25777.511032810624</v>
      </c>
      <c r="CT35" s="80">
        <f t="shared" si="117"/>
        <v>-3530.9319239445176</v>
      </c>
      <c r="CU35" s="80">
        <f t="shared" si="117"/>
        <v>27309.533176793018</v>
      </c>
      <c r="CV35" s="80">
        <f t="shared" si="117"/>
        <v>0</v>
      </c>
      <c r="CW35" s="80">
        <f t="shared" si="117"/>
        <v>0</v>
      </c>
      <c r="CX35" s="80">
        <f t="shared" si="117"/>
        <v>24069.425597815491</v>
      </c>
      <c r="CY35" s="80">
        <f t="shared" si="117"/>
        <v>0</v>
      </c>
      <c r="CZ35" s="80">
        <f t="shared" si="117"/>
        <v>2.8421709430404007E-14</v>
      </c>
      <c r="DA35" s="88">
        <f t="shared" ref="DA35:DA66" si="118">IF($D$2=1,"No aplica",_xlfn.AGGREGATE(9,6,DB35:DM35))</f>
        <v>1110.7800416959235</v>
      </c>
      <c r="DB35" s="80">
        <f t="shared" ref="DB35:DM35" si="119">DB11-DB36</f>
        <v>3.8191672047105385E-13</v>
      </c>
      <c r="DC35" s="80">
        <f t="shared" si="119"/>
        <v>1.8474111129762605E-13</v>
      </c>
      <c r="DD35" s="80">
        <f t="shared" si="119"/>
        <v>0</v>
      </c>
      <c r="DE35" s="80">
        <f t="shared" si="119"/>
        <v>0</v>
      </c>
      <c r="DF35" s="80">
        <f t="shared" si="119"/>
        <v>-12382.877078257501</v>
      </c>
      <c r="DG35" s="80">
        <f t="shared" si="119"/>
        <v>-6.1118043959140778E-10</v>
      </c>
      <c r="DH35" s="80">
        <f t="shared" si="119"/>
        <v>369.01599074801925</v>
      </c>
      <c r="DI35" s="80">
        <f t="shared" si="119"/>
        <v>3335.4085761071383</v>
      </c>
      <c r="DJ35" s="80">
        <f t="shared" si="119"/>
        <v>0</v>
      </c>
      <c r="DK35" s="80">
        <f t="shared" si="119"/>
        <v>2.9437962691226858</v>
      </c>
      <c r="DL35" s="80">
        <f t="shared" si="119"/>
        <v>-77.998687066603452</v>
      </c>
      <c r="DM35" s="80">
        <f t="shared" si="119"/>
        <v>9864.287443896359</v>
      </c>
      <c r="DN35" s="13"/>
      <c r="DO35" s="88">
        <f t="shared" ref="DO35:DO66" si="120">IF($D$2=1,"No aplica",_xlfn.AGGREGATE(9,6,DP35:DW35))</f>
        <v>69713.353334159619</v>
      </c>
      <c r="DP35" s="80">
        <f t="shared" ref="DP35:DW35" si="121">DP11-DP36</f>
        <v>11129.743641253241</v>
      </c>
      <c r="DQ35" s="80">
        <f t="shared" si="121"/>
        <v>-301.09375592408469</v>
      </c>
      <c r="DR35" s="80">
        <f t="shared" si="121"/>
        <v>14993.768681293674</v>
      </c>
      <c r="DS35" s="80">
        <f t="shared" si="121"/>
        <v>0</v>
      </c>
      <c r="DT35" s="80">
        <f t="shared" si="121"/>
        <v>0</v>
      </c>
      <c r="DU35" s="80">
        <f t="shared" si="121"/>
        <v>43890.934767536797</v>
      </c>
      <c r="DV35" s="80">
        <f t="shared" si="121"/>
        <v>0</v>
      </c>
      <c r="DW35" s="80">
        <f t="shared" si="121"/>
        <v>0</v>
      </c>
      <c r="DX35" s="88">
        <f t="shared" ref="DX35:DX66" si="122">IF($D$2=1,"No aplica",_xlfn.AGGREGATE(9,6,DY35:EJ35))</f>
        <v>10251.60446929924</v>
      </c>
      <c r="DY35" s="80">
        <f t="shared" ref="DY35:EJ35" si="123">DY11-DY36</f>
        <v>3.979039320256561E-13</v>
      </c>
      <c r="DZ35" s="80">
        <f t="shared" si="123"/>
        <v>1.1368683772161603E-13</v>
      </c>
      <c r="EA35" s="80">
        <f t="shared" si="123"/>
        <v>0</v>
      </c>
      <c r="EB35" s="80">
        <f t="shared" si="123"/>
        <v>0</v>
      </c>
      <c r="EC35" s="80">
        <f t="shared" si="123"/>
        <v>-5288.4316794956685</v>
      </c>
      <c r="ED35" s="80">
        <f t="shared" si="123"/>
        <v>0</v>
      </c>
      <c r="EE35" s="80">
        <f t="shared" si="123"/>
        <v>671.47365572538547</v>
      </c>
      <c r="EF35" s="80">
        <f t="shared" si="123"/>
        <v>4353.0398259737103</v>
      </c>
      <c r="EG35" s="80">
        <f t="shared" si="123"/>
        <v>0</v>
      </c>
      <c r="EH35" s="80">
        <f t="shared" si="123"/>
        <v>901.68503739373773</v>
      </c>
      <c r="EI35" s="80">
        <f t="shared" si="123"/>
        <v>-1036.3058003575716</v>
      </c>
      <c r="EJ35" s="80">
        <f t="shared" si="123"/>
        <v>10650.143430059645</v>
      </c>
      <c r="EK35" s="13"/>
      <c r="EL35" s="88">
        <f t="shared" ref="EL35:EL66" si="124">IF($D$2=1,"No aplica",_xlfn.AGGREGATE(9,6,EM35:ET35))</f>
        <v>73644.637773472423</v>
      </c>
      <c r="EM35" s="80">
        <f t="shared" ref="EM35:ET35" si="125">EM11-EM36</f>
        <v>8130.4793489847652</v>
      </c>
      <c r="EN35" s="80">
        <f t="shared" si="125"/>
        <v>4706.7218214587629</v>
      </c>
      <c r="EO35" s="80">
        <f t="shared" si="125"/>
        <v>46519.568375014933</v>
      </c>
      <c r="EP35" s="80">
        <f t="shared" si="125"/>
        <v>0</v>
      </c>
      <c r="EQ35" s="80">
        <f t="shared" si="125"/>
        <v>0</v>
      </c>
      <c r="ER35" s="80">
        <f t="shared" si="125"/>
        <v>14287.868228013966</v>
      </c>
      <c r="ES35" s="80">
        <f t="shared" si="125"/>
        <v>0</v>
      </c>
      <c r="ET35" s="80">
        <f t="shared" si="125"/>
        <v>0</v>
      </c>
      <c r="EU35" s="88">
        <f t="shared" ref="EU35:EU66" si="126">IF($D$2=1,"No aplica",_xlfn.AGGREGATE(9,6,EV35:FG35))</f>
        <v>35121.581533020493</v>
      </c>
      <c r="EV35" s="80">
        <f t="shared" ref="EV35:FG35" si="127">EV11-EV36</f>
        <v>-5.5422333389287814E-13</v>
      </c>
      <c r="EW35" s="80">
        <f t="shared" si="127"/>
        <v>2.8421709430404007E-13</v>
      </c>
      <c r="EX35" s="80">
        <f t="shared" si="127"/>
        <v>0</v>
      </c>
      <c r="EY35" s="80">
        <f t="shared" si="127"/>
        <v>0</v>
      </c>
      <c r="EZ35" s="80">
        <f t="shared" si="127"/>
        <v>-13779.373096549883</v>
      </c>
      <c r="FA35" s="80">
        <f t="shared" si="127"/>
        <v>0</v>
      </c>
      <c r="FB35" s="80">
        <f t="shared" si="127"/>
        <v>311.57293908096108</v>
      </c>
      <c r="FC35" s="80">
        <f t="shared" si="127"/>
        <v>39545.88278422771</v>
      </c>
      <c r="FD35" s="80">
        <f t="shared" si="127"/>
        <v>0</v>
      </c>
      <c r="FE35" s="80">
        <f t="shared" si="127"/>
        <v>717.62076291267658</v>
      </c>
      <c r="FF35" s="80">
        <f t="shared" si="127"/>
        <v>-877.41911529595382</v>
      </c>
      <c r="FG35" s="80">
        <f t="shared" si="127"/>
        <v>9203.2972586449832</v>
      </c>
      <c r="FH35" s="13"/>
      <c r="FI35" s="88">
        <f t="shared" ref="FI35:FI66" si="128">IF($D$2=1,"No aplica",_xlfn.AGGREGATE(9,6,FJ35:FQ35))</f>
        <v>149356.91985321994</v>
      </c>
      <c r="FJ35" s="80">
        <f t="shared" ref="FJ35:FQ35" si="129">FJ11-FJ36</f>
        <v>10658.049766812357</v>
      </c>
      <c r="FK35" s="80">
        <f t="shared" si="129"/>
        <v>1869.2784850401222</v>
      </c>
      <c r="FL35" s="80">
        <f t="shared" si="129"/>
        <v>48542.917268793186</v>
      </c>
      <c r="FM35" s="80">
        <f t="shared" si="129"/>
        <v>0</v>
      </c>
      <c r="FN35" s="80">
        <f t="shared" si="129"/>
        <v>0</v>
      </c>
      <c r="FO35" s="80">
        <f t="shared" si="129"/>
        <v>88286.674332574257</v>
      </c>
      <c r="FP35" s="80">
        <f t="shared" si="129"/>
        <v>0</v>
      </c>
      <c r="FQ35" s="80">
        <f t="shared" si="129"/>
        <v>0</v>
      </c>
      <c r="FR35" s="88">
        <f t="shared" ref="FR35:FR66" si="130">IF($D$2=1,"No aplica",_xlfn.AGGREGATE(9,6,FS35:GD35))</f>
        <v>86412.237338863793</v>
      </c>
      <c r="FS35" s="80">
        <f t="shared" ref="FS35:GD35" si="131">FS11-FS36</f>
        <v>-5.6843418860808015E-14</v>
      </c>
      <c r="FT35" s="80">
        <f t="shared" si="131"/>
        <v>1.0089706847793423E-12</v>
      </c>
      <c r="FU35" s="80">
        <f t="shared" si="131"/>
        <v>0</v>
      </c>
      <c r="FV35" s="80">
        <f t="shared" si="131"/>
        <v>0</v>
      </c>
      <c r="FW35" s="80">
        <f t="shared" si="131"/>
        <v>-7504.0692460854771</v>
      </c>
      <c r="FX35" s="80">
        <f t="shared" si="131"/>
        <v>5.5297277867794037E-10</v>
      </c>
      <c r="FY35" s="80">
        <f t="shared" si="131"/>
        <v>588.8605945579402</v>
      </c>
      <c r="FZ35" s="80">
        <f t="shared" si="131"/>
        <v>85131.921960901949</v>
      </c>
      <c r="GA35" s="80">
        <f t="shared" si="131"/>
        <v>0</v>
      </c>
      <c r="GB35" s="80">
        <f t="shared" si="131"/>
        <v>777.59797189140227</v>
      </c>
      <c r="GC35" s="80">
        <f t="shared" si="131"/>
        <v>-2024.7599185540457</v>
      </c>
      <c r="GD35" s="80">
        <f t="shared" si="131"/>
        <v>9442.6859761514643</v>
      </c>
      <c r="GE35" s="13"/>
      <c r="GF35" s="88">
        <f t="shared" ref="GF35:GF66" si="132">IF($D$2=1,"No aplica",_xlfn.AGGREGATE(9,6,GG35:GN35))</f>
        <v>106629.14899636678</v>
      </c>
      <c r="GG35" s="80">
        <f t="shared" ref="GG35:GN35" si="133">GG11-GG36</f>
        <v>9334.4667555944761</v>
      </c>
      <c r="GH35" s="80">
        <f t="shared" si="133"/>
        <v>-6513.3472312482918</v>
      </c>
      <c r="GI35" s="80">
        <f t="shared" si="133"/>
        <v>56525.035958761815</v>
      </c>
      <c r="GJ35" s="80">
        <f t="shared" si="133"/>
        <v>0</v>
      </c>
      <c r="GK35" s="80">
        <f t="shared" si="133"/>
        <v>0</v>
      </c>
      <c r="GL35" s="80">
        <f t="shared" si="133"/>
        <v>47283.303638814163</v>
      </c>
      <c r="GM35" s="80">
        <f t="shared" si="133"/>
        <v>0</v>
      </c>
      <c r="GN35" s="80">
        <f t="shared" si="133"/>
        <v>-0.31012555537978415</v>
      </c>
      <c r="GO35" s="88">
        <f t="shared" ref="GO35:GO66" si="134">IF($D$2=1,"No aplica",_xlfn.AGGREGATE(9,6,GP35:HA35))</f>
        <v>-10675.049923899653</v>
      </c>
      <c r="GP35" s="80">
        <f t="shared" ref="GP35:HA35" si="135">GP11-GP36</f>
        <v>-2.2737367544323206E-13</v>
      </c>
      <c r="GQ35" s="80">
        <f t="shared" si="135"/>
        <v>-8.1712414612411521E-13</v>
      </c>
      <c r="GR35" s="80">
        <f t="shared" si="135"/>
        <v>0</v>
      </c>
      <c r="GS35" s="80">
        <f t="shared" si="135"/>
        <v>0</v>
      </c>
      <c r="GT35" s="80">
        <f t="shared" si="135"/>
        <v>-4881.8602983988822</v>
      </c>
      <c r="GU35" s="80">
        <f t="shared" si="135"/>
        <v>3.2014213502407074E-10</v>
      </c>
      <c r="GV35" s="80">
        <f t="shared" si="135"/>
        <v>391.56842285025778</v>
      </c>
      <c r="GW35" s="80">
        <f t="shared" si="135"/>
        <v>-405.85312689578041</v>
      </c>
      <c r="GX35" s="80">
        <f t="shared" si="135"/>
        <v>0</v>
      </c>
      <c r="GY35" s="80">
        <f t="shared" si="135"/>
        <v>-1310.1503648708713</v>
      </c>
      <c r="GZ35" s="80">
        <f t="shared" si="135"/>
        <v>-2499.9448019881966</v>
      </c>
      <c r="HA35" s="80">
        <f t="shared" si="135"/>
        <v>-1968.8097545964993</v>
      </c>
      <c r="HB35" s="13"/>
      <c r="HC35" s="88">
        <f t="shared" ref="HC35:HC66" si="136">IF($D$2=1,"No aplica",_xlfn.AGGREGATE(9,6,HD35:HK35))</f>
        <v>57077.099240713105</v>
      </c>
      <c r="HD35" s="80">
        <f t="shared" ref="HD35:HK35" si="137">HD11-HD36</f>
        <v>4569.0487970792747</v>
      </c>
      <c r="HE35" s="80">
        <f t="shared" si="137"/>
        <v>3175.9799682944576</v>
      </c>
      <c r="HF35" s="80">
        <f t="shared" si="137"/>
        <v>49332.734457269398</v>
      </c>
      <c r="HG35" s="80">
        <f t="shared" si="137"/>
        <v>0</v>
      </c>
      <c r="HH35" s="80">
        <f t="shared" si="137"/>
        <v>0</v>
      </c>
      <c r="HI35" s="80">
        <f t="shared" si="137"/>
        <v>1.4762235878151841E-10</v>
      </c>
      <c r="HJ35" s="80">
        <f t="shared" si="137"/>
        <v>0</v>
      </c>
      <c r="HK35" s="80">
        <f t="shared" si="137"/>
        <v>-0.66398193017056428</v>
      </c>
      <c r="HL35" s="88">
        <f t="shared" ref="HL35:HL66" si="138">IF($D$2=1,"No aplica",_xlfn.AGGREGATE(9,6,HM35:HX35))</f>
        <v>-132051.99033055443</v>
      </c>
      <c r="HM35" s="80">
        <f t="shared" ref="HM35:HX35" si="139">HM11-HM36</f>
        <v>-1.1368683772161603E-13</v>
      </c>
      <c r="HN35" s="80">
        <f t="shared" si="139"/>
        <v>-1.1368683772161603E-13</v>
      </c>
      <c r="HO35" s="80">
        <f t="shared" si="139"/>
        <v>0</v>
      </c>
      <c r="HP35" s="80">
        <f t="shared" si="139"/>
        <v>0</v>
      </c>
      <c r="HQ35" s="80">
        <f t="shared" si="139"/>
        <v>-97911.504500861774</v>
      </c>
      <c r="HR35" s="80">
        <f t="shared" si="139"/>
        <v>0</v>
      </c>
      <c r="HS35" s="80">
        <f t="shared" si="139"/>
        <v>174.58628338832568</v>
      </c>
      <c r="HT35" s="80">
        <f t="shared" si="139"/>
        <v>22912.253613230881</v>
      </c>
      <c r="HU35" s="80">
        <f t="shared" si="139"/>
        <v>0</v>
      </c>
      <c r="HV35" s="80">
        <f t="shared" si="139"/>
        <v>1267.9412891561224</v>
      </c>
      <c r="HW35" s="80">
        <f t="shared" si="139"/>
        <v>-46164.351516596973</v>
      </c>
      <c r="HX35" s="80">
        <f t="shared" si="139"/>
        <v>-12330.915498871</v>
      </c>
    </row>
    <row r="36" spans="1:232" ht="15.75" x14ac:dyDescent="0.2">
      <c r="A36" s="160">
        <v>30</v>
      </c>
      <c r="B36" s="71" t="s">
        <v>15</v>
      </c>
      <c r="C36" s="13"/>
      <c r="D36" s="87">
        <f t="shared" si="100"/>
        <v>453397.73429734423</v>
      </c>
      <c r="E36" s="81">
        <f t="shared" ref="E36:L36" si="140">E37+E38+E43</f>
        <v>74557.514870271698</v>
      </c>
      <c r="F36" s="81">
        <f t="shared" si="140"/>
        <v>83448.081283342835</v>
      </c>
      <c r="G36" s="81">
        <f t="shared" si="140"/>
        <v>211784.15016479942</v>
      </c>
      <c r="H36" s="81">
        <f t="shared" si="140"/>
        <v>0</v>
      </c>
      <c r="I36" s="81">
        <f t="shared" si="140"/>
        <v>77379.632067856088</v>
      </c>
      <c r="J36" s="81">
        <f t="shared" si="140"/>
        <v>3559.2682755206952</v>
      </c>
      <c r="K36" s="81">
        <f t="shared" si="140"/>
        <v>2669.0876355534974</v>
      </c>
      <c r="L36" s="81">
        <f t="shared" si="140"/>
        <v>0</v>
      </c>
      <c r="M36" s="87">
        <f t="shared" si="102"/>
        <v>631905.31131912896</v>
      </c>
      <c r="N36" s="81">
        <f t="shared" ref="N36:Y36" si="141">N37+N38+N43</f>
        <v>0</v>
      </c>
      <c r="O36" s="81">
        <f t="shared" si="141"/>
        <v>0</v>
      </c>
      <c r="P36" s="81">
        <f t="shared" si="141"/>
        <v>3233.6091900000001</v>
      </c>
      <c r="Q36" s="81">
        <f t="shared" si="141"/>
        <v>7049.0096999999996</v>
      </c>
      <c r="R36" s="81">
        <f t="shared" si="141"/>
        <v>191622.36143778736</v>
      </c>
      <c r="S36" s="81">
        <f t="shared" si="141"/>
        <v>150632.83314433059</v>
      </c>
      <c r="T36" s="81">
        <f t="shared" si="141"/>
        <v>24213.11829794752</v>
      </c>
      <c r="U36" s="81">
        <f t="shared" si="141"/>
        <v>5501.1766088346176</v>
      </c>
      <c r="V36" s="81">
        <f t="shared" si="141"/>
        <v>0</v>
      </c>
      <c r="W36" s="81">
        <f t="shared" si="141"/>
        <v>37822.829093428169</v>
      </c>
      <c r="X36" s="81">
        <f t="shared" si="141"/>
        <v>183487.98345083001</v>
      </c>
      <c r="Y36" s="81">
        <f t="shared" si="141"/>
        <v>28342.39039597072</v>
      </c>
      <c r="Z36" s="13"/>
      <c r="AA36" s="87">
        <f t="shared" si="104"/>
        <v>395670.36789076368</v>
      </c>
      <c r="AB36" s="81">
        <f t="shared" ref="AB36:AI36" si="142">AB37+AB38+AB43</f>
        <v>33495.26053934815</v>
      </c>
      <c r="AC36" s="81">
        <f t="shared" si="142"/>
        <v>49773.002725462771</v>
      </c>
      <c r="AD36" s="81">
        <f t="shared" si="142"/>
        <v>232709.90435629943</v>
      </c>
      <c r="AE36" s="81">
        <f t="shared" si="142"/>
        <v>0</v>
      </c>
      <c r="AF36" s="81">
        <f t="shared" si="142"/>
        <v>75873.283280038988</v>
      </c>
      <c r="AG36" s="81">
        <f t="shared" si="142"/>
        <v>1790.3548833976129</v>
      </c>
      <c r="AH36" s="81">
        <f t="shared" si="142"/>
        <v>2028.5621062167152</v>
      </c>
      <c r="AI36" s="81">
        <f t="shared" si="142"/>
        <v>0</v>
      </c>
      <c r="AJ36" s="87">
        <f t="shared" si="106"/>
        <v>644874.85471138847</v>
      </c>
      <c r="AK36" s="81">
        <f t="shared" ref="AK36:AV36" si="143">AK37+AK38+AK43</f>
        <v>0</v>
      </c>
      <c r="AL36" s="81">
        <f t="shared" si="143"/>
        <v>0</v>
      </c>
      <c r="AM36" s="81">
        <f t="shared" si="143"/>
        <v>301.75890000000004</v>
      </c>
      <c r="AN36" s="81">
        <f t="shared" si="143"/>
        <v>1375.4027999999998</v>
      </c>
      <c r="AO36" s="81">
        <f t="shared" si="143"/>
        <v>205276.3156775737</v>
      </c>
      <c r="AP36" s="81">
        <f t="shared" si="143"/>
        <v>154937.24905295818</v>
      </c>
      <c r="AQ36" s="81">
        <f t="shared" si="143"/>
        <v>24819.461725395653</v>
      </c>
      <c r="AR36" s="81">
        <f t="shared" si="143"/>
        <v>7312.4051721817596</v>
      </c>
      <c r="AS36" s="81">
        <f t="shared" si="143"/>
        <v>0</v>
      </c>
      <c r="AT36" s="81">
        <f t="shared" si="143"/>
        <v>43453.246734351073</v>
      </c>
      <c r="AU36" s="81">
        <f t="shared" si="143"/>
        <v>178750.1460999836</v>
      </c>
      <c r="AV36" s="81">
        <f t="shared" si="143"/>
        <v>28648.868548944509</v>
      </c>
      <c r="AW36" s="13"/>
      <c r="AX36" s="87">
        <f t="shared" si="108"/>
        <v>555108.89252793125</v>
      </c>
      <c r="AY36" s="81">
        <f t="shared" ref="AY36:BF36" si="144">AY37+AY38+AY43</f>
        <v>101953.1764613875</v>
      </c>
      <c r="AZ36" s="81">
        <f t="shared" si="144"/>
        <v>92489.122650585545</v>
      </c>
      <c r="BA36" s="81">
        <f t="shared" si="144"/>
        <v>280499.30826000997</v>
      </c>
      <c r="BB36" s="81">
        <f t="shared" si="144"/>
        <v>0</v>
      </c>
      <c r="BC36" s="81">
        <f t="shared" si="144"/>
        <v>74731.875652327537</v>
      </c>
      <c r="BD36" s="81">
        <f t="shared" si="144"/>
        <v>1747.379868572445</v>
      </c>
      <c r="BE36" s="81">
        <f t="shared" si="144"/>
        <v>3688.029635048249</v>
      </c>
      <c r="BF36" s="81">
        <f t="shared" si="144"/>
        <v>0</v>
      </c>
      <c r="BG36" s="87">
        <f t="shared" si="110"/>
        <v>666418.58755953994</v>
      </c>
      <c r="BH36" s="81">
        <f t="shared" ref="BH36:BS36" si="145">BH37+BH38+BH43</f>
        <v>0</v>
      </c>
      <c r="BI36" s="81">
        <f t="shared" si="145"/>
        <v>0</v>
      </c>
      <c r="BJ36" s="81">
        <f t="shared" si="145"/>
        <v>1630.01505</v>
      </c>
      <c r="BK36" s="81">
        <f t="shared" si="145"/>
        <v>6570.7704000000022</v>
      </c>
      <c r="BL36" s="81">
        <f t="shared" si="145"/>
        <v>214086.28075984406</v>
      </c>
      <c r="BM36" s="81">
        <f t="shared" si="145"/>
        <v>164456.35164120173</v>
      </c>
      <c r="BN36" s="81">
        <f t="shared" si="145"/>
        <v>25123.112915161506</v>
      </c>
      <c r="BO36" s="81">
        <f t="shared" si="145"/>
        <v>9430.4295098424991</v>
      </c>
      <c r="BP36" s="81">
        <f t="shared" si="145"/>
        <v>0</v>
      </c>
      <c r="BQ36" s="81">
        <f t="shared" si="145"/>
        <v>43873.501050795305</v>
      </c>
      <c r="BR36" s="81">
        <f t="shared" si="145"/>
        <v>171696.82737121679</v>
      </c>
      <c r="BS36" s="81">
        <f t="shared" si="145"/>
        <v>29551.298861478062</v>
      </c>
      <c r="BT36" s="13"/>
      <c r="BU36" s="87">
        <f t="shared" si="112"/>
        <v>511694.21620823024</v>
      </c>
      <c r="BV36" s="81">
        <f t="shared" ref="BV36:CC36" si="146">BV37+BV38+BV43</f>
        <v>90090.430220383394</v>
      </c>
      <c r="BW36" s="81">
        <f t="shared" si="146"/>
        <v>85996.623284337213</v>
      </c>
      <c r="BX36" s="81">
        <f t="shared" si="146"/>
        <v>256890.89660647843</v>
      </c>
      <c r="BY36" s="81">
        <f t="shared" si="146"/>
        <v>0</v>
      </c>
      <c r="BZ36" s="81">
        <f t="shared" si="146"/>
        <v>73535.704929033644</v>
      </c>
      <c r="CA36" s="81">
        <f t="shared" si="146"/>
        <v>1518.5151638149709</v>
      </c>
      <c r="CB36" s="81">
        <f t="shared" si="146"/>
        <v>3662.0460041825659</v>
      </c>
      <c r="CC36" s="81">
        <f t="shared" si="146"/>
        <v>0</v>
      </c>
      <c r="CD36" s="87">
        <f t="shared" si="114"/>
        <v>686206.48604406067</v>
      </c>
      <c r="CE36" s="81">
        <f t="shared" ref="CE36:CP36" si="147">CE37+CE38+CE43</f>
        <v>0</v>
      </c>
      <c r="CF36" s="81">
        <f t="shared" si="147"/>
        <v>0</v>
      </c>
      <c r="CG36" s="81">
        <f t="shared" si="147"/>
        <v>1273.1559</v>
      </c>
      <c r="CH36" s="81">
        <f t="shared" si="147"/>
        <v>25996.194300000003</v>
      </c>
      <c r="CI36" s="81">
        <f t="shared" si="147"/>
        <v>225954.60865895019</v>
      </c>
      <c r="CJ36" s="81">
        <f t="shared" si="147"/>
        <v>169304.13464778298</v>
      </c>
      <c r="CK36" s="81">
        <f t="shared" si="147"/>
        <v>25982.59077839103</v>
      </c>
      <c r="CL36" s="81">
        <f t="shared" si="147"/>
        <v>5715.4271702034584</v>
      </c>
      <c r="CM36" s="81">
        <f t="shared" si="147"/>
        <v>0</v>
      </c>
      <c r="CN36" s="81">
        <f t="shared" si="147"/>
        <v>31300.14874671552</v>
      </c>
      <c r="CO36" s="81">
        <f t="shared" si="147"/>
        <v>170864.42676260357</v>
      </c>
      <c r="CP36" s="81">
        <f t="shared" si="147"/>
        <v>29815.799079413926</v>
      </c>
      <c r="CQ36" s="13"/>
      <c r="CR36" s="87">
        <f t="shared" si="116"/>
        <v>427216.10102383693</v>
      </c>
      <c r="CS36" s="81">
        <f t="shared" ref="CS36:CZ36" si="148">CS37+CS38+CS43</f>
        <v>47641.723144806761</v>
      </c>
      <c r="CT36" s="81">
        <f t="shared" si="148"/>
        <v>83073.001598775911</v>
      </c>
      <c r="CU36" s="81">
        <f t="shared" si="148"/>
        <v>218007.62673176115</v>
      </c>
      <c r="CV36" s="81">
        <f t="shared" si="148"/>
        <v>0</v>
      </c>
      <c r="CW36" s="81">
        <f t="shared" si="148"/>
        <v>71755.221186562412</v>
      </c>
      <c r="CX36" s="81">
        <f t="shared" si="148"/>
        <v>1784.3826408755965</v>
      </c>
      <c r="CY36" s="81">
        <f t="shared" si="148"/>
        <v>4954.1457210551125</v>
      </c>
      <c r="CZ36" s="81">
        <f t="shared" si="148"/>
        <v>0</v>
      </c>
      <c r="DA36" s="87">
        <f t="shared" si="118"/>
        <v>700485.39036819874</v>
      </c>
      <c r="DB36" s="81">
        <f t="shared" ref="DB36:DM36" si="149">DB37+DB38+DB43</f>
        <v>0</v>
      </c>
      <c r="DC36" s="81">
        <f t="shared" si="149"/>
        <v>0</v>
      </c>
      <c r="DD36" s="81">
        <f t="shared" si="149"/>
        <v>511.73847000000001</v>
      </c>
      <c r="DE36" s="81">
        <f t="shared" si="149"/>
        <v>15931.621800000001</v>
      </c>
      <c r="DF36" s="81">
        <f t="shared" si="149"/>
        <v>242505.55512652214</v>
      </c>
      <c r="DG36" s="81">
        <f t="shared" si="149"/>
        <v>174285.4815337426</v>
      </c>
      <c r="DH36" s="81">
        <f t="shared" si="149"/>
        <v>27999.137624353451</v>
      </c>
      <c r="DI36" s="81">
        <f t="shared" si="149"/>
        <v>3307.3712880958283</v>
      </c>
      <c r="DJ36" s="81">
        <f t="shared" si="149"/>
        <v>0</v>
      </c>
      <c r="DK36" s="81">
        <f t="shared" si="149"/>
        <v>28676.674142005126</v>
      </c>
      <c r="DL36" s="81">
        <f t="shared" si="149"/>
        <v>176090.16820789329</v>
      </c>
      <c r="DM36" s="81">
        <f t="shared" si="149"/>
        <v>31177.642175586352</v>
      </c>
      <c r="DN36" s="13"/>
      <c r="DO36" s="87">
        <f t="shared" si="120"/>
        <v>455049.3964314906</v>
      </c>
      <c r="DP36" s="81">
        <f t="shared" ref="DP36:DW36" si="150">DP37+DP38+DP43</f>
        <v>68201.496215493855</v>
      </c>
      <c r="DQ36" s="81">
        <f t="shared" si="150"/>
        <v>76059.049335860473</v>
      </c>
      <c r="DR36" s="81">
        <f t="shared" si="150"/>
        <v>234826.50222006862</v>
      </c>
      <c r="DS36" s="81">
        <f t="shared" si="150"/>
        <v>0</v>
      </c>
      <c r="DT36" s="81">
        <f t="shared" si="150"/>
        <v>69889.216201991629</v>
      </c>
      <c r="DU36" s="81">
        <f t="shared" si="150"/>
        <v>1764.1272789674392</v>
      </c>
      <c r="DV36" s="81">
        <f t="shared" si="150"/>
        <v>4309.0051791086225</v>
      </c>
      <c r="DW36" s="81">
        <f t="shared" si="150"/>
        <v>0</v>
      </c>
      <c r="DX36" s="87">
        <f t="shared" si="122"/>
        <v>734712.68390511023</v>
      </c>
      <c r="DY36" s="81">
        <f t="shared" ref="DY36:EJ36" si="151">DY37+DY38+DY43</f>
        <v>0</v>
      </c>
      <c r="DZ36" s="81">
        <f t="shared" si="151"/>
        <v>0</v>
      </c>
      <c r="EA36" s="81">
        <f t="shared" si="151"/>
        <v>701.06564999999989</v>
      </c>
      <c r="EB36" s="81">
        <f t="shared" si="151"/>
        <v>16761.7317</v>
      </c>
      <c r="EC36" s="81">
        <f t="shared" si="151"/>
        <v>263164.12932722544</v>
      </c>
      <c r="ED36" s="81">
        <f t="shared" si="151"/>
        <v>179040.79123957781</v>
      </c>
      <c r="EE36" s="81">
        <f t="shared" si="151"/>
        <v>27138.045807941013</v>
      </c>
      <c r="EF36" s="81">
        <f t="shared" si="151"/>
        <v>3466.3570748557995</v>
      </c>
      <c r="EG36" s="81">
        <f t="shared" si="151"/>
        <v>0</v>
      </c>
      <c r="EH36" s="81">
        <f t="shared" si="151"/>
        <v>27771.510491467747</v>
      </c>
      <c r="EI36" s="81">
        <f t="shared" si="151"/>
        <v>183646.38332879316</v>
      </c>
      <c r="EJ36" s="81">
        <f t="shared" si="151"/>
        <v>33022.669285249212</v>
      </c>
      <c r="EK36" s="13"/>
      <c r="EL36" s="87">
        <f t="shared" si="124"/>
        <v>467402.89871327754</v>
      </c>
      <c r="EM36" s="81">
        <f t="shared" ref="EM36:ET36" si="152">EM37+EM38+EM43</f>
        <v>62190.094422478433</v>
      </c>
      <c r="EN36" s="81">
        <f t="shared" si="152"/>
        <v>95660.986962089883</v>
      </c>
      <c r="EO36" s="81">
        <f t="shared" si="152"/>
        <v>239939.68750179722</v>
      </c>
      <c r="EP36" s="81">
        <f t="shared" si="152"/>
        <v>0</v>
      </c>
      <c r="EQ36" s="81">
        <f t="shared" si="152"/>
        <v>68177.552537833908</v>
      </c>
      <c r="ER36" s="81">
        <f t="shared" si="152"/>
        <v>1157.2152890780553</v>
      </c>
      <c r="ES36" s="81">
        <f t="shared" si="152"/>
        <v>277.36200000000002</v>
      </c>
      <c r="ET36" s="81">
        <f t="shared" si="152"/>
        <v>0</v>
      </c>
      <c r="EU36" s="87">
        <f t="shared" si="126"/>
        <v>761117.41964377544</v>
      </c>
      <c r="EV36" s="81">
        <f t="shared" ref="EV36:FG36" si="153">EV37+EV38+EV43</f>
        <v>0</v>
      </c>
      <c r="EW36" s="81">
        <f t="shared" si="153"/>
        <v>0</v>
      </c>
      <c r="EX36" s="81">
        <f t="shared" si="153"/>
        <v>745.41795000000013</v>
      </c>
      <c r="EY36" s="81">
        <f t="shared" si="153"/>
        <v>11352.821700000002</v>
      </c>
      <c r="EZ36" s="81">
        <f t="shared" si="153"/>
        <v>283013.38918725884</v>
      </c>
      <c r="FA36" s="81">
        <f t="shared" si="153"/>
        <v>185156.22548617478</v>
      </c>
      <c r="FB36" s="81">
        <f t="shared" si="153"/>
        <v>27810.822955515181</v>
      </c>
      <c r="FC36" s="81">
        <f t="shared" si="153"/>
        <v>728.22836577016301</v>
      </c>
      <c r="FD36" s="81">
        <f t="shared" si="153"/>
        <v>0</v>
      </c>
      <c r="FE36" s="81">
        <f t="shared" si="153"/>
        <v>26157.806794019838</v>
      </c>
      <c r="FF36" s="81">
        <f t="shared" si="153"/>
        <v>190815.73405066153</v>
      </c>
      <c r="FG36" s="81">
        <f t="shared" si="153"/>
        <v>35336.973154375046</v>
      </c>
      <c r="FH36" s="13"/>
      <c r="FI36" s="87">
        <f t="shared" si="128"/>
        <v>463621.47539267468</v>
      </c>
      <c r="FJ36" s="81">
        <f t="shared" ref="FJ36:FQ36" si="154">FJ37+FJ38+FJ43</f>
        <v>63381.767391755478</v>
      </c>
      <c r="FK36" s="81">
        <f t="shared" si="154"/>
        <v>85742.669508112507</v>
      </c>
      <c r="FL36" s="81">
        <f t="shared" si="154"/>
        <v>247408.08629973375</v>
      </c>
      <c r="FM36" s="81">
        <f t="shared" si="154"/>
        <v>0</v>
      </c>
      <c r="FN36" s="81">
        <f t="shared" si="154"/>
        <v>66228.955982179308</v>
      </c>
      <c r="FO36" s="81">
        <f t="shared" si="154"/>
        <v>626.46921089360376</v>
      </c>
      <c r="FP36" s="81">
        <f t="shared" si="154"/>
        <v>233.52699999999999</v>
      </c>
      <c r="FQ36" s="81">
        <f t="shared" si="154"/>
        <v>0</v>
      </c>
      <c r="FR36" s="87">
        <f t="shared" si="130"/>
        <v>786293.50398253731</v>
      </c>
      <c r="FS36" s="81">
        <f t="shared" ref="FS36:GD36" si="155">FS37+FS38+FS43</f>
        <v>0</v>
      </c>
      <c r="FT36" s="81">
        <f t="shared" si="155"/>
        <v>0</v>
      </c>
      <c r="FU36" s="81">
        <f t="shared" si="155"/>
        <v>1000.5933299999999</v>
      </c>
      <c r="FV36" s="81">
        <f t="shared" si="155"/>
        <v>14496.120000000003</v>
      </c>
      <c r="FW36" s="81">
        <f t="shared" si="155"/>
        <v>285814.13244448218</v>
      </c>
      <c r="FX36" s="81">
        <f t="shared" si="155"/>
        <v>194181.72818325576</v>
      </c>
      <c r="FY36" s="81">
        <f t="shared" si="155"/>
        <v>27448.205914800001</v>
      </c>
      <c r="FZ36" s="81">
        <f t="shared" si="155"/>
        <v>919.57544240881987</v>
      </c>
      <c r="GA36" s="81">
        <f t="shared" si="155"/>
        <v>0</v>
      </c>
      <c r="GB36" s="81">
        <f t="shared" si="155"/>
        <v>25526.394487708956</v>
      </c>
      <c r="GC36" s="81">
        <f t="shared" si="155"/>
        <v>200097.27595435912</v>
      </c>
      <c r="GD36" s="81">
        <f t="shared" si="155"/>
        <v>36809.478225522573</v>
      </c>
      <c r="GE36" s="13"/>
      <c r="GF36" s="87">
        <f t="shared" si="132"/>
        <v>475370.38614608016</v>
      </c>
      <c r="GG36" s="81">
        <f t="shared" ref="GG36:GN36" si="156">GG37+GG38+GG43</f>
        <v>71234.81333428419</v>
      </c>
      <c r="GH36" s="81">
        <f t="shared" si="156"/>
        <v>89710.869107445833</v>
      </c>
      <c r="GI36" s="81">
        <f t="shared" si="156"/>
        <v>249120.42107381462</v>
      </c>
      <c r="GJ36" s="81">
        <f t="shared" si="156"/>
        <v>0</v>
      </c>
      <c r="GK36" s="81">
        <f t="shared" si="156"/>
        <v>64460.071969450604</v>
      </c>
      <c r="GL36" s="81">
        <f t="shared" si="156"/>
        <v>496.38166108480323</v>
      </c>
      <c r="GM36" s="81">
        <f t="shared" si="156"/>
        <v>347.82900000000001</v>
      </c>
      <c r="GN36" s="81">
        <f t="shared" si="156"/>
        <v>0</v>
      </c>
      <c r="GO36" s="87">
        <f t="shared" si="134"/>
        <v>830851.33653115912</v>
      </c>
      <c r="GP36" s="81">
        <f t="shared" ref="GP36:HA36" si="157">GP37+GP38+GP43</f>
        <v>0</v>
      </c>
      <c r="GQ36" s="81">
        <f t="shared" si="157"/>
        <v>0</v>
      </c>
      <c r="GR36" s="81">
        <f t="shared" si="157"/>
        <v>551.54669999999999</v>
      </c>
      <c r="GS36" s="81">
        <f t="shared" si="157"/>
        <v>12917.948400000003</v>
      </c>
      <c r="GT36" s="81">
        <f t="shared" si="157"/>
        <v>293898.46821449592</v>
      </c>
      <c r="GU36" s="81">
        <f t="shared" si="157"/>
        <v>201180.07957433988</v>
      </c>
      <c r="GV36" s="81">
        <f t="shared" si="157"/>
        <v>30311.083532176133</v>
      </c>
      <c r="GW36" s="81">
        <f t="shared" si="157"/>
        <v>4813.1763033306552</v>
      </c>
      <c r="GX36" s="81">
        <f t="shared" si="157"/>
        <v>0</v>
      </c>
      <c r="GY36" s="81">
        <f t="shared" si="157"/>
        <v>27670.596660959072</v>
      </c>
      <c r="GZ36" s="81">
        <f t="shared" si="157"/>
        <v>213417.96678301759</v>
      </c>
      <c r="HA36" s="81">
        <f t="shared" si="157"/>
        <v>46090.470362839842</v>
      </c>
      <c r="HB36" s="13"/>
      <c r="HC36" s="87">
        <f t="shared" si="136"/>
        <v>472816.34331666405</v>
      </c>
      <c r="HD36" s="81">
        <f t="shared" ref="HD36:HK36" si="158">HD37+HD38+HD43</f>
        <v>69360.911610165072</v>
      </c>
      <c r="HE36" s="81">
        <f t="shared" si="158"/>
        <v>94657.838035429842</v>
      </c>
      <c r="HF36" s="81">
        <f t="shared" si="158"/>
        <v>245660.67246216434</v>
      </c>
      <c r="HG36" s="81">
        <f t="shared" si="158"/>
        <v>0</v>
      </c>
      <c r="HH36" s="81">
        <f t="shared" si="158"/>
        <v>62452.281596375855</v>
      </c>
      <c r="HI36" s="81">
        <f t="shared" si="158"/>
        <v>427.70982341127609</v>
      </c>
      <c r="HJ36" s="81">
        <f t="shared" si="158"/>
        <v>256.92978911764237</v>
      </c>
      <c r="HK36" s="81">
        <f t="shared" si="158"/>
        <v>0</v>
      </c>
      <c r="HL36" s="87">
        <f t="shared" si="138"/>
        <v>824318.16097766836</v>
      </c>
      <c r="HM36" s="81">
        <f t="shared" ref="HM36:HX36" si="159">HM37+HM38+HM43</f>
        <v>0</v>
      </c>
      <c r="HN36" s="81">
        <f t="shared" si="159"/>
        <v>0</v>
      </c>
      <c r="HO36" s="81">
        <f t="shared" si="159"/>
        <v>472.26371267488258</v>
      </c>
      <c r="HP36" s="81">
        <f t="shared" si="159"/>
        <v>18770.363358819188</v>
      </c>
      <c r="HQ36" s="81">
        <f t="shared" si="159"/>
        <v>277377.70184471412</v>
      </c>
      <c r="HR36" s="81">
        <f t="shared" si="159"/>
        <v>204804.70495754469</v>
      </c>
      <c r="HS36" s="81">
        <f t="shared" si="159"/>
        <v>30899.265436385489</v>
      </c>
      <c r="HT36" s="81">
        <f t="shared" si="159"/>
        <v>7262.7228717401649</v>
      </c>
      <c r="HU36" s="81">
        <f t="shared" si="159"/>
        <v>0</v>
      </c>
      <c r="HV36" s="81">
        <f t="shared" si="159"/>
        <v>27803.325546146098</v>
      </c>
      <c r="HW36" s="81">
        <f t="shared" si="159"/>
        <v>207378.64773602312</v>
      </c>
      <c r="HX36" s="81">
        <f t="shared" si="159"/>
        <v>49549.165513620712</v>
      </c>
    </row>
    <row r="37" spans="1:232" ht="15.75" x14ac:dyDescent="0.2">
      <c r="A37" s="160">
        <v>31</v>
      </c>
      <c r="B37" s="587" t="s">
        <v>121</v>
      </c>
      <c r="C37" s="13"/>
      <c r="D37" s="86">
        <f t="shared" si="100"/>
        <v>13051.882573921008</v>
      </c>
      <c r="E37" s="18">
        <f>(HLOOKUP(E$7,BECO_Datos!$D$3:$HN$85,BECO_Datos!$A35,FALSE)+HLOOKUP(E$7,BECO_Datos!$HP$3:$LT$85,BECO_Datos!$A35,FALSE))*E$2</f>
        <v>12999.195412619525</v>
      </c>
      <c r="F37" s="18">
        <f>(HLOOKUP(F$7,BECO_Datos!$D$3:$HN$85,BECO_Datos!$A35,FALSE)+HLOOKUP(F$7,BECO_Datos!$HP$3:$LT$85,BECO_Datos!$A35,FALSE))*F$2</f>
        <v>0</v>
      </c>
      <c r="G37" s="18">
        <f>(HLOOKUP(G$7,BECO_Datos!$D$3:$HN$85,BECO_Datos!$A35,FALSE)+HLOOKUP(G$7,BECO_Datos!$HP$3:$LT$85,BECO_Datos!$A35,FALSE))*G$2</f>
        <v>52.687161301482064</v>
      </c>
      <c r="H37" s="18">
        <f>(HLOOKUP(H$7,BECO_Datos!$D$3:$HN$85,BECO_Datos!$A35,FALSE)+HLOOKUP(H$7,BECO_Datos!$HP$3:$LT$85,BECO_Datos!$A35,FALSE))*H$2</f>
        <v>0</v>
      </c>
      <c r="I37" s="18">
        <f>(HLOOKUP(I$7,BECO_Datos!$D$3:$HN$85,BECO_Datos!$A35,FALSE))*I$2</f>
        <v>0</v>
      </c>
      <c r="J37" s="18">
        <f>(HLOOKUP(J$7,BECO_Datos!$D$3:$HN$85,BECO_Datos!$A35,FALSE)+HLOOKUP(J$7,BECO_Datos!$HP$3:$LT$85,BECO_Datos!$A35,FALSE))*J$2</f>
        <v>0</v>
      </c>
      <c r="K37" s="18">
        <f>(HLOOKUP(K$7,BECO_Datos!$D$3:$HN$85,BECO_Datos!$A35,FALSE))*K$2</f>
        <v>0</v>
      </c>
      <c r="L37" s="18">
        <f>(HLOOKUP(L$7,BECO_Datos!$D$3:$HN$85,BECO_Datos!$A35,FALSE)+HLOOKUP(L$7,BECO_Datos!$HP$3:$LT$85,BECO_Datos!$A35,FALSE))*L$2</f>
        <v>0</v>
      </c>
      <c r="M37" s="86">
        <f t="shared" si="102"/>
        <v>4631.2007999999996</v>
      </c>
      <c r="N37" s="18">
        <f>(HLOOKUP(N$7,BECO_Datos!$D$3:$HN$85,BECO_Datos!$A35,FALSE))*N$2</f>
        <v>0</v>
      </c>
      <c r="O37" s="18">
        <f>(HLOOKUP(O$7,BECO_Datos!$D$3:$HN$85,BECO_Datos!$A35,FALSE))*O$2</f>
        <v>0</v>
      </c>
      <c r="P37" s="18">
        <f>(HLOOKUP(P$7,BECO_Datos!$D$3:$HN$85,BECO_Datos!$A35,FALSE))*P$2</f>
        <v>0</v>
      </c>
      <c r="Q37" s="18">
        <f>(HLOOKUP(Q$7,BECO_Datos!$D$3:$HN$85,BECO_Datos!$A35,FALSE))*Q$2</f>
        <v>4631.2007999999996</v>
      </c>
      <c r="R37" s="18">
        <f>(HLOOKUP(R$7,BECO_Datos!$D$3:$HN$85,BECO_Datos!$A35,FALSE)+HLOOKUP(R$7,BECO_Datos!$HP$3:$LT$85,BECO_Datos!$A35,FALSE))*R$2</f>
        <v>0</v>
      </c>
      <c r="S37" s="18">
        <f>(HLOOKUP(S$7,BECO_Datos!$D$3:$HN$85,BECO_Datos!$A35,FALSE))*S$2</f>
        <v>0</v>
      </c>
      <c r="T37" s="18">
        <f>(HLOOKUP(T$7,BECO_Datos!$D$3:$HN$85,BECO_Datos!$A35,FALSE))*T$2</f>
        <v>0</v>
      </c>
      <c r="U37" s="18">
        <f>(HLOOKUP(U$7,BECO_Datos!$D$3:$HN$85,BECO_Datos!$A35,FALSE)+HLOOKUP(U$7,BECO_Datos!$HP$3:$LT$85,BECO_Datos!$A35,FALSE))*U$2</f>
        <v>0</v>
      </c>
      <c r="V37" s="18">
        <f>(HLOOKUP(V$7,BECO_Datos!$D$3:$HN$85,BECO_Datos!$A35,FALSE))*V$2</f>
        <v>0</v>
      </c>
      <c r="W37" s="18">
        <f>(HLOOKUP(W$7,BECO_Datos!$D$3:$HN$85,BECO_Datos!$A35,FALSE)+HLOOKUP(W$7,BECO_Datos!$HP$3:$LT$85,BECO_Datos!$A35,FALSE))*W$2</f>
        <v>0</v>
      </c>
      <c r="X37" s="18">
        <f>(HLOOKUP(X$7,BECO_Datos!$D$3:$HN$85,BECO_Datos!$A35,FALSE))*X$2</f>
        <v>0</v>
      </c>
      <c r="Y37" s="18">
        <f>(HLOOKUP(Y$7,BECO_Datos!$D$3:$HN$85,BECO_Datos!$A35,FALSE)+HLOOKUP(Y$7,BECO_Datos!$HP$3:$LT$85,BECO_Datos!$A35,FALSE))*Y$2</f>
        <v>0</v>
      </c>
      <c r="Z37" s="13"/>
      <c r="AA37" s="86">
        <f t="shared" si="104"/>
        <v>5719.0527818108321</v>
      </c>
      <c r="AB37" s="18">
        <f>(HLOOKUP(AB$7,BECO_Datos!$D$3:$HN$85,BECO_Datos!$A35,FALSE)+HLOOKUP(AB$7,BECO_Datos!$HP$3:$LT$85,BECO_Datos!$A35,FALSE))*AB$2</f>
        <v>5679.1158512364482</v>
      </c>
      <c r="AC37" s="18">
        <f>(HLOOKUP(AC$7,BECO_Datos!$D$3:$HN$85,BECO_Datos!$A35,FALSE)+HLOOKUP(AC$7,BECO_Datos!$HP$3:$LT$85,BECO_Datos!$A35,FALSE))*AC$2</f>
        <v>0</v>
      </c>
      <c r="AD37" s="18">
        <f>(HLOOKUP(AD$7,BECO_Datos!$D$3:$HN$85,BECO_Datos!$A35,FALSE)+HLOOKUP(AD$7,BECO_Datos!$HP$3:$LT$85,BECO_Datos!$A35,FALSE))*AD$2</f>
        <v>39.936930574383574</v>
      </c>
      <c r="AE37" s="18">
        <f>(HLOOKUP(AE$7,BECO_Datos!$D$3:$HN$85,BECO_Datos!$A35,FALSE)+HLOOKUP(AE$7,BECO_Datos!$HP$3:$LT$85,BECO_Datos!$A35,FALSE))*AE$2</f>
        <v>0</v>
      </c>
      <c r="AF37" s="18">
        <f>(HLOOKUP(AF$7,BECO_Datos!$D$3:$HN$85,BECO_Datos!$A35,FALSE))*AF$2</f>
        <v>0</v>
      </c>
      <c r="AG37" s="18">
        <f>(HLOOKUP(AG$7,BECO_Datos!$D$3:$HN$85,BECO_Datos!$A35,FALSE)+HLOOKUP(AG$7,BECO_Datos!$HP$3:$LT$85,BECO_Datos!$A35,FALSE))*AG$2</f>
        <v>0</v>
      </c>
      <c r="AH37" s="18">
        <f>(HLOOKUP(AH$7,BECO_Datos!$D$3:$HN$85,BECO_Datos!$A35,FALSE))*AH$2</f>
        <v>0</v>
      </c>
      <c r="AI37" s="18">
        <f>(HLOOKUP(AI$7,BECO_Datos!$D$3:$HN$85,BECO_Datos!$A35,FALSE)+HLOOKUP(AI$7,BECO_Datos!$HP$3:$LT$85,BECO_Datos!$A35,FALSE))*AI$2</f>
        <v>0</v>
      </c>
      <c r="AJ37" s="86">
        <f t="shared" si="106"/>
        <v>126.26820000000001</v>
      </c>
      <c r="AK37" s="18">
        <f>(HLOOKUP(AK$7,BECO_Datos!$D$3:$HN$85,BECO_Datos!$A35,FALSE))*AK$2</f>
        <v>0</v>
      </c>
      <c r="AL37" s="18">
        <f>(HLOOKUP(AL$7,BECO_Datos!$D$3:$HN$85,BECO_Datos!$A35,FALSE))*AL$2</f>
        <v>0</v>
      </c>
      <c r="AM37" s="18">
        <f>(HLOOKUP(AM$7,BECO_Datos!$D$3:$HN$85,BECO_Datos!$A35,FALSE))*AM$2</f>
        <v>0</v>
      </c>
      <c r="AN37" s="18">
        <f>(HLOOKUP(AN$7,BECO_Datos!$D$3:$HN$85,BECO_Datos!$A35,FALSE))*AN$2</f>
        <v>126.26820000000001</v>
      </c>
      <c r="AO37" s="18">
        <f>(HLOOKUP(AO$7,BECO_Datos!$D$3:$HN$85,BECO_Datos!$A35,FALSE)+HLOOKUP(AO$7,BECO_Datos!$HP$3:$LT$85,BECO_Datos!$A35,FALSE))*AO$2</f>
        <v>0</v>
      </c>
      <c r="AP37" s="18">
        <f>(HLOOKUP(AP$7,BECO_Datos!$D$3:$HN$85,BECO_Datos!$A35,FALSE))*AP$2</f>
        <v>0</v>
      </c>
      <c r="AQ37" s="18">
        <f>(HLOOKUP(AQ$7,BECO_Datos!$D$3:$HN$85,BECO_Datos!$A35,FALSE))*AQ$2</f>
        <v>0</v>
      </c>
      <c r="AR37" s="18">
        <f>(HLOOKUP(AR$7,BECO_Datos!$D$3:$HN$85,BECO_Datos!$A35,FALSE)+HLOOKUP(AR$7,BECO_Datos!$HP$3:$LT$85,BECO_Datos!$A35,FALSE))*AR$2</f>
        <v>0</v>
      </c>
      <c r="AS37" s="18">
        <f>(HLOOKUP(AS$7,BECO_Datos!$D$3:$HN$85,BECO_Datos!$A35,FALSE))*AS$2</f>
        <v>0</v>
      </c>
      <c r="AT37" s="18">
        <f>(HLOOKUP(AT$7,BECO_Datos!$D$3:$HN$85,BECO_Datos!$A35,FALSE)+HLOOKUP(AT$7,BECO_Datos!$HP$3:$LT$85,BECO_Datos!$A35,FALSE))*AT$2</f>
        <v>0</v>
      </c>
      <c r="AU37" s="18">
        <f>(HLOOKUP(AU$7,BECO_Datos!$D$3:$HN$85,BECO_Datos!$A35,FALSE))*AU$2</f>
        <v>0</v>
      </c>
      <c r="AV37" s="18">
        <f>(HLOOKUP(AV$7,BECO_Datos!$D$3:$HN$85,BECO_Datos!$A35,FALSE)+HLOOKUP(AV$7,BECO_Datos!$HP$3:$LT$85,BECO_Datos!$A35,FALSE))*AV$2</f>
        <v>0</v>
      </c>
      <c r="AW37" s="13"/>
      <c r="AX37" s="86">
        <f t="shared" si="108"/>
        <v>12615.521225521201</v>
      </c>
      <c r="AY37" s="18">
        <f>(HLOOKUP(AY$7,BECO_Datos!$D$3:$HN$85,BECO_Datos!$A35,FALSE)+HLOOKUP(AY$7,BECO_Datos!$HP$3:$LT$85,BECO_Datos!$A35,FALSE))*AY$2</f>
        <v>12333.772502081201</v>
      </c>
      <c r="AZ37" s="18">
        <f>(HLOOKUP(AZ$7,BECO_Datos!$D$3:$HN$85,BECO_Datos!$A35,FALSE)+HLOOKUP(AZ$7,BECO_Datos!$HP$3:$LT$85,BECO_Datos!$A35,FALSE))*AZ$2</f>
        <v>0</v>
      </c>
      <c r="BA37" s="18">
        <f>(HLOOKUP(BA$7,BECO_Datos!$D$3:$HN$85,BECO_Datos!$A35,FALSE)+HLOOKUP(BA$7,BECO_Datos!$HP$3:$LT$85,BECO_Datos!$A35,FALSE))*BA$2</f>
        <v>281.74872343999914</v>
      </c>
      <c r="BB37" s="18">
        <f>(HLOOKUP(BB$7,BECO_Datos!$D$3:$HN$85,BECO_Datos!$A35,FALSE)+HLOOKUP(BB$7,BECO_Datos!$HP$3:$LT$85,BECO_Datos!$A35,FALSE))*BB$2</f>
        <v>0</v>
      </c>
      <c r="BC37" s="18">
        <f>(HLOOKUP(BC$7,BECO_Datos!$D$3:$HN$85,BECO_Datos!$A35,FALSE))*BC$2</f>
        <v>0</v>
      </c>
      <c r="BD37" s="18">
        <f>(HLOOKUP(BD$7,BECO_Datos!$D$3:$HN$85,BECO_Datos!$A35,FALSE)+HLOOKUP(BD$7,BECO_Datos!$HP$3:$LT$85,BECO_Datos!$A35,FALSE))*BD$2</f>
        <v>0</v>
      </c>
      <c r="BE37" s="18">
        <f>(HLOOKUP(BE$7,BECO_Datos!$D$3:$HN$85,BECO_Datos!$A35,FALSE))*BE$2</f>
        <v>0</v>
      </c>
      <c r="BF37" s="18">
        <f>(HLOOKUP(BF$7,BECO_Datos!$D$3:$HN$85,BECO_Datos!$A35,FALSE)+HLOOKUP(BF$7,BECO_Datos!$HP$3:$LT$85,BECO_Datos!$A35,FALSE))*BF$2</f>
        <v>0</v>
      </c>
      <c r="BG37" s="86">
        <f t="shared" si="110"/>
        <v>214.88910000000004</v>
      </c>
      <c r="BH37" s="18">
        <f>(HLOOKUP(BH$7,BECO_Datos!$D$3:$HN$85,BECO_Datos!$A35,FALSE))*BH$2</f>
        <v>0</v>
      </c>
      <c r="BI37" s="18">
        <f>(HLOOKUP(BI$7,BECO_Datos!$D$3:$HN$85,BECO_Datos!$A35,FALSE))*BI$2</f>
        <v>0</v>
      </c>
      <c r="BJ37" s="18">
        <f>(HLOOKUP(BJ$7,BECO_Datos!$D$3:$HN$85,BECO_Datos!$A35,FALSE))*BJ$2</f>
        <v>0</v>
      </c>
      <c r="BK37" s="18">
        <f>(HLOOKUP(BK$7,BECO_Datos!$D$3:$HN$85,BECO_Datos!$A35,FALSE))*BK$2</f>
        <v>214.88910000000004</v>
      </c>
      <c r="BL37" s="18">
        <f>(HLOOKUP(BL$7,BECO_Datos!$D$3:$HN$85,BECO_Datos!$A35,FALSE)+HLOOKUP(BL$7,BECO_Datos!$HP$3:$LT$85,BECO_Datos!$A35,FALSE))*BL$2</f>
        <v>0</v>
      </c>
      <c r="BM37" s="18">
        <f>(HLOOKUP(BM$7,BECO_Datos!$D$3:$HN$85,BECO_Datos!$A35,FALSE))*BM$2</f>
        <v>0</v>
      </c>
      <c r="BN37" s="18">
        <f>(HLOOKUP(BN$7,BECO_Datos!$D$3:$HN$85,BECO_Datos!$A35,FALSE))*BN$2</f>
        <v>0</v>
      </c>
      <c r="BO37" s="18">
        <f>(HLOOKUP(BO$7,BECO_Datos!$D$3:$HN$85,BECO_Datos!$A35,FALSE)+HLOOKUP(BO$7,BECO_Datos!$HP$3:$LT$85,BECO_Datos!$A35,FALSE))*BO$2</f>
        <v>0</v>
      </c>
      <c r="BP37" s="18">
        <f>(HLOOKUP(BP$7,BECO_Datos!$D$3:$HN$85,BECO_Datos!$A35,FALSE))*BP$2</f>
        <v>0</v>
      </c>
      <c r="BQ37" s="18">
        <f>(HLOOKUP(BQ$7,BECO_Datos!$D$3:$HN$85,BECO_Datos!$A35,FALSE)+HLOOKUP(BQ$7,BECO_Datos!$HP$3:$LT$85,BECO_Datos!$A35,FALSE))*BQ$2</f>
        <v>0</v>
      </c>
      <c r="BR37" s="18">
        <f>(HLOOKUP(BR$7,BECO_Datos!$D$3:$HN$85,BECO_Datos!$A35,FALSE))*BR$2</f>
        <v>0</v>
      </c>
      <c r="BS37" s="18">
        <f>(HLOOKUP(BS$7,BECO_Datos!$D$3:$HN$85,BECO_Datos!$A35,FALSE)+HLOOKUP(BS$7,BECO_Datos!$HP$3:$LT$85,BECO_Datos!$A35,FALSE))*BS$2</f>
        <v>0</v>
      </c>
      <c r="BT37" s="13"/>
      <c r="BU37" s="86">
        <f t="shared" si="112"/>
        <v>11240.508818713977</v>
      </c>
      <c r="BV37" s="18">
        <f>(HLOOKUP(BV$7,BECO_Datos!$D$3:$HN$85,BECO_Datos!$A35,FALSE)+HLOOKUP(BV$7,BECO_Datos!$HP$3:$LT$85,BECO_Datos!$A35,FALSE))*BV$2</f>
        <v>11010.75518583442</v>
      </c>
      <c r="BW37" s="18">
        <f>(HLOOKUP(BW$7,BECO_Datos!$D$3:$HN$85,BECO_Datos!$A35,FALSE)+HLOOKUP(BW$7,BECO_Datos!$HP$3:$LT$85,BECO_Datos!$A35,FALSE))*BW$2</f>
        <v>0</v>
      </c>
      <c r="BX37" s="18">
        <f>(HLOOKUP(BX$7,BECO_Datos!$D$3:$HN$85,BECO_Datos!$A35,FALSE)+HLOOKUP(BX$7,BECO_Datos!$HP$3:$LT$85,BECO_Datos!$A35,FALSE))*BX$2</f>
        <v>229.7536328795575</v>
      </c>
      <c r="BY37" s="18">
        <f>(HLOOKUP(BY$7,BECO_Datos!$D$3:$HN$85,BECO_Datos!$A35,FALSE)+HLOOKUP(BY$7,BECO_Datos!$HP$3:$LT$85,BECO_Datos!$A35,FALSE))*BY$2</f>
        <v>0</v>
      </c>
      <c r="BZ37" s="18">
        <f>(HLOOKUP(BZ$7,BECO_Datos!$D$3:$HN$85,BECO_Datos!$A35,FALSE))*BZ$2</f>
        <v>0</v>
      </c>
      <c r="CA37" s="18">
        <f>(HLOOKUP(CA$7,BECO_Datos!$D$3:$HN$85,BECO_Datos!$A35,FALSE)+HLOOKUP(CA$7,BECO_Datos!$HP$3:$LT$85,BECO_Datos!$A35,FALSE))*CA$2</f>
        <v>0</v>
      </c>
      <c r="CB37" s="18">
        <f>(HLOOKUP(CB$7,BECO_Datos!$D$3:$HN$85,BECO_Datos!$A35,FALSE))*CB$2</f>
        <v>0</v>
      </c>
      <c r="CC37" s="18">
        <f>(HLOOKUP(CC$7,BECO_Datos!$D$3:$HN$85,BECO_Datos!$A35,FALSE)+HLOOKUP(CC$7,BECO_Datos!$HP$3:$LT$85,BECO_Datos!$A35,FALSE))*CC$2</f>
        <v>0</v>
      </c>
      <c r="CD37" s="86">
        <f t="shared" si="114"/>
        <v>20351.792700000002</v>
      </c>
      <c r="CE37" s="18">
        <f>(HLOOKUP(CE$7,BECO_Datos!$D$3:$HN$85,BECO_Datos!$A35,FALSE))*CE$2</f>
        <v>0</v>
      </c>
      <c r="CF37" s="18">
        <f>(HLOOKUP(CF$7,BECO_Datos!$D$3:$HN$85,BECO_Datos!$A35,FALSE))*CF$2</f>
        <v>0</v>
      </c>
      <c r="CG37" s="18">
        <f>(HLOOKUP(CG$7,BECO_Datos!$D$3:$HN$85,BECO_Datos!$A35,FALSE))*CG$2</f>
        <v>0</v>
      </c>
      <c r="CH37" s="18">
        <f>(HLOOKUP(CH$7,BECO_Datos!$D$3:$HN$85,BECO_Datos!$A35,FALSE))*CH$2</f>
        <v>20351.792700000002</v>
      </c>
      <c r="CI37" s="18">
        <f>(HLOOKUP(CI$7,BECO_Datos!$D$3:$HN$85,BECO_Datos!$A35,FALSE)+HLOOKUP(CI$7,BECO_Datos!$HP$3:$LT$85,BECO_Datos!$A35,FALSE))*CI$2</f>
        <v>0</v>
      </c>
      <c r="CJ37" s="18">
        <f>(HLOOKUP(CJ$7,BECO_Datos!$D$3:$HN$85,BECO_Datos!$A35,FALSE))*CJ$2</f>
        <v>0</v>
      </c>
      <c r="CK37" s="18">
        <f>(HLOOKUP(CK$7,BECO_Datos!$D$3:$HN$85,BECO_Datos!$A35,FALSE))*CK$2</f>
        <v>0</v>
      </c>
      <c r="CL37" s="18">
        <f>(HLOOKUP(CL$7,BECO_Datos!$D$3:$HN$85,BECO_Datos!$A35,FALSE)+HLOOKUP(CL$7,BECO_Datos!$HP$3:$LT$85,BECO_Datos!$A35,FALSE))*CL$2</f>
        <v>0</v>
      </c>
      <c r="CM37" s="18">
        <f>(HLOOKUP(CM$7,BECO_Datos!$D$3:$HN$85,BECO_Datos!$A35,FALSE))*CM$2</f>
        <v>0</v>
      </c>
      <c r="CN37" s="18">
        <f>(HLOOKUP(CN$7,BECO_Datos!$D$3:$HN$85,BECO_Datos!$A35,FALSE)+HLOOKUP(CN$7,BECO_Datos!$HP$3:$LT$85,BECO_Datos!$A35,FALSE))*CN$2</f>
        <v>0</v>
      </c>
      <c r="CO37" s="18">
        <f>(HLOOKUP(CO$7,BECO_Datos!$D$3:$HN$85,BECO_Datos!$A35,FALSE))*CO$2</f>
        <v>0</v>
      </c>
      <c r="CP37" s="18">
        <f>(HLOOKUP(CP$7,BECO_Datos!$D$3:$HN$85,BECO_Datos!$A35,FALSE)+HLOOKUP(CP$7,BECO_Datos!$HP$3:$LT$85,BECO_Datos!$A35,FALSE))*CP$2</f>
        <v>0</v>
      </c>
      <c r="CQ37" s="13"/>
      <c r="CR37" s="86">
        <f t="shared" si="116"/>
        <v>10910.863838951625</v>
      </c>
      <c r="CS37" s="18">
        <f>(HLOOKUP(CS$7,BECO_Datos!$D$3:$HN$85,BECO_Datos!$A35,FALSE)+HLOOKUP(CS$7,BECO_Datos!$HP$3:$LT$85,BECO_Datos!$A35,FALSE))*CS$2</f>
        <v>10755.893861928891</v>
      </c>
      <c r="CT37" s="18">
        <f>(HLOOKUP(CT$7,BECO_Datos!$D$3:$HN$85,BECO_Datos!$A35,FALSE)+HLOOKUP(CT$7,BECO_Datos!$HP$3:$LT$85,BECO_Datos!$A35,FALSE))*CT$2</f>
        <v>0</v>
      </c>
      <c r="CU37" s="18">
        <f>(HLOOKUP(CU$7,BECO_Datos!$D$3:$HN$85,BECO_Datos!$A35,FALSE)+HLOOKUP(CU$7,BECO_Datos!$HP$3:$LT$85,BECO_Datos!$A35,FALSE))*CU$2</f>
        <v>154.96997702273504</v>
      </c>
      <c r="CV37" s="18">
        <f>(HLOOKUP(CV$7,BECO_Datos!$D$3:$HN$85,BECO_Datos!$A35,FALSE)+HLOOKUP(CV$7,BECO_Datos!$HP$3:$LT$85,BECO_Datos!$A35,FALSE))*CV$2</f>
        <v>0</v>
      </c>
      <c r="CW37" s="18">
        <f>(HLOOKUP(CW$7,BECO_Datos!$D$3:$HN$85,BECO_Datos!$A35,FALSE))*CW$2</f>
        <v>0</v>
      </c>
      <c r="CX37" s="18">
        <f>(HLOOKUP(CX$7,BECO_Datos!$D$3:$HN$85,BECO_Datos!$A35,FALSE)+HLOOKUP(CX$7,BECO_Datos!$HP$3:$LT$85,BECO_Datos!$A35,FALSE))*CX$2</f>
        <v>0</v>
      </c>
      <c r="CY37" s="18">
        <f>(HLOOKUP(CY$7,BECO_Datos!$D$3:$HN$85,BECO_Datos!$A35,FALSE))*CY$2</f>
        <v>0</v>
      </c>
      <c r="CZ37" s="18">
        <f>(HLOOKUP(CZ$7,BECO_Datos!$D$3:$HN$85,BECO_Datos!$A35,FALSE)+HLOOKUP(CZ$7,BECO_Datos!$HP$3:$LT$85,BECO_Datos!$A35,FALSE))*CZ$2</f>
        <v>0</v>
      </c>
      <c r="DA37" s="86">
        <f t="shared" si="118"/>
        <v>223.512</v>
      </c>
      <c r="DB37" s="18">
        <f>(HLOOKUP(DB$7,BECO_Datos!$D$3:$HN$85,BECO_Datos!$A35,FALSE))*DB$2</f>
        <v>0</v>
      </c>
      <c r="DC37" s="18">
        <f>(HLOOKUP(DC$7,BECO_Datos!$D$3:$HN$85,BECO_Datos!$A35,FALSE))*DC$2</f>
        <v>0</v>
      </c>
      <c r="DD37" s="18">
        <f>(HLOOKUP(DD$7,BECO_Datos!$D$3:$HN$85,BECO_Datos!$A35,FALSE))*DD$2</f>
        <v>0</v>
      </c>
      <c r="DE37" s="18">
        <f>(HLOOKUP(DE$7,BECO_Datos!$D$3:$HN$85,BECO_Datos!$A35,FALSE))*DE$2</f>
        <v>223.512</v>
      </c>
      <c r="DF37" s="18">
        <f>(HLOOKUP(DF$7,BECO_Datos!$D$3:$HN$85,BECO_Datos!$A35,FALSE)+HLOOKUP(DF$7,BECO_Datos!$HP$3:$LT$85,BECO_Datos!$A35,FALSE))*DF$2</f>
        <v>0</v>
      </c>
      <c r="DG37" s="18">
        <f>(HLOOKUP(DG$7,BECO_Datos!$D$3:$HN$85,BECO_Datos!$A35,FALSE))*DG$2</f>
        <v>0</v>
      </c>
      <c r="DH37" s="18">
        <f>(HLOOKUP(DH$7,BECO_Datos!$D$3:$HN$85,BECO_Datos!$A35,FALSE))*DH$2</f>
        <v>0</v>
      </c>
      <c r="DI37" s="18">
        <f>(HLOOKUP(DI$7,BECO_Datos!$D$3:$HN$85,BECO_Datos!$A35,FALSE)+HLOOKUP(DI$7,BECO_Datos!$HP$3:$LT$85,BECO_Datos!$A35,FALSE))*DI$2</f>
        <v>0</v>
      </c>
      <c r="DJ37" s="18">
        <f>(HLOOKUP(DJ$7,BECO_Datos!$D$3:$HN$85,BECO_Datos!$A35,FALSE))*DJ$2</f>
        <v>0</v>
      </c>
      <c r="DK37" s="18">
        <f>(HLOOKUP(DK$7,BECO_Datos!$D$3:$HN$85,BECO_Datos!$A35,FALSE)+HLOOKUP(DK$7,BECO_Datos!$HP$3:$LT$85,BECO_Datos!$A35,FALSE))*DK$2</f>
        <v>0</v>
      </c>
      <c r="DL37" s="18">
        <f>(HLOOKUP(DL$7,BECO_Datos!$D$3:$HN$85,BECO_Datos!$A35,FALSE))*DL$2</f>
        <v>0</v>
      </c>
      <c r="DM37" s="18">
        <f>(HLOOKUP(DM$7,BECO_Datos!$D$3:$HN$85,BECO_Datos!$A35,FALSE)+HLOOKUP(DM$7,BECO_Datos!$HP$3:$LT$85,BECO_Datos!$A35,FALSE))*DM$2</f>
        <v>0</v>
      </c>
      <c r="DN37" s="13"/>
      <c r="DO37" s="86">
        <f t="shared" si="120"/>
        <v>12430.719037005298</v>
      </c>
      <c r="DP37" s="18">
        <f>(HLOOKUP(DP$7,BECO_Datos!$D$3:$HN$85,BECO_Datos!$A35,FALSE)+HLOOKUP(DP$7,BECO_Datos!$HP$3:$LT$85,BECO_Datos!$A35,FALSE))*DP$2</f>
        <v>12291.902532746344</v>
      </c>
      <c r="DQ37" s="18">
        <f>(HLOOKUP(DQ$7,BECO_Datos!$D$3:$HN$85,BECO_Datos!$A35,FALSE)+HLOOKUP(DQ$7,BECO_Datos!$HP$3:$LT$85,BECO_Datos!$A35,FALSE))*DQ$2</f>
        <v>0</v>
      </c>
      <c r="DR37" s="18">
        <f>(HLOOKUP(DR$7,BECO_Datos!$D$3:$HN$85,BECO_Datos!$A35,FALSE)+HLOOKUP(DR$7,BECO_Datos!$HP$3:$LT$85,BECO_Datos!$A35,FALSE))*DR$2</f>
        <v>138.8165042589531</v>
      </c>
      <c r="DS37" s="18">
        <f>(HLOOKUP(DS$7,BECO_Datos!$D$3:$HN$85,BECO_Datos!$A35,FALSE)+HLOOKUP(DS$7,BECO_Datos!$HP$3:$LT$85,BECO_Datos!$A35,FALSE))*DS$2</f>
        <v>0</v>
      </c>
      <c r="DT37" s="18">
        <f>(HLOOKUP(DT$7,BECO_Datos!$D$3:$HN$85,BECO_Datos!$A35,FALSE))*DT$2</f>
        <v>0</v>
      </c>
      <c r="DU37" s="18">
        <f>(HLOOKUP(DU$7,BECO_Datos!$D$3:$HN$85,BECO_Datos!$A35,FALSE)+HLOOKUP(DU$7,BECO_Datos!$HP$3:$LT$85,BECO_Datos!$A35,FALSE))*DU$2</f>
        <v>0</v>
      </c>
      <c r="DV37" s="18">
        <f>(HLOOKUP(DV$7,BECO_Datos!$D$3:$HN$85,BECO_Datos!$A35,FALSE))*DV$2</f>
        <v>0</v>
      </c>
      <c r="DW37" s="18">
        <f>(HLOOKUP(DW$7,BECO_Datos!$D$3:$HN$85,BECO_Datos!$A35,FALSE)+HLOOKUP(DW$7,BECO_Datos!$HP$3:$LT$85,BECO_Datos!$A35,FALSE))*DW$2</f>
        <v>0</v>
      </c>
      <c r="DX37" s="86">
        <f t="shared" si="122"/>
        <v>156.25740000000002</v>
      </c>
      <c r="DY37" s="18">
        <f>(HLOOKUP(DY$7,BECO_Datos!$D$3:$HN$85,BECO_Datos!$A35,FALSE))*DY$2</f>
        <v>0</v>
      </c>
      <c r="DZ37" s="18">
        <f>(HLOOKUP(DZ$7,BECO_Datos!$D$3:$HN$85,BECO_Datos!$A35,FALSE))*DZ$2</f>
        <v>0</v>
      </c>
      <c r="EA37" s="18">
        <f>(HLOOKUP(EA$7,BECO_Datos!$D$3:$HN$85,BECO_Datos!$A35,FALSE))*EA$2</f>
        <v>0</v>
      </c>
      <c r="EB37" s="18">
        <f>(HLOOKUP(EB$7,BECO_Datos!$D$3:$HN$85,BECO_Datos!$A35,FALSE))*EB$2</f>
        <v>156.25740000000002</v>
      </c>
      <c r="EC37" s="18">
        <f>(HLOOKUP(EC$7,BECO_Datos!$D$3:$HN$85,BECO_Datos!$A35,FALSE)+HLOOKUP(EC$7,BECO_Datos!$HP$3:$LT$85,BECO_Datos!$A35,FALSE))*EC$2</f>
        <v>0</v>
      </c>
      <c r="ED37" s="18">
        <f>(HLOOKUP(ED$7,BECO_Datos!$D$3:$HN$85,BECO_Datos!$A35,FALSE))*ED$2</f>
        <v>0</v>
      </c>
      <c r="EE37" s="18">
        <f>(HLOOKUP(EE$7,BECO_Datos!$D$3:$HN$85,BECO_Datos!$A35,FALSE))*EE$2</f>
        <v>0</v>
      </c>
      <c r="EF37" s="18">
        <f>(HLOOKUP(EF$7,BECO_Datos!$D$3:$HN$85,BECO_Datos!$A35,FALSE)+HLOOKUP(EF$7,BECO_Datos!$HP$3:$LT$85,BECO_Datos!$A35,FALSE))*EF$2</f>
        <v>0</v>
      </c>
      <c r="EG37" s="18">
        <f>(HLOOKUP(EG$7,BECO_Datos!$D$3:$HN$85,BECO_Datos!$A35,FALSE))*EG$2</f>
        <v>0</v>
      </c>
      <c r="EH37" s="18">
        <f>(HLOOKUP(EH$7,BECO_Datos!$D$3:$HN$85,BECO_Datos!$A35,FALSE)+HLOOKUP(EH$7,BECO_Datos!$HP$3:$LT$85,BECO_Datos!$A35,FALSE))*EH$2</f>
        <v>0</v>
      </c>
      <c r="EI37" s="18">
        <f>(HLOOKUP(EI$7,BECO_Datos!$D$3:$HN$85,BECO_Datos!$A35,FALSE))*EI$2</f>
        <v>0</v>
      </c>
      <c r="EJ37" s="18">
        <f>(HLOOKUP(EJ$7,BECO_Datos!$D$3:$HN$85,BECO_Datos!$A35,FALSE)+HLOOKUP(EJ$7,BECO_Datos!$HP$3:$LT$85,BECO_Datos!$A35,FALSE))*EJ$2</f>
        <v>0</v>
      </c>
      <c r="EK37" s="13"/>
      <c r="EL37" s="86">
        <f t="shared" si="124"/>
        <v>13794.39871876514</v>
      </c>
      <c r="EM37" s="18">
        <f>(HLOOKUP(EM$7,BECO_Datos!$D$3:$HN$85,BECO_Datos!$A35,FALSE)+HLOOKUP(EM$7,BECO_Datos!$HP$3:$LT$85,BECO_Datos!$A35,FALSE))*EM$2</f>
        <v>13667.507940759833</v>
      </c>
      <c r="EN37" s="18">
        <f>(HLOOKUP(EN$7,BECO_Datos!$D$3:$HN$85,BECO_Datos!$A35,FALSE)+HLOOKUP(EN$7,BECO_Datos!$HP$3:$LT$85,BECO_Datos!$A35,FALSE))*EN$2</f>
        <v>0</v>
      </c>
      <c r="EO37" s="18">
        <f>(HLOOKUP(EO$7,BECO_Datos!$D$3:$HN$85,BECO_Datos!$A35,FALSE)+HLOOKUP(EO$7,BECO_Datos!$HP$3:$LT$85,BECO_Datos!$A35,FALSE))*EO$2</f>
        <v>126.8907780053076</v>
      </c>
      <c r="EP37" s="18">
        <f>(HLOOKUP(EP$7,BECO_Datos!$D$3:$HN$85,BECO_Datos!$A35,FALSE)+HLOOKUP(EP$7,BECO_Datos!$HP$3:$LT$85,BECO_Datos!$A35,FALSE))*EP$2</f>
        <v>0</v>
      </c>
      <c r="EQ37" s="18">
        <f>(HLOOKUP(EQ$7,BECO_Datos!$D$3:$HN$85,BECO_Datos!$A35,FALSE))*EQ$2</f>
        <v>0</v>
      </c>
      <c r="ER37" s="18">
        <f>(HLOOKUP(ER$7,BECO_Datos!$D$3:$HN$85,BECO_Datos!$A35,FALSE)+HLOOKUP(ER$7,BECO_Datos!$HP$3:$LT$85,BECO_Datos!$A35,FALSE))*ER$2</f>
        <v>0</v>
      </c>
      <c r="ES37" s="18">
        <f>(HLOOKUP(ES$7,BECO_Datos!$D$3:$HN$85,BECO_Datos!$A35,FALSE))*ES$2</f>
        <v>0</v>
      </c>
      <c r="ET37" s="18">
        <f>(HLOOKUP(ET$7,BECO_Datos!$D$3:$HN$85,BECO_Datos!$A35,FALSE)+HLOOKUP(ET$7,BECO_Datos!$HP$3:$LT$85,BECO_Datos!$A35,FALSE))*ET$2</f>
        <v>0</v>
      </c>
      <c r="EU37" s="86">
        <f t="shared" si="126"/>
        <v>132.29820000000001</v>
      </c>
      <c r="EV37" s="18">
        <f>(HLOOKUP(EV$7,BECO_Datos!$D$3:$HN$85,BECO_Datos!$A35,FALSE))*EV$2</f>
        <v>0</v>
      </c>
      <c r="EW37" s="18">
        <f>(HLOOKUP(EW$7,BECO_Datos!$D$3:$HN$85,BECO_Datos!$A35,FALSE))*EW$2</f>
        <v>0</v>
      </c>
      <c r="EX37" s="18">
        <f>(HLOOKUP(EX$7,BECO_Datos!$D$3:$HN$85,BECO_Datos!$A35,FALSE))*EX$2</f>
        <v>0</v>
      </c>
      <c r="EY37" s="18">
        <f>(HLOOKUP(EY$7,BECO_Datos!$D$3:$HN$85,BECO_Datos!$A35,FALSE))*EY$2</f>
        <v>132.29820000000001</v>
      </c>
      <c r="EZ37" s="18">
        <f>(HLOOKUP(EZ$7,BECO_Datos!$D$3:$HN$85,BECO_Datos!$A35,FALSE)+HLOOKUP(EZ$7,BECO_Datos!$HP$3:$LT$85,BECO_Datos!$A35,FALSE))*EZ$2</f>
        <v>0</v>
      </c>
      <c r="FA37" s="18">
        <f>(HLOOKUP(FA$7,BECO_Datos!$D$3:$HN$85,BECO_Datos!$A35,FALSE))*FA$2</f>
        <v>0</v>
      </c>
      <c r="FB37" s="18">
        <f>(HLOOKUP(FB$7,BECO_Datos!$D$3:$HN$85,BECO_Datos!$A35,FALSE))*FB$2</f>
        <v>0</v>
      </c>
      <c r="FC37" s="18">
        <f>(HLOOKUP(FC$7,BECO_Datos!$D$3:$HN$85,BECO_Datos!$A35,FALSE)+HLOOKUP(FC$7,BECO_Datos!$HP$3:$LT$85,BECO_Datos!$A35,FALSE))*FC$2</f>
        <v>0</v>
      </c>
      <c r="FD37" s="18">
        <f>(HLOOKUP(FD$7,BECO_Datos!$D$3:$HN$85,BECO_Datos!$A35,FALSE))*FD$2</f>
        <v>0</v>
      </c>
      <c r="FE37" s="18">
        <f>(HLOOKUP(FE$7,BECO_Datos!$D$3:$HN$85,BECO_Datos!$A35,FALSE)+HLOOKUP(FE$7,BECO_Datos!$HP$3:$LT$85,BECO_Datos!$A35,FALSE))*FE$2</f>
        <v>0</v>
      </c>
      <c r="FF37" s="18">
        <f>(HLOOKUP(FF$7,BECO_Datos!$D$3:$HN$85,BECO_Datos!$A35,FALSE))*FF$2</f>
        <v>0</v>
      </c>
      <c r="FG37" s="18">
        <f>(HLOOKUP(FG$7,BECO_Datos!$D$3:$HN$85,BECO_Datos!$A35,FALSE)+HLOOKUP(FG$7,BECO_Datos!$HP$3:$LT$85,BECO_Datos!$A35,FALSE))*FG$2</f>
        <v>0</v>
      </c>
      <c r="FH37" s="13"/>
      <c r="FI37" s="86">
        <f t="shared" si="128"/>
        <v>12744.761958909989</v>
      </c>
      <c r="FJ37" s="18">
        <f>(HLOOKUP(FJ$7,BECO_Datos!$D$3:$HN$85,BECO_Datos!$A35,FALSE)+HLOOKUP(FJ$7,BECO_Datos!$HP$3:$LT$85,BECO_Datos!$A35,FALSE))*FJ$2</f>
        <v>12705.766539495693</v>
      </c>
      <c r="FK37" s="18">
        <f>(HLOOKUP(FK$7,BECO_Datos!$D$3:$HN$85,BECO_Datos!$A35,FALSE)+HLOOKUP(FK$7,BECO_Datos!$HP$3:$LT$85,BECO_Datos!$A35,FALSE))*FK$2</f>
        <v>0</v>
      </c>
      <c r="FL37" s="18">
        <f>(HLOOKUP(FL$7,BECO_Datos!$D$3:$HN$85,BECO_Datos!$A35,FALSE)+HLOOKUP(FL$7,BECO_Datos!$HP$3:$LT$85,BECO_Datos!$A35,FALSE))*FL$2</f>
        <v>38.995419414294865</v>
      </c>
      <c r="FM37" s="18">
        <f>(HLOOKUP(FM$7,BECO_Datos!$D$3:$HN$85,BECO_Datos!$A35,FALSE)+HLOOKUP(FM$7,BECO_Datos!$HP$3:$LT$85,BECO_Datos!$A35,FALSE))*FM$2</f>
        <v>0</v>
      </c>
      <c r="FN37" s="18">
        <f>(HLOOKUP(FN$7,BECO_Datos!$D$3:$HN$85,BECO_Datos!$A35,FALSE))*FN$2</f>
        <v>0</v>
      </c>
      <c r="FO37" s="18">
        <f>(HLOOKUP(FO$7,BECO_Datos!$D$3:$HN$85,BECO_Datos!$A35,FALSE)+HLOOKUP(FO$7,BECO_Datos!$HP$3:$LT$85,BECO_Datos!$A35,FALSE))*FO$2</f>
        <v>0</v>
      </c>
      <c r="FP37" s="18">
        <f>(HLOOKUP(FP$7,BECO_Datos!$D$3:$HN$85,BECO_Datos!$A35,FALSE))*FP$2</f>
        <v>0</v>
      </c>
      <c r="FQ37" s="18">
        <f>(HLOOKUP(FQ$7,BECO_Datos!$D$3:$HN$85,BECO_Datos!$A35,FALSE)+HLOOKUP(FQ$7,BECO_Datos!$HP$3:$LT$85,BECO_Datos!$A35,FALSE))*FQ$2</f>
        <v>0</v>
      </c>
      <c r="FR37" s="86">
        <f t="shared" si="130"/>
        <v>1323.183</v>
      </c>
      <c r="FS37" s="18">
        <f>(HLOOKUP(FS$7,BECO_Datos!$D$3:$HN$85,BECO_Datos!$A35,FALSE))*FS$2</f>
        <v>0</v>
      </c>
      <c r="FT37" s="18">
        <f>(HLOOKUP(FT$7,BECO_Datos!$D$3:$HN$85,BECO_Datos!$A35,FALSE))*FT$2</f>
        <v>0</v>
      </c>
      <c r="FU37" s="18">
        <f>(HLOOKUP(FU$7,BECO_Datos!$D$3:$HN$85,BECO_Datos!$A35,FALSE))*FU$2</f>
        <v>0</v>
      </c>
      <c r="FV37" s="18">
        <f>(HLOOKUP(FV$7,BECO_Datos!$D$3:$HN$85,BECO_Datos!$A35,FALSE))*FV$2</f>
        <v>1323.183</v>
      </c>
      <c r="FW37" s="18">
        <f>(HLOOKUP(FW$7,BECO_Datos!$D$3:$HN$85,BECO_Datos!$A35,FALSE)+HLOOKUP(FW$7,BECO_Datos!$HP$3:$LT$85,BECO_Datos!$A35,FALSE))*FW$2</f>
        <v>0</v>
      </c>
      <c r="FX37" s="18">
        <f>(HLOOKUP(FX$7,BECO_Datos!$D$3:$HN$85,BECO_Datos!$A35,FALSE))*FX$2</f>
        <v>0</v>
      </c>
      <c r="FY37" s="18">
        <f>(HLOOKUP(FY$7,BECO_Datos!$D$3:$HN$85,BECO_Datos!$A35,FALSE))*FY$2</f>
        <v>0</v>
      </c>
      <c r="FZ37" s="18">
        <f>(HLOOKUP(FZ$7,BECO_Datos!$D$3:$HN$85,BECO_Datos!$A35,FALSE)+HLOOKUP(FZ$7,BECO_Datos!$HP$3:$LT$85,BECO_Datos!$A35,FALSE))*FZ$2</f>
        <v>0</v>
      </c>
      <c r="GA37" s="18">
        <f>(HLOOKUP(GA$7,BECO_Datos!$D$3:$HN$85,BECO_Datos!$A35,FALSE))*GA$2</f>
        <v>0</v>
      </c>
      <c r="GB37" s="18">
        <f>(HLOOKUP(GB$7,BECO_Datos!$D$3:$HN$85,BECO_Datos!$A35,FALSE)+HLOOKUP(GB$7,BECO_Datos!$HP$3:$LT$85,BECO_Datos!$A35,FALSE))*GB$2</f>
        <v>0</v>
      </c>
      <c r="GC37" s="18">
        <f>(HLOOKUP(GC$7,BECO_Datos!$D$3:$HN$85,BECO_Datos!$A35,FALSE))*GC$2</f>
        <v>0</v>
      </c>
      <c r="GD37" s="18">
        <f>(HLOOKUP(GD$7,BECO_Datos!$D$3:$HN$85,BECO_Datos!$A35,FALSE)+HLOOKUP(GD$7,BECO_Datos!$HP$3:$LT$85,BECO_Datos!$A35,FALSE))*GD$2</f>
        <v>0</v>
      </c>
      <c r="GE37" s="13"/>
      <c r="GF37" s="86">
        <f t="shared" si="132"/>
        <v>13328.349099930982</v>
      </c>
      <c r="GG37" s="18">
        <f>(HLOOKUP(GG$7,BECO_Datos!$D$3:$HN$85,BECO_Datos!$A35,FALSE)+HLOOKUP(GG$7,BECO_Datos!$HP$3:$LT$85,BECO_Datos!$A35,FALSE))*GG$2</f>
        <v>13328.349099930982</v>
      </c>
      <c r="GH37" s="18">
        <f>(HLOOKUP(GH$7,BECO_Datos!$D$3:$HN$85,BECO_Datos!$A35,FALSE)+HLOOKUP(GH$7,BECO_Datos!$HP$3:$LT$85,BECO_Datos!$A35,FALSE))*GH$2</f>
        <v>0</v>
      </c>
      <c r="GI37" s="18">
        <f>(HLOOKUP(GI$7,BECO_Datos!$D$3:$HN$85,BECO_Datos!$A35,FALSE)+HLOOKUP(GI$7,BECO_Datos!$HP$3:$LT$85,BECO_Datos!$A35,FALSE))*GI$2</f>
        <v>0</v>
      </c>
      <c r="GJ37" s="18">
        <f>(HLOOKUP(GJ$7,BECO_Datos!$D$3:$HN$85,BECO_Datos!$A35,FALSE)+HLOOKUP(GJ$7,BECO_Datos!$HP$3:$LT$85,BECO_Datos!$A35,FALSE))*GJ$2</f>
        <v>0</v>
      </c>
      <c r="GK37" s="18">
        <f>(HLOOKUP(GK$7,BECO_Datos!$D$3:$HN$85,BECO_Datos!$A35,FALSE))*GK$2</f>
        <v>0</v>
      </c>
      <c r="GL37" s="18">
        <f>(HLOOKUP(GL$7,BECO_Datos!$D$3:$HN$85,BECO_Datos!$A35,FALSE)+HLOOKUP(GL$7,BECO_Datos!$HP$3:$LT$85,BECO_Datos!$A35,FALSE))*GL$2</f>
        <v>0</v>
      </c>
      <c r="GM37" s="18">
        <f>(HLOOKUP(GM$7,BECO_Datos!$D$3:$HN$85,BECO_Datos!$A35,FALSE))*GM$2</f>
        <v>0</v>
      </c>
      <c r="GN37" s="18">
        <f>(HLOOKUP(GN$7,BECO_Datos!$D$3:$HN$85,BECO_Datos!$A35,FALSE)+HLOOKUP(GN$7,BECO_Datos!$HP$3:$LT$85,BECO_Datos!$A35,FALSE))*GN$2</f>
        <v>0</v>
      </c>
      <c r="GO37" s="86">
        <f t="shared" si="134"/>
        <v>0</v>
      </c>
      <c r="GP37" s="18">
        <f>(HLOOKUP(GP$7,BECO_Datos!$D$3:$HN$85,BECO_Datos!$A35,FALSE))*GP$2</f>
        <v>0</v>
      </c>
      <c r="GQ37" s="18">
        <f>(HLOOKUP(GQ$7,BECO_Datos!$D$3:$HN$85,BECO_Datos!$A35,FALSE))*GQ$2</f>
        <v>0</v>
      </c>
      <c r="GR37" s="18">
        <f>(HLOOKUP(GR$7,BECO_Datos!$D$3:$HN$85,BECO_Datos!$A35,FALSE))*GR$2</f>
        <v>0</v>
      </c>
      <c r="GS37" s="18">
        <f>(HLOOKUP(GS$7,BECO_Datos!$D$3:$HN$85,BECO_Datos!$A35,FALSE))*GS$2</f>
        <v>0</v>
      </c>
      <c r="GT37" s="18">
        <f>(HLOOKUP(GT$7,BECO_Datos!$D$3:$HN$85,BECO_Datos!$A35,FALSE)+HLOOKUP(GT$7,BECO_Datos!$HP$3:$LT$85,BECO_Datos!$A35,FALSE))*GT$2</f>
        <v>0</v>
      </c>
      <c r="GU37" s="18">
        <f>(HLOOKUP(GU$7,BECO_Datos!$D$3:$HN$85,BECO_Datos!$A35,FALSE))*GU$2</f>
        <v>0</v>
      </c>
      <c r="GV37" s="18">
        <f>(HLOOKUP(GV$7,BECO_Datos!$D$3:$HN$85,BECO_Datos!$A35,FALSE))*GV$2</f>
        <v>0</v>
      </c>
      <c r="GW37" s="18">
        <f>(HLOOKUP(GW$7,BECO_Datos!$D$3:$HN$85,BECO_Datos!$A35,FALSE)+HLOOKUP(GW$7,BECO_Datos!$HP$3:$LT$85,BECO_Datos!$A35,FALSE))*GW$2</f>
        <v>0</v>
      </c>
      <c r="GX37" s="18">
        <f>(HLOOKUP(GX$7,BECO_Datos!$D$3:$HN$85,BECO_Datos!$A35,FALSE))*GX$2</f>
        <v>0</v>
      </c>
      <c r="GY37" s="18">
        <f>(HLOOKUP(GY$7,BECO_Datos!$D$3:$HN$85,BECO_Datos!$A35,FALSE)+HLOOKUP(GY$7,BECO_Datos!$HP$3:$LT$85,BECO_Datos!$A35,FALSE))*GY$2</f>
        <v>0</v>
      </c>
      <c r="GZ37" s="18">
        <f>(HLOOKUP(GZ$7,BECO_Datos!$D$3:$HN$85,BECO_Datos!$A35,FALSE))*GZ$2</f>
        <v>0</v>
      </c>
      <c r="HA37" s="18">
        <f>(HLOOKUP(HA$7,BECO_Datos!$D$3:$HN$85,BECO_Datos!$A35,FALSE)+HLOOKUP(HA$7,BECO_Datos!$HP$3:$LT$85,BECO_Datos!$A35,FALSE))*HA$2</f>
        <v>0</v>
      </c>
      <c r="HB37" s="13"/>
      <c r="HC37" s="86">
        <f t="shared" si="136"/>
        <v>13370.07505498054</v>
      </c>
      <c r="HD37" s="18">
        <f>(HLOOKUP(HD$7,BECO_Datos!$D$3:$HN$85,BECO_Datos!$A35,FALSE)+HLOOKUP(HD$7,BECO_Datos!$HP$3:$LT$85,BECO_Datos!$A35,FALSE))*HD$2</f>
        <v>13370.07505498054</v>
      </c>
      <c r="HE37" s="18">
        <f>(HLOOKUP(HE$7,BECO_Datos!$D$3:$HN$85,BECO_Datos!$A35,FALSE)+HLOOKUP(HE$7,BECO_Datos!$HP$3:$LT$85,BECO_Datos!$A35,FALSE))*HE$2</f>
        <v>0</v>
      </c>
      <c r="HF37" s="18">
        <f>(HLOOKUP(HF$7,BECO_Datos!$D$3:$HN$85,BECO_Datos!$A35,FALSE)+HLOOKUP(HF$7,BECO_Datos!$HP$3:$LT$85,BECO_Datos!$A35,FALSE))*HF$2</f>
        <v>0</v>
      </c>
      <c r="HG37" s="18">
        <f>(HLOOKUP(HG$7,BECO_Datos!$D$3:$HN$85,BECO_Datos!$A35,FALSE)+HLOOKUP(HG$7,BECO_Datos!$HP$3:$LT$85,BECO_Datos!$A35,FALSE))*HG$2</f>
        <v>0</v>
      </c>
      <c r="HH37" s="18">
        <f>(HLOOKUP(HH$7,BECO_Datos!$D$3:$HN$85,BECO_Datos!$A35,FALSE))*HH$2</f>
        <v>0</v>
      </c>
      <c r="HI37" s="18">
        <f>(HLOOKUP(HI$7,BECO_Datos!$D$3:$HN$85,BECO_Datos!$A35,FALSE)+HLOOKUP(HI$7,BECO_Datos!$HP$3:$LT$85,BECO_Datos!$A35,FALSE))*HI$2</f>
        <v>0</v>
      </c>
      <c r="HJ37" s="18">
        <f>(HLOOKUP(HJ$7,BECO_Datos!$D$3:$HN$85,BECO_Datos!$A35,FALSE))*HJ$2</f>
        <v>0</v>
      </c>
      <c r="HK37" s="18">
        <f>(HLOOKUP(HK$7,BECO_Datos!$D$3:$HN$85,BECO_Datos!$A35,FALSE)+HLOOKUP(HK$7,BECO_Datos!$HP$3:$LT$85,BECO_Datos!$A35,FALSE))*HK$2</f>
        <v>0</v>
      </c>
      <c r="HL37" s="86">
        <f t="shared" si="138"/>
        <v>0</v>
      </c>
      <c r="HM37" s="18">
        <f>(HLOOKUP(HM$7,BECO_Datos!$D$3:$HN$85,BECO_Datos!$A35,FALSE))*HM$2</f>
        <v>0</v>
      </c>
      <c r="HN37" s="18">
        <f>(HLOOKUP(HN$7,BECO_Datos!$D$3:$HN$85,BECO_Datos!$A35,FALSE))*HN$2</f>
        <v>0</v>
      </c>
      <c r="HO37" s="18">
        <f>(HLOOKUP(HO$7,BECO_Datos!$D$3:$HN$85,BECO_Datos!$A35,FALSE))*HO$2</f>
        <v>0</v>
      </c>
      <c r="HP37" s="18">
        <f>(HLOOKUP(HP$7,BECO_Datos!$D$3:$HN$85,BECO_Datos!$A35,FALSE))*HP$2</f>
        <v>0</v>
      </c>
      <c r="HQ37" s="18">
        <f>(HLOOKUP(HQ$7,BECO_Datos!$D$3:$HN$85,BECO_Datos!$A35,FALSE)+HLOOKUP(HQ$7,BECO_Datos!$HP$3:$LT$85,BECO_Datos!$A35,FALSE))*HQ$2</f>
        <v>0</v>
      </c>
      <c r="HR37" s="18">
        <f>(HLOOKUP(HR$7,BECO_Datos!$D$3:$HN$85,BECO_Datos!$A35,FALSE))*HR$2</f>
        <v>0</v>
      </c>
      <c r="HS37" s="18">
        <f>(HLOOKUP(HS$7,BECO_Datos!$D$3:$HN$85,BECO_Datos!$A35,FALSE))*HS$2</f>
        <v>0</v>
      </c>
      <c r="HT37" s="18">
        <f>(HLOOKUP(HT$7,BECO_Datos!$D$3:$HN$85,BECO_Datos!$A35,FALSE)+HLOOKUP(HT$7,BECO_Datos!$HP$3:$LT$85,BECO_Datos!$A35,FALSE))*HT$2</f>
        <v>0</v>
      </c>
      <c r="HU37" s="18">
        <f>(HLOOKUP(HU$7,BECO_Datos!$D$3:$HN$85,BECO_Datos!$A35,FALSE))*HU$2</f>
        <v>0</v>
      </c>
      <c r="HV37" s="18">
        <f>(HLOOKUP(HV$7,BECO_Datos!$D$3:$HN$85,BECO_Datos!$A35,FALSE)+HLOOKUP(HV$7,BECO_Datos!$HP$3:$LT$85,BECO_Datos!$A35,FALSE))*HV$2</f>
        <v>0</v>
      </c>
      <c r="HW37" s="18">
        <f>(HLOOKUP(HW$7,BECO_Datos!$D$3:$HN$85,BECO_Datos!$A35,FALSE))*HW$2</f>
        <v>0</v>
      </c>
      <c r="HX37" s="18">
        <f>(HLOOKUP(HX$7,BECO_Datos!$D$3:$HN$85,BECO_Datos!$A35,FALSE)+HLOOKUP(HX$7,BECO_Datos!$HP$3:$LT$85,BECO_Datos!$A35,FALSE))*HX$2</f>
        <v>0</v>
      </c>
    </row>
    <row r="38" spans="1:232" ht="15.75" x14ac:dyDescent="0.2">
      <c r="A38" s="160">
        <v>32</v>
      </c>
      <c r="B38" s="588" t="s">
        <v>16</v>
      </c>
      <c r="C38" s="13"/>
      <c r="D38" s="87">
        <f t="shared" si="100"/>
        <v>37703.706134479959</v>
      </c>
      <c r="E38" s="82">
        <f t="shared" ref="E38:L38" si="160">SUM(E39:E42)</f>
        <v>0</v>
      </c>
      <c r="F38" s="82">
        <f t="shared" si="160"/>
        <v>0</v>
      </c>
      <c r="G38" s="82">
        <f t="shared" si="160"/>
        <v>37703.706134479959</v>
      </c>
      <c r="H38" s="82">
        <f t="shared" si="160"/>
        <v>0</v>
      </c>
      <c r="I38" s="82">
        <f t="shared" si="160"/>
        <v>0</v>
      </c>
      <c r="J38" s="82">
        <f t="shared" si="160"/>
        <v>0</v>
      </c>
      <c r="K38" s="82">
        <f t="shared" si="160"/>
        <v>0</v>
      </c>
      <c r="L38" s="82">
        <f t="shared" si="160"/>
        <v>0</v>
      </c>
      <c r="M38" s="87">
        <f t="shared" si="102"/>
        <v>19200.911992774672</v>
      </c>
      <c r="N38" s="82">
        <f t="shared" ref="N38:Y38" si="161">SUM(N39:N42)</f>
        <v>0</v>
      </c>
      <c r="O38" s="82">
        <f t="shared" si="161"/>
        <v>0</v>
      </c>
      <c r="P38" s="82">
        <f t="shared" si="161"/>
        <v>0</v>
      </c>
      <c r="Q38" s="82">
        <f t="shared" si="161"/>
        <v>0</v>
      </c>
      <c r="R38" s="82">
        <f t="shared" si="161"/>
        <v>0</v>
      </c>
      <c r="S38" s="82">
        <f t="shared" si="161"/>
        <v>5791.6904716271583</v>
      </c>
      <c r="T38" s="82">
        <f t="shared" si="161"/>
        <v>13409.221521147512</v>
      </c>
      <c r="U38" s="82">
        <f t="shared" si="161"/>
        <v>0</v>
      </c>
      <c r="V38" s="82">
        <f t="shared" si="161"/>
        <v>0</v>
      </c>
      <c r="W38" s="82">
        <f t="shared" si="161"/>
        <v>0</v>
      </c>
      <c r="X38" s="82">
        <f t="shared" si="161"/>
        <v>0</v>
      </c>
      <c r="Y38" s="82">
        <f t="shared" si="161"/>
        <v>0</v>
      </c>
      <c r="Z38" s="13"/>
      <c r="AA38" s="87">
        <f t="shared" si="104"/>
        <v>36680.40156489471</v>
      </c>
      <c r="AB38" s="82">
        <f t="shared" ref="AB38:AI38" si="162">SUM(AB39:AB42)</f>
        <v>0</v>
      </c>
      <c r="AC38" s="82">
        <f t="shared" si="162"/>
        <v>0</v>
      </c>
      <c r="AD38" s="82">
        <f t="shared" si="162"/>
        <v>36680.40156489471</v>
      </c>
      <c r="AE38" s="82">
        <f t="shared" si="162"/>
        <v>0</v>
      </c>
      <c r="AF38" s="82">
        <f t="shared" si="162"/>
        <v>0</v>
      </c>
      <c r="AG38" s="82">
        <f t="shared" si="162"/>
        <v>0</v>
      </c>
      <c r="AH38" s="82">
        <f t="shared" si="162"/>
        <v>0</v>
      </c>
      <c r="AI38" s="82">
        <f t="shared" si="162"/>
        <v>0</v>
      </c>
      <c r="AJ38" s="87">
        <f t="shared" si="106"/>
        <v>19881.167110241015</v>
      </c>
      <c r="AK38" s="82">
        <f t="shared" ref="AK38:AV38" si="163">SUM(AK39:AK42)</f>
        <v>0</v>
      </c>
      <c r="AL38" s="82">
        <f t="shared" si="163"/>
        <v>0</v>
      </c>
      <c r="AM38" s="82">
        <f t="shared" si="163"/>
        <v>0</v>
      </c>
      <c r="AN38" s="82">
        <f t="shared" si="163"/>
        <v>0</v>
      </c>
      <c r="AO38" s="82">
        <f t="shared" si="163"/>
        <v>0</v>
      </c>
      <c r="AP38" s="82">
        <f t="shared" si="163"/>
        <v>5933.9882980453613</v>
      </c>
      <c r="AQ38" s="82">
        <f t="shared" si="163"/>
        <v>13947.178812195654</v>
      </c>
      <c r="AR38" s="82">
        <f t="shared" si="163"/>
        <v>0</v>
      </c>
      <c r="AS38" s="82">
        <f t="shared" si="163"/>
        <v>0</v>
      </c>
      <c r="AT38" s="82">
        <f t="shared" si="163"/>
        <v>0</v>
      </c>
      <c r="AU38" s="82">
        <f t="shared" si="163"/>
        <v>0</v>
      </c>
      <c r="AV38" s="82">
        <f t="shared" si="163"/>
        <v>0</v>
      </c>
      <c r="AW38" s="13"/>
      <c r="AX38" s="87">
        <f t="shared" si="108"/>
        <v>37427.977748764933</v>
      </c>
      <c r="AY38" s="82">
        <f t="shared" ref="AY38:BF38" si="164">SUM(AY39:AY42)</f>
        <v>0</v>
      </c>
      <c r="AZ38" s="82">
        <f t="shared" si="164"/>
        <v>0</v>
      </c>
      <c r="BA38" s="82">
        <f t="shared" si="164"/>
        <v>37427.977748764933</v>
      </c>
      <c r="BB38" s="82">
        <f t="shared" si="164"/>
        <v>0</v>
      </c>
      <c r="BC38" s="82">
        <f t="shared" si="164"/>
        <v>0</v>
      </c>
      <c r="BD38" s="82">
        <f t="shared" si="164"/>
        <v>0</v>
      </c>
      <c r="BE38" s="82">
        <f t="shared" si="164"/>
        <v>0</v>
      </c>
      <c r="BF38" s="82">
        <f t="shared" si="164"/>
        <v>0</v>
      </c>
      <c r="BG38" s="87">
        <f t="shared" si="110"/>
        <v>20234.724994501354</v>
      </c>
      <c r="BH38" s="82">
        <f t="shared" ref="BH38:BS38" si="165">SUM(BH39:BH42)</f>
        <v>0</v>
      </c>
      <c r="BI38" s="82">
        <f t="shared" si="165"/>
        <v>0</v>
      </c>
      <c r="BJ38" s="82">
        <f t="shared" si="165"/>
        <v>0</v>
      </c>
      <c r="BK38" s="82">
        <f t="shared" si="165"/>
        <v>0</v>
      </c>
      <c r="BL38" s="82">
        <f t="shared" si="165"/>
        <v>0</v>
      </c>
      <c r="BM38" s="82">
        <f t="shared" si="165"/>
        <v>6019.0810181398483</v>
      </c>
      <c r="BN38" s="82">
        <f t="shared" si="165"/>
        <v>14215.643976361507</v>
      </c>
      <c r="BO38" s="82">
        <f t="shared" si="165"/>
        <v>0</v>
      </c>
      <c r="BP38" s="82">
        <f t="shared" si="165"/>
        <v>0</v>
      </c>
      <c r="BQ38" s="82">
        <f t="shared" si="165"/>
        <v>0</v>
      </c>
      <c r="BR38" s="82">
        <f t="shared" si="165"/>
        <v>0</v>
      </c>
      <c r="BS38" s="82">
        <f t="shared" si="165"/>
        <v>0</v>
      </c>
      <c r="BT38" s="13"/>
      <c r="BU38" s="87">
        <f t="shared" si="112"/>
        <v>87830.482396502935</v>
      </c>
      <c r="BV38" s="82">
        <f t="shared" ref="BV38:CC38" si="166">SUM(BV39:BV42)</f>
        <v>0</v>
      </c>
      <c r="BW38" s="82">
        <f t="shared" si="166"/>
        <v>0</v>
      </c>
      <c r="BX38" s="82">
        <f t="shared" si="166"/>
        <v>87830.482396502935</v>
      </c>
      <c r="BY38" s="82">
        <f t="shared" si="166"/>
        <v>0</v>
      </c>
      <c r="BZ38" s="82">
        <f t="shared" si="166"/>
        <v>0</v>
      </c>
      <c r="CA38" s="82">
        <f t="shared" si="166"/>
        <v>0</v>
      </c>
      <c r="CB38" s="82">
        <f t="shared" si="166"/>
        <v>0</v>
      </c>
      <c r="CC38" s="82">
        <f t="shared" si="166"/>
        <v>0</v>
      </c>
      <c r="CD38" s="87">
        <f t="shared" si="114"/>
        <v>20621.813614043465</v>
      </c>
      <c r="CE38" s="82">
        <f t="shared" ref="CE38:CP38" si="167">SUM(CE39:CE42)</f>
        <v>0</v>
      </c>
      <c r="CF38" s="82">
        <f t="shared" si="167"/>
        <v>0</v>
      </c>
      <c r="CG38" s="82">
        <f t="shared" si="167"/>
        <v>0</v>
      </c>
      <c r="CH38" s="82">
        <f t="shared" si="167"/>
        <v>0</v>
      </c>
      <c r="CI38" s="82">
        <f t="shared" si="167"/>
        <v>0</v>
      </c>
      <c r="CJ38" s="82">
        <f t="shared" si="167"/>
        <v>6192.8789152524378</v>
      </c>
      <c r="CK38" s="82">
        <f t="shared" si="167"/>
        <v>14428.934698791027</v>
      </c>
      <c r="CL38" s="82">
        <f t="shared" si="167"/>
        <v>0</v>
      </c>
      <c r="CM38" s="82">
        <f t="shared" si="167"/>
        <v>0</v>
      </c>
      <c r="CN38" s="82">
        <f t="shared" si="167"/>
        <v>0</v>
      </c>
      <c r="CO38" s="82">
        <f t="shared" si="167"/>
        <v>0</v>
      </c>
      <c r="CP38" s="82">
        <f t="shared" si="167"/>
        <v>0</v>
      </c>
      <c r="CQ38" s="13"/>
      <c r="CR38" s="87">
        <f t="shared" si="116"/>
        <v>51392.89190070895</v>
      </c>
      <c r="CS38" s="82">
        <f t="shared" ref="CS38:CZ38" si="168">SUM(CS39:CS42)</f>
        <v>0</v>
      </c>
      <c r="CT38" s="82">
        <f t="shared" si="168"/>
        <v>0</v>
      </c>
      <c r="CU38" s="82">
        <f t="shared" si="168"/>
        <v>51392.89190070895</v>
      </c>
      <c r="CV38" s="82">
        <f t="shared" si="168"/>
        <v>0</v>
      </c>
      <c r="CW38" s="82">
        <f t="shared" si="168"/>
        <v>0</v>
      </c>
      <c r="CX38" s="82">
        <f t="shared" si="168"/>
        <v>0</v>
      </c>
      <c r="CY38" s="82">
        <f t="shared" si="168"/>
        <v>0</v>
      </c>
      <c r="CZ38" s="82">
        <f t="shared" si="168"/>
        <v>0</v>
      </c>
      <c r="DA38" s="87">
        <f t="shared" si="118"/>
        <v>21110.557420424047</v>
      </c>
      <c r="DB38" s="82">
        <f t="shared" ref="DB38:DM38" si="169">SUM(DB39:DB42)</f>
        <v>0</v>
      </c>
      <c r="DC38" s="82">
        <f t="shared" si="169"/>
        <v>0</v>
      </c>
      <c r="DD38" s="82">
        <f t="shared" si="169"/>
        <v>0</v>
      </c>
      <c r="DE38" s="82">
        <f t="shared" si="169"/>
        <v>0</v>
      </c>
      <c r="DF38" s="82">
        <f t="shared" si="169"/>
        <v>0</v>
      </c>
      <c r="DG38" s="82">
        <f t="shared" si="169"/>
        <v>6294.6454748705983</v>
      </c>
      <c r="DH38" s="82">
        <f t="shared" si="169"/>
        <v>14815.911945553451</v>
      </c>
      <c r="DI38" s="82">
        <f t="shared" si="169"/>
        <v>0</v>
      </c>
      <c r="DJ38" s="82">
        <f t="shared" si="169"/>
        <v>0</v>
      </c>
      <c r="DK38" s="82">
        <f t="shared" si="169"/>
        <v>0</v>
      </c>
      <c r="DL38" s="82">
        <f t="shared" si="169"/>
        <v>0</v>
      </c>
      <c r="DM38" s="82">
        <f t="shared" si="169"/>
        <v>0</v>
      </c>
      <c r="DN38" s="13"/>
      <c r="DO38" s="87">
        <f t="shared" si="120"/>
        <v>49369.054068775062</v>
      </c>
      <c r="DP38" s="82">
        <f t="shared" ref="DP38:DW38" si="170">SUM(DP39:DP42)</f>
        <v>0</v>
      </c>
      <c r="DQ38" s="82">
        <f t="shared" si="170"/>
        <v>0</v>
      </c>
      <c r="DR38" s="82">
        <f t="shared" si="170"/>
        <v>49369.054068775062</v>
      </c>
      <c r="DS38" s="82">
        <f t="shared" si="170"/>
        <v>0</v>
      </c>
      <c r="DT38" s="82">
        <f t="shared" si="170"/>
        <v>0</v>
      </c>
      <c r="DU38" s="82">
        <f t="shared" si="170"/>
        <v>0</v>
      </c>
      <c r="DV38" s="82">
        <f t="shared" si="170"/>
        <v>0</v>
      </c>
      <c r="DW38" s="82">
        <f t="shared" si="170"/>
        <v>0</v>
      </c>
      <c r="DX38" s="87">
        <f t="shared" si="122"/>
        <v>21580.630541885614</v>
      </c>
      <c r="DY38" s="82">
        <f t="shared" ref="DY38:EJ38" si="171">SUM(DY39:DY42)</f>
        <v>0</v>
      </c>
      <c r="DZ38" s="82">
        <f t="shared" si="171"/>
        <v>0</v>
      </c>
      <c r="EA38" s="82">
        <f t="shared" si="171"/>
        <v>0</v>
      </c>
      <c r="EB38" s="82">
        <f t="shared" si="171"/>
        <v>0</v>
      </c>
      <c r="EC38" s="82">
        <f t="shared" si="171"/>
        <v>0</v>
      </c>
      <c r="ED38" s="82">
        <f t="shared" si="171"/>
        <v>6486.1768375446009</v>
      </c>
      <c r="EE38" s="82">
        <f t="shared" si="171"/>
        <v>15094.453704341011</v>
      </c>
      <c r="EF38" s="82">
        <f t="shared" si="171"/>
        <v>0</v>
      </c>
      <c r="EG38" s="82">
        <f t="shared" si="171"/>
        <v>0</v>
      </c>
      <c r="EH38" s="82">
        <f t="shared" si="171"/>
        <v>0</v>
      </c>
      <c r="EI38" s="82">
        <f t="shared" si="171"/>
        <v>0</v>
      </c>
      <c r="EJ38" s="82">
        <f t="shared" si="171"/>
        <v>0</v>
      </c>
      <c r="EK38" s="13"/>
      <c r="EL38" s="87">
        <f t="shared" si="124"/>
        <v>52372.955190806111</v>
      </c>
      <c r="EM38" s="82">
        <f t="shared" ref="EM38:ET38" si="172">SUM(EM39:EM42)</f>
        <v>0</v>
      </c>
      <c r="EN38" s="82">
        <f t="shared" si="172"/>
        <v>0</v>
      </c>
      <c r="EO38" s="82">
        <f t="shared" si="172"/>
        <v>52372.955190806111</v>
      </c>
      <c r="EP38" s="82">
        <f t="shared" si="172"/>
        <v>0</v>
      </c>
      <c r="EQ38" s="82">
        <f t="shared" si="172"/>
        <v>0</v>
      </c>
      <c r="ER38" s="82">
        <f t="shared" si="172"/>
        <v>0</v>
      </c>
      <c r="ES38" s="82">
        <f t="shared" si="172"/>
        <v>0</v>
      </c>
      <c r="ET38" s="82">
        <f t="shared" si="172"/>
        <v>0</v>
      </c>
      <c r="EU38" s="87">
        <f t="shared" si="126"/>
        <v>22292.846826355002</v>
      </c>
      <c r="EV38" s="82">
        <f t="shared" ref="EV38:FG38" si="173">SUM(EV39:EV42)</f>
        <v>0</v>
      </c>
      <c r="EW38" s="82">
        <f t="shared" si="173"/>
        <v>0</v>
      </c>
      <c r="EX38" s="82">
        <f t="shared" si="173"/>
        <v>0</v>
      </c>
      <c r="EY38" s="82">
        <f t="shared" si="173"/>
        <v>0</v>
      </c>
      <c r="EZ38" s="82">
        <f t="shared" si="173"/>
        <v>0</v>
      </c>
      <c r="FA38" s="82">
        <f t="shared" si="173"/>
        <v>6638.0700240398182</v>
      </c>
      <c r="FB38" s="82">
        <f t="shared" si="173"/>
        <v>15654.776802315182</v>
      </c>
      <c r="FC38" s="82">
        <f t="shared" si="173"/>
        <v>0</v>
      </c>
      <c r="FD38" s="82">
        <f t="shared" si="173"/>
        <v>0</v>
      </c>
      <c r="FE38" s="82">
        <f t="shared" si="173"/>
        <v>0</v>
      </c>
      <c r="FF38" s="82">
        <f t="shared" si="173"/>
        <v>0</v>
      </c>
      <c r="FG38" s="82">
        <f t="shared" si="173"/>
        <v>0</v>
      </c>
      <c r="FH38" s="13"/>
      <c r="FI38" s="87">
        <f t="shared" si="128"/>
        <v>45657.170312197195</v>
      </c>
      <c r="FJ38" s="82">
        <f t="shared" ref="FJ38:FQ38" si="174">SUM(FJ39:FJ42)</f>
        <v>0</v>
      </c>
      <c r="FK38" s="82">
        <f t="shared" si="174"/>
        <v>0</v>
      </c>
      <c r="FL38" s="82">
        <f t="shared" si="174"/>
        <v>45657.170312197195</v>
      </c>
      <c r="FM38" s="82">
        <f t="shared" si="174"/>
        <v>0</v>
      </c>
      <c r="FN38" s="82">
        <f t="shared" si="174"/>
        <v>0</v>
      </c>
      <c r="FO38" s="82">
        <f t="shared" si="174"/>
        <v>0</v>
      </c>
      <c r="FP38" s="82">
        <f t="shared" si="174"/>
        <v>0</v>
      </c>
      <c r="FQ38" s="82">
        <f t="shared" si="174"/>
        <v>0</v>
      </c>
      <c r="FR38" s="87">
        <f t="shared" si="130"/>
        <v>22950.398714344708</v>
      </c>
      <c r="FS38" s="82">
        <f t="shared" ref="FS38:GD38" si="175">SUM(FS39:FS42)</f>
        <v>0</v>
      </c>
      <c r="FT38" s="82">
        <f t="shared" si="175"/>
        <v>0</v>
      </c>
      <c r="FU38" s="82">
        <f t="shared" si="175"/>
        <v>0</v>
      </c>
      <c r="FV38" s="82">
        <f t="shared" si="175"/>
        <v>0</v>
      </c>
      <c r="FW38" s="82">
        <f t="shared" si="175"/>
        <v>0</v>
      </c>
      <c r="FX38" s="82">
        <f t="shared" si="175"/>
        <v>6882.3662615447101</v>
      </c>
      <c r="FY38" s="82">
        <f t="shared" si="175"/>
        <v>16068.032452799998</v>
      </c>
      <c r="FZ38" s="82">
        <f t="shared" si="175"/>
        <v>0</v>
      </c>
      <c r="GA38" s="82">
        <f t="shared" si="175"/>
        <v>0</v>
      </c>
      <c r="GB38" s="82">
        <f t="shared" si="175"/>
        <v>0</v>
      </c>
      <c r="GC38" s="82">
        <f t="shared" si="175"/>
        <v>0</v>
      </c>
      <c r="GD38" s="82">
        <f t="shared" si="175"/>
        <v>0</v>
      </c>
      <c r="GE38" s="13"/>
      <c r="GF38" s="87">
        <f t="shared" si="132"/>
        <v>60468.412106890799</v>
      </c>
      <c r="GG38" s="82">
        <f t="shared" ref="GG38:GN38" si="176">SUM(GG39:GG42)</f>
        <v>0</v>
      </c>
      <c r="GH38" s="82">
        <f t="shared" si="176"/>
        <v>0</v>
      </c>
      <c r="GI38" s="82">
        <f t="shared" si="176"/>
        <v>60468.412106890799</v>
      </c>
      <c r="GJ38" s="82">
        <f t="shared" si="176"/>
        <v>0</v>
      </c>
      <c r="GK38" s="82">
        <f t="shared" si="176"/>
        <v>0</v>
      </c>
      <c r="GL38" s="82">
        <f t="shared" si="176"/>
        <v>0</v>
      </c>
      <c r="GM38" s="82">
        <f t="shared" si="176"/>
        <v>0</v>
      </c>
      <c r="GN38" s="82">
        <f t="shared" si="176"/>
        <v>0</v>
      </c>
      <c r="GO38" s="87">
        <f t="shared" si="134"/>
        <v>23630.370000881758</v>
      </c>
      <c r="GP38" s="82">
        <f t="shared" ref="GP38:HA38" si="177">SUM(GP39:GP42)</f>
        <v>0</v>
      </c>
      <c r="GQ38" s="82">
        <f t="shared" si="177"/>
        <v>0</v>
      </c>
      <c r="GR38" s="82">
        <f t="shared" si="177"/>
        <v>0</v>
      </c>
      <c r="GS38" s="82">
        <f t="shared" si="177"/>
        <v>0</v>
      </c>
      <c r="GT38" s="82">
        <f t="shared" si="177"/>
        <v>0</v>
      </c>
      <c r="GU38" s="82">
        <f t="shared" si="177"/>
        <v>7118.2017623056263</v>
      </c>
      <c r="GV38" s="82">
        <f t="shared" si="177"/>
        <v>16512.168238576131</v>
      </c>
      <c r="GW38" s="82">
        <f t="shared" si="177"/>
        <v>0</v>
      </c>
      <c r="GX38" s="82">
        <f t="shared" si="177"/>
        <v>0</v>
      </c>
      <c r="GY38" s="82">
        <f t="shared" si="177"/>
        <v>0</v>
      </c>
      <c r="GZ38" s="82">
        <f t="shared" si="177"/>
        <v>0</v>
      </c>
      <c r="HA38" s="82">
        <f t="shared" si="177"/>
        <v>0</v>
      </c>
      <c r="HB38" s="13"/>
      <c r="HC38" s="87">
        <f t="shared" si="136"/>
        <v>39728.702868475928</v>
      </c>
      <c r="HD38" s="82">
        <f t="shared" ref="HD38:HK38" si="178">SUM(HD39:HD42)</f>
        <v>0</v>
      </c>
      <c r="HE38" s="82">
        <f t="shared" si="178"/>
        <v>0</v>
      </c>
      <c r="HF38" s="82">
        <f t="shared" si="178"/>
        <v>39728.702868475928</v>
      </c>
      <c r="HG38" s="82">
        <f t="shared" si="178"/>
        <v>0</v>
      </c>
      <c r="HH38" s="82">
        <f t="shared" si="178"/>
        <v>0</v>
      </c>
      <c r="HI38" s="82">
        <f t="shared" si="178"/>
        <v>0</v>
      </c>
      <c r="HJ38" s="82">
        <f t="shared" si="178"/>
        <v>0</v>
      </c>
      <c r="HK38" s="82">
        <f t="shared" si="178"/>
        <v>0</v>
      </c>
      <c r="HL38" s="87">
        <f t="shared" si="138"/>
        <v>24208.69727774648</v>
      </c>
      <c r="HM38" s="82">
        <f t="shared" ref="HM38:HX38" si="179">SUM(HM39:HM42)</f>
        <v>0</v>
      </c>
      <c r="HN38" s="82">
        <f t="shared" si="179"/>
        <v>0</v>
      </c>
      <c r="HO38" s="82">
        <f t="shared" si="179"/>
        <v>0</v>
      </c>
      <c r="HP38" s="82">
        <f t="shared" si="179"/>
        <v>0</v>
      </c>
      <c r="HQ38" s="82">
        <f t="shared" si="179"/>
        <v>0</v>
      </c>
      <c r="HR38" s="82">
        <f t="shared" si="179"/>
        <v>7363.9244650371356</v>
      </c>
      <c r="HS38" s="82">
        <f t="shared" si="179"/>
        <v>16844.772812709343</v>
      </c>
      <c r="HT38" s="82">
        <f t="shared" si="179"/>
        <v>0</v>
      </c>
      <c r="HU38" s="82">
        <f t="shared" si="179"/>
        <v>0</v>
      </c>
      <c r="HV38" s="82">
        <f t="shared" si="179"/>
        <v>0</v>
      </c>
      <c r="HW38" s="82">
        <f t="shared" si="179"/>
        <v>0</v>
      </c>
      <c r="HX38" s="82">
        <f t="shared" si="179"/>
        <v>0</v>
      </c>
    </row>
    <row r="39" spans="1:232" ht="15.75" x14ac:dyDescent="0.2">
      <c r="A39" s="160">
        <v>33</v>
      </c>
      <c r="B39" s="583" t="s">
        <v>115</v>
      </c>
      <c r="C39" s="13"/>
      <c r="D39" s="89">
        <f t="shared" si="100"/>
        <v>0</v>
      </c>
      <c r="E39" s="83">
        <f>(HLOOKUP(E$7,BECO_Datos!$D$3:$HN$85,BECO_Datos!$A37,FALSE)+HLOOKUP(E$7,BECO_Datos!$HP$3:$LT$85,BECO_Datos!$A37,FALSE))*E$2</f>
        <v>0</v>
      </c>
      <c r="F39" s="83">
        <f>(HLOOKUP(F$7,BECO_Datos!$D$3:$HN$85,BECO_Datos!$A37,FALSE)+HLOOKUP(F$7,BECO_Datos!$HP$3:$LT$85,BECO_Datos!$A37,FALSE))*F$2</f>
        <v>0</v>
      </c>
      <c r="G39" s="83">
        <f>(HLOOKUP(G$7,BECO_Datos!$D$3:$HN$85,BECO_Datos!$A37,FALSE)+HLOOKUP(G$7,BECO_Datos!$HP$3:$LT$85,BECO_Datos!$A37,FALSE))*G$2</f>
        <v>0</v>
      </c>
      <c r="H39" s="83">
        <f>(HLOOKUP(H$7,BECO_Datos!$D$3:$HN$85,BECO_Datos!$A37,FALSE)+HLOOKUP(H$7,BECO_Datos!$HP$3:$LT$85,BECO_Datos!$A37,FALSE))*H$2</f>
        <v>0</v>
      </c>
      <c r="I39" s="83">
        <f>(HLOOKUP(I$7,BECO_Datos!$D$3:$HN$85,BECO_Datos!$A37,FALSE))*I$2</f>
        <v>0</v>
      </c>
      <c r="J39" s="83">
        <f>(HLOOKUP(J$7,BECO_Datos!$D$3:$HN$85,BECO_Datos!$A37,FALSE)+HLOOKUP(J$7,BECO_Datos!$HP$3:$LT$85,BECO_Datos!$A37,FALSE))*J$2</f>
        <v>0</v>
      </c>
      <c r="K39" s="83">
        <f>(HLOOKUP(K$7,BECO_Datos!$D$3:$HN$85,BECO_Datos!$A37,FALSE))*K$2</f>
        <v>0</v>
      </c>
      <c r="L39" s="83">
        <f>(HLOOKUP(L$7,BECO_Datos!$D$3:$HN$85,BECO_Datos!$A37,FALSE)+HLOOKUP(L$7,BECO_Datos!$HP$3:$LT$85,BECO_Datos!$A37,FALSE))*L$2</f>
        <v>0</v>
      </c>
      <c r="M39" s="89">
        <f t="shared" si="102"/>
        <v>5791.6904716271583</v>
      </c>
      <c r="N39" s="83">
        <f>(HLOOKUP(N$7,BECO_Datos!$D$3:$HN$85,BECO_Datos!$A37,FALSE))*N$2</f>
        <v>0</v>
      </c>
      <c r="O39" s="83">
        <f>(HLOOKUP(O$7,BECO_Datos!$D$3:$HN$85,BECO_Datos!$A37,FALSE))*O$2</f>
        <v>0</v>
      </c>
      <c r="P39" s="83">
        <f>(HLOOKUP(P$7,BECO_Datos!$D$3:$HN$85,BECO_Datos!$A37,FALSE))*P$2</f>
        <v>0</v>
      </c>
      <c r="Q39" s="83">
        <f>(HLOOKUP(Q$7,BECO_Datos!$D$3:$HN$85,BECO_Datos!$A37,FALSE))*Q$2</f>
        <v>0</v>
      </c>
      <c r="R39" s="83">
        <f>(HLOOKUP(R$7,BECO_Datos!$D$3:$HN$85,BECO_Datos!$A37,FALSE)+HLOOKUP(R$7,BECO_Datos!$HP$3:$LT$85,BECO_Datos!$A37,FALSE))*R$2</f>
        <v>0</v>
      </c>
      <c r="S39" s="83">
        <f>(HLOOKUP(S$7,BECO_Datos!$D$3:$HN$85,BECO_Datos!$A37,FALSE))*S$2</f>
        <v>5791.6904716271583</v>
      </c>
      <c r="T39" s="83">
        <f>(HLOOKUP(T$7,BECO_Datos!$D$3:$HN$85,BECO_Datos!$A37,FALSE))*T$2</f>
        <v>0</v>
      </c>
      <c r="U39" s="83">
        <f>(HLOOKUP(U$7,BECO_Datos!$D$3:$HN$85,BECO_Datos!$A37,FALSE)+HLOOKUP(U$7,BECO_Datos!$HP$3:$LT$85,BECO_Datos!$A37,FALSE))*U$2</f>
        <v>0</v>
      </c>
      <c r="V39" s="83">
        <f>(HLOOKUP(V$7,BECO_Datos!$D$3:$HN$85,BECO_Datos!$A37,FALSE))*V$2</f>
        <v>0</v>
      </c>
      <c r="W39" s="83">
        <f>(HLOOKUP(W$7,BECO_Datos!$D$3:$HN$85,BECO_Datos!$A37,FALSE)+HLOOKUP(W$7,BECO_Datos!$HP$3:$LT$85,BECO_Datos!$A37,FALSE))*W$2</f>
        <v>0</v>
      </c>
      <c r="X39" s="83">
        <f>(HLOOKUP(X$7,BECO_Datos!$D$3:$HN$85,BECO_Datos!$A37,FALSE))*X$2</f>
        <v>0</v>
      </c>
      <c r="Y39" s="83">
        <f>(HLOOKUP(Y$7,BECO_Datos!$D$3:$HN$85,BECO_Datos!$A37,FALSE)+HLOOKUP(Y$7,BECO_Datos!$HP$3:$LT$85,BECO_Datos!$A37,FALSE))*Y$2</f>
        <v>0</v>
      </c>
      <c r="Z39" s="13"/>
      <c r="AA39" s="89">
        <f t="shared" si="104"/>
        <v>0</v>
      </c>
      <c r="AB39" s="83">
        <f>(HLOOKUP(AB$7,BECO_Datos!$D$3:$HN$85,BECO_Datos!$A37,FALSE)+HLOOKUP(AB$7,BECO_Datos!$HP$3:$LT$85,BECO_Datos!$A37,FALSE))*AB$2</f>
        <v>0</v>
      </c>
      <c r="AC39" s="83">
        <f>(HLOOKUP(AC$7,BECO_Datos!$D$3:$HN$85,BECO_Datos!$A37,FALSE)+HLOOKUP(AC$7,BECO_Datos!$HP$3:$LT$85,BECO_Datos!$A37,FALSE))*AC$2</f>
        <v>0</v>
      </c>
      <c r="AD39" s="83">
        <f>(HLOOKUP(AD$7,BECO_Datos!$D$3:$HN$85,BECO_Datos!$A37,FALSE)+HLOOKUP(AD$7,BECO_Datos!$HP$3:$LT$85,BECO_Datos!$A37,FALSE))*AD$2</f>
        <v>0</v>
      </c>
      <c r="AE39" s="83">
        <f>(HLOOKUP(AE$7,BECO_Datos!$D$3:$HN$85,BECO_Datos!$A37,FALSE)+HLOOKUP(AE$7,BECO_Datos!$HP$3:$LT$85,BECO_Datos!$A37,FALSE))*AE$2</f>
        <v>0</v>
      </c>
      <c r="AF39" s="83">
        <f>(HLOOKUP(AF$7,BECO_Datos!$D$3:$HN$85,BECO_Datos!$A37,FALSE))*AF$2</f>
        <v>0</v>
      </c>
      <c r="AG39" s="83">
        <f>(HLOOKUP(AG$7,BECO_Datos!$D$3:$HN$85,BECO_Datos!$A37,FALSE)+HLOOKUP(AG$7,BECO_Datos!$HP$3:$LT$85,BECO_Datos!$A37,FALSE))*AG$2</f>
        <v>0</v>
      </c>
      <c r="AH39" s="83">
        <f>(HLOOKUP(AH$7,BECO_Datos!$D$3:$HN$85,BECO_Datos!$A37,FALSE))*AH$2</f>
        <v>0</v>
      </c>
      <c r="AI39" s="83">
        <f>(HLOOKUP(AI$7,BECO_Datos!$D$3:$HN$85,BECO_Datos!$A37,FALSE)+HLOOKUP(AI$7,BECO_Datos!$HP$3:$LT$85,BECO_Datos!$A37,FALSE))*AI$2</f>
        <v>0</v>
      </c>
      <c r="AJ39" s="89">
        <f t="shared" si="106"/>
        <v>5933.9882980453613</v>
      </c>
      <c r="AK39" s="83">
        <f>(HLOOKUP(AK$7,BECO_Datos!$D$3:$HN$85,BECO_Datos!$A37,FALSE))*AK$2</f>
        <v>0</v>
      </c>
      <c r="AL39" s="83">
        <f>(HLOOKUP(AL$7,BECO_Datos!$D$3:$HN$85,BECO_Datos!$A37,FALSE))*AL$2</f>
        <v>0</v>
      </c>
      <c r="AM39" s="83">
        <f>(HLOOKUP(AM$7,BECO_Datos!$D$3:$HN$85,BECO_Datos!$A37,FALSE))*AM$2</f>
        <v>0</v>
      </c>
      <c r="AN39" s="83">
        <f>(HLOOKUP(AN$7,BECO_Datos!$D$3:$HN$85,BECO_Datos!$A37,FALSE))*AN$2</f>
        <v>0</v>
      </c>
      <c r="AO39" s="83">
        <f>(HLOOKUP(AO$7,BECO_Datos!$D$3:$HN$85,BECO_Datos!$A37,FALSE)+HLOOKUP(AO$7,BECO_Datos!$HP$3:$LT$85,BECO_Datos!$A37,FALSE))*AO$2</f>
        <v>0</v>
      </c>
      <c r="AP39" s="83">
        <f>(HLOOKUP(AP$7,BECO_Datos!$D$3:$HN$85,BECO_Datos!$A37,FALSE))*AP$2</f>
        <v>5933.9882980453613</v>
      </c>
      <c r="AQ39" s="83">
        <f>(HLOOKUP(AQ$7,BECO_Datos!$D$3:$HN$85,BECO_Datos!$A37,FALSE))*AQ$2</f>
        <v>0</v>
      </c>
      <c r="AR39" s="83">
        <f>(HLOOKUP(AR$7,BECO_Datos!$D$3:$HN$85,BECO_Datos!$A37,FALSE)+HLOOKUP(AR$7,BECO_Datos!$HP$3:$LT$85,BECO_Datos!$A37,FALSE))*AR$2</f>
        <v>0</v>
      </c>
      <c r="AS39" s="83">
        <f>(HLOOKUP(AS$7,BECO_Datos!$D$3:$HN$85,BECO_Datos!$A37,FALSE))*AS$2</f>
        <v>0</v>
      </c>
      <c r="AT39" s="83">
        <f>(HLOOKUP(AT$7,BECO_Datos!$D$3:$HN$85,BECO_Datos!$A37,FALSE)+HLOOKUP(AT$7,BECO_Datos!$HP$3:$LT$85,BECO_Datos!$A37,FALSE))*AT$2</f>
        <v>0</v>
      </c>
      <c r="AU39" s="83">
        <f>(HLOOKUP(AU$7,BECO_Datos!$D$3:$HN$85,BECO_Datos!$A37,FALSE))*AU$2</f>
        <v>0</v>
      </c>
      <c r="AV39" s="83">
        <f>(HLOOKUP(AV$7,BECO_Datos!$D$3:$HN$85,BECO_Datos!$A37,FALSE)+HLOOKUP(AV$7,BECO_Datos!$HP$3:$LT$85,BECO_Datos!$A37,FALSE))*AV$2</f>
        <v>0</v>
      </c>
      <c r="AW39" s="13"/>
      <c r="AX39" s="89">
        <f t="shared" si="108"/>
        <v>0</v>
      </c>
      <c r="AY39" s="83">
        <f>(HLOOKUP(AY$7,BECO_Datos!$D$3:$HN$85,BECO_Datos!$A37,FALSE)+HLOOKUP(AY$7,BECO_Datos!$HP$3:$LT$85,BECO_Datos!$A37,FALSE))*AY$2</f>
        <v>0</v>
      </c>
      <c r="AZ39" s="83">
        <f>(HLOOKUP(AZ$7,BECO_Datos!$D$3:$HN$85,BECO_Datos!$A37,FALSE)+HLOOKUP(AZ$7,BECO_Datos!$HP$3:$LT$85,BECO_Datos!$A37,FALSE))*AZ$2</f>
        <v>0</v>
      </c>
      <c r="BA39" s="83">
        <f>(HLOOKUP(BA$7,BECO_Datos!$D$3:$HN$85,BECO_Datos!$A37,FALSE)+HLOOKUP(BA$7,BECO_Datos!$HP$3:$LT$85,BECO_Datos!$A37,FALSE))*BA$2</f>
        <v>0</v>
      </c>
      <c r="BB39" s="83">
        <f>(HLOOKUP(BB$7,BECO_Datos!$D$3:$HN$85,BECO_Datos!$A37,FALSE)+HLOOKUP(BB$7,BECO_Datos!$HP$3:$LT$85,BECO_Datos!$A37,FALSE))*BB$2</f>
        <v>0</v>
      </c>
      <c r="BC39" s="83">
        <f>(HLOOKUP(BC$7,BECO_Datos!$D$3:$HN$85,BECO_Datos!$A37,FALSE))*BC$2</f>
        <v>0</v>
      </c>
      <c r="BD39" s="83">
        <f>(HLOOKUP(BD$7,BECO_Datos!$D$3:$HN$85,BECO_Datos!$A37,FALSE)+HLOOKUP(BD$7,BECO_Datos!$HP$3:$LT$85,BECO_Datos!$A37,FALSE))*BD$2</f>
        <v>0</v>
      </c>
      <c r="BE39" s="83">
        <f>(HLOOKUP(BE$7,BECO_Datos!$D$3:$HN$85,BECO_Datos!$A37,FALSE))*BE$2</f>
        <v>0</v>
      </c>
      <c r="BF39" s="83">
        <f>(HLOOKUP(BF$7,BECO_Datos!$D$3:$HN$85,BECO_Datos!$A37,FALSE)+HLOOKUP(BF$7,BECO_Datos!$HP$3:$LT$85,BECO_Datos!$A37,FALSE))*BF$2</f>
        <v>0</v>
      </c>
      <c r="BG39" s="89">
        <f t="shared" si="110"/>
        <v>6019.0810181398483</v>
      </c>
      <c r="BH39" s="83">
        <f>(HLOOKUP(BH$7,BECO_Datos!$D$3:$HN$85,BECO_Datos!$A37,FALSE))*BH$2</f>
        <v>0</v>
      </c>
      <c r="BI39" s="83">
        <f>(HLOOKUP(BI$7,BECO_Datos!$D$3:$HN$85,BECO_Datos!$A37,FALSE))*BI$2</f>
        <v>0</v>
      </c>
      <c r="BJ39" s="83">
        <f>(HLOOKUP(BJ$7,BECO_Datos!$D$3:$HN$85,BECO_Datos!$A37,FALSE))*BJ$2</f>
        <v>0</v>
      </c>
      <c r="BK39" s="83">
        <f>(HLOOKUP(BK$7,BECO_Datos!$D$3:$HN$85,BECO_Datos!$A37,FALSE))*BK$2</f>
        <v>0</v>
      </c>
      <c r="BL39" s="83">
        <f>(HLOOKUP(BL$7,BECO_Datos!$D$3:$HN$85,BECO_Datos!$A37,FALSE)+HLOOKUP(BL$7,BECO_Datos!$HP$3:$LT$85,BECO_Datos!$A37,FALSE))*BL$2</f>
        <v>0</v>
      </c>
      <c r="BM39" s="83">
        <f>(HLOOKUP(BM$7,BECO_Datos!$D$3:$HN$85,BECO_Datos!$A37,FALSE))*BM$2</f>
        <v>6019.0810181398483</v>
      </c>
      <c r="BN39" s="83">
        <f>(HLOOKUP(BN$7,BECO_Datos!$D$3:$HN$85,BECO_Datos!$A37,FALSE))*BN$2</f>
        <v>0</v>
      </c>
      <c r="BO39" s="83">
        <f>(HLOOKUP(BO$7,BECO_Datos!$D$3:$HN$85,BECO_Datos!$A37,FALSE)+HLOOKUP(BO$7,BECO_Datos!$HP$3:$LT$85,BECO_Datos!$A37,FALSE))*BO$2</f>
        <v>0</v>
      </c>
      <c r="BP39" s="83">
        <f>(HLOOKUP(BP$7,BECO_Datos!$D$3:$HN$85,BECO_Datos!$A37,FALSE))*BP$2</f>
        <v>0</v>
      </c>
      <c r="BQ39" s="83">
        <f>(HLOOKUP(BQ$7,BECO_Datos!$D$3:$HN$85,BECO_Datos!$A37,FALSE)+HLOOKUP(BQ$7,BECO_Datos!$HP$3:$LT$85,BECO_Datos!$A37,FALSE))*BQ$2</f>
        <v>0</v>
      </c>
      <c r="BR39" s="83">
        <f>(HLOOKUP(BR$7,BECO_Datos!$D$3:$HN$85,BECO_Datos!$A37,FALSE))*BR$2</f>
        <v>0</v>
      </c>
      <c r="BS39" s="83">
        <f>(HLOOKUP(BS$7,BECO_Datos!$D$3:$HN$85,BECO_Datos!$A37,FALSE)+HLOOKUP(BS$7,BECO_Datos!$HP$3:$LT$85,BECO_Datos!$A37,FALSE))*BS$2</f>
        <v>0</v>
      </c>
      <c r="BT39" s="13"/>
      <c r="BU39" s="89">
        <f t="shared" si="112"/>
        <v>0</v>
      </c>
      <c r="BV39" s="83">
        <f>(HLOOKUP(BV$7,BECO_Datos!$D$3:$HN$85,BECO_Datos!$A37,FALSE)+HLOOKUP(BV$7,BECO_Datos!$HP$3:$LT$85,BECO_Datos!$A37,FALSE))*BV$2</f>
        <v>0</v>
      </c>
      <c r="BW39" s="83">
        <f>(HLOOKUP(BW$7,BECO_Datos!$D$3:$HN$85,BECO_Datos!$A37,FALSE)+HLOOKUP(BW$7,BECO_Datos!$HP$3:$LT$85,BECO_Datos!$A37,FALSE))*BW$2</f>
        <v>0</v>
      </c>
      <c r="BX39" s="83">
        <f>(HLOOKUP(BX$7,BECO_Datos!$D$3:$HN$85,BECO_Datos!$A37,FALSE)+HLOOKUP(BX$7,BECO_Datos!$HP$3:$LT$85,BECO_Datos!$A37,FALSE))*BX$2</f>
        <v>0</v>
      </c>
      <c r="BY39" s="83">
        <f>(HLOOKUP(BY$7,BECO_Datos!$D$3:$HN$85,BECO_Datos!$A37,FALSE)+HLOOKUP(BY$7,BECO_Datos!$HP$3:$LT$85,BECO_Datos!$A37,FALSE))*BY$2</f>
        <v>0</v>
      </c>
      <c r="BZ39" s="83">
        <f>(HLOOKUP(BZ$7,BECO_Datos!$D$3:$HN$85,BECO_Datos!$A37,FALSE))*BZ$2</f>
        <v>0</v>
      </c>
      <c r="CA39" s="83">
        <f>(HLOOKUP(CA$7,BECO_Datos!$D$3:$HN$85,BECO_Datos!$A37,FALSE)+HLOOKUP(CA$7,BECO_Datos!$HP$3:$LT$85,BECO_Datos!$A37,FALSE))*CA$2</f>
        <v>0</v>
      </c>
      <c r="CB39" s="83">
        <f>(HLOOKUP(CB$7,BECO_Datos!$D$3:$HN$85,BECO_Datos!$A37,FALSE))*CB$2</f>
        <v>0</v>
      </c>
      <c r="CC39" s="83">
        <f>(HLOOKUP(CC$7,BECO_Datos!$D$3:$HN$85,BECO_Datos!$A37,FALSE)+HLOOKUP(CC$7,BECO_Datos!$HP$3:$LT$85,BECO_Datos!$A37,FALSE))*CC$2</f>
        <v>0</v>
      </c>
      <c r="CD39" s="89">
        <f t="shared" si="114"/>
        <v>6192.8789152524378</v>
      </c>
      <c r="CE39" s="83">
        <f>(HLOOKUP(CE$7,BECO_Datos!$D$3:$HN$85,BECO_Datos!$A37,FALSE))*CE$2</f>
        <v>0</v>
      </c>
      <c r="CF39" s="83">
        <f>(HLOOKUP(CF$7,BECO_Datos!$D$3:$HN$85,BECO_Datos!$A37,FALSE))*CF$2</f>
        <v>0</v>
      </c>
      <c r="CG39" s="83">
        <f>(HLOOKUP(CG$7,BECO_Datos!$D$3:$HN$85,BECO_Datos!$A37,FALSE))*CG$2</f>
        <v>0</v>
      </c>
      <c r="CH39" s="83">
        <f>(HLOOKUP(CH$7,BECO_Datos!$D$3:$HN$85,BECO_Datos!$A37,FALSE))*CH$2</f>
        <v>0</v>
      </c>
      <c r="CI39" s="83">
        <f>(HLOOKUP(CI$7,BECO_Datos!$D$3:$HN$85,BECO_Datos!$A37,FALSE)+HLOOKUP(CI$7,BECO_Datos!$HP$3:$LT$85,BECO_Datos!$A37,FALSE))*CI$2</f>
        <v>0</v>
      </c>
      <c r="CJ39" s="83">
        <f>(HLOOKUP(CJ$7,BECO_Datos!$D$3:$HN$85,BECO_Datos!$A37,FALSE))*CJ$2</f>
        <v>6192.8789152524378</v>
      </c>
      <c r="CK39" s="83">
        <f>(HLOOKUP(CK$7,BECO_Datos!$D$3:$HN$85,BECO_Datos!$A37,FALSE))*CK$2</f>
        <v>0</v>
      </c>
      <c r="CL39" s="83">
        <f>(HLOOKUP(CL$7,BECO_Datos!$D$3:$HN$85,BECO_Datos!$A37,FALSE)+HLOOKUP(CL$7,BECO_Datos!$HP$3:$LT$85,BECO_Datos!$A37,FALSE))*CL$2</f>
        <v>0</v>
      </c>
      <c r="CM39" s="83">
        <f>(HLOOKUP(CM$7,BECO_Datos!$D$3:$HN$85,BECO_Datos!$A37,FALSE))*CM$2</f>
        <v>0</v>
      </c>
      <c r="CN39" s="83">
        <f>(HLOOKUP(CN$7,BECO_Datos!$D$3:$HN$85,BECO_Datos!$A37,FALSE)+HLOOKUP(CN$7,BECO_Datos!$HP$3:$LT$85,BECO_Datos!$A37,FALSE))*CN$2</f>
        <v>0</v>
      </c>
      <c r="CO39" s="83">
        <f>(HLOOKUP(CO$7,BECO_Datos!$D$3:$HN$85,BECO_Datos!$A37,FALSE))*CO$2</f>
        <v>0</v>
      </c>
      <c r="CP39" s="83">
        <f>(HLOOKUP(CP$7,BECO_Datos!$D$3:$HN$85,BECO_Datos!$A37,FALSE)+HLOOKUP(CP$7,BECO_Datos!$HP$3:$LT$85,BECO_Datos!$A37,FALSE))*CP$2</f>
        <v>0</v>
      </c>
      <c r="CQ39" s="13"/>
      <c r="CR39" s="89">
        <f t="shared" si="116"/>
        <v>0</v>
      </c>
      <c r="CS39" s="83">
        <f>(HLOOKUP(CS$7,BECO_Datos!$D$3:$HN$85,BECO_Datos!$A37,FALSE)+HLOOKUP(CS$7,BECO_Datos!$HP$3:$LT$85,BECO_Datos!$A37,FALSE))*CS$2</f>
        <v>0</v>
      </c>
      <c r="CT39" s="83">
        <f>(HLOOKUP(CT$7,BECO_Datos!$D$3:$HN$85,BECO_Datos!$A37,FALSE)+HLOOKUP(CT$7,BECO_Datos!$HP$3:$LT$85,BECO_Datos!$A37,FALSE))*CT$2</f>
        <v>0</v>
      </c>
      <c r="CU39" s="83">
        <f>(HLOOKUP(CU$7,BECO_Datos!$D$3:$HN$85,BECO_Datos!$A37,FALSE)+HLOOKUP(CU$7,BECO_Datos!$HP$3:$LT$85,BECO_Datos!$A37,FALSE))*CU$2</f>
        <v>0</v>
      </c>
      <c r="CV39" s="83">
        <f>(HLOOKUP(CV$7,BECO_Datos!$D$3:$HN$85,BECO_Datos!$A37,FALSE)+HLOOKUP(CV$7,BECO_Datos!$HP$3:$LT$85,BECO_Datos!$A37,FALSE))*CV$2</f>
        <v>0</v>
      </c>
      <c r="CW39" s="83">
        <f>(HLOOKUP(CW$7,BECO_Datos!$D$3:$HN$85,BECO_Datos!$A37,FALSE))*CW$2</f>
        <v>0</v>
      </c>
      <c r="CX39" s="83">
        <f>(HLOOKUP(CX$7,BECO_Datos!$D$3:$HN$85,BECO_Datos!$A37,FALSE)+HLOOKUP(CX$7,BECO_Datos!$HP$3:$LT$85,BECO_Datos!$A37,FALSE))*CX$2</f>
        <v>0</v>
      </c>
      <c r="CY39" s="83">
        <f>(HLOOKUP(CY$7,BECO_Datos!$D$3:$HN$85,BECO_Datos!$A37,FALSE))*CY$2</f>
        <v>0</v>
      </c>
      <c r="CZ39" s="83">
        <f>(HLOOKUP(CZ$7,BECO_Datos!$D$3:$HN$85,BECO_Datos!$A37,FALSE)+HLOOKUP(CZ$7,BECO_Datos!$HP$3:$LT$85,BECO_Datos!$A37,FALSE))*CZ$2</f>
        <v>0</v>
      </c>
      <c r="DA39" s="89">
        <f t="shared" si="118"/>
        <v>6294.6454748705983</v>
      </c>
      <c r="DB39" s="83">
        <f>(HLOOKUP(DB$7,BECO_Datos!$D$3:$HN$85,BECO_Datos!$A37,FALSE))*DB$2</f>
        <v>0</v>
      </c>
      <c r="DC39" s="83">
        <f>(HLOOKUP(DC$7,BECO_Datos!$D$3:$HN$85,BECO_Datos!$A37,FALSE))*DC$2</f>
        <v>0</v>
      </c>
      <c r="DD39" s="83">
        <f>(HLOOKUP(DD$7,BECO_Datos!$D$3:$HN$85,BECO_Datos!$A37,FALSE))*DD$2</f>
        <v>0</v>
      </c>
      <c r="DE39" s="83">
        <f>(HLOOKUP(DE$7,BECO_Datos!$D$3:$HN$85,BECO_Datos!$A37,FALSE))*DE$2</f>
        <v>0</v>
      </c>
      <c r="DF39" s="83">
        <f>(HLOOKUP(DF$7,BECO_Datos!$D$3:$HN$85,BECO_Datos!$A37,FALSE)+HLOOKUP(DF$7,BECO_Datos!$HP$3:$LT$85,BECO_Datos!$A37,FALSE))*DF$2</f>
        <v>0</v>
      </c>
      <c r="DG39" s="83">
        <f>(HLOOKUP(DG$7,BECO_Datos!$D$3:$HN$85,BECO_Datos!$A37,FALSE))*DG$2</f>
        <v>6294.6454748705983</v>
      </c>
      <c r="DH39" s="83">
        <f>(HLOOKUP(DH$7,BECO_Datos!$D$3:$HN$85,BECO_Datos!$A37,FALSE))*DH$2</f>
        <v>0</v>
      </c>
      <c r="DI39" s="83">
        <f>(HLOOKUP(DI$7,BECO_Datos!$D$3:$HN$85,BECO_Datos!$A37,FALSE)+HLOOKUP(DI$7,BECO_Datos!$HP$3:$LT$85,BECO_Datos!$A37,FALSE))*DI$2</f>
        <v>0</v>
      </c>
      <c r="DJ39" s="83">
        <f>(HLOOKUP(DJ$7,BECO_Datos!$D$3:$HN$85,BECO_Datos!$A37,FALSE))*DJ$2</f>
        <v>0</v>
      </c>
      <c r="DK39" s="83">
        <f>(HLOOKUP(DK$7,BECO_Datos!$D$3:$HN$85,BECO_Datos!$A37,FALSE)+HLOOKUP(DK$7,BECO_Datos!$HP$3:$LT$85,BECO_Datos!$A37,FALSE))*DK$2</f>
        <v>0</v>
      </c>
      <c r="DL39" s="83">
        <f>(HLOOKUP(DL$7,BECO_Datos!$D$3:$HN$85,BECO_Datos!$A37,FALSE))*DL$2</f>
        <v>0</v>
      </c>
      <c r="DM39" s="83">
        <f>(HLOOKUP(DM$7,BECO_Datos!$D$3:$HN$85,BECO_Datos!$A37,FALSE)+HLOOKUP(DM$7,BECO_Datos!$HP$3:$LT$85,BECO_Datos!$A37,FALSE))*DM$2</f>
        <v>0</v>
      </c>
      <c r="DN39" s="13"/>
      <c r="DO39" s="89">
        <f t="shared" si="120"/>
        <v>0</v>
      </c>
      <c r="DP39" s="83">
        <f>(HLOOKUP(DP$7,BECO_Datos!$D$3:$HN$85,BECO_Datos!$A37,FALSE)+HLOOKUP(DP$7,BECO_Datos!$HP$3:$LT$85,BECO_Datos!$A37,FALSE))*DP$2</f>
        <v>0</v>
      </c>
      <c r="DQ39" s="83">
        <f>(HLOOKUP(DQ$7,BECO_Datos!$D$3:$HN$85,BECO_Datos!$A37,FALSE)+HLOOKUP(DQ$7,BECO_Datos!$HP$3:$LT$85,BECO_Datos!$A37,FALSE))*DQ$2</f>
        <v>0</v>
      </c>
      <c r="DR39" s="83">
        <f>(HLOOKUP(DR$7,BECO_Datos!$D$3:$HN$85,BECO_Datos!$A37,FALSE)+HLOOKUP(DR$7,BECO_Datos!$HP$3:$LT$85,BECO_Datos!$A37,FALSE))*DR$2</f>
        <v>0</v>
      </c>
      <c r="DS39" s="83">
        <f>(HLOOKUP(DS$7,BECO_Datos!$D$3:$HN$85,BECO_Datos!$A37,FALSE)+HLOOKUP(DS$7,BECO_Datos!$HP$3:$LT$85,BECO_Datos!$A37,FALSE))*DS$2</f>
        <v>0</v>
      </c>
      <c r="DT39" s="83">
        <f>(HLOOKUP(DT$7,BECO_Datos!$D$3:$HN$85,BECO_Datos!$A37,FALSE))*DT$2</f>
        <v>0</v>
      </c>
      <c r="DU39" s="83">
        <f>(HLOOKUP(DU$7,BECO_Datos!$D$3:$HN$85,BECO_Datos!$A37,FALSE)+HLOOKUP(DU$7,BECO_Datos!$HP$3:$LT$85,BECO_Datos!$A37,FALSE))*DU$2</f>
        <v>0</v>
      </c>
      <c r="DV39" s="83">
        <f>(HLOOKUP(DV$7,BECO_Datos!$D$3:$HN$85,BECO_Datos!$A37,FALSE))*DV$2</f>
        <v>0</v>
      </c>
      <c r="DW39" s="83">
        <f>(HLOOKUP(DW$7,BECO_Datos!$D$3:$HN$85,BECO_Datos!$A37,FALSE)+HLOOKUP(DW$7,BECO_Datos!$HP$3:$LT$85,BECO_Datos!$A37,FALSE))*DW$2</f>
        <v>0</v>
      </c>
      <c r="DX39" s="89">
        <f t="shared" si="122"/>
        <v>6486.1768375446009</v>
      </c>
      <c r="DY39" s="83">
        <f>(HLOOKUP(DY$7,BECO_Datos!$D$3:$HN$85,BECO_Datos!$A37,FALSE))*DY$2</f>
        <v>0</v>
      </c>
      <c r="DZ39" s="83">
        <f>(HLOOKUP(DZ$7,BECO_Datos!$D$3:$HN$85,BECO_Datos!$A37,FALSE))*DZ$2</f>
        <v>0</v>
      </c>
      <c r="EA39" s="83">
        <f>(HLOOKUP(EA$7,BECO_Datos!$D$3:$HN$85,BECO_Datos!$A37,FALSE))*EA$2</f>
        <v>0</v>
      </c>
      <c r="EB39" s="83">
        <f>(HLOOKUP(EB$7,BECO_Datos!$D$3:$HN$85,BECO_Datos!$A37,FALSE))*EB$2</f>
        <v>0</v>
      </c>
      <c r="EC39" s="83">
        <f>(HLOOKUP(EC$7,BECO_Datos!$D$3:$HN$85,BECO_Datos!$A37,FALSE)+HLOOKUP(EC$7,BECO_Datos!$HP$3:$LT$85,BECO_Datos!$A37,FALSE))*EC$2</f>
        <v>0</v>
      </c>
      <c r="ED39" s="83">
        <f>(HLOOKUP(ED$7,BECO_Datos!$D$3:$HN$85,BECO_Datos!$A37,FALSE))*ED$2</f>
        <v>6486.1768375446009</v>
      </c>
      <c r="EE39" s="83">
        <f>(HLOOKUP(EE$7,BECO_Datos!$D$3:$HN$85,BECO_Datos!$A37,FALSE))*EE$2</f>
        <v>0</v>
      </c>
      <c r="EF39" s="83">
        <f>(HLOOKUP(EF$7,BECO_Datos!$D$3:$HN$85,BECO_Datos!$A37,FALSE)+HLOOKUP(EF$7,BECO_Datos!$HP$3:$LT$85,BECO_Datos!$A37,FALSE))*EF$2</f>
        <v>0</v>
      </c>
      <c r="EG39" s="83">
        <f>(HLOOKUP(EG$7,BECO_Datos!$D$3:$HN$85,BECO_Datos!$A37,FALSE))*EG$2</f>
        <v>0</v>
      </c>
      <c r="EH39" s="83">
        <f>(HLOOKUP(EH$7,BECO_Datos!$D$3:$HN$85,BECO_Datos!$A37,FALSE)+HLOOKUP(EH$7,BECO_Datos!$HP$3:$LT$85,BECO_Datos!$A37,FALSE))*EH$2</f>
        <v>0</v>
      </c>
      <c r="EI39" s="83">
        <f>(HLOOKUP(EI$7,BECO_Datos!$D$3:$HN$85,BECO_Datos!$A37,FALSE))*EI$2</f>
        <v>0</v>
      </c>
      <c r="EJ39" s="83">
        <f>(HLOOKUP(EJ$7,BECO_Datos!$D$3:$HN$85,BECO_Datos!$A37,FALSE)+HLOOKUP(EJ$7,BECO_Datos!$HP$3:$LT$85,BECO_Datos!$A37,FALSE))*EJ$2</f>
        <v>0</v>
      </c>
      <c r="EK39" s="13"/>
      <c r="EL39" s="89">
        <f t="shared" si="124"/>
        <v>0</v>
      </c>
      <c r="EM39" s="83">
        <f>(HLOOKUP(EM$7,BECO_Datos!$D$3:$HN$85,BECO_Datos!$A37,FALSE)+HLOOKUP(EM$7,BECO_Datos!$HP$3:$LT$85,BECO_Datos!$A37,FALSE))*EM$2</f>
        <v>0</v>
      </c>
      <c r="EN39" s="83">
        <f>(HLOOKUP(EN$7,BECO_Datos!$D$3:$HN$85,BECO_Datos!$A37,FALSE)+HLOOKUP(EN$7,BECO_Datos!$HP$3:$LT$85,BECO_Datos!$A37,FALSE))*EN$2</f>
        <v>0</v>
      </c>
      <c r="EO39" s="83">
        <f>(HLOOKUP(EO$7,BECO_Datos!$D$3:$HN$85,BECO_Datos!$A37,FALSE)+HLOOKUP(EO$7,BECO_Datos!$HP$3:$LT$85,BECO_Datos!$A37,FALSE))*EO$2</f>
        <v>0</v>
      </c>
      <c r="EP39" s="83">
        <f>(HLOOKUP(EP$7,BECO_Datos!$D$3:$HN$85,BECO_Datos!$A37,FALSE)+HLOOKUP(EP$7,BECO_Datos!$HP$3:$LT$85,BECO_Datos!$A37,FALSE))*EP$2</f>
        <v>0</v>
      </c>
      <c r="EQ39" s="83">
        <f>(HLOOKUP(EQ$7,BECO_Datos!$D$3:$HN$85,BECO_Datos!$A37,FALSE))*EQ$2</f>
        <v>0</v>
      </c>
      <c r="ER39" s="83">
        <f>(HLOOKUP(ER$7,BECO_Datos!$D$3:$HN$85,BECO_Datos!$A37,FALSE)+HLOOKUP(ER$7,BECO_Datos!$HP$3:$LT$85,BECO_Datos!$A37,FALSE))*ER$2</f>
        <v>0</v>
      </c>
      <c r="ES39" s="83">
        <f>(HLOOKUP(ES$7,BECO_Datos!$D$3:$HN$85,BECO_Datos!$A37,FALSE))*ES$2</f>
        <v>0</v>
      </c>
      <c r="ET39" s="83">
        <f>(HLOOKUP(ET$7,BECO_Datos!$D$3:$HN$85,BECO_Datos!$A37,FALSE)+HLOOKUP(ET$7,BECO_Datos!$HP$3:$LT$85,BECO_Datos!$A37,FALSE))*ET$2</f>
        <v>0</v>
      </c>
      <c r="EU39" s="89">
        <f t="shared" si="126"/>
        <v>6638.0700240398182</v>
      </c>
      <c r="EV39" s="83">
        <f>(HLOOKUP(EV$7,BECO_Datos!$D$3:$HN$85,BECO_Datos!$A37,FALSE))*EV$2</f>
        <v>0</v>
      </c>
      <c r="EW39" s="83">
        <f>(HLOOKUP(EW$7,BECO_Datos!$D$3:$HN$85,BECO_Datos!$A37,FALSE))*EW$2</f>
        <v>0</v>
      </c>
      <c r="EX39" s="83">
        <f>(HLOOKUP(EX$7,BECO_Datos!$D$3:$HN$85,BECO_Datos!$A37,FALSE))*EX$2</f>
        <v>0</v>
      </c>
      <c r="EY39" s="83">
        <f>(HLOOKUP(EY$7,BECO_Datos!$D$3:$HN$85,BECO_Datos!$A37,FALSE))*EY$2</f>
        <v>0</v>
      </c>
      <c r="EZ39" s="83">
        <f>(HLOOKUP(EZ$7,BECO_Datos!$D$3:$HN$85,BECO_Datos!$A37,FALSE)+HLOOKUP(EZ$7,BECO_Datos!$HP$3:$LT$85,BECO_Datos!$A37,FALSE))*EZ$2</f>
        <v>0</v>
      </c>
      <c r="FA39" s="83">
        <f>(HLOOKUP(FA$7,BECO_Datos!$D$3:$HN$85,BECO_Datos!$A37,FALSE))*FA$2</f>
        <v>6638.0700240398182</v>
      </c>
      <c r="FB39" s="83">
        <f>(HLOOKUP(FB$7,BECO_Datos!$D$3:$HN$85,BECO_Datos!$A37,FALSE))*FB$2</f>
        <v>0</v>
      </c>
      <c r="FC39" s="83">
        <f>(HLOOKUP(FC$7,BECO_Datos!$D$3:$HN$85,BECO_Datos!$A37,FALSE)+HLOOKUP(FC$7,BECO_Datos!$HP$3:$LT$85,BECO_Datos!$A37,FALSE))*FC$2</f>
        <v>0</v>
      </c>
      <c r="FD39" s="83">
        <f>(HLOOKUP(FD$7,BECO_Datos!$D$3:$HN$85,BECO_Datos!$A37,FALSE))*FD$2</f>
        <v>0</v>
      </c>
      <c r="FE39" s="83">
        <f>(HLOOKUP(FE$7,BECO_Datos!$D$3:$HN$85,BECO_Datos!$A37,FALSE)+HLOOKUP(FE$7,BECO_Datos!$HP$3:$LT$85,BECO_Datos!$A37,FALSE))*FE$2</f>
        <v>0</v>
      </c>
      <c r="FF39" s="83">
        <f>(HLOOKUP(FF$7,BECO_Datos!$D$3:$HN$85,BECO_Datos!$A37,FALSE))*FF$2</f>
        <v>0</v>
      </c>
      <c r="FG39" s="83">
        <f>(HLOOKUP(FG$7,BECO_Datos!$D$3:$HN$85,BECO_Datos!$A37,FALSE)+HLOOKUP(FG$7,BECO_Datos!$HP$3:$LT$85,BECO_Datos!$A37,FALSE))*FG$2</f>
        <v>0</v>
      </c>
      <c r="FH39" s="13"/>
      <c r="FI39" s="89">
        <f t="shared" si="128"/>
        <v>0</v>
      </c>
      <c r="FJ39" s="83">
        <f>(HLOOKUP(FJ$7,BECO_Datos!$D$3:$HN$85,BECO_Datos!$A37,FALSE)+HLOOKUP(FJ$7,BECO_Datos!$HP$3:$LT$85,BECO_Datos!$A37,FALSE))*FJ$2</f>
        <v>0</v>
      </c>
      <c r="FK39" s="83">
        <f>(HLOOKUP(FK$7,BECO_Datos!$D$3:$HN$85,BECO_Datos!$A37,FALSE)+HLOOKUP(FK$7,BECO_Datos!$HP$3:$LT$85,BECO_Datos!$A37,FALSE))*FK$2</f>
        <v>0</v>
      </c>
      <c r="FL39" s="83">
        <f>(HLOOKUP(FL$7,BECO_Datos!$D$3:$HN$85,BECO_Datos!$A37,FALSE)+HLOOKUP(FL$7,BECO_Datos!$HP$3:$LT$85,BECO_Datos!$A37,FALSE))*FL$2</f>
        <v>0</v>
      </c>
      <c r="FM39" s="83">
        <f>(HLOOKUP(FM$7,BECO_Datos!$D$3:$HN$85,BECO_Datos!$A37,FALSE)+HLOOKUP(FM$7,BECO_Datos!$HP$3:$LT$85,BECO_Datos!$A37,FALSE))*FM$2</f>
        <v>0</v>
      </c>
      <c r="FN39" s="83">
        <f>(HLOOKUP(FN$7,BECO_Datos!$D$3:$HN$85,BECO_Datos!$A37,FALSE))*FN$2</f>
        <v>0</v>
      </c>
      <c r="FO39" s="83">
        <f>(HLOOKUP(FO$7,BECO_Datos!$D$3:$HN$85,BECO_Datos!$A37,FALSE)+HLOOKUP(FO$7,BECO_Datos!$HP$3:$LT$85,BECO_Datos!$A37,FALSE))*FO$2</f>
        <v>0</v>
      </c>
      <c r="FP39" s="83">
        <f>(HLOOKUP(FP$7,BECO_Datos!$D$3:$HN$85,BECO_Datos!$A37,FALSE))*FP$2</f>
        <v>0</v>
      </c>
      <c r="FQ39" s="83">
        <f>(HLOOKUP(FQ$7,BECO_Datos!$D$3:$HN$85,BECO_Datos!$A37,FALSE)+HLOOKUP(FQ$7,BECO_Datos!$HP$3:$LT$85,BECO_Datos!$A37,FALSE))*FQ$2</f>
        <v>0</v>
      </c>
      <c r="FR39" s="89">
        <f t="shared" si="130"/>
        <v>6882.3662615447101</v>
      </c>
      <c r="FS39" s="83">
        <f>(HLOOKUP(FS$7,BECO_Datos!$D$3:$HN$85,BECO_Datos!$A37,FALSE))*FS$2</f>
        <v>0</v>
      </c>
      <c r="FT39" s="83">
        <f>(HLOOKUP(FT$7,BECO_Datos!$D$3:$HN$85,BECO_Datos!$A37,FALSE))*FT$2</f>
        <v>0</v>
      </c>
      <c r="FU39" s="83">
        <f>(HLOOKUP(FU$7,BECO_Datos!$D$3:$HN$85,BECO_Datos!$A37,FALSE))*FU$2</f>
        <v>0</v>
      </c>
      <c r="FV39" s="83">
        <f>(HLOOKUP(FV$7,BECO_Datos!$D$3:$HN$85,BECO_Datos!$A37,FALSE))*FV$2</f>
        <v>0</v>
      </c>
      <c r="FW39" s="83">
        <f>(HLOOKUP(FW$7,BECO_Datos!$D$3:$HN$85,BECO_Datos!$A37,FALSE)+HLOOKUP(FW$7,BECO_Datos!$HP$3:$LT$85,BECO_Datos!$A37,FALSE))*FW$2</f>
        <v>0</v>
      </c>
      <c r="FX39" s="83">
        <f>(HLOOKUP(FX$7,BECO_Datos!$D$3:$HN$85,BECO_Datos!$A37,FALSE))*FX$2</f>
        <v>6882.3662615447101</v>
      </c>
      <c r="FY39" s="83">
        <f>(HLOOKUP(FY$7,BECO_Datos!$D$3:$HN$85,BECO_Datos!$A37,FALSE))*FY$2</f>
        <v>0</v>
      </c>
      <c r="FZ39" s="83">
        <f>(HLOOKUP(FZ$7,BECO_Datos!$D$3:$HN$85,BECO_Datos!$A37,FALSE)+HLOOKUP(FZ$7,BECO_Datos!$HP$3:$LT$85,BECO_Datos!$A37,FALSE))*FZ$2</f>
        <v>0</v>
      </c>
      <c r="GA39" s="83">
        <f>(HLOOKUP(GA$7,BECO_Datos!$D$3:$HN$85,BECO_Datos!$A37,FALSE))*GA$2</f>
        <v>0</v>
      </c>
      <c r="GB39" s="83">
        <f>(HLOOKUP(GB$7,BECO_Datos!$D$3:$HN$85,BECO_Datos!$A37,FALSE)+HLOOKUP(GB$7,BECO_Datos!$HP$3:$LT$85,BECO_Datos!$A37,FALSE))*GB$2</f>
        <v>0</v>
      </c>
      <c r="GC39" s="83">
        <f>(HLOOKUP(GC$7,BECO_Datos!$D$3:$HN$85,BECO_Datos!$A37,FALSE))*GC$2</f>
        <v>0</v>
      </c>
      <c r="GD39" s="83">
        <f>(HLOOKUP(GD$7,BECO_Datos!$D$3:$HN$85,BECO_Datos!$A37,FALSE)+HLOOKUP(GD$7,BECO_Datos!$HP$3:$LT$85,BECO_Datos!$A37,FALSE))*GD$2</f>
        <v>0</v>
      </c>
      <c r="GE39" s="13"/>
      <c r="GF39" s="89">
        <f t="shared" si="132"/>
        <v>0</v>
      </c>
      <c r="GG39" s="83">
        <f>(HLOOKUP(GG$7,BECO_Datos!$D$3:$HN$85,BECO_Datos!$A37,FALSE)+HLOOKUP(GG$7,BECO_Datos!$HP$3:$LT$85,BECO_Datos!$A37,FALSE))*GG$2</f>
        <v>0</v>
      </c>
      <c r="GH39" s="83">
        <f>(HLOOKUP(GH$7,BECO_Datos!$D$3:$HN$85,BECO_Datos!$A37,FALSE)+HLOOKUP(GH$7,BECO_Datos!$HP$3:$LT$85,BECO_Datos!$A37,FALSE))*GH$2</f>
        <v>0</v>
      </c>
      <c r="GI39" s="83">
        <f>(HLOOKUP(GI$7,BECO_Datos!$D$3:$HN$85,BECO_Datos!$A37,FALSE)+HLOOKUP(GI$7,BECO_Datos!$HP$3:$LT$85,BECO_Datos!$A37,FALSE))*GI$2</f>
        <v>0</v>
      </c>
      <c r="GJ39" s="83">
        <f>(HLOOKUP(GJ$7,BECO_Datos!$D$3:$HN$85,BECO_Datos!$A37,FALSE)+HLOOKUP(GJ$7,BECO_Datos!$HP$3:$LT$85,BECO_Datos!$A37,FALSE))*GJ$2</f>
        <v>0</v>
      </c>
      <c r="GK39" s="83">
        <f>(HLOOKUP(GK$7,BECO_Datos!$D$3:$HN$85,BECO_Datos!$A37,FALSE))*GK$2</f>
        <v>0</v>
      </c>
      <c r="GL39" s="83">
        <f>(HLOOKUP(GL$7,BECO_Datos!$D$3:$HN$85,BECO_Datos!$A37,FALSE)+HLOOKUP(GL$7,BECO_Datos!$HP$3:$LT$85,BECO_Datos!$A37,FALSE))*GL$2</f>
        <v>0</v>
      </c>
      <c r="GM39" s="83">
        <f>(HLOOKUP(GM$7,BECO_Datos!$D$3:$HN$85,BECO_Datos!$A37,FALSE))*GM$2</f>
        <v>0</v>
      </c>
      <c r="GN39" s="83">
        <f>(HLOOKUP(GN$7,BECO_Datos!$D$3:$HN$85,BECO_Datos!$A37,FALSE)+HLOOKUP(GN$7,BECO_Datos!$HP$3:$LT$85,BECO_Datos!$A37,FALSE))*GN$2</f>
        <v>0</v>
      </c>
      <c r="GO39" s="89">
        <f t="shared" si="134"/>
        <v>7118.2017623056263</v>
      </c>
      <c r="GP39" s="83">
        <f>(HLOOKUP(GP$7,BECO_Datos!$D$3:$HN$85,BECO_Datos!$A37,FALSE))*GP$2</f>
        <v>0</v>
      </c>
      <c r="GQ39" s="83">
        <f>(HLOOKUP(GQ$7,BECO_Datos!$D$3:$HN$85,BECO_Datos!$A37,FALSE))*GQ$2</f>
        <v>0</v>
      </c>
      <c r="GR39" s="83">
        <f>(HLOOKUP(GR$7,BECO_Datos!$D$3:$HN$85,BECO_Datos!$A37,FALSE))*GR$2</f>
        <v>0</v>
      </c>
      <c r="GS39" s="83">
        <f>(HLOOKUP(GS$7,BECO_Datos!$D$3:$HN$85,BECO_Datos!$A37,FALSE))*GS$2</f>
        <v>0</v>
      </c>
      <c r="GT39" s="83">
        <f>(HLOOKUP(GT$7,BECO_Datos!$D$3:$HN$85,BECO_Datos!$A37,FALSE)+HLOOKUP(GT$7,BECO_Datos!$HP$3:$LT$85,BECO_Datos!$A37,FALSE))*GT$2</f>
        <v>0</v>
      </c>
      <c r="GU39" s="83">
        <f>(HLOOKUP(GU$7,BECO_Datos!$D$3:$HN$85,BECO_Datos!$A37,FALSE))*GU$2</f>
        <v>7118.2017623056263</v>
      </c>
      <c r="GV39" s="83">
        <f>(HLOOKUP(GV$7,BECO_Datos!$D$3:$HN$85,BECO_Datos!$A37,FALSE))*GV$2</f>
        <v>0</v>
      </c>
      <c r="GW39" s="83">
        <f>(HLOOKUP(GW$7,BECO_Datos!$D$3:$HN$85,BECO_Datos!$A37,FALSE)+HLOOKUP(GW$7,BECO_Datos!$HP$3:$LT$85,BECO_Datos!$A37,FALSE))*GW$2</f>
        <v>0</v>
      </c>
      <c r="GX39" s="83">
        <f>(HLOOKUP(GX$7,BECO_Datos!$D$3:$HN$85,BECO_Datos!$A37,FALSE))*GX$2</f>
        <v>0</v>
      </c>
      <c r="GY39" s="83">
        <f>(HLOOKUP(GY$7,BECO_Datos!$D$3:$HN$85,BECO_Datos!$A37,FALSE)+HLOOKUP(GY$7,BECO_Datos!$HP$3:$LT$85,BECO_Datos!$A37,FALSE))*GY$2</f>
        <v>0</v>
      </c>
      <c r="GZ39" s="83">
        <f>(HLOOKUP(GZ$7,BECO_Datos!$D$3:$HN$85,BECO_Datos!$A37,FALSE))*GZ$2</f>
        <v>0</v>
      </c>
      <c r="HA39" s="83">
        <f>(HLOOKUP(HA$7,BECO_Datos!$D$3:$HN$85,BECO_Datos!$A37,FALSE)+HLOOKUP(HA$7,BECO_Datos!$HP$3:$LT$85,BECO_Datos!$A37,FALSE))*HA$2</f>
        <v>0</v>
      </c>
      <c r="HB39" s="13"/>
      <c r="HC39" s="89">
        <f t="shared" si="136"/>
        <v>0</v>
      </c>
      <c r="HD39" s="83">
        <f>(HLOOKUP(HD$7,BECO_Datos!$D$3:$HN$85,BECO_Datos!$A37,FALSE)+HLOOKUP(HD$7,BECO_Datos!$HP$3:$LT$85,BECO_Datos!$A37,FALSE))*HD$2</f>
        <v>0</v>
      </c>
      <c r="HE39" s="83">
        <f>(HLOOKUP(HE$7,BECO_Datos!$D$3:$HN$85,BECO_Datos!$A37,FALSE)+HLOOKUP(HE$7,BECO_Datos!$HP$3:$LT$85,BECO_Datos!$A37,FALSE))*HE$2</f>
        <v>0</v>
      </c>
      <c r="HF39" s="83">
        <f>(HLOOKUP(HF$7,BECO_Datos!$D$3:$HN$85,BECO_Datos!$A37,FALSE)+HLOOKUP(HF$7,BECO_Datos!$HP$3:$LT$85,BECO_Datos!$A37,FALSE))*HF$2</f>
        <v>0</v>
      </c>
      <c r="HG39" s="83">
        <f>(HLOOKUP(HG$7,BECO_Datos!$D$3:$HN$85,BECO_Datos!$A37,FALSE)+HLOOKUP(HG$7,BECO_Datos!$HP$3:$LT$85,BECO_Datos!$A37,FALSE))*HG$2</f>
        <v>0</v>
      </c>
      <c r="HH39" s="83">
        <f>(HLOOKUP(HH$7,BECO_Datos!$D$3:$HN$85,BECO_Datos!$A37,FALSE))*HH$2</f>
        <v>0</v>
      </c>
      <c r="HI39" s="83">
        <f>(HLOOKUP(HI$7,BECO_Datos!$D$3:$HN$85,BECO_Datos!$A37,FALSE)+HLOOKUP(HI$7,BECO_Datos!$HP$3:$LT$85,BECO_Datos!$A37,FALSE))*HI$2</f>
        <v>0</v>
      </c>
      <c r="HJ39" s="83">
        <f>(HLOOKUP(HJ$7,BECO_Datos!$D$3:$HN$85,BECO_Datos!$A37,FALSE))*HJ$2</f>
        <v>0</v>
      </c>
      <c r="HK39" s="83">
        <f>(HLOOKUP(HK$7,BECO_Datos!$D$3:$HN$85,BECO_Datos!$A37,FALSE)+HLOOKUP(HK$7,BECO_Datos!$HP$3:$LT$85,BECO_Datos!$A37,FALSE))*HK$2</f>
        <v>0</v>
      </c>
      <c r="HL39" s="89">
        <f t="shared" si="138"/>
        <v>7363.9244650371356</v>
      </c>
      <c r="HM39" s="83">
        <f>(HLOOKUP(HM$7,BECO_Datos!$D$3:$HN$85,BECO_Datos!$A37,FALSE))*HM$2</f>
        <v>0</v>
      </c>
      <c r="HN39" s="83">
        <f>(HLOOKUP(HN$7,BECO_Datos!$D$3:$HN$85,BECO_Datos!$A37,FALSE))*HN$2</f>
        <v>0</v>
      </c>
      <c r="HO39" s="83">
        <f>(HLOOKUP(HO$7,BECO_Datos!$D$3:$HN$85,BECO_Datos!$A37,FALSE))*HO$2</f>
        <v>0</v>
      </c>
      <c r="HP39" s="83">
        <f>(HLOOKUP(HP$7,BECO_Datos!$D$3:$HN$85,BECO_Datos!$A37,FALSE))*HP$2</f>
        <v>0</v>
      </c>
      <c r="HQ39" s="83">
        <f>(HLOOKUP(HQ$7,BECO_Datos!$D$3:$HN$85,BECO_Datos!$A37,FALSE)+HLOOKUP(HQ$7,BECO_Datos!$HP$3:$LT$85,BECO_Datos!$A37,FALSE))*HQ$2</f>
        <v>0</v>
      </c>
      <c r="HR39" s="83">
        <f>(HLOOKUP(HR$7,BECO_Datos!$D$3:$HN$85,BECO_Datos!$A37,FALSE))*HR$2</f>
        <v>7363.9244650371356</v>
      </c>
      <c r="HS39" s="83">
        <f>(HLOOKUP(HS$7,BECO_Datos!$D$3:$HN$85,BECO_Datos!$A37,FALSE))*HS$2</f>
        <v>0</v>
      </c>
      <c r="HT39" s="83">
        <f>(HLOOKUP(HT$7,BECO_Datos!$D$3:$HN$85,BECO_Datos!$A37,FALSE)+HLOOKUP(HT$7,BECO_Datos!$HP$3:$LT$85,BECO_Datos!$A37,FALSE))*HT$2</f>
        <v>0</v>
      </c>
      <c r="HU39" s="83">
        <f>(HLOOKUP(HU$7,BECO_Datos!$D$3:$HN$85,BECO_Datos!$A37,FALSE))*HU$2</f>
        <v>0</v>
      </c>
      <c r="HV39" s="83">
        <f>(HLOOKUP(HV$7,BECO_Datos!$D$3:$HN$85,BECO_Datos!$A37,FALSE)+HLOOKUP(HV$7,BECO_Datos!$HP$3:$LT$85,BECO_Datos!$A37,FALSE))*HV$2</f>
        <v>0</v>
      </c>
      <c r="HW39" s="83">
        <f>(HLOOKUP(HW$7,BECO_Datos!$D$3:$HN$85,BECO_Datos!$A37,FALSE))*HW$2</f>
        <v>0</v>
      </c>
      <c r="HX39" s="83">
        <f>(HLOOKUP(HX$7,BECO_Datos!$D$3:$HN$85,BECO_Datos!$A37,FALSE)+HLOOKUP(HX$7,BECO_Datos!$HP$3:$LT$85,BECO_Datos!$A37,FALSE))*HX$2</f>
        <v>0</v>
      </c>
    </row>
    <row r="40" spans="1:232" ht="15.75" x14ac:dyDescent="0.2">
      <c r="A40" s="160">
        <v>34</v>
      </c>
      <c r="B40" s="586" t="s">
        <v>122</v>
      </c>
      <c r="C40" s="13"/>
      <c r="D40" s="86">
        <f t="shared" si="100"/>
        <v>37703.706134479959</v>
      </c>
      <c r="E40" s="18">
        <f>(HLOOKUP(E$7,BECO_Datos!$D$3:$HN$85,BECO_Datos!$A38,FALSE)+HLOOKUP(E$7,BECO_Datos!$HP$3:$LT$85,BECO_Datos!$A38,FALSE))*E$2</f>
        <v>0</v>
      </c>
      <c r="F40" s="18">
        <f>(HLOOKUP(F$7,BECO_Datos!$D$3:$HN$85,BECO_Datos!$A38,FALSE)+HLOOKUP(F$7,BECO_Datos!$HP$3:$LT$85,BECO_Datos!$A38,FALSE))*F$2</f>
        <v>0</v>
      </c>
      <c r="G40" s="18">
        <f>(HLOOKUP(G$7,BECO_Datos!$D$3:$HN$85,BECO_Datos!$A38,FALSE)+HLOOKUP(G$7,BECO_Datos!$HP$3:$LT$85,BECO_Datos!$A38,FALSE))*G$2</f>
        <v>37703.706134479959</v>
      </c>
      <c r="H40" s="18">
        <f>(HLOOKUP(H$7,BECO_Datos!$D$3:$HN$85,BECO_Datos!$A38,FALSE)+HLOOKUP(H$7,BECO_Datos!$HP$3:$LT$85,BECO_Datos!$A38,FALSE))*H$2</f>
        <v>0</v>
      </c>
      <c r="I40" s="18">
        <f>(HLOOKUP(I$7,BECO_Datos!$D$3:$HN$85,BECO_Datos!$A38,FALSE))*I$2</f>
        <v>0</v>
      </c>
      <c r="J40" s="18">
        <f>(HLOOKUP(J$7,BECO_Datos!$D$3:$HN$85,BECO_Datos!$A38,FALSE)+HLOOKUP(J$7,BECO_Datos!$HP$3:$LT$85,BECO_Datos!$A38,FALSE))*J$2</f>
        <v>0</v>
      </c>
      <c r="K40" s="18">
        <f>(HLOOKUP(K$7,BECO_Datos!$D$3:$HN$85,BECO_Datos!$A38,FALSE))*K$2</f>
        <v>0</v>
      </c>
      <c r="L40" s="18">
        <f>(HLOOKUP(L$7,BECO_Datos!$D$3:$HN$85,BECO_Datos!$A38,FALSE)+HLOOKUP(L$7,BECO_Datos!$HP$3:$LT$85,BECO_Datos!$A38,FALSE))*L$2</f>
        <v>0</v>
      </c>
      <c r="M40" s="86">
        <f t="shared" si="102"/>
        <v>13409.221521147512</v>
      </c>
      <c r="N40" s="18">
        <f>(HLOOKUP(N$7,BECO_Datos!$D$3:$HN$85,BECO_Datos!$A38,FALSE))*N$2</f>
        <v>0</v>
      </c>
      <c r="O40" s="18">
        <f>(HLOOKUP(O$7,BECO_Datos!$D$3:$HN$85,BECO_Datos!$A38,FALSE))*O$2</f>
        <v>0</v>
      </c>
      <c r="P40" s="18">
        <f>(HLOOKUP(P$7,BECO_Datos!$D$3:$HN$85,BECO_Datos!$A38,FALSE))*P$2</f>
        <v>0</v>
      </c>
      <c r="Q40" s="18">
        <f>(HLOOKUP(Q$7,BECO_Datos!$D$3:$HN$85,BECO_Datos!$A38,FALSE))*Q$2</f>
        <v>0</v>
      </c>
      <c r="R40" s="18">
        <f>(HLOOKUP(R$7,BECO_Datos!$D$3:$HN$85,BECO_Datos!$A38,FALSE)+HLOOKUP(R$7,BECO_Datos!$HP$3:$LT$85,BECO_Datos!$A38,FALSE))*R$2</f>
        <v>0</v>
      </c>
      <c r="S40" s="18">
        <f>(HLOOKUP(S$7,BECO_Datos!$D$3:$HN$85,BECO_Datos!$A38,FALSE))*S$2</f>
        <v>0</v>
      </c>
      <c r="T40" s="18">
        <f>(HLOOKUP(T$7,BECO_Datos!$D$3:$HN$85,BECO_Datos!$A38,FALSE))*T$2</f>
        <v>13409.221521147512</v>
      </c>
      <c r="U40" s="18">
        <f>(HLOOKUP(U$7,BECO_Datos!$D$3:$HN$85,BECO_Datos!$A38,FALSE)+HLOOKUP(U$7,BECO_Datos!$HP$3:$LT$85,BECO_Datos!$A38,FALSE))*U$2</f>
        <v>0</v>
      </c>
      <c r="V40" s="18">
        <f>(HLOOKUP(V$7,BECO_Datos!$D$3:$HN$85,BECO_Datos!$A38,FALSE))*V$2</f>
        <v>0</v>
      </c>
      <c r="W40" s="18">
        <f>(HLOOKUP(W$7,BECO_Datos!$D$3:$HN$85,BECO_Datos!$A38,FALSE)+HLOOKUP(W$7,BECO_Datos!$HP$3:$LT$85,BECO_Datos!$A38,FALSE))*W$2</f>
        <v>0</v>
      </c>
      <c r="X40" s="18">
        <f>(HLOOKUP(X$7,BECO_Datos!$D$3:$HN$85,BECO_Datos!$A38,FALSE))*X$2</f>
        <v>0</v>
      </c>
      <c r="Y40" s="18">
        <f>(HLOOKUP(Y$7,BECO_Datos!$D$3:$HN$85,BECO_Datos!$A38,FALSE)+HLOOKUP(Y$7,BECO_Datos!$HP$3:$LT$85,BECO_Datos!$A38,FALSE))*Y$2</f>
        <v>0</v>
      </c>
      <c r="Z40" s="13"/>
      <c r="AA40" s="86">
        <f t="shared" si="104"/>
        <v>36680.40156489471</v>
      </c>
      <c r="AB40" s="18">
        <f>(HLOOKUP(AB$7,BECO_Datos!$D$3:$HN$85,BECO_Datos!$A38,FALSE)+HLOOKUP(AB$7,BECO_Datos!$HP$3:$LT$85,BECO_Datos!$A38,FALSE))*AB$2</f>
        <v>0</v>
      </c>
      <c r="AC40" s="18">
        <f>(HLOOKUP(AC$7,BECO_Datos!$D$3:$HN$85,BECO_Datos!$A38,FALSE)+HLOOKUP(AC$7,BECO_Datos!$HP$3:$LT$85,BECO_Datos!$A38,FALSE))*AC$2</f>
        <v>0</v>
      </c>
      <c r="AD40" s="18">
        <f>(HLOOKUP(AD$7,BECO_Datos!$D$3:$HN$85,BECO_Datos!$A38,FALSE)+HLOOKUP(AD$7,BECO_Datos!$HP$3:$LT$85,BECO_Datos!$A38,FALSE))*AD$2</f>
        <v>36680.40156489471</v>
      </c>
      <c r="AE40" s="18">
        <f>(HLOOKUP(AE$7,BECO_Datos!$D$3:$HN$85,BECO_Datos!$A38,FALSE)+HLOOKUP(AE$7,BECO_Datos!$HP$3:$LT$85,BECO_Datos!$A38,FALSE))*AE$2</f>
        <v>0</v>
      </c>
      <c r="AF40" s="18">
        <f>(HLOOKUP(AF$7,BECO_Datos!$D$3:$HN$85,BECO_Datos!$A38,FALSE))*AF$2</f>
        <v>0</v>
      </c>
      <c r="AG40" s="18">
        <f>(HLOOKUP(AG$7,BECO_Datos!$D$3:$HN$85,BECO_Datos!$A38,FALSE)+HLOOKUP(AG$7,BECO_Datos!$HP$3:$LT$85,BECO_Datos!$A38,FALSE))*AG$2</f>
        <v>0</v>
      </c>
      <c r="AH40" s="18">
        <f>(HLOOKUP(AH$7,BECO_Datos!$D$3:$HN$85,BECO_Datos!$A38,FALSE))*AH$2</f>
        <v>0</v>
      </c>
      <c r="AI40" s="18">
        <f>(HLOOKUP(AI$7,BECO_Datos!$D$3:$HN$85,BECO_Datos!$A38,FALSE)+HLOOKUP(AI$7,BECO_Datos!$HP$3:$LT$85,BECO_Datos!$A38,FALSE))*AI$2</f>
        <v>0</v>
      </c>
      <c r="AJ40" s="86">
        <f t="shared" si="106"/>
        <v>13947.178812195654</v>
      </c>
      <c r="AK40" s="18">
        <f>(HLOOKUP(AK$7,BECO_Datos!$D$3:$HN$85,BECO_Datos!$A38,FALSE))*AK$2</f>
        <v>0</v>
      </c>
      <c r="AL40" s="18">
        <f>(HLOOKUP(AL$7,BECO_Datos!$D$3:$HN$85,BECO_Datos!$A38,FALSE))*AL$2</f>
        <v>0</v>
      </c>
      <c r="AM40" s="18">
        <f>(HLOOKUP(AM$7,BECO_Datos!$D$3:$HN$85,BECO_Datos!$A38,FALSE))*AM$2</f>
        <v>0</v>
      </c>
      <c r="AN40" s="18">
        <f>(HLOOKUP(AN$7,BECO_Datos!$D$3:$HN$85,BECO_Datos!$A38,FALSE))*AN$2</f>
        <v>0</v>
      </c>
      <c r="AO40" s="18">
        <f>(HLOOKUP(AO$7,BECO_Datos!$D$3:$HN$85,BECO_Datos!$A38,FALSE)+HLOOKUP(AO$7,BECO_Datos!$HP$3:$LT$85,BECO_Datos!$A38,FALSE))*AO$2</f>
        <v>0</v>
      </c>
      <c r="AP40" s="18">
        <f>(HLOOKUP(AP$7,BECO_Datos!$D$3:$HN$85,BECO_Datos!$A38,FALSE))*AP$2</f>
        <v>0</v>
      </c>
      <c r="AQ40" s="18">
        <f>(HLOOKUP(AQ$7,BECO_Datos!$D$3:$HN$85,BECO_Datos!$A38,FALSE))*AQ$2</f>
        <v>13947.178812195654</v>
      </c>
      <c r="AR40" s="18">
        <f>(HLOOKUP(AR$7,BECO_Datos!$D$3:$HN$85,BECO_Datos!$A38,FALSE)+HLOOKUP(AR$7,BECO_Datos!$HP$3:$LT$85,BECO_Datos!$A38,FALSE))*AR$2</f>
        <v>0</v>
      </c>
      <c r="AS40" s="18">
        <f>(HLOOKUP(AS$7,BECO_Datos!$D$3:$HN$85,BECO_Datos!$A38,FALSE))*AS$2</f>
        <v>0</v>
      </c>
      <c r="AT40" s="18">
        <f>(HLOOKUP(AT$7,BECO_Datos!$D$3:$HN$85,BECO_Datos!$A38,FALSE)+HLOOKUP(AT$7,BECO_Datos!$HP$3:$LT$85,BECO_Datos!$A38,FALSE))*AT$2</f>
        <v>0</v>
      </c>
      <c r="AU40" s="18">
        <f>(HLOOKUP(AU$7,BECO_Datos!$D$3:$HN$85,BECO_Datos!$A38,FALSE))*AU$2</f>
        <v>0</v>
      </c>
      <c r="AV40" s="18">
        <f>(HLOOKUP(AV$7,BECO_Datos!$D$3:$HN$85,BECO_Datos!$A38,FALSE)+HLOOKUP(AV$7,BECO_Datos!$HP$3:$LT$85,BECO_Datos!$A38,FALSE))*AV$2</f>
        <v>0</v>
      </c>
      <c r="AW40" s="13"/>
      <c r="AX40" s="86">
        <f t="shared" si="108"/>
        <v>37427.977748764933</v>
      </c>
      <c r="AY40" s="18">
        <f>(HLOOKUP(AY$7,BECO_Datos!$D$3:$HN$85,BECO_Datos!$A38,FALSE)+HLOOKUP(AY$7,BECO_Datos!$HP$3:$LT$85,BECO_Datos!$A38,FALSE))*AY$2</f>
        <v>0</v>
      </c>
      <c r="AZ40" s="18">
        <f>(HLOOKUP(AZ$7,BECO_Datos!$D$3:$HN$85,BECO_Datos!$A38,FALSE)+HLOOKUP(AZ$7,BECO_Datos!$HP$3:$LT$85,BECO_Datos!$A38,FALSE))*AZ$2</f>
        <v>0</v>
      </c>
      <c r="BA40" s="18">
        <f>(HLOOKUP(BA$7,BECO_Datos!$D$3:$HN$85,BECO_Datos!$A38,FALSE)+HLOOKUP(BA$7,BECO_Datos!$HP$3:$LT$85,BECO_Datos!$A38,FALSE))*BA$2</f>
        <v>37427.977748764933</v>
      </c>
      <c r="BB40" s="18">
        <f>(HLOOKUP(BB$7,BECO_Datos!$D$3:$HN$85,BECO_Datos!$A38,FALSE)+HLOOKUP(BB$7,BECO_Datos!$HP$3:$LT$85,BECO_Datos!$A38,FALSE))*BB$2</f>
        <v>0</v>
      </c>
      <c r="BC40" s="18">
        <f>(HLOOKUP(BC$7,BECO_Datos!$D$3:$HN$85,BECO_Datos!$A38,FALSE))*BC$2</f>
        <v>0</v>
      </c>
      <c r="BD40" s="18">
        <f>(HLOOKUP(BD$7,BECO_Datos!$D$3:$HN$85,BECO_Datos!$A38,FALSE)+HLOOKUP(BD$7,BECO_Datos!$HP$3:$LT$85,BECO_Datos!$A38,FALSE))*BD$2</f>
        <v>0</v>
      </c>
      <c r="BE40" s="18">
        <f>(HLOOKUP(BE$7,BECO_Datos!$D$3:$HN$85,BECO_Datos!$A38,FALSE))*BE$2</f>
        <v>0</v>
      </c>
      <c r="BF40" s="18">
        <f>(HLOOKUP(BF$7,BECO_Datos!$D$3:$HN$85,BECO_Datos!$A38,FALSE)+HLOOKUP(BF$7,BECO_Datos!$HP$3:$LT$85,BECO_Datos!$A38,FALSE))*BF$2</f>
        <v>0</v>
      </c>
      <c r="BG40" s="86">
        <f t="shared" si="110"/>
        <v>14215.643976361507</v>
      </c>
      <c r="BH40" s="18">
        <f>(HLOOKUP(BH$7,BECO_Datos!$D$3:$HN$85,BECO_Datos!$A38,FALSE))*BH$2</f>
        <v>0</v>
      </c>
      <c r="BI40" s="18">
        <f>(HLOOKUP(BI$7,BECO_Datos!$D$3:$HN$85,BECO_Datos!$A38,FALSE))*BI$2</f>
        <v>0</v>
      </c>
      <c r="BJ40" s="18">
        <f>(HLOOKUP(BJ$7,BECO_Datos!$D$3:$HN$85,BECO_Datos!$A38,FALSE))*BJ$2</f>
        <v>0</v>
      </c>
      <c r="BK40" s="18">
        <f>(HLOOKUP(BK$7,BECO_Datos!$D$3:$HN$85,BECO_Datos!$A38,FALSE))*BK$2</f>
        <v>0</v>
      </c>
      <c r="BL40" s="18">
        <f>(HLOOKUP(BL$7,BECO_Datos!$D$3:$HN$85,BECO_Datos!$A38,FALSE)+HLOOKUP(BL$7,BECO_Datos!$HP$3:$LT$85,BECO_Datos!$A38,FALSE))*BL$2</f>
        <v>0</v>
      </c>
      <c r="BM40" s="18">
        <f>(HLOOKUP(BM$7,BECO_Datos!$D$3:$HN$85,BECO_Datos!$A38,FALSE))*BM$2</f>
        <v>0</v>
      </c>
      <c r="BN40" s="18">
        <f>(HLOOKUP(BN$7,BECO_Datos!$D$3:$HN$85,BECO_Datos!$A38,FALSE))*BN$2</f>
        <v>14215.643976361507</v>
      </c>
      <c r="BO40" s="18">
        <f>(HLOOKUP(BO$7,BECO_Datos!$D$3:$HN$85,BECO_Datos!$A38,FALSE)+HLOOKUP(BO$7,BECO_Datos!$HP$3:$LT$85,BECO_Datos!$A38,FALSE))*BO$2</f>
        <v>0</v>
      </c>
      <c r="BP40" s="18">
        <f>(HLOOKUP(BP$7,BECO_Datos!$D$3:$HN$85,BECO_Datos!$A38,FALSE))*BP$2</f>
        <v>0</v>
      </c>
      <c r="BQ40" s="18">
        <f>(HLOOKUP(BQ$7,BECO_Datos!$D$3:$HN$85,BECO_Datos!$A38,FALSE)+HLOOKUP(BQ$7,BECO_Datos!$HP$3:$LT$85,BECO_Datos!$A38,FALSE))*BQ$2</f>
        <v>0</v>
      </c>
      <c r="BR40" s="18">
        <f>(HLOOKUP(BR$7,BECO_Datos!$D$3:$HN$85,BECO_Datos!$A38,FALSE))*BR$2</f>
        <v>0</v>
      </c>
      <c r="BS40" s="18">
        <f>(HLOOKUP(BS$7,BECO_Datos!$D$3:$HN$85,BECO_Datos!$A38,FALSE)+HLOOKUP(BS$7,BECO_Datos!$HP$3:$LT$85,BECO_Datos!$A38,FALSE))*BS$2</f>
        <v>0</v>
      </c>
      <c r="BT40" s="13"/>
      <c r="BU40" s="86">
        <f t="shared" si="112"/>
        <v>77540.582574114087</v>
      </c>
      <c r="BV40" s="18">
        <f>(HLOOKUP(BV$7,BECO_Datos!$D$3:$HN$85,BECO_Datos!$A38,FALSE)+HLOOKUP(BV$7,BECO_Datos!$HP$3:$LT$85,BECO_Datos!$A38,FALSE))*BV$2</f>
        <v>0</v>
      </c>
      <c r="BW40" s="18">
        <f>(HLOOKUP(BW$7,BECO_Datos!$D$3:$HN$85,BECO_Datos!$A38,FALSE)+HLOOKUP(BW$7,BECO_Datos!$HP$3:$LT$85,BECO_Datos!$A38,FALSE))*BW$2</f>
        <v>0</v>
      </c>
      <c r="BX40" s="18">
        <f>(HLOOKUP(BX$7,BECO_Datos!$D$3:$HN$85,BECO_Datos!$A38,FALSE)+HLOOKUP(BX$7,BECO_Datos!$HP$3:$LT$85,BECO_Datos!$A38,FALSE))*BX$2</f>
        <v>77540.582574114087</v>
      </c>
      <c r="BY40" s="18">
        <f>(HLOOKUP(BY$7,BECO_Datos!$D$3:$HN$85,BECO_Datos!$A38,FALSE)+HLOOKUP(BY$7,BECO_Datos!$HP$3:$LT$85,BECO_Datos!$A38,FALSE))*BY$2</f>
        <v>0</v>
      </c>
      <c r="BZ40" s="18">
        <f>(HLOOKUP(BZ$7,BECO_Datos!$D$3:$HN$85,BECO_Datos!$A38,FALSE))*BZ$2</f>
        <v>0</v>
      </c>
      <c r="CA40" s="18">
        <f>(HLOOKUP(CA$7,BECO_Datos!$D$3:$HN$85,BECO_Datos!$A38,FALSE)+HLOOKUP(CA$7,BECO_Datos!$HP$3:$LT$85,BECO_Datos!$A38,FALSE))*CA$2</f>
        <v>0</v>
      </c>
      <c r="CB40" s="18">
        <f>(HLOOKUP(CB$7,BECO_Datos!$D$3:$HN$85,BECO_Datos!$A38,FALSE))*CB$2</f>
        <v>0</v>
      </c>
      <c r="CC40" s="18">
        <f>(HLOOKUP(CC$7,BECO_Datos!$D$3:$HN$85,BECO_Datos!$A38,FALSE)+HLOOKUP(CC$7,BECO_Datos!$HP$3:$LT$85,BECO_Datos!$A38,FALSE))*CC$2</f>
        <v>0</v>
      </c>
      <c r="CD40" s="86">
        <f t="shared" si="114"/>
        <v>14428.934698791027</v>
      </c>
      <c r="CE40" s="18">
        <f>(HLOOKUP(CE$7,BECO_Datos!$D$3:$HN$85,BECO_Datos!$A38,FALSE))*CE$2</f>
        <v>0</v>
      </c>
      <c r="CF40" s="18">
        <f>(HLOOKUP(CF$7,BECO_Datos!$D$3:$HN$85,BECO_Datos!$A38,FALSE))*CF$2</f>
        <v>0</v>
      </c>
      <c r="CG40" s="18">
        <f>(HLOOKUP(CG$7,BECO_Datos!$D$3:$HN$85,BECO_Datos!$A38,FALSE))*CG$2</f>
        <v>0</v>
      </c>
      <c r="CH40" s="18">
        <f>(HLOOKUP(CH$7,BECO_Datos!$D$3:$HN$85,BECO_Datos!$A38,FALSE))*CH$2</f>
        <v>0</v>
      </c>
      <c r="CI40" s="18">
        <f>(HLOOKUP(CI$7,BECO_Datos!$D$3:$HN$85,BECO_Datos!$A38,FALSE)+HLOOKUP(CI$7,BECO_Datos!$HP$3:$LT$85,BECO_Datos!$A38,FALSE))*CI$2</f>
        <v>0</v>
      </c>
      <c r="CJ40" s="18">
        <f>(HLOOKUP(CJ$7,BECO_Datos!$D$3:$HN$85,BECO_Datos!$A38,FALSE))*CJ$2</f>
        <v>0</v>
      </c>
      <c r="CK40" s="18">
        <f>(HLOOKUP(CK$7,BECO_Datos!$D$3:$HN$85,BECO_Datos!$A38,FALSE))*CK$2</f>
        <v>14428.934698791027</v>
      </c>
      <c r="CL40" s="18">
        <f>(HLOOKUP(CL$7,BECO_Datos!$D$3:$HN$85,BECO_Datos!$A38,FALSE)+HLOOKUP(CL$7,BECO_Datos!$HP$3:$LT$85,BECO_Datos!$A38,FALSE))*CL$2</f>
        <v>0</v>
      </c>
      <c r="CM40" s="18">
        <f>(HLOOKUP(CM$7,BECO_Datos!$D$3:$HN$85,BECO_Datos!$A38,FALSE))*CM$2</f>
        <v>0</v>
      </c>
      <c r="CN40" s="18">
        <f>(HLOOKUP(CN$7,BECO_Datos!$D$3:$HN$85,BECO_Datos!$A38,FALSE)+HLOOKUP(CN$7,BECO_Datos!$HP$3:$LT$85,BECO_Datos!$A38,FALSE))*CN$2</f>
        <v>0</v>
      </c>
      <c r="CO40" s="18">
        <f>(HLOOKUP(CO$7,BECO_Datos!$D$3:$HN$85,BECO_Datos!$A38,FALSE))*CO$2</f>
        <v>0</v>
      </c>
      <c r="CP40" s="18">
        <f>(HLOOKUP(CP$7,BECO_Datos!$D$3:$HN$85,BECO_Datos!$A38,FALSE)+HLOOKUP(CP$7,BECO_Datos!$HP$3:$LT$85,BECO_Datos!$A38,FALSE))*CP$2</f>
        <v>0</v>
      </c>
      <c r="CQ40" s="13"/>
      <c r="CR40" s="86">
        <f t="shared" si="116"/>
        <v>39836.694008159786</v>
      </c>
      <c r="CS40" s="18">
        <f>(HLOOKUP(CS$7,BECO_Datos!$D$3:$HN$85,BECO_Datos!$A38,FALSE)+HLOOKUP(CS$7,BECO_Datos!$HP$3:$LT$85,BECO_Datos!$A38,FALSE))*CS$2</f>
        <v>0</v>
      </c>
      <c r="CT40" s="18">
        <f>(HLOOKUP(CT$7,BECO_Datos!$D$3:$HN$85,BECO_Datos!$A38,FALSE)+HLOOKUP(CT$7,BECO_Datos!$HP$3:$LT$85,BECO_Datos!$A38,FALSE))*CT$2</f>
        <v>0</v>
      </c>
      <c r="CU40" s="18">
        <f>(HLOOKUP(CU$7,BECO_Datos!$D$3:$HN$85,BECO_Datos!$A38,FALSE)+HLOOKUP(CU$7,BECO_Datos!$HP$3:$LT$85,BECO_Datos!$A38,FALSE))*CU$2</f>
        <v>39836.694008159786</v>
      </c>
      <c r="CV40" s="18">
        <f>(HLOOKUP(CV$7,BECO_Datos!$D$3:$HN$85,BECO_Datos!$A38,FALSE)+HLOOKUP(CV$7,BECO_Datos!$HP$3:$LT$85,BECO_Datos!$A38,FALSE))*CV$2</f>
        <v>0</v>
      </c>
      <c r="CW40" s="18">
        <f>(HLOOKUP(CW$7,BECO_Datos!$D$3:$HN$85,BECO_Datos!$A38,FALSE))*CW$2</f>
        <v>0</v>
      </c>
      <c r="CX40" s="18">
        <f>(HLOOKUP(CX$7,BECO_Datos!$D$3:$HN$85,BECO_Datos!$A38,FALSE)+HLOOKUP(CX$7,BECO_Datos!$HP$3:$LT$85,BECO_Datos!$A38,FALSE))*CX$2</f>
        <v>0</v>
      </c>
      <c r="CY40" s="18">
        <f>(HLOOKUP(CY$7,BECO_Datos!$D$3:$HN$85,BECO_Datos!$A38,FALSE))*CY$2</f>
        <v>0</v>
      </c>
      <c r="CZ40" s="18">
        <f>(HLOOKUP(CZ$7,BECO_Datos!$D$3:$HN$85,BECO_Datos!$A38,FALSE)+HLOOKUP(CZ$7,BECO_Datos!$HP$3:$LT$85,BECO_Datos!$A38,FALSE))*CZ$2</f>
        <v>0</v>
      </c>
      <c r="DA40" s="86">
        <f t="shared" si="118"/>
        <v>14815.911945553451</v>
      </c>
      <c r="DB40" s="18">
        <f>(HLOOKUP(DB$7,BECO_Datos!$D$3:$HN$85,BECO_Datos!$A38,FALSE))*DB$2</f>
        <v>0</v>
      </c>
      <c r="DC40" s="18">
        <f>(HLOOKUP(DC$7,BECO_Datos!$D$3:$HN$85,BECO_Datos!$A38,FALSE))*DC$2</f>
        <v>0</v>
      </c>
      <c r="DD40" s="18">
        <f>(HLOOKUP(DD$7,BECO_Datos!$D$3:$HN$85,BECO_Datos!$A38,FALSE))*DD$2</f>
        <v>0</v>
      </c>
      <c r="DE40" s="18">
        <f>(HLOOKUP(DE$7,BECO_Datos!$D$3:$HN$85,BECO_Datos!$A38,FALSE))*DE$2</f>
        <v>0</v>
      </c>
      <c r="DF40" s="18">
        <f>(HLOOKUP(DF$7,BECO_Datos!$D$3:$HN$85,BECO_Datos!$A38,FALSE)+HLOOKUP(DF$7,BECO_Datos!$HP$3:$LT$85,BECO_Datos!$A38,FALSE))*DF$2</f>
        <v>0</v>
      </c>
      <c r="DG40" s="18">
        <f>(HLOOKUP(DG$7,BECO_Datos!$D$3:$HN$85,BECO_Datos!$A38,FALSE))*DG$2</f>
        <v>0</v>
      </c>
      <c r="DH40" s="18">
        <f>(HLOOKUP(DH$7,BECO_Datos!$D$3:$HN$85,BECO_Datos!$A38,FALSE))*DH$2</f>
        <v>14815.911945553451</v>
      </c>
      <c r="DI40" s="18">
        <f>(HLOOKUP(DI$7,BECO_Datos!$D$3:$HN$85,BECO_Datos!$A38,FALSE)+HLOOKUP(DI$7,BECO_Datos!$HP$3:$LT$85,BECO_Datos!$A38,FALSE))*DI$2</f>
        <v>0</v>
      </c>
      <c r="DJ40" s="18">
        <f>(HLOOKUP(DJ$7,BECO_Datos!$D$3:$HN$85,BECO_Datos!$A38,FALSE))*DJ$2</f>
        <v>0</v>
      </c>
      <c r="DK40" s="18">
        <f>(HLOOKUP(DK$7,BECO_Datos!$D$3:$HN$85,BECO_Datos!$A38,FALSE)+HLOOKUP(DK$7,BECO_Datos!$HP$3:$LT$85,BECO_Datos!$A38,FALSE))*DK$2</f>
        <v>0</v>
      </c>
      <c r="DL40" s="18">
        <f>(HLOOKUP(DL$7,BECO_Datos!$D$3:$HN$85,BECO_Datos!$A38,FALSE))*DL$2</f>
        <v>0</v>
      </c>
      <c r="DM40" s="18">
        <f>(HLOOKUP(DM$7,BECO_Datos!$D$3:$HN$85,BECO_Datos!$A38,FALSE)+HLOOKUP(DM$7,BECO_Datos!$HP$3:$LT$85,BECO_Datos!$A38,FALSE))*DM$2</f>
        <v>0</v>
      </c>
      <c r="DN40" s="13"/>
      <c r="DO40" s="86">
        <f t="shared" si="120"/>
        <v>36445.122214512776</v>
      </c>
      <c r="DP40" s="18">
        <f>(HLOOKUP(DP$7,BECO_Datos!$D$3:$HN$85,BECO_Datos!$A38,FALSE)+HLOOKUP(DP$7,BECO_Datos!$HP$3:$LT$85,BECO_Datos!$A38,FALSE))*DP$2</f>
        <v>0</v>
      </c>
      <c r="DQ40" s="18">
        <f>(HLOOKUP(DQ$7,BECO_Datos!$D$3:$HN$85,BECO_Datos!$A38,FALSE)+HLOOKUP(DQ$7,BECO_Datos!$HP$3:$LT$85,BECO_Datos!$A38,FALSE))*DQ$2</f>
        <v>0</v>
      </c>
      <c r="DR40" s="18">
        <f>(HLOOKUP(DR$7,BECO_Datos!$D$3:$HN$85,BECO_Datos!$A38,FALSE)+HLOOKUP(DR$7,BECO_Datos!$HP$3:$LT$85,BECO_Datos!$A38,FALSE))*DR$2</f>
        <v>36445.122214512776</v>
      </c>
      <c r="DS40" s="18">
        <f>(HLOOKUP(DS$7,BECO_Datos!$D$3:$HN$85,BECO_Datos!$A38,FALSE)+HLOOKUP(DS$7,BECO_Datos!$HP$3:$LT$85,BECO_Datos!$A38,FALSE))*DS$2</f>
        <v>0</v>
      </c>
      <c r="DT40" s="18">
        <f>(HLOOKUP(DT$7,BECO_Datos!$D$3:$HN$85,BECO_Datos!$A38,FALSE))*DT$2</f>
        <v>0</v>
      </c>
      <c r="DU40" s="18">
        <f>(HLOOKUP(DU$7,BECO_Datos!$D$3:$HN$85,BECO_Datos!$A38,FALSE)+HLOOKUP(DU$7,BECO_Datos!$HP$3:$LT$85,BECO_Datos!$A38,FALSE))*DU$2</f>
        <v>0</v>
      </c>
      <c r="DV40" s="18">
        <f>(HLOOKUP(DV$7,BECO_Datos!$D$3:$HN$85,BECO_Datos!$A38,FALSE))*DV$2</f>
        <v>0</v>
      </c>
      <c r="DW40" s="18">
        <f>(HLOOKUP(DW$7,BECO_Datos!$D$3:$HN$85,BECO_Datos!$A38,FALSE)+HLOOKUP(DW$7,BECO_Datos!$HP$3:$LT$85,BECO_Datos!$A38,FALSE))*DW$2</f>
        <v>0</v>
      </c>
      <c r="DX40" s="86">
        <f t="shared" si="122"/>
        <v>15094.453704341011</v>
      </c>
      <c r="DY40" s="18">
        <f>(HLOOKUP(DY$7,BECO_Datos!$D$3:$HN$85,BECO_Datos!$A38,FALSE))*DY$2</f>
        <v>0</v>
      </c>
      <c r="DZ40" s="18">
        <f>(HLOOKUP(DZ$7,BECO_Datos!$D$3:$HN$85,BECO_Datos!$A38,FALSE))*DZ$2</f>
        <v>0</v>
      </c>
      <c r="EA40" s="18">
        <f>(HLOOKUP(EA$7,BECO_Datos!$D$3:$HN$85,BECO_Datos!$A38,FALSE))*EA$2</f>
        <v>0</v>
      </c>
      <c r="EB40" s="18">
        <f>(HLOOKUP(EB$7,BECO_Datos!$D$3:$HN$85,BECO_Datos!$A38,FALSE))*EB$2</f>
        <v>0</v>
      </c>
      <c r="EC40" s="18">
        <f>(HLOOKUP(EC$7,BECO_Datos!$D$3:$HN$85,BECO_Datos!$A38,FALSE)+HLOOKUP(EC$7,BECO_Datos!$HP$3:$LT$85,BECO_Datos!$A38,FALSE))*EC$2</f>
        <v>0</v>
      </c>
      <c r="ED40" s="18">
        <f>(HLOOKUP(ED$7,BECO_Datos!$D$3:$HN$85,BECO_Datos!$A38,FALSE))*ED$2</f>
        <v>0</v>
      </c>
      <c r="EE40" s="18">
        <f>(HLOOKUP(EE$7,BECO_Datos!$D$3:$HN$85,BECO_Datos!$A38,FALSE))*EE$2</f>
        <v>15094.453704341011</v>
      </c>
      <c r="EF40" s="18">
        <f>(HLOOKUP(EF$7,BECO_Datos!$D$3:$HN$85,BECO_Datos!$A38,FALSE)+HLOOKUP(EF$7,BECO_Datos!$HP$3:$LT$85,BECO_Datos!$A38,FALSE))*EF$2</f>
        <v>0</v>
      </c>
      <c r="EG40" s="18">
        <f>(HLOOKUP(EG$7,BECO_Datos!$D$3:$HN$85,BECO_Datos!$A38,FALSE))*EG$2</f>
        <v>0</v>
      </c>
      <c r="EH40" s="18">
        <f>(HLOOKUP(EH$7,BECO_Datos!$D$3:$HN$85,BECO_Datos!$A38,FALSE)+HLOOKUP(EH$7,BECO_Datos!$HP$3:$LT$85,BECO_Datos!$A38,FALSE))*EH$2</f>
        <v>0</v>
      </c>
      <c r="EI40" s="18">
        <f>(HLOOKUP(EI$7,BECO_Datos!$D$3:$HN$85,BECO_Datos!$A38,FALSE))*EI$2</f>
        <v>0</v>
      </c>
      <c r="EJ40" s="18">
        <f>(HLOOKUP(EJ$7,BECO_Datos!$D$3:$HN$85,BECO_Datos!$A38,FALSE)+HLOOKUP(EJ$7,BECO_Datos!$HP$3:$LT$85,BECO_Datos!$A38,FALSE))*EJ$2</f>
        <v>0</v>
      </c>
      <c r="EK40" s="13"/>
      <c r="EL40" s="86">
        <f t="shared" si="124"/>
        <v>38676.437792776451</v>
      </c>
      <c r="EM40" s="18">
        <f>(HLOOKUP(EM$7,BECO_Datos!$D$3:$HN$85,BECO_Datos!$A38,FALSE)+HLOOKUP(EM$7,BECO_Datos!$HP$3:$LT$85,BECO_Datos!$A38,FALSE))*EM$2</f>
        <v>0</v>
      </c>
      <c r="EN40" s="18">
        <f>(HLOOKUP(EN$7,BECO_Datos!$D$3:$HN$85,BECO_Datos!$A38,FALSE)+HLOOKUP(EN$7,BECO_Datos!$HP$3:$LT$85,BECO_Datos!$A38,FALSE))*EN$2</f>
        <v>0</v>
      </c>
      <c r="EO40" s="18">
        <f>(HLOOKUP(EO$7,BECO_Datos!$D$3:$HN$85,BECO_Datos!$A38,FALSE)+HLOOKUP(EO$7,BECO_Datos!$HP$3:$LT$85,BECO_Datos!$A38,FALSE))*EO$2</f>
        <v>38676.437792776451</v>
      </c>
      <c r="EP40" s="18">
        <f>(HLOOKUP(EP$7,BECO_Datos!$D$3:$HN$85,BECO_Datos!$A38,FALSE)+HLOOKUP(EP$7,BECO_Datos!$HP$3:$LT$85,BECO_Datos!$A38,FALSE))*EP$2</f>
        <v>0</v>
      </c>
      <c r="EQ40" s="18">
        <f>(HLOOKUP(EQ$7,BECO_Datos!$D$3:$HN$85,BECO_Datos!$A38,FALSE))*EQ$2</f>
        <v>0</v>
      </c>
      <c r="ER40" s="18">
        <f>(HLOOKUP(ER$7,BECO_Datos!$D$3:$HN$85,BECO_Datos!$A38,FALSE)+HLOOKUP(ER$7,BECO_Datos!$HP$3:$LT$85,BECO_Datos!$A38,FALSE))*ER$2</f>
        <v>0</v>
      </c>
      <c r="ES40" s="18">
        <f>(HLOOKUP(ES$7,BECO_Datos!$D$3:$HN$85,BECO_Datos!$A38,FALSE))*ES$2</f>
        <v>0</v>
      </c>
      <c r="ET40" s="18">
        <f>(HLOOKUP(ET$7,BECO_Datos!$D$3:$HN$85,BECO_Datos!$A38,FALSE)+HLOOKUP(ET$7,BECO_Datos!$HP$3:$LT$85,BECO_Datos!$A38,FALSE))*ET$2</f>
        <v>0</v>
      </c>
      <c r="EU40" s="86">
        <f t="shared" si="126"/>
        <v>15654.776802315182</v>
      </c>
      <c r="EV40" s="18">
        <f>(HLOOKUP(EV$7,BECO_Datos!$D$3:$HN$85,BECO_Datos!$A38,FALSE))*EV$2</f>
        <v>0</v>
      </c>
      <c r="EW40" s="18">
        <f>(HLOOKUP(EW$7,BECO_Datos!$D$3:$HN$85,BECO_Datos!$A38,FALSE))*EW$2</f>
        <v>0</v>
      </c>
      <c r="EX40" s="18">
        <f>(HLOOKUP(EX$7,BECO_Datos!$D$3:$HN$85,BECO_Datos!$A38,FALSE))*EX$2</f>
        <v>0</v>
      </c>
      <c r="EY40" s="18">
        <f>(HLOOKUP(EY$7,BECO_Datos!$D$3:$HN$85,BECO_Datos!$A38,FALSE))*EY$2</f>
        <v>0</v>
      </c>
      <c r="EZ40" s="18">
        <f>(HLOOKUP(EZ$7,BECO_Datos!$D$3:$HN$85,BECO_Datos!$A38,FALSE)+HLOOKUP(EZ$7,BECO_Datos!$HP$3:$LT$85,BECO_Datos!$A38,FALSE))*EZ$2</f>
        <v>0</v>
      </c>
      <c r="FA40" s="18">
        <f>(HLOOKUP(FA$7,BECO_Datos!$D$3:$HN$85,BECO_Datos!$A38,FALSE))*FA$2</f>
        <v>0</v>
      </c>
      <c r="FB40" s="18">
        <f>(HLOOKUP(FB$7,BECO_Datos!$D$3:$HN$85,BECO_Datos!$A38,FALSE))*FB$2</f>
        <v>15654.776802315182</v>
      </c>
      <c r="FC40" s="18">
        <f>(HLOOKUP(FC$7,BECO_Datos!$D$3:$HN$85,BECO_Datos!$A38,FALSE)+HLOOKUP(FC$7,BECO_Datos!$HP$3:$LT$85,BECO_Datos!$A38,FALSE))*FC$2</f>
        <v>0</v>
      </c>
      <c r="FD40" s="18">
        <f>(HLOOKUP(FD$7,BECO_Datos!$D$3:$HN$85,BECO_Datos!$A38,FALSE))*FD$2</f>
        <v>0</v>
      </c>
      <c r="FE40" s="18">
        <f>(HLOOKUP(FE$7,BECO_Datos!$D$3:$HN$85,BECO_Datos!$A38,FALSE)+HLOOKUP(FE$7,BECO_Datos!$HP$3:$LT$85,BECO_Datos!$A38,FALSE))*FE$2</f>
        <v>0</v>
      </c>
      <c r="FF40" s="18">
        <f>(HLOOKUP(FF$7,BECO_Datos!$D$3:$HN$85,BECO_Datos!$A38,FALSE))*FF$2</f>
        <v>0</v>
      </c>
      <c r="FG40" s="18">
        <f>(HLOOKUP(FG$7,BECO_Datos!$D$3:$HN$85,BECO_Datos!$A38,FALSE)+HLOOKUP(FG$7,BECO_Datos!$HP$3:$LT$85,BECO_Datos!$A38,FALSE))*FG$2</f>
        <v>0</v>
      </c>
      <c r="FH40" s="13"/>
      <c r="FI40" s="86">
        <f t="shared" si="128"/>
        <v>30283.650616875031</v>
      </c>
      <c r="FJ40" s="18">
        <f>(HLOOKUP(FJ$7,BECO_Datos!$D$3:$HN$85,BECO_Datos!$A38,FALSE)+HLOOKUP(FJ$7,BECO_Datos!$HP$3:$LT$85,BECO_Datos!$A38,FALSE))*FJ$2</f>
        <v>0</v>
      </c>
      <c r="FK40" s="18">
        <f>(HLOOKUP(FK$7,BECO_Datos!$D$3:$HN$85,BECO_Datos!$A38,FALSE)+HLOOKUP(FK$7,BECO_Datos!$HP$3:$LT$85,BECO_Datos!$A38,FALSE))*FK$2</f>
        <v>0</v>
      </c>
      <c r="FL40" s="18">
        <f>(HLOOKUP(FL$7,BECO_Datos!$D$3:$HN$85,BECO_Datos!$A38,FALSE)+HLOOKUP(FL$7,BECO_Datos!$HP$3:$LT$85,BECO_Datos!$A38,FALSE))*FL$2</f>
        <v>30283.650616875031</v>
      </c>
      <c r="FM40" s="18">
        <f>(HLOOKUP(FM$7,BECO_Datos!$D$3:$HN$85,BECO_Datos!$A38,FALSE)+HLOOKUP(FM$7,BECO_Datos!$HP$3:$LT$85,BECO_Datos!$A38,FALSE))*FM$2</f>
        <v>0</v>
      </c>
      <c r="FN40" s="18">
        <f>(HLOOKUP(FN$7,BECO_Datos!$D$3:$HN$85,BECO_Datos!$A38,FALSE))*FN$2</f>
        <v>0</v>
      </c>
      <c r="FO40" s="18">
        <f>(HLOOKUP(FO$7,BECO_Datos!$D$3:$HN$85,BECO_Datos!$A38,FALSE)+HLOOKUP(FO$7,BECO_Datos!$HP$3:$LT$85,BECO_Datos!$A38,FALSE))*FO$2</f>
        <v>0</v>
      </c>
      <c r="FP40" s="18">
        <f>(HLOOKUP(FP$7,BECO_Datos!$D$3:$HN$85,BECO_Datos!$A38,FALSE))*FP$2</f>
        <v>0</v>
      </c>
      <c r="FQ40" s="18">
        <f>(HLOOKUP(FQ$7,BECO_Datos!$D$3:$HN$85,BECO_Datos!$A38,FALSE)+HLOOKUP(FQ$7,BECO_Datos!$HP$3:$LT$85,BECO_Datos!$A38,FALSE))*FQ$2</f>
        <v>0</v>
      </c>
      <c r="FR40" s="86">
        <f t="shared" si="130"/>
        <v>16068.032452799998</v>
      </c>
      <c r="FS40" s="18">
        <f>(HLOOKUP(FS$7,BECO_Datos!$D$3:$HN$85,BECO_Datos!$A38,FALSE))*FS$2</f>
        <v>0</v>
      </c>
      <c r="FT40" s="18">
        <f>(HLOOKUP(FT$7,BECO_Datos!$D$3:$HN$85,BECO_Datos!$A38,FALSE))*FT$2</f>
        <v>0</v>
      </c>
      <c r="FU40" s="18">
        <f>(HLOOKUP(FU$7,BECO_Datos!$D$3:$HN$85,BECO_Datos!$A38,FALSE))*FU$2</f>
        <v>0</v>
      </c>
      <c r="FV40" s="18">
        <f>(HLOOKUP(FV$7,BECO_Datos!$D$3:$HN$85,BECO_Datos!$A38,FALSE))*FV$2</f>
        <v>0</v>
      </c>
      <c r="FW40" s="18">
        <f>(HLOOKUP(FW$7,BECO_Datos!$D$3:$HN$85,BECO_Datos!$A38,FALSE)+HLOOKUP(FW$7,BECO_Datos!$HP$3:$LT$85,BECO_Datos!$A38,FALSE))*FW$2</f>
        <v>0</v>
      </c>
      <c r="FX40" s="18">
        <f>(HLOOKUP(FX$7,BECO_Datos!$D$3:$HN$85,BECO_Datos!$A38,FALSE))*FX$2</f>
        <v>0</v>
      </c>
      <c r="FY40" s="18">
        <f>(HLOOKUP(FY$7,BECO_Datos!$D$3:$HN$85,BECO_Datos!$A38,FALSE))*FY$2</f>
        <v>16068.032452799998</v>
      </c>
      <c r="FZ40" s="18">
        <f>(HLOOKUP(FZ$7,BECO_Datos!$D$3:$HN$85,BECO_Datos!$A38,FALSE)+HLOOKUP(FZ$7,BECO_Datos!$HP$3:$LT$85,BECO_Datos!$A38,FALSE))*FZ$2</f>
        <v>0</v>
      </c>
      <c r="GA40" s="18">
        <f>(HLOOKUP(GA$7,BECO_Datos!$D$3:$HN$85,BECO_Datos!$A38,FALSE))*GA$2</f>
        <v>0</v>
      </c>
      <c r="GB40" s="18">
        <f>(HLOOKUP(GB$7,BECO_Datos!$D$3:$HN$85,BECO_Datos!$A38,FALSE)+HLOOKUP(GB$7,BECO_Datos!$HP$3:$LT$85,BECO_Datos!$A38,FALSE))*GB$2</f>
        <v>0</v>
      </c>
      <c r="GC40" s="18">
        <f>(HLOOKUP(GC$7,BECO_Datos!$D$3:$HN$85,BECO_Datos!$A38,FALSE))*GC$2</f>
        <v>0</v>
      </c>
      <c r="GD40" s="18">
        <f>(HLOOKUP(GD$7,BECO_Datos!$D$3:$HN$85,BECO_Datos!$A38,FALSE)+HLOOKUP(GD$7,BECO_Datos!$HP$3:$LT$85,BECO_Datos!$A38,FALSE))*GD$2</f>
        <v>0</v>
      </c>
      <c r="GE40" s="13"/>
      <c r="GF40" s="86">
        <f t="shared" si="132"/>
        <v>25901.618834155215</v>
      </c>
      <c r="GG40" s="18">
        <f>(HLOOKUP(GG$7,BECO_Datos!$D$3:$HN$85,BECO_Datos!$A38,FALSE)+HLOOKUP(GG$7,BECO_Datos!$HP$3:$LT$85,BECO_Datos!$A38,FALSE))*GG$2</f>
        <v>0</v>
      </c>
      <c r="GH40" s="18">
        <f>(HLOOKUP(GH$7,BECO_Datos!$D$3:$HN$85,BECO_Datos!$A38,FALSE)+HLOOKUP(GH$7,BECO_Datos!$HP$3:$LT$85,BECO_Datos!$A38,FALSE))*GH$2</f>
        <v>0</v>
      </c>
      <c r="GI40" s="18">
        <f>(HLOOKUP(GI$7,BECO_Datos!$D$3:$HN$85,BECO_Datos!$A38,FALSE)+HLOOKUP(GI$7,BECO_Datos!$HP$3:$LT$85,BECO_Datos!$A38,FALSE))*GI$2</f>
        <v>25901.618834155215</v>
      </c>
      <c r="GJ40" s="18">
        <f>(HLOOKUP(GJ$7,BECO_Datos!$D$3:$HN$85,BECO_Datos!$A38,FALSE)+HLOOKUP(GJ$7,BECO_Datos!$HP$3:$LT$85,BECO_Datos!$A38,FALSE))*GJ$2</f>
        <v>0</v>
      </c>
      <c r="GK40" s="18">
        <f>(HLOOKUP(GK$7,BECO_Datos!$D$3:$HN$85,BECO_Datos!$A38,FALSE))*GK$2</f>
        <v>0</v>
      </c>
      <c r="GL40" s="18">
        <f>(HLOOKUP(GL$7,BECO_Datos!$D$3:$HN$85,BECO_Datos!$A38,FALSE)+HLOOKUP(GL$7,BECO_Datos!$HP$3:$LT$85,BECO_Datos!$A38,FALSE))*GL$2</f>
        <v>0</v>
      </c>
      <c r="GM40" s="18">
        <f>(HLOOKUP(GM$7,BECO_Datos!$D$3:$HN$85,BECO_Datos!$A38,FALSE))*GM$2</f>
        <v>0</v>
      </c>
      <c r="GN40" s="18">
        <f>(HLOOKUP(GN$7,BECO_Datos!$D$3:$HN$85,BECO_Datos!$A38,FALSE)+HLOOKUP(GN$7,BECO_Datos!$HP$3:$LT$85,BECO_Datos!$A38,FALSE))*GN$2</f>
        <v>0</v>
      </c>
      <c r="GO40" s="86">
        <f t="shared" si="134"/>
        <v>16512.168238576131</v>
      </c>
      <c r="GP40" s="18">
        <f>(HLOOKUP(GP$7,BECO_Datos!$D$3:$HN$85,BECO_Datos!$A38,FALSE))*GP$2</f>
        <v>0</v>
      </c>
      <c r="GQ40" s="18">
        <f>(HLOOKUP(GQ$7,BECO_Datos!$D$3:$HN$85,BECO_Datos!$A38,FALSE))*GQ$2</f>
        <v>0</v>
      </c>
      <c r="GR40" s="18">
        <f>(HLOOKUP(GR$7,BECO_Datos!$D$3:$HN$85,BECO_Datos!$A38,FALSE))*GR$2</f>
        <v>0</v>
      </c>
      <c r="GS40" s="18">
        <f>(HLOOKUP(GS$7,BECO_Datos!$D$3:$HN$85,BECO_Datos!$A38,FALSE))*GS$2</f>
        <v>0</v>
      </c>
      <c r="GT40" s="18">
        <f>(HLOOKUP(GT$7,BECO_Datos!$D$3:$HN$85,BECO_Datos!$A38,FALSE)+HLOOKUP(GT$7,BECO_Datos!$HP$3:$LT$85,BECO_Datos!$A38,FALSE))*GT$2</f>
        <v>0</v>
      </c>
      <c r="GU40" s="18">
        <f>(HLOOKUP(GU$7,BECO_Datos!$D$3:$HN$85,BECO_Datos!$A38,FALSE))*GU$2</f>
        <v>0</v>
      </c>
      <c r="GV40" s="18">
        <f>(HLOOKUP(GV$7,BECO_Datos!$D$3:$HN$85,BECO_Datos!$A38,FALSE))*GV$2</f>
        <v>16512.168238576131</v>
      </c>
      <c r="GW40" s="18">
        <f>(HLOOKUP(GW$7,BECO_Datos!$D$3:$HN$85,BECO_Datos!$A38,FALSE)+HLOOKUP(GW$7,BECO_Datos!$HP$3:$LT$85,BECO_Datos!$A38,FALSE))*GW$2</f>
        <v>0</v>
      </c>
      <c r="GX40" s="18">
        <f>(HLOOKUP(GX$7,BECO_Datos!$D$3:$HN$85,BECO_Datos!$A38,FALSE))*GX$2</f>
        <v>0</v>
      </c>
      <c r="GY40" s="18">
        <f>(HLOOKUP(GY$7,BECO_Datos!$D$3:$HN$85,BECO_Datos!$A38,FALSE)+HLOOKUP(GY$7,BECO_Datos!$HP$3:$LT$85,BECO_Datos!$A38,FALSE))*GY$2</f>
        <v>0</v>
      </c>
      <c r="GZ40" s="18">
        <f>(HLOOKUP(GZ$7,BECO_Datos!$D$3:$HN$85,BECO_Datos!$A38,FALSE))*GZ$2</f>
        <v>0</v>
      </c>
      <c r="HA40" s="18">
        <f>(HLOOKUP(HA$7,BECO_Datos!$D$3:$HN$85,BECO_Datos!$A38,FALSE)+HLOOKUP(HA$7,BECO_Datos!$HP$3:$LT$85,BECO_Datos!$A38,FALSE))*HA$2</f>
        <v>0</v>
      </c>
      <c r="HB40" s="13"/>
      <c r="HC40" s="86">
        <f t="shared" si="136"/>
        <v>24922.728134829238</v>
      </c>
      <c r="HD40" s="18">
        <f>(HLOOKUP(HD$7,BECO_Datos!$D$3:$HN$85,BECO_Datos!$A38,FALSE)+HLOOKUP(HD$7,BECO_Datos!$HP$3:$LT$85,BECO_Datos!$A38,FALSE))*HD$2</f>
        <v>0</v>
      </c>
      <c r="HE40" s="18">
        <f>(HLOOKUP(HE$7,BECO_Datos!$D$3:$HN$85,BECO_Datos!$A38,FALSE)+HLOOKUP(HE$7,BECO_Datos!$HP$3:$LT$85,BECO_Datos!$A38,FALSE))*HE$2</f>
        <v>0</v>
      </c>
      <c r="HF40" s="18">
        <f>(HLOOKUP(HF$7,BECO_Datos!$D$3:$HN$85,BECO_Datos!$A38,FALSE)+HLOOKUP(HF$7,BECO_Datos!$HP$3:$LT$85,BECO_Datos!$A38,FALSE))*HF$2</f>
        <v>24922.728134829238</v>
      </c>
      <c r="HG40" s="18">
        <f>(HLOOKUP(HG$7,BECO_Datos!$D$3:$HN$85,BECO_Datos!$A38,FALSE)+HLOOKUP(HG$7,BECO_Datos!$HP$3:$LT$85,BECO_Datos!$A38,FALSE))*HG$2</f>
        <v>0</v>
      </c>
      <c r="HH40" s="18">
        <f>(HLOOKUP(HH$7,BECO_Datos!$D$3:$HN$85,BECO_Datos!$A38,FALSE))*HH$2</f>
        <v>0</v>
      </c>
      <c r="HI40" s="18">
        <f>(HLOOKUP(HI$7,BECO_Datos!$D$3:$HN$85,BECO_Datos!$A38,FALSE)+HLOOKUP(HI$7,BECO_Datos!$HP$3:$LT$85,BECO_Datos!$A38,FALSE))*HI$2</f>
        <v>0</v>
      </c>
      <c r="HJ40" s="18">
        <f>(HLOOKUP(HJ$7,BECO_Datos!$D$3:$HN$85,BECO_Datos!$A38,FALSE))*HJ$2</f>
        <v>0</v>
      </c>
      <c r="HK40" s="18">
        <f>(HLOOKUP(HK$7,BECO_Datos!$D$3:$HN$85,BECO_Datos!$A38,FALSE)+HLOOKUP(HK$7,BECO_Datos!$HP$3:$LT$85,BECO_Datos!$A38,FALSE))*HK$2</f>
        <v>0</v>
      </c>
      <c r="HL40" s="86">
        <f t="shared" si="138"/>
        <v>16844.772812709343</v>
      </c>
      <c r="HM40" s="18">
        <f>(HLOOKUP(HM$7,BECO_Datos!$D$3:$HN$85,BECO_Datos!$A38,FALSE))*HM$2</f>
        <v>0</v>
      </c>
      <c r="HN40" s="18">
        <f>(HLOOKUP(HN$7,BECO_Datos!$D$3:$HN$85,BECO_Datos!$A38,FALSE))*HN$2</f>
        <v>0</v>
      </c>
      <c r="HO40" s="18">
        <f>(HLOOKUP(HO$7,BECO_Datos!$D$3:$HN$85,BECO_Datos!$A38,FALSE))*HO$2</f>
        <v>0</v>
      </c>
      <c r="HP40" s="18">
        <f>(HLOOKUP(HP$7,BECO_Datos!$D$3:$HN$85,BECO_Datos!$A38,FALSE))*HP$2</f>
        <v>0</v>
      </c>
      <c r="HQ40" s="18">
        <f>(HLOOKUP(HQ$7,BECO_Datos!$D$3:$HN$85,BECO_Datos!$A38,FALSE)+HLOOKUP(HQ$7,BECO_Datos!$HP$3:$LT$85,BECO_Datos!$A38,FALSE))*HQ$2</f>
        <v>0</v>
      </c>
      <c r="HR40" s="18">
        <f>(HLOOKUP(HR$7,BECO_Datos!$D$3:$HN$85,BECO_Datos!$A38,FALSE))*HR$2</f>
        <v>0</v>
      </c>
      <c r="HS40" s="18">
        <f>(HLOOKUP(HS$7,BECO_Datos!$D$3:$HN$85,BECO_Datos!$A38,FALSE))*HS$2</f>
        <v>16844.772812709343</v>
      </c>
      <c r="HT40" s="18">
        <f>(HLOOKUP(HT$7,BECO_Datos!$D$3:$HN$85,BECO_Datos!$A38,FALSE)+HLOOKUP(HT$7,BECO_Datos!$HP$3:$LT$85,BECO_Datos!$A38,FALSE))*HT$2</f>
        <v>0</v>
      </c>
      <c r="HU40" s="18">
        <f>(HLOOKUP(HU$7,BECO_Datos!$D$3:$HN$85,BECO_Datos!$A38,FALSE))*HU$2</f>
        <v>0</v>
      </c>
      <c r="HV40" s="18">
        <f>(HLOOKUP(HV$7,BECO_Datos!$D$3:$HN$85,BECO_Datos!$A38,FALSE)+HLOOKUP(HV$7,BECO_Datos!$HP$3:$LT$85,BECO_Datos!$A38,FALSE))*HV$2</f>
        <v>0</v>
      </c>
      <c r="HW40" s="18">
        <f>(HLOOKUP(HW$7,BECO_Datos!$D$3:$HN$85,BECO_Datos!$A38,FALSE))*HW$2</f>
        <v>0</v>
      </c>
      <c r="HX40" s="18">
        <f>(HLOOKUP(HX$7,BECO_Datos!$D$3:$HN$85,BECO_Datos!$A38,FALSE)+HLOOKUP(HX$7,BECO_Datos!$HP$3:$LT$85,BECO_Datos!$A38,FALSE))*HX$2</f>
        <v>0</v>
      </c>
    </row>
    <row r="41" spans="1:232" ht="15.75" x14ac:dyDescent="0.2">
      <c r="A41" s="160">
        <v>35</v>
      </c>
      <c r="B41" s="583" t="s">
        <v>120</v>
      </c>
      <c r="C41" s="13"/>
      <c r="D41" s="89">
        <f t="shared" si="100"/>
        <v>0</v>
      </c>
      <c r="E41" s="83">
        <f>(HLOOKUP(E$7,BECO_Datos!$D$3:$HN$85,BECO_Datos!$A39,FALSE)+HLOOKUP(E$7,BECO_Datos!$HP$3:$LT$85,BECO_Datos!$A39,FALSE))*E$2</f>
        <v>0</v>
      </c>
      <c r="F41" s="83">
        <f>(HLOOKUP(F$7,BECO_Datos!$D$3:$HN$85,BECO_Datos!$A39,FALSE)+HLOOKUP(F$7,BECO_Datos!$HP$3:$LT$85,BECO_Datos!$A39,FALSE))*F$2</f>
        <v>0</v>
      </c>
      <c r="G41" s="83">
        <f>(HLOOKUP(G$7,BECO_Datos!$D$3:$HN$85,BECO_Datos!$A39,FALSE)+HLOOKUP(G$7,BECO_Datos!$HP$3:$LT$85,BECO_Datos!$A39,FALSE))*G$2</f>
        <v>0</v>
      </c>
      <c r="H41" s="83">
        <f>(HLOOKUP(H$7,BECO_Datos!$D$3:$HN$85,BECO_Datos!$A39,FALSE)+HLOOKUP(H$7,BECO_Datos!$HP$3:$LT$85,BECO_Datos!$A39,FALSE))*H$2</f>
        <v>0</v>
      </c>
      <c r="I41" s="83">
        <f>(HLOOKUP(I$7,BECO_Datos!$D$3:$HN$85,BECO_Datos!$A39,FALSE))*I$2</f>
        <v>0</v>
      </c>
      <c r="J41" s="83">
        <f>(HLOOKUP(J$7,BECO_Datos!$D$3:$HN$85,BECO_Datos!$A39,FALSE)+HLOOKUP(J$7,BECO_Datos!$HP$3:$LT$85,BECO_Datos!$A39,FALSE))*J$2</f>
        <v>0</v>
      </c>
      <c r="K41" s="83">
        <f>(HLOOKUP(K$7,BECO_Datos!$D$3:$HN$85,BECO_Datos!$A39,FALSE))*K$2</f>
        <v>0</v>
      </c>
      <c r="L41" s="83">
        <f>(HLOOKUP(L$7,BECO_Datos!$D$3:$HN$85,BECO_Datos!$A39,FALSE)+HLOOKUP(L$7,BECO_Datos!$HP$3:$LT$85,BECO_Datos!$A39,FALSE))*L$2</f>
        <v>0</v>
      </c>
      <c r="M41" s="89">
        <f t="shared" si="102"/>
        <v>0</v>
      </c>
      <c r="N41" s="83">
        <f>(HLOOKUP(N$7,BECO_Datos!$D$3:$HN$85,BECO_Datos!$A39,FALSE))*N$2</f>
        <v>0</v>
      </c>
      <c r="O41" s="83">
        <f>(HLOOKUP(O$7,BECO_Datos!$D$3:$HN$85,BECO_Datos!$A39,FALSE))*O$2</f>
        <v>0</v>
      </c>
      <c r="P41" s="83">
        <f>(HLOOKUP(P$7,BECO_Datos!$D$3:$HN$85,BECO_Datos!$A39,FALSE))*P$2</f>
        <v>0</v>
      </c>
      <c r="Q41" s="83">
        <f>(HLOOKUP(Q$7,BECO_Datos!$D$3:$HN$85,BECO_Datos!$A39,FALSE))*Q$2</f>
        <v>0</v>
      </c>
      <c r="R41" s="83">
        <f>(HLOOKUP(R$7,BECO_Datos!$D$3:$HN$85,BECO_Datos!$A39,FALSE)+HLOOKUP(R$7,BECO_Datos!$HP$3:$LT$85,BECO_Datos!$A39,FALSE))*R$2</f>
        <v>0</v>
      </c>
      <c r="S41" s="83">
        <f>(HLOOKUP(S$7,BECO_Datos!$D$3:$HN$85,BECO_Datos!$A39,FALSE))*S$2</f>
        <v>0</v>
      </c>
      <c r="T41" s="83">
        <f>(HLOOKUP(T$7,BECO_Datos!$D$3:$HN$85,BECO_Datos!$A39,FALSE))*T$2</f>
        <v>0</v>
      </c>
      <c r="U41" s="83">
        <f>(HLOOKUP(U$7,BECO_Datos!$D$3:$HN$85,BECO_Datos!$A39,FALSE)+HLOOKUP(U$7,BECO_Datos!$HP$3:$LT$85,BECO_Datos!$A39,FALSE))*U$2</f>
        <v>0</v>
      </c>
      <c r="V41" s="83">
        <f>(HLOOKUP(V$7,BECO_Datos!$D$3:$HN$85,BECO_Datos!$A39,FALSE))*V$2</f>
        <v>0</v>
      </c>
      <c r="W41" s="83">
        <f>(HLOOKUP(W$7,BECO_Datos!$D$3:$HN$85,BECO_Datos!$A39,FALSE)+HLOOKUP(W$7,BECO_Datos!$HP$3:$LT$85,BECO_Datos!$A39,FALSE))*W$2</f>
        <v>0</v>
      </c>
      <c r="X41" s="83">
        <f>(HLOOKUP(X$7,BECO_Datos!$D$3:$HN$85,BECO_Datos!$A39,FALSE))*X$2</f>
        <v>0</v>
      </c>
      <c r="Y41" s="83">
        <f>(HLOOKUP(Y$7,BECO_Datos!$D$3:$HN$85,BECO_Datos!$A39,FALSE)+HLOOKUP(Y$7,BECO_Datos!$HP$3:$LT$85,BECO_Datos!$A39,FALSE))*Y$2</f>
        <v>0</v>
      </c>
      <c r="Z41" s="13"/>
      <c r="AA41" s="89">
        <f t="shared" si="104"/>
        <v>0</v>
      </c>
      <c r="AB41" s="83">
        <f>(HLOOKUP(AB$7,BECO_Datos!$D$3:$HN$85,BECO_Datos!$A39,FALSE)+HLOOKUP(AB$7,BECO_Datos!$HP$3:$LT$85,BECO_Datos!$A39,FALSE))*AB$2</f>
        <v>0</v>
      </c>
      <c r="AC41" s="83">
        <f>(HLOOKUP(AC$7,BECO_Datos!$D$3:$HN$85,BECO_Datos!$A39,FALSE)+HLOOKUP(AC$7,BECO_Datos!$HP$3:$LT$85,BECO_Datos!$A39,FALSE))*AC$2</f>
        <v>0</v>
      </c>
      <c r="AD41" s="83">
        <f>(HLOOKUP(AD$7,BECO_Datos!$D$3:$HN$85,BECO_Datos!$A39,FALSE)+HLOOKUP(AD$7,BECO_Datos!$HP$3:$LT$85,BECO_Datos!$A39,FALSE))*AD$2</f>
        <v>0</v>
      </c>
      <c r="AE41" s="83">
        <f>(HLOOKUP(AE$7,BECO_Datos!$D$3:$HN$85,BECO_Datos!$A39,FALSE)+HLOOKUP(AE$7,BECO_Datos!$HP$3:$LT$85,BECO_Datos!$A39,FALSE))*AE$2</f>
        <v>0</v>
      </c>
      <c r="AF41" s="83">
        <f>(HLOOKUP(AF$7,BECO_Datos!$D$3:$HN$85,BECO_Datos!$A39,FALSE))*AF$2</f>
        <v>0</v>
      </c>
      <c r="AG41" s="83">
        <f>(HLOOKUP(AG$7,BECO_Datos!$D$3:$HN$85,BECO_Datos!$A39,FALSE)+HLOOKUP(AG$7,BECO_Datos!$HP$3:$LT$85,BECO_Datos!$A39,FALSE))*AG$2</f>
        <v>0</v>
      </c>
      <c r="AH41" s="83">
        <f>(HLOOKUP(AH$7,BECO_Datos!$D$3:$HN$85,BECO_Datos!$A39,FALSE))*AH$2</f>
        <v>0</v>
      </c>
      <c r="AI41" s="83">
        <f>(HLOOKUP(AI$7,BECO_Datos!$D$3:$HN$85,BECO_Datos!$A39,FALSE)+HLOOKUP(AI$7,BECO_Datos!$HP$3:$LT$85,BECO_Datos!$A39,FALSE))*AI$2</f>
        <v>0</v>
      </c>
      <c r="AJ41" s="89">
        <f t="shared" si="106"/>
        <v>0</v>
      </c>
      <c r="AK41" s="83">
        <f>(HLOOKUP(AK$7,BECO_Datos!$D$3:$HN$85,BECO_Datos!$A39,FALSE))*AK$2</f>
        <v>0</v>
      </c>
      <c r="AL41" s="83">
        <f>(HLOOKUP(AL$7,BECO_Datos!$D$3:$HN$85,BECO_Datos!$A39,FALSE))*AL$2</f>
        <v>0</v>
      </c>
      <c r="AM41" s="83">
        <f>(HLOOKUP(AM$7,BECO_Datos!$D$3:$HN$85,BECO_Datos!$A39,FALSE))*AM$2</f>
        <v>0</v>
      </c>
      <c r="AN41" s="83">
        <f>(HLOOKUP(AN$7,BECO_Datos!$D$3:$HN$85,BECO_Datos!$A39,FALSE))*AN$2</f>
        <v>0</v>
      </c>
      <c r="AO41" s="83">
        <f>(HLOOKUP(AO$7,BECO_Datos!$D$3:$HN$85,BECO_Datos!$A39,FALSE)+HLOOKUP(AO$7,BECO_Datos!$HP$3:$LT$85,BECO_Datos!$A39,FALSE))*AO$2</f>
        <v>0</v>
      </c>
      <c r="AP41" s="83">
        <f>(HLOOKUP(AP$7,BECO_Datos!$D$3:$HN$85,BECO_Datos!$A39,FALSE))*AP$2</f>
        <v>0</v>
      </c>
      <c r="AQ41" s="83">
        <f>(HLOOKUP(AQ$7,BECO_Datos!$D$3:$HN$85,BECO_Datos!$A39,FALSE))*AQ$2</f>
        <v>0</v>
      </c>
      <c r="AR41" s="83">
        <f>(HLOOKUP(AR$7,BECO_Datos!$D$3:$HN$85,BECO_Datos!$A39,FALSE)+HLOOKUP(AR$7,BECO_Datos!$HP$3:$LT$85,BECO_Datos!$A39,FALSE))*AR$2</f>
        <v>0</v>
      </c>
      <c r="AS41" s="83">
        <f>(HLOOKUP(AS$7,BECO_Datos!$D$3:$HN$85,BECO_Datos!$A39,FALSE))*AS$2</f>
        <v>0</v>
      </c>
      <c r="AT41" s="83">
        <f>(HLOOKUP(AT$7,BECO_Datos!$D$3:$HN$85,BECO_Datos!$A39,FALSE)+HLOOKUP(AT$7,BECO_Datos!$HP$3:$LT$85,BECO_Datos!$A39,FALSE))*AT$2</f>
        <v>0</v>
      </c>
      <c r="AU41" s="83">
        <f>(HLOOKUP(AU$7,BECO_Datos!$D$3:$HN$85,BECO_Datos!$A39,FALSE))*AU$2</f>
        <v>0</v>
      </c>
      <c r="AV41" s="83">
        <f>(HLOOKUP(AV$7,BECO_Datos!$D$3:$HN$85,BECO_Datos!$A39,FALSE)+HLOOKUP(AV$7,BECO_Datos!$HP$3:$LT$85,BECO_Datos!$A39,FALSE))*AV$2</f>
        <v>0</v>
      </c>
      <c r="AW41" s="13"/>
      <c r="AX41" s="89">
        <f t="shared" si="108"/>
        <v>0</v>
      </c>
      <c r="AY41" s="83">
        <f>(HLOOKUP(AY$7,BECO_Datos!$D$3:$HN$85,BECO_Datos!$A39,FALSE)+HLOOKUP(AY$7,BECO_Datos!$HP$3:$LT$85,BECO_Datos!$A39,FALSE))*AY$2</f>
        <v>0</v>
      </c>
      <c r="AZ41" s="83">
        <f>(HLOOKUP(AZ$7,BECO_Datos!$D$3:$HN$85,BECO_Datos!$A39,FALSE)+HLOOKUP(AZ$7,BECO_Datos!$HP$3:$LT$85,BECO_Datos!$A39,FALSE))*AZ$2</f>
        <v>0</v>
      </c>
      <c r="BA41" s="83">
        <f>(HLOOKUP(BA$7,BECO_Datos!$D$3:$HN$85,BECO_Datos!$A39,FALSE)+HLOOKUP(BA$7,BECO_Datos!$HP$3:$LT$85,BECO_Datos!$A39,FALSE))*BA$2</f>
        <v>0</v>
      </c>
      <c r="BB41" s="83">
        <f>(HLOOKUP(BB$7,BECO_Datos!$D$3:$HN$85,BECO_Datos!$A39,FALSE)+HLOOKUP(BB$7,BECO_Datos!$HP$3:$LT$85,BECO_Datos!$A39,FALSE))*BB$2</f>
        <v>0</v>
      </c>
      <c r="BC41" s="83">
        <f>(HLOOKUP(BC$7,BECO_Datos!$D$3:$HN$85,BECO_Datos!$A39,FALSE))*BC$2</f>
        <v>0</v>
      </c>
      <c r="BD41" s="83">
        <f>(HLOOKUP(BD$7,BECO_Datos!$D$3:$HN$85,BECO_Datos!$A39,FALSE)+HLOOKUP(BD$7,BECO_Datos!$HP$3:$LT$85,BECO_Datos!$A39,FALSE))*BD$2</f>
        <v>0</v>
      </c>
      <c r="BE41" s="83">
        <f>(HLOOKUP(BE$7,BECO_Datos!$D$3:$HN$85,BECO_Datos!$A39,FALSE))*BE$2</f>
        <v>0</v>
      </c>
      <c r="BF41" s="83">
        <f>(HLOOKUP(BF$7,BECO_Datos!$D$3:$HN$85,BECO_Datos!$A39,FALSE)+HLOOKUP(BF$7,BECO_Datos!$HP$3:$LT$85,BECO_Datos!$A39,FALSE))*BF$2</f>
        <v>0</v>
      </c>
      <c r="BG41" s="89">
        <f t="shared" si="110"/>
        <v>0</v>
      </c>
      <c r="BH41" s="83">
        <f>(HLOOKUP(BH$7,BECO_Datos!$D$3:$HN$85,BECO_Datos!$A39,FALSE))*BH$2</f>
        <v>0</v>
      </c>
      <c r="BI41" s="83">
        <f>(HLOOKUP(BI$7,BECO_Datos!$D$3:$HN$85,BECO_Datos!$A39,FALSE))*BI$2</f>
        <v>0</v>
      </c>
      <c r="BJ41" s="83">
        <f>(HLOOKUP(BJ$7,BECO_Datos!$D$3:$HN$85,BECO_Datos!$A39,FALSE))*BJ$2</f>
        <v>0</v>
      </c>
      <c r="BK41" s="83">
        <f>(HLOOKUP(BK$7,BECO_Datos!$D$3:$HN$85,BECO_Datos!$A39,FALSE))*BK$2</f>
        <v>0</v>
      </c>
      <c r="BL41" s="83">
        <f>(HLOOKUP(BL$7,BECO_Datos!$D$3:$HN$85,BECO_Datos!$A39,FALSE)+HLOOKUP(BL$7,BECO_Datos!$HP$3:$LT$85,BECO_Datos!$A39,FALSE))*BL$2</f>
        <v>0</v>
      </c>
      <c r="BM41" s="83">
        <f>(HLOOKUP(BM$7,BECO_Datos!$D$3:$HN$85,BECO_Datos!$A39,FALSE))*BM$2</f>
        <v>0</v>
      </c>
      <c r="BN41" s="83">
        <f>(HLOOKUP(BN$7,BECO_Datos!$D$3:$HN$85,BECO_Datos!$A39,FALSE))*BN$2</f>
        <v>0</v>
      </c>
      <c r="BO41" s="83">
        <f>(HLOOKUP(BO$7,BECO_Datos!$D$3:$HN$85,BECO_Datos!$A39,FALSE)+HLOOKUP(BO$7,BECO_Datos!$HP$3:$LT$85,BECO_Datos!$A39,FALSE))*BO$2</f>
        <v>0</v>
      </c>
      <c r="BP41" s="83">
        <f>(HLOOKUP(BP$7,BECO_Datos!$D$3:$HN$85,BECO_Datos!$A39,FALSE))*BP$2</f>
        <v>0</v>
      </c>
      <c r="BQ41" s="83">
        <f>(HLOOKUP(BQ$7,BECO_Datos!$D$3:$HN$85,BECO_Datos!$A39,FALSE)+HLOOKUP(BQ$7,BECO_Datos!$HP$3:$LT$85,BECO_Datos!$A39,FALSE))*BQ$2</f>
        <v>0</v>
      </c>
      <c r="BR41" s="83">
        <f>(HLOOKUP(BR$7,BECO_Datos!$D$3:$HN$85,BECO_Datos!$A39,FALSE))*BR$2</f>
        <v>0</v>
      </c>
      <c r="BS41" s="83">
        <f>(HLOOKUP(BS$7,BECO_Datos!$D$3:$HN$85,BECO_Datos!$A39,FALSE)+HLOOKUP(BS$7,BECO_Datos!$HP$3:$LT$85,BECO_Datos!$A39,FALSE))*BS$2</f>
        <v>0</v>
      </c>
      <c r="BT41" s="13"/>
      <c r="BU41" s="89">
        <f t="shared" si="112"/>
        <v>10289.899822388852</v>
      </c>
      <c r="BV41" s="83">
        <f>(HLOOKUP(BV$7,BECO_Datos!$D$3:$HN$85,BECO_Datos!$A39,FALSE)+HLOOKUP(BV$7,BECO_Datos!$HP$3:$LT$85,BECO_Datos!$A39,FALSE))*BV$2</f>
        <v>0</v>
      </c>
      <c r="BW41" s="83">
        <f>(HLOOKUP(BW$7,BECO_Datos!$D$3:$HN$85,BECO_Datos!$A39,FALSE)+HLOOKUP(BW$7,BECO_Datos!$HP$3:$LT$85,BECO_Datos!$A39,FALSE))*BW$2</f>
        <v>0</v>
      </c>
      <c r="BX41" s="83">
        <f>(HLOOKUP(BX$7,BECO_Datos!$D$3:$HN$85,BECO_Datos!$A39,FALSE)+HLOOKUP(BX$7,BECO_Datos!$HP$3:$LT$85,BECO_Datos!$A39,FALSE))*BX$2</f>
        <v>10289.899822388852</v>
      </c>
      <c r="BY41" s="83">
        <f>(HLOOKUP(BY$7,BECO_Datos!$D$3:$HN$85,BECO_Datos!$A39,FALSE)+HLOOKUP(BY$7,BECO_Datos!$HP$3:$LT$85,BECO_Datos!$A39,FALSE))*BY$2</f>
        <v>0</v>
      </c>
      <c r="BZ41" s="83">
        <f>(HLOOKUP(BZ$7,BECO_Datos!$D$3:$HN$85,BECO_Datos!$A39,FALSE))*BZ$2</f>
        <v>0</v>
      </c>
      <c r="CA41" s="83">
        <f>(HLOOKUP(CA$7,BECO_Datos!$D$3:$HN$85,BECO_Datos!$A39,FALSE)+HLOOKUP(CA$7,BECO_Datos!$HP$3:$LT$85,BECO_Datos!$A39,FALSE))*CA$2</f>
        <v>0</v>
      </c>
      <c r="CB41" s="83">
        <f>(HLOOKUP(CB$7,BECO_Datos!$D$3:$HN$85,BECO_Datos!$A39,FALSE))*CB$2</f>
        <v>0</v>
      </c>
      <c r="CC41" s="83">
        <f>(HLOOKUP(CC$7,BECO_Datos!$D$3:$HN$85,BECO_Datos!$A39,FALSE)+HLOOKUP(CC$7,BECO_Datos!$HP$3:$LT$85,BECO_Datos!$A39,FALSE))*CC$2</f>
        <v>0</v>
      </c>
      <c r="CD41" s="89">
        <f t="shared" si="114"/>
        <v>0</v>
      </c>
      <c r="CE41" s="83">
        <f>(HLOOKUP(CE$7,BECO_Datos!$D$3:$HN$85,BECO_Datos!$A39,FALSE))*CE$2</f>
        <v>0</v>
      </c>
      <c r="CF41" s="83">
        <f>(HLOOKUP(CF$7,BECO_Datos!$D$3:$HN$85,BECO_Datos!$A39,FALSE))*CF$2</f>
        <v>0</v>
      </c>
      <c r="CG41" s="83">
        <f>(HLOOKUP(CG$7,BECO_Datos!$D$3:$HN$85,BECO_Datos!$A39,FALSE))*CG$2</f>
        <v>0</v>
      </c>
      <c r="CH41" s="83">
        <f>(HLOOKUP(CH$7,BECO_Datos!$D$3:$HN$85,BECO_Datos!$A39,FALSE))*CH$2</f>
        <v>0</v>
      </c>
      <c r="CI41" s="83">
        <f>(HLOOKUP(CI$7,BECO_Datos!$D$3:$HN$85,BECO_Datos!$A39,FALSE)+HLOOKUP(CI$7,BECO_Datos!$HP$3:$LT$85,BECO_Datos!$A39,FALSE))*CI$2</f>
        <v>0</v>
      </c>
      <c r="CJ41" s="83">
        <f>(HLOOKUP(CJ$7,BECO_Datos!$D$3:$HN$85,BECO_Datos!$A39,FALSE))*CJ$2</f>
        <v>0</v>
      </c>
      <c r="CK41" s="83">
        <f>(HLOOKUP(CK$7,BECO_Datos!$D$3:$HN$85,BECO_Datos!$A39,FALSE))*CK$2</f>
        <v>0</v>
      </c>
      <c r="CL41" s="83">
        <f>(HLOOKUP(CL$7,BECO_Datos!$D$3:$HN$85,BECO_Datos!$A39,FALSE)+HLOOKUP(CL$7,BECO_Datos!$HP$3:$LT$85,BECO_Datos!$A39,FALSE))*CL$2</f>
        <v>0</v>
      </c>
      <c r="CM41" s="83">
        <f>(HLOOKUP(CM$7,BECO_Datos!$D$3:$HN$85,BECO_Datos!$A39,FALSE))*CM$2</f>
        <v>0</v>
      </c>
      <c r="CN41" s="83">
        <f>(HLOOKUP(CN$7,BECO_Datos!$D$3:$HN$85,BECO_Datos!$A39,FALSE)+HLOOKUP(CN$7,BECO_Datos!$HP$3:$LT$85,BECO_Datos!$A39,FALSE))*CN$2</f>
        <v>0</v>
      </c>
      <c r="CO41" s="83">
        <f>(HLOOKUP(CO$7,BECO_Datos!$D$3:$HN$85,BECO_Datos!$A39,FALSE))*CO$2</f>
        <v>0</v>
      </c>
      <c r="CP41" s="83">
        <f>(HLOOKUP(CP$7,BECO_Datos!$D$3:$HN$85,BECO_Datos!$A39,FALSE)+HLOOKUP(CP$7,BECO_Datos!$HP$3:$LT$85,BECO_Datos!$A39,FALSE))*CP$2</f>
        <v>0</v>
      </c>
      <c r="CQ41" s="13"/>
      <c r="CR41" s="89">
        <f t="shared" si="116"/>
        <v>11556.197892549166</v>
      </c>
      <c r="CS41" s="83">
        <f>(HLOOKUP(CS$7,BECO_Datos!$D$3:$HN$85,BECO_Datos!$A39,FALSE)+HLOOKUP(CS$7,BECO_Datos!$HP$3:$LT$85,BECO_Datos!$A39,FALSE))*CS$2</f>
        <v>0</v>
      </c>
      <c r="CT41" s="83">
        <f>(HLOOKUP(CT$7,BECO_Datos!$D$3:$HN$85,BECO_Datos!$A39,FALSE)+HLOOKUP(CT$7,BECO_Datos!$HP$3:$LT$85,BECO_Datos!$A39,FALSE))*CT$2</f>
        <v>0</v>
      </c>
      <c r="CU41" s="83">
        <f>(HLOOKUP(CU$7,BECO_Datos!$D$3:$HN$85,BECO_Datos!$A39,FALSE)+HLOOKUP(CU$7,BECO_Datos!$HP$3:$LT$85,BECO_Datos!$A39,FALSE))*CU$2</f>
        <v>11556.197892549166</v>
      </c>
      <c r="CV41" s="83">
        <f>(HLOOKUP(CV$7,BECO_Datos!$D$3:$HN$85,BECO_Datos!$A39,FALSE)+HLOOKUP(CV$7,BECO_Datos!$HP$3:$LT$85,BECO_Datos!$A39,FALSE))*CV$2</f>
        <v>0</v>
      </c>
      <c r="CW41" s="83">
        <f>(HLOOKUP(CW$7,BECO_Datos!$D$3:$HN$85,BECO_Datos!$A39,FALSE))*CW$2</f>
        <v>0</v>
      </c>
      <c r="CX41" s="83">
        <f>(HLOOKUP(CX$7,BECO_Datos!$D$3:$HN$85,BECO_Datos!$A39,FALSE)+HLOOKUP(CX$7,BECO_Datos!$HP$3:$LT$85,BECO_Datos!$A39,FALSE))*CX$2</f>
        <v>0</v>
      </c>
      <c r="CY41" s="83">
        <f>(HLOOKUP(CY$7,BECO_Datos!$D$3:$HN$85,BECO_Datos!$A39,FALSE))*CY$2</f>
        <v>0</v>
      </c>
      <c r="CZ41" s="83">
        <f>(HLOOKUP(CZ$7,BECO_Datos!$D$3:$HN$85,BECO_Datos!$A39,FALSE)+HLOOKUP(CZ$7,BECO_Datos!$HP$3:$LT$85,BECO_Datos!$A39,FALSE))*CZ$2</f>
        <v>0</v>
      </c>
      <c r="DA41" s="89">
        <f t="shared" si="118"/>
        <v>0</v>
      </c>
      <c r="DB41" s="83">
        <f>(HLOOKUP(DB$7,BECO_Datos!$D$3:$HN$85,BECO_Datos!$A39,FALSE))*DB$2</f>
        <v>0</v>
      </c>
      <c r="DC41" s="83">
        <f>(HLOOKUP(DC$7,BECO_Datos!$D$3:$HN$85,BECO_Datos!$A39,FALSE))*DC$2</f>
        <v>0</v>
      </c>
      <c r="DD41" s="83">
        <f>(HLOOKUP(DD$7,BECO_Datos!$D$3:$HN$85,BECO_Datos!$A39,FALSE))*DD$2</f>
        <v>0</v>
      </c>
      <c r="DE41" s="83">
        <f>(HLOOKUP(DE$7,BECO_Datos!$D$3:$HN$85,BECO_Datos!$A39,FALSE))*DE$2</f>
        <v>0</v>
      </c>
      <c r="DF41" s="83">
        <f>(HLOOKUP(DF$7,BECO_Datos!$D$3:$HN$85,BECO_Datos!$A39,FALSE)+HLOOKUP(DF$7,BECO_Datos!$HP$3:$LT$85,BECO_Datos!$A39,FALSE))*DF$2</f>
        <v>0</v>
      </c>
      <c r="DG41" s="83">
        <f>(HLOOKUP(DG$7,BECO_Datos!$D$3:$HN$85,BECO_Datos!$A39,FALSE))*DG$2</f>
        <v>0</v>
      </c>
      <c r="DH41" s="83">
        <f>(HLOOKUP(DH$7,BECO_Datos!$D$3:$HN$85,BECO_Datos!$A39,FALSE))*DH$2</f>
        <v>0</v>
      </c>
      <c r="DI41" s="83">
        <f>(HLOOKUP(DI$7,BECO_Datos!$D$3:$HN$85,BECO_Datos!$A39,FALSE)+HLOOKUP(DI$7,BECO_Datos!$HP$3:$LT$85,BECO_Datos!$A39,FALSE))*DI$2</f>
        <v>0</v>
      </c>
      <c r="DJ41" s="83">
        <f>(HLOOKUP(DJ$7,BECO_Datos!$D$3:$HN$85,BECO_Datos!$A39,FALSE))*DJ$2</f>
        <v>0</v>
      </c>
      <c r="DK41" s="83">
        <f>(HLOOKUP(DK$7,BECO_Datos!$D$3:$HN$85,BECO_Datos!$A39,FALSE)+HLOOKUP(DK$7,BECO_Datos!$HP$3:$LT$85,BECO_Datos!$A39,FALSE))*DK$2</f>
        <v>0</v>
      </c>
      <c r="DL41" s="83">
        <f>(HLOOKUP(DL$7,BECO_Datos!$D$3:$HN$85,BECO_Datos!$A39,FALSE))*DL$2</f>
        <v>0</v>
      </c>
      <c r="DM41" s="83">
        <f>(HLOOKUP(DM$7,BECO_Datos!$D$3:$HN$85,BECO_Datos!$A39,FALSE)+HLOOKUP(DM$7,BECO_Datos!$HP$3:$LT$85,BECO_Datos!$A39,FALSE))*DM$2</f>
        <v>0</v>
      </c>
      <c r="DN41" s="13"/>
      <c r="DO41" s="89">
        <f t="shared" si="120"/>
        <v>12923.93185426229</v>
      </c>
      <c r="DP41" s="83">
        <f>(HLOOKUP(DP$7,BECO_Datos!$D$3:$HN$85,BECO_Datos!$A39,FALSE)+HLOOKUP(DP$7,BECO_Datos!$HP$3:$LT$85,BECO_Datos!$A39,FALSE))*DP$2</f>
        <v>0</v>
      </c>
      <c r="DQ41" s="83">
        <f>(HLOOKUP(DQ$7,BECO_Datos!$D$3:$HN$85,BECO_Datos!$A39,FALSE)+HLOOKUP(DQ$7,BECO_Datos!$HP$3:$LT$85,BECO_Datos!$A39,FALSE))*DQ$2</f>
        <v>0</v>
      </c>
      <c r="DR41" s="83">
        <f>(HLOOKUP(DR$7,BECO_Datos!$D$3:$HN$85,BECO_Datos!$A39,FALSE)+HLOOKUP(DR$7,BECO_Datos!$HP$3:$LT$85,BECO_Datos!$A39,FALSE))*DR$2</f>
        <v>12923.93185426229</v>
      </c>
      <c r="DS41" s="83">
        <f>(HLOOKUP(DS$7,BECO_Datos!$D$3:$HN$85,BECO_Datos!$A39,FALSE)+HLOOKUP(DS$7,BECO_Datos!$HP$3:$LT$85,BECO_Datos!$A39,FALSE))*DS$2</f>
        <v>0</v>
      </c>
      <c r="DT41" s="83">
        <f>(HLOOKUP(DT$7,BECO_Datos!$D$3:$HN$85,BECO_Datos!$A39,FALSE))*DT$2</f>
        <v>0</v>
      </c>
      <c r="DU41" s="83">
        <f>(HLOOKUP(DU$7,BECO_Datos!$D$3:$HN$85,BECO_Datos!$A39,FALSE)+HLOOKUP(DU$7,BECO_Datos!$HP$3:$LT$85,BECO_Datos!$A39,FALSE))*DU$2</f>
        <v>0</v>
      </c>
      <c r="DV41" s="83">
        <f>(HLOOKUP(DV$7,BECO_Datos!$D$3:$HN$85,BECO_Datos!$A39,FALSE))*DV$2</f>
        <v>0</v>
      </c>
      <c r="DW41" s="83">
        <f>(HLOOKUP(DW$7,BECO_Datos!$D$3:$HN$85,BECO_Datos!$A39,FALSE)+HLOOKUP(DW$7,BECO_Datos!$HP$3:$LT$85,BECO_Datos!$A39,FALSE))*DW$2</f>
        <v>0</v>
      </c>
      <c r="DX41" s="89">
        <f t="shared" si="122"/>
        <v>0</v>
      </c>
      <c r="DY41" s="83">
        <f>(HLOOKUP(DY$7,BECO_Datos!$D$3:$HN$85,BECO_Datos!$A39,FALSE))*DY$2</f>
        <v>0</v>
      </c>
      <c r="DZ41" s="83">
        <f>(HLOOKUP(DZ$7,BECO_Datos!$D$3:$HN$85,BECO_Datos!$A39,FALSE))*DZ$2</f>
        <v>0</v>
      </c>
      <c r="EA41" s="83">
        <f>(HLOOKUP(EA$7,BECO_Datos!$D$3:$HN$85,BECO_Datos!$A39,FALSE))*EA$2</f>
        <v>0</v>
      </c>
      <c r="EB41" s="83">
        <f>(HLOOKUP(EB$7,BECO_Datos!$D$3:$HN$85,BECO_Datos!$A39,FALSE))*EB$2</f>
        <v>0</v>
      </c>
      <c r="EC41" s="83">
        <f>(HLOOKUP(EC$7,BECO_Datos!$D$3:$HN$85,BECO_Datos!$A39,FALSE)+HLOOKUP(EC$7,BECO_Datos!$HP$3:$LT$85,BECO_Datos!$A39,FALSE))*EC$2</f>
        <v>0</v>
      </c>
      <c r="ED41" s="83">
        <f>(HLOOKUP(ED$7,BECO_Datos!$D$3:$HN$85,BECO_Datos!$A39,FALSE))*ED$2</f>
        <v>0</v>
      </c>
      <c r="EE41" s="83">
        <f>(HLOOKUP(EE$7,BECO_Datos!$D$3:$HN$85,BECO_Datos!$A39,FALSE))*EE$2</f>
        <v>0</v>
      </c>
      <c r="EF41" s="83">
        <f>(HLOOKUP(EF$7,BECO_Datos!$D$3:$HN$85,BECO_Datos!$A39,FALSE)+HLOOKUP(EF$7,BECO_Datos!$HP$3:$LT$85,BECO_Datos!$A39,FALSE))*EF$2</f>
        <v>0</v>
      </c>
      <c r="EG41" s="83">
        <f>(HLOOKUP(EG$7,BECO_Datos!$D$3:$HN$85,BECO_Datos!$A39,FALSE))*EG$2</f>
        <v>0</v>
      </c>
      <c r="EH41" s="83">
        <f>(HLOOKUP(EH$7,BECO_Datos!$D$3:$HN$85,BECO_Datos!$A39,FALSE)+HLOOKUP(EH$7,BECO_Datos!$HP$3:$LT$85,BECO_Datos!$A39,FALSE))*EH$2</f>
        <v>0</v>
      </c>
      <c r="EI41" s="83">
        <f>(HLOOKUP(EI$7,BECO_Datos!$D$3:$HN$85,BECO_Datos!$A39,FALSE))*EI$2</f>
        <v>0</v>
      </c>
      <c r="EJ41" s="83">
        <f>(HLOOKUP(EJ$7,BECO_Datos!$D$3:$HN$85,BECO_Datos!$A39,FALSE)+HLOOKUP(EJ$7,BECO_Datos!$HP$3:$LT$85,BECO_Datos!$A39,FALSE))*EJ$2</f>
        <v>0</v>
      </c>
      <c r="EK41" s="13"/>
      <c r="EL41" s="89">
        <f t="shared" si="124"/>
        <v>13696.517398029657</v>
      </c>
      <c r="EM41" s="83">
        <f>(HLOOKUP(EM$7,BECO_Datos!$D$3:$HN$85,BECO_Datos!$A39,FALSE)+HLOOKUP(EM$7,BECO_Datos!$HP$3:$LT$85,BECO_Datos!$A39,FALSE))*EM$2</f>
        <v>0</v>
      </c>
      <c r="EN41" s="83">
        <f>(HLOOKUP(EN$7,BECO_Datos!$D$3:$HN$85,BECO_Datos!$A39,FALSE)+HLOOKUP(EN$7,BECO_Datos!$HP$3:$LT$85,BECO_Datos!$A39,FALSE))*EN$2</f>
        <v>0</v>
      </c>
      <c r="EO41" s="83">
        <f>(HLOOKUP(EO$7,BECO_Datos!$D$3:$HN$85,BECO_Datos!$A39,FALSE)+HLOOKUP(EO$7,BECO_Datos!$HP$3:$LT$85,BECO_Datos!$A39,FALSE))*EO$2</f>
        <v>13696.517398029657</v>
      </c>
      <c r="EP41" s="83">
        <f>(HLOOKUP(EP$7,BECO_Datos!$D$3:$HN$85,BECO_Datos!$A39,FALSE)+HLOOKUP(EP$7,BECO_Datos!$HP$3:$LT$85,BECO_Datos!$A39,FALSE))*EP$2</f>
        <v>0</v>
      </c>
      <c r="EQ41" s="83">
        <f>(HLOOKUP(EQ$7,BECO_Datos!$D$3:$HN$85,BECO_Datos!$A39,FALSE))*EQ$2</f>
        <v>0</v>
      </c>
      <c r="ER41" s="83">
        <f>(HLOOKUP(ER$7,BECO_Datos!$D$3:$HN$85,BECO_Datos!$A39,FALSE)+HLOOKUP(ER$7,BECO_Datos!$HP$3:$LT$85,BECO_Datos!$A39,FALSE))*ER$2</f>
        <v>0</v>
      </c>
      <c r="ES41" s="83">
        <f>(HLOOKUP(ES$7,BECO_Datos!$D$3:$HN$85,BECO_Datos!$A39,FALSE))*ES$2</f>
        <v>0</v>
      </c>
      <c r="ET41" s="83">
        <f>(HLOOKUP(ET$7,BECO_Datos!$D$3:$HN$85,BECO_Datos!$A39,FALSE)+HLOOKUP(ET$7,BECO_Datos!$HP$3:$LT$85,BECO_Datos!$A39,FALSE))*ET$2</f>
        <v>0</v>
      </c>
      <c r="EU41" s="89">
        <f t="shared" si="126"/>
        <v>0</v>
      </c>
      <c r="EV41" s="83">
        <f>(HLOOKUP(EV$7,BECO_Datos!$D$3:$HN$85,BECO_Datos!$A39,FALSE))*EV$2</f>
        <v>0</v>
      </c>
      <c r="EW41" s="83">
        <f>(HLOOKUP(EW$7,BECO_Datos!$D$3:$HN$85,BECO_Datos!$A39,FALSE))*EW$2</f>
        <v>0</v>
      </c>
      <c r="EX41" s="83">
        <f>(HLOOKUP(EX$7,BECO_Datos!$D$3:$HN$85,BECO_Datos!$A39,FALSE))*EX$2</f>
        <v>0</v>
      </c>
      <c r="EY41" s="83">
        <f>(HLOOKUP(EY$7,BECO_Datos!$D$3:$HN$85,BECO_Datos!$A39,FALSE))*EY$2</f>
        <v>0</v>
      </c>
      <c r="EZ41" s="83">
        <f>(HLOOKUP(EZ$7,BECO_Datos!$D$3:$HN$85,BECO_Datos!$A39,FALSE)+HLOOKUP(EZ$7,BECO_Datos!$HP$3:$LT$85,BECO_Datos!$A39,FALSE))*EZ$2</f>
        <v>0</v>
      </c>
      <c r="FA41" s="83">
        <f>(HLOOKUP(FA$7,BECO_Datos!$D$3:$HN$85,BECO_Datos!$A39,FALSE))*FA$2</f>
        <v>0</v>
      </c>
      <c r="FB41" s="83">
        <f>(HLOOKUP(FB$7,BECO_Datos!$D$3:$HN$85,BECO_Datos!$A39,FALSE))*FB$2</f>
        <v>0</v>
      </c>
      <c r="FC41" s="83">
        <f>(HLOOKUP(FC$7,BECO_Datos!$D$3:$HN$85,BECO_Datos!$A39,FALSE)+HLOOKUP(FC$7,BECO_Datos!$HP$3:$LT$85,BECO_Datos!$A39,FALSE))*FC$2</f>
        <v>0</v>
      </c>
      <c r="FD41" s="83">
        <f>(HLOOKUP(FD$7,BECO_Datos!$D$3:$HN$85,BECO_Datos!$A39,FALSE))*FD$2</f>
        <v>0</v>
      </c>
      <c r="FE41" s="83">
        <f>(HLOOKUP(FE$7,BECO_Datos!$D$3:$HN$85,BECO_Datos!$A39,FALSE)+HLOOKUP(FE$7,BECO_Datos!$HP$3:$LT$85,BECO_Datos!$A39,FALSE))*FE$2</f>
        <v>0</v>
      </c>
      <c r="FF41" s="83">
        <f>(HLOOKUP(FF$7,BECO_Datos!$D$3:$HN$85,BECO_Datos!$A39,FALSE))*FF$2</f>
        <v>0</v>
      </c>
      <c r="FG41" s="83">
        <f>(HLOOKUP(FG$7,BECO_Datos!$D$3:$HN$85,BECO_Datos!$A39,FALSE)+HLOOKUP(FG$7,BECO_Datos!$HP$3:$LT$85,BECO_Datos!$A39,FALSE))*FG$2</f>
        <v>0</v>
      </c>
      <c r="FH41" s="13"/>
      <c r="FI41" s="89">
        <f t="shared" si="128"/>
        <v>15373.519695322168</v>
      </c>
      <c r="FJ41" s="83">
        <f>(HLOOKUP(FJ$7,BECO_Datos!$D$3:$HN$85,BECO_Datos!$A39,FALSE)+HLOOKUP(FJ$7,BECO_Datos!$HP$3:$LT$85,BECO_Datos!$A39,FALSE))*FJ$2</f>
        <v>0</v>
      </c>
      <c r="FK41" s="83">
        <f>(HLOOKUP(FK$7,BECO_Datos!$D$3:$HN$85,BECO_Datos!$A39,FALSE)+HLOOKUP(FK$7,BECO_Datos!$HP$3:$LT$85,BECO_Datos!$A39,FALSE))*FK$2</f>
        <v>0</v>
      </c>
      <c r="FL41" s="83">
        <f>(HLOOKUP(FL$7,BECO_Datos!$D$3:$HN$85,BECO_Datos!$A39,FALSE)+HLOOKUP(FL$7,BECO_Datos!$HP$3:$LT$85,BECO_Datos!$A39,FALSE))*FL$2</f>
        <v>15373.519695322168</v>
      </c>
      <c r="FM41" s="83">
        <f>(HLOOKUP(FM$7,BECO_Datos!$D$3:$HN$85,BECO_Datos!$A39,FALSE)+HLOOKUP(FM$7,BECO_Datos!$HP$3:$LT$85,BECO_Datos!$A39,FALSE))*FM$2</f>
        <v>0</v>
      </c>
      <c r="FN41" s="83">
        <f>(HLOOKUP(FN$7,BECO_Datos!$D$3:$HN$85,BECO_Datos!$A39,FALSE))*FN$2</f>
        <v>0</v>
      </c>
      <c r="FO41" s="83">
        <f>(HLOOKUP(FO$7,BECO_Datos!$D$3:$HN$85,BECO_Datos!$A39,FALSE)+HLOOKUP(FO$7,BECO_Datos!$HP$3:$LT$85,BECO_Datos!$A39,FALSE))*FO$2</f>
        <v>0</v>
      </c>
      <c r="FP41" s="83">
        <f>(HLOOKUP(FP$7,BECO_Datos!$D$3:$HN$85,BECO_Datos!$A39,FALSE))*FP$2</f>
        <v>0</v>
      </c>
      <c r="FQ41" s="83">
        <f>(HLOOKUP(FQ$7,BECO_Datos!$D$3:$HN$85,BECO_Datos!$A39,FALSE)+HLOOKUP(FQ$7,BECO_Datos!$HP$3:$LT$85,BECO_Datos!$A39,FALSE))*FQ$2</f>
        <v>0</v>
      </c>
      <c r="FR41" s="89">
        <f t="shared" si="130"/>
        <v>0</v>
      </c>
      <c r="FS41" s="83">
        <f>(HLOOKUP(FS$7,BECO_Datos!$D$3:$HN$85,BECO_Datos!$A39,FALSE))*FS$2</f>
        <v>0</v>
      </c>
      <c r="FT41" s="83">
        <f>(HLOOKUP(FT$7,BECO_Datos!$D$3:$HN$85,BECO_Datos!$A39,FALSE))*FT$2</f>
        <v>0</v>
      </c>
      <c r="FU41" s="83">
        <f>(HLOOKUP(FU$7,BECO_Datos!$D$3:$HN$85,BECO_Datos!$A39,FALSE))*FU$2</f>
        <v>0</v>
      </c>
      <c r="FV41" s="83">
        <f>(HLOOKUP(FV$7,BECO_Datos!$D$3:$HN$85,BECO_Datos!$A39,FALSE))*FV$2</f>
        <v>0</v>
      </c>
      <c r="FW41" s="83">
        <f>(HLOOKUP(FW$7,BECO_Datos!$D$3:$HN$85,BECO_Datos!$A39,FALSE)+HLOOKUP(FW$7,BECO_Datos!$HP$3:$LT$85,BECO_Datos!$A39,FALSE))*FW$2</f>
        <v>0</v>
      </c>
      <c r="FX41" s="83">
        <f>(HLOOKUP(FX$7,BECO_Datos!$D$3:$HN$85,BECO_Datos!$A39,FALSE))*FX$2</f>
        <v>0</v>
      </c>
      <c r="FY41" s="83">
        <f>(HLOOKUP(FY$7,BECO_Datos!$D$3:$HN$85,BECO_Datos!$A39,FALSE))*FY$2</f>
        <v>0</v>
      </c>
      <c r="FZ41" s="83">
        <f>(HLOOKUP(FZ$7,BECO_Datos!$D$3:$HN$85,BECO_Datos!$A39,FALSE)+HLOOKUP(FZ$7,BECO_Datos!$HP$3:$LT$85,BECO_Datos!$A39,FALSE))*FZ$2</f>
        <v>0</v>
      </c>
      <c r="GA41" s="83">
        <f>(HLOOKUP(GA$7,BECO_Datos!$D$3:$HN$85,BECO_Datos!$A39,FALSE))*GA$2</f>
        <v>0</v>
      </c>
      <c r="GB41" s="83">
        <f>(HLOOKUP(GB$7,BECO_Datos!$D$3:$HN$85,BECO_Datos!$A39,FALSE)+HLOOKUP(GB$7,BECO_Datos!$HP$3:$LT$85,BECO_Datos!$A39,FALSE))*GB$2</f>
        <v>0</v>
      </c>
      <c r="GC41" s="83">
        <f>(HLOOKUP(GC$7,BECO_Datos!$D$3:$HN$85,BECO_Datos!$A39,FALSE))*GC$2</f>
        <v>0</v>
      </c>
      <c r="GD41" s="83">
        <f>(HLOOKUP(GD$7,BECO_Datos!$D$3:$HN$85,BECO_Datos!$A39,FALSE)+HLOOKUP(GD$7,BECO_Datos!$HP$3:$LT$85,BECO_Datos!$A39,FALSE))*GD$2</f>
        <v>0</v>
      </c>
      <c r="GE41" s="13"/>
      <c r="GF41" s="89">
        <f t="shared" si="132"/>
        <v>30233.371444392211</v>
      </c>
      <c r="GG41" s="83">
        <f>(HLOOKUP(GG$7,BECO_Datos!$D$3:$HN$85,BECO_Datos!$A39,FALSE)+HLOOKUP(GG$7,BECO_Datos!$HP$3:$LT$85,BECO_Datos!$A39,FALSE))*GG$2</f>
        <v>0</v>
      </c>
      <c r="GH41" s="83">
        <f>(HLOOKUP(GH$7,BECO_Datos!$D$3:$HN$85,BECO_Datos!$A39,FALSE)+HLOOKUP(GH$7,BECO_Datos!$HP$3:$LT$85,BECO_Datos!$A39,FALSE))*GH$2</f>
        <v>0</v>
      </c>
      <c r="GI41" s="83">
        <f>(HLOOKUP(GI$7,BECO_Datos!$D$3:$HN$85,BECO_Datos!$A39,FALSE)+HLOOKUP(GI$7,BECO_Datos!$HP$3:$LT$85,BECO_Datos!$A39,FALSE))*GI$2</f>
        <v>30233.371444392211</v>
      </c>
      <c r="GJ41" s="83">
        <f>(HLOOKUP(GJ$7,BECO_Datos!$D$3:$HN$85,BECO_Datos!$A39,FALSE)+HLOOKUP(GJ$7,BECO_Datos!$HP$3:$LT$85,BECO_Datos!$A39,FALSE))*GJ$2</f>
        <v>0</v>
      </c>
      <c r="GK41" s="83">
        <f>(HLOOKUP(GK$7,BECO_Datos!$D$3:$HN$85,BECO_Datos!$A39,FALSE))*GK$2</f>
        <v>0</v>
      </c>
      <c r="GL41" s="83">
        <f>(HLOOKUP(GL$7,BECO_Datos!$D$3:$HN$85,BECO_Datos!$A39,FALSE)+HLOOKUP(GL$7,BECO_Datos!$HP$3:$LT$85,BECO_Datos!$A39,FALSE))*GL$2</f>
        <v>0</v>
      </c>
      <c r="GM41" s="83">
        <f>(HLOOKUP(GM$7,BECO_Datos!$D$3:$HN$85,BECO_Datos!$A39,FALSE))*GM$2</f>
        <v>0</v>
      </c>
      <c r="GN41" s="83">
        <f>(HLOOKUP(GN$7,BECO_Datos!$D$3:$HN$85,BECO_Datos!$A39,FALSE)+HLOOKUP(GN$7,BECO_Datos!$HP$3:$LT$85,BECO_Datos!$A39,FALSE))*GN$2</f>
        <v>0</v>
      </c>
      <c r="GO41" s="89">
        <f t="shared" si="134"/>
        <v>0</v>
      </c>
      <c r="GP41" s="83">
        <f>(HLOOKUP(GP$7,BECO_Datos!$D$3:$HN$85,BECO_Datos!$A39,FALSE))*GP$2</f>
        <v>0</v>
      </c>
      <c r="GQ41" s="83">
        <f>(HLOOKUP(GQ$7,BECO_Datos!$D$3:$HN$85,BECO_Datos!$A39,FALSE))*GQ$2</f>
        <v>0</v>
      </c>
      <c r="GR41" s="83">
        <f>(HLOOKUP(GR$7,BECO_Datos!$D$3:$HN$85,BECO_Datos!$A39,FALSE))*GR$2</f>
        <v>0</v>
      </c>
      <c r="GS41" s="83">
        <f>(HLOOKUP(GS$7,BECO_Datos!$D$3:$HN$85,BECO_Datos!$A39,FALSE))*GS$2</f>
        <v>0</v>
      </c>
      <c r="GT41" s="83">
        <f>(HLOOKUP(GT$7,BECO_Datos!$D$3:$HN$85,BECO_Datos!$A39,FALSE)+HLOOKUP(GT$7,BECO_Datos!$HP$3:$LT$85,BECO_Datos!$A39,FALSE))*GT$2</f>
        <v>0</v>
      </c>
      <c r="GU41" s="83">
        <f>(HLOOKUP(GU$7,BECO_Datos!$D$3:$HN$85,BECO_Datos!$A39,FALSE))*GU$2</f>
        <v>0</v>
      </c>
      <c r="GV41" s="83">
        <f>(HLOOKUP(GV$7,BECO_Datos!$D$3:$HN$85,BECO_Datos!$A39,FALSE))*GV$2</f>
        <v>0</v>
      </c>
      <c r="GW41" s="83">
        <f>(HLOOKUP(GW$7,BECO_Datos!$D$3:$HN$85,BECO_Datos!$A39,FALSE)+HLOOKUP(GW$7,BECO_Datos!$HP$3:$LT$85,BECO_Datos!$A39,FALSE))*GW$2</f>
        <v>0</v>
      </c>
      <c r="GX41" s="83">
        <f>(HLOOKUP(GX$7,BECO_Datos!$D$3:$HN$85,BECO_Datos!$A39,FALSE))*GX$2</f>
        <v>0</v>
      </c>
      <c r="GY41" s="83">
        <f>(HLOOKUP(GY$7,BECO_Datos!$D$3:$HN$85,BECO_Datos!$A39,FALSE)+HLOOKUP(GY$7,BECO_Datos!$HP$3:$LT$85,BECO_Datos!$A39,FALSE))*GY$2</f>
        <v>0</v>
      </c>
      <c r="GZ41" s="83">
        <f>(HLOOKUP(GZ$7,BECO_Datos!$D$3:$HN$85,BECO_Datos!$A39,FALSE))*GZ$2</f>
        <v>0</v>
      </c>
      <c r="HA41" s="83">
        <f>(HLOOKUP(HA$7,BECO_Datos!$D$3:$HN$85,BECO_Datos!$A39,FALSE)+HLOOKUP(HA$7,BECO_Datos!$HP$3:$LT$85,BECO_Datos!$A39,FALSE))*HA$2</f>
        <v>0</v>
      </c>
      <c r="HB41" s="13"/>
      <c r="HC41" s="89">
        <f t="shared" si="136"/>
        <v>14805.974733646692</v>
      </c>
      <c r="HD41" s="83">
        <f>(HLOOKUP(HD$7,BECO_Datos!$D$3:$HN$85,BECO_Datos!$A39,FALSE)+HLOOKUP(HD$7,BECO_Datos!$HP$3:$LT$85,BECO_Datos!$A39,FALSE))*HD$2</f>
        <v>0</v>
      </c>
      <c r="HE41" s="83">
        <f>(HLOOKUP(HE$7,BECO_Datos!$D$3:$HN$85,BECO_Datos!$A39,FALSE)+HLOOKUP(HE$7,BECO_Datos!$HP$3:$LT$85,BECO_Datos!$A39,FALSE))*HE$2</f>
        <v>0</v>
      </c>
      <c r="HF41" s="83">
        <f>(HLOOKUP(HF$7,BECO_Datos!$D$3:$HN$85,BECO_Datos!$A39,FALSE)+HLOOKUP(HF$7,BECO_Datos!$HP$3:$LT$85,BECO_Datos!$A39,FALSE))*HF$2</f>
        <v>14805.974733646692</v>
      </c>
      <c r="HG41" s="83">
        <f>(HLOOKUP(HG$7,BECO_Datos!$D$3:$HN$85,BECO_Datos!$A39,FALSE)+HLOOKUP(HG$7,BECO_Datos!$HP$3:$LT$85,BECO_Datos!$A39,FALSE))*HG$2</f>
        <v>0</v>
      </c>
      <c r="HH41" s="83">
        <f>(HLOOKUP(HH$7,BECO_Datos!$D$3:$HN$85,BECO_Datos!$A39,FALSE))*HH$2</f>
        <v>0</v>
      </c>
      <c r="HI41" s="83">
        <f>(HLOOKUP(HI$7,BECO_Datos!$D$3:$HN$85,BECO_Datos!$A39,FALSE)+HLOOKUP(HI$7,BECO_Datos!$HP$3:$LT$85,BECO_Datos!$A39,FALSE))*HI$2</f>
        <v>0</v>
      </c>
      <c r="HJ41" s="83">
        <f>(HLOOKUP(HJ$7,BECO_Datos!$D$3:$HN$85,BECO_Datos!$A39,FALSE))*HJ$2</f>
        <v>0</v>
      </c>
      <c r="HK41" s="83">
        <f>(HLOOKUP(HK$7,BECO_Datos!$D$3:$HN$85,BECO_Datos!$A39,FALSE)+HLOOKUP(HK$7,BECO_Datos!$HP$3:$LT$85,BECO_Datos!$A39,FALSE))*HK$2</f>
        <v>0</v>
      </c>
      <c r="HL41" s="89">
        <f t="shared" si="138"/>
        <v>0</v>
      </c>
      <c r="HM41" s="83">
        <f>(HLOOKUP(HM$7,BECO_Datos!$D$3:$HN$85,BECO_Datos!$A39,FALSE))*HM$2</f>
        <v>0</v>
      </c>
      <c r="HN41" s="83">
        <f>(HLOOKUP(HN$7,BECO_Datos!$D$3:$HN$85,BECO_Datos!$A39,FALSE))*HN$2</f>
        <v>0</v>
      </c>
      <c r="HO41" s="83">
        <f>(HLOOKUP(HO$7,BECO_Datos!$D$3:$HN$85,BECO_Datos!$A39,FALSE))*HO$2</f>
        <v>0</v>
      </c>
      <c r="HP41" s="83">
        <f>(HLOOKUP(HP$7,BECO_Datos!$D$3:$HN$85,BECO_Datos!$A39,FALSE))*HP$2</f>
        <v>0</v>
      </c>
      <c r="HQ41" s="83">
        <f>(HLOOKUP(HQ$7,BECO_Datos!$D$3:$HN$85,BECO_Datos!$A39,FALSE)+HLOOKUP(HQ$7,BECO_Datos!$HP$3:$LT$85,BECO_Datos!$A39,FALSE))*HQ$2</f>
        <v>0</v>
      </c>
      <c r="HR41" s="83">
        <f>(HLOOKUP(HR$7,BECO_Datos!$D$3:$HN$85,BECO_Datos!$A39,FALSE))*HR$2</f>
        <v>0</v>
      </c>
      <c r="HS41" s="83">
        <f>(HLOOKUP(HS$7,BECO_Datos!$D$3:$HN$85,BECO_Datos!$A39,FALSE))*HS$2</f>
        <v>0</v>
      </c>
      <c r="HT41" s="83">
        <f>(HLOOKUP(HT$7,BECO_Datos!$D$3:$HN$85,BECO_Datos!$A39,FALSE)+HLOOKUP(HT$7,BECO_Datos!$HP$3:$LT$85,BECO_Datos!$A39,FALSE))*HT$2</f>
        <v>0</v>
      </c>
      <c r="HU41" s="83">
        <f>(HLOOKUP(HU$7,BECO_Datos!$D$3:$HN$85,BECO_Datos!$A39,FALSE))*HU$2</f>
        <v>0</v>
      </c>
      <c r="HV41" s="83">
        <f>(HLOOKUP(HV$7,BECO_Datos!$D$3:$HN$85,BECO_Datos!$A39,FALSE)+HLOOKUP(HV$7,BECO_Datos!$HP$3:$LT$85,BECO_Datos!$A39,FALSE))*HV$2</f>
        <v>0</v>
      </c>
      <c r="HW41" s="83">
        <f>(HLOOKUP(HW$7,BECO_Datos!$D$3:$HN$85,BECO_Datos!$A39,FALSE))*HW$2</f>
        <v>0</v>
      </c>
      <c r="HX41" s="83">
        <f>(HLOOKUP(HX$7,BECO_Datos!$D$3:$HN$85,BECO_Datos!$A39,FALSE)+HLOOKUP(HX$7,BECO_Datos!$HP$3:$LT$85,BECO_Datos!$A39,FALSE))*HX$2</f>
        <v>0</v>
      </c>
    </row>
    <row r="42" spans="1:232" ht="15.75" x14ac:dyDescent="0.2">
      <c r="A42" s="160">
        <v>36</v>
      </c>
      <c r="B42" s="586" t="s">
        <v>114</v>
      </c>
      <c r="C42" s="13"/>
      <c r="D42" s="86">
        <f t="shared" si="100"/>
        <v>0</v>
      </c>
      <c r="E42" s="18">
        <f>(HLOOKUP(E$7,BECO_Datos!$D$3:$HN$85,BECO_Datos!$A40,FALSE)+HLOOKUP(E$7,BECO_Datos!$HP$3:$LT$85,BECO_Datos!$A40,FALSE))*E$2</f>
        <v>0</v>
      </c>
      <c r="F42" s="18">
        <f>(HLOOKUP(F$7,BECO_Datos!$D$3:$HN$85,BECO_Datos!$A40,FALSE)+HLOOKUP(F$7,BECO_Datos!$HP$3:$LT$85,BECO_Datos!$A40,FALSE))*F$2</f>
        <v>0</v>
      </c>
      <c r="G42" s="18">
        <f>(HLOOKUP(G$7,BECO_Datos!$D$3:$HN$85,BECO_Datos!$A40,FALSE)+HLOOKUP(G$7,BECO_Datos!$HP$3:$LT$85,BECO_Datos!$A40,FALSE))*G$2</f>
        <v>0</v>
      </c>
      <c r="H42" s="18">
        <f>(HLOOKUP(H$7,BECO_Datos!$D$3:$HN$85,BECO_Datos!$A40,FALSE)+HLOOKUP(H$7,BECO_Datos!$HP$3:$LT$85,BECO_Datos!$A40,FALSE))*H$2</f>
        <v>0</v>
      </c>
      <c r="I42" s="18">
        <f>(HLOOKUP(I$7,BECO_Datos!$D$3:$HN$85,BECO_Datos!$A40,FALSE))*I$2</f>
        <v>0</v>
      </c>
      <c r="J42" s="18">
        <f>(HLOOKUP(J$7,BECO_Datos!$D$3:$HN$85,BECO_Datos!$A40,FALSE)+HLOOKUP(J$7,BECO_Datos!$HP$3:$LT$85,BECO_Datos!$A40,FALSE))*J$2</f>
        <v>0</v>
      </c>
      <c r="K42" s="18">
        <f>(HLOOKUP(K$7,BECO_Datos!$D$3:$HN$85,BECO_Datos!$A40,FALSE))*K$2</f>
        <v>0</v>
      </c>
      <c r="L42" s="18">
        <f>(HLOOKUP(L$7,BECO_Datos!$D$3:$HN$85,BECO_Datos!$A40,FALSE)+HLOOKUP(L$7,BECO_Datos!$HP$3:$LT$85,BECO_Datos!$A40,FALSE))*L$2</f>
        <v>0</v>
      </c>
      <c r="M42" s="86">
        <f t="shared" si="102"/>
        <v>0</v>
      </c>
      <c r="N42" s="18">
        <f>(HLOOKUP(N$7,BECO_Datos!$D$3:$HN$85,BECO_Datos!$A40,FALSE))*N$2</f>
        <v>0</v>
      </c>
      <c r="O42" s="18">
        <f>(HLOOKUP(O$7,BECO_Datos!$D$3:$HN$85,BECO_Datos!$A40,FALSE))*O$2</f>
        <v>0</v>
      </c>
      <c r="P42" s="18">
        <f>(HLOOKUP(P$7,BECO_Datos!$D$3:$HN$85,BECO_Datos!$A40,FALSE))*P$2</f>
        <v>0</v>
      </c>
      <c r="Q42" s="18">
        <f>(HLOOKUP(Q$7,BECO_Datos!$D$3:$HN$85,BECO_Datos!$A40,FALSE))*Q$2</f>
        <v>0</v>
      </c>
      <c r="R42" s="18">
        <f>(HLOOKUP(R$7,BECO_Datos!$D$3:$HN$85,BECO_Datos!$A40,FALSE)+HLOOKUP(R$7,BECO_Datos!$HP$3:$LT$85,BECO_Datos!$A40,FALSE))*R$2</f>
        <v>0</v>
      </c>
      <c r="S42" s="18">
        <f>(HLOOKUP(S$7,BECO_Datos!$D$3:$HN$85,BECO_Datos!$A40,FALSE))*S$2</f>
        <v>0</v>
      </c>
      <c r="T42" s="18">
        <f>(HLOOKUP(T$7,BECO_Datos!$D$3:$HN$85,BECO_Datos!$A40,FALSE))*T$2</f>
        <v>0</v>
      </c>
      <c r="U42" s="18">
        <f>(HLOOKUP(U$7,BECO_Datos!$D$3:$HN$85,BECO_Datos!$A40,FALSE)+HLOOKUP(U$7,BECO_Datos!$HP$3:$LT$85,BECO_Datos!$A40,FALSE))*U$2</f>
        <v>0</v>
      </c>
      <c r="V42" s="18">
        <f>(HLOOKUP(V$7,BECO_Datos!$D$3:$HN$85,BECO_Datos!$A40,FALSE))*V$2</f>
        <v>0</v>
      </c>
      <c r="W42" s="18">
        <f>(HLOOKUP(W$7,BECO_Datos!$D$3:$HN$85,BECO_Datos!$A40,FALSE)+HLOOKUP(W$7,BECO_Datos!$HP$3:$LT$85,BECO_Datos!$A40,FALSE))*W$2</f>
        <v>0</v>
      </c>
      <c r="X42" s="18">
        <f>(HLOOKUP(X$7,BECO_Datos!$D$3:$HN$85,BECO_Datos!$A40,FALSE))*X$2</f>
        <v>0</v>
      </c>
      <c r="Y42" s="18">
        <f>(HLOOKUP(Y$7,BECO_Datos!$D$3:$HN$85,BECO_Datos!$A40,FALSE)+HLOOKUP(Y$7,BECO_Datos!$HP$3:$LT$85,BECO_Datos!$A40,FALSE))*Y$2</f>
        <v>0</v>
      </c>
      <c r="Z42" s="13"/>
      <c r="AA42" s="86">
        <f t="shared" si="104"/>
        <v>0</v>
      </c>
      <c r="AB42" s="18">
        <f>(HLOOKUP(AB$7,BECO_Datos!$D$3:$HN$85,BECO_Datos!$A40,FALSE)+HLOOKUP(AB$7,BECO_Datos!$HP$3:$LT$85,BECO_Datos!$A40,FALSE))*AB$2</f>
        <v>0</v>
      </c>
      <c r="AC42" s="18">
        <f>(HLOOKUP(AC$7,BECO_Datos!$D$3:$HN$85,BECO_Datos!$A40,FALSE)+HLOOKUP(AC$7,BECO_Datos!$HP$3:$LT$85,BECO_Datos!$A40,FALSE))*AC$2</f>
        <v>0</v>
      </c>
      <c r="AD42" s="18">
        <f>(HLOOKUP(AD$7,BECO_Datos!$D$3:$HN$85,BECO_Datos!$A40,FALSE)+HLOOKUP(AD$7,BECO_Datos!$HP$3:$LT$85,BECO_Datos!$A40,FALSE))*AD$2</f>
        <v>0</v>
      </c>
      <c r="AE42" s="18">
        <f>(HLOOKUP(AE$7,BECO_Datos!$D$3:$HN$85,BECO_Datos!$A40,FALSE)+HLOOKUP(AE$7,BECO_Datos!$HP$3:$LT$85,BECO_Datos!$A40,FALSE))*AE$2</f>
        <v>0</v>
      </c>
      <c r="AF42" s="18">
        <f>(HLOOKUP(AF$7,BECO_Datos!$D$3:$HN$85,BECO_Datos!$A40,FALSE))*AF$2</f>
        <v>0</v>
      </c>
      <c r="AG42" s="18">
        <f>(HLOOKUP(AG$7,BECO_Datos!$D$3:$HN$85,BECO_Datos!$A40,FALSE)+HLOOKUP(AG$7,BECO_Datos!$HP$3:$LT$85,BECO_Datos!$A40,FALSE))*AG$2</f>
        <v>0</v>
      </c>
      <c r="AH42" s="18">
        <f>(HLOOKUP(AH$7,BECO_Datos!$D$3:$HN$85,BECO_Datos!$A40,FALSE))*AH$2</f>
        <v>0</v>
      </c>
      <c r="AI42" s="18">
        <f>(HLOOKUP(AI$7,BECO_Datos!$D$3:$HN$85,BECO_Datos!$A40,FALSE)+HLOOKUP(AI$7,BECO_Datos!$HP$3:$LT$85,BECO_Datos!$A40,FALSE))*AI$2</f>
        <v>0</v>
      </c>
      <c r="AJ42" s="86">
        <f t="shared" si="106"/>
        <v>0</v>
      </c>
      <c r="AK42" s="18">
        <f>(HLOOKUP(AK$7,BECO_Datos!$D$3:$HN$85,BECO_Datos!$A40,FALSE))*AK$2</f>
        <v>0</v>
      </c>
      <c r="AL42" s="18">
        <f>(HLOOKUP(AL$7,BECO_Datos!$D$3:$HN$85,BECO_Datos!$A40,FALSE))*AL$2</f>
        <v>0</v>
      </c>
      <c r="AM42" s="18">
        <f>(HLOOKUP(AM$7,BECO_Datos!$D$3:$HN$85,BECO_Datos!$A40,FALSE))*AM$2</f>
        <v>0</v>
      </c>
      <c r="AN42" s="18">
        <f>(HLOOKUP(AN$7,BECO_Datos!$D$3:$HN$85,BECO_Datos!$A40,FALSE))*AN$2</f>
        <v>0</v>
      </c>
      <c r="AO42" s="18">
        <f>(HLOOKUP(AO$7,BECO_Datos!$D$3:$HN$85,BECO_Datos!$A40,FALSE)+HLOOKUP(AO$7,BECO_Datos!$HP$3:$LT$85,BECO_Datos!$A40,FALSE))*AO$2</f>
        <v>0</v>
      </c>
      <c r="AP42" s="18">
        <f>(HLOOKUP(AP$7,BECO_Datos!$D$3:$HN$85,BECO_Datos!$A40,FALSE))*AP$2</f>
        <v>0</v>
      </c>
      <c r="AQ42" s="18">
        <f>(HLOOKUP(AQ$7,BECO_Datos!$D$3:$HN$85,BECO_Datos!$A40,FALSE))*AQ$2</f>
        <v>0</v>
      </c>
      <c r="AR42" s="18">
        <f>(HLOOKUP(AR$7,BECO_Datos!$D$3:$HN$85,BECO_Datos!$A40,FALSE)+HLOOKUP(AR$7,BECO_Datos!$HP$3:$LT$85,BECO_Datos!$A40,FALSE))*AR$2</f>
        <v>0</v>
      </c>
      <c r="AS42" s="18">
        <f>(HLOOKUP(AS$7,BECO_Datos!$D$3:$HN$85,BECO_Datos!$A40,FALSE))*AS$2</f>
        <v>0</v>
      </c>
      <c r="AT42" s="18">
        <f>(HLOOKUP(AT$7,BECO_Datos!$D$3:$HN$85,BECO_Datos!$A40,FALSE)+HLOOKUP(AT$7,BECO_Datos!$HP$3:$LT$85,BECO_Datos!$A40,FALSE))*AT$2</f>
        <v>0</v>
      </c>
      <c r="AU42" s="18">
        <f>(HLOOKUP(AU$7,BECO_Datos!$D$3:$HN$85,BECO_Datos!$A40,FALSE))*AU$2</f>
        <v>0</v>
      </c>
      <c r="AV42" s="18">
        <f>(HLOOKUP(AV$7,BECO_Datos!$D$3:$HN$85,BECO_Datos!$A40,FALSE)+HLOOKUP(AV$7,BECO_Datos!$HP$3:$LT$85,BECO_Datos!$A40,FALSE))*AV$2</f>
        <v>0</v>
      </c>
      <c r="AW42" s="13"/>
      <c r="AX42" s="86">
        <f t="shared" si="108"/>
        <v>0</v>
      </c>
      <c r="AY42" s="18">
        <f>(HLOOKUP(AY$7,BECO_Datos!$D$3:$HN$85,BECO_Datos!$A40,FALSE)+HLOOKUP(AY$7,BECO_Datos!$HP$3:$LT$85,BECO_Datos!$A40,FALSE))*AY$2</f>
        <v>0</v>
      </c>
      <c r="AZ42" s="18">
        <f>(HLOOKUP(AZ$7,BECO_Datos!$D$3:$HN$85,BECO_Datos!$A40,FALSE)+HLOOKUP(AZ$7,BECO_Datos!$HP$3:$LT$85,BECO_Datos!$A40,FALSE))*AZ$2</f>
        <v>0</v>
      </c>
      <c r="BA42" s="18">
        <f>(HLOOKUP(BA$7,BECO_Datos!$D$3:$HN$85,BECO_Datos!$A40,FALSE)+HLOOKUP(BA$7,BECO_Datos!$HP$3:$LT$85,BECO_Datos!$A40,FALSE))*BA$2</f>
        <v>0</v>
      </c>
      <c r="BB42" s="18">
        <f>(HLOOKUP(BB$7,BECO_Datos!$D$3:$HN$85,BECO_Datos!$A40,FALSE)+HLOOKUP(BB$7,BECO_Datos!$HP$3:$LT$85,BECO_Datos!$A40,FALSE))*BB$2</f>
        <v>0</v>
      </c>
      <c r="BC42" s="18">
        <f>(HLOOKUP(BC$7,BECO_Datos!$D$3:$HN$85,BECO_Datos!$A40,FALSE))*BC$2</f>
        <v>0</v>
      </c>
      <c r="BD42" s="18">
        <f>(HLOOKUP(BD$7,BECO_Datos!$D$3:$HN$85,BECO_Datos!$A40,FALSE)+HLOOKUP(BD$7,BECO_Datos!$HP$3:$LT$85,BECO_Datos!$A40,FALSE))*BD$2</f>
        <v>0</v>
      </c>
      <c r="BE42" s="18">
        <f>(HLOOKUP(BE$7,BECO_Datos!$D$3:$HN$85,BECO_Datos!$A40,FALSE))*BE$2</f>
        <v>0</v>
      </c>
      <c r="BF42" s="18">
        <f>(HLOOKUP(BF$7,BECO_Datos!$D$3:$HN$85,BECO_Datos!$A40,FALSE)+HLOOKUP(BF$7,BECO_Datos!$HP$3:$LT$85,BECO_Datos!$A40,FALSE))*BF$2</f>
        <v>0</v>
      </c>
      <c r="BG42" s="86">
        <f t="shared" si="110"/>
        <v>0</v>
      </c>
      <c r="BH42" s="18">
        <f>(HLOOKUP(BH$7,BECO_Datos!$D$3:$HN$85,BECO_Datos!$A40,FALSE))*BH$2</f>
        <v>0</v>
      </c>
      <c r="BI42" s="18">
        <f>(HLOOKUP(BI$7,BECO_Datos!$D$3:$HN$85,BECO_Datos!$A40,FALSE))*BI$2</f>
        <v>0</v>
      </c>
      <c r="BJ42" s="18">
        <f>(HLOOKUP(BJ$7,BECO_Datos!$D$3:$HN$85,BECO_Datos!$A40,FALSE))*BJ$2</f>
        <v>0</v>
      </c>
      <c r="BK42" s="18">
        <f>(HLOOKUP(BK$7,BECO_Datos!$D$3:$HN$85,BECO_Datos!$A40,FALSE))*BK$2</f>
        <v>0</v>
      </c>
      <c r="BL42" s="18">
        <f>(HLOOKUP(BL$7,BECO_Datos!$D$3:$HN$85,BECO_Datos!$A40,FALSE)+HLOOKUP(BL$7,BECO_Datos!$HP$3:$LT$85,BECO_Datos!$A40,FALSE))*BL$2</f>
        <v>0</v>
      </c>
      <c r="BM42" s="18">
        <f>(HLOOKUP(BM$7,BECO_Datos!$D$3:$HN$85,BECO_Datos!$A40,FALSE))*BM$2</f>
        <v>0</v>
      </c>
      <c r="BN42" s="18">
        <f>(HLOOKUP(BN$7,BECO_Datos!$D$3:$HN$85,BECO_Datos!$A40,FALSE))*BN$2</f>
        <v>0</v>
      </c>
      <c r="BO42" s="18">
        <f>(HLOOKUP(BO$7,BECO_Datos!$D$3:$HN$85,BECO_Datos!$A40,FALSE)+HLOOKUP(BO$7,BECO_Datos!$HP$3:$LT$85,BECO_Datos!$A40,FALSE))*BO$2</f>
        <v>0</v>
      </c>
      <c r="BP42" s="18">
        <f>(HLOOKUP(BP$7,BECO_Datos!$D$3:$HN$85,BECO_Datos!$A40,FALSE))*BP$2</f>
        <v>0</v>
      </c>
      <c r="BQ42" s="18">
        <f>(HLOOKUP(BQ$7,BECO_Datos!$D$3:$HN$85,BECO_Datos!$A40,FALSE)+HLOOKUP(BQ$7,BECO_Datos!$HP$3:$LT$85,BECO_Datos!$A40,FALSE))*BQ$2</f>
        <v>0</v>
      </c>
      <c r="BR42" s="18">
        <f>(HLOOKUP(BR$7,BECO_Datos!$D$3:$HN$85,BECO_Datos!$A40,FALSE))*BR$2</f>
        <v>0</v>
      </c>
      <c r="BS42" s="18">
        <f>(HLOOKUP(BS$7,BECO_Datos!$D$3:$HN$85,BECO_Datos!$A40,FALSE)+HLOOKUP(BS$7,BECO_Datos!$HP$3:$LT$85,BECO_Datos!$A40,FALSE))*BS$2</f>
        <v>0</v>
      </c>
      <c r="BT42" s="13"/>
      <c r="BU42" s="86">
        <f t="shared" si="112"/>
        <v>0</v>
      </c>
      <c r="BV42" s="18">
        <f>(HLOOKUP(BV$7,BECO_Datos!$D$3:$HN$85,BECO_Datos!$A40,FALSE)+HLOOKUP(BV$7,BECO_Datos!$HP$3:$LT$85,BECO_Datos!$A40,FALSE))*BV$2</f>
        <v>0</v>
      </c>
      <c r="BW42" s="18">
        <f>(HLOOKUP(BW$7,BECO_Datos!$D$3:$HN$85,BECO_Datos!$A40,FALSE)+HLOOKUP(BW$7,BECO_Datos!$HP$3:$LT$85,BECO_Datos!$A40,FALSE))*BW$2</f>
        <v>0</v>
      </c>
      <c r="BX42" s="18">
        <f>(HLOOKUP(BX$7,BECO_Datos!$D$3:$HN$85,BECO_Datos!$A40,FALSE)+HLOOKUP(BX$7,BECO_Datos!$HP$3:$LT$85,BECO_Datos!$A40,FALSE))*BX$2</f>
        <v>0</v>
      </c>
      <c r="BY42" s="18">
        <f>(HLOOKUP(BY$7,BECO_Datos!$D$3:$HN$85,BECO_Datos!$A40,FALSE)+HLOOKUP(BY$7,BECO_Datos!$HP$3:$LT$85,BECO_Datos!$A40,FALSE))*BY$2</f>
        <v>0</v>
      </c>
      <c r="BZ42" s="18">
        <f>(HLOOKUP(BZ$7,BECO_Datos!$D$3:$HN$85,BECO_Datos!$A40,FALSE))*BZ$2</f>
        <v>0</v>
      </c>
      <c r="CA42" s="18">
        <f>(HLOOKUP(CA$7,BECO_Datos!$D$3:$HN$85,BECO_Datos!$A40,FALSE)+HLOOKUP(CA$7,BECO_Datos!$HP$3:$LT$85,BECO_Datos!$A40,FALSE))*CA$2</f>
        <v>0</v>
      </c>
      <c r="CB42" s="18">
        <f>(HLOOKUP(CB$7,BECO_Datos!$D$3:$HN$85,BECO_Datos!$A40,FALSE))*CB$2</f>
        <v>0</v>
      </c>
      <c r="CC42" s="18">
        <f>(HLOOKUP(CC$7,BECO_Datos!$D$3:$HN$85,BECO_Datos!$A40,FALSE)+HLOOKUP(CC$7,BECO_Datos!$HP$3:$LT$85,BECO_Datos!$A40,FALSE))*CC$2</f>
        <v>0</v>
      </c>
      <c r="CD42" s="86">
        <f t="shared" si="114"/>
        <v>0</v>
      </c>
      <c r="CE42" s="18">
        <f>(HLOOKUP(CE$7,BECO_Datos!$D$3:$HN$85,BECO_Datos!$A40,FALSE))*CE$2</f>
        <v>0</v>
      </c>
      <c r="CF42" s="18">
        <f>(HLOOKUP(CF$7,BECO_Datos!$D$3:$HN$85,BECO_Datos!$A40,FALSE))*CF$2</f>
        <v>0</v>
      </c>
      <c r="CG42" s="18">
        <f>(HLOOKUP(CG$7,BECO_Datos!$D$3:$HN$85,BECO_Datos!$A40,FALSE))*CG$2</f>
        <v>0</v>
      </c>
      <c r="CH42" s="18">
        <f>(HLOOKUP(CH$7,BECO_Datos!$D$3:$HN$85,BECO_Datos!$A40,FALSE))*CH$2</f>
        <v>0</v>
      </c>
      <c r="CI42" s="18">
        <f>(HLOOKUP(CI$7,BECO_Datos!$D$3:$HN$85,BECO_Datos!$A40,FALSE)+HLOOKUP(CI$7,BECO_Datos!$HP$3:$LT$85,BECO_Datos!$A40,FALSE))*CI$2</f>
        <v>0</v>
      </c>
      <c r="CJ42" s="18">
        <f>(HLOOKUP(CJ$7,BECO_Datos!$D$3:$HN$85,BECO_Datos!$A40,FALSE))*CJ$2</f>
        <v>0</v>
      </c>
      <c r="CK42" s="18">
        <f>(HLOOKUP(CK$7,BECO_Datos!$D$3:$HN$85,BECO_Datos!$A40,FALSE))*CK$2</f>
        <v>0</v>
      </c>
      <c r="CL42" s="18">
        <f>(HLOOKUP(CL$7,BECO_Datos!$D$3:$HN$85,BECO_Datos!$A40,FALSE)+HLOOKUP(CL$7,BECO_Datos!$HP$3:$LT$85,BECO_Datos!$A40,FALSE))*CL$2</f>
        <v>0</v>
      </c>
      <c r="CM42" s="18">
        <f>(HLOOKUP(CM$7,BECO_Datos!$D$3:$HN$85,BECO_Datos!$A40,FALSE))*CM$2</f>
        <v>0</v>
      </c>
      <c r="CN42" s="18">
        <f>(HLOOKUP(CN$7,BECO_Datos!$D$3:$HN$85,BECO_Datos!$A40,FALSE)+HLOOKUP(CN$7,BECO_Datos!$HP$3:$LT$85,BECO_Datos!$A40,FALSE))*CN$2</f>
        <v>0</v>
      </c>
      <c r="CO42" s="18">
        <f>(HLOOKUP(CO$7,BECO_Datos!$D$3:$HN$85,BECO_Datos!$A40,FALSE))*CO$2</f>
        <v>0</v>
      </c>
      <c r="CP42" s="18">
        <f>(HLOOKUP(CP$7,BECO_Datos!$D$3:$HN$85,BECO_Datos!$A40,FALSE)+HLOOKUP(CP$7,BECO_Datos!$HP$3:$LT$85,BECO_Datos!$A40,FALSE))*CP$2</f>
        <v>0</v>
      </c>
      <c r="CQ42" s="13"/>
      <c r="CR42" s="86">
        <f t="shared" si="116"/>
        <v>0</v>
      </c>
      <c r="CS42" s="18">
        <f>(HLOOKUP(CS$7,BECO_Datos!$D$3:$HN$85,BECO_Datos!$A40,FALSE)+HLOOKUP(CS$7,BECO_Datos!$HP$3:$LT$85,BECO_Datos!$A40,FALSE))*CS$2</f>
        <v>0</v>
      </c>
      <c r="CT42" s="18">
        <f>(HLOOKUP(CT$7,BECO_Datos!$D$3:$HN$85,BECO_Datos!$A40,FALSE)+HLOOKUP(CT$7,BECO_Datos!$HP$3:$LT$85,BECO_Datos!$A40,FALSE))*CT$2</f>
        <v>0</v>
      </c>
      <c r="CU42" s="18">
        <f>(HLOOKUP(CU$7,BECO_Datos!$D$3:$HN$85,BECO_Datos!$A40,FALSE)+HLOOKUP(CU$7,BECO_Datos!$HP$3:$LT$85,BECO_Datos!$A40,FALSE))*CU$2</f>
        <v>0</v>
      </c>
      <c r="CV42" s="18">
        <f>(HLOOKUP(CV$7,BECO_Datos!$D$3:$HN$85,BECO_Datos!$A40,FALSE)+HLOOKUP(CV$7,BECO_Datos!$HP$3:$LT$85,BECO_Datos!$A40,FALSE))*CV$2</f>
        <v>0</v>
      </c>
      <c r="CW42" s="18">
        <f>(HLOOKUP(CW$7,BECO_Datos!$D$3:$HN$85,BECO_Datos!$A40,FALSE))*CW$2</f>
        <v>0</v>
      </c>
      <c r="CX42" s="18">
        <f>(HLOOKUP(CX$7,BECO_Datos!$D$3:$HN$85,BECO_Datos!$A40,FALSE)+HLOOKUP(CX$7,BECO_Datos!$HP$3:$LT$85,BECO_Datos!$A40,FALSE))*CX$2</f>
        <v>0</v>
      </c>
      <c r="CY42" s="18">
        <f>(HLOOKUP(CY$7,BECO_Datos!$D$3:$HN$85,BECO_Datos!$A40,FALSE))*CY$2</f>
        <v>0</v>
      </c>
      <c r="CZ42" s="18">
        <f>(HLOOKUP(CZ$7,BECO_Datos!$D$3:$HN$85,BECO_Datos!$A40,FALSE)+HLOOKUP(CZ$7,BECO_Datos!$HP$3:$LT$85,BECO_Datos!$A40,FALSE))*CZ$2</f>
        <v>0</v>
      </c>
      <c r="DA42" s="86">
        <f t="shared" si="118"/>
        <v>0</v>
      </c>
      <c r="DB42" s="18">
        <f>(HLOOKUP(DB$7,BECO_Datos!$D$3:$HN$85,BECO_Datos!$A40,FALSE))*DB$2</f>
        <v>0</v>
      </c>
      <c r="DC42" s="18">
        <f>(HLOOKUP(DC$7,BECO_Datos!$D$3:$HN$85,BECO_Datos!$A40,FALSE))*DC$2</f>
        <v>0</v>
      </c>
      <c r="DD42" s="18">
        <f>(HLOOKUP(DD$7,BECO_Datos!$D$3:$HN$85,BECO_Datos!$A40,FALSE))*DD$2</f>
        <v>0</v>
      </c>
      <c r="DE42" s="18">
        <f>(HLOOKUP(DE$7,BECO_Datos!$D$3:$HN$85,BECO_Datos!$A40,FALSE))*DE$2</f>
        <v>0</v>
      </c>
      <c r="DF42" s="18">
        <f>(HLOOKUP(DF$7,BECO_Datos!$D$3:$HN$85,BECO_Datos!$A40,FALSE)+HLOOKUP(DF$7,BECO_Datos!$HP$3:$LT$85,BECO_Datos!$A40,FALSE))*DF$2</f>
        <v>0</v>
      </c>
      <c r="DG42" s="18">
        <f>(HLOOKUP(DG$7,BECO_Datos!$D$3:$HN$85,BECO_Datos!$A40,FALSE))*DG$2</f>
        <v>0</v>
      </c>
      <c r="DH42" s="18">
        <f>(HLOOKUP(DH$7,BECO_Datos!$D$3:$HN$85,BECO_Datos!$A40,FALSE))*DH$2</f>
        <v>0</v>
      </c>
      <c r="DI42" s="18">
        <f>(HLOOKUP(DI$7,BECO_Datos!$D$3:$HN$85,BECO_Datos!$A40,FALSE)+HLOOKUP(DI$7,BECO_Datos!$HP$3:$LT$85,BECO_Datos!$A40,FALSE))*DI$2</f>
        <v>0</v>
      </c>
      <c r="DJ42" s="18">
        <f>(HLOOKUP(DJ$7,BECO_Datos!$D$3:$HN$85,BECO_Datos!$A40,FALSE))*DJ$2</f>
        <v>0</v>
      </c>
      <c r="DK42" s="18">
        <f>(HLOOKUP(DK$7,BECO_Datos!$D$3:$HN$85,BECO_Datos!$A40,FALSE)+HLOOKUP(DK$7,BECO_Datos!$HP$3:$LT$85,BECO_Datos!$A40,FALSE))*DK$2</f>
        <v>0</v>
      </c>
      <c r="DL42" s="18">
        <f>(HLOOKUP(DL$7,BECO_Datos!$D$3:$HN$85,BECO_Datos!$A40,FALSE))*DL$2</f>
        <v>0</v>
      </c>
      <c r="DM42" s="18">
        <f>(HLOOKUP(DM$7,BECO_Datos!$D$3:$HN$85,BECO_Datos!$A40,FALSE)+HLOOKUP(DM$7,BECO_Datos!$HP$3:$LT$85,BECO_Datos!$A40,FALSE))*DM$2</f>
        <v>0</v>
      </c>
      <c r="DN42" s="13"/>
      <c r="DO42" s="86">
        <f t="shared" si="120"/>
        <v>0</v>
      </c>
      <c r="DP42" s="18">
        <f>(HLOOKUP(DP$7,BECO_Datos!$D$3:$HN$85,BECO_Datos!$A40,FALSE)+HLOOKUP(DP$7,BECO_Datos!$HP$3:$LT$85,BECO_Datos!$A40,FALSE))*DP$2</f>
        <v>0</v>
      </c>
      <c r="DQ42" s="18">
        <f>(HLOOKUP(DQ$7,BECO_Datos!$D$3:$HN$85,BECO_Datos!$A40,FALSE)+HLOOKUP(DQ$7,BECO_Datos!$HP$3:$LT$85,BECO_Datos!$A40,FALSE))*DQ$2</f>
        <v>0</v>
      </c>
      <c r="DR42" s="18">
        <f>(HLOOKUP(DR$7,BECO_Datos!$D$3:$HN$85,BECO_Datos!$A40,FALSE)+HLOOKUP(DR$7,BECO_Datos!$HP$3:$LT$85,BECO_Datos!$A40,FALSE))*DR$2</f>
        <v>0</v>
      </c>
      <c r="DS42" s="18">
        <f>(HLOOKUP(DS$7,BECO_Datos!$D$3:$HN$85,BECO_Datos!$A40,FALSE)+HLOOKUP(DS$7,BECO_Datos!$HP$3:$LT$85,BECO_Datos!$A40,FALSE))*DS$2</f>
        <v>0</v>
      </c>
      <c r="DT42" s="18">
        <f>(HLOOKUP(DT$7,BECO_Datos!$D$3:$HN$85,BECO_Datos!$A40,FALSE))*DT$2</f>
        <v>0</v>
      </c>
      <c r="DU42" s="18">
        <f>(HLOOKUP(DU$7,BECO_Datos!$D$3:$HN$85,BECO_Datos!$A40,FALSE)+HLOOKUP(DU$7,BECO_Datos!$HP$3:$LT$85,BECO_Datos!$A40,FALSE))*DU$2</f>
        <v>0</v>
      </c>
      <c r="DV42" s="18">
        <f>(HLOOKUP(DV$7,BECO_Datos!$D$3:$HN$85,BECO_Datos!$A40,FALSE))*DV$2</f>
        <v>0</v>
      </c>
      <c r="DW42" s="18">
        <f>(HLOOKUP(DW$7,BECO_Datos!$D$3:$HN$85,BECO_Datos!$A40,FALSE)+HLOOKUP(DW$7,BECO_Datos!$HP$3:$LT$85,BECO_Datos!$A40,FALSE))*DW$2</f>
        <v>0</v>
      </c>
      <c r="DX42" s="86">
        <f t="shared" si="122"/>
        <v>0</v>
      </c>
      <c r="DY42" s="18">
        <f>(HLOOKUP(DY$7,BECO_Datos!$D$3:$HN$85,BECO_Datos!$A40,FALSE))*DY$2</f>
        <v>0</v>
      </c>
      <c r="DZ42" s="18">
        <f>(HLOOKUP(DZ$7,BECO_Datos!$D$3:$HN$85,BECO_Datos!$A40,FALSE))*DZ$2</f>
        <v>0</v>
      </c>
      <c r="EA42" s="18">
        <f>(HLOOKUP(EA$7,BECO_Datos!$D$3:$HN$85,BECO_Datos!$A40,FALSE))*EA$2</f>
        <v>0</v>
      </c>
      <c r="EB42" s="18">
        <f>(HLOOKUP(EB$7,BECO_Datos!$D$3:$HN$85,BECO_Datos!$A40,FALSE))*EB$2</f>
        <v>0</v>
      </c>
      <c r="EC42" s="18">
        <f>(HLOOKUP(EC$7,BECO_Datos!$D$3:$HN$85,BECO_Datos!$A40,FALSE)+HLOOKUP(EC$7,BECO_Datos!$HP$3:$LT$85,BECO_Datos!$A40,FALSE))*EC$2</f>
        <v>0</v>
      </c>
      <c r="ED42" s="18">
        <f>(HLOOKUP(ED$7,BECO_Datos!$D$3:$HN$85,BECO_Datos!$A40,FALSE))*ED$2</f>
        <v>0</v>
      </c>
      <c r="EE42" s="18">
        <f>(HLOOKUP(EE$7,BECO_Datos!$D$3:$HN$85,BECO_Datos!$A40,FALSE))*EE$2</f>
        <v>0</v>
      </c>
      <c r="EF42" s="18">
        <f>(HLOOKUP(EF$7,BECO_Datos!$D$3:$HN$85,BECO_Datos!$A40,FALSE)+HLOOKUP(EF$7,BECO_Datos!$HP$3:$LT$85,BECO_Datos!$A40,FALSE))*EF$2</f>
        <v>0</v>
      </c>
      <c r="EG42" s="18">
        <f>(HLOOKUP(EG$7,BECO_Datos!$D$3:$HN$85,BECO_Datos!$A40,FALSE))*EG$2</f>
        <v>0</v>
      </c>
      <c r="EH42" s="18">
        <f>(HLOOKUP(EH$7,BECO_Datos!$D$3:$HN$85,BECO_Datos!$A40,FALSE)+HLOOKUP(EH$7,BECO_Datos!$HP$3:$LT$85,BECO_Datos!$A40,FALSE))*EH$2</f>
        <v>0</v>
      </c>
      <c r="EI42" s="18">
        <f>(HLOOKUP(EI$7,BECO_Datos!$D$3:$HN$85,BECO_Datos!$A40,FALSE))*EI$2</f>
        <v>0</v>
      </c>
      <c r="EJ42" s="18">
        <f>(HLOOKUP(EJ$7,BECO_Datos!$D$3:$HN$85,BECO_Datos!$A40,FALSE)+HLOOKUP(EJ$7,BECO_Datos!$HP$3:$LT$85,BECO_Datos!$A40,FALSE))*EJ$2</f>
        <v>0</v>
      </c>
      <c r="EK42" s="13"/>
      <c r="EL42" s="86">
        <f t="shared" si="124"/>
        <v>0</v>
      </c>
      <c r="EM42" s="18">
        <f>(HLOOKUP(EM$7,BECO_Datos!$D$3:$HN$85,BECO_Datos!$A40,FALSE)+HLOOKUP(EM$7,BECO_Datos!$HP$3:$LT$85,BECO_Datos!$A40,FALSE))*EM$2</f>
        <v>0</v>
      </c>
      <c r="EN42" s="18">
        <f>(HLOOKUP(EN$7,BECO_Datos!$D$3:$HN$85,BECO_Datos!$A40,FALSE)+HLOOKUP(EN$7,BECO_Datos!$HP$3:$LT$85,BECO_Datos!$A40,FALSE))*EN$2</f>
        <v>0</v>
      </c>
      <c r="EO42" s="18">
        <f>(HLOOKUP(EO$7,BECO_Datos!$D$3:$HN$85,BECO_Datos!$A40,FALSE)+HLOOKUP(EO$7,BECO_Datos!$HP$3:$LT$85,BECO_Datos!$A40,FALSE))*EO$2</f>
        <v>0</v>
      </c>
      <c r="EP42" s="18">
        <f>(HLOOKUP(EP$7,BECO_Datos!$D$3:$HN$85,BECO_Datos!$A40,FALSE)+HLOOKUP(EP$7,BECO_Datos!$HP$3:$LT$85,BECO_Datos!$A40,FALSE))*EP$2</f>
        <v>0</v>
      </c>
      <c r="EQ42" s="18">
        <f>(HLOOKUP(EQ$7,BECO_Datos!$D$3:$HN$85,BECO_Datos!$A40,FALSE))*EQ$2</f>
        <v>0</v>
      </c>
      <c r="ER42" s="18">
        <f>(HLOOKUP(ER$7,BECO_Datos!$D$3:$HN$85,BECO_Datos!$A40,FALSE)+HLOOKUP(ER$7,BECO_Datos!$HP$3:$LT$85,BECO_Datos!$A40,FALSE))*ER$2</f>
        <v>0</v>
      </c>
      <c r="ES42" s="18">
        <f>(HLOOKUP(ES$7,BECO_Datos!$D$3:$HN$85,BECO_Datos!$A40,FALSE))*ES$2</f>
        <v>0</v>
      </c>
      <c r="ET42" s="18">
        <f>(HLOOKUP(ET$7,BECO_Datos!$D$3:$HN$85,BECO_Datos!$A40,FALSE)+HLOOKUP(ET$7,BECO_Datos!$HP$3:$LT$85,BECO_Datos!$A40,FALSE))*ET$2</f>
        <v>0</v>
      </c>
      <c r="EU42" s="86">
        <f t="shared" si="126"/>
        <v>0</v>
      </c>
      <c r="EV42" s="18">
        <f>(HLOOKUP(EV$7,BECO_Datos!$D$3:$HN$85,BECO_Datos!$A40,FALSE))*EV$2</f>
        <v>0</v>
      </c>
      <c r="EW42" s="18">
        <f>(HLOOKUP(EW$7,BECO_Datos!$D$3:$HN$85,BECO_Datos!$A40,FALSE))*EW$2</f>
        <v>0</v>
      </c>
      <c r="EX42" s="18">
        <f>(HLOOKUP(EX$7,BECO_Datos!$D$3:$HN$85,BECO_Datos!$A40,FALSE))*EX$2</f>
        <v>0</v>
      </c>
      <c r="EY42" s="18">
        <f>(HLOOKUP(EY$7,BECO_Datos!$D$3:$HN$85,BECO_Datos!$A40,FALSE))*EY$2</f>
        <v>0</v>
      </c>
      <c r="EZ42" s="18">
        <f>(HLOOKUP(EZ$7,BECO_Datos!$D$3:$HN$85,BECO_Datos!$A40,FALSE)+HLOOKUP(EZ$7,BECO_Datos!$HP$3:$LT$85,BECO_Datos!$A40,FALSE))*EZ$2</f>
        <v>0</v>
      </c>
      <c r="FA42" s="18">
        <f>(HLOOKUP(FA$7,BECO_Datos!$D$3:$HN$85,BECO_Datos!$A40,FALSE))*FA$2</f>
        <v>0</v>
      </c>
      <c r="FB42" s="18">
        <f>(HLOOKUP(FB$7,BECO_Datos!$D$3:$HN$85,BECO_Datos!$A40,FALSE))*FB$2</f>
        <v>0</v>
      </c>
      <c r="FC42" s="18">
        <f>(HLOOKUP(FC$7,BECO_Datos!$D$3:$HN$85,BECO_Datos!$A40,FALSE)+HLOOKUP(FC$7,BECO_Datos!$HP$3:$LT$85,BECO_Datos!$A40,FALSE))*FC$2</f>
        <v>0</v>
      </c>
      <c r="FD42" s="18">
        <f>(HLOOKUP(FD$7,BECO_Datos!$D$3:$HN$85,BECO_Datos!$A40,FALSE))*FD$2</f>
        <v>0</v>
      </c>
      <c r="FE42" s="18">
        <f>(HLOOKUP(FE$7,BECO_Datos!$D$3:$HN$85,BECO_Datos!$A40,FALSE)+HLOOKUP(FE$7,BECO_Datos!$HP$3:$LT$85,BECO_Datos!$A40,FALSE))*FE$2</f>
        <v>0</v>
      </c>
      <c r="FF42" s="18">
        <f>(HLOOKUP(FF$7,BECO_Datos!$D$3:$HN$85,BECO_Datos!$A40,FALSE))*FF$2</f>
        <v>0</v>
      </c>
      <c r="FG42" s="18">
        <f>(HLOOKUP(FG$7,BECO_Datos!$D$3:$HN$85,BECO_Datos!$A40,FALSE)+HLOOKUP(FG$7,BECO_Datos!$HP$3:$LT$85,BECO_Datos!$A40,FALSE))*FG$2</f>
        <v>0</v>
      </c>
      <c r="FH42" s="13"/>
      <c r="FI42" s="86">
        <f t="shared" si="128"/>
        <v>0</v>
      </c>
      <c r="FJ42" s="18">
        <f>(HLOOKUP(FJ$7,BECO_Datos!$D$3:$HN$85,BECO_Datos!$A40,FALSE)+HLOOKUP(FJ$7,BECO_Datos!$HP$3:$LT$85,BECO_Datos!$A40,FALSE))*FJ$2</f>
        <v>0</v>
      </c>
      <c r="FK42" s="18">
        <f>(HLOOKUP(FK$7,BECO_Datos!$D$3:$HN$85,BECO_Datos!$A40,FALSE)+HLOOKUP(FK$7,BECO_Datos!$HP$3:$LT$85,BECO_Datos!$A40,FALSE))*FK$2</f>
        <v>0</v>
      </c>
      <c r="FL42" s="18">
        <f>(HLOOKUP(FL$7,BECO_Datos!$D$3:$HN$85,BECO_Datos!$A40,FALSE)+HLOOKUP(FL$7,BECO_Datos!$HP$3:$LT$85,BECO_Datos!$A40,FALSE))*FL$2</f>
        <v>0</v>
      </c>
      <c r="FM42" s="18">
        <f>(HLOOKUP(FM$7,BECO_Datos!$D$3:$HN$85,BECO_Datos!$A40,FALSE)+HLOOKUP(FM$7,BECO_Datos!$HP$3:$LT$85,BECO_Datos!$A40,FALSE))*FM$2</f>
        <v>0</v>
      </c>
      <c r="FN42" s="18">
        <f>(HLOOKUP(FN$7,BECO_Datos!$D$3:$HN$85,BECO_Datos!$A40,FALSE))*FN$2</f>
        <v>0</v>
      </c>
      <c r="FO42" s="18">
        <f>(HLOOKUP(FO$7,BECO_Datos!$D$3:$HN$85,BECO_Datos!$A40,FALSE)+HLOOKUP(FO$7,BECO_Datos!$HP$3:$LT$85,BECO_Datos!$A40,FALSE))*FO$2</f>
        <v>0</v>
      </c>
      <c r="FP42" s="18">
        <f>(HLOOKUP(FP$7,BECO_Datos!$D$3:$HN$85,BECO_Datos!$A40,FALSE))*FP$2</f>
        <v>0</v>
      </c>
      <c r="FQ42" s="18">
        <f>(HLOOKUP(FQ$7,BECO_Datos!$D$3:$HN$85,BECO_Datos!$A40,FALSE)+HLOOKUP(FQ$7,BECO_Datos!$HP$3:$LT$85,BECO_Datos!$A40,FALSE))*FQ$2</f>
        <v>0</v>
      </c>
      <c r="FR42" s="86">
        <f t="shared" si="130"/>
        <v>0</v>
      </c>
      <c r="FS42" s="18">
        <f>(HLOOKUP(FS$7,BECO_Datos!$D$3:$HN$85,BECO_Datos!$A40,FALSE))*FS$2</f>
        <v>0</v>
      </c>
      <c r="FT42" s="18">
        <f>(HLOOKUP(FT$7,BECO_Datos!$D$3:$HN$85,BECO_Datos!$A40,FALSE))*FT$2</f>
        <v>0</v>
      </c>
      <c r="FU42" s="18">
        <f>(HLOOKUP(FU$7,BECO_Datos!$D$3:$HN$85,BECO_Datos!$A40,FALSE))*FU$2</f>
        <v>0</v>
      </c>
      <c r="FV42" s="18">
        <f>(HLOOKUP(FV$7,BECO_Datos!$D$3:$HN$85,BECO_Datos!$A40,FALSE))*FV$2</f>
        <v>0</v>
      </c>
      <c r="FW42" s="18">
        <f>(HLOOKUP(FW$7,BECO_Datos!$D$3:$HN$85,BECO_Datos!$A40,FALSE)+HLOOKUP(FW$7,BECO_Datos!$HP$3:$LT$85,BECO_Datos!$A40,FALSE))*FW$2</f>
        <v>0</v>
      </c>
      <c r="FX42" s="18">
        <f>(HLOOKUP(FX$7,BECO_Datos!$D$3:$HN$85,BECO_Datos!$A40,FALSE))*FX$2</f>
        <v>0</v>
      </c>
      <c r="FY42" s="18">
        <f>(HLOOKUP(FY$7,BECO_Datos!$D$3:$HN$85,BECO_Datos!$A40,FALSE))*FY$2</f>
        <v>0</v>
      </c>
      <c r="FZ42" s="18">
        <f>(HLOOKUP(FZ$7,BECO_Datos!$D$3:$HN$85,BECO_Datos!$A40,FALSE)+HLOOKUP(FZ$7,BECO_Datos!$HP$3:$LT$85,BECO_Datos!$A40,FALSE))*FZ$2</f>
        <v>0</v>
      </c>
      <c r="GA42" s="18">
        <f>(HLOOKUP(GA$7,BECO_Datos!$D$3:$HN$85,BECO_Datos!$A40,FALSE))*GA$2</f>
        <v>0</v>
      </c>
      <c r="GB42" s="18">
        <f>(HLOOKUP(GB$7,BECO_Datos!$D$3:$HN$85,BECO_Datos!$A40,FALSE)+HLOOKUP(GB$7,BECO_Datos!$HP$3:$LT$85,BECO_Datos!$A40,FALSE))*GB$2</f>
        <v>0</v>
      </c>
      <c r="GC42" s="18">
        <f>(HLOOKUP(GC$7,BECO_Datos!$D$3:$HN$85,BECO_Datos!$A40,FALSE))*GC$2</f>
        <v>0</v>
      </c>
      <c r="GD42" s="18">
        <f>(HLOOKUP(GD$7,BECO_Datos!$D$3:$HN$85,BECO_Datos!$A40,FALSE)+HLOOKUP(GD$7,BECO_Datos!$HP$3:$LT$85,BECO_Datos!$A40,FALSE))*GD$2</f>
        <v>0</v>
      </c>
      <c r="GE42" s="13"/>
      <c r="GF42" s="86">
        <f t="shared" si="132"/>
        <v>4333.4218283433747</v>
      </c>
      <c r="GG42" s="18">
        <f>(HLOOKUP(GG$7,BECO_Datos!$D$3:$HN$85,BECO_Datos!$A40,FALSE)+HLOOKUP(GG$7,BECO_Datos!$HP$3:$LT$85,BECO_Datos!$A40,FALSE))*GG$2</f>
        <v>0</v>
      </c>
      <c r="GH42" s="18">
        <f>(HLOOKUP(GH$7,BECO_Datos!$D$3:$HN$85,BECO_Datos!$A40,FALSE)+HLOOKUP(GH$7,BECO_Datos!$HP$3:$LT$85,BECO_Datos!$A40,FALSE))*GH$2</f>
        <v>0</v>
      </c>
      <c r="GI42" s="18">
        <f>(HLOOKUP(GI$7,BECO_Datos!$D$3:$HN$85,BECO_Datos!$A40,FALSE)+HLOOKUP(GI$7,BECO_Datos!$HP$3:$LT$85,BECO_Datos!$A40,FALSE))*GI$2</f>
        <v>4333.4218283433747</v>
      </c>
      <c r="GJ42" s="18">
        <f>(HLOOKUP(GJ$7,BECO_Datos!$D$3:$HN$85,BECO_Datos!$A40,FALSE)+HLOOKUP(GJ$7,BECO_Datos!$HP$3:$LT$85,BECO_Datos!$A40,FALSE))*GJ$2</f>
        <v>0</v>
      </c>
      <c r="GK42" s="18">
        <f>(HLOOKUP(GK$7,BECO_Datos!$D$3:$HN$85,BECO_Datos!$A40,FALSE))*GK$2</f>
        <v>0</v>
      </c>
      <c r="GL42" s="18">
        <f>(HLOOKUP(GL$7,BECO_Datos!$D$3:$HN$85,BECO_Datos!$A40,FALSE)+HLOOKUP(GL$7,BECO_Datos!$HP$3:$LT$85,BECO_Datos!$A40,FALSE))*GL$2</f>
        <v>0</v>
      </c>
      <c r="GM42" s="18">
        <f>(HLOOKUP(GM$7,BECO_Datos!$D$3:$HN$85,BECO_Datos!$A40,FALSE))*GM$2</f>
        <v>0</v>
      </c>
      <c r="GN42" s="18">
        <f>(HLOOKUP(GN$7,BECO_Datos!$D$3:$HN$85,BECO_Datos!$A40,FALSE)+HLOOKUP(GN$7,BECO_Datos!$HP$3:$LT$85,BECO_Datos!$A40,FALSE))*GN$2</f>
        <v>0</v>
      </c>
      <c r="GO42" s="86">
        <f t="shared" si="134"/>
        <v>0</v>
      </c>
      <c r="GP42" s="18">
        <f>(HLOOKUP(GP$7,BECO_Datos!$D$3:$HN$85,BECO_Datos!$A40,FALSE))*GP$2</f>
        <v>0</v>
      </c>
      <c r="GQ42" s="18">
        <f>(HLOOKUP(GQ$7,BECO_Datos!$D$3:$HN$85,BECO_Datos!$A40,FALSE))*GQ$2</f>
        <v>0</v>
      </c>
      <c r="GR42" s="18">
        <f>(HLOOKUP(GR$7,BECO_Datos!$D$3:$HN$85,BECO_Datos!$A40,FALSE))*GR$2</f>
        <v>0</v>
      </c>
      <c r="GS42" s="18">
        <f>(HLOOKUP(GS$7,BECO_Datos!$D$3:$HN$85,BECO_Datos!$A40,FALSE))*GS$2</f>
        <v>0</v>
      </c>
      <c r="GT42" s="18">
        <f>(HLOOKUP(GT$7,BECO_Datos!$D$3:$HN$85,BECO_Datos!$A40,FALSE)+HLOOKUP(GT$7,BECO_Datos!$HP$3:$LT$85,BECO_Datos!$A40,FALSE))*GT$2</f>
        <v>0</v>
      </c>
      <c r="GU42" s="18">
        <f>(HLOOKUP(GU$7,BECO_Datos!$D$3:$HN$85,BECO_Datos!$A40,FALSE))*GU$2</f>
        <v>0</v>
      </c>
      <c r="GV42" s="18">
        <f>(HLOOKUP(GV$7,BECO_Datos!$D$3:$HN$85,BECO_Datos!$A40,FALSE))*GV$2</f>
        <v>0</v>
      </c>
      <c r="GW42" s="18">
        <f>(HLOOKUP(GW$7,BECO_Datos!$D$3:$HN$85,BECO_Datos!$A40,FALSE)+HLOOKUP(GW$7,BECO_Datos!$HP$3:$LT$85,BECO_Datos!$A40,FALSE))*GW$2</f>
        <v>0</v>
      </c>
      <c r="GX42" s="18">
        <f>(HLOOKUP(GX$7,BECO_Datos!$D$3:$HN$85,BECO_Datos!$A40,FALSE))*GX$2</f>
        <v>0</v>
      </c>
      <c r="GY42" s="18">
        <f>(HLOOKUP(GY$7,BECO_Datos!$D$3:$HN$85,BECO_Datos!$A40,FALSE)+HLOOKUP(GY$7,BECO_Datos!$HP$3:$LT$85,BECO_Datos!$A40,FALSE))*GY$2</f>
        <v>0</v>
      </c>
      <c r="GZ42" s="18">
        <f>(HLOOKUP(GZ$7,BECO_Datos!$D$3:$HN$85,BECO_Datos!$A40,FALSE))*GZ$2</f>
        <v>0</v>
      </c>
      <c r="HA42" s="18">
        <f>(HLOOKUP(HA$7,BECO_Datos!$D$3:$HN$85,BECO_Datos!$A40,FALSE)+HLOOKUP(HA$7,BECO_Datos!$HP$3:$LT$85,BECO_Datos!$A40,FALSE))*HA$2</f>
        <v>0</v>
      </c>
      <c r="HB42" s="13"/>
      <c r="HC42" s="86">
        <f t="shared" si="136"/>
        <v>0</v>
      </c>
      <c r="HD42" s="18">
        <f>(HLOOKUP(HD$7,BECO_Datos!$D$3:$HN$85,BECO_Datos!$A40,FALSE)+HLOOKUP(HD$7,BECO_Datos!$HP$3:$LT$85,BECO_Datos!$A40,FALSE))*HD$2</f>
        <v>0</v>
      </c>
      <c r="HE42" s="18">
        <f>(HLOOKUP(HE$7,BECO_Datos!$D$3:$HN$85,BECO_Datos!$A40,FALSE)+HLOOKUP(HE$7,BECO_Datos!$HP$3:$LT$85,BECO_Datos!$A40,FALSE))*HE$2</f>
        <v>0</v>
      </c>
      <c r="HF42" s="18">
        <f>(HLOOKUP(HF$7,BECO_Datos!$D$3:$HN$85,BECO_Datos!$A40,FALSE)+HLOOKUP(HF$7,BECO_Datos!$HP$3:$LT$85,BECO_Datos!$A40,FALSE))*HF$2</f>
        <v>0</v>
      </c>
      <c r="HG42" s="18">
        <f>(HLOOKUP(HG$7,BECO_Datos!$D$3:$HN$85,BECO_Datos!$A40,FALSE)+HLOOKUP(HG$7,BECO_Datos!$HP$3:$LT$85,BECO_Datos!$A40,FALSE))*HG$2</f>
        <v>0</v>
      </c>
      <c r="HH42" s="18">
        <f>(HLOOKUP(HH$7,BECO_Datos!$D$3:$HN$85,BECO_Datos!$A40,FALSE))*HH$2</f>
        <v>0</v>
      </c>
      <c r="HI42" s="18">
        <f>(HLOOKUP(HI$7,BECO_Datos!$D$3:$HN$85,BECO_Datos!$A40,FALSE)+HLOOKUP(HI$7,BECO_Datos!$HP$3:$LT$85,BECO_Datos!$A40,FALSE))*HI$2</f>
        <v>0</v>
      </c>
      <c r="HJ42" s="18">
        <f>(HLOOKUP(HJ$7,BECO_Datos!$D$3:$HN$85,BECO_Datos!$A40,FALSE))*HJ$2</f>
        <v>0</v>
      </c>
      <c r="HK42" s="18">
        <f>(HLOOKUP(HK$7,BECO_Datos!$D$3:$HN$85,BECO_Datos!$A40,FALSE)+HLOOKUP(HK$7,BECO_Datos!$HP$3:$LT$85,BECO_Datos!$A40,FALSE))*HK$2</f>
        <v>0</v>
      </c>
      <c r="HL42" s="86">
        <f t="shared" si="138"/>
        <v>0</v>
      </c>
      <c r="HM42" s="18">
        <f>(HLOOKUP(HM$7,BECO_Datos!$D$3:$HN$85,BECO_Datos!$A40,FALSE))*HM$2</f>
        <v>0</v>
      </c>
      <c r="HN42" s="18">
        <f>(HLOOKUP(HN$7,BECO_Datos!$D$3:$HN$85,BECO_Datos!$A40,FALSE))*HN$2</f>
        <v>0</v>
      </c>
      <c r="HO42" s="18">
        <f>(HLOOKUP(HO$7,BECO_Datos!$D$3:$HN$85,BECO_Datos!$A40,FALSE))*HO$2</f>
        <v>0</v>
      </c>
      <c r="HP42" s="18">
        <f>(HLOOKUP(HP$7,BECO_Datos!$D$3:$HN$85,BECO_Datos!$A40,FALSE))*HP$2</f>
        <v>0</v>
      </c>
      <c r="HQ42" s="18">
        <f>(HLOOKUP(HQ$7,BECO_Datos!$D$3:$HN$85,BECO_Datos!$A40,FALSE)+HLOOKUP(HQ$7,BECO_Datos!$HP$3:$LT$85,BECO_Datos!$A40,FALSE))*HQ$2</f>
        <v>0</v>
      </c>
      <c r="HR42" s="18">
        <f>(HLOOKUP(HR$7,BECO_Datos!$D$3:$HN$85,BECO_Datos!$A40,FALSE))*HR$2</f>
        <v>0</v>
      </c>
      <c r="HS42" s="18">
        <f>(HLOOKUP(HS$7,BECO_Datos!$D$3:$HN$85,BECO_Datos!$A40,FALSE))*HS$2</f>
        <v>0</v>
      </c>
      <c r="HT42" s="18">
        <f>(HLOOKUP(HT$7,BECO_Datos!$D$3:$HN$85,BECO_Datos!$A40,FALSE)+HLOOKUP(HT$7,BECO_Datos!$HP$3:$LT$85,BECO_Datos!$A40,FALSE))*HT$2</f>
        <v>0</v>
      </c>
      <c r="HU42" s="18">
        <f>(HLOOKUP(HU$7,BECO_Datos!$D$3:$HN$85,BECO_Datos!$A40,FALSE))*HU$2</f>
        <v>0</v>
      </c>
      <c r="HV42" s="18">
        <f>(HLOOKUP(HV$7,BECO_Datos!$D$3:$HN$85,BECO_Datos!$A40,FALSE)+HLOOKUP(HV$7,BECO_Datos!$HP$3:$LT$85,BECO_Datos!$A40,FALSE))*HV$2</f>
        <v>0</v>
      </c>
      <c r="HW42" s="18">
        <f>(HLOOKUP(HW$7,BECO_Datos!$D$3:$HN$85,BECO_Datos!$A40,FALSE))*HW$2</f>
        <v>0</v>
      </c>
      <c r="HX42" s="18">
        <f>(HLOOKUP(HX$7,BECO_Datos!$D$3:$HN$85,BECO_Datos!$A40,FALSE)+HLOOKUP(HX$7,BECO_Datos!$HP$3:$LT$85,BECO_Datos!$A40,FALSE))*HX$2</f>
        <v>0</v>
      </c>
    </row>
    <row r="43" spans="1:232" ht="15.75" x14ac:dyDescent="0.2">
      <c r="A43" s="160">
        <v>37</v>
      </c>
      <c r="B43" s="73" t="s">
        <v>17</v>
      </c>
      <c r="C43" s="13"/>
      <c r="D43" s="87">
        <f t="shared" si="100"/>
        <v>402642.14558894333</v>
      </c>
      <c r="E43" s="82">
        <f t="shared" ref="E43:L43" si="180">E44+E47+E48+E72+E84+E85+E86+E87</f>
        <v>61558.319457652178</v>
      </c>
      <c r="F43" s="82">
        <f t="shared" si="180"/>
        <v>83448.081283342835</v>
      </c>
      <c r="G43" s="82">
        <f t="shared" si="180"/>
        <v>174027.75686901799</v>
      </c>
      <c r="H43" s="82">
        <f t="shared" si="180"/>
        <v>0</v>
      </c>
      <c r="I43" s="82">
        <f t="shared" si="180"/>
        <v>77379.632067856088</v>
      </c>
      <c r="J43" s="82">
        <f t="shared" si="180"/>
        <v>3559.2682755206952</v>
      </c>
      <c r="K43" s="82">
        <f t="shared" si="180"/>
        <v>2669.0876355534974</v>
      </c>
      <c r="L43" s="82">
        <f t="shared" si="180"/>
        <v>0</v>
      </c>
      <c r="M43" s="87">
        <f t="shared" si="102"/>
        <v>608073.19852635416</v>
      </c>
      <c r="N43" s="82">
        <f t="shared" ref="N43:Y43" si="181">N44+N47+N48+N72+N84+N85+N86+N87</f>
        <v>0</v>
      </c>
      <c r="O43" s="82">
        <f t="shared" si="181"/>
        <v>0</v>
      </c>
      <c r="P43" s="82">
        <f t="shared" si="181"/>
        <v>3233.6091900000001</v>
      </c>
      <c r="Q43" s="82">
        <f t="shared" si="181"/>
        <v>2417.8089</v>
      </c>
      <c r="R43" s="82">
        <f t="shared" si="181"/>
        <v>191622.36143778736</v>
      </c>
      <c r="S43" s="82">
        <f t="shared" si="181"/>
        <v>144841.14267270343</v>
      </c>
      <c r="T43" s="82">
        <f t="shared" si="181"/>
        <v>10803.896776800006</v>
      </c>
      <c r="U43" s="82">
        <f t="shared" si="181"/>
        <v>5501.1766088346176</v>
      </c>
      <c r="V43" s="82">
        <f t="shared" si="181"/>
        <v>0</v>
      </c>
      <c r="W43" s="82">
        <f t="shared" si="181"/>
        <v>37822.829093428169</v>
      </c>
      <c r="X43" s="82">
        <f t="shared" si="181"/>
        <v>183487.98345083001</v>
      </c>
      <c r="Y43" s="82">
        <f t="shared" si="181"/>
        <v>28342.39039597072</v>
      </c>
      <c r="Z43" s="13"/>
      <c r="AA43" s="87">
        <f t="shared" si="104"/>
        <v>353270.91354405816</v>
      </c>
      <c r="AB43" s="82">
        <f t="shared" ref="AB43:AI43" si="182">AB44+AB47+AB48+AB72+AB84+AB85+AB86+AB87</f>
        <v>27816.144688111701</v>
      </c>
      <c r="AC43" s="82">
        <f t="shared" si="182"/>
        <v>49773.002725462771</v>
      </c>
      <c r="AD43" s="82">
        <f t="shared" si="182"/>
        <v>195989.56586083033</v>
      </c>
      <c r="AE43" s="82">
        <f t="shared" si="182"/>
        <v>0</v>
      </c>
      <c r="AF43" s="82">
        <f t="shared" si="182"/>
        <v>75873.283280038988</v>
      </c>
      <c r="AG43" s="82">
        <f t="shared" si="182"/>
        <v>1790.3548833976129</v>
      </c>
      <c r="AH43" s="82">
        <f t="shared" si="182"/>
        <v>2028.5621062167152</v>
      </c>
      <c r="AI43" s="82">
        <f t="shared" si="182"/>
        <v>0</v>
      </c>
      <c r="AJ43" s="87">
        <f t="shared" si="106"/>
        <v>624867.41940114752</v>
      </c>
      <c r="AK43" s="82">
        <f t="shared" ref="AK43:AV43" si="183">AK44+AK47+AK48+AK72+AK84+AK85+AK86+AK87</f>
        <v>0</v>
      </c>
      <c r="AL43" s="82">
        <f t="shared" si="183"/>
        <v>0</v>
      </c>
      <c r="AM43" s="82">
        <f t="shared" si="183"/>
        <v>301.75890000000004</v>
      </c>
      <c r="AN43" s="82">
        <f t="shared" si="183"/>
        <v>1249.1345999999999</v>
      </c>
      <c r="AO43" s="82">
        <f t="shared" si="183"/>
        <v>205276.3156775737</v>
      </c>
      <c r="AP43" s="82">
        <f t="shared" si="183"/>
        <v>149003.26075491283</v>
      </c>
      <c r="AQ43" s="82">
        <f t="shared" si="183"/>
        <v>10872.282913199999</v>
      </c>
      <c r="AR43" s="82">
        <f t="shared" si="183"/>
        <v>7312.4051721817596</v>
      </c>
      <c r="AS43" s="82">
        <f t="shared" si="183"/>
        <v>0</v>
      </c>
      <c r="AT43" s="82">
        <f t="shared" si="183"/>
        <v>43453.246734351073</v>
      </c>
      <c r="AU43" s="82">
        <f t="shared" si="183"/>
        <v>178750.1460999836</v>
      </c>
      <c r="AV43" s="82">
        <f t="shared" si="183"/>
        <v>28648.868548944509</v>
      </c>
      <c r="AW43" s="13"/>
      <c r="AX43" s="87">
        <f t="shared" si="108"/>
        <v>505065.39355364512</v>
      </c>
      <c r="AY43" s="82">
        <f t="shared" ref="AY43:BF43" si="184">AY44+AY47+AY48+AY72+AY84+AY85+AY86+AY87</f>
        <v>89619.403959306292</v>
      </c>
      <c r="AZ43" s="82">
        <f t="shared" si="184"/>
        <v>92489.122650585545</v>
      </c>
      <c r="BA43" s="82">
        <f t="shared" si="184"/>
        <v>242789.58178780501</v>
      </c>
      <c r="BB43" s="82">
        <f t="shared" si="184"/>
        <v>0</v>
      </c>
      <c r="BC43" s="82">
        <f t="shared" si="184"/>
        <v>74731.875652327537</v>
      </c>
      <c r="BD43" s="82">
        <f t="shared" si="184"/>
        <v>1747.379868572445</v>
      </c>
      <c r="BE43" s="82">
        <f t="shared" si="184"/>
        <v>3688.029635048249</v>
      </c>
      <c r="BF43" s="82">
        <f t="shared" si="184"/>
        <v>0</v>
      </c>
      <c r="BG43" s="87">
        <f t="shared" si="110"/>
        <v>645968.97346503858</v>
      </c>
      <c r="BH43" s="82">
        <f t="shared" ref="BH43:BS43" si="185">BH44+BH47+BH48+BH72+BH84+BH85+BH86+BH87</f>
        <v>0</v>
      </c>
      <c r="BI43" s="82">
        <f t="shared" si="185"/>
        <v>0</v>
      </c>
      <c r="BJ43" s="82">
        <f t="shared" si="185"/>
        <v>1630.01505</v>
      </c>
      <c r="BK43" s="82">
        <f t="shared" si="185"/>
        <v>6355.8813000000018</v>
      </c>
      <c r="BL43" s="82">
        <f t="shared" si="185"/>
        <v>214086.28075984406</v>
      </c>
      <c r="BM43" s="82">
        <f t="shared" si="185"/>
        <v>158437.27062306189</v>
      </c>
      <c r="BN43" s="82">
        <f t="shared" si="185"/>
        <v>10907.468938799999</v>
      </c>
      <c r="BO43" s="82">
        <f t="shared" si="185"/>
        <v>9430.4295098424991</v>
      </c>
      <c r="BP43" s="82">
        <f t="shared" si="185"/>
        <v>0</v>
      </c>
      <c r="BQ43" s="82">
        <f t="shared" si="185"/>
        <v>43873.501050795305</v>
      </c>
      <c r="BR43" s="82">
        <f t="shared" si="185"/>
        <v>171696.82737121679</v>
      </c>
      <c r="BS43" s="82">
        <f t="shared" si="185"/>
        <v>29551.298861478062</v>
      </c>
      <c r="BT43" s="13"/>
      <c r="BU43" s="87">
        <f t="shared" si="112"/>
        <v>412623.22499301331</v>
      </c>
      <c r="BV43" s="82">
        <f t="shared" ref="BV43:CC43" si="186">BV44+BV47+BV48+BV72+BV84+BV85+BV86+BV87</f>
        <v>79079.675034548971</v>
      </c>
      <c r="BW43" s="82">
        <f t="shared" si="186"/>
        <v>85996.623284337213</v>
      </c>
      <c r="BX43" s="82">
        <f t="shared" si="186"/>
        <v>168830.66057709593</v>
      </c>
      <c r="BY43" s="82">
        <f t="shared" si="186"/>
        <v>0</v>
      </c>
      <c r="BZ43" s="82">
        <f t="shared" si="186"/>
        <v>73535.704929033644</v>
      </c>
      <c r="CA43" s="82">
        <f t="shared" si="186"/>
        <v>1518.5151638149709</v>
      </c>
      <c r="CB43" s="82">
        <f t="shared" si="186"/>
        <v>3662.0460041825659</v>
      </c>
      <c r="CC43" s="82">
        <f t="shared" si="186"/>
        <v>0</v>
      </c>
      <c r="CD43" s="87">
        <f t="shared" si="114"/>
        <v>645232.87973001716</v>
      </c>
      <c r="CE43" s="82">
        <f t="shared" ref="CE43:CP43" si="187">CE44+CE47+CE48+CE72+CE84+CE85+CE86+CE87</f>
        <v>0</v>
      </c>
      <c r="CF43" s="82">
        <f t="shared" si="187"/>
        <v>0</v>
      </c>
      <c r="CG43" s="82">
        <f t="shared" si="187"/>
        <v>1273.1559</v>
      </c>
      <c r="CH43" s="82">
        <f t="shared" si="187"/>
        <v>5644.4015999999992</v>
      </c>
      <c r="CI43" s="82">
        <f t="shared" si="187"/>
        <v>225954.60865895019</v>
      </c>
      <c r="CJ43" s="82">
        <f t="shared" si="187"/>
        <v>163111.25573253055</v>
      </c>
      <c r="CK43" s="82">
        <f t="shared" si="187"/>
        <v>11553.656079600001</v>
      </c>
      <c r="CL43" s="82">
        <f t="shared" si="187"/>
        <v>5715.4271702034584</v>
      </c>
      <c r="CM43" s="82">
        <f t="shared" si="187"/>
        <v>0</v>
      </c>
      <c r="CN43" s="82">
        <f t="shared" si="187"/>
        <v>31300.14874671552</v>
      </c>
      <c r="CO43" s="82">
        <f t="shared" si="187"/>
        <v>170864.42676260357</v>
      </c>
      <c r="CP43" s="82">
        <f t="shared" si="187"/>
        <v>29815.799079413926</v>
      </c>
      <c r="CQ43" s="13"/>
      <c r="CR43" s="87">
        <f t="shared" si="116"/>
        <v>364912.34528417635</v>
      </c>
      <c r="CS43" s="82">
        <f t="shared" ref="CS43:CZ43" si="188">CS44+CS47+CS48+CS72+CS84+CS85+CS86+CS87</f>
        <v>36885.829282877872</v>
      </c>
      <c r="CT43" s="82">
        <f t="shared" si="188"/>
        <v>83073.001598775911</v>
      </c>
      <c r="CU43" s="82">
        <f t="shared" si="188"/>
        <v>166459.76485402946</v>
      </c>
      <c r="CV43" s="82">
        <f t="shared" si="188"/>
        <v>0</v>
      </c>
      <c r="CW43" s="82">
        <f t="shared" si="188"/>
        <v>71755.221186562412</v>
      </c>
      <c r="CX43" s="82">
        <f t="shared" si="188"/>
        <v>1784.3826408755965</v>
      </c>
      <c r="CY43" s="82">
        <f t="shared" si="188"/>
        <v>4954.1457210551125</v>
      </c>
      <c r="CZ43" s="82">
        <f t="shared" si="188"/>
        <v>0</v>
      </c>
      <c r="DA43" s="87">
        <f t="shared" si="118"/>
        <v>679151.32094777469</v>
      </c>
      <c r="DB43" s="82">
        <f t="shared" ref="DB43:DM43" si="189">DB44+DB47+DB48+DB72+DB84+DB85+DB86+DB87</f>
        <v>0</v>
      </c>
      <c r="DC43" s="82">
        <f t="shared" si="189"/>
        <v>0</v>
      </c>
      <c r="DD43" s="82">
        <f t="shared" si="189"/>
        <v>511.73847000000001</v>
      </c>
      <c r="DE43" s="82">
        <f t="shared" si="189"/>
        <v>15708.1098</v>
      </c>
      <c r="DF43" s="82">
        <f t="shared" si="189"/>
        <v>242505.55512652214</v>
      </c>
      <c r="DG43" s="82">
        <f t="shared" si="189"/>
        <v>167990.836058872</v>
      </c>
      <c r="DH43" s="82">
        <f t="shared" si="189"/>
        <v>13183.2256788</v>
      </c>
      <c r="DI43" s="82">
        <f t="shared" si="189"/>
        <v>3307.3712880958283</v>
      </c>
      <c r="DJ43" s="82">
        <f t="shared" si="189"/>
        <v>0</v>
      </c>
      <c r="DK43" s="82">
        <f t="shared" si="189"/>
        <v>28676.674142005126</v>
      </c>
      <c r="DL43" s="82">
        <f t="shared" si="189"/>
        <v>176090.16820789329</v>
      </c>
      <c r="DM43" s="82">
        <f t="shared" si="189"/>
        <v>31177.642175586352</v>
      </c>
      <c r="DN43" s="13"/>
      <c r="DO43" s="87">
        <f t="shared" si="120"/>
        <v>393249.62332571024</v>
      </c>
      <c r="DP43" s="82">
        <f t="shared" ref="DP43:DW43" si="190">DP44+DP47+DP48+DP72+DP84+DP85+DP86+DP87</f>
        <v>55909.593682747516</v>
      </c>
      <c r="DQ43" s="82">
        <f t="shared" si="190"/>
        <v>76059.049335860473</v>
      </c>
      <c r="DR43" s="82">
        <f t="shared" si="190"/>
        <v>185318.63164703461</v>
      </c>
      <c r="DS43" s="82">
        <f t="shared" si="190"/>
        <v>0</v>
      </c>
      <c r="DT43" s="82">
        <f t="shared" si="190"/>
        <v>69889.216201991629</v>
      </c>
      <c r="DU43" s="82">
        <f t="shared" si="190"/>
        <v>1764.1272789674392</v>
      </c>
      <c r="DV43" s="82">
        <f t="shared" si="190"/>
        <v>4309.0051791086225</v>
      </c>
      <c r="DW43" s="82">
        <f t="shared" si="190"/>
        <v>0</v>
      </c>
      <c r="DX43" s="87">
        <f t="shared" si="122"/>
        <v>712975.79596322449</v>
      </c>
      <c r="DY43" s="82">
        <f t="shared" ref="DY43:EJ43" si="191">DY44+DY47+DY48+DY72+DY84+DY85+DY86+DY87</f>
        <v>0</v>
      </c>
      <c r="DZ43" s="82">
        <f t="shared" si="191"/>
        <v>0</v>
      </c>
      <c r="EA43" s="82">
        <f t="shared" si="191"/>
        <v>701.06564999999989</v>
      </c>
      <c r="EB43" s="82">
        <f t="shared" si="191"/>
        <v>16605.474300000002</v>
      </c>
      <c r="EC43" s="82">
        <f t="shared" si="191"/>
        <v>263164.12932722544</v>
      </c>
      <c r="ED43" s="82">
        <f t="shared" si="191"/>
        <v>172554.61440203321</v>
      </c>
      <c r="EE43" s="82">
        <f t="shared" si="191"/>
        <v>12043.592103600002</v>
      </c>
      <c r="EF43" s="82">
        <f t="shared" si="191"/>
        <v>3466.3570748557995</v>
      </c>
      <c r="EG43" s="82">
        <f t="shared" si="191"/>
        <v>0</v>
      </c>
      <c r="EH43" s="82">
        <f t="shared" si="191"/>
        <v>27771.510491467747</v>
      </c>
      <c r="EI43" s="82">
        <f t="shared" si="191"/>
        <v>183646.38332879316</v>
      </c>
      <c r="EJ43" s="82">
        <f t="shared" si="191"/>
        <v>33022.669285249212</v>
      </c>
      <c r="EK43" s="13"/>
      <c r="EL43" s="87">
        <f t="shared" si="124"/>
        <v>401235.54480370629</v>
      </c>
      <c r="EM43" s="82">
        <f t="shared" ref="EM43:ET43" si="192">EM44+EM47+EM48+EM72+EM84+EM85+EM86+EM87</f>
        <v>48522.586481718601</v>
      </c>
      <c r="EN43" s="82">
        <f t="shared" si="192"/>
        <v>95660.986962089883</v>
      </c>
      <c r="EO43" s="82">
        <f t="shared" si="192"/>
        <v>187439.8415329858</v>
      </c>
      <c r="EP43" s="82">
        <f t="shared" si="192"/>
        <v>0</v>
      </c>
      <c r="EQ43" s="82">
        <f t="shared" si="192"/>
        <v>68177.552537833908</v>
      </c>
      <c r="ER43" s="82">
        <f t="shared" si="192"/>
        <v>1157.2152890780553</v>
      </c>
      <c r="ES43" s="82">
        <f t="shared" si="192"/>
        <v>277.36200000000002</v>
      </c>
      <c r="ET43" s="82">
        <f t="shared" si="192"/>
        <v>0</v>
      </c>
      <c r="EU43" s="87">
        <f t="shared" si="126"/>
        <v>738692.27461742039</v>
      </c>
      <c r="EV43" s="82">
        <f t="shared" ref="EV43:FG43" si="193">EV44+EV47+EV48+EV72+EV84+EV85+EV86+EV87</f>
        <v>0</v>
      </c>
      <c r="EW43" s="82">
        <f t="shared" si="193"/>
        <v>0</v>
      </c>
      <c r="EX43" s="82">
        <f t="shared" si="193"/>
        <v>745.41795000000013</v>
      </c>
      <c r="EY43" s="82">
        <f t="shared" si="193"/>
        <v>11220.523500000003</v>
      </c>
      <c r="EZ43" s="82">
        <f t="shared" si="193"/>
        <v>283013.38918725884</v>
      </c>
      <c r="FA43" s="82">
        <f t="shared" si="193"/>
        <v>178518.15546213495</v>
      </c>
      <c r="FB43" s="82">
        <f t="shared" si="193"/>
        <v>12156.046153199999</v>
      </c>
      <c r="FC43" s="82">
        <f t="shared" si="193"/>
        <v>728.22836577016301</v>
      </c>
      <c r="FD43" s="82">
        <f t="shared" si="193"/>
        <v>0</v>
      </c>
      <c r="FE43" s="82">
        <f t="shared" si="193"/>
        <v>26157.806794019838</v>
      </c>
      <c r="FF43" s="82">
        <f t="shared" si="193"/>
        <v>190815.73405066153</v>
      </c>
      <c r="FG43" s="82">
        <f t="shared" si="193"/>
        <v>35336.973154375046</v>
      </c>
      <c r="FH43" s="13"/>
      <c r="FI43" s="87">
        <f t="shared" si="128"/>
        <v>405219.54312156752</v>
      </c>
      <c r="FJ43" s="82">
        <f t="shared" ref="FJ43:FQ43" si="194">FJ44+FJ47+FJ48+FJ72+FJ84+FJ85+FJ86+FJ87</f>
        <v>50676.000852259785</v>
      </c>
      <c r="FK43" s="82">
        <f t="shared" si="194"/>
        <v>85742.669508112507</v>
      </c>
      <c r="FL43" s="82">
        <f t="shared" si="194"/>
        <v>201711.92056812227</v>
      </c>
      <c r="FM43" s="82">
        <f t="shared" si="194"/>
        <v>0</v>
      </c>
      <c r="FN43" s="82">
        <f t="shared" si="194"/>
        <v>66228.955982179308</v>
      </c>
      <c r="FO43" s="82">
        <f t="shared" si="194"/>
        <v>626.46921089360376</v>
      </c>
      <c r="FP43" s="82">
        <f t="shared" si="194"/>
        <v>233.52699999999999</v>
      </c>
      <c r="FQ43" s="82">
        <f t="shared" si="194"/>
        <v>0</v>
      </c>
      <c r="FR43" s="87">
        <f t="shared" si="130"/>
        <v>762019.92226819263</v>
      </c>
      <c r="FS43" s="82">
        <f t="shared" ref="FS43:GD43" si="195">FS44+FS47+FS48+FS72+FS84+FS85+FS86+FS87</f>
        <v>0</v>
      </c>
      <c r="FT43" s="82">
        <f t="shared" si="195"/>
        <v>0</v>
      </c>
      <c r="FU43" s="82">
        <f t="shared" si="195"/>
        <v>1000.5933299999999</v>
      </c>
      <c r="FV43" s="82">
        <f t="shared" si="195"/>
        <v>13172.937000000002</v>
      </c>
      <c r="FW43" s="82">
        <f t="shared" si="195"/>
        <v>285814.13244448218</v>
      </c>
      <c r="FX43" s="82">
        <f t="shared" si="195"/>
        <v>187299.36192171107</v>
      </c>
      <c r="FY43" s="82">
        <f t="shared" si="195"/>
        <v>11380.173462000002</v>
      </c>
      <c r="FZ43" s="82">
        <f t="shared" si="195"/>
        <v>919.57544240881987</v>
      </c>
      <c r="GA43" s="82">
        <f t="shared" si="195"/>
        <v>0</v>
      </c>
      <c r="GB43" s="82">
        <f t="shared" si="195"/>
        <v>25526.394487708956</v>
      </c>
      <c r="GC43" s="82">
        <f t="shared" si="195"/>
        <v>200097.27595435912</v>
      </c>
      <c r="GD43" s="82">
        <f t="shared" si="195"/>
        <v>36809.478225522573</v>
      </c>
      <c r="GE43" s="13"/>
      <c r="GF43" s="87">
        <f t="shared" si="132"/>
        <v>401573.62493925833</v>
      </c>
      <c r="GG43" s="82">
        <f t="shared" ref="GG43:GN43" si="196">GG44+GG47+GG48+GG72+GG84+GG85+GG86+GG87</f>
        <v>57906.464234353203</v>
      </c>
      <c r="GH43" s="82">
        <f t="shared" si="196"/>
        <v>89710.869107445833</v>
      </c>
      <c r="GI43" s="82">
        <f t="shared" si="196"/>
        <v>188652.00896692381</v>
      </c>
      <c r="GJ43" s="82">
        <f t="shared" si="196"/>
        <v>0</v>
      </c>
      <c r="GK43" s="82">
        <f t="shared" si="196"/>
        <v>64460.071969450604</v>
      </c>
      <c r="GL43" s="82">
        <f t="shared" si="196"/>
        <v>496.38166108480323</v>
      </c>
      <c r="GM43" s="82">
        <f t="shared" si="196"/>
        <v>347.82900000000001</v>
      </c>
      <c r="GN43" s="82">
        <f t="shared" si="196"/>
        <v>0</v>
      </c>
      <c r="GO43" s="87">
        <f t="shared" si="134"/>
        <v>807220.96653027739</v>
      </c>
      <c r="GP43" s="82">
        <f t="shared" ref="GP43:HA43" si="197">GP44+GP47+GP48+GP72+GP84+GP85+GP86+GP87</f>
        <v>0</v>
      </c>
      <c r="GQ43" s="82">
        <f t="shared" si="197"/>
        <v>0</v>
      </c>
      <c r="GR43" s="82">
        <f t="shared" si="197"/>
        <v>551.54669999999999</v>
      </c>
      <c r="GS43" s="82">
        <f t="shared" si="197"/>
        <v>12917.948400000003</v>
      </c>
      <c r="GT43" s="82">
        <f t="shared" si="197"/>
        <v>293898.46821449592</v>
      </c>
      <c r="GU43" s="82">
        <f t="shared" si="197"/>
        <v>194061.87781203425</v>
      </c>
      <c r="GV43" s="82">
        <f t="shared" si="197"/>
        <v>13798.915293600001</v>
      </c>
      <c r="GW43" s="82">
        <f t="shared" si="197"/>
        <v>4813.1763033306552</v>
      </c>
      <c r="GX43" s="82">
        <f t="shared" si="197"/>
        <v>0</v>
      </c>
      <c r="GY43" s="82">
        <f t="shared" si="197"/>
        <v>27670.596660959072</v>
      </c>
      <c r="GZ43" s="82">
        <f t="shared" si="197"/>
        <v>213417.96678301759</v>
      </c>
      <c r="HA43" s="82">
        <f t="shared" si="197"/>
        <v>46090.470362839842</v>
      </c>
      <c r="HB43" s="13"/>
      <c r="HC43" s="87">
        <f t="shared" si="136"/>
        <v>419717.56539320754</v>
      </c>
      <c r="HD43" s="82">
        <f t="shared" ref="HD43:HK43" si="198">HD44+HD47+HD48+HD72+HD84+HD85+HD86+HD87</f>
        <v>55990.836555184527</v>
      </c>
      <c r="HE43" s="82">
        <f t="shared" si="198"/>
        <v>94657.838035429842</v>
      </c>
      <c r="HF43" s="82">
        <f t="shared" si="198"/>
        <v>205931.96959368841</v>
      </c>
      <c r="HG43" s="82">
        <f t="shared" si="198"/>
        <v>0</v>
      </c>
      <c r="HH43" s="82">
        <f t="shared" si="198"/>
        <v>62452.281596375855</v>
      </c>
      <c r="HI43" s="82">
        <f t="shared" si="198"/>
        <v>427.70982341127609</v>
      </c>
      <c r="HJ43" s="82">
        <f t="shared" si="198"/>
        <v>256.92978911764237</v>
      </c>
      <c r="HK43" s="82">
        <f t="shared" si="198"/>
        <v>0</v>
      </c>
      <c r="HL43" s="87">
        <f t="shared" si="138"/>
        <v>800109.46369992197</v>
      </c>
      <c r="HM43" s="82">
        <f t="shared" ref="HM43:HX43" si="199">HM44+HM47+HM48+HM72+HM84+HM85+HM86+HM87</f>
        <v>0</v>
      </c>
      <c r="HN43" s="82">
        <f t="shared" si="199"/>
        <v>0</v>
      </c>
      <c r="HO43" s="82">
        <f t="shared" si="199"/>
        <v>472.26371267488258</v>
      </c>
      <c r="HP43" s="82">
        <f t="shared" si="199"/>
        <v>18770.363358819188</v>
      </c>
      <c r="HQ43" s="82">
        <f t="shared" si="199"/>
        <v>277377.70184471412</v>
      </c>
      <c r="HR43" s="82">
        <f t="shared" si="199"/>
        <v>197440.78049250756</v>
      </c>
      <c r="HS43" s="82">
        <f t="shared" si="199"/>
        <v>14054.492623676148</v>
      </c>
      <c r="HT43" s="82">
        <f t="shared" si="199"/>
        <v>7262.7228717401649</v>
      </c>
      <c r="HU43" s="82">
        <f t="shared" si="199"/>
        <v>0</v>
      </c>
      <c r="HV43" s="82">
        <f t="shared" si="199"/>
        <v>27803.325546146098</v>
      </c>
      <c r="HW43" s="82">
        <f t="shared" si="199"/>
        <v>207378.64773602312</v>
      </c>
      <c r="HX43" s="82">
        <f t="shared" si="199"/>
        <v>49549.165513620712</v>
      </c>
    </row>
    <row r="44" spans="1:232" ht="15.75" x14ac:dyDescent="0.2">
      <c r="A44" s="160">
        <v>38</v>
      </c>
      <c r="B44" s="583" t="s">
        <v>18</v>
      </c>
      <c r="C44" s="13"/>
      <c r="D44" s="89">
        <f t="shared" si="100"/>
        <v>135567.61245895951</v>
      </c>
      <c r="E44" s="83">
        <f t="shared" ref="E44:L44" si="200">SUM(E45:E46)</f>
        <v>0</v>
      </c>
      <c r="F44" s="83">
        <f t="shared" si="200"/>
        <v>0</v>
      </c>
      <c r="G44" s="83">
        <f t="shared" si="200"/>
        <v>58369.504435907613</v>
      </c>
      <c r="H44" s="83">
        <f t="shared" si="200"/>
        <v>0</v>
      </c>
      <c r="I44" s="83">
        <f t="shared" si="200"/>
        <v>77198.108023051886</v>
      </c>
      <c r="J44" s="83">
        <f t="shared" si="200"/>
        <v>0</v>
      </c>
      <c r="K44" s="83">
        <f t="shared" si="200"/>
        <v>0</v>
      </c>
      <c r="L44" s="83">
        <f t="shared" si="200"/>
        <v>0</v>
      </c>
      <c r="M44" s="89">
        <f t="shared" si="102"/>
        <v>83109.018091023579</v>
      </c>
      <c r="N44" s="83">
        <f>SUM(N45:N46)</f>
        <v>0</v>
      </c>
      <c r="O44" s="83">
        <f>SUM(O45:O46)</f>
        <v>0</v>
      </c>
      <c r="P44" s="83">
        <f>SUM(P45:P46)</f>
        <v>0</v>
      </c>
      <c r="Q44" s="83">
        <f>SUM(Q45:Q46)</f>
        <v>0</v>
      </c>
      <c r="R44" s="83">
        <f>SUM(R45:R46)</f>
        <v>0</v>
      </c>
      <c r="S44" s="83">
        <f>(HLOOKUP(S$7,BECO_Datos!$D$3:$HN$85,BECO_Datos!$A42,FALSE))*S$2</f>
        <v>60641.202073171771</v>
      </c>
      <c r="T44" s="83">
        <f t="shared" ref="T44:Y44" si="201">SUM(T45:T46)</f>
        <v>0</v>
      </c>
      <c r="U44" s="83">
        <f t="shared" si="201"/>
        <v>0</v>
      </c>
      <c r="V44" s="83">
        <f t="shared" si="201"/>
        <v>0</v>
      </c>
      <c r="W44" s="83">
        <f t="shared" si="201"/>
        <v>22467.816017851808</v>
      </c>
      <c r="X44" s="83">
        <f t="shared" si="201"/>
        <v>0</v>
      </c>
      <c r="Y44" s="83">
        <f t="shared" si="201"/>
        <v>0</v>
      </c>
      <c r="Z44" s="13"/>
      <c r="AA44" s="89">
        <f t="shared" si="104"/>
        <v>133949.57635658674</v>
      </c>
      <c r="AB44" s="83">
        <f t="shared" ref="AB44:AI44" si="202">SUM(AB45:AB46)</f>
        <v>0</v>
      </c>
      <c r="AC44" s="83">
        <f t="shared" si="202"/>
        <v>0</v>
      </c>
      <c r="AD44" s="83">
        <f t="shared" si="202"/>
        <v>58082.189804084461</v>
      </c>
      <c r="AE44" s="83">
        <f t="shared" si="202"/>
        <v>0</v>
      </c>
      <c r="AF44" s="83">
        <f t="shared" si="202"/>
        <v>75867.386552502285</v>
      </c>
      <c r="AG44" s="83">
        <f t="shared" si="202"/>
        <v>0</v>
      </c>
      <c r="AH44" s="83">
        <f t="shared" si="202"/>
        <v>0</v>
      </c>
      <c r="AI44" s="83">
        <f t="shared" si="202"/>
        <v>0</v>
      </c>
      <c r="AJ44" s="89">
        <f t="shared" si="106"/>
        <v>85141.918127478071</v>
      </c>
      <c r="AK44" s="83">
        <f>SUM(AK45:AK46)</f>
        <v>0</v>
      </c>
      <c r="AL44" s="83">
        <f>SUM(AL45:AL46)</f>
        <v>0</v>
      </c>
      <c r="AM44" s="83">
        <f>SUM(AM45:AM46)</f>
        <v>0</v>
      </c>
      <c r="AN44" s="83">
        <f>SUM(AN45:AN46)</f>
        <v>0</v>
      </c>
      <c r="AO44" s="83">
        <f>SUM(AO45:AO46)</f>
        <v>0</v>
      </c>
      <c r="AP44" s="83">
        <f>(HLOOKUP(AP$7,BECO_Datos!$D$3:$HN$85,BECO_Datos!$A42,FALSE))*AP$2</f>
        <v>63727.127686148553</v>
      </c>
      <c r="AQ44" s="83">
        <f t="shared" ref="AQ44:AV44" si="203">SUM(AQ45:AQ46)</f>
        <v>0</v>
      </c>
      <c r="AR44" s="83">
        <f t="shared" si="203"/>
        <v>0</v>
      </c>
      <c r="AS44" s="83">
        <f t="shared" si="203"/>
        <v>0</v>
      </c>
      <c r="AT44" s="83">
        <f t="shared" si="203"/>
        <v>21414.790441329525</v>
      </c>
      <c r="AU44" s="83">
        <f t="shared" si="203"/>
        <v>0</v>
      </c>
      <c r="AV44" s="83">
        <f t="shared" si="203"/>
        <v>0</v>
      </c>
      <c r="AW44" s="13"/>
      <c r="AX44" s="89">
        <f t="shared" si="108"/>
        <v>130655.45790843961</v>
      </c>
      <c r="AY44" s="83">
        <f t="shared" ref="AY44:BF44" si="204">SUM(AY45:AY46)</f>
        <v>0</v>
      </c>
      <c r="AZ44" s="83">
        <f t="shared" si="204"/>
        <v>0</v>
      </c>
      <c r="BA44" s="83">
        <f t="shared" si="204"/>
        <v>56214.816021310951</v>
      </c>
      <c r="BB44" s="83">
        <f t="shared" si="204"/>
        <v>0</v>
      </c>
      <c r="BC44" s="83">
        <f t="shared" si="204"/>
        <v>74440.641887128659</v>
      </c>
      <c r="BD44" s="83">
        <f t="shared" si="204"/>
        <v>0</v>
      </c>
      <c r="BE44" s="83">
        <f t="shared" si="204"/>
        <v>0</v>
      </c>
      <c r="BF44" s="83">
        <f t="shared" si="204"/>
        <v>0</v>
      </c>
      <c r="BG44" s="89">
        <f t="shared" si="110"/>
        <v>87593.888264129506</v>
      </c>
      <c r="BH44" s="83">
        <f>SUM(BH45:BH46)</f>
        <v>0</v>
      </c>
      <c r="BI44" s="83">
        <f>SUM(BI45:BI46)</f>
        <v>0</v>
      </c>
      <c r="BJ44" s="83">
        <f>SUM(BJ45:BJ46)</f>
        <v>0</v>
      </c>
      <c r="BK44" s="83">
        <f>SUM(BK45:BK46)</f>
        <v>0</v>
      </c>
      <c r="BL44" s="83">
        <f>SUM(BL45:BL46)</f>
        <v>0</v>
      </c>
      <c r="BM44" s="83">
        <f>(HLOOKUP(BM$7,BECO_Datos!$D$3:$HN$85,BECO_Datos!$A42,FALSE))*BM$2</f>
        <v>67387.787298391515</v>
      </c>
      <c r="BN44" s="83">
        <f t="shared" ref="BN44:BS44" si="205">SUM(BN45:BN46)</f>
        <v>0</v>
      </c>
      <c r="BO44" s="83">
        <f t="shared" si="205"/>
        <v>0</v>
      </c>
      <c r="BP44" s="83">
        <f t="shared" si="205"/>
        <v>0</v>
      </c>
      <c r="BQ44" s="83">
        <f t="shared" si="205"/>
        <v>20206.100965737991</v>
      </c>
      <c r="BR44" s="83">
        <f t="shared" si="205"/>
        <v>0</v>
      </c>
      <c r="BS44" s="83">
        <f t="shared" si="205"/>
        <v>0</v>
      </c>
      <c r="BT44" s="13"/>
      <c r="BU44" s="89">
        <f t="shared" si="112"/>
        <v>109554.19024589969</v>
      </c>
      <c r="BV44" s="83">
        <f t="shared" ref="BV44:CC44" si="206">SUM(BV45:BV46)</f>
        <v>0</v>
      </c>
      <c r="BW44" s="83">
        <f t="shared" si="206"/>
        <v>0</v>
      </c>
      <c r="BX44" s="83">
        <f t="shared" si="206"/>
        <v>36636.316219032917</v>
      </c>
      <c r="BY44" s="83">
        <f t="shared" si="206"/>
        <v>0</v>
      </c>
      <c r="BZ44" s="83">
        <f t="shared" si="206"/>
        <v>72917.874026866775</v>
      </c>
      <c r="CA44" s="83">
        <f t="shared" si="206"/>
        <v>0</v>
      </c>
      <c r="CB44" s="83">
        <f t="shared" si="206"/>
        <v>0</v>
      </c>
      <c r="CC44" s="83">
        <f t="shared" si="206"/>
        <v>0</v>
      </c>
      <c r="CD44" s="89">
        <f t="shared" si="114"/>
        <v>88715.016436589678</v>
      </c>
      <c r="CE44" s="83">
        <f>SUM(CE45:CE46)</f>
        <v>0</v>
      </c>
      <c r="CF44" s="83">
        <f>SUM(CF45:CF46)</f>
        <v>0</v>
      </c>
      <c r="CG44" s="83">
        <f>SUM(CG45:CG46)</f>
        <v>0</v>
      </c>
      <c r="CH44" s="83">
        <f>SUM(CH45:CH46)</f>
        <v>0</v>
      </c>
      <c r="CI44" s="83">
        <f>SUM(CI45:CI46)</f>
        <v>0</v>
      </c>
      <c r="CJ44" s="83">
        <f>(HLOOKUP(CJ$7,BECO_Datos!$D$3:$HN$85,BECO_Datos!$A42,FALSE))*CJ$2</f>
        <v>68978.706287347144</v>
      </c>
      <c r="CK44" s="83">
        <f t="shared" ref="CK44:CP44" si="207">SUM(CK45:CK46)</f>
        <v>0</v>
      </c>
      <c r="CL44" s="83">
        <f t="shared" si="207"/>
        <v>0</v>
      </c>
      <c r="CM44" s="83">
        <f t="shared" si="207"/>
        <v>0</v>
      </c>
      <c r="CN44" s="83">
        <f t="shared" si="207"/>
        <v>19736.310149242534</v>
      </c>
      <c r="CO44" s="83">
        <f t="shared" si="207"/>
        <v>0</v>
      </c>
      <c r="CP44" s="83">
        <f t="shared" si="207"/>
        <v>0</v>
      </c>
      <c r="CQ44" s="13"/>
      <c r="CR44" s="89">
        <f t="shared" si="116"/>
        <v>109739.03999961118</v>
      </c>
      <c r="CS44" s="83">
        <f t="shared" ref="CS44:CZ44" si="208">SUM(CS45:CS46)</f>
        <v>0</v>
      </c>
      <c r="CT44" s="83">
        <f t="shared" si="208"/>
        <v>0</v>
      </c>
      <c r="CU44" s="83">
        <f t="shared" si="208"/>
        <v>38439.957027861958</v>
      </c>
      <c r="CV44" s="83">
        <f t="shared" si="208"/>
        <v>0</v>
      </c>
      <c r="CW44" s="83">
        <f t="shared" si="208"/>
        <v>71299.082971749231</v>
      </c>
      <c r="CX44" s="83">
        <f t="shared" si="208"/>
        <v>0</v>
      </c>
      <c r="CY44" s="83">
        <f t="shared" si="208"/>
        <v>0</v>
      </c>
      <c r="CZ44" s="83">
        <f t="shared" si="208"/>
        <v>0</v>
      </c>
      <c r="DA44" s="89">
        <f t="shared" si="118"/>
        <v>89823.93965824286</v>
      </c>
      <c r="DB44" s="83">
        <f>SUM(DB45:DB46)</f>
        <v>0</v>
      </c>
      <c r="DC44" s="83">
        <f>SUM(DC45:DC46)</f>
        <v>0</v>
      </c>
      <c r="DD44" s="83">
        <f>SUM(DD45:DD46)</f>
        <v>0</v>
      </c>
      <c r="DE44" s="83">
        <f>SUM(DE45:DE46)</f>
        <v>0</v>
      </c>
      <c r="DF44" s="83">
        <f>SUM(DF45:DF46)</f>
        <v>0</v>
      </c>
      <c r="DG44" s="83">
        <f>(HLOOKUP(DG$7,BECO_Datos!$D$3:$HN$85,BECO_Datos!$A42,FALSE))*DG$2</f>
        <v>70445.624828751039</v>
      </c>
      <c r="DH44" s="83">
        <f t="shared" ref="DH44:DM44" si="209">SUM(DH45:DH46)</f>
        <v>0</v>
      </c>
      <c r="DI44" s="83">
        <f t="shared" si="209"/>
        <v>0</v>
      </c>
      <c r="DJ44" s="83">
        <f t="shared" si="209"/>
        <v>0</v>
      </c>
      <c r="DK44" s="83">
        <f t="shared" si="209"/>
        <v>19378.314829491828</v>
      </c>
      <c r="DL44" s="83">
        <f t="shared" si="209"/>
        <v>0</v>
      </c>
      <c r="DM44" s="83">
        <f t="shared" si="209"/>
        <v>0</v>
      </c>
      <c r="DN44" s="13"/>
      <c r="DO44" s="89">
        <f t="shared" si="120"/>
        <v>110488.56650308571</v>
      </c>
      <c r="DP44" s="83">
        <f t="shared" ref="DP44:DW44" si="210">SUM(DP45:DP46)</f>
        <v>0</v>
      </c>
      <c r="DQ44" s="83">
        <f t="shared" si="210"/>
        <v>0</v>
      </c>
      <c r="DR44" s="83">
        <f t="shared" si="210"/>
        <v>40904.297781342291</v>
      </c>
      <c r="DS44" s="83">
        <f t="shared" si="210"/>
        <v>0</v>
      </c>
      <c r="DT44" s="83">
        <f t="shared" si="210"/>
        <v>69584.268721743414</v>
      </c>
      <c r="DU44" s="83">
        <f t="shared" si="210"/>
        <v>0</v>
      </c>
      <c r="DV44" s="83">
        <f t="shared" si="210"/>
        <v>0</v>
      </c>
      <c r="DW44" s="83">
        <f t="shared" si="210"/>
        <v>0</v>
      </c>
      <c r="DX44" s="89">
        <f t="shared" si="122"/>
        <v>90155.633007258788</v>
      </c>
      <c r="DY44" s="83">
        <f>SUM(DY45:DY46)</f>
        <v>0</v>
      </c>
      <c r="DZ44" s="83">
        <f>SUM(DZ45:DZ46)</f>
        <v>0</v>
      </c>
      <c r="EA44" s="83">
        <f>SUM(EA45:EA46)</f>
        <v>0</v>
      </c>
      <c r="EB44" s="83">
        <f>SUM(EB45:EB46)</f>
        <v>0</v>
      </c>
      <c r="EC44" s="83">
        <f>SUM(EC45:EC46)</f>
        <v>0</v>
      </c>
      <c r="ED44" s="83">
        <f>(HLOOKUP(ED$7,BECO_Datos!$D$3:$HN$85,BECO_Datos!$A42,FALSE))*ED$2</f>
        <v>71102.395788955342</v>
      </c>
      <c r="EE44" s="83">
        <f t="shared" ref="EE44:EJ44" si="211">SUM(EE45:EE46)</f>
        <v>0</v>
      </c>
      <c r="EF44" s="83">
        <f t="shared" si="211"/>
        <v>0</v>
      </c>
      <c r="EG44" s="83">
        <f t="shared" si="211"/>
        <v>0</v>
      </c>
      <c r="EH44" s="83">
        <f t="shared" si="211"/>
        <v>19053.237218303453</v>
      </c>
      <c r="EI44" s="83">
        <f t="shared" si="211"/>
        <v>0</v>
      </c>
      <c r="EJ44" s="83">
        <f t="shared" si="211"/>
        <v>0</v>
      </c>
      <c r="EK44" s="13"/>
      <c r="EL44" s="89">
        <f t="shared" si="124"/>
        <v>109915.86777695463</v>
      </c>
      <c r="EM44" s="83">
        <f t="shared" ref="EM44:ET44" si="212">SUM(EM45:EM46)</f>
        <v>0</v>
      </c>
      <c r="EN44" s="83">
        <f t="shared" si="212"/>
        <v>0</v>
      </c>
      <c r="EO44" s="83">
        <f t="shared" si="212"/>
        <v>42142.436500072683</v>
      </c>
      <c r="EP44" s="83">
        <f t="shared" si="212"/>
        <v>0</v>
      </c>
      <c r="EQ44" s="83">
        <f t="shared" si="212"/>
        <v>67773.431276881951</v>
      </c>
      <c r="ER44" s="83">
        <f t="shared" si="212"/>
        <v>0</v>
      </c>
      <c r="ES44" s="83">
        <f t="shared" si="212"/>
        <v>0</v>
      </c>
      <c r="ET44" s="83">
        <f t="shared" si="212"/>
        <v>0</v>
      </c>
      <c r="EU44" s="89">
        <f t="shared" si="126"/>
        <v>89655.822616684527</v>
      </c>
      <c r="EV44" s="83">
        <f>SUM(EV45:EV46)</f>
        <v>0</v>
      </c>
      <c r="EW44" s="83">
        <f>SUM(EW45:EW46)</f>
        <v>0</v>
      </c>
      <c r="EX44" s="83">
        <f>SUM(EX45:EX46)</f>
        <v>0</v>
      </c>
      <c r="EY44" s="83">
        <f>SUM(EY45:EY46)</f>
        <v>0</v>
      </c>
      <c r="EZ44" s="83">
        <f>SUM(EZ45:EZ46)</f>
        <v>0</v>
      </c>
      <c r="FA44" s="83">
        <f>(HLOOKUP(FA$7,BECO_Datos!$D$3:$HN$85,BECO_Datos!$A42,FALSE))*FA$2</f>
        <v>72338.031968399999</v>
      </c>
      <c r="FB44" s="83">
        <f t="shared" ref="FB44:FG44" si="213">SUM(FB45:FB46)</f>
        <v>0</v>
      </c>
      <c r="FC44" s="83">
        <f t="shared" si="213"/>
        <v>0</v>
      </c>
      <c r="FD44" s="83">
        <f t="shared" si="213"/>
        <v>0</v>
      </c>
      <c r="FE44" s="83">
        <f t="shared" si="213"/>
        <v>17317.790648284532</v>
      </c>
      <c r="FF44" s="83">
        <f t="shared" si="213"/>
        <v>0</v>
      </c>
      <c r="FG44" s="83">
        <f t="shared" si="213"/>
        <v>0</v>
      </c>
      <c r="FH44" s="13"/>
      <c r="FI44" s="89">
        <f t="shared" si="128"/>
        <v>109537.37034236029</v>
      </c>
      <c r="FJ44" s="83">
        <f t="shared" ref="FJ44:FQ44" si="214">SUM(FJ45:FJ46)</f>
        <v>0</v>
      </c>
      <c r="FK44" s="83">
        <f t="shared" si="214"/>
        <v>0</v>
      </c>
      <c r="FL44" s="83">
        <f t="shared" si="214"/>
        <v>43670.799705195925</v>
      </c>
      <c r="FM44" s="83">
        <f t="shared" si="214"/>
        <v>0</v>
      </c>
      <c r="FN44" s="83">
        <f t="shared" si="214"/>
        <v>65866.570637164361</v>
      </c>
      <c r="FO44" s="83">
        <f t="shared" si="214"/>
        <v>0</v>
      </c>
      <c r="FP44" s="83">
        <f t="shared" si="214"/>
        <v>0</v>
      </c>
      <c r="FQ44" s="83">
        <f t="shared" si="214"/>
        <v>0</v>
      </c>
      <c r="FR44" s="89">
        <f t="shared" si="130"/>
        <v>91356.37918807345</v>
      </c>
      <c r="FS44" s="83">
        <f>SUM(FS45:FS46)</f>
        <v>0</v>
      </c>
      <c r="FT44" s="83">
        <f>SUM(FT45:FT46)</f>
        <v>0</v>
      </c>
      <c r="FU44" s="83">
        <f>SUM(FU45:FU46)</f>
        <v>0</v>
      </c>
      <c r="FV44" s="83">
        <f>SUM(FV45:FV46)</f>
        <v>0</v>
      </c>
      <c r="FW44" s="83">
        <f>SUM(FW45:FW46)</f>
        <v>0</v>
      </c>
      <c r="FX44" s="83">
        <f>(HLOOKUP(FX$7,BECO_Datos!$D$3:$HN$85,BECO_Datos!$A42,FALSE))*FX$2</f>
        <v>75176.357216399992</v>
      </c>
      <c r="FY44" s="83">
        <f t="shared" ref="FY44:GD44" si="215">SUM(FY45:FY46)</f>
        <v>0</v>
      </c>
      <c r="FZ44" s="83">
        <f t="shared" si="215"/>
        <v>0</v>
      </c>
      <c r="GA44" s="83">
        <f t="shared" si="215"/>
        <v>0</v>
      </c>
      <c r="GB44" s="83">
        <f t="shared" si="215"/>
        <v>16180.021971673459</v>
      </c>
      <c r="GC44" s="83">
        <f t="shared" si="215"/>
        <v>0</v>
      </c>
      <c r="GD44" s="83">
        <f t="shared" si="215"/>
        <v>0</v>
      </c>
      <c r="GE44" s="13"/>
      <c r="GF44" s="89">
        <f t="shared" si="132"/>
        <v>108756.56881019642</v>
      </c>
      <c r="GG44" s="83">
        <f t="shared" ref="GG44:GN44" si="216">SUM(GG45:GG46)</f>
        <v>0</v>
      </c>
      <c r="GH44" s="83">
        <f t="shared" si="216"/>
        <v>0</v>
      </c>
      <c r="GI44" s="83">
        <f t="shared" si="216"/>
        <v>44892.882007606277</v>
      </c>
      <c r="GJ44" s="83">
        <f t="shared" si="216"/>
        <v>0</v>
      </c>
      <c r="GK44" s="83">
        <f t="shared" si="216"/>
        <v>63863.686802590135</v>
      </c>
      <c r="GL44" s="83">
        <f t="shared" si="216"/>
        <v>0</v>
      </c>
      <c r="GM44" s="83">
        <f t="shared" si="216"/>
        <v>0</v>
      </c>
      <c r="GN44" s="83">
        <f t="shared" si="216"/>
        <v>0</v>
      </c>
      <c r="GO44" s="89">
        <f t="shared" si="134"/>
        <v>95478.14217653402</v>
      </c>
      <c r="GP44" s="83">
        <f>SUM(GP45:GP46)</f>
        <v>0</v>
      </c>
      <c r="GQ44" s="83">
        <f>SUM(GQ45:GQ46)</f>
        <v>0</v>
      </c>
      <c r="GR44" s="83">
        <f>SUM(GR45:GR46)</f>
        <v>0</v>
      </c>
      <c r="GS44" s="83">
        <f>SUM(GS45:GS46)</f>
        <v>0</v>
      </c>
      <c r="GT44" s="83">
        <f>SUM(GT45:GT46)</f>
        <v>0</v>
      </c>
      <c r="GU44" s="83">
        <f>(HLOOKUP(GU$7,BECO_Datos!$D$3:$HN$85,BECO_Datos!$A42,FALSE))*GU$2</f>
        <v>78358.163367600006</v>
      </c>
      <c r="GV44" s="83">
        <f t="shared" ref="GV44:HA44" si="217">SUM(GV45:GV46)</f>
        <v>0</v>
      </c>
      <c r="GW44" s="83">
        <f t="shared" si="217"/>
        <v>0</v>
      </c>
      <c r="GX44" s="83">
        <f t="shared" si="217"/>
        <v>0</v>
      </c>
      <c r="GY44" s="83">
        <f t="shared" si="217"/>
        <v>17119.978808934022</v>
      </c>
      <c r="GZ44" s="83">
        <f t="shared" si="217"/>
        <v>0</v>
      </c>
      <c r="HA44" s="83">
        <f t="shared" si="217"/>
        <v>0</v>
      </c>
      <c r="HB44" s="13"/>
      <c r="HC44" s="89">
        <f t="shared" si="136"/>
        <v>105848.23021577179</v>
      </c>
      <c r="HD44" s="83">
        <f t="shared" ref="HD44:HK44" si="218">SUM(HD45:HD46)</f>
        <v>0</v>
      </c>
      <c r="HE44" s="83">
        <f t="shared" si="218"/>
        <v>0</v>
      </c>
      <c r="HF44" s="83">
        <f t="shared" si="218"/>
        <v>44083.450442643174</v>
      </c>
      <c r="HG44" s="83">
        <f t="shared" si="218"/>
        <v>0</v>
      </c>
      <c r="HH44" s="83">
        <f t="shared" si="218"/>
        <v>61764.779773128612</v>
      </c>
      <c r="HI44" s="83">
        <f t="shared" si="218"/>
        <v>0</v>
      </c>
      <c r="HJ44" s="83">
        <f t="shared" si="218"/>
        <v>0</v>
      </c>
      <c r="HK44" s="83">
        <f t="shared" si="218"/>
        <v>0</v>
      </c>
      <c r="HL44" s="89">
        <f t="shared" si="138"/>
        <v>96319.182671443152</v>
      </c>
      <c r="HM44" s="83">
        <f>SUM(HM45:HM46)</f>
        <v>0</v>
      </c>
      <c r="HN44" s="83">
        <f>SUM(HN45:HN46)</f>
        <v>0</v>
      </c>
      <c r="HO44" s="83">
        <f>SUM(HO45:HO46)</f>
        <v>0</v>
      </c>
      <c r="HP44" s="83">
        <f>SUM(HP45:HP46)</f>
        <v>0</v>
      </c>
      <c r="HQ44" s="83">
        <f>SUM(HQ45:HQ46)</f>
        <v>0</v>
      </c>
      <c r="HR44" s="83">
        <f>(HLOOKUP(HR$7,BECO_Datos!$D$3:$HN$85,BECO_Datos!$A42,FALSE))*HR$2</f>
        <v>79781.95539599999</v>
      </c>
      <c r="HS44" s="83">
        <f t="shared" ref="HS44:HX44" si="219">SUM(HS45:HS46)</f>
        <v>0</v>
      </c>
      <c r="HT44" s="83">
        <f t="shared" si="219"/>
        <v>0</v>
      </c>
      <c r="HU44" s="83">
        <f t="shared" si="219"/>
        <v>0</v>
      </c>
      <c r="HV44" s="83">
        <f t="shared" si="219"/>
        <v>16537.227275443154</v>
      </c>
      <c r="HW44" s="83">
        <f t="shared" si="219"/>
        <v>0</v>
      </c>
      <c r="HX44" s="83">
        <f t="shared" si="219"/>
        <v>0</v>
      </c>
    </row>
    <row r="45" spans="1:232" ht="15.75" x14ac:dyDescent="0.25">
      <c r="A45" s="160">
        <v>39</v>
      </c>
      <c r="B45" s="535" t="s">
        <v>141</v>
      </c>
      <c r="C45" s="13"/>
      <c r="D45" s="86">
        <f t="shared" si="100"/>
        <v>67647.922558131715</v>
      </c>
      <c r="E45" s="84">
        <f>(HLOOKUP(E$7,BECO_Datos!$D$3:$HN$85,BECO_Datos!$A43,FALSE)+HLOOKUP(E$7,BECO_Datos!$HP$3:$LT$85,BECO_Datos!$A43,FALSE))*E$2</f>
        <v>0</v>
      </c>
      <c r="F45" s="84">
        <f>(HLOOKUP(F$7,BECO_Datos!$D$3:$HN$85,BECO_Datos!$A43,FALSE)+HLOOKUP(F$7,BECO_Datos!$HP$3:$LT$85,BECO_Datos!$A43,FALSE))*F$2</f>
        <v>0</v>
      </c>
      <c r="G45" s="84">
        <f>(HLOOKUP(G$7,BECO_Datos!$D$3:$HN$85,BECO_Datos!$A43,FALSE)+HLOOKUP(G$7,BECO_Datos!$HP$3:$LT$85,BECO_Datos!$A43,FALSE))*G$2</f>
        <v>57501.316426964673</v>
      </c>
      <c r="H45" s="84">
        <f>(HLOOKUP(H$7,BECO_Datos!$D$3:$HN$85,BECO_Datos!$A43,FALSE)+HLOOKUP(H$7,BECO_Datos!$HP$3:$LT$85,BECO_Datos!$A43,FALSE))*H$2</f>
        <v>0</v>
      </c>
      <c r="I45" s="84">
        <f>(HLOOKUP(I$7,BECO_Datos!$D$3:$HN$85,BECO_Datos!$A43,FALSE))*I$2</f>
        <v>10146.606131167038</v>
      </c>
      <c r="J45" s="84">
        <f>(HLOOKUP(J$7,BECO_Datos!$D$3:$HN$85,BECO_Datos!$A43,FALSE)+HLOOKUP(J$7,BECO_Datos!$HP$3:$LT$85,BECO_Datos!$A43,FALSE))*J$2</f>
        <v>0</v>
      </c>
      <c r="K45" s="84">
        <f>(HLOOKUP(K$7,BECO_Datos!$D$3:$HN$85,BECO_Datos!$A43,FALSE))*K$2</f>
        <v>0</v>
      </c>
      <c r="L45" s="84">
        <f>(HLOOKUP(L$7,BECO_Datos!$D$3:$HN$85,BECO_Datos!$A43,FALSE)+HLOOKUP(L$7,BECO_Datos!$HP$3:$LT$85,BECO_Datos!$A43,FALSE))*L$2</f>
        <v>0</v>
      </c>
      <c r="M45" s="86">
        <f t="shared" si="102"/>
        <v>76193.970668142108</v>
      </c>
      <c r="N45" s="84">
        <f>(HLOOKUP(N$7,BECO_Datos!$D$3:$HN$85,BECO_Datos!$A43,FALSE))*N$2</f>
        <v>0</v>
      </c>
      <c r="O45" s="84">
        <f>(HLOOKUP(O$7,BECO_Datos!$D$3:$HN$85,BECO_Datos!$A43,FALSE))*O$2</f>
        <v>0</v>
      </c>
      <c r="P45" s="84">
        <f>(HLOOKUP(P$7,BECO_Datos!$D$3:$HN$85,BECO_Datos!$A43,FALSE))*P$2</f>
        <v>0</v>
      </c>
      <c r="Q45" s="84">
        <f>(HLOOKUP(Q$7,BECO_Datos!$D$3:$HN$85,BECO_Datos!$A43,FALSE))*Q$2</f>
        <v>0</v>
      </c>
      <c r="R45" s="84">
        <f>(HLOOKUP(R$7,BECO_Datos!$D$3:$HN$85,BECO_Datos!$A43,FALSE)+HLOOKUP(R$7,BECO_Datos!$HP$3:$LT$85,BECO_Datos!$A43,FALSE))*R$2</f>
        <v>0</v>
      </c>
      <c r="S45" s="84">
        <f>(HLOOKUP(S$7,BECO_Datos!$D$3:$HN$85,BECO_Datos!$A43,FALSE))*S$2</f>
        <v>60641.202073171771</v>
      </c>
      <c r="T45" s="84">
        <f>(HLOOKUP(T$7,BECO_Datos!$D$3:$HN$85,BECO_Datos!$A43,FALSE))*T$2</f>
        <v>0</v>
      </c>
      <c r="U45" s="84">
        <f>(HLOOKUP(U$7,BECO_Datos!$D$3:$HN$85,BECO_Datos!$A43,FALSE)+HLOOKUP(U$7,BECO_Datos!$HP$3:$LT$85,BECO_Datos!$A43,FALSE))*U$2</f>
        <v>0</v>
      </c>
      <c r="V45" s="84">
        <f>(HLOOKUP(V$7,BECO_Datos!$D$3:$HN$85,BECO_Datos!$A43,FALSE))*V$2</f>
        <v>0</v>
      </c>
      <c r="W45" s="84">
        <f>(HLOOKUP(W$7,BECO_Datos!$D$3:$HN$85,BECO_Datos!$A43,FALSE)+HLOOKUP(W$7,BECO_Datos!$HP$3:$LT$85,BECO_Datos!$A43,FALSE))*W$2</f>
        <v>15552.768594970335</v>
      </c>
      <c r="X45" s="84">
        <f>(HLOOKUP(X$7,BECO_Datos!$D$3:$HN$85,BECO_Datos!$A43,FALSE))*X$2</f>
        <v>0</v>
      </c>
      <c r="Y45" s="84">
        <f>(HLOOKUP(Y$7,BECO_Datos!$D$3:$HN$85,BECO_Datos!$A43,FALSE)+HLOOKUP(Y$7,BECO_Datos!$HP$3:$LT$85,BECO_Datos!$A43,FALSE))*Y$2</f>
        <v>0</v>
      </c>
      <c r="Z45" s="13"/>
      <c r="AA45" s="86">
        <f t="shared" si="104"/>
        <v>67231.605523022459</v>
      </c>
      <c r="AB45" s="84">
        <f>(HLOOKUP(AB$7,BECO_Datos!$D$3:$HN$85,BECO_Datos!$A43,FALSE)+HLOOKUP(AB$7,BECO_Datos!$HP$3:$LT$85,BECO_Datos!$A43,FALSE))*AB$2</f>
        <v>0</v>
      </c>
      <c r="AC45" s="84">
        <f>(HLOOKUP(AC$7,BECO_Datos!$D$3:$HN$85,BECO_Datos!$A43,FALSE)+HLOOKUP(AC$7,BECO_Datos!$HP$3:$LT$85,BECO_Datos!$A43,FALSE))*AC$2</f>
        <v>0</v>
      </c>
      <c r="AD45" s="84">
        <f>(HLOOKUP(AD$7,BECO_Datos!$D$3:$HN$85,BECO_Datos!$A43,FALSE)+HLOOKUP(AD$7,BECO_Datos!$HP$3:$LT$85,BECO_Datos!$A43,FALSE))*AD$2</f>
        <v>57287.712570880882</v>
      </c>
      <c r="AE45" s="84">
        <f>(HLOOKUP(AE$7,BECO_Datos!$D$3:$HN$85,BECO_Datos!$A43,FALSE)+HLOOKUP(AE$7,BECO_Datos!$HP$3:$LT$85,BECO_Datos!$A43,FALSE))*AE$2</f>
        <v>0</v>
      </c>
      <c r="AF45" s="84">
        <f>(HLOOKUP(AF$7,BECO_Datos!$D$3:$HN$85,BECO_Datos!$A43,FALSE))*AF$2</f>
        <v>9943.8929521415776</v>
      </c>
      <c r="AG45" s="84">
        <f>(HLOOKUP(AG$7,BECO_Datos!$D$3:$HN$85,BECO_Datos!$A43,FALSE)+HLOOKUP(AG$7,BECO_Datos!$HP$3:$LT$85,BECO_Datos!$A43,FALSE))*AG$2</f>
        <v>0</v>
      </c>
      <c r="AH45" s="84">
        <f>(HLOOKUP(AH$7,BECO_Datos!$D$3:$HN$85,BECO_Datos!$A43,FALSE))*AH$2</f>
        <v>0</v>
      </c>
      <c r="AI45" s="84">
        <f>(HLOOKUP(AI$7,BECO_Datos!$D$3:$HN$85,BECO_Datos!$A43,FALSE)+HLOOKUP(AI$7,BECO_Datos!$HP$3:$LT$85,BECO_Datos!$A43,FALSE))*AI$2</f>
        <v>0</v>
      </c>
      <c r="AJ45" s="86">
        <f t="shared" si="106"/>
        <v>78338.495244414822</v>
      </c>
      <c r="AK45" s="84">
        <f>(HLOOKUP(AK$7,BECO_Datos!$D$3:$HN$85,BECO_Datos!$A43,FALSE))*AK$2</f>
        <v>0</v>
      </c>
      <c r="AL45" s="84">
        <f>(HLOOKUP(AL$7,BECO_Datos!$D$3:$HN$85,BECO_Datos!$A43,FALSE))*AL$2</f>
        <v>0</v>
      </c>
      <c r="AM45" s="84">
        <f>(HLOOKUP(AM$7,BECO_Datos!$D$3:$HN$85,BECO_Datos!$A43,FALSE))*AM$2</f>
        <v>0</v>
      </c>
      <c r="AN45" s="84">
        <f>(HLOOKUP(AN$7,BECO_Datos!$D$3:$HN$85,BECO_Datos!$A43,FALSE))*AN$2</f>
        <v>0</v>
      </c>
      <c r="AO45" s="84">
        <f>(HLOOKUP(AO$7,BECO_Datos!$D$3:$HN$85,BECO_Datos!$A43,FALSE)+HLOOKUP(AO$7,BECO_Datos!$HP$3:$LT$85,BECO_Datos!$A43,FALSE))*AO$2</f>
        <v>0</v>
      </c>
      <c r="AP45" s="84">
        <f>(HLOOKUP(AP$7,BECO_Datos!$D$3:$HN$85,BECO_Datos!$A43,FALSE))*AP$2</f>
        <v>63727.127686148553</v>
      </c>
      <c r="AQ45" s="84">
        <f>(HLOOKUP(AQ$7,BECO_Datos!$D$3:$HN$85,BECO_Datos!$A43,FALSE))*AQ$2</f>
        <v>0</v>
      </c>
      <c r="AR45" s="84">
        <f>(HLOOKUP(AR$7,BECO_Datos!$D$3:$HN$85,BECO_Datos!$A43,FALSE)+HLOOKUP(AR$7,BECO_Datos!$HP$3:$LT$85,BECO_Datos!$A43,FALSE))*AR$2</f>
        <v>0</v>
      </c>
      <c r="AS45" s="84">
        <f>(HLOOKUP(AS$7,BECO_Datos!$D$3:$HN$85,BECO_Datos!$A43,FALSE))*AS$2</f>
        <v>0</v>
      </c>
      <c r="AT45" s="84">
        <f>(HLOOKUP(AT$7,BECO_Datos!$D$3:$HN$85,BECO_Datos!$A43,FALSE)+HLOOKUP(AT$7,BECO_Datos!$HP$3:$LT$85,BECO_Datos!$A43,FALSE))*AT$2</f>
        <v>14611.367558266269</v>
      </c>
      <c r="AU45" s="84">
        <f>(HLOOKUP(AU$7,BECO_Datos!$D$3:$HN$85,BECO_Datos!$A43,FALSE))*AU$2</f>
        <v>0</v>
      </c>
      <c r="AV45" s="84">
        <f>(HLOOKUP(AV$7,BECO_Datos!$D$3:$HN$85,BECO_Datos!$A43,FALSE)+HLOOKUP(AV$7,BECO_Datos!$HP$3:$LT$85,BECO_Datos!$A43,FALSE))*AV$2</f>
        <v>0</v>
      </c>
      <c r="AW45" s="13"/>
      <c r="AX45" s="86">
        <f t="shared" si="108"/>
        <v>64851.401408568272</v>
      </c>
      <c r="AY45" s="84">
        <f>(HLOOKUP(AY$7,BECO_Datos!$D$3:$HN$85,BECO_Datos!$A43,FALSE)+HLOOKUP(AY$7,BECO_Datos!$HP$3:$LT$85,BECO_Datos!$A43,FALSE))*AY$2</f>
        <v>0</v>
      </c>
      <c r="AZ45" s="84">
        <f>(HLOOKUP(AZ$7,BECO_Datos!$D$3:$HN$85,BECO_Datos!$A43,FALSE)+HLOOKUP(AZ$7,BECO_Datos!$HP$3:$LT$85,BECO_Datos!$A43,FALSE))*AZ$2</f>
        <v>0</v>
      </c>
      <c r="BA45" s="84">
        <f>(HLOOKUP(BA$7,BECO_Datos!$D$3:$HN$85,BECO_Datos!$A43,FALSE)+HLOOKUP(BA$7,BECO_Datos!$HP$3:$LT$85,BECO_Datos!$A43,FALSE))*BA$2</f>
        <v>55206.244830276642</v>
      </c>
      <c r="BB45" s="84">
        <f>(HLOOKUP(BB$7,BECO_Datos!$D$3:$HN$85,BECO_Datos!$A43,FALSE)+HLOOKUP(BB$7,BECO_Datos!$HP$3:$LT$85,BECO_Datos!$A43,FALSE))*BB$2</f>
        <v>0</v>
      </c>
      <c r="BC45" s="84">
        <f>(HLOOKUP(BC$7,BECO_Datos!$D$3:$HN$85,BECO_Datos!$A43,FALSE))*BC$2</f>
        <v>9645.1565782916332</v>
      </c>
      <c r="BD45" s="84">
        <f>(HLOOKUP(BD$7,BECO_Datos!$D$3:$HN$85,BECO_Datos!$A43,FALSE)+HLOOKUP(BD$7,BECO_Datos!$HP$3:$LT$85,BECO_Datos!$A43,FALSE))*BD$2</f>
        <v>0</v>
      </c>
      <c r="BE45" s="84">
        <f>(HLOOKUP(BE$7,BECO_Datos!$D$3:$HN$85,BECO_Datos!$A43,FALSE))*BE$2</f>
        <v>0</v>
      </c>
      <c r="BF45" s="84">
        <f>(HLOOKUP(BF$7,BECO_Datos!$D$3:$HN$85,BECO_Datos!$A43,FALSE)+HLOOKUP(BF$7,BECO_Datos!$HP$3:$LT$85,BECO_Datos!$A43,FALSE))*BF$2</f>
        <v>0</v>
      </c>
      <c r="BG45" s="86">
        <f t="shared" si="110"/>
        <v>80963.036326924645</v>
      </c>
      <c r="BH45" s="84">
        <f>(HLOOKUP(BH$7,BECO_Datos!$D$3:$HN$85,BECO_Datos!$A43,FALSE))*BH$2</f>
        <v>0</v>
      </c>
      <c r="BI45" s="84">
        <f>(HLOOKUP(BI$7,BECO_Datos!$D$3:$HN$85,BECO_Datos!$A43,FALSE))*BI$2</f>
        <v>0</v>
      </c>
      <c r="BJ45" s="84">
        <f>(HLOOKUP(BJ$7,BECO_Datos!$D$3:$HN$85,BECO_Datos!$A43,FALSE))*BJ$2</f>
        <v>0</v>
      </c>
      <c r="BK45" s="84">
        <f>(HLOOKUP(BK$7,BECO_Datos!$D$3:$HN$85,BECO_Datos!$A43,FALSE))*BK$2</f>
        <v>0</v>
      </c>
      <c r="BL45" s="84">
        <f>(HLOOKUP(BL$7,BECO_Datos!$D$3:$HN$85,BECO_Datos!$A43,FALSE)+HLOOKUP(BL$7,BECO_Datos!$HP$3:$LT$85,BECO_Datos!$A43,FALSE))*BL$2</f>
        <v>0</v>
      </c>
      <c r="BM45" s="84">
        <f>(HLOOKUP(BM$7,BECO_Datos!$D$3:$HN$85,BECO_Datos!$A43,FALSE))*BM$2</f>
        <v>67387.787298391515</v>
      </c>
      <c r="BN45" s="84">
        <f>(HLOOKUP(BN$7,BECO_Datos!$D$3:$HN$85,BECO_Datos!$A43,FALSE))*BN$2</f>
        <v>0</v>
      </c>
      <c r="BO45" s="84">
        <f>(HLOOKUP(BO$7,BECO_Datos!$D$3:$HN$85,BECO_Datos!$A43,FALSE)+HLOOKUP(BO$7,BECO_Datos!$HP$3:$LT$85,BECO_Datos!$A43,FALSE))*BO$2</f>
        <v>0</v>
      </c>
      <c r="BP45" s="84">
        <f>(HLOOKUP(BP$7,BECO_Datos!$D$3:$HN$85,BECO_Datos!$A43,FALSE))*BP$2</f>
        <v>0</v>
      </c>
      <c r="BQ45" s="84">
        <f>(HLOOKUP(BQ$7,BECO_Datos!$D$3:$HN$85,BECO_Datos!$A43,FALSE)+HLOOKUP(BQ$7,BECO_Datos!$HP$3:$LT$85,BECO_Datos!$A43,FALSE))*BQ$2</f>
        <v>13575.249028533124</v>
      </c>
      <c r="BR45" s="84">
        <f>(HLOOKUP(BR$7,BECO_Datos!$D$3:$HN$85,BECO_Datos!$A43,FALSE))*BR$2</f>
        <v>0</v>
      </c>
      <c r="BS45" s="84">
        <f>(HLOOKUP(BS$7,BECO_Datos!$D$3:$HN$85,BECO_Datos!$A43,FALSE)+HLOOKUP(BS$7,BECO_Datos!$HP$3:$LT$85,BECO_Datos!$A43,FALSE))*BS$2</f>
        <v>0</v>
      </c>
      <c r="BT45" s="13"/>
      <c r="BU45" s="86">
        <f t="shared" si="112"/>
        <v>45353.050328392375</v>
      </c>
      <c r="BV45" s="84">
        <f>(HLOOKUP(BV$7,BECO_Datos!$D$3:$HN$85,BECO_Datos!$A43,FALSE)+HLOOKUP(BV$7,BECO_Datos!$HP$3:$LT$85,BECO_Datos!$A43,FALSE))*BV$2</f>
        <v>0</v>
      </c>
      <c r="BW45" s="84">
        <f>(HLOOKUP(BW$7,BECO_Datos!$D$3:$HN$85,BECO_Datos!$A43,FALSE)+HLOOKUP(BW$7,BECO_Datos!$HP$3:$LT$85,BECO_Datos!$A43,FALSE))*BW$2</f>
        <v>0</v>
      </c>
      <c r="BX45" s="84">
        <f>(HLOOKUP(BX$7,BECO_Datos!$D$3:$HN$85,BECO_Datos!$A43,FALSE)+HLOOKUP(BX$7,BECO_Datos!$HP$3:$LT$85,BECO_Datos!$A43,FALSE))*BX$2</f>
        <v>36102.653318838471</v>
      </c>
      <c r="BY45" s="84">
        <f>(HLOOKUP(BY$7,BECO_Datos!$D$3:$HN$85,BECO_Datos!$A43,FALSE)+HLOOKUP(BY$7,BECO_Datos!$HP$3:$LT$85,BECO_Datos!$A43,FALSE))*BY$2</f>
        <v>0</v>
      </c>
      <c r="BZ45" s="84">
        <f>(HLOOKUP(BZ$7,BECO_Datos!$D$3:$HN$85,BECO_Datos!$A43,FALSE))*BZ$2</f>
        <v>9250.3970095539007</v>
      </c>
      <c r="CA45" s="84">
        <f>(HLOOKUP(CA$7,BECO_Datos!$D$3:$HN$85,BECO_Datos!$A43,FALSE)+HLOOKUP(CA$7,BECO_Datos!$HP$3:$LT$85,BECO_Datos!$A43,FALSE))*CA$2</f>
        <v>0</v>
      </c>
      <c r="CB45" s="84">
        <f>(HLOOKUP(CB$7,BECO_Datos!$D$3:$HN$85,BECO_Datos!$A43,FALSE))*CB$2</f>
        <v>0</v>
      </c>
      <c r="CC45" s="84">
        <f>(HLOOKUP(CC$7,BECO_Datos!$D$3:$HN$85,BECO_Datos!$A43,FALSE)+HLOOKUP(CC$7,BECO_Datos!$HP$3:$LT$85,BECO_Datos!$A43,FALSE))*CC$2</f>
        <v>0</v>
      </c>
      <c r="CD45" s="86">
        <f t="shared" si="114"/>
        <v>82021.12745460328</v>
      </c>
      <c r="CE45" s="84">
        <f>(HLOOKUP(CE$7,BECO_Datos!$D$3:$HN$85,BECO_Datos!$A43,FALSE))*CE$2</f>
        <v>0</v>
      </c>
      <c r="CF45" s="84">
        <f>(HLOOKUP(CF$7,BECO_Datos!$D$3:$HN$85,BECO_Datos!$A43,FALSE))*CF$2</f>
        <v>0</v>
      </c>
      <c r="CG45" s="84">
        <f>(HLOOKUP(CG$7,BECO_Datos!$D$3:$HN$85,BECO_Datos!$A43,FALSE))*CG$2</f>
        <v>0</v>
      </c>
      <c r="CH45" s="84">
        <f>(HLOOKUP(CH$7,BECO_Datos!$D$3:$HN$85,BECO_Datos!$A43,FALSE))*CH$2</f>
        <v>0</v>
      </c>
      <c r="CI45" s="84">
        <f>(HLOOKUP(CI$7,BECO_Datos!$D$3:$HN$85,BECO_Datos!$A43,FALSE)+HLOOKUP(CI$7,BECO_Datos!$HP$3:$LT$85,BECO_Datos!$A43,FALSE))*CI$2</f>
        <v>0</v>
      </c>
      <c r="CJ45" s="84">
        <f>(HLOOKUP(CJ$7,BECO_Datos!$D$3:$HN$85,BECO_Datos!$A43,FALSE))*CJ$2</f>
        <v>68978.706287347144</v>
      </c>
      <c r="CK45" s="84">
        <f>(HLOOKUP(CK$7,BECO_Datos!$D$3:$HN$85,BECO_Datos!$A43,FALSE))*CK$2</f>
        <v>0</v>
      </c>
      <c r="CL45" s="84">
        <f>(HLOOKUP(CL$7,BECO_Datos!$D$3:$HN$85,BECO_Datos!$A43,FALSE)+HLOOKUP(CL$7,BECO_Datos!$HP$3:$LT$85,BECO_Datos!$A43,FALSE))*CL$2</f>
        <v>0</v>
      </c>
      <c r="CM45" s="84">
        <f>(HLOOKUP(CM$7,BECO_Datos!$D$3:$HN$85,BECO_Datos!$A43,FALSE))*CM$2</f>
        <v>0</v>
      </c>
      <c r="CN45" s="84">
        <f>(HLOOKUP(CN$7,BECO_Datos!$D$3:$HN$85,BECO_Datos!$A43,FALSE)+HLOOKUP(CN$7,BECO_Datos!$HP$3:$LT$85,BECO_Datos!$A43,FALSE))*CN$2</f>
        <v>13042.421167256131</v>
      </c>
      <c r="CO45" s="84">
        <f>(HLOOKUP(CO$7,BECO_Datos!$D$3:$HN$85,BECO_Datos!$A43,FALSE))*CO$2</f>
        <v>0</v>
      </c>
      <c r="CP45" s="84">
        <f>(HLOOKUP(CP$7,BECO_Datos!$D$3:$HN$85,BECO_Datos!$A43,FALSE)+HLOOKUP(CP$7,BECO_Datos!$HP$3:$LT$85,BECO_Datos!$A43,FALSE))*CP$2</f>
        <v>0</v>
      </c>
      <c r="CQ45" s="13"/>
      <c r="CR45" s="86">
        <f t="shared" si="116"/>
        <v>46559.545989311664</v>
      </c>
      <c r="CS45" s="84">
        <f>(HLOOKUP(CS$7,BECO_Datos!$D$3:$HN$85,BECO_Datos!$A43,FALSE)+HLOOKUP(CS$7,BECO_Datos!$HP$3:$LT$85,BECO_Datos!$A43,FALSE))*CS$2</f>
        <v>0</v>
      </c>
      <c r="CT45" s="84">
        <f>(HLOOKUP(CT$7,BECO_Datos!$D$3:$HN$85,BECO_Datos!$A43,FALSE)+HLOOKUP(CT$7,BECO_Datos!$HP$3:$LT$85,BECO_Datos!$A43,FALSE))*CT$2</f>
        <v>0</v>
      </c>
      <c r="CU45" s="84">
        <f>(HLOOKUP(CU$7,BECO_Datos!$D$3:$HN$85,BECO_Datos!$A43,FALSE)+HLOOKUP(CU$7,BECO_Datos!$HP$3:$LT$85,BECO_Datos!$A43,FALSE))*CU$2</f>
        <v>37799.931743351633</v>
      </c>
      <c r="CV45" s="84">
        <f>(HLOOKUP(CV$7,BECO_Datos!$D$3:$HN$85,BECO_Datos!$A43,FALSE)+HLOOKUP(CV$7,BECO_Datos!$HP$3:$LT$85,BECO_Datos!$A43,FALSE))*CV$2</f>
        <v>0</v>
      </c>
      <c r="CW45" s="84">
        <f>(HLOOKUP(CW$7,BECO_Datos!$D$3:$HN$85,BECO_Datos!$A43,FALSE))*CW$2</f>
        <v>8759.6142459600323</v>
      </c>
      <c r="CX45" s="84">
        <f>(HLOOKUP(CX$7,BECO_Datos!$D$3:$HN$85,BECO_Datos!$A43,FALSE)+HLOOKUP(CX$7,BECO_Datos!$HP$3:$LT$85,BECO_Datos!$A43,FALSE))*CX$2</f>
        <v>0</v>
      </c>
      <c r="CY45" s="84">
        <f>(HLOOKUP(CY$7,BECO_Datos!$D$3:$HN$85,BECO_Datos!$A43,FALSE))*CY$2</f>
        <v>0</v>
      </c>
      <c r="CZ45" s="84">
        <f>(HLOOKUP(CZ$7,BECO_Datos!$D$3:$HN$85,BECO_Datos!$A43,FALSE)+HLOOKUP(CZ$7,BECO_Datos!$HP$3:$LT$85,BECO_Datos!$A43,FALSE))*CZ$2</f>
        <v>0</v>
      </c>
      <c r="DA45" s="86">
        <f t="shared" si="118"/>
        <v>83027.707243253666</v>
      </c>
      <c r="DB45" s="84">
        <f>(HLOOKUP(DB$7,BECO_Datos!$D$3:$HN$85,BECO_Datos!$A43,FALSE))*DB$2</f>
        <v>0</v>
      </c>
      <c r="DC45" s="84">
        <f>(HLOOKUP(DC$7,BECO_Datos!$D$3:$HN$85,BECO_Datos!$A43,FALSE))*DC$2</f>
        <v>0</v>
      </c>
      <c r="DD45" s="84">
        <f>(HLOOKUP(DD$7,BECO_Datos!$D$3:$HN$85,BECO_Datos!$A43,FALSE))*DD$2</f>
        <v>0</v>
      </c>
      <c r="DE45" s="84">
        <f>(HLOOKUP(DE$7,BECO_Datos!$D$3:$HN$85,BECO_Datos!$A43,FALSE))*DE$2</f>
        <v>0</v>
      </c>
      <c r="DF45" s="84">
        <f>(HLOOKUP(DF$7,BECO_Datos!$D$3:$HN$85,BECO_Datos!$A43,FALSE)+HLOOKUP(DF$7,BECO_Datos!$HP$3:$LT$85,BECO_Datos!$A43,FALSE))*DF$2</f>
        <v>0</v>
      </c>
      <c r="DG45" s="84">
        <f>(HLOOKUP(DG$7,BECO_Datos!$D$3:$HN$85,BECO_Datos!$A43,FALSE))*DG$2</f>
        <v>70445.624828751039</v>
      </c>
      <c r="DH45" s="84">
        <f>(HLOOKUP(DH$7,BECO_Datos!$D$3:$HN$85,BECO_Datos!$A43,FALSE))*DH$2</f>
        <v>0</v>
      </c>
      <c r="DI45" s="84">
        <f>(HLOOKUP(DI$7,BECO_Datos!$D$3:$HN$85,BECO_Datos!$A43,FALSE)+HLOOKUP(DI$7,BECO_Datos!$HP$3:$LT$85,BECO_Datos!$A43,FALSE))*DI$2</f>
        <v>0</v>
      </c>
      <c r="DJ45" s="84">
        <f>(HLOOKUP(DJ$7,BECO_Datos!$D$3:$HN$85,BECO_Datos!$A43,FALSE))*DJ$2</f>
        <v>0</v>
      </c>
      <c r="DK45" s="84">
        <f>(HLOOKUP(DK$7,BECO_Datos!$D$3:$HN$85,BECO_Datos!$A43,FALSE)+HLOOKUP(DK$7,BECO_Datos!$HP$3:$LT$85,BECO_Datos!$A43,FALSE))*DK$2</f>
        <v>12582.082414502627</v>
      </c>
      <c r="DL45" s="84">
        <f>(HLOOKUP(DL$7,BECO_Datos!$D$3:$HN$85,BECO_Datos!$A43,FALSE))*DL$2</f>
        <v>0</v>
      </c>
      <c r="DM45" s="84">
        <f>(HLOOKUP(DM$7,BECO_Datos!$D$3:$HN$85,BECO_Datos!$A43,FALSE)+HLOOKUP(DM$7,BECO_Datos!$HP$3:$LT$85,BECO_Datos!$A43,FALSE))*DM$2</f>
        <v>0</v>
      </c>
      <c r="DN45" s="13"/>
      <c r="DO45" s="86">
        <f t="shared" si="120"/>
        <v>48341.273029330718</v>
      </c>
      <c r="DP45" s="84">
        <f>(HLOOKUP(DP$7,BECO_Datos!$D$3:$HN$85,BECO_Datos!$A43,FALSE)+HLOOKUP(DP$7,BECO_Datos!$HP$3:$LT$85,BECO_Datos!$A43,FALSE))*DP$2</f>
        <v>0</v>
      </c>
      <c r="DQ45" s="84">
        <f>(HLOOKUP(DQ$7,BECO_Datos!$D$3:$HN$85,BECO_Datos!$A43,FALSE)+HLOOKUP(DQ$7,BECO_Datos!$HP$3:$LT$85,BECO_Datos!$A43,FALSE))*DQ$2</f>
        <v>0</v>
      </c>
      <c r="DR45" s="84">
        <f>(HLOOKUP(DR$7,BECO_Datos!$D$3:$HN$85,BECO_Datos!$A43,FALSE)+HLOOKUP(DR$7,BECO_Datos!$HP$3:$LT$85,BECO_Datos!$A43,FALSE))*DR$2</f>
        <v>40168.464741852345</v>
      </c>
      <c r="DS45" s="84">
        <f>(HLOOKUP(DS$7,BECO_Datos!$D$3:$HN$85,BECO_Datos!$A43,FALSE)+HLOOKUP(DS$7,BECO_Datos!$HP$3:$LT$85,BECO_Datos!$A43,FALSE))*DS$2</f>
        <v>0</v>
      </c>
      <c r="DT45" s="84">
        <f>(HLOOKUP(DT$7,BECO_Datos!$D$3:$HN$85,BECO_Datos!$A43,FALSE))*DT$2</f>
        <v>8172.808287478374</v>
      </c>
      <c r="DU45" s="84">
        <f>(HLOOKUP(DU$7,BECO_Datos!$D$3:$HN$85,BECO_Datos!$A43,FALSE)+HLOOKUP(DU$7,BECO_Datos!$HP$3:$LT$85,BECO_Datos!$A43,FALSE))*DU$2</f>
        <v>0</v>
      </c>
      <c r="DV45" s="84">
        <f>(HLOOKUP(DV$7,BECO_Datos!$D$3:$HN$85,BECO_Datos!$A43,FALSE))*DV$2</f>
        <v>0</v>
      </c>
      <c r="DW45" s="84">
        <f>(HLOOKUP(DW$7,BECO_Datos!$D$3:$HN$85,BECO_Datos!$A43,FALSE)+HLOOKUP(DW$7,BECO_Datos!$HP$3:$LT$85,BECO_Datos!$A43,FALSE))*DW$2</f>
        <v>0</v>
      </c>
      <c r="DX45" s="86">
        <f t="shared" si="122"/>
        <v>83296.029729313552</v>
      </c>
      <c r="DY45" s="84">
        <f>(HLOOKUP(DY$7,BECO_Datos!$D$3:$HN$85,BECO_Datos!$A43,FALSE))*DY$2</f>
        <v>0</v>
      </c>
      <c r="DZ45" s="84">
        <f>(HLOOKUP(DZ$7,BECO_Datos!$D$3:$HN$85,BECO_Datos!$A43,FALSE))*DZ$2</f>
        <v>0</v>
      </c>
      <c r="EA45" s="84">
        <f>(HLOOKUP(EA$7,BECO_Datos!$D$3:$HN$85,BECO_Datos!$A43,FALSE))*EA$2</f>
        <v>0</v>
      </c>
      <c r="EB45" s="84">
        <f>(HLOOKUP(EB$7,BECO_Datos!$D$3:$HN$85,BECO_Datos!$A43,FALSE))*EB$2</f>
        <v>0</v>
      </c>
      <c r="EC45" s="84">
        <f>(HLOOKUP(EC$7,BECO_Datos!$D$3:$HN$85,BECO_Datos!$A43,FALSE)+HLOOKUP(EC$7,BECO_Datos!$HP$3:$LT$85,BECO_Datos!$A43,FALSE))*EC$2</f>
        <v>0</v>
      </c>
      <c r="ED45" s="84">
        <f>(HLOOKUP(ED$7,BECO_Datos!$D$3:$HN$85,BECO_Datos!$A43,FALSE))*ED$2</f>
        <v>71102.395788955342</v>
      </c>
      <c r="EE45" s="84">
        <f>(HLOOKUP(EE$7,BECO_Datos!$D$3:$HN$85,BECO_Datos!$A43,FALSE))*EE$2</f>
        <v>0</v>
      </c>
      <c r="EF45" s="84">
        <f>(HLOOKUP(EF$7,BECO_Datos!$D$3:$HN$85,BECO_Datos!$A43,FALSE)+HLOOKUP(EF$7,BECO_Datos!$HP$3:$LT$85,BECO_Datos!$A43,FALSE))*EF$2</f>
        <v>0</v>
      </c>
      <c r="EG45" s="84">
        <f>(HLOOKUP(EG$7,BECO_Datos!$D$3:$HN$85,BECO_Datos!$A43,FALSE))*EG$2</f>
        <v>0</v>
      </c>
      <c r="EH45" s="84">
        <f>(HLOOKUP(EH$7,BECO_Datos!$D$3:$HN$85,BECO_Datos!$A43,FALSE)+HLOOKUP(EH$7,BECO_Datos!$HP$3:$LT$85,BECO_Datos!$A43,FALSE))*EH$2</f>
        <v>12193.63394035821</v>
      </c>
      <c r="EI45" s="84">
        <f>(HLOOKUP(EI$7,BECO_Datos!$D$3:$HN$85,BECO_Datos!$A43,FALSE))*EI$2</f>
        <v>0</v>
      </c>
      <c r="EJ45" s="84">
        <f>(HLOOKUP(EJ$7,BECO_Datos!$D$3:$HN$85,BECO_Datos!$A43,FALSE)+HLOOKUP(EJ$7,BECO_Datos!$HP$3:$LT$85,BECO_Datos!$A43,FALSE))*EJ$2</f>
        <v>0</v>
      </c>
      <c r="EK45" s="13"/>
      <c r="EL45" s="86">
        <f t="shared" si="124"/>
        <v>48616.951484331221</v>
      </c>
      <c r="EM45" s="84">
        <f>(HLOOKUP(EM$7,BECO_Datos!$D$3:$HN$85,BECO_Datos!$A43,FALSE)+HLOOKUP(EM$7,BECO_Datos!$HP$3:$LT$85,BECO_Datos!$A43,FALSE))*EM$2</f>
        <v>0</v>
      </c>
      <c r="EN45" s="84">
        <f>(HLOOKUP(EN$7,BECO_Datos!$D$3:$HN$85,BECO_Datos!$A43,FALSE)+HLOOKUP(EN$7,BECO_Datos!$HP$3:$LT$85,BECO_Datos!$A43,FALSE))*EN$2</f>
        <v>0</v>
      </c>
      <c r="EO45" s="84">
        <f>(HLOOKUP(EO$7,BECO_Datos!$D$3:$HN$85,BECO_Datos!$A43,FALSE)+HLOOKUP(EO$7,BECO_Datos!$HP$3:$LT$85,BECO_Datos!$A43,FALSE))*EO$2</f>
        <v>41126.972350190641</v>
      </c>
      <c r="EP45" s="84">
        <f>(HLOOKUP(EP$7,BECO_Datos!$D$3:$HN$85,BECO_Datos!$A43,FALSE)+HLOOKUP(EP$7,BECO_Datos!$HP$3:$LT$85,BECO_Datos!$A43,FALSE))*EP$2</f>
        <v>0</v>
      </c>
      <c r="EQ45" s="84">
        <f>(HLOOKUP(EQ$7,BECO_Datos!$D$3:$HN$85,BECO_Datos!$A43,FALSE))*EQ$2</f>
        <v>7489.9791341405798</v>
      </c>
      <c r="ER45" s="84">
        <f>(HLOOKUP(ER$7,BECO_Datos!$D$3:$HN$85,BECO_Datos!$A43,FALSE)+HLOOKUP(ER$7,BECO_Datos!$HP$3:$LT$85,BECO_Datos!$A43,FALSE))*ER$2</f>
        <v>0</v>
      </c>
      <c r="ES45" s="84">
        <f>(HLOOKUP(ES$7,BECO_Datos!$D$3:$HN$85,BECO_Datos!$A43,FALSE))*ES$2</f>
        <v>0</v>
      </c>
      <c r="ET45" s="84">
        <f>(HLOOKUP(ET$7,BECO_Datos!$D$3:$HN$85,BECO_Datos!$A43,FALSE)+HLOOKUP(ET$7,BECO_Datos!$HP$3:$LT$85,BECO_Datos!$A43,FALSE))*ET$2</f>
        <v>0</v>
      </c>
      <c r="EU45" s="86">
        <f t="shared" si="126"/>
        <v>83154.15454450142</v>
      </c>
      <c r="EV45" s="84">
        <f>(HLOOKUP(EV$7,BECO_Datos!$D$3:$HN$85,BECO_Datos!$A43,FALSE))*EV$2</f>
        <v>0</v>
      </c>
      <c r="EW45" s="84">
        <f>(HLOOKUP(EW$7,BECO_Datos!$D$3:$HN$85,BECO_Datos!$A43,FALSE))*EW$2</f>
        <v>0</v>
      </c>
      <c r="EX45" s="84">
        <f>(HLOOKUP(EX$7,BECO_Datos!$D$3:$HN$85,BECO_Datos!$A43,FALSE))*EX$2</f>
        <v>0</v>
      </c>
      <c r="EY45" s="84">
        <f>(HLOOKUP(EY$7,BECO_Datos!$D$3:$HN$85,BECO_Datos!$A43,FALSE))*EY$2</f>
        <v>0</v>
      </c>
      <c r="EZ45" s="84">
        <f>(HLOOKUP(EZ$7,BECO_Datos!$D$3:$HN$85,BECO_Datos!$A43,FALSE)+HLOOKUP(EZ$7,BECO_Datos!$HP$3:$LT$85,BECO_Datos!$A43,FALSE))*EZ$2</f>
        <v>0</v>
      </c>
      <c r="FA45" s="84">
        <f>(HLOOKUP(FA$7,BECO_Datos!$D$3:$HN$85,BECO_Datos!$A43,FALSE))*FA$2</f>
        <v>72338.031968399999</v>
      </c>
      <c r="FB45" s="84">
        <f>(HLOOKUP(FB$7,BECO_Datos!$D$3:$HN$85,BECO_Datos!$A43,FALSE))*FB$2</f>
        <v>0</v>
      </c>
      <c r="FC45" s="84">
        <f>(HLOOKUP(FC$7,BECO_Datos!$D$3:$HN$85,BECO_Datos!$A43,FALSE)+HLOOKUP(FC$7,BECO_Datos!$HP$3:$LT$85,BECO_Datos!$A43,FALSE))*FC$2</f>
        <v>0</v>
      </c>
      <c r="FD45" s="84">
        <f>(HLOOKUP(FD$7,BECO_Datos!$D$3:$HN$85,BECO_Datos!$A43,FALSE))*FD$2</f>
        <v>0</v>
      </c>
      <c r="FE45" s="84">
        <f>(HLOOKUP(FE$7,BECO_Datos!$D$3:$HN$85,BECO_Datos!$A43,FALSE)+HLOOKUP(FE$7,BECO_Datos!$HP$3:$LT$85,BECO_Datos!$A43,FALSE))*FE$2</f>
        <v>10816.122576101419</v>
      </c>
      <c r="FF45" s="84">
        <f>(HLOOKUP(FF$7,BECO_Datos!$D$3:$HN$85,BECO_Datos!$A43,FALSE))*FF$2</f>
        <v>0</v>
      </c>
      <c r="FG45" s="84">
        <f>(HLOOKUP(FG$7,BECO_Datos!$D$3:$HN$85,BECO_Datos!$A43,FALSE)+HLOOKUP(FG$7,BECO_Datos!$HP$3:$LT$85,BECO_Datos!$A43,FALSE))*FG$2</f>
        <v>0</v>
      </c>
      <c r="FH45" s="13"/>
      <c r="FI45" s="86">
        <f t="shared" si="128"/>
        <v>48733.890713598346</v>
      </c>
      <c r="FJ45" s="84">
        <f>(HLOOKUP(FJ$7,BECO_Datos!$D$3:$HN$85,BECO_Datos!$A43,FALSE)+HLOOKUP(FJ$7,BECO_Datos!$HP$3:$LT$85,BECO_Datos!$A43,FALSE))*FJ$2</f>
        <v>0</v>
      </c>
      <c r="FK45" s="84">
        <f>(HLOOKUP(FK$7,BECO_Datos!$D$3:$HN$85,BECO_Datos!$A43,FALSE)+HLOOKUP(FK$7,BECO_Datos!$HP$3:$LT$85,BECO_Datos!$A43,FALSE))*FK$2</f>
        <v>0</v>
      </c>
      <c r="FL45" s="84">
        <f>(HLOOKUP(FL$7,BECO_Datos!$D$3:$HN$85,BECO_Datos!$A43,FALSE)+HLOOKUP(FL$7,BECO_Datos!$HP$3:$LT$85,BECO_Datos!$A43,FALSE))*FL$2</f>
        <v>42022.763927651693</v>
      </c>
      <c r="FM45" s="84">
        <f>(HLOOKUP(FM$7,BECO_Datos!$D$3:$HN$85,BECO_Datos!$A43,FALSE)+HLOOKUP(FM$7,BECO_Datos!$HP$3:$LT$85,BECO_Datos!$A43,FALSE))*FM$2</f>
        <v>0</v>
      </c>
      <c r="FN45" s="84">
        <f>(HLOOKUP(FN$7,BECO_Datos!$D$3:$HN$85,BECO_Datos!$A43,FALSE))*FN$2</f>
        <v>6711.1267859466498</v>
      </c>
      <c r="FO45" s="84">
        <f>(HLOOKUP(FO$7,BECO_Datos!$D$3:$HN$85,BECO_Datos!$A43,FALSE)+HLOOKUP(FO$7,BECO_Datos!$HP$3:$LT$85,BECO_Datos!$A43,FALSE))*FO$2</f>
        <v>0</v>
      </c>
      <c r="FP45" s="84">
        <f>(HLOOKUP(FP$7,BECO_Datos!$D$3:$HN$85,BECO_Datos!$A43,FALSE))*FP$2</f>
        <v>0</v>
      </c>
      <c r="FQ45" s="84">
        <f>(HLOOKUP(FQ$7,BECO_Datos!$D$3:$HN$85,BECO_Datos!$A43,FALSE)+HLOOKUP(FQ$7,BECO_Datos!$HP$3:$LT$85,BECO_Datos!$A43,FALSE))*FQ$2</f>
        <v>0</v>
      </c>
      <c r="FR45" s="86">
        <f t="shared" si="130"/>
        <v>85017.230994184181</v>
      </c>
      <c r="FS45" s="84">
        <f>(HLOOKUP(FS$7,BECO_Datos!$D$3:$HN$85,BECO_Datos!$A43,FALSE))*FS$2</f>
        <v>0</v>
      </c>
      <c r="FT45" s="84">
        <f>(HLOOKUP(FT$7,BECO_Datos!$D$3:$HN$85,BECO_Datos!$A43,FALSE))*FT$2</f>
        <v>0</v>
      </c>
      <c r="FU45" s="84">
        <f>(HLOOKUP(FU$7,BECO_Datos!$D$3:$HN$85,BECO_Datos!$A43,FALSE))*FU$2</f>
        <v>0</v>
      </c>
      <c r="FV45" s="84">
        <f>(HLOOKUP(FV$7,BECO_Datos!$D$3:$HN$85,BECO_Datos!$A43,FALSE))*FV$2</f>
        <v>0</v>
      </c>
      <c r="FW45" s="84">
        <f>(HLOOKUP(FW$7,BECO_Datos!$D$3:$HN$85,BECO_Datos!$A43,FALSE)+HLOOKUP(FW$7,BECO_Datos!$HP$3:$LT$85,BECO_Datos!$A43,FALSE))*FW$2</f>
        <v>0</v>
      </c>
      <c r="FX45" s="84">
        <f>(HLOOKUP(FX$7,BECO_Datos!$D$3:$HN$85,BECO_Datos!$A43,FALSE))*FX$2</f>
        <v>75176.357216399992</v>
      </c>
      <c r="FY45" s="84">
        <f>(HLOOKUP(FY$7,BECO_Datos!$D$3:$HN$85,BECO_Datos!$A43,FALSE))*FY$2</f>
        <v>0</v>
      </c>
      <c r="FZ45" s="84">
        <f>(HLOOKUP(FZ$7,BECO_Datos!$D$3:$HN$85,BECO_Datos!$A43,FALSE)+HLOOKUP(FZ$7,BECO_Datos!$HP$3:$LT$85,BECO_Datos!$A43,FALSE))*FZ$2</f>
        <v>0</v>
      </c>
      <c r="GA45" s="84">
        <f>(HLOOKUP(GA$7,BECO_Datos!$D$3:$HN$85,BECO_Datos!$A43,FALSE))*GA$2</f>
        <v>0</v>
      </c>
      <c r="GB45" s="84">
        <f>(HLOOKUP(GB$7,BECO_Datos!$D$3:$HN$85,BECO_Datos!$A43,FALSE)+HLOOKUP(GB$7,BECO_Datos!$HP$3:$LT$85,BECO_Datos!$A43,FALSE))*GB$2</f>
        <v>9840.8737777841852</v>
      </c>
      <c r="GC45" s="84">
        <f>(HLOOKUP(GC$7,BECO_Datos!$D$3:$HN$85,BECO_Datos!$A43,FALSE))*GC$2</f>
        <v>0</v>
      </c>
      <c r="GD45" s="84">
        <f>(HLOOKUP(GD$7,BECO_Datos!$D$3:$HN$85,BECO_Datos!$A43,FALSE)+HLOOKUP(GD$7,BECO_Datos!$HP$3:$LT$85,BECO_Datos!$A43,FALSE))*GD$2</f>
        <v>0</v>
      </c>
      <c r="GE45" s="13"/>
      <c r="GF45" s="86">
        <f t="shared" si="132"/>
        <v>48871.500683849947</v>
      </c>
      <c r="GG45" s="84">
        <f>(HLOOKUP(GG$7,BECO_Datos!$D$3:$HN$85,BECO_Datos!$A43,FALSE)+HLOOKUP(GG$7,BECO_Datos!$HP$3:$LT$85,BECO_Datos!$A43,FALSE))*GG$2</f>
        <v>0</v>
      </c>
      <c r="GH45" s="84">
        <f>(HLOOKUP(GH$7,BECO_Datos!$D$3:$HN$85,BECO_Datos!$A43,FALSE)+HLOOKUP(GH$7,BECO_Datos!$HP$3:$LT$85,BECO_Datos!$A43,FALSE))*GH$2</f>
        <v>0</v>
      </c>
      <c r="GI45" s="84">
        <f>(HLOOKUP(GI$7,BECO_Datos!$D$3:$HN$85,BECO_Datos!$A43,FALSE)+HLOOKUP(GI$7,BECO_Datos!$HP$3:$LT$85,BECO_Datos!$A43,FALSE))*GI$2</f>
        <v>43035.249440953361</v>
      </c>
      <c r="GJ45" s="84">
        <f>(HLOOKUP(GJ$7,BECO_Datos!$D$3:$HN$85,BECO_Datos!$A43,FALSE)+HLOOKUP(GJ$7,BECO_Datos!$HP$3:$LT$85,BECO_Datos!$A43,FALSE))*GJ$2</f>
        <v>0</v>
      </c>
      <c r="GK45" s="84">
        <f>(HLOOKUP(GK$7,BECO_Datos!$D$3:$HN$85,BECO_Datos!$A43,FALSE))*GK$2</f>
        <v>5836.2512428965838</v>
      </c>
      <c r="GL45" s="84">
        <f>(HLOOKUP(GL$7,BECO_Datos!$D$3:$HN$85,BECO_Datos!$A43,FALSE)+HLOOKUP(GL$7,BECO_Datos!$HP$3:$LT$85,BECO_Datos!$A43,FALSE))*GL$2</f>
        <v>0</v>
      </c>
      <c r="GM45" s="84">
        <f>(HLOOKUP(GM$7,BECO_Datos!$D$3:$HN$85,BECO_Datos!$A43,FALSE))*GM$2</f>
        <v>0</v>
      </c>
      <c r="GN45" s="84">
        <f>(HLOOKUP(GN$7,BECO_Datos!$D$3:$HN$85,BECO_Datos!$A43,FALSE)+HLOOKUP(GN$7,BECO_Datos!$HP$3:$LT$85,BECO_Datos!$A43,FALSE))*GN$2</f>
        <v>0</v>
      </c>
      <c r="GO45" s="86">
        <f t="shared" si="134"/>
        <v>88662.548001479037</v>
      </c>
      <c r="GP45" s="84">
        <f>(HLOOKUP(GP$7,BECO_Datos!$D$3:$HN$85,BECO_Datos!$A43,FALSE))*GP$2</f>
        <v>0</v>
      </c>
      <c r="GQ45" s="84">
        <f>(HLOOKUP(GQ$7,BECO_Datos!$D$3:$HN$85,BECO_Datos!$A43,FALSE))*GQ$2</f>
        <v>0</v>
      </c>
      <c r="GR45" s="84">
        <f>(HLOOKUP(GR$7,BECO_Datos!$D$3:$HN$85,BECO_Datos!$A43,FALSE))*GR$2</f>
        <v>0</v>
      </c>
      <c r="GS45" s="84">
        <f>(HLOOKUP(GS$7,BECO_Datos!$D$3:$HN$85,BECO_Datos!$A43,FALSE))*GS$2</f>
        <v>0</v>
      </c>
      <c r="GT45" s="84">
        <f>(HLOOKUP(GT$7,BECO_Datos!$D$3:$HN$85,BECO_Datos!$A43,FALSE)+HLOOKUP(GT$7,BECO_Datos!$HP$3:$LT$85,BECO_Datos!$A43,FALSE))*GT$2</f>
        <v>0</v>
      </c>
      <c r="GU45" s="84">
        <f>(HLOOKUP(GU$7,BECO_Datos!$D$3:$HN$85,BECO_Datos!$A43,FALSE))*GU$2</f>
        <v>78358.163367600006</v>
      </c>
      <c r="GV45" s="84">
        <f>(HLOOKUP(GV$7,BECO_Datos!$D$3:$HN$85,BECO_Datos!$A43,FALSE))*GV$2</f>
        <v>0</v>
      </c>
      <c r="GW45" s="84">
        <f>(HLOOKUP(GW$7,BECO_Datos!$D$3:$HN$85,BECO_Datos!$A43,FALSE)+HLOOKUP(GW$7,BECO_Datos!$HP$3:$LT$85,BECO_Datos!$A43,FALSE))*GW$2</f>
        <v>0</v>
      </c>
      <c r="GX45" s="84">
        <f>(HLOOKUP(GX$7,BECO_Datos!$D$3:$HN$85,BECO_Datos!$A43,FALSE))*GX$2</f>
        <v>0</v>
      </c>
      <c r="GY45" s="84">
        <f>(HLOOKUP(GY$7,BECO_Datos!$D$3:$HN$85,BECO_Datos!$A43,FALSE)+HLOOKUP(GY$7,BECO_Datos!$HP$3:$LT$85,BECO_Datos!$A43,FALSE))*GY$2</f>
        <v>10304.384633879039</v>
      </c>
      <c r="GZ45" s="84">
        <f>(HLOOKUP(GZ$7,BECO_Datos!$D$3:$HN$85,BECO_Datos!$A43,FALSE))*GZ$2</f>
        <v>0</v>
      </c>
      <c r="HA45" s="84">
        <f>(HLOOKUP(HA$7,BECO_Datos!$D$3:$HN$85,BECO_Datos!$A43,FALSE)+HLOOKUP(HA$7,BECO_Datos!$HP$3:$LT$85,BECO_Datos!$A43,FALSE))*HA$2</f>
        <v>0</v>
      </c>
      <c r="HB45" s="13"/>
      <c r="HC45" s="86">
        <f t="shared" si="136"/>
        <v>47015.510224663434</v>
      </c>
      <c r="HD45" s="84">
        <f>(HLOOKUP(HD$7,BECO_Datos!$D$3:$HN$85,BECO_Datos!$A43,FALSE)+HLOOKUP(HD$7,BECO_Datos!$HP$3:$LT$85,BECO_Datos!$A43,FALSE))*HD$2</f>
        <v>0</v>
      </c>
      <c r="HE45" s="84">
        <f>(HLOOKUP(HE$7,BECO_Datos!$D$3:$HN$85,BECO_Datos!$A43,FALSE)+HLOOKUP(HE$7,BECO_Datos!$HP$3:$LT$85,BECO_Datos!$A43,FALSE))*HE$2</f>
        <v>0</v>
      </c>
      <c r="HF45" s="84">
        <f>(HLOOKUP(HF$7,BECO_Datos!$D$3:$HN$85,BECO_Datos!$A43,FALSE)+HLOOKUP(HF$7,BECO_Datos!$HP$3:$LT$85,BECO_Datos!$A43,FALSE))*HF$2</f>
        <v>42150.157719704708</v>
      </c>
      <c r="HG45" s="84">
        <f>(HLOOKUP(HG$7,BECO_Datos!$D$3:$HN$85,BECO_Datos!$A43,FALSE)+HLOOKUP(HG$7,BECO_Datos!$HP$3:$LT$85,BECO_Datos!$A43,FALSE))*HG$2</f>
        <v>0</v>
      </c>
      <c r="HH45" s="84">
        <f>(HLOOKUP(HH$7,BECO_Datos!$D$3:$HN$85,BECO_Datos!$A43,FALSE))*HH$2</f>
        <v>4865.3525049587297</v>
      </c>
      <c r="HI45" s="84">
        <f>(HLOOKUP(HI$7,BECO_Datos!$D$3:$HN$85,BECO_Datos!$A43,FALSE)+HLOOKUP(HI$7,BECO_Datos!$HP$3:$LT$85,BECO_Datos!$A43,FALSE))*HI$2</f>
        <v>0</v>
      </c>
      <c r="HJ45" s="84">
        <f>(HLOOKUP(HJ$7,BECO_Datos!$D$3:$HN$85,BECO_Datos!$A43,FALSE))*HJ$2</f>
        <v>0</v>
      </c>
      <c r="HK45" s="84">
        <f>(HLOOKUP(HK$7,BECO_Datos!$D$3:$HN$85,BECO_Datos!$A43,FALSE)+HLOOKUP(HK$7,BECO_Datos!$HP$3:$LT$85,BECO_Datos!$A43,FALSE))*HK$2</f>
        <v>0</v>
      </c>
      <c r="HL45" s="86">
        <f t="shared" si="138"/>
        <v>89444.579483326364</v>
      </c>
      <c r="HM45" s="84">
        <f>(HLOOKUP(HM$7,BECO_Datos!$D$3:$HN$85,BECO_Datos!$A43,FALSE))*HM$2</f>
        <v>0</v>
      </c>
      <c r="HN45" s="84">
        <f>(HLOOKUP(HN$7,BECO_Datos!$D$3:$HN$85,BECO_Datos!$A43,FALSE))*HN$2</f>
        <v>0</v>
      </c>
      <c r="HO45" s="84">
        <f>(HLOOKUP(HO$7,BECO_Datos!$D$3:$HN$85,BECO_Datos!$A43,FALSE))*HO$2</f>
        <v>0</v>
      </c>
      <c r="HP45" s="84">
        <f>(HLOOKUP(HP$7,BECO_Datos!$D$3:$HN$85,BECO_Datos!$A43,FALSE))*HP$2</f>
        <v>0</v>
      </c>
      <c r="HQ45" s="84">
        <f>(HLOOKUP(HQ$7,BECO_Datos!$D$3:$HN$85,BECO_Datos!$A43,FALSE)+HLOOKUP(HQ$7,BECO_Datos!$HP$3:$LT$85,BECO_Datos!$A43,FALSE))*HQ$2</f>
        <v>0</v>
      </c>
      <c r="HR45" s="84">
        <f>(HLOOKUP(HR$7,BECO_Datos!$D$3:$HN$85,BECO_Datos!$A43,FALSE))*HR$2</f>
        <v>79781.95539599999</v>
      </c>
      <c r="HS45" s="84">
        <f>(HLOOKUP(HS$7,BECO_Datos!$D$3:$HN$85,BECO_Datos!$A43,FALSE))*HS$2</f>
        <v>0</v>
      </c>
      <c r="HT45" s="84">
        <f>(HLOOKUP(HT$7,BECO_Datos!$D$3:$HN$85,BECO_Datos!$A43,FALSE)+HLOOKUP(HT$7,BECO_Datos!$HP$3:$LT$85,BECO_Datos!$A43,FALSE))*HT$2</f>
        <v>0</v>
      </c>
      <c r="HU45" s="84">
        <f>(HLOOKUP(HU$7,BECO_Datos!$D$3:$HN$85,BECO_Datos!$A43,FALSE))*HU$2</f>
        <v>0</v>
      </c>
      <c r="HV45" s="84">
        <f>(HLOOKUP(HV$7,BECO_Datos!$D$3:$HN$85,BECO_Datos!$A43,FALSE)+HLOOKUP(HV$7,BECO_Datos!$HP$3:$LT$85,BECO_Datos!$A43,FALSE))*HV$2</f>
        <v>9662.624087326376</v>
      </c>
      <c r="HW45" s="84">
        <f>(HLOOKUP(HW$7,BECO_Datos!$D$3:$HN$85,BECO_Datos!$A43,FALSE))*HW$2</f>
        <v>0</v>
      </c>
      <c r="HX45" s="84">
        <f>(HLOOKUP(HX$7,BECO_Datos!$D$3:$HN$85,BECO_Datos!$A43,FALSE)+HLOOKUP(HX$7,BECO_Datos!$HP$3:$LT$85,BECO_Datos!$A43,FALSE))*HX$2</f>
        <v>0</v>
      </c>
    </row>
    <row r="46" spans="1:232" ht="15.75" x14ac:dyDescent="0.25">
      <c r="A46" s="160">
        <v>40</v>
      </c>
      <c r="B46" s="536" t="s">
        <v>142</v>
      </c>
      <c r="C46" s="13"/>
      <c r="D46" s="89">
        <f t="shared" si="100"/>
        <v>67919.689900827798</v>
      </c>
      <c r="E46" s="85">
        <f>(HLOOKUP(E$7,BECO_Datos!$D$3:$HN$85,BECO_Datos!$A44,FALSE)+HLOOKUP(E$7,BECO_Datos!$HP$3:$LT$85,BECO_Datos!$A44,FALSE))*E$2</f>
        <v>0</v>
      </c>
      <c r="F46" s="85">
        <f>(HLOOKUP(F$7,BECO_Datos!$D$3:$HN$85,BECO_Datos!$A44,FALSE)+HLOOKUP(F$7,BECO_Datos!$HP$3:$LT$85,BECO_Datos!$A44,FALSE))*F$2</f>
        <v>0</v>
      </c>
      <c r="G46" s="85">
        <f>(HLOOKUP(G$7,BECO_Datos!$D$3:$HN$85,BECO_Datos!$A44,FALSE)+HLOOKUP(G$7,BECO_Datos!$HP$3:$LT$85,BECO_Datos!$A44,FALSE))*G$2</f>
        <v>868.18800894294191</v>
      </c>
      <c r="H46" s="85">
        <f>(HLOOKUP(H$7,BECO_Datos!$D$3:$HN$85,BECO_Datos!$A44,FALSE)+HLOOKUP(H$7,BECO_Datos!$HP$3:$LT$85,BECO_Datos!$A44,FALSE))*H$2</f>
        <v>0</v>
      </c>
      <c r="I46" s="85">
        <f>(HLOOKUP(I$7,BECO_Datos!$D$3:$HN$85,BECO_Datos!$A44,FALSE))*I$2</f>
        <v>67051.501891884851</v>
      </c>
      <c r="J46" s="85">
        <f>(HLOOKUP(J$7,BECO_Datos!$D$3:$HN$85,BECO_Datos!$A44,FALSE)+HLOOKUP(J$7,BECO_Datos!$HP$3:$LT$85,BECO_Datos!$A44,FALSE))*J$2</f>
        <v>0</v>
      </c>
      <c r="K46" s="85">
        <f>(HLOOKUP(K$7,BECO_Datos!$D$3:$HN$85,BECO_Datos!$A44,FALSE))*K$2</f>
        <v>0</v>
      </c>
      <c r="L46" s="85">
        <f>(HLOOKUP(L$7,BECO_Datos!$D$3:$HN$85,BECO_Datos!$A44,FALSE)+HLOOKUP(L$7,BECO_Datos!$HP$3:$LT$85,BECO_Datos!$A44,FALSE))*L$2</f>
        <v>0</v>
      </c>
      <c r="M46" s="89">
        <f t="shared" si="102"/>
        <v>6915.0474228814737</v>
      </c>
      <c r="N46" s="85">
        <f>(HLOOKUP(N$7,BECO_Datos!$D$3:$HN$85,BECO_Datos!$A44,FALSE))*N$2</f>
        <v>0</v>
      </c>
      <c r="O46" s="85">
        <f>(HLOOKUP(O$7,BECO_Datos!$D$3:$HN$85,BECO_Datos!$A44,FALSE))*O$2</f>
        <v>0</v>
      </c>
      <c r="P46" s="85">
        <f>(HLOOKUP(P$7,BECO_Datos!$D$3:$HN$85,BECO_Datos!$A44,FALSE))*P$2</f>
        <v>0</v>
      </c>
      <c r="Q46" s="85">
        <f>(HLOOKUP(Q$7,BECO_Datos!$D$3:$HN$85,BECO_Datos!$A44,FALSE))*Q$2</f>
        <v>0</v>
      </c>
      <c r="R46" s="85">
        <f>(HLOOKUP(R$7,BECO_Datos!$D$3:$HN$85,BECO_Datos!$A44,FALSE)+HLOOKUP(R$7,BECO_Datos!$HP$3:$LT$85,BECO_Datos!$A44,FALSE))*R$2</f>
        <v>0</v>
      </c>
      <c r="S46" s="85">
        <f>(HLOOKUP(S$7,BECO_Datos!$D$3:$HN$85,BECO_Datos!$A44,FALSE))*S$2</f>
        <v>0</v>
      </c>
      <c r="T46" s="85">
        <f>(HLOOKUP(T$7,BECO_Datos!$D$3:$HN$85,BECO_Datos!$A44,FALSE))*T$2</f>
        <v>0</v>
      </c>
      <c r="U46" s="85">
        <f>(HLOOKUP(U$7,BECO_Datos!$D$3:$HN$85,BECO_Datos!$A44,FALSE)+HLOOKUP(U$7,BECO_Datos!$HP$3:$LT$85,BECO_Datos!$A44,FALSE))*U$2</f>
        <v>0</v>
      </c>
      <c r="V46" s="85">
        <f>(HLOOKUP(V$7,BECO_Datos!$D$3:$HN$85,BECO_Datos!$A44,FALSE))*V$2</f>
        <v>0</v>
      </c>
      <c r="W46" s="85">
        <f>(HLOOKUP(W$7,BECO_Datos!$D$3:$HN$85,BECO_Datos!$A44,FALSE)+HLOOKUP(W$7,BECO_Datos!$HP$3:$LT$85,BECO_Datos!$A44,FALSE))*W$2</f>
        <v>6915.0474228814737</v>
      </c>
      <c r="X46" s="85">
        <f>(HLOOKUP(X$7,BECO_Datos!$D$3:$HN$85,BECO_Datos!$A44,FALSE))*X$2</f>
        <v>0</v>
      </c>
      <c r="Y46" s="85">
        <f>(HLOOKUP(Y$7,BECO_Datos!$D$3:$HN$85,BECO_Datos!$A44,FALSE)+HLOOKUP(Y$7,BECO_Datos!$HP$3:$LT$85,BECO_Datos!$A44,FALSE))*Y$2</f>
        <v>0</v>
      </c>
      <c r="Z46" s="13"/>
      <c r="AA46" s="89">
        <f t="shared" si="104"/>
        <v>66717.970833564279</v>
      </c>
      <c r="AB46" s="85">
        <f>(HLOOKUP(AB$7,BECO_Datos!$D$3:$HN$85,BECO_Datos!$A44,FALSE)+HLOOKUP(AB$7,BECO_Datos!$HP$3:$LT$85,BECO_Datos!$A44,FALSE))*AB$2</f>
        <v>0</v>
      </c>
      <c r="AC46" s="85">
        <f>(HLOOKUP(AC$7,BECO_Datos!$D$3:$HN$85,BECO_Datos!$A44,FALSE)+HLOOKUP(AC$7,BECO_Datos!$HP$3:$LT$85,BECO_Datos!$A44,FALSE))*AC$2</f>
        <v>0</v>
      </c>
      <c r="AD46" s="85">
        <f>(HLOOKUP(AD$7,BECO_Datos!$D$3:$HN$85,BECO_Datos!$A44,FALSE)+HLOOKUP(AD$7,BECO_Datos!$HP$3:$LT$85,BECO_Datos!$A44,FALSE))*AD$2</f>
        <v>794.47723320357886</v>
      </c>
      <c r="AE46" s="85">
        <f>(HLOOKUP(AE$7,BECO_Datos!$D$3:$HN$85,BECO_Datos!$A44,FALSE)+HLOOKUP(AE$7,BECO_Datos!$HP$3:$LT$85,BECO_Datos!$A44,FALSE))*AE$2</f>
        <v>0</v>
      </c>
      <c r="AF46" s="85">
        <f>(HLOOKUP(AF$7,BECO_Datos!$D$3:$HN$85,BECO_Datos!$A44,FALSE))*AF$2</f>
        <v>65923.4936003607</v>
      </c>
      <c r="AG46" s="85">
        <f>(HLOOKUP(AG$7,BECO_Datos!$D$3:$HN$85,BECO_Datos!$A44,FALSE)+HLOOKUP(AG$7,BECO_Datos!$HP$3:$LT$85,BECO_Datos!$A44,FALSE))*AG$2</f>
        <v>0</v>
      </c>
      <c r="AH46" s="85">
        <f>(HLOOKUP(AH$7,BECO_Datos!$D$3:$HN$85,BECO_Datos!$A44,FALSE))*AH$2</f>
        <v>0</v>
      </c>
      <c r="AI46" s="85">
        <f>(HLOOKUP(AI$7,BECO_Datos!$D$3:$HN$85,BECO_Datos!$A44,FALSE)+HLOOKUP(AI$7,BECO_Datos!$HP$3:$LT$85,BECO_Datos!$A44,FALSE))*AI$2</f>
        <v>0</v>
      </c>
      <c r="AJ46" s="89">
        <f t="shared" si="106"/>
        <v>6803.4228830632583</v>
      </c>
      <c r="AK46" s="85">
        <f>(HLOOKUP(AK$7,BECO_Datos!$D$3:$HN$85,BECO_Datos!$A44,FALSE))*AK$2</f>
        <v>0</v>
      </c>
      <c r="AL46" s="85">
        <f>(HLOOKUP(AL$7,BECO_Datos!$D$3:$HN$85,BECO_Datos!$A44,FALSE))*AL$2</f>
        <v>0</v>
      </c>
      <c r="AM46" s="85">
        <f>(HLOOKUP(AM$7,BECO_Datos!$D$3:$HN$85,BECO_Datos!$A44,FALSE))*AM$2</f>
        <v>0</v>
      </c>
      <c r="AN46" s="85">
        <f>(HLOOKUP(AN$7,BECO_Datos!$D$3:$HN$85,BECO_Datos!$A44,FALSE))*AN$2</f>
        <v>0</v>
      </c>
      <c r="AO46" s="85">
        <f>(HLOOKUP(AO$7,BECO_Datos!$D$3:$HN$85,BECO_Datos!$A44,FALSE)+HLOOKUP(AO$7,BECO_Datos!$HP$3:$LT$85,BECO_Datos!$A44,FALSE))*AO$2</f>
        <v>0</v>
      </c>
      <c r="AP46" s="85">
        <f>(HLOOKUP(AP$7,BECO_Datos!$D$3:$HN$85,BECO_Datos!$A44,FALSE))*AP$2</f>
        <v>0</v>
      </c>
      <c r="AQ46" s="85">
        <f>(HLOOKUP(AQ$7,BECO_Datos!$D$3:$HN$85,BECO_Datos!$A44,FALSE))*AQ$2</f>
        <v>0</v>
      </c>
      <c r="AR46" s="85">
        <f>(HLOOKUP(AR$7,BECO_Datos!$D$3:$HN$85,BECO_Datos!$A44,FALSE)+HLOOKUP(AR$7,BECO_Datos!$HP$3:$LT$85,BECO_Datos!$A44,FALSE))*AR$2</f>
        <v>0</v>
      </c>
      <c r="AS46" s="85">
        <f>(HLOOKUP(AS$7,BECO_Datos!$D$3:$HN$85,BECO_Datos!$A44,FALSE))*AS$2</f>
        <v>0</v>
      </c>
      <c r="AT46" s="85">
        <f>(HLOOKUP(AT$7,BECO_Datos!$D$3:$HN$85,BECO_Datos!$A44,FALSE)+HLOOKUP(AT$7,BECO_Datos!$HP$3:$LT$85,BECO_Datos!$A44,FALSE))*AT$2</f>
        <v>6803.4228830632583</v>
      </c>
      <c r="AU46" s="85">
        <f>(HLOOKUP(AU$7,BECO_Datos!$D$3:$HN$85,BECO_Datos!$A44,FALSE))*AU$2</f>
        <v>0</v>
      </c>
      <c r="AV46" s="85">
        <f>(HLOOKUP(AV$7,BECO_Datos!$D$3:$HN$85,BECO_Datos!$A44,FALSE)+HLOOKUP(AV$7,BECO_Datos!$HP$3:$LT$85,BECO_Datos!$A44,FALSE))*AV$2</f>
        <v>0</v>
      </c>
      <c r="AW46" s="13"/>
      <c r="AX46" s="89">
        <f t="shared" si="108"/>
        <v>65804.056499871338</v>
      </c>
      <c r="AY46" s="85">
        <f>(HLOOKUP(AY$7,BECO_Datos!$D$3:$HN$85,BECO_Datos!$A44,FALSE)+HLOOKUP(AY$7,BECO_Datos!$HP$3:$LT$85,BECO_Datos!$A44,FALSE))*AY$2</f>
        <v>0</v>
      </c>
      <c r="AZ46" s="85">
        <f>(HLOOKUP(AZ$7,BECO_Datos!$D$3:$HN$85,BECO_Datos!$A44,FALSE)+HLOOKUP(AZ$7,BECO_Datos!$HP$3:$LT$85,BECO_Datos!$A44,FALSE))*AZ$2</f>
        <v>0</v>
      </c>
      <c r="BA46" s="85">
        <f>(HLOOKUP(BA$7,BECO_Datos!$D$3:$HN$85,BECO_Datos!$A44,FALSE)+HLOOKUP(BA$7,BECO_Datos!$HP$3:$LT$85,BECO_Datos!$A44,FALSE))*BA$2</f>
        <v>1008.5711910343108</v>
      </c>
      <c r="BB46" s="85">
        <f>(HLOOKUP(BB$7,BECO_Datos!$D$3:$HN$85,BECO_Datos!$A44,FALSE)+HLOOKUP(BB$7,BECO_Datos!$HP$3:$LT$85,BECO_Datos!$A44,FALSE))*BB$2</f>
        <v>0</v>
      </c>
      <c r="BC46" s="85">
        <f>(HLOOKUP(BC$7,BECO_Datos!$D$3:$HN$85,BECO_Datos!$A44,FALSE))*BC$2</f>
        <v>64795.485308837029</v>
      </c>
      <c r="BD46" s="85">
        <f>(HLOOKUP(BD$7,BECO_Datos!$D$3:$HN$85,BECO_Datos!$A44,FALSE)+HLOOKUP(BD$7,BECO_Datos!$HP$3:$LT$85,BECO_Datos!$A44,FALSE))*BD$2</f>
        <v>0</v>
      </c>
      <c r="BE46" s="85">
        <f>(HLOOKUP(BE$7,BECO_Datos!$D$3:$HN$85,BECO_Datos!$A44,FALSE))*BE$2</f>
        <v>0</v>
      </c>
      <c r="BF46" s="85">
        <f>(HLOOKUP(BF$7,BECO_Datos!$D$3:$HN$85,BECO_Datos!$A44,FALSE)+HLOOKUP(BF$7,BECO_Datos!$HP$3:$LT$85,BECO_Datos!$A44,FALSE))*BF$2</f>
        <v>0</v>
      </c>
      <c r="BG46" s="89">
        <f t="shared" si="110"/>
        <v>6630.851937204865</v>
      </c>
      <c r="BH46" s="85">
        <f>(HLOOKUP(BH$7,BECO_Datos!$D$3:$HN$85,BECO_Datos!$A44,FALSE))*BH$2</f>
        <v>0</v>
      </c>
      <c r="BI46" s="85">
        <f>(HLOOKUP(BI$7,BECO_Datos!$D$3:$HN$85,BECO_Datos!$A44,FALSE))*BI$2</f>
        <v>0</v>
      </c>
      <c r="BJ46" s="85">
        <f>(HLOOKUP(BJ$7,BECO_Datos!$D$3:$HN$85,BECO_Datos!$A44,FALSE))*BJ$2</f>
        <v>0</v>
      </c>
      <c r="BK46" s="85">
        <f>(HLOOKUP(BK$7,BECO_Datos!$D$3:$HN$85,BECO_Datos!$A44,FALSE))*BK$2</f>
        <v>0</v>
      </c>
      <c r="BL46" s="85">
        <f>(HLOOKUP(BL$7,BECO_Datos!$D$3:$HN$85,BECO_Datos!$A44,FALSE)+HLOOKUP(BL$7,BECO_Datos!$HP$3:$LT$85,BECO_Datos!$A44,FALSE))*BL$2</f>
        <v>0</v>
      </c>
      <c r="BM46" s="85">
        <f>(HLOOKUP(BM$7,BECO_Datos!$D$3:$HN$85,BECO_Datos!$A44,FALSE))*BM$2</f>
        <v>0</v>
      </c>
      <c r="BN46" s="85">
        <f>(HLOOKUP(BN$7,BECO_Datos!$D$3:$HN$85,BECO_Datos!$A44,FALSE))*BN$2</f>
        <v>0</v>
      </c>
      <c r="BO46" s="85">
        <f>(HLOOKUP(BO$7,BECO_Datos!$D$3:$HN$85,BECO_Datos!$A44,FALSE)+HLOOKUP(BO$7,BECO_Datos!$HP$3:$LT$85,BECO_Datos!$A44,FALSE))*BO$2</f>
        <v>0</v>
      </c>
      <c r="BP46" s="85">
        <f>(HLOOKUP(BP$7,BECO_Datos!$D$3:$HN$85,BECO_Datos!$A44,FALSE))*BP$2</f>
        <v>0</v>
      </c>
      <c r="BQ46" s="85">
        <f>(HLOOKUP(BQ$7,BECO_Datos!$D$3:$HN$85,BECO_Datos!$A44,FALSE)+HLOOKUP(BQ$7,BECO_Datos!$HP$3:$LT$85,BECO_Datos!$A44,FALSE))*BQ$2</f>
        <v>6630.851937204865</v>
      </c>
      <c r="BR46" s="85">
        <f>(HLOOKUP(BR$7,BECO_Datos!$D$3:$HN$85,BECO_Datos!$A44,FALSE))*BR$2</f>
        <v>0</v>
      </c>
      <c r="BS46" s="85">
        <f>(HLOOKUP(BS$7,BECO_Datos!$D$3:$HN$85,BECO_Datos!$A44,FALSE)+HLOOKUP(BS$7,BECO_Datos!$HP$3:$LT$85,BECO_Datos!$A44,FALSE))*BS$2</f>
        <v>0</v>
      </c>
      <c r="BT46" s="13"/>
      <c r="BU46" s="89">
        <f t="shared" si="112"/>
        <v>64201.139917507317</v>
      </c>
      <c r="BV46" s="85">
        <f>(HLOOKUP(BV$7,BECO_Datos!$D$3:$HN$85,BECO_Datos!$A44,FALSE)+HLOOKUP(BV$7,BECO_Datos!$HP$3:$LT$85,BECO_Datos!$A44,FALSE))*BV$2</f>
        <v>0</v>
      </c>
      <c r="BW46" s="85">
        <f>(HLOOKUP(BW$7,BECO_Datos!$D$3:$HN$85,BECO_Datos!$A44,FALSE)+HLOOKUP(BW$7,BECO_Datos!$HP$3:$LT$85,BECO_Datos!$A44,FALSE))*BW$2</f>
        <v>0</v>
      </c>
      <c r="BX46" s="85">
        <f>(HLOOKUP(BX$7,BECO_Datos!$D$3:$HN$85,BECO_Datos!$A44,FALSE)+HLOOKUP(BX$7,BECO_Datos!$HP$3:$LT$85,BECO_Datos!$A44,FALSE))*BX$2</f>
        <v>533.66290019444341</v>
      </c>
      <c r="BY46" s="85">
        <f>(HLOOKUP(BY$7,BECO_Datos!$D$3:$HN$85,BECO_Datos!$A44,FALSE)+HLOOKUP(BY$7,BECO_Datos!$HP$3:$LT$85,BECO_Datos!$A44,FALSE))*BY$2</f>
        <v>0</v>
      </c>
      <c r="BZ46" s="85">
        <f>(HLOOKUP(BZ$7,BECO_Datos!$D$3:$HN$85,BECO_Datos!$A44,FALSE))*BZ$2</f>
        <v>63667.477017312871</v>
      </c>
      <c r="CA46" s="85">
        <f>(HLOOKUP(CA$7,BECO_Datos!$D$3:$HN$85,BECO_Datos!$A44,FALSE)+HLOOKUP(CA$7,BECO_Datos!$HP$3:$LT$85,BECO_Datos!$A44,FALSE))*CA$2</f>
        <v>0</v>
      </c>
      <c r="CB46" s="85">
        <f>(HLOOKUP(CB$7,BECO_Datos!$D$3:$HN$85,BECO_Datos!$A44,FALSE))*CB$2</f>
        <v>0</v>
      </c>
      <c r="CC46" s="85">
        <f>(HLOOKUP(CC$7,BECO_Datos!$D$3:$HN$85,BECO_Datos!$A44,FALSE)+HLOOKUP(CC$7,BECO_Datos!$HP$3:$LT$85,BECO_Datos!$A44,FALSE))*CC$2</f>
        <v>0</v>
      </c>
      <c r="CD46" s="89">
        <f t="shared" si="114"/>
        <v>6693.8889819864035</v>
      </c>
      <c r="CE46" s="85">
        <f>(HLOOKUP(CE$7,BECO_Datos!$D$3:$HN$85,BECO_Datos!$A44,FALSE))*CE$2</f>
        <v>0</v>
      </c>
      <c r="CF46" s="85">
        <f>(HLOOKUP(CF$7,BECO_Datos!$D$3:$HN$85,BECO_Datos!$A44,FALSE))*CF$2</f>
        <v>0</v>
      </c>
      <c r="CG46" s="85">
        <f>(HLOOKUP(CG$7,BECO_Datos!$D$3:$HN$85,BECO_Datos!$A44,FALSE))*CG$2</f>
        <v>0</v>
      </c>
      <c r="CH46" s="85">
        <f>(HLOOKUP(CH$7,BECO_Datos!$D$3:$HN$85,BECO_Datos!$A44,FALSE))*CH$2</f>
        <v>0</v>
      </c>
      <c r="CI46" s="85">
        <f>(HLOOKUP(CI$7,BECO_Datos!$D$3:$HN$85,BECO_Datos!$A44,FALSE)+HLOOKUP(CI$7,BECO_Datos!$HP$3:$LT$85,BECO_Datos!$A44,FALSE))*CI$2</f>
        <v>0</v>
      </c>
      <c r="CJ46" s="85">
        <f>(HLOOKUP(CJ$7,BECO_Datos!$D$3:$HN$85,BECO_Datos!$A44,FALSE))*CJ$2</f>
        <v>0</v>
      </c>
      <c r="CK46" s="85">
        <f>(HLOOKUP(CK$7,BECO_Datos!$D$3:$HN$85,BECO_Datos!$A44,FALSE))*CK$2</f>
        <v>0</v>
      </c>
      <c r="CL46" s="85">
        <f>(HLOOKUP(CL$7,BECO_Datos!$D$3:$HN$85,BECO_Datos!$A44,FALSE)+HLOOKUP(CL$7,BECO_Datos!$HP$3:$LT$85,BECO_Datos!$A44,FALSE))*CL$2</f>
        <v>0</v>
      </c>
      <c r="CM46" s="85">
        <f>(HLOOKUP(CM$7,BECO_Datos!$D$3:$HN$85,BECO_Datos!$A44,FALSE))*CM$2</f>
        <v>0</v>
      </c>
      <c r="CN46" s="85">
        <f>(HLOOKUP(CN$7,BECO_Datos!$D$3:$HN$85,BECO_Datos!$A44,FALSE)+HLOOKUP(CN$7,BECO_Datos!$HP$3:$LT$85,BECO_Datos!$A44,FALSE))*CN$2</f>
        <v>6693.8889819864035</v>
      </c>
      <c r="CO46" s="85">
        <f>(HLOOKUP(CO$7,BECO_Datos!$D$3:$HN$85,BECO_Datos!$A44,FALSE))*CO$2</f>
        <v>0</v>
      </c>
      <c r="CP46" s="85">
        <f>(HLOOKUP(CP$7,BECO_Datos!$D$3:$HN$85,BECO_Datos!$A44,FALSE)+HLOOKUP(CP$7,BECO_Datos!$HP$3:$LT$85,BECO_Datos!$A44,FALSE))*CP$2</f>
        <v>0</v>
      </c>
      <c r="CQ46" s="13"/>
      <c r="CR46" s="89">
        <f t="shared" si="116"/>
        <v>63179.494010299524</v>
      </c>
      <c r="CS46" s="85">
        <f>(HLOOKUP(CS$7,BECO_Datos!$D$3:$HN$85,BECO_Datos!$A44,FALSE)+HLOOKUP(CS$7,BECO_Datos!$HP$3:$LT$85,BECO_Datos!$A44,FALSE))*CS$2</f>
        <v>0</v>
      </c>
      <c r="CT46" s="85">
        <f>(HLOOKUP(CT$7,BECO_Datos!$D$3:$HN$85,BECO_Datos!$A44,FALSE)+HLOOKUP(CT$7,BECO_Datos!$HP$3:$LT$85,BECO_Datos!$A44,FALSE))*CT$2</f>
        <v>0</v>
      </c>
      <c r="CU46" s="85">
        <f>(HLOOKUP(CU$7,BECO_Datos!$D$3:$HN$85,BECO_Datos!$A44,FALSE)+HLOOKUP(CU$7,BECO_Datos!$HP$3:$LT$85,BECO_Datos!$A44,FALSE))*CU$2</f>
        <v>640.02528451032151</v>
      </c>
      <c r="CV46" s="85">
        <f>(HLOOKUP(CV$7,BECO_Datos!$D$3:$HN$85,BECO_Datos!$A44,FALSE)+HLOOKUP(CV$7,BECO_Datos!$HP$3:$LT$85,BECO_Datos!$A44,FALSE))*CV$2</f>
        <v>0</v>
      </c>
      <c r="CW46" s="85">
        <f>(HLOOKUP(CW$7,BECO_Datos!$D$3:$HN$85,BECO_Datos!$A44,FALSE))*CW$2</f>
        <v>62539.4687257892</v>
      </c>
      <c r="CX46" s="85">
        <f>(HLOOKUP(CX$7,BECO_Datos!$D$3:$HN$85,BECO_Datos!$A44,FALSE)+HLOOKUP(CX$7,BECO_Datos!$HP$3:$LT$85,BECO_Datos!$A44,FALSE))*CX$2</f>
        <v>0</v>
      </c>
      <c r="CY46" s="85">
        <f>(HLOOKUP(CY$7,BECO_Datos!$D$3:$HN$85,BECO_Datos!$A44,FALSE))*CY$2</f>
        <v>0</v>
      </c>
      <c r="CZ46" s="85">
        <f>(HLOOKUP(CZ$7,BECO_Datos!$D$3:$HN$85,BECO_Datos!$A44,FALSE)+HLOOKUP(CZ$7,BECO_Datos!$HP$3:$LT$85,BECO_Datos!$A44,FALSE))*CZ$2</f>
        <v>0</v>
      </c>
      <c r="DA46" s="89">
        <f t="shared" si="118"/>
        <v>6796.2324149891992</v>
      </c>
      <c r="DB46" s="85">
        <f>(HLOOKUP(DB$7,BECO_Datos!$D$3:$HN$85,BECO_Datos!$A44,FALSE))*DB$2</f>
        <v>0</v>
      </c>
      <c r="DC46" s="85">
        <f>(HLOOKUP(DC$7,BECO_Datos!$D$3:$HN$85,BECO_Datos!$A44,FALSE))*DC$2</f>
        <v>0</v>
      </c>
      <c r="DD46" s="85">
        <f>(HLOOKUP(DD$7,BECO_Datos!$D$3:$HN$85,BECO_Datos!$A44,FALSE))*DD$2</f>
        <v>0</v>
      </c>
      <c r="DE46" s="85">
        <f>(HLOOKUP(DE$7,BECO_Datos!$D$3:$HN$85,BECO_Datos!$A44,FALSE))*DE$2</f>
        <v>0</v>
      </c>
      <c r="DF46" s="85">
        <f>(HLOOKUP(DF$7,BECO_Datos!$D$3:$HN$85,BECO_Datos!$A44,FALSE)+HLOOKUP(DF$7,BECO_Datos!$HP$3:$LT$85,BECO_Datos!$A44,FALSE))*DF$2</f>
        <v>0</v>
      </c>
      <c r="DG46" s="85">
        <f>(HLOOKUP(DG$7,BECO_Datos!$D$3:$HN$85,BECO_Datos!$A44,FALSE))*DG$2</f>
        <v>0</v>
      </c>
      <c r="DH46" s="85">
        <f>(HLOOKUP(DH$7,BECO_Datos!$D$3:$HN$85,BECO_Datos!$A44,FALSE))*DH$2</f>
        <v>0</v>
      </c>
      <c r="DI46" s="85">
        <f>(HLOOKUP(DI$7,BECO_Datos!$D$3:$HN$85,BECO_Datos!$A44,FALSE)+HLOOKUP(DI$7,BECO_Datos!$HP$3:$LT$85,BECO_Datos!$A44,FALSE))*DI$2</f>
        <v>0</v>
      </c>
      <c r="DJ46" s="85">
        <f>(HLOOKUP(DJ$7,BECO_Datos!$D$3:$HN$85,BECO_Datos!$A44,FALSE))*DJ$2</f>
        <v>0</v>
      </c>
      <c r="DK46" s="85">
        <f>(HLOOKUP(DK$7,BECO_Datos!$D$3:$HN$85,BECO_Datos!$A44,FALSE)+HLOOKUP(DK$7,BECO_Datos!$HP$3:$LT$85,BECO_Datos!$A44,FALSE))*DK$2</f>
        <v>6796.2324149891992</v>
      </c>
      <c r="DL46" s="85">
        <f>(HLOOKUP(DL$7,BECO_Datos!$D$3:$HN$85,BECO_Datos!$A44,FALSE))*DL$2</f>
        <v>0</v>
      </c>
      <c r="DM46" s="85">
        <f>(HLOOKUP(DM$7,BECO_Datos!$D$3:$HN$85,BECO_Datos!$A44,FALSE)+HLOOKUP(DM$7,BECO_Datos!$HP$3:$LT$85,BECO_Datos!$A44,FALSE))*DM$2</f>
        <v>0</v>
      </c>
      <c r="DN46" s="13"/>
      <c r="DO46" s="89">
        <f t="shared" si="120"/>
        <v>62147.293473754988</v>
      </c>
      <c r="DP46" s="85">
        <f>(HLOOKUP(DP$7,BECO_Datos!$D$3:$HN$85,BECO_Datos!$A44,FALSE)+HLOOKUP(DP$7,BECO_Datos!$HP$3:$LT$85,BECO_Datos!$A44,FALSE))*DP$2</f>
        <v>0</v>
      </c>
      <c r="DQ46" s="85">
        <f>(HLOOKUP(DQ$7,BECO_Datos!$D$3:$HN$85,BECO_Datos!$A44,FALSE)+HLOOKUP(DQ$7,BECO_Datos!$HP$3:$LT$85,BECO_Datos!$A44,FALSE))*DQ$2</f>
        <v>0</v>
      </c>
      <c r="DR46" s="85">
        <f>(HLOOKUP(DR$7,BECO_Datos!$D$3:$HN$85,BECO_Datos!$A44,FALSE)+HLOOKUP(DR$7,BECO_Datos!$HP$3:$LT$85,BECO_Datos!$A44,FALSE))*DR$2</f>
        <v>735.83303948994921</v>
      </c>
      <c r="DS46" s="85">
        <f>(HLOOKUP(DS$7,BECO_Datos!$D$3:$HN$85,BECO_Datos!$A44,FALSE)+HLOOKUP(DS$7,BECO_Datos!$HP$3:$LT$85,BECO_Datos!$A44,FALSE))*DS$2</f>
        <v>0</v>
      </c>
      <c r="DT46" s="85">
        <f>(HLOOKUP(DT$7,BECO_Datos!$D$3:$HN$85,BECO_Datos!$A44,FALSE))*DT$2</f>
        <v>61411.460434265042</v>
      </c>
      <c r="DU46" s="85">
        <f>(HLOOKUP(DU$7,BECO_Datos!$D$3:$HN$85,BECO_Datos!$A44,FALSE)+HLOOKUP(DU$7,BECO_Datos!$HP$3:$LT$85,BECO_Datos!$A44,FALSE))*DU$2</f>
        <v>0</v>
      </c>
      <c r="DV46" s="85">
        <f>(HLOOKUP(DV$7,BECO_Datos!$D$3:$HN$85,BECO_Datos!$A44,FALSE))*DV$2</f>
        <v>0</v>
      </c>
      <c r="DW46" s="85">
        <f>(HLOOKUP(DW$7,BECO_Datos!$D$3:$HN$85,BECO_Datos!$A44,FALSE)+HLOOKUP(DW$7,BECO_Datos!$HP$3:$LT$85,BECO_Datos!$A44,FALSE))*DW$2</f>
        <v>0</v>
      </c>
      <c r="DX46" s="89">
        <f t="shared" si="122"/>
        <v>6859.6032779452435</v>
      </c>
      <c r="DY46" s="85">
        <f>(HLOOKUP(DY$7,BECO_Datos!$D$3:$HN$85,BECO_Datos!$A44,FALSE))*DY$2</f>
        <v>0</v>
      </c>
      <c r="DZ46" s="85">
        <f>(HLOOKUP(DZ$7,BECO_Datos!$D$3:$HN$85,BECO_Datos!$A44,FALSE))*DZ$2</f>
        <v>0</v>
      </c>
      <c r="EA46" s="85">
        <f>(HLOOKUP(EA$7,BECO_Datos!$D$3:$HN$85,BECO_Datos!$A44,FALSE))*EA$2</f>
        <v>0</v>
      </c>
      <c r="EB46" s="85">
        <f>(HLOOKUP(EB$7,BECO_Datos!$D$3:$HN$85,BECO_Datos!$A44,FALSE))*EB$2</f>
        <v>0</v>
      </c>
      <c r="EC46" s="85">
        <f>(HLOOKUP(EC$7,BECO_Datos!$D$3:$HN$85,BECO_Datos!$A44,FALSE)+HLOOKUP(EC$7,BECO_Datos!$HP$3:$LT$85,BECO_Datos!$A44,FALSE))*EC$2</f>
        <v>0</v>
      </c>
      <c r="ED46" s="85">
        <f>(HLOOKUP(ED$7,BECO_Datos!$D$3:$HN$85,BECO_Datos!$A44,FALSE))*ED$2</f>
        <v>0</v>
      </c>
      <c r="EE46" s="85">
        <f>(HLOOKUP(EE$7,BECO_Datos!$D$3:$HN$85,BECO_Datos!$A44,FALSE))*EE$2</f>
        <v>0</v>
      </c>
      <c r="EF46" s="85">
        <f>(HLOOKUP(EF$7,BECO_Datos!$D$3:$HN$85,BECO_Datos!$A44,FALSE)+HLOOKUP(EF$7,BECO_Datos!$HP$3:$LT$85,BECO_Datos!$A44,FALSE))*EF$2</f>
        <v>0</v>
      </c>
      <c r="EG46" s="85">
        <f>(HLOOKUP(EG$7,BECO_Datos!$D$3:$HN$85,BECO_Datos!$A44,FALSE))*EG$2</f>
        <v>0</v>
      </c>
      <c r="EH46" s="85">
        <f>(HLOOKUP(EH$7,BECO_Datos!$D$3:$HN$85,BECO_Datos!$A44,FALSE)+HLOOKUP(EH$7,BECO_Datos!$HP$3:$LT$85,BECO_Datos!$A44,FALSE))*EH$2</f>
        <v>6859.6032779452435</v>
      </c>
      <c r="EI46" s="85">
        <f>(HLOOKUP(EI$7,BECO_Datos!$D$3:$HN$85,BECO_Datos!$A44,FALSE))*EI$2</f>
        <v>0</v>
      </c>
      <c r="EJ46" s="85">
        <f>(HLOOKUP(EJ$7,BECO_Datos!$D$3:$HN$85,BECO_Datos!$A44,FALSE)+HLOOKUP(EJ$7,BECO_Datos!$HP$3:$LT$85,BECO_Datos!$A44,FALSE))*EJ$2</f>
        <v>0</v>
      </c>
      <c r="EK46" s="13"/>
      <c r="EL46" s="89">
        <f t="shared" si="124"/>
        <v>61298.91629262342</v>
      </c>
      <c r="EM46" s="85">
        <f>(HLOOKUP(EM$7,BECO_Datos!$D$3:$HN$85,BECO_Datos!$A44,FALSE)+HLOOKUP(EM$7,BECO_Datos!$HP$3:$LT$85,BECO_Datos!$A44,FALSE))*EM$2</f>
        <v>0</v>
      </c>
      <c r="EN46" s="85">
        <f>(HLOOKUP(EN$7,BECO_Datos!$D$3:$HN$85,BECO_Datos!$A44,FALSE)+HLOOKUP(EN$7,BECO_Datos!$HP$3:$LT$85,BECO_Datos!$A44,FALSE))*EN$2</f>
        <v>0</v>
      </c>
      <c r="EO46" s="85">
        <f>(HLOOKUP(EO$7,BECO_Datos!$D$3:$HN$85,BECO_Datos!$A44,FALSE)+HLOOKUP(EO$7,BECO_Datos!$HP$3:$LT$85,BECO_Datos!$A44,FALSE))*EO$2</f>
        <v>1015.4641498820455</v>
      </c>
      <c r="EP46" s="85">
        <f>(HLOOKUP(EP$7,BECO_Datos!$D$3:$HN$85,BECO_Datos!$A44,FALSE)+HLOOKUP(EP$7,BECO_Datos!$HP$3:$LT$85,BECO_Datos!$A44,FALSE))*EP$2</f>
        <v>0</v>
      </c>
      <c r="EQ46" s="85">
        <f>(HLOOKUP(EQ$7,BECO_Datos!$D$3:$HN$85,BECO_Datos!$A44,FALSE))*EQ$2</f>
        <v>60283.452142741378</v>
      </c>
      <c r="ER46" s="85">
        <f>(HLOOKUP(ER$7,BECO_Datos!$D$3:$HN$85,BECO_Datos!$A44,FALSE)+HLOOKUP(ER$7,BECO_Datos!$HP$3:$LT$85,BECO_Datos!$A44,FALSE))*ER$2</f>
        <v>0</v>
      </c>
      <c r="ES46" s="85">
        <f>(HLOOKUP(ES$7,BECO_Datos!$D$3:$HN$85,BECO_Datos!$A44,FALSE))*ES$2</f>
        <v>0</v>
      </c>
      <c r="ET46" s="85">
        <f>(HLOOKUP(ET$7,BECO_Datos!$D$3:$HN$85,BECO_Datos!$A44,FALSE)+HLOOKUP(ET$7,BECO_Datos!$HP$3:$LT$85,BECO_Datos!$A44,FALSE))*ET$2</f>
        <v>0</v>
      </c>
      <c r="EU46" s="89">
        <f t="shared" si="126"/>
        <v>6501.6680721831135</v>
      </c>
      <c r="EV46" s="85">
        <f>(HLOOKUP(EV$7,BECO_Datos!$D$3:$HN$85,BECO_Datos!$A44,FALSE))*EV$2</f>
        <v>0</v>
      </c>
      <c r="EW46" s="85">
        <f>(HLOOKUP(EW$7,BECO_Datos!$D$3:$HN$85,BECO_Datos!$A44,FALSE))*EW$2</f>
        <v>0</v>
      </c>
      <c r="EX46" s="85">
        <f>(HLOOKUP(EX$7,BECO_Datos!$D$3:$HN$85,BECO_Datos!$A44,FALSE))*EX$2</f>
        <v>0</v>
      </c>
      <c r="EY46" s="85">
        <f>(HLOOKUP(EY$7,BECO_Datos!$D$3:$HN$85,BECO_Datos!$A44,FALSE))*EY$2</f>
        <v>0</v>
      </c>
      <c r="EZ46" s="85">
        <f>(HLOOKUP(EZ$7,BECO_Datos!$D$3:$HN$85,BECO_Datos!$A44,FALSE)+HLOOKUP(EZ$7,BECO_Datos!$HP$3:$LT$85,BECO_Datos!$A44,FALSE))*EZ$2</f>
        <v>0</v>
      </c>
      <c r="FA46" s="85">
        <f>(HLOOKUP(FA$7,BECO_Datos!$D$3:$HN$85,BECO_Datos!$A44,FALSE))*FA$2</f>
        <v>0</v>
      </c>
      <c r="FB46" s="85">
        <f>(HLOOKUP(FB$7,BECO_Datos!$D$3:$HN$85,BECO_Datos!$A44,FALSE))*FB$2</f>
        <v>0</v>
      </c>
      <c r="FC46" s="85">
        <f>(HLOOKUP(FC$7,BECO_Datos!$D$3:$HN$85,BECO_Datos!$A44,FALSE)+HLOOKUP(FC$7,BECO_Datos!$HP$3:$LT$85,BECO_Datos!$A44,FALSE))*FC$2</f>
        <v>0</v>
      </c>
      <c r="FD46" s="85">
        <f>(HLOOKUP(FD$7,BECO_Datos!$D$3:$HN$85,BECO_Datos!$A44,FALSE))*FD$2</f>
        <v>0</v>
      </c>
      <c r="FE46" s="85">
        <f>(HLOOKUP(FE$7,BECO_Datos!$D$3:$HN$85,BECO_Datos!$A44,FALSE)+HLOOKUP(FE$7,BECO_Datos!$HP$3:$LT$85,BECO_Datos!$A44,FALSE))*FE$2</f>
        <v>6501.6680721831135</v>
      </c>
      <c r="FF46" s="85">
        <f>(HLOOKUP(FF$7,BECO_Datos!$D$3:$HN$85,BECO_Datos!$A44,FALSE))*FF$2</f>
        <v>0</v>
      </c>
      <c r="FG46" s="85">
        <f>(HLOOKUP(FG$7,BECO_Datos!$D$3:$HN$85,BECO_Datos!$A44,FALSE)+HLOOKUP(FG$7,BECO_Datos!$HP$3:$LT$85,BECO_Datos!$A44,FALSE))*FG$2</f>
        <v>0</v>
      </c>
      <c r="FH46" s="13"/>
      <c r="FI46" s="89">
        <f t="shared" si="128"/>
        <v>60803.479628761939</v>
      </c>
      <c r="FJ46" s="85">
        <f>(HLOOKUP(FJ$7,BECO_Datos!$D$3:$HN$85,BECO_Datos!$A44,FALSE)+HLOOKUP(FJ$7,BECO_Datos!$HP$3:$LT$85,BECO_Datos!$A44,FALSE))*FJ$2</f>
        <v>0</v>
      </c>
      <c r="FK46" s="85">
        <f>(HLOOKUP(FK$7,BECO_Datos!$D$3:$HN$85,BECO_Datos!$A44,FALSE)+HLOOKUP(FK$7,BECO_Datos!$HP$3:$LT$85,BECO_Datos!$A44,FALSE))*FK$2</f>
        <v>0</v>
      </c>
      <c r="FL46" s="85">
        <f>(HLOOKUP(FL$7,BECO_Datos!$D$3:$HN$85,BECO_Datos!$A44,FALSE)+HLOOKUP(FL$7,BECO_Datos!$HP$3:$LT$85,BECO_Datos!$A44,FALSE))*FL$2</f>
        <v>1648.0357775442303</v>
      </c>
      <c r="FM46" s="85">
        <f>(HLOOKUP(FM$7,BECO_Datos!$D$3:$HN$85,BECO_Datos!$A44,FALSE)+HLOOKUP(FM$7,BECO_Datos!$HP$3:$LT$85,BECO_Datos!$A44,FALSE))*FM$2</f>
        <v>0</v>
      </c>
      <c r="FN46" s="85">
        <f>(HLOOKUP(FN$7,BECO_Datos!$D$3:$HN$85,BECO_Datos!$A44,FALSE))*FN$2</f>
        <v>59155.443851217708</v>
      </c>
      <c r="FO46" s="85">
        <f>(HLOOKUP(FO$7,BECO_Datos!$D$3:$HN$85,BECO_Datos!$A44,FALSE)+HLOOKUP(FO$7,BECO_Datos!$HP$3:$LT$85,BECO_Datos!$A44,FALSE))*FO$2</f>
        <v>0</v>
      </c>
      <c r="FP46" s="85">
        <f>(HLOOKUP(FP$7,BECO_Datos!$D$3:$HN$85,BECO_Datos!$A44,FALSE))*FP$2</f>
        <v>0</v>
      </c>
      <c r="FQ46" s="85">
        <f>(HLOOKUP(FQ$7,BECO_Datos!$D$3:$HN$85,BECO_Datos!$A44,FALSE)+HLOOKUP(FQ$7,BECO_Datos!$HP$3:$LT$85,BECO_Datos!$A44,FALSE))*FQ$2</f>
        <v>0</v>
      </c>
      <c r="FR46" s="89">
        <f t="shared" si="130"/>
        <v>6339.1481938892739</v>
      </c>
      <c r="FS46" s="85">
        <f>(HLOOKUP(FS$7,BECO_Datos!$D$3:$HN$85,BECO_Datos!$A44,FALSE))*FS$2</f>
        <v>0</v>
      </c>
      <c r="FT46" s="85">
        <f>(HLOOKUP(FT$7,BECO_Datos!$D$3:$HN$85,BECO_Datos!$A44,FALSE))*FT$2</f>
        <v>0</v>
      </c>
      <c r="FU46" s="85">
        <f>(HLOOKUP(FU$7,BECO_Datos!$D$3:$HN$85,BECO_Datos!$A44,FALSE))*FU$2</f>
        <v>0</v>
      </c>
      <c r="FV46" s="85">
        <f>(HLOOKUP(FV$7,BECO_Datos!$D$3:$HN$85,BECO_Datos!$A44,FALSE))*FV$2</f>
        <v>0</v>
      </c>
      <c r="FW46" s="85">
        <f>(HLOOKUP(FW$7,BECO_Datos!$D$3:$HN$85,BECO_Datos!$A44,FALSE)+HLOOKUP(FW$7,BECO_Datos!$HP$3:$LT$85,BECO_Datos!$A44,FALSE))*FW$2</f>
        <v>0</v>
      </c>
      <c r="FX46" s="85">
        <f>(HLOOKUP(FX$7,BECO_Datos!$D$3:$HN$85,BECO_Datos!$A44,FALSE))*FX$2</f>
        <v>0</v>
      </c>
      <c r="FY46" s="85">
        <f>(HLOOKUP(FY$7,BECO_Datos!$D$3:$HN$85,BECO_Datos!$A44,FALSE))*FY$2</f>
        <v>0</v>
      </c>
      <c r="FZ46" s="85">
        <f>(HLOOKUP(FZ$7,BECO_Datos!$D$3:$HN$85,BECO_Datos!$A44,FALSE)+HLOOKUP(FZ$7,BECO_Datos!$HP$3:$LT$85,BECO_Datos!$A44,FALSE))*FZ$2</f>
        <v>0</v>
      </c>
      <c r="GA46" s="85">
        <f>(HLOOKUP(GA$7,BECO_Datos!$D$3:$HN$85,BECO_Datos!$A44,FALSE))*GA$2</f>
        <v>0</v>
      </c>
      <c r="GB46" s="85">
        <f>(HLOOKUP(GB$7,BECO_Datos!$D$3:$HN$85,BECO_Datos!$A44,FALSE)+HLOOKUP(GB$7,BECO_Datos!$HP$3:$LT$85,BECO_Datos!$A44,FALSE))*GB$2</f>
        <v>6339.1481938892739</v>
      </c>
      <c r="GC46" s="85">
        <f>(HLOOKUP(GC$7,BECO_Datos!$D$3:$HN$85,BECO_Datos!$A44,FALSE))*GC$2</f>
        <v>0</v>
      </c>
      <c r="GD46" s="85">
        <f>(HLOOKUP(GD$7,BECO_Datos!$D$3:$HN$85,BECO_Datos!$A44,FALSE)+HLOOKUP(GD$7,BECO_Datos!$HP$3:$LT$85,BECO_Datos!$A44,FALSE))*GD$2</f>
        <v>0</v>
      </c>
      <c r="GE46" s="13"/>
      <c r="GF46" s="89">
        <f t="shared" si="132"/>
        <v>59885.068126346465</v>
      </c>
      <c r="GG46" s="85">
        <f>(HLOOKUP(GG$7,BECO_Datos!$D$3:$HN$85,BECO_Datos!$A44,FALSE)+HLOOKUP(GG$7,BECO_Datos!$HP$3:$LT$85,BECO_Datos!$A44,FALSE))*GG$2</f>
        <v>0</v>
      </c>
      <c r="GH46" s="85">
        <f>(HLOOKUP(GH$7,BECO_Datos!$D$3:$HN$85,BECO_Datos!$A44,FALSE)+HLOOKUP(GH$7,BECO_Datos!$HP$3:$LT$85,BECO_Datos!$A44,FALSE))*GH$2</f>
        <v>0</v>
      </c>
      <c r="GI46" s="85">
        <f>(HLOOKUP(GI$7,BECO_Datos!$D$3:$HN$85,BECO_Datos!$A44,FALSE)+HLOOKUP(GI$7,BECO_Datos!$HP$3:$LT$85,BECO_Datos!$A44,FALSE))*GI$2</f>
        <v>1857.6325666529156</v>
      </c>
      <c r="GJ46" s="85">
        <f>(HLOOKUP(GJ$7,BECO_Datos!$D$3:$HN$85,BECO_Datos!$A44,FALSE)+HLOOKUP(GJ$7,BECO_Datos!$HP$3:$LT$85,BECO_Datos!$A44,FALSE))*GJ$2</f>
        <v>0</v>
      </c>
      <c r="GK46" s="85">
        <f>(HLOOKUP(GK$7,BECO_Datos!$D$3:$HN$85,BECO_Datos!$A44,FALSE))*GK$2</f>
        <v>58027.435559693549</v>
      </c>
      <c r="GL46" s="85">
        <f>(HLOOKUP(GL$7,BECO_Datos!$D$3:$HN$85,BECO_Datos!$A44,FALSE)+HLOOKUP(GL$7,BECO_Datos!$HP$3:$LT$85,BECO_Datos!$A44,FALSE))*GL$2</f>
        <v>0</v>
      </c>
      <c r="GM46" s="85">
        <f>(HLOOKUP(GM$7,BECO_Datos!$D$3:$HN$85,BECO_Datos!$A44,FALSE))*GM$2</f>
        <v>0</v>
      </c>
      <c r="GN46" s="85">
        <f>(HLOOKUP(GN$7,BECO_Datos!$D$3:$HN$85,BECO_Datos!$A44,FALSE)+HLOOKUP(GN$7,BECO_Datos!$HP$3:$LT$85,BECO_Datos!$A44,FALSE))*GN$2</f>
        <v>0</v>
      </c>
      <c r="GO46" s="89">
        <f t="shared" si="134"/>
        <v>6815.5941750549837</v>
      </c>
      <c r="GP46" s="85">
        <f>(HLOOKUP(GP$7,BECO_Datos!$D$3:$HN$85,BECO_Datos!$A44,FALSE))*GP$2</f>
        <v>0</v>
      </c>
      <c r="GQ46" s="85">
        <f>(HLOOKUP(GQ$7,BECO_Datos!$D$3:$HN$85,BECO_Datos!$A44,FALSE))*GQ$2</f>
        <v>0</v>
      </c>
      <c r="GR46" s="85">
        <f>(HLOOKUP(GR$7,BECO_Datos!$D$3:$HN$85,BECO_Datos!$A44,FALSE))*GR$2</f>
        <v>0</v>
      </c>
      <c r="GS46" s="85">
        <f>(HLOOKUP(GS$7,BECO_Datos!$D$3:$HN$85,BECO_Datos!$A44,FALSE))*GS$2</f>
        <v>0</v>
      </c>
      <c r="GT46" s="85">
        <f>(HLOOKUP(GT$7,BECO_Datos!$D$3:$HN$85,BECO_Datos!$A44,FALSE)+HLOOKUP(GT$7,BECO_Datos!$HP$3:$LT$85,BECO_Datos!$A44,FALSE))*GT$2</f>
        <v>0</v>
      </c>
      <c r="GU46" s="85">
        <f>(HLOOKUP(GU$7,BECO_Datos!$D$3:$HN$85,BECO_Datos!$A44,FALSE))*GU$2</f>
        <v>0</v>
      </c>
      <c r="GV46" s="85">
        <f>(HLOOKUP(GV$7,BECO_Datos!$D$3:$HN$85,BECO_Datos!$A44,FALSE))*GV$2</f>
        <v>0</v>
      </c>
      <c r="GW46" s="85">
        <f>(HLOOKUP(GW$7,BECO_Datos!$D$3:$HN$85,BECO_Datos!$A44,FALSE)+HLOOKUP(GW$7,BECO_Datos!$HP$3:$LT$85,BECO_Datos!$A44,FALSE))*GW$2</f>
        <v>0</v>
      </c>
      <c r="GX46" s="85">
        <f>(HLOOKUP(GX$7,BECO_Datos!$D$3:$HN$85,BECO_Datos!$A44,FALSE))*GX$2</f>
        <v>0</v>
      </c>
      <c r="GY46" s="85">
        <f>(HLOOKUP(GY$7,BECO_Datos!$D$3:$HN$85,BECO_Datos!$A44,FALSE)+HLOOKUP(GY$7,BECO_Datos!$HP$3:$LT$85,BECO_Datos!$A44,FALSE))*GY$2</f>
        <v>6815.5941750549837</v>
      </c>
      <c r="GZ46" s="85">
        <f>(HLOOKUP(GZ$7,BECO_Datos!$D$3:$HN$85,BECO_Datos!$A44,FALSE))*GZ$2</f>
        <v>0</v>
      </c>
      <c r="HA46" s="85">
        <f>(HLOOKUP(HA$7,BECO_Datos!$D$3:$HN$85,BECO_Datos!$A44,FALSE)+HLOOKUP(HA$7,BECO_Datos!$HP$3:$LT$85,BECO_Datos!$A44,FALSE))*HA$2</f>
        <v>0</v>
      </c>
      <c r="HB46" s="13"/>
      <c r="HC46" s="89">
        <f t="shared" si="136"/>
        <v>58832.719991108352</v>
      </c>
      <c r="HD46" s="85">
        <f>(HLOOKUP(HD$7,BECO_Datos!$D$3:$HN$85,BECO_Datos!$A44,FALSE)+HLOOKUP(HD$7,BECO_Datos!$HP$3:$LT$85,BECO_Datos!$A44,FALSE))*HD$2</f>
        <v>0</v>
      </c>
      <c r="HE46" s="85">
        <f>(HLOOKUP(HE$7,BECO_Datos!$D$3:$HN$85,BECO_Datos!$A44,FALSE)+HLOOKUP(HE$7,BECO_Datos!$HP$3:$LT$85,BECO_Datos!$A44,FALSE))*HE$2</f>
        <v>0</v>
      </c>
      <c r="HF46" s="85">
        <f>(HLOOKUP(HF$7,BECO_Datos!$D$3:$HN$85,BECO_Datos!$A44,FALSE)+HLOOKUP(HF$7,BECO_Datos!$HP$3:$LT$85,BECO_Datos!$A44,FALSE))*HF$2</f>
        <v>1933.2927229384666</v>
      </c>
      <c r="HG46" s="85">
        <f>(HLOOKUP(HG$7,BECO_Datos!$D$3:$HN$85,BECO_Datos!$A44,FALSE)+HLOOKUP(HG$7,BECO_Datos!$HP$3:$LT$85,BECO_Datos!$A44,FALSE))*HG$2</f>
        <v>0</v>
      </c>
      <c r="HH46" s="85">
        <f>(HLOOKUP(HH$7,BECO_Datos!$D$3:$HN$85,BECO_Datos!$A44,FALSE))*HH$2</f>
        <v>56899.427268169886</v>
      </c>
      <c r="HI46" s="85">
        <f>(HLOOKUP(HI$7,BECO_Datos!$D$3:$HN$85,BECO_Datos!$A44,FALSE)+HLOOKUP(HI$7,BECO_Datos!$HP$3:$LT$85,BECO_Datos!$A44,FALSE))*HI$2</f>
        <v>0</v>
      </c>
      <c r="HJ46" s="85">
        <f>(HLOOKUP(HJ$7,BECO_Datos!$D$3:$HN$85,BECO_Datos!$A44,FALSE))*HJ$2</f>
        <v>0</v>
      </c>
      <c r="HK46" s="85">
        <f>(HLOOKUP(HK$7,BECO_Datos!$D$3:$HN$85,BECO_Datos!$A44,FALSE)+HLOOKUP(HK$7,BECO_Datos!$HP$3:$LT$85,BECO_Datos!$A44,FALSE))*HK$2</f>
        <v>0</v>
      </c>
      <c r="HL46" s="89">
        <f t="shared" si="138"/>
        <v>6874.6031881167783</v>
      </c>
      <c r="HM46" s="85">
        <f>(HLOOKUP(HM$7,BECO_Datos!$D$3:$HN$85,BECO_Datos!$A44,FALSE))*HM$2</f>
        <v>0</v>
      </c>
      <c r="HN46" s="85">
        <f>(HLOOKUP(HN$7,BECO_Datos!$D$3:$HN$85,BECO_Datos!$A44,FALSE))*HN$2</f>
        <v>0</v>
      </c>
      <c r="HO46" s="85">
        <f>(HLOOKUP(HO$7,BECO_Datos!$D$3:$HN$85,BECO_Datos!$A44,FALSE))*HO$2</f>
        <v>0</v>
      </c>
      <c r="HP46" s="85">
        <f>(HLOOKUP(HP$7,BECO_Datos!$D$3:$HN$85,BECO_Datos!$A44,FALSE))*HP$2</f>
        <v>0</v>
      </c>
      <c r="HQ46" s="85">
        <f>(HLOOKUP(HQ$7,BECO_Datos!$D$3:$HN$85,BECO_Datos!$A44,FALSE)+HLOOKUP(HQ$7,BECO_Datos!$HP$3:$LT$85,BECO_Datos!$A44,FALSE))*HQ$2</f>
        <v>0</v>
      </c>
      <c r="HR46" s="85">
        <f>(HLOOKUP(HR$7,BECO_Datos!$D$3:$HN$85,BECO_Datos!$A44,FALSE))*HR$2</f>
        <v>0</v>
      </c>
      <c r="HS46" s="85">
        <f>(HLOOKUP(HS$7,BECO_Datos!$D$3:$HN$85,BECO_Datos!$A44,FALSE))*HS$2</f>
        <v>0</v>
      </c>
      <c r="HT46" s="85">
        <f>(HLOOKUP(HT$7,BECO_Datos!$D$3:$HN$85,BECO_Datos!$A44,FALSE)+HLOOKUP(HT$7,BECO_Datos!$HP$3:$LT$85,BECO_Datos!$A44,FALSE))*HT$2</f>
        <v>0</v>
      </c>
      <c r="HU46" s="85">
        <f>(HLOOKUP(HU$7,BECO_Datos!$D$3:$HN$85,BECO_Datos!$A44,FALSE))*HU$2</f>
        <v>0</v>
      </c>
      <c r="HV46" s="85">
        <f>(HLOOKUP(HV$7,BECO_Datos!$D$3:$HN$85,BECO_Datos!$A44,FALSE)+HLOOKUP(HV$7,BECO_Datos!$HP$3:$LT$85,BECO_Datos!$A44,FALSE))*HV$2</f>
        <v>6874.6031881167783</v>
      </c>
      <c r="HW46" s="85">
        <f>(HLOOKUP(HW$7,BECO_Datos!$D$3:$HN$85,BECO_Datos!$A44,FALSE))*HW$2</f>
        <v>0</v>
      </c>
      <c r="HX46" s="85">
        <f>(HLOOKUP(HX$7,BECO_Datos!$D$3:$HN$85,BECO_Datos!$A44,FALSE)+HLOOKUP(HX$7,BECO_Datos!$HP$3:$LT$85,BECO_Datos!$A44,FALSE))*HX$2</f>
        <v>0</v>
      </c>
    </row>
    <row r="47" spans="1:232" ht="15.75" x14ac:dyDescent="0.2">
      <c r="A47" s="160">
        <v>41</v>
      </c>
      <c r="B47" s="586" t="s">
        <v>19</v>
      </c>
      <c r="C47" s="13"/>
      <c r="D47" s="86">
        <f t="shared" si="100"/>
        <v>0</v>
      </c>
      <c r="E47" s="18">
        <f>(HLOOKUP(E$7,BECO_Datos!$D$3:$HN$85,BECO_Datos!$A45,FALSE)+HLOOKUP(E$7,BECO_Datos!$HP$3:$LT$85,BECO_Datos!$A45,FALSE))*E$2</f>
        <v>0</v>
      </c>
      <c r="F47" s="18">
        <f>(HLOOKUP(F$7,BECO_Datos!$D$3:$HN$85,BECO_Datos!$A45,FALSE)+HLOOKUP(F$7,BECO_Datos!$HP$3:$LT$85,BECO_Datos!$A45,FALSE))*F$2</f>
        <v>0</v>
      </c>
      <c r="G47" s="18">
        <f>(HLOOKUP(G$7,BECO_Datos!$D$3:$HN$85,BECO_Datos!$A45,FALSE)+HLOOKUP(G$7,BECO_Datos!$HP$3:$LT$85,BECO_Datos!$A45,FALSE))*G$2</f>
        <v>0</v>
      </c>
      <c r="H47" s="18">
        <f>(HLOOKUP(H$7,BECO_Datos!$D$3:$HN$85,BECO_Datos!$A45,FALSE)+HLOOKUP(H$7,BECO_Datos!$HP$3:$LT$85,BECO_Datos!$A45,FALSE))*H$2</f>
        <v>0</v>
      </c>
      <c r="I47" s="18">
        <f>(HLOOKUP(I$7,BECO_Datos!$D$3:$HN$85,BECO_Datos!$A45,FALSE))*I$2</f>
        <v>0</v>
      </c>
      <c r="J47" s="18">
        <f>(HLOOKUP(J$7,BECO_Datos!$D$3:$HN$85,BECO_Datos!$A45,FALSE)+HLOOKUP(J$7,BECO_Datos!$HP$3:$LT$85,BECO_Datos!$A45,FALSE))*J$2</f>
        <v>0</v>
      </c>
      <c r="K47" s="18">
        <f>(HLOOKUP(K$7,BECO_Datos!$D$3:$HN$85,BECO_Datos!$A45,FALSE))*K$2</f>
        <v>0</v>
      </c>
      <c r="L47" s="18">
        <f>(HLOOKUP(L$7,BECO_Datos!$D$3:$HN$85,BECO_Datos!$A45,FALSE)+HLOOKUP(L$7,BECO_Datos!$HP$3:$LT$85,BECO_Datos!$A45,FALSE))*L$2</f>
        <v>0</v>
      </c>
      <c r="M47" s="86">
        <f t="shared" si="102"/>
        <v>33582.407293386728</v>
      </c>
      <c r="N47" s="18">
        <f>(HLOOKUP(N$7,BECO_Datos!$D$3:$HN$85,BECO_Datos!$A45,FALSE))*N$2</f>
        <v>0</v>
      </c>
      <c r="O47" s="18">
        <f>(HLOOKUP(O$7,BECO_Datos!$D$3:$HN$85,BECO_Datos!$A45,FALSE))*O$2</f>
        <v>0</v>
      </c>
      <c r="P47" s="18">
        <f>(HLOOKUP(P$7,BECO_Datos!$D$3:$HN$85,BECO_Datos!$A45,FALSE))*P$2</f>
        <v>0</v>
      </c>
      <c r="Q47" s="18">
        <f>(HLOOKUP(Q$7,BECO_Datos!$D$3:$HN$85,BECO_Datos!$A45,FALSE))*Q$2</f>
        <v>0</v>
      </c>
      <c r="R47" s="18">
        <f>(HLOOKUP(R$7,BECO_Datos!$D$3:$HN$85,BECO_Datos!$A45,FALSE)+HLOOKUP(R$7,BECO_Datos!$HP$3:$LT$85,BECO_Datos!$A45,FALSE))*R$2</f>
        <v>0</v>
      </c>
      <c r="S47" s="18">
        <f>(HLOOKUP(S$7,BECO_Datos!$D$3:$HN$85,BECO_Datos!$A45,FALSE))*S$2</f>
        <v>31005.405176197673</v>
      </c>
      <c r="T47" s="18">
        <f>(HLOOKUP(T$7,BECO_Datos!$D$3:$HN$85,BECO_Datos!$A45,FALSE))*T$2</f>
        <v>0</v>
      </c>
      <c r="U47" s="18">
        <f>(HLOOKUP(U$7,BECO_Datos!$D$3:$HN$85,BECO_Datos!$A45,FALSE)+HLOOKUP(U$7,BECO_Datos!$HP$3:$LT$85,BECO_Datos!$A45,FALSE))*U$2</f>
        <v>0</v>
      </c>
      <c r="V47" s="18">
        <f>(HLOOKUP(V$7,BECO_Datos!$D$3:$HN$85,BECO_Datos!$A45,FALSE))*V$2</f>
        <v>0</v>
      </c>
      <c r="W47" s="18">
        <f>(HLOOKUP(W$7,BECO_Datos!$D$3:$HN$85,BECO_Datos!$A45,FALSE)+HLOOKUP(W$7,BECO_Datos!$HP$3:$LT$85,BECO_Datos!$A45,FALSE))*W$2</f>
        <v>2577.0021171890517</v>
      </c>
      <c r="X47" s="18">
        <f>(HLOOKUP(X$7,BECO_Datos!$D$3:$HN$85,BECO_Datos!$A45,FALSE))*X$2</f>
        <v>0</v>
      </c>
      <c r="Y47" s="18">
        <f>(HLOOKUP(Y$7,BECO_Datos!$D$3:$HN$85,BECO_Datos!$A45,FALSE)+HLOOKUP(Y$7,BECO_Datos!$HP$3:$LT$85,BECO_Datos!$A45,FALSE))*Y$2</f>
        <v>0</v>
      </c>
      <c r="Z47" s="13"/>
      <c r="AA47" s="86">
        <f t="shared" si="104"/>
        <v>0</v>
      </c>
      <c r="AB47" s="18">
        <f>(HLOOKUP(AB$7,BECO_Datos!$D$3:$HN$85,BECO_Datos!$A45,FALSE)+HLOOKUP(AB$7,BECO_Datos!$HP$3:$LT$85,BECO_Datos!$A45,FALSE))*AB$2</f>
        <v>0</v>
      </c>
      <c r="AC47" s="18">
        <f>(HLOOKUP(AC$7,BECO_Datos!$D$3:$HN$85,BECO_Datos!$A45,FALSE)+HLOOKUP(AC$7,BECO_Datos!$HP$3:$LT$85,BECO_Datos!$A45,FALSE))*AC$2</f>
        <v>0</v>
      </c>
      <c r="AD47" s="18">
        <f>(HLOOKUP(AD$7,BECO_Datos!$D$3:$HN$85,BECO_Datos!$A45,FALSE)+HLOOKUP(AD$7,BECO_Datos!$HP$3:$LT$85,BECO_Datos!$A45,FALSE))*AD$2</f>
        <v>0</v>
      </c>
      <c r="AE47" s="18">
        <f>(HLOOKUP(AE$7,BECO_Datos!$D$3:$HN$85,BECO_Datos!$A45,FALSE)+HLOOKUP(AE$7,BECO_Datos!$HP$3:$LT$85,BECO_Datos!$A45,FALSE))*AE$2</f>
        <v>0</v>
      </c>
      <c r="AF47" s="18">
        <f>(HLOOKUP(AF$7,BECO_Datos!$D$3:$HN$85,BECO_Datos!$A45,FALSE))*AF$2</f>
        <v>0</v>
      </c>
      <c r="AG47" s="18">
        <f>(HLOOKUP(AG$7,BECO_Datos!$D$3:$HN$85,BECO_Datos!$A45,FALSE)+HLOOKUP(AG$7,BECO_Datos!$HP$3:$LT$85,BECO_Datos!$A45,FALSE))*AG$2</f>
        <v>0</v>
      </c>
      <c r="AH47" s="18">
        <f>(HLOOKUP(AH$7,BECO_Datos!$D$3:$HN$85,BECO_Datos!$A45,FALSE))*AH$2</f>
        <v>0</v>
      </c>
      <c r="AI47" s="18">
        <f>(HLOOKUP(AI$7,BECO_Datos!$D$3:$HN$85,BECO_Datos!$A45,FALSE)+HLOOKUP(AI$7,BECO_Datos!$HP$3:$LT$85,BECO_Datos!$A45,FALSE))*AI$2</f>
        <v>0</v>
      </c>
      <c r="AJ47" s="86">
        <f t="shared" si="106"/>
        <v>34248.01143262718</v>
      </c>
      <c r="AK47" s="18">
        <f>(HLOOKUP(AK$7,BECO_Datos!$D$3:$HN$85,BECO_Datos!$A45,FALSE))*AK$2</f>
        <v>0</v>
      </c>
      <c r="AL47" s="18">
        <f>(HLOOKUP(AL$7,BECO_Datos!$D$3:$HN$85,BECO_Datos!$A45,FALSE))*AL$2</f>
        <v>0</v>
      </c>
      <c r="AM47" s="18">
        <f>(HLOOKUP(AM$7,BECO_Datos!$D$3:$HN$85,BECO_Datos!$A45,FALSE))*AM$2</f>
        <v>0</v>
      </c>
      <c r="AN47" s="18">
        <f>(HLOOKUP(AN$7,BECO_Datos!$D$3:$HN$85,BECO_Datos!$A45,FALSE))*AN$2</f>
        <v>0</v>
      </c>
      <c r="AO47" s="18">
        <f>(HLOOKUP(AO$7,BECO_Datos!$D$3:$HN$85,BECO_Datos!$A45,FALSE)+HLOOKUP(AO$7,BECO_Datos!$HP$3:$LT$85,BECO_Datos!$A45,FALSE))*AO$2</f>
        <v>0</v>
      </c>
      <c r="AP47" s="18">
        <f>(HLOOKUP(AP$7,BECO_Datos!$D$3:$HN$85,BECO_Datos!$A45,FALSE))*AP$2</f>
        <v>31401.697421994311</v>
      </c>
      <c r="AQ47" s="18">
        <f>(HLOOKUP(AQ$7,BECO_Datos!$D$3:$HN$85,BECO_Datos!$A45,FALSE))*AQ$2</f>
        <v>0</v>
      </c>
      <c r="AR47" s="18">
        <f>(HLOOKUP(AR$7,BECO_Datos!$D$3:$HN$85,BECO_Datos!$A45,FALSE)+HLOOKUP(AR$7,BECO_Datos!$HP$3:$LT$85,BECO_Datos!$A45,FALSE))*AR$2</f>
        <v>0</v>
      </c>
      <c r="AS47" s="18">
        <f>(HLOOKUP(AS$7,BECO_Datos!$D$3:$HN$85,BECO_Datos!$A45,FALSE))*AS$2</f>
        <v>0</v>
      </c>
      <c r="AT47" s="18">
        <f>(HLOOKUP(AT$7,BECO_Datos!$D$3:$HN$85,BECO_Datos!$A45,FALSE)+HLOOKUP(AT$7,BECO_Datos!$HP$3:$LT$85,BECO_Datos!$A45,FALSE))*AT$2</f>
        <v>2846.314010632866</v>
      </c>
      <c r="AU47" s="18">
        <f>(HLOOKUP(AU$7,BECO_Datos!$D$3:$HN$85,BECO_Datos!$A45,FALSE))*AU$2</f>
        <v>0</v>
      </c>
      <c r="AV47" s="18">
        <f>(HLOOKUP(AV$7,BECO_Datos!$D$3:$HN$85,BECO_Datos!$A45,FALSE)+HLOOKUP(AV$7,BECO_Datos!$HP$3:$LT$85,BECO_Datos!$A45,FALSE))*AV$2</f>
        <v>0</v>
      </c>
      <c r="AW47" s="13"/>
      <c r="AX47" s="86">
        <f t="shared" si="108"/>
        <v>0</v>
      </c>
      <c r="AY47" s="18">
        <f>(HLOOKUP(AY$7,BECO_Datos!$D$3:$HN$85,BECO_Datos!$A45,FALSE)+HLOOKUP(AY$7,BECO_Datos!$HP$3:$LT$85,BECO_Datos!$A45,FALSE))*AY$2</f>
        <v>0</v>
      </c>
      <c r="AZ47" s="18">
        <f>(HLOOKUP(AZ$7,BECO_Datos!$D$3:$HN$85,BECO_Datos!$A45,FALSE)+HLOOKUP(AZ$7,BECO_Datos!$HP$3:$LT$85,BECO_Datos!$A45,FALSE))*AZ$2</f>
        <v>0</v>
      </c>
      <c r="BA47" s="18">
        <f>(HLOOKUP(BA$7,BECO_Datos!$D$3:$HN$85,BECO_Datos!$A45,FALSE)+HLOOKUP(BA$7,BECO_Datos!$HP$3:$LT$85,BECO_Datos!$A45,FALSE))*BA$2</f>
        <v>0</v>
      </c>
      <c r="BB47" s="18">
        <f>(HLOOKUP(BB$7,BECO_Datos!$D$3:$HN$85,BECO_Datos!$A45,FALSE)+HLOOKUP(BB$7,BECO_Datos!$HP$3:$LT$85,BECO_Datos!$A45,FALSE))*BB$2</f>
        <v>0</v>
      </c>
      <c r="BC47" s="18">
        <f>(HLOOKUP(BC$7,BECO_Datos!$D$3:$HN$85,BECO_Datos!$A45,FALSE))*BC$2</f>
        <v>0</v>
      </c>
      <c r="BD47" s="18">
        <f>(HLOOKUP(BD$7,BECO_Datos!$D$3:$HN$85,BECO_Datos!$A45,FALSE)+HLOOKUP(BD$7,BECO_Datos!$HP$3:$LT$85,BECO_Datos!$A45,FALSE))*BD$2</f>
        <v>0</v>
      </c>
      <c r="BE47" s="18">
        <f>(HLOOKUP(BE$7,BECO_Datos!$D$3:$HN$85,BECO_Datos!$A45,FALSE))*BE$2</f>
        <v>0</v>
      </c>
      <c r="BF47" s="18">
        <f>(HLOOKUP(BF$7,BECO_Datos!$D$3:$HN$85,BECO_Datos!$A45,FALSE)+HLOOKUP(BF$7,BECO_Datos!$HP$3:$LT$85,BECO_Datos!$A45,FALSE))*BF$2</f>
        <v>0</v>
      </c>
      <c r="BG47" s="86">
        <f t="shared" si="110"/>
        <v>38681.476261844451</v>
      </c>
      <c r="BH47" s="18">
        <f>(HLOOKUP(BH$7,BECO_Datos!$D$3:$HN$85,BECO_Datos!$A45,FALSE))*BH$2</f>
        <v>0</v>
      </c>
      <c r="BI47" s="18">
        <f>(HLOOKUP(BI$7,BECO_Datos!$D$3:$HN$85,BECO_Datos!$A45,FALSE))*BI$2</f>
        <v>0</v>
      </c>
      <c r="BJ47" s="18">
        <f>(HLOOKUP(BJ$7,BECO_Datos!$D$3:$HN$85,BECO_Datos!$A45,FALSE))*BJ$2</f>
        <v>0</v>
      </c>
      <c r="BK47" s="18">
        <f>(HLOOKUP(BK$7,BECO_Datos!$D$3:$HN$85,BECO_Datos!$A45,FALSE))*BK$2</f>
        <v>0</v>
      </c>
      <c r="BL47" s="18">
        <f>(HLOOKUP(BL$7,BECO_Datos!$D$3:$HN$85,BECO_Datos!$A45,FALSE)+HLOOKUP(BL$7,BECO_Datos!$HP$3:$LT$85,BECO_Datos!$A45,FALSE))*BL$2</f>
        <v>0</v>
      </c>
      <c r="BM47" s="18">
        <f>(HLOOKUP(BM$7,BECO_Datos!$D$3:$HN$85,BECO_Datos!$A45,FALSE))*BM$2</f>
        <v>36053.275842863994</v>
      </c>
      <c r="BN47" s="18">
        <f>(HLOOKUP(BN$7,BECO_Datos!$D$3:$HN$85,BECO_Datos!$A45,FALSE))*BN$2</f>
        <v>0</v>
      </c>
      <c r="BO47" s="18">
        <f>(HLOOKUP(BO$7,BECO_Datos!$D$3:$HN$85,BECO_Datos!$A45,FALSE)+HLOOKUP(BO$7,BECO_Datos!$HP$3:$LT$85,BECO_Datos!$A45,FALSE))*BO$2</f>
        <v>0</v>
      </c>
      <c r="BP47" s="18">
        <f>(HLOOKUP(BP$7,BECO_Datos!$D$3:$HN$85,BECO_Datos!$A45,FALSE))*BP$2</f>
        <v>0</v>
      </c>
      <c r="BQ47" s="18">
        <f>(HLOOKUP(BQ$7,BECO_Datos!$D$3:$HN$85,BECO_Datos!$A45,FALSE)+HLOOKUP(BQ$7,BECO_Datos!$HP$3:$LT$85,BECO_Datos!$A45,FALSE))*BQ$2</f>
        <v>2628.2004189804579</v>
      </c>
      <c r="BR47" s="18">
        <f>(HLOOKUP(BR$7,BECO_Datos!$D$3:$HN$85,BECO_Datos!$A45,FALSE))*BR$2</f>
        <v>0</v>
      </c>
      <c r="BS47" s="18">
        <f>(HLOOKUP(BS$7,BECO_Datos!$D$3:$HN$85,BECO_Datos!$A45,FALSE)+HLOOKUP(BS$7,BECO_Datos!$HP$3:$LT$85,BECO_Datos!$A45,FALSE))*BS$2</f>
        <v>0</v>
      </c>
      <c r="BT47" s="13"/>
      <c r="BU47" s="86">
        <f t="shared" si="112"/>
        <v>10861.422779009727</v>
      </c>
      <c r="BV47" s="18">
        <f>(HLOOKUP(BV$7,BECO_Datos!$D$3:$HN$85,BECO_Datos!$A45,FALSE)+HLOOKUP(BV$7,BECO_Datos!$HP$3:$LT$85,BECO_Datos!$A45,FALSE))*BV$2</f>
        <v>0</v>
      </c>
      <c r="BW47" s="18">
        <f>(HLOOKUP(BW$7,BECO_Datos!$D$3:$HN$85,BECO_Datos!$A45,FALSE)+HLOOKUP(BW$7,BECO_Datos!$HP$3:$LT$85,BECO_Datos!$A45,FALSE))*BW$2</f>
        <v>0</v>
      </c>
      <c r="BX47" s="18">
        <f>(HLOOKUP(BX$7,BECO_Datos!$D$3:$HN$85,BECO_Datos!$A45,FALSE)+HLOOKUP(BX$7,BECO_Datos!$HP$3:$LT$85,BECO_Datos!$A45,FALSE))*BX$2</f>
        <v>10861.422779009727</v>
      </c>
      <c r="BY47" s="18">
        <f>(HLOOKUP(BY$7,BECO_Datos!$D$3:$HN$85,BECO_Datos!$A45,FALSE)+HLOOKUP(BY$7,BECO_Datos!$HP$3:$LT$85,BECO_Datos!$A45,FALSE))*BY$2</f>
        <v>0</v>
      </c>
      <c r="BZ47" s="18">
        <f>(HLOOKUP(BZ$7,BECO_Datos!$D$3:$HN$85,BECO_Datos!$A45,FALSE))*BZ$2</f>
        <v>0</v>
      </c>
      <c r="CA47" s="18">
        <f>(HLOOKUP(CA$7,BECO_Datos!$D$3:$HN$85,BECO_Datos!$A45,FALSE)+HLOOKUP(CA$7,BECO_Datos!$HP$3:$LT$85,BECO_Datos!$A45,FALSE))*CA$2</f>
        <v>0</v>
      </c>
      <c r="CB47" s="18">
        <f>(HLOOKUP(CB$7,BECO_Datos!$D$3:$HN$85,BECO_Datos!$A45,FALSE))*CB$2</f>
        <v>0</v>
      </c>
      <c r="CC47" s="18">
        <f>(HLOOKUP(CC$7,BECO_Datos!$D$3:$HN$85,BECO_Datos!$A45,FALSE)+HLOOKUP(CC$7,BECO_Datos!$HP$3:$LT$85,BECO_Datos!$A45,FALSE))*CC$2</f>
        <v>0</v>
      </c>
      <c r="CD47" s="86">
        <f t="shared" si="114"/>
        <v>40656.080442067469</v>
      </c>
      <c r="CE47" s="18">
        <f>(HLOOKUP(CE$7,BECO_Datos!$D$3:$HN$85,BECO_Datos!$A45,FALSE))*CE$2</f>
        <v>0</v>
      </c>
      <c r="CF47" s="18">
        <f>(HLOOKUP(CF$7,BECO_Datos!$D$3:$HN$85,BECO_Datos!$A45,FALSE))*CF$2</f>
        <v>0</v>
      </c>
      <c r="CG47" s="18">
        <f>(HLOOKUP(CG$7,BECO_Datos!$D$3:$HN$85,BECO_Datos!$A45,FALSE))*CG$2</f>
        <v>0</v>
      </c>
      <c r="CH47" s="18">
        <f>(HLOOKUP(CH$7,BECO_Datos!$D$3:$HN$85,BECO_Datos!$A45,FALSE))*CH$2</f>
        <v>0</v>
      </c>
      <c r="CI47" s="18">
        <f>(HLOOKUP(CI$7,BECO_Datos!$D$3:$HN$85,BECO_Datos!$A45,FALSE)+HLOOKUP(CI$7,BECO_Datos!$HP$3:$LT$85,BECO_Datos!$A45,FALSE))*CI$2</f>
        <v>0</v>
      </c>
      <c r="CJ47" s="18">
        <f>(HLOOKUP(CJ$7,BECO_Datos!$D$3:$HN$85,BECO_Datos!$A45,FALSE))*CJ$2</f>
        <v>38635.827243984008</v>
      </c>
      <c r="CK47" s="18">
        <f>(HLOOKUP(CK$7,BECO_Datos!$D$3:$HN$85,BECO_Datos!$A45,FALSE))*CK$2</f>
        <v>0</v>
      </c>
      <c r="CL47" s="18">
        <f>(HLOOKUP(CL$7,BECO_Datos!$D$3:$HN$85,BECO_Datos!$A45,FALSE)+HLOOKUP(CL$7,BECO_Datos!$HP$3:$LT$85,BECO_Datos!$A45,FALSE))*CL$2</f>
        <v>0</v>
      </c>
      <c r="CM47" s="18">
        <f>(HLOOKUP(CM$7,BECO_Datos!$D$3:$HN$85,BECO_Datos!$A45,FALSE))*CM$2</f>
        <v>0</v>
      </c>
      <c r="CN47" s="18">
        <f>(HLOOKUP(CN$7,BECO_Datos!$D$3:$HN$85,BECO_Datos!$A45,FALSE)+HLOOKUP(CN$7,BECO_Datos!$HP$3:$LT$85,BECO_Datos!$A45,FALSE))*CN$2</f>
        <v>2020.2531980834622</v>
      </c>
      <c r="CO47" s="18">
        <f>(HLOOKUP(CO$7,BECO_Datos!$D$3:$HN$85,BECO_Datos!$A45,FALSE))*CO$2</f>
        <v>0</v>
      </c>
      <c r="CP47" s="18">
        <f>(HLOOKUP(CP$7,BECO_Datos!$D$3:$HN$85,BECO_Datos!$A45,FALSE)+HLOOKUP(CP$7,BECO_Datos!$HP$3:$LT$85,BECO_Datos!$A45,FALSE))*CP$2</f>
        <v>0</v>
      </c>
      <c r="CQ47" s="13"/>
      <c r="CR47" s="86">
        <f t="shared" si="116"/>
        <v>11719.644317296666</v>
      </c>
      <c r="CS47" s="18">
        <f>(HLOOKUP(CS$7,BECO_Datos!$D$3:$HN$85,BECO_Datos!$A45,FALSE)+HLOOKUP(CS$7,BECO_Datos!$HP$3:$LT$85,BECO_Datos!$A45,FALSE))*CS$2</f>
        <v>0</v>
      </c>
      <c r="CT47" s="18">
        <f>(HLOOKUP(CT$7,BECO_Datos!$D$3:$HN$85,BECO_Datos!$A45,FALSE)+HLOOKUP(CT$7,BECO_Datos!$HP$3:$LT$85,BECO_Datos!$A45,FALSE))*CT$2</f>
        <v>0</v>
      </c>
      <c r="CU47" s="18">
        <f>(HLOOKUP(CU$7,BECO_Datos!$D$3:$HN$85,BECO_Datos!$A45,FALSE)+HLOOKUP(CU$7,BECO_Datos!$HP$3:$LT$85,BECO_Datos!$A45,FALSE))*CU$2</f>
        <v>11719.644317296666</v>
      </c>
      <c r="CV47" s="18">
        <f>(HLOOKUP(CV$7,BECO_Datos!$D$3:$HN$85,BECO_Datos!$A45,FALSE)+HLOOKUP(CV$7,BECO_Datos!$HP$3:$LT$85,BECO_Datos!$A45,FALSE))*CV$2</f>
        <v>0</v>
      </c>
      <c r="CW47" s="18">
        <f>(HLOOKUP(CW$7,BECO_Datos!$D$3:$HN$85,BECO_Datos!$A45,FALSE))*CW$2</f>
        <v>0</v>
      </c>
      <c r="CX47" s="18">
        <f>(HLOOKUP(CX$7,BECO_Datos!$D$3:$HN$85,BECO_Datos!$A45,FALSE)+HLOOKUP(CX$7,BECO_Datos!$HP$3:$LT$85,BECO_Datos!$A45,FALSE))*CX$2</f>
        <v>0</v>
      </c>
      <c r="CY47" s="18">
        <f>(HLOOKUP(CY$7,BECO_Datos!$D$3:$HN$85,BECO_Datos!$A45,FALSE))*CY$2</f>
        <v>0</v>
      </c>
      <c r="CZ47" s="18">
        <f>(HLOOKUP(CZ$7,BECO_Datos!$D$3:$HN$85,BECO_Datos!$A45,FALSE)+HLOOKUP(CZ$7,BECO_Datos!$HP$3:$LT$85,BECO_Datos!$A45,FALSE))*CZ$2</f>
        <v>0</v>
      </c>
      <c r="DA47" s="86">
        <f t="shared" si="118"/>
        <v>41478.636550069707</v>
      </c>
      <c r="DB47" s="18">
        <f>(HLOOKUP(DB$7,BECO_Datos!$D$3:$HN$85,BECO_Datos!$A45,FALSE))*DB$2</f>
        <v>0</v>
      </c>
      <c r="DC47" s="18">
        <f>(HLOOKUP(DC$7,BECO_Datos!$D$3:$HN$85,BECO_Datos!$A45,FALSE))*DC$2</f>
        <v>0</v>
      </c>
      <c r="DD47" s="18">
        <f>(HLOOKUP(DD$7,BECO_Datos!$D$3:$HN$85,BECO_Datos!$A45,FALSE))*DD$2</f>
        <v>0</v>
      </c>
      <c r="DE47" s="18">
        <f>(HLOOKUP(DE$7,BECO_Datos!$D$3:$HN$85,BECO_Datos!$A45,FALSE))*DE$2</f>
        <v>0</v>
      </c>
      <c r="DF47" s="18">
        <f>(HLOOKUP(DF$7,BECO_Datos!$D$3:$HN$85,BECO_Datos!$A45,FALSE)+HLOOKUP(DF$7,BECO_Datos!$HP$3:$LT$85,BECO_Datos!$A45,FALSE))*DF$2</f>
        <v>0</v>
      </c>
      <c r="DG47" s="18">
        <f>(HLOOKUP(DG$7,BECO_Datos!$D$3:$HN$85,BECO_Datos!$A45,FALSE))*DG$2</f>
        <v>39604.169904310795</v>
      </c>
      <c r="DH47" s="18">
        <f>(HLOOKUP(DH$7,BECO_Datos!$D$3:$HN$85,BECO_Datos!$A45,FALSE))*DH$2</f>
        <v>0</v>
      </c>
      <c r="DI47" s="18">
        <f>(HLOOKUP(DI$7,BECO_Datos!$D$3:$HN$85,BECO_Datos!$A45,FALSE)+HLOOKUP(DI$7,BECO_Datos!$HP$3:$LT$85,BECO_Datos!$A45,FALSE))*DI$2</f>
        <v>0</v>
      </c>
      <c r="DJ47" s="18">
        <f>(HLOOKUP(DJ$7,BECO_Datos!$D$3:$HN$85,BECO_Datos!$A45,FALSE))*DJ$2</f>
        <v>0</v>
      </c>
      <c r="DK47" s="18">
        <f>(HLOOKUP(DK$7,BECO_Datos!$D$3:$HN$85,BECO_Datos!$A45,FALSE)+HLOOKUP(DK$7,BECO_Datos!$HP$3:$LT$85,BECO_Datos!$A45,FALSE))*DK$2</f>
        <v>1874.4666457589117</v>
      </c>
      <c r="DL47" s="18">
        <f>(HLOOKUP(DL$7,BECO_Datos!$D$3:$HN$85,BECO_Datos!$A45,FALSE))*DL$2</f>
        <v>0</v>
      </c>
      <c r="DM47" s="18">
        <f>(HLOOKUP(DM$7,BECO_Datos!$D$3:$HN$85,BECO_Datos!$A45,FALSE)+HLOOKUP(DM$7,BECO_Datos!$HP$3:$LT$85,BECO_Datos!$A45,FALSE))*DM$2</f>
        <v>0</v>
      </c>
      <c r="DN47" s="13"/>
      <c r="DO47" s="86">
        <f t="shared" si="120"/>
        <v>12769.385399481933</v>
      </c>
      <c r="DP47" s="18">
        <f>(HLOOKUP(DP$7,BECO_Datos!$D$3:$HN$85,BECO_Datos!$A45,FALSE)+HLOOKUP(DP$7,BECO_Datos!$HP$3:$LT$85,BECO_Datos!$A45,FALSE))*DP$2</f>
        <v>0</v>
      </c>
      <c r="DQ47" s="18">
        <f>(HLOOKUP(DQ$7,BECO_Datos!$D$3:$HN$85,BECO_Datos!$A45,FALSE)+HLOOKUP(DQ$7,BECO_Datos!$HP$3:$LT$85,BECO_Datos!$A45,FALSE))*DQ$2</f>
        <v>0</v>
      </c>
      <c r="DR47" s="18">
        <f>(HLOOKUP(DR$7,BECO_Datos!$D$3:$HN$85,BECO_Datos!$A45,FALSE)+HLOOKUP(DR$7,BECO_Datos!$HP$3:$LT$85,BECO_Datos!$A45,FALSE))*DR$2</f>
        <v>12769.385399481933</v>
      </c>
      <c r="DS47" s="18">
        <f>(HLOOKUP(DS$7,BECO_Datos!$D$3:$HN$85,BECO_Datos!$A45,FALSE)+HLOOKUP(DS$7,BECO_Datos!$HP$3:$LT$85,BECO_Datos!$A45,FALSE))*DS$2</f>
        <v>0</v>
      </c>
      <c r="DT47" s="18">
        <f>(HLOOKUP(DT$7,BECO_Datos!$D$3:$HN$85,BECO_Datos!$A45,FALSE))*DT$2</f>
        <v>0</v>
      </c>
      <c r="DU47" s="18">
        <f>(HLOOKUP(DU$7,BECO_Datos!$D$3:$HN$85,BECO_Datos!$A45,FALSE)+HLOOKUP(DU$7,BECO_Datos!$HP$3:$LT$85,BECO_Datos!$A45,FALSE))*DU$2</f>
        <v>0</v>
      </c>
      <c r="DV47" s="18">
        <f>(HLOOKUP(DV$7,BECO_Datos!$D$3:$HN$85,BECO_Datos!$A45,FALSE))*DV$2</f>
        <v>0</v>
      </c>
      <c r="DW47" s="18">
        <f>(HLOOKUP(DW$7,BECO_Datos!$D$3:$HN$85,BECO_Datos!$A45,FALSE)+HLOOKUP(DW$7,BECO_Datos!$HP$3:$LT$85,BECO_Datos!$A45,FALSE))*DW$2</f>
        <v>0</v>
      </c>
      <c r="DX47" s="86">
        <f t="shared" si="122"/>
        <v>42480.731047197965</v>
      </c>
      <c r="DY47" s="18">
        <f>(HLOOKUP(DY$7,BECO_Datos!$D$3:$HN$85,BECO_Datos!$A45,FALSE))*DY$2</f>
        <v>0</v>
      </c>
      <c r="DZ47" s="18">
        <f>(HLOOKUP(DZ$7,BECO_Datos!$D$3:$HN$85,BECO_Datos!$A45,FALSE))*DZ$2</f>
        <v>0</v>
      </c>
      <c r="EA47" s="18">
        <f>(HLOOKUP(EA$7,BECO_Datos!$D$3:$HN$85,BECO_Datos!$A45,FALSE))*EA$2</f>
        <v>0</v>
      </c>
      <c r="EB47" s="18">
        <f>(HLOOKUP(EB$7,BECO_Datos!$D$3:$HN$85,BECO_Datos!$A45,FALSE))*EB$2</f>
        <v>0</v>
      </c>
      <c r="EC47" s="18">
        <f>(HLOOKUP(EC$7,BECO_Datos!$D$3:$HN$85,BECO_Datos!$A45,FALSE)+HLOOKUP(EC$7,BECO_Datos!$HP$3:$LT$85,BECO_Datos!$A45,FALSE))*EC$2</f>
        <v>0</v>
      </c>
      <c r="ED47" s="18">
        <f>(HLOOKUP(ED$7,BECO_Datos!$D$3:$HN$85,BECO_Datos!$A45,FALSE))*ED$2</f>
        <v>40649.5588068</v>
      </c>
      <c r="EE47" s="18">
        <f>(HLOOKUP(EE$7,BECO_Datos!$D$3:$HN$85,BECO_Datos!$A45,FALSE))*EE$2</f>
        <v>0</v>
      </c>
      <c r="EF47" s="18">
        <f>(HLOOKUP(EF$7,BECO_Datos!$D$3:$HN$85,BECO_Datos!$A45,FALSE)+HLOOKUP(EF$7,BECO_Datos!$HP$3:$LT$85,BECO_Datos!$A45,FALSE))*EF$2</f>
        <v>0</v>
      </c>
      <c r="EG47" s="18">
        <f>(HLOOKUP(EG$7,BECO_Datos!$D$3:$HN$85,BECO_Datos!$A45,FALSE))*EG$2</f>
        <v>0</v>
      </c>
      <c r="EH47" s="18">
        <f>(HLOOKUP(EH$7,BECO_Datos!$D$3:$HN$85,BECO_Datos!$A45,FALSE)+HLOOKUP(EH$7,BECO_Datos!$HP$3:$LT$85,BECO_Datos!$A45,FALSE))*EH$2</f>
        <v>1831.1722403979643</v>
      </c>
      <c r="EI47" s="18">
        <f>(HLOOKUP(EI$7,BECO_Datos!$D$3:$HN$85,BECO_Datos!$A45,FALSE))*EI$2</f>
        <v>0</v>
      </c>
      <c r="EJ47" s="18">
        <f>(HLOOKUP(EJ$7,BECO_Datos!$D$3:$HN$85,BECO_Datos!$A45,FALSE)+HLOOKUP(EJ$7,BECO_Datos!$HP$3:$LT$85,BECO_Datos!$A45,FALSE))*EJ$2</f>
        <v>0</v>
      </c>
      <c r="EK47" s="13"/>
      <c r="EL47" s="86">
        <f t="shared" si="124"/>
        <v>15753.566246604274</v>
      </c>
      <c r="EM47" s="18">
        <f>(HLOOKUP(EM$7,BECO_Datos!$D$3:$HN$85,BECO_Datos!$A45,FALSE)+HLOOKUP(EM$7,BECO_Datos!$HP$3:$LT$85,BECO_Datos!$A45,FALSE))*EM$2</f>
        <v>0</v>
      </c>
      <c r="EN47" s="18">
        <f>(HLOOKUP(EN$7,BECO_Datos!$D$3:$HN$85,BECO_Datos!$A45,FALSE)+HLOOKUP(EN$7,BECO_Datos!$HP$3:$LT$85,BECO_Datos!$A45,FALSE))*EN$2</f>
        <v>0</v>
      </c>
      <c r="EO47" s="18">
        <f>(HLOOKUP(EO$7,BECO_Datos!$D$3:$HN$85,BECO_Datos!$A45,FALSE)+HLOOKUP(EO$7,BECO_Datos!$HP$3:$LT$85,BECO_Datos!$A45,FALSE))*EO$2</f>
        <v>15753.566246604274</v>
      </c>
      <c r="EP47" s="18">
        <f>(HLOOKUP(EP$7,BECO_Datos!$D$3:$HN$85,BECO_Datos!$A45,FALSE)+HLOOKUP(EP$7,BECO_Datos!$HP$3:$LT$85,BECO_Datos!$A45,FALSE))*EP$2</f>
        <v>0</v>
      </c>
      <c r="EQ47" s="18">
        <f>(HLOOKUP(EQ$7,BECO_Datos!$D$3:$HN$85,BECO_Datos!$A45,FALSE))*EQ$2</f>
        <v>0</v>
      </c>
      <c r="ER47" s="18">
        <f>(HLOOKUP(ER$7,BECO_Datos!$D$3:$HN$85,BECO_Datos!$A45,FALSE)+HLOOKUP(ER$7,BECO_Datos!$HP$3:$LT$85,BECO_Datos!$A45,FALSE))*ER$2</f>
        <v>0</v>
      </c>
      <c r="ES47" s="18">
        <f>(HLOOKUP(ES$7,BECO_Datos!$D$3:$HN$85,BECO_Datos!$A45,FALSE))*ES$2</f>
        <v>0</v>
      </c>
      <c r="ET47" s="18">
        <f>(HLOOKUP(ET$7,BECO_Datos!$D$3:$HN$85,BECO_Datos!$A45,FALSE)+HLOOKUP(ET$7,BECO_Datos!$HP$3:$LT$85,BECO_Datos!$A45,FALSE))*ET$2</f>
        <v>0</v>
      </c>
      <c r="EU47" s="86">
        <f t="shared" si="126"/>
        <v>42465.206548596318</v>
      </c>
      <c r="EV47" s="18">
        <f>(HLOOKUP(EV$7,BECO_Datos!$D$3:$HN$85,BECO_Datos!$A45,FALSE))*EV$2</f>
        <v>0</v>
      </c>
      <c r="EW47" s="18">
        <f>(HLOOKUP(EW$7,BECO_Datos!$D$3:$HN$85,BECO_Datos!$A45,FALSE))*EW$2</f>
        <v>0</v>
      </c>
      <c r="EX47" s="18">
        <f>(HLOOKUP(EX$7,BECO_Datos!$D$3:$HN$85,BECO_Datos!$A45,FALSE))*EX$2</f>
        <v>0</v>
      </c>
      <c r="EY47" s="18">
        <f>(HLOOKUP(EY$7,BECO_Datos!$D$3:$HN$85,BECO_Datos!$A45,FALSE))*EY$2</f>
        <v>0</v>
      </c>
      <c r="EZ47" s="18">
        <f>(HLOOKUP(EZ$7,BECO_Datos!$D$3:$HN$85,BECO_Datos!$A45,FALSE)+HLOOKUP(EZ$7,BECO_Datos!$HP$3:$LT$85,BECO_Datos!$A45,FALSE))*EZ$2</f>
        <v>0</v>
      </c>
      <c r="FA47" s="18">
        <f>(HLOOKUP(FA$7,BECO_Datos!$D$3:$HN$85,BECO_Datos!$A45,FALSE))*FA$2</f>
        <v>40589.159198399997</v>
      </c>
      <c r="FB47" s="18">
        <f>(HLOOKUP(FB$7,BECO_Datos!$D$3:$HN$85,BECO_Datos!$A45,FALSE))*FB$2</f>
        <v>0</v>
      </c>
      <c r="FC47" s="18">
        <f>(HLOOKUP(FC$7,BECO_Datos!$D$3:$HN$85,BECO_Datos!$A45,FALSE)+HLOOKUP(FC$7,BECO_Datos!$HP$3:$LT$85,BECO_Datos!$A45,FALSE))*FC$2</f>
        <v>0</v>
      </c>
      <c r="FD47" s="18">
        <f>(HLOOKUP(FD$7,BECO_Datos!$D$3:$HN$85,BECO_Datos!$A45,FALSE))*FD$2</f>
        <v>0</v>
      </c>
      <c r="FE47" s="18">
        <f>(HLOOKUP(FE$7,BECO_Datos!$D$3:$HN$85,BECO_Datos!$A45,FALSE)+HLOOKUP(FE$7,BECO_Datos!$HP$3:$LT$85,BECO_Datos!$A45,FALSE))*FE$2</f>
        <v>1876.0473501963174</v>
      </c>
      <c r="FF47" s="18">
        <f>(HLOOKUP(FF$7,BECO_Datos!$D$3:$HN$85,BECO_Datos!$A45,FALSE))*FF$2</f>
        <v>0</v>
      </c>
      <c r="FG47" s="18">
        <f>(HLOOKUP(FG$7,BECO_Datos!$D$3:$HN$85,BECO_Datos!$A45,FALSE)+HLOOKUP(FG$7,BECO_Datos!$HP$3:$LT$85,BECO_Datos!$A45,FALSE))*FG$2</f>
        <v>0</v>
      </c>
      <c r="FH47" s="13"/>
      <c r="FI47" s="86">
        <f t="shared" si="128"/>
        <v>16609.395296658666</v>
      </c>
      <c r="FJ47" s="18">
        <f>(HLOOKUP(FJ$7,BECO_Datos!$D$3:$HN$85,BECO_Datos!$A45,FALSE)+HLOOKUP(FJ$7,BECO_Datos!$HP$3:$LT$85,BECO_Datos!$A45,FALSE))*FJ$2</f>
        <v>0</v>
      </c>
      <c r="FK47" s="18">
        <f>(HLOOKUP(FK$7,BECO_Datos!$D$3:$HN$85,BECO_Datos!$A45,FALSE)+HLOOKUP(FK$7,BECO_Datos!$HP$3:$LT$85,BECO_Datos!$A45,FALSE))*FK$2</f>
        <v>0</v>
      </c>
      <c r="FL47" s="18">
        <f>(HLOOKUP(FL$7,BECO_Datos!$D$3:$HN$85,BECO_Datos!$A45,FALSE)+HLOOKUP(FL$7,BECO_Datos!$HP$3:$LT$85,BECO_Datos!$A45,FALSE))*FL$2</f>
        <v>16609.395296658666</v>
      </c>
      <c r="FM47" s="18">
        <f>(HLOOKUP(FM$7,BECO_Datos!$D$3:$HN$85,BECO_Datos!$A45,FALSE)+HLOOKUP(FM$7,BECO_Datos!$HP$3:$LT$85,BECO_Datos!$A45,FALSE))*FM$2</f>
        <v>0</v>
      </c>
      <c r="FN47" s="18">
        <f>(HLOOKUP(FN$7,BECO_Datos!$D$3:$HN$85,BECO_Datos!$A45,FALSE))*FN$2</f>
        <v>0</v>
      </c>
      <c r="FO47" s="18">
        <f>(HLOOKUP(FO$7,BECO_Datos!$D$3:$HN$85,BECO_Datos!$A45,FALSE)+HLOOKUP(FO$7,BECO_Datos!$HP$3:$LT$85,BECO_Datos!$A45,FALSE))*FO$2</f>
        <v>0</v>
      </c>
      <c r="FP47" s="18">
        <f>(HLOOKUP(FP$7,BECO_Datos!$D$3:$HN$85,BECO_Datos!$A45,FALSE))*FP$2</f>
        <v>0</v>
      </c>
      <c r="FQ47" s="18">
        <f>(HLOOKUP(FQ$7,BECO_Datos!$D$3:$HN$85,BECO_Datos!$A45,FALSE)+HLOOKUP(FQ$7,BECO_Datos!$HP$3:$LT$85,BECO_Datos!$A45,FALSE))*FQ$2</f>
        <v>0</v>
      </c>
      <c r="FR47" s="86">
        <f t="shared" si="130"/>
        <v>45524.83129896842</v>
      </c>
      <c r="FS47" s="18">
        <f>(HLOOKUP(FS$7,BECO_Datos!$D$3:$HN$85,BECO_Datos!$A45,FALSE))*FS$2</f>
        <v>0</v>
      </c>
      <c r="FT47" s="18">
        <f>(HLOOKUP(FT$7,BECO_Datos!$D$3:$HN$85,BECO_Datos!$A45,FALSE))*FT$2</f>
        <v>0</v>
      </c>
      <c r="FU47" s="18">
        <f>(HLOOKUP(FU$7,BECO_Datos!$D$3:$HN$85,BECO_Datos!$A45,FALSE))*FU$2</f>
        <v>0</v>
      </c>
      <c r="FV47" s="18">
        <f>(HLOOKUP(FV$7,BECO_Datos!$D$3:$HN$85,BECO_Datos!$A45,FALSE))*FV$2</f>
        <v>0</v>
      </c>
      <c r="FW47" s="18">
        <f>(HLOOKUP(FW$7,BECO_Datos!$D$3:$HN$85,BECO_Datos!$A45,FALSE)+HLOOKUP(FW$7,BECO_Datos!$HP$3:$LT$85,BECO_Datos!$A45,FALSE))*FW$2</f>
        <v>0</v>
      </c>
      <c r="FX47" s="18">
        <f>(HLOOKUP(FX$7,BECO_Datos!$D$3:$HN$85,BECO_Datos!$A45,FALSE))*FX$2</f>
        <v>43618.278171600003</v>
      </c>
      <c r="FY47" s="18">
        <f>(HLOOKUP(FY$7,BECO_Datos!$D$3:$HN$85,BECO_Datos!$A45,FALSE))*FY$2</f>
        <v>0</v>
      </c>
      <c r="FZ47" s="18">
        <f>(HLOOKUP(FZ$7,BECO_Datos!$D$3:$HN$85,BECO_Datos!$A45,FALSE)+HLOOKUP(FZ$7,BECO_Datos!$HP$3:$LT$85,BECO_Datos!$A45,FALSE))*FZ$2</f>
        <v>0</v>
      </c>
      <c r="GA47" s="18">
        <f>(HLOOKUP(GA$7,BECO_Datos!$D$3:$HN$85,BECO_Datos!$A45,FALSE))*GA$2</f>
        <v>0</v>
      </c>
      <c r="GB47" s="18">
        <f>(HLOOKUP(GB$7,BECO_Datos!$D$3:$HN$85,BECO_Datos!$A45,FALSE)+HLOOKUP(GB$7,BECO_Datos!$HP$3:$LT$85,BECO_Datos!$A45,FALSE))*GB$2</f>
        <v>1906.5531273684153</v>
      </c>
      <c r="GC47" s="18">
        <f>(HLOOKUP(GC$7,BECO_Datos!$D$3:$HN$85,BECO_Datos!$A45,FALSE))*GC$2</f>
        <v>0</v>
      </c>
      <c r="GD47" s="18">
        <f>(HLOOKUP(GD$7,BECO_Datos!$D$3:$HN$85,BECO_Datos!$A45,FALSE)+HLOOKUP(GD$7,BECO_Datos!$HP$3:$LT$85,BECO_Datos!$A45,FALSE))*GD$2</f>
        <v>0</v>
      </c>
      <c r="GE47" s="13"/>
      <c r="GF47" s="86">
        <f t="shared" si="132"/>
        <v>19999.053894010318</v>
      </c>
      <c r="GG47" s="18">
        <f>(HLOOKUP(GG$7,BECO_Datos!$D$3:$HN$85,BECO_Datos!$A45,FALSE)+HLOOKUP(GG$7,BECO_Datos!$HP$3:$LT$85,BECO_Datos!$A45,FALSE))*GG$2</f>
        <v>0</v>
      </c>
      <c r="GH47" s="18">
        <f>(HLOOKUP(GH$7,BECO_Datos!$D$3:$HN$85,BECO_Datos!$A45,FALSE)+HLOOKUP(GH$7,BECO_Datos!$HP$3:$LT$85,BECO_Datos!$A45,FALSE))*GH$2</f>
        <v>0</v>
      </c>
      <c r="GI47" s="18">
        <f>(HLOOKUP(GI$7,BECO_Datos!$D$3:$HN$85,BECO_Datos!$A45,FALSE)+HLOOKUP(GI$7,BECO_Datos!$HP$3:$LT$85,BECO_Datos!$A45,FALSE))*GI$2</f>
        <v>19999.053894010318</v>
      </c>
      <c r="GJ47" s="18">
        <f>(HLOOKUP(GJ$7,BECO_Datos!$D$3:$HN$85,BECO_Datos!$A45,FALSE)+HLOOKUP(GJ$7,BECO_Datos!$HP$3:$LT$85,BECO_Datos!$A45,FALSE))*GJ$2</f>
        <v>0</v>
      </c>
      <c r="GK47" s="18">
        <f>(HLOOKUP(GK$7,BECO_Datos!$D$3:$HN$85,BECO_Datos!$A45,FALSE))*GK$2</f>
        <v>0</v>
      </c>
      <c r="GL47" s="18">
        <f>(HLOOKUP(GL$7,BECO_Datos!$D$3:$HN$85,BECO_Datos!$A45,FALSE)+HLOOKUP(GL$7,BECO_Datos!$HP$3:$LT$85,BECO_Datos!$A45,FALSE))*GL$2</f>
        <v>0</v>
      </c>
      <c r="GM47" s="18">
        <f>(HLOOKUP(GM$7,BECO_Datos!$D$3:$HN$85,BECO_Datos!$A45,FALSE))*GM$2</f>
        <v>0</v>
      </c>
      <c r="GN47" s="18">
        <f>(HLOOKUP(GN$7,BECO_Datos!$D$3:$HN$85,BECO_Datos!$A45,FALSE)+HLOOKUP(GN$7,BECO_Datos!$HP$3:$LT$85,BECO_Datos!$A45,FALSE))*GN$2</f>
        <v>0</v>
      </c>
      <c r="GO47" s="86">
        <f t="shared" si="134"/>
        <v>47712.385145843698</v>
      </c>
      <c r="GP47" s="18">
        <f>(HLOOKUP(GP$7,BECO_Datos!$D$3:$HN$85,BECO_Datos!$A45,FALSE))*GP$2</f>
        <v>0</v>
      </c>
      <c r="GQ47" s="18">
        <f>(HLOOKUP(GQ$7,BECO_Datos!$D$3:$HN$85,BECO_Datos!$A45,FALSE))*GQ$2</f>
        <v>0</v>
      </c>
      <c r="GR47" s="18">
        <f>(HLOOKUP(GR$7,BECO_Datos!$D$3:$HN$85,BECO_Datos!$A45,FALSE))*GR$2</f>
        <v>0</v>
      </c>
      <c r="GS47" s="18">
        <f>(HLOOKUP(GS$7,BECO_Datos!$D$3:$HN$85,BECO_Datos!$A45,FALSE))*GS$2</f>
        <v>0</v>
      </c>
      <c r="GT47" s="18">
        <f>(HLOOKUP(GT$7,BECO_Datos!$D$3:$HN$85,BECO_Datos!$A45,FALSE)+HLOOKUP(GT$7,BECO_Datos!$HP$3:$LT$85,BECO_Datos!$A45,FALSE))*GT$2</f>
        <v>0</v>
      </c>
      <c r="GU47" s="18">
        <f>(HLOOKUP(GU$7,BECO_Datos!$D$3:$HN$85,BECO_Datos!$A45,FALSE))*GU$2</f>
        <v>45069.677114400001</v>
      </c>
      <c r="GV47" s="18">
        <f>(HLOOKUP(GV$7,BECO_Datos!$D$3:$HN$85,BECO_Datos!$A45,FALSE))*GV$2</f>
        <v>0</v>
      </c>
      <c r="GW47" s="18">
        <f>(HLOOKUP(GW$7,BECO_Datos!$D$3:$HN$85,BECO_Datos!$A45,FALSE)+HLOOKUP(GW$7,BECO_Datos!$HP$3:$LT$85,BECO_Datos!$A45,FALSE))*GW$2</f>
        <v>0</v>
      </c>
      <c r="GX47" s="18">
        <f>(HLOOKUP(GX$7,BECO_Datos!$D$3:$HN$85,BECO_Datos!$A45,FALSE))*GX$2</f>
        <v>0</v>
      </c>
      <c r="GY47" s="18">
        <f>(HLOOKUP(GY$7,BECO_Datos!$D$3:$HN$85,BECO_Datos!$A45,FALSE)+HLOOKUP(GY$7,BECO_Datos!$HP$3:$LT$85,BECO_Datos!$A45,FALSE))*GY$2</f>
        <v>2642.7080314436967</v>
      </c>
      <c r="GZ47" s="18">
        <f>(HLOOKUP(GZ$7,BECO_Datos!$D$3:$HN$85,BECO_Datos!$A45,FALSE))*GZ$2</f>
        <v>0</v>
      </c>
      <c r="HA47" s="18">
        <f>(HLOOKUP(HA$7,BECO_Datos!$D$3:$HN$85,BECO_Datos!$A45,FALSE)+HLOOKUP(HA$7,BECO_Datos!$HP$3:$LT$85,BECO_Datos!$A45,FALSE))*HA$2</f>
        <v>0</v>
      </c>
      <c r="HB47" s="13"/>
      <c r="HC47" s="86">
        <f t="shared" si="136"/>
        <v>15444.434536970619</v>
      </c>
      <c r="HD47" s="18">
        <f>(HLOOKUP(HD$7,BECO_Datos!$D$3:$HN$85,BECO_Datos!$A45,FALSE)+HLOOKUP(HD$7,BECO_Datos!$HP$3:$LT$85,BECO_Datos!$A45,FALSE))*HD$2</f>
        <v>0</v>
      </c>
      <c r="HE47" s="18">
        <f>(HLOOKUP(HE$7,BECO_Datos!$D$3:$HN$85,BECO_Datos!$A45,FALSE)+HLOOKUP(HE$7,BECO_Datos!$HP$3:$LT$85,BECO_Datos!$A45,FALSE))*HE$2</f>
        <v>0</v>
      </c>
      <c r="HF47" s="18">
        <f>(HLOOKUP(HF$7,BECO_Datos!$D$3:$HN$85,BECO_Datos!$A45,FALSE)+HLOOKUP(HF$7,BECO_Datos!$HP$3:$LT$85,BECO_Datos!$A45,FALSE))*HF$2</f>
        <v>15444.434536970619</v>
      </c>
      <c r="HG47" s="18">
        <f>(HLOOKUP(HG$7,BECO_Datos!$D$3:$HN$85,BECO_Datos!$A45,FALSE)+HLOOKUP(HG$7,BECO_Datos!$HP$3:$LT$85,BECO_Datos!$A45,FALSE))*HG$2</f>
        <v>0</v>
      </c>
      <c r="HH47" s="18">
        <f>(HLOOKUP(HH$7,BECO_Datos!$D$3:$HN$85,BECO_Datos!$A45,FALSE))*HH$2</f>
        <v>0</v>
      </c>
      <c r="HI47" s="18">
        <f>(HLOOKUP(HI$7,BECO_Datos!$D$3:$HN$85,BECO_Datos!$A45,FALSE)+HLOOKUP(HI$7,BECO_Datos!$HP$3:$LT$85,BECO_Datos!$A45,FALSE))*HI$2</f>
        <v>0</v>
      </c>
      <c r="HJ47" s="18">
        <f>(HLOOKUP(HJ$7,BECO_Datos!$D$3:$HN$85,BECO_Datos!$A45,FALSE))*HJ$2</f>
        <v>0</v>
      </c>
      <c r="HK47" s="18">
        <f>(HLOOKUP(HK$7,BECO_Datos!$D$3:$HN$85,BECO_Datos!$A45,FALSE)+HLOOKUP(HK$7,BECO_Datos!$HP$3:$LT$85,BECO_Datos!$A45,FALSE))*HK$2</f>
        <v>0</v>
      </c>
      <c r="HL47" s="86">
        <f t="shared" si="138"/>
        <v>48843.073307749961</v>
      </c>
      <c r="HM47" s="18">
        <f>(HLOOKUP(HM$7,BECO_Datos!$D$3:$HN$85,BECO_Datos!$A45,FALSE))*HM$2</f>
        <v>0</v>
      </c>
      <c r="HN47" s="18">
        <f>(HLOOKUP(HN$7,BECO_Datos!$D$3:$HN$85,BECO_Datos!$A45,FALSE))*HN$2</f>
        <v>0</v>
      </c>
      <c r="HO47" s="18">
        <f>(HLOOKUP(HO$7,BECO_Datos!$D$3:$HN$85,BECO_Datos!$A45,FALSE))*HO$2</f>
        <v>0</v>
      </c>
      <c r="HP47" s="18">
        <f>(HLOOKUP(HP$7,BECO_Datos!$D$3:$HN$85,BECO_Datos!$A45,FALSE))*HP$2</f>
        <v>0</v>
      </c>
      <c r="HQ47" s="18">
        <f>(HLOOKUP(HQ$7,BECO_Datos!$D$3:$HN$85,BECO_Datos!$A45,FALSE)+HLOOKUP(HQ$7,BECO_Datos!$HP$3:$LT$85,BECO_Datos!$A45,FALSE))*HQ$2</f>
        <v>0</v>
      </c>
      <c r="HR47" s="18">
        <f>(HLOOKUP(HR$7,BECO_Datos!$D$3:$HN$85,BECO_Datos!$A45,FALSE))*HR$2</f>
        <v>45895.278297600002</v>
      </c>
      <c r="HS47" s="18">
        <f>(HLOOKUP(HS$7,BECO_Datos!$D$3:$HN$85,BECO_Datos!$A45,FALSE))*HS$2</f>
        <v>0</v>
      </c>
      <c r="HT47" s="18">
        <f>(HLOOKUP(HT$7,BECO_Datos!$D$3:$HN$85,BECO_Datos!$A45,FALSE)+HLOOKUP(HT$7,BECO_Datos!$HP$3:$LT$85,BECO_Datos!$A45,FALSE))*HT$2</f>
        <v>0</v>
      </c>
      <c r="HU47" s="18">
        <f>(HLOOKUP(HU$7,BECO_Datos!$D$3:$HN$85,BECO_Datos!$A45,FALSE))*HU$2</f>
        <v>0</v>
      </c>
      <c r="HV47" s="18">
        <f>(HLOOKUP(HV$7,BECO_Datos!$D$3:$HN$85,BECO_Datos!$A45,FALSE)+HLOOKUP(HV$7,BECO_Datos!$HP$3:$LT$85,BECO_Datos!$A45,FALSE))*HV$2</f>
        <v>2947.7950101499614</v>
      </c>
      <c r="HW47" s="18">
        <f>(HLOOKUP(HW$7,BECO_Datos!$D$3:$HN$85,BECO_Datos!$A45,FALSE))*HW$2</f>
        <v>0</v>
      </c>
      <c r="HX47" s="18">
        <f>(HLOOKUP(HX$7,BECO_Datos!$D$3:$HN$85,BECO_Datos!$A45,FALSE)+HLOOKUP(HX$7,BECO_Datos!$HP$3:$LT$85,BECO_Datos!$A45,FALSE))*HX$2</f>
        <v>0</v>
      </c>
    </row>
    <row r="48" spans="1:232" ht="15.75" x14ac:dyDescent="0.2">
      <c r="A48" s="160">
        <v>42</v>
      </c>
      <c r="B48" s="583" t="s">
        <v>20</v>
      </c>
      <c r="C48" s="13"/>
      <c r="D48" s="89">
        <f t="shared" si="100"/>
        <v>214487.68592423337</v>
      </c>
      <c r="E48" s="83">
        <f t="shared" ref="E48:L48" si="220">SUM(E49:E71)</f>
        <v>61558.319457652178</v>
      </c>
      <c r="F48" s="83">
        <f t="shared" si="220"/>
        <v>83448.081283342835</v>
      </c>
      <c r="G48" s="83">
        <f t="shared" si="220"/>
        <v>63071.40522735993</v>
      </c>
      <c r="H48" s="83">
        <f t="shared" si="220"/>
        <v>0</v>
      </c>
      <c r="I48" s="83">
        <f t="shared" si="220"/>
        <v>181.52404480420458</v>
      </c>
      <c r="J48" s="83">
        <f t="shared" si="220"/>
        <v>3559.2682755206952</v>
      </c>
      <c r="K48" s="83">
        <f t="shared" si="220"/>
        <v>2669.0876355534974</v>
      </c>
      <c r="L48" s="83">
        <f t="shared" si="220"/>
        <v>0</v>
      </c>
      <c r="M48" s="89">
        <f t="shared" si="102"/>
        <v>74475.027339360284</v>
      </c>
      <c r="N48" s="83">
        <f t="shared" ref="N48:Y48" si="221">SUM(N49:N71)</f>
        <v>0</v>
      </c>
      <c r="O48" s="83">
        <f t="shared" si="221"/>
        <v>0</v>
      </c>
      <c r="P48" s="83">
        <f t="shared" si="221"/>
        <v>3233.6091900000001</v>
      </c>
      <c r="Q48" s="83">
        <f t="shared" si="221"/>
        <v>2417.8089</v>
      </c>
      <c r="R48" s="83">
        <f t="shared" si="221"/>
        <v>3853.3147871736128</v>
      </c>
      <c r="S48" s="83">
        <f t="shared" si="221"/>
        <v>39839.116629599994</v>
      </c>
      <c r="T48" s="83">
        <f t="shared" si="221"/>
        <v>10803.896776800006</v>
      </c>
      <c r="U48" s="83">
        <f t="shared" si="221"/>
        <v>5279.6446309726525</v>
      </c>
      <c r="V48" s="83">
        <f t="shared" si="221"/>
        <v>0</v>
      </c>
      <c r="W48" s="83">
        <f t="shared" si="221"/>
        <v>8539.7598554615706</v>
      </c>
      <c r="X48" s="83">
        <f t="shared" si="221"/>
        <v>485.13666236420039</v>
      </c>
      <c r="Y48" s="83">
        <f t="shared" si="221"/>
        <v>22.739906988256113</v>
      </c>
      <c r="Z48" s="13"/>
      <c r="AA48" s="89">
        <f t="shared" si="104"/>
        <v>133467.85836357871</v>
      </c>
      <c r="AB48" s="83">
        <f t="shared" ref="AB48:AI48" si="222">SUM(AB49:AB71)</f>
        <v>27816.144688111701</v>
      </c>
      <c r="AC48" s="83">
        <f t="shared" si="222"/>
        <v>49773.002725462771</v>
      </c>
      <c r="AD48" s="83">
        <f t="shared" si="222"/>
        <v>52053.897232853211</v>
      </c>
      <c r="AE48" s="83">
        <f t="shared" si="222"/>
        <v>0</v>
      </c>
      <c r="AF48" s="83">
        <f t="shared" si="222"/>
        <v>5.8967275367027705</v>
      </c>
      <c r="AG48" s="83">
        <f t="shared" si="222"/>
        <v>1790.3548833976129</v>
      </c>
      <c r="AH48" s="83">
        <f t="shared" si="222"/>
        <v>2028.5621062167152</v>
      </c>
      <c r="AI48" s="83">
        <f t="shared" si="222"/>
        <v>0</v>
      </c>
      <c r="AJ48" s="89">
        <f t="shared" si="106"/>
        <v>76833.57869712195</v>
      </c>
      <c r="AK48" s="83">
        <f t="shared" ref="AK48:AV48" si="223">SUM(AK49:AK71)</f>
        <v>0</v>
      </c>
      <c r="AL48" s="83">
        <f t="shared" si="223"/>
        <v>0</v>
      </c>
      <c r="AM48" s="83">
        <f t="shared" si="223"/>
        <v>301.75890000000004</v>
      </c>
      <c r="AN48" s="83">
        <f t="shared" si="223"/>
        <v>1249.1345999999999</v>
      </c>
      <c r="AO48" s="83">
        <f t="shared" si="223"/>
        <v>2049.7424467540482</v>
      </c>
      <c r="AP48" s="83">
        <f t="shared" si="223"/>
        <v>41641.368094799996</v>
      </c>
      <c r="AQ48" s="83">
        <f t="shared" si="223"/>
        <v>10872.282913199999</v>
      </c>
      <c r="AR48" s="83">
        <f t="shared" si="223"/>
        <v>6010.6768857890711</v>
      </c>
      <c r="AS48" s="83">
        <f t="shared" si="223"/>
        <v>0</v>
      </c>
      <c r="AT48" s="83">
        <f t="shared" si="223"/>
        <v>14397.602653864911</v>
      </c>
      <c r="AU48" s="83">
        <f t="shared" si="223"/>
        <v>301.43693820221131</v>
      </c>
      <c r="AV48" s="83">
        <f t="shared" si="223"/>
        <v>9.5752645117224855</v>
      </c>
      <c r="AW48" s="13"/>
      <c r="AX48" s="89">
        <f t="shared" si="108"/>
        <v>252963.19710381265</v>
      </c>
      <c r="AY48" s="83">
        <f t="shared" ref="AY48:BF48" si="224">SUM(AY49:AY71)</f>
        <v>89619.403959306292</v>
      </c>
      <c r="AZ48" s="83">
        <f t="shared" si="224"/>
        <v>92489.122650585545</v>
      </c>
      <c r="BA48" s="83">
        <f t="shared" si="224"/>
        <v>65128.02722510125</v>
      </c>
      <c r="BB48" s="83">
        <f t="shared" si="224"/>
        <v>0</v>
      </c>
      <c r="BC48" s="83">
        <f t="shared" si="224"/>
        <v>291.23376519888211</v>
      </c>
      <c r="BD48" s="83">
        <f t="shared" si="224"/>
        <v>1747.379868572445</v>
      </c>
      <c r="BE48" s="83">
        <f t="shared" si="224"/>
        <v>3688.029635048249</v>
      </c>
      <c r="BF48" s="83">
        <f t="shared" si="224"/>
        <v>0</v>
      </c>
      <c r="BG48" s="89">
        <f t="shared" si="110"/>
        <v>88198.842133700367</v>
      </c>
      <c r="BH48" s="83">
        <f t="shared" ref="BH48:BS48" si="225">SUM(BH49:BH71)</f>
        <v>0</v>
      </c>
      <c r="BI48" s="83">
        <f t="shared" si="225"/>
        <v>0</v>
      </c>
      <c r="BJ48" s="83">
        <f t="shared" si="225"/>
        <v>1630.01505</v>
      </c>
      <c r="BK48" s="83">
        <f t="shared" si="225"/>
        <v>6355.8813000000018</v>
      </c>
      <c r="BL48" s="83">
        <f t="shared" si="225"/>
        <v>3509.9912763184966</v>
      </c>
      <c r="BM48" s="83">
        <f t="shared" si="225"/>
        <v>41521.330663200002</v>
      </c>
      <c r="BN48" s="83">
        <f t="shared" si="225"/>
        <v>10907.468938799999</v>
      </c>
      <c r="BO48" s="83">
        <f t="shared" si="225"/>
        <v>6874.0991953297789</v>
      </c>
      <c r="BP48" s="83">
        <f t="shared" si="225"/>
        <v>0</v>
      </c>
      <c r="BQ48" s="83">
        <f t="shared" si="225"/>
        <v>16658.39733558345</v>
      </c>
      <c r="BR48" s="83">
        <f t="shared" si="225"/>
        <v>729.04546072569883</v>
      </c>
      <c r="BS48" s="83">
        <f t="shared" si="225"/>
        <v>12.612913742952095</v>
      </c>
      <c r="BT48" s="13"/>
      <c r="BU48" s="89">
        <f t="shared" si="112"/>
        <v>236743.68958766878</v>
      </c>
      <c r="BV48" s="83">
        <f t="shared" ref="BV48:CC48" si="226">SUM(BV49:BV71)</f>
        <v>79079.675034548971</v>
      </c>
      <c r="BW48" s="83">
        <f t="shared" si="226"/>
        <v>85996.623284337213</v>
      </c>
      <c r="BX48" s="83">
        <f t="shared" si="226"/>
        <v>65868.999198618185</v>
      </c>
      <c r="BY48" s="83">
        <f t="shared" si="226"/>
        <v>0</v>
      </c>
      <c r="BZ48" s="83">
        <f t="shared" si="226"/>
        <v>617.83090216686639</v>
      </c>
      <c r="CA48" s="83">
        <f t="shared" si="226"/>
        <v>1518.5151638149709</v>
      </c>
      <c r="CB48" s="83">
        <f t="shared" si="226"/>
        <v>3662.0460041825659</v>
      </c>
      <c r="CC48" s="83">
        <f t="shared" si="226"/>
        <v>0</v>
      </c>
      <c r="CD48" s="89">
        <f t="shared" si="114"/>
        <v>71698.890178502406</v>
      </c>
      <c r="CE48" s="83">
        <f t="shared" ref="CE48:CP48" si="227">SUM(CE49:CE71)</f>
        <v>0</v>
      </c>
      <c r="CF48" s="83">
        <f t="shared" si="227"/>
        <v>0</v>
      </c>
      <c r="CG48" s="83">
        <f t="shared" si="227"/>
        <v>1273.1559</v>
      </c>
      <c r="CH48" s="83">
        <f t="shared" si="227"/>
        <v>5644.4015999999992</v>
      </c>
      <c r="CI48" s="83">
        <f t="shared" si="227"/>
        <v>3159.6986960706486</v>
      </c>
      <c r="CJ48" s="83">
        <f t="shared" si="227"/>
        <v>39791.562047999993</v>
      </c>
      <c r="CK48" s="83">
        <f t="shared" si="227"/>
        <v>11553.656079600001</v>
      </c>
      <c r="CL48" s="83">
        <f t="shared" si="227"/>
        <v>5188.987857656959</v>
      </c>
      <c r="CM48" s="83">
        <f t="shared" si="227"/>
        <v>0</v>
      </c>
      <c r="CN48" s="83">
        <f t="shared" si="227"/>
        <v>4498.9251450185084</v>
      </c>
      <c r="CO48" s="83">
        <f t="shared" si="227"/>
        <v>582.48230026195256</v>
      </c>
      <c r="CP48" s="83">
        <f t="shared" si="227"/>
        <v>6.0205518943445835</v>
      </c>
      <c r="CQ48" s="13"/>
      <c r="CR48" s="89">
        <f t="shared" si="116"/>
        <v>193374.60425920144</v>
      </c>
      <c r="CS48" s="83">
        <f t="shared" ref="CS48:CZ48" si="228">SUM(CS49:CS71)</f>
        <v>36885.829282877872</v>
      </c>
      <c r="CT48" s="83">
        <f t="shared" si="228"/>
        <v>83073.001598775911</v>
      </c>
      <c r="CU48" s="83">
        <f t="shared" si="228"/>
        <v>66221.106800803769</v>
      </c>
      <c r="CV48" s="83">
        <f t="shared" si="228"/>
        <v>0</v>
      </c>
      <c r="CW48" s="83">
        <f t="shared" si="228"/>
        <v>456.13821481318661</v>
      </c>
      <c r="CX48" s="83">
        <f t="shared" si="228"/>
        <v>1784.3826408755965</v>
      </c>
      <c r="CY48" s="83">
        <f t="shared" si="228"/>
        <v>4954.1457210551125</v>
      </c>
      <c r="CZ48" s="83">
        <f t="shared" si="228"/>
        <v>0</v>
      </c>
      <c r="DA48" s="89">
        <f t="shared" si="118"/>
        <v>82321.602070237161</v>
      </c>
      <c r="DB48" s="83">
        <f t="shared" ref="DB48:DM48" si="229">SUM(DB49:DB71)</f>
        <v>0</v>
      </c>
      <c r="DC48" s="83">
        <f t="shared" si="229"/>
        <v>0</v>
      </c>
      <c r="DD48" s="83">
        <f t="shared" si="229"/>
        <v>511.73847000000001</v>
      </c>
      <c r="DE48" s="83">
        <f t="shared" si="229"/>
        <v>15708.1098</v>
      </c>
      <c r="DF48" s="83">
        <f t="shared" si="229"/>
        <v>4420.3537292798501</v>
      </c>
      <c r="DG48" s="83">
        <f t="shared" si="229"/>
        <v>41365.796572800005</v>
      </c>
      <c r="DH48" s="83">
        <f t="shared" si="229"/>
        <v>13183.2256788</v>
      </c>
      <c r="DI48" s="83">
        <f t="shared" si="229"/>
        <v>3827.1749131833044</v>
      </c>
      <c r="DJ48" s="83">
        <f t="shared" si="229"/>
        <v>0</v>
      </c>
      <c r="DK48" s="83">
        <f t="shared" si="229"/>
        <v>2819.6061788251591</v>
      </c>
      <c r="DL48" s="83">
        <f t="shared" si="229"/>
        <v>461.26400934812114</v>
      </c>
      <c r="DM48" s="83">
        <f t="shared" si="229"/>
        <v>24.332718000738964</v>
      </c>
      <c r="DN48" s="13"/>
      <c r="DO48" s="89">
        <f t="shared" si="120"/>
        <v>207519.98631336179</v>
      </c>
      <c r="DP48" s="83">
        <f t="shared" ref="DP48:DW48" si="230">SUM(DP49:DP71)</f>
        <v>55909.593682747516</v>
      </c>
      <c r="DQ48" s="83">
        <f t="shared" si="230"/>
        <v>76059.049335860473</v>
      </c>
      <c r="DR48" s="83">
        <f t="shared" si="230"/>
        <v>69173.26335642951</v>
      </c>
      <c r="DS48" s="83">
        <f t="shared" si="230"/>
        <v>0</v>
      </c>
      <c r="DT48" s="83">
        <f t="shared" si="230"/>
        <v>304.94748024821678</v>
      </c>
      <c r="DU48" s="83">
        <f t="shared" si="230"/>
        <v>1764.1272789674392</v>
      </c>
      <c r="DV48" s="83">
        <f t="shared" si="230"/>
        <v>4309.0051791086225</v>
      </c>
      <c r="DW48" s="83">
        <f t="shared" si="230"/>
        <v>0</v>
      </c>
      <c r="DX48" s="89">
        <f t="shared" si="122"/>
        <v>83386.921235634814</v>
      </c>
      <c r="DY48" s="83">
        <f t="shared" ref="DY48:EJ48" si="231">SUM(DY49:DY71)</f>
        <v>0</v>
      </c>
      <c r="DZ48" s="83">
        <f t="shared" si="231"/>
        <v>0</v>
      </c>
      <c r="EA48" s="83">
        <f t="shared" si="231"/>
        <v>701.06564999999989</v>
      </c>
      <c r="EB48" s="83">
        <f t="shared" si="231"/>
        <v>16605.474300000002</v>
      </c>
      <c r="EC48" s="83">
        <f t="shared" si="231"/>
        <v>3557.741722255093</v>
      </c>
      <c r="ED48" s="83">
        <f t="shared" si="231"/>
        <v>43349.488325999999</v>
      </c>
      <c r="EE48" s="83">
        <f t="shared" si="231"/>
        <v>12043.592103600002</v>
      </c>
      <c r="EF48" s="83">
        <f t="shared" si="231"/>
        <v>3974.352220040555</v>
      </c>
      <c r="EG48" s="83">
        <f t="shared" si="231"/>
        <v>0</v>
      </c>
      <c r="EH48" s="83">
        <f t="shared" si="231"/>
        <v>2667.2685924504585</v>
      </c>
      <c r="EI48" s="83">
        <f t="shared" si="231"/>
        <v>469.71983015027337</v>
      </c>
      <c r="EJ48" s="83">
        <f t="shared" si="231"/>
        <v>18.218491138411341</v>
      </c>
      <c r="EK48" s="13"/>
      <c r="EL48" s="89">
        <f t="shared" si="124"/>
        <v>219985.10958448387</v>
      </c>
      <c r="EM48" s="83">
        <f t="shared" ref="EM48:ET48" si="232">SUM(EM49:EM71)</f>
        <v>48522.586481718601</v>
      </c>
      <c r="EN48" s="83">
        <f t="shared" si="232"/>
        <v>95660.986962089883</v>
      </c>
      <c r="EO48" s="83">
        <f t="shared" si="232"/>
        <v>73962.837590645402</v>
      </c>
      <c r="EP48" s="83">
        <f t="shared" si="232"/>
        <v>0</v>
      </c>
      <c r="EQ48" s="83">
        <f t="shared" si="232"/>
        <v>404.12126095195555</v>
      </c>
      <c r="ER48" s="83">
        <f t="shared" si="232"/>
        <v>1157.2152890780553</v>
      </c>
      <c r="ES48" s="83">
        <f t="shared" si="232"/>
        <v>277.36200000000002</v>
      </c>
      <c r="ET48" s="83">
        <f t="shared" si="232"/>
        <v>0</v>
      </c>
      <c r="EU48" s="89">
        <f t="shared" si="126"/>
        <v>73894.388383000347</v>
      </c>
      <c r="EV48" s="83">
        <f t="shared" ref="EV48:FG48" si="233">SUM(EV49:EV71)</f>
        <v>0</v>
      </c>
      <c r="EW48" s="83">
        <f t="shared" si="233"/>
        <v>0</v>
      </c>
      <c r="EX48" s="83">
        <f t="shared" si="233"/>
        <v>745.41795000000013</v>
      </c>
      <c r="EY48" s="83">
        <f t="shared" si="233"/>
        <v>11220.523500000003</v>
      </c>
      <c r="EZ48" s="83">
        <f t="shared" si="233"/>
        <v>3189.6338971942232</v>
      </c>
      <c r="FA48" s="83">
        <f t="shared" si="233"/>
        <v>42162.428836800005</v>
      </c>
      <c r="FB48" s="83">
        <f t="shared" si="233"/>
        <v>12156.046153199999</v>
      </c>
      <c r="FC48" s="83">
        <f t="shared" si="233"/>
        <v>999.42677741571651</v>
      </c>
      <c r="FD48" s="83">
        <f t="shared" si="233"/>
        <v>0</v>
      </c>
      <c r="FE48" s="83">
        <f t="shared" si="233"/>
        <v>2995.6011517183315</v>
      </c>
      <c r="FF48" s="83">
        <f t="shared" si="233"/>
        <v>415.62390061143697</v>
      </c>
      <c r="FG48" s="83">
        <f t="shared" si="233"/>
        <v>9.686216060626947</v>
      </c>
      <c r="FH48" s="13"/>
      <c r="FI48" s="89">
        <f t="shared" si="128"/>
        <v>222109.24248104391</v>
      </c>
      <c r="FJ48" s="83">
        <f t="shared" ref="FJ48:FQ48" si="234">SUM(FJ49:FJ71)</f>
        <v>50676.000852259785</v>
      </c>
      <c r="FK48" s="83">
        <f t="shared" si="234"/>
        <v>85742.669508112507</v>
      </c>
      <c r="FL48" s="83">
        <f t="shared" si="234"/>
        <v>84468.190564763063</v>
      </c>
      <c r="FM48" s="83">
        <f t="shared" si="234"/>
        <v>0</v>
      </c>
      <c r="FN48" s="83">
        <f t="shared" si="234"/>
        <v>362.38534501494695</v>
      </c>
      <c r="FO48" s="83">
        <f t="shared" si="234"/>
        <v>626.46921089360376</v>
      </c>
      <c r="FP48" s="83">
        <f t="shared" si="234"/>
        <v>233.52699999999999</v>
      </c>
      <c r="FQ48" s="83">
        <f t="shared" si="234"/>
        <v>0</v>
      </c>
      <c r="FR48" s="89">
        <f t="shared" si="130"/>
        <v>77826.239800544063</v>
      </c>
      <c r="FS48" s="83">
        <f t="shared" ref="FS48:GD48" si="235">SUM(FS49:FS71)</f>
        <v>0</v>
      </c>
      <c r="FT48" s="83">
        <f t="shared" si="235"/>
        <v>0</v>
      </c>
      <c r="FU48" s="83">
        <f t="shared" si="235"/>
        <v>1000.5933299999999</v>
      </c>
      <c r="FV48" s="83">
        <f t="shared" si="235"/>
        <v>13172.937000000002</v>
      </c>
      <c r="FW48" s="83">
        <f t="shared" si="235"/>
        <v>3249.1277280079466</v>
      </c>
      <c r="FX48" s="83">
        <f t="shared" si="235"/>
        <v>43421.044647599978</v>
      </c>
      <c r="FY48" s="83">
        <f t="shared" si="235"/>
        <v>11380.173462000002</v>
      </c>
      <c r="FZ48" s="83">
        <f t="shared" si="235"/>
        <v>748.43628018119693</v>
      </c>
      <c r="GA48" s="83">
        <f t="shared" si="235"/>
        <v>0</v>
      </c>
      <c r="GB48" s="83">
        <f t="shared" si="235"/>
        <v>4434.9222786221162</v>
      </c>
      <c r="GC48" s="83">
        <f t="shared" si="235"/>
        <v>397.27786646907913</v>
      </c>
      <c r="GD48" s="83">
        <f t="shared" si="235"/>
        <v>21.727207663725718</v>
      </c>
      <c r="GE48" s="13"/>
      <c r="GF48" s="89">
        <f t="shared" si="132"/>
        <v>235503.5386470673</v>
      </c>
      <c r="GG48" s="83">
        <f t="shared" ref="GG48:GN48" si="236">SUM(GG49:GG71)</f>
        <v>57906.464234353203</v>
      </c>
      <c r="GH48" s="83">
        <f t="shared" si="236"/>
        <v>89710.869107445833</v>
      </c>
      <c r="GI48" s="83">
        <f t="shared" si="236"/>
        <v>86445.609477322985</v>
      </c>
      <c r="GJ48" s="83">
        <f t="shared" si="236"/>
        <v>0</v>
      </c>
      <c r="GK48" s="83">
        <f t="shared" si="236"/>
        <v>596.38516686047194</v>
      </c>
      <c r="GL48" s="83">
        <f t="shared" si="236"/>
        <v>496.38166108480323</v>
      </c>
      <c r="GM48" s="83">
        <f t="shared" si="236"/>
        <v>347.82900000000001</v>
      </c>
      <c r="GN48" s="83">
        <f t="shared" si="236"/>
        <v>0</v>
      </c>
      <c r="GO48" s="89">
        <f t="shared" si="134"/>
        <v>79194.16693103085</v>
      </c>
      <c r="GP48" s="83">
        <f t="shared" ref="GP48:HA48" si="237">SUM(GP49:GP71)</f>
        <v>0</v>
      </c>
      <c r="GQ48" s="83">
        <f t="shared" si="237"/>
        <v>0</v>
      </c>
      <c r="GR48" s="83">
        <f t="shared" si="237"/>
        <v>551.54669999999999</v>
      </c>
      <c r="GS48" s="83">
        <f t="shared" si="237"/>
        <v>12917.948400000003</v>
      </c>
      <c r="GT48" s="83">
        <f t="shared" si="237"/>
        <v>3277.4601039302975</v>
      </c>
      <c r="GU48" s="83">
        <f t="shared" si="237"/>
        <v>43124.714265600014</v>
      </c>
      <c r="GV48" s="83">
        <f t="shared" si="237"/>
        <v>13798.915293600001</v>
      </c>
      <c r="GW48" s="83">
        <f t="shared" si="237"/>
        <v>419.84115102268271</v>
      </c>
      <c r="GX48" s="83">
        <f t="shared" si="237"/>
        <v>0</v>
      </c>
      <c r="GY48" s="83">
        <f t="shared" si="237"/>
        <v>4672.453073798375</v>
      </c>
      <c r="GZ48" s="83">
        <f t="shared" si="237"/>
        <v>403.74716593567911</v>
      </c>
      <c r="HA48" s="83">
        <f t="shared" si="237"/>
        <v>27.540777143784421</v>
      </c>
      <c r="HB48" s="13"/>
      <c r="HC48" s="89">
        <f t="shared" si="136"/>
        <v>268958.06734051195</v>
      </c>
      <c r="HD48" s="83">
        <f t="shared" ref="HD48:HK48" si="238">SUM(HD49:HD71)</f>
        <v>55990.836555184527</v>
      </c>
      <c r="HE48" s="83">
        <f t="shared" si="238"/>
        <v>94657.838035429842</v>
      </c>
      <c r="HF48" s="83">
        <f t="shared" si="238"/>
        <v>116937.25131412141</v>
      </c>
      <c r="HG48" s="83">
        <f t="shared" si="238"/>
        <v>0</v>
      </c>
      <c r="HH48" s="83">
        <f t="shared" si="238"/>
        <v>687.50182324724642</v>
      </c>
      <c r="HI48" s="83">
        <f t="shared" si="238"/>
        <v>427.70982341127609</v>
      </c>
      <c r="HJ48" s="83">
        <f t="shared" si="238"/>
        <v>256.92978911764237</v>
      </c>
      <c r="HK48" s="83">
        <f t="shared" si="238"/>
        <v>0</v>
      </c>
      <c r="HL48" s="89">
        <f t="shared" si="138"/>
        <v>86074.908242858728</v>
      </c>
      <c r="HM48" s="83">
        <f t="shared" ref="HM48:HX48" si="239">SUM(HM49:HM71)</f>
        <v>0</v>
      </c>
      <c r="HN48" s="83">
        <f t="shared" si="239"/>
        <v>0</v>
      </c>
      <c r="HO48" s="83">
        <f t="shared" si="239"/>
        <v>472.26371267488258</v>
      </c>
      <c r="HP48" s="83">
        <f t="shared" si="239"/>
        <v>18770.363358819188</v>
      </c>
      <c r="HQ48" s="83">
        <f t="shared" si="239"/>
        <v>3303.2086296927796</v>
      </c>
      <c r="HR48" s="83">
        <f t="shared" si="239"/>
        <v>43923.450912487795</v>
      </c>
      <c r="HS48" s="83">
        <f t="shared" si="239"/>
        <v>14054.492623676148</v>
      </c>
      <c r="HT48" s="83">
        <f t="shared" si="239"/>
        <v>0</v>
      </c>
      <c r="HU48" s="83">
        <f t="shared" si="239"/>
        <v>0</v>
      </c>
      <c r="HV48" s="83">
        <f t="shared" si="239"/>
        <v>5127.4186971472554</v>
      </c>
      <c r="HW48" s="83">
        <f t="shared" si="239"/>
        <v>392.45009929237358</v>
      </c>
      <c r="HX48" s="83">
        <f t="shared" si="239"/>
        <v>31.260209068300743</v>
      </c>
    </row>
    <row r="49" spans="1:232" ht="15.75" x14ac:dyDescent="0.25">
      <c r="A49" s="160">
        <v>43</v>
      </c>
      <c r="B49" s="535" t="s">
        <v>88</v>
      </c>
      <c r="C49" s="13"/>
      <c r="D49" s="86">
        <f t="shared" si="100"/>
        <v>89180.933490480398</v>
      </c>
      <c r="E49" s="84">
        <f>(HLOOKUP(E$7,BECO_Datos!$D$3:$HN$85,BECO_Datos!$A47,FALSE)+HLOOKUP(E$7,BECO_Datos!$HP$3:$LT$85,BECO_Datos!$A47,FALSE))*E$2</f>
        <v>61558.319457652178</v>
      </c>
      <c r="F49" s="84">
        <f>(HLOOKUP(F$7,BECO_Datos!$D$3:$HN$85,BECO_Datos!$A47,FALSE)+HLOOKUP(F$7,BECO_Datos!$HP$3:$LT$85,BECO_Datos!$A47,FALSE))*F$2</f>
        <v>17792.447720208314</v>
      </c>
      <c r="G49" s="84">
        <f>(HLOOKUP(G$7,BECO_Datos!$D$3:$HN$85,BECO_Datos!$A47,FALSE)+HLOOKUP(G$7,BECO_Datos!$HP$3:$LT$85,BECO_Datos!$A47,FALSE))*G$2</f>
        <v>8091.8175406121409</v>
      </c>
      <c r="H49" s="84">
        <f>(HLOOKUP(H$7,BECO_Datos!$D$3:$HN$85,BECO_Datos!$A47,FALSE)+HLOOKUP(H$7,BECO_Datos!$HP$3:$LT$85,BECO_Datos!$A47,FALSE))*H$2</f>
        <v>0</v>
      </c>
      <c r="I49" s="84">
        <f>(HLOOKUP(I$7,BECO_Datos!$D$3:$HN$85,BECO_Datos!$A47,FALSE))*I$2</f>
        <v>3.0078408472518454</v>
      </c>
      <c r="J49" s="84">
        <f>(HLOOKUP(J$7,BECO_Datos!$D$3:$HN$85,BECO_Datos!$A47,FALSE)+HLOOKUP(J$7,BECO_Datos!$HP$3:$LT$85,BECO_Datos!$A47,FALSE))*J$2</f>
        <v>497.8482352610423</v>
      </c>
      <c r="K49" s="84">
        <f>(HLOOKUP(K$7,BECO_Datos!$D$3:$HN$85,BECO_Datos!$A47,FALSE))*K$2</f>
        <v>1237.4926958994743</v>
      </c>
      <c r="L49" s="84">
        <f>(HLOOKUP(L$7,BECO_Datos!$D$3:$HN$85,BECO_Datos!$A47,FALSE)+HLOOKUP(L$7,BECO_Datos!$HP$3:$LT$85,BECO_Datos!$A47,FALSE))*L$2</f>
        <v>0</v>
      </c>
      <c r="M49" s="86">
        <f t="shared" si="102"/>
        <v>10909.954077269484</v>
      </c>
      <c r="N49" s="84">
        <f>(HLOOKUP(N$7,BECO_Datos!$D$3:$HN$85,BECO_Datos!$A47,FALSE))*N$2</f>
        <v>0</v>
      </c>
      <c r="O49" s="84">
        <f>(HLOOKUP(O$7,BECO_Datos!$D$3:$HN$85,BECO_Datos!$A47,FALSE))*O$2</f>
        <v>0</v>
      </c>
      <c r="P49" s="84">
        <f>(HLOOKUP(P$7,BECO_Datos!$D$3:$HN$85,BECO_Datos!$A47,FALSE))*P$2</f>
        <v>51.209220000000002</v>
      </c>
      <c r="Q49" s="84">
        <f>(HLOOKUP(Q$7,BECO_Datos!$D$3:$HN$85,BECO_Datos!$A47,FALSE))*Q$2</f>
        <v>453.37560000000008</v>
      </c>
      <c r="R49" s="84">
        <f>(HLOOKUP(R$7,BECO_Datos!$D$3:$HN$85,BECO_Datos!$A47,FALSE)+HLOOKUP(R$7,BECO_Datos!$HP$3:$LT$85,BECO_Datos!$A47,FALSE))*R$2</f>
        <v>1367.3634146496333</v>
      </c>
      <c r="S49" s="84">
        <f>(HLOOKUP(S$7,BECO_Datos!$D$3:$HN$85,BECO_Datos!$A47,FALSE))*S$2</f>
        <v>5638.3253999999997</v>
      </c>
      <c r="T49" s="84">
        <f>(HLOOKUP(T$7,BECO_Datos!$D$3:$HN$85,BECO_Datos!$A47,FALSE))*T$2</f>
        <v>2175.8762160000001</v>
      </c>
      <c r="U49" s="84">
        <f>(HLOOKUP(U$7,BECO_Datos!$D$3:$HN$85,BECO_Datos!$A47,FALSE)+HLOOKUP(U$7,BECO_Datos!$HP$3:$LT$85,BECO_Datos!$A47,FALSE))*U$2</f>
        <v>567.41410733558439</v>
      </c>
      <c r="V49" s="84">
        <f>(HLOOKUP(V$7,BECO_Datos!$D$3:$HN$85,BECO_Datos!$A47,FALSE))*V$2</f>
        <v>0</v>
      </c>
      <c r="W49" s="84">
        <f>(HLOOKUP(W$7,BECO_Datos!$D$3:$HN$85,BECO_Datos!$A47,FALSE)+HLOOKUP(W$7,BECO_Datos!$HP$3:$LT$85,BECO_Datos!$A47,FALSE))*W$2</f>
        <v>484.61949996677862</v>
      </c>
      <c r="X49" s="84">
        <f>(HLOOKUP(X$7,BECO_Datos!$D$3:$HN$85,BECO_Datos!$A47,FALSE))*X$2</f>
        <v>160.79539082317817</v>
      </c>
      <c r="Y49" s="84">
        <f>(HLOOKUP(Y$7,BECO_Datos!$D$3:$HN$85,BECO_Datos!$A47,FALSE)+HLOOKUP(Y$7,BECO_Datos!$HP$3:$LT$85,BECO_Datos!$A47,FALSE))*Y$2</f>
        <v>10.975228494309711</v>
      </c>
      <c r="Z49" s="13"/>
      <c r="AA49" s="86">
        <f t="shared" si="104"/>
        <v>42730.888230668126</v>
      </c>
      <c r="AB49" s="84">
        <f>(HLOOKUP(AB$7,BECO_Datos!$D$3:$HN$85,BECO_Datos!$A47,FALSE)+HLOOKUP(AB$7,BECO_Datos!$HP$3:$LT$85,BECO_Datos!$A47,FALSE))*AB$2</f>
        <v>27776.191301880197</v>
      </c>
      <c r="AC49" s="84">
        <f>(HLOOKUP(AC$7,BECO_Datos!$D$3:$HN$85,BECO_Datos!$A47,FALSE)+HLOOKUP(AC$7,BECO_Datos!$HP$3:$LT$85,BECO_Datos!$A47,FALSE))*AC$2</f>
        <v>8729.3597835663622</v>
      </c>
      <c r="AD49" s="84">
        <f>(HLOOKUP(AD$7,BECO_Datos!$D$3:$HN$85,BECO_Datos!$A47,FALSE)+HLOOKUP(AD$7,BECO_Datos!$HP$3:$LT$85,BECO_Datos!$A47,FALSE))*AD$2</f>
        <v>4730.1374661729014</v>
      </c>
      <c r="AE49" s="84">
        <f>(HLOOKUP(AE$7,BECO_Datos!$D$3:$HN$85,BECO_Datos!$A47,FALSE)+HLOOKUP(AE$7,BECO_Datos!$HP$3:$LT$85,BECO_Datos!$A47,FALSE))*AE$2</f>
        <v>0</v>
      </c>
      <c r="AF49" s="84">
        <f>(HLOOKUP(AF$7,BECO_Datos!$D$3:$HN$85,BECO_Datos!$A47,FALSE))*AF$2</f>
        <v>0</v>
      </c>
      <c r="AG49" s="84">
        <f>(HLOOKUP(AG$7,BECO_Datos!$D$3:$HN$85,BECO_Datos!$A47,FALSE)+HLOOKUP(AG$7,BECO_Datos!$HP$3:$LT$85,BECO_Datos!$A47,FALSE))*AG$2</f>
        <v>221.99271992039729</v>
      </c>
      <c r="AH49" s="84">
        <f>(HLOOKUP(AH$7,BECO_Datos!$D$3:$HN$85,BECO_Datos!$A47,FALSE))*AH$2</f>
        <v>1273.2069591282732</v>
      </c>
      <c r="AI49" s="84">
        <f>(HLOOKUP(AI$7,BECO_Datos!$D$3:$HN$85,BECO_Datos!$A47,FALSE)+HLOOKUP(AI$7,BECO_Datos!$HP$3:$LT$85,BECO_Datos!$A47,FALSE))*AI$2</f>
        <v>0</v>
      </c>
      <c r="AJ49" s="86">
        <f t="shared" si="106"/>
        <v>9537.4590400508605</v>
      </c>
      <c r="AK49" s="84">
        <f>(HLOOKUP(AK$7,BECO_Datos!$D$3:$HN$85,BECO_Datos!$A47,FALSE))*AK$2</f>
        <v>0</v>
      </c>
      <c r="AL49" s="84">
        <f>(HLOOKUP(AL$7,BECO_Datos!$D$3:$HN$85,BECO_Datos!$A47,FALSE))*AL$2</f>
        <v>0</v>
      </c>
      <c r="AM49" s="84">
        <f>(HLOOKUP(AM$7,BECO_Datos!$D$3:$HN$85,BECO_Datos!$A47,FALSE))*AM$2</f>
        <v>55.862130000000001</v>
      </c>
      <c r="AN49" s="84">
        <f>(HLOOKUP(AN$7,BECO_Datos!$D$3:$HN$85,BECO_Datos!$A47,FALSE))*AN$2</f>
        <v>91.193700000000007</v>
      </c>
      <c r="AO49" s="84">
        <f>(HLOOKUP(AO$7,BECO_Datos!$D$3:$HN$85,BECO_Datos!$A47,FALSE)+HLOOKUP(AO$7,BECO_Datos!$HP$3:$LT$85,BECO_Datos!$A47,FALSE))*AO$2</f>
        <v>831.60798572656404</v>
      </c>
      <c r="AP49" s="84">
        <f>(HLOOKUP(AP$7,BECO_Datos!$D$3:$HN$85,BECO_Datos!$A47,FALSE))*AP$2</f>
        <v>5912.3830860000007</v>
      </c>
      <c r="AQ49" s="84">
        <f>(HLOOKUP(AQ$7,BECO_Datos!$D$3:$HN$85,BECO_Datos!$A47,FALSE))*AQ$2</f>
        <v>2149.1558460000001</v>
      </c>
      <c r="AR49" s="84">
        <f>(HLOOKUP(AR$7,BECO_Datos!$D$3:$HN$85,BECO_Datos!$A47,FALSE)+HLOOKUP(AR$7,BECO_Datos!$HP$3:$LT$85,BECO_Datos!$A47,FALSE))*AR$2</f>
        <v>160.15455699477525</v>
      </c>
      <c r="AS49" s="84">
        <f>(HLOOKUP(AS$7,BECO_Datos!$D$3:$HN$85,BECO_Datos!$A47,FALSE))*AS$2</f>
        <v>0</v>
      </c>
      <c r="AT49" s="84">
        <f>(HLOOKUP(AT$7,BECO_Datos!$D$3:$HN$85,BECO_Datos!$A47,FALSE)+HLOOKUP(AT$7,BECO_Datos!$HP$3:$LT$85,BECO_Datos!$A47,FALSE))*AT$2</f>
        <v>200.51603777344664</v>
      </c>
      <c r="AU49" s="84">
        <f>(HLOOKUP(AU$7,BECO_Datos!$D$3:$HN$85,BECO_Datos!$A47,FALSE))*AU$2</f>
        <v>130.68888636793798</v>
      </c>
      <c r="AV49" s="84">
        <f>(HLOOKUP(AV$7,BECO_Datos!$D$3:$HN$85,BECO_Datos!$A47,FALSE)+HLOOKUP(AV$7,BECO_Datos!$HP$3:$LT$85,BECO_Datos!$A47,FALSE))*AV$2</f>
        <v>5.8968111881346541</v>
      </c>
      <c r="AW49" s="13"/>
      <c r="AX49" s="86">
        <f t="shared" si="108"/>
        <v>112618.5477367987</v>
      </c>
      <c r="AY49" s="84">
        <f>(HLOOKUP(AY$7,BECO_Datos!$D$3:$HN$85,BECO_Datos!$A47,FALSE)+HLOOKUP(AY$7,BECO_Datos!$HP$3:$LT$85,BECO_Datos!$A47,FALSE))*AY$2</f>
        <v>89619.403959306292</v>
      </c>
      <c r="AZ49" s="84">
        <f>(HLOOKUP(AZ$7,BECO_Datos!$D$3:$HN$85,BECO_Datos!$A47,FALSE)+HLOOKUP(AZ$7,BECO_Datos!$HP$3:$LT$85,BECO_Datos!$A47,FALSE))*AZ$2</f>
        <v>11679.757957656535</v>
      </c>
      <c r="BA49" s="84">
        <f>(HLOOKUP(BA$7,BECO_Datos!$D$3:$HN$85,BECO_Datos!$A47,FALSE)+HLOOKUP(BA$7,BECO_Datos!$HP$3:$LT$85,BECO_Datos!$A47,FALSE))*BA$2</f>
        <v>8318.3360590609882</v>
      </c>
      <c r="BB49" s="84">
        <f>(HLOOKUP(BB$7,BECO_Datos!$D$3:$HN$85,BECO_Datos!$A47,FALSE)+HLOOKUP(BB$7,BECO_Datos!$HP$3:$LT$85,BECO_Datos!$A47,FALSE))*BB$2</f>
        <v>0</v>
      </c>
      <c r="BC49" s="84">
        <f>(HLOOKUP(BC$7,BECO_Datos!$D$3:$HN$85,BECO_Datos!$A47,FALSE))*BC$2</f>
        <v>6.7973804457668818E-2</v>
      </c>
      <c r="BD49" s="84">
        <f>(HLOOKUP(BD$7,BECO_Datos!$D$3:$HN$85,BECO_Datos!$A47,FALSE)+HLOOKUP(BD$7,BECO_Datos!$HP$3:$LT$85,BECO_Datos!$A47,FALSE))*BD$2</f>
        <v>238.5515728489145</v>
      </c>
      <c r="BE49" s="84">
        <f>(HLOOKUP(BE$7,BECO_Datos!$D$3:$HN$85,BECO_Datos!$A47,FALSE))*BE$2</f>
        <v>2762.4302141215112</v>
      </c>
      <c r="BF49" s="84">
        <f>(HLOOKUP(BF$7,BECO_Datos!$D$3:$HN$85,BECO_Datos!$A47,FALSE)+HLOOKUP(BF$7,BECO_Datos!$HP$3:$LT$85,BECO_Datos!$A47,FALSE))*BF$2</f>
        <v>0</v>
      </c>
      <c r="BG49" s="86">
        <f t="shared" si="110"/>
        <v>11986.847175995797</v>
      </c>
      <c r="BH49" s="84">
        <f>(HLOOKUP(BH$7,BECO_Datos!$D$3:$HN$85,BECO_Datos!$A47,FALSE))*BH$2</f>
        <v>0</v>
      </c>
      <c r="BI49" s="84">
        <f>(HLOOKUP(BI$7,BECO_Datos!$D$3:$HN$85,BECO_Datos!$A47,FALSE))*BI$2</f>
        <v>0</v>
      </c>
      <c r="BJ49" s="84">
        <f>(HLOOKUP(BJ$7,BECO_Datos!$D$3:$HN$85,BECO_Datos!$A47,FALSE))*BJ$2</f>
        <v>786.06969000000004</v>
      </c>
      <c r="BK49" s="84">
        <f>(HLOOKUP(BK$7,BECO_Datos!$D$3:$HN$85,BECO_Datos!$A47,FALSE))*BK$2</f>
        <v>364.61400000000003</v>
      </c>
      <c r="BL49" s="84">
        <f>(HLOOKUP(BL$7,BECO_Datos!$D$3:$HN$85,BECO_Datos!$A47,FALSE)+HLOOKUP(BL$7,BECO_Datos!$HP$3:$LT$85,BECO_Datos!$A47,FALSE))*BL$2</f>
        <v>1236.9908468670935</v>
      </c>
      <c r="BM49" s="84">
        <f>(HLOOKUP(BM$7,BECO_Datos!$D$3:$HN$85,BECO_Datos!$A47,FALSE))*BM$2</f>
        <v>6322.7182428000006</v>
      </c>
      <c r="BN49" s="84">
        <f>(HLOOKUP(BN$7,BECO_Datos!$D$3:$HN$85,BECO_Datos!$A47,FALSE))*BN$2</f>
        <v>2179.8567755999998</v>
      </c>
      <c r="BO49" s="84">
        <f>(HLOOKUP(BO$7,BECO_Datos!$D$3:$HN$85,BECO_Datos!$A47,FALSE)+HLOOKUP(BO$7,BECO_Datos!$HP$3:$LT$85,BECO_Datos!$A47,FALSE))*BO$2</f>
        <v>520.13393237556897</v>
      </c>
      <c r="BP49" s="84">
        <f>(HLOOKUP(BP$7,BECO_Datos!$D$3:$HN$85,BECO_Datos!$A47,FALSE))*BP$2</f>
        <v>0</v>
      </c>
      <c r="BQ49" s="84">
        <f>(HLOOKUP(BQ$7,BECO_Datos!$D$3:$HN$85,BECO_Datos!$A47,FALSE)+HLOOKUP(BQ$7,BECO_Datos!$HP$3:$LT$85,BECO_Datos!$A47,FALSE))*BQ$2</f>
        <v>376.08225162157163</v>
      </c>
      <c r="BR49" s="84">
        <f>(HLOOKUP(BR$7,BECO_Datos!$D$3:$HN$85,BECO_Datos!$A47,FALSE))*BR$2</f>
        <v>200.22347942028057</v>
      </c>
      <c r="BS49" s="84">
        <f>(HLOOKUP(BS$7,BECO_Datos!$D$3:$HN$85,BECO_Datos!$A47,FALSE)+HLOOKUP(BS$7,BECO_Datos!$HP$3:$LT$85,BECO_Datos!$A47,FALSE))*BS$2</f>
        <v>0.15795731128157817</v>
      </c>
      <c r="BT49" s="13"/>
      <c r="BU49" s="86">
        <f t="shared" si="112"/>
        <v>98377.572523047798</v>
      </c>
      <c r="BV49" s="84">
        <f>(HLOOKUP(BV$7,BECO_Datos!$D$3:$HN$85,BECO_Datos!$A47,FALSE)+HLOOKUP(BV$7,BECO_Datos!$HP$3:$LT$85,BECO_Datos!$A47,FALSE))*BV$2</f>
        <v>79079.675034548971</v>
      </c>
      <c r="BW49" s="84">
        <f>(HLOOKUP(BW$7,BECO_Datos!$D$3:$HN$85,BECO_Datos!$A47,FALSE)+HLOOKUP(BW$7,BECO_Datos!$HP$3:$LT$85,BECO_Datos!$A47,FALSE))*BW$2</f>
        <v>8902.1386683803612</v>
      </c>
      <c r="BX49" s="84">
        <f>(HLOOKUP(BX$7,BECO_Datos!$D$3:$HN$85,BECO_Datos!$A47,FALSE)+HLOOKUP(BX$7,BECO_Datos!$HP$3:$LT$85,BECO_Datos!$A47,FALSE))*BX$2</f>
        <v>8073.849321457712</v>
      </c>
      <c r="BY49" s="84">
        <f>(HLOOKUP(BY$7,BECO_Datos!$D$3:$HN$85,BECO_Datos!$A47,FALSE)+HLOOKUP(BY$7,BECO_Datos!$HP$3:$LT$85,BECO_Datos!$A47,FALSE))*BY$2</f>
        <v>0</v>
      </c>
      <c r="BZ49" s="84">
        <f>(HLOOKUP(BZ$7,BECO_Datos!$D$3:$HN$85,BECO_Datos!$A47,FALSE))*BZ$2</f>
        <v>4.0784282674601293</v>
      </c>
      <c r="CA49" s="84">
        <f>(HLOOKUP(CA$7,BECO_Datos!$D$3:$HN$85,BECO_Datos!$A47,FALSE)+HLOOKUP(CA$7,BECO_Datos!$HP$3:$LT$85,BECO_Datos!$A47,FALSE))*CA$2</f>
        <v>302.46327829085772</v>
      </c>
      <c r="CB49" s="84">
        <f>(HLOOKUP(CB$7,BECO_Datos!$D$3:$HN$85,BECO_Datos!$A47,FALSE))*CB$2</f>
        <v>2015.3677921024346</v>
      </c>
      <c r="CC49" s="84">
        <f>(HLOOKUP(CC$7,BECO_Datos!$D$3:$HN$85,BECO_Datos!$A47,FALSE)+HLOOKUP(CC$7,BECO_Datos!$HP$3:$LT$85,BECO_Datos!$A47,FALSE))*CC$2</f>
        <v>0</v>
      </c>
      <c r="CD49" s="86">
        <f t="shared" si="114"/>
        <v>12758.695049341228</v>
      </c>
      <c r="CE49" s="84">
        <f>(HLOOKUP(CE$7,BECO_Datos!$D$3:$HN$85,BECO_Datos!$A47,FALSE))*CE$2</f>
        <v>0</v>
      </c>
      <c r="CF49" s="84">
        <f>(HLOOKUP(CF$7,BECO_Datos!$D$3:$HN$85,BECO_Datos!$A47,FALSE))*CF$2</f>
        <v>0</v>
      </c>
      <c r="CG49" s="84">
        <f>(HLOOKUP(CG$7,BECO_Datos!$D$3:$HN$85,BECO_Datos!$A47,FALSE))*CG$2</f>
        <v>779.2944</v>
      </c>
      <c r="CH49" s="84">
        <f>(HLOOKUP(CH$7,BECO_Datos!$D$3:$HN$85,BECO_Datos!$A47,FALSE))*CH$2</f>
        <v>556.56900000000007</v>
      </c>
      <c r="CI49" s="84">
        <f>(HLOOKUP(CI$7,BECO_Datos!$D$3:$HN$85,BECO_Datos!$A47,FALSE)+HLOOKUP(CI$7,BECO_Datos!$HP$3:$LT$85,BECO_Datos!$A47,FALSE))*CI$2</f>
        <v>1159.1657239049039</v>
      </c>
      <c r="CJ49" s="84">
        <f>(HLOOKUP(CJ$7,BECO_Datos!$D$3:$HN$85,BECO_Datos!$A47,FALSE))*CJ$2</f>
        <v>6534.2059524000006</v>
      </c>
      <c r="CK49" s="84">
        <f>(HLOOKUP(CK$7,BECO_Datos!$D$3:$HN$85,BECO_Datos!$A47,FALSE))*CK$2</f>
        <v>2653.8321240000005</v>
      </c>
      <c r="CL49" s="84">
        <f>(HLOOKUP(CL$7,BECO_Datos!$D$3:$HN$85,BECO_Datos!$A47,FALSE)+HLOOKUP(CL$7,BECO_Datos!$HP$3:$LT$85,BECO_Datos!$A47,FALSE))*CL$2</f>
        <v>458.29833011973608</v>
      </c>
      <c r="CM49" s="84">
        <f>(HLOOKUP(CM$7,BECO_Datos!$D$3:$HN$85,BECO_Datos!$A47,FALSE))*CM$2</f>
        <v>0</v>
      </c>
      <c r="CN49" s="84">
        <f>(HLOOKUP(CN$7,BECO_Datos!$D$3:$HN$85,BECO_Datos!$A47,FALSE)+HLOOKUP(CN$7,BECO_Datos!$HP$3:$LT$85,BECO_Datos!$A47,FALSE))*CN$2</f>
        <v>414.12321106451105</v>
      </c>
      <c r="CO49" s="84">
        <f>(HLOOKUP(CO$7,BECO_Datos!$D$3:$HN$85,BECO_Datos!$A47,FALSE))*CO$2</f>
        <v>202.32677282334976</v>
      </c>
      <c r="CP49" s="84">
        <f>(HLOOKUP(CP$7,BECO_Datos!$D$3:$HN$85,BECO_Datos!$A47,FALSE)+HLOOKUP(CP$7,BECO_Datos!$HP$3:$LT$85,BECO_Datos!$A47,FALSE))*CP$2</f>
        <v>0.87953502872696931</v>
      </c>
      <c r="CQ49" s="13"/>
      <c r="CR49" s="86">
        <f t="shared" si="116"/>
        <v>67727.00949507051</v>
      </c>
      <c r="CS49" s="84">
        <f>(HLOOKUP(CS$7,BECO_Datos!$D$3:$HN$85,BECO_Datos!$A47,FALSE)+HLOOKUP(CS$7,BECO_Datos!$HP$3:$LT$85,BECO_Datos!$A47,FALSE))*CS$2</f>
        <v>36809.018529274137</v>
      </c>
      <c r="CT49" s="84">
        <f>(HLOOKUP(CT$7,BECO_Datos!$D$3:$HN$85,BECO_Datos!$A47,FALSE)+HLOOKUP(CT$7,BECO_Datos!$HP$3:$LT$85,BECO_Datos!$A47,FALSE))*CT$2</f>
        <v>18844.294005445368</v>
      </c>
      <c r="CU49" s="84">
        <f>(HLOOKUP(CU$7,BECO_Datos!$D$3:$HN$85,BECO_Datos!$A47,FALSE)+HLOOKUP(CU$7,BECO_Datos!$HP$3:$LT$85,BECO_Datos!$A47,FALSE))*CU$2</f>
        <v>8837.3073578126296</v>
      </c>
      <c r="CV49" s="84">
        <f>(HLOOKUP(CV$7,BECO_Datos!$D$3:$HN$85,BECO_Datos!$A47,FALSE)+HLOOKUP(CV$7,BECO_Datos!$HP$3:$LT$85,BECO_Datos!$A47,FALSE))*CV$2</f>
        <v>0</v>
      </c>
      <c r="CW49" s="84">
        <f>(HLOOKUP(CW$7,BECO_Datos!$D$3:$HN$85,BECO_Datos!$A47,FALSE))*CW$2</f>
        <v>16.398680325412602</v>
      </c>
      <c r="CX49" s="84">
        <f>(HLOOKUP(CX$7,BECO_Datos!$D$3:$HN$85,BECO_Datos!$A47,FALSE)+HLOOKUP(CX$7,BECO_Datos!$HP$3:$LT$85,BECO_Datos!$A47,FALSE))*CX$2</f>
        <v>270.23516945860382</v>
      </c>
      <c r="CY49" s="84">
        <f>(HLOOKUP(CY$7,BECO_Datos!$D$3:$HN$85,BECO_Datos!$A47,FALSE))*CY$2</f>
        <v>2949.7557527543559</v>
      </c>
      <c r="CZ49" s="84">
        <f>(HLOOKUP(CZ$7,BECO_Datos!$D$3:$HN$85,BECO_Datos!$A47,FALSE)+HLOOKUP(CZ$7,BECO_Datos!$HP$3:$LT$85,BECO_Datos!$A47,FALSE))*CZ$2</f>
        <v>0</v>
      </c>
      <c r="DA49" s="86">
        <f t="shared" si="118"/>
        <v>13266.729858862409</v>
      </c>
      <c r="DB49" s="84">
        <f>(HLOOKUP(DB$7,BECO_Datos!$D$3:$HN$85,BECO_Datos!$A47,FALSE))*DB$2</f>
        <v>0</v>
      </c>
      <c r="DC49" s="84">
        <f>(HLOOKUP(DC$7,BECO_Datos!$D$3:$HN$85,BECO_Datos!$A47,FALSE))*DC$2</f>
        <v>0</v>
      </c>
      <c r="DD49" s="84">
        <f>(HLOOKUP(DD$7,BECO_Datos!$D$3:$HN$85,BECO_Datos!$A47,FALSE))*DD$2</f>
        <v>43.345530000000004</v>
      </c>
      <c r="DE49" s="84">
        <f>(HLOOKUP(DE$7,BECO_Datos!$D$3:$HN$85,BECO_Datos!$A47,FALSE))*DE$2</f>
        <v>312.31380000000001</v>
      </c>
      <c r="DF49" s="84">
        <f>(HLOOKUP(DF$7,BECO_Datos!$D$3:$HN$85,BECO_Datos!$A47,FALSE)+HLOOKUP(DF$7,BECO_Datos!$HP$3:$LT$85,BECO_Datos!$A47,FALSE))*DF$2</f>
        <v>2193.8940994860632</v>
      </c>
      <c r="DG49" s="84">
        <f>(HLOOKUP(DG$7,BECO_Datos!$D$3:$HN$85,BECO_Datos!$A47,FALSE))*DG$2</f>
        <v>6675.0435684000013</v>
      </c>
      <c r="DH49" s="84">
        <f>(HLOOKUP(DH$7,BECO_Datos!$D$3:$HN$85,BECO_Datos!$A47,FALSE))*DH$2</f>
        <v>3136.4291412000002</v>
      </c>
      <c r="DI49" s="84">
        <f>(HLOOKUP(DI$7,BECO_Datos!$D$3:$HN$85,BECO_Datos!$A47,FALSE)+HLOOKUP(DI$7,BECO_Datos!$HP$3:$LT$85,BECO_Datos!$A47,FALSE))*DI$2</f>
        <v>351.99279520899177</v>
      </c>
      <c r="DJ49" s="84">
        <f>(HLOOKUP(DJ$7,BECO_Datos!$D$3:$HN$85,BECO_Datos!$A47,FALSE))*DJ$2</f>
        <v>0</v>
      </c>
      <c r="DK49" s="84">
        <f>(HLOOKUP(DK$7,BECO_Datos!$D$3:$HN$85,BECO_Datos!$A47,FALSE)+HLOOKUP(DK$7,BECO_Datos!$HP$3:$LT$85,BECO_Datos!$A47,FALSE))*DK$2</f>
        <v>463.72478858727493</v>
      </c>
      <c r="DL49" s="84">
        <f>(HLOOKUP(DL$7,BECO_Datos!$D$3:$HN$85,BECO_Datos!$A47,FALSE))*DL$2</f>
        <v>88.093228513277609</v>
      </c>
      <c r="DM49" s="84">
        <f>(HLOOKUP(DM$7,BECO_Datos!$D$3:$HN$85,BECO_Datos!$A47,FALSE)+HLOOKUP(DM$7,BECO_Datos!$HP$3:$LT$85,BECO_Datos!$A47,FALSE))*DM$2</f>
        <v>1.8929074667997645</v>
      </c>
      <c r="DN49" s="13"/>
      <c r="DO49" s="86">
        <f t="shared" si="120"/>
        <v>84103.990857691126</v>
      </c>
      <c r="DP49" s="84">
        <f>(HLOOKUP(DP$7,BECO_Datos!$D$3:$HN$85,BECO_Datos!$A47,FALSE)+HLOOKUP(DP$7,BECO_Datos!$HP$3:$LT$85,BECO_Datos!$A47,FALSE))*DP$2</f>
        <v>55898.654416111436</v>
      </c>
      <c r="DQ49" s="84">
        <f>(HLOOKUP(DQ$7,BECO_Datos!$D$3:$HN$85,BECO_Datos!$A47,FALSE)+HLOOKUP(DQ$7,BECO_Datos!$HP$3:$LT$85,BECO_Datos!$A47,FALSE))*DQ$2</f>
        <v>16604.487636358546</v>
      </c>
      <c r="DR49" s="84">
        <f>(HLOOKUP(DR$7,BECO_Datos!$D$3:$HN$85,BECO_Datos!$A47,FALSE)+HLOOKUP(DR$7,BECO_Datos!$HP$3:$LT$85,BECO_Datos!$A47,FALSE))*DR$2</f>
        <v>8587.5196471866948</v>
      </c>
      <c r="DS49" s="84">
        <f>(HLOOKUP(DS$7,BECO_Datos!$D$3:$HN$85,BECO_Datos!$A47,FALSE)+HLOOKUP(DS$7,BECO_Datos!$HP$3:$LT$85,BECO_Datos!$A47,FALSE))*DS$2</f>
        <v>0</v>
      </c>
      <c r="DT49" s="84">
        <f>(HLOOKUP(DT$7,BECO_Datos!$D$3:$HN$85,BECO_Datos!$A47,FALSE))*DT$2</f>
        <v>9.9071819997052302</v>
      </c>
      <c r="DU49" s="84">
        <f>(HLOOKUP(DU$7,BECO_Datos!$D$3:$HN$85,BECO_Datos!$A47,FALSE)+HLOOKUP(DU$7,BECO_Datos!$HP$3:$LT$85,BECO_Datos!$A47,FALSE))*DU$2</f>
        <v>243.43232706959117</v>
      </c>
      <c r="DV49" s="84">
        <f>(HLOOKUP(DV$7,BECO_Datos!$D$3:$HN$85,BECO_Datos!$A47,FALSE))*DV$2</f>
        <v>2759.9896489651514</v>
      </c>
      <c r="DW49" s="84">
        <f>(HLOOKUP(DW$7,BECO_Datos!$D$3:$HN$85,BECO_Datos!$A47,FALSE)+HLOOKUP(DW$7,BECO_Datos!$HP$3:$LT$85,BECO_Datos!$A47,FALSE))*DW$2</f>
        <v>0</v>
      </c>
      <c r="DX49" s="86">
        <f t="shared" si="122"/>
        <v>12044.784783692643</v>
      </c>
      <c r="DY49" s="84">
        <f>(HLOOKUP(DY$7,BECO_Datos!$D$3:$HN$85,BECO_Datos!$A47,FALSE))*DY$2</f>
        <v>0</v>
      </c>
      <c r="DZ49" s="84">
        <f>(HLOOKUP(DZ$7,BECO_Datos!$D$3:$HN$85,BECO_Datos!$A47,FALSE))*DZ$2</f>
        <v>0</v>
      </c>
      <c r="EA49" s="84">
        <f>(HLOOKUP(EA$7,BECO_Datos!$D$3:$HN$85,BECO_Datos!$A47,FALSE))*EA$2</f>
        <v>41.604090000000006</v>
      </c>
      <c r="EB49" s="84">
        <f>(HLOOKUP(EB$7,BECO_Datos!$D$3:$HN$85,BECO_Datos!$A47,FALSE))*EB$2</f>
        <v>437.19509999999997</v>
      </c>
      <c r="EC49" s="84">
        <f>(HLOOKUP(EC$7,BECO_Datos!$D$3:$HN$85,BECO_Datos!$A47,FALSE)+HLOOKUP(EC$7,BECO_Datos!$HP$3:$LT$85,BECO_Datos!$A47,FALSE))*EC$2</f>
        <v>1075.7009407767732</v>
      </c>
      <c r="ED49" s="84">
        <f>(HLOOKUP(ED$7,BECO_Datos!$D$3:$HN$85,BECO_Datos!$A47,FALSE))*ED$2</f>
        <v>6780.2309676000004</v>
      </c>
      <c r="EE49" s="84">
        <f>(HLOOKUP(EE$7,BECO_Datos!$D$3:$HN$85,BECO_Datos!$A47,FALSE))*EE$2</f>
        <v>3045.9611628000002</v>
      </c>
      <c r="EF49" s="84">
        <f>(HLOOKUP(EF$7,BECO_Datos!$D$3:$HN$85,BECO_Datos!$A47,FALSE)+HLOOKUP(EF$7,BECO_Datos!$HP$3:$LT$85,BECO_Datos!$A47,FALSE))*EF$2</f>
        <v>197.75919797789459</v>
      </c>
      <c r="EG49" s="84">
        <f>(HLOOKUP(EG$7,BECO_Datos!$D$3:$HN$85,BECO_Datos!$A47,FALSE))*EG$2</f>
        <v>0</v>
      </c>
      <c r="EH49" s="84">
        <f>(HLOOKUP(EH$7,BECO_Datos!$D$3:$HN$85,BECO_Datos!$A47,FALSE)+HLOOKUP(EH$7,BECO_Datos!$HP$3:$LT$85,BECO_Datos!$A47,FALSE))*EH$2</f>
        <v>377.82054386105125</v>
      </c>
      <c r="EI49" s="84">
        <f>(HLOOKUP(EI$7,BECO_Datos!$D$3:$HN$85,BECO_Datos!$A47,FALSE))*EI$2</f>
        <v>88.481368711611168</v>
      </c>
      <c r="EJ49" s="84">
        <f>(HLOOKUP(EJ$7,BECO_Datos!$D$3:$HN$85,BECO_Datos!$A47,FALSE)+HLOOKUP(EJ$7,BECO_Datos!$HP$3:$LT$85,BECO_Datos!$A47,FALSE))*EJ$2</f>
        <v>3.1411965311677476E-2</v>
      </c>
      <c r="EK49" s="13"/>
      <c r="EL49" s="86">
        <f t="shared" si="124"/>
        <v>81352.325086943354</v>
      </c>
      <c r="EM49" s="84">
        <f>(HLOOKUP(EM$7,BECO_Datos!$D$3:$HN$85,BECO_Datos!$A47,FALSE)+HLOOKUP(EM$7,BECO_Datos!$HP$3:$LT$85,BECO_Datos!$A47,FALSE))*EM$2</f>
        <v>48522.586481718601</v>
      </c>
      <c r="EN49" s="84">
        <f>(HLOOKUP(EN$7,BECO_Datos!$D$3:$HN$85,BECO_Datos!$A47,FALSE)+HLOOKUP(EN$7,BECO_Datos!$HP$3:$LT$85,BECO_Datos!$A47,FALSE))*EN$2</f>
        <v>23282.707848817947</v>
      </c>
      <c r="EO49" s="84">
        <f>(HLOOKUP(EO$7,BECO_Datos!$D$3:$HN$85,BECO_Datos!$A47,FALSE)+HLOOKUP(EO$7,BECO_Datos!$HP$3:$LT$85,BECO_Datos!$A47,FALSE))*EO$2</f>
        <v>9223.6822029687191</v>
      </c>
      <c r="EP49" s="84">
        <f>(HLOOKUP(EP$7,BECO_Datos!$D$3:$HN$85,BECO_Datos!$A47,FALSE)+HLOOKUP(EP$7,BECO_Datos!$HP$3:$LT$85,BECO_Datos!$A47,FALSE))*EP$2</f>
        <v>0</v>
      </c>
      <c r="EQ49" s="84">
        <f>(HLOOKUP(EQ$7,BECO_Datos!$D$3:$HN$85,BECO_Datos!$A47,FALSE))*EQ$2</f>
        <v>7.4771184903435701</v>
      </c>
      <c r="ER49" s="84">
        <f>(HLOOKUP(ER$7,BECO_Datos!$D$3:$HN$85,BECO_Datos!$A47,FALSE)+HLOOKUP(ER$7,BECO_Datos!$HP$3:$LT$85,BECO_Datos!$A47,FALSE))*ER$2</f>
        <v>91.205434947758121</v>
      </c>
      <c r="ES49" s="84">
        <f>(HLOOKUP(ES$7,BECO_Datos!$D$3:$HN$85,BECO_Datos!$A47,FALSE))*ES$2</f>
        <v>224.66600000000003</v>
      </c>
      <c r="ET49" s="84">
        <f>(HLOOKUP(ET$7,BECO_Datos!$D$3:$HN$85,BECO_Datos!$A47,FALSE)+HLOOKUP(ET$7,BECO_Datos!$HP$3:$LT$85,BECO_Datos!$A47,FALSE))*ET$2</f>
        <v>0</v>
      </c>
      <c r="EU49" s="86">
        <f t="shared" si="126"/>
        <v>11177.644291115073</v>
      </c>
      <c r="EV49" s="84">
        <f>(HLOOKUP(EV$7,BECO_Datos!$D$3:$HN$85,BECO_Datos!$A47,FALSE))*EV$2</f>
        <v>0</v>
      </c>
      <c r="EW49" s="84">
        <f>(HLOOKUP(EW$7,BECO_Datos!$D$3:$HN$85,BECO_Datos!$A47,FALSE))*EW$2</f>
        <v>0</v>
      </c>
      <c r="EX49" s="84">
        <f>(HLOOKUP(EX$7,BECO_Datos!$D$3:$HN$85,BECO_Datos!$A47,FALSE))*EX$2</f>
        <v>0.24489</v>
      </c>
      <c r="EY49" s="84">
        <f>(HLOOKUP(EY$7,BECO_Datos!$D$3:$HN$85,BECO_Datos!$A47,FALSE))*EY$2</f>
        <v>303.85169999999999</v>
      </c>
      <c r="EZ49" s="84">
        <f>(HLOOKUP(EZ$7,BECO_Datos!$D$3:$HN$85,BECO_Datos!$A47,FALSE)+HLOOKUP(EZ$7,BECO_Datos!$HP$3:$LT$85,BECO_Datos!$A47,FALSE))*EZ$2</f>
        <v>741.01440426853935</v>
      </c>
      <c r="FA49" s="84">
        <f>(HLOOKUP(FA$7,BECO_Datos!$D$3:$HN$85,BECO_Datos!$A47,FALSE))*FA$2</f>
        <v>6612.9347195999999</v>
      </c>
      <c r="FB49" s="84">
        <f>(HLOOKUP(FB$7,BECO_Datos!$D$3:$HN$85,BECO_Datos!$A47,FALSE))*FB$2</f>
        <v>3039.2823672</v>
      </c>
      <c r="FC49" s="84">
        <f>(HLOOKUP(FC$7,BECO_Datos!$D$3:$HN$85,BECO_Datos!$A47,FALSE)+HLOOKUP(FC$7,BECO_Datos!$HP$3:$LT$85,BECO_Datos!$A47,FALSE))*FC$2</f>
        <v>138.22702186609905</v>
      </c>
      <c r="FD49" s="84">
        <f>(HLOOKUP(FD$7,BECO_Datos!$D$3:$HN$85,BECO_Datos!$A47,FALSE))*FD$2</f>
        <v>0</v>
      </c>
      <c r="FE49" s="84">
        <f>(HLOOKUP(FE$7,BECO_Datos!$D$3:$HN$85,BECO_Datos!$A47,FALSE)+HLOOKUP(FE$7,BECO_Datos!$HP$3:$LT$85,BECO_Datos!$A47,FALSE))*FE$2</f>
        <v>241.15636313902624</v>
      </c>
      <c r="FF49" s="84">
        <f>(HLOOKUP(FF$7,BECO_Datos!$D$3:$HN$85,BECO_Datos!$A47,FALSE))*FF$2</f>
        <v>100.93282504140902</v>
      </c>
      <c r="FG49" s="84">
        <f>(HLOOKUP(FG$7,BECO_Datos!$D$3:$HN$85,BECO_Datos!$A47,FALSE)+HLOOKUP(FG$7,BECO_Datos!$HP$3:$LT$85,BECO_Datos!$A47,FALSE))*FG$2</f>
        <v>0</v>
      </c>
      <c r="FH49" s="13"/>
      <c r="FI49" s="86">
        <f t="shared" si="128"/>
        <v>75606.972546990437</v>
      </c>
      <c r="FJ49" s="84">
        <f>(HLOOKUP(FJ$7,BECO_Datos!$D$3:$HN$85,BECO_Datos!$A47,FALSE)+HLOOKUP(FJ$7,BECO_Datos!$HP$3:$LT$85,BECO_Datos!$A47,FALSE))*FJ$2</f>
        <v>50676.000852259785</v>
      </c>
      <c r="FK49" s="84">
        <f>(HLOOKUP(FK$7,BECO_Datos!$D$3:$HN$85,BECO_Datos!$A47,FALSE)+HLOOKUP(FK$7,BECO_Datos!$HP$3:$LT$85,BECO_Datos!$A47,FALSE))*FK$2</f>
        <v>14623.497712134522</v>
      </c>
      <c r="FL49" s="84">
        <f>(HLOOKUP(FL$7,BECO_Datos!$D$3:$HN$85,BECO_Datos!$A47,FALSE)+HLOOKUP(FL$7,BECO_Datos!$HP$3:$LT$85,BECO_Datos!$A47,FALSE))*FL$2</f>
        <v>10066.444362146356</v>
      </c>
      <c r="FM49" s="84">
        <f>(HLOOKUP(FM$7,BECO_Datos!$D$3:$HN$85,BECO_Datos!$A47,FALSE)+HLOOKUP(FM$7,BECO_Datos!$HP$3:$LT$85,BECO_Datos!$A47,FALSE))*FM$2</f>
        <v>0</v>
      </c>
      <c r="FN49" s="84">
        <f>(HLOOKUP(FN$7,BECO_Datos!$D$3:$HN$85,BECO_Datos!$A47,FALSE))*FN$2</f>
        <v>8.2418237904923437</v>
      </c>
      <c r="FO49" s="84">
        <f>(HLOOKUP(FO$7,BECO_Datos!$D$3:$HN$85,BECO_Datos!$A47,FALSE)+HLOOKUP(FO$7,BECO_Datos!$HP$3:$LT$85,BECO_Datos!$A47,FALSE))*FO$2</f>
        <v>55.51879665927413</v>
      </c>
      <c r="FP49" s="84">
        <f>(HLOOKUP(FP$7,BECO_Datos!$D$3:$HN$85,BECO_Datos!$A47,FALSE))*FP$2</f>
        <v>177.26899999999998</v>
      </c>
      <c r="FQ49" s="84">
        <f>(HLOOKUP(FQ$7,BECO_Datos!$D$3:$HN$85,BECO_Datos!$A47,FALSE)+HLOOKUP(FQ$7,BECO_Datos!$HP$3:$LT$85,BECO_Datos!$A47,FALSE))*FQ$2</f>
        <v>0</v>
      </c>
      <c r="FR49" s="86">
        <f t="shared" si="130"/>
        <v>11756.610782247108</v>
      </c>
      <c r="FS49" s="84">
        <f>(HLOOKUP(FS$7,BECO_Datos!$D$3:$HN$85,BECO_Datos!$A47,FALSE))*FS$2</f>
        <v>0</v>
      </c>
      <c r="FT49" s="84">
        <f>(HLOOKUP(FT$7,BECO_Datos!$D$3:$HN$85,BECO_Datos!$A47,FALSE))*FT$2</f>
        <v>0</v>
      </c>
      <c r="FU49" s="84">
        <f>(HLOOKUP(FU$7,BECO_Datos!$D$3:$HN$85,BECO_Datos!$A47,FALSE))*FU$2</f>
        <v>10.911210000000001</v>
      </c>
      <c r="FV49" s="84">
        <f>(HLOOKUP(FV$7,BECO_Datos!$D$3:$HN$85,BECO_Datos!$A47,FALSE))*FV$2</f>
        <v>351.79020000000003</v>
      </c>
      <c r="FW49" s="84">
        <f>(HLOOKUP(FW$7,BECO_Datos!$D$3:$HN$85,BECO_Datos!$A47,FALSE)+HLOOKUP(FW$7,BECO_Datos!$HP$3:$LT$85,BECO_Datos!$A47,FALSE))*FW$2</f>
        <v>761.6930231900883</v>
      </c>
      <c r="FX49" s="84">
        <f>(HLOOKUP(FX$7,BECO_Datos!$D$3:$HN$85,BECO_Datos!$A47,FALSE))*FX$2</f>
        <v>6930.9898128000004</v>
      </c>
      <c r="FY49" s="84">
        <f>(HLOOKUP(FY$7,BECO_Datos!$D$3:$HN$85,BECO_Datos!$A47,FALSE))*FY$2</f>
        <v>3231.0695879999998</v>
      </c>
      <c r="FZ49" s="84">
        <f>(HLOOKUP(FZ$7,BECO_Datos!$D$3:$HN$85,BECO_Datos!$A47,FALSE)+HLOOKUP(FZ$7,BECO_Datos!$HP$3:$LT$85,BECO_Datos!$A47,FALSE))*FZ$2</f>
        <v>148.15869433383693</v>
      </c>
      <c r="GA49" s="84">
        <f>(HLOOKUP(GA$7,BECO_Datos!$D$3:$HN$85,BECO_Datos!$A47,FALSE))*GA$2</f>
        <v>0</v>
      </c>
      <c r="GB49" s="84">
        <f>(HLOOKUP(GB$7,BECO_Datos!$D$3:$HN$85,BECO_Datos!$A47,FALSE)+HLOOKUP(GB$7,BECO_Datos!$HP$3:$LT$85,BECO_Datos!$A47,FALSE))*GB$2</f>
        <v>220.07413556948197</v>
      </c>
      <c r="GC49" s="84">
        <f>(HLOOKUP(GC$7,BECO_Datos!$D$3:$HN$85,BECO_Datos!$A47,FALSE))*GC$2</f>
        <v>101.92411835369975</v>
      </c>
      <c r="GD49" s="84">
        <f>(HLOOKUP(GD$7,BECO_Datos!$D$3:$HN$85,BECO_Datos!$A47,FALSE)+HLOOKUP(GD$7,BECO_Datos!$HP$3:$LT$85,BECO_Datos!$A47,FALSE))*GD$2</f>
        <v>0</v>
      </c>
      <c r="GE49" s="13"/>
      <c r="GF49" s="86">
        <f t="shared" si="132"/>
        <v>78632.307967150031</v>
      </c>
      <c r="GG49" s="84">
        <f>(HLOOKUP(GG$7,BECO_Datos!$D$3:$HN$85,BECO_Datos!$A47,FALSE)+HLOOKUP(GG$7,BECO_Datos!$HP$3:$LT$85,BECO_Datos!$A47,FALSE))*GG$2</f>
        <v>57906.464234353203</v>
      </c>
      <c r="GH49" s="84">
        <f>(HLOOKUP(GH$7,BECO_Datos!$D$3:$HN$85,BECO_Datos!$A47,FALSE)+HLOOKUP(GH$7,BECO_Datos!$HP$3:$LT$85,BECO_Datos!$A47,FALSE))*GH$2</f>
        <v>13353.401438934854</v>
      </c>
      <c r="GI49" s="84">
        <f>(HLOOKUP(GI$7,BECO_Datos!$D$3:$HN$85,BECO_Datos!$A47,FALSE)+HLOOKUP(GI$7,BECO_Datos!$HP$3:$LT$85,BECO_Datos!$A47,FALSE))*GI$2</f>
        <v>7133.279311327271</v>
      </c>
      <c r="GJ49" s="84">
        <f>(HLOOKUP(GJ$7,BECO_Datos!$D$3:$HN$85,BECO_Datos!$A47,FALSE)+HLOOKUP(GJ$7,BECO_Datos!$HP$3:$LT$85,BECO_Datos!$A47,FALSE))*GJ$2</f>
        <v>0</v>
      </c>
      <c r="GK49" s="84">
        <f>(HLOOKUP(GK$7,BECO_Datos!$D$3:$HN$85,BECO_Datos!$A47,FALSE))*GK$2</f>
        <v>9.7202540374466402</v>
      </c>
      <c r="GL49" s="84">
        <f>(HLOOKUP(GL$7,BECO_Datos!$D$3:$HN$85,BECO_Datos!$A47,FALSE)+HLOOKUP(GL$7,BECO_Datos!$HP$3:$LT$85,BECO_Datos!$A47,FALSE))*GL$2</f>
        <v>13.078728497263912</v>
      </c>
      <c r="GM49" s="84">
        <f>(HLOOKUP(GM$7,BECO_Datos!$D$3:$HN$85,BECO_Datos!$A47,FALSE))*GM$2</f>
        <v>216.36399999999998</v>
      </c>
      <c r="GN49" s="84">
        <f>(HLOOKUP(GN$7,BECO_Datos!$D$3:$HN$85,BECO_Datos!$A47,FALSE)+HLOOKUP(GN$7,BECO_Datos!$HP$3:$LT$85,BECO_Datos!$A47,FALSE))*GN$2</f>
        <v>0</v>
      </c>
      <c r="GO49" s="86">
        <f t="shared" si="134"/>
        <v>12632.148006009198</v>
      </c>
      <c r="GP49" s="84">
        <f>(HLOOKUP(GP$7,BECO_Datos!$D$3:$HN$85,BECO_Datos!$A47,FALSE))*GP$2</f>
        <v>0</v>
      </c>
      <c r="GQ49" s="84">
        <f>(HLOOKUP(GQ$7,BECO_Datos!$D$3:$HN$85,BECO_Datos!$A47,FALSE))*GQ$2</f>
        <v>0</v>
      </c>
      <c r="GR49" s="84">
        <f>(HLOOKUP(GR$7,BECO_Datos!$D$3:$HN$85,BECO_Datos!$A47,FALSE))*GR$2</f>
        <v>4.9794299999999998</v>
      </c>
      <c r="GS49" s="84">
        <f>(HLOOKUP(GS$7,BECO_Datos!$D$3:$HN$85,BECO_Datos!$A47,FALSE))*GS$2</f>
        <v>279.4101</v>
      </c>
      <c r="GT49" s="84">
        <f>(HLOOKUP(GT$7,BECO_Datos!$D$3:$HN$85,BECO_Datos!$A47,FALSE)+HLOOKUP(GT$7,BECO_Datos!$HP$3:$LT$85,BECO_Datos!$A47,FALSE))*GT$2</f>
        <v>767.22993295773665</v>
      </c>
      <c r="GU49" s="84">
        <f>(HLOOKUP(GU$7,BECO_Datos!$D$3:$HN$85,BECO_Datos!$A47,FALSE))*GU$2</f>
        <v>6815.3298184884652</v>
      </c>
      <c r="GV49" s="84">
        <f>(HLOOKUP(GV$7,BECO_Datos!$D$3:$HN$85,BECO_Datos!$A47,FALSE))*GV$2</f>
        <v>4233.1493196000001</v>
      </c>
      <c r="GW49" s="84">
        <f>(HLOOKUP(GW$7,BECO_Datos!$D$3:$HN$85,BECO_Datos!$A47,FALSE)+HLOOKUP(GW$7,BECO_Datos!$HP$3:$LT$85,BECO_Datos!$A47,FALSE))*GW$2</f>
        <v>183.29673465210337</v>
      </c>
      <c r="GX49" s="84">
        <f>(HLOOKUP(GX$7,BECO_Datos!$D$3:$HN$85,BECO_Datos!$A47,FALSE))*GX$2</f>
        <v>0</v>
      </c>
      <c r="GY49" s="84">
        <f>(HLOOKUP(GY$7,BECO_Datos!$D$3:$HN$85,BECO_Datos!$A47,FALSE)+HLOOKUP(GY$7,BECO_Datos!$HP$3:$LT$85,BECO_Datos!$A47,FALSE))*GY$2</f>
        <v>228.69994232750548</v>
      </c>
      <c r="GZ49" s="84">
        <f>(HLOOKUP(GZ$7,BECO_Datos!$D$3:$HN$85,BECO_Datos!$A47,FALSE))*GZ$2</f>
        <v>120.05272798338751</v>
      </c>
      <c r="HA49" s="84">
        <f>(HLOOKUP(HA$7,BECO_Datos!$D$3:$HN$85,BECO_Datos!$A47,FALSE)+HLOOKUP(HA$7,BECO_Datos!$HP$3:$LT$85,BECO_Datos!$A47,FALSE))*HA$2</f>
        <v>0</v>
      </c>
      <c r="HB49" s="13"/>
      <c r="HC49" s="86">
        <f t="shared" si="136"/>
        <v>80937.076003482318</v>
      </c>
      <c r="HD49" s="84">
        <f>(HLOOKUP(HD$7,BECO_Datos!$D$3:$HN$85,BECO_Datos!$A47,FALSE)+HLOOKUP(HD$7,BECO_Datos!$HP$3:$LT$85,BECO_Datos!$A47,FALSE))*HD$2</f>
        <v>55990.836555184527</v>
      </c>
      <c r="HE49" s="84">
        <f>(HLOOKUP(HE$7,BECO_Datos!$D$3:$HN$85,BECO_Datos!$A47,FALSE)+HLOOKUP(HE$7,BECO_Datos!$HP$3:$LT$85,BECO_Datos!$A47,FALSE))*HE$2</f>
        <v>12683.815594112757</v>
      </c>
      <c r="HF49" s="84">
        <f>(HLOOKUP(HF$7,BECO_Datos!$D$3:$HN$85,BECO_Datos!$A47,FALSE)+HLOOKUP(HF$7,BECO_Datos!$HP$3:$LT$85,BECO_Datos!$A47,FALSE))*HF$2</f>
        <v>12068.883707923686</v>
      </c>
      <c r="HG49" s="84">
        <f>(HLOOKUP(HG$7,BECO_Datos!$D$3:$HN$85,BECO_Datos!$A47,FALSE)+HLOOKUP(HG$7,BECO_Datos!$HP$3:$LT$85,BECO_Datos!$A47,FALSE))*HG$2</f>
        <v>0</v>
      </c>
      <c r="HH49" s="84">
        <f>(HLOOKUP(HH$7,BECO_Datos!$D$3:$HN$85,BECO_Datos!$A47,FALSE))*HH$2</f>
        <v>11.255258155098709</v>
      </c>
      <c r="HI49" s="84">
        <f>(HLOOKUP(HI$7,BECO_Datos!$D$3:$HN$85,BECO_Datos!$A47,FALSE)+HLOOKUP(HI$7,BECO_Datos!$HP$3:$LT$85,BECO_Datos!$A47,FALSE))*HI$2</f>
        <v>8.2984903507116101</v>
      </c>
      <c r="HJ49" s="84">
        <f>(HLOOKUP(HJ$7,BECO_Datos!$D$3:$HN$85,BECO_Datos!$A47,FALSE))*HJ$2</f>
        <v>173.98639775553119</v>
      </c>
      <c r="HK49" s="84">
        <f>(HLOOKUP(HK$7,BECO_Datos!$D$3:$HN$85,BECO_Datos!$A47,FALSE)+HLOOKUP(HK$7,BECO_Datos!$HP$3:$LT$85,BECO_Datos!$A47,FALSE))*HK$2</f>
        <v>0</v>
      </c>
      <c r="HL49" s="86">
        <f t="shared" si="138"/>
        <v>12496.348390985446</v>
      </c>
      <c r="HM49" s="84">
        <f>(HLOOKUP(HM$7,BECO_Datos!$D$3:$HN$85,BECO_Datos!$A47,FALSE))*HM$2</f>
        <v>0</v>
      </c>
      <c r="HN49" s="84">
        <f>(HLOOKUP(HN$7,BECO_Datos!$D$3:$HN$85,BECO_Datos!$A47,FALSE))*HN$2</f>
        <v>0</v>
      </c>
      <c r="HO49" s="84">
        <f>(HLOOKUP(HO$7,BECO_Datos!$D$3:$HN$85,BECO_Datos!$A47,FALSE))*HO$2</f>
        <v>3.7209905351907255</v>
      </c>
      <c r="HP49" s="84">
        <f>(HLOOKUP(HP$7,BECO_Datos!$D$3:$HN$85,BECO_Datos!$A47,FALSE))*HP$2</f>
        <v>263.00566038333011</v>
      </c>
      <c r="HQ49" s="84">
        <f>(HLOOKUP(HQ$7,BECO_Datos!$D$3:$HN$85,BECO_Datos!$A47,FALSE)+HLOOKUP(HQ$7,BECO_Datos!$HP$3:$LT$85,BECO_Datos!$A47,FALSE))*HQ$2</f>
        <v>713.76580174552873</v>
      </c>
      <c r="HR49" s="84">
        <f>(HLOOKUP(HR$7,BECO_Datos!$D$3:$HN$85,BECO_Datos!$A47,FALSE))*HR$2</f>
        <v>6835.0916182475421</v>
      </c>
      <c r="HS49" s="84">
        <f>(HLOOKUP(HS$7,BECO_Datos!$D$3:$HN$85,BECO_Datos!$A47,FALSE))*HS$2</f>
        <v>4314.0485384735994</v>
      </c>
      <c r="HT49" s="84">
        <f>(HLOOKUP(HT$7,BECO_Datos!$D$3:$HN$85,BECO_Datos!$A47,FALSE)+HLOOKUP(HT$7,BECO_Datos!$HP$3:$LT$85,BECO_Datos!$A47,FALSE))*HT$2</f>
        <v>0</v>
      </c>
      <c r="HU49" s="84">
        <f>(HLOOKUP(HU$7,BECO_Datos!$D$3:$HN$85,BECO_Datos!$A47,FALSE))*HU$2</f>
        <v>0</v>
      </c>
      <c r="HV49" s="84">
        <f>(HLOOKUP(HV$7,BECO_Datos!$D$3:$HN$85,BECO_Datos!$A47,FALSE)+HLOOKUP(HV$7,BECO_Datos!$HP$3:$LT$85,BECO_Datos!$A47,FALSE))*HV$2</f>
        <v>250.96888974708901</v>
      </c>
      <c r="HW49" s="84">
        <f>(HLOOKUP(HW$7,BECO_Datos!$D$3:$HN$85,BECO_Datos!$A47,FALSE))*HW$2</f>
        <v>115.74689185316532</v>
      </c>
      <c r="HX49" s="84">
        <f>(HLOOKUP(HX$7,BECO_Datos!$D$3:$HN$85,BECO_Datos!$A47,FALSE)+HLOOKUP(HX$7,BECO_Datos!$HP$3:$LT$85,BECO_Datos!$A47,FALSE))*HX$2</f>
        <v>0</v>
      </c>
    </row>
    <row r="50" spans="1:232" ht="15.75" x14ac:dyDescent="0.25">
      <c r="A50" s="160">
        <v>44</v>
      </c>
      <c r="B50" s="536" t="s">
        <v>89</v>
      </c>
      <c r="C50" s="13"/>
      <c r="D50" s="89">
        <f t="shared" si="100"/>
        <v>5261.0250990145778</v>
      </c>
      <c r="E50" s="85">
        <f>(HLOOKUP(E$7,BECO_Datos!$D$3:$HN$85,BECO_Datos!$A48,FALSE)+HLOOKUP(E$7,BECO_Datos!$HP$3:$LT$85,BECO_Datos!$A48,FALSE))*E$2</f>
        <v>0</v>
      </c>
      <c r="F50" s="85">
        <f>(HLOOKUP(F$7,BECO_Datos!$D$3:$HN$85,BECO_Datos!$A48,FALSE)+HLOOKUP(F$7,BECO_Datos!$HP$3:$LT$85,BECO_Datos!$A48,FALSE))*F$2</f>
        <v>2307.663950171619</v>
      </c>
      <c r="G50" s="85">
        <f>(HLOOKUP(G$7,BECO_Datos!$D$3:$HN$85,BECO_Datos!$A48,FALSE)+HLOOKUP(G$7,BECO_Datos!$HP$3:$LT$85,BECO_Datos!$A48,FALSE))*G$2</f>
        <v>2829.8557184346823</v>
      </c>
      <c r="H50" s="85">
        <f>(HLOOKUP(H$7,BECO_Datos!$D$3:$HN$85,BECO_Datos!$A48,FALSE)+HLOOKUP(H$7,BECO_Datos!$HP$3:$LT$85,BECO_Datos!$A48,FALSE))*H$2</f>
        <v>0</v>
      </c>
      <c r="I50" s="85">
        <f>(HLOOKUP(I$7,BECO_Datos!$D$3:$HN$85,BECO_Datos!$A48,FALSE))*I$2</f>
        <v>0</v>
      </c>
      <c r="J50" s="85">
        <f>(HLOOKUP(J$7,BECO_Datos!$D$3:$HN$85,BECO_Datos!$A48,FALSE)+HLOOKUP(J$7,BECO_Datos!$HP$3:$LT$85,BECO_Datos!$A48,FALSE))*J$2</f>
        <v>123.50543040827709</v>
      </c>
      <c r="K50" s="85">
        <f>(HLOOKUP(K$7,BECO_Datos!$D$3:$HN$85,BECO_Datos!$A48,FALSE))*K$2</f>
        <v>0</v>
      </c>
      <c r="L50" s="85">
        <f>(HLOOKUP(L$7,BECO_Datos!$D$3:$HN$85,BECO_Datos!$A48,FALSE)+HLOOKUP(L$7,BECO_Datos!$HP$3:$LT$85,BECO_Datos!$A48,FALSE))*L$2</f>
        <v>0</v>
      </c>
      <c r="M50" s="89">
        <f t="shared" si="102"/>
        <v>1483.9538469963418</v>
      </c>
      <c r="N50" s="85">
        <f>(HLOOKUP(N$7,BECO_Datos!$D$3:$HN$85,BECO_Datos!$A48,FALSE))*N$2</f>
        <v>0</v>
      </c>
      <c r="O50" s="85">
        <f>(HLOOKUP(O$7,BECO_Datos!$D$3:$HN$85,BECO_Datos!$A48,FALSE))*O$2</f>
        <v>0</v>
      </c>
      <c r="P50" s="85">
        <f>(HLOOKUP(P$7,BECO_Datos!$D$3:$HN$85,BECO_Datos!$A48,FALSE))*P$2</f>
        <v>0</v>
      </c>
      <c r="Q50" s="85">
        <f>(HLOOKUP(Q$7,BECO_Datos!$D$3:$HN$85,BECO_Datos!$A48,FALSE))*Q$2</f>
        <v>0</v>
      </c>
      <c r="R50" s="85">
        <f>(HLOOKUP(R$7,BECO_Datos!$D$3:$HN$85,BECO_Datos!$A48,FALSE)+HLOOKUP(R$7,BECO_Datos!$HP$3:$LT$85,BECO_Datos!$A48,FALSE))*R$2</f>
        <v>45.76699869491744</v>
      </c>
      <c r="S50" s="85">
        <f>(HLOOKUP(S$7,BECO_Datos!$D$3:$HN$85,BECO_Datos!$A48,FALSE))*S$2</f>
        <v>1355.6141280000002</v>
      </c>
      <c r="T50" s="85">
        <f>(HLOOKUP(T$7,BECO_Datos!$D$3:$HN$85,BECO_Datos!$A48,FALSE))*T$2</f>
        <v>5.7722328000000003</v>
      </c>
      <c r="U50" s="85">
        <f>(HLOOKUP(U$7,BECO_Datos!$D$3:$HN$85,BECO_Datos!$A48,FALSE)+HLOOKUP(U$7,BECO_Datos!$HP$3:$LT$85,BECO_Datos!$A48,FALSE))*U$2</f>
        <v>17.622328169917555</v>
      </c>
      <c r="V50" s="85">
        <f>(HLOOKUP(V$7,BECO_Datos!$D$3:$HN$85,BECO_Datos!$A48,FALSE))*V$2</f>
        <v>0</v>
      </c>
      <c r="W50" s="85">
        <f>(HLOOKUP(W$7,BECO_Datos!$D$3:$HN$85,BECO_Datos!$A48,FALSE)+HLOOKUP(W$7,BECO_Datos!$HP$3:$LT$85,BECO_Datos!$A48,FALSE))*W$2</f>
        <v>8.8864606705161773</v>
      </c>
      <c r="X50" s="85">
        <f>(HLOOKUP(X$7,BECO_Datos!$D$3:$HN$85,BECO_Datos!$A48,FALSE))*X$2</f>
        <v>50.291698660990278</v>
      </c>
      <c r="Y50" s="85">
        <f>(HLOOKUP(Y$7,BECO_Datos!$D$3:$HN$85,BECO_Datos!$A48,FALSE)+HLOOKUP(Y$7,BECO_Datos!$HP$3:$LT$85,BECO_Datos!$A48,FALSE))*Y$2</f>
        <v>0</v>
      </c>
      <c r="Z50" s="13"/>
      <c r="AA50" s="89">
        <f t="shared" si="104"/>
        <v>1778.2172158257924</v>
      </c>
      <c r="AB50" s="85">
        <f>(HLOOKUP(AB$7,BECO_Datos!$D$3:$HN$85,BECO_Datos!$A48,FALSE)+HLOOKUP(AB$7,BECO_Datos!$HP$3:$LT$85,BECO_Datos!$A48,FALSE))*AB$2</f>
        <v>0</v>
      </c>
      <c r="AC50" s="85">
        <f>(HLOOKUP(AC$7,BECO_Datos!$D$3:$HN$85,BECO_Datos!$A48,FALSE)+HLOOKUP(AC$7,BECO_Datos!$HP$3:$LT$85,BECO_Datos!$A48,FALSE))*AC$2</f>
        <v>861.80052178385017</v>
      </c>
      <c r="AD50" s="85">
        <f>(HLOOKUP(AD$7,BECO_Datos!$D$3:$HN$85,BECO_Datos!$A48,FALSE)+HLOOKUP(AD$7,BECO_Datos!$HP$3:$LT$85,BECO_Datos!$A48,FALSE))*AD$2</f>
        <v>835.19683889963619</v>
      </c>
      <c r="AE50" s="85">
        <f>(HLOOKUP(AE$7,BECO_Datos!$D$3:$HN$85,BECO_Datos!$A48,FALSE)+HLOOKUP(AE$7,BECO_Datos!$HP$3:$LT$85,BECO_Datos!$A48,FALSE))*AE$2</f>
        <v>0</v>
      </c>
      <c r="AF50" s="85">
        <f>(HLOOKUP(AF$7,BECO_Datos!$D$3:$HN$85,BECO_Datos!$A48,FALSE))*AF$2</f>
        <v>0</v>
      </c>
      <c r="AG50" s="85">
        <f>(HLOOKUP(AG$7,BECO_Datos!$D$3:$HN$85,BECO_Datos!$A48,FALSE)+HLOOKUP(AG$7,BECO_Datos!$HP$3:$LT$85,BECO_Datos!$A48,FALSE))*AG$2</f>
        <v>81.184786806126624</v>
      </c>
      <c r="AH50" s="85">
        <f>(HLOOKUP(AH$7,BECO_Datos!$D$3:$HN$85,BECO_Datos!$A48,FALSE))*AH$2</f>
        <v>3.5068336179438019E-2</v>
      </c>
      <c r="AI50" s="85">
        <f>(HLOOKUP(AI$7,BECO_Datos!$D$3:$HN$85,BECO_Datos!$A48,FALSE)+HLOOKUP(AI$7,BECO_Datos!$HP$3:$LT$85,BECO_Datos!$A48,FALSE))*AI$2</f>
        <v>0</v>
      </c>
      <c r="AJ50" s="89">
        <f t="shared" si="106"/>
        <v>1691.4617164496565</v>
      </c>
      <c r="AK50" s="85">
        <f>(HLOOKUP(AK$7,BECO_Datos!$D$3:$HN$85,BECO_Datos!$A48,FALSE))*AK$2</f>
        <v>0</v>
      </c>
      <c r="AL50" s="85">
        <f>(HLOOKUP(AL$7,BECO_Datos!$D$3:$HN$85,BECO_Datos!$A48,FALSE))*AL$2</f>
        <v>0</v>
      </c>
      <c r="AM50" s="85">
        <f>(HLOOKUP(AM$7,BECO_Datos!$D$3:$HN$85,BECO_Datos!$A48,FALSE))*AM$2</f>
        <v>0</v>
      </c>
      <c r="AN50" s="85">
        <f>(HLOOKUP(AN$7,BECO_Datos!$D$3:$HN$85,BECO_Datos!$A48,FALSE))*AN$2</f>
        <v>0</v>
      </c>
      <c r="AO50" s="85">
        <f>(HLOOKUP(AO$7,BECO_Datos!$D$3:$HN$85,BECO_Datos!$A48,FALSE)+HLOOKUP(AO$7,BECO_Datos!$HP$3:$LT$85,BECO_Datos!$A48,FALSE))*AO$2</f>
        <v>25.954669596554769</v>
      </c>
      <c r="AP50" s="85">
        <f>(HLOOKUP(AP$7,BECO_Datos!$D$3:$HN$85,BECO_Datos!$A48,FALSE))*AP$2</f>
        <v>1444.3823664000001</v>
      </c>
      <c r="AQ50" s="85">
        <f>(HLOOKUP(AQ$7,BECO_Datos!$D$3:$HN$85,BECO_Datos!$A48,FALSE))*AQ$2</f>
        <v>9.403632</v>
      </c>
      <c r="AR50" s="85">
        <f>(HLOOKUP(AR$7,BECO_Datos!$D$3:$HN$85,BECO_Datos!$A48,FALSE)+HLOOKUP(AR$7,BECO_Datos!$HP$3:$LT$85,BECO_Datos!$A48,FALSE))*AR$2</f>
        <v>143.23693472351894</v>
      </c>
      <c r="AS50" s="85">
        <f>(HLOOKUP(AS$7,BECO_Datos!$D$3:$HN$85,BECO_Datos!$A48,FALSE))*AS$2</f>
        <v>0</v>
      </c>
      <c r="AT50" s="85">
        <f>(HLOOKUP(AT$7,BECO_Datos!$D$3:$HN$85,BECO_Datos!$A48,FALSE)+HLOOKUP(AT$7,BECO_Datos!$HP$3:$LT$85,BECO_Datos!$A48,FALSE))*AT$2</f>
        <v>48.558610447897209</v>
      </c>
      <c r="AU50" s="85">
        <f>(HLOOKUP(AU$7,BECO_Datos!$D$3:$HN$85,BECO_Datos!$A48,FALSE))*AU$2</f>
        <v>19.925503281685188</v>
      </c>
      <c r="AV50" s="85">
        <f>(HLOOKUP(AV$7,BECO_Datos!$D$3:$HN$85,BECO_Datos!$A48,FALSE)+HLOOKUP(AV$7,BECO_Datos!$HP$3:$LT$85,BECO_Datos!$A48,FALSE))*AV$2</f>
        <v>0</v>
      </c>
      <c r="AW50" s="13"/>
      <c r="AX50" s="89">
        <f t="shared" si="108"/>
        <v>5929.5137260734436</v>
      </c>
      <c r="AY50" s="85">
        <f>(HLOOKUP(AY$7,BECO_Datos!$D$3:$HN$85,BECO_Datos!$A48,FALSE)+HLOOKUP(AY$7,BECO_Datos!$HP$3:$LT$85,BECO_Datos!$A48,FALSE))*AY$2</f>
        <v>0</v>
      </c>
      <c r="AZ50" s="85">
        <f>(HLOOKUP(AZ$7,BECO_Datos!$D$3:$HN$85,BECO_Datos!$A48,FALSE)+HLOOKUP(AZ$7,BECO_Datos!$HP$3:$LT$85,BECO_Datos!$A48,FALSE))*AZ$2</f>
        <v>3004.2656667785486</v>
      </c>
      <c r="BA50" s="85">
        <f>(HLOOKUP(BA$7,BECO_Datos!$D$3:$HN$85,BECO_Datos!$A48,FALSE)+HLOOKUP(BA$7,BECO_Datos!$HP$3:$LT$85,BECO_Datos!$A48,FALSE))*BA$2</f>
        <v>2875.4993240156423</v>
      </c>
      <c r="BB50" s="85">
        <f>(HLOOKUP(BB$7,BECO_Datos!$D$3:$HN$85,BECO_Datos!$A48,FALSE)+HLOOKUP(BB$7,BECO_Datos!$HP$3:$LT$85,BECO_Datos!$A48,FALSE))*BB$2</f>
        <v>0</v>
      </c>
      <c r="BC50" s="85">
        <f>(HLOOKUP(BC$7,BECO_Datos!$D$3:$HN$85,BECO_Datos!$A48,FALSE))*BC$2</f>
        <v>0</v>
      </c>
      <c r="BD50" s="85">
        <f>(HLOOKUP(BD$7,BECO_Datos!$D$3:$HN$85,BECO_Datos!$A48,FALSE)+HLOOKUP(BD$7,BECO_Datos!$HP$3:$LT$85,BECO_Datos!$A48,FALSE))*BD$2</f>
        <v>49.748735279253395</v>
      </c>
      <c r="BE50" s="85">
        <f>(HLOOKUP(BE$7,BECO_Datos!$D$3:$HN$85,BECO_Datos!$A48,FALSE))*BE$2</f>
        <v>0</v>
      </c>
      <c r="BF50" s="85">
        <f>(HLOOKUP(BF$7,BECO_Datos!$D$3:$HN$85,BECO_Datos!$A48,FALSE)+HLOOKUP(BF$7,BECO_Datos!$HP$3:$LT$85,BECO_Datos!$A48,FALSE))*BF$2</f>
        <v>0</v>
      </c>
      <c r="BG50" s="89">
        <f t="shared" si="110"/>
        <v>1720.7313325840075</v>
      </c>
      <c r="BH50" s="85">
        <f>(HLOOKUP(BH$7,BECO_Datos!$D$3:$HN$85,BECO_Datos!$A48,FALSE))*BH$2</f>
        <v>0</v>
      </c>
      <c r="BI50" s="85">
        <f>(HLOOKUP(BI$7,BECO_Datos!$D$3:$HN$85,BECO_Datos!$A48,FALSE))*BI$2</f>
        <v>0</v>
      </c>
      <c r="BJ50" s="85">
        <f>(HLOOKUP(BJ$7,BECO_Datos!$D$3:$HN$85,BECO_Datos!$A48,FALSE))*BJ$2</f>
        <v>0</v>
      </c>
      <c r="BK50" s="85">
        <f>(HLOOKUP(BK$7,BECO_Datos!$D$3:$HN$85,BECO_Datos!$A48,FALSE))*BK$2</f>
        <v>0</v>
      </c>
      <c r="BL50" s="85">
        <f>(HLOOKUP(BL$7,BECO_Datos!$D$3:$HN$85,BECO_Datos!$A48,FALSE)+HLOOKUP(BL$7,BECO_Datos!$HP$3:$LT$85,BECO_Datos!$A48,FALSE))*BL$2</f>
        <v>73.615192057115522</v>
      </c>
      <c r="BM50" s="85">
        <f>(HLOOKUP(BM$7,BECO_Datos!$D$3:$HN$85,BECO_Datos!$A48,FALSE))*BM$2</f>
        <v>1531.5703811999999</v>
      </c>
      <c r="BN50" s="85">
        <f>(HLOOKUP(BN$7,BECO_Datos!$D$3:$HN$85,BECO_Datos!$A48,FALSE))*BN$2</f>
        <v>8.3529576000000016</v>
      </c>
      <c r="BO50" s="85">
        <f>(HLOOKUP(BO$7,BECO_Datos!$D$3:$HN$85,BECO_Datos!$A48,FALSE)+HLOOKUP(BO$7,BECO_Datos!$HP$3:$LT$85,BECO_Datos!$A48,FALSE))*BO$2</f>
        <v>48.852501239076425</v>
      </c>
      <c r="BP50" s="85">
        <f>(HLOOKUP(BP$7,BECO_Datos!$D$3:$HN$85,BECO_Datos!$A48,FALSE))*BP$2</f>
        <v>0</v>
      </c>
      <c r="BQ50" s="85">
        <f>(HLOOKUP(BQ$7,BECO_Datos!$D$3:$HN$85,BECO_Datos!$A48,FALSE)+HLOOKUP(BQ$7,BECO_Datos!$HP$3:$LT$85,BECO_Datos!$A48,FALSE))*BQ$2</f>
        <v>6.1717446938107017</v>
      </c>
      <c r="BR50" s="85">
        <f>(HLOOKUP(BR$7,BECO_Datos!$D$3:$HN$85,BECO_Datos!$A48,FALSE))*BR$2</f>
        <v>52.16855579400476</v>
      </c>
      <c r="BS50" s="85">
        <f>(HLOOKUP(BS$7,BECO_Datos!$D$3:$HN$85,BECO_Datos!$A48,FALSE)+HLOOKUP(BS$7,BECO_Datos!$HP$3:$LT$85,BECO_Datos!$A48,FALSE))*BS$2</f>
        <v>0</v>
      </c>
      <c r="BT50" s="13"/>
      <c r="BU50" s="89">
        <f t="shared" si="112"/>
        <v>4730.5490765106633</v>
      </c>
      <c r="BV50" s="85">
        <f>(HLOOKUP(BV$7,BECO_Datos!$D$3:$HN$85,BECO_Datos!$A48,FALSE)+HLOOKUP(BV$7,BECO_Datos!$HP$3:$LT$85,BECO_Datos!$A48,FALSE))*BV$2</f>
        <v>0</v>
      </c>
      <c r="BW50" s="85">
        <f>(HLOOKUP(BW$7,BECO_Datos!$D$3:$HN$85,BECO_Datos!$A48,FALSE)+HLOOKUP(BW$7,BECO_Datos!$HP$3:$LT$85,BECO_Datos!$A48,FALSE))*BW$2</f>
        <v>1561.0481802564263</v>
      </c>
      <c r="BX50" s="85">
        <f>(HLOOKUP(BX$7,BECO_Datos!$D$3:$HN$85,BECO_Datos!$A48,FALSE)+HLOOKUP(BX$7,BECO_Datos!$HP$3:$LT$85,BECO_Datos!$A48,FALSE))*BX$2</f>
        <v>3107.8024583530932</v>
      </c>
      <c r="BY50" s="85">
        <f>(HLOOKUP(BY$7,BECO_Datos!$D$3:$HN$85,BECO_Datos!$A48,FALSE)+HLOOKUP(BY$7,BECO_Datos!$HP$3:$LT$85,BECO_Datos!$A48,FALSE))*BY$2</f>
        <v>0</v>
      </c>
      <c r="BZ50" s="85">
        <f>(HLOOKUP(BZ$7,BECO_Datos!$D$3:$HN$85,BECO_Datos!$A48,FALSE))*BZ$2</f>
        <v>0</v>
      </c>
      <c r="CA50" s="85">
        <f>(HLOOKUP(CA$7,BECO_Datos!$D$3:$HN$85,BECO_Datos!$A48,FALSE)+HLOOKUP(CA$7,BECO_Datos!$HP$3:$LT$85,BECO_Datos!$A48,FALSE))*CA$2</f>
        <v>61.698437901144018</v>
      </c>
      <c r="CB50" s="85">
        <f>(HLOOKUP(CB$7,BECO_Datos!$D$3:$HN$85,BECO_Datos!$A48,FALSE))*CB$2</f>
        <v>0</v>
      </c>
      <c r="CC50" s="85">
        <f>(HLOOKUP(CC$7,BECO_Datos!$D$3:$HN$85,BECO_Datos!$A48,FALSE)+HLOOKUP(CC$7,BECO_Datos!$HP$3:$LT$85,BECO_Datos!$A48,FALSE))*CC$2</f>
        <v>0</v>
      </c>
      <c r="CD50" s="89">
        <f t="shared" si="114"/>
        <v>1660.4222302569856</v>
      </c>
      <c r="CE50" s="85">
        <f>(HLOOKUP(CE$7,BECO_Datos!$D$3:$HN$85,BECO_Datos!$A48,FALSE))*CE$2</f>
        <v>0</v>
      </c>
      <c r="CF50" s="85">
        <f>(HLOOKUP(CF$7,BECO_Datos!$D$3:$HN$85,BECO_Datos!$A48,FALSE))*CF$2</f>
        <v>0</v>
      </c>
      <c r="CG50" s="85">
        <f>(HLOOKUP(CG$7,BECO_Datos!$D$3:$HN$85,BECO_Datos!$A48,FALSE))*CG$2</f>
        <v>0</v>
      </c>
      <c r="CH50" s="85">
        <f>(HLOOKUP(CH$7,BECO_Datos!$D$3:$HN$85,BECO_Datos!$A48,FALSE))*CH$2</f>
        <v>0</v>
      </c>
      <c r="CI50" s="85">
        <f>(HLOOKUP(CI$7,BECO_Datos!$D$3:$HN$85,BECO_Datos!$A48,FALSE)+HLOOKUP(CI$7,BECO_Datos!$HP$3:$LT$85,BECO_Datos!$A48,FALSE))*CI$2</f>
        <v>89.836117943673685</v>
      </c>
      <c r="CJ50" s="85">
        <f>(HLOOKUP(CJ$7,BECO_Datos!$D$3:$HN$85,BECO_Datos!$A48,FALSE))*CJ$2</f>
        <v>1478.8688615999999</v>
      </c>
      <c r="CK50" s="85">
        <f>(HLOOKUP(CK$7,BECO_Datos!$D$3:$HN$85,BECO_Datos!$A48,FALSE))*CK$2</f>
        <v>8.8011972000000007</v>
      </c>
      <c r="CL50" s="85">
        <f>(HLOOKUP(CL$7,BECO_Datos!$D$3:$HN$85,BECO_Datos!$A48,FALSE)+HLOOKUP(CL$7,BECO_Datos!$HP$3:$LT$85,BECO_Datos!$A48,FALSE))*CL$2</f>
        <v>41.305257087860483</v>
      </c>
      <c r="CM50" s="85">
        <f>(HLOOKUP(CM$7,BECO_Datos!$D$3:$HN$85,BECO_Datos!$A48,FALSE))*CM$2</f>
        <v>0</v>
      </c>
      <c r="CN50" s="85">
        <f>(HLOOKUP(CN$7,BECO_Datos!$D$3:$HN$85,BECO_Datos!$A48,FALSE)+HLOOKUP(CN$7,BECO_Datos!$HP$3:$LT$85,BECO_Datos!$A48,FALSE))*CN$2</f>
        <v>4.0954850647408172</v>
      </c>
      <c r="CO50" s="85">
        <f>(HLOOKUP(CO$7,BECO_Datos!$D$3:$HN$85,BECO_Datos!$A48,FALSE))*CO$2</f>
        <v>37.515311360710434</v>
      </c>
      <c r="CP50" s="85">
        <f>(HLOOKUP(CP$7,BECO_Datos!$D$3:$HN$85,BECO_Datos!$A48,FALSE)+HLOOKUP(CP$7,BECO_Datos!$HP$3:$LT$85,BECO_Datos!$A48,FALSE))*CP$2</f>
        <v>0</v>
      </c>
      <c r="CQ50" s="13"/>
      <c r="CR50" s="89">
        <f t="shared" si="116"/>
        <v>4678.0397193552562</v>
      </c>
      <c r="CS50" s="85">
        <f>(HLOOKUP(CS$7,BECO_Datos!$D$3:$HN$85,BECO_Datos!$A48,FALSE)+HLOOKUP(CS$7,BECO_Datos!$HP$3:$LT$85,BECO_Datos!$A48,FALSE))*CS$2</f>
        <v>0</v>
      </c>
      <c r="CT50" s="85">
        <f>(HLOOKUP(CT$7,BECO_Datos!$D$3:$HN$85,BECO_Datos!$A48,FALSE)+HLOOKUP(CT$7,BECO_Datos!$HP$3:$LT$85,BECO_Datos!$A48,FALSE))*CT$2</f>
        <v>1710.0262113874242</v>
      </c>
      <c r="CU50" s="85">
        <f>(HLOOKUP(CU$7,BECO_Datos!$D$3:$HN$85,BECO_Datos!$A48,FALSE)+HLOOKUP(CU$7,BECO_Datos!$HP$3:$LT$85,BECO_Datos!$A48,FALSE))*CU$2</f>
        <v>2911.4971394086615</v>
      </c>
      <c r="CV50" s="85">
        <f>(HLOOKUP(CV$7,BECO_Datos!$D$3:$HN$85,BECO_Datos!$A48,FALSE)+HLOOKUP(CV$7,BECO_Datos!$HP$3:$LT$85,BECO_Datos!$A48,FALSE))*CV$2</f>
        <v>0</v>
      </c>
      <c r="CW50" s="85">
        <f>(HLOOKUP(CW$7,BECO_Datos!$D$3:$HN$85,BECO_Datos!$A48,FALSE))*CW$2</f>
        <v>0</v>
      </c>
      <c r="CX50" s="85">
        <f>(HLOOKUP(CX$7,BECO_Datos!$D$3:$HN$85,BECO_Datos!$A48,FALSE)+HLOOKUP(CX$7,BECO_Datos!$HP$3:$LT$85,BECO_Datos!$A48,FALSE))*CX$2</f>
        <v>56.516368559170708</v>
      </c>
      <c r="CY50" s="85">
        <f>(HLOOKUP(CY$7,BECO_Datos!$D$3:$HN$85,BECO_Datos!$A48,FALSE))*CY$2</f>
        <v>0</v>
      </c>
      <c r="CZ50" s="85">
        <f>(HLOOKUP(CZ$7,BECO_Datos!$D$3:$HN$85,BECO_Datos!$A48,FALSE)+HLOOKUP(CZ$7,BECO_Datos!$HP$3:$LT$85,BECO_Datos!$A48,FALSE))*CZ$2</f>
        <v>0</v>
      </c>
      <c r="DA50" s="89">
        <f t="shared" si="118"/>
        <v>1673.0866688195597</v>
      </c>
      <c r="DB50" s="85">
        <f>(HLOOKUP(DB$7,BECO_Datos!$D$3:$HN$85,BECO_Datos!$A48,FALSE))*DB$2</f>
        <v>0</v>
      </c>
      <c r="DC50" s="85">
        <f>(HLOOKUP(DC$7,BECO_Datos!$D$3:$HN$85,BECO_Datos!$A48,FALSE))*DC$2</f>
        <v>0</v>
      </c>
      <c r="DD50" s="85">
        <f>(HLOOKUP(DD$7,BECO_Datos!$D$3:$HN$85,BECO_Datos!$A48,FALSE))*DD$2</f>
        <v>0</v>
      </c>
      <c r="DE50" s="85">
        <f>(HLOOKUP(DE$7,BECO_Datos!$D$3:$HN$85,BECO_Datos!$A48,FALSE))*DE$2</f>
        <v>0</v>
      </c>
      <c r="DF50" s="85">
        <f>(HLOOKUP(DF$7,BECO_Datos!$D$3:$HN$85,BECO_Datos!$A48,FALSE)+HLOOKUP(DF$7,BECO_Datos!$HP$3:$LT$85,BECO_Datos!$A48,FALSE))*DF$2</f>
        <v>108.46107910171494</v>
      </c>
      <c r="DG50" s="85">
        <f>(HLOOKUP(DG$7,BECO_Datos!$D$3:$HN$85,BECO_Datos!$A48,FALSE))*DG$2</f>
        <v>1444.8163104</v>
      </c>
      <c r="DH50" s="85">
        <f>(HLOOKUP(DH$7,BECO_Datos!$D$3:$HN$85,BECO_Datos!$A48,FALSE))*DH$2</f>
        <v>7.9103843999999999</v>
      </c>
      <c r="DI50" s="85">
        <f>(HLOOKUP(DI$7,BECO_Datos!$D$3:$HN$85,BECO_Datos!$A48,FALSE)+HLOOKUP(DI$7,BECO_Datos!$HP$3:$LT$85,BECO_Datos!$A48,FALSE))*DI$2</f>
        <v>48.39691277617807</v>
      </c>
      <c r="DJ50" s="85">
        <f>(HLOOKUP(DJ$7,BECO_Datos!$D$3:$HN$85,BECO_Datos!$A48,FALSE))*DJ$2</f>
        <v>0</v>
      </c>
      <c r="DK50" s="85">
        <f>(HLOOKUP(DK$7,BECO_Datos!$D$3:$HN$85,BECO_Datos!$A48,FALSE)+HLOOKUP(DK$7,BECO_Datos!$HP$3:$LT$85,BECO_Datos!$A48,FALSE))*DK$2</f>
        <v>19.271769194089373</v>
      </c>
      <c r="DL50" s="85">
        <f>(HLOOKUP(DL$7,BECO_Datos!$D$3:$HN$85,BECO_Datos!$A48,FALSE))*DL$2</f>
        <v>44.230212947577165</v>
      </c>
      <c r="DM50" s="85">
        <f>(HLOOKUP(DM$7,BECO_Datos!$D$3:$HN$85,BECO_Datos!$A48,FALSE)+HLOOKUP(DM$7,BECO_Datos!$HP$3:$LT$85,BECO_Datos!$A48,FALSE))*DM$2</f>
        <v>0</v>
      </c>
      <c r="DN50" s="13"/>
      <c r="DO50" s="89">
        <f t="shared" si="120"/>
        <v>3822.1648398623915</v>
      </c>
      <c r="DP50" s="85">
        <f>(HLOOKUP(DP$7,BECO_Datos!$D$3:$HN$85,BECO_Datos!$A48,FALSE)+HLOOKUP(DP$7,BECO_Datos!$HP$3:$LT$85,BECO_Datos!$A48,FALSE))*DP$2</f>
        <v>0</v>
      </c>
      <c r="DQ50" s="85">
        <f>(HLOOKUP(DQ$7,BECO_Datos!$D$3:$HN$85,BECO_Datos!$A48,FALSE)+HLOOKUP(DQ$7,BECO_Datos!$HP$3:$LT$85,BECO_Datos!$A48,FALSE))*DQ$2</f>
        <v>943.85347985657916</v>
      </c>
      <c r="DR50" s="85">
        <f>(HLOOKUP(DR$7,BECO_Datos!$D$3:$HN$85,BECO_Datos!$A48,FALSE)+HLOOKUP(DR$7,BECO_Datos!$HP$3:$LT$85,BECO_Datos!$A48,FALSE))*DR$2</f>
        <v>2871.5808295017737</v>
      </c>
      <c r="DS50" s="85">
        <f>(HLOOKUP(DS$7,BECO_Datos!$D$3:$HN$85,BECO_Datos!$A48,FALSE)+HLOOKUP(DS$7,BECO_Datos!$HP$3:$LT$85,BECO_Datos!$A48,FALSE))*DS$2</f>
        <v>0</v>
      </c>
      <c r="DT50" s="85">
        <f>(HLOOKUP(DT$7,BECO_Datos!$D$3:$HN$85,BECO_Datos!$A48,FALSE))*DT$2</f>
        <v>0</v>
      </c>
      <c r="DU50" s="85">
        <f>(HLOOKUP(DU$7,BECO_Datos!$D$3:$HN$85,BECO_Datos!$A48,FALSE)+HLOOKUP(DU$7,BECO_Datos!$HP$3:$LT$85,BECO_Datos!$A48,FALSE))*DU$2</f>
        <v>6.7305305040385504</v>
      </c>
      <c r="DV50" s="85">
        <f>(HLOOKUP(DV$7,BECO_Datos!$D$3:$HN$85,BECO_Datos!$A48,FALSE))*DV$2</f>
        <v>0</v>
      </c>
      <c r="DW50" s="85">
        <f>(HLOOKUP(DW$7,BECO_Datos!$D$3:$HN$85,BECO_Datos!$A48,FALSE)+HLOOKUP(DW$7,BECO_Datos!$HP$3:$LT$85,BECO_Datos!$A48,FALSE))*DW$2</f>
        <v>0</v>
      </c>
      <c r="DX50" s="89">
        <f t="shared" si="122"/>
        <v>1604.0757719652775</v>
      </c>
      <c r="DY50" s="85">
        <f>(HLOOKUP(DY$7,BECO_Datos!$D$3:$HN$85,BECO_Datos!$A48,FALSE))*DY$2</f>
        <v>0</v>
      </c>
      <c r="DZ50" s="85">
        <f>(HLOOKUP(DZ$7,BECO_Datos!$D$3:$HN$85,BECO_Datos!$A48,FALSE))*DZ$2</f>
        <v>0</v>
      </c>
      <c r="EA50" s="85">
        <f>(HLOOKUP(EA$7,BECO_Datos!$D$3:$HN$85,BECO_Datos!$A48,FALSE))*EA$2</f>
        <v>0</v>
      </c>
      <c r="EB50" s="85">
        <f>(HLOOKUP(EB$7,BECO_Datos!$D$3:$HN$85,BECO_Datos!$A48,FALSE))*EB$2</f>
        <v>0</v>
      </c>
      <c r="EC50" s="85">
        <f>(HLOOKUP(EC$7,BECO_Datos!$D$3:$HN$85,BECO_Datos!$A48,FALSE)+HLOOKUP(EC$7,BECO_Datos!$HP$3:$LT$85,BECO_Datos!$A48,FALSE))*EC$2</f>
        <v>75.868139686431306</v>
      </c>
      <c r="ED50" s="85">
        <f>(HLOOKUP(ED$7,BECO_Datos!$D$3:$HN$85,BECO_Datos!$A48,FALSE))*ED$2</f>
        <v>1437.4787868000001</v>
      </c>
      <c r="EE50" s="85">
        <f>(HLOOKUP(EE$7,BECO_Datos!$D$3:$HN$85,BECO_Datos!$A48,FALSE))*EE$2</f>
        <v>5.9044788000000006</v>
      </c>
      <c r="EF50" s="85">
        <f>(HLOOKUP(EF$7,BECO_Datos!$D$3:$HN$85,BECO_Datos!$A48,FALSE)+HLOOKUP(EF$7,BECO_Datos!$HP$3:$LT$85,BECO_Datos!$A48,FALSE))*EF$2</f>
        <v>12.257461972397056</v>
      </c>
      <c r="EG50" s="85">
        <f>(HLOOKUP(EG$7,BECO_Datos!$D$3:$HN$85,BECO_Datos!$A48,FALSE))*EG$2</f>
        <v>0</v>
      </c>
      <c r="EH50" s="85">
        <f>(HLOOKUP(EH$7,BECO_Datos!$D$3:$HN$85,BECO_Datos!$A48,FALSE)+HLOOKUP(EH$7,BECO_Datos!$HP$3:$LT$85,BECO_Datos!$A48,FALSE))*EH$2</f>
        <v>34.410616235998454</v>
      </c>
      <c r="EI50" s="85">
        <f>(HLOOKUP(EI$7,BECO_Datos!$D$3:$HN$85,BECO_Datos!$A48,FALSE))*EI$2</f>
        <v>38.156288470450285</v>
      </c>
      <c r="EJ50" s="85">
        <f>(HLOOKUP(EJ$7,BECO_Datos!$D$3:$HN$85,BECO_Datos!$A48,FALSE)+HLOOKUP(EJ$7,BECO_Datos!$HP$3:$LT$85,BECO_Datos!$A48,FALSE))*EJ$2</f>
        <v>0</v>
      </c>
      <c r="EK50" s="13"/>
      <c r="EL50" s="89">
        <f t="shared" si="124"/>
        <v>3979.5690298802597</v>
      </c>
      <c r="EM50" s="85">
        <f>(HLOOKUP(EM$7,BECO_Datos!$D$3:$HN$85,BECO_Datos!$A48,FALSE)+HLOOKUP(EM$7,BECO_Datos!$HP$3:$LT$85,BECO_Datos!$A48,FALSE))*EM$2</f>
        <v>0</v>
      </c>
      <c r="EN50" s="85">
        <f>(HLOOKUP(EN$7,BECO_Datos!$D$3:$HN$85,BECO_Datos!$A48,FALSE)+HLOOKUP(EN$7,BECO_Datos!$HP$3:$LT$85,BECO_Datos!$A48,FALSE))*EN$2</f>
        <v>913.25258697561753</v>
      </c>
      <c r="EO50" s="85">
        <f>(HLOOKUP(EO$7,BECO_Datos!$D$3:$HN$85,BECO_Datos!$A48,FALSE)+HLOOKUP(EO$7,BECO_Datos!$HP$3:$LT$85,BECO_Datos!$A48,FALSE))*EO$2</f>
        <v>3061.8271519560303</v>
      </c>
      <c r="EP50" s="85">
        <f>(HLOOKUP(EP$7,BECO_Datos!$D$3:$HN$85,BECO_Datos!$A48,FALSE)+HLOOKUP(EP$7,BECO_Datos!$HP$3:$LT$85,BECO_Datos!$A48,FALSE))*EP$2</f>
        <v>0</v>
      </c>
      <c r="EQ50" s="85">
        <f>(HLOOKUP(EQ$7,BECO_Datos!$D$3:$HN$85,BECO_Datos!$A48,FALSE))*EQ$2</f>
        <v>0</v>
      </c>
      <c r="ER50" s="85">
        <f>(HLOOKUP(ER$7,BECO_Datos!$D$3:$HN$85,BECO_Datos!$A48,FALSE)+HLOOKUP(ER$7,BECO_Datos!$HP$3:$LT$85,BECO_Datos!$A48,FALSE))*ER$2</f>
        <v>4.4892909486120312</v>
      </c>
      <c r="ES50" s="85">
        <f>(HLOOKUP(ES$7,BECO_Datos!$D$3:$HN$85,BECO_Datos!$A48,FALSE))*ES$2</f>
        <v>0</v>
      </c>
      <c r="ET50" s="85">
        <f>(HLOOKUP(ET$7,BECO_Datos!$D$3:$HN$85,BECO_Datos!$A48,FALSE)+HLOOKUP(ET$7,BECO_Datos!$HP$3:$LT$85,BECO_Datos!$A48,FALSE))*ET$2</f>
        <v>0</v>
      </c>
      <c r="EU50" s="89">
        <f t="shared" si="126"/>
        <v>1733.3430017751407</v>
      </c>
      <c r="EV50" s="85">
        <f>(HLOOKUP(EV$7,BECO_Datos!$D$3:$HN$85,BECO_Datos!$A48,FALSE))*EV$2</f>
        <v>0</v>
      </c>
      <c r="EW50" s="85">
        <f>(HLOOKUP(EW$7,BECO_Datos!$D$3:$HN$85,BECO_Datos!$A48,FALSE))*EW$2</f>
        <v>0</v>
      </c>
      <c r="EX50" s="85">
        <f>(HLOOKUP(EX$7,BECO_Datos!$D$3:$HN$85,BECO_Datos!$A48,FALSE))*EX$2</f>
        <v>0</v>
      </c>
      <c r="EY50" s="85">
        <f>(HLOOKUP(EY$7,BECO_Datos!$D$3:$HN$85,BECO_Datos!$A48,FALSE))*EY$2</f>
        <v>0</v>
      </c>
      <c r="EZ50" s="85">
        <f>(HLOOKUP(EZ$7,BECO_Datos!$D$3:$HN$85,BECO_Datos!$A48,FALSE)+HLOOKUP(EZ$7,BECO_Datos!$HP$3:$LT$85,BECO_Datos!$A48,FALSE))*EZ$2</f>
        <v>76.75414246382374</v>
      </c>
      <c r="FA50" s="85">
        <f>(HLOOKUP(FA$7,BECO_Datos!$D$3:$HN$85,BECO_Datos!$A48,FALSE))*FA$2</f>
        <v>1570.6258596</v>
      </c>
      <c r="FB50" s="85">
        <f>(HLOOKUP(FB$7,BECO_Datos!$D$3:$HN$85,BECO_Datos!$A48,FALSE))*FB$2</f>
        <v>4.7188439999999998</v>
      </c>
      <c r="FC50" s="85">
        <f>(HLOOKUP(FC$7,BECO_Datos!$D$3:$HN$85,BECO_Datos!$A48,FALSE)+HLOOKUP(FC$7,BECO_Datos!$HP$3:$LT$85,BECO_Datos!$A48,FALSE))*FC$2</f>
        <v>11.242009376724646</v>
      </c>
      <c r="FD50" s="85">
        <f>(HLOOKUP(FD$7,BECO_Datos!$D$3:$HN$85,BECO_Datos!$A48,FALSE))*FD$2</f>
        <v>0</v>
      </c>
      <c r="FE50" s="85">
        <f>(HLOOKUP(FE$7,BECO_Datos!$D$3:$HN$85,BECO_Datos!$A48,FALSE)+HLOOKUP(FE$7,BECO_Datos!$HP$3:$LT$85,BECO_Datos!$A48,FALSE))*FE$2</f>
        <v>32.521231963335424</v>
      </c>
      <c r="FF50" s="85">
        <f>(HLOOKUP(FF$7,BECO_Datos!$D$3:$HN$85,BECO_Datos!$A48,FALSE))*FF$2</f>
        <v>37.480914371257064</v>
      </c>
      <c r="FG50" s="85">
        <f>(HLOOKUP(FG$7,BECO_Datos!$D$3:$HN$85,BECO_Datos!$A48,FALSE)+HLOOKUP(FG$7,BECO_Datos!$HP$3:$LT$85,BECO_Datos!$A48,FALSE))*FG$2</f>
        <v>0</v>
      </c>
      <c r="FH50" s="13"/>
      <c r="FI50" s="89">
        <f t="shared" si="128"/>
        <v>3527.5119968836711</v>
      </c>
      <c r="FJ50" s="85">
        <f>(HLOOKUP(FJ$7,BECO_Datos!$D$3:$HN$85,BECO_Datos!$A48,FALSE)+HLOOKUP(FJ$7,BECO_Datos!$HP$3:$LT$85,BECO_Datos!$A48,FALSE))*FJ$2</f>
        <v>0</v>
      </c>
      <c r="FK50" s="85">
        <f>(HLOOKUP(FK$7,BECO_Datos!$D$3:$HN$85,BECO_Datos!$A48,FALSE)+HLOOKUP(FK$7,BECO_Datos!$HP$3:$LT$85,BECO_Datos!$A48,FALSE))*FK$2</f>
        <v>721.7669245682464</v>
      </c>
      <c r="FL50" s="85">
        <f>(HLOOKUP(FL$7,BECO_Datos!$D$3:$HN$85,BECO_Datos!$A48,FALSE)+HLOOKUP(FL$7,BECO_Datos!$HP$3:$LT$85,BECO_Datos!$A48,FALSE))*FL$2</f>
        <v>2804.2947306036326</v>
      </c>
      <c r="FM50" s="85">
        <f>(HLOOKUP(FM$7,BECO_Datos!$D$3:$HN$85,BECO_Datos!$A48,FALSE)+HLOOKUP(FM$7,BECO_Datos!$HP$3:$LT$85,BECO_Datos!$A48,FALSE))*FM$2</f>
        <v>0</v>
      </c>
      <c r="FN50" s="85">
        <f>(HLOOKUP(FN$7,BECO_Datos!$D$3:$HN$85,BECO_Datos!$A48,FALSE))*FN$2</f>
        <v>0</v>
      </c>
      <c r="FO50" s="85">
        <f>(HLOOKUP(FO$7,BECO_Datos!$D$3:$HN$85,BECO_Datos!$A48,FALSE)+HLOOKUP(FO$7,BECO_Datos!$HP$3:$LT$85,BECO_Datos!$A48,FALSE))*FO$2</f>
        <v>1.4503417117921096</v>
      </c>
      <c r="FP50" s="85">
        <f>(HLOOKUP(FP$7,BECO_Datos!$D$3:$HN$85,BECO_Datos!$A48,FALSE))*FP$2</f>
        <v>0</v>
      </c>
      <c r="FQ50" s="85">
        <f>(HLOOKUP(FQ$7,BECO_Datos!$D$3:$HN$85,BECO_Datos!$A48,FALSE)+HLOOKUP(FQ$7,BECO_Datos!$HP$3:$LT$85,BECO_Datos!$A48,FALSE))*FQ$2</f>
        <v>0</v>
      </c>
      <c r="FR50" s="89">
        <f t="shared" si="130"/>
        <v>2409.5697682424575</v>
      </c>
      <c r="FS50" s="85">
        <f>(HLOOKUP(FS$7,BECO_Datos!$D$3:$HN$85,BECO_Datos!$A48,FALSE))*FS$2</f>
        <v>0</v>
      </c>
      <c r="FT50" s="85">
        <f>(HLOOKUP(FT$7,BECO_Datos!$D$3:$HN$85,BECO_Datos!$A48,FALSE))*FT$2</f>
        <v>0</v>
      </c>
      <c r="FU50" s="85">
        <f>(HLOOKUP(FU$7,BECO_Datos!$D$3:$HN$85,BECO_Datos!$A48,FALSE))*FU$2</f>
        <v>0</v>
      </c>
      <c r="FV50" s="85">
        <f>(HLOOKUP(FV$7,BECO_Datos!$D$3:$HN$85,BECO_Datos!$A48,FALSE))*FV$2</f>
        <v>0</v>
      </c>
      <c r="FW50" s="85">
        <f>(HLOOKUP(FW$7,BECO_Datos!$D$3:$HN$85,BECO_Datos!$A48,FALSE)+HLOOKUP(FW$7,BECO_Datos!$HP$3:$LT$85,BECO_Datos!$A48,FALSE))*FW$2</f>
        <v>72.230694574734841</v>
      </c>
      <c r="FX50" s="85">
        <f>(HLOOKUP(FX$7,BECO_Datos!$D$3:$HN$85,BECO_Datos!$A48,FALSE))*FX$2</f>
        <v>1597.1457096000001</v>
      </c>
      <c r="FY50" s="85">
        <f>(HLOOKUP(FY$7,BECO_Datos!$D$3:$HN$85,BECO_Datos!$A48,FALSE))*FY$2</f>
        <v>8.9458055999999999</v>
      </c>
      <c r="FZ50" s="85">
        <f>(HLOOKUP(FZ$7,BECO_Datos!$D$3:$HN$85,BECO_Datos!$A48,FALSE)+HLOOKUP(FZ$7,BECO_Datos!$HP$3:$LT$85,BECO_Datos!$A48,FALSE))*FZ$2</f>
        <v>0.92846952441699071</v>
      </c>
      <c r="GA50" s="85">
        <f>(HLOOKUP(GA$7,BECO_Datos!$D$3:$HN$85,BECO_Datos!$A48,FALSE))*GA$2</f>
        <v>0</v>
      </c>
      <c r="GB50" s="85">
        <f>(HLOOKUP(GB$7,BECO_Datos!$D$3:$HN$85,BECO_Datos!$A48,FALSE)+HLOOKUP(GB$7,BECO_Datos!$HP$3:$LT$85,BECO_Datos!$A48,FALSE))*GB$2</f>
        <v>708.43587656446607</v>
      </c>
      <c r="GC50" s="85">
        <f>(HLOOKUP(GC$7,BECO_Datos!$D$3:$HN$85,BECO_Datos!$A48,FALSE))*GC$2</f>
        <v>21.883212378839129</v>
      </c>
      <c r="GD50" s="85">
        <f>(HLOOKUP(GD$7,BECO_Datos!$D$3:$HN$85,BECO_Datos!$A48,FALSE)+HLOOKUP(GD$7,BECO_Datos!$HP$3:$LT$85,BECO_Datos!$A48,FALSE))*GD$2</f>
        <v>0</v>
      </c>
      <c r="GE50" s="13"/>
      <c r="GF50" s="89">
        <f t="shared" si="132"/>
        <v>2839.2368334062653</v>
      </c>
      <c r="GG50" s="85">
        <f>(HLOOKUP(GG$7,BECO_Datos!$D$3:$HN$85,BECO_Datos!$A48,FALSE)+HLOOKUP(GG$7,BECO_Datos!$HP$3:$LT$85,BECO_Datos!$A48,FALSE))*GG$2</f>
        <v>0</v>
      </c>
      <c r="GH50" s="85">
        <f>(HLOOKUP(GH$7,BECO_Datos!$D$3:$HN$85,BECO_Datos!$A48,FALSE)+HLOOKUP(GH$7,BECO_Datos!$HP$3:$LT$85,BECO_Datos!$A48,FALSE))*GH$2</f>
        <v>552.25408374081405</v>
      </c>
      <c r="GI50" s="85">
        <f>(HLOOKUP(GI$7,BECO_Datos!$D$3:$HN$85,BECO_Datos!$A48,FALSE)+HLOOKUP(GI$7,BECO_Datos!$HP$3:$LT$85,BECO_Datos!$A48,FALSE))*GI$2</f>
        <v>2285.1545683571126</v>
      </c>
      <c r="GJ50" s="85">
        <f>(HLOOKUP(GJ$7,BECO_Datos!$D$3:$HN$85,BECO_Datos!$A48,FALSE)+HLOOKUP(GJ$7,BECO_Datos!$HP$3:$LT$85,BECO_Datos!$A48,FALSE))*GJ$2</f>
        <v>0</v>
      </c>
      <c r="GK50" s="85">
        <f>(HLOOKUP(GK$7,BECO_Datos!$D$3:$HN$85,BECO_Datos!$A48,FALSE))*GK$2</f>
        <v>0</v>
      </c>
      <c r="GL50" s="85">
        <f>(HLOOKUP(GL$7,BECO_Datos!$D$3:$HN$85,BECO_Datos!$A48,FALSE)+HLOOKUP(GL$7,BECO_Datos!$HP$3:$LT$85,BECO_Datos!$A48,FALSE))*GL$2</f>
        <v>1.8281813083387299</v>
      </c>
      <c r="GM50" s="85">
        <f>(HLOOKUP(GM$7,BECO_Datos!$D$3:$HN$85,BECO_Datos!$A48,FALSE))*GM$2</f>
        <v>0</v>
      </c>
      <c r="GN50" s="85">
        <f>(HLOOKUP(GN$7,BECO_Datos!$D$3:$HN$85,BECO_Datos!$A48,FALSE)+HLOOKUP(GN$7,BECO_Datos!$HP$3:$LT$85,BECO_Datos!$A48,FALSE))*GN$2</f>
        <v>0</v>
      </c>
      <c r="GO50" s="89">
        <f t="shared" si="134"/>
        <v>2252.0426212164084</v>
      </c>
      <c r="GP50" s="85">
        <f>(HLOOKUP(GP$7,BECO_Datos!$D$3:$HN$85,BECO_Datos!$A48,FALSE))*GP$2</f>
        <v>0</v>
      </c>
      <c r="GQ50" s="85">
        <f>(HLOOKUP(GQ$7,BECO_Datos!$D$3:$HN$85,BECO_Datos!$A48,FALSE))*GQ$2</f>
        <v>0</v>
      </c>
      <c r="GR50" s="85">
        <f>(HLOOKUP(GR$7,BECO_Datos!$D$3:$HN$85,BECO_Datos!$A48,FALSE))*GR$2</f>
        <v>0</v>
      </c>
      <c r="GS50" s="85">
        <f>(HLOOKUP(GS$7,BECO_Datos!$D$3:$HN$85,BECO_Datos!$A48,FALSE))*GS$2</f>
        <v>0</v>
      </c>
      <c r="GT50" s="85">
        <f>(HLOOKUP(GT$7,BECO_Datos!$D$3:$HN$85,BECO_Datos!$A48,FALSE)+HLOOKUP(GT$7,BECO_Datos!$HP$3:$LT$85,BECO_Datos!$A48,FALSE))*GT$2</f>
        <v>28.353034018197828</v>
      </c>
      <c r="GU50" s="85">
        <f>(HLOOKUP(GU$7,BECO_Datos!$D$3:$HN$85,BECO_Datos!$A48,FALSE))*GU$2</f>
        <v>1604.2123043844304</v>
      </c>
      <c r="GV50" s="85">
        <f>(HLOOKUP(GV$7,BECO_Datos!$D$3:$HN$85,BECO_Datos!$A48,FALSE))*GV$2</f>
        <v>3.5441208</v>
      </c>
      <c r="GW50" s="85">
        <f>(HLOOKUP(GW$7,BECO_Datos!$D$3:$HN$85,BECO_Datos!$A48,FALSE)+HLOOKUP(GW$7,BECO_Datos!$HP$3:$LT$85,BECO_Datos!$A48,FALSE))*GW$2</f>
        <v>1.5567239344412029</v>
      </c>
      <c r="GX50" s="85">
        <f>(HLOOKUP(GX$7,BECO_Datos!$D$3:$HN$85,BECO_Datos!$A48,FALSE))*GX$2</f>
        <v>0</v>
      </c>
      <c r="GY50" s="85">
        <f>(HLOOKUP(GY$7,BECO_Datos!$D$3:$HN$85,BECO_Datos!$A48,FALSE)+HLOOKUP(GY$7,BECO_Datos!$HP$3:$LT$85,BECO_Datos!$A48,FALSE))*GY$2</f>
        <v>586.3690384638769</v>
      </c>
      <c r="GZ50" s="85">
        <f>(HLOOKUP(GZ$7,BECO_Datos!$D$3:$HN$85,BECO_Datos!$A48,FALSE))*GZ$2</f>
        <v>28.007399615462443</v>
      </c>
      <c r="HA50" s="85">
        <f>(HLOOKUP(HA$7,BECO_Datos!$D$3:$HN$85,BECO_Datos!$A48,FALSE)+HLOOKUP(HA$7,BECO_Datos!$HP$3:$LT$85,BECO_Datos!$A48,FALSE))*HA$2</f>
        <v>0</v>
      </c>
      <c r="HB50" s="13"/>
      <c r="HC50" s="89">
        <f t="shared" si="136"/>
        <v>4317.3213849852864</v>
      </c>
      <c r="HD50" s="85">
        <f>(HLOOKUP(HD$7,BECO_Datos!$D$3:$HN$85,BECO_Datos!$A48,FALSE)+HLOOKUP(HD$7,BECO_Datos!$HP$3:$LT$85,BECO_Datos!$A48,FALSE))*HD$2</f>
        <v>0</v>
      </c>
      <c r="HE50" s="85">
        <f>(HLOOKUP(HE$7,BECO_Datos!$D$3:$HN$85,BECO_Datos!$A48,FALSE)+HLOOKUP(HE$7,BECO_Datos!$HP$3:$LT$85,BECO_Datos!$A48,FALSE))*HE$2</f>
        <v>461.8593418124882</v>
      </c>
      <c r="HF50" s="85">
        <f>(HLOOKUP(HF$7,BECO_Datos!$D$3:$HN$85,BECO_Datos!$A48,FALSE)+HLOOKUP(HF$7,BECO_Datos!$HP$3:$LT$85,BECO_Datos!$A48,FALSE))*HF$2</f>
        <v>3854.3823237454776</v>
      </c>
      <c r="HG50" s="85">
        <f>(HLOOKUP(HG$7,BECO_Datos!$D$3:$HN$85,BECO_Datos!$A48,FALSE)+HLOOKUP(HG$7,BECO_Datos!$HP$3:$LT$85,BECO_Datos!$A48,FALSE))*HG$2</f>
        <v>0</v>
      </c>
      <c r="HH50" s="85">
        <f>(HLOOKUP(HH$7,BECO_Datos!$D$3:$HN$85,BECO_Datos!$A48,FALSE))*HH$2</f>
        <v>0</v>
      </c>
      <c r="HI50" s="85">
        <f>(HLOOKUP(HI$7,BECO_Datos!$D$3:$HN$85,BECO_Datos!$A48,FALSE)+HLOOKUP(HI$7,BECO_Datos!$HP$3:$LT$85,BECO_Datos!$A48,FALSE))*HI$2</f>
        <v>1.0797194273208537</v>
      </c>
      <c r="HJ50" s="85">
        <f>(HLOOKUP(HJ$7,BECO_Datos!$D$3:$HN$85,BECO_Datos!$A48,FALSE))*HJ$2</f>
        <v>0</v>
      </c>
      <c r="HK50" s="85">
        <f>(HLOOKUP(HK$7,BECO_Datos!$D$3:$HN$85,BECO_Datos!$A48,FALSE)+HLOOKUP(HK$7,BECO_Datos!$HP$3:$LT$85,BECO_Datos!$A48,FALSE))*HK$2</f>
        <v>0</v>
      </c>
      <c r="HL50" s="89">
        <f t="shared" si="138"/>
        <v>2354.9951337569282</v>
      </c>
      <c r="HM50" s="85">
        <f>(HLOOKUP(HM$7,BECO_Datos!$D$3:$HN$85,BECO_Datos!$A48,FALSE))*HM$2</f>
        <v>0</v>
      </c>
      <c r="HN50" s="85">
        <f>(HLOOKUP(HN$7,BECO_Datos!$D$3:$HN$85,BECO_Datos!$A48,FALSE))*HN$2</f>
        <v>0</v>
      </c>
      <c r="HO50" s="85">
        <f>(HLOOKUP(HO$7,BECO_Datos!$D$3:$HN$85,BECO_Datos!$A48,FALSE))*HO$2</f>
        <v>0</v>
      </c>
      <c r="HP50" s="85">
        <f>(HLOOKUP(HP$7,BECO_Datos!$D$3:$HN$85,BECO_Datos!$A48,FALSE))*HP$2</f>
        <v>0</v>
      </c>
      <c r="HQ50" s="85">
        <f>(HLOOKUP(HQ$7,BECO_Datos!$D$3:$HN$85,BECO_Datos!$A48,FALSE)+HLOOKUP(HQ$7,BECO_Datos!$HP$3:$LT$85,BECO_Datos!$A48,FALSE))*HQ$2</f>
        <v>26.705789849407108</v>
      </c>
      <c r="HR50" s="85">
        <f>(HLOOKUP(HR$7,BECO_Datos!$D$3:$HN$85,BECO_Datos!$A48,FALSE))*HR$2</f>
        <v>1643.4064692758704</v>
      </c>
      <c r="HS50" s="85">
        <f>(HLOOKUP(HS$7,BECO_Datos!$D$3:$HN$85,BECO_Datos!$A48,FALSE))*HS$2</f>
        <v>15.386730526614313</v>
      </c>
      <c r="HT50" s="85">
        <f>(HLOOKUP(HT$7,BECO_Datos!$D$3:$HN$85,BECO_Datos!$A48,FALSE)+HLOOKUP(HT$7,BECO_Datos!$HP$3:$LT$85,BECO_Datos!$A48,FALSE))*HT$2</f>
        <v>0</v>
      </c>
      <c r="HU50" s="85">
        <f>(HLOOKUP(HU$7,BECO_Datos!$D$3:$HN$85,BECO_Datos!$A48,FALSE))*HU$2</f>
        <v>0</v>
      </c>
      <c r="HV50" s="85">
        <f>(HLOOKUP(HV$7,BECO_Datos!$D$3:$HN$85,BECO_Datos!$A48,FALSE)+HLOOKUP(HV$7,BECO_Datos!$HP$3:$LT$85,BECO_Datos!$A48,FALSE))*HV$2</f>
        <v>643.46490457181233</v>
      </c>
      <c r="HW50" s="85">
        <f>(HLOOKUP(HW$7,BECO_Datos!$D$3:$HN$85,BECO_Datos!$A48,FALSE))*HW$2</f>
        <v>26.031239533223978</v>
      </c>
      <c r="HX50" s="85">
        <f>(HLOOKUP(HX$7,BECO_Datos!$D$3:$HN$85,BECO_Datos!$A48,FALSE)+HLOOKUP(HX$7,BECO_Datos!$HP$3:$LT$85,BECO_Datos!$A48,FALSE))*HX$2</f>
        <v>0</v>
      </c>
    </row>
    <row r="51" spans="1:232" ht="15.75" x14ac:dyDescent="0.25">
      <c r="A51" s="160">
        <v>45</v>
      </c>
      <c r="B51" s="535" t="s">
        <v>90</v>
      </c>
      <c r="C51" s="13"/>
      <c r="D51" s="86">
        <f t="shared" si="100"/>
        <v>45.252818600171715</v>
      </c>
      <c r="E51" s="84">
        <f>(HLOOKUP(E$7,BECO_Datos!$D$3:$HN$85,BECO_Datos!$A49,FALSE)+HLOOKUP(E$7,BECO_Datos!$HP$3:$LT$85,BECO_Datos!$A49,FALSE))*E$2</f>
        <v>0</v>
      </c>
      <c r="F51" s="84">
        <f>(HLOOKUP(F$7,BECO_Datos!$D$3:$HN$85,BECO_Datos!$A49,FALSE)+HLOOKUP(F$7,BECO_Datos!$HP$3:$LT$85,BECO_Datos!$A49,FALSE))*F$2</f>
        <v>0</v>
      </c>
      <c r="G51" s="84">
        <f>(HLOOKUP(G$7,BECO_Datos!$D$3:$HN$85,BECO_Datos!$A49,FALSE)+HLOOKUP(G$7,BECO_Datos!$HP$3:$LT$85,BECO_Datos!$A49,FALSE))*G$2</f>
        <v>45.252818600171715</v>
      </c>
      <c r="H51" s="84">
        <f>(HLOOKUP(H$7,BECO_Datos!$D$3:$HN$85,BECO_Datos!$A49,FALSE)+HLOOKUP(H$7,BECO_Datos!$HP$3:$LT$85,BECO_Datos!$A49,FALSE))*H$2</f>
        <v>0</v>
      </c>
      <c r="I51" s="84">
        <f>(HLOOKUP(I$7,BECO_Datos!$D$3:$HN$85,BECO_Datos!$A49,FALSE))*I$2</f>
        <v>0</v>
      </c>
      <c r="J51" s="84">
        <f>(HLOOKUP(J$7,BECO_Datos!$D$3:$HN$85,BECO_Datos!$A49,FALSE)+HLOOKUP(J$7,BECO_Datos!$HP$3:$LT$85,BECO_Datos!$A49,FALSE))*J$2</f>
        <v>0</v>
      </c>
      <c r="K51" s="84">
        <f>(HLOOKUP(K$7,BECO_Datos!$D$3:$HN$85,BECO_Datos!$A49,FALSE))*K$2</f>
        <v>0</v>
      </c>
      <c r="L51" s="84">
        <f>(HLOOKUP(L$7,BECO_Datos!$D$3:$HN$85,BECO_Datos!$A49,FALSE)+HLOOKUP(L$7,BECO_Datos!$HP$3:$LT$85,BECO_Datos!$A49,FALSE))*L$2</f>
        <v>0</v>
      </c>
      <c r="M51" s="86">
        <f t="shared" si="102"/>
        <v>101.74389018778244</v>
      </c>
      <c r="N51" s="84">
        <f>(HLOOKUP(N$7,BECO_Datos!$D$3:$HN$85,BECO_Datos!$A49,FALSE))*N$2</f>
        <v>0</v>
      </c>
      <c r="O51" s="84">
        <f>(HLOOKUP(O$7,BECO_Datos!$D$3:$HN$85,BECO_Datos!$A49,FALSE))*O$2</f>
        <v>0</v>
      </c>
      <c r="P51" s="84">
        <f>(HLOOKUP(P$7,BECO_Datos!$D$3:$HN$85,BECO_Datos!$A49,FALSE))*P$2</f>
        <v>0</v>
      </c>
      <c r="Q51" s="84">
        <f>(HLOOKUP(Q$7,BECO_Datos!$D$3:$HN$85,BECO_Datos!$A49,FALSE))*Q$2</f>
        <v>0</v>
      </c>
      <c r="R51" s="84">
        <f>(HLOOKUP(R$7,BECO_Datos!$D$3:$HN$85,BECO_Datos!$A49,FALSE)+HLOOKUP(R$7,BECO_Datos!$HP$3:$LT$85,BECO_Datos!$A49,FALSE))*R$2</f>
        <v>0.45434308837633847</v>
      </c>
      <c r="S51" s="84">
        <f>(HLOOKUP(S$7,BECO_Datos!$D$3:$HN$85,BECO_Datos!$A49,FALSE))*S$2</f>
        <v>60.288217199999998</v>
      </c>
      <c r="T51" s="84">
        <f>(HLOOKUP(T$7,BECO_Datos!$D$3:$HN$85,BECO_Datos!$A49,FALSE))*T$2</f>
        <v>9.8481600000000002E-2</v>
      </c>
      <c r="U51" s="84">
        <f>(HLOOKUP(U$7,BECO_Datos!$D$3:$HN$85,BECO_Datos!$A49,FALSE)+HLOOKUP(U$7,BECO_Datos!$HP$3:$LT$85,BECO_Datos!$A49,FALSE))*U$2</f>
        <v>39.9565644150167</v>
      </c>
      <c r="V51" s="84">
        <f>(HLOOKUP(V$7,BECO_Datos!$D$3:$HN$85,BECO_Datos!$A49,FALSE))*V$2</f>
        <v>0</v>
      </c>
      <c r="W51" s="84">
        <f>(HLOOKUP(W$7,BECO_Datos!$D$3:$HN$85,BECO_Datos!$A49,FALSE)+HLOOKUP(W$7,BECO_Datos!$HP$3:$LT$85,BECO_Datos!$A49,FALSE))*W$2</f>
        <v>0.94628388438940447</v>
      </c>
      <c r="X51" s="84">
        <f>(HLOOKUP(X$7,BECO_Datos!$D$3:$HN$85,BECO_Datos!$A49,FALSE))*X$2</f>
        <v>0</v>
      </c>
      <c r="Y51" s="84">
        <f>(HLOOKUP(Y$7,BECO_Datos!$D$3:$HN$85,BECO_Datos!$A49,FALSE)+HLOOKUP(Y$7,BECO_Datos!$HP$3:$LT$85,BECO_Datos!$A49,FALSE))*Y$2</f>
        <v>0</v>
      </c>
      <c r="Z51" s="13"/>
      <c r="AA51" s="86">
        <f t="shared" si="104"/>
        <v>10.382272635604588</v>
      </c>
      <c r="AB51" s="84">
        <f>(HLOOKUP(AB$7,BECO_Datos!$D$3:$HN$85,BECO_Datos!$A49,FALSE)+HLOOKUP(AB$7,BECO_Datos!$HP$3:$LT$85,BECO_Datos!$A49,FALSE))*AB$2</f>
        <v>0</v>
      </c>
      <c r="AC51" s="84">
        <f>(HLOOKUP(AC$7,BECO_Datos!$D$3:$HN$85,BECO_Datos!$A49,FALSE)+HLOOKUP(AC$7,BECO_Datos!$HP$3:$LT$85,BECO_Datos!$A49,FALSE))*AC$2</f>
        <v>0</v>
      </c>
      <c r="AD51" s="84">
        <f>(HLOOKUP(AD$7,BECO_Datos!$D$3:$HN$85,BECO_Datos!$A49,FALSE)+HLOOKUP(AD$7,BECO_Datos!$HP$3:$LT$85,BECO_Datos!$A49,FALSE))*AD$2</f>
        <v>10.382272635604588</v>
      </c>
      <c r="AE51" s="84">
        <f>(HLOOKUP(AE$7,BECO_Datos!$D$3:$HN$85,BECO_Datos!$A49,FALSE)+HLOOKUP(AE$7,BECO_Datos!$HP$3:$LT$85,BECO_Datos!$A49,FALSE))*AE$2</f>
        <v>0</v>
      </c>
      <c r="AF51" s="84">
        <f>(HLOOKUP(AF$7,BECO_Datos!$D$3:$HN$85,BECO_Datos!$A49,FALSE))*AF$2</f>
        <v>0</v>
      </c>
      <c r="AG51" s="84">
        <f>(HLOOKUP(AG$7,BECO_Datos!$D$3:$HN$85,BECO_Datos!$A49,FALSE)+HLOOKUP(AG$7,BECO_Datos!$HP$3:$LT$85,BECO_Datos!$A49,FALSE))*AG$2</f>
        <v>0</v>
      </c>
      <c r="AH51" s="84">
        <f>(HLOOKUP(AH$7,BECO_Datos!$D$3:$HN$85,BECO_Datos!$A49,FALSE))*AH$2</f>
        <v>0</v>
      </c>
      <c r="AI51" s="84">
        <f>(HLOOKUP(AI$7,BECO_Datos!$D$3:$HN$85,BECO_Datos!$A49,FALSE)+HLOOKUP(AI$7,BECO_Datos!$HP$3:$LT$85,BECO_Datos!$A49,FALSE))*AI$2</f>
        <v>0</v>
      </c>
      <c r="AJ51" s="86">
        <f t="shared" si="106"/>
        <v>94.155395017021661</v>
      </c>
      <c r="AK51" s="84">
        <f>(HLOOKUP(AK$7,BECO_Datos!$D$3:$HN$85,BECO_Datos!$A49,FALSE))*AK$2</f>
        <v>0</v>
      </c>
      <c r="AL51" s="84">
        <f>(HLOOKUP(AL$7,BECO_Datos!$D$3:$HN$85,BECO_Datos!$A49,FALSE))*AL$2</f>
        <v>0</v>
      </c>
      <c r="AM51" s="84">
        <f>(HLOOKUP(AM$7,BECO_Datos!$D$3:$HN$85,BECO_Datos!$A49,FALSE))*AM$2</f>
        <v>0</v>
      </c>
      <c r="AN51" s="84">
        <f>(HLOOKUP(AN$7,BECO_Datos!$D$3:$HN$85,BECO_Datos!$A49,FALSE))*AN$2</f>
        <v>0</v>
      </c>
      <c r="AO51" s="84">
        <f>(HLOOKUP(AO$7,BECO_Datos!$D$3:$HN$85,BECO_Datos!$A49,FALSE)+HLOOKUP(AO$7,BECO_Datos!$HP$3:$LT$85,BECO_Datos!$A49,FALSE))*AO$2</f>
        <v>0</v>
      </c>
      <c r="AP51" s="84">
        <f>(HLOOKUP(AP$7,BECO_Datos!$D$3:$HN$85,BECO_Datos!$A49,FALSE))*AP$2</f>
        <v>62.023860000000006</v>
      </c>
      <c r="AQ51" s="84">
        <f>(HLOOKUP(AQ$7,BECO_Datos!$D$3:$HN$85,BECO_Datos!$A49,FALSE))*AQ$2</f>
        <v>0</v>
      </c>
      <c r="AR51" s="84">
        <f>(HLOOKUP(AR$7,BECO_Datos!$D$3:$HN$85,BECO_Datos!$A49,FALSE)+HLOOKUP(AR$7,BECO_Datos!$HP$3:$LT$85,BECO_Datos!$A49,FALSE))*AR$2</f>
        <v>31.740109699149549</v>
      </c>
      <c r="AS51" s="84">
        <f>(HLOOKUP(AS$7,BECO_Datos!$D$3:$HN$85,BECO_Datos!$A49,FALSE))*AS$2</f>
        <v>0</v>
      </c>
      <c r="AT51" s="84">
        <f>(HLOOKUP(AT$7,BECO_Datos!$D$3:$HN$85,BECO_Datos!$A49,FALSE)+HLOOKUP(AT$7,BECO_Datos!$HP$3:$LT$85,BECO_Datos!$A49,FALSE))*AT$2</f>
        <v>0.39142531787210277</v>
      </c>
      <c r="AU51" s="84">
        <f>(HLOOKUP(AU$7,BECO_Datos!$D$3:$HN$85,BECO_Datos!$A49,FALSE))*AU$2</f>
        <v>0</v>
      </c>
      <c r="AV51" s="84">
        <f>(HLOOKUP(AV$7,BECO_Datos!$D$3:$HN$85,BECO_Datos!$A49,FALSE)+HLOOKUP(AV$7,BECO_Datos!$HP$3:$LT$85,BECO_Datos!$A49,FALSE))*AV$2</f>
        <v>0</v>
      </c>
      <c r="AW51" s="13"/>
      <c r="AX51" s="86">
        <f t="shared" si="108"/>
        <v>32.191533867945324</v>
      </c>
      <c r="AY51" s="84">
        <f>(HLOOKUP(AY$7,BECO_Datos!$D$3:$HN$85,BECO_Datos!$A49,FALSE)+HLOOKUP(AY$7,BECO_Datos!$HP$3:$LT$85,BECO_Datos!$A49,FALSE))*AY$2</f>
        <v>0</v>
      </c>
      <c r="AZ51" s="84">
        <f>(HLOOKUP(AZ$7,BECO_Datos!$D$3:$HN$85,BECO_Datos!$A49,FALSE)+HLOOKUP(AZ$7,BECO_Datos!$HP$3:$LT$85,BECO_Datos!$A49,FALSE))*AZ$2</f>
        <v>0</v>
      </c>
      <c r="BA51" s="84">
        <f>(HLOOKUP(BA$7,BECO_Datos!$D$3:$HN$85,BECO_Datos!$A49,FALSE)+HLOOKUP(BA$7,BECO_Datos!$HP$3:$LT$85,BECO_Datos!$A49,FALSE))*BA$2</f>
        <v>32.191533867945324</v>
      </c>
      <c r="BB51" s="84">
        <f>(HLOOKUP(BB$7,BECO_Datos!$D$3:$HN$85,BECO_Datos!$A49,FALSE)+HLOOKUP(BB$7,BECO_Datos!$HP$3:$LT$85,BECO_Datos!$A49,FALSE))*BB$2</f>
        <v>0</v>
      </c>
      <c r="BC51" s="84">
        <f>(HLOOKUP(BC$7,BECO_Datos!$D$3:$HN$85,BECO_Datos!$A49,FALSE))*BC$2</f>
        <v>0</v>
      </c>
      <c r="BD51" s="84">
        <f>(HLOOKUP(BD$7,BECO_Datos!$D$3:$HN$85,BECO_Datos!$A49,FALSE)+HLOOKUP(BD$7,BECO_Datos!$HP$3:$LT$85,BECO_Datos!$A49,FALSE))*BD$2</f>
        <v>0</v>
      </c>
      <c r="BE51" s="84">
        <f>(HLOOKUP(BE$7,BECO_Datos!$D$3:$HN$85,BECO_Datos!$A49,FALSE))*BE$2</f>
        <v>0</v>
      </c>
      <c r="BF51" s="84">
        <f>(HLOOKUP(BF$7,BECO_Datos!$D$3:$HN$85,BECO_Datos!$A49,FALSE)+HLOOKUP(BF$7,BECO_Datos!$HP$3:$LT$85,BECO_Datos!$A49,FALSE))*BF$2</f>
        <v>0</v>
      </c>
      <c r="BG51" s="86">
        <f t="shared" si="110"/>
        <v>108.8667672509102</v>
      </c>
      <c r="BH51" s="84">
        <f>(HLOOKUP(BH$7,BECO_Datos!$D$3:$HN$85,BECO_Datos!$A49,FALSE))*BH$2</f>
        <v>0</v>
      </c>
      <c r="BI51" s="84">
        <f>(HLOOKUP(BI$7,BECO_Datos!$D$3:$HN$85,BECO_Datos!$A49,FALSE))*BI$2</f>
        <v>0</v>
      </c>
      <c r="BJ51" s="84">
        <f>(HLOOKUP(BJ$7,BECO_Datos!$D$3:$HN$85,BECO_Datos!$A49,FALSE))*BJ$2</f>
        <v>0</v>
      </c>
      <c r="BK51" s="84">
        <f>(HLOOKUP(BK$7,BECO_Datos!$D$3:$HN$85,BECO_Datos!$A49,FALSE))*BK$2</f>
        <v>0</v>
      </c>
      <c r="BL51" s="84">
        <f>(HLOOKUP(BL$7,BECO_Datos!$D$3:$HN$85,BECO_Datos!$A49,FALSE)+HLOOKUP(BL$7,BECO_Datos!$HP$3:$LT$85,BECO_Datos!$A49,FALSE))*BL$2</f>
        <v>0</v>
      </c>
      <c r="BM51" s="84">
        <f>(HLOOKUP(BM$7,BECO_Datos!$D$3:$HN$85,BECO_Datos!$A49,FALSE))*BM$2</f>
        <v>62.683772399999995</v>
      </c>
      <c r="BN51" s="84">
        <f>(HLOOKUP(BN$7,BECO_Datos!$D$3:$HN$85,BECO_Datos!$A49,FALSE))*BN$2</f>
        <v>0</v>
      </c>
      <c r="BO51" s="84">
        <f>(HLOOKUP(BO$7,BECO_Datos!$D$3:$HN$85,BECO_Datos!$A49,FALSE)+HLOOKUP(BO$7,BECO_Datos!$HP$3:$LT$85,BECO_Datos!$A49,FALSE))*BO$2</f>
        <v>45.801202709596247</v>
      </c>
      <c r="BP51" s="84">
        <f>(HLOOKUP(BP$7,BECO_Datos!$D$3:$HN$85,BECO_Datos!$A49,FALSE))*BP$2</f>
        <v>0</v>
      </c>
      <c r="BQ51" s="84">
        <f>(HLOOKUP(BQ$7,BECO_Datos!$D$3:$HN$85,BECO_Datos!$A49,FALSE)+HLOOKUP(BQ$7,BECO_Datos!$HP$3:$LT$85,BECO_Datos!$A49,FALSE))*BQ$2</f>
        <v>0.38179214131396177</v>
      </c>
      <c r="BR51" s="84">
        <f>(HLOOKUP(BR$7,BECO_Datos!$D$3:$HN$85,BECO_Datos!$A49,FALSE))*BR$2</f>
        <v>0</v>
      </c>
      <c r="BS51" s="84">
        <f>(HLOOKUP(BS$7,BECO_Datos!$D$3:$HN$85,BECO_Datos!$A49,FALSE)+HLOOKUP(BS$7,BECO_Datos!$HP$3:$LT$85,BECO_Datos!$A49,FALSE))*BS$2</f>
        <v>0</v>
      </c>
      <c r="BT51" s="13"/>
      <c r="BU51" s="86">
        <f t="shared" si="112"/>
        <v>26.700134852649601</v>
      </c>
      <c r="BV51" s="84">
        <f>(HLOOKUP(BV$7,BECO_Datos!$D$3:$HN$85,BECO_Datos!$A49,FALSE)+HLOOKUP(BV$7,BECO_Datos!$HP$3:$LT$85,BECO_Datos!$A49,FALSE))*BV$2</f>
        <v>0</v>
      </c>
      <c r="BW51" s="84">
        <f>(HLOOKUP(BW$7,BECO_Datos!$D$3:$HN$85,BECO_Datos!$A49,FALSE)+HLOOKUP(BW$7,BECO_Datos!$HP$3:$LT$85,BECO_Datos!$A49,FALSE))*BW$2</f>
        <v>0</v>
      </c>
      <c r="BX51" s="84">
        <f>(HLOOKUP(BX$7,BECO_Datos!$D$3:$HN$85,BECO_Datos!$A49,FALSE)+HLOOKUP(BX$7,BECO_Datos!$HP$3:$LT$85,BECO_Datos!$A49,FALSE))*BX$2</f>
        <v>26.700134852649601</v>
      </c>
      <c r="BY51" s="84">
        <f>(HLOOKUP(BY$7,BECO_Datos!$D$3:$HN$85,BECO_Datos!$A49,FALSE)+HLOOKUP(BY$7,BECO_Datos!$HP$3:$LT$85,BECO_Datos!$A49,FALSE))*BY$2</f>
        <v>0</v>
      </c>
      <c r="BZ51" s="84">
        <f>(HLOOKUP(BZ$7,BECO_Datos!$D$3:$HN$85,BECO_Datos!$A49,FALSE))*BZ$2</f>
        <v>0</v>
      </c>
      <c r="CA51" s="84">
        <f>(HLOOKUP(CA$7,BECO_Datos!$D$3:$HN$85,BECO_Datos!$A49,FALSE)+HLOOKUP(CA$7,BECO_Datos!$HP$3:$LT$85,BECO_Datos!$A49,FALSE))*CA$2</f>
        <v>0</v>
      </c>
      <c r="CB51" s="84">
        <f>(HLOOKUP(CB$7,BECO_Datos!$D$3:$HN$85,BECO_Datos!$A49,FALSE))*CB$2</f>
        <v>0</v>
      </c>
      <c r="CC51" s="84">
        <f>(HLOOKUP(CC$7,BECO_Datos!$D$3:$HN$85,BECO_Datos!$A49,FALSE)+HLOOKUP(CC$7,BECO_Datos!$HP$3:$LT$85,BECO_Datos!$A49,FALSE))*CC$2</f>
        <v>0</v>
      </c>
      <c r="CD51" s="86">
        <f t="shared" si="114"/>
        <v>99.581205995812923</v>
      </c>
      <c r="CE51" s="84">
        <f>(HLOOKUP(CE$7,BECO_Datos!$D$3:$HN$85,BECO_Datos!$A49,FALSE))*CE$2</f>
        <v>0</v>
      </c>
      <c r="CF51" s="84">
        <f>(HLOOKUP(CF$7,BECO_Datos!$D$3:$HN$85,BECO_Datos!$A49,FALSE))*CF$2</f>
        <v>0</v>
      </c>
      <c r="CG51" s="84">
        <f>(HLOOKUP(CG$7,BECO_Datos!$D$3:$HN$85,BECO_Datos!$A49,FALSE))*CG$2</f>
        <v>0</v>
      </c>
      <c r="CH51" s="84">
        <f>(HLOOKUP(CH$7,BECO_Datos!$D$3:$HN$85,BECO_Datos!$A49,FALSE))*CH$2</f>
        <v>0</v>
      </c>
      <c r="CI51" s="84">
        <f>(HLOOKUP(CI$7,BECO_Datos!$D$3:$HN$85,BECO_Datos!$A49,FALSE)+HLOOKUP(CI$7,BECO_Datos!$HP$3:$LT$85,BECO_Datos!$A49,FALSE))*CI$2</f>
        <v>0</v>
      </c>
      <c r="CJ51" s="84">
        <f>(HLOOKUP(CJ$7,BECO_Datos!$D$3:$HN$85,BECO_Datos!$A49,FALSE))*CJ$2</f>
        <v>60.517825200000004</v>
      </c>
      <c r="CK51" s="84">
        <f>(HLOOKUP(CK$7,BECO_Datos!$D$3:$HN$85,BECO_Datos!$A49,FALSE))*CK$2</f>
        <v>0</v>
      </c>
      <c r="CL51" s="84">
        <f>(HLOOKUP(CL$7,BECO_Datos!$D$3:$HN$85,BECO_Datos!$A49,FALSE)+HLOOKUP(CL$7,BECO_Datos!$HP$3:$LT$85,BECO_Datos!$A49,FALSE))*CL$2</f>
        <v>38.689133953734412</v>
      </c>
      <c r="CM51" s="84">
        <f>(HLOOKUP(CM$7,BECO_Datos!$D$3:$HN$85,BECO_Datos!$A49,FALSE))*CM$2</f>
        <v>0</v>
      </c>
      <c r="CN51" s="84">
        <f>(HLOOKUP(CN$7,BECO_Datos!$D$3:$HN$85,BECO_Datos!$A49,FALSE)+HLOOKUP(CN$7,BECO_Datos!$HP$3:$LT$85,BECO_Datos!$A49,FALSE))*CN$2</f>
        <v>0.374246842078508</v>
      </c>
      <c r="CO51" s="84">
        <f>(HLOOKUP(CO$7,BECO_Datos!$D$3:$HN$85,BECO_Datos!$A49,FALSE))*CO$2</f>
        <v>0</v>
      </c>
      <c r="CP51" s="84">
        <f>(HLOOKUP(CP$7,BECO_Datos!$D$3:$HN$85,BECO_Datos!$A49,FALSE)+HLOOKUP(CP$7,BECO_Datos!$HP$3:$LT$85,BECO_Datos!$A49,FALSE))*CP$2</f>
        <v>0</v>
      </c>
      <c r="CQ51" s="13"/>
      <c r="CR51" s="86">
        <f t="shared" si="116"/>
        <v>46.902124305318189</v>
      </c>
      <c r="CS51" s="84">
        <f>(HLOOKUP(CS$7,BECO_Datos!$D$3:$HN$85,BECO_Datos!$A49,FALSE)+HLOOKUP(CS$7,BECO_Datos!$HP$3:$LT$85,BECO_Datos!$A49,FALSE))*CS$2</f>
        <v>0</v>
      </c>
      <c r="CT51" s="84">
        <f>(HLOOKUP(CT$7,BECO_Datos!$D$3:$HN$85,BECO_Datos!$A49,FALSE)+HLOOKUP(CT$7,BECO_Datos!$HP$3:$LT$85,BECO_Datos!$A49,FALSE))*CT$2</f>
        <v>0</v>
      </c>
      <c r="CU51" s="84">
        <f>(HLOOKUP(CU$7,BECO_Datos!$D$3:$HN$85,BECO_Datos!$A49,FALSE)+HLOOKUP(CU$7,BECO_Datos!$HP$3:$LT$85,BECO_Datos!$A49,FALSE))*CU$2</f>
        <v>46.902124305318189</v>
      </c>
      <c r="CV51" s="84">
        <f>(HLOOKUP(CV$7,BECO_Datos!$D$3:$HN$85,BECO_Datos!$A49,FALSE)+HLOOKUP(CV$7,BECO_Datos!$HP$3:$LT$85,BECO_Datos!$A49,FALSE))*CV$2</f>
        <v>0</v>
      </c>
      <c r="CW51" s="84">
        <f>(HLOOKUP(CW$7,BECO_Datos!$D$3:$HN$85,BECO_Datos!$A49,FALSE))*CW$2</f>
        <v>0</v>
      </c>
      <c r="CX51" s="84">
        <f>(HLOOKUP(CX$7,BECO_Datos!$D$3:$HN$85,BECO_Datos!$A49,FALSE)+HLOOKUP(CX$7,BECO_Datos!$HP$3:$LT$85,BECO_Datos!$A49,FALSE))*CX$2</f>
        <v>0</v>
      </c>
      <c r="CY51" s="84">
        <f>(HLOOKUP(CY$7,BECO_Datos!$D$3:$HN$85,BECO_Datos!$A49,FALSE))*CY$2</f>
        <v>0</v>
      </c>
      <c r="CZ51" s="84">
        <f>(HLOOKUP(CZ$7,BECO_Datos!$D$3:$HN$85,BECO_Datos!$A49,FALSE)+HLOOKUP(CZ$7,BECO_Datos!$HP$3:$LT$85,BECO_Datos!$A49,FALSE))*CZ$2</f>
        <v>0</v>
      </c>
      <c r="DA51" s="86">
        <f t="shared" si="118"/>
        <v>80.659540687317914</v>
      </c>
      <c r="DB51" s="84">
        <f>(HLOOKUP(DB$7,BECO_Datos!$D$3:$HN$85,BECO_Datos!$A49,FALSE))*DB$2</f>
        <v>0</v>
      </c>
      <c r="DC51" s="84">
        <f>(HLOOKUP(DC$7,BECO_Datos!$D$3:$HN$85,BECO_Datos!$A49,FALSE))*DC$2</f>
        <v>0</v>
      </c>
      <c r="DD51" s="84">
        <f>(HLOOKUP(DD$7,BECO_Datos!$D$3:$HN$85,BECO_Datos!$A49,FALSE))*DD$2</f>
        <v>0</v>
      </c>
      <c r="DE51" s="84">
        <f>(HLOOKUP(DE$7,BECO_Datos!$D$3:$HN$85,BECO_Datos!$A49,FALSE))*DE$2</f>
        <v>0</v>
      </c>
      <c r="DF51" s="84">
        <f>(HLOOKUP(DF$7,BECO_Datos!$D$3:$HN$85,BECO_Datos!$A49,FALSE)+HLOOKUP(DF$7,BECO_Datos!$HP$3:$LT$85,BECO_Datos!$A49,FALSE))*DF$2</f>
        <v>0</v>
      </c>
      <c r="DG51" s="84">
        <f>(HLOOKUP(DG$7,BECO_Datos!$D$3:$HN$85,BECO_Datos!$A49,FALSE))*DG$2</f>
        <v>61.124288399999998</v>
      </c>
      <c r="DH51" s="84">
        <f>(HLOOKUP(DH$7,BECO_Datos!$D$3:$HN$85,BECO_Datos!$A49,FALSE))*DH$2</f>
        <v>0</v>
      </c>
      <c r="DI51" s="84">
        <f>(HLOOKUP(DI$7,BECO_Datos!$D$3:$HN$85,BECO_Datos!$A49,FALSE)+HLOOKUP(DI$7,BECO_Datos!$HP$3:$LT$85,BECO_Datos!$A49,FALSE))*DI$2</f>
        <v>19.202845679903962</v>
      </c>
      <c r="DJ51" s="84">
        <f>(HLOOKUP(DJ$7,BECO_Datos!$D$3:$HN$85,BECO_Datos!$A49,FALSE))*DJ$2</f>
        <v>0</v>
      </c>
      <c r="DK51" s="84">
        <f>(HLOOKUP(DK$7,BECO_Datos!$D$3:$HN$85,BECO_Datos!$A49,FALSE)+HLOOKUP(DK$7,BECO_Datos!$HP$3:$LT$85,BECO_Datos!$A49,FALSE))*DK$2</f>
        <v>0.33240660741396416</v>
      </c>
      <c r="DL51" s="84">
        <f>(HLOOKUP(DL$7,BECO_Datos!$D$3:$HN$85,BECO_Datos!$A49,FALSE))*DL$2</f>
        <v>0</v>
      </c>
      <c r="DM51" s="84">
        <f>(HLOOKUP(DM$7,BECO_Datos!$D$3:$HN$85,BECO_Datos!$A49,FALSE)+HLOOKUP(DM$7,BECO_Datos!$HP$3:$LT$85,BECO_Datos!$A49,FALSE))*DM$2</f>
        <v>0</v>
      </c>
      <c r="DN51" s="13"/>
      <c r="DO51" s="86">
        <f t="shared" si="120"/>
        <v>45.875519653890578</v>
      </c>
      <c r="DP51" s="84">
        <f>(HLOOKUP(DP$7,BECO_Datos!$D$3:$HN$85,BECO_Datos!$A49,FALSE)+HLOOKUP(DP$7,BECO_Datos!$HP$3:$LT$85,BECO_Datos!$A49,FALSE))*DP$2</f>
        <v>0</v>
      </c>
      <c r="DQ51" s="84">
        <f>(HLOOKUP(DQ$7,BECO_Datos!$D$3:$HN$85,BECO_Datos!$A49,FALSE)+HLOOKUP(DQ$7,BECO_Datos!$HP$3:$LT$85,BECO_Datos!$A49,FALSE))*DQ$2</f>
        <v>0</v>
      </c>
      <c r="DR51" s="84">
        <f>(HLOOKUP(DR$7,BECO_Datos!$D$3:$HN$85,BECO_Datos!$A49,FALSE)+HLOOKUP(DR$7,BECO_Datos!$HP$3:$LT$85,BECO_Datos!$A49,FALSE))*DR$2</f>
        <v>45.875519653890578</v>
      </c>
      <c r="DS51" s="84">
        <f>(HLOOKUP(DS$7,BECO_Datos!$D$3:$HN$85,BECO_Datos!$A49,FALSE)+HLOOKUP(DS$7,BECO_Datos!$HP$3:$LT$85,BECO_Datos!$A49,FALSE))*DS$2</f>
        <v>0</v>
      </c>
      <c r="DT51" s="84">
        <f>(HLOOKUP(DT$7,BECO_Datos!$D$3:$HN$85,BECO_Datos!$A49,FALSE))*DT$2</f>
        <v>0</v>
      </c>
      <c r="DU51" s="84">
        <f>(HLOOKUP(DU$7,BECO_Datos!$D$3:$HN$85,BECO_Datos!$A49,FALSE)+HLOOKUP(DU$7,BECO_Datos!$HP$3:$LT$85,BECO_Datos!$A49,FALSE))*DU$2</f>
        <v>0</v>
      </c>
      <c r="DV51" s="84">
        <f>(HLOOKUP(DV$7,BECO_Datos!$D$3:$HN$85,BECO_Datos!$A49,FALSE))*DV$2</f>
        <v>0</v>
      </c>
      <c r="DW51" s="84">
        <f>(HLOOKUP(DW$7,BECO_Datos!$D$3:$HN$85,BECO_Datos!$A49,FALSE)+HLOOKUP(DW$7,BECO_Datos!$HP$3:$LT$85,BECO_Datos!$A49,FALSE))*DW$2</f>
        <v>0</v>
      </c>
      <c r="DX51" s="86">
        <f t="shared" si="122"/>
        <v>55.538869075884485</v>
      </c>
      <c r="DY51" s="84">
        <f>(HLOOKUP(DY$7,BECO_Datos!$D$3:$HN$85,BECO_Datos!$A49,FALSE))*DY$2</f>
        <v>0</v>
      </c>
      <c r="DZ51" s="84">
        <f>(HLOOKUP(DZ$7,BECO_Datos!$D$3:$HN$85,BECO_Datos!$A49,FALSE))*DZ$2</f>
        <v>0</v>
      </c>
      <c r="EA51" s="84">
        <f>(HLOOKUP(EA$7,BECO_Datos!$D$3:$HN$85,BECO_Datos!$A49,FALSE))*EA$2</f>
        <v>0</v>
      </c>
      <c r="EB51" s="84">
        <f>(HLOOKUP(EB$7,BECO_Datos!$D$3:$HN$85,BECO_Datos!$A49,FALSE))*EB$2</f>
        <v>0</v>
      </c>
      <c r="EC51" s="84">
        <f>(HLOOKUP(EC$7,BECO_Datos!$D$3:$HN$85,BECO_Datos!$A49,FALSE)+HLOOKUP(EC$7,BECO_Datos!$HP$3:$LT$85,BECO_Datos!$A49,FALSE))*EC$2</f>
        <v>0</v>
      </c>
      <c r="ED51" s="84">
        <f>(HLOOKUP(ED$7,BECO_Datos!$D$3:$HN$85,BECO_Datos!$A49,FALSE))*ED$2</f>
        <v>55.127426400000004</v>
      </c>
      <c r="EE51" s="84">
        <f>(HLOOKUP(EE$7,BECO_Datos!$D$3:$HN$85,BECO_Datos!$A49,FALSE))*EE$2</f>
        <v>0</v>
      </c>
      <c r="EF51" s="84">
        <f>(HLOOKUP(EF$7,BECO_Datos!$D$3:$HN$85,BECO_Datos!$A49,FALSE)+HLOOKUP(EF$7,BECO_Datos!$HP$3:$LT$85,BECO_Datos!$A49,FALSE))*EF$2</f>
        <v>0.14380160957921745</v>
      </c>
      <c r="EG51" s="84">
        <f>(HLOOKUP(EG$7,BECO_Datos!$D$3:$HN$85,BECO_Datos!$A49,FALSE))*EG$2</f>
        <v>0</v>
      </c>
      <c r="EH51" s="84">
        <f>(HLOOKUP(EH$7,BECO_Datos!$D$3:$HN$85,BECO_Datos!$A49,FALSE)+HLOOKUP(EH$7,BECO_Datos!$HP$3:$LT$85,BECO_Datos!$A49,FALSE))*EH$2</f>
        <v>0.26764106630526086</v>
      </c>
      <c r="EI51" s="84">
        <f>(HLOOKUP(EI$7,BECO_Datos!$D$3:$HN$85,BECO_Datos!$A49,FALSE))*EI$2</f>
        <v>0</v>
      </c>
      <c r="EJ51" s="84">
        <f>(HLOOKUP(EJ$7,BECO_Datos!$D$3:$HN$85,BECO_Datos!$A49,FALSE)+HLOOKUP(EJ$7,BECO_Datos!$HP$3:$LT$85,BECO_Datos!$A49,FALSE))*EJ$2</f>
        <v>0</v>
      </c>
      <c r="EK51" s="13"/>
      <c r="EL51" s="86">
        <f t="shared" si="124"/>
        <v>0</v>
      </c>
      <c r="EM51" s="84">
        <f>(HLOOKUP(EM$7,BECO_Datos!$D$3:$HN$85,BECO_Datos!$A49,FALSE)+HLOOKUP(EM$7,BECO_Datos!$HP$3:$LT$85,BECO_Datos!$A49,FALSE))*EM$2</f>
        <v>0</v>
      </c>
      <c r="EN51" s="84">
        <f>(HLOOKUP(EN$7,BECO_Datos!$D$3:$HN$85,BECO_Datos!$A49,FALSE)+HLOOKUP(EN$7,BECO_Datos!$HP$3:$LT$85,BECO_Datos!$A49,FALSE))*EN$2</f>
        <v>0</v>
      </c>
      <c r="EO51" s="84">
        <f>(HLOOKUP(EO$7,BECO_Datos!$D$3:$HN$85,BECO_Datos!$A49,FALSE)+HLOOKUP(EO$7,BECO_Datos!$HP$3:$LT$85,BECO_Datos!$A49,FALSE))*EO$2</f>
        <v>0</v>
      </c>
      <c r="EP51" s="84">
        <f>(HLOOKUP(EP$7,BECO_Datos!$D$3:$HN$85,BECO_Datos!$A49,FALSE)+HLOOKUP(EP$7,BECO_Datos!$HP$3:$LT$85,BECO_Datos!$A49,FALSE))*EP$2</f>
        <v>0</v>
      </c>
      <c r="EQ51" s="84">
        <f>(HLOOKUP(EQ$7,BECO_Datos!$D$3:$HN$85,BECO_Datos!$A49,FALSE))*EQ$2</f>
        <v>0</v>
      </c>
      <c r="ER51" s="84">
        <f>(HLOOKUP(ER$7,BECO_Datos!$D$3:$HN$85,BECO_Datos!$A49,FALSE)+HLOOKUP(ER$7,BECO_Datos!$HP$3:$LT$85,BECO_Datos!$A49,FALSE))*ER$2</f>
        <v>0</v>
      </c>
      <c r="ES51" s="84">
        <f>(HLOOKUP(ES$7,BECO_Datos!$D$3:$HN$85,BECO_Datos!$A49,FALSE))*ES$2</f>
        <v>0</v>
      </c>
      <c r="ET51" s="84">
        <f>(HLOOKUP(ET$7,BECO_Datos!$D$3:$HN$85,BECO_Datos!$A49,FALSE)+HLOOKUP(ET$7,BECO_Datos!$HP$3:$LT$85,BECO_Datos!$A49,FALSE))*ET$2</f>
        <v>0</v>
      </c>
      <c r="EU51" s="86">
        <f t="shared" si="126"/>
        <v>49.623112800000001</v>
      </c>
      <c r="EV51" s="84">
        <f>(HLOOKUP(EV$7,BECO_Datos!$D$3:$HN$85,BECO_Datos!$A49,FALSE))*EV$2</f>
        <v>0</v>
      </c>
      <c r="EW51" s="84">
        <f>(HLOOKUP(EW$7,BECO_Datos!$D$3:$HN$85,BECO_Datos!$A49,FALSE))*EW$2</f>
        <v>0</v>
      </c>
      <c r="EX51" s="84">
        <f>(HLOOKUP(EX$7,BECO_Datos!$D$3:$HN$85,BECO_Datos!$A49,FALSE))*EX$2</f>
        <v>0</v>
      </c>
      <c r="EY51" s="84">
        <f>(HLOOKUP(EY$7,BECO_Datos!$D$3:$HN$85,BECO_Datos!$A49,FALSE))*EY$2</f>
        <v>0</v>
      </c>
      <c r="EZ51" s="84">
        <f>(HLOOKUP(EZ$7,BECO_Datos!$D$3:$HN$85,BECO_Datos!$A49,FALSE)+HLOOKUP(EZ$7,BECO_Datos!$HP$3:$LT$85,BECO_Datos!$A49,FALSE))*EZ$2</f>
        <v>0</v>
      </c>
      <c r="FA51" s="84">
        <f>(HLOOKUP(FA$7,BECO_Datos!$D$3:$HN$85,BECO_Datos!$A49,FALSE))*FA$2</f>
        <v>49.623112800000001</v>
      </c>
      <c r="FB51" s="84">
        <f>(HLOOKUP(FB$7,BECO_Datos!$D$3:$HN$85,BECO_Datos!$A49,FALSE))*FB$2</f>
        <v>0</v>
      </c>
      <c r="FC51" s="84">
        <f>(HLOOKUP(FC$7,BECO_Datos!$D$3:$HN$85,BECO_Datos!$A49,FALSE)+HLOOKUP(FC$7,BECO_Datos!$HP$3:$LT$85,BECO_Datos!$A49,FALSE))*FC$2</f>
        <v>0</v>
      </c>
      <c r="FD51" s="84">
        <f>(HLOOKUP(FD$7,BECO_Datos!$D$3:$HN$85,BECO_Datos!$A49,FALSE))*FD$2</f>
        <v>0</v>
      </c>
      <c r="FE51" s="84">
        <f>(HLOOKUP(FE$7,BECO_Datos!$D$3:$HN$85,BECO_Datos!$A49,FALSE)+HLOOKUP(FE$7,BECO_Datos!$HP$3:$LT$85,BECO_Datos!$A49,FALSE))*FE$2</f>
        <v>0</v>
      </c>
      <c r="FF51" s="84">
        <f>(HLOOKUP(FF$7,BECO_Datos!$D$3:$HN$85,BECO_Datos!$A49,FALSE))*FF$2</f>
        <v>0</v>
      </c>
      <c r="FG51" s="84">
        <f>(HLOOKUP(FG$7,BECO_Datos!$D$3:$HN$85,BECO_Datos!$A49,FALSE)+HLOOKUP(FG$7,BECO_Datos!$HP$3:$LT$85,BECO_Datos!$A49,FALSE))*FG$2</f>
        <v>0</v>
      </c>
      <c r="FH51" s="13"/>
      <c r="FI51" s="86">
        <f t="shared" si="128"/>
        <v>0</v>
      </c>
      <c r="FJ51" s="84">
        <f>(HLOOKUP(FJ$7,BECO_Datos!$D$3:$HN$85,BECO_Datos!$A49,FALSE)+HLOOKUP(FJ$7,BECO_Datos!$HP$3:$LT$85,BECO_Datos!$A49,FALSE))*FJ$2</f>
        <v>0</v>
      </c>
      <c r="FK51" s="84">
        <f>(HLOOKUP(FK$7,BECO_Datos!$D$3:$HN$85,BECO_Datos!$A49,FALSE)+HLOOKUP(FK$7,BECO_Datos!$HP$3:$LT$85,BECO_Datos!$A49,FALSE))*FK$2</f>
        <v>0</v>
      </c>
      <c r="FL51" s="84">
        <f>(HLOOKUP(FL$7,BECO_Datos!$D$3:$HN$85,BECO_Datos!$A49,FALSE)+HLOOKUP(FL$7,BECO_Datos!$HP$3:$LT$85,BECO_Datos!$A49,FALSE))*FL$2</f>
        <v>0</v>
      </c>
      <c r="FM51" s="84">
        <f>(HLOOKUP(FM$7,BECO_Datos!$D$3:$HN$85,BECO_Datos!$A49,FALSE)+HLOOKUP(FM$7,BECO_Datos!$HP$3:$LT$85,BECO_Datos!$A49,FALSE))*FM$2</f>
        <v>0</v>
      </c>
      <c r="FN51" s="84">
        <f>(HLOOKUP(FN$7,BECO_Datos!$D$3:$HN$85,BECO_Datos!$A49,FALSE))*FN$2</f>
        <v>0</v>
      </c>
      <c r="FO51" s="84">
        <f>(HLOOKUP(FO$7,BECO_Datos!$D$3:$HN$85,BECO_Datos!$A49,FALSE)+HLOOKUP(FO$7,BECO_Datos!$HP$3:$LT$85,BECO_Datos!$A49,FALSE))*FO$2</f>
        <v>0</v>
      </c>
      <c r="FP51" s="84">
        <f>(HLOOKUP(FP$7,BECO_Datos!$D$3:$HN$85,BECO_Datos!$A49,FALSE))*FP$2</f>
        <v>0</v>
      </c>
      <c r="FQ51" s="84">
        <f>(HLOOKUP(FQ$7,BECO_Datos!$D$3:$HN$85,BECO_Datos!$A49,FALSE)+HLOOKUP(FQ$7,BECO_Datos!$HP$3:$LT$85,BECO_Datos!$A49,FALSE))*FQ$2</f>
        <v>0</v>
      </c>
      <c r="FR51" s="86">
        <f t="shared" si="130"/>
        <v>0</v>
      </c>
      <c r="FS51" s="84">
        <f>(HLOOKUP(FS$7,BECO_Datos!$D$3:$HN$85,BECO_Datos!$A49,FALSE))*FS$2</f>
        <v>0</v>
      </c>
      <c r="FT51" s="84">
        <f>(HLOOKUP(FT$7,BECO_Datos!$D$3:$HN$85,BECO_Datos!$A49,FALSE))*FT$2</f>
        <v>0</v>
      </c>
      <c r="FU51" s="84">
        <f>(HLOOKUP(FU$7,BECO_Datos!$D$3:$HN$85,BECO_Datos!$A49,FALSE))*FU$2</f>
        <v>0</v>
      </c>
      <c r="FV51" s="84">
        <f>(HLOOKUP(FV$7,BECO_Datos!$D$3:$HN$85,BECO_Datos!$A49,FALSE))*FV$2</f>
        <v>0</v>
      </c>
      <c r="FW51" s="84">
        <f>(HLOOKUP(FW$7,BECO_Datos!$D$3:$HN$85,BECO_Datos!$A49,FALSE)+HLOOKUP(FW$7,BECO_Datos!$HP$3:$LT$85,BECO_Datos!$A49,FALSE))*FW$2</f>
        <v>0</v>
      </c>
      <c r="FX51" s="84">
        <f>(HLOOKUP(FX$7,BECO_Datos!$D$3:$HN$85,BECO_Datos!$A49,FALSE))*FX$2</f>
        <v>0</v>
      </c>
      <c r="FY51" s="84">
        <f>(HLOOKUP(FY$7,BECO_Datos!$D$3:$HN$85,BECO_Datos!$A49,FALSE))*FY$2</f>
        <v>0</v>
      </c>
      <c r="FZ51" s="84">
        <f>(HLOOKUP(FZ$7,BECO_Datos!$D$3:$HN$85,BECO_Datos!$A49,FALSE)+HLOOKUP(FZ$7,BECO_Datos!$HP$3:$LT$85,BECO_Datos!$A49,FALSE))*FZ$2</f>
        <v>0</v>
      </c>
      <c r="GA51" s="84">
        <f>(HLOOKUP(GA$7,BECO_Datos!$D$3:$HN$85,BECO_Datos!$A49,FALSE))*GA$2</f>
        <v>0</v>
      </c>
      <c r="GB51" s="84">
        <f>(HLOOKUP(GB$7,BECO_Datos!$D$3:$HN$85,BECO_Datos!$A49,FALSE)+HLOOKUP(GB$7,BECO_Datos!$HP$3:$LT$85,BECO_Datos!$A49,FALSE))*GB$2</f>
        <v>0</v>
      </c>
      <c r="GC51" s="84">
        <f>(HLOOKUP(GC$7,BECO_Datos!$D$3:$HN$85,BECO_Datos!$A49,FALSE))*GC$2</f>
        <v>0</v>
      </c>
      <c r="GD51" s="84">
        <f>(HLOOKUP(GD$7,BECO_Datos!$D$3:$HN$85,BECO_Datos!$A49,FALSE)+HLOOKUP(GD$7,BECO_Datos!$HP$3:$LT$85,BECO_Datos!$A49,FALSE))*GD$2</f>
        <v>0</v>
      </c>
      <c r="GE51" s="13"/>
      <c r="GF51" s="86">
        <f t="shared" si="132"/>
        <v>0</v>
      </c>
      <c r="GG51" s="84">
        <f>(HLOOKUP(GG$7,BECO_Datos!$D$3:$HN$85,BECO_Datos!$A49,FALSE)+HLOOKUP(GG$7,BECO_Datos!$HP$3:$LT$85,BECO_Datos!$A49,FALSE))*GG$2</f>
        <v>0</v>
      </c>
      <c r="GH51" s="84">
        <f>(HLOOKUP(GH$7,BECO_Datos!$D$3:$HN$85,BECO_Datos!$A49,FALSE)+HLOOKUP(GH$7,BECO_Datos!$HP$3:$LT$85,BECO_Datos!$A49,FALSE))*GH$2</f>
        <v>0</v>
      </c>
      <c r="GI51" s="84">
        <f>(HLOOKUP(GI$7,BECO_Datos!$D$3:$HN$85,BECO_Datos!$A49,FALSE)+HLOOKUP(GI$7,BECO_Datos!$HP$3:$LT$85,BECO_Datos!$A49,FALSE))*GI$2</f>
        <v>0</v>
      </c>
      <c r="GJ51" s="84">
        <f>(HLOOKUP(GJ$7,BECO_Datos!$D$3:$HN$85,BECO_Datos!$A49,FALSE)+HLOOKUP(GJ$7,BECO_Datos!$HP$3:$LT$85,BECO_Datos!$A49,FALSE))*GJ$2</f>
        <v>0</v>
      </c>
      <c r="GK51" s="84">
        <f>(HLOOKUP(GK$7,BECO_Datos!$D$3:$HN$85,BECO_Datos!$A49,FALSE))*GK$2</f>
        <v>0</v>
      </c>
      <c r="GL51" s="84">
        <f>(HLOOKUP(GL$7,BECO_Datos!$D$3:$HN$85,BECO_Datos!$A49,FALSE)+HLOOKUP(GL$7,BECO_Datos!$HP$3:$LT$85,BECO_Datos!$A49,FALSE))*GL$2</f>
        <v>0</v>
      </c>
      <c r="GM51" s="84">
        <f>(HLOOKUP(GM$7,BECO_Datos!$D$3:$HN$85,BECO_Datos!$A49,FALSE))*GM$2</f>
        <v>0</v>
      </c>
      <c r="GN51" s="84">
        <f>(HLOOKUP(GN$7,BECO_Datos!$D$3:$HN$85,BECO_Datos!$A49,FALSE)+HLOOKUP(GN$7,BECO_Datos!$HP$3:$LT$85,BECO_Datos!$A49,FALSE))*GN$2</f>
        <v>0</v>
      </c>
      <c r="GO51" s="86">
        <f t="shared" si="134"/>
        <v>7.3133722684731017</v>
      </c>
      <c r="GP51" s="84">
        <f>(HLOOKUP(GP$7,BECO_Datos!$D$3:$HN$85,BECO_Datos!$A49,FALSE))*GP$2</f>
        <v>0</v>
      </c>
      <c r="GQ51" s="84">
        <f>(HLOOKUP(GQ$7,BECO_Datos!$D$3:$HN$85,BECO_Datos!$A49,FALSE))*GQ$2</f>
        <v>0</v>
      </c>
      <c r="GR51" s="84">
        <f>(HLOOKUP(GR$7,BECO_Datos!$D$3:$HN$85,BECO_Datos!$A49,FALSE))*GR$2</f>
        <v>0</v>
      </c>
      <c r="GS51" s="84">
        <f>(HLOOKUP(GS$7,BECO_Datos!$D$3:$HN$85,BECO_Datos!$A49,FALSE))*GS$2</f>
        <v>0</v>
      </c>
      <c r="GT51" s="84">
        <f>(HLOOKUP(GT$7,BECO_Datos!$D$3:$HN$85,BECO_Datos!$A49,FALSE)+HLOOKUP(GT$7,BECO_Datos!$HP$3:$LT$85,BECO_Datos!$A49,FALSE))*GT$2</f>
        <v>2.2278338657383611E-2</v>
      </c>
      <c r="GU51" s="84">
        <f>(HLOOKUP(GU$7,BECO_Datos!$D$3:$HN$85,BECO_Datos!$A49,FALSE))*GU$2</f>
        <v>0</v>
      </c>
      <c r="GV51" s="84">
        <f>(HLOOKUP(GV$7,BECO_Datos!$D$3:$HN$85,BECO_Datos!$A49,FALSE))*GV$2</f>
        <v>0</v>
      </c>
      <c r="GW51" s="84">
        <f>(HLOOKUP(GW$7,BECO_Datos!$D$3:$HN$85,BECO_Datos!$A49,FALSE)+HLOOKUP(GW$7,BECO_Datos!$HP$3:$LT$85,BECO_Datos!$A49,FALSE))*GW$2</f>
        <v>0.17500629881883062</v>
      </c>
      <c r="GX51" s="84">
        <f>(HLOOKUP(GX$7,BECO_Datos!$D$3:$HN$85,BECO_Datos!$A49,FALSE))*GX$2</f>
        <v>0</v>
      </c>
      <c r="GY51" s="84">
        <f>(HLOOKUP(GY$7,BECO_Datos!$D$3:$HN$85,BECO_Datos!$A49,FALSE)+HLOOKUP(GY$7,BECO_Datos!$HP$3:$LT$85,BECO_Datos!$A49,FALSE))*GY$2</f>
        <v>0.29494884792179354</v>
      </c>
      <c r="GZ51" s="84">
        <f>(HLOOKUP(GZ$7,BECO_Datos!$D$3:$HN$85,BECO_Datos!$A49,FALSE))*GZ$2</f>
        <v>6.821138783075094</v>
      </c>
      <c r="HA51" s="84">
        <f>(HLOOKUP(HA$7,BECO_Datos!$D$3:$HN$85,BECO_Datos!$A49,FALSE)+HLOOKUP(HA$7,BECO_Datos!$HP$3:$LT$85,BECO_Datos!$A49,FALSE))*HA$2</f>
        <v>0</v>
      </c>
      <c r="HB51" s="13"/>
      <c r="HC51" s="86">
        <f t="shared" si="136"/>
        <v>0</v>
      </c>
      <c r="HD51" s="84">
        <f>(HLOOKUP(HD$7,BECO_Datos!$D$3:$HN$85,BECO_Datos!$A49,FALSE)+HLOOKUP(HD$7,BECO_Datos!$HP$3:$LT$85,BECO_Datos!$A49,FALSE))*HD$2</f>
        <v>0</v>
      </c>
      <c r="HE51" s="84">
        <f>(HLOOKUP(HE$7,BECO_Datos!$D$3:$HN$85,BECO_Datos!$A49,FALSE)+HLOOKUP(HE$7,BECO_Datos!$HP$3:$LT$85,BECO_Datos!$A49,FALSE))*HE$2</f>
        <v>0</v>
      </c>
      <c r="HF51" s="84">
        <f>(HLOOKUP(HF$7,BECO_Datos!$D$3:$HN$85,BECO_Datos!$A49,FALSE)+HLOOKUP(HF$7,BECO_Datos!$HP$3:$LT$85,BECO_Datos!$A49,FALSE))*HF$2</f>
        <v>0</v>
      </c>
      <c r="HG51" s="84">
        <f>(HLOOKUP(HG$7,BECO_Datos!$D$3:$HN$85,BECO_Datos!$A49,FALSE)+HLOOKUP(HG$7,BECO_Datos!$HP$3:$LT$85,BECO_Datos!$A49,FALSE))*HG$2</f>
        <v>0</v>
      </c>
      <c r="HH51" s="84">
        <f>(HLOOKUP(HH$7,BECO_Datos!$D$3:$HN$85,BECO_Datos!$A49,FALSE))*HH$2</f>
        <v>0</v>
      </c>
      <c r="HI51" s="84">
        <f>(HLOOKUP(HI$7,BECO_Datos!$D$3:$HN$85,BECO_Datos!$A49,FALSE)+HLOOKUP(HI$7,BECO_Datos!$HP$3:$LT$85,BECO_Datos!$A49,FALSE))*HI$2</f>
        <v>0</v>
      </c>
      <c r="HJ51" s="84">
        <f>(HLOOKUP(HJ$7,BECO_Datos!$D$3:$HN$85,BECO_Datos!$A49,FALSE))*HJ$2</f>
        <v>0</v>
      </c>
      <c r="HK51" s="84">
        <f>(HLOOKUP(HK$7,BECO_Datos!$D$3:$HN$85,BECO_Datos!$A49,FALSE)+HLOOKUP(HK$7,BECO_Datos!$HP$3:$LT$85,BECO_Datos!$A49,FALSE))*HK$2</f>
        <v>0</v>
      </c>
      <c r="HL51" s="86">
        <f t="shared" si="138"/>
        <v>0.33895110362764619</v>
      </c>
      <c r="HM51" s="84">
        <f>(HLOOKUP(HM$7,BECO_Datos!$D$3:$HN$85,BECO_Datos!$A49,FALSE))*HM$2</f>
        <v>0</v>
      </c>
      <c r="HN51" s="84">
        <f>(HLOOKUP(HN$7,BECO_Datos!$D$3:$HN$85,BECO_Datos!$A49,FALSE))*HN$2</f>
        <v>0</v>
      </c>
      <c r="HO51" s="84">
        <f>(HLOOKUP(HO$7,BECO_Datos!$D$3:$HN$85,BECO_Datos!$A49,FALSE))*HO$2</f>
        <v>0</v>
      </c>
      <c r="HP51" s="84">
        <f>(HLOOKUP(HP$7,BECO_Datos!$D$3:$HN$85,BECO_Datos!$A49,FALSE))*HP$2</f>
        <v>0</v>
      </c>
      <c r="HQ51" s="84">
        <f>(HLOOKUP(HQ$7,BECO_Datos!$D$3:$HN$85,BECO_Datos!$A49,FALSE)+HLOOKUP(HQ$7,BECO_Datos!$HP$3:$LT$85,BECO_Datos!$A49,FALSE))*HQ$2</f>
        <v>1.5282526618945894E-2</v>
      </c>
      <c r="HR51" s="84">
        <f>(HLOOKUP(HR$7,BECO_Datos!$D$3:$HN$85,BECO_Datos!$A49,FALSE))*HR$2</f>
        <v>0</v>
      </c>
      <c r="HS51" s="84">
        <f>(HLOOKUP(HS$7,BECO_Datos!$D$3:$HN$85,BECO_Datos!$A49,FALSE))*HS$2</f>
        <v>0</v>
      </c>
      <c r="HT51" s="84">
        <f>(HLOOKUP(HT$7,BECO_Datos!$D$3:$HN$85,BECO_Datos!$A49,FALSE)+HLOOKUP(HT$7,BECO_Datos!$HP$3:$LT$85,BECO_Datos!$A49,FALSE))*HT$2</f>
        <v>0</v>
      </c>
      <c r="HU51" s="84">
        <f>(HLOOKUP(HU$7,BECO_Datos!$D$3:$HN$85,BECO_Datos!$A49,FALSE))*HU$2</f>
        <v>0</v>
      </c>
      <c r="HV51" s="84">
        <f>(HLOOKUP(HV$7,BECO_Datos!$D$3:$HN$85,BECO_Datos!$A49,FALSE)+HLOOKUP(HV$7,BECO_Datos!$HP$3:$LT$85,BECO_Datos!$A49,FALSE))*HV$2</f>
        <v>0.32366857700870028</v>
      </c>
      <c r="HW51" s="84">
        <f>(HLOOKUP(HW$7,BECO_Datos!$D$3:$HN$85,BECO_Datos!$A49,FALSE))*HW$2</f>
        <v>0</v>
      </c>
      <c r="HX51" s="84">
        <f>(HLOOKUP(HX$7,BECO_Datos!$D$3:$HN$85,BECO_Datos!$A49,FALSE)+HLOOKUP(HX$7,BECO_Datos!$HP$3:$LT$85,BECO_Datos!$A49,FALSE))*HX$2</f>
        <v>0</v>
      </c>
    </row>
    <row r="52" spans="1:232" ht="15.75" x14ac:dyDescent="0.25">
      <c r="A52" s="160">
        <v>46</v>
      </c>
      <c r="B52" s="536" t="s">
        <v>91</v>
      </c>
      <c r="C52" s="13"/>
      <c r="D52" s="89">
        <f t="shared" si="100"/>
        <v>8989.7496165016291</v>
      </c>
      <c r="E52" s="85">
        <f>(HLOOKUP(E$7,BECO_Datos!$D$3:$HN$85,BECO_Datos!$A50,FALSE)+HLOOKUP(E$7,BECO_Datos!$HP$3:$LT$85,BECO_Datos!$A50,FALSE))*E$2</f>
        <v>0</v>
      </c>
      <c r="F52" s="85">
        <f>(HLOOKUP(F$7,BECO_Datos!$D$3:$HN$85,BECO_Datos!$A50,FALSE)+HLOOKUP(F$7,BECO_Datos!$HP$3:$LT$85,BECO_Datos!$A50,FALSE))*F$2</f>
        <v>6706.5209697284618</v>
      </c>
      <c r="G52" s="85">
        <f>(HLOOKUP(G$7,BECO_Datos!$D$3:$HN$85,BECO_Datos!$A50,FALSE)+HLOOKUP(G$7,BECO_Datos!$HP$3:$LT$85,BECO_Datos!$A50,FALSE))*G$2</f>
        <v>1881.3952937831682</v>
      </c>
      <c r="H52" s="85">
        <f>(HLOOKUP(H$7,BECO_Datos!$D$3:$HN$85,BECO_Datos!$A50,FALSE)+HLOOKUP(H$7,BECO_Datos!$HP$3:$LT$85,BECO_Datos!$A50,FALSE))*H$2</f>
        <v>0</v>
      </c>
      <c r="I52" s="85">
        <f>(HLOOKUP(I$7,BECO_Datos!$D$3:$HN$85,BECO_Datos!$A50,FALSE))*I$2</f>
        <v>0</v>
      </c>
      <c r="J52" s="85">
        <f>(HLOOKUP(J$7,BECO_Datos!$D$3:$HN$85,BECO_Datos!$A50,FALSE)+HLOOKUP(J$7,BECO_Datos!$HP$3:$LT$85,BECO_Datos!$A50,FALSE))*J$2</f>
        <v>401.83335298999947</v>
      </c>
      <c r="K52" s="85">
        <f>(HLOOKUP(K$7,BECO_Datos!$D$3:$HN$85,BECO_Datos!$A50,FALSE))*K$2</f>
        <v>0</v>
      </c>
      <c r="L52" s="85">
        <f>(HLOOKUP(L$7,BECO_Datos!$D$3:$HN$85,BECO_Datos!$A50,FALSE)+HLOOKUP(L$7,BECO_Datos!$HP$3:$LT$85,BECO_Datos!$A50,FALSE))*L$2</f>
        <v>0</v>
      </c>
      <c r="M52" s="89">
        <f t="shared" si="102"/>
        <v>3838.0003391186137</v>
      </c>
      <c r="N52" s="85">
        <f>(HLOOKUP(N$7,BECO_Datos!$D$3:$HN$85,BECO_Datos!$A50,FALSE))*N$2</f>
        <v>0</v>
      </c>
      <c r="O52" s="85">
        <f>(HLOOKUP(O$7,BECO_Datos!$D$3:$HN$85,BECO_Datos!$A50,FALSE))*O$2</f>
        <v>0</v>
      </c>
      <c r="P52" s="85">
        <f>(HLOOKUP(P$7,BECO_Datos!$D$3:$HN$85,BECO_Datos!$A50,FALSE))*P$2</f>
        <v>34.937640000000002</v>
      </c>
      <c r="Q52" s="85">
        <f>(HLOOKUP(Q$7,BECO_Datos!$D$3:$HN$85,BECO_Datos!$A50,FALSE))*Q$2</f>
        <v>0</v>
      </c>
      <c r="R52" s="85">
        <f>(HLOOKUP(R$7,BECO_Datos!$D$3:$HN$85,BECO_Datos!$A50,FALSE)+HLOOKUP(R$7,BECO_Datos!$HP$3:$LT$85,BECO_Datos!$A50,FALSE))*R$2</f>
        <v>179.69829479256481</v>
      </c>
      <c r="S52" s="85">
        <f>(HLOOKUP(S$7,BECO_Datos!$D$3:$HN$85,BECO_Datos!$A50,FALSE))*S$2</f>
        <v>2563.0896564</v>
      </c>
      <c r="T52" s="85">
        <f>(HLOOKUP(T$7,BECO_Datos!$D$3:$HN$85,BECO_Datos!$A50,FALSE))*T$2</f>
        <v>786.64307759999997</v>
      </c>
      <c r="U52" s="85">
        <f>(HLOOKUP(U$7,BECO_Datos!$D$3:$HN$85,BECO_Datos!$A50,FALSE)+HLOOKUP(U$7,BECO_Datos!$HP$3:$LT$85,BECO_Datos!$A50,FALSE))*U$2</f>
        <v>175.58917640991891</v>
      </c>
      <c r="V52" s="85">
        <f>(HLOOKUP(V$7,BECO_Datos!$D$3:$HN$85,BECO_Datos!$A50,FALSE))*V$2</f>
        <v>0</v>
      </c>
      <c r="W52" s="85">
        <f>(HLOOKUP(W$7,BECO_Datos!$D$3:$HN$85,BECO_Datos!$A50,FALSE)+HLOOKUP(W$7,BECO_Datos!$HP$3:$LT$85,BECO_Datos!$A50,FALSE))*W$2</f>
        <v>80.505076657965361</v>
      </c>
      <c r="X52" s="85">
        <f>(HLOOKUP(X$7,BECO_Datos!$D$3:$HN$85,BECO_Datos!$A50,FALSE))*X$2</f>
        <v>15.870339384837969</v>
      </c>
      <c r="Y52" s="85">
        <f>(HLOOKUP(Y$7,BECO_Datos!$D$3:$HN$85,BECO_Datos!$A50,FALSE)+HLOOKUP(Y$7,BECO_Datos!$HP$3:$LT$85,BECO_Datos!$A50,FALSE))*Y$2</f>
        <v>1.6670778733268832</v>
      </c>
      <c r="Z52" s="13"/>
      <c r="AA52" s="89">
        <f t="shared" si="104"/>
        <v>7393.237295418211</v>
      </c>
      <c r="AB52" s="85">
        <f>(HLOOKUP(AB$7,BECO_Datos!$D$3:$HN$85,BECO_Datos!$A50,FALSE)+HLOOKUP(AB$7,BECO_Datos!$HP$3:$LT$85,BECO_Datos!$A50,FALSE))*AB$2</f>
        <v>0</v>
      </c>
      <c r="AC52" s="85">
        <f>(HLOOKUP(AC$7,BECO_Datos!$D$3:$HN$85,BECO_Datos!$A50,FALSE)+HLOOKUP(AC$7,BECO_Datos!$HP$3:$LT$85,BECO_Datos!$A50,FALSE))*AC$2</f>
        <v>5663.8377482239066</v>
      </c>
      <c r="AD52" s="85">
        <f>(HLOOKUP(AD$7,BECO_Datos!$D$3:$HN$85,BECO_Datos!$A50,FALSE)+HLOOKUP(AD$7,BECO_Datos!$HP$3:$LT$85,BECO_Datos!$A50,FALSE))*AD$2</f>
        <v>1420.6187966464959</v>
      </c>
      <c r="AE52" s="85">
        <f>(HLOOKUP(AE$7,BECO_Datos!$D$3:$HN$85,BECO_Datos!$A50,FALSE)+HLOOKUP(AE$7,BECO_Datos!$HP$3:$LT$85,BECO_Datos!$A50,FALSE))*AE$2</f>
        <v>0</v>
      </c>
      <c r="AF52" s="85">
        <f>(HLOOKUP(AF$7,BECO_Datos!$D$3:$HN$85,BECO_Datos!$A50,FALSE))*AF$2</f>
        <v>0</v>
      </c>
      <c r="AG52" s="85">
        <f>(HLOOKUP(AG$7,BECO_Datos!$D$3:$HN$85,BECO_Datos!$A50,FALSE)+HLOOKUP(AG$7,BECO_Datos!$HP$3:$LT$85,BECO_Datos!$A50,FALSE))*AG$2</f>
        <v>308.78075054780851</v>
      </c>
      <c r="AH52" s="85">
        <f>(HLOOKUP(AH$7,BECO_Datos!$D$3:$HN$85,BECO_Datos!$A50,FALSE))*AH$2</f>
        <v>0</v>
      </c>
      <c r="AI52" s="85">
        <f>(HLOOKUP(AI$7,BECO_Datos!$D$3:$HN$85,BECO_Datos!$A50,FALSE)+HLOOKUP(AI$7,BECO_Datos!$HP$3:$LT$85,BECO_Datos!$A50,FALSE))*AI$2</f>
        <v>0</v>
      </c>
      <c r="AJ52" s="89">
        <f t="shared" si="106"/>
        <v>3728.2915561008699</v>
      </c>
      <c r="AK52" s="85">
        <f>(HLOOKUP(AK$7,BECO_Datos!$D$3:$HN$85,BECO_Datos!$A50,FALSE))*AK$2</f>
        <v>0</v>
      </c>
      <c r="AL52" s="85">
        <f>(HLOOKUP(AL$7,BECO_Datos!$D$3:$HN$85,BECO_Datos!$A50,FALSE))*AL$2</f>
        <v>0</v>
      </c>
      <c r="AM52" s="85">
        <f>(HLOOKUP(AM$7,BECO_Datos!$D$3:$HN$85,BECO_Datos!$A50,FALSE))*AM$2</f>
        <v>161.38251</v>
      </c>
      <c r="AN52" s="85">
        <f>(HLOOKUP(AN$7,BECO_Datos!$D$3:$HN$85,BECO_Datos!$A50,FALSE))*AN$2</f>
        <v>0</v>
      </c>
      <c r="AO52" s="85">
        <f>(HLOOKUP(AO$7,BECO_Datos!$D$3:$HN$85,BECO_Datos!$A50,FALSE)+HLOOKUP(AO$7,BECO_Datos!$HP$3:$LT$85,BECO_Datos!$A50,FALSE))*AO$2</f>
        <v>126.77009291152424</v>
      </c>
      <c r="AP52" s="85">
        <f>(HLOOKUP(AP$7,BECO_Datos!$D$3:$HN$85,BECO_Datos!$A50,FALSE))*AP$2</f>
        <v>2710.2390875999999</v>
      </c>
      <c r="AQ52" s="85">
        <f>(HLOOKUP(AQ$7,BECO_Datos!$D$3:$HN$85,BECO_Datos!$A50,FALSE))*AQ$2</f>
        <v>640.52101800000003</v>
      </c>
      <c r="AR52" s="85">
        <f>(HLOOKUP(AR$7,BECO_Datos!$D$3:$HN$85,BECO_Datos!$A50,FALSE)+HLOOKUP(AR$7,BECO_Datos!$HP$3:$LT$85,BECO_Datos!$A50,FALSE))*AR$2</f>
        <v>17.837770545209381</v>
      </c>
      <c r="AS52" s="85">
        <f>(HLOOKUP(AS$7,BECO_Datos!$D$3:$HN$85,BECO_Datos!$A50,FALSE))*AS$2</f>
        <v>0</v>
      </c>
      <c r="AT52" s="85">
        <f>(HLOOKUP(AT$7,BECO_Datos!$D$3:$HN$85,BECO_Datos!$A50,FALSE)+HLOOKUP(AT$7,BECO_Datos!$HP$3:$LT$85,BECO_Datos!$A50,FALSE))*AT$2</f>
        <v>57.858615532674349</v>
      </c>
      <c r="AU52" s="85">
        <f>(HLOOKUP(AU$7,BECO_Datos!$D$3:$HN$85,BECO_Datos!$A50,FALSE))*AU$2</f>
        <v>12.097840047078012</v>
      </c>
      <c r="AV52" s="85">
        <f>(HLOOKUP(AV$7,BECO_Datos!$D$3:$HN$85,BECO_Datos!$A50,FALSE)+HLOOKUP(AV$7,BECO_Datos!$HP$3:$LT$85,BECO_Datos!$A50,FALSE))*AV$2</f>
        <v>1.58462146438373</v>
      </c>
      <c r="AW52" s="13"/>
      <c r="AX52" s="89">
        <f t="shared" si="108"/>
        <v>8016.3668814398306</v>
      </c>
      <c r="AY52" s="85">
        <f>(HLOOKUP(AY$7,BECO_Datos!$D$3:$HN$85,BECO_Datos!$A50,FALSE)+HLOOKUP(AY$7,BECO_Datos!$HP$3:$LT$85,BECO_Datos!$A50,FALSE))*AY$2</f>
        <v>0</v>
      </c>
      <c r="AZ52" s="85">
        <f>(HLOOKUP(AZ$7,BECO_Datos!$D$3:$HN$85,BECO_Datos!$A50,FALSE)+HLOOKUP(AZ$7,BECO_Datos!$HP$3:$LT$85,BECO_Datos!$A50,FALSE))*AZ$2</f>
        <v>5983.3523329300078</v>
      </c>
      <c r="BA52" s="85">
        <f>(HLOOKUP(BA$7,BECO_Datos!$D$3:$HN$85,BECO_Datos!$A50,FALSE)+HLOOKUP(BA$7,BECO_Datos!$HP$3:$LT$85,BECO_Datos!$A50,FALSE))*BA$2</f>
        <v>1939.6380214422843</v>
      </c>
      <c r="BB52" s="85">
        <f>(HLOOKUP(BB$7,BECO_Datos!$D$3:$HN$85,BECO_Datos!$A50,FALSE)+HLOOKUP(BB$7,BECO_Datos!$HP$3:$LT$85,BECO_Datos!$A50,FALSE))*BB$2</f>
        <v>0</v>
      </c>
      <c r="BC52" s="85">
        <f>(HLOOKUP(BC$7,BECO_Datos!$D$3:$HN$85,BECO_Datos!$A50,FALSE))*BC$2</f>
        <v>0</v>
      </c>
      <c r="BD52" s="85">
        <f>(HLOOKUP(BD$7,BECO_Datos!$D$3:$HN$85,BECO_Datos!$A50,FALSE)+HLOOKUP(BD$7,BECO_Datos!$HP$3:$LT$85,BECO_Datos!$A50,FALSE))*BD$2</f>
        <v>93.376527067538873</v>
      </c>
      <c r="BE52" s="85">
        <f>(HLOOKUP(BE$7,BECO_Datos!$D$3:$HN$85,BECO_Datos!$A50,FALSE))*BE$2</f>
        <v>0</v>
      </c>
      <c r="BF52" s="85">
        <f>(HLOOKUP(BF$7,BECO_Datos!$D$3:$HN$85,BECO_Datos!$A50,FALSE)+HLOOKUP(BF$7,BECO_Datos!$HP$3:$LT$85,BECO_Datos!$A50,FALSE))*BF$2</f>
        <v>0</v>
      </c>
      <c r="BG52" s="89">
        <f t="shared" si="110"/>
        <v>3652.6372328568818</v>
      </c>
      <c r="BH52" s="85">
        <f>(HLOOKUP(BH$7,BECO_Datos!$D$3:$HN$85,BECO_Datos!$A50,FALSE))*BH$2</f>
        <v>0</v>
      </c>
      <c r="BI52" s="85">
        <f>(HLOOKUP(BI$7,BECO_Datos!$D$3:$HN$85,BECO_Datos!$A50,FALSE))*BI$2</f>
        <v>0</v>
      </c>
      <c r="BJ52" s="85">
        <f>(HLOOKUP(BJ$7,BECO_Datos!$D$3:$HN$85,BECO_Datos!$A50,FALSE))*BJ$2</f>
        <v>4.2991799999999998</v>
      </c>
      <c r="BK52" s="85">
        <f>(HLOOKUP(BK$7,BECO_Datos!$D$3:$HN$85,BECO_Datos!$A50,FALSE))*BK$2</f>
        <v>59.274900000000002</v>
      </c>
      <c r="BL52" s="85">
        <f>(HLOOKUP(BL$7,BECO_Datos!$D$3:$HN$85,BECO_Datos!$A50,FALSE)+HLOOKUP(BL$7,BECO_Datos!$HP$3:$LT$85,BECO_Datos!$A50,FALSE))*BL$2</f>
        <v>160.73794337255416</v>
      </c>
      <c r="BM52" s="85">
        <f>(HLOOKUP(BM$7,BECO_Datos!$D$3:$HN$85,BECO_Datos!$A50,FALSE))*BM$2</f>
        <v>2461.6476360000001</v>
      </c>
      <c r="BN52" s="85">
        <f>(HLOOKUP(BN$7,BECO_Datos!$D$3:$HN$85,BECO_Datos!$A50,FALSE))*BN$2</f>
        <v>608.48839080000005</v>
      </c>
      <c r="BO52" s="85">
        <f>(HLOOKUP(BO$7,BECO_Datos!$D$3:$HN$85,BECO_Datos!$A50,FALSE)+HLOOKUP(BO$7,BECO_Datos!$HP$3:$LT$85,BECO_Datos!$A50,FALSE))*BO$2</f>
        <v>202.03424040372161</v>
      </c>
      <c r="BP52" s="85">
        <f>(HLOOKUP(BP$7,BECO_Datos!$D$3:$HN$85,BECO_Datos!$A50,FALSE))*BP$2</f>
        <v>0</v>
      </c>
      <c r="BQ52" s="85">
        <f>(HLOOKUP(BQ$7,BECO_Datos!$D$3:$HN$85,BECO_Datos!$A50,FALSE)+HLOOKUP(BQ$7,BECO_Datos!$HP$3:$LT$85,BECO_Datos!$A50,FALSE))*BQ$2</f>
        <v>33.437272634624918</v>
      </c>
      <c r="BR52" s="85">
        <f>(HLOOKUP(BR$7,BECO_Datos!$D$3:$HN$85,BECO_Datos!$A50,FALSE))*BR$2</f>
        <v>122.71766964598113</v>
      </c>
      <c r="BS52" s="85">
        <f>(HLOOKUP(BS$7,BECO_Datos!$D$3:$HN$85,BECO_Datos!$A50,FALSE)+HLOOKUP(BS$7,BECO_Datos!$HP$3:$LT$85,BECO_Datos!$A50,FALSE))*BS$2</f>
        <v>0</v>
      </c>
      <c r="BT52" s="13"/>
      <c r="BU52" s="89">
        <f t="shared" si="112"/>
        <v>9827.6971903234189</v>
      </c>
      <c r="BV52" s="85">
        <f>(HLOOKUP(BV$7,BECO_Datos!$D$3:$HN$85,BECO_Datos!$A50,FALSE)+HLOOKUP(BV$7,BECO_Datos!$HP$3:$LT$85,BECO_Datos!$A50,FALSE))*BV$2</f>
        <v>0</v>
      </c>
      <c r="BW52" s="85">
        <f>(HLOOKUP(BW$7,BECO_Datos!$D$3:$HN$85,BECO_Datos!$A50,FALSE)+HLOOKUP(BW$7,BECO_Datos!$HP$3:$LT$85,BECO_Datos!$A50,FALSE))*BW$2</f>
        <v>7760.7111573141765</v>
      </c>
      <c r="BX52" s="85">
        <f>(HLOOKUP(BX$7,BECO_Datos!$D$3:$HN$85,BECO_Datos!$A50,FALSE)+HLOOKUP(BX$7,BECO_Datos!$HP$3:$LT$85,BECO_Datos!$A50,FALSE))*BX$2</f>
        <v>1851.59209975197</v>
      </c>
      <c r="BY52" s="85">
        <f>(HLOOKUP(BY$7,BECO_Datos!$D$3:$HN$85,BECO_Datos!$A50,FALSE)+HLOOKUP(BY$7,BECO_Datos!$HP$3:$LT$85,BECO_Datos!$A50,FALSE))*BY$2</f>
        <v>0</v>
      </c>
      <c r="BZ52" s="85">
        <f>(HLOOKUP(BZ$7,BECO_Datos!$D$3:$HN$85,BECO_Datos!$A50,FALSE))*BZ$2</f>
        <v>0</v>
      </c>
      <c r="CA52" s="85">
        <f>(HLOOKUP(CA$7,BECO_Datos!$D$3:$HN$85,BECO_Datos!$A50,FALSE)+HLOOKUP(CA$7,BECO_Datos!$HP$3:$LT$85,BECO_Datos!$A50,FALSE))*CA$2</f>
        <v>215.39393325727195</v>
      </c>
      <c r="CB52" s="85">
        <f>(HLOOKUP(CB$7,BECO_Datos!$D$3:$HN$85,BECO_Datos!$A50,FALSE))*CB$2</f>
        <v>0</v>
      </c>
      <c r="CC52" s="85">
        <f>(HLOOKUP(CC$7,BECO_Datos!$D$3:$HN$85,BECO_Datos!$A50,FALSE)+HLOOKUP(CC$7,BECO_Datos!$HP$3:$LT$85,BECO_Datos!$A50,FALSE))*CC$2</f>
        <v>0</v>
      </c>
      <c r="CD52" s="89">
        <f t="shared" si="114"/>
        <v>3000.1032452495037</v>
      </c>
      <c r="CE52" s="85">
        <f>(HLOOKUP(CE$7,BECO_Datos!$D$3:$HN$85,BECO_Datos!$A50,FALSE))*CE$2</f>
        <v>0</v>
      </c>
      <c r="CF52" s="85">
        <f>(HLOOKUP(CF$7,BECO_Datos!$D$3:$HN$85,BECO_Datos!$A50,FALSE))*CF$2</f>
        <v>0</v>
      </c>
      <c r="CG52" s="85">
        <f>(HLOOKUP(CG$7,BECO_Datos!$D$3:$HN$85,BECO_Datos!$A50,FALSE))*CG$2</f>
        <v>22.856400000000001</v>
      </c>
      <c r="CH52" s="85">
        <f>(HLOOKUP(CH$7,BECO_Datos!$D$3:$HN$85,BECO_Datos!$A50,FALSE))*CH$2</f>
        <v>12.321300000000001</v>
      </c>
      <c r="CI52" s="85">
        <f>(HLOOKUP(CI$7,BECO_Datos!$D$3:$HN$85,BECO_Datos!$A50,FALSE)+HLOOKUP(CI$7,BECO_Datos!$HP$3:$LT$85,BECO_Datos!$A50,FALSE))*CI$2</f>
        <v>80.534844044098875</v>
      </c>
      <c r="CJ52" s="85">
        <f>(HLOOKUP(CJ$7,BECO_Datos!$D$3:$HN$85,BECO_Datos!$A50,FALSE))*CJ$2</f>
        <v>2153.1273120000001</v>
      </c>
      <c r="CK52" s="85">
        <f>(HLOOKUP(CK$7,BECO_Datos!$D$3:$HN$85,BECO_Datos!$A50,FALSE))*CK$2</f>
        <v>543.63471120000008</v>
      </c>
      <c r="CL52" s="85">
        <f>(HLOOKUP(CL$7,BECO_Datos!$D$3:$HN$85,BECO_Datos!$A50,FALSE)+HLOOKUP(CL$7,BECO_Datos!$HP$3:$LT$85,BECO_Datos!$A50,FALSE))*CL$2</f>
        <v>117.1526749490493</v>
      </c>
      <c r="CM52" s="85">
        <f>(HLOOKUP(CM$7,BECO_Datos!$D$3:$HN$85,BECO_Datos!$A50,FALSE))*CM$2</f>
        <v>0</v>
      </c>
      <c r="CN52" s="85">
        <f>(HLOOKUP(CN$7,BECO_Datos!$D$3:$HN$85,BECO_Datos!$A50,FALSE)+HLOOKUP(CN$7,BECO_Datos!$HP$3:$LT$85,BECO_Datos!$A50,FALSE))*CN$2</f>
        <v>43.323330413443465</v>
      </c>
      <c r="CO52" s="85">
        <f>(HLOOKUP(CO$7,BECO_Datos!$D$3:$HN$85,BECO_Datos!$A50,FALSE))*CO$2</f>
        <v>27.08210790655086</v>
      </c>
      <c r="CP52" s="85">
        <f>(HLOOKUP(CP$7,BECO_Datos!$D$3:$HN$85,BECO_Datos!$A50,FALSE)+HLOOKUP(CP$7,BECO_Datos!$HP$3:$LT$85,BECO_Datos!$A50,FALSE))*CP$2</f>
        <v>7.0564736360875471E-2</v>
      </c>
      <c r="CQ52" s="13"/>
      <c r="CR52" s="89">
        <f t="shared" si="116"/>
        <v>8801.4636368895062</v>
      </c>
      <c r="CS52" s="85">
        <f>(HLOOKUP(CS$7,BECO_Datos!$D$3:$HN$85,BECO_Datos!$A50,FALSE)+HLOOKUP(CS$7,BECO_Datos!$HP$3:$LT$85,BECO_Datos!$A50,FALSE))*CS$2</f>
        <v>0</v>
      </c>
      <c r="CT52" s="85">
        <f>(HLOOKUP(CT$7,BECO_Datos!$D$3:$HN$85,BECO_Datos!$A50,FALSE)+HLOOKUP(CT$7,BECO_Datos!$HP$3:$LT$85,BECO_Datos!$A50,FALSE))*CT$2</f>
        <v>6503.709236419033</v>
      </c>
      <c r="CU52" s="85">
        <f>(HLOOKUP(CU$7,BECO_Datos!$D$3:$HN$85,BECO_Datos!$A50,FALSE)+HLOOKUP(CU$7,BECO_Datos!$HP$3:$LT$85,BECO_Datos!$A50,FALSE))*CU$2</f>
        <v>2055.4808104835015</v>
      </c>
      <c r="CV52" s="85">
        <f>(HLOOKUP(CV$7,BECO_Datos!$D$3:$HN$85,BECO_Datos!$A50,FALSE)+HLOOKUP(CV$7,BECO_Datos!$HP$3:$LT$85,BECO_Datos!$A50,FALSE))*CV$2</f>
        <v>0</v>
      </c>
      <c r="CW52" s="85">
        <f>(HLOOKUP(CW$7,BECO_Datos!$D$3:$HN$85,BECO_Datos!$A50,FALSE))*CW$2</f>
        <v>0</v>
      </c>
      <c r="CX52" s="85">
        <f>(HLOOKUP(CX$7,BECO_Datos!$D$3:$HN$85,BECO_Datos!$A50,FALSE)+HLOOKUP(CX$7,BECO_Datos!$HP$3:$LT$85,BECO_Datos!$A50,FALSE))*CX$2</f>
        <v>242.27358998697119</v>
      </c>
      <c r="CY52" s="85">
        <f>(HLOOKUP(CY$7,BECO_Datos!$D$3:$HN$85,BECO_Datos!$A50,FALSE))*CY$2</f>
        <v>0</v>
      </c>
      <c r="CZ52" s="85">
        <f>(HLOOKUP(CZ$7,BECO_Datos!$D$3:$HN$85,BECO_Datos!$A50,FALSE)+HLOOKUP(CZ$7,BECO_Datos!$HP$3:$LT$85,BECO_Datos!$A50,FALSE))*CZ$2</f>
        <v>0</v>
      </c>
      <c r="DA52" s="89">
        <f t="shared" si="118"/>
        <v>3198.6531825046472</v>
      </c>
      <c r="DB52" s="85">
        <f>(HLOOKUP(DB$7,BECO_Datos!$D$3:$HN$85,BECO_Datos!$A50,FALSE))*DB$2</f>
        <v>0</v>
      </c>
      <c r="DC52" s="85">
        <f>(HLOOKUP(DC$7,BECO_Datos!$D$3:$HN$85,BECO_Datos!$A50,FALSE))*DC$2</f>
        <v>0</v>
      </c>
      <c r="DD52" s="85">
        <f>(HLOOKUP(DD$7,BECO_Datos!$D$3:$HN$85,BECO_Datos!$A50,FALSE))*DD$2</f>
        <v>33.495510000000003</v>
      </c>
      <c r="DE52" s="85">
        <f>(HLOOKUP(DE$7,BECO_Datos!$D$3:$HN$85,BECO_Datos!$A50,FALSE))*DE$2</f>
        <v>0</v>
      </c>
      <c r="DF52" s="85">
        <f>(HLOOKUP(DF$7,BECO_Datos!$D$3:$HN$85,BECO_Datos!$A50,FALSE)+HLOOKUP(DF$7,BECO_Datos!$HP$3:$LT$85,BECO_Datos!$A50,FALSE))*DF$2</f>
        <v>35.519773033926704</v>
      </c>
      <c r="DG52" s="85">
        <f>(HLOOKUP(DG$7,BECO_Datos!$D$3:$HN$85,BECO_Datos!$A50,FALSE))*DG$2</f>
        <v>2222.0165304000002</v>
      </c>
      <c r="DH52" s="85">
        <f>(HLOOKUP(DH$7,BECO_Datos!$D$3:$HN$85,BECO_Datos!$A50,FALSE))*DH$2</f>
        <v>667.61433360000001</v>
      </c>
      <c r="DI52" s="85">
        <f>(HLOOKUP(DI$7,BECO_Datos!$D$3:$HN$85,BECO_Datos!$A50,FALSE)+HLOOKUP(DI$7,BECO_Datos!$HP$3:$LT$85,BECO_Datos!$A50,FALSE))*DI$2</f>
        <v>44.47578353414368</v>
      </c>
      <c r="DJ52" s="85">
        <f>(HLOOKUP(DJ$7,BECO_Datos!$D$3:$HN$85,BECO_Datos!$A50,FALSE))*DJ$2</f>
        <v>0</v>
      </c>
      <c r="DK52" s="85">
        <f>(HLOOKUP(DK$7,BECO_Datos!$D$3:$HN$85,BECO_Datos!$A50,FALSE)+HLOOKUP(DK$7,BECO_Datos!$HP$3:$LT$85,BECO_Datos!$A50,FALSE))*DK$2</f>
        <v>175.03113843604146</v>
      </c>
      <c r="DL52" s="85">
        <f>(HLOOKUP(DL$7,BECO_Datos!$D$3:$HN$85,BECO_Datos!$A50,FALSE))*DL$2</f>
        <v>20.368856359768611</v>
      </c>
      <c r="DM52" s="85">
        <f>(HLOOKUP(DM$7,BECO_Datos!$D$3:$HN$85,BECO_Datos!$A50,FALSE)+HLOOKUP(DM$7,BECO_Datos!$HP$3:$LT$85,BECO_Datos!$A50,FALSE))*DM$2</f>
        <v>0.13125714076665232</v>
      </c>
      <c r="DN52" s="13"/>
      <c r="DO52" s="89">
        <f t="shared" si="120"/>
        <v>7652.8546148672531</v>
      </c>
      <c r="DP52" s="85">
        <f>(HLOOKUP(DP$7,BECO_Datos!$D$3:$HN$85,BECO_Datos!$A50,FALSE)+HLOOKUP(DP$7,BECO_Datos!$HP$3:$LT$85,BECO_Datos!$A50,FALSE))*DP$2</f>
        <v>0</v>
      </c>
      <c r="DQ52" s="85">
        <f>(HLOOKUP(DQ$7,BECO_Datos!$D$3:$HN$85,BECO_Datos!$A50,FALSE)+HLOOKUP(DQ$7,BECO_Datos!$HP$3:$LT$85,BECO_Datos!$A50,FALSE))*DQ$2</f>
        <v>5939.6461858582461</v>
      </c>
      <c r="DR52" s="85">
        <f>(HLOOKUP(DR$7,BECO_Datos!$D$3:$HN$85,BECO_Datos!$A50,FALSE)+HLOOKUP(DR$7,BECO_Datos!$HP$3:$LT$85,BECO_Datos!$A50,FALSE))*DR$2</f>
        <v>1539.5457492085</v>
      </c>
      <c r="DS52" s="85">
        <f>(HLOOKUP(DS$7,BECO_Datos!$D$3:$HN$85,BECO_Datos!$A50,FALSE)+HLOOKUP(DS$7,BECO_Datos!$HP$3:$LT$85,BECO_Datos!$A50,FALSE))*DS$2</f>
        <v>0</v>
      </c>
      <c r="DT52" s="85">
        <f>(HLOOKUP(DT$7,BECO_Datos!$D$3:$HN$85,BECO_Datos!$A50,FALSE))*DT$2</f>
        <v>0</v>
      </c>
      <c r="DU52" s="85">
        <f>(HLOOKUP(DU$7,BECO_Datos!$D$3:$HN$85,BECO_Datos!$A50,FALSE)+HLOOKUP(DU$7,BECO_Datos!$HP$3:$LT$85,BECO_Datos!$A50,FALSE))*DU$2</f>
        <v>173.13227727146003</v>
      </c>
      <c r="DV52" s="85">
        <f>(HLOOKUP(DV$7,BECO_Datos!$D$3:$HN$85,BECO_Datos!$A50,FALSE))*DV$2</f>
        <v>0.53040252904734064</v>
      </c>
      <c r="DW52" s="85">
        <f>(HLOOKUP(DW$7,BECO_Datos!$D$3:$HN$85,BECO_Datos!$A50,FALSE)+HLOOKUP(DW$7,BECO_Datos!$HP$3:$LT$85,BECO_Datos!$A50,FALSE))*DW$2</f>
        <v>0</v>
      </c>
      <c r="DX52" s="89">
        <f t="shared" si="122"/>
        <v>3004.2350345284954</v>
      </c>
      <c r="DY52" s="85">
        <f>(HLOOKUP(DY$7,BECO_Datos!$D$3:$HN$85,BECO_Datos!$A50,FALSE))*DY$2</f>
        <v>0</v>
      </c>
      <c r="DZ52" s="85">
        <f>(HLOOKUP(DZ$7,BECO_Datos!$D$3:$HN$85,BECO_Datos!$A50,FALSE))*DZ$2</f>
        <v>0</v>
      </c>
      <c r="EA52" s="85">
        <f>(HLOOKUP(EA$7,BECO_Datos!$D$3:$HN$85,BECO_Datos!$A50,FALSE))*EA$2</f>
        <v>0</v>
      </c>
      <c r="EB52" s="85">
        <f>(HLOOKUP(EB$7,BECO_Datos!$D$3:$HN$85,BECO_Datos!$A50,FALSE))*EB$2</f>
        <v>0.18090000000000001</v>
      </c>
      <c r="EC52" s="85">
        <f>(HLOOKUP(EC$7,BECO_Datos!$D$3:$HN$85,BECO_Datos!$A50,FALSE)+HLOOKUP(EC$7,BECO_Datos!$HP$3:$LT$85,BECO_Datos!$A50,FALSE))*EC$2</f>
        <v>35.611991853944843</v>
      </c>
      <c r="ED52" s="85">
        <f>(HLOOKUP(ED$7,BECO_Datos!$D$3:$HN$85,BECO_Datos!$A50,FALSE))*ED$2</f>
        <v>2214.8446175999998</v>
      </c>
      <c r="EE52" s="85">
        <f>(HLOOKUP(EE$7,BECO_Datos!$D$3:$HN$85,BECO_Datos!$A50,FALSE))*EE$2</f>
        <v>480.44914560000007</v>
      </c>
      <c r="EF52" s="85">
        <f>(HLOOKUP(EF$7,BECO_Datos!$D$3:$HN$85,BECO_Datos!$A50,FALSE)+HLOOKUP(EF$7,BECO_Datos!$HP$3:$LT$85,BECO_Datos!$A50,FALSE))*EF$2</f>
        <v>48.491436980666407</v>
      </c>
      <c r="EG52" s="85">
        <f>(HLOOKUP(EG$7,BECO_Datos!$D$3:$HN$85,BECO_Datos!$A50,FALSE))*EG$2</f>
        <v>0</v>
      </c>
      <c r="EH52" s="85">
        <f>(HLOOKUP(EH$7,BECO_Datos!$D$3:$HN$85,BECO_Datos!$A50,FALSE)+HLOOKUP(EH$7,BECO_Datos!$HP$3:$LT$85,BECO_Datos!$A50,FALSE))*EH$2</f>
        <v>210.2696083665117</v>
      </c>
      <c r="EI52" s="85">
        <f>(HLOOKUP(EI$7,BECO_Datos!$D$3:$HN$85,BECO_Datos!$A50,FALSE))*EI$2</f>
        <v>14.387334127372549</v>
      </c>
      <c r="EJ52" s="85">
        <f>(HLOOKUP(EJ$7,BECO_Datos!$D$3:$HN$85,BECO_Datos!$A50,FALSE)+HLOOKUP(EJ$7,BECO_Datos!$HP$3:$LT$85,BECO_Datos!$A50,FALSE))*EJ$2</f>
        <v>0</v>
      </c>
      <c r="EK52" s="13"/>
      <c r="EL52" s="89">
        <f t="shared" si="124"/>
        <v>10675.759957809685</v>
      </c>
      <c r="EM52" s="85">
        <f>(HLOOKUP(EM$7,BECO_Datos!$D$3:$HN$85,BECO_Datos!$A50,FALSE)+HLOOKUP(EM$7,BECO_Datos!$HP$3:$LT$85,BECO_Datos!$A50,FALSE))*EM$2</f>
        <v>0</v>
      </c>
      <c r="EN52" s="85">
        <f>(HLOOKUP(EN$7,BECO_Datos!$D$3:$HN$85,BECO_Datos!$A50,FALSE)+HLOOKUP(EN$7,BECO_Datos!$HP$3:$LT$85,BECO_Datos!$A50,FALSE))*EN$2</f>
        <v>8153.9141029103066</v>
      </c>
      <c r="EO52" s="85">
        <f>(HLOOKUP(EO$7,BECO_Datos!$D$3:$HN$85,BECO_Datos!$A50,FALSE)+HLOOKUP(EO$7,BECO_Datos!$HP$3:$LT$85,BECO_Datos!$A50,FALSE))*EO$2</f>
        <v>2510.4310989406463</v>
      </c>
      <c r="EP52" s="85">
        <f>(HLOOKUP(EP$7,BECO_Datos!$D$3:$HN$85,BECO_Datos!$A50,FALSE)+HLOOKUP(EP$7,BECO_Datos!$HP$3:$LT$85,BECO_Datos!$A50,FALSE))*EP$2</f>
        <v>0</v>
      </c>
      <c r="EQ52" s="85">
        <f>(HLOOKUP(EQ$7,BECO_Datos!$D$3:$HN$85,BECO_Datos!$A50,FALSE))*EQ$2</f>
        <v>0</v>
      </c>
      <c r="ER52" s="85">
        <f>(HLOOKUP(ER$7,BECO_Datos!$D$3:$HN$85,BECO_Datos!$A50,FALSE)+HLOOKUP(ER$7,BECO_Datos!$HP$3:$LT$85,BECO_Datos!$A50,FALSE))*ER$2</f>
        <v>11.414755958732362</v>
      </c>
      <c r="ES52" s="85">
        <f>(HLOOKUP(ES$7,BECO_Datos!$D$3:$HN$85,BECO_Datos!$A50,FALSE))*ES$2</f>
        <v>0</v>
      </c>
      <c r="ET52" s="85">
        <f>(HLOOKUP(ET$7,BECO_Datos!$D$3:$HN$85,BECO_Datos!$A50,FALSE)+HLOOKUP(ET$7,BECO_Datos!$HP$3:$LT$85,BECO_Datos!$A50,FALSE))*ET$2</f>
        <v>0</v>
      </c>
      <c r="EU52" s="89">
        <f t="shared" si="126"/>
        <v>2559.2498562790283</v>
      </c>
      <c r="EV52" s="85">
        <f>(HLOOKUP(EV$7,BECO_Datos!$D$3:$HN$85,BECO_Datos!$A50,FALSE))*EV$2</f>
        <v>0</v>
      </c>
      <c r="EW52" s="85">
        <f>(HLOOKUP(EW$7,BECO_Datos!$D$3:$HN$85,BECO_Datos!$A50,FALSE))*EW$2</f>
        <v>0</v>
      </c>
      <c r="EX52" s="85">
        <f>(HLOOKUP(EX$7,BECO_Datos!$D$3:$HN$85,BECO_Datos!$A50,FALSE))*EX$2</f>
        <v>0</v>
      </c>
      <c r="EY52" s="85">
        <f>(HLOOKUP(EY$7,BECO_Datos!$D$3:$HN$85,BECO_Datos!$A50,FALSE))*EY$2</f>
        <v>2.7738000000000005</v>
      </c>
      <c r="EZ52" s="85">
        <f>(HLOOKUP(EZ$7,BECO_Datos!$D$3:$HN$85,BECO_Datos!$A50,FALSE)+HLOOKUP(EZ$7,BECO_Datos!$HP$3:$LT$85,BECO_Datos!$A50,FALSE))*EZ$2</f>
        <v>26.035681737127074</v>
      </c>
      <c r="FA52" s="85">
        <f>(HLOOKUP(FA$7,BECO_Datos!$D$3:$HN$85,BECO_Datos!$A50,FALSE))*FA$2</f>
        <v>2003.8818564000003</v>
      </c>
      <c r="FB52" s="85">
        <f>(HLOOKUP(FB$7,BECO_Datos!$D$3:$HN$85,BECO_Datos!$A50,FALSE))*FB$2</f>
        <v>462.74085360000004</v>
      </c>
      <c r="FC52" s="85">
        <f>(HLOOKUP(FC$7,BECO_Datos!$D$3:$HN$85,BECO_Datos!$A50,FALSE)+HLOOKUP(FC$7,BECO_Datos!$HP$3:$LT$85,BECO_Datos!$A50,FALSE))*FC$2</f>
        <v>20.57689216275493</v>
      </c>
      <c r="FD52" s="85">
        <f>(HLOOKUP(FD$7,BECO_Datos!$D$3:$HN$85,BECO_Datos!$A50,FALSE))*FD$2</f>
        <v>0</v>
      </c>
      <c r="FE52" s="85">
        <f>(HLOOKUP(FE$7,BECO_Datos!$D$3:$HN$85,BECO_Datos!$A50,FALSE)+HLOOKUP(FE$7,BECO_Datos!$HP$3:$LT$85,BECO_Datos!$A50,FALSE))*FE$2</f>
        <v>19.047250029716047</v>
      </c>
      <c r="FF52" s="85">
        <f>(HLOOKUP(FF$7,BECO_Datos!$D$3:$HN$85,BECO_Datos!$A50,FALSE))*FF$2</f>
        <v>24.193522349430168</v>
      </c>
      <c r="FG52" s="85">
        <f>(HLOOKUP(FG$7,BECO_Datos!$D$3:$HN$85,BECO_Datos!$A50,FALSE)+HLOOKUP(FG$7,BECO_Datos!$HP$3:$LT$85,BECO_Datos!$A50,FALSE))*FG$2</f>
        <v>0</v>
      </c>
      <c r="FH52" s="13"/>
      <c r="FI52" s="89">
        <f t="shared" si="128"/>
        <v>11005.898613996396</v>
      </c>
      <c r="FJ52" s="85">
        <f>(HLOOKUP(FJ$7,BECO_Datos!$D$3:$HN$85,BECO_Datos!$A50,FALSE)+HLOOKUP(FJ$7,BECO_Datos!$HP$3:$LT$85,BECO_Datos!$A50,FALSE))*FJ$2</f>
        <v>0</v>
      </c>
      <c r="FK52" s="85">
        <f>(HLOOKUP(FK$7,BECO_Datos!$D$3:$HN$85,BECO_Datos!$A50,FALSE)+HLOOKUP(FK$7,BECO_Datos!$HP$3:$LT$85,BECO_Datos!$A50,FALSE))*FK$2</f>
        <v>7125.6162164377902</v>
      </c>
      <c r="FL52" s="85">
        <f>(HLOOKUP(FL$7,BECO_Datos!$D$3:$HN$85,BECO_Datos!$A50,FALSE)+HLOOKUP(FL$7,BECO_Datos!$HP$3:$LT$85,BECO_Datos!$A50,FALSE))*FL$2</f>
        <v>3871.8333998139633</v>
      </c>
      <c r="FM52" s="85">
        <f>(HLOOKUP(FM$7,BECO_Datos!$D$3:$HN$85,BECO_Datos!$A50,FALSE)+HLOOKUP(FM$7,BECO_Datos!$HP$3:$LT$85,BECO_Datos!$A50,FALSE))*FM$2</f>
        <v>0</v>
      </c>
      <c r="FN52" s="85">
        <f>(HLOOKUP(FN$7,BECO_Datos!$D$3:$HN$85,BECO_Datos!$A50,FALSE))*FN$2</f>
        <v>0</v>
      </c>
      <c r="FO52" s="85">
        <f>(HLOOKUP(FO$7,BECO_Datos!$D$3:$HN$85,BECO_Datos!$A50,FALSE)+HLOOKUP(FO$7,BECO_Datos!$HP$3:$LT$85,BECO_Datos!$A50,FALSE))*FO$2</f>
        <v>8.4489977446420319</v>
      </c>
      <c r="FP52" s="85">
        <f>(HLOOKUP(FP$7,BECO_Datos!$D$3:$HN$85,BECO_Datos!$A50,FALSE))*FP$2</f>
        <v>0</v>
      </c>
      <c r="FQ52" s="85">
        <f>(HLOOKUP(FQ$7,BECO_Datos!$D$3:$HN$85,BECO_Datos!$A50,FALSE)+HLOOKUP(FQ$7,BECO_Datos!$HP$3:$LT$85,BECO_Datos!$A50,FALSE))*FQ$2</f>
        <v>0</v>
      </c>
      <c r="FR52" s="89">
        <f t="shared" si="130"/>
        <v>2691.4647146107518</v>
      </c>
      <c r="FS52" s="85">
        <f>(HLOOKUP(FS$7,BECO_Datos!$D$3:$HN$85,BECO_Datos!$A50,FALSE))*FS$2</f>
        <v>0</v>
      </c>
      <c r="FT52" s="85">
        <f>(HLOOKUP(FT$7,BECO_Datos!$D$3:$HN$85,BECO_Datos!$A50,FALSE))*FT$2</f>
        <v>0</v>
      </c>
      <c r="FU52" s="85">
        <f>(HLOOKUP(FU$7,BECO_Datos!$D$3:$HN$85,BECO_Datos!$A50,FALSE))*FU$2</f>
        <v>0</v>
      </c>
      <c r="FV52" s="85">
        <f>(HLOOKUP(FV$7,BECO_Datos!$D$3:$HN$85,BECO_Datos!$A50,FALSE))*FV$2</f>
        <v>2.0301000000000005</v>
      </c>
      <c r="FW52" s="85">
        <f>(HLOOKUP(FW$7,BECO_Datos!$D$3:$HN$85,BECO_Datos!$A50,FALSE)+HLOOKUP(FW$7,BECO_Datos!$HP$3:$LT$85,BECO_Datos!$A50,FALSE))*FW$2</f>
        <v>13.953531092173648</v>
      </c>
      <c r="FX52" s="85">
        <f>(HLOOKUP(FX$7,BECO_Datos!$D$3:$HN$85,BECO_Datos!$A50,FALSE))*FX$2</f>
        <v>2138.9569740000002</v>
      </c>
      <c r="FY52" s="85">
        <f>(HLOOKUP(FY$7,BECO_Datos!$D$3:$HN$85,BECO_Datos!$A50,FALSE))*FY$2</f>
        <v>480.30154559999994</v>
      </c>
      <c r="FZ52" s="85">
        <f>(HLOOKUP(FZ$7,BECO_Datos!$D$3:$HN$85,BECO_Datos!$A50,FALSE)+HLOOKUP(FZ$7,BECO_Datos!$HP$3:$LT$85,BECO_Datos!$A50,FALSE))*FZ$2</f>
        <v>18.360839148588401</v>
      </c>
      <c r="GA52" s="85">
        <f>(HLOOKUP(GA$7,BECO_Datos!$D$3:$HN$85,BECO_Datos!$A50,FALSE))*GA$2</f>
        <v>0</v>
      </c>
      <c r="GB52" s="85">
        <f>(HLOOKUP(GB$7,BECO_Datos!$D$3:$HN$85,BECO_Datos!$A50,FALSE)+HLOOKUP(GB$7,BECO_Datos!$HP$3:$LT$85,BECO_Datos!$A50,FALSE))*GB$2</f>
        <v>17.51863442077121</v>
      </c>
      <c r="GC52" s="85">
        <f>(HLOOKUP(GC$7,BECO_Datos!$D$3:$HN$85,BECO_Datos!$A50,FALSE))*GC$2</f>
        <v>20.343090349218674</v>
      </c>
      <c r="GD52" s="85">
        <f>(HLOOKUP(GD$7,BECO_Datos!$D$3:$HN$85,BECO_Datos!$A50,FALSE)+HLOOKUP(GD$7,BECO_Datos!$HP$3:$LT$85,BECO_Datos!$A50,FALSE))*GD$2</f>
        <v>0</v>
      </c>
      <c r="GE52" s="13"/>
      <c r="GF52" s="89">
        <f t="shared" si="132"/>
        <v>10070.493887263057</v>
      </c>
      <c r="GG52" s="85">
        <f>(HLOOKUP(GG$7,BECO_Datos!$D$3:$HN$85,BECO_Datos!$A50,FALSE)+HLOOKUP(GG$7,BECO_Datos!$HP$3:$LT$85,BECO_Datos!$A50,FALSE))*GG$2</f>
        <v>0</v>
      </c>
      <c r="GH52" s="85">
        <f>(HLOOKUP(GH$7,BECO_Datos!$D$3:$HN$85,BECO_Datos!$A50,FALSE)+HLOOKUP(GH$7,BECO_Datos!$HP$3:$LT$85,BECO_Datos!$A50,FALSE))*GH$2</f>
        <v>8038.6691379418444</v>
      </c>
      <c r="GI52" s="85">
        <f>(HLOOKUP(GI$7,BECO_Datos!$D$3:$HN$85,BECO_Datos!$A50,FALSE)+HLOOKUP(GI$7,BECO_Datos!$HP$3:$LT$85,BECO_Datos!$A50,FALSE))*GI$2</f>
        <v>2018.5655795896953</v>
      </c>
      <c r="GJ52" s="85">
        <f>(HLOOKUP(GJ$7,BECO_Datos!$D$3:$HN$85,BECO_Datos!$A50,FALSE)+HLOOKUP(GJ$7,BECO_Datos!$HP$3:$LT$85,BECO_Datos!$A50,FALSE))*GJ$2</f>
        <v>0</v>
      </c>
      <c r="GK52" s="85">
        <f>(HLOOKUP(GK$7,BECO_Datos!$D$3:$HN$85,BECO_Datos!$A50,FALSE))*GK$2</f>
        <v>0</v>
      </c>
      <c r="GL52" s="85">
        <f>(HLOOKUP(GL$7,BECO_Datos!$D$3:$HN$85,BECO_Datos!$A50,FALSE)+HLOOKUP(GL$7,BECO_Datos!$HP$3:$LT$85,BECO_Datos!$A50,FALSE))*GL$2</f>
        <v>13.259169731518051</v>
      </c>
      <c r="GM52" s="85">
        <f>(HLOOKUP(GM$7,BECO_Datos!$D$3:$HN$85,BECO_Datos!$A50,FALSE))*GM$2</f>
        <v>0</v>
      </c>
      <c r="GN52" s="85">
        <f>(HLOOKUP(GN$7,BECO_Datos!$D$3:$HN$85,BECO_Datos!$A50,FALSE)+HLOOKUP(GN$7,BECO_Datos!$HP$3:$LT$85,BECO_Datos!$A50,FALSE))*GN$2</f>
        <v>0</v>
      </c>
      <c r="GO52" s="89">
        <f t="shared" si="134"/>
        <v>2587.3380678501162</v>
      </c>
      <c r="GP52" s="85">
        <f>(HLOOKUP(GP$7,BECO_Datos!$D$3:$HN$85,BECO_Datos!$A50,FALSE))*GP$2</f>
        <v>0</v>
      </c>
      <c r="GQ52" s="85">
        <f>(HLOOKUP(GQ$7,BECO_Datos!$D$3:$HN$85,BECO_Datos!$A50,FALSE))*GQ$2</f>
        <v>0</v>
      </c>
      <c r="GR52" s="85">
        <f>(HLOOKUP(GR$7,BECO_Datos!$D$3:$HN$85,BECO_Datos!$A50,FALSE))*GR$2</f>
        <v>0</v>
      </c>
      <c r="GS52" s="85">
        <f>(HLOOKUP(GS$7,BECO_Datos!$D$3:$HN$85,BECO_Datos!$A50,FALSE))*GS$2</f>
        <v>0</v>
      </c>
      <c r="GT52" s="85">
        <f>(HLOOKUP(GT$7,BECO_Datos!$D$3:$HN$85,BECO_Datos!$A50,FALSE)+HLOOKUP(GT$7,BECO_Datos!$HP$3:$LT$85,BECO_Datos!$A50,FALSE))*GT$2</f>
        <v>16.503928297624068</v>
      </c>
      <c r="GU52" s="85">
        <f>(HLOOKUP(GU$7,BECO_Datos!$D$3:$HN$85,BECO_Datos!$A50,FALSE))*GU$2</f>
        <v>2054.6465827152033</v>
      </c>
      <c r="GV52" s="85">
        <f>(HLOOKUP(GV$7,BECO_Datos!$D$3:$HN$85,BECO_Datos!$A50,FALSE))*GV$2</f>
        <v>466.7244804</v>
      </c>
      <c r="GW52" s="85">
        <f>(HLOOKUP(GW$7,BECO_Datos!$D$3:$HN$85,BECO_Datos!$A50,FALSE)+HLOOKUP(GW$7,BECO_Datos!$HP$3:$LT$85,BECO_Datos!$A50,FALSE))*GW$2</f>
        <v>21.929355402215165</v>
      </c>
      <c r="GX52" s="85">
        <f>(HLOOKUP(GX$7,BECO_Datos!$D$3:$HN$85,BECO_Datos!$A50,FALSE))*GX$2</f>
        <v>0</v>
      </c>
      <c r="GY52" s="85">
        <f>(HLOOKUP(GY$7,BECO_Datos!$D$3:$HN$85,BECO_Datos!$A50,FALSE)+HLOOKUP(GY$7,BECO_Datos!$HP$3:$LT$85,BECO_Datos!$A50,FALSE))*GY$2</f>
        <v>10.510291754196631</v>
      </c>
      <c r="GZ52" s="85">
        <f>(HLOOKUP(GZ$7,BECO_Datos!$D$3:$HN$85,BECO_Datos!$A50,FALSE))*GZ$2</f>
        <v>16.799058100078856</v>
      </c>
      <c r="HA52" s="85">
        <f>(HLOOKUP(HA$7,BECO_Datos!$D$3:$HN$85,BECO_Datos!$A50,FALSE)+HLOOKUP(HA$7,BECO_Datos!$HP$3:$LT$85,BECO_Datos!$A50,FALSE))*HA$2</f>
        <v>0.22437118079769625</v>
      </c>
      <c r="HB52" s="13"/>
      <c r="HC52" s="89">
        <f t="shared" si="136"/>
        <v>11827.839661388405</v>
      </c>
      <c r="HD52" s="85">
        <f>(HLOOKUP(HD$7,BECO_Datos!$D$3:$HN$85,BECO_Datos!$A50,FALSE)+HLOOKUP(HD$7,BECO_Datos!$HP$3:$LT$85,BECO_Datos!$A50,FALSE))*HD$2</f>
        <v>0</v>
      </c>
      <c r="HE52" s="85">
        <f>(HLOOKUP(HE$7,BECO_Datos!$D$3:$HN$85,BECO_Datos!$A50,FALSE)+HLOOKUP(HE$7,BECO_Datos!$HP$3:$LT$85,BECO_Datos!$A50,FALSE))*HE$2</f>
        <v>8423.0876773880154</v>
      </c>
      <c r="HF52" s="85">
        <f>(HLOOKUP(HF$7,BECO_Datos!$D$3:$HN$85,BECO_Datos!$A50,FALSE)+HLOOKUP(HF$7,BECO_Datos!$HP$3:$LT$85,BECO_Datos!$A50,FALSE))*HF$2</f>
        <v>3396.0958270225915</v>
      </c>
      <c r="HG52" s="85">
        <f>(HLOOKUP(HG$7,BECO_Datos!$D$3:$HN$85,BECO_Datos!$A50,FALSE)+HLOOKUP(HG$7,BECO_Datos!$HP$3:$LT$85,BECO_Datos!$A50,FALSE))*HG$2</f>
        <v>0</v>
      </c>
      <c r="HH52" s="85">
        <f>(HLOOKUP(HH$7,BECO_Datos!$D$3:$HN$85,BECO_Datos!$A50,FALSE))*HH$2</f>
        <v>0</v>
      </c>
      <c r="HI52" s="85">
        <f>(HLOOKUP(HI$7,BECO_Datos!$D$3:$HN$85,BECO_Datos!$A50,FALSE)+HLOOKUP(HI$7,BECO_Datos!$HP$3:$LT$85,BECO_Datos!$A50,FALSE))*HI$2</f>
        <v>8.6561569777980161</v>
      </c>
      <c r="HJ52" s="85">
        <f>(HLOOKUP(HJ$7,BECO_Datos!$D$3:$HN$85,BECO_Datos!$A50,FALSE))*HJ$2</f>
        <v>0</v>
      </c>
      <c r="HK52" s="85">
        <f>(HLOOKUP(HK$7,BECO_Datos!$D$3:$HN$85,BECO_Datos!$A50,FALSE)+HLOOKUP(HK$7,BECO_Datos!$HP$3:$LT$85,BECO_Datos!$A50,FALSE))*HK$2</f>
        <v>0</v>
      </c>
      <c r="HL52" s="89">
        <f t="shared" si="138"/>
        <v>2570.2031758738108</v>
      </c>
      <c r="HM52" s="85">
        <f>(HLOOKUP(HM$7,BECO_Datos!$D$3:$HN$85,BECO_Datos!$A50,FALSE))*HM$2</f>
        <v>0</v>
      </c>
      <c r="HN52" s="85">
        <f>(HLOOKUP(HN$7,BECO_Datos!$D$3:$HN$85,BECO_Datos!$A50,FALSE))*HN$2</f>
        <v>0</v>
      </c>
      <c r="HO52" s="85">
        <f>(HLOOKUP(HO$7,BECO_Datos!$D$3:$HN$85,BECO_Datos!$A50,FALSE))*HO$2</f>
        <v>0</v>
      </c>
      <c r="HP52" s="85">
        <f>(HLOOKUP(HP$7,BECO_Datos!$D$3:$HN$85,BECO_Datos!$A50,FALSE))*HP$2</f>
        <v>0</v>
      </c>
      <c r="HQ52" s="85">
        <f>(HLOOKUP(HQ$7,BECO_Datos!$D$3:$HN$85,BECO_Datos!$A50,FALSE)+HLOOKUP(HQ$7,BECO_Datos!$HP$3:$LT$85,BECO_Datos!$A50,FALSE))*HQ$2</f>
        <v>12.245252637068823</v>
      </c>
      <c r="HR52" s="85">
        <f>(HLOOKUP(HR$7,BECO_Datos!$D$3:$HN$85,BECO_Datos!$A50,FALSE))*HR$2</f>
        <v>2012.9734969279755</v>
      </c>
      <c r="HS52" s="85">
        <f>(HLOOKUP(HS$7,BECO_Datos!$D$3:$HN$85,BECO_Datos!$A50,FALSE))*HS$2</f>
        <v>516.35720192621659</v>
      </c>
      <c r="HT52" s="85">
        <f>(HLOOKUP(HT$7,BECO_Datos!$D$3:$HN$85,BECO_Datos!$A50,FALSE)+HLOOKUP(HT$7,BECO_Datos!$HP$3:$LT$85,BECO_Datos!$A50,FALSE))*HT$2</f>
        <v>0</v>
      </c>
      <c r="HU52" s="85">
        <f>(HLOOKUP(HU$7,BECO_Datos!$D$3:$HN$85,BECO_Datos!$A50,FALSE))*HU$2</f>
        <v>0</v>
      </c>
      <c r="HV52" s="85">
        <f>(HLOOKUP(HV$7,BECO_Datos!$D$3:$HN$85,BECO_Datos!$A50,FALSE)+HLOOKUP(HV$7,BECO_Datos!$HP$3:$LT$85,BECO_Datos!$A50,FALSE))*HV$2</f>
        <v>11.533698809120656</v>
      </c>
      <c r="HW52" s="85">
        <f>(HLOOKUP(HW$7,BECO_Datos!$D$3:$HN$85,BECO_Datos!$A50,FALSE))*HW$2</f>
        <v>16.918905779330487</v>
      </c>
      <c r="HX52" s="85">
        <f>(HLOOKUP(HX$7,BECO_Datos!$D$3:$HN$85,BECO_Datos!$A50,FALSE)+HLOOKUP(HX$7,BECO_Datos!$HP$3:$LT$85,BECO_Datos!$A50,FALSE))*HX$2</f>
        <v>0.17461979409858283</v>
      </c>
    </row>
    <row r="53" spans="1:232" ht="15.75" x14ac:dyDescent="0.25">
      <c r="A53" s="160">
        <v>47</v>
      </c>
      <c r="B53" s="535" t="s">
        <v>92</v>
      </c>
      <c r="C53" s="13"/>
      <c r="D53" s="86">
        <f t="shared" si="100"/>
        <v>3142.9948616922134</v>
      </c>
      <c r="E53" s="84">
        <f>(HLOOKUP(E$7,BECO_Datos!$D$3:$HN$85,BECO_Datos!$A51,FALSE)+HLOOKUP(E$7,BECO_Datos!$HP$3:$LT$85,BECO_Datos!$A51,FALSE))*E$2</f>
        <v>0</v>
      </c>
      <c r="F53" s="84">
        <f>(HLOOKUP(F$7,BECO_Datos!$D$3:$HN$85,BECO_Datos!$A51,FALSE)+HLOOKUP(F$7,BECO_Datos!$HP$3:$LT$85,BECO_Datos!$A51,FALSE))*F$2</f>
        <v>1631.309440884424</v>
      </c>
      <c r="G53" s="84">
        <f>(HLOOKUP(G$7,BECO_Datos!$D$3:$HN$85,BECO_Datos!$A51,FALSE)+HLOOKUP(G$7,BECO_Datos!$HP$3:$LT$85,BECO_Datos!$A51,FALSE))*G$2</f>
        <v>1421.7639448112418</v>
      </c>
      <c r="H53" s="84">
        <f>(HLOOKUP(H$7,BECO_Datos!$D$3:$HN$85,BECO_Datos!$A51,FALSE)+HLOOKUP(H$7,BECO_Datos!$HP$3:$LT$85,BECO_Datos!$A51,FALSE))*H$2</f>
        <v>0</v>
      </c>
      <c r="I53" s="84">
        <f>(HLOOKUP(I$7,BECO_Datos!$D$3:$HN$85,BECO_Datos!$A51,FALSE))*I$2</f>
        <v>0</v>
      </c>
      <c r="J53" s="84">
        <f>(HLOOKUP(J$7,BECO_Datos!$D$3:$HN$85,BECO_Datos!$A51,FALSE)+HLOOKUP(J$7,BECO_Datos!$HP$3:$LT$85,BECO_Datos!$A51,FALSE))*J$2</f>
        <v>89.921475996547343</v>
      </c>
      <c r="K53" s="84">
        <f>(HLOOKUP(K$7,BECO_Datos!$D$3:$HN$85,BECO_Datos!$A51,FALSE))*K$2</f>
        <v>0</v>
      </c>
      <c r="L53" s="84">
        <f>(HLOOKUP(L$7,BECO_Datos!$D$3:$HN$85,BECO_Datos!$A51,FALSE)+HLOOKUP(L$7,BECO_Datos!$HP$3:$LT$85,BECO_Datos!$A51,FALSE))*L$2</f>
        <v>0</v>
      </c>
      <c r="M53" s="86">
        <f t="shared" si="102"/>
        <v>1515.3120831761394</v>
      </c>
      <c r="N53" s="84">
        <f>(HLOOKUP(N$7,BECO_Datos!$D$3:$HN$85,BECO_Datos!$A51,FALSE))*N$2</f>
        <v>0</v>
      </c>
      <c r="O53" s="84">
        <f>(HLOOKUP(O$7,BECO_Datos!$D$3:$HN$85,BECO_Datos!$A51,FALSE))*O$2</f>
        <v>0</v>
      </c>
      <c r="P53" s="84">
        <f>(HLOOKUP(P$7,BECO_Datos!$D$3:$HN$85,BECO_Datos!$A51,FALSE))*P$2</f>
        <v>28.352820000000001</v>
      </c>
      <c r="Q53" s="84">
        <f>(HLOOKUP(Q$7,BECO_Datos!$D$3:$HN$85,BECO_Datos!$A51,FALSE))*Q$2</f>
        <v>0</v>
      </c>
      <c r="R53" s="84">
        <f>(HLOOKUP(R$7,BECO_Datos!$D$3:$HN$85,BECO_Datos!$A51,FALSE)+HLOOKUP(R$7,BECO_Datos!$HP$3:$LT$85,BECO_Datos!$A51,FALSE))*R$2</f>
        <v>76.935204598002841</v>
      </c>
      <c r="S53" s="84">
        <f>(HLOOKUP(S$7,BECO_Datos!$D$3:$HN$85,BECO_Datos!$A51,FALSE))*S$2</f>
        <v>1332.3662388</v>
      </c>
      <c r="T53" s="84">
        <f>(HLOOKUP(T$7,BECO_Datos!$D$3:$HN$85,BECO_Datos!$A51,FALSE))*T$2</f>
        <v>0.21786480000000003</v>
      </c>
      <c r="U53" s="84">
        <f>(HLOOKUP(U$7,BECO_Datos!$D$3:$HN$85,BECO_Datos!$A51,FALSE)+HLOOKUP(U$7,BECO_Datos!$HP$3:$LT$85,BECO_Datos!$A51,FALSE))*U$2</f>
        <v>65.005088545808206</v>
      </c>
      <c r="V53" s="84">
        <f>(HLOOKUP(V$7,BECO_Datos!$D$3:$HN$85,BECO_Datos!$A51,FALSE))*V$2</f>
        <v>0</v>
      </c>
      <c r="W53" s="84">
        <f>(HLOOKUP(W$7,BECO_Datos!$D$3:$HN$85,BECO_Datos!$A51,FALSE)+HLOOKUP(W$7,BECO_Datos!$HP$3:$LT$85,BECO_Datos!$A51,FALSE))*W$2</f>
        <v>5.7241534087530423</v>
      </c>
      <c r="X53" s="84">
        <f>(HLOOKUP(X$7,BECO_Datos!$D$3:$HN$85,BECO_Datos!$A51,FALSE))*X$2</f>
        <v>6.7107130235753569</v>
      </c>
      <c r="Y53" s="84">
        <f>(HLOOKUP(Y$7,BECO_Datos!$D$3:$HN$85,BECO_Datos!$A51,FALSE)+HLOOKUP(Y$7,BECO_Datos!$HP$3:$LT$85,BECO_Datos!$A51,FALSE))*Y$2</f>
        <v>0</v>
      </c>
      <c r="Z53" s="13"/>
      <c r="AA53" s="86">
        <f t="shared" si="104"/>
        <v>746.09718707065031</v>
      </c>
      <c r="AB53" s="84">
        <f>(HLOOKUP(AB$7,BECO_Datos!$D$3:$HN$85,BECO_Datos!$A51,FALSE)+HLOOKUP(AB$7,BECO_Datos!$HP$3:$LT$85,BECO_Datos!$A51,FALSE))*AB$2</f>
        <v>0</v>
      </c>
      <c r="AC53" s="84">
        <f>(HLOOKUP(AC$7,BECO_Datos!$D$3:$HN$85,BECO_Datos!$A51,FALSE)+HLOOKUP(AC$7,BECO_Datos!$HP$3:$LT$85,BECO_Datos!$A51,FALSE))*AC$2</f>
        <v>516.10246498952745</v>
      </c>
      <c r="AD53" s="84">
        <f>(HLOOKUP(AD$7,BECO_Datos!$D$3:$HN$85,BECO_Datos!$A51,FALSE)+HLOOKUP(AD$7,BECO_Datos!$HP$3:$LT$85,BECO_Datos!$A51,FALSE))*AD$2</f>
        <v>228.06131961931547</v>
      </c>
      <c r="AE53" s="84">
        <f>(HLOOKUP(AE$7,BECO_Datos!$D$3:$HN$85,BECO_Datos!$A51,FALSE)+HLOOKUP(AE$7,BECO_Datos!$HP$3:$LT$85,BECO_Datos!$A51,FALSE))*AE$2</f>
        <v>0</v>
      </c>
      <c r="AF53" s="84">
        <f>(HLOOKUP(AF$7,BECO_Datos!$D$3:$HN$85,BECO_Datos!$A51,FALSE))*AF$2</f>
        <v>0</v>
      </c>
      <c r="AG53" s="84">
        <f>(HLOOKUP(AG$7,BECO_Datos!$D$3:$HN$85,BECO_Datos!$A51,FALSE)+HLOOKUP(AG$7,BECO_Datos!$HP$3:$LT$85,BECO_Datos!$A51,FALSE))*AG$2</f>
        <v>1.933402461807409</v>
      </c>
      <c r="AH53" s="84">
        <f>(HLOOKUP(AH$7,BECO_Datos!$D$3:$HN$85,BECO_Datos!$A51,FALSE))*AH$2</f>
        <v>0</v>
      </c>
      <c r="AI53" s="84">
        <f>(HLOOKUP(AI$7,BECO_Datos!$D$3:$HN$85,BECO_Datos!$A51,FALSE)+HLOOKUP(AI$7,BECO_Datos!$HP$3:$LT$85,BECO_Datos!$A51,FALSE))*AI$2</f>
        <v>0</v>
      </c>
      <c r="AJ53" s="86">
        <f t="shared" si="106"/>
        <v>1327.9838893146562</v>
      </c>
      <c r="AK53" s="84">
        <f>(HLOOKUP(AK$7,BECO_Datos!$D$3:$HN$85,BECO_Datos!$A51,FALSE))*AK$2</f>
        <v>0</v>
      </c>
      <c r="AL53" s="84">
        <f>(HLOOKUP(AL$7,BECO_Datos!$D$3:$HN$85,BECO_Datos!$A51,FALSE))*AL$2</f>
        <v>0</v>
      </c>
      <c r="AM53" s="84">
        <f>(HLOOKUP(AM$7,BECO_Datos!$D$3:$HN$85,BECO_Datos!$A51,FALSE))*AM$2</f>
        <v>0</v>
      </c>
      <c r="AN53" s="84">
        <f>(HLOOKUP(AN$7,BECO_Datos!$D$3:$HN$85,BECO_Datos!$A51,FALSE))*AN$2</f>
        <v>0</v>
      </c>
      <c r="AO53" s="84">
        <f>(HLOOKUP(AO$7,BECO_Datos!$D$3:$HN$85,BECO_Datos!$A51,FALSE)+HLOOKUP(AO$7,BECO_Datos!$HP$3:$LT$85,BECO_Datos!$A51,FALSE))*AO$2</f>
        <v>3.2765360254468372</v>
      </c>
      <c r="AP53" s="84">
        <f>(HLOOKUP(AP$7,BECO_Datos!$D$3:$HN$85,BECO_Datos!$A51,FALSE))*AP$2</f>
        <v>1324.1686319999999</v>
      </c>
      <c r="AQ53" s="84">
        <f>(HLOOKUP(AQ$7,BECO_Datos!$D$3:$HN$85,BECO_Datos!$A51,FALSE))*AQ$2</f>
        <v>0</v>
      </c>
      <c r="AR53" s="84">
        <f>(HLOOKUP(AR$7,BECO_Datos!$D$3:$HN$85,BECO_Datos!$A51,FALSE)+HLOOKUP(AR$7,BECO_Datos!$HP$3:$LT$85,BECO_Datos!$A51,FALSE))*AR$2</f>
        <v>0</v>
      </c>
      <c r="AS53" s="84">
        <f>(HLOOKUP(AS$7,BECO_Datos!$D$3:$HN$85,BECO_Datos!$A51,FALSE))*AS$2</f>
        <v>0</v>
      </c>
      <c r="AT53" s="84">
        <f>(HLOOKUP(AT$7,BECO_Datos!$D$3:$HN$85,BECO_Datos!$A51,FALSE)+HLOOKUP(AT$7,BECO_Datos!$HP$3:$LT$85,BECO_Datos!$A51,FALSE))*AT$2</f>
        <v>0.40329107612183002</v>
      </c>
      <c r="AU53" s="84">
        <f>(HLOOKUP(AU$7,BECO_Datos!$D$3:$HN$85,BECO_Datos!$A51,FALSE))*AU$2</f>
        <v>0.13543021308760769</v>
      </c>
      <c r="AV53" s="84">
        <f>(HLOOKUP(AV$7,BECO_Datos!$D$3:$HN$85,BECO_Datos!$A51,FALSE)+HLOOKUP(AV$7,BECO_Datos!$HP$3:$LT$85,BECO_Datos!$A51,FALSE))*AV$2</f>
        <v>0</v>
      </c>
      <c r="AW53" s="13"/>
      <c r="AX53" s="86">
        <f t="shared" si="108"/>
        <v>2521.7920443793541</v>
      </c>
      <c r="AY53" s="84">
        <f>(HLOOKUP(AY$7,BECO_Datos!$D$3:$HN$85,BECO_Datos!$A51,FALSE)+HLOOKUP(AY$7,BECO_Datos!$HP$3:$LT$85,BECO_Datos!$A51,FALSE))*AY$2</f>
        <v>0</v>
      </c>
      <c r="AZ53" s="84">
        <f>(HLOOKUP(AZ$7,BECO_Datos!$D$3:$HN$85,BECO_Datos!$A51,FALSE)+HLOOKUP(AZ$7,BECO_Datos!$HP$3:$LT$85,BECO_Datos!$A51,FALSE))*AZ$2</f>
        <v>1112.1871509395385</v>
      </c>
      <c r="BA53" s="84">
        <f>(HLOOKUP(BA$7,BECO_Datos!$D$3:$HN$85,BECO_Datos!$A51,FALSE)+HLOOKUP(BA$7,BECO_Datos!$HP$3:$LT$85,BECO_Datos!$A51,FALSE))*BA$2</f>
        <v>1249.8848348503734</v>
      </c>
      <c r="BB53" s="84">
        <f>(HLOOKUP(BB$7,BECO_Datos!$D$3:$HN$85,BECO_Datos!$A51,FALSE)+HLOOKUP(BB$7,BECO_Datos!$HP$3:$LT$85,BECO_Datos!$A51,FALSE))*BB$2</f>
        <v>0</v>
      </c>
      <c r="BC53" s="84">
        <f>(HLOOKUP(BC$7,BECO_Datos!$D$3:$HN$85,BECO_Datos!$A51,FALSE))*BC$2</f>
        <v>0</v>
      </c>
      <c r="BD53" s="84">
        <f>(HLOOKUP(BD$7,BECO_Datos!$D$3:$HN$85,BECO_Datos!$A51,FALSE)+HLOOKUP(BD$7,BECO_Datos!$HP$3:$LT$85,BECO_Datos!$A51,FALSE))*BD$2</f>
        <v>159.72005858944209</v>
      </c>
      <c r="BE53" s="84">
        <f>(HLOOKUP(BE$7,BECO_Datos!$D$3:$HN$85,BECO_Datos!$A51,FALSE))*BE$2</f>
        <v>0</v>
      </c>
      <c r="BF53" s="84">
        <f>(HLOOKUP(BF$7,BECO_Datos!$D$3:$HN$85,BECO_Datos!$A51,FALSE)+HLOOKUP(BF$7,BECO_Datos!$HP$3:$LT$85,BECO_Datos!$A51,FALSE))*BF$2</f>
        <v>0</v>
      </c>
      <c r="BG53" s="86">
        <f t="shared" si="110"/>
        <v>1222.5872550498098</v>
      </c>
      <c r="BH53" s="84">
        <f>(HLOOKUP(BH$7,BECO_Datos!$D$3:$HN$85,BECO_Datos!$A51,FALSE))*BH$2</f>
        <v>0</v>
      </c>
      <c r="BI53" s="84">
        <f>(HLOOKUP(BI$7,BECO_Datos!$D$3:$HN$85,BECO_Datos!$A51,FALSE))*BI$2</f>
        <v>0</v>
      </c>
      <c r="BJ53" s="84">
        <f>(HLOOKUP(BJ$7,BECO_Datos!$D$3:$HN$85,BECO_Datos!$A51,FALSE))*BJ$2</f>
        <v>35.400210000000001</v>
      </c>
      <c r="BK53" s="84">
        <f>(HLOOKUP(BK$7,BECO_Datos!$D$3:$HN$85,BECO_Datos!$A51,FALSE))*BK$2</f>
        <v>0</v>
      </c>
      <c r="BL53" s="84">
        <f>(HLOOKUP(BL$7,BECO_Datos!$D$3:$HN$85,BECO_Datos!$A51,FALSE)+HLOOKUP(BL$7,BECO_Datos!$HP$3:$LT$85,BECO_Datos!$A51,FALSE))*BL$2</f>
        <v>28.134706299355468</v>
      </c>
      <c r="BM53" s="84">
        <f>(HLOOKUP(BM$7,BECO_Datos!$D$3:$HN$85,BECO_Datos!$A51,FALSE))*BM$2</f>
        <v>1137.4193519999999</v>
      </c>
      <c r="BN53" s="84">
        <f>(HLOOKUP(BN$7,BECO_Datos!$D$3:$HN$85,BECO_Datos!$A51,FALSE))*BN$2</f>
        <v>8.8703999999999991E-2</v>
      </c>
      <c r="BO53" s="84">
        <f>(HLOOKUP(BO$7,BECO_Datos!$D$3:$HN$85,BECO_Datos!$A51,FALSE)+HLOOKUP(BO$7,BECO_Datos!$HP$3:$LT$85,BECO_Datos!$A51,FALSE))*BO$2</f>
        <v>4.2504687330508117</v>
      </c>
      <c r="BP53" s="84">
        <f>(HLOOKUP(BP$7,BECO_Datos!$D$3:$HN$85,BECO_Datos!$A51,FALSE))*BP$2</f>
        <v>0</v>
      </c>
      <c r="BQ53" s="84">
        <f>(HLOOKUP(BQ$7,BECO_Datos!$D$3:$HN$85,BECO_Datos!$A51,FALSE)+HLOOKUP(BQ$7,BECO_Datos!$HP$3:$LT$85,BECO_Datos!$A51,FALSE))*BQ$2</f>
        <v>4.697145158570633</v>
      </c>
      <c r="BR53" s="84">
        <f>(HLOOKUP(BR$7,BECO_Datos!$D$3:$HN$85,BECO_Datos!$A51,FALSE))*BR$2</f>
        <v>12.595771374109582</v>
      </c>
      <c r="BS53" s="84">
        <f>(HLOOKUP(BS$7,BECO_Datos!$D$3:$HN$85,BECO_Datos!$A51,FALSE)+HLOOKUP(BS$7,BECO_Datos!$HP$3:$LT$85,BECO_Datos!$A51,FALSE))*BS$2</f>
        <v>8.9748472319078508E-4</v>
      </c>
      <c r="BT53" s="13"/>
      <c r="BU53" s="86">
        <f t="shared" si="112"/>
        <v>2606.118418727096</v>
      </c>
      <c r="BV53" s="84">
        <f>(HLOOKUP(BV$7,BECO_Datos!$D$3:$HN$85,BECO_Datos!$A51,FALSE)+HLOOKUP(BV$7,BECO_Datos!$HP$3:$LT$85,BECO_Datos!$A51,FALSE))*BV$2</f>
        <v>0</v>
      </c>
      <c r="BW53" s="84">
        <f>(HLOOKUP(BW$7,BECO_Datos!$D$3:$HN$85,BECO_Datos!$A51,FALSE)+HLOOKUP(BW$7,BECO_Datos!$HP$3:$LT$85,BECO_Datos!$A51,FALSE))*BW$2</f>
        <v>988.89201204791937</v>
      </c>
      <c r="BX53" s="84">
        <f>(HLOOKUP(BX$7,BECO_Datos!$D$3:$HN$85,BECO_Datos!$A51,FALSE)+HLOOKUP(BX$7,BECO_Datos!$HP$3:$LT$85,BECO_Datos!$A51,FALSE))*BX$2</f>
        <v>1450.7637881700794</v>
      </c>
      <c r="BY53" s="84">
        <f>(HLOOKUP(BY$7,BECO_Datos!$D$3:$HN$85,BECO_Datos!$A51,FALSE)+HLOOKUP(BY$7,BECO_Datos!$HP$3:$LT$85,BECO_Datos!$A51,FALSE))*BY$2</f>
        <v>0</v>
      </c>
      <c r="BZ53" s="84">
        <f>(HLOOKUP(BZ$7,BECO_Datos!$D$3:$HN$85,BECO_Datos!$A51,FALSE))*BZ$2</f>
        <v>0</v>
      </c>
      <c r="CA53" s="84">
        <f>(HLOOKUP(CA$7,BECO_Datos!$D$3:$HN$85,BECO_Datos!$A51,FALSE)+HLOOKUP(CA$7,BECO_Datos!$HP$3:$LT$85,BECO_Datos!$A51,FALSE))*CA$2</f>
        <v>166.46261850909755</v>
      </c>
      <c r="CB53" s="84">
        <f>(HLOOKUP(CB$7,BECO_Datos!$D$3:$HN$85,BECO_Datos!$A51,FALSE))*CB$2</f>
        <v>0</v>
      </c>
      <c r="CC53" s="84">
        <f>(HLOOKUP(CC$7,BECO_Datos!$D$3:$HN$85,BECO_Datos!$A51,FALSE)+HLOOKUP(CC$7,BECO_Datos!$HP$3:$LT$85,BECO_Datos!$A51,FALSE))*CC$2</f>
        <v>0</v>
      </c>
      <c r="CD53" s="86">
        <f t="shared" si="114"/>
        <v>1107.0870461565519</v>
      </c>
      <c r="CE53" s="84">
        <f>(HLOOKUP(CE$7,BECO_Datos!$D$3:$HN$85,BECO_Datos!$A51,FALSE))*CE$2</f>
        <v>0</v>
      </c>
      <c r="CF53" s="84">
        <f>(HLOOKUP(CF$7,BECO_Datos!$D$3:$HN$85,BECO_Datos!$A51,FALSE))*CF$2</f>
        <v>0</v>
      </c>
      <c r="CG53" s="84">
        <f>(HLOOKUP(CG$7,BECO_Datos!$D$3:$HN$85,BECO_Datos!$A51,FALSE))*CG$2</f>
        <v>0</v>
      </c>
      <c r="CH53" s="84">
        <f>(HLOOKUP(CH$7,BECO_Datos!$D$3:$HN$85,BECO_Datos!$A51,FALSE))*CH$2</f>
        <v>0</v>
      </c>
      <c r="CI53" s="84">
        <f>(HLOOKUP(CI$7,BECO_Datos!$D$3:$HN$85,BECO_Datos!$A51,FALSE)+HLOOKUP(CI$7,BECO_Datos!$HP$3:$LT$85,BECO_Datos!$A51,FALSE))*CI$2</f>
        <v>20.336612668099768</v>
      </c>
      <c r="CJ53" s="84">
        <f>(HLOOKUP(CJ$7,BECO_Datos!$D$3:$HN$85,BECO_Datos!$A51,FALSE))*CJ$2</f>
        <v>1033.5340152000001</v>
      </c>
      <c r="CK53" s="84">
        <f>(HLOOKUP(CK$7,BECO_Datos!$D$3:$HN$85,BECO_Datos!$A51,FALSE))*CK$2</f>
        <v>0.1140516</v>
      </c>
      <c r="CL53" s="84">
        <f>(HLOOKUP(CL$7,BECO_Datos!$D$3:$HN$85,BECO_Datos!$A51,FALSE)+HLOOKUP(CL$7,BECO_Datos!$HP$3:$LT$85,BECO_Datos!$A51,FALSE))*CL$2</f>
        <v>23.011898079752747</v>
      </c>
      <c r="CM53" s="84">
        <f>(HLOOKUP(CM$7,BECO_Datos!$D$3:$HN$85,BECO_Datos!$A51,FALSE))*CM$2</f>
        <v>0</v>
      </c>
      <c r="CN53" s="84">
        <f>(HLOOKUP(CN$7,BECO_Datos!$D$3:$HN$85,BECO_Datos!$A51,FALSE)+HLOOKUP(CN$7,BECO_Datos!$HP$3:$LT$85,BECO_Datos!$A51,FALSE))*CN$2</f>
        <v>17.395821755681258</v>
      </c>
      <c r="CO53" s="84">
        <f>(HLOOKUP(CO$7,BECO_Datos!$D$3:$HN$85,BECO_Datos!$A51,FALSE))*CO$2</f>
        <v>12.694646853017966</v>
      </c>
      <c r="CP53" s="84">
        <f>(HLOOKUP(CP$7,BECO_Datos!$D$3:$HN$85,BECO_Datos!$A51,FALSE)+HLOOKUP(CP$7,BECO_Datos!$HP$3:$LT$85,BECO_Datos!$A51,FALSE))*CP$2</f>
        <v>0</v>
      </c>
      <c r="CQ53" s="13"/>
      <c r="CR53" s="86">
        <f t="shared" si="116"/>
        <v>2759.3936774735762</v>
      </c>
      <c r="CS53" s="84">
        <f>(HLOOKUP(CS$7,BECO_Datos!$D$3:$HN$85,BECO_Datos!$A51,FALSE)+HLOOKUP(CS$7,BECO_Datos!$HP$3:$LT$85,BECO_Datos!$A51,FALSE))*CS$2</f>
        <v>0</v>
      </c>
      <c r="CT53" s="84">
        <f>(HLOOKUP(CT$7,BECO_Datos!$D$3:$HN$85,BECO_Datos!$A51,FALSE)+HLOOKUP(CT$7,BECO_Datos!$HP$3:$LT$85,BECO_Datos!$A51,FALSE))*CT$2</f>
        <v>1027.8333738532033</v>
      </c>
      <c r="CU53" s="84">
        <f>(HLOOKUP(CU$7,BECO_Datos!$D$3:$HN$85,BECO_Datos!$A51,FALSE)+HLOOKUP(CU$7,BECO_Datos!$HP$3:$LT$85,BECO_Datos!$A51,FALSE))*CU$2</f>
        <v>1574.9331092389498</v>
      </c>
      <c r="CV53" s="84">
        <f>(HLOOKUP(CV$7,BECO_Datos!$D$3:$HN$85,BECO_Datos!$A51,FALSE)+HLOOKUP(CV$7,BECO_Datos!$HP$3:$LT$85,BECO_Datos!$A51,FALSE))*CV$2</f>
        <v>0</v>
      </c>
      <c r="CW53" s="84">
        <f>(HLOOKUP(CW$7,BECO_Datos!$D$3:$HN$85,BECO_Datos!$A51,FALSE))*CW$2</f>
        <v>0</v>
      </c>
      <c r="CX53" s="84">
        <f>(HLOOKUP(CX$7,BECO_Datos!$D$3:$HN$85,BECO_Datos!$A51,FALSE)+HLOOKUP(CX$7,BECO_Datos!$HP$3:$LT$85,BECO_Datos!$A51,FALSE))*CX$2</f>
        <v>156.62719438142332</v>
      </c>
      <c r="CY53" s="84">
        <f>(HLOOKUP(CY$7,BECO_Datos!$D$3:$HN$85,BECO_Datos!$A51,FALSE))*CY$2</f>
        <v>0</v>
      </c>
      <c r="CZ53" s="84">
        <f>(HLOOKUP(CZ$7,BECO_Datos!$D$3:$HN$85,BECO_Datos!$A51,FALSE)+HLOOKUP(CZ$7,BECO_Datos!$HP$3:$LT$85,BECO_Datos!$A51,FALSE))*CZ$2</f>
        <v>0</v>
      </c>
      <c r="DA53" s="86">
        <f t="shared" si="118"/>
        <v>1212.2866267336553</v>
      </c>
      <c r="DB53" s="84">
        <f>(HLOOKUP(DB$7,BECO_Datos!$D$3:$HN$85,BECO_Datos!$A51,FALSE))*DB$2</f>
        <v>0</v>
      </c>
      <c r="DC53" s="84">
        <f>(HLOOKUP(DC$7,BECO_Datos!$D$3:$HN$85,BECO_Datos!$A51,FALSE))*DC$2</f>
        <v>0</v>
      </c>
      <c r="DD53" s="84">
        <f>(HLOOKUP(DD$7,BECO_Datos!$D$3:$HN$85,BECO_Datos!$A51,FALSE))*DD$2</f>
        <v>54.746520000000004</v>
      </c>
      <c r="DE53" s="84">
        <f>(HLOOKUP(DE$7,BECO_Datos!$D$3:$HN$85,BECO_Datos!$A51,FALSE))*DE$2</f>
        <v>0</v>
      </c>
      <c r="DF53" s="84">
        <f>(HLOOKUP(DF$7,BECO_Datos!$D$3:$HN$85,BECO_Datos!$A51,FALSE)+HLOOKUP(DF$7,BECO_Datos!$HP$3:$LT$85,BECO_Datos!$A51,FALSE))*DF$2</f>
        <v>18.892706282632737</v>
      </c>
      <c r="DG53" s="84">
        <f>(HLOOKUP(DG$7,BECO_Datos!$D$3:$HN$85,BECO_Datos!$A51,FALSE))*DG$2</f>
        <v>1108.4984244</v>
      </c>
      <c r="DH53" s="84">
        <f>(HLOOKUP(DH$7,BECO_Datos!$D$3:$HN$85,BECO_Datos!$A51,FALSE))*DH$2</f>
        <v>5.9721156000000004</v>
      </c>
      <c r="DI53" s="84">
        <f>(HLOOKUP(DI$7,BECO_Datos!$D$3:$HN$85,BECO_Datos!$A51,FALSE)+HLOOKUP(DI$7,BECO_Datos!$HP$3:$LT$85,BECO_Datos!$A51,FALSE))*DI$2</f>
        <v>4.8252851127521863</v>
      </c>
      <c r="DJ53" s="84">
        <f>(HLOOKUP(DJ$7,BECO_Datos!$D$3:$HN$85,BECO_Datos!$A51,FALSE))*DJ$2</f>
        <v>0</v>
      </c>
      <c r="DK53" s="84">
        <f>(HLOOKUP(DK$7,BECO_Datos!$D$3:$HN$85,BECO_Datos!$A51,FALSE)+HLOOKUP(DK$7,BECO_Datos!$HP$3:$LT$85,BECO_Datos!$A51,FALSE))*DK$2</f>
        <v>6.8076583789642067</v>
      </c>
      <c r="DL53" s="84">
        <f>(HLOOKUP(DL$7,BECO_Datos!$D$3:$HN$85,BECO_Datos!$A51,FALSE))*DL$2</f>
        <v>12.095174597710777</v>
      </c>
      <c r="DM53" s="84">
        <f>(HLOOKUP(DM$7,BECO_Datos!$D$3:$HN$85,BECO_Datos!$A51,FALSE)+HLOOKUP(DM$7,BECO_Datos!$HP$3:$LT$85,BECO_Datos!$A51,FALSE))*DM$2</f>
        <v>0.44874236159539255</v>
      </c>
      <c r="DN53" s="13"/>
      <c r="DO53" s="86">
        <f t="shared" si="120"/>
        <v>2839.9186633017825</v>
      </c>
      <c r="DP53" s="84">
        <f>(HLOOKUP(DP$7,BECO_Datos!$D$3:$HN$85,BECO_Datos!$A51,FALSE)+HLOOKUP(DP$7,BECO_Datos!$HP$3:$LT$85,BECO_Datos!$A51,FALSE))*DP$2</f>
        <v>0</v>
      </c>
      <c r="DQ53" s="84">
        <f>(HLOOKUP(DQ$7,BECO_Datos!$D$3:$HN$85,BECO_Datos!$A51,FALSE)+HLOOKUP(DQ$7,BECO_Datos!$HP$3:$LT$85,BECO_Datos!$A51,FALSE))*DQ$2</f>
        <v>996.36967384213949</v>
      </c>
      <c r="DR53" s="84">
        <f>(HLOOKUP(DR$7,BECO_Datos!$D$3:$HN$85,BECO_Datos!$A51,FALSE)+HLOOKUP(DR$7,BECO_Datos!$HP$3:$LT$85,BECO_Datos!$A51,FALSE))*DR$2</f>
        <v>1784.3936859660953</v>
      </c>
      <c r="DS53" s="84">
        <f>(HLOOKUP(DS$7,BECO_Datos!$D$3:$HN$85,BECO_Datos!$A51,FALSE)+HLOOKUP(DS$7,BECO_Datos!$HP$3:$LT$85,BECO_Datos!$A51,FALSE))*DS$2</f>
        <v>0</v>
      </c>
      <c r="DT53" s="84">
        <f>(HLOOKUP(DT$7,BECO_Datos!$D$3:$HN$85,BECO_Datos!$A51,FALSE))*DT$2</f>
        <v>0</v>
      </c>
      <c r="DU53" s="84">
        <f>(HLOOKUP(DU$7,BECO_Datos!$D$3:$HN$85,BECO_Datos!$A51,FALSE)+HLOOKUP(DU$7,BECO_Datos!$HP$3:$LT$85,BECO_Datos!$A51,FALSE))*DU$2</f>
        <v>59.155303493547727</v>
      </c>
      <c r="DV53" s="84">
        <f>(HLOOKUP(DV$7,BECO_Datos!$D$3:$HN$85,BECO_Datos!$A51,FALSE))*DV$2</f>
        <v>0</v>
      </c>
      <c r="DW53" s="84">
        <f>(HLOOKUP(DW$7,BECO_Datos!$D$3:$HN$85,BECO_Datos!$A51,FALSE)+HLOOKUP(DW$7,BECO_Datos!$HP$3:$LT$85,BECO_Datos!$A51,FALSE))*DW$2</f>
        <v>0</v>
      </c>
      <c r="DX53" s="86">
        <f t="shared" si="122"/>
        <v>1149.927441398414</v>
      </c>
      <c r="DY53" s="84">
        <f>(HLOOKUP(DY$7,BECO_Datos!$D$3:$HN$85,BECO_Datos!$A51,FALSE))*DY$2</f>
        <v>0</v>
      </c>
      <c r="DZ53" s="84">
        <f>(HLOOKUP(DZ$7,BECO_Datos!$D$3:$HN$85,BECO_Datos!$A51,FALSE))*DZ$2</f>
        <v>0</v>
      </c>
      <c r="EA53" s="84">
        <f>(HLOOKUP(EA$7,BECO_Datos!$D$3:$HN$85,BECO_Datos!$A51,FALSE))*EA$2</f>
        <v>3.8094000000000006</v>
      </c>
      <c r="EB53" s="84">
        <f>(HLOOKUP(EB$7,BECO_Datos!$D$3:$HN$85,BECO_Datos!$A51,FALSE))*EB$2</f>
        <v>0</v>
      </c>
      <c r="EC53" s="84">
        <f>(HLOOKUP(EC$7,BECO_Datos!$D$3:$HN$85,BECO_Datos!$A51,FALSE)+HLOOKUP(EC$7,BECO_Datos!$HP$3:$LT$85,BECO_Datos!$A51,FALSE))*EC$2</f>
        <v>15.612794751328723</v>
      </c>
      <c r="ED53" s="84">
        <f>(HLOOKUP(ED$7,BECO_Datos!$D$3:$HN$85,BECO_Datos!$A51,FALSE))*ED$2</f>
        <v>1095.1455672000002</v>
      </c>
      <c r="EE53" s="84">
        <f>(HLOOKUP(EE$7,BECO_Datos!$D$3:$HN$85,BECO_Datos!$A51,FALSE))*EE$2</f>
        <v>0.114048</v>
      </c>
      <c r="EF53" s="84">
        <f>(HLOOKUP(EF$7,BECO_Datos!$D$3:$HN$85,BECO_Datos!$A51,FALSE)+HLOOKUP(EF$7,BECO_Datos!$HP$3:$LT$85,BECO_Datos!$A51,FALSE))*EF$2</f>
        <v>7.1314416670980982</v>
      </c>
      <c r="EG53" s="84">
        <f>(HLOOKUP(EG$7,BECO_Datos!$D$3:$HN$85,BECO_Datos!$A51,FALSE))*EG$2</f>
        <v>0</v>
      </c>
      <c r="EH53" s="84">
        <f>(HLOOKUP(EH$7,BECO_Datos!$D$3:$HN$85,BECO_Datos!$A51,FALSE)+HLOOKUP(EH$7,BECO_Datos!$HP$3:$LT$85,BECO_Datos!$A51,FALSE))*EH$2</f>
        <v>6.3603151585389464</v>
      </c>
      <c r="EI53" s="84">
        <f>(HLOOKUP(EI$7,BECO_Datos!$D$3:$HN$85,BECO_Datos!$A51,FALSE))*EI$2</f>
        <v>21.753874621448062</v>
      </c>
      <c r="EJ53" s="84">
        <f>(HLOOKUP(EJ$7,BECO_Datos!$D$3:$HN$85,BECO_Datos!$A51,FALSE)+HLOOKUP(EJ$7,BECO_Datos!$HP$3:$LT$85,BECO_Datos!$A51,FALSE))*EJ$2</f>
        <v>0</v>
      </c>
      <c r="EK53" s="13"/>
      <c r="EL53" s="86">
        <f t="shared" si="124"/>
        <v>1063.3403955572428</v>
      </c>
      <c r="EM53" s="84">
        <f>(HLOOKUP(EM$7,BECO_Datos!$D$3:$HN$85,BECO_Datos!$A51,FALSE)+HLOOKUP(EM$7,BECO_Datos!$HP$3:$LT$85,BECO_Datos!$A51,FALSE))*EM$2</f>
        <v>0</v>
      </c>
      <c r="EN53" s="84">
        <f>(HLOOKUP(EN$7,BECO_Datos!$D$3:$HN$85,BECO_Datos!$A51,FALSE)+HLOOKUP(EN$7,BECO_Datos!$HP$3:$LT$85,BECO_Datos!$A51,FALSE))*EN$2</f>
        <v>721.93948599426687</v>
      </c>
      <c r="EO53" s="84">
        <f>(HLOOKUP(EO$7,BECO_Datos!$D$3:$HN$85,BECO_Datos!$A51,FALSE)+HLOOKUP(EO$7,BECO_Datos!$HP$3:$LT$85,BECO_Datos!$A51,FALSE))*EO$2</f>
        <v>340.10390666712016</v>
      </c>
      <c r="EP53" s="84">
        <f>(HLOOKUP(EP$7,BECO_Datos!$D$3:$HN$85,BECO_Datos!$A51,FALSE)+HLOOKUP(EP$7,BECO_Datos!$HP$3:$LT$85,BECO_Datos!$A51,FALSE))*EP$2</f>
        <v>0</v>
      </c>
      <c r="EQ53" s="84">
        <f>(HLOOKUP(EQ$7,BECO_Datos!$D$3:$HN$85,BECO_Datos!$A51,FALSE))*EQ$2</f>
        <v>0</v>
      </c>
      <c r="ER53" s="84">
        <f>(HLOOKUP(ER$7,BECO_Datos!$D$3:$HN$85,BECO_Datos!$A51,FALSE)+HLOOKUP(ER$7,BECO_Datos!$HP$3:$LT$85,BECO_Datos!$A51,FALSE))*ER$2</f>
        <v>1.2970028958556599</v>
      </c>
      <c r="ES53" s="84">
        <f>(HLOOKUP(ES$7,BECO_Datos!$D$3:$HN$85,BECO_Datos!$A51,FALSE))*ES$2</f>
        <v>0</v>
      </c>
      <c r="ET53" s="84">
        <f>(HLOOKUP(ET$7,BECO_Datos!$D$3:$HN$85,BECO_Datos!$A51,FALSE)+HLOOKUP(ET$7,BECO_Datos!$HP$3:$LT$85,BECO_Datos!$A51,FALSE))*ET$2</f>
        <v>0</v>
      </c>
      <c r="EU53" s="86">
        <f t="shared" si="126"/>
        <v>1026.2598414706038</v>
      </c>
      <c r="EV53" s="84">
        <f>(HLOOKUP(EV$7,BECO_Datos!$D$3:$HN$85,BECO_Datos!$A51,FALSE))*EV$2</f>
        <v>0</v>
      </c>
      <c r="EW53" s="84">
        <f>(HLOOKUP(EW$7,BECO_Datos!$D$3:$HN$85,BECO_Datos!$A51,FALSE))*EW$2</f>
        <v>0</v>
      </c>
      <c r="EX53" s="84">
        <f>(HLOOKUP(EX$7,BECO_Datos!$D$3:$HN$85,BECO_Datos!$A51,FALSE))*EX$2</f>
        <v>0.13605</v>
      </c>
      <c r="EY53" s="84">
        <f>(HLOOKUP(EY$7,BECO_Datos!$D$3:$HN$85,BECO_Datos!$A51,FALSE))*EY$2</f>
        <v>0</v>
      </c>
      <c r="EZ53" s="84">
        <f>(HLOOKUP(EZ$7,BECO_Datos!$D$3:$HN$85,BECO_Datos!$A51,FALSE)+HLOOKUP(EZ$7,BECO_Datos!$HP$3:$LT$85,BECO_Datos!$A51,FALSE))*EZ$2</f>
        <v>21.105822942833793</v>
      </c>
      <c r="FA53" s="84">
        <f>(HLOOKUP(FA$7,BECO_Datos!$D$3:$HN$85,BECO_Datos!$A51,FALSE))*FA$2</f>
        <v>992.2419936</v>
      </c>
      <c r="FB53" s="84">
        <f>(HLOOKUP(FB$7,BECO_Datos!$D$3:$HN$85,BECO_Datos!$A51,FALSE))*FB$2</f>
        <v>4.5619199999999999E-2</v>
      </c>
      <c r="FC53" s="84">
        <f>(HLOOKUP(FC$7,BECO_Datos!$D$3:$HN$85,BECO_Datos!$A51,FALSE)+HLOOKUP(FC$7,BECO_Datos!$HP$3:$LT$85,BECO_Datos!$A51,FALSE))*FC$2</f>
        <v>1.8278146722103423</v>
      </c>
      <c r="FD53" s="84">
        <f>(HLOOKUP(FD$7,BECO_Datos!$D$3:$HN$85,BECO_Datos!$A51,FALSE))*FD$2</f>
        <v>0</v>
      </c>
      <c r="FE53" s="84">
        <f>(HLOOKUP(FE$7,BECO_Datos!$D$3:$HN$85,BECO_Datos!$A51,FALSE)+HLOOKUP(FE$7,BECO_Datos!$HP$3:$LT$85,BECO_Datos!$A51,FALSE))*FE$2</f>
        <v>3.5648127998823673</v>
      </c>
      <c r="FF53" s="84">
        <f>(HLOOKUP(FF$7,BECO_Datos!$D$3:$HN$85,BECO_Datos!$A51,FALSE))*FF$2</f>
        <v>7.3377282556773089</v>
      </c>
      <c r="FG53" s="84">
        <f>(HLOOKUP(FG$7,BECO_Datos!$D$3:$HN$85,BECO_Datos!$A51,FALSE)+HLOOKUP(FG$7,BECO_Datos!$HP$3:$LT$85,BECO_Datos!$A51,FALSE))*FG$2</f>
        <v>0</v>
      </c>
      <c r="FH53" s="13"/>
      <c r="FI53" s="86">
        <f t="shared" si="128"/>
        <v>544.69620505071816</v>
      </c>
      <c r="FJ53" s="84">
        <f>(HLOOKUP(FJ$7,BECO_Datos!$D$3:$HN$85,BECO_Datos!$A51,FALSE)+HLOOKUP(FJ$7,BECO_Datos!$HP$3:$LT$85,BECO_Datos!$A51,FALSE))*FJ$2</f>
        <v>0</v>
      </c>
      <c r="FK53" s="84">
        <f>(HLOOKUP(FK$7,BECO_Datos!$D$3:$HN$85,BECO_Datos!$A51,FALSE)+HLOOKUP(FK$7,BECO_Datos!$HP$3:$LT$85,BECO_Datos!$A51,FALSE))*FK$2</f>
        <v>157.31850005531987</v>
      </c>
      <c r="FL53" s="84">
        <f>(HLOOKUP(FL$7,BECO_Datos!$D$3:$HN$85,BECO_Datos!$A51,FALSE)+HLOOKUP(FL$7,BECO_Datos!$HP$3:$LT$85,BECO_Datos!$A51,FALSE))*FL$2</f>
        <v>387.37770499539835</v>
      </c>
      <c r="FM53" s="84">
        <f>(HLOOKUP(FM$7,BECO_Datos!$D$3:$HN$85,BECO_Datos!$A51,FALSE)+HLOOKUP(FM$7,BECO_Datos!$HP$3:$LT$85,BECO_Datos!$A51,FALSE))*FM$2</f>
        <v>0</v>
      </c>
      <c r="FN53" s="84">
        <f>(HLOOKUP(FN$7,BECO_Datos!$D$3:$HN$85,BECO_Datos!$A51,FALSE))*FN$2</f>
        <v>0</v>
      </c>
      <c r="FO53" s="84">
        <f>(HLOOKUP(FO$7,BECO_Datos!$D$3:$HN$85,BECO_Datos!$A51,FALSE)+HLOOKUP(FO$7,BECO_Datos!$HP$3:$LT$85,BECO_Datos!$A51,FALSE))*FO$2</f>
        <v>0</v>
      </c>
      <c r="FP53" s="84">
        <f>(HLOOKUP(FP$7,BECO_Datos!$D$3:$HN$85,BECO_Datos!$A51,FALSE))*FP$2</f>
        <v>0</v>
      </c>
      <c r="FQ53" s="84">
        <f>(HLOOKUP(FQ$7,BECO_Datos!$D$3:$HN$85,BECO_Datos!$A51,FALSE)+HLOOKUP(FQ$7,BECO_Datos!$HP$3:$LT$85,BECO_Datos!$A51,FALSE))*FQ$2</f>
        <v>0</v>
      </c>
      <c r="FR53" s="86">
        <f t="shared" si="130"/>
        <v>1329.4309647364623</v>
      </c>
      <c r="FS53" s="84">
        <f>(HLOOKUP(FS$7,BECO_Datos!$D$3:$HN$85,BECO_Datos!$A51,FALSE))*FS$2</f>
        <v>0</v>
      </c>
      <c r="FT53" s="84">
        <f>(HLOOKUP(FT$7,BECO_Datos!$D$3:$HN$85,BECO_Datos!$A51,FALSE))*FT$2</f>
        <v>0</v>
      </c>
      <c r="FU53" s="84">
        <f>(HLOOKUP(FU$7,BECO_Datos!$D$3:$HN$85,BECO_Datos!$A51,FALSE))*FU$2</f>
        <v>450.92412000000002</v>
      </c>
      <c r="FV53" s="84">
        <f>(HLOOKUP(FV$7,BECO_Datos!$D$3:$HN$85,BECO_Datos!$A51,FALSE))*FV$2</f>
        <v>0</v>
      </c>
      <c r="FW53" s="84">
        <f>(HLOOKUP(FW$7,BECO_Datos!$D$3:$HN$85,BECO_Datos!$A51,FALSE)+HLOOKUP(FW$7,BECO_Datos!$HP$3:$LT$85,BECO_Datos!$A51,FALSE))*FW$2</f>
        <v>9.0618830241836417</v>
      </c>
      <c r="FX53" s="84">
        <f>(HLOOKUP(FX$7,BECO_Datos!$D$3:$HN$85,BECO_Datos!$A51,FALSE))*FX$2</f>
        <v>856.23508800000002</v>
      </c>
      <c r="FY53" s="84">
        <f>(HLOOKUP(FY$7,BECO_Datos!$D$3:$HN$85,BECO_Datos!$A51,FALSE))*FY$2</f>
        <v>5.9223600000000001E-2</v>
      </c>
      <c r="FZ53" s="84">
        <f>(HLOOKUP(FZ$7,BECO_Datos!$D$3:$HN$85,BECO_Datos!$A51,FALSE)+HLOOKUP(FZ$7,BECO_Datos!$HP$3:$LT$85,BECO_Datos!$A51,FALSE))*FZ$2</f>
        <v>1.5294198313565415</v>
      </c>
      <c r="GA53" s="84">
        <f>(HLOOKUP(GA$7,BECO_Datos!$D$3:$HN$85,BECO_Datos!$A51,FALSE))*GA$2</f>
        <v>0</v>
      </c>
      <c r="GB53" s="84">
        <f>(HLOOKUP(GB$7,BECO_Datos!$D$3:$HN$85,BECO_Datos!$A51,FALSE)+HLOOKUP(GB$7,BECO_Datos!$HP$3:$LT$85,BECO_Datos!$A51,FALSE))*GB$2</f>
        <v>4.1164671982311889</v>
      </c>
      <c r="GC53" s="84">
        <f>(HLOOKUP(GC$7,BECO_Datos!$D$3:$HN$85,BECO_Datos!$A51,FALSE))*GC$2</f>
        <v>7.5047630826907019</v>
      </c>
      <c r="GD53" s="84">
        <f>(HLOOKUP(GD$7,BECO_Datos!$D$3:$HN$85,BECO_Datos!$A51,FALSE)+HLOOKUP(GD$7,BECO_Datos!$HP$3:$LT$85,BECO_Datos!$A51,FALSE))*GD$2</f>
        <v>0</v>
      </c>
      <c r="GE53" s="13"/>
      <c r="GF53" s="86">
        <f t="shared" si="132"/>
        <v>1611.2576205900232</v>
      </c>
      <c r="GG53" s="84">
        <f>(HLOOKUP(GG$7,BECO_Datos!$D$3:$HN$85,BECO_Datos!$A51,FALSE)+HLOOKUP(GG$7,BECO_Datos!$HP$3:$LT$85,BECO_Datos!$A51,FALSE))*GG$2</f>
        <v>0</v>
      </c>
      <c r="GH53" s="84">
        <f>(HLOOKUP(GH$7,BECO_Datos!$D$3:$HN$85,BECO_Datos!$A51,FALSE)+HLOOKUP(GH$7,BECO_Datos!$HP$3:$LT$85,BECO_Datos!$A51,FALSE))*GH$2</f>
        <v>547.56616500059147</v>
      </c>
      <c r="GI53" s="84">
        <f>(HLOOKUP(GI$7,BECO_Datos!$D$3:$HN$85,BECO_Datos!$A51,FALSE)+HLOOKUP(GI$7,BECO_Datos!$HP$3:$LT$85,BECO_Datos!$A51,FALSE))*GI$2</f>
        <v>1063.6914555894318</v>
      </c>
      <c r="GJ53" s="84">
        <f>(HLOOKUP(GJ$7,BECO_Datos!$D$3:$HN$85,BECO_Datos!$A51,FALSE)+HLOOKUP(GJ$7,BECO_Datos!$HP$3:$LT$85,BECO_Datos!$A51,FALSE))*GJ$2</f>
        <v>0</v>
      </c>
      <c r="GK53" s="84">
        <f>(HLOOKUP(GK$7,BECO_Datos!$D$3:$HN$85,BECO_Datos!$A51,FALSE))*GK$2</f>
        <v>0</v>
      </c>
      <c r="GL53" s="84">
        <f>(HLOOKUP(GL$7,BECO_Datos!$D$3:$HN$85,BECO_Datos!$A51,FALSE)+HLOOKUP(GL$7,BECO_Datos!$HP$3:$LT$85,BECO_Datos!$A51,FALSE))*GL$2</f>
        <v>0</v>
      </c>
      <c r="GM53" s="84">
        <f>(HLOOKUP(GM$7,BECO_Datos!$D$3:$HN$85,BECO_Datos!$A51,FALSE))*GM$2</f>
        <v>0</v>
      </c>
      <c r="GN53" s="84">
        <f>(HLOOKUP(GN$7,BECO_Datos!$D$3:$HN$85,BECO_Datos!$A51,FALSE)+HLOOKUP(GN$7,BECO_Datos!$HP$3:$LT$85,BECO_Datos!$A51,FALSE))*GN$2</f>
        <v>0</v>
      </c>
      <c r="GO53" s="86">
        <f t="shared" si="134"/>
        <v>813.80825209004502</v>
      </c>
      <c r="GP53" s="84">
        <f>(HLOOKUP(GP$7,BECO_Datos!$D$3:$HN$85,BECO_Datos!$A51,FALSE))*GP$2</f>
        <v>0</v>
      </c>
      <c r="GQ53" s="84">
        <f>(HLOOKUP(GQ$7,BECO_Datos!$D$3:$HN$85,BECO_Datos!$A51,FALSE))*GQ$2</f>
        <v>0</v>
      </c>
      <c r="GR53" s="84">
        <f>(HLOOKUP(GR$7,BECO_Datos!$D$3:$HN$85,BECO_Datos!$A51,FALSE))*GR$2</f>
        <v>35.726729999999996</v>
      </c>
      <c r="GS53" s="84">
        <f>(HLOOKUP(GS$7,BECO_Datos!$D$3:$HN$85,BECO_Datos!$A51,FALSE))*GS$2</f>
        <v>0</v>
      </c>
      <c r="GT53" s="84">
        <f>(HLOOKUP(GT$7,BECO_Datos!$D$3:$HN$85,BECO_Datos!$A51,FALSE)+HLOOKUP(GT$7,BECO_Datos!$HP$3:$LT$85,BECO_Datos!$A51,FALSE))*GT$2</f>
        <v>7.0145712116872323</v>
      </c>
      <c r="GU53" s="84">
        <f>(HLOOKUP(GU$7,BECO_Datos!$D$3:$HN$85,BECO_Datos!$A51,FALSE))*GU$2</f>
        <v>763.75212938398886</v>
      </c>
      <c r="GV53" s="84">
        <f>(HLOOKUP(GV$7,BECO_Datos!$D$3:$HN$85,BECO_Datos!$A51,FALSE))*GV$2</f>
        <v>5.7023999999999998E-2</v>
      </c>
      <c r="GW53" s="84">
        <f>(HLOOKUP(GW$7,BECO_Datos!$D$3:$HN$85,BECO_Datos!$A51,FALSE)+HLOOKUP(GW$7,BECO_Datos!$HP$3:$LT$85,BECO_Datos!$A51,FALSE))*GW$2</f>
        <v>0.40670111642295853</v>
      </c>
      <c r="GX53" s="84">
        <f>(HLOOKUP(GX$7,BECO_Datos!$D$3:$HN$85,BECO_Datos!$A51,FALSE))*GX$2</f>
        <v>0</v>
      </c>
      <c r="GY53" s="84">
        <f>(HLOOKUP(GY$7,BECO_Datos!$D$3:$HN$85,BECO_Datos!$A51,FALSE)+HLOOKUP(GY$7,BECO_Datos!$HP$3:$LT$85,BECO_Datos!$A51,FALSE))*GY$2</f>
        <v>0.92922944091200899</v>
      </c>
      <c r="GZ53" s="84">
        <f>(HLOOKUP(GZ$7,BECO_Datos!$D$3:$HN$85,BECO_Datos!$A51,FALSE))*GZ$2</f>
        <v>5.921866937034137</v>
      </c>
      <c r="HA53" s="84">
        <f>(HLOOKUP(HA$7,BECO_Datos!$D$3:$HN$85,BECO_Datos!$A51,FALSE)+HLOOKUP(HA$7,BECO_Datos!$HP$3:$LT$85,BECO_Datos!$A51,FALSE))*HA$2</f>
        <v>0</v>
      </c>
      <c r="HB53" s="13"/>
      <c r="HC53" s="86">
        <f t="shared" si="136"/>
        <v>2267.3074836706264</v>
      </c>
      <c r="HD53" s="84">
        <f>(HLOOKUP(HD$7,BECO_Datos!$D$3:$HN$85,BECO_Datos!$A51,FALSE)+HLOOKUP(HD$7,BECO_Datos!$HP$3:$LT$85,BECO_Datos!$A51,FALSE))*HD$2</f>
        <v>0</v>
      </c>
      <c r="HE53" s="84">
        <f>(HLOOKUP(HE$7,BECO_Datos!$D$3:$HN$85,BECO_Datos!$A51,FALSE)+HLOOKUP(HE$7,BECO_Datos!$HP$3:$LT$85,BECO_Datos!$A51,FALSE))*HE$2</f>
        <v>477.72078403952895</v>
      </c>
      <c r="HF53" s="84">
        <f>(HLOOKUP(HF$7,BECO_Datos!$D$3:$HN$85,BECO_Datos!$A51,FALSE)+HLOOKUP(HF$7,BECO_Datos!$HP$3:$LT$85,BECO_Datos!$A51,FALSE))*HF$2</f>
        <v>1789.5866996310974</v>
      </c>
      <c r="HG53" s="84">
        <f>(HLOOKUP(HG$7,BECO_Datos!$D$3:$HN$85,BECO_Datos!$A51,FALSE)+HLOOKUP(HG$7,BECO_Datos!$HP$3:$LT$85,BECO_Datos!$A51,FALSE))*HG$2</f>
        <v>0</v>
      </c>
      <c r="HH53" s="84">
        <f>(HLOOKUP(HH$7,BECO_Datos!$D$3:$HN$85,BECO_Datos!$A51,FALSE))*HH$2</f>
        <v>0</v>
      </c>
      <c r="HI53" s="84">
        <f>(HLOOKUP(HI$7,BECO_Datos!$D$3:$HN$85,BECO_Datos!$A51,FALSE)+HLOOKUP(HI$7,BECO_Datos!$HP$3:$LT$85,BECO_Datos!$A51,FALSE))*HI$2</f>
        <v>0</v>
      </c>
      <c r="HJ53" s="84">
        <f>(HLOOKUP(HJ$7,BECO_Datos!$D$3:$HN$85,BECO_Datos!$A51,FALSE))*HJ$2</f>
        <v>0</v>
      </c>
      <c r="HK53" s="84">
        <f>(HLOOKUP(HK$7,BECO_Datos!$D$3:$HN$85,BECO_Datos!$A51,FALSE)+HLOOKUP(HK$7,BECO_Datos!$HP$3:$LT$85,BECO_Datos!$A51,FALSE))*HK$2</f>
        <v>0</v>
      </c>
      <c r="HL53" s="86">
        <f t="shared" si="138"/>
        <v>743.67766349722638</v>
      </c>
      <c r="HM53" s="84">
        <f>(HLOOKUP(HM$7,BECO_Datos!$D$3:$HN$85,BECO_Datos!$A51,FALSE))*HM$2</f>
        <v>0</v>
      </c>
      <c r="HN53" s="84">
        <f>(HLOOKUP(HN$7,BECO_Datos!$D$3:$HN$85,BECO_Datos!$A51,FALSE))*HN$2</f>
        <v>0</v>
      </c>
      <c r="HO53" s="84">
        <f>(HLOOKUP(HO$7,BECO_Datos!$D$3:$HN$85,BECO_Datos!$A51,FALSE))*HO$2</f>
        <v>36.774171215834507</v>
      </c>
      <c r="HP53" s="84">
        <f>(HLOOKUP(HP$7,BECO_Datos!$D$3:$HN$85,BECO_Datos!$A51,FALSE))*HP$2</f>
        <v>0</v>
      </c>
      <c r="HQ53" s="84">
        <f>(HLOOKUP(HQ$7,BECO_Datos!$D$3:$HN$85,BECO_Datos!$A51,FALSE)+HLOOKUP(HQ$7,BECO_Datos!$HP$3:$LT$85,BECO_Datos!$A51,FALSE))*HQ$2</f>
        <v>5.1997879165918901</v>
      </c>
      <c r="HR53" s="84">
        <f>(HLOOKUP(HR$7,BECO_Datos!$D$3:$HN$85,BECO_Datos!$A51,FALSE))*HR$2</f>
        <v>694.82860994573412</v>
      </c>
      <c r="HS53" s="84">
        <f>(HLOOKUP(HS$7,BECO_Datos!$D$3:$HN$85,BECO_Datos!$A51,FALSE))*HS$2</f>
        <v>2.536619451649082E-2</v>
      </c>
      <c r="HT53" s="84">
        <f>(HLOOKUP(HT$7,BECO_Datos!$D$3:$HN$85,BECO_Datos!$A51,FALSE)+HLOOKUP(HT$7,BECO_Datos!$HP$3:$LT$85,BECO_Datos!$A51,FALSE))*HT$2</f>
        <v>0</v>
      </c>
      <c r="HU53" s="84">
        <f>(HLOOKUP(HU$7,BECO_Datos!$D$3:$HN$85,BECO_Datos!$A51,FALSE))*HU$2</f>
        <v>0</v>
      </c>
      <c r="HV53" s="84">
        <f>(HLOOKUP(HV$7,BECO_Datos!$D$3:$HN$85,BECO_Datos!$A51,FALSE)+HLOOKUP(HV$7,BECO_Datos!$HP$3:$LT$85,BECO_Datos!$A51,FALSE))*HV$2</f>
        <v>1.0197102750993894</v>
      </c>
      <c r="HW53" s="84">
        <f>(HLOOKUP(HW$7,BECO_Datos!$D$3:$HN$85,BECO_Datos!$A51,FALSE))*HW$2</f>
        <v>5.83001794944989</v>
      </c>
      <c r="HX53" s="84">
        <f>(HLOOKUP(HX$7,BECO_Datos!$D$3:$HN$85,BECO_Datos!$A51,FALSE)+HLOOKUP(HX$7,BECO_Datos!$HP$3:$LT$85,BECO_Datos!$A51,FALSE))*HX$2</f>
        <v>0</v>
      </c>
    </row>
    <row r="54" spans="1:232" ht="15.75" x14ac:dyDescent="0.25">
      <c r="A54" s="160">
        <v>48</v>
      </c>
      <c r="B54" s="536" t="s">
        <v>93</v>
      </c>
      <c r="C54" s="13"/>
      <c r="D54" s="89">
        <f t="shared" si="100"/>
        <v>423.24143050015954</v>
      </c>
      <c r="E54" s="85">
        <f>(HLOOKUP(E$7,BECO_Datos!$D$3:$HN$85,BECO_Datos!$A52,FALSE)+HLOOKUP(E$7,BECO_Datos!$HP$3:$LT$85,BECO_Datos!$A52,FALSE))*E$2</f>
        <v>0</v>
      </c>
      <c r="F54" s="85">
        <f>(HLOOKUP(F$7,BECO_Datos!$D$3:$HN$85,BECO_Datos!$A52,FALSE)+HLOOKUP(F$7,BECO_Datos!$HP$3:$LT$85,BECO_Datos!$A52,FALSE))*F$2</f>
        <v>161.17237190311016</v>
      </c>
      <c r="G54" s="85">
        <f>(HLOOKUP(G$7,BECO_Datos!$D$3:$HN$85,BECO_Datos!$A52,FALSE)+HLOOKUP(G$7,BECO_Datos!$HP$3:$LT$85,BECO_Datos!$A52,FALSE))*G$2</f>
        <v>206.18285749694448</v>
      </c>
      <c r="H54" s="85">
        <f>(HLOOKUP(H$7,BECO_Datos!$D$3:$HN$85,BECO_Datos!$A52,FALSE)+HLOOKUP(H$7,BECO_Datos!$HP$3:$LT$85,BECO_Datos!$A52,FALSE))*H$2</f>
        <v>0</v>
      </c>
      <c r="I54" s="85">
        <f>(HLOOKUP(I$7,BECO_Datos!$D$3:$HN$85,BECO_Datos!$A52,FALSE))*I$2</f>
        <v>0</v>
      </c>
      <c r="J54" s="85">
        <f>(HLOOKUP(J$7,BECO_Datos!$D$3:$HN$85,BECO_Datos!$A52,FALSE)+HLOOKUP(J$7,BECO_Datos!$HP$3:$LT$85,BECO_Datos!$A52,FALSE))*J$2</f>
        <v>55.886201100104849</v>
      </c>
      <c r="K54" s="85">
        <f>(HLOOKUP(K$7,BECO_Datos!$D$3:$HN$85,BECO_Datos!$A52,FALSE))*K$2</f>
        <v>0</v>
      </c>
      <c r="L54" s="85">
        <f>(HLOOKUP(L$7,BECO_Datos!$D$3:$HN$85,BECO_Datos!$A52,FALSE)+HLOOKUP(L$7,BECO_Datos!$HP$3:$LT$85,BECO_Datos!$A52,FALSE))*L$2</f>
        <v>0</v>
      </c>
      <c r="M54" s="89">
        <f t="shared" si="102"/>
        <v>331.15168814164059</v>
      </c>
      <c r="N54" s="85">
        <f>(HLOOKUP(N$7,BECO_Datos!$D$3:$HN$85,BECO_Datos!$A52,FALSE))*N$2</f>
        <v>0</v>
      </c>
      <c r="O54" s="85">
        <f>(HLOOKUP(O$7,BECO_Datos!$D$3:$HN$85,BECO_Datos!$A52,FALSE))*O$2</f>
        <v>0</v>
      </c>
      <c r="P54" s="85">
        <f>(HLOOKUP(P$7,BECO_Datos!$D$3:$HN$85,BECO_Datos!$A52,FALSE))*P$2</f>
        <v>0</v>
      </c>
      <c r="Q54" s="85">
        <f>(HLOOKUP(Q$7,BECO_Datos!$D$3:$HN$85,BECO_Datos!$A52,FALSE))*Q$2</f>
        <v>0.44219999999999998</v>
      </c>
      <c r="R54" s="85">
        <f>(HLOOKUP(R$7,BECO_Datos!$D$3:$HN$85,BECO_Datos!$A52,FALSE)+HLOOKUP(R$7,BECO_Datos!$HP$3:$LT$85,BECO_Datos!$A52,FALSE))*R$2</f>
        <v>9.3297631690093947</v>
      </c>
      <c r="S54" s="85">
        <f>(HLOOKUP(S$7,BECO_Datos!$D$3:$HN$85,BECO_Datos!$A52,FALSE))*S$2</f>
        <v>310.91432040000001</v>
      </c>
      <c r="T54" s="85">
        <f>(HLOOKUP(T$7,BECO_Datos!$D$3:$HN$85,BECO_Datos!$A52,FALSE))*T$2</f>
        <v>1.931724</v>
      </c>
      <c r="U54" s="85">
        <f>(HLOOKUP(U$7,BECO_Datos!$D$3:$HN$85,BECO_Datos!$A52,FALSE)+HLOOKUP(U$7,BECO_Datos!$HP$3:$LT$85,BECO_Datos!$A52,FALSE))*U$2</f>
        <v>4.540022245286722</v>
      </c>
      <c r="V54" s="85">
        <f>(HLOOKUP(V$7,BECO_Datos!$D$3:$HN$85,BECO_Datos!$A52,FALSE))*V$2</f>
        <v>0</v>
      </c>
      <c r="W54" s="85">
        <f>(HLOOKUP(W$7,BECO_Datos!$D$3:$HN$85,BECO_Datos!$A52,FALSE)+HLOOKUP(W$7,BECO_Datos!$HP$3:$LT$85,BECO_Datos!$A52,FALSE))*W$2</f>
        <v>1.2271757364752844</v>
      </c>
      <c r="X54" s="85">
        <f>(HLOOKUP(X$7,BECO_Datos!$D$3:$HN$85,BECO_Datos!$A52,FALSE))*X$2</f>
        <v>2.766482590869257</v>
      </c>
      <c r="Y54" s="85">
        <f>(HLOOKUP(Y$7,BECO_Datos!$D$3:$HN$85,BECO_Datos!$A52,FALSE)+HLOOKUP(Y$7,BECO_Datos!$HP$3:$LT$85,BECO_Datos!$A52,FALSE))*Y$2</f>
        <v>0</v>
      </c>
      <c r="Z54" s="13"/>
      <c r="AA54" s="89">
        <f t="shared" si="104"/>
        <v>125.43567468146389</v>
      </c>
      <c r="AB54" s="85">
        <f>(HLOOKUP(AB$7,BECO_Datos!$D$3:$HN$85,BECO_Datos!$A52,FALSE)+HLOOKUP(AB$7,BECO_Datos!$HP$3:$LT$85,BECO_Datos!$A52,FALSE))*AB$2</f>
        <v>0</v>
      </c>
      <c r="AC54" s="85">
        <f>(HLOOKUP(AC$7,BECO_Datos!$D$3:$HN$85,BECO_Datos!$A52,FALSE)+HLOOKUP(AC$7,BECO_Datos!$HP$3:$LT$85,BECO_Datos!$A52,FALSE))*AC$2</f>
        <v>68.449365654782696</v>
      </c>
      <c r="AD54" s="85">
        <f>(HLOOKUP(AD$7,BECO_Datos!$D$3:$HN$85,BECO_Datos!$A52,FALSE)+HLOOKUP(AD$7,BECO_Datos!$HP$3:$LT$85,BECO_Datos!$A52,FALSE))*AD$2</f>
        <v>56.986309026681191</v>
      </c>
      <c r="AE54" s="85">
        <f>(HLOOKUP(AE$7,BECO_Datos!$D$3:$HN$85,BECO_Datos!$A52,FALSE)+HLOOKUP(AE$7,BECO_Datos!$HP$3:$LT$85,BECO_Datos!$A52,FALSE))*AE$2</f>
        <v>0</v>
      </c>
      <c r="AF54" s="85">
        <f>(HLOOKUP(AF$7,BECO_Datos!$D$3:$HN$85,BECO_Datos!$A52,FALSE))*AF$2</f>
        <v>0</v>
      </c>
      <c r="AG54" s="85">
        <f>(HLOOKUP(AG$7,BECO_Datos!$D$3:$HN$85,BECO_Datos!$A52,FALSE)+HLOOKUP(AG$7,BECO_Datos!$HP$3:$LT$85,BECO_Datos!$A52,FALSE))*AG$2</f>
        <v>0</v>
      </c>
      <c r="AH54" s="85">
        <f>(HLOOKUP(AH$7,BECO_Datos!$D$3:$HN$85,BECO_Datos!$A52,FALSE))*AH$2</f>
        <v>0</v>
      </c>
      <c r="AI54" s="85">
        <f>(HLOOKUP(AI$7,BECO_Datos!$D$3:$HN$85,BECO_Datos!$A52,FALSE)+HLOOKUP(AI$7,BECO_Datos!$HP$3:$LT$85,BECO_Datos!$A52,FALSE))*AI$2</f>
        <v>0</v>
      </c>
      <c r="AJ54" s="89">
        <f t="shared" si="106"/>
        <v>317.27568870975773</v>
      </c>
      <c r="AK54" s="85">
        <f>(HLOOKUP(AK$7,BECO_Datos!$D$3:$HN$85,BECO_Datos!$A52,FALSE))*AK$2</f>
        <v>0</v>
      </c>
      <c r="AL54" s="85">
        <f>(HLOOKUP(AL$7,BECO_Datos!$D$3:$HN$85,BECO_Datos!$A52,FALSE))*AL$2</f>
        <v>0</v>
      </c>
      <c r="AM54" s="85">
        <f>(HLOOKUP(AM$7,BECO_Datos!$D$3:$HN$85,BECO_Datos!$A52,FALSE))*AM$2</f>
        <v>0</v>
      </c>
      <c r="AN54" s="85">
        <f>(HLOOKUP(AN$7,BECO_Datos!$D$3:$HN$85,BECO_Datos!$A52,FALSE))*AN$2</f>
        <v>0.14070000000000002</v>
      </c>
      <c r="AO54" s="85">
        <f>(HLOOKUP(AO$7,BECO_Datos!$D$3:$HN$85,BECO_Datos!$A52,FALSE)+HLOOKUP(AO$7,BECO_Datos!$HP$3:$LT$85,BECO_Datos!$A52,FALSE))*AO$2</f>
        <v>3.4239781212884304</v>
      </c>
      <c r="AP54" s="85">
        <f>(HLOOKUP(AP$7,BECO_Datos!$D$3:$HN$85,BECO_Datos!$A52,FALSE))*AP$2</f>
        <v>311.53094279999999</v>
      </c>
      <c r="AQ54" s="85">
        <f>(HLOOKUP(AQ$7,BECO_Datos!$D$3:$HN$85,BECO_Datos!$A52,FALSE))*AQ$2</f>
        <v>1.3491612000000002</v>
      </c>
      <c r="AR54" s="85">
        <f>(HLOOKUP(AR$7,BECO_Datos!$D$3:$HN$85,BECO_Datos!$A52,FALSE)+HLOOKUP(AR$7,BECO_Datos!$HP$3:$LT$85,BECO_Datos!$A52,FALSE))*AR$2</f>
        <v>0.19515932728608085</v>
      </c>
      <c r="AS54" s="85">
        <f>(HLOOKUP(AS$7,BECO_Datos!$D$3:$HN$85,BECO_Datos!$A52,FALSE))*AS$2</f>
        <v>0</v>
      </c>
      <c r="AT54" s="85">
        <f>(HLOOKUP(AT$7,BECO_Datos!$D$3:$HN$85,BECO_Datos!$A52,FALSE)+HLOOKUP(AT$7,BECO_Datos!$HP$3:$LT$85,BECO_Datos!$A52,FALSE))*AT$2</f>
        <v>0.30485076116503296</v>
      </c>
      <c r="AU54" s="85">
        <f>(HLOOKUP(AU$7,BECO_Datos!$D$3:$HN$85,BECO_Datos!$A52,FALSE))*AU$2</f>
        <v>0.3308965000181755</v>
      </c>
      <c r="AV54" s="85">
        <f>(HLOOKUP(AV$7,BECO_Datos!$D$3:$HN$85,BECO_Datos!$A52,FALSE)+HLOOKUP(AV$7,BECO_Datos!$HP$3:$LT$85,BECO_Datos!$A52,FALSE))*AV$2</f>
        <v>0</v>
      </c>
      <c r="AW54" s="13"/>
      <c r="AX54" s="89">
        <f t="shared" si="108"/>
        <v>447.10484723403522</v>
      </c>
      <c r="AY54" s="85">
        <f>(HLOOKUP(AY$7,BECO_Datos!$D$3:$HN$85,BECO_Datos!$A52,FALSE)+HLOOKUP(AY$7,BECO_Datos!$HP$3:$LT$85,BECO_Datos!$A52,FALSE))*AY$2</f>
        <v>0</v>
      </c>
      <c r="AZ54" s="85">
        <f>(HLOOKUP(AZ$7,BECO_Datos!$D$3:$HN$85,BECO_Datos!$A52,FALSE)+HLOOKUP(AZ$7,BECO_Datos!$HP$3:$LT$85,BECO_Datos!$A52,FALSE))*AZ$2</f>
        <v>186.6539424787982</v>
      </c>
      <c r="BA54" s="85">
        <f>(HLOOKUP(BA$7,BECO_Datos!$D$3:$HN$85,BECO_Datos!$A52,FALSE)+HLOOKUP(BA$7,BECO_Datos!$HP$3:$LT$85,BECO_Datos!$A52,FALSE))*BA$2</f>
        <v>134.69798157385378</v>
      </c>
      <c r="BB54" s="85">
        <f>(HLOOKUP(BB$7,BECO_Datos!$D$3:$HN$85,BECO_Datos!$A52,FALSE)+HLOOKUP(BB$7,BECO_Datos!$HP$3:$LT$85,BECO_Datos!$A52,FALSE))*BB$2</f>
        <v>0</v>
      </c>
      <c r="BC54" s="85">
        <f>(HLOOKUP(BC$7,BECO_Datos!$D$3:$HN$85,BECO_Datos!$A52,FALSE))*BC$2</f>
        <v>0</v>
      </c>
      <c r="BD54" s="85">
        <f>(HLOOKUP(BD$7,BECO_Datos!$D$3:$HN$85,BECO_Datos!$A52,FALSE)+HLOOKUP(BD$7,BECO_Datos!$HP$3:$LT$85,BECO_Datos!$A52,FALSE))*BD$2</f>
        <v>42.781239780832905</v>
      </c>
      <c r="BE54" s="85">
        <f>(HLOOKUP(BE$7,BECO_Datos!$D$3:$HN$85,BECO_Datos!$A52,FALSE))*BE$2</f>
        <v>82.971683400550361</v>
      </c>
      <c r="BF54" s="85">
        <f>(HLOOKUP(BF$7,BECO_Datos!$D$3:$HN$85,BECO_Datos!$A52,FALSE)+HLOOKUP(BF$7,BECO_Datos!$HP$3:$LT$85,BECO_Datos!$A52,FALSE))*BF$2</f>
        <v>0</v>
      </c>
      <c r="BG54" s="89">
        <f t="shared" si="110"/>
        <v>338.79801536595033</v>
      </c>
      <c r="BH54" s="85">
        <f>(HLOOKUP(BH$7,BECO_Datos!$D$3:$HN$85,BECO_Datos!$A52,FALSE))*BH$2</f>
        <v>0</v>
      </c>
      <c r="BI54" s="85">
        <f>(HLOOKUP(BI$7,BECO_Datos!$D$3:$HN$85,BECO_Datos!$A52,FALSE))*BI$2</f>
        <v>0</v>
      </c>
      <c r="BJ54" s="85">
        <f>(HLOOKUP(BJ$7,BECO_Datos!$D$3:$HN$85,BECO_Datos!$A52,FALSE))*BJ$2</f>
        <v>0</v>
      </c>
      <c r="BK54" s="85">
        <f>(HLOOKUP(BK$7,BECO_Datos!$D$3:$HN$85,BECO_Datos!$A52,FALSE))*BK$2</f>
        <v>11.4168</v>
      </c>
      <c r="BL54" s="85">
        <f>(HLOOKUP(BL$7,BECO_Datos!$D$3:$HN$85,BECO_Datos!$A52,FALSE)+HLOOKUP(BL$7,BECO_Datos!$HP$3:$LT$85,BECO_Datos!$A52,FALSE))*BL$2</f>
        <v>7.5284582233842139</v>
      </c>
      <c r="BM54" s="85">
        <f>(HLOOKUP(BM$7,BECO_Datos!$D$3:$HN$85,BECO_Datos!$A52,FALSE))*BM$2</f>
        <v>298.0670508</v>
      </c>
      <c r="BN54" s="85">
        <f>(HLOOKUP(BN$7,BECO_Datos!$D$3:$HN$85,BECO_Datos!$A52,FALSE))*BN$2</f>
        <v>1.0199844</v>
      </c>
      <c r="BO54" s="85">
        <f>(HLOOKUP(BO$7,BECO_Datos!$D$3:$HN$85,BECO_Datos!$A52,FALSE)+HLOOKUP(BO$7,BECO_Datos!$HP$3:$LT$85,BECO_Datos!$A52,FALSE))*BO$2</f>
        <v>16.112801327951267</v>
      </c>
      <c r="BP54" s="85">
        <f>(HLOOKUP(BP$7,BECO_Datos!$D$3:$HN$85,BECO_Datos!$A52,FALSE))*BP$2</f>
        <v>0</v>
      </c>
      <c r="BQ54" s="85">
        <f>(HLOOKUP(BQ$7,BECO_Datos!$D$3:$HN$85,BECO_Datos!$A52,FALSE)+HLOOKUP(BQ$7,BECO_Datos!$HP$3:$LT$85,BECO_Datos!$A52,FALSE))*BQ$2</f>
        <v>3.361193080788615</v>
      </c>
      <c r="BR54" s="85">
        <f>(HLOOKUP(BR$7,BECO_Datos!$D$3:$HN$85,BECO_Datos!$A52,FALSE))*BR$2</f>
        <v>1.2917275338262264</v>
      </c>
      <c r="BS54" s="85">
        <f>(HLOOKUP(BS$7,BECO_Datos!$D$3:$HN$85,BECO_Datos!$A52,FALSE)+HLOOKUP(BS$7,BECO_Datos!$HP$3:$LT$85,BECO_Datos!$A52,FALSE))*BS$2</f>
        <v>0</v>
      </c>
      <c r="BT54" s="13"/>
      <c r="BU54" s="89">
        <f t="shared" si="112"/>
        <v>400.19350944189523</v>
      </c>
      <c r="BV54" s="85">
        <f>(HLOOKUP(BV$7,BECO_Datos!$D$3:$HN$85,BECO_Datos!$A52,FALSE)+HLOOKUP(BV$7,BECO_Datos!$HP$3:$LT$85,BECO_Datos!$A52,FALSE))*BV$2</f>
        <v>0</v>
      </c>
      <c r="BW54" s="85">
        <f>(HLOOKUP(BW$7,BECO_Datos!$D$3:$HN$85,BECO_Datos!$A52,FALSE)+HLOOKUP(BW$7,BECO_Datos!$HP$3:$LT$85,BECO_Datos!$A52,FALSE))*BW$2</f>
        <v>189.44368553279563</v>
      </c>
      <c r="BX54" s="85">
        <f>(HLOOKUP(BX$7,BECO_Datos!$D$3:$HN$85,BECO_Datos!$A52,FALSE)+HLOOKUP(BX$7,BECO_Datos!$HP$3:$LT$85,BECO_Datos!$A52,FALSE))*BX$2</f>
        <v>119.99790853089561</v>
      </c>
      <c r="BY54" s="85">
        <f>(HLOOKUP(BY$7,BECO_Datos!$D$3:$HN$85,BECO_Datos!$A52,FALSE)+HLOOKUP(BY$7,BECO_Datos!$HP$3:$LT$85,BECO_Datos!$A52,FALSE))*BY$2</f>
        <v>0</v>
      </c>
      <c r="BZ54" s="85">
        <f>(HLOOKUP(BZ$7,BECO_Datos!$D$3:$HN$85,BECO_Datos!$A52,FALSE))*BZ$2</f>
        <v>0</v>
      </c>
      <c r="CA54" s="85">
        <f>(HLOOKUP(CA$7,BECO_Datos!$D$3:$HN$85,BECO_Datos!$A52,FALSE)+HLOOKUP(CA$7,BECO_Datos!$HP$3:$LT$85,BECO_Datos!$A52,FALSE))*CA$2</f>
        <v>13.145687413107618</v>
      </c>
      <c r="CB54" s="85">
        <f>(HLOOKUP(CB$7,BECO_Datos!$D$3:$HN$85,BECO_Datos!$A52,FALSE))*CB$2</f>
        <v>77.606227965096338</v>
      </c>
      <c r="CC54" s="85">
        <f>(HLOOKUP(CC$7,BECO_Datos!$D$3:$HN$85,BECO_Datos!$A52,FALSE)+HLOOKUP(CC$7,BECO_Datos!$HP$3:$LT$85,BECO_Datos!$A52,FALSE))*CC$2</f>
        <v>0</v>
      </c>
      <c r="CD54" s="89">
        <f t="shared" si="114"/>
        <v>318.31379239631127</v>
      </c>
      <c r="CE54" s="85">
        <f>(HLOOKUP(CE$7,BECO_Datos!$D$3:$HN$85,BECO_Datos!$A52,FALSE))*CE$2</f>
        <v>0</v>
      </c>
      <c r="CF54" s="85">
        <f>(HLOOKUP(CF$7,BECO_Datos!$D$3:$HN$85,BECO_Datos!$A52,FALSE))*CF$2</f>
        <v>0</v>
      </c>
      <c r="CG54" s="85">
        <f>(HLOOKUP(CG$7,BECO_Datos!$D$3:$HN$85,BECO_Datos!$A52,FALSE))*CG$2</f>
        <v>0</v>
      </c>
      <c r="CH54" s="85">
        <f>(HLOOKUP(CH$7,BECO_Datos!$D$3:$HN$85,BECO_Datos!$A52,FALSE))*CH$2</f>
        <v>0.16080000000000003</v>
      </c>
      <c r="CI54" s="85">
        <f>(HLOOKUP(CI$7,BECO_Datos!$D$3:$HN$85,BECO_Datos!$A52,FALSE)+HLOOKUP(CI$7,BECO_Datos!$HP$3:$LT$85,BECO_Datos!$A52,FALSE))*CI$2</f>
        <v>7.4274630881374089</v>
      </c>
      <c r="CJ54" s="85">
        <f>(HLOOKUP(CJ$7,BECO_Datos!$D$3:$HN$85,BECO_Datos!$A52,FALSE))*CJ$2</f>
        <v>294.44023800000002</v>
      </c>
      <c r="CK54" s="85">
        <f>(HLOOKUP(CK$7,BECO_Datos!$D$3:$HN$85,BECO_Datos!$A52,FALSE))*CK$2</f>
        <v>0.22113360000000001</v>
      </c>
      <c r="CL54" s="85">
        <f>(HLOOKUP(CL$7,BECO_Datos!$D$3:$HN$85,BECO_Datos!$A52,FALSE)+HLOOKUP(CL$7,BECO_Datos!$HP$3:$LT$85,BECO_Datos!$A52,FALSE))*CL$2</f>
        <v>10.94062408648538</v>
      </c>
      <c r="CM54" s="85">
        <f>(HLOOKUP(CM$7,BECO_Datos!$D$3:$HN$85,BECO_Datos!$A52,FALSE))*CM$2</f>
        <v>0</v>
      </c>
      <c r="CN54" s="85">
        <f>(HLOOKUP(CN$7,BECO_Datos!$D$3:$HN$85,BECO_Datos!$A52,FALSE)+HLOOKUP(CN$7,BECO_Datos!$HP$3:$LT$85,BECO_Datos!$A52,FALSE))*CN$2</f>
        <v>3.4440466680097073</v>
      </c>
      <c r="CO54" s="85">
        <f>(HLOOKUP(CO$7,BECO_Datos!$D$3:$HN$85,BECO_Datos!$A52,FALSE))*CO$2</f>
        <v>1.6794869536787487</v>
      </c>
      <c r="CP54" s="85">
        <f>(HLOOKUP(CP$7,BECO_Datos!$D$3:$HN$85,BECO_Datos!$A52,FALSE)+HLOOKUP(CP$7,BECO_Datos!$HP$3:$LT$85,BECO_Datos!$A52,FALSE))*CP$2</f>
        <v>0</v>
      </c>
      <c r="CQ54" s="13"/>
      <c r="CR54" s="89">
        <f t="shared" si="116"/>
        <v>422.01318606377816</v>
      </c>
      <c r="CS54" s="85">
        <f>(HLOOKUP(CS$7,BECO_Datos!$D$3:$HN$85,BECO_Datos!$A52,FALSE)+HLOOKUP(CS$7,BECO_Datos!$HP$3:$LT$85,BECO_Datos!$A52,FALSE))*CS$2</f>
        <v>0</v>
      </c>
      <c r="CT54" s="85">
        <f>(HLOOKUP(CT$7,BECO_Datos!$D$3:$HN$85,BECO_Datos!$A52,FALSE)+HLOOKUP(CT$7,BECO_Datos!$HP$3:$LT$85,BECO_Datos!$A52,FALSE))*CT$2</f>
        <v>245.09474542439418</v>
      </c>
      <c r="CU54" s="85">
        <f>(HLOOKUP(CU$7,BECO_Datos!$D$3:$HN$85,BECO_Datos!$A52,FALSE)+HLOOKUP(CU$7,BECO_Datos!$HP$3:$LT$85,BECO_Datos!$A52,FALSE))*CU$2</f>
        <v>130.27807331021651</v>
      </c>
      <c r="CV54" s="85">
        <f>(HLOOKUP(CV$7,BECO_Datos!$D$3:$HN$85,BECO_Datos!$A52,FALSE)+HLOOKUP(CV$7,BECO_Datos!$HP$3:$LT$85,BECO_Datos!$A52,FALSE))*CV$2</f>
        <v>0</v>
      </c>
      <c r="CW54" s="85">
        <f>(HLOOKUP(CW$7,BECO_Datos!$D$3:$HN$85,BECO_Datos!$A52,FALSE))*CW$2</f>
        <v>0</v>
      </c>
      <c r="CX54" s="85">
        <f>(HLOOKUP(CX$7,BECO_Datos!$D$3:$HN$85,BECO_Datos!$A52,FALSE)+HLOOKUP(CX$7,BECO_Datos!$HP$3:$LT$85,BECO_Datos!$A52,FALSE))*CX$2</f>
        <v>2.2789220621783883</v>
      </c>
      <c r="CY54" s="85">
        <f>(HLOOKUP(CY$7,BECO_Datos!$D$3:$HN$85,BECO_Datos!$A52,FALSE))*CY$2</f>
        <v>44.361445266989094</v>
      </c>
      <c r="CZ54" s="85">
        <f>(HLOOKUP(CZ$7,BECO_Datos!$D$3:$HN$85,BECO_Datos!$A52,FALSE)+HLOOKUP(CZ$7,BECO_Datos!$HP$3:$LT$85,BECO_Datos!$A52,FALSE))*CZ$2</f>
        <v>0</v>
      </c>
      <c r="DA54" s="89">
        <f t="shared" si="118"/>
        <v>333.19745500157865</v>
      </c>
      <c r="DB54" s="85">
        <f>(HLOOKUP(DB$7,BECO_Datos!$D$3:$HN$85,BECO_Datos!$A52,FALSE))*DB$2</f>
        <v>0</v>
      </c>
      <c r="DC54" s="85">
        <f>(HLOOKUP(DC$7,BECO_Datos!$D$3:$HN$85,BECO_Datos!$A52,FALSE))*DC$2</f>
        <v>0</v>
      </c>
      <c r="DD54" s="85">
        <f>(HLOOKUP(DD$7,BECO_Datos!$D$3:$HN$85,BECO_Datos!$A52,FALSE))*DD$2</f>
        <v>0</v>
      </c>
      <c r="DE54" s="85">
        <f>(HLOOKUP(DE$7,BECO_Datos!$D$3:$HN$85,BECO_Datos!$A52,FALSE))*DE$2</f>
        <v>4.3616999999999999</v>
      </c>
      <c r="DF54" s="85">
        <f>(HLOOKUP(DF$7,BECO_Datos!$D$3:$HN$85,BECO_Datos!$A52,FALSE)+HLOOKUP(DF$7,BECO_Datos!$HP$3:$LT$85,BECO_Datos!$A52,FALSE))*DF$2</f>
        <v>7.4528468921833966</v>
      </c>
      <c r="DG54" s="85">
        <f>(HLOOKUP(DG$7,BECO_Datos!$D$3:$HN$85,BECO_Datos!$A52,FALSE))*DG$2</f>
        <v>313.44315120000005</v>
      </c>
      <c r="DH54" s="85">
        <f>(HLOOKUP(DH$7,BECO_Datos!$D$3:$HN$85,BECO_Datos!$A52,FALSE))*DH$2</f>
        <v>0.4182264</v>
      </c>
      <c r="DI54" s="85">
        <f>(HLOOKUP(DI$7,BECO_Datos!$D$3:$HN$85,BECO_Datos!$A52,FALSE)+HLOOKUP(DI$7,BECO_Datos!$HP$3:$LT$85,BECO_Datos!$A52,FALSE))*DI$2</f>
        <v>0.3315498231708901</v>
      </c>
      <c r="DJ54" s="85">
        <f>(HLOOKUP(DJ$7,BECO_Datos!$D$3:$HN$85,BECO_Datos!$A52,FALSE))*DJ$2</f>
        <v>0</v>
      </c>
      <c r="DK54" s="85">
        <f>(HLOOKUP(DK$7,BECO_Datos!$D$3:$HN$85,BECO_Datos!$A52,FALSE)+HLOOKUP(DK$7,BECO_Datos!$HP$3:$LT$85,BECO_Datos!$A52,FALSE))*DK$2</f>
        <v>4.8325264317021031</v>
      </c>
      <c r="DL54" s="85">
        <f>(HLOOKUP(DL$7,BECO_Datos!$D$3:$HN$85,BECO_Datos!$A52,FALSE))*DL$2</f>
        <v>2.3298565992840925</v>
      </c>
      <c r="DM54" s="85">
        <f>(HLOOKUP(DM$7,BECO_Datos!$D$3:$HN$85,BECO_Datos!$A52,FALSE)+HLOOKUP(DM$7,BECO_Datos!$HP$3:$LT$85,BECO_Datos!$A52,FALSE))*DM$2</f>
        <v>2.7597655238116643E-2</v>
      </c>
      <c r="DN54" s="13"/>
      <c r="DO54" s="89">
        <f t="shared" si="120"/>
        <v>460.72995278480494</v>
      </c>
      <c r="DP54" s="85">
        <f>(HLOOKUP(DP$7,BECO_Datos!$D$3:$HN$85,BECO_Datos!$A52,FALSE)+HLOOKUP(DP$7,BECO_Datos!$HP$3:$LT$85,BECO_Datos!$A52,FALSE))*DP$2</f>
        <v>0</v>
      </c>
      <c r="DQ54" s="85">
        <f>(HLOOKUP(DQ$7,BECO_Datos!$D$3:$HN$85,BECO_Datos!$A52,FALSE)+HLOOKUP(DQ$7,BECO_Datos!$HP$3:$LT$85,BECO_Datos!$A52,FALSE))*DQ$2</f>
        <v>197.64035326876751</v>
      </c>
      <c r="DR54" s="85">
        <f>(HLOOKUP(DR$7,BECO_Datos!$D$3:$HN$85,BECO_Datos!$A52,FALSE)+HLOOKUP(DR$7,BECO_Datos!$HP$3:$LT$85,BECO_Datos!$A52,FALSE))*DR$2</f>
        <v>143.24356062280802</v>
      </c>
      <c r="DS54" s="85">
        <f>(HLOOKUP(DS$7,BECO_Datos!$D$3:$HN$85,BECO_Datos!$A52,FALSE)+HLOOKUP(DS$7,BECO_Datos!$HP$3:$LT$85,BECO_Datos!$A52,FALSE))*DS$2</f>
        <v>0</v>
      </c>
      <c r="DT54" s="85">
        <f>(HLOOKUP(DT$7,BECO_Datos!$D$3:$HN$85,BECO_Datos!$A52,FALSE))*DT$2</f>
        <v>0</v>
      </c>
      <c r="DU54" s="85">
        <f>(HLOOKUP(DU$7,BECO_Datos!$D$3:$HN$85,BECO_Datos!$A52,FALSE)+HLOOKUP(DU$7,BECO_Datos!$HP$3:$LT$85,BECO_Datos!$A52,FALSE))*DU$2</f>
        <v>0</v>
      </c>
      <c r="DV54" s="85">
        <f>(HLOOKUP(DV$7,BECO_Datos!$D$3:$HN$85,BECO_Datos!$A52,FALSE))*DV$2</f>
        <v>119.84603889322943</v>
      </c>
      <c r="DW54" s="85">
        <f>(HLOOKUP(DW$7,BECO_Datos!$D$3:$HN$85,BECO_Datos!$A52,FALSE)+HLOOKUP(DW$7,BECO_Datos!$HP$3:$LT$85,BECO_Datos!$A52,FALSE))*DW$2</f>
        <v>0</v>
      </c>
      <c r="DX54" s="89">
        <f t="shared" si="122"/>
        <v>347.42696215725044</v>
      </c>
      <c r="DY54" s="85">
        <f>(HLOOKUP(DY$7,BECO_Datos!$D$3:$HN$85,BECO_Datos!$A52,FALSE))*DY$2</f>
        <v>0</v>
      </c>
      <c r="DZ54" s="85">
        <f>(HLOOKUP(DZ$7,BECO_Datos!$D$3:$HN$85,BECO_Datos!$A52,FALSE))*DZ$2</f>
        <v>0</v>
      </c>
      <c r="EA54" s="85">
        <f>(HLOOKUP(EA$7,BECO_Datos!$D$3:$HN$85,BECO_Datos!$A52,FALSE))*EA$2</f>
        <v>0</v>
      </c>
      <c r="EB54" s="85">
        <f>(HLOOKUP(EB$7,BECO_Datos!$D$3:$HN$85,BECO_Datos!$A52,FALSE))*EB$2</f>
        <v>0</v>
      </c>
      <c r="EC54" s="85">
        <f>(HLOOKUP(EC$7,BECO_Datos!$D$3:$HN$85,BECO_Datos!$A52,FALSE)+HLOOKUP(EC$7,BECO_Datos!$HP$3:$LT$85,BECO_Datos!$A52,FALSE))*EC$2</f>
        <v>6.1145263299289336</v>
      </c>
      <c r="ED54" s="85">
        <f>(HLOOKUP(ED$7,BECO_Datos!$D$3:$HN$85,BECO_Datos!$A52,FALSE))*ED$2</f>
        <v>333.67977720000005</v>
      </c>
      <c r="EE54" s="85">
        <f>(HLOOKUP(EE$7,BECO_Datos!$D$3:$HN$85,BECO_Datos!$A52,FALSE))*EE$2</f>
        <v>0.1569276</v>
      </c>
      <c r="EF54" s="85">
        <f>(HLOOKUP(EF$7,BECO_Datos!$D$3:$HN$85,BECO_Datos!$A52,FALSE)+HLOOKUP(EF$7,BECO_Datos!$HP$3:$LT$85,BECO_Datos!$A52,FALSE))*EF$2</f>
        <v>1.7620247857301579</v>
      </c>
      <c r="EG54" s="85">
        <f>(HLOOKUP(EG$7,BECO_Datos!$D$3:$HN$85,BECO_Datos!$A52,FALSE))*EG$2</f>
        <v>0</v>
      </c>
      <c r="EH54" s="85">
        <f>(HLOOKUP(EH$7,BECO_Datos!$D$3:$HN$85,BECO_Datos!$A52,FALSE)+HLOOKUP(EH$7,BECO_Datos!$HP$3:$LT$85,BECO_Datos!$A52,FALSE))*EH$2</f>
        <v>4.4582795896235954</v>
      </c>
      <c r="EI54" s="85">
        <f>(HLOOKUP(EI$7,BECO_Datos!$D$3:$HN$85,BECO_Datos!$A52,FALSE))*EI$2</f>
        <v>1.2554266519676922</v>
      </c>
      <c r="EJ54" s="85">
        <f>(HLOOKUP(EJ$7,BECO_Datos!$D$3:$HN$85,BECO_Datos!$A52,FALSE)+HLOOKUP(EJ$7,BECO_Datos!$HP$3:$LT$85,BECO_Datos!$A52,FALSE))*EJ$2</f>
        <v>0</v>
      </c>
      <c r="EK54" s="13"/>
      <c r="EL54" s="89">
        <f t="shared" si="124"/>
        <v>458.06818880947537</v>
      </c>
      <c r="EM54" s="85">
        <f>(HLOOKUP(EM$7,BECO_Datos!$D$3:$HN$85,BECO_Datos!$A52,FALSE)+HLOOKUP(EM$7,BECO_Datos!$HP$3:$LT$85,BECO_Datos!$A52,FALSE))*EM$2</f>
        <v>0</v>
      </c>
      <c r="EN54" s="85">
        <f>(HLOOKUP(EN$7,BECO_Datos!$D$3:$HN$85,BECO_Datos!$A52,FALSE)+HLOOKUP(EN$7,BECO_Datos!$HP$3:$LT$85,BECO_Datos!$A52,FALSE))*EN$2</f>
        <v>83.145847104191915</v>
      </c>
      <c r="EO54" s="85">
        <f>(HLOOKUP(EO$7,BECO_Datos!$D$3:$HN$85,BECO_Datos!$A52,FALSE)+HLOOKUP(EO$7,BECO_Datos!$HP$3:$LT$85,BECO_Datos!$A52,FALSE))*EO$2</f>
        <v>367.4313417052835</v>
      </c>
      <c r="EP54" s="85">
        <f>(HLOOKUP(EP$7,BECO_Datos!$D$3:$HN$85,BECO_Datos!$A52,FALSE)+HLOOKUP(EP$7,BECO_Datos!$HP$3:$LT$85,BECO_Datos!$A52,FALSE))*EP$2</f>
        <v>0</v>
      </c>
      <c r="EQ54" s="85">
        <f>(HLOOKUP(EQ$7,BECO_Datos!$D$3:$HN$85,BECO_Datos!$A52,FALSE))*EQ$2</f>
        <v>0</v>
      </c>
      <c r="ER54" s="85">
        <f>(HLOOKUP(ER$7,BECO_Datos!$D$3:$HN$85,BECO_Datos!$A52,FALSE)+HLOOKUP(ER$7,BECO_Datos!$HP$3:$LT$85,BECO_Datos!$A52,FALSE))*ER$2</f>
        <v>0</v>
      </c>
      <c r="ES54" s="85">
        <f>(HLOOKUP(ES$7,BECO_Datos!$D$3:$HN$85,BECO_Datos!$A52,FALSE))*ES$2</f>
        <v>7.4909999999999997</v>
      </c>
      <c r="ET54" s="85">
        <f>(HLOOKUP(ET$7,BECO_Datos!$D$3:$HN$85,BECO_Datos!$A52,FALSE)+HLOOKUP(ET$7,BECO_Datos!$HP$3:$LT$85,BECO_Datos!$A52,FALSE))*ET$2</f>
        <v>0</v>
      </c>
      <c r="EU54" s="89">
        <f t="shared" si="126"/>
        <v>329.9207945934474</v>
      </c>
      <c r="EV54" s="85">
        <f>(HLOOKUP(EV$7,BECO_Datos!$D$3:$HN$85,BECO_Datos!$A52,FALSE))*EV$2</f>
        <v>0</v>
      </c>
      <c r="EW54" s="85">
        <f>(HLOOKUP(EW$7,BECO_Datos!$D$3:$HN$85,BECO_Datos!$A52,FALSE))*EW$2</f>
        <v>0</v>
      </c>
      <c r="EX54" s="85">
        <f>(HLOOKUP(EX$7,BECO_Datos!$D$3:$HN$85,BECO_Datos!$A52,FALSE))*EX$2</f>
        <v>0</v>
      </c>
      <c r="EY54" s="85">
        <f>(HLOOKUP(EY$7,BECO_Datos!$D$3:$HN$85,BECO_Datos!$A52,FALSE))*EY$2</f>
        <v>0</v>
      </c>
      <c r="EZ54" s="85">
        <f>(HLOOKUP(EZ$7,BECO_Datos!$D$3:$HN$85,BECO_Datos!$A52,FALSE)+HLOOKUP(EZ$7,BECO_Datos!$HP$3:$LT$85,BECO_Datos!$A52,FALSE))*EZ$2</f>
        <v>5.9064601488923989</v>
      </c>
      <c r="FA54" s="85">
        <f>(HLOOKUP(FA$7,BECO_Datos!$D$3:$HN$85,BECO_Datos!$A52,FALSE))*FA$2</f>
        <v>317.66060880000003</v>
      </c>
      <c r="FB54" s="85">
        <f>(HLOOKUP(FB$7,BECO_Datos!$D$3:$HN$85,BECO_Datos!$A52,FALSE))*FB$2</f>
        <v>0.22707359999999999</v>
      </c>
      <c r="FC54" s="85">
        <f>(HLOOKUP(FC$7,BECO_Datos!$D$3:$HN$85,BECO_Datos!$A52,FALSE)+HLOOKUP(FC$7,BECO_Datos!$HP$3:$LT$85,BECO_Datos!$A52,FALSE))*FC$2</f>
        <v>2.1410317404529597</v>
      </c>
      <c r="FD54" s="85">
        <f>(HLOOKUP(FD$7,BECO_Datos!$D$3:$HN$85,BECO_Datos!$A52,FALSE))*FD$2</f>
        <v>0</v>
      </c>
      <c r="FE54" s="85">
        <f>(HLOOKUP(FE$7,BECO_Datos!$D$3:$HN$85,BECO_Datos!$A52,FALSE)+HLOOKUP(FE$7,BECO_Datos!$HP$3:$LT$85,BECO_Datos!$A52,FALSE))*FE$2</f>
        <v>2.9961039580561506</v>
      </c>
      <c r="FF54" s="85">
        <f>(HLOOKUP(FF$7,BECO_Datos!$D$3:$HN$85,BECO_Datos!$A52,FALSE))*FF$2</f>
        <v>0.98951634604591343</v>
      </c>
      <c r="FG54" s="85">
        <f>(HLOOKUP(FG$7,BECO_Datos!$D$3:$HN$85,BECO_Datos!$A52,FALSE)+HLOOKUP(FG$7,BECO_Datos!$HP$3:$LT$85,BECO_Datos!$A52,FALSE))*FG$2</f>
        <v>0</v>
      </c>
      <c r="FH54" s="13"/>
      <c r="FI54" s="89">
        <f t="shared" si="128"/>
        <v>475.08145530633846</v>
      </c>
      <c r="FJ54" s="85">
        <f>(HLOOKUP(FJ$7,BECO_Datos!$D$3:$HN$85,BECO_Datos!$A52,FALSE)+HLOOKUP(FJ$7,BECO_Datos!$HP$3:$LT$85,BECO_Datos!$A52,FALSE))*FJ$2</f>
        <v>0</v>
      </c>
      <c r="FK54" s="85">
        <f>(HLOOKUP(FK$7,BECO_Datos!$D$3:$HN$85,BECO_Datos!$A52,FALSE)+HLOOKUP(FK$7,BECO_Datos!$HP$3:$LT$85,BECO_Datos!$A52,FALSE))*FK$2</f>
        <v>59.792534116089591</v>
      </c>
      <c r="FL54" s="85">
        <f>(HLOOKUP(FL$7,BECO_Datos!$D$3:$HN$85,BECO_Datos!$A52,FALSE)+HLOOKUP(FL$7,BECO_Datos!$HP$3:$LT$85,BECO_Datos!$A52,FALSE))*FL$2</f>
        <v>406.85492119024883</v>
      </c>
      <c r="FM54" s="85">
        <f>(HLOOKUP(FM$7,BECO_Datos!$D$3:$HN$85,BECO_Datos!$A52,FALSE)+HLOOKUP(FM$7,BECO_Datos!$HP$3:$LT$85,BECO_Datos!$A52,FALSE))*FM$2</f>
        <v>0</v>
      </c>
      <c r="FN54" s="85">
        <f>(HLOOKUP(FN$7,BECO_Datos!$D$3:$HN$85,BECO_Datos!$A52,FALSE))*FN$2</f>
        <v>0</v>
      </c>
      <c r="FO54" s="85">
        <f>(HLOOKUP(FO$7,BECO_Datos!$D$3:$HN$85,BECO_Datos!$A52,FALSE)+HLOOKUP(FO$7,BECO_Datos!$HP$3:$LT$85,BECO_Datos!$A52,FALSE))*FO$2</f>
        <v>0</v>
      </c>
      <c r="FP54" s="85">
        <f>(HLOOKUP(FP$7,BECO_Datos!$D$3:$HN$85,BECO_Datos!$A52,FALSE))*FP$2</f>
        <v>8.4339999999999993</v>
      </c>
      <c r="FQ54" s="85">
        <f>(HLOOKUP(FQ$7,BECO_Datos!$D$3:$HN$85,BECO_Datos!$A52,FALSE)+HLOOKUP(FQ$7,BECO_Datos!$HP$3:$LT$85,BECO_Datos!$A52,FALSE))*FQ$2</f>
        <v>0</v>
      </c>
      <c r="FR54" s="89">
        <f t="shared" si="130"/>
        <v>330.22280620397851</v>
      </c>
      <c r="FS54" s="85">
        <f>(HLOOKUP(FS$7,BECO_Datos!$D$3:$HN$85,BECO_Datos!$A52,FALSE))*FS$2</f>
        <v>0</v>
      </c>
      <c r="FT54" s="85">
        <f>(HLOOKUP(FT$7,BECO_Datos!$D$3:$HN$85,BECO_Datos!$A52,FALSE))*FT$2</f>
        <v>0</v>
      </c>
      <c r="FU54" s="85">
        <f>(HLOOKUP(FU$7,BECO_Datos!$D$3:$HN$85,BECO_Datos!$A52,FALSE))*FU$2</f>
        <v>0</v>
      </c>
      <c r="FV54" s="85">
        <f>(HLOOKUP(FV$7,BECO_Datos!$D$3:$HN$85,BECO_Datos!$A52,FALSE))*FV$2</f>
        <v>0</v>
      </c>
      <c r="FW54" s="85">
        <f>(HLOOKUP(FW$7,BECO_Datos!$D$3:$HN$85,BECO_Datos!$A52,FALSE)+HLOOKUP(FW$7,BECO_Datos!$HP$3:$LT$85,BECO_Datos!$A52,FALSE))*FW$2</f>
        <v>7.1711946834603539</v>
      </c>
      <c r="FX54" s="85">
        <f>(HLOOKUP(FX$7,BECO_Datos!$D$3:$HN$85,BECO_Datos!$A52,FALSE))*FX$2</f>
        <v>319.79251440000002</v>
      </c>
      <c r="FY54" s="85">
        <f>(HLOOKUP(FY$7,BECO_Datos!$D$3:$HN$85,BECO_Datos!$A52,FALSE))*FY$2</f>
        <v>0.12408119999999999</v>
      </c>
      <c r="FZ54" s="85">
        <f>(HLOOKUP(FZ$7,BECO_Datos!$D$3:$HN$85,BECO_Datos!$A52,FALSE)+HLOOKUP(FZ$7,BECO_Datos!$HP$3:$LT$85,BECO_Datos!$A52,FALSE))*FZ$2</f>
        <v>3.874582247251971E-2</v>
      </c>
      <c r="GA54" s="85">
        <f>(HLOOKUP(GA$7,BECO_Datos!$D$3:$HN$85,BECO_Datos!$A52,FALSE))*GA$2</f>
        <v>0</v>
      </c>
      <c r="GB54" s="85">
        <f>(HLOOKUP(GB$7,BECO_Datos!$D$3:$HN$85,BECO_Datos!$A52,FALSE)+HLOOKUP(GB$7,BECO_Datos!$HP$3:$LT$85,BECO_Datos!$A52,FALSE))*GB$2</f>
        <v>2.0812415937705535</v>
      </c>
      <c r="GC54" s="85">
        <f>(HLOOKUP(GC$7,BECO_Datos!$D$3:$HN$85,BECO_Datos!$A52,FALSE))*GC$2</f>
        <v>1.0150285042751628</v>
      </c>
      <c r="GD54" s="85">
        <f>(HLOOKUP(GD$7,BECO_Datos!$D$3:$HN$85,BECO_Datos!$A52,FALSE)+HLOOKUP(GD$7,BECO_Datos!$HP$3:$LT$85,BECO_Datos!$A52,FALSE))*GD$2</f>
        <v>0</v>
      </c>
      <c r="GE54" s="13"/>
      <c r="GF54" s="89">
        <f t="shared" si="132"/>
        <v>111.56913906835246</v>
      </c>
      <c r="GG54" s="85">
        <f>(HLOOKUP(GG$7,BECO_Datos!$D$3:$HN$85,BECO_Datos!$A52,FALSE)+HLOOKUP(GG$7,BECO_Datos!$HP$3:$LT$85,BECO_Datos!$A52,FALSE))*GG$2</f>
        <v>0</v>
      </c>
      <c r="GH54" s="85">
        <f>(HLOOKUP(GH$7,BECO_Datos!$D$3:$HN$85,BECO_Datos!$A52,FALSE)+HLOOKUP(GH$7,BECO_Datos!$HP$3:$LT$85,BECO_Datos!$A52,FALSE))*GH$2</f>
        <v>57.347913914133066</v>
      </c>
      <c r="GI54" s="85">
        <f>(HLOOKUP(GI$7,BECO_Datos!$D$3:$HN$85,BECO_Datos!$A52,FALSE)+HLOOKUP(GI$7,BECO_Datos!$HP$3:$LT$85,BECO_Datos!$A52,FALSE))*GI$2</f>
        <v>45.721225154219383</v>
      </c>
      <c r="GJ54" s="85">
        <f>(HLOOKUP(GJ$7,BECO_Datos!$D$3:$HN$85,BECO_Datos!$A52,FALSE)+HLOOKUP(GJ$7,BECO_Datos!$HP$3:$LT$85,BECO_Datos!$A52,FALSE))*GJ$2</f>
        <v>0</v>
      </c>
      <c r="GK54" s="85">
        <f>(HLOOKUP(GK$7,BECO_Datos!$D$3:$HN$85,BECO_Datos!$A52,FALSE))*GK$2</f>
        <v>0</v>
      </c>
      <c r="GL54" s="85">
        <f>(HLOOKUP(GL$7,BECO_Datos!$D$3:$HN$85,BECO_Datos!$A52,FALSE)+HLOOKUP(GL$7,BECO_Datos!$HP$3:$LT$85,BECO_Datos!$A52,FALSE))*GL$2</f>
        <v>0</v>
      </c>
      <c r="GM54" s="85">
        <f>(HLOOKUP(GM$7,BECO_Datos!$D$3:$HN$85,BECO_Datos!$A52,FALSE))*GM$2</f>
        <v>8.5</v>
      </c>
      <c r="GN54" s="85">
        <f>(HLOOKUP(GN$7,BECO_Datos!$D$3:$HN$85,BECO_Datos!$A52,FALSE)+HLOOKUP(GN$7,BECO_Datos!$HP$3:$LT$85,BECO_Datos!$A52,FALSE))*GN$2</f>
        <v>0</v>
      </c>
      <c r="GO54" s="89">
        <f t="shared" si="134"/>
        <v>323.60471438736454</v>
      </c>
      <c r="GP54" s="85">
        <f>(HLOOKUP(GP$7,BECO_Datos!$D$3:$HN$85,BECO_Datos!$A52,FALSE))*GP$2</f>
        <v>0</v>
      </c>
      <c r="GQ54" s="85">
        <f>(HLOOKUP(GQ$7,BECO_Datos!$D$3:$HN$85,BECO_Datos!$A52,FALSE))*GQ$2</f>
        <v>0</v>
      </c>
      <c r="GR54" s="85">
        <f>(HLOOKUP(GR$7,BECO_Datos!$D$3:$HN$85,BECO_Datos!$A52,FALSE))*GR$2</f>
        <v>0</v>
      </c>
      <c r="GS54" s="85">
        <f>(HLOOKUP(GS$7,BECO_Datos!$D$3:$HN$85,BECO_Datos!$A52,FALSE))*GS$2</f>
        <v>0</v>
      </c>
      <c r="GT54" s="85">
        <f>(HLOOKUP(GT$7,BECO_Datos!$D$3:$HN$85,BECO_Datos!$A52,FALSE)+HLOOKUP(GT$7,BECO_Datos!$HP$3:$LT$85,BECO_Datos!$A52,FALSE))*GT$2</f>
        <v>5.5614834502886712</v>
      </c>
      <c r="GU54" s="85">
        <f>(HLOOKUP(GU$7,BECO_Datos!$D$3:$HN$85,BECO_Datos!$A52,FALSE))*GU$2</f>
        <v>312.80942937823488</v>
      </c>
      <c r="GV54" s="85">
        <f>(HLOOKUP(GV$7,BECO_Datos!$D$3:$HN$85,BECO_Datos!$A52,FALSE))*GV$2</f>
        <v>0.28393560000000001</v>
      </c>
      <c r="GW54" s="85">
        <f>(HLOOKUP(GW$7,BECO_Datos!$D$3:$HN$85,BECO_Datos!$A52,FALSE)+HLOOKUP(GW$7,BECO_Datos!$HP$3:$LT$85,BECO_Datos!$A52,FALSE))*GW$2</f>
        <v>2.9774474316130919E-2</v>
      </c>
      <c r="GX54" s="85">
        <f>(HLOOKUP(GX$7,BECO_Datos!$D$3:$HN$85,BECO_Datos!$A52,FALSE))*GX$2</f>
        <v>0</v>
      </c>
      <c r="GY54" s="85">
        <f>(HLOOKUP(GY$7,BECO_Datos!$D$3:$HN$85,BECO_Datos!$A52,FALSE)+HLOOKUP(GY$7,BECO_Datos!$HP$3:$LT$85,BECO_Datos!$A52,FALSE))*GY$2</f>
        <v>2.2744425983035708</v>
      </c>
      <c r="GZ54" s="85">
        <f>(HLOOKUP(GZ$7,BECO_Datos!$D$3:$HN$85,BECO_Datos!$A52,FALSE))*GZ$2</f>
        <v>2.6456488862212697</v>
      </c>
      <c r="HA54" s="85">
        <f>(HLOOKUP(HA$7,BECO_Datos!$D$3:$HN$85,BECO_Datos!$A52,FALSE)+HLOOKUP(HA$7,BECO_Datos!$HP$3:$LT$85,BECO_Datos!$A52,FALSE))*HA$2</f>
        <v>0</v>
      </c>
      <c r="HB54" s="13"/>
      <c r="HC54" s="89">
        <f t="shared" si="136"/>
        <v>127.32166670402432</v>
      </c>
      <c r="HD54" s="85">
        <f>(HLOOKUP(HD$7,BECO_Datos!$D$3:$HN$85,BECO_Datos!$A52,FALSE)+HLOOKUP(HD$7,BECO_Datos!$HP$3:$LT$85,BECO_Datos!$A52,FALSE))*HD$2</f>
        <v>0</v>
      </c>
      <c r="HE54" s="85">
        <f>(HLOOKUP(HE$7,BECO_Datos!$D$3:$HN$85,BECO_Datos!$A52,FALSE)+HLOOKUP(HE$7,BECO_Datos!$HP$3:$LT$85,BECO_Datos!$A52,FALSE))*HE$2</f>
        <v>50.398893660323381</v>
      </c>
      <c r="HF54" s="85">
        <f>(HLOOKUP(HF$7,BECO_Datos!$D$3:$HN$85,BECO_Datos!$A52,FALSE)+HLOOKUP(HF$7,BECO_Datos!$HP$3:$LT$85,BECO_Datos!$A52,FALSE))*HF$2</f>
        <v>76.922773043700943</v>
      </c>
      <c r="HG54" s="85">
        <f>(HLOOKUP(HG$7,BECO_Datos!$D$3:$HN$85,BECO_Datos!$A52,FALSE)+HLOOKUP(HG$7,BECO_Datos!$HP$3:$LT$85,BECO_Datos!$A52,FALSE))*HG$2</f>
        <v>0</v>
      </c>
      <c r="HH54" s="85">
        <f>(HLOOKUP(HH$7,BECO_Datos!$D$3:$HN$85,BECO_Datos!$A52,FALSE))*HH$2</f>
        <v>0</v>
      </c>
      <c r="HI54" s="85">
        <f>(HLOOKUP(HI$7,BECO_Datos!$D$3:$HN$85,BECO_Datos!$A52,FALSE)+HLOOKUP(HI$7,BECO_Datos!$HP$3:$LT$85,BECO_Datos!$A52,FALSE))*HI$2</f>
        <v>0</v>
      </c>
      <c r="HJ54" s="85">
        <f>(HLOOKUP(HJ$7,BECO_Datos!$D$3:$HN$85,BECO_Datos!$A52,FALSE))*HJ$2</f>
        <v>0</v>
      </c>
      <c r="HK54" s="85">
        <f>(HLOOKUP(HK$7,BECO_Datos!$D$3:$HN$85,BECO_Datos!$A52,FALSE)+HLOOKUP(HK$7,BECO_Datos!$HP$3:$LT$85,BECO_Datos!$A52,FALSE))*HK$2</f>
        <v>0</v>
      </c>
      <c r="HL54" s="89">
        <f t="shared" si="138"/>
        <v>322.51488818783724</v>
      </c>
      <c r="HM54" s="85">
        <f>(HLOOKUP(HM$7,BECO_Datos!$D$3:$HN$85,BECO_Datos!$A52,FALSE))*HM$2</f>
        <v>0</v>
      </c>
      <c r="HN54" s="85">
        <f>(HLOOKUP(HN$7,BECO_Datos!$D$3:$HN$85,BECO_Datos!$A52,FALSE))*HN$2</f>
        <v>0</v>
      </c>
      <c r="HO54" s="85">
        <f>(HLOOKUP(HO$7,BECO_Datos!$D$3:$HN$85,BECO_Datos!$A52,FALSE))*HO$2</f>
        <v>0</v>
      </c>
      <c r="HP54" s="85">
        <f>(HLOOKUP(HP$7,BECO_Datos!$D$3:$HN$85,BECO_Datos!$A52,FALSE))*HP$2</f>
        <v>0</v>
      </c>
      <c r="HQ54" s="85">
        <f>(HLOOKUP(HQ$7,BECO_Datos!$D$3:$HN$85,BECO_Datos!$A52,FALSE)+HLOOKUP(HQ$7,BECO_Datos!$HP$3:$LT$85,BECO_Datos!$A52,FALSE))*HQ$2</f>
        <v>5.2132152006811943</v>
      </c>
      <c r="HR54" s="85">
        <f>(HLOOKUP(HR$7,BECO_Datos!$D$3:$HN$85,BECO_Datos!$A52,FALSE))*HR$2</f>
        <v>312.07373848889512</v>
      </c>
      <c r="HS54" s="85">
        <f>(HLOOKUP(HS$7,BECO_Datos!$D$3:$HN$85,BECO_Datos!$A52,FALSE))*HS$2</f>
        <v>0.10110451644374406</v>
      </c>
      <c r="HT54" s="85">
        <f>(HLOOKUP(HT$7,BECO_Datos!$D$3:$HN$85,BECO_Datos!$A52,FALSE)+HLOOKUP(HT$7,BECO_Datos!$HP$3:$LT$85,BECO_Datos!$A52,FALSE))*HT$2</f>
        <v>0</v>
      </c>
      <c r="HU54" s="85">
        <f>(HLOOKUP(HU$7,BECO_Datos!$D$3:$HN$85,BECO_Datos!$A52,FALSE))*HU$2</f>
        <v>0</v>
      </c>
      <c r="HV54" s="85">
        <f>(HLOOKUP(HV$7,BECO_Datos!$D$3:$HN$85,BECO_Datos!$A52,FALSE)+HLOOKUP(HV$7,BECO_Datos!$HP$3:$LT$85,BECO_Datos!$A52,FALSE))*HV$2</f>
        <v>2.4959093906211289</v>
      </c>
      <c r="HW54" s="85">
        <f>(HLOOKUP(HW$7,BECO_Datos!$D$3:$HN$85,BECO_Datos!$A52,FALSE))*HW$2</f>
        <v>2.6309205911960349</v>
      </c>
      <c r="HX54" s="85">
        <f>(HLOOKUP(HX$7,BECO_Datos!$D$3:$HN$85,BECO_Datos!$A52,FALSE)+HLOOKUP(HX$7,BECO_Datos!$HP$3:$LT$85,BECO_Datos!$A52,FALSE))*HX$2</f>
        <v>0</v>
      </c>
    </row>
    <row r="55" spans="1:232" ht="15.75" x14ac:dyDescent="0.25">
      <c r="A55" s="160">
        <v>49</v>
      </c>
      <c r="B55" s="535" t="s">
        <v>94</v>
      </c>
      <c r="C55" s="13"/>
      <c r="D55" s="86">
        <f t="shared" si="100"/>
        <v>889.14779426796531</v>
      </c>
      <c r="E55" s="84">
        <f>(HLOOKUP(E$7,BECO_Datos!$D$3:$HN$85,BECO_Datos!$A53,FALSE)+HLOOKUP(E$7,BECO_Datos!$HP$3:$LT$85,BECO_Datos!$A53,FALSE))*E$2</f>
        <v>0</v>
      </c>
      <c r="F55" s="84">
        <f>(HLOOKUP(F$7,BECO_Datos!$D$3:$HN$85,BECO_Datos!$A53,FALSE)+HLOOKUP(F$7,BECO_Datos!$HP$3:$LT$85,BECO_Datos!$A53,FALSE))*F$2</f>
        <v>99.826784952836448</v>
      </c>
      <c r="G55" s="84">
        <f>(HLOOKUP(G$7,BECO_Datos!$D$3:$HN$85,BECO_Datos!$A53,FALSE)+HLOOKUP(G$7,BECO_Datos!$HP$3:$LT$85,BECO_Datos!$A53,FALSE))*G$2</f>
        <v>351.81935708829457</v>
      </c>
      <c r="H55" s="84">
        <f>(HLOOKUP(H$7,BECO_Datos!$D$3:$HN$85,BECO_Datos!$A53,FALSE)+HLOOKUP(H$7,BECO_Datos!$HP$3:$LT$85,BECO_Datos!$A53,FALSE))*H$2</f>
        <v>0</v>
      </c>
      <c r="I55" s="84">
        <f>(HLOOKUP(I$7,BECO_Datos!$D$3:$HN$85,BECO_Datos!$A53,FALSE))*I$2</f>
        <v>12.235284802380388</v>
      </c>
      <c r="J55" s="84">
        <f>(HLOOKUP(J$7,BECO_Datos!$D$3:$HN$85,BECO_Datos!$A53,FALSE)+HLOOKUP(J$7,BECO_Datos!$HP$3:$LT$85,BECO_Datos!$A53,FALSE))*J$2</f>
        <v>56.014321623061207</v>
      </c>
      <c r="K55" s="84">
        <f>(HLOOKUP(K$7,BECO_Datos!$D$3:$HN$85,BECO_Datos!$A53,FALSE))*K$2</f>
        <v>369.25204580139263</v>
      </c>
      <c r="L55" s="84">
        <f>(HLOOKUP(L$7,BECO_Datos!$D$3:$HN$85,BECO_Datos!$A53,FALSE)+HLOOKUP(L$7,BECO_Datos!$HP$3:$LT$85,BECO_Datos!$A53,FALSE))*L$2</f>
        <v>0</v>
      </c>
      <c r="M55" s="86">
        <f t="shared" si="102"/>
        <v>298.36159647350871</v>
      </c>
      <c r="N55" s="84">
        <f>(HLOOKUP(N$7,BECO_Datos!$D$3:$HN$85,BECO_Datos!$A53,FALSE))*N$2</f>
        <v>0</v>
      </c>
      <c r="O55" s="84">
        <f>(HLOOKUP(O$7,BECO_Datos!$D$3:$HN$85,BECO_Datos!$A53,FALSE))*O$2</f>
        <v>0</v>
      </c>
      <c r="P55" s="84">
        <f>(HLOOKUP(P$7,BECO_Datos!$D$3:$HN$85,BECO_Datos!$A53,FALSE))*P$2</f>
        <v>0</v>
      </c>
      <c r="Q55" s="84">
        <f>(HLOOKUP(Q$7,BECO_Datos!$D$3:$HN$85,BECO_Datos!$A53,FALSE))*Q$2</f>
        <v>0</v>
      </c>
      <c r="R55" s="84">
        <f>(HLOOKUP(R$7,BECO_Datos!$D$3:$HN$85,BECO_Datos!$A53,FALSE)+HLOOKUP(R$7,BECO_Datos!$HP$3:$LT$85,BECO_Datos!$A53,FALSE))*R$2</f>
        <v>25.509777924578533</v>
      </c>
      <c r="S55" s="84">
        <f>(HLOOKUP(S$7,BECO_Datos!$D$3:$HN$85,BECO_Datos!$A53,FALSE))*S$2</f>
        <v>220.55445720000003</v>
      </c>
      <c r="T55" s="84">
        <f>(HLOOKUP(T$7,BECO_Datos!$D$3:$HN$85,BECO_Datos!$A53,FALSE))*T$2</f>
        <v>39.6958968</v>
      </c>
      <c r="U55" s="84">
        <f>(HLOOKUP(U$7,BECO_Datos!$D$3:$HN$85,BECO_Datos!$A53,FALSE)+HLOOKUP(U$7,BECO_Datos!$HP$3:$LT$85,BECO_Datos!$A53,FALSE))*U$2</f>
        <v>0</v>
      </c>
      <c r="V55" s="84">
        <f>(HLOOKUP(V$7,BECO_Datos!$D$3:$HN$85,BECO_Datos!$A53,FALSE))*V$2</f>
        <v>0</v>
      </c>
      <c r="W55" s="84">
        <f>(HLOOKUP(W$7,BECO_Datos!$D$3:$HN$85,BECO_Datos!$A53,FALSE)+HLOOKUP(W$7,BECO_Datos!$HP$3:$LT$85,BECO_Datos!$A53,FALSE))*W$2</f>
        <v>8.8239483831517589</v>
      </c>
      <c r="X55" s="84">
        <f>(HLOOKUP(X$7,BECO_Datos!$D$3:$HN$85,BECO_Datos!$A53,FALSE))*X$2</f>
        <v>3.7123363377566543</v>
      </c>
      <c r="Y55" s="84">
        <f>(HLOOKUP(Y$7,BECO_Datos!$D$3:$HN$85,BECO_Datos!$A53,FALSE)+HLOOKUP(Y$7,BECO_Datos!$HP$3:$LT$85,BECO_Datos!$A53,FALSE))*Y$2</f>
        <v>6.5179828021730765E-2</v>
      </c>
      <c r="Z55" s="13"/>
      <c r="AA55" s="86">
        <f t="shared" si="104"/>
        <v>408.96700506768326</v>
      </c>
      <c r="AB55" s="84">
        <f>(HLOOKUP(AB$7,BECO_Datos!$D$3:$HN$85,BECO_Datos!$A53,FALSE)+HLOOKUP(AB$7,BECO_Datos!$HP$3:$LT$85,BECO_Datos!$A53,FALSE))*AB$2</f>
        <v>39.953386231502314</v>
      </c>
      <c r="AC55" s="84">
        <f>(HLOOKUP(AC$7,BECO_Datos!$D$3:$HN$85,BECO_Datos!$A53,FALSE)+HLOOKUP(AC$7,BECO_Datos!$HP$3:$LT$85,BECO_Datos!$A53,FALSE))*AC$2</f>
        <v>94.103497656491157</v>
      </c>
      <c r="AD55" s="84">
        <f>(HLOOKUP(AD$7,BECO_Datos!$D$3:$HN$85,BECO_Datos!$A53,FALSE)+HLOOKUP(AD$7,BECO_Datos!$HP$3:$LT$85,BECO_Datos!$A53,FALSE))*AD$2</f>
        <v>105.98984438823992</v>
      </c>
      <c r="AE55" s="84">
        <f>(HLOOKUP(AE$7,BECO_Datos!$D$3:$HN$85,BECO_Datos!$A53,FALSE)+HLOOKUP(AE$7,BECO_Datos!$HP$3:$LT$85,BECO_Datos!$A53,FALSE))*AE$2</f>
        <v>0</v>
      </c>
      <c r="AF55" s="84">
        <f>(HLOOKUP(AF$7,BECO_Datos!$D$3:$HN$85,BECO_Datos!$A53,FALSE))*AF$2</f>
        <v>0</v>
      </c>
      <c r="AG55" s="84">
        <f>(HLOOKUP(AG$7,BECO_Datos!$D$3:$HN$85,BECO_Datos!$A53,FALSE)+HLOOKUP(AG$7,BECO_Datos!$HP$3:$LT$85,BECO_Datos!$A53,FALSE))*AG$2</f>
        <v>57.701048598362149</v>
      </c>
      <c r="AH55" s="84">
        <f>(HLOOKUP(AH$7,BECO_Datos!$D$3:$HN$85,BECO_Datos!$A53,FALSE))*AH$2</f>
        <v>111.21922819308769</v>
      </c>
      <c r="AI55" s="84">
        <f>(HLOOKUP(AI$7,BECO_Datos!$D$3:$HN$85,BECO_Datos!$A53,FALSE)+HLOOKUP(AI$7,BECO_Datos!$HP$3:$LT$85,BECO_Datos!$A53,FALSE))*AI$2</f>
        <v>0</v>
      </c>
      <c r="AJ55" s="86">
        <f t="shared" si="106"/>
        <v>324.21055407115063</v>
      </c>
      <c r="AK55" s="84">
        <f>(HLOOKUP(AK$7,BECO_Datos!$D$3:$HN$85,BECO_Datos!$A53,FALSE))*AK$2</f>
        <v>0</v>
      </c>
      <c r="AL55" s="84">
        <f>(HLOOKUP(AL$7,BECO_Datos!$D$3:$HN$85,BECO_Datos!$A53,FALSE))*AL$2</f>
        <v>0</v>
      </c>
      <c r="AM55" s="84">
        <f>(HLOOKUP(AM$7,BECO_Datos!$D$3:$HN$85,BECO_Datos!$A53,FALSE))*AM$2</f>
        <v>0</v>
      </c>
      <c r="AN55" s="84">
        <f>(HLOOKUP(AN$7,BECO_Datos!$D$3:$HN$85,BECO_Datos!$A53,FALSE))*AN$2</f>
        <v>0</v>
      </c>
      <c r="AO55" s="84">
        <f>(HLOOKUP(AO$7,BECO_Datos!$D$3:$HN$85,BECO_Datos!$A53,FALSE)+HLOOKUP(AO$7,BECO_Datos!$HP$3:$LT$85,BECO_Datos!$A53,FALSE))*AO$2</f>
        <v>19.310323867282964</v>
      </c>
      <c r="AP55" s="84">
        <f>(HLOOKUP(AP$7,BECO_Datos!$D$3:$HN$85,BECO_Datos!$A53,FALSE))*AP$2</f>
        <v>245.72644200000002</v>
      </c>
      <c r="AQ55" s="84">
        <f>(HLOOKUP(AQ$7,BECO_Datos!$D$3:$HN$85,BECO_Datos!$A53,FALSE))*AQ$2</f>
        <v>57.896276399999998</v>
      </c>
      <c r="AR55" s="84">
        <f>(HLOOKUP(AR$7,BECO_Datos!$D$3:$HN$85,BECO_Datos!$A53,FALSE)+HLOOKUP(AR$7,BECO_Datos!$HP$3:$LT$85,BECO_Datos!$A53,FALSE))*AR$2</f>
        <v>0</v>
      </c>
      <c r="AS55" s="84">
        <f>(HLOOKUP(AS$7,BECO_Datos!$D$3:$HN$85,BECO_Datos!$A53,FALSE))*AS$2</f>
        <v>0</v>
      </c>
      <c r="AT55" s="84">
        <f>(HLOOKUP(AT$7,BECO_Datos!$D$3:$HN$85,BECO_Datos!$A53,FALSE)+HLOOKUP(AT$7,BECO_Datos!$HP$3:$LT$85,BECO_Datos!$A53,FALSE))*AT$2</f>
        <v>0</v>
      </c>
      <c r="AU55" s="84">
        <f>(HLOOKUP(AU$7,BECO_Datos!$D$3:$HN$85,BECO_Datos!$A53,FALSE))*AU$2</f>
        <v>1.2775118038676396</v>
      </c>
      <c r="AV55" s="84">
        <f>(HLOOKUP(AV$7,BECO_Datos!$D$3:$HN$85,BECO_Datos!$A53,FALSE)+HLOOKUP(AV$7,BECO_Datos!$HP$3:$LT$85,BECO_Datos!$A53,FALSE))*AV$2</f>
        <v>0</v>
      </c>
      <c r="AW55" s="13"/>
      <c r="AX55" s="86">
        <f t="shared" si="108"/>
        <v>797.79196323180463</v>
      </c>
      <c r="AY55" s="84">
        <f>(HLOOKUP(AY$7,BECO_Datos!$D$3:$HN$85,BECO_Datos!$A53,FALSE)+HLOOKUP(AY$7,BECO_Datos!$HP$3:$LT$85,BECO_Datos!$A53,FALSE))*AY$2</f>
        <v>0</v>
      </c>
      <c r="AZ55" s="84">
        <f>(HLOOKUP(AZ$7,BECO_Datos!$D$3:$HN$85,BECO_Datos!$A53,FALSE)+HLOOKUP(AZ$7,BECO_Datos!$HP$3:$LT$85,BECO_Datos!$A53,FALSE))*AZ$2</f>
        <v>282.51181463316402</v>
      </c>
      <c r="BA55" s="84">
        <f>(HLOOKUP(BA$7,BECO_Datos!$D$3:$HN$85,BECO_Datos!$A53,FALSE)+HLOOKUP(BA$7,BECO_Datos!$HP$3:$LT$85,BECO_Datos!$A53,FALSE))*BA$2</f>
        <v>388.26897395462873</v>
      </c>
      <c r="BB55" s="84">
        <f>(HLOOKUP(BB$7,BECO_Datos!$D$3:$HN$85,BECO_Datos!$A53,FALSE)+HLOOKUP(BB$7,BECO_Datos!$HP$3:$LT$85,BECO_Datos!$A53,FALSE))*BB$2</f>
        <v>0</v>
      </c>
      <c r="BC55" s="84">
        <f>(HLOOKUP(BC$7,BECO_Datos!$D$3:$HN$85,BECO_Datos!$A53,FALSE))*BC$2</f>
        <v>17.792143316794814</v>
      </c>
      <c r="BD55" s="84">
        <f>(HLOOKUP(BD$7,BECO_Datos!$D$3:$HN$85,BECO_Datos!$A53,FALSE)+HLOOKUP(BD$7,BECO_Datos!$HP$3:$LT$85,BECO_Datos!$A53,FALSE))*BD$2</f>
        <v>1.6232464446958757E-2</v>
      </c>
      <c r="BE55" s="84">
        <f>(HLOOKUP(BE$7,BECO_Datos!$D$3:$HN$85,BECO_Datos!$A53,FALSE))*BE$2</f>
        <v>109.20279886277</v>
      </c>
      <c r="BF55" s="84">
        <f>(HLOOKUP(BF$7,BECO_Datos!$D$3:$HN$85,BECO_Datos!$A53,FALSE)+HLOOKUP(BF$7,BECO_Datos!$HP$3:$LT$85,BECO_Datos!$A53,FALSE))*BF$2</f>
        <v>0</v>
      </c>
      <c r="BG55" s="86">
        <f t="shared" si="110"/>
        <v>382.41519547528623</v>
      </c>
      <c r="BH55" s="84">
        <f>(HLOOKUP(BH$7,BECO_Datos!$D$3:$HN$85,BECO_Datos!$A53,FALSE))*BH$2</f>
        <v>0</v>
      </c>
      <c r="BI55" s="84">
        <f>(HLOOKUP(BI$7,BECO_Datos!$D$3:$HN$85,BECO_Datos!$A53,FALSE))*BI$2</f>
        <v>0</v>
      </c>
      <c r="BJ55" s="84">
        <f>(HLOOKUP(BJ$7,BECO_Datos!$D$3:$HN$85,BECO_Datos!$A53,FALSE))*BJ$2</f>
        <v>21.08775</v>
      </c>
      <c r="BK55" s="84">
        <f>(HLOOKUP(BK$7,BECO_Datos!$D$3:$HN$85,BECO_Datos!$A53,FALSE))*BK$2</f>
        <v>0</v>
      </c>
      <c r="BL55" s="84">
        <f>(HLOOKUP(BL$7,BECO_Datos!$D$3:$HN$85,BECO_Datos!$A53,FALSE)+HLOOKUP(BL$7,BECO_Datos!$HP$3:$LT$85,BECO_Datos!$A53,FALSE))*BL$2</f>
        <v>24.606627577431631</v>
      </c>
      <c r="BM55" s="84">
        <f>(HLOOKUP(BM$7,BECO_Datos!$D$3:$HN$85,BECO_Datos!$A53,FALSE))*BM$2</f>
        <v>191.66663159999999</v>
      </c>
      <c r="BN55" s="84">
        <f>(HLOOKUP(BN$7,BECO_Datos!$D$3:$HN$85,BECO_Datos!$A53,FALSE))*BN$2</f>
        <v>56.524863600000003</v>
      </c>
      <c r="BO55" s="84">
        <f>(HLOOKUP(BO$7,BECO_Datos!$D$3:$HN$85,BECO_Datos!$A53,FALSE)+HLOOKUP(BO$7,BECO_Datos!$HP$3:$LT$85,BECO_Datos!$A53,FALSE))*BO$2</f>
        <v>84.5847308482805</v>
      </c>
      <c r="BP55" s="84">
        <f>(HLOOKUP(BP$7,BECO_Datos!$D$3:$HN$85,BECO_Datos!$A53,FALSE))*BP$2</f>
        <v>0</v>
      </c>
      <c r="BQ55" s="84">
        <f>(HLOOKUP(BQ$7,BECO_Datos!$D$3:$HN$85,BECO_Datos!$A53,FALSE)+HLOOKUP(BQ$7,BECO_Datos!$HP$3:$LT$85,BECO_Datos!$A53,FALSE))*BQ$2</f>
        <v>0.4836433449662379</v>
      </c>
      <c r="BR55" s="84">
        <f>(HLOOKUP(BR$7,BECO_Datos!$D$3:$HN$85,BECO_Datos!$A53,FALSE))*BR$2</f>
        <v>2.6837267343246278</v>
      </c>
      <c r="BS55" s="84">
        <f>(HLOOKUP(BS$7,BECO_Datos!$D$3:$HN$85,BECO_Datos!$A53,FALSE)+HLOOKUP(BS$7,BECO_Datos!$HP$3:$LT$85,BECO_Datos!$A53,FALSE))*BS$2</f>
        <v>0.77722177028321993</v>
      </c>
      <c r="BT55" s="13"/>
      <c r="BU55" s="86">
        <f t="shared" si="112"/>
        <v>440.12832086119516</v>
      </c>
      <c r="BV55" s="84">
        <f>(HLOOKUP(BV$7,BECO_Datos!$D$3:$HN$85,BECO_Datos!$A53,FALSE)+HLOOKUP(BV$7,BECO_Datos!$HP$3:$LT$85,BECO_Datos!$A53,FALSE))*BV$2</f>
        <v>0</v>
      </c>
      <c r="BW55" s="84">
        <f>(HLOOKUP(BW$7,BECO_Datos!$D$3:$HN$85,BECO_Datos!$A53,FALSE)+HLOOKUP(BW$7,BECO_Datos!$HP$3:$LT$85,BECO_Datos!$A53,FALSE))*BW$2</f>
        <v>18.262750920498743</v>
      </c>
      <c r="BX55" s="84">
        <f>(HLOOKUP(BX$7,BECO_Datos!$D$3:$HN$85,BECO_Datos!$A53,FALSE)+HLOOKUP(BX$7,BECO_Datos!$HP$3:$LT$85,BECO_Datos!$A53,FALSE))*BX$2</f>
        <v>375.91527812731232</v>
      </c>
      <c r="BY55" s="84">
        <f>(HLOOKUP(BY$7,BECO_Datos!$D$3:$HN$85,BECO_Datos!$A53,FALSE)+HLOOKUP(BY$7,BECO_Datos!$HP$3:$LT$85,BECO_Datos!$A53,FALSE))*BY$2</f>
        <v>0</v>
      </c>
      <c r="BZ55" s="84">
        <f>(HLOOKUP(BZ$7,BECO_Datos!$D$3:$HN$85,BECO_Datos!$A53,FALSE))*BZ$2</f>
        <v>45.950291813384126</v>
      </c>
      <c r="CA55" s="84">
        <f>(HLOOKUP(CA$7,BECO_Datos!$D$3:$HN$85,BECO_Datos!$A53,FALSE)+HLOOKUP(CA$7,BECO_Datos!$HP$3:$LT$85,BECO_Datos!$A53,FALSE))*CA$2</f>
        <v>0</v>
      </c>
      <c r="CB55" s="84">
        <f>(HLOOKUP(CB$7,BECO_Datos!$D$3:$HN$85,BECO_Datos!$A53,FALSE))*CB$2</f>
        <v>0</v>
      </c>
      <c r="CC55" s="84">
        <f>(HLOOKUP(CC$7,BECO_Datos!$D$3:$HN$85,BECO_Datos!$A53,FALSE)+HLOOKUP(CC$7,BECO_Datos!$HP$3:$LT$85,BECO_Datos!$A53,FALSE))*CC$2</f>
        <v>0</v>
      </c>
      <c r="CD55" s="86">
        <f t="shared" si="114"/>
        <v>400.61361194393697</v>
      </c>
      <c r="CE55" s="84">
        <f>(HLOOKUP(CE$7,BECO_Datos!$D$3:$HN$85,BECO_Datos!$A53,FALSE))*CE$2</f>
        <v>0</v>
      </c>
      <c r="CF55" s="84">
        <f>(HLOOKUP(CF$7,BECO_Datos!$D$3:$HN$85,BECO_Datos!$A53,FALSE))*CF$2</f>
        <v>0</v>
      </c>
      <c r="CG55" s="84">
        <f>(HLOOKUP(CG$7,BECO_Datos!$D$3:$HN$85,BECO_Datos!$A53,FALSE))*CG$2</f>
        <v>0</v>
      </c>
      <c r="CH55" s="84">
        <f>(HLOOKUP(CH$7,BECO_Datos!$D$3:$HN$85,BECO_Datos!$A53,FALSE))*CH$2</f>
        <v>33.768000000000001</v>
      </c>
      <c r="CI55" s="84">
        <f>(HLOOKUP(CI$7,BECO_Datos!$D$3:$HN$85,BECO_Datos!$A53,FALSE)+HLOOKUP(CI$7,BECO_Datos!$HP$3:$LT$85,BECO_Datos!$A53,FALSE))*CI$2</f>
        <v>22.307638048223929</v>
      </c>
      <c r="CJ55" s="84">
        <f>(HLOOKUP(CJ$7,BECO_Datos!$D$3:$HN$85,BECO_Datos!$A53,FALSE))*CJ$2</f>
        <v>178.3677204</v>
      </c>
      <c r="CK55" s="84">
        <f>(HLOOKUP(CK$7,BECO_Datos!$D$3:$HN$85,BECO_Datos!$A53,FALSE))*CK$2</f>
        <v>77.519149200000001</v>
      </c>
      <c r="CL55" s="84">
        <f>(HLOOKUP(CL$7,BECO_Datos!$D$3:$HN$85,BECO_Datos!$A53,FALSE)+HLOOKUP(CL$7,BECO_Datos!$HP$3:$LT$85,BECO_Datos!$A53,FALSE))*CL$2</f>
        <v>75.346062520739011</v>
      </c>
      <c r="CM55" s="84">
        <f>(HLOOKUP(CM$7,BECO_Datos!$D$3:$HN$85,BECO_Datos!$A53,FALSE))*CM$2</f>
        <v>0</v>
      </c>
      <c r="CN55" s="84">
        <f>(HLOOKUP(CN$7,BECO_Datos!$D$3:$HN$85,BECO_Datos!$A53,FALSE)+HLOOKUP(CN$7,BECO_Datos!$HP$3:$LT$85,BECO_Datos!$A53,FALSE))*CN$2</f>
        <v>7.8272246901746625</v>
      </c>
      <c r="CO55" s="84">
        <f>(HLOOKUP(CO$7,BECO_Datos!$D$3:$HN$85,BECO_Datos!$A53,FALSE))*CO$2</f>
        <v>5.3701189180164892</v>
      </c>
      <c r="CP55" s="84">
        <f>(HLOOKUP(CP$7,BECO_Datos!$D$3:$HN$85,BECO_Datos!$A53,FALSE)+HLOOKUP(CP$7,BECO_Datos!$HP$3:$LT$85,BECO_Datos!$A53,FALSE))*CP$2</f>
        <v>0.10769816678289421</v>
      </c>
      <c r="CQ55" s="13"/>
      <c r="CR55" s="86">
        <f t="shared" si="116"/>
        <v>569.65584563654159</v>
      </c>
      <c r="CS55" s="84">
        <f>(HLOOKUP(CS$7,BECO_Datos!$D$3:$HN$85,BECO_Datos!$A53,FALSE)+HLOOKUP(CS$7,BECO_Datos!$HP$3:$LT$85,BECO_Datos!$A53,FALSE))*CS$2</f>
        <v>0</v>
      </c>
      <c r="CT55" s="84">
        <f>(HLOOKUP(CT$7,BECO_Datos!$D$3:$HN$85,BECO_Datos!$A53,FALSE)+HLOOKUP(CT$7,BECO_Datos!$HP$3:$LT$85,BECO_Datos!$A53,FALSE))*CT$2</f>
        <v>20.275967557404115</v>
      </c>
      <c r="CU55" s="84">
        <f>(HLOOKUP(CU$7,BECO_Datos!$D$3:$HN$85,BECO_Datos!$A53,FALSE)+HLOOKUP(CU$7,BECO_Datos!$HP$3:$LT$85,BECO_Datos!$A53,FALSE))*CU$2</f>
        <v>483.76641610947757</v>
      </c>
      <c r="CV55" s="84">
        <f>(HLOOKUP(CV$7,BECO_Datos!$D$3:$HN$85,BECO_Datos!$A53,FALSE)+HLOOKUP(CV$7,BECO_Datos!$HP$3:$LT$85,BECO_Datos!$A53,FALSE))*CV$2</f>
        <v>0</v>
      </c>
      <c r="CW55" s="84">
        <f>(HLOOKUP(CW$7,BECO_Datos!$D$3:$HN$85,BECO_Datos!$A53,FALSE))*CW$2</f>
        <v>38.014350142951287</v>
      </c>
      <c r="CX55" s="84">
        <f>(HLOOKUP(CX$7,BECO_Datos!$D$3:$HN$85,BECO_Datos!$A53,FALSE)+HLOOKUP(CX$7,BECO_Datos!$HP$3:$LT$85,BECO_Datos!$A53,FALSE))*CX$2</f>
        <v>9.7142603751951562</v>
      </c>
      <c r="CY55" s="84">
        <f>(HLOOKUP(CY$7,BECO_Datos!$D$3:$HN$85,BECO_Datos!$A53,FALSE))*CY$2</f>
        <v>17.884851451513391</v>
      </c>
      <c r="CZ55" s="84">
        <f>(HLOOKUP(CZ$7,BECO_Datos!$D$3:$HN$85,BECO_Datos!$A53,FALSE)+HLOOKUP(CZ$7,BECO_Datos!$HP$3:$LT$85,BECO_Datos!$A53,FALSE))*CZ$2</f>
        <v>0</v>
      </c>
      <c r="DA55" s="86">
        <f t="shared" si="118"/>
        <v>430.80935029674134</v>
      </c>
      <c r="DB55" s="84">
        <f>(HLOOKUP(DB$7,BECO_Datos!$D$3:$HN$85,BECO_Datos!$A53,FALSE))*DB$2</f>
        <v>0</v>
      </c>
      <c r="DC55" s="84">
        <f>(HLOOKUP(DC$7,BECO_Datos!$D$3:$HN$85,BECO_Datos!$A53,FALSE))*DC$2</f>
        <v>0</v>
      </c>
      <c r="DD55" s="84">
        <f>(HLOOKUP(DD$7,BECO_Datos!$D$3:$HN$85,BECO_Datos!$A53,FALSE))*DD$2</f>
        <v>0</v>
      </c>
      <c r="DE55" s="84">
        <f>(HLOOKUP(DE$7,BECO_Datos!$D$3:$HN$85,BECO_Datos!$A53,FALSE))*DE$2</f>
        <v>20.321100000000005</v>
      </c>
      <c r="DF55" s="84">
        <f>(HLOOKUP(DF$7,BECO_Datos!$D$3:$HN$85,BECO_Datos!$A53,FALSE)+HLOOKUP(DF$7,BECO_Datos!$HP$3:$LT$85,BECO_Datos!$A53,FALSE))*DF$2</f>
        <v>24.690880203626826</v>
      </c>
      <c r="DG55" s="84">
        <f>(HLOOKUP(DG$7,BECO_Datos!$D$3:$HN$85,BECO_Datos!$A53,FALSE))*DG$2</f>
        <v>172.84224600000005</v>
      </c>
      <c r="DH55" s="84">
        <f>(HLOOKUP(DH$7,BECO_Datos!$D$3:$HN$85,BECO_Datos!$A53,FALSE))*DH$2</f>
        <v>96.347134800000006</v>
      </c>
      <c r="DI55" s="84">
        <f>(HLOOKUP(DI$7,BECO_Datos!$D$3:$HN$85,BECO_Datos!$A53,FALSE)+HLOOKUP(DI$7,BECO_Datos!$HP$3:$LT$85,BECO_Datos!$A53,FALSE))*DI$2</f>
        <v>91.894299283121384</v>
      </c>
      <c r="DJ55" s="84">
        <f>(HLOOKUP(DJ$7,BECO_Datos!$D$3:$HN$85,BECO_Datos!$A53,FALSE))*DJ$2</f>
        <v>0</v>
      </c>
      <c r="DK55" s="84">
        <f>(HLOOKUP(DK$7,BECO_Datos!$D$3:$HN$85,BECO_Datos!$A53,FALSE)+HLOOKUP(DK$7,BECO_Datos!$HP$3:$LT$85,BECO_Datos!$A53,FALSE))*DK$2</f>
        <v>16.756435165674176</v>
      </c>
      <c r="DL55" s="84">
        <f>(HLOOKUP(DL$7,BECO_Datos!$D$3:$HN$85,BECO_Datos!$A53,FALSE))*DL$2</f>
        <v>7.9572548443189337</v>
      </c>
      <c r="DM55" s="84">
        <f>(HLOOKUP(DM$7,BECO_Datos!$D$3:$HN$85,BECO_Datos!$A53,FALSE)+HLOOKUP(DM$7,BECO_Datos!$HP$3:$LT$85,BECO_Datos!$A53,FALSE))*DM$2</f>
        <v>0</v>
      </c>
      <c r="DN55" s="13"/>
      <c r="DO55" s="86">
        <f t="shared" si="120"/>
        <v>497.36165979894372</v>
      </c>
      <c r="DP55" s="84">
        <f>(HLOOKUP(DP$7,BECO_Datos!$D$3:$HN$85,BECO_Datos!$A53,FALSE)+HLOOKUP(DP$7,BECO_Datos!$HP$3:$LT$85,BECO_Datos!$A53,FALSE))*DP$2</f>
        <v>0</v>
      </c>
      <c r="DQ55" s="84">
        <f>(HLOOKUP(DQ$7,BECO_Datos!$D$3:$HN$85,BECO_Datos!$A53,FALSE)+HLOOKUP(DQ$7,BECO_Datos!$HP$3:$LT$85,BECO_Datos!$A53,FALSE))*DQ$2</f>
        <v>7.448901556549882</v>
      </c>
      <c r="DR55" s="84">
        <f>(HLOOKUP(DR$7,BECO_Datos!$D$3:$HN$85,BECO_Datos!$A53,FALSE)+HLOOKUP(DR$7,BECO_Datos!$HP$3:$LT$85,BECO_Datos!$A53,FALSE))*DR$2</f>
        <v>411.61281216253462</v>
      </c>
      <c r="DS55" s="84">
        <f>(HLOOKUP(DS$7,BECO_Datos!$D$3:$HN$85,BECO_Datos!$A53,FALSE)+HLOOKUP(DS$7,BECO_Datos!$HP$3:$LT$85,BECO_Datos!$A53,FALSE))*DS$2</f>
        <v>0</v>
      </c>
      <c r="DT55" s="84">
        <f>(HLOOKUP(DT$7,BECO_Datos!$D$3:$HN$85,BECO_Datos!$A53,FALSE))*DT$2</f>
        <v>49.96074627638658</v>
      </c>
      <c r="DU55" s="84">
        <f>(HLOOKUP(DU$7,BECO_Datos!$D$3:$HN$85,BECO_Datos!$A53,FALSE)+HLOOKUP(DU$7,BECO_Datos!$HP$3:$LT$85,BECO_Datos!$A53,FALSE))*DU$2</f>
        <v>9.9107891411779789</v>
      </c>
      <c r="DV55" s="84">
        <f>(HLOOKUP(DV$7,BECO_Datos!$D$3:$HN$85,BECO_Datos!$A53,FALSE))*DV$2</f>
        <v>18.428410662294677</v>
      </c>
      <c r="DW55" s="84">
        <f>(HLOOKUP(DW$7,BECO_Datos!$D$3:$HN$85,BECO_Datos!$A53,FALSE)+HLOOKUP(DW$7,BECO_Datos!$HP$3:$LT$85,BECO_Datos!$A53,FALSE))*DW$2</f>
        <v>0</v>
      </c>
      <c r="DX55" s="86">
        <f t="shared" si="122"/>
        <v>442.02385167054359</v>
      </c>
      <c r="DY55" s="84">
        <f>(HLOOKUP(DY$7,BECO_Datos!$D$3:$HN$85,BECO_Datos!$A53,FALSE))*DY$2</f>
        <v>0</v>
      </c>
      <c r="DZ55" s="84">
        <f>(HLOOKUP(DZ$7,BECO_Datos!$D$3:$HN$85,BECO_Datos!$A53,FALSE))*DZ$2</f>
        <v>0</v>
      </c>
      <c r="EA55" s="84">
        <f>(HLOOKUP(EA$7,BECO_Datos!$D$3:$HN$85,BECO_Datos!$A53,FALSE))*EA$2</f>
        <v>0</v>
      </c>
      <c r="EB55" s="84">
        <f>(HLOOKUP(EB$7,BECO_Datos!$D$3:$HN$85,BECO_Datos!$A53,FALSE))*EB$2</f>
        <v>18.270900000000001</v>
      </c>
      <c r="EC55" s="84">
        <f>(HLOOKUP(EC$7,BECO_Datos!$D$3:$HN$85,BECO_Datos!$A53,FALSE)+HLOOKUP(EC$7,BECO_Datos!$HP$3:$LT$85,BECO_Datos!$A53,FALSE))*EC$2</f>
        <v>25.75335442723259</v>
      </c>
      <c r="ED55" s="84">
        <f>(HLOOKUP(ED$7,BECO_Datos!$D$3:$HN$85,BECO_Datos!$A53,FALSE))*ED$2</f>
        <v>194.44753800000001</v>
      </c>
      <c r="EE55" s="84">
        <f>(HLOOKUP(EE$7,BECO_Datos!$D$3:$HN$85,BECO_Datos!$A53,FALSE))*EE$2</f>
        <v>93.867130799999998</v>
      </c>
      <c r="EF55" s="84">
        <f>(HLOOKUP(EF$7,BECO_Datos!$D$3:$HN$85,BECO_Datos!$A53,FALSE)+HLOOKUP(EF$7,BECO_Datos!$HP$3:$LT$85,BECO_Datos!$A53,FALSE))*EF$2</f>
        <v>75.583738237114062</v>
      </c>
      <c r="EG55" s="84">
        <f>(HLOOKUP(EG$7,BECO_Datos!$D$3:$HN$85,BECO_Datos!$A53,FALSE))*EG$2</f>
        <v>0</v>
      </c>
      <c r="EH55" s="84">
        <f>(HLOOKUP(EH$7,BECO_Datos!$D$3:$HN$85,BECO_Datos!$A53,FALSE)+HLOOKUP(EH$7,BECO_Datos!$HP$3:$LT$85,BECO_Datos!$A53,FALSE))*EH$2</f>
        <v>25.187800596002642</v>
      </c>
      <c r="EI55" s="84">
        <f>(HLOOKUP(EI$7,BECO_Datos!$D$3:$HN$85,BECO_Datos!$A53,FALSE))*EI$2</f>
        <v>8.9133896101942369</v>
      </c>
      <c r="EJ55" s="84">
        <f>(HLOOKUP(EJ$7,BECO_Datos!$D$3:$HN$85,BECO_Datos!$A53,FALSE)+HLOOKUP(EJ$7,BECO_Datos!$HP$3:$LT$85,BECO_Datos!$A53,FALSE))*EJ$2</f>
        <v>0</v>
      </c>
      <c r="EK55" s="13"/>
      <c r="EL55" s="86">
        <f t="shared" si="124"/>
        <v>531.59099504398841</v>
      </c>
      <c r="EM55" s="84">
        <f>(HLOOKUP(EM$7,BECO_Datos!$D$3:$HN$85,BECO_Datos!$A53,FALSE)+HLOOKUP(EM$7,BECO_Datos!$HP$3:$LT$85,BECO_Datos!$A53,FALSE))*EM$2</f>
        <v>0</v>
      </c>
      <c r="EN55" s="84">
        <f>(HLOOKUP(EN$7,BECO_Datos!$D$3:$HN$85,BECO_Datos!$A53,FALSE)+HLOOKUP(EN$7,BECO_Datos!$HP$3:$LT$85,BECO_Datos!$A53,FALSE))*EN$2</f>
        <v>8.2829484489821077</v>
      </c>
      <c r="EO55" s="84">
        <f>(HLOOKUP(EO$7,BECO_Datos!$D$3:$HN$85,BECO_Datos!$A53,FALSE)+HLOOKUP(EO$7,BECO_Datos!$HP$3:$LT$85,BECO_Datos!$A53,FALSE))*EO$2</f>
        <v>494.25985225621793</v>
      </c>
      <c r="EP55" s="84">
        <f>(HLOOKUP(EP$7,BECO_Datos!$D$3:$HN$85,BECO_Datos!$A53,FALSE)+HLOOKUP(EP$7,BECO_Datos!$HP$3:$LT$85,BECO_Datos!$A53,FALSE))*EP$2</f>
        <v>0</v>
      </c>
      <c r="EQ55" s="84">
        <f>(HLOOKUP(EQ$7,BECO_Datos!$D$3:$HN$85,BECO_Datos!$A53,FALSE))*EQ$2</f>
        <v>28.039194338788388</v>
      </c>
      <c r="ER55" s="84">
        <f>(HLOOKUP(ER$7,BECO_Datos!$D$3:$HN$85,BECO_Datos!$A53,FALSE)+HLOOKUP(ER$7,BECO_Datos!$HP$3:$LT$85,BECO_Datos!$A53,FALSE))*ER$2</f>
        <v>0</v>
      </c>
      <c r="ES55" s="84">
        <f>(HLOOKUP(ES$7,BECO_Datos!$D$3:$HN$85,BECO_Datos!$A53,FALSE))*ES$2</f>
        <v>1.0089999999999999</v>
      </c>
      <c r="ET55" s="84">
        <f>(HLOOKUP(ET$7,BECO_Datos!$D$3:$HN$85,BECO_Datos!$A53,FALSE)+HLOOKUP(ET$7,BECO_Datos!$HP$3:$LT$85,BECO_Datos!$A53,FALSE))*ET$2</f>
        <v>0</v>
      </c>
      <c r="EU55" s="86">
        <f t="shared" si="126"/>
        <v>476.53370157957829</v>
      </c>
      <c r="EV55" s="84">
        <f>(HLOOKUP(EV$7,BECO_Datos!$D$3:$HN$85,BECO_Datos!$A53,FALSE))*EV$2</f>
        <v>0</v>
      </c>
      <c r="EW55" s="84">
        <f>(HLOOKUP(EW$7,BECO_Datos!$D$3:$HN$85,BECO_Datos!$A53,FALSE))*EW$2</f>
        <v>0</v>
      </c>
      <c r="EX55" s="84">
        <f>(HLOOKUP(EX$7,BECO_Datos!$D$3:$HN$85,BECO_Datos!$A53,FALSE))*EX$2</f>
        <v>0</v>
      </c>
      <c r="EY55" s="84">
        <f>(HLOOKUP(EY$7,BECO_Datos!$D$3:$HN$85,BECO_Datos!$A53,FALSE))*EY$2</f>
        <v>21.687899999999999</v>
      </c>
      <c r="EZ55" s="84">
        <f>(HLOOKUP(EZ$7,BECO_Datos!$D$3:$HN$85,BECO_Datos!$A53,FALSE)+HLOOKUP(EZ$7,BECO_Datos!$HP$3:$LT$85,BECO_Datos!$A53,FALSE))*EZ$2</f>
        <v>21.55436016113579</v>
      </c>
      <c r="FA55" s="84">
        <f>(HLOOKUP(FA$7,BECO_Datos!$D$3:$HN$85,BECO_Datos!$A53,FALSE))*FA$2</f>
        <v>208.85594400000002</v>
      </c>
      <c r="FB55" s="84">
        <f>(HLOOKUP(FB$7,BECO_Datos!$D$3:$HN$85,BECO_Datos!$A53,FALSE))*FB$2</f>
        <v>97.214335200000008</v>
      </c>
      <c r="FC55" s="84">
        <f>(HLOOKUP(FC$7,BECO_Datos!$D$3:$HN$85,BECO_Datos!$A53,FALSE)+HLOOKUP(FC$7,BECO_Datos!$HP$3:$LT$85,BECO_Datos!$A53,FALSE))*FC$2</f>
        <v>93.454013666948043</v>
      </c>
      <c r="FD55" s="84">
        <f>(HLOOKUP(FD$7,BECO_Datos!$D$3:$HN$85,BECO_Datos!$A53,FALSE))*FD$2</f>
        <v>0</v>
      </c>
      <c r="FE55" s="84">
        <f>(HLOOKUP(FE$7,BECO_Datos!$D$3:$HN$85,BECO_Datos!$A53,FALSE)+HLOOKUP(FE$7,BECO_Datos!$HP$3:$LT$85,BECO_Datos!$A53,FALSE))*FE$2</f>
        <v>26.638213829583851</v>
      </c>
      <c r="FF55" s="84">
        <f>(HLOOKUP(FF$7,BECO_Datos!$D$3:$HN$85,BECO_Datos!$A53,FALSE))*FF$2</f>
        <v>7.1289347219105652</v>
      </c>
      <c r="FG55" s="84">
        <f>(HLOOKUP(FG$7,BECO_Datos!$D$3:$HN$85,BECO_Datos!$A53,FALSE)+HLOOKUP(FG$7,BECO_Datos!$HP$3:$LT$85,BECO_Datos!$A53,FALSE))*FG$2</f>
        <v>0</v>
      </c>
      <c r="FH55" s="13"/>
      <c r="FI55" s="86">
        <f t="shared" si="128"/>
        <v>449.67566867444287</v>
      </c>
      <c r="FJ55" s="84">
        <f>(HLOOKUP(FJ$7,BECO_Datos!$D$3:$HN$85,BECO_Datos!$A53,FALSE)+HLOOKUP(FJ$7,BECO_Datos!$HP$3:$LT$85,BECO_Datos!$A53,FALSE))*FJ$2</f>
        <v>0</v>
      </c>
      <c r="FK55" s="84">
        <f>(HLOOKUP(FK$7,BECO_Datos!$D$3:$HN$85,BECO_Datos!$A53,FALSE)+HLOOKUP(FK$7,BECO_Datos!$HP$3:$LT$85,BECO_Datos!$A53,FALSE))*FK$2</f>
        <v>8.5417905880127982</v>
      </c>
      <c r="FL55" s="84">
        <f>(HLOOKUP(FL$7,BECO_Datos!$D$3:$HN$85,BECO_Datos!$A53,FALSE)+HLOOKUP(FL$7,BECO_Datos!$HP$3:$LT$85,BECO_Datos!$A53,FALSE))*FL$2</f>
        <v>406.37486452654076</v>
      </c>
      <c r="FM55" s="84">
        <f>(HLOOKUP(FM$7,BECO_Datos!$D$3:$HN$85,BECO_Datos!$A53,FALSE)+HLOOKUP(FM$7,BECO_Datos!$HP$3:$LT$85,BECO_Datos!$A53,FALSE))*FM$2</f>
        <v>0</v>
      </c>
      <c r="FN55" s="84">
        <f>(HLOOKUP(FN$7,BECO_Datos!$D$3:$HN$85,BECO_Datos!$A53,FALSE))*FN$2</f>
        <v>33.698013559889318</v>
      </c>
      <c r="FO55" s="84">
        <f>(HLOOKUP(FO$7,BECO_Datos!$D$3:$HN$85,BECO_Datos!$A53,FALSE)+HLOOKUP(FO$7,BECO_Datos!$HP$3:$LT$85,BECO_Datos!$A53,FALSE))*FO$2</f>
        <v>0</v>
      </c>
      <c r="FP55" s="84">
        <f>(HLOOKUP(FP$7,BECO_Datos!$D$3:$HN$85,BECO_Datos!$A53,FALSE))*FP$2</f>
        <v>1.0609999999999999</v>
      </c>
      <c r="FQ55" s="84">
        <f>(HLOOKUP(FQ$7,BECO_Datos!$D$3:$HN$85,BECO_Datos!$A53,FALSE)+HLOOKUP(FQ$7,BECO_Datos!$HP$3:$LT$85,BECO_Datos!$A53,FALSE))*FQ$2</f>
        <v>0</v>
      </c>
      <c r="FR55" s="86">
        <f t="shared" si="130"/>
        <v>472.83493718754607</v>
      </c>
      <c r="FS55" s="84">
        <f>(HLOOKUP(FS$7,BECO_Datos!$D$3:$HN$85,BECO_Datos!$A53,FALSE))*FS$2</f>
        <v>0</v>
      </c>
      <c r="FT55" s="84">
        <f>(HLOOKUP(FT$7,BECO_Datos!$D$3:$HN$85,BECO_Datos!$A53,FALSE))*FT$2</f>
        <v>0</v>
      </c>
      <c r="FU55" s="84">
        <f>(HLOOKUP(FU$7,BECO_Datos!$D$3:$HN$85,BECO_Datos!$A53,FALSE))*FU$2</f>
        <v>0</v>
      </c>
      <c r="FV55" s="84">
        <f>(HLOOKUP(FV$7,BECO_Datos!$D$3:$HN$85,BECO_Datos!$A53,FALSE))*FV$2</f>
        <v>22.7532</v>
      </c>
      <c r="FW55" s="84">
        <f>(HLOOKUP(FW$7,BECO_Datos!$D$3:$HN$85,BECO_Datos!$A53,FALSE)+HLOOKUP(FW$7,BECO_Datos!$HP$3:$LT$85,BECO_Datos!$A53,FALSE))*FW$2</f>
        <v>28.451598789227461</v>
      </c>
      <c r="FX55" s="84">
        <f>(HLOOKUP(FX$7,BECO_Datos!$D$3:$HN$85,BECO_Datos!$A53,FALSE))*FX$2</f>
        <v>213.81786720000002</v>
      </c>
      <c r="FY55" s="84">
        <f>(HLOOKUP(FY$7,BECO_Datos!$D$3:$HN$85,BECO_Datos!$A53,FALSE))*FY$2</f>
        <v>82.324026000000003</v>
      </c>
      <c r="FZ55" s="84">
        <f>(HLOOKUP(FZ$7,BECO_Datos!$D$3:$HN$85,BECO_Datos!$A53,FALSE)+HLOOKUP(FZ$7,BECO_Datos!$HP$3:$LT$85,BECO_Datos!$A53,FALSE))*FZ$2</f>
        <v>93.36573040030764</v>
      </c>
      <c r="GA55" s="84">
        <f>(HLOOKUP(GA$7,BECO_Datos!$D$3:$HN$85,BECO_Datos!$A53,FALSE))*GA$2</f>
        <v>0</v>
      </c>
      <c r="GB55" s="84">
        <f>(HLOOKUP(GB$7,BECO_Datos!$D$3:$HN$85,BECO_Datos!$A53,FALSE)+HLOOKUP(GB$7,BECO_Datos!$HP$3:$LT$85,BECO_Datos!$A53,FALSE))*GB$2</f>
        <v>25.440867865154488</v>
      </c>
      <c r="GC55" s="84">
        <f>(HLOOKUP(GC$7,BECO_Datos!$D$3:$HN$85,BECO_Datos!$A53,FALSE))*GC$2</f>
        <v>6.6816469328564603</v>
      </c>
      <c r="GD55" s="84">
        <f>(HLOOKUP(GD$7,BECO_Datos!$D$3:$HN$85,BECO_Datos!$A53,FALSE)+HLOOKUP(GD$7,BECO_Datos!$HP$3:$LT$85,BECO_Datos!$A53,FALSE))*GD$2</f>
        <v>0</v>
      </c>
      <c r="GE55" s="13"/>
      <c r="GF55" s="86">
        <f t="shared" si="132"/>
        <v>61.61000693986572</v>
      </c>
      <c r="GG55" s="84">
        <f>(HLOOKUP(GG$7,BECO_Datos!$D$3:$HN$85,BECO_Datos!$A53,FALSE)+HLOOKUP(GG$7,BECO_Datos!$HP$3:$LT$85,BECO_Datos!$A53,FALSE))*GG$2</f>
        <v>0</v>
      </c>
      <c r="GH55" s="84">
        <f>(HLOOKUP(GH$7,BECO_Datos!$D$3:$HN$85,BECO_Datos!$A53,FALSE)+HLOOKUP(GH$7,BECO_Datos!$HP$3:$LT$85,BECO_Datos!$A53,FALSE))*GH$2</f>
        <v>8.858153202383642</v>
      </c>
      <c r="GI55" s="84">
        <f>(HLOOKUP(GI$7,BECO_Datos!$D$3:$HN$85,BECO_Datos!$A53,FALSE)+HLOOKUP(GI$7,BECO_Datos!$HP$3:$LT$85,BECO_Datos!$A53,FALSE))*GI$2</f>
        <v>17.507436126180796</v>
      </c>
      <c r="GJ55" s="84">
        <f>(HLOOKUP(GJ$7,BECO_Datos!$D$3:$HN$85,BECO_Datos!$A53,FALSE)+HLOOKUP(GJ$7,BECO_Datos!$HP$3:$LT$85,BECO_Datos!$A53,FALSE))*GJ$2</f>
        <v>0</v>
      </c>
      <c r="GK55" s="84">
        <f>(HLOOKUP(GK$7,BECO_Datos!$D$3:$HN$85,BECO_Datos!$A53,FALSE))*GK$2</f>
        <v>35.24441761130128</v>
      </c>
      <c r="GL55" s="84">
        <f>(HLOOKUP(GL$7,BECO_Datos!$D$3:$HN$85,BECO_Datos!$A53,FALSE)+HLOOKUP(GL$7,BECO_Datos!$HP$3:$LT$85,BECO_Datos!$A53,FALSE))*GL$2</f>
        <v>0</v>
      </c>
      <c r="GM55" s="84">
        <f>(HLOOKUP(GM$7,BECO_Datos!$D$3:$HN$85,BECO_Datos!$A53,FALSE))*GM$2</f>
        <v>0</v>
      </c>
      <c r="GN55" s="84">
        <f>(HLOOKUP(GN$7,BECO_Datos!$D$3:$HN$85,BECO_Datos!$A53,FALSE)+HLOOKUP(GN$7,BECO_Datos!$HP$3:$LT$85,BECO_Datos!$A53,FALSE))*GN$2</f>
        <v>0</v>
      </c>
      <c r="GO55" s="86">
        <f t="shared" si="134"/>
        <v>460.34262129942539</v>
      </c>
      <c r="GP55" s="84">
        <f>(HLOOKUP(GP$7,BECO_Datos!$D$3:$HN$85,BECO_Datos!$A53,FALSE))*GP$2</f>
        <v>0</v>
      </c>
      <c r="GQ55" s="84">
        <f>(HLOOKUP(GQ$7,BECO_Datos!$D$3:$HN$85,BECO_Datos!$A53,FALSE))*GQ$2</f>
        <v>0</v>
      </c>
      <c r="GR55" s="84">
        <f>(HLOOKUP(GR$7,BECO_Datos!$D$3:$HN$85,BECO_Datos!$A53,FALSE))*GR$2</f>
        <v>2.4489000000000001</v>
      </c>
      <c r="GS55" s="84">
        <f>(HLOOKUP(GS$7,BECO_Datos!$D$3:$HN$85,BECO_Datos!$A53,FALSE))*GS$2</f>
        <v>0</v>
      </c>
      <c r="GT55" s="84">
        <f>(HLOOKUP(GT$7,BECO_Datos!$D$3:$HN$85,BECO_Datos!$A53,FALSE)+HLOOKUP(GT$7,BECO_Datos!$HP$3:$LT$85,BECO_Datos!$A53,FALSE))*GT$2</f>
        <v>30.182153132086167</v>
      </c>
      <c r="GU55" s="84">
        <f>(HLOOKUP(GU$7,BECO_Datos!$D$3:$HN$85,BECO_Datos!$A53,FALSE))*GU$2</f>
        <v>222.9565298577925</v>
      </c>
      <c r="GV55" s="84">
        <f>(HLOOKUP(GV$7,BECO_Datos!$D$3:$HN$85,BECO_Datos!$A53,FALSE))*GV$2</f>
        <v>70.110064800000004</v>
      </c>
      <c r="GW55" s="84">
        <f>(HLOOKUP(GW$7,BECO_Datos!$D$3:$HN$85,BECO_Datos!$A53,FALSE)+HLOOKUP(GW$7,BECO_Datos!$HP$3:$LT$85,BECO_Datos!$A53,FALSE))*GW$2</f>
        <v>100.25585580395274</v>
      </c>
      <c r="GX55" s="84">
        <f>(HLOOKUP(GX$7,BECO_Datos!$D$3:$HN$85,BECO_Datos!$A53,FALSE))*GX$2</f>
        <v>0</v>
      </c>
      <c r="GY55" s="84">
        <f>(HLOOKUP(GY$7,BECO_Datos!$D$3:$HN$85,BECO_Datos!$A53,FALSE)+HLOOKUP(GY$7,BECO_Datos!$HP$3:$LT$85,BECO_Datos!$A53,FALSE))*GY$2</f>
        <v>29.422243198992003</v>
      </c>
      <c r="GZ55" s="84">
        <f>(HLOOKUP(GZ$7,BECO_Datos!$D$3:$HN$85,BECO_Datos!$A53,FALSE))*GZ$2</f>
        <v>4.9668745066019335</v>
      </c>
      <c r="HA55" s="84">
        <f>(HLOOKUP(HA$7,BECO_Datos!$D$3:$HN$85,BECO_Datos!$A53,FALSE)+HLOOKUP(HA$7,BECO_Datos!$HP$3:$LT$85,BECO_Datos!$A53,FALSE))*HA$2</f>
        <v>0</v>
      </c>
      <c r="HB55" s="13"/>
      <c r="HC55" s="86">
        <f t="shared" si="136"/>
        <v>76.226889120749547</v>
      </c>
      <c r="HD55" s="84">
        <f>(HLOOKUP(HD$7,BECO_Datos!$D$3:$HN$85,BECO_Datos!$A53,FALSE)+HLOOKUP(HD$7,BECO_Datos!$HP$3:$LT$85,BECO_Datos!$A53,FALSE))*HD$2</f>
        <v>0</v>
      </c>
      <c r="HE55" s="84">
        <f>(HLOOKUP(HE$7,BECO_Datos!$D$3:$HN$85,BECO_Datos!$A53,FALSE)+HLOOKUP(HE$7,BECO_Datos!$HP$3:$LT$85,BECO_Datos!$A53,FALSE))*HE$2</f>
        <v>6.5441794540541398</v>
      </c>
      <c r="HF55" s="84">
        <f>(HLOOKUP(HF$7,BECO_Datos!$D$3:$HN$85,BECO_Datos!$A53,FALSE)+HLOOKUP(HF$7,BECO_Datos!$HP$3:$LT$85,BECO_Datos!$A53,FALSE))*HF$2</f>
        <v>29.45504043622536</v>
      </c>
      <c r="HG55" s="84">
        <f>(HLOOKUP(HG$7,BECO_Datos!$D$3:$HN$85,BECO_Datos!$A53,FALSE)+HLOOKUP(HG$7,BECO_Datos!$HP$3:$LT$85,BECO_Datos!$A53,FALSE))*HG$2</f>
        <v>0</v>
      </c>
      <c r="HH55" s="84">
        <f>(HLOOKUP(HH$7,BECO_Datos!$D$3:$HN$85,BECO_Datos!$A53,FALSE))*HH$2</f>
        <v>40.227669230470049</v>
      </c>
      <c r="HI55" s="84">
        <f>(HLOOKUP(HI$7,BECO_Datos!$D$3:$HN$85,BECO_Datos!$A53,FALSE)+HLOOKUP(HI$7,BECO_Datos!$HP$3:$LT$85,BECO_Datos!$A53,FALSE))*HI$2</f>
        <v>0</v>
      </c>
      <c r="HJ55" s="84">
        <f>(HLOOKUP(HJ$7,BECO_Datos!$D$3:$HN$85,BECO_Datos!$A53,FALSE))*HJ$2</f>
        <v>0</v>
      </c>
      <c r="HK55" s="84">
        <f>(HLOOKUP(HK$7,BECO_Datos!$D$3:$HN$85,BECO_Datos!$A53,FALSE)+HLOOKUP(HK$7,BECO_Datos!$HP$3:$LT$85,BECO_Datos!$A53,FALSE))*HK$2</f>
        <v>0</v>
      </c>
      <c r="HL55" s="86">
        <f t="shared" si="138"/>
        <v>402.9518217356491</v>
      </c>
      <c r="HM55" s="84">
        <f>(HLOOKUP(HM$7,BECO_Datos!$D$3:$HN$85,BECO_Datos!$A53,FALSE))*HM$2</f>
        <v>0</v>
      </c>
      <c r="HN55" s="84">
        <f>(HLOOKUP(HN$7,BECO_Datos!$D$3:$HN$85,BECO_Datos!$A53,FALSE))*HN$2</f>
        <v>0</v>
      </c>
      <c r="HO55" s="84">
        <f>(HLOOKUP(HO$7,BECO_Datos!$D$3:$HN$85,BECO_Datos!$A53,FALSE))*HO$2</f>
        <v>0</v>
      </c>
      <c r="HP55" s="84">
        <f>(HLOOKUP(HP$7,BECO_Datos!$D$3:$HN$85,BECO_Datos!$A53,FALSE))*HP$2</f>
        <v>0</v>
      </c>
      <c r="HQ55" s="84">
        <f>(HLOOKUP(HQ$7,BECO_Datos!$D$3:$HN$85,BECO_Datos!$A53,FALSE)+HLOOKUP(HQ$7,BECO_Datos!$HP$3:$LT$85,BECO_Datos!$A53,FALSE))*HQ$2</f>
        <v>30.82340841211515</v>
      </c>
      <c r="HR55" s="84">
        <f>(HLOOKUP(HR$7,BECO_Datos!$D$3:$HN$85,BECO_Datos!$A53,FALSE))*HR$2</f>
        <v>237.11675595698929</v>
      </c>
      <c r="HS55" s="84">
        <f>(HLOOKUP(HS$7,BECO_Datos!$D$3:$HN$85,BECO_Datos!$A53,FALSE))*HS$2</f>
        <v>97.573560513539633</v>
      </c>
      <c r="HT55" s="84">
        <f>(HLOOKUP(HT$7,BECO_Datos!$D$3:$HN$85,BECO_Datos!$A53,FALSE)+HLOOKUP(HT$7,BECO_Datos!$HP$3:$LT$85,BECO_Datos!$A53,FALSE))*HT$2</f>
        <v>0</v>
      </c>
      <c r="HU55" s="84">
        <f>(HLOOKUP(HU$7,BECO_Datos!$D$3:$HN$85,BECO_Datos!$A53,FALSE))*HU$2</f>
        <v>0</v>
      </c>
      <c r="HV55" s="84">
        <f>(HLOOKUP(HV$7,BECO_Datos!$D$3:$HN$85,BECO_Datos!$A53,FALSE)+HLOOKUP(HV$7,BECO_Datos!$HP$3:$LT$85,BECO_Datos!$A53,FALSE))*HV$2</f>
        <v>32.287142857892142</v>
      </c>
      <c r="HW55" s="84">
        <f>(HLOOKUP(HW$7,BECO_Datos!$D$3:$HN$85,BECO_Datos!$A53,FALSE))*HW$2</f>
        <v>5.150953995112924</v>
      </c>
      <c r="HX55" s="84">
        <f>(HLOOKUP(HX$7,BECO_Datos!$D$3:$HN$85,BECO_Datos!$A53,FALSE)+HLOOKUP(HX$7,BECO_Datos!$HP$3:$LT$85,BECO_Datos!$A53,FALSE))*HX$2</f>
        <v>0</v>
      </c>
    </row>
    <row r="56" spans="1:232" ht="15.75" x14ac:dyDescent="0.25">
      <c r="A56" s="160">
        <v>50</v>
      </c>
      <c r="B56" s="536" t="s">
        <v>95</v>
      </c>
      <c r="C56" s="13"/>
      <c r="D56" s="89">
        <f t="shared" si="100"/>
        <v>2564.2038875621283</v>
      </c>
      <c r="E56" s="85">
        <f>(HLOOKUP(E$7,BECO_Datos!$D$3:$HN$85,BECO_Datos!$A54,FALSE)+HLOOKUP(E$7,BECO_Datos!$HP$3:$LT$85,BECO_Datos!$A54,FALSE))*E$2</f>
        <v>0</v>
      </c>
      <c r="F56" s="85">
        <f>(HLOOKUP(F$7,BECO_Datos!$D$3:$HN$85,BECO_Datos!$A54,FALSE)+HLOOKUP(F$7,BECO_Datos!$HP$3:$LT$85,BECO_Datos!$A54,FALSE))*F$2</f>
        <v>1378.1693446882775</v>
      </c>
      <c r="G56" s="85">
        <f>(HLOOKUP(G$7,BECO_Datos!$D$3:$HN$85,BECO_Datos!$A54,FALSE)+HLOOKUP(G$7,BECO_Datos!$HP$3:$LT$85,BECO_Datos!$A54,FALSE))*G$2</f>
        <v>640.78330837885892</v>
      </c>
      <c r="H56" s="85">
        <f>(HLOOKUP(H$7,BECO_Datos!$D$3:$HN$85,BECO_Datos!$A54,FALSE)+HLOOKUP(H$7,BECO_Datos!$HP$3:$LT$85,BECO_Datos!$A54,FALSE))*H$2</f>
        <v>0</v>
      </c>
      <c r="I56" s="85">
        <f>(HLOOKUP(I$7,BECO_Datos!$D$3:$HN$85,BECO_Datos!$A54,FALSE))*I$2</f>
        <v>0</v>
      </c>
      <c r="J56" s="85">
        <f>(HLOOKUP(J$7,BECO_Datos!$D$3:$HN$85,BECO_Datos!$A54,FALSE)+HLOOKUP(J$7,BECO_Datos!$HP$3:$LT$85,BECO_Datos!$A54,FALSE))*J$2</f>
        <v>545.25123449499188</v>
      </c>
      <c r="K56" s="85">
        <f>(HLOOKUP(K$7,BECO_Datos!$D$3:$HN$85,BECO_Datos!$A54,FALSE))*K$2</f>
        <v>0</v>
      </c>
      <c r="L56" s="85">
        <f>(HLOOKUP(L$7,BECO_Datos!$D$3:$HN$85,BECO_Datos!$A54,FALSE)+HLOOKUP(L$7,BECO_Datos!$HP$3:$LT$85,BECO_Datos!$A54,FALSE))*L$2</f>
        <v>0</v>
      </c>
      <c r="M56" s="89">
        <f t="shared" si="102"/>
        <v>5255.0119527675397</v>
      </c>
      <c r="N56" s="85">
        <f>(HLOOKUP(N$7,BECO_Datos!$D$3:$HN$85,BECO_Datos!$A54,FALSE))*N$2</f>
        <v>0</v>
      </c>
      <c r="O56" s="85">
        <f>(HLOOKUP(O$7,BECO_Datos!$D$3:$HN$85,BECO_Datos!$A54,FALSE))*O$2</f>
        <v>0</v>
      </c>
      <c r="P56" s="85">
        <f>(HLOOKUP(P$7,BECO_Datos!$D$3:$HN$85,BECO_Datos!$A54,FALSE))*P$2</f>
        <v>0</v>
      </c>
      <c r="Q56" s="85">
        <f>(HLOOKUP(Q$7,BECO_Datos!$D$3:$HN$85,BECO_Datos!$A54,FALSE))*Q$2</f>
        <v>0</v>
      </c>
      <c r="R56" s="85">
        <f>(HLOOKUP(R$7,BECO_Datos!$D$3:$HN$85,BECO_Datos!$A54,FALSE)+HLOOKUP(R$7,BECO_Datos!$HP$3:$LT$85,BECO_Datos!$A54,FALSE))*R$2</f>
        <v>50.044574737369388</v>
      </c>
      <c r="S56" s="85">
        <f>(HLOOKUP(S$7,BECO_Datos!$D$3:$HN$85,BECO_Datos!$A54,FALSE))*S$2</f>
        <v>3550.9852188</v>
      </c>
      <c r="T56" s="85">
        <f>(HLOOKUP(T$7,BECO_Datos!$D$3:$HN$85,BECO_Datos!$A54,FALSE))*T$2</f>
        <v>1320.5852748000002</v>
      </c>
      <c r="U56" s="85">
        <f>(HLOOKUP(U$7,BECO_Datos!$D$3:$HN$85,BECO_Datos!$A54,FALSE)+HLOOKUP(U$7,BECO_Datos!$HP$3:$LT$85,BECO_Datos!$A54,FALSE))*U$2</f>
        <v>67.3365989101613</v>
      </c>
      <c r="V56" s="85">
        <f>(HLOOKUP(V$7,BECO_Datos!$D$3:$HN$85,BECO_Datos!$A54,FALSE))*V$2</f>
        <v>0</v>
      </c>
      <c r="W56" s="85">
        <f>(HLOOKUP(W$7,BECO_Datos!$D$3:$HN$85,BECO_Datos!$A54,FALSE)+HLOOKUP(W$7,BECO_Datos!$HP$3:$LT$85,BECO_Datos!$A54,FALSE))*W$2</f>
        <v>247.24957470463013</v>
      </c>
      <c r="X56" s="85">
        <f>(HLOOKUP(X$7,BECO_Datos!$D$3:$HN$85,BECO_Datos!$A54,FALSE))*X$2</f>
        <v>18.810710815379228</v>
      </c>
      <c r="Y56" s="85">
        <f>(HLOOKUP(Y$7,BECO_Datos!$D$3:$HN$85,BECO_Datos!$A54,FALSE)+HLOOKUP(Y$7,BECO_Datos!$HP$3:$LT$85,BECO_Datos!$A54,FALSE))*Y$2</f>
        <v>0</v>
      </c>
      <c r="Z56" s="13"/>
      <c r="AA56" s="89">
        <f t="shared" si="104"/>
        <v>3509.5946737788709</v>
      </c>
      <c r="AB56" s="85">
        <f>(HLOOKUP(AB$7,BECO_Datos!$D$3:$HN$85,BECO_Datos!$A54,FALSE)+HLOOKUP(AB$7,BECO_Datos!$HP$3:$LT$85,BECO_Datos!$A54,FALSE))*AB$2</f>
        <v>0</v>
      </c>
      <c r="AC56" s="85">
        <f>(HLOOKUP(AC$7,BECO_Datos!$D$3:$HN$85,BECO_Datos!$A54,FALSE)+HLOOKUP(AC$7,BECO_Datos!$HP$3:$LT$85,BECO_Datos!$A54,FALSE))*AC$2</f>
        <v>2009.9700837265455</v>
      </c>
      <c r="AD56" s="85">
        <f>(HLOOKUP(AD$7,BECO_Datos!$D$3:$HN$85,BECO_Datos!$A54,FALSE)+HLOOKUP(AD$7,BECO_Datos!$HP$3:$LT$85,BECO_Datos!$A54,FALSE))*AD$2</f>
        <v>1182.7922472733887</v>
      </c>
      <c r="AE56" s="85">
        <f>(HLOOKUP(AE$7,BECO_Datos!$D$3:$HN$85,BECO_Datos!$A54,FALSE)+HLOOKUP(AE$7,BECO_Datos!$HP$3:$LT$85,BECO_Datos!$A54,FALSE))*AE$2</f>
        <v>0</v>
      </c>
      <c r="AF56" s="85">
        <f>(HLOOKUP(AF$7,BECO_Datos!$D$3:$HN$85,BECO_Datos!$A54,FALSE))*AF$2</f>
        <v>0</v>
      </c>
      <c r="AG56" s="85">
        <f>(HLOOKUP(AG$7,BECO_Datos!$D$3:$HN$85,BECO_Datos!$A54,FALSE)+HLOOKUP(AG$7,BECO_Datos!$HP$3:$LT$85,BECO_Datos!$A54,FALSE))*AG$2</f>
        <v>316.83234277893655</v>
      </c>
      <c r="AH56" s="85">
        <f>(HLOOKUP(AH$7,BECO_Datos!$D$3:$HN$85,BECO_Datos!$A54,FALSE))*AH$2</f>
        <v>0</v>
      </c>
      <c r="AI56" s="85">
        <f>(HLOOKUP(AI$7,BECO_Datos!$D$3:$HN$85,BECO_Datos!$A54,FALSE)+HLOOKUP(AI$7,BECO_Datos!$HP$3:$LT$85,BECO_Datos!$A54,FALSE))*AI$2</f>
        <v>0</v>
      </c>
      <c r="AJ56" s="89">
        <f t="shared" si="106"/>
        <v>5071.1122384088667</v>
      </c>
      <c r="AK56" s="85">
        <f>(HLOOKUP(AK$7,BECO_Datos!$D$3:$HN$85,BECO_Datos!$A54,FALSE))*AK$2</f>
        <v>0</v>
      </c>
      <c r="AL56" s="85">
        <f>(HLOOKUP(AL$7,BECO_Datos!$D$3:$HN$85,BECO_Datos!$A54,FALSE))*AL$2</f>
        <v>0</v>
      </c>
      <c r="AM56" s="85">
        <f>(HLOOKUP(AM$7,BECO_Datos!$D$3:$HN$85,BECO_Datos!$A54,FALSE))*AM$2</f>
        <v>0</v>
      </c>
      <c r="AN56" s="85">
        <f>(HLOOKUP(AN$7,BECO_Datos!$D$3:$HN$85,BECO_Datos!$A54,FALSE))*AN$2</f>
        <v>0</v>
      </c>
      <c r="AO56" s="85">
        <f>(HLOOKUP(AO$7,BECO_Datos!$D$3:$HN$85,BECO_Datos!$A54,FALSE)+HLOOKUP(AO$7,BECO_Datos!$HP$3:$LT$85,BECO_Datos!$A54,FALSE))*AO$2</f>
        <v>19.078494125011886</v>
      </c>
      <c r="AP56" s="85">
        <f>(HLOOKUP(AP$7,BECO_Datos!$D$3:$HN$85,BECO_Datos!$A54,FALSE))*AP$2</f>
        <v>3634.0843499999996</v>
      </c>
      <c r="AQ56" s="85">
        <f>(HLOOKUP(AQ$7,BECO_Datos!$D$3:$HN$85,BECO_Datos!$A54,FALSE))*AQ$2</f>
        <v>1366.0832736</v>
      </c>
      <c r="AR56" s="85">
        <f>(HLOOKUP(AR$7,BECO_Datos!$D$3:$HN$85,BECO_Datos!$A54,FALSE)+HLOOKUP(AR$7,BECO_Datos!$HP$3:$LT$85,BECO_Datos!$A54,FALSE))*AR$2</f>
        <v>30.82737253889087</v>
      </c>
      <c r="AS56" s="85">
        <f>(HLOOKUP(AS$7,BECO_Datos!$D$3:$HN$85,BECO_Datos!$A54,FALSE))*AS$2</f>
        <v>0</v>
      </c>
      <c r="AT56" s="85">
        <f>(HLOOKUP(AT$7,BECO_Datos!$D$3:$HN$85,BECO_Datos!$A54,FALSE)+HLOOKUP(AT$7,BECO_Datos!$HP$3:$LT$85,BECO_Datos!$A54,FALSE))*AT$2</f>
        <v>10.521392646496464</v>
      </c>
      <c r="AU56" s="85">
        <f>(HLOOKUP(AU$7,BECO_Datos!$D$3:$HN$85,BECO_Datos!$A54,FALSE))*AU$2</f>
        <v>10.517355498467992</v>
      </c>
      <c r="AV56" s="85">
        <f>(HLOOKUP(AV$7,BECO_Datos!$D$3:$HN$85,BECO_Datos!$A54,FALSE)+HLOOKUP(AV$7,BECO_Datos!$HP$3:$LT$85,BECO_Datos!$A54,FALSE))*AV$2</f>
        <v>0</v>
      </c>
      <c r="AW56" s="13"/>
      <c r="AX56" s="89">
        <f t="shared" si="108"/>
        <v>20237.970850669928</v>
      </c>
      <c r="AY56" s="85">
        <f>(HLOOKUP(AY$7,BECO_Datos!$D$3:$HN$85,BECO_Datos!$A54,FALSE)+HLOOKUP(AY$7,BECO_Datos!$HP$3:$LT$85,BECO_Datos!$A54,FALSE))*AY$2</f>
        <v>0</v>
      </c>
      <c r="AZ56" s="85">
        <f>(HLOOKUP(AZ$7,BECO_Datos!$D$3:$HN$85,BECO_Datos!$A54,FALSE)+HLOOKUP(AZ$7,BECO_Datos!$HP$3:$LT$85,BECO_Datos!$A54,FALSE))*AZ$2</f>
        <v>15778.715928553571</v>
      </c>
      <c r="BA56" s="85">
        <f>(HLOOKUP(BA$7,BECO_Datos!$D$3:$HN$85,BECO_Datos!$A54,FALSE)+HLOOKUP(BA$7,BECO_Datos!$HP$3:$LT$85,BECO_Datos!$A54,FALSE))*BA$2</f>
        <v>3804.4919459608323</v>
      </c>
      <c r="BB56" s="85">
        <f>(HLOOKUP(BB$7,BECO_Datos!$D$3:$HN$85,BECO_Datos!$A54,FALSE)+HLOOKUP(BB$7,BECO_Datos!$HP$3:$LT$85,BECO_Datos!$A54,FALSE))*BB$2</f>
        <v>0</v>
      </c>
      <c r="BC56" s="85">
        <f>(HLOOKUP(BC$7,BECO_Datos!$D$3:$HN$85,BECO_Datos!$A54,FALSE))*BC$2</f>
        <v>0</v>
      </c>
      <c r="BD56" s="85">
        <f>(HLOOKUP(BD$7,BECO_Datos!$D$3:$HN$85,BECO_Datos!$A54,FALSE)+HLOOKUP(BD$7,BECO_Datos!$HP$3:$LT$85,BECO_Datos!$A54,FALSE))*BD$2</f>
        <v>654.76297615552608</v>
      </c>
      <c r="BE56" s="85">
        <f>(HLOOKUP(BE$7,BECO_Datos!$D$3:$HN$85,BECO_Datos!$A54,FALSE))*BE$2</f>
        <v>0</v>
      </c>
      <c r="BF56" s="85">
        <f>(HLOOKUP(BF$7,BECO_Datos!$D$3:$HN$85,BECO_Datos!$A54,FALSE)+HLOOKUP(BF$7,BECO_Datos!$HP$3:$LT$85,BECO_Datos!$A54,FALSE))*BF$2</f>
        <v>0</v>
      </c>
      <c r="BG56" s="89">
        <f t="shared" si="110"/>
        <v>5940.2294893559065</v>
      </c>
      <c r="BH56" s="85">
        <f>(HLOOKUP(BH$7,BECO_Datos!$D$3:$HN$85,BECO_Datos!$A54,FALSE))*BH$2</f>
        <v>0</v>
      </c>
      <c r="BI56" s="85">
        <f>(HLOOKUP(BI$7,BECO_Datos!$D$3:$HN$85,BECO_Datos!$A54,FALSE))*BI$2</f>
        <v>0</v>
      </c>
      <c r="BJ56" s="85">
        <f>(HLOOKUP(BJ$7,BECO_Datos!$D$3:$HN$85,BECO_Datos!$A54,FALSE))*BJ$2</f>
        <v>0</v>
      </c>
      <c r="BK56" s="85">
        <f>(HLOOKUP(BK$7,BECO_Datos!$D$3:$HN$85,BECO_Datos!$A54,FALSE))*BK$2</f>
        <v>105.22350000000002</v>
      </c>
      <c r="BL56" s="85">
        <f>(HLOOKUP(BL$7,BECO_Datos!$D$3:$HN$85,BECO_Datos!$A54,FALSE)+HLOOKUP(BL$7,BECO_Datos!$HP$3:$LT$85,BECO_Datos!$A54,FALSE))*BL$2</f>
        <v>102.70611165569277</v>
      </c>
      <c r="BM56" s="85">
        <f>(HLOOKUP(BM$7,BECO_Datos!$D$3:$HN$85,BECO_Datos!$A54,FALSE))*BM$2</f>
        <v>3792.6445031999997</v>
      </c>
      <c r="BN56" s="85">
        <f>(HLOOKUP(BN$7,BECO_Datos!$D$3:$HN$85,BECO_Datos!$A54,FALSE))*BN$2</f>
        <v>1446.8039856</v>
      </c>
      <c r="BO56" s="85">
        <f>(HLOOKUP(BO$7,BECO_Datos!$D$3:$HN$85,BECO_Datos!$A54,FALSE)+HLOOKUP(BO$7,BECO_Datos!$HP$3:$LT$85,BECO_Datos!$A54,FALSE))*BO$2</f>
        <v>383.30475056786605</v>
      </c>
      <c r="BP56" s="85">
        <f>(HLOOKUP(BP$7,BECO_Datos!$D$3:$HN$85,BECO_Datos!$A54,FALSE))*BP$2</f>
        <v>0</v>
      </c>
      <c r="BQ56" s="85">
        <f>(HLOOKUP(BQ$7,BECO_Datos!$D$3:$HN$85,BECO_Datos!$A54,FALSE)+HLOOKUP(BQ$7,BECO_Datos!$HP$3:$LT$85,BECO_Datos!$A54,FALSE))*BQ$2</f>
        <v>96.802592253702343</v>
      </c>
      <c r="BR56" s="85">
        <f>(HLOOKUP(BR$7,BECO_Datos!$D$3:$HN$85,BECO_Datos!$A54,FALSE))*BR$2</f>
        <v>10.254872198875516</v>
      </c>
      <c r="BS56" s="85">
        <f>(HLOOKUP(BS$7,BECO_Datos!$D$3:$HN$85,BECO_Datos!$A54,FALSE)+HLOOKUP(BS$7,BECO_Datos!$HP$3:$LT$85,BECO_Datos!$A54,FALSE))*BS$2</f>
        <v>2.4891738797696421</v>
      </c>
      <c r="BT56" s="13"/>
      <c r="BU56" s="89">
        <f t="shared" si="112"/>
        <v>15347.783585151981</v>
      </c>
      <c r="BV56" s="85">
        <f>(HLOOKUP(BV$7,BECO_Datos!$D$3:$HN$85,BECO_Datos!$A54,FALSE)+HLOOKUP(BV$7,BECO_Datos!$HP$3:$LT$85,BECO_Datos!$A54,FALSE))*BV$2</f>
        <v>0</v>
      </c>
      <c r="BW56" s="85">
        <f>(HLOOKUP(BW$7,BECO_Datos!$D$3:$HN$85,BECO_Datos!$A54,FALSE)+HLOOKUP(BW$7,BECO_Datos!$HP$3:$LT$85,BECO_Datos!$A54,FALSE))*BW$2</f>
        <v>13256.632441641796</v>
      </c>
      <c r="BX56" s="85">
        <f>(HLOOKUP(BX$7,BECO_Datos!$D$3:$HN$85,BECO_Datos!$A54,FALSE)+HLOOKUP(BX$7,BECO_Datos!$HP$3:$LT$85,BECO_Datos!$A54,FALSE))*BX$2</f>
        <v>1656.6979285504308</v>
      </c>
      <c r="BY56" s="85">
        <f>(HLOOKUP(BY$7,BECO_Datos!$D$3:$HN$85,BECO_Datos!$A54,FALSE)+HLOOKUP(BY$7,BECO_Datos!$HP$3:$LT$85,BECO_Datos!$A54,FALSE))*BY$2</f>
        <v>0</v>
      </c>
      <c r="BZ56" s="85">
        <f>(HLOOKUP(BZ$7,BECO_Datos!$D$3:$HN$85,BECO_Datos!$A54,FALSE))*BZ$2</f>
        <v>0</v>
      </c>
      <c r="CA56" s="85">
        <f>(HLOOKUP(CA$7,BECO_Datos!$D$3:$HN$85,BECO_Datos!$A54,FALSE)+HLOOKUP(CA$7,BECO_Datos!$HP$3:$LT$85,BECO_Datos!$A54,FALSE))*CA$2</f>
        <v>434.45321495975452</v>
      </c>
      <c r="CB56" s="85">
        <f>(HLOOKUP(CB$7,BECO_Datos!$D$3:$HN$85,BECO_Datos!$A54,FALSE))*CB$2</f>
        <v>0</v>
      </c>
      <c r="CC56" s="85">
        <f>(HLOOKUP(CC$7,BECO_Datos!$D$3:$HN$85,BECO_Datos!$A54,FALSE)+HLOOKUP(CC$7,BECO_Datos!$HP$3:$LT$85,BECO_Datos!$A54,FALSE))*CC$2</f>
        <v>0</v>
      </c>
      <c r="CD56" s="89">
        <f t="shared" si="114"/>
        <v>5912.210515963593</v>
      </c>
      <c r="CE56" s="85">
        <f>(HLOOKUP(CE$7,BECO_Datos!$D$3:$HN$85,BECO_Datos!$A54,FALSE))*CE$2</f>
        <v>0</v>
      </c>
      <c r="CF56" s="85">
        <f>(HLOOKUP(CF$7,BECO_Datos!$D$3:$HN$85,BECO_Datos!$A54,FALSE))*CF$2</f>
        <v>0</v>
      </c>
      <c r="CG56" s="85">
        <f>(HLOOKUP(CG$7,BECO_Datos!$D$3:$HN$85,BECO_Datos!$A54,FALSE))*CG$2</f>
        <v>307.22811000000002</v>
      </c>
      <c r="CH56" s="85">
        <f>(HLOOKUP(CH$7,BECO_Datos!$D$3:$HN$85,BECO_Datos!$A54,FALSE))*CH$2</f>
        <v>0</v>
      </c>
      <c r="CI56" s="85">
        <f>(HLOOKUP(CI$7,BECO_Datos!$D$3:$HN$85,BECO_Datos!$A54,FALSE)+HLOOKUP(CI$7,BECO_Datos!$HP$3:$LT$85,BECO_Datos!$A54,FALSE))*CI$2</f>
        <v>73.255228112505918</v>
      </c>
      <c r="CJ56" s="85">
        <f>(HLOOKUP(CJ$7,BECO_Datos!$D$3:$HN$85,BECO_Datos!$A54,FALSE))*CJ$2</f>
        <v>3200.0090616000002</v>
      </c>
      <c r="CK56" s="85">
        <f>(HLOOKUP(CK$7,BECO_Datos!$D$3:$HN$85,BECO_Datos!$A54,FALSE))*CK$2</f>
        <v>1935.9847656000002</v>
      </c>
      <c r="CL56" s="85">
        <f>(HLOOKUP(CL$7,BECO_Datos!$D$3:$HN$85,BECO_Datos!$A54,FALSE)+HLOOKUP(CL$7,BECO_Datos!$HP$3:$LT$85,BECO_Datos!$A54,FALSE))*CL$2</f>
        <v>330.45258828550226</v>
      </c>
      <c r="CM56" s="85">
        <f>(HLOOKUP(CM$7,BECO_Datos!$D$3:$HN$85,BECO_Datos!$A54,FALSE))*CM$2</f>
        <v>0</v>
      </c>
      <c r="CN56" s="85">
        <f>(HLOOKUP(CN$7,BECO_Datos!$D$3:$HN$85,BECO_Datos!$A54,FALSE)+HLOOKUP(CN$7,BECO_Datos!$HP$3:$LT$85,BECO_Datos!$A54,FALSE))*CN$2</f>
        <v>54.969861544288634</v>
      </c>
      <c r="CO56" s="85">
        <f>(HLOOKUP(CO$7,BECO_Datos!$D$3:$HN$85,BECO_Datos!$A54,FALSE))*CO$2</f>
        <v>8.1494210510805427</v>
      </c>
      <c r="CP56" s="85">
        <f>(HLOOKUP(CP$7,BECO_Datos!$D$3:$HN$85,BECO_Datos!$A54,FALSE)+HLOOKUP(CP$7,BECO_Datos!$HP$3:$LT$85,BECO_Datos!$A54,FALSE))*CP$2</f>
        <v>2.1614797702146071</v>
      </c>
      <c r="CQ56" s="13"/>
      <c r="CR56" s="89">
        <f t="shared" si="116"/>
        <v>13433.844179015226</v>
      </c>
      <c r="CS56" s="85">
        <f>(HLOOKUP(CS$7,BECO_Datos!$D$3:$HN$85,BECO_Datos!$A54,FALSE)+HLOOKUP(CS$7,BECO_Datos!$HP$3:$LT$85,BECO_Datos!$A54,FALSE))*CS$2</f>
        <v>76.810753603736927</v>
      </c>
      <c r="CT56" s="85">
        <f>(HLOOKUP(CT$7,BECO_Datos!$D$3:$HN$85,BECO_Datos!$A54,FALSE)+HLOOKUP(CT$7,BECO_Datos!$HP$3:$LT$85,BECO_Datos!$A54,FALSE))*CT$2</f>
        <v>11688.482472504427</v>
      </c>
      <c r="CU56" s="85">
        <f>(HLOOKUP(CU$7,BECO_Datos!$D$3:$HN$85,BECO_Datos!$A54,FALSE)+HLOOKUP(CU$7,BECO_Datos!$HP$3:$LT$85,BECO_Datos!$A54,FALSE))*CU$2</f>
        <v>896.95343433683183</v>
      </c>
      <c r="CV56" s="85">
        <f>(HLOOKUP(CV$7,BECO_Datos!$D$3:$HN$85,BECO_Datos!$A54,FALSE)+HLOOKUP(CV$7,BECO_Datos!$HP$3:$LT$85,BECO_Datos!$A54,FALSE))*CV$2</f>
        <v>0</v>
      </c>
      <c r="CW56" s="85">
        <f>(HLOOKUP(CW$7,BECO_Datos!$D$3:$HN$85,BECO_Datos!$A54,FALSE))*CW$2</f>
        <v>0.50980353343251616</v>
      </c>
      <c r="CX56" s="85">
        <f>(HLOOKUP(CX$7,BECO_Datos!$D$3:$HN$85,BECO_Datos!$A54,FALSE)+HLOOKUP(CX$7,BECO_Datos!$HP$3:$LT$85,BECO_Datos!$A54,FALSE))*CX$2</f>
        <v>771.08771503679793</v>
      </c>
      <c r="CY56" s="85">
        <f>(HLOOKUP(CY$7,BECO_Datos!$D$3:$HN$85,BECO_Datos!$A54,FALSE))*CY$2</f>
        <v>0</v>
      </c>
      <c r="CZ56" s="85">
        <f>(HLOOKUP(CZ$7,BECO_Datos!$D$3:$HN$85,BECO_Datos!$A54,FALSE)+HLOOKUP(CZ$7,BECO_Datos!$HP$3:$LT$85,BECO_Datos!$A54,FALSE))*CZ$2</f>
        <v>0</v>
      </c>
      <c r="DA56" s="89">
        <f t="shared" si="118"/>
        <v>5866.1217743490815</v>
      </c>
      <c r="DB56" s="85">
        <f>(HLOOKUP(DB$7,BECO_Datos!$D$3:$HN$85,BECO_Datos!$A54,FALSE))*DB$2</f>
        <v>0</v>
      </c>
      <c r="DC56" s="85">
        <f>(HLOOKUP(DC$7,BECO_Datos!$D$3:$HN$85,BECO_Datos!$A54,FALSE))*DC$2</f>
        <v>0</v>
      </c>
      <c r="DD56" s="85">
        <f>(HLOOKUP(DD$7,BECO_Datos!$D$3:$HN$85,BECO_Datos!$A54,FALSE))*DD$2</f>
        <v>0</v>
      </c>
      <c r="DE56" s="85">
        <f>(HLOOKUP(DE$7,BECO_Datos!$D$3:$HN$85,BECO_Datos!$A54,FALSE))*DE$2</f>
        <v>0</v>
      </c>
      <c r="DF56" s="85">
        <f>(HLOOKUP(DF$7,BECO_Datos!$D$3:$HN$85,BECO_Datos!$A54,FALSE)+HLOOKUP(DF$7,BECO_Datos!$HP$3:$LT$85,BECO_Datos!$A54,FALSE))*DF$2</f>
        <v>82.179525517950935</v>
      </c>
      <c r="DG56" s="85">
        <f>(HLOOKUP(DG$7,BECO_Datos!$D$3:$HN$85,BECO_Datos!$A54,FALSE))*DG$2</f>
        <v>3072.9621744000001</v>
      </c>
      <c r="DH56" s="85">
        <f>(HLOOKUP(DH$7,BECO_Datos!$D$3:$HN$85,BECO_Datos!$A54,FALSE))*DH$2</f>
        <v>2430.3370284000002</v>
      </c>
      <c r="DI56" s="85">
        <f>(HLOOKUP(DI$7,BECO_Datos!$D$3:$HN$85,BECO_Datos!$A54,FALSE)+HLOOKUP(DI$7,BECO_Datos!$HP$3:$LT$85,BECO_Datos!$A54,FALSE))*DI$2</f>
        <v>92.373551302026442</v>
      </c>
      <c r="DJ56" s="85">
        <f>(HLOOKUP(DJ$7,BECO_Datos!$D$3:$HN$85,BECO_Datos!$A54,FALSE))*DJ$2</f>
        <v>0</v>
      </c>
      <c r="DK56" s="85">
        <f>(HLOOKUP(DK$7,BECO_Datos!$D$3:$HN$85,BECO_Datos!$A54,FALSE)+HLOOKUP(DK$7,BECO_Datos!$HP$3:$LT$85,BECO_Datos!$A54,FALSE))*DK$2</f>
        <v>175.5574695698329</v>
      </c>
      <c r="DL56" s="85">
        <f>(HLOOKUP(DL$7,BECO_Datos!$D$3:$HN$85,BECO_Datos!$A54,FALSE))*DL$2</f>
        <v>5.5693929897573931</v>
      </c>
      <c r="DM56" s="85">
        <f>(HLOOKUP(DM$7,BECO_Datos!$D$3:$HN$85,BECO_Datos!$A54,FALSE)+HLOOKUP(DM$7,BECO_Datos!$HP$3:$LT$85,BECO_Datos!$A54,FALSE))*DM$2</f>
        <v>7.1426321695138624</v>
      </c>
      <c r="DN56" s="13"/>
      <c r="DO56" s="89">
        <f t="shared" si="120"/>
        <v>14875.02488642893</v>
      </c>
      <c r="DP56" s="85">
        <f>(HLOOKUP(DP$7,BECO_Datos!$D$3:$HN$85,BECO_Datos!$A54,FALSE)+HLOOKUP(DP$7,BECO_Datos!$HP$3:$LT$85,BECO_Datos!$A54,FALSE))*DP$2</f>
        <v>10.939266636079232</v>
      </c>
      <c r="DQ56" s="85">
        <f>(HLOOKUP(DQ$7,BECO_Datos!$D$3:$HN$85,BECO_Datos!$A54,FALSE)+HLOOKUP(DQ$7,BECO_Datos!$HP$3:$LT$85,BECO_Datos!$A54,FALSE))*DQ$2</f>
        <v>11840.151265198019</v>
      </c>
      <c r="DR56" s="85">
        <f>(HLOOKUP(DR$7,BECO_Datos!$D$3:$HN$85,BECO_Datos!$A54,FALSE)+HLOOKUP(DR$7,BECO_Datos!$HP$3:$LT$85,BECO_Datos!$A54,FALSE))*DR$2</f>
        <v>2052.8836624480841</v>
      </c>
      <c r="DS56" s="85">
        <f>(HLOOKUP(DS$7,BECO_Datos!$D$3:$HN$85,BECO_Datos!$A54,FALSE)+HLOOKUP(DS$7,BECO_Datos!$HP$3:$LT$85,BECO_Datos!$A54,FALSE))*DS$2</f>
        <v>0</v>
      </c>
      <c r="DT56" s="85">
        <f>(HLOOKUP(DT$7,BECO_Datos!$D$3:$HN$85,BECO_Datos!$A54,FALSE))*DT$2</f>
        <v>15.939857145323337</v>
      </c>
      <c r="DU56" s="85">
        <f>(HLOOKUP(DU$7,BECO_Datos!$D$3:$HN$85,BECO_Datos!$A54,FALSE)+HLOOKUP(DU$7,BECO_Datos!$HP$3:$LT$85,BECO_Datos!$A54,FALSE))*DU$2</f>
        <v>948.65116523684117</v>
      </c>
      <c r="DV56" s="85">
        <f>(HLOOKUP(DV$7,BECO_Datos!$D$3:$HN$85,BECO_Datos!$A54,FALSE))*DV$2</f>
        <v>6.4596697645806112</v>
      </c>
      <c r="DW56" s="85">
        <f>(HLOOKUP(DW$7,BECO_Datos!$D$3:$HN$85,BECO_Datos!$A54,FALSE)+HLOOKUP(DW$7,BECO_Datos!$HP$3:$LT$85,BECO_Datos!$A54,FALSE))*DW$2</f>
        <v>0</v>
      </c>
      <c r="DX56" s="89">
        <f t="shared" si="122"/>
        <v>5782.3640214430452</v>
      </c>
      <c r="DY56" s="85">
        <f>(HLOOKUP(DY$7,BECO_Datos!$D$3:$HN$85,BECO_Datos!$A54,FALSE))*DY$2</f>
        <v>0</v>
      </c>
      <c r="DZ56" s="85">
        <f>(HLOOKUP(DZ$7,BECO_Datos!$D$3:$HN$85,BECO_Datos!$A54,FALSE))*DZ$2</f>
        <v>0</v>
      </c>
      <c r="EA56" s="85">
        <f>(HLOOKUP(EA$7,BECO_Datos!$D$3:$HN$85,BECO_Datos!$A54,FALSE))*EA$2</f>
        <v>0</v>
      </c>
      <c r="EB56" s="85">
        <f>(HLOOKUP(EB$7,BECO_Datos!$D$3:$HN$85,BECO_Datos!$A54,FALSE))*EB$2</f>
        <v>58.109100000000005</v>
      </c>
      <c r="EC56" s="85">
        <f>(HLOOKUP(EC$7,BECO_Datos!$D$3:$HN$85,BECO_Datos!$A54,FALSE)+HLOOKUP(EC$7,BECO_Datos!$HP$3:$LT$85,BECO_Datos!$A54,FALSE))*EC$2</f>
        <v>80.815011030244762</v>
      </c>
      <c r="ED56" s="85">
        <f>(HLOOKUP(ED$7,BECO_Datos!$D$3:$HN$85,BECO_Datos!$A54,FALSE))*ED$2</f>
        <v>3257.0217072000005</v>
      </c>
      <c r="EE56" s="85">
        <f>(HLOOKUP(EE$7,BECO_Datos!$D$3:$HN$85,BECO_Datos!$A54,FALSE))*EE$2</f>
        <v>2212.32429</v>
      </c>
      <c r="EF56" s="85">
        <f>(HLOOKUP(EF$7,BECO_Datos!$D$3:$HN$85,BECO_Datos!$A54,FALSE)+HLOOKUP(EF$7,BECO_Datos!$HP$3:$LT$85,BECO_Datos!$A54,FALSE))*EF$2</f>
        <v>101.68060990681808</v>
      </c>
      <c r="EG56" s="85">
        <f>(HLOOKUP(EG$7,BECO_Datos!$D$3:$HN$85,BECO_Datos!$A54,FALSE))*EG$2</f>
        <v>0</v>
      </c>
      <c r="EH56" s="85">
        <f>(HLOOKUP(EH$7,BECO_Datos!$D$3:$HN$85,BECO_Datos!$A54,FALSE)+HLOOKUP(EH$7,BECO_Datos!$HP$3:$LT$85,BECO_Datos!$A54,FALSE))*EH$2</f>
        <v>54.822304432116944</v>
      </c>
      <c r="EI56" s="85">
        <f>(HLOOKUP(EI$7,BECO_Datos!$D$3:$HN$85,BECO_Datos!$A54,FALSE))*EI$2</f>
        <v>4.7620156838058723</v>
      </c>
      <c r="EJ56" s="85">
        <f>(HLOOKUP(EJ$7,BECO_Datos!$D$3:$HN$85,BECO_Datos!$A54,FALSE)+HLOOKUP(EJ$7,BECO_Datos!$HP$3:$LT$85,BECO_Datos!$A54,FALSE))*EJ$2</f>
        <v>12.828983190060278</v>
      </c>
      <c r="EK56" s="13"/>
      <c r="EL56" s="89">
        <f t="shared" si="124"/>
        <v>15773.972087520837</v>
      </c>
      <c r="EM56" s="85">
        <f>(HLOOKUP(EM$7,BECO_Datos!$D$3:$HN$85,BECO_Datos!$A54,FALSE)+HLOOKUP(EM$7,BECO_Datos!$HP$3:$LT$85,BECO_Datos!$A54,FALSE))*EM$2</f>
        <v>0</v>
      </c>
      <c r="EN56" s="85">
        <f>(HLOOKUP(EN$7,BECO_Datos!$D$3:$HN$85,BECO_Datos!$A54,FALSE)+HLOOKUP(EN$7,BECO_Datos!$HP$3:$LT$85,BECO_Datos!$A54,FALSE))*EN$2</f>
        <v>11083.730169668443</v>
      </c>
      <c r="EO56" s="85">
        <f>(HLOOKUP(EO$7,BECO_Datos!$D$3:$HN$85,BECO_Datos!$A54,FALSE)+HLOOKUP(EO$7,BECO_Datos!$HP$3:$LT$85,BECO_Datos!$A54,FALSE))*EO$2</f>
        <v>3910.1505291761591</v>
      </c>
      <c r="EP56" s="85">
        <f>(HLOOKUP(EP$7,BECO_Datos!$D$3:$HN$85,BECO_Datos!$A54,FALSE)+HLOOKUP(EP$7,BECO_Datos!$HP$3:$LT$85,BECO_Datos!$A54,FALSE))*EP$2</f>
        <v>0</v>
      </c>
      <c r="EQ56" s="85">
        <f>(HLOOKUP(EQ$7,BECO_Datos!$D$3:$HN$85,BECO_Datos!$A54,FALSE))*EQ$2</f>
        <v>3.4836574784555268</v>
      </c>
      <c r="ER56" s="85">
        <f>(HLOOKUP(ER$7,BECO_Datos!$D$3:$HN$85,BECO_Datos!$A54,FALSE)+HLOOKUP(ER$7,BECO_Datos!$HP$3:$LT$85,BECO_Datos!$A54,FALSE))*ER$2</f>
        <v>773.9717311977804</v>
      </c>
      <c r="ES56" s="85">
        <f>(HLOOKUP(ES$7,BECO_Datos!$D$3:$HN$85,BECO_Datos!$A54,FALSE))*ES$2</f>
        <v>2.6360000000000001</v>
      </c>
      <c r="ET56" s="85">
        <f>(HLOOKUP(ET$7,BECO_Datos!$D$3:$HN$85,BECO_Datos!$A54,FALSE)+HLOOKUP(ET$7,BECO_Datos!$HP$3:$LT$85,BECO_Datos!$A54,FALSE))*ET$2</f>
        <v>0</v>
      </c>
      <c r="EU56" s="89">
        <f t="shared" si="126"/>
        <v>5570.7151099185585</v>
      </c>
      <c r="EV56" s="85">
        <f>(HLOOKUP(EV$7,BECO_Datos!$D$3:$HN$85,BECO_Datos!$A54,FALSE))*EV$2</f>
        <v>0</v>
      </c>
      <c r="EW56" s="85">
        <f>(HLOOKUP(EW$7,BECO_Datos!$D$3:$HN$85,BECO_Datos!$A54,FALSE))*EW$2</f>
        <v>0</v>
      </c>
      <c r="EX56" s="85">
        <f>(HLOOKUP(EX$7,BECO_Datos!$D$3:$HN$85,BECO_Datos!$A54,FALSE))*EX$2</f>
        <v>0</v>
      </c>
      <c r="EY56" s="85">
        <f>(HLOOKUP(EY$7,BECO_Datos!$D$3:$HN$85,BECO_Datos!$A54,FALSE))*EY$2</f>
        <v>52.6218</v>
      </c>
      <c r="EZ56" s="85">
        <f>(HLOOKUP(EZ$7,BECO_Datos!$D$3:$HN$85,BECO_Datos!$A54,FALSE)+HLOOKUP(EZ$7,BECO_Datos!$HP$3:$LT$85,BECO_Datos!$A54,FALSE))*EZ$2</f>
        <v>75.803735034676322</v>
      </c>
      <c r="FA56" s="85">
        <f>(HLOOKUP(FA$7,BECO_Datos!$D$3:$HN$85,BECO_Datos!$A54,FALSE))*FA$2</f>
        <v>3138.3404604000002</v>
      </c>
      <c r="FB56" s="85">
        <f>(HLOOKUP(FB$7,BECO_Datos!$D$3:$HN$85,BECO_Datos!$A54,FALSE))*FB$2</f>
        <v>2220.9152112000002</v>
      </c>
      <c r="FC56" s="85">
        <f>(HLOOKUP(FC$7,BECO_Datos!$D$3:$HN$85,BECO_Datos!$A54,FALSE)+HLOOKUP(FC$7,BECO_Datos!$HP$3:$LT$85,BECO_Datos!$A54,FALSE))*FC$2</f>
        <v>46.560256775349842</v>
      </c>
      <c r="FD56" s="85">
        <f>(HLOOKUP(FD$7,BECO_Datos!$D$3:$HN$85,BECO_Datos!$A54,FALSE))*FD$2</f>
        <v>0</v>
      </c>
      <c r="FE56" s="85">
        <f>(HLOOKUP(FE$7,BECO_Datos!$D$3:$HN$85,BECO_Datos!$A54,FALSE)+HLOOKUP(FE$7,BECO_Datos!$HP$3:$LT$85,BECO_Datos!$A54,FALSE))*FE$2</f>
        <v>27.007251314381996</v>
      </c>
      <c r="FF56" s="85">
        <f>(HLOOKUP(FF$7,BECO_Datos!$D$3:$HN$85,BECO_Datos!$A54,FALSE))*FF$2</f>
        <v>5.9162821859789778</v>
      </c>
      <c r="FG56" s="85">
        <f>(HLOOKUP(FG$7,BECO_Datos!$D$3:$HN$85,BECO_Datos!$A54,FALSE)+HLOOKUP(FG$7,BECO_Datos!$HP$3:$LT$85,BECO_Datos!$A54,FALSE))*FG$2</f>
        <v>3.5501130081715493</v>
      </c>
      <c r="FH56" s="13"/>
      <c r="FI56" s="89">
        <f t="shared" si="128"/>
        <v>18258.574054289529</v>
      </c>
      <c r="FJ56" s="85">
        <f>(HLOOKUP(FJ$7,BECO_Datos!$D$3:$HN$85,BECO_Datos!$A54,FALSE)+HLOOKUP(FJ$7,BECO_Datos!$HP$3:$LT$85,BECO_Datos!$A54,FALSE))*FJ$2</f>
        <v>0</v>
      </c>
      <c r="FK56" s="85">
        <f>(HLOOKUP(FK$7,BECO_Datos!$D$3:$HN$85,BECO_Datos!$A54,FALSE)+HLOOKUP(FK$7,BECO_Datos!$HP$3:$LT$85,BECO_Datos!$A54,FALSE))*FK$2</f>
        <v>11183.382772868788</v>
      </c>
      <c r="FL56" s="85">
        <f>(HLOOKUP(FL$7,BECO_Datos!$D$3:$HN$85,BECO_Datos!$A54,FALSE)+HLOOKUP(FL$7,BECO_Datos!$HP$3:$LT$85,BECO_Datos!$A54,FALSE))*FL$2</f>
        <v>6699.0293432881017</v>
      </c>
      <c r="FM56" s="85">
        <f>(HLOOKUP(FM$7,BECO_Datos!$D$3:$HN$85,BECO_Datos!$A54,FALSE)+HLOOKUP(FM$7,BECO_Datos!$HP$3:$LT$85,BECO_Datos!$A54,FALSE))*FM$2</f>
        <v>0</v>
      </c>
      <c r="FN56" s="85">
        <f>(HLOOKUP(FN$7,BECO_Datos!$D$3:$HN$85,BECO_Datos!$A54,FALSE))*FN$2</f>
        <v>2.5490176671625808</v>
      </c>
      <c r="FO56" s="85">
        <f>(HLOOKUP(FO$7,BECO_Datos!$D$3:$HN$85,BECO_Datos!$A54,FALSE)+HLOOKUP(FO$7,BECO_Datos!$HP$3:$LT$85,BECO_Datos!$A54,FALSE))*FO$2</f>
        <v>373.52292046547547</v>
      </c>
      <c r="FP56" s="85">
        <f>(HLOOKUP(FP$7,BECO_Datos!$D$3:$HN$85,BECO_Datos!$A54,FALSE))*FP$2</f>
        <v>0.09</v>
      </c>
      <c r="FQ56" s="85">
        <f>(HLOOKUP(FQ$7,BECO_Datos!$D$3:$HN$85,BECO_Datos!$A54,FALSE)+HLOOKUP(FQ$7,BECO_Datos!$HP$3:$LT$85,BECO_Datos!$A54,FALSE))*FQ$2</f>
        <v>0</v>
      </c>
      <c r="FR56" s="89">
        <f t="shared" si="130"/>
        <v>5658.2327674666003</v>
      </c>
      <c r="FS56" s="85">
        <f>(HLOOKUP(FS$7,BECO_Datos!$D$3:$HN$85,BECO_Datos!$A54,FALSE))*FS$2</f>
        <v>0</v>
      </c>
      <c r="FT56" s="85">
        <f>(HLOOKUP(FT$7,BECO_Datos!$D$3:$HN$85,BECO_Datos!$A54,FALSE))*FT$2</f>
        <v>0</v>
      </c>
      <c r="FU56" s="85">
        <f>(HLOOKUP(FU$7,BECO_Datos!$D$3:$HN$85,BECO_Datos!$A54,FALSE))*FU$2</f>
        <v>0</v>
      </c>
      <c r="FV56" s="85">
        <f>(HLOOKUP(FV$7,BECO_Datos!$D$3:$HN$85,BECO_Datos!$A54,FALSE))*FV$2</f>
        <v>0</v>
      </c>
      <c r="FW56" s="85">
        <f>(HLOOKUP(FW$7,BECO_Datos!$D$3:$HN$85,BECO_Datos!$A54,FALSE)+HLOOKUP(FW$7,BECO_Datos!$HP$3:$LT$85,BECO_Datos!$A54,FALSE))*FW$2</f>
        <v>63.902916564370571</v>
      </c>
      <c r="FX56" s="85">
        <f>(HLOOKUP(FX$7,BECO_Datos!$D$3:$HN$85,BECO_Datos!$A54,FALSE))*FX$2</f>
        <v>4070.3748839999998</v>
      </c>
      <c r="FY56" s="85">
        <f>(HLOOKUP(FY$7,BECO_Datos!$D$3:$HN$85,BECO_Datos!$A54,FALSE))*FY$2</f>
        <v>1455.3854172000001</v>
      </c>
      <c r="FZ56" s="85">
        <f>(HLOOKUP(FZ$7,BECO_Datos!$D$3:$HN$85,BECO_Datos!$A54,FALSE)+HLOOKUP(FZ$7,BECO_Datos!$HP$3:$LT$85,BECO_Datos!$A54,FALSE))*FZ$2</f>
        <v>25.563921581399107</v>
      </c>
      <c r="GA56" s="85">
        <f>(HLOOKUP(GA$7,BECO_Datos!$D$3:$HN$85,BECO_Datos!$A54,FALSE))*GA$2</f>
        <v>0</v>
      </c>
      <c r="GB56" s="85">
        <f>(HLOOKUP(GB$7,BECO_Datos!$D$3:$HN$85,BECO_Datos!$A54,FALSE)+HLOOKUP(GB$7,BECO_Datos!$HP$3:$LT$85,BECO_Datos!$A54,FALSE))*GB$2</f>
        <v>39.235680056675903</v>
      </c>
      <c r="GC56" s="85">
        <f>(HLOOKUP(GC$7,BECO_Datos!$D$3:$HN$85,BECO_Datos!$A54,FALSE))*GC$2</f>
        <v>2.8521577491018113</v>
      </c>
      <c r="GD56" s="85">
        <f>(HLOOKUP(GD$7,BECO_Datos!$D$3:$HN$85,BECO_Datos!$A54,FALSE)+HLOOKUP(GD$7,BECO_Datos!$HP$3:$LT$85,BECO_Datos!$A54,FALSE))*GD$2</f>
        <v>0.91779031505297648</v>
      </c>
      <c r="GE56" s="13"/>
      <c r="GF56" s="89">
        <f t="shared" si="132"/>
        <v>16653.245117216207</v>
      </c>
      <c r="GG56" s="85">
        <f>(HLOOKUP(GG$7,BECO_Datos!$D$3:$HN$85,BECO_Datos!$A54,FALSE)+HLOOKUP(GG$7,BECO_Datos!$HP$3:$LT$85,BECO_Datos!$A54,FALSE))*GG$2</f>
        <v>0</v>
      </c>
      <c r="GH56" s="85">
        <f>(HLOOKUP(GH$7,BECO_Datos!$D$3:$HN$85,BECO_Datos!$A54,FALSE)+HLOOKUP(GH$7,BECO_Datos!$HP$3:$LT$85,BECO_Datos!$A54,FALSE))*GH$2</f>
        <v>10500.539041253209</v>
      </c>
      <c r="GI56" s="85">
        <f>(HLOOKUP(GI$7,BECO_Datos!$D$3:$HN$85,BECO_Datos!$A54,FALSE)+HLOOKUP(GI$7,BECO_Datos!$HP$3:$LT$85,BECO_Datos!$A54,FALSE))*GI$2</f>
        <v>5843.4737150650408</v>
      </c>
      <c r="GJ56" s="85">
        <f>(HLOOKUP(GJ$7,BECO_Datos!$D$3:$HN$85,BECO_Datos!$A54,FALSE)+HLOOKUP(GJ$7,BECO_Datos!$HP$3:$LT$85,BECO_Datos!$A54,FALSE))*GJ$2</f>
        <v>0</v>
      </c>
      <c r="GK56" s="85">
        <f>(HLOOKUP(GK$7,BECO_Datos!$D$3:$HN$85,BECO_Datos!$A54,FALSE))*GK$2</f>
        <v>0</v>
      </c>
      <c r="GL56" s="85">
        <f>(HLOOKUP(GL$7,BECO_Datos!$D$3:$HN$85,BECO_Datos!$A54,FALSE)+HLOOKUP(GL$7,BECO_Datos!$HP$3:$LT$85,BECO_Datos!$A54,FALSE))*GL$2</f>
        <v>309.23236089795773</v>
      </c>
      <c r="GM56" s="85">
        <f>(HLOOKUP(GM$7,BECO_Datos!$D$3:$HN$85,BECO_Datos!$A54,FALSE))*GM$2</f>
        <v>0</v>
      </c>
      <c r="GN56" s="85">
        <f>(HLOOKUP(GN$7,BECO_Datos!$D$3:$HN$85,BECO_Datos!$A54,FALSE)+HLOOKUP(GN$7,BECO_Datos!$HP$3:$LT$85,BECO_Datos!$A54,FALSE))*GN$2</f>
        <v>0</v>
      </c>
      <c r="GO56" s="89">
        <f t="shared" si="134"/>
        <v>6491.2550183317016</v>
      </c>
      <c r="GP56" s="85">
        <f>(HLOOKUP(GP$7,BECO_Datos!$D$3:$HN$85,BECO_Datos!$A54,FALSE))*GP$2</f>
        <v>0</v>
      </c>
      <c r="GQ56" s="85">
        <f>(HLOOKUP(GQ$7,BECO_Datos!$D$3:$HN$85,BECO_Datos!$A54,FALSE))*GQ$2</f>
        <v>0</v>
      </c>
      <c r="GR56" s="85">
        <f>(HLOOKUP(GR$7,BECO_Datos!$D$3:$HN$85,BECO_Datos!$A54,FALSE))*GR$2</f>
        <v>0</v>
      </c>
      <c r="GS56" s="85">
        <f>(HLOOKUP(GS$7,BECO_Datos!$D$3:$HN$85,BECO_Datos!$A54,FALSE))*GS$2</f>
        <v>0</v>
      </c>
      <c r="GT56" s="85">
        <f>(HLOOKUP(GT$7,BECO_Datos!$D$3:$HN$85,BECO_Datos!$A54,FALSE)+HLOOKUP(GT$7,BECO_Datos!$HP$3:$LT$85,BECO_Datos!$A54,FALSE))*GT$2</f>
        <v>26.736571773311788</v>
      </c>
      <c r="GU56" s="85">
        <f>(HLOOKUP(GU$7,BECO_Datos!$D$3:$HN$85,BECO_Datos!$A54,FALSE))*GU$2</f>
        <v>4372.8579489579142</v>
      </c>
      <c r="GV56" s="85">
        <f>(HLOOKUP(GV$7,BECO_Datos!$D$3:$HN$85,BECO_Datos!$A54,FALSE))*GV$2</f>
        <v>2057.6036016000003</v>
      </c>
      <c r="GW56" s="85">
        <f>(HLOOKUP(GW$7,BECO_Datos!$D$3:$HN$85,BECO_Datos!$A54,FALSE)+HLOOKUP(GW$7,BECO_Datos!$HP$3:$LT$85,BECO_Datos!$A54,FALSE))*GW$2</f>
        <v>1.8005105691256811</v>
      </c>
      <c r="GX56" s="85">
        <f>(HLOOKUP(GX$7,BECO_Datos!$D$3:$HN$85,BECO_Datos!$A54,FALSE))*GX$2</f>
        <v>0</v>
      </c>
      <c r="GY56" s="85">
        <f>(HLOOKUP(GY$7,BECO_Datos!$D$3:$HN$85,BECO_Datos!$A54,FALSE)+HLOOKUP(GY$7,BECO_Datos!$HP$3:$LT$85,BECO_Datos!$A54,FALSE))*GY$2</f>
        <v>28.211460400307718</v>
      </c>
      <c r="GZ56" s="85">
        <f>(HLOOKUP(GZ$7,BECO_Datos!$D$3:$HN$85,BECO_Datos!$A54,FALSE))*GZ$2</f>
        <v>3.4965618651709622</v>
      </c>
      <c r="HA56" s="85">
        <f>(HLOOKUP(HA$7,BECO_Datos!$D$3:$HN$85,BECO_Datos!$A54,FALSE)+HLOOKUP(HA$7,BECO_Datos!$HP$3:$LT$85,BECO_Datos!$A54,FALSE))*HA$2</f>
        <v>0.54836316586956968</v>
      </c>
      <c r="HB56" s="13"/>
      <c r="HC56" s="89">
        <f t="shared" si="136"/>
        <v>28407.404935187384</v>
      </c>
      <c r="HD56" s="85">
        <f>(HLOOKUP(HD$7,BECO_Datos!$D$3:$HN$85,BECO_Datos!$A54,FALSE)+HLOOKUP(HD$7,BECO_Datos!$HP$3:$LT$85,BECO_Datos!$A54,FALSE))*HD$2</f>
        <v>0</v>
      </c>
      <c r="HE56" s="85">
        <f>(HLOOKUP(HE$7,BECO_Datos!$D$3:$HN$85,BECO_Datos!$A54,FALSE)+HLOOKUP(HE$7,BECO_Datos!$HP$3:$LT$85,BECO_Datos!$A54,FALSE))*HE$2</f>
        <v>14166.244199759905</v>
      </c>
      <c r="HF56" s="85">
        <f>(HLOOKUP(HF$7,BECO_Datos!$D$3:$HN$85,BECO_Datos!$A54,FALSE)+HLOOKUP(HF$7,BECO_Datos!$HP$3:$LT$85,BECO_Datos!$A54,FALSE))*HF$2</f>
        <v>13953.09210291228</v>
      </c>
      <c r="HG56" s="85">
        <f>(HLOOKUP(HG$7,BECO_Datos!$D$3:$HN$85,BECO_Datos!$A54,FALSE)+HLOOKUP(HG$7,BECO_Datos!$HP$3:$LT$85,BECO_Datos!$A54,FALSE))*HG$2</f>
        <v>0</v>
      </c>
      <c r="HH56" s="85">
        <f>(HLOOKUP(HH$7,BECO_Datos!$D$3:$HN$85,BECO_Datos!$A54,FALSE))*HH$2</f>
        <v>0</v>
      </c>
      <c r="HI56" s="85">
        <f>(HLOOKUP(HI$7,BECO_Datos!$D$3:$HN$85,BECO_Datos!$A54,FALSE)+HLOOKUP(HI$7,BECO_Datos!$HP$3:$LT$85,BECO_Datos!$A54,FALSE))*HI$2</f>
        <v>288.06863251519752</v>
      </c>
      <c r="HJ56" s="85">
        <f>(HLOOKUP(HJ$7,BECO_Datos!$D$3:$HN$85,BECO_Datos!$A54,FALSE))*HJ$2</f>
        <v>0</v>
      </c>
      <c r="HK56" s="85">
        <f>(HLOOKUP(HK$7,BECO_Datos!$D$3:$HN$85,BECO_Datos!$A54,FALSE)+HLOOKUP(HK$7,BECO_Datos!$HP$3:$LT$85,BECO_Datos!$A54,FALSE))*HK$2</f>
        <v>0</v>
      </c>
      <c r="HL56" s="89">
        <f t="shared" si="138"/>
        <v>6245.7464299934691</v>
      </c>
      <c r="HM56" s="85">
        <f>(HLOOKUP(HM$7,BECO_Datos!$D$3:$HN$85,BECO_Datos!$A54,FALSE))*HM$2</f>
        <v>0</v>
      </c>
      <c r="HN56" s="85">
        <f>(HLOOKUP(HN$7,BECO_Datos!$D$3:$HN$85,BECO_Datos!$A54,FALSE))*HN$2</f>
        <v>0</v>
      </c>
      <c r="HO56" s="85">
        <f>(HLOOKUP(HO$7,BECO_Datos!$D$3:$HN$85,BECO_Datos!$A54,FALSE))*HO$2</f>
        <v>0</v>
      </c>
      <c r="HP56" s="85">
        <f>(HLOOKUP(HP$7,BECO_Datos!$D$3:$HN$85,BECO_Datos!$A54,FALSE))*HP$2</f>
        <v>0</v>
      </c>
      <c r="HQ56" s="85">
        <f>(HLOOKUP(HQ$7,BECO_Datos!$D$3:$HN$85,BECO_Datos!$A54,FALSE)+HLOOKUP(HQ$7,BECO_Datos!$HP$3:$LT$85,BECO_Datos!$A54,FALSE))*HQ$2</f>
        <v>24.72147105043052</v>
      </c>
      <c r="HR56" s="85">
        <f>(HLOOKUP(HR$7,BECO_Datos!$D$3:$HN$85,BECO_Datos!$A54,FALSE))*HR$2</f>
        <v>4791.3971994653648</v>
      </c>
      <c r="HS56" s="85">
        <f>(HLOOKUP(HS$7,BECO_Datos!$D$3:$HN$85,BECO_Datos!$A54,FALSE))*HS$2</f>
        <v>1395.5083379411901</v>
      </c>
      <c r="HT56" s="85">
        <f>(HLOOKUP(HT$7,BECO_Datos!$D$3:$HN$85,BECO_Datos!$A54,FALSE)+HLOOKUP(HT$7,BECO_Datos!$HP$3:$LT$85,BECO_Datos!$A54,FALSE))*HT$2</f>
        <v>0</v>
      </c>
      <c r="HU56" s="85">
        <f>(HLOOKUP(HU$7,BECO_Datos!$D$3:$HN$85,BECO_Datos!$A54,FALSE))*HU$2</f>
        <v>0</v>
      </c>
      <c r="HV56" s="85">
        <f>(HLOOKUP(HV$7,BECO_Datos!$D$3:$HN$85,BECO_Datos!$A54,FALSE)+HLOOKUP(HV$7,BECO_Datos!$HP$3:$LT$85,BECO_Datos!$A54,FALSE))*HV$2</f>
        <v>30.958463840231879</v>
      </c>
      <c r="HW56" s="85">
        <f>(HLOOKUP(HW$7,BECO_Datos!$D$3:$HN$85,BECO_Datos!$A54,FALSE))*HW$2</f>
        <v>2.8333205914031088</v>
      </c>
      <c r="HX56" s="85">
        <f>(HLOOKUP(HX$7,BECO_Datos!$D$3:$HN$85,BECO_Datos!$A54,FALSE)+HLOOKUP(HX$7,BECO_Datos!$HP$3:$LT$85,BECO_Datos!$A54,FALSE))*HX$2</f>
        <v>0.32763710484909619</v>
      </c>
    </row>
    <row r="57" spans="1:232" ht="15.75" x14ac:dyDescent="0.25">
      <c r="A57" s="160">
        <v>51</v>
      </c>
      <c r="B57" s="535" t="s">
        <v>96</v>
      </c>
      <c r="C57" s="13"/>
      <c r="D57" s="86">
        <f t="shared" si="100"/>
        <v>44.426027382282456</v>
      </c>
      <c r="E57" s="84">
        <f>(HLOOKUP(E$7,BECO_Datos!$D$3:$HN$85,BECO_Datos!$A55,FALSE)+HLOOKUP(E$7,BECO_Datos!$HP$3:$LT$85,BECO_Datos!$A55,FALSE))*E$2</f>
        <v>0</v>
      </c>
      <c r="F57" s="84">
        <f>(HLOOKUP(F$7,BECO_Datos!$D$3:$HN$85,BECO_Datos!$A55,FALSE)+HLOOKUP(F$7,BECO_Datos!$HP$3:$LT$85,BECO_Datos!$A55,FALSE))*F$2</f>
        <v>0</v>
      </c>
      <c r="G57" s="84">
        <f>(HLOOKUP(G$7,BECO_Datos!$D$3:$HN$85,BECO_Datos!$A55,FALSE)+HLOOKUP(G$7,BECO_Datos!$HP$3:$LT$85,BECO_Datos!$A55,FALSE))*G$2</f>
        <v>44.424867920536244</v>
      </c>
      <c r="H57" s="84">
        <f>(HLOOKUP(H$7,BECO_Datos!$D$3:$HN$85,BECO_Datos!$A55,FALSE)+HLOOKUP(H$7,BECO_Datos!$HP$3:$LT$85,BECO_Datos!$A55,FALSE))*H$2</f>
        <v>0</v>
      </c>
      <c r="I57" s="84">
        <f>(HLOOKUP(I$7,BECO_Datos!$D$3:$HN$85,BECO_Datos!$A55,FALSE))*I$2</f>
        <v>0</v>
      </c>
      <c r="J57" s="84">
        <f>(HLOOKUP(J$7,BECO_Datos!$D$3:$HN$85,BECO_Datos!$A55,FALSE)+HLOOKUP(J$7,BECO_Datos!$HP$3:$LT$85,BECO_Datos!$A55,FALSE))*J$2</f>
        <v>1.1594617462113398E-3</v>
      </c>
      <c r="K57" s="84">
        <f>(HLOOKUP(K$7,BECO_Datos!$D$3:$HN$85,BECO_Datos!$A55,FALSE))*K$2</f>
        <v>0</v>
      </c>
      <c r="L57" s="84">
        <f>(HLOOKUP(L$7,BECO_Datos!$D$3:$HN$85,BECO_Datos!$A55,FALSE)+HLOOKUP(L$7,BECO_Datos!$HP$3:$LT$85,BECO_Datos!$A55,FALSE))*L$2</f>
        <v>0</v>
      </c>
      <c r="M57" s="86">
        <f t="shared" si="102"/>
        <v>380.68835774617997</v>
      </c>
      <c r="N57" s="84">
        <f>(HLOOKUP(N$7,BECO_Datos!$D$3:$HN$85,BECO_Datos!$A55,FALSE))*N$2</f>
        <v>0</v>
      </c>
      <c r="O57" s="84">
        <f>(HLOOKUP(O$7,BECO_Datos!$D$3:$HN$85,BECO_Datos!$A55,FALSE))*O$2</f>
        <v>0</v>
      </c>
      <c r="P57" s="84">
        <f>(HLOOKUP(P$7,BECO_Datos!$D$3:$HN$85,BECO_Datos!$A55,FALSE))*P$2</f>
        <v>0</v>
      </c>
      <c r="Q57" s="84">
        <f>(HLOOKUP(Q$7,BECO_Datos!$D$3:$HN$85,BECO_Datos!$A55,FALSE))*Q$2</f>
        <v>0</v>
      </c>
      <c r="R57" s="84">
        <f>(HLOOKUP(R$7,BECO_Datos!$D$3:$HN$85,BECO_Datos!$A55,FALSE)+HLOOKUP(R$7,BECO_Datos!$HP$3:$LT$85,BECO_Datos!$A55,FALSE))*R$2</f>
        <v>0.1365054568643323</v>
      </c>
      <c r="S57" s="84">
        <f>(HLOOKUP(S$7,BECO_Datos!$D$3:$HN$85,BECO_Datos!$A55,FALSE))*S$2</f>
        <v>363.61535039999995</v>
      </c>
      <c r="T57" s="84">
        <f>(HLOOKUP(T$7,BECO_Datos!$D$3:$HN$85,BECO_Datos!$A55,FALSE))*T$2</f>
        <v>0</v>
      </c>
      <c r="U57" s="84">
        <f>(HLOOKUP(U$7,BECO_Datos!$D$3:$HN$85,BECO_Datos!$A55,FALSE)+HLOOKUP(U$7,BECO_Datos!$HP$3:$LT$85,BECO_Datos!$A55,FALSE))*U$2</f>
        <v>0</v>
      </c>
      <c r="V57" s="84">
        <f>(HLOOKUP(V$7,BECO_Datos!$D$3:$HN$85,BECO_Datos!$A55,FALSE))*V$2</f>
        <v>0</v>
      </c>
      <c r="W57" s="84">
        <f>(HLOOKUP(W$7,BECO_Datos!$D$3:$HN$85,BECO_Datos!$A55,FALSE)+HLOOKUP(W$7,BECO_Datos!$HP$3:$LT$85,BECO_Datos!$A55,FALSE))*W$2</f>
        <v>14.518685460912883</v>
      </c>
      <c r="X57" s="84">
        <f>(HLOOKUP(X$7,BECO_Datos!$D$3:$HN$85,BECO_Datos!$A55,FALSE))*X$2</f>
        <v>2.4178164284028485</v>
      </c>
      <c r="Y57" s="84">
        <f>(HLOOKUP(Y$7,BECO_Datos!$D$3:$HN$85,BECO_Datos!$A55,FALSE)+HLOOKUP(Y$7,BECO_Datos!$HP$3:$LT$85,BECO_Datos!$A55,FALSE))*Y$2</f>
        <v>0</v>
      </c>
      <c r="Z57" s="13"/>
      <c r="AA57" s="86">
        <f t="shared" si="104"/>
        <v>15.056238365679537</v>
      </c>
      <c r="AB57" s="84">
        <f>(HLOOKUP(AB$7,BECO_Datos!$D$3:$HN$85,BECO_Datos!$A55,FALSE)+HLOOKUP(AB$7,BECO_Datos!$HP$3:$LT$85,BECO_Datos!$A55,FALSE))*AB$2</f>
        <v>0</v>
      </c>
      <c r="AC57" s="84">
        <f>(HLOOKUP(AC$7,BECO_Datos!$D$3:$HN$85,BECO_Datos!$A55,FALSE)+HLOOKUP(AC$7,BECO_Datos!$HP$3:$LT$85,BECO_Datos!$A55,FALSE))*AC$2</f>
        <v>0</v>
      </c>
      <c r="AD57" s="84">
        <f>(HLOOKUP(AD$7,BECO_Datos!$D$3:$HN$85,BECO_Datos!$A55,FALSE)+HLOOKUP(AD$7,BECO_Datos!$HP$3:$LT$85,BECO_Datos!$A55,FALSE))*AD$2</f>
        <v>15.056238365679537</v>
      </c>
      <c r="AE57" s="84">
        <f>(HLOOKUP(AE$7,BECO_Datos!$D$3:$HN$85,BECO_Datos!$A55,FALSE)+HLOOKUP(AE$7,BECO_Datos!$HP$3:$LT$85,BECO_Datos!$A55,FALSE))*AE$2</f>
        <v>0</v>
      </c>
      <c r="AF57" s="84">
        <f>(HLOOKUP(AF$7,BECO_Datos!$D$3:$HN$85,BECO_Datos!$A55,FALSE))*AF$2</f>
        <v>0</v>
      </c>
      <c r="AG57" s="84">
        <f>(HLOOKUP(AG$7,BECO_Datos!$D$3:$HN$85,BECO_Datos!$A55,FALSE)+HLOOKUP(AG$7,BECO_Datos!$HP$3:$LT$85,BECO_Datos!$A55,FALSE))*AG$2</f>
        <v>0</v>
      </c>
      <c r="AH57" s="84">
        <f>(HLOOKUP(AH$7,BECO_Datos!$D$3:$HN$85,BECO_Datos!$A55,FALSE))*AH$2</f>
        <v>0</v>
      </c>
      <c r="AI57" s="84">
        <f>(HLOOKUP(AI$7,BECO_Datos!$D$3:$HN$85,BECO_Datos!$A55,FALSE)+HLOOKUP(AI$7,BECO_Datos!$HP$3:$LT$85,BECO_Datos!$A55,FALSE))*AI$2</f>
        <v>0</v>
      </c>
      <c r="AJ57" s="86">
        <f t="shared" si="106"/>
        <v>369.3260361828124</v>
      </c>
      <c r="AK57" s="84">
        <f>(HLOOKUP(AK$7,BECO_Datos!$D$3:$HN$85,BECO_Datos!$A55,FALSE))*AK$2</f>
        <v>0</v>
      </c>
      <c r="AL57" s="84">
        <f>(HLOOKUP(AL$7,BECO_Datos!$D$3:$HN$85,BECO_Datos!$A55,FALSE))*AL$2</f>
        <v>0</v>
      </c>
      <c r="AM57" s="84">
        <f>(HLOOKUP(AM$7,BECO_Datos!$D$3:$HN$85,BECO_Datos!$A55,FALSE))*AM$2</f>
        <v>0</v>
      </c>
      <c r="AN57" s="84">
        <f>(HLOOKUP(AN$7,BECO_Datos!$D$3:$HN$85,BECO_Datos!$A55,FALSE))*AN$2</f>
        <v>0</v>
      </c>
      <c r="AO57" s="84">
        <f>(HLOOKUP(AO$7,BECO_Datos!$D$3:$HN$85,BECO_Datos!$A55,FALSE)+HLOOKUP(AO$7,BECO_Datos!$HP$3:$LT$85,BECO_Datos!$A55,FALSE))*AO$2</f>
        <v>0.40965139082728408</v>
      </c>
      <c r="AP57" s="84">
        <f>(HLOOKUP(AP$7,BECO_Datos!$D$3:$HN$85,BECO_Datos!$A55,FALSE))*AP$2</f>
        <v>368.05112639999999</v>
      </c>
      <c r="AQ57" s="84">
        <f>(HLOOKUP(AQ$7,BECO_Datos!$D$3:$HN$85,BECO_Datos!$A55,FALSE))*AQ$2</f>
        <v>0</v>
      </c>
      <c r="AR57" s="84">
        <f>(HLOOKUP(AR$7,BECO_Datos!$D$3:$HN$85,BECO_Datos!$A55,FALSE)+HLOOKUP(AR$7,BECO_Datos!$HP$3:$LT$85,BECO_Datos!$A55,FALSE))*AR$2</f>
        <v>0</v>
      </c>
      <c r="AS57" s="84">
        <f>(HLOOKUP(AS$7,BECO_Datos!$D$3:$HN$85,BECO_Datos!$A55,FALSE))*AS$2</f>
        <v>0</v>
      </c>
      <c r="AT57" s="84">
        <f>(HLOOKUP(AT$7,BECO_Datos!$D$3:$HN$85,BECO_Datos!$A55,FALSE)+HLOOKUP(AT$7,BECO_Datos!$HP$3:$LT$85,BECO_Datos!$A55,FALSE))*AT$2</f>
        <v>0</v>
      </c>
      <c r="AU57" s="84">
        <f>(HLOOKUP(AU$7,BECO_Datos!$D$3:$HN$85,BECO_Datos!$A55,FALSE))*AU$2</f>
        <v>0.66725082493116561</v>
      </c>
      <c r="AV57" s="84">
        <f>(HLOOKUP(AV$7,BECO_Datos!$D$3:$HN$85,BECO_Datos!$A55,FALSE)+HLOOKUP(AV$7,BECO_Datos!$HP$3:$LT$85,BECO_Datos!$A55,FALSE))*AV$2</f>
        <v>0.19800756705396697</v>
      </c>
      <c r="AW57" s="13"/>
      <c r="AX57" s="86">
        <f t="shared" si="108"/>
        <v>60.136056192099375</v>
      </c>
      <c r="AY57" s="84">
        <f>(HLOOKUP(AY$7,BECO_Datos!$D$3:$HN$85,BECO_Datos!$A55,FALSE)+HLOOKUP(AY$7,BECO_Datos!$HP$3:$LT$85,BECO_Datos!$A55,FALSE))*AY$2</f>
        <v>0</v>
      </c>
      <c r="AZ57" s="84">
        <f>(HLOOKUP(AZ$7,BECO_Datos!$D$3:$HN$85,BECO_Datos!$A55,FALSE)+HLOOKUP(AZ$7,BECO_Datos!$HP$3:$LT$85,BECO_Datos!$A55,FALSE))*AZ$2</f>
        <v>0</v>
      </c>
      <c r="BA57" s="84">
        <f>(HLOOKUP(BA$7,BECO_Datos!$D$3:$HN$85,BECO_Datos!$A55,FALSE)+HLOOKUP(BA$7,BECO_Datos!$HP$3:$LT$85,BECO_Datos!$A55,FALSE))*BA$2</f>
        <v>60.123736911045881</v>
      </c>
      <c r="BB57" s="84">
        <f>(HLOOKUP(BB$7,BECO_Datos!$D$3:$HN$85,BECO_Datos!$A55,FALSE)+HLOOKUP(BB$7,BECO_Datos!$HP$3:$LT$85,BECO_Datos!$A55,FALSE))*BB$2</f>
        <v>0</v>
      </c>
      <c r="BC57" s="84">
        <f>(HLOOKUP(BC$7,BECO_Datos!$D$3:$HN$85,BECO_Datos!$A55,FALSE))*BC$2</f>
        <v>0</v>
      </c>
      <c r="BD57" s="84">
        <f>(HLOOKUP(BD$7,BECO_Datos!$D$3:$HN$85,BECO_Datos!$A55,FALSE)+HLOOKUP(BD$7,BECO_Datos!$HP$3:$LT$85,BECO_Datos!$A55,FALSE))*BD$2</f>
        <v>1.2319281053495485E-2</v>
      </c>
      <c r="BE57" s="84">
        <f>(HLOOKUP(BE$7,BECO_Datos!$D$3:$HN$85,BECO_Datos!$A55,FALSE))*BE$2</f>
        <v>0</v>
      </c>
      <c r="BF57" s="84">
        <f>(HLOOKUP(BF$7,BECO_Datos!$D$3:$HN$85,BECO_Datos!$A55,FALSE)+HLOOKUP(BF$7,BECO_Datos!$HP$3:$LT$85,BECO_Datos!$A55,FALSE))*BF$2</f>
        <v>0</v>
      </c>
      <c r="BG57" s="86">
        <f t="shared" si="110"/>
        <v>368.73286713829032</v>
      </c>
      <c r="BH57" s="84">
        <f>(HLOOKUP(BH$7,BECO_Datos!$D$3:$HN$85,BECO_Datos!$A55,FALSE))*BH$2</f>
        <v>0</v>
      </c>
      <c r="BI57" s="84">
        <f>(HLOOKUP(BI$7,BECO_Datos!$D$3:$HN$85,BECO_Datos!$A55,FALSE))*BI$2</f>
        <v>0</v>
      </c>
      <c r="BJ57" s="84">
        <f>(HLOOKUP(BJ$7,BECO_Datos!$D$3:$HN$85,BECO_Datos!$A55,FALSE))*BJ$2</f>
        <v>0</v>
      </c>
      <c r="BK57" s="84">
        <f>(HLOOKUP(BK$7,BECO_Datos!$D$3:$HN$85,BECO_Datos!$A55,FALSE))*BK$2</f>
        <v>0</v>
      </c>
      <c r="BL57" s="84">
        <f>(HLOOKUP(BL$7,BECO_Datos!$D$3:$HN$85,BECO_Datos!$A55,FALSE)+HLOOKUP(BL$7,BECO_Datos!$HP$3:$LT$85,BECO_Datos!$A55,FALSE))*BL$2</f>
        <v>0.68023194033877965</v>
      </c>
      <c r="BM57" s="84">
        <f>(HLOOKUP(BM$7,BECO_Datos!$D$3:$HN$85,BECO_Datos!$A55,FALSE))*BM$2</f>
        <v>360.27435960000008</v>
      </c>
      <c r="BN57" s="84">
        <f>(HLOOKUP(BN$7,BECO_Datos!$D$3:$HN$85,BECO_Datos!$A55,FALSE))*BN$2</f>
        <v>0</v>
      </c>
      <c r="BO57" s="84">
        <f>(HLOOKUP(BO$7,BECO_Datos!$D$3:$HN$85,BECO_Datos!$A55,FALSE)+HLOOKUP(BO$7,BECO_Datos!$HP$3:$LT$85,BECO_Datos!$A55,FALSE))*BO$2</f>
        <v>3.9265900626513264E-2</v>
      </c>
      <c r="BP57" s="84">
        <f>(HLOOKUP(BP$7,BECO_Datos!$D$3:$HN$85,BECO_Datos!$A55,FALSE))*BP$2</f>
        <v>0</v>
      </c>
      <c r="BQ57" s="84">
        <f>(HLOOKUP(BQ$7,BECO_Datos!$D$3:$HN$85,BECO_Datos!$A55,FALSE)+HLOOKUP(BQ$7,BECO_Datos!$HP$3:$LT$85,BECO_Datos!$A55,FALSE))*BQ$2</f>
        <v>3.6909536654569952</v>
      </c>
      <c r="BR57" s="84">
        <f>(HLOOKUP(BR$7,BECO_Datos!$D$3:$HN$85,BECO_Datos!$A55,FALSE))*BR$2</f>
        <v>4.0480560318679215</v>
      </c>
      <c r="BS57" s="84">
        <f>(HLOOKUP(BS$7,BECO_Datos!$D$3:$HN$85,BECO_Datos!$A55,FALSE)+HLOOKUP(BS$7,BECO_Datos!$HP$3:$LT$85,BECO_Datos!$A55,FALSE))*BS$2</f>
        <v>0</v>
      </c>
      <c r="BT57" s="13"/>
      <c r="BU57" s="86">
        <f t="shared" si="112"/>
        <v>60.685365772790597</v>
      </c>
      <c r="BV57" s="84">
        <f>(HLOOKUP(BV$7,BECO_Datos!$D$3:$HN$85,BECO_Datos!$A55,FALSE)+HLOOKUP(BV$7,BECO_Datos!$HP$3:$LT$85,BECO_Datos!$A55,FALSE))*BV$2</f>
        <v>0</v>
      </c>
      <c r="BW57" s="84">
        <f>(HLOOKUP(BW$7,BECO_Datos!$D$3:$HN$85,BECO_Datos!$A55,FALSE)+HLOOKUP(BW$7,BECO_Datos!$HP$3:$LT$85,BECO_Datos!$A55,FALSE))*BW$2</f>
        <v>0</v>
      </c>
      <c r="BX57" s="84">
        <f>(HLOOKUP(BX$7,BECO_Datos!$D$3:$HN$85,BECO_Datos!$A55,FALSE)+HLOOKUP(BX$7,BECO_Datos!$HP$3:$LT$85,BECO_Datos!$A55,FALSE))*BX$2</f>
        <v>60.685365772790597</v>
      </c>
      <c r="BY57" s="84">
        <f>(HLOOKUP(BY$7,BECO_Datos!$D$3:$HN$85,BECO_Datos!$A55,FALSE)+HLOOKUP(BY$7,BECO_Datos!$HP$3:$LT$85,BECO_Datos!$A55,FALSE))*BY$2</f>
        <v>0</v>
      </c>
      <c r="BZ57" s="84">
        <f>(HLOOKUP(BZ$7,BECO_Datos!$D$3:$HN$85,BECO_Datos!$A55,FALSE))*BZ$2</f>
        <v>0</v>
      </c>
      <c r="CA57" s="84">
        <f>(HLOOKUP(CA$7,BECO_Datos!$D$3:$HN$85,BECO_Datos!$A55,FALSE)+HLOOKUP(CA$7,BECO_Datos!$HP$3:$LT$85,BECO_Datos!$A55,FALSE))*CA$2</f>
        <v>0</v>
      </c>
      <c r="CB57" s="84">
        <f>(HLOOKUP(CB$7,BECO_Datos!$D$3:$HN$85,BECO_Datos!$A55,FALSE))*CB$2</f>
        <v>0</v>
      </c>
      <c r="CC57" s="84">
        <f>(HLOOKUP(CC$7,BECO_Datos!$D$3:$HN$85,BECO_Datos!$A55,FALSE)+HLOOKUP(CC$7,BECO_Datos!$HP$3:$LT$85,BECO_Datos!$A55,FALSE))*CC$2</f>
        <v>0</v>
      </c>
      <c r="CD57" s="86">
        <f t="shared" si="114"/>
        <v>419.19130309639763</v>
      </c>
      <c r="CE57" s="84">
        <f>(HLOOKUP(CE$7,BECO_Datos!$D$3:$HN$85,BECO_Datos!$A55,FALSE))*CE$2</f>
        <v>0</v>
      </c>
      <c r="CF57" s="84">
        <f>(HLOOKUP(CF$7,BECO_Datos!$D$3:$HN$85,BECO_Datos!$A55,FALSE))*CF$2</f>
        <v>0</v>
      </c>
      <c r="CG57" s="84">
        <f>(HLOOKUP(CG$7,BECO_Datos!$D$3:$HN$85,BECO_Datos!$A55,FALSE))*CG$2</f>
        <v>0</v>
      </c>
      <c r="CH57" s="84">
        <f>(HLOOKUP(CH$7,BECO_Datos!$D$3:$HN$85,BECO_Datos!$A55,FALSE))*CH$2</f>
        <v>0</v>
      </c>
      <c r="CI57" s="84">
        <f>(HLOOKUP(CI$7,BECO_Datos!$D$3:$HN$85,BECO_Datos!$A55,FALSE)+HLOOKUP(CI$7,BECO_Datos!$HP$3:$LT$85,BECO_Datos!$A55,FALSE))*CI$2</f>
        <v>0.77083051754547283</v>
      </c>
      <c r="CJ57" s="84">
        <f>(HLOOKUP(CJ$7,BECO_Datos!$D$3:$HN$85,BECO_Datos!$A55,FALSE))*CJ$2</f>
        <v>409.29863400000005</v>
      </c>
      <c r="CK57" s="84">
        <f>(HLOOKUP(CK$7,BECO_Datos!$D$3:$HN$85,BECO_Datos!$A55,FALSE))*CK$2</f>
        <v>0</v>
      </c>
      <c r="CL57" s="84">
        <f>(HLOOKUP(CL$7,BECO_Datos!$D$3:$HN$85,BECO_Datos!$A55,FALSE)+HLOOKUP(CL$7,BECO_Datos!$HP$3:$LT$85,BECO_Datos!$A55,FALSE))*CL$2</f>
        <v>0</v>
      </c>
      <c r="CM57" s="84">
        <f>(HLOOKUP(CM$7,BECO_Datos!$D$3:$HN$85,BECO_Datos!$A55,FALSE))*CM$2</f>
        <v>0</v>
      </c>
      <c r="CN57" s="84">
        <f>(HLOOKUP(CN$7,BECO_Datos!$D$3:$HN$85,BECO_Datos!$A55,FALSE)+HLOOKUP(CN$7,BECO_Datos!$HP$3:$LT$85,BECO_Datos!$A55,FALSE))*CN$2</f>
        <v>5.0895213908669295</v>
      </c>
      <c r="CO57" s="84">
        <f>(HLOOKUP(CO$7,BECO_Datos!$D$3:$HN$85,BECO_Datos!$A55,FALSE))*CO$2</f>
        <v>4.0323171879852007</v>
      </c>
      <c r="CP57" s="84">
        <f>(HLOOKUP(CP$7,BECO_Datos!$D$3:$HN$85,BECO_Datos!$A55,FALSE)+HLOOKUP(CP$7,BECO_Datos!$HP$3:$LT$85,BECO_Datos!$A55,FALSE))*CP$2</f>
        <v>0</v>
      </c>
      <c r="CQ57" s="13"/>
      <c r="CR57" s="86">
        <f t="shared" si="116"/>
        <v>83.683020278049696</v>
      </c>
      <c r="CS57" s="84">
        <f>(HLOOKUP(CS$7,BECO_Datos!$D$3:$HN$85,BECO_Datos!$A55,FALSE)+HLOOKUP(CS$7,BECO_Datos!$HP$3:$LT$85,BECO_Datos!$A55,FALSE))*CS$2</f>
        <v>0</v>
      </c>
      <c r="CT57" s="84">
        <f>(HLOOKUP(CT$7,BECO_Datos!$D$3:$HN$85,BECO_Datos!$A55,FALSE)+HLOOKUP(CT$7,BECO_Datos!$HP$3:$LT$85,BECO_Datos!$A55,FALSE))*CT$2</f>
        <v>9.2607965297647183</v>
      </c>
      <c r="CU57" s="84">
        <f>(HLOOKUP(CU$7,BECO_Datos!$D$3:$HN$85,BECO_Datos!$A55,FALSE)+HLOOKUP(CU$7,BECO_Datos!$HP$3:$LT$85,BECO_Datos!$A55,FALSE))*CU$2</f>
        <v>74.422223748284978</v>
      </c>
      <c r="CV57" s="84">
        <f>(HLOOKUP(CV$7,BECO_Datos!$D$3:$HN$85,BECO_Datos!$A55,FALSE)+HLOOKUP(CV$7,BECO_Datos!$HP$3:$LT$85,BECO_Datos!$A55,FALSE))*CV$2</f>
        <v>0</v>
      </c>
      <c r="CW57" s="84">
        <f>(HLOOKUP(CW$7,BECO_Datos!$D$3:$HN$85,BECO_Datos!$A55,FALSE))*CW$2</f>
        <v>0</v>
      </c>
      <c r="CX57" s="84">
        <f>(HLOOKUP(CX$7,BECO_Datos!$D$3:$HN$85,BECO_Datos!$A55,FALSE)+HLOOKUP(CX$7,BECO_Datos!$HP$3:$LT$85,BECO_Datos!$A55,FALSE))*CX$2</f>
        <v>0</v>
      </c>
      <c r="CY57" s="84">
        <f>(HLOOKUP(CY$7,BECO_Datos!$D$3:$HN$85,BECO_Datos!$A55,FALSE))*CY$2</f>
        <v>0</v>
      </c>
      <c r="CZ57" s="84">
        <f>(HLOOKUP(CZ$7,BECO_Datos!$D$3:$HN$85,BECO_Datos!$A55,FALSE)+HLOOKUP(CZ$7,BECO_Datos!$HP$3:$LT$85,BECO_Datos!$A55,FALSE))*CZ$2</f>
        <v>0</v>
      </c>
      <c r="DA57" s="86">
        <f t="shared" si="118"/>
        <v>448.32252354432671</v>
      </c>
      <c r="DB57" s="84">
        <f>(HLOOKUP(DB$7,BECO_Datos!$D$3:$HN$85,BECO_Datos!$A55,FALSE))*DB$2</f>
        <v>0</v>
      </c>
      <c r="DC57" s="84">
        <f>(HLOOKUP(DC$7,BECO_Datos!$D$3:$HN$85,BECO_Datos!$A55,FALSE))*DC$2</f>
        <v>0</v>
      </c>
      <c r="DD57" s="84">
        <f>(HLOOKUP(DD$7,BECO_Datos!$D$3:$HN$85,BECO_Datos!$A55,FALSE))*DD$2</f>
        <v>0</v>
      </c>
      <c r="DE57" s="84">
        <f>(HLOOKUP(DE$7,BECO_Datos!$D$3:$HN$85,BECO_Datos!$A55,FALSE))*DE$2</f>
        <v>0</v>
      </c>
      <c r="DF57" s="84">
        <f>(HLOOKUP(DF$7,BECO_Datos!$D$3:$HN$85,BECO_Datos!$A55,FALSE)+HLOOKUP(DF$7,BECO_Datos!$HP$3:$LT$85,BECO_Datos!$A55,FALSE))*DF$2</f>
        <v>1.3596537592718361</v>
      </c>
      <c r="DG57" s="84">
        <f>(HLOOKUP(DG$7,BECO_Datos!$D$3:$HN$85,BECO_Datos!$A55,FALSE))*DG$2</f>
        <v>438.91017479999999</v>
      </c>
      <c r="DH57" s="84">
        <f>(HLOOKUP(DH$7,BECO_Datos!$D$3:$HN$85,BECO_Datos!$A55,FALSE))*DH$2</f>
        <v>0.12245399999999999</v>
      </c>
      <c r="DI57" s="84">
        <f>(HLOOKUP(DI$7,BECO_Datos!$D$3:$HN$85,BECO_Datos!$A55,FALSE)+HLOOKUP(DI$7,BECO_Datos!$HP$3:$LT$85,BECO_Datos!$A55,FALSE))*DI$2</f>
        <v>0</v>
      </c>
      <c r="DJ57" s="84">
        <f>(HLOOKUP(DJ$7,BECO_Datos!$D$3:$HN$85,BECO_Datos!$A55,FALSE))*DJ$2</f>
        <v>0</v>
      </c>
      <c r="DK57" s="84">
        <f>(HLOOKUP(DK$7,BECO_Datos!$D$3:$HN$85,BECO_Datos!$A55,FALSE)+HLOOKUP(DK$7,BECO_Datos!$HP$3:$LT$85,BECO_Datos!$A55,FALSE))*DK$2</f>
        <v>2.1125804256635616</v>
      </c>
      <c r="DL57" s="84">
        <f>(HLOOKUP(DL$7,BECO_Datos!$D$3:$HN$85,BECO_Datos!$A55,FALSE))*DL$2</f>
        <v>5.8176605593912827</v>
      </c>
      <c r="DM57" s="84">
        <f>(HLOOKUP(DM$7,BECO_Datos!$D$3:$HN$85,BECO_Datos!$A55,FALSE)+HLOOKUP(DM$7,BECO_Datos!$HP$3:$LT$85,BECO_Datos!$A55,FALSE))*DM$2</f>
        <v>0</v>
      </c>
      <c r="DN57" s="13"/>
      <c r="DO57" s="86">
        <f t="shared" si="120"/>
        <v>106.50090271605896</v>
      </c>
      <c r="DP57" s="84">
        <f>(HLOOKUP(DP$7,BECO_Datos!$D$3:$HN$85,BECO_Datos!$A55,FALSE)+HLOOKUP(DP$7,BECO_Datos!$HP$3:$LT$85,BECO_Datos!$A55,FALSE))*DP$2</f>
        <v>0</v>
      </c>
      <c r="DQ57" s="84">
        <f>(HLOOKUP(DQ$7,BECO_Datos!$D$3:$HN$85,BECO_Datos!$A55,FALSE)+HLOOKUP(DQ$7,BECO_Datos!$HP$3:$LT$85,BECO_Datos!$A55,FALSE))*DQ$2</f>
        <v>12.539463624153468</v>
      </c>
      <c r="DR57" s="84">
        <f>(HLOOKUP(DR$7,BECO_Datos!$D$3:$HN$85,BECO_Datos!$A55,FALSE)+HLOOKUP(DR$7,BECO_Datos!$HP$3:$LT$85,BECO_Datos!$A55,FALSE))*DR$2</f>
        <v>93.96143909190549</v>
      </c>
      <c r="DS57" s="84">
        <f>(HLOOKUP(DS$7,BECO_Datos!$D$3:$HN$85,BECO_Datos!$A55,FALSE)+HLOOKUP(DS$7,BECO_Datos!$HP$3:$LT$85,BECO_Datos!$A55,FALSE))*DS$2</f>
        <v>0</v>
      </c>
      <c r="DT57" s="84">
        <f>(HLOOKUP(DT$7,BECO_Datos!$D$3:$HN$85,BECO_Datos!$A55,FALSE))*DT$2</f>
        <v>0</v>
      </c>
      <c r="DU57" s="84">
        <f>(HLOOKUP(DU$7,BECO_Datos!$D$3:$HN$85,BECO_Datos!$A55,FALSE)+HLOOKUP(DU$7,BECO_Datos!$HP$3:$LT$85,BECO_Datos!$A55,FALSE))*DU$2</f>
        <v>0</v>
      </c>
      <c r="DV57" s="84">
        <f>(HLOOKUP(DV$7,BECO_Datos!$D$3:$HN$85,BECO_Datos!$A55,FALSE))*DV$2</f>
        <v>0</v>
      </c>
      <c r="DW57" s="84">
        <f>(HLOOKUP(DW$7,BECO_Datos!$D$3:$HN$85,BECO_Datos!$A55,FALSE)+HLOOKUP(DW$7,BECO_Datos!$HP$3:$LT$85,BECO_Datos!$A55,FALSE))*DW$2</f>
        <v>0</v>
      </c>
      <c r="DX57" s="86">
        <f t="shared" si="122"/>
        <v>472.24802714817548</v>
      </c>
      <c r="DY57" s="84">
        <f>(HLOOKUP(DY$7,BECO_Datos!$D$3:$HN$85,BECO_Datos!$A55,FALSE))*DY$2</f>
        <v>0</v>
      </c>
      <c r="DZ57" s="84">
        <f>(HLOOKUP(DZ$7,BECO_Datos!$D$3:$HN$85,BECO_Datos!$A55,FALSE))*DZ$2</f>
        <v>0</v>
      </c>
      <c r="EA57" s="84">
        <f>(HLOOKUP(EA$7,BECO_Datos!$D$3:$HN$85,BECO_Datos!$A55,FALSE))*EA$2</f>
        <v>0</v>
      </c>
      <c r="EB57" s="84">
        <f>(HLOOKUP(EB$7,BECO_Datos!$D$3:$HN$85,BECO_Datos!$A55,FALSE))*EB$2</f>
        <v>0</v>
      </c>
      <c r="EC57" s="84">
        <f>(HLOOKUP(EC$7,BECO_Datos!$D$3:$HN$85,BECO_Datos!$A55,FALSE)+HLOOKUP(EC$7,BECO_Datos!$HP$3:$LT$85,BECO_Datos!$A55,FALSE))*EC$2</f>
        <v>2.24889702228716</v>
      </c>
      <c r="ED57" s="84">
        <f>(HLOOKUP(ED$7,BECO_Datos!$D$3:$HN$85,BECO_Datos!$A55,FALSE))*ED$2</f>
        <v>461.2174632</v>
      </c>
      <c r="EE57" s="84">
        <f>(HLOOKUP(EE$7,BECO_Datos!$D$3:$HN$85,BECO_Datos!$A55,FALSE))*EE$2</f>
        <v>0.1671156</v>
      </c>
      <c r="EF57" s="84">
        <f>(HLOOKUP(EF$7,BECO_Datos!$D$3:$HN$85,BECO_Datos!$A55,FALSE)+HLOOKUP(EF$7,BECO_Datos!$HP$3:$LT$85,BECO_Datos!$A55,FALSE))*EF$2</f>
        <v>0</v>
      </c>
      <c r="EG57" s="84">
        <f>(HLOOKUP(EG$7,BECO_Datos!$D$3:$HN$85,BECO_Datos!$A55,FALSE))*EG$2</f>
        <v>0</v>
      </c>
      <c r="EH57" s="84">
        <f>(HLOOKUP(EH$7,BECO_Datos!$D$3:$HN$85,BECO_Datos!$A55,FALSE)+HLOOKUP(EH$7,BECO_Datos!$HP$3:$LT$85,BECO_Datos!$A55,FALSE))*EH$2</f>
        <v>3.050616161025717</v>
      </c>
      <c r="EI57" s="84">
        <f>(HLOOKUP(EI$7,BECO_Datos!$D$3:$HN$85,BECO_Datos!$A55,FALSE))*EI$2</f>
        <v>5.5639351648625777</v>
      </c>
      <c r="EJ57" s="84">
        <f>(HLOOKUP(EJ$7,BECO_Datos!$D$3:$HN$85,BECO_Datos!$A55,FALSE)+HLOOKUP(EJ$7,BECO_Datos!$HP$3:$LT$85,BECO_Datos!$A55,FALSE))*EJ$2</f>
        <v>0</v>
      </c>
      <c r="EK57" s="13"/>
      <c r="EL57" s="86">
        <f t="shared" si="124"/>
        <v>148.02682027339796</v>
      </c>
      <c r="EM57" s="84">
        <f>(HLOOKUP(EM$7,BECO_Datos!$D$3:$HN$85,BECO_Datos!$A55,FALSE)+HLOOKUP(EM$7,BECO_Datos!$HP$3:$LT$85,BECO_Datos!$A55,FALSE))*EM$2</f>
        <v>0</v>
      </c>
      <c r="EN57" s="84">
        <f>(HLOOKUP(EN$7,BECO_Datos!$D$3:$HN$85,BECO_Datos!$A55,FALSE)+HLOOKUP(EN$7,BECO_Datos!$HP$3:$LT$85,BECO_Datos!$A55,FALSE))*EN$2</f>
        <v>5.7808077716854296</v>
      </c>
      <c r="EO57" s="84">
        <f>(HLOOKUP(EO$7,BECO_Datos!$D$3:$HN$85,BECO_Datos!$A55,FALSE)+HLOOKUP(EO$7,BECO_Datos!$HP$3:$LT$85,BECO_Datos!$A55,FALSE))*EO$2</f>
        <v>142.24601250171253</v>
      </c>
      <c r="EP57" s="84">
        <f>(HLOOKUP(EP$7,BECO_Datos!$D$3:$HN$85,BECO_Datos!$A55,FALSE)+HLOOKUP(EP$7,BECO_Datos!$HP$3:$LT$85,BECO_Datos!$A55,FALSE))*EP$2</f>
        <v>0</v>
      </c>
      <c r="EQ57" s="84">
        <f>(HLOOKUP(EQ$7,BECO_Datos!$D$3:$HN$85,BECO_Datos!$A55,FALSE))*EQ$2</f>
        <v>0</v>
      </c>
      <c r="ER57" s="84">
        <f>(HLOOKUP(ER$7,BECO_Datos!$D$3:$HN$85,BECO_Datos!$A55,FALSE)+HLOOKUP(ER$7,BECO_Datos!$HP$3:$LT$85,BECO_Datos!$A55,FALSE))*ER$2</f>
        <v>0</v>
      </c>
      <c r="ES57" s="84">
        <f>(HLOOKUP(ES$7,BECO_Datos!$D$3:$HN$85,BECO_Datos!$A55,FALSE))*ES$2</f>
        <v>0</v>
      </c>
      <c r="ET57" s="84">
        <f>(HLOOKUP(ET$7,BECO_Datos!$D$3:$HN$85,BECO_Datos!$A55,FALSE)+HLOOKUP(ET$7,BECO_Datos!$HP$3:$LT$85,BECO_Datos!$A55,FALSE))*ET$2</f>
        <v>0</v>
      </c>
      <c r="EU57" s="86">
        <f t="shared" si="126"/>
        <v>517.79384997218426</v>
      </c>
      <c r="EV57" s="84">
        <f>(HLOOKUP(EV$7,BECO_Datos!$D$3:$HN$85,BECO_Datos!$A55,FALSE))*EV$2</f>
        <v>0</v>
      </c>
      <c r="EW57" s="84">
        <f>(HLOOKUP(EW$7,BECO_Datos!$D$3:$HN$85,BECO_Datos!$A55,FALSE))*EW$2</f>
        <v>0</v>
      </c>
      <c r="EX57" s="84">
        <f>(HLOOKUP(EX$7,BECO_Datos!$D$3:$HN$85,BECO_Datos!$A55,FALSE))*EX$2</f>
        <v>0</v>
      </c>
      <c r="EY57" s="84">
        <f>(HLOOKUP(EY$7,BECO_Datos!$D$3:$HN$85,BECO_Datos!$A55,FALSE))*EY$2</f>
        <v>0</v>
      </c>
      <c r="EZ57" s="84">
        <f>(HLOOKUP(EZ$7,BECO_Datos!$D$3:$HN$85,BECO_Datos!$A55,FALSE)+HLOOKUP(EZ$7,BECO_Datos!$HP$3:$LT$85,BECO_Datos!$A55,FALSE))*EZ$2</f>
        <v>5.8247729071486596</v>
      </c>
      <c r="FA57" s="84">
        <f>(HLOOKUP(FA$7,BECO_Datos!$D$3:$HN$85,BECO_Datos!$A55,FALSE))*FA$2</f>
        <v>501.74192160000007</v>
      </c>
      <c r="FB57" s="84">
        <f>(HLOOKUP(FB$7,BECO_Datos!$D$3:$HN$85,BECO_Datos!$A55,FALSE))*FB$2</f>
        <v>0.18119880000000002</v>
      </c>
      <c r="FC57" s="84">
        <f>(HLOOKUP(FC$7,BECO_Datos!$D$3:$HN$85,BECO_Datos!$A55,FALSE)+HLOOKUP(FC$7,BECO_Datos!$HP$3:$LT$85,BECO_Datos!$A55,FALSE))*FC$2</f>
        <v>0</v>
      </c>
      <c r="FD57" s="84">
        <f>(HLOOKUP(FD$7,BECO_Datos!$D$3:$HN$85,BECO_Datos!$A55,FALSE))*FD$2</f>
        <v>0</v>
      </c>
      <c r="FE57" s="84">
        <f>(HLOOKUP(FE$7,BECO_Datos!$D$3:$HN$85,BECO_Datos!$A55,FALSE)+HLOOKUP(FE$7,BECO_Datos!$HP$3:$LT$85,BECO_Datos!$A55,FALSE))*FE$2</f>
        <v>4.0808079073239067</v>
      </c>
      <c r="FF57" s="84">
        <f>(HLOOKUP(FF$7,BECO_Datos!$D$3:$HN$85,BECO_Datos!$A55,FALSE))*FF$2</f>
        <v>5.9651487577116207</v>
      </c>
      <c r="FG57" s="84">
        <f>(HLOOKUP(FG$7,BECO_Datos!$D$3:$HN$85,BECO_Datos!$A55,FALSE)+HLOOKUP(FG$7,BECO_Datos!$HP$3:$LT$85,BECO_Datos!$A55,FALSE))*FG$2</f>
        <v>0</v>
      </c>
      <c r="FH57" s="13"/>
      <c r="FI57" s="86">
        <f t="shared" si="128"/>
        <v>139.33636063835451</v>
      </c>
      <c r="FJ57" s="84">
        <f>(HLOOKUP(FJ$7,BECO_Datos!$D$3:$HN$85,BECO_Datos!$A55,FALSE)+HLOOKUP(FJ$7,BECO_Datos!$HP$3:$LT$85,BECO_Datos!$A55,FALSE))*FJ$2</f>
        <v>0</v>
      </c>
      <c r="FK57" s="84">
        <f>(HLOOKUP(FK$7,BECO_Datos!$D$3:$HN$85,BECO_Datos!$A55,FALSE)+HLOOKUP(FK$7,BECO_Datos!$HP$3:$LT$85,BECO_Datos!$A55,FALSE))*FK$2</f>
        <v>2.3295792512762179</v>
      </c>
      <c r="FL57" s="84">
        <f>(HLOOKUP(FL$7,BECO_Datos!$D$3:$HN$85,BECO_Datos!$A55,FALSE)+HLOOKUP(FL$7,BECO_Datos!$HP$3:$LT$85,BECO_Datos!$A55,FALSE))*FL$2</f>
        <v>137.00678138707829</v>
      </c>
      <c r="FM57" s="84">
        <f>(HLOOKUP(FM$7,BECO_Datos!$D$3:$HN$85,BECO_Datos!$A55,FALSE)+HLOOKUP(FM$7,BECO_Datos!$HP$3:$LT$85,BECO_Datos!$A55,FALSE))*FM$2</f>
        <v>0</v>
      </c>
      <c r="FN57" s="84">
        <f>(HLOOKUP(FN$7,BECO_Datos!$D$3:$HN$85,BECO_Datos!$A55,FALSE))*FN$2</f>
        <v>0</v>
      </c>
      <c r="FO57" s="84">
        <f>(HLOOKUP(FO$7,BECO_Datos!$D$3:$HN$85,BECO_Datos!$A55,FALSE)+HLOOKUP(FO$7,BECO_Datos!$HP$3:$LT$85,BECO_Datos!$A55,FALSE))*FO$2</f>
        <v>0</v>
      </c>
      <c r="FP57" s="84">
        <f>(HLOOKUP(FP$7,BECO_Datos!$D$3:$HN$85,BECO_Datos!$A55,FALSE))*FP$2</f>
        <v>0</v>
      </c>
      <c r="FQ57" s="84">
        <f>(HLOOKUP(FQ$7,BECO_Datos!$D$3:$HN$85,BECO_Datos!$A55,FALSE)+HLOOKUP(FQ$7,BECO_Datos!$HP$3:$LT$85,BECO_Datos!$A55,FALSE))*FQ$2</f>
        <v>0</v>
      </c>
      <c r="FR57" s="86">
        <f t="shared" si="130"/>
        <v>510.10244866035328</v>
      </c>
      <c r="FS57" s="84">
        <f>(HLOOKUP(FS$7,BECO_Datos!$D$3:$HN$85,BECO_Datos!$A55,FALSE))*FS$2</f>
        <v>0</v>
      </c>
      <c r="FT57" s="84">
        <f>(HLOOKUP(FT$7,BECO_Datos!$D$3:$HN$85,BECO_Datos!$A55,FALSE))*FT$2</f>
        <v>0</v>
      </c>
      <c r="FU57" s="84">
        <f>(HLOOKUP(FU$7,BECO_Datos!$D$3:$HN$85,BECO_Datos!$A55,FALSE))*FU$2</f>
        <v>0</v>
      </c>
      <c r="FV57" s="84">
        <f>(HLOOKUP(FV$7,BECO_Datos!$D$3:$HN$85,BECO_Datos!$A55,FALSE))*FV$2</f>
        <v>0</v>
      </c>
      <c r="FW57" s="84">
        <f>(HLOOKUP(FW$7,BECO_Datos!$D$3:$HN$85,BECO_Datos!$A55,FALSE)+HLOOKUP(FW$7,BECO_Datos!$HP$3:$LT$85,BECO_Datos!$A55,FALSE))*FW$2</f>
        <v>4.6392952501072777</v>
      </c>
      <c r="FX57" s="84">
        <f>(HLOOKUP(FX$7,BECO_Datos!$D$3:$HN$85,BECO_Datos!$A55,FALSE))*FX$2</f>
        <v>496.61730360000001</v>
      </c>
      <c r="FY57" s="84">
        <f>(HLOOKUP(FY$7,BECO_Datos!$D$3:$HN$85,BECO_Datos!$A55,FALSE))*FY$2</f>
        <v>0</v>
      </c>
      <c r="FZ57" s="84">
        <f>(HLOOKUP(FZ$7,BECO_Datos!$D$3:$HN$85,BECO_Datos!$A55,FALSE)+HLOOKUP(FZ$7,BECO_Datos!$HP$3:$LT$85,BECO_Datos!$A55,FALSE))*FZ$2</f>
        <v>0</v>
      </c>
      <c r="GA57" s="84">
        <f>(HLOOKUP(GA$7,BECO_Datos!$D$3:$HN$85,BECO_Datos!$A55,FALSE))*GA$2</f>
        <v>0</v>
      </c>
      <c r="GB57" s="84">
        <f>(HLOOKUP(GB$7,BECO_Datos!$D$3:$HN$85,BECO_Datos!$A55,FALSE)+HLOOKUP(GB$7,BECO_Datos!$HP$3:$LT$85,BECO_Datos!$A55,FALSE))*GB$2</f>
        <v>3.563944573668973</v>
      </c>
      <c r="GC57" s="84">
        <f>(HLOOKUP(GC$7,BECO_Datos!$D$3:$HN$85,BECO_Datos!$A55,FALSE))*GC$2</f>
        <v>5.2819052365770442</v>
      </c>
      <c r="GD57" s="84">
        <f>(HLOOKUP(GD$7,BECO_Datos!$D$3:$HN$85,BECO_Datos!$A55,FALSE)+HLOOKUP(GD$7,BECO_Datos!$HP$3:$LT$85,BECO_Datos!$A55,FALSE))*GD$2</f>
        <v>0</v>
      </c>
      <c r="GE57" s="13"/>
      <c r="GF57" s="86">
        <f t="shared" si="132"/>
        <v>0</v>
      </c>
      <c r="GG57" s="84">
        <f>(HLOOKUP(GG$7,BECO_Datos!$D$3:$HN$85,BECO_Datos!$A55,FALSE)+HLOOKUP(GG$7,BECO_Datos!$HP$3:$LT$85,BECO_Datos!$A55,FALSE))*GG$2</f>
        <v>0</v>
      </c>
      <c r="GH57" s="84">
        <f>(HLOOKUP(GH$7,BECO_Datos!$D$3:$HN$85,BECO_Datos!$A55,FALSE)+HLOOKUP(GH$7,BECO_Datos!$HP$3:$LT$85,BECO_Datos!$A55,FALSE))*GH$2</f>
        <v>0</v>
      </c>
      <c r="GI57" s="84">
        <f>(HLOOKUP(GI$7,BECO_Datos!$D$3:$HN$85,BECO_Datos!$A55,FALSE)+HLOOKUP(GI$7,BECO_Datos!$HP$3:$LT$85,BECO_Datos!$A55,FALSE))*GI$2</f>
        <v>0</v>
      </c>
      <c r="GJ57" s="84">
        <f>(HLOOKUP(GJ$7,BECO_Datos!$D$3:$HN$85,BECO_Datos!$A55,FALSE)+HLOOKUP(GJ$7,BECO_Datos!$HP$3:$LT$85,BECO_Datos!$A55,FALSE))*GJ$2</f>
        <v>0</v>
      </c>
      <c r="GK57" s="84">
        <f>(HLOOKUP(GK$7,BECO_Datos!$D$3:$HN$85,BECO_Datos!$A55,FALSE))*GK$2</f>
        <v>0</v>
      </c>
      <c r="GL57" s="84">
        <f>(HLOOKUP(GL$7,BECO_Datos!$D$3:$HN$85,BECO_Datos!$A55,FALSE)+HLOOKUP(GL$7,BECO_Datos!$HP$3:$LT$85,BECO_Datos!$A55,FALSE))*GL$2</f>
        <v>0</v>
      </c>
      <c r="GM57" s="84">
        <f>(HLOOKUP(GM$7,BECO_Datos!$D$3:$HN$85,BECO_Datos!$A55,FALSE))*GM$2</f>
        <v>0</v>
      </c>
      <c r="GN57" s="84">
        <f>(HLOOKUP(GN$7,BECO_Datos!$D$3:$HN$85,BECO_Datos!$A55,FALSE)+HLOOKUP(GN$7,BECO_Datos!$HP$3:$LT$85,BECO_Datos!$A55,FALSE))*GN$2</f>
        <v>0</v>
      </c>
      <c r="GO57" s="86">
        <f t="shared" si="134"/>
        <v>515.2554631578862</v>
      </c>
      <c r="GP57" s="84">
        <f>(HLOOKUP(GP$7,BECO_Datos!$D$3:$HN$85,BECO_Datos!$A55,FALSE))*GP$2</f>
        <v>0</v>
      </c>
      <c r="GQ57" s="84">
        <f>(HLOOKUP(GQ$7,BECO_Datos!$D$3:$HN$85,BECO_Datos!$A55,FALSE))*GQ$2</f>
        <v>0</v>
      </c>
      <c r="GR57" s="84">
        <f>(HLOOKUP(GR$7,BECO_Datos!$D$3:$HN$85,BECO_Datos!$A55,FALSE))*GR$2</f>
        <v>0</v>
      </c>
      <c r="GS57" s="84">
        <f>(HLOOKUP(GS$7,BECO_Datos!$D$3:$HN$85,BECO_Datos!$A55,FALSE))*GS$2</f>
        <v>0</v>
      </c>
      <c r="GT57" s="84">
        <f>(HLOOKUP(GT$7,BECO_Datos!$D$3:$HN$85,BECO_Datos!$A55,FALSE)+HLOOKUP(GT$7,BECO_Datos!$HP$3:$LT$85,BECO_Datos!$A55,FALSE))*GT$2</f>
        <v>4.5651691414836195</v>
      </c>
      <c r="GU57" s="84">
        <f>(HLOOKUP(GU$7,BECO_Datos!$D$3:$HN$85,BECO_Datos!$A55,FALSE))*GU$2</f>
        <v>502.67776842471449</v>
      </c>
      <c r="GV57" s="84">
        <f>(HLOOKUP(GV$7,BECO_Datos!$D$3:$HN$85,BECO_Datos!$A55,FALSE))*GV$2</f>
        <v>0</v>
      </c>
      <c r="GW57" s="84">
        <f>(HLOOKUP(GW$7,BECO_Datos!$D$3:$HN$85,BECO_Datos!$A55,FALSE)+HLOOKUP(GW$7,BECO_Datos!$HP$3:$LT$85,BECO_Datos!$A55,FALSE))*GW$2</f>
        <v>0</v>
      </c>
      <c r="GX57" s="84">
        <f>(HLOOKUP(GX$7,BECO_Datos!$D$3:$HN$85,BECO_Datos!$A55,FALSE))*GX$2</f>
        <v>0</v>
      </c>
      <c r="GY57" s="84">
        <f>(HLOOKUP(GY$7,BECO_Datos!$D$3:$HN$85,BECO_Datos!$A55,FALSE)+HLOOKUP(GY$7,BECO_Datos!$HP$3:$LT$85,BECO_Datos!$A55,FALSE))*GY$2</f>
        <v>2.7973835154522679</v>
      </c>
      <c r="GZ57" s="84">
        <f>(HLOOKUP(GZ$7,BECO_Datos!$D$3:$HN$85,BECO_Datos!$A55,FALSE))*GZ$2</f>
        <v>5.2151420762358249</v>
      </c>
      <c r="HA57" s="84">
        <f>(HLOOKUP(HA$7,BECO_Datos!$D$3:$HN$85,BECO_Datos!$A55,FALSE)+HLOOKUP(HA$7,BECO_Datos!$HP$3:$LT$85,BECO_Datos!$A55,FALSE))*HA$2</f>
        <v>0</v>
      </c>
      <c r="HB57" s="13"/>
      <c r="HC57" s="86">
        <f t="shared" si="136"/>
        <v>0</v>
      </c>
      <c r="HD57" s="84">
        <f>(HLOOKUP(HD$7,BECO_Datos!$D$3:$HN$85,BECO_Datos!$A55,FALSE)+HLOOKUP(HD$7,BECO_Datos!$HP$3:$LT$85,BECO_Datos!$A55,FALSE))*HD$2</f>
        <v>0</v>
      </c>
      <c r="HE57" s="84">
        <f>(HLOOKUP(HE$7,BECO_Datos!$D$3:$HN$85,BECO_Datos!$A55,FALSE)+HLOOKUP(HE$7,BECO_Datos!$HP$3:$LT$85,BECO_Datos!$A55,FALSE))*HE$2</f>
        <v>0</v>
      </c>
      <c r="HF57" s="84">
        <f>(HLOOKUP(HF$7,BECO_Datos!$D$3:$HN$85,BECO_Datos!$A55,FALSE)+HLOOKUP(HF$7,BECO_Datos!$HP$3:$LT$85,BECO_Datos!$A55,FALSE))*HF$2</f>
        <v>0</v>
      </c>
      <c r="HG57" s="84">
        <f>(HLOOKUP(HG$7,BECO_Datos!$D$3:$HN$85,BECO_Datos!$A55,FALSE)+HLOOKUP(HG$7,BECO_Datos!$HP$3:$LT$85,BECO_Datos!$A55,FALSE))*HG$2</f>
        <v>0</v>
      </c>
      <c r="HH57" s="84">
        <f>(HLOOKUP(HH$7,BECO_Datos!$D$3:$HN$85,BECO_Datos!$A55,FALSE))*HH$2</f>
        <v>0</v>
      </c>
      <c r="HI57" s="84">
        <f>(HLOOKUP(HI$7,BECO_Datos!$D$3:$HN$85,BECO_Datos!$A55,FALSE)+HLOOKUP(HI$7,BECO_Datos!$HP$3:$LT$85,BECO_Datos!$A55,FALSE))*HI$2</f>
        <v>0</v>
      </c>
      <c r="HJ57" s="84">
        <f>(HLOOKUP(HJ$7,BECO_Datos!$D$3:$HN$85,BECO_Datos!$A55,FALSE))*HJ$2</f>
        <v>0</v>
      </c>
      <c r="HK57" s="84">
        <f>(HLOOKUP(HK$7,BECO_Datos!$D$3:$HN$85,BECO_Datos!$A55,FALSE)+HLOOKUP(HK$7,BECO_Datos!$HP$3:$LT$85,BECO_Datos!$A55,FALSE))*HK$2</f>
        <v>0</v>
      </c>
      <c r="HL57" s="86">
        <f t="shared" si="138"/>
        <v>534.83768532770603</v>
      </c>
      <c r="HM57" s="84">
        <f>(HLOOKUP(HM$7,BECO_Datos!$D$3:$HN$85,BECO_Datos!$A55,FALSE))*HM$2</f>
        <v>0</v>
      </c>
      <c r="HN57" s="84">
        <f>(HLOOKUP(HN$7,BECO_Datos!$D$3:$HN$85,BECO_Datos!$A55,FALSE))*HN$2</f>
        <v>0</v>
      </c>
      <c r="HO57" s="84">
        <f>(HLOOKUP(HO$7,BECO_Datos!$D$3:$HN$85,BECO_Datos!$A55,FALSE))*HO$2</f>
        <v>0</v>
      </c>
      <c r="HP57" s="84">
        <f>(HLOOKUP(HP$7,BECO_Datos!$D$3:$HN$85,BECO_Datos!$A55,FALSE))*HP$2</f>
        <v>0</v>
      </c>
      <c r="HQ57" s="84">
        <f>(HLOOKUP(HQ$7,BECO_Datos!$D$3:$HN$85,BECO_Datos!$A55,FALSE)+HLOOKUP(HQ$7,BECO_Datos!$HP$3:$LT$85,BECO_Datos!$A55,FALSE))*HQ$2</f>
        <v>7.0793800961102109</v>
      </c>
      <c r="HR57" s="84">
        <f>(HLOOKUP(HR$7,BECO_Datos!$D$3:$HN$85,BECO_Datos!$A55,FALSE))*HR$2</f>
        <v>518.94741686065242</v>
      </c>
      <c r="HS57" s="84">
        <f>(HLOOKUP(HS$7,BECO_Datos!$D$3:$HN$85,BECO_Datos!$A55,FALSE))*HS$2</f>
        <v>0</v>
      </c>
      <c r="HT57" s="84">
        <f>(HLOOKUP(HT$7,BECO_Datos!$D$3:$HN$85,BECO_Datos!$A55,FALSE)+HLOOKUP(HT$7,BECO_Datos!$HP$3:$LT$85,BECO_Datos!$A55,FALSE))*HT$2</f>
        <v>0</v>
      </c>
      <c r="HU57" s="84">
        <f>(HLOOKUP(HU$7,BECO_Datos!$D$3:$HN$85,BECO_Datos!$A55,FALSE))*HU$2</f>
        <v>0</v>
      </c>
      <c r="HV57" s="84">
        <f>(HLOOKUP(HV$7,BECO_Datos!$D$3:$HN$85,BECO_Datos!$A55,FALSE)+HLOOKUP(HV$7,BECO_Datos!$HP$3:$LT$85,BECO_Datos!$A55,FALSE))*HV$2</f>
        <v>3.0697700573290829</v>
      </c>
      <c r="HW57" s="84">
        <f>(HLOOKUP(HW$7,BECO_Datos!$D$3:$HN$85,BECO_Datos!$A55,FALSE))*HW$2</f>
        <v>5.741118313614419</v>
      </c>
      <c r="HX57" s="84">
        <f>(HLOOKUP(HX$7,BECO_Datos!$D$3:$HN$85,BECO_Datos!$A55,FALSE)+HLOOKUP(HX$7,BECO_Datos!$HP$3:$LT$85,BECO_Datos!$A55,FALSE))*HX$2</f>
        <v>0</v>
      </c>
    </row>
    <row r="58" spans="1:232" ht="15.75" x14ac:dyDescent="0.25">
      <c r="A58" s="160">
        <v>52</v>
      </c>
      <c r="B58" s="536" t="s">
        <v>97</v>
      </c>
      <c r="C58" s="13"/>
      <c r="D58" s="89">
        <f t="shared" si="100"/>
        <v>29186.083461665588</v>
      </c>
      <c r="E58" s="85">
        <f>(HLOOKUP(E$7,BECO_Datos!$D$3:$HN$85,BECO_Datos!$A56,FALSE)+HLOOKUP(E$7,BECO_Datos!$HP$3:$LT$85,BECO_Datos!$A56,FALSE))*E$2</f>
        <v>0</v>
      </c>
      <c r="F58" s="85">
        <f>(HLOOKUP(F$7,BECO_Datos!$D$3:$HN$85,BECO_Datos!$A56,FALSE)+HLOOKUP(F$7,BECO_Datos!$HP$3:$LT$85,BECO_Datos!$A56,FALSE))*F$2</f>
        <v>0</v>
      </c>
      <c r="G58" s="85">
        <f>(HLOOKUP(G$7,BECO_Datos!$D$3:$HN$85,BECO_Datos!$A56,FALSE)+HLOOKUP(G$7,BECO_Datos!$HP$3:$LT$85,BECO_Datos!$A56,FALSE))*G$2</f>
        <v>29186.083461665588</v>
      </c>
      <c r="H58" s="85">
        <f>(HLOOKUP(H$7,BECO_Datos!$D$3:$HN$85,BECO_Datos!$A56,FALSE)+HLOOKUP(H$7,BECO_Datos!$HP$3:$LT$85,BECO_Datos!$A56,FALSE))*H$2</f>
        <v>0</v>
      </c>
      <c r="I58" s="85">
        <f>(HLOOKUP(I$7,BECO_Datos!$D$3:$HN$85,BECO_Datos!$A56,FALSE))*I$2</f>
        <v>0</v>
      </c>
      <c r="J58" s="85">
        <f>(HLOOKUP(J$7,BECO_Datos!$D$3:$HN$85,BECO_Datos!$A56,FALSE)+HLOOKUP(J$7,BECO_Datos!$HP$3:$LT$85,BECO_Datos!$A56,FALSE))*J$2</f>
        <v>0</v>
      </c>
      <c r="K58" s="85">
        <f>(HLOOKUP(K$7,BECO_Datos!$D$3:$HN$85,BECO_Datos!$A56,FALSE))*K$2</f>
        <v>0</v>
      </c>
      <c r="L58" s="85">
        <f>(HLOOKUP(L$7,BECO_Datos!$D$3:$HN$85,BECO_Datos!$A56,FALSE)+HLOOKUP(L$7,BECO_Datos!$HP$3:$LT$85,BECO_Datos!$A56,FALSE))*L$2</f>
        <v>0</v>
      </c>
      <c r="M58" s="89">
        <f t="shared" si="102"/>
        <v>13110.258294012034</v>
      </c>
      <c r="N58" s="85">
        <f>(HLOOKUP(N$7,BECO_Datos!$D$3:$HN$85,BECO_Datos!$A56,FALSE))*N$2</f>
        <v>0</v>
      </c>
      <c r="O58" s="85">
        <f>(HLOOKUP(O$7,BECO_Datos!$D$3:$HN$85,BECO_Datos!$A56,FALSE))*O$2</f>
        <v>0</v>
      </c>
      <c r="P58" s="85">
        <f>(HLOOKUP(P$7,BECO_Datos!$D$3:$HN$85,BECO_Datos!$A56,FALSE))*P$2</f>
        <v>0</v>
      </c>
      <c r="Q58" s="85">
        <f>(HLOOKUP(Q$7,BECO_Datos!$D$3:$HN$85,BECO_Datos!$A56,FALSE))*Q$2</f>
        <v>0</v>
      </c>
      <c r="R58" s="85">
        <f>(HLOOKUP(R$7,BECO_Datos!$D$3:$HN$85,BECO_Datos!$A56,FALSE)+HLOOKUP(R$7,BECO_Datos!$HP$3:$LT$85,BECO_Datos!$A56,FALSE))*R$2</f>
        <v>15.632102644831788</v>
      </c>
      <c r="S58" s="85">
        <f>(HLOOKUP(S$7,BECO_Datos!$D$3:$HN$85,BECO_Datos!$A56,FALSE))*S$2</f>
        <v>469.21769280000001</v>
      </c>
      <c r="T58" s="85">
        <f>(HLOOKUP(T$7,BECO_Datos!$D$3:$HN$85,BECO_Datos!$A56,FALSE))*T$2</f>
        <v>2553.9131952000002</v>
      </c>
      <c r="U58" s="85">
        <f>(HLOOKUP(U$7,BECO_Datos!$D$3:$HN$85,BECO_Datos!$A56,FALSE)+HLOOKUP(U$7,BECO_Datos!$HP$3:$LT$85,BECO_Datos!$A56,FALSE))*U$2</f>
        <v>3438.5791475157848</v>
      </c>
      <c r="V58" s="85">
        <f>(HLOOKUP(V$7,BECO_Datos!$D$3:$HN$85,BECO_Datos!$A56,FALSE))*V$2</f>
        <v>0</v>
      </c>
      <c r="W58" s="85">
        <f>(HLOOKUP(W$7,BECO_Datos!$D$3:$HN$85,BECO_Datos!$A56,FALSE)+HLOOKUP(W$7,BECO_Datos!$HP$3:$LT$85,BECO_Datos!$A56,FALSE))*W$2</f>
        <v>6632.3910623260699</v>
      </c>
      <c r="X58" s="85">
        <f>(HLOOKUP(X$7,BECO_Datos!$D$3:$HN$85,BECO_Datos!$A56,FALSE))*X$2</f>
        <v>0.52509352534529807</v>
      </c>
      <c r="Y58" s="85">
        <f>(HLOOKUP(Y$7,BECO_Datos!$D$3:$HN$85,BECO_Datos!$A56,FALSE)+HLOOKUP(Y$7,BECO_Datos!$HP$3:$LT$85,BECO_Datos!$A56,FALSE))*Y$2</f>
        <v>0</v>
      </c>
      <c r="Z58" s="13"/>
      <c r="AA58" s="89">
        <f t="shared" si="104"/>
        <v>30915.928849051495</v>
      </c>
      <c r="AB58" s="85">
        <f>(HLOOKUP(AB$7,BECO_Datos!$D$3:$HN$85,BECO_Datos!$A56,FALSE)+HLOOKUP(AB$7,BECO_Datos!$HP$3:$LT$85,BECO_Datos!$A56,FALSE))*AB$2</f>
        <v>0</v>
      </c>
      <c r="AC58" s="85">
        <f>(HLOOKUP(AC$7,BECO_Datos!$D$3:$HN$85,BECO_Datos!$A56,FALSE)+HLOOKUP(AC$7,BECO_Datos!$HP$3:$LT$85,BECO_Datos!$A56,FALSE))*AC$2</f>
        <v>0</v>
      </c>
      <c r="AD58" s="85">
        <f>(HLOOKUP(AD$7,BECO_Datos!$D$3:$HN$85,BECO_Datos!$A56,FALSE)+HLOOKUP(AD$7,BECO_Datos!$HP$3:$LT$85,BECO_Datos!$A56,FALSE))*AD$2</f>
        <v>30915.928849051495</v>
      </c>
      <c r="AE58" s="85">
        <f>(HLOOKUP(AE$7,BECO_Datos!$D$3:$HN$85,BECO_Datos!$A56,FALSE)+HLOOKUP(AE$7,BECO_Datos!$HP$3:$LT$85,BECO_Datos!$A56,FALSE))*AE$2</f>
        <v>0</v>
      </c>
      <c r="AF58" s="85">
        <f>(HLOOKUP(AF$7,BECO_Datos!$D$3:$HN$85,BECO_Datos!$A56,FALSE))*AF$2</f>
        <v>0</v>
      </c>
      <c r="AG58" s="85">
        <f>(HLOOKUP(AG$7,BECO_Datos!$D$3:$HN$85,BECO_Datos!$A56,FALSE)+HLOOKUP(AG$7,BECO_Datos!$HP$3:$LT$85,BECO_Datos!$A56,FALSE))*AG$2</f>
        <v>0</v>
      </c>
      <c r="AH58" s="85">
        <f>(HLOOKUP(AH$7,BECO_Datos!$D$3:$HN$85,BECO_Datos!$A56,FALSE))*AH$2</f>
        <v>0</v>
      </c>
      <c r="AI58" s="85">
        <f>(HLOOKUP(AI$7,BECO_Datos!$D$3:$HN$85,BECO_Datos!$A56,FALSE)+HLOOKUP(AI$7,BECO_Datos!$HP$3:$LT$85,BECO_Datos!$A56,FALSE))*AI$2</f>
        <v>0</v>
      </c>
      <c r="AJ58" s="89">
        <f t="shared" si="106"/>
        <v>21450.103980914311</v>
      </c>
      <c r="AK58" s="85">
        <f>(HLOOKUP(AK$7,BECO_Datos!$D$3:$HN$85,BECO_Datos!$A56,FALSE))*AK$2</f>
        <v>0</v>
      </c>
      <c r="AL58" s="85">
        <f>(HLOOKUP(AL$7,BECO_Datos!$D$3:$HN$85,BECO_Datos!$A56,FALSE))*AL$2</f>
        <v>0</v>
      </c>
      <c r="AM58" s="85">
        <f>(HLOOKUP(AM$7,BECO_Datos!$D$3:$HN$85,BECO_Datos!$A56,FALSE))*AM$2</f>
        <v>0</v>
      </c>
      <c r="AN58" s="85">
        <f>(HLOOKUP(AN$7,BECO_Datos!$D$3:$HN$85,BECO_Datos!$A56,FALSE))*AN$2</f>
        <v>0</v>
      </c>
      <c r="AO58" s="85">
        <f>(HLOOKUP(AO$7,BECO_Datos!$D$3:$HN$85,BECO_Datos!$A56,FALSE)+HLOOKUP(AO$7,BECO_Datos!$HP$3:$LT$85,BECO_Datos!$A56,FALSE))*AO$2</f>
        <v>12.83556355227585</v>
      </c>
      <c r="AP58" s="85">
        <f>(HLOOKUP(AP$7,BECO_Datos!$D$3:$HN$85,BECO_Datos!$A56,FALSE))*AP$2</f>
        <v>516.48065280000003</v>
      </c>
      <c r="AQ58" s="85">
        <f>(HLOOKUP(AQ$7,BECO_Datos!$D$3:$HN$85,BECO_Datos!$A56,FALSE))*AQ$2</f>
        <v>2588.0708340000001</v>
      </c>
      <c r="AR58" s="85">
        <f>(HLOOKUP(AR$7,BECO_Datos!$D$3:$HN$85,BECO_Datos!$A56,FALSE)+HLOOKUP(AR$7,BECO_Datos!$HP$3:$LT$85,BECO_Datos!$A56,FALSE))*AR$2</f>
        <v>5231.7646758815436</v>
      </c>
      <c r="AS58" s="85">
        <f>(HLOOKUP(AS$7,BECO_Datos!$D$3:$HN$85,BECO_Datos!$A56,FALSE))*AS$2</f>
        <v>0</v>
      </c>
      <c r="AT58" s="85">
        <f>(HLOOKUP(AT$7,BECO_Datos!$D$3:$HN$85,BECO_Datos!$A56,FALSE)+HLOOKUP(AT$7,BECO_Datos!$HP$3:$LT$85,BECO_Datos!$A56,FALSE))*AT$2</f>
        <v>13100.582645701566</v>
      </c>
      <c r="AU58" s="85">
        <f>(HLOOKUP(AU$7,BECO_Datos!$D$3:$HN$85,BECO_Datos!$A56,FALSE))*AU$2</f>
        <v>0.36960897892325545</v>
      </c>
      <c r="AV58" s="85">
        <f>(HLOOKUP(AV$7,BECO_Datos!$D$3:$HN$85,BECO_Datos!$A56,FALSE)+HLOOKUP(AV$7,BECO_Datos!$HP$3:$LT$85,BECO_Datos!$A56,FALSE))*AV$2</f>
        <v>0</v>
      </c>
      <c r="AW58" s="13"/>
      <c r="AX58" s="89">
        <f t="shared" si="108"/>
        <v>24432.081894611951</v>
      </c>
      <c r="AY58" s="85">
        <f>(HLOOKUP(AY$7,BECO_Datos!$D$3:$HN$85,BECO_Datos!$A56,FALSE)+HLOOKUP(AY$7,BECO_Datos!$HP$3:$LT$85,BECO_Datos!$A56,FALSE))*AY$2</f>
        <v>0</v>
      </c>
      <c r="AZ58" s="85">
        <f>(HLOOKUP(AZ$7,BECO_Datos!$D$3:$HN$85,BECO_Datos!$A56,FALSE)+HLOOKUP(AZ$7,BECO_Datos!$HP$3:$LT$85,BECO_Datos!$A56,FALSE))*AZ$2</f>
        <v>0</v>
      </c>
      <c r="BA58" s="85">
        <f>(HLOOKUP(BA$7,BECO_Datos!$D$3:$HN$85,BECO_Datos!$A56,FALSE)+HLOOKUP(BA$7,BECO_Datos!$HP$3:$LT$85,BECO_Datos!$A56,FALSE))*BA$2</f>
        <v>24427.968704067265</v>
      </c>
      <c r="BB58" s="85">
        <f>(HLOOKUP(BB$7,BECO_Datos!$D$3:$HN$85,BECO_Datos!$A56,FALSE)+HLOOKUP(BB$7,BECO_Datos!$HP$3:$LT$85,BECO_Datos!$A56,FALSE))*BB$2</f>
        <v>0</v>
      </c>
      <c r="BC58" s="85">
        <f>(HLOOKUP(BC$7,BECO_Datos!$D$3:$HN$85,BECO_Datos!$A56,FALSE))*BC$2</f>
        <v>0</v>
      </c>
      <c r="BD58" s="85">
        <f>(HLOOKUP(BD$7,BECO_Datos!$D$3:$HN$85,BECO_Datos!$A56,FALSE)+HLOOKUP(BD$7,BECO_Datos!$HP$3:$LT$85,BECO_Datos!$A56,FALSE))*BD$2</f>
        <v>4.1131905446847279</v>
      </c>
      <c r="BE58" s="85">
        <f>(HLOOKUP(BE$7,BECO_Datos!$D$3:$HN$85,BECO_Datos!$A56,FALSE))*BE$2</f>
        <v>0</v>
      </c>
      <c r="BF58" s="85">
        <f>(HLOOKUP(BF$7,BECO_Datos!$D$3:$HN$85,BECO_Datos!$A56,FALSE)+HLOOKUP(BF$7,BECO_Datos!$HP$3:$LT$85,BECO_Datos!$A56,FALSE))*BF$2</f>
        <v>0</v>
      </c>
      <c r="BG58" s="89">
        <f t="shared" si="110"/>
        <v>22903.177480894461</v>
      </c>
      <c r="BH58" s="85">
        <f>(HLOOKUP(BH$7,BECO_Datos!$D$3:$HN$85,BECO_Datos!$A56,FALSE))*BH$2</f>
        <v>0</v>
      </c>
      <c r="BI58" s="85">
        <f>(HLOOKUP(BI$7,BECO_Datos!$D$3:$HN$85,BECO_Datos!$A56,FALSE))*BI$2</f>
        <v>0</v>
      </c>
      <c r="BJ58" s="85">
        <f>(HLOOKUP(BJ$7,BECO_Datos!$D$3:$HN$85,BECO_Datos!$A56,FALSE))*BJ$2</f>
        <v>0</v>
      </c>
      <c r="BK58" s="85">
        <f>(HLOOKUP(BK$7,BECO_Datos!$D$3:$HN$85,BECO_Datos!$A56,FALSE))*BK$2</f>
        <v>0</v>
      </c>
      <c r="BL58" s="85">
        <f>(HLOOKUP(BL$7,BECO_Datos!$D$3:$HN$85,BECO_Datos!$A56,FALSE)+HLOOKUP(BL$7,BECO_Datos!$HP$3:$LT$85,BECO_Datos!$A56,FALSE))*BL$2</f>
        <v>25.057865200419361</v>
      </c>
      <c r="BM58" s="85">
        <f>(HLOOKUP(BM$7,BECO_Datos!$D$3:$HN$85,BECO_Datos!$A56,FALSE))*BM$2</f>
        <v>542.85681960000011</v>
      </c>
      <c r="BN58" s="85">
        <f>(HLOOKUP(BN$7,BECO_Datos!$D$3:$HN$85,BECO_Datos!$A56,FALSE))*BN$2</f>
        <v>2597.2982028000001</v>
      </c>
      <c r="BO58" s="85">
        <f>(HLOOKUP(BO$7,BECO_Datos!$D$3:$HN$85,BECO_Datos!$A56,FALSE)+HLOOKUP(BO$7,BECO_Datos!$HP$3:$LT$85,BECO_Datos!$A56,FALSE))*BO$2</f>
        <v>4428.9543547198591</v>
      </c>
      <c r="BP58" s="85">
        <f>(HLOOKUP(BP$7,BECO_Datos!$D$3:$HN$85,BECO_Datos!$A56,FALSE))*BP$2</f>
        <v>0</v>
      </c>
      <c r="BQ58" s="85">
        <f>(HLOOKUP(BQ$7,BECO_Datos!$D$3:$HN$85,BECO_Datos!$A56,FALSE)+HLOOKUP(BQ$7,BECO_Datos!$HP$3:$LT$85,BECO_Datos!$A56,FALSE))*BQ$2</f>
        <v>15306.59074429505</v>
      </c>
      <c r="BR58" s="85">
        <f>(HLOOKUP(BR$7,BECO_Datos!$D$3:$HN$85,BECO_Datos!$A56,FALSE))*BR$2</f>
        <v>1.687483301780454</v>
      </c>
      <c r="BS58" s="85">
        <f>(HLOOKUP(BS$7,BECO_Datos!$D$3:$HN$85,BECO_Datos!$A56,FALSE)+HLOOKUP(BS$7,BECO_Datos!$HP$3:$LT$85,BECO_Datos!$A56,FALSE))*BS$2</f>
        <v>0.7320109773524841</v>
      </c>
      <c r="BT58" s="13"/>
      <c r="BU58" s="89">
        <f t="shared" si="112"/>
        <v>23330.893156079426</v>
      </c>
      <c r="BV58" s="85">
        <f>(HLOOKUP(BV$7,BECO_Datos!$D$3:$HN$85,BECO_Datos!$A56,FALSE)+HLOOKUP(BV$7,BECO_Datos!$HP$3:$LT$85,BECO_Datos!$A56,FALSE))*BV$2</f>
        <v>0</v>
      </c>
      <c r="BW58" s="85">
        <f>(HLOOKUP(BW$7,BECO_Datos!$D$3:$HN$85,BECO_Datos!$A56,FALSE)+HLOOKUP(BW$7,BECO_Datos!$HP$3:$LT$85,BECO_Datos!$A56,FALSE))*BW$2</f>
        <v>0</v>
      </c>
      <c r="BX58" s="85">
        <f>(HLOOKUP(BX$7,BECO_Datos!$D$3:$HN$85,BECO_Datos!$A56,FALSE)+HLOOKUP(BX$7,BECO_Datos!$HP$3:$LT$85,BECO_Datos!$A56,FALSE))*BX$2</f>
        <v>23310.987806685906</v>
      </c>
      <c r="BY58" s="85">
        <f>(HLOOKUP(BY$7,BECO_Datos!$D$3:$HN$85,BECO_Datos!$A56,FALSE)+HLOOKUP(BY$7,BECO_Datos!$HP$3:$LT$85,BECO_Datos!$A56,FALSE))*BY$2</f>
        <v>0</v>
      </c>
      <c r="BZ58" s="85">
        <f>(HLOOKUP(BZ$7,BECO_Datos!$D$3:$HN$85,BECO_Datos!$A56,FALSE))*BZ$2</f>
        <v>0</v>
      </c>
      <c r="CA58" s="85">
        <f>(HLOOKUP(CA$7,BECO_Datos!$D$3:$HN$85,BECO_Datos!$A56,FALSE)+HLOOKUP(CA$7,BECO_Datos!$HP$3:$LT$85,BECO_Datos!$A56,FALSE))*CA$2</f>
        <v>19.905349393519728</v>
      </c>
      <c r="CB58" s="85">
        <f>(HLOOKUP(CB$7,BECO_Datos!$D$3:$HN$85,BECO_Datos!$A56,FALSE))*CB$2</f>
        <v>0</v>
      </c>
      <c r="CC58" s="85">
        <f>(HLOOKUP(CC$7,BECO_Datos!$D$3:$HN$85,BECO_Datos!$A56,FALSE)+HLOOKUP(CC$7,BECO_Datos!$HP$3:$LT$85,BECO_Datos!$A56,FALSE))*CC$2</f>
        <v>0</v>
      </c>
      <c r="CD58" s="89">
        <f t="shared" si="114"/>
        <v>9773.4468364710992</v>
      </c>
      <c r="CE58" s="85">
        <f>(HLOOKUP(CE$7,BECO_Datos!$D$3:$HN$85,BECO_Datos!$A56,FALSE))*CE$2</f>
        <v>0</v>
      </c>
      <c r="CF58" s="85">
        <f>(HLOOKUP(CF$7,BECO_Datos!$D$3:$HN$85,BECO_Datos!$A56,FALSE))*CF$2</f>
        <v>0</v>
      </c>
      <c r="CG58" s="85">
        <f>(HLOOKUP(CG$7,BECO_Datos!$D$3:$HN$85,BECO_Datos!$A56,FALSE))*CG$2</f>
        <v>0</v>
      </c>
      <c r="CH58" s="85">
        <f>(HLOOKUP(CH$7,BECO_Datos!$D$3:$HN$85,BECO_Datos!$A56,FALSE))*CH$2</f>
        <v>0</v>
      </c>
      <c r="CI58" s="85">
        <f>(HLOOKUP(CI$7,BECO_Datos!$D$3:$HN$85,BECO_Datos!$A56,FALSE)+HLOOKUP(CI$7,BECO_Datos!$HP$3:$LT$85,BECO_Datos!$A56,FALSE))*CI$2</f>
        <v>24.429886090749722</v>
      </c>
      <c r="CJ58" s="85">
        <f>(HLOOKUP(CJ$7,BECO_Datos!$D$3:$HN$85,BECO_Datos!$A56,FALSE))*CJ$2</f>
        <v>81.891536400000007</v>
      </c>
      <c r="CK58" s="85">
        <f>(HLOOKUP(CK$7,BECO_Datos!$D$3:$HN$85,BECO_Datos!$A56,FALSE))*CK$2</f>
        <v>2675.5952076000003</v>
      </c>
      <c r="CL58" s="85">
        <f>(HLOOKUP(CL$7,BECO_Datos!$D$3:$HN$85,BECO_Datos!$A56,FALSE)+HLOOKUP(CL$7,BECO_Datos!$HP$3:$LT$85,BECO_Datos!$A56,FALSE))*CL$2</f>
        <v>3636.9104314630717</v>
      </c>
      <c r="CM58" s="85">
        <f>(HLOOKUP(CM$7,BECO_Datos!$D$3:$HN$85,BECO_Datos!$A56,FALSE))*CM$2</f>
        <v>0</v>
      </c>
      <c r="CN58" s="85">
        <f>(HLOOKUP(CN$7,BECO_Datos!$D$3:$HN$85,BECO_Datos!$A56,FALSE)+HLOOKUP(CN$7,BECO_Datos!$HP$3:$LT$85,BECO_Datos!$A56,FALSE))*CN$2</f>
        <v>3353.474549751536</v>
      </c>
      <c r="CO58" s="85">
        <f>(HLOOKUP(CO$7,BECO_Datos!$D$3:$HN$85,BECO_Datos!$A56,FALSE))*CO$2</f>
        <v>0.40311748525420998</v>
      </c>
      <c r="CP58" s="85">
        <f>(HLOOKUP(CP$7,BECO_Datos!$D$3:$HN$85,BECO_Datos!$A56,FALSE)+HLOOKUP(CP$7,BECO_Datos!$HP$3:$LT$85,BECO_Datos!$A56,FALSE))*CP$2</f>
        <v>0.74210768048838038</v>
      </c>
      <c r="CQ58" s="13"/>
      <c r="CR58" s="89">
        <f t="shared" si="116"/>
        <v>24212.411432671794</v>
      </c>
      <c r="CS58" s="85">
        <f>(HLOOKUP(CS$7,BECO_Datos!$D$3:$HN$85,BECO_Datos!$A56,FALSE)+HLOOKUP(CS$7,BECO_Datos!$HP$3:$LT$85,BECO_Datos!$A56,FALSE))*CS$2</f>
        <v>0</v>
      </c>
      <c r="CT58" s="85">
        <f>(HLOOKUP(CT$7,BECO_Datos!$D$3:$HN$85,BECO_Datos!$A56,FALSE)+HLOOKUP(CT$7,BECO_Datos!$HP$3:$LT$85,BECO_Datos!$A56,FALSE))*CT$2</f>
        <v>0</v>
      </c>
      <c r="CU58" s="85">
        <f>(HLOOKUP(CU$7,BECO_Datos!$D$3:$HN$85,BECO_Datos!$A56,FALSE)+HLOOKUP(CU$7,BECO_Datos!$HP$3:$LT$85,BECO_Datos!$A56,FALSE))*CU$2</f>
        <v>24207.113272222479</v>
      </c>
      <c r="CV58" s="85">
        <f>(HLOOKUP(CV$7,BECO_Datos!$D$3:$HN$85,BECO_Datos!$A56,FALSE)+HLOOKUP(CV$7,BECO_Datos!$HP$3:$LT$85,BECO_Datos!$A56,FALSE))*CV$2</f>
        <v>0</v>
      </c>
      <c r="CW58" s="85">
        <f>(HLOOKUP(CW$7,BECO_Datos!$D$3:$HN$85,BECO_Datos!$A56,FALSE))*CW$2</f>
        <v>0</v>
      </c>
      <c r="CX58" s="85">
        <f>(HLOOKUP(CX$7,BECO_Datos!$D$3:$HN$85,BECO_Datos!$A56,FALSE)+HLOOKUP(CX$7,BECO_Datos!$HP$3:$LT$85,BECO_Datos!$A56,FALSE))*CX$2</f>
        <v>5.298160449312717</v>
      </c>
      <c r="CY58" s="85">
        <f>(HLOOKUP(CY$7,BECO_Datos!$D$3:$HN$85,BECO_Datos!$A56,FALSE))*CY$2</f>
        <v>0</v>
      </c>
      <c r="CZ58" s="85">
        <f>(HLOOKUP(CZ$7,BECO_Datos!$D$3:$HN$85,BECO_Datos!$A56,FALSE)+HLOOKUP(CZ$7,BECO_Datos!$HP$3:$LT$85,BECO_Datos!$A56,FALSE))*CZ$2</f>
        <v>0</v>
      </c>
      <c r="DA58" s="89">
        <f t="shared" si="118"/>
        <v>7372.0445629128189</v>
      </c>
      <c r="DB58" s="85">
        <f>(HLOOKUP(DB$7,BECO_Datos!$D$3:$HN$85,BECO_Datos!$A56,FALSE))*DB$2</f>
        <v>0</v>
      </c>
      <c r="DC58" s="85">
        <f>(HLOOKUP(DC$7,BECO_Datos!$D$3:$HN$85,BECO_Datos!$A56,FALSE))*DC$2</f>
        <v>0</v>
      </c>
      <c r="DD58" s="85">
        <f>(HLOOKUP(DD$7,BECO_Datos!$D$3:$HN$85,BECO_Datos!$A56,FALSE))*DD$2</f>
        <v>0</v>
      </c>
      <c r="DE58" s="85">
        <f>(HLOOKUP(DE$7,BECO_Datos!$D$3:$HN$85,BECO_Datos!$A56,FALSE))*DE$2</f>
        <v>0</v>
      </c>
      <c r="DF58" s="85">
        <f>(HLOOKUP(DF$7,BECO_Datos!$D$3:$HN$85,BECO_Datos!$A56,FALSE)+HLOOKUP(DF$7,BECO_Datos!$HP$3:$LT$85,BECO_Datos!$A56,FALSE))*DF$2</f>
        <v>9.7260475566422482</v>
      </c>
      <c r="DG58" s="85">
        <f>(HLOOKUP(DG$7,BECO_Datos!$D$3:$HN$85,BECO_Datos!$A56,FALSE))*DG$2</f>
        <v>271.41219720000004</v>
      </c>
      <c r="DH58" s="85">
        <f>(HLOOKUP(DH$7,BECO_Datos!$D$3:$HN$85,BECO_Datos!$A56,FALSE))*DH$2</f>
        <v>2737.1253959999999</v>
      </c>
      <c r="DI58" s="85">
        <f>(HLOOKUP(DI$7,BECO_Datos!$D$3:$HN$85,BECO_Datos!$A56,FALSE)+HLOOKUP(DI$7,BECO_Datos!$HP$3:$LT$85,BECO_Datos!$A56,FALSE))*DI$2</f>
        <v>2849.0675695147065</v>
      </c>
      <c r="DJ58" s="85">
        <f>(HLOOKUP(DJ$7,BECO_Datos!$D$3:$HN$85,BECO_Datos!$A56,FALSE))*DJ$2</f>
        <v>0</v>
      </c>
      <c r="DK58" s="85">
        <f>(HLOOKUP(DK$7,BECO_Datos!$D$3:$HN$85,BECO_Datos!$A56,FALSE)+HLOOKUP(DK$7,BECO_Datos!$HP$3:$LT$85,BECO_Datos!$A56,FALSE))*DK$2</f>
        <v>1503.310825202607</v>
      </c>
      <c r="DL58" s="85">
        <f>(HLOOKUP(DL$7,BECO_Datos!$D$3:$HN$85,BECO_Datos!$A56,FALSE))*DL$2</f>
        <v>1.0267057110268591</v>
      </c>
      <c r="DM58" s="85">
        <f>(HLOOKUP(DM$7,BECO_Datos!$D$3:$HN$85,BECO_Datos!$A56,FALSE)+HLOOKUP(DM$7,BECO_Datos!$HP$3:$LT$85,BECO_Datos!$A56,FALSE))*DM$2</f>
        <v>0.37582172783614126</v>
      </c>
      <c r="DN58" s="13"/>
      <c r="DO58" s="89">
        <f t="shared" si="120"/>
        <v>28167.99481151293</v>
      </c>
      <c r="DP58" s="85">
        <f>(HLOOKUP(DP$7,BECO_Datos!$D$3:$HN$85,BECO_Datos!$A56,FALSE)+HLOOKUP(DP$7,BECO_Datos!$HP$3:$LT$85,BECO_Datos!$A56,FALSE))*DP$2</f>
        <v>0</v>
      </c>
      <c r="DQ58" s="85">
        <f>(HLOOKUP(DQ$7,BECO_Datos!$D$3:$HN$85,BECO_Datos!$A56,FALSE)+HLOOKUP(DQ$7,BECO_Datos!$HP$3:$LT$85,BECO_Datos!$A56,FALSE))*DQ$2</f>
        <v>0</v>
      </c>
      <c r="DR58" s="85">
        <f>(HLOOKUP(DR$7,BECO_Datos!$D$3:$HN$85,BECO_Datos!$A56,FALSE)+HLOOKUP(DR$7,BECO_Datos!$HP$3:$LT$85,BECO_Datos!$A56,FALSE))*DR$2</f>
        <v>28164.896005063463</v>
      </c>
      <c r="DS58" s="85">
        <f>(HLOOKUP(DS$7,BECO_Datos!$D$3:$HN$85,BECO_Datos!$A56,FALSE)+HLOOKUP(DS$7,BECO_Datos!$HP$3:$LT$85,BECO_Datos!$A56,FALSE))*DS$2</f>
        <v>0</v>
      </c>
      <c r="DT58" s="85">
        <f>(HLOOKUP(DT$7,BECO_Datos!$D$3:$HN$85,BECO_Datos!$A56,FALSE))*DT$2</f>
        <v>0</v>
      </c>
      <c r="DU58" s="85">
        <f>(HLOOKUP(DU$7,BECO_Datos!$D$3:$HN$85,BECO_Datos!$A56,FALSE)+HLOOKUP(DU$7,BECO_Datos!$HP$3:$LT$85,BECO_Datos!$A56,FALSE))*DU$2</f>
        <v>3.098806449468082</v>
      </c>
      <c r="DV58" s="85">
        <f>(HLOOKUP(DV$7,BECO_Datos!$D$3:$HN$85,BECO_Datos!$A56,FALSE))*DV$2</f>
        <v>0</v>
      </c>
      <c r="DW58" s="85">
        <f>(HLOOKUP(DW$7,BECO_Datos!$D$3:$HN$85,BECO_Datos!$A56,FALSE)+HLOOKUP(DW$7,BECO_Datos!$HP$3:$LT$85,BECO_Datos!$A56,FALSE))*DW$2</f>
        <v>0</v>
      </c>
      <c r="DX58" s="89">
        <f t="shared" si="122"/>
        <v>7853.6963718158295</v>
      </c>
      <c r="DY58" s="85">
        <f>(HLOOKUP(DY$7,BECO_Datos!$D$3:$HN$85,BECO_Datos!$A56,FALSE))*DY$2</f>
        <v>0</v>
      </c>
      <c r="DZ58" s="85">
        <f>(HLOOKUP(DZ$7,BECO_Datos!$D$3:$HN$85,BECO_Datos!$A56,FALSE))*DZ$2</f>
        <v>0</v>
      </c>
      <c r="EA58" s="85">
        <f>(HLOOKUP(EA$7,BECO_Datos!$D$3:$HN$85,BECO_Datos!$A56,FALSE))*EA$2</f>
        <v>0</v>
      </c>
      <c r="EB58" s="85">
        <f>(HLOOKUP(EB$7,BECO_Datos!$D$3:$HN$85,BECO_Datos!$A56,FALSE))*EB$2</f>
        <v>0</v>
      </c>
      <c r="EC58" s="85">
        <f>(HLOOKUP(EC$7,BECO_Datos!$D$3:$HN$85,BECO_Datos!$A56,FALSE)+HLOOKUP(EC$7,BECO_Datos!$HP$3:$LT$85,BECO_Datos!$A56,FALSE))*EC$2</f>
        <v>22.757660489103078</v>
      </c>
      <c r="ED58" s="85">
        <f>(HLOOKUP(ED$7,BECO_Datos!$D$3:$HN$85,BECO_Datos!$A56,FALSE))*ED$2</f>
        <v>389.21646239999995</v>
      </c>
      <c r="EE58" s="85">
        <f>(HLOOKUP(EE$7,BECO_Datos!$D$3:$HN$85,BECO_Datos!$A56,FALSE))*EE$2</f>
        <v>2873.5743024000003</v>
      </c>
      <c r="EF58" s="85">
        <f>(HLOOKUP(EF$7,BECO_Datos!$D$3:$HN$85,BECO_Datos!$A56,FALSE)+HLOOKUP(EF$7,BECO_Datos!$HP$3:$LT$85,BECO_Datos!$A56,FALSE))*EF$2</f>
        <v>3189.5990123855267</v>
      </c>
      <c r="EG58" s="85">
        <f>(HLOOKUP(EG$7,BECO_Datos!$D$3:$HN$85,BECO_Datos!$A56,FALSE))*EG$2</f>
        <v>0</v>
      </c>
      <c r="EH58" s="85">
        <f>(HLOOKUP(EH$7,BECO_Datos!$D$3:$HN$85,BECO_Datos!$A56,FALSE)+HLOOKUP(EH$7,BECO_Datos!$HP$3:$LT$85,BECO_Datos!$A56,FALSE))*EH$2</f>
        <v>1377.1288842592649</v>
      </c>
      <c r="EI58" s="85">
        <f>(HLOOKUP(EI$7,BECO_Datos!$D$3:$HN$85,BECO_Datos!$A56,FALSE))*EI$2</f>
        <v>1.4200498819345406</v>
      </c>
      <c r="EJ58" s="85">
        <f>(HLOOKUP(EJ$7,BECO_Datos!$D$3:$HN$85,BECO_Datos!$A56,FALSE)+HLOOKUP(EJ$7,BECO_Datos!$HP$3:$LT$85,BECO_Datos!$A56,FALSE))*EJ$2</f>
        <v>0</v>
      </c>
      <c r="EK58" s="13"/>
      <c r="EL58" s="89">
        <f t="shared" si="124"/>
        <v>30028.459476790151</v>
      </c>
      <c r="EM58" s="85">
        <f>(HLOOKUP(EM$7,BECO_Datos!$D$3:$HN$85,BECO_Datos!$A56,FALSE)+HLOOKUP(EM$7,BECO_Datos!$HP$3:$LT$85,BECO_Datos!$A56,FALSE))*EM$2</f>
        <v>0</v>
      </c>
      <c r="EN58" s="85">
        <f>(HLOOKUP(EN$7,BECO_Datos!$D$3:$HN$85,BECO_Datos!$A56,FALSE)+HLOOKUP(EN$7,BECO_Datos!$HP$3:$LT$85,BECO_Datos!$A56,FALSE))*EN$2</f>
        <v>0</v>
      </c>
      <c r="EO58" s="85">
        <f>(HLOOKUP(EO$7,BECO_Datos!$D$3:$HN$85,BECO_Datos!$A56,FALSE)+HLOOKUP(EO$7,BECO_Datos!$HP$3:$LT$85,BECO_Datos!$A56,FALSE))*EO$2</f>
        <v>30026.079246757898</v>
      </c>
      <c r="EP58" s="85">
        <f>(HLOOKUP(EP$7,BECO_Datos!$D$3:$HN$85,BECO_Datos!$A56,FALSE)+HLOOKUP(EP$7,BECO_Datos!$HP$3:$LT$85,BECO_Datos!$A56,FALSE))*EP$2</f>
        <v>0</v>
      </c>
      <c r="EQ58" s="85">
        <f>(HLOOKUP(EQ$7,BECO_Datos!$D$3:$HN$85,BECO_Datos!$A56,FALSE))*EQ$2</f>
        <v>0</v>
      </c>
      <c r="ER58" s="85">
        <f>(HLOOKUP(ER$7,BECO_Datos!$D$3:$HN$85,BECO_Datos!$A56,FALSE)+HLOOKUP(ER$7,BECO_Datos!$HP$3:$LT$85,BECO_Datos!$A56,FALSE))*ER$2</f>
        <v>2.3802300322536043</v>
      </c>
      <c r="ES58" s="85">
        <f>(HLOOKUP(ES$7,BECO_Datos!$D$3:$HN$85,BECO_Datos!$A56,FALSE))*ES$2</f>
        <v>0</v>
      </c>
      <c r="ET58" s="85">
        <f>(HLOOKUP(ET$7,BECO_Datos!$D$3:$HN$85,BECO_Datos!$A56,FALSE)+HLOOKUP(ET$7,BECO_Datos!$HP$3:$LT$85,BECO_Datos!$A56,FALSE))*ET$2</f>
        <v>0</v>
      </c>
      <c r="EU58" s="89">
        <f t="shared" si="126"/>
        <v>5684.6814233851974</v>
      </c>
      <c r="EV58" s="85">
        <f>(HLOOKUP(EV$7,BECO_Datos!$D$3:$HN$85,BECO_Datos!$A56,FALSE))*EV$2</f>
        <v>0</v>
      </c>
      <c r="EW58" s="85">
        <f>(HLOOKUP(EW$7,BECO_Datos!$D$3:$HN$85,BECO_Datos!$A56,FALSE))*EW$2</f>
        <v>0</v>
      </c>
      <c r="EX58" s="85">
        <f>(HLOOKUP(EX$7,BECO_Datos!$D$3:$HN$85,BECO_Datos!$A56,FALSE))*EX$2</f>
        <v>0</v>
      </c>
      <c r="EY58" s="85">
        <f>(HLOOKUP(EY$7,BECO_Datos!$D$3:$HN$85,BECO_Datos!$A56,FALSE))*EY$2</f>
        <v>0</v>
      </c>
      <c r="EZ58" s="85">
        <f>(HLOOKUP(EZ$7,BECO_Datos!$D$3:$HN$85,BECO_Datos!$A56,FALSE)+HLOOKUP(EZ$7,BECO_Datos!$HP$3:$LT$85,BECO_Datos!$A56,FALSE))*EZ$2</f>
        <v>31.920133587830662</v>
      </c>
      <c r="FA58" s="85">
        <f>(HLOOKUP(FA$7,BECO_Datos!$D$3:$HN$85,BECO_Datos!$A56,FALSE))*FA$2</f>
        <v>816.92517239999984</v>
      </c>
      <c r="FB58" s="85">
        <f>(HLOOKUP(FB$7,BECO_Datos!$D$3:$HN$85,BECO_Datos!$A56,FALSE))*FB$2</f>
        <v>2398.4730036000001</v>
      </c>
      <c r="FC58" s="85">
        <f>(HLOOKUP(FC$7,BECO_Datos!$D$3:$HN$85,BECO_Datos!$A56,FALSE)+HLOOKUP(FC$7,BECO_Datos!$HP$3:$LT$85,BECO_Datos!$A56,FALSE))*FC$2</f>
        <v>314.89848091447851</v>
      </c>
      <c r="FD58" s="85">
        <f>(HLOOKUP(FD$7,BECO_Datos!$D$3:$HN$85,BECO_Datos!$A56,FALSE))*FD$2</f>
        <v>0</v>
      </c>
      <c r="FE58" s="85">
        <f>(HLOOKUP(FE$7,BECO_Datos!$D$3:$HN$85,BECO_Datos!$A56,FALSE)+HLOOKUP(FE$7,BECO_Datos!$HP$3:$LT$85,BECO_Datos!$A56,FALSE))*FE$2</f>
        <v>2121.0322977701685</v>
      </c>
      <c r="FF58" s="85">
        <f>(HLOOKUP(FF$7,BECO_Datos!$D$3:$HN$85,BECO_Datos!$A56,FALSE))*FF$2</f>
        <v>1.251491940997012</v>
      </c>
      <c r="FG58" s="85">
        <f>(HLOOKUP(FG$7,BECO_Datos!$D$3:$HN$85,BECO_Datos!$A56,FALSE)+HLOOKUP(FG$7,BECO_Datos!$HP$3:$LT$85,BECO_Datos!$A56,FALSE))*FG$2</f>
        <v>0.1808431717229432</v>
      </c>
      <c r="FH58" s="13"/>
      <c r="FI58" s="89">
        <f t="shared" si="128"/>
        <v>31204.055500922554</v>
      </c>
      <c r="FJ58" s="85">
        <f>(HLOOKUP(FJ$7,BECO_Datos!$D$3:$HN$85,BECO_Datos!$A56,FALSE)+HLOOKUP(FJ$7,BECO_Datos!$HP$3:$LT$85,BECO_Datos!$A56,FALSE))*FJ$2</f>
        <v>0</v>
      </c>
      <c r="FK58" s="85">
        <f>(HLOOKUP(FK$7,BECO_Datos!$D$3:$HN$85,BECO_Datos!$A56,FALSE)+HLOOKUP(FK$7,BECO_Datos!$HP$3:$LT$85,BECO_Datos!$A56,FALSE))*FK$2</f>
        <v>0</v>
      </c>
      <c r="FL58" s="85">
        <f>(HLOOKUP(FL$7,BECO_Datos!$D$3:$HN$85,BECO_Datos!$A56,FALSE)+HLOOKUP(FL$7,BECO_Datos!$HP$3:$LT$85,BECO_Datos!$A56,FALSE))*FL$2</f>
        <v>31202.529359399105</v>
      </c>
      <c r="FM58" s="85">
        <f>(HLOOKUP(FM$7,BECO_Datos!$D$3:$HN$85,BECO_Datos!$A56,FALSE)+HLOOKUP(FM$7,BECO_Datos!$HP$3:$LT$85,BECO_Datos!$A56,FALSE))*FM$2</f>
        <v>0</v>
      </c>
      <c r="FN58" s="85">
        <f>(HLOOKUP(FN$7,BECO_Datos!$D$3:$HN$85,BECO_Datos!$A56,FALSE))*FN$2</f>
        <v>0</v>
      </c>
      <c r="FO58" s="85">
        <f>(HLOOKUP(FO$7,BECO_Datos!$D$3:$HN$85,BECO_Datos!$A56,FALSE)+HLOOKUP(FO$7,BECO_Datos!$HP$3:$LT$85,BECO_Datos!$A56,FALSE))*FO$2</f>
        <v>1.5261415234506759</v>
      </c>
      <c r="FP58" s="85">
        <f>(HLOOKUP(FP$7,BECO_Datos!$D$3:$HN$85,BECO_Datos!$A56,FALSE))*FP$2</f>
        <v>0</v>
      </c>
      <c r="FQ58" s="85">
        <f>(HLOOKUP(FQ$7,BECO_Datos!$D$3:$HN$85,BECO_Datos!$A56,FALSE)+HLOOKUP(FQ$7,BECO_Datos!$HP$3:$LT$85,BECO_Datos!$A56,FALSE))*FQ$2</f>
        <v>0</v>
      </c>
      <c r="FR58" s="89">
        <f t="shared" si="130"/>
        <v>6531.7005935752568</v>
      </c>
      <c r="FS58" s="85">
        <f>(HLOOKUP(FS$7,BECO_Datos!$D$3:$HN$85,BECO_Datos!$A56,FALSE))*FS$2</f>
        <v>0</v>
      </c>
      <c r="FT58" s="85">
        <f>(HLOOKUP(FT$7,BECO_Datos!$D$3:$HN$85,BECO_Datos!$A56,FALSE))*FT$2</f>
        <v>0</v>
      </c>
      <c r="FU58" s="85">
        <f>(HLOOKUP(FU$7,BECO_Datos!$D$3:$HN$85,BECO_Datos!$A56,FALSE))*FU$2</f>
        <v>0</v>
      </c>
      <c r="FV58" s="85">
        <f>(HLOOKUP(FV$7,BECO_Datos!$D$3:$HN$85,BECO_Datos!$A56,FALSE))*FV$2</f>
        <v>0</v>
      </c>
      <c r="FW58" s="85">
        <f>(HLOOKUP(FW$7,BECO_Datos!$D$3:$HN$85,BECO_Datos!$A56,FALSE)+HLOOKUP(FW$7,BECO_Datos!$HP$3:$LT$85,BECO_Datos!$A56,FALSE))*FW$2</f>
        <v>5.0313940104772295</v>
      </c>
      <c r="FX58" s="85">
        <f>(HLOOKUP(FX$7,BECO_Datos!$D$3:$HN$85,BECO_Datos!$A56,FALSE))*FX$2</f>
        <v>789.23772359999998</v>
      </c>
      <c r="FY58" s="85">
        <f>(HLOOKUP(FY$7,BECO_Datos!$D$3:$HN$85,BECO_Datos!$A56,FALSE))*FY$2</f>
        <v>2473.2212399999999</v>
      </c>
      <c r="FZ58" s="85">
        <f>(HLOOKUP(FZ$7,BECO_Datos!$D$3:$HN$85,BECO_Datos!$A56,FALSE)+HLOOKUP(FZ$7,BECO_Datos!$HP$3:$LT$85,BECO_Datos!$A56,FALSE))*FZ$2</f>
        <v>249.61801098613077</v>
      </c>
      <c r="GA58" s="85">
        <f>(HLOOKUP(GA$7,BECO_Datos!$D$3:$HN$85,BECO_Datos!$A56,FALSE))*GA$2</f>
        <v>0</v>
      </c>
      <c r="GB58" s="85">
        <f>(HLOOKUP(GB$7,BECO_Datos!$D$3:$HN$85,BECO_Datos!$A56,FALSE)+HLOOKUP(GB$7,BECO_Datos!$HP$3:$LT$85,BECO_Datos!$A56,FALSE))*GB$2</f>
        <v>3013.1415951547015</v>
      </c>
      <c r="GC58" s="85">
        <f>(HLOOKUP(GC$7,BECO_Datos!$D$3:$HN$85,BECO_Datos!$A56,FALSE))*GC$2</f>
        <v>0.92795715827881897</v>
      </c>
      <c r="GD58" s="85">
        <f>(HLOOKUP(GD$7,BECO_Datos!$D$3:$HN$85,BECO_Datos!$A56,FALSE)+HLOOKUP(GD$7,BECO_Datos!$HP$3:$LT$85,BECO_Datos!$A56,FALSE))*GD$2</f>
        <v>0.52267266566823345</v>
      </c>
      <c r="GE58" s="13"/>
      <c r="GF58" s="89">
        <f t="shared" si="132"/>
        <v>26368.438679748535</v>
      </c>
      <c r="GG58" s="85">
        <f>(HLOOKUP(GG$7,BECO_Datos!$D$3:$HN$85,BECO_Datos!$A56,FALSE)+HLOOKUP(GG$7,BECO_Datos!$HP$3:$LT$85,BECO_Datos!$A56,FALSE))*GG$2</f>
        <v>0</v>
      </c>
      <c r="GH58" s="85">
        <f>(HLOOKUP(GH$7,BECO_Datos!$D$3:$HN$85,BECO_Datos!$A56,FALSE)+HLOOKUP(GH$7,BECO_Datos!$HP$3:$LT$85,BECO_Datos!$A56,FALSE))*GH$2</f>
        <v>0</v>
      </c>
      <c r="GI58" s="85">
        <f>(HLOOKUP(GI$7,BECO_Datos!$D$3:$HN$85,BECO_Datos!$A56,FALSE)+HLOOKUP(GI$7,BECO_Datos!$HP$3:$LT$85,BECO_Datos!$A56,FALSE))*GI$2</f>
        <v>26363.748487240955</v>
      </c>
      <c r="GJ58" s="85">
        <f>(HLOOKUP(GJ$7,BECO_Datos!$D$3:$HN$85,BECO_Datos!$A56,FALSE)+HLOOKUP(GJ$7,BECO_Datos!$HP$3:$LT$85,BECO_Datos!$A56,FALSE))*GJ$2</f>
        <v>0</v>
      </c>
      <c r="GK58" s="85">
        <f>(HLOOKUP(GK$7,BECO_Datos!$D$3:$HN$85,BECO_Datos!$A56,FALSE))*GK$2</f>
        <v>4.6901925075791491</v>
      </c>
      <c r="GL58" s="85">
        <f>(HLOOKUP(GL$7,BECO_Datos!$D$3:$HN$85,BECO_Datos!$A56,FALSE)+HLOOKUP(GL$7,BECO_Datos!$HP$3:$LT$85,BECO_Datos!$A56,FALSE))*GL$2</f>
        <v>0</v>
      </c>
      <c r="GM58" s="85">
        <f>(HLOOKUP(GM$7,BECO_Datos!$D$3:$HN$85,BECO_Datos!$A56,FALSE))*GM$2</f>
        <v>0</v>
      </c>
      <c r="GN58" s="85">
        <f>(HLOOKUP(GN$7,BECO_Datos!$D$3:$HN$85,BECO_Datos!$A56,FALSE)+HLOOKUP(GN$7,BECO_Datos!$HP$3:$LT$85,BECO_Datos!$A56,FALSE))*GN$2</f>
        <v>0</v>
      </c>
      <c r="GO58" s="89">
        <f t="shared" si="134"/>
        <v>7304.4284732361548</v>
      </c>
      <c r="GP58" s="85">
        <f>(HLOOKUP(GP$7,BECO_Datos!$D$3:$HN$85,BECO_Datos!$A56,FALSE))*GP$2</f>
        <v>0</v>
      </c>
      <c r="GQ58" s="85">
        <f>(HLOOKUP(GQ$7,BECO_Datos!$D$3:$HN$85,BECO_Datos!$A56,FALSE))*GQ$2</f>
        <v>0</v>
      </c>
      <c r="GR58" s="85">
        <f>(HLOOKUP(GR$7,BECO_Datos!$D$3:$HN$85,BECO_Datos!$A56,FALSE))*GR$2</f>
        <v>0</v>
      </c>
      <c r="GS58" s="85">
        <f>(HLOOKUP(GS$7,BECO_Datos!$D$3:$HN$85,BECO_Datos!$A56,FALSE))*GS$2</f>
        <v>0</v>
      </c>
      <c r="GT58" s="85">
        <f>(HLOOKUP(GT$7,BECO_Datos!$D$3:$HN$85,BECO_Datos!$A56,FALSE)+HLOOKUP(GT$7,BECO_Datos!$HP$3:$LT$85,BECO_Datos!$A56,FALSE))*GT$2</f>
        <v>8.2011290306029103</v>
      </c>
      <c r="GU58" s="85">
        <f>(HLOOKUP(GU$7,BECO_Datos!$D$3:$HN$85,BECO_Datos!$A56,FALSE))*GU$2</f>
        <v>1148.850420843203</v>
      </c>
      <c r="GV58" s="85">
        <f>(HLOOKUP(GV$7,BECO_Datos!$D$3:$HN$85,BECO_Datos!$A56,FALSE))*GV$2</f>
        <v>2672.8071948000002</v>
      </c>
      <c r="GW58" s="85">
        <f>(HLOOKUP(GW$7,BECO_Datos!$D$3:$HN$85,BECO_Datos!$A56,FALSE)+HLOOKUP(GW$7,BECO_Datos!$HP$3:$LT$85,BECO_Datos!$A56,FALSE))*GW$2</f>
        <v>12.513990521854378</v>
      </c>
      <c r="GX58" s="85">
        <f>(HLOOKUP(GX$7,BECO_Datos!$D$3:$HN$85,BECO_Datos!$A56,FALSE))*GX$2</f>
        <v>0</v>
      </c>
      <c r="GY58" s="85">
        <f>(HLOOKUP(GY$7,BECO_Datos!$D$3:$HN$85,BECO_Datos!$A56,FALSE)+HLOOKUP(GY$7,BECO_Datos!$HP$3:$LT$85,BECO_Datos!$A56,FALSE))*GY$2</f>
        <v>3459.7393400154983</v>
      </c>
      <c r="GZ58" s="85">
        <f>(HLOOKUP(GZ$7,BECO_Datos!$D$3:$HN$85,BECO_Datos!$A56,FALSE))*GZ$2</f>
        <v>2.2709628608842336</v>
      </c>
      <c r="HA58" s="85">
        <f>(HLOOKUP(HA$7,BECO_Datos!$D$3:$HN$85,BECO_Datos!$A56,FALSE)+HLOOKUP(HA$7,BECO_Datos!$HP$3:$LT$85,BECO_Datos!$A56,FALSE))*HA$2</f>
        <v>4.5435164111533491E-2</v>
      </c>
      <c r="HB58" s="13"/>
      <c r="HC58" s="89">
        <f t="shared" si="136"/>
        <v>30896.52857298221</v>
      </c>
      <c r="HD58" s="85">
        <f>(HLOOKUP(HD$7,BECO_Datos!$D$3:$HN$85,BECO_Datos!$A56,FALSE)+HLOOKUP(HD$7,BECO_Datos!$HP$3:$LT$85,BECO_Datos!$A56,FALSE))*HD$2</f>
        <v>0</v>
      </c>
      <c r="HE58" s="85">
        <f>(HLOOKUP(HE$7,BECO_Datos!$D$3:$HN$85,BECO_Datos!$A56,FALSE)+HLOOKUP(HE$7,BECO_Datos!$HP$3:$LT$85,BECO_Datos!$A56,FALSE))*HE$2</f>
        <v>0</v>
      </c>
      <c r="HF58" s="85">
        <f>(HLOOKUP(HF$7,BECO_Datos!$D$3:$HN$85,BECO_Datos!$A56,FALSE)+HLOOKUP(HF$7,BECO_Datos!$HP$3:$LT$85,BECO_Datos!$A56,FALSE))*HF$2</f>
        <v>30896.52857298221</v>
      </c>
      <c r="HG58" s="85">
        <f>(HLOOKUP(HG$7,BECO_Datos!$D$3:$HN$85,BECO_Datos!$A56,FALSE)+HLOOKUP(HG$7,BECO_Datos!$HP$3:$LT$85,BECO_Datos!$A56,FALSE))*HG$2</f>
        <v>0</v>
      </c>
      <c r="HH58" s="85">
        <f>(HLOOKUP(HH$7,BECO_Datos!$D$3:$HN$85,BECO_Datos!$A56,FALSE))*HH$2</f>
        <v>0</v>
      </c>
      <c r="HI58" s="85">
        <f>(HLOOKUP(HI$7,BECO_Datos!$D$3:$HN$85,BECO_Datos!$A56,FALSE)+HLOOKUP(HI$7,BECO_Datos!$HP$3:$LT$85,BECO_Datos!$A56,FALSE))*HI$2</f>
        <v>0</v>
      </c>
      <c r="HJ58" s="85">
        <f>(HLOOKUP(HJ$7,BECO_Datos!$D$3:$HN$85,BECO_Datos!$A56,FALSE))*HJ$2</f>
        <v>0</v>
      </c>
      <c r="HK58" s="85">
        <f>(HLOOKUP(HK$7,BECO_Datos!$D$3:$HN$85,BECO_Datos!$A56,FALSE)+HLOOKUP(HK$7,BECO_Datos!$HP$3:$LT$85,BECO_Datos!$A56,FALSE))*HK$2</f>
        <v>0</v>
      </c>
      <c r="HL58" s="89">
        <f t="shared" si="138"/>
        <v>8566.0950358955615</v>
      </c>
      <c r="HM58" s="85">
        <f>(HLOOKUP(HM$7,BECO_Datos!$D$3:$HN$85,BECO_Datos!$A56,FALSE))*HM$2</f>
        <v>0</v>
      </c>
      <c r="HN58" s="85">
        <f>(HLOOKUP(HN$7,BECO_Datos!$D$3:$HN$85,BECO_Datos!$A56,FALSE))*HN$2</f>
        <v>0</v>
      </c>
      <c r="HO58" s="85">
        <f>(HLOOKUP(HO$7,BECO_Datos!$D$3:$HN$85,BECO_Datos!$A56,FALSE))*HO$2</f>
        <v>0</v>
      </c>
      <c r="HP58" s="85">
        <f>(HLOOKUP(HP$7,BECO_Datos!$D$3:$HN$85,BECO_Datos!$A56,FALSE))*HP$2</f>
        <v>0</v>
      </c>
      <c r="HQ58" s="85">
        <f>(HLOOKUP(HQ$7,BECO_Datos!$D$3:$HN$85,BECO_Datos!$A56,FALSE)+HLOOKUP(HQ$7,BECO_Datos!$HP$3:$LT$85,BECO_Datos!$A56,FALSE))*HQ$2</f>
        <v>7.5658142681087126</v>
      </c>
      <c r="HR58" s="85">
        <f>(HLOOKUP(HR$7,BECO_Datos!$D$3:$HN$85,BECO_Datos!$A56,FALSE))*HR$2</f>
        <v>1705.6306252146023</v>
      </c>
      <c r="HS58" s="85">
        <f>(HLOOKUP(HS$7,BECO_Datos!$D$3:$HN$85,BECO_Datos!$A56,FALSE))*HS$2</f>
        <v>3053.5467858145516</v>
      </c>
      <c r="HT58" s="85">
        <f>(HLOOKUP(HT$7,BECO_Datos!$D$3:$HN$85,BECO_Datos!$A56,FALSE)+HLOOKUP(HT$7,BECO_Datos!$HP$3:$LT$85,BECO_Datos!$A56,FALSE))*HT$2</f>
        <v>0</v>
      </c>
      <c r="HU58" s="85">
        <f>(HLOOKUP(HU$7,BECO_Datos!$D$3:$HN$85,BECO_Datos!$A56,FALSE))*HU$2</f>
        <v>0</v>
      </c>
      <c r="HV58" s="85">
        <f>(HLOOKUP(HV$7,BECO_Datos!$D$3:$HN$85,BECO_Datos!$A56,FALSE)+HLOOKUP(HV$7,BECO_Datos!$HP$3:$LT$85,BECO_Datos!$A56,FALSE))*HV$2</f>
        <v>3796.6207255732575</v>
      </c>
      <c r="HW58" s="85">
        <f>(HLOOKUP(HW$7,BECO_Datos!$D$3:$HN$85,BECO_Datos!$A56,FALSE))*HW$2</f>
        <v>2.7271354132231478</v>
      </c>
      <c r="HX58" s="85">
        <f>(HLOOKUP(HX$7,BECO_Datos!$D$3:$HN$85,BECO_Datos!$A56,FALSE)+HLOOKUP(HX$7,BECO_Datos!$HP$3:$LT$85,BECO_Datos!$A56,FALSE))*HX$2</f>
        <v>3.9496118190966009E-3</v>
      </c>
    </row>
    <row r="59" spans="1:232" ht="15.75" x14ac:dyDescent="0.25">
      <c r="A59" s="160">
        <v>53</v>
      </c>
      <c r="B59" s="535" t="s">
        <v>98</v>
      </c>
      <c r="C59" s="13"/>
      <c r="D59" s="86">
        <f t="shared" si="100"/>
        <v>1861.8888059345668</v>
      </c>
      <c r="E59" s="84">
        <f>(HLOOKUP(E$7,BECO_Datos!$D$3:$HN$85,BECO_Datos!$A57,FALSE)+HLOOKUP(E$7,BECO_Datos!$HP$3:$LT$85,BECO_Datos!$A57,FALSE))*E$2</f>
        <v>0</v>
      </c>
      <c r="F59" s="84">
        <f>(HLOOKUP(F$7,BECO_Datos!$D$3:$HN$85,BECO_Datos!$A57,FALSE)+HLOOKUP(F$7,BECO_Datos!$HP$3:$LT$85,BECO_Datos!$A57,FALSE))*F$2</f>
        <v>78.775314803974226</v>
      </c>
      <c r="G59" s="84">
        <f>(HLOOKUP(G$7,BECO_Datos!$D$3:$HN$85,BECO_Datos!$A57,FALSE)+HLOOKUP(G$7,BECO_Datos!$HP$3:$LT$85,BECO_Datos!$A57,FALSE))*G$2</f>
        <v>1579.2975030386278</v>
      </c>
      <c r="H59" s="84">
        <f>(HLOOKUP(H$7,BECO_Datos!$D$3:$HN$85,BECO_Datos!$A57,FALSE)+HLOOKUP(H$7,BECO_Datos!$HP$3:$LT$85,BECO_Datos!$A57,FALSE))*H$2</f>
        <v>0</v>
      </c>
      <c r="I59" s="84">
        <f>(HLOOKUP(I$7,BECO_Datos!$D$3:$HN$85,BECO_Datos!$A57,FALSE))*I$2</f>
        <v>0.95163326240736346</v>
      </c>
      <c r="J59" s="84">
        <f>(HLOOKUP(J$7,BECO_Datos!$D$3:$HN$85,BECO_Datos!$A57,FALSE)+HLOOKUP(J$7,BECO_Datos!$HP$3:$LT$85,BECO_Datos!$A57,FALSE))*J$2</f>
        <v>202.86435482955741</v>
      </c>
      <c r="K59" s="84">
        <f>(HLOOKUP(K$7,BECO_Datos!$D$3:$HN$85,BECO_Datos!$A57,FALSE))*K$2</f>
        <v>0</v>
      </c>
      <c r="L59" s="84">
        <f>(HLOOKUP(L$7,BECO_Datos!$D$3:$HN$85,BECO_Datos!$A57,FALSE)+HLOOKUP(L$7,BECO_Datos!$HP$3:$LT$85,BECO_Datos!$A57,FALSE))*L$2</f>
        <v>0</v>
      </c>
      <c r="M59" s="86">
        <f t="shared" si="102"/>
        <v>7712.1771288358414</v>
      </c>
      <c r="N59" s="84">
        <f>(HLOOKUP(N$7,BECO_Datos!$D$3:$HN$85,BECO_Datos!$A57,FALSE))*N$2</f>
        <v>0</v>
      </c>
      <c r="O59" s="84">
        <f>(HLOOKUP(O$7,BECO_Datos!$D$3:$HN$85,BECO_Datos!$A57,FALSE))*O$2</f>
        <v>0</v>
      </c>
      <c r="P59" s="84">
        <f>(HLOOKUP(P$7,BECO_Datos!$D$3:$HN$85,BECO_Datos!$A57,FALSE))*P$2</f>
        <v>1.6326000000000001</v>
      </c>
      <c r="Q59" s="84">
        <f>(HLOOKUP(Q$7,BECO_Datos!$D$3:$HN$85,BECO_Datos!$A57,FALSE))*Q$2</f>
        <v>1190.3421000000001</v>
      </c>
      <c r="R59" s="84">
        <f>(HLOOKUP(R$7,BECO_Datos!$D$3:$HN$85,BECO_Datos!$A57,FALSE)+HLOOKUP(R$7,BECO_Datos!$HP$3:$LT$85,BECO_Datos!$A57,FALSE))*R$2</f>
        <v>164.40036722759373</v>
      </c>
      <c r="S59" s="84">
        <f>(HLOOKUP(S$7,BECO_Datos!$D$3:$HN$85,BECO_Datos!$A57,FALSE))*S$2</f>
        <v>4649.6779380000007</v>
      </c>
      <c r="T59" s="84">
        <f>(HLOOKUP(T$7,BECO_Datos!$D$3:$HN$85,BECO_Datos!$A57,FALSE))*T$2</f>
        <v>1375.2562644</v>
      </c>
      <c r="U59" s="84">
        <f>(HLOOKUP(U$7,BECO_Datos!$D$3:$HN$85,BECO_Datos!$A57,FALSE)+HLOOKUP(U$7,BECO_Datos!$HP$3:$LT$85,BECO_Datos!$A57,FALSE))*U$2</f>
        <v>201.85624365551729</v>
      </c>
      <c r="V59" s="84">
        <f>(HLOOKUP(V$7,BECO_Datos!$D$3:$HN$85,BECO_Datos!$A57,FALSE))*V$2</f>
        <v>0</v>
      </c>
      <c r="W59" s="84">
        <f>(HLOOKUP(W$7,BECO_Datos!$D$3:$HN$85,BECO_Datos!$A57,FALSE)+HLOOKUP(W$7,BECO_Datos!$HP$3:$LT$85,BECO_Datos!$A57,FALSE))*W$2</f>
        <v>69.521704977732128</v>
      </c>
      <c r="X59" s="84">
        <f>(HLOOKUP(X$7,BECO_Datos!$D$3:$HN$85,BECO_Datos!$A57,FALSE))*X$2</f>
        <v>59.489910574997623</v>
      </c>
      <c r="Y59" s="84">
        <f>(HLOOKUP(Y$7,BECO_Datos!$D$3:$HN$85,BECO_Datos!$A57,FALSE)+HLOOKUP(Y$7,BECO_Datos!$HP$3:$LT$85,BECO_Datos!$A57,FALSE))*Y$2</f>
        <v>0</v>
      </c>
      <c r="Z59" s="13"/>
      <c r="AA59" s="86">
        <f t="shared" si="104"/>
        <v>1921.5987736030297</v>
      </c>
      <c r="AB59" s="84">
        <f>(HLOOKUP(AB$7,BECO_Datos!$D$3:$HN$85,BECO_Datos!$A57,FALSE)+HLOOKUP(AB$7,BECO_Datos!$HP$3:$LT$85,BECO_Datos!$A57,FALSE))*AB$2</f>
        <v>0</v>
      </c>
      <c r="AC59" s="84">
        <f>(HLOOKUP(AC$7,BECO_Datos!$D$3:$HN$85,BECO_Datos!$A57,FALSE)+HLOOKUP(AC$7,BECO_Datos!$HP$3:$LT$85,BECO_Datos!$A57,FALSE))*AC$2</f>
        <v>-109.16704128283445</v>
      </c>
      <c r="AD59" s="84">
        <f>(HLOOKUP(AD$7,BECO_Datos!$D$3:$HN$85,BECO_Datos!$A57,FALSE)+HLOOKUP(AD$7,BECO_Datos!$HP$3:$LT$85,BECO_Datos!$A57,FALSE))*AD$2</f>
        <v>1830.7833022265149</v>
      </c>
      <c r="AE59" s="84">
        <f>(HLOOKUP(AE$7,BECO_Datos!$D$3:$HN$85,BECO_Datos!$A57,FALSE)+HLOOKUP(AE$7,BECO_Datos!$HP$3:$LT$85,BECO_Datos!$A57,FALSE))*AE$2</f>
        <v>0</v>
      </c>
      <c r="AF59" s="84">
        <f>(HLOOKUP(AF$7,BECO_Datos!$D$3:$HN$85,BECO_Datos!$A57,FALSE))*AF$2</f>
        <v>0</v>
      </c>
      <c r="AG59" s="84">
        <f>(HLOOKUP(AG$7,BECO_Datos!$D$3:$HN$85,BECO_Datos!$A57,FALSE)+HLOOKUP(AG$7,BECO_Datos!$HP$3:$LT$85,BECO_Datos!$A57,FALSE))*AG$2</f>
        <v>199.98251265934908</v>
      </c>
      <c r="AH59" s="84">
        <f>(HLOOKUP(AH$7,BECO_Datos!$D$3:$HN$85,BECO_Datos!$A57,FALSE))*AH$2</f>
        <v>0</v>
      </c>
      <c r="AI59" s="84">
        <f>(HLOOKUP(AI$7,BECO_Datos!$D$3:$HN$85,BECO_Datos!$A57,FALSE)+HLOOKUP(AI$7,BECO_Datos!$HP$3:$LT$85,BECO_Datos!$A57,FALSE))*AI$2</f>
        <v>0</v>
      </c>
      <c r="AJ59" s="86">
        <f t="shared" si="106"/>
        <v>6835.4574711451996</v>
      </c>
      <c r="AK59" s="84">
        <f>(HLOOKUP(AK$7,BECO_Datos!$D$3:$HN$85,BECO_Datos!$A57,FALSE))*AK$2</f>
        <v>0</v>
      </c>
      <c r="AL59" s="84">
        <f>(HLOOKUP(AL$7,BECO_Datos!$D$3:$HN$85,BECO_Datos!$A57,FALSE))*AL$2</f>
        <v>0</v>
      </c>
      <c r="AM59" s="84">
        <f>(HLOOKUP(AM$7,BECO_Datos!$D$3:$HN$85,BECO_Datos!$A57,FALSE))*AM$2</f>
        <v>0</v>
      </c>
      <c r="AN59" s="84">
        <f>(HLOOKUP(AN$7,BECO_Datos!$D$3:$HN$85,BECO_Datos!$A57,FALSE))*AN$2</f>
        <v>842.59199999999998</v>
      </c>
      <c r="AO59" s="84">
        <f>(HLOOKUP(AO$7,BECO_Datos!$D$3:$HN$85,BECO_Datos!$A57,FALSE)+HLOOKUP(AO$7,BECO_Datos!$HP$3:$LT$85,BECO_Datos!$A57,FALSE))*AO$2</f>
        <v>66.671506468429072</v>
      </c>
      <c r="AP59" s="84">
        <f>(HLOOKUP(AP$7,BECO_Datos!$D$3:$HN$85,BECO_Datos!$A57,FALSE))*AP$2</f>
        <v>4421.0077308</v>
      </c>
      <c r="AQ59" s="84">
        <f>(HLOOKUP(AQ$7,BECO_Datos!$D$3:$HN$85,BECO_Datos!$A57,FALSE))*AQ$2</f>
        <v>1417.1308884</v>
      </c>
      <c r="AR59" s="84">
        <f>(HLOOKUP(AR$7,BECO_Datos!$D$3:$HN$85,BECO_Datos!$A57,FALSE)+HLOOKUP(AR$7,BECO_Datos!$HP$3:$LT$85,BECO_Datos!$A57,FALSE))*AR$2</f>
        <v>20.095689850772395</v>
      </c>
      <c r="AS59" s="84">
        <f>(HLOOKUP(AS$7,BECO_Datos!$D$3:$HN$85,BECO_Datos!$A57,FALSE))*AS$2</f>
        <v>0</v>
      </c>
      <c r="AT59" s="84">
        <f>(HLOOKUP(AT$7,BECO_Datos!$D$3:$HN$85,BECO_Datos!$A57,FALSE)+HLOOKUP(AT$7,BECO_Datos!$HP$3:$LT$85,BECO_Datos!$A57,FALSE))*AT$2</f>
        <v>58.464182644464437</v>
      </c>
      <c r="AU59" s="84">
        <f>(HLOOKUP(AU$7,BECO_Datos!$D$3:$HN$85,BECO_Datos!$A57,FALSE))*AU$2</f>
        <v>9.4954729815342258</v>
      </c>
      <c r="AV59" s="84">
        <f>(HLOOKUP(AV$7,BECO_Datos!$D$3:$HN$85,BECO_Datos!$A57,FALSE)+HLOOKUP(AV$7,BECO_Datos!$HP$3:$LT$85,BECO_Datos!$A57,FALSE))*AV$2</f>
        <v>0</v>
      </c>
      <c r="AW59" s="13"/>
      <c r="AX59" s="86">
        <f t="shared" si="108"/>
        <v>3281.3922384004718</v>
      </c>
      <c r="AY59" s="84">
        <f>(HLOOKUP(AY$7,BECO_Datos!$D$3:$HN$85,BECO_Datos!$A57,FALSE)+HLOOKUP(AY$7,BECO_Datos!$HP$3:$LT$85,BECO_Datos!$A57,FALSE))*AY$2</f>
        <v>0</v>
      </c>
      <c r="AZ59" s="84">
        <f>(HLOOKUP(AZ$7,BECO_Datos!$D$3:$HN$85,BECO_Datos!$A57,FALSE)+HLOOKUP(AZ$7,BECO_Datos!$HP$3:$LT$85,BECO_Datos!$A57,FALSE))*AZ$2</f>
        <v>2189.2960591105339</v>
      </c>
      <c r="BA59" s="84">
        <f>(HLOOKUP(BA$7,BECO_Datos!$D$3:$HN$85,BECO_Datos!$A57,FALSE)+HLOOKUP(BA$7,BECO_Datos!$HP$3:$LT$85,BECO_Datos!$A57,FALSE))*BA$2</f>
        <v>1017.5382800888058</v>
      </c>
      <c r="BB59" s="84">
        <f>(HLOOKUP(BB$7,BECO_Datos!$D$3:$HN$85,BECO_Datos!$A57,FALSE)+HLOOKUP(BB$7,BECO_Datos!$HP$3:$LT$85,BECO_Datos!$A57,FALSE))*BB$2</f>
        <v>0</v>
      </c>
      <c r="BC59" s="84">
        <f>(HLOOKUP(BC$7,BECO_Datos!$D$3:$HN$85,BECO_Datos!$A57,FALSE))*BC$2</f>
        <v>0.33986902228834409</v>
      </c>
      <c r="BD59" s="84">
        <f>(HLOOKUP(BD$7,BECO_Datos!$D$3:$HN$85,BECO_Datos!$A57,FALSE)+HLOOKUP(BD$7,BECO_Datos!$HP$3:$LT$85,BECO_Datos!$A57,FALSE))*BD$2</f>
        <v>20.791178167625194</v>
      </c>
      <c r="BE59" s="84">
        <f>(HLOOKUP(BE$7,BECO_Datos!$D$3:$HN$85,BECO_Datos!$A57,FALSE))*BE$2</f>
        <v>53.426852011218806</v>
      </c>
      <c r="BF59" s="84">
        <f>(HLOOKUP(BF$7,BECO_Datos!$D$3:$HN$85,BECO_Datos!$A57,FALSE)+HLOOKUP(BF$7,BECO_Datos!$HP$3:$LT$85,BECO_Datos!$A57,FALSE))*BF$2</f>
        <v>0</v>
      </c>
      <c r="BG59" s="86">
        <f t="shared" si="110"/>
        <v>6717.1559434851542</v>
      </c>
      <c r="BH59" s="84">
        <f>(HLOOKUP(BH$7,BECO_Datos!$D$3:$HN$85,BECO_Datos!$A57,FALSE))*BH$2</f>
        <v>0</v>
      </c>
      <c r="BI59" s="84">
        <f>(HLOOKUP(BI$7,BECO_Datos!$D$3:$HN$85,BECO_Datos!$A57,FALSE))*BI$2</f>
        <v>0</v>
      </c>
      <c r="BJ59" s="84">
        <f>(HLOOKUP(BJ$7,BECO_Datos!$D$3:$HN$85,BECO_Datos!$A57,FALSE))*BJ$2</f>
        <v>40.542900000000003</v>
      </c>
      <c r="BK59" s="84">
        <f>(HLOOKUP(BK$7,BECO_Datos!$D$3:$HN$85,BECO_Datos!$A57,FALSE))*BK$2</f>
        <v>0.76380000000000003</v>
      </c>
      <c r="BL59" s="84">
        <f>(HLOOKUP(BL$7,BECO_Datos!$D$3:$HN$85,BECO_Datos!$A57,FALSE)+HLOOKUP(BL$7,BECO_Datos!$HP$3:$LT$85,BECO_Datos!$A57,FALSE))*BL$2</f>
        <v>169.08151875033005</v>
      </c>
      <c r="BM59" s="84">
        <f>(HLOOKUP(BM$7,BECO_Datos!$D$3:$HN$85,BECO_Datos!$A57,FALSE))*BM$2</f>
        <v>4519.0066104000007</v>
      </c>
      <c r="BN59" s="84">
        <f>(HLOOKUP(BN$7,BECO_Datos!$D$3:$HN$85,BECO_Datos!$A57,FALSE))*BN$2</f>
        <v>1620.5765724</v>
      </c>
      <c r="BO59" s="84">
        <f>(HLOOKUP(BO$7,BECO_Datos!$D$3:$HN$85,BECO_Datos!$A57,FALSE)+HLOOKUP(BO$7,BECO_Datos!$HP$3:$LT$85,BECO_Datos!$A57,FALSE))*BO$2</f>
        <v>175.84856538922318</v>
      </c>
      <c r="BP59" s="84">
        <f>(HLOOKUP(BP$7,BECO_Datos!$D$3:$HN$85,BECO_Datos!$A57,FALSE))*BP$2</f>
        <v>0</v>
      </c>
      <c r="BQ59" s="84">
        <f>(HLOOKUP(BQ$7,BECO_Datos!$D$3:$HN$85,BECO_Datos!$A57,FALSE)+HLOOKUP(BQ$7,BECO_Datos!$HP$3:$LT$85,BECO_Datos!$A57,FALSE))*BQ$2</f>
        <v>148.33700670390442</v>
      </c>
      <c r="BR59" s="84">
        <f>(HLOOKUP(BR$7,BECO_Datos!$D$3:$HN$85,BECO_Datos!$A57,FALSE))*BR$2</f>
        <v>42.819809453828803</v>
      </c>
      <c r="BS59" s="84">
        <f>(HLOOKUP(BS$7,BECO_Datos!$D$3:$HN$85,BECO_Datos!$A57,FALSE)+HLOOKUP(BS$7,BECO_Datos!$HP$3:$LT$85,BECO_Datos!$A57,FALSE))*BS$2</f>
        <v>0.17916038786696045</v>
      </c>
      <c r="BT59" s="13"/>
      <c r="BU59" s="86">
        <f t="shared" si="112"/>
        <v>7349.3056355046147</v>
      </c>
      <c r="BV59" s="84">
        <f>(HLOOKUP(BV$7,BECO_Datos!$D$3:$HN$85,BECO_Datos!$A57,FALSE)+HLOOKUP(BV$7,BECO_Datos!$HP$3:$LT$85,BECO_Datos!$A57,FALSE))*BV$2</f>
        <v>0</v>
      </c>
      <c r="BW59" s="84">
        <f>(HLOOKUP(BW$7,BECO_Datos!$D$3:$HN$85,BECO_Datos!$A57,FALSE)+HLOOKUP(BW$7,BECO_Datos!$HP$3:$LT$85,BECO_Datos!$A57,FALSE))*BW$2</f>
        <v>3293.3924063417808</v>
      </c>
      <c r="BX59" s="84">
        <f>(HLOOKUP(BX$7,BECO_Datos!$D$3:$HN$85,BECO_Datos!$A57,FALSE)+HLOOKUP(BX$7,BECO_Datos!$HP$3:$LT$85,BECO_Datos!$A57,FALSE))*BX$2</f>
        <v>4014.0279616484563</v>
      </c>
      <c r="BY59" s="84">
        <f>(HLOOKUP(BY$7,BECO_Datos!$D$3:$HN$85,BECO_Datos!$A57,FALSE)+HLOOKUP(BY$7,BECO_Datos!$HP$3:$LT$85,BECO_Datos!$A57,FALSE))*BY$2</f>
        <v>0</v>
      </c>
      <c r="BZ59" s="84">
        <f>(HLOOKUP(BZ$7,BECO_Datos!$D$3:$HN$85,BECO_Datos!$A57,FALSE))*BZ$2</f>
        <v>0.33986902228834409</v>
      </c>
      <c r="CA59" s="84">
        <f>(HLOOKUP(CA$7,BECO_Datos!$D$3:$HN$85,BECO_Datos!$A57,FALSE)+HLOOKUP(CA$7,BECO_Datos!$HP$3:$LT$85,BECO_Datos!$A57,FALSE))*CA$2</f>
        <v>41.545398492089895</v>
      </c>
      <c r="CB59" s="84">
        <f>(HLOOKUP(CB$7,BECO_Datos!$D$3:$HN$85,BECO_Datos!$A57,FALSE))*CB$2</f>
        <v>0</v>
      </c>
      <c r="CC59" s="84">
        <f>(HLOOKUP(CC$7,BECO_Datos!$D$3:$HN$85,BECO_Datos!$A57,FALSE)+HLOOKUP(CC$7,BECO_Datos!$HP$3:$LT$85,BECO_Datos!$A57,FALSE))*CC$2</f>
        <v>0</v>
      </c>
      <c r="CD59" s="86">
        <f t="shared" si="114"/>
        <v>6366.4883031458448</v>
      </c>
      <c r="CE59" s="84">
        <f>(HLOOKUP(CE$7,BECO_Datos!$D$3:$HN$85,BECO_Datos!$A57,FALSE))*CE$2</f>
        <v>0</v>
      </c>
      <c r="CF59" s="84">
        <f>(HLOOKUP(CF$7,BECO_Datos!$D$3:$HN$85,BECO_Datos!$A57,FALSE))*CF$2</f>
        <v>0</v>
      </c>
      <c r="CG59" s="84">
        <f>(HLOOKUP(CG$7,BECO_Datos!$D$3:$HN$85,BECO_Datos!$A57,FALSE))*CG$2</f>
        <v>4.9250100000000003</v>
      </c>
      <c r="CH59" s="84">
        <f>(HLOOKUP(CH$7,BECO_Datos!$D$3:$HN$85,BECO_Datos!$A57,FALSE))*CH$2</f>
        <v>11.8992</v>
      </c>
      <c r="CI59" s="84">
        <f>(HLOOKUP(CI$7,BECO_Datos!$D$3:$HN$85,BECO_Datos!$A57,FALSE)+HLOOKUP(CI$7,BECO_Datos!$HP$3:$LT$85,BECO_Datos!$A57,FALSE))*CI$2</f>
        <v>212.68819369665272</v>
      </c>
      <c r="CJ59" s="84">
        <f>(HLOOKUP(CJ$7,BECO_Datos!$D$3:$HN$85,BECO_Datos!$A57,FALSE))*CJ$2</f>
        <v>4413.4808760000005</v>
      </c>
      <c r="CK59" s="84">
        <f>(HLOOKUP(CK$7,BECO_Datos!$D$3:$HN$85,BECO_Datos!$A57,FALSE))*CK$2</f>
        <v>1394.9724456000001</v>
      </c>
      <c r="CL59" s="84">
        <f>(HLOOKUP(CL$7,BECO_Datos!$D$3:$HN$85,BECO_Datos!$A57,FALSE)+HLOOKUP(CL$7,BECO_Datos!$HP$3:$LT$85,BECO_Datos!$A57,FALSE))*CL$2</f>
        <v>189.05204952373452</v>
      </c>
      <c r="CM59" s="84">
        <f>(HLOOKUP(CM$7,BECO_Datos!$D$3:$HN$85,BECO_Datos!$A57,FALSE))*CM$2</f>
        <v>0</v>
      </c>
      <c r="CN59" s="84">
        <f>(HLOOKUP(CN$7,BECO_Datos!$D$3:$HN$85,BECO_Datos!$A57,FALSE)+HLOOKUP(CN$7,BECO_Datos!$HP$3:$LT$85,BECO_Datos!$A57,FALSE))*CN$2</f>
        <v>100.97811950649707</v>
      </c>
      <c r="CO59" s="84">
        <f>(HLOOKUP(CO$7,BECO_Datos!$D$3:$HN$85,BECO_Datos!$A57,FALSE))*CO$2</f>
        <v>37.555546953539647</v>
      </c>
      <c r="CP59" s="84">
        <f>(HLOOKUP(CP$7,BECO_Datos!$D$3:$HN$85,BECO_Datos!$A57,FALSE)+HLOOKUP(CP$7,BECO_Datos!$HP$3:$LT$85,BECO_Datos!$A57,FALSE))*CP$2</f>
        <v>0.93686186542078076</v>
      </c>
      <c r="CQ59" s="13"/>
      <c r="CR59" s="86">
        <f t="shared" si="116"/>
        <v>7549.9977791870724</v>
      </c>
      <c r="CS59" s="84">
        <f>(HLOOKUP(CS$7,BECO_Datos!$D$3:$HN$85,BECO_Datos!$A57,FALSE)+HLOOKUP(CS$7,BECO_Datos!$HP$3:$LT$85,BECO_Datos!$A57,FALSE))*CS$2</f>
        <v>0</v>
      </c>
      <c r="CT59" s="84">
        <f>(HLOOKUP(CT$7,BECO_Datos!$D$3:$HN$85,BECO_Datos!$A57,FALSE)+HLOOKUP(CT$7,BECO_Datos!$HP$3:$LT$85,BECO_Datos!$A57,FALSE))*CT$2</f>
        <v>4170.1556359770775</v>
      </c>
      <c r="CU59" s="84">
        <f>(HLOOKUP(CU$7,BECO_Datos!$D$3:$HN$85,BECO_Datos!$A57,FALSE)+HLOOKUP(CU$7,BECO_Datos!$HP$3:$LT$85,BECO_Datos!$A57,FALSE))*CU$2</f>
        <v>3349.6526579930173</v>
      </c>
      <c r="CV59" s="84">
        <f>(HLOOKUP(CV$7,BECO_Datos!$D$3:$HN$85,BECO_Datos!$A57,FALSE)+HLOOKUP(CV$7,BECO_Datos!$HP$3:$LT$85,BECO_Datos!$A57,FALSE))*CV$2</f>
        <v>0</v>
      </c>
      <c r="CW59" s="84">
        <f>(HLOOKUP(CW$7,BECO_Datos!$D$3:$HN$85,BECO_Datos!$A57,FALSE))*CW$2</f>
        <v>0</v>
      </c>
      <c r="CX59" s="84">
        <f>(HLOOKUP(CX$7,BECO_Datos!$D$3:$HN$85,BECO_Datos!$A57,FALSE)+HLOOKUP(CX$7,BECO_Datos!$HP$3:$LT$85,BECO_Datos!$A57,FALSE))*CX$2</f>
        <v>30.189485216977758</v>
      </c>
      <c r="CY59" s="84">
        <f>(HLOOKUP(CY$7,BECO_Datos!$D$3:$HN$85,BECO_Datos!$A57,FALSE))*CY$2</f>
        <v>0</v>
      </c>
      <c r="CZ59" s="84">
        <f>(HLOOKUP(CZ$7,BECO_Datos!$D$3:$HN$85,BECO_Datos!$A57,FALSE)+HLOOKUP(CZ$7,BECO_Datos!$HP$3:$LT$85,BECO_Datos!$A57,FALSE))*CZ$2</f>
        <v>0</v>
      </c>
      <c r="DA59" s="86">
        <f t="shared" si="118"/>
        <v>6768.7157296548185</v>
      </c>
      <c r="DB59" s="84">
        <f>(HLOOKUP(DB$7,BECO_Datos!$D$3:$HN$85,BECO_Datos!$A57,FALSE))*DB$2</f>
        <v>0</v>
      </c>
      <c r="DC59" s="84">
        <f>(HLOOKUP(DC$7,BECO_Datos!$D$3:$HN$85,BECO_Datos!$A57,FALSE))*DC$2</f>
        <v>0</v>
      </c>
      <c r="DD59" s="84">
        <f>(HLOOKUP(DD$7,BECO_Datos!$D$3:$HN$85,BECO_Datos!$A57,FALSE))*DD$2</f>
        <v>2.9658899999999999</v>
      </c>
      <c r="DE59" s="84">
        <f>(HLOOKUP(DE$7,BECO_Datos!$D$3:$HN$85,BECO_Datos!$A57,FALSE))*DE$2</f>
        <v>8.4822000000000006</v>
      </c>
      <c r="DF59" s="84">
        <f>(HLOOKUP(DF$7,BECO_Datos!$D$3:$HN$85,BECO_Datos!$A57,FALSE)+HLOOKUP(DF$7,BECO_Datos!$HP$3:$LT$85,BECO_Datos!$A57,FALSE))*DF$2</f>
        <v>221.2024346505676</v>
      </c>
      <c r="DG59" s="84">
        <f>(HLOOKUP(DG$7,BECO_Datos!$D$3:$HN$85,BECO_Datos!$A57,FALSE))*DG$2</f>
        <v>4537.0483308000003</v>
      </c>
      <c r="DH59" s="84">
        <f>(HLOOKUP(DH$7,BECO_Datos!$D$3:$HN$85,BECO_Datos!$A57,FALSE))*DH$2</f>
        <v>1690.1676144</v>
      </c>
      <c r="DI59" s="84">
        <f>(HLOOKUP(DI$7,BECO_Datos!$D$3:$HN$85,BECO_Datos!$A57,FALSE)+HLOOKUP(DI$7,BECO_Datos!$HP$3:$LT$85,BECO_Datos!$A57,FALSE))*DI$2</f>
        <v>160.94455571069145</v>
      </c>
      <c r="DJ59" s="84">
        <f>(HLOOKUP(DJ$7,BECO_Datos!$D$3:$HN$85,BECO_Datos!$A57,FALSE))*DJ$2</f>
        <v>0</v>
      </c>
      <c r="DK59" s="84">
        <f>(HLOOKUP(DK$7,BECO_Datos!$D$3:$HN$85,BECO_Datos!$A57,FALSE)+HLOOKUP(DK$7,BECO_Datos!$HP$3:$LT$85,BECO_Datos!$A57,FALSE))*DK$2</f>
        <v>100.39299705482715</v>
      </c>
      <c r="DL59" s="84">
        <f>(HLOOKUP(DL$7,BECO_Datos!$D$3:$HN$85,BECO_Datos!$A57,FALSE))*DL$2</f>
        <v>33.813509894262374</v>
      </c>
      <c r="DM59" s="84">
        <f>(HLOOKUP(DM$7,BECO_Datos!$D$3:$HN$85,BECO_Datos!$A57,FALSE)+HLOOKUP(DM$7,BECO_Datos!$HP$3:$LT$85,BECO_Datos!$A57,FALSE))*DM$2</f>
        <v>13.698197144470553</v>
      </c>
      <c r="DN59" s="13"/>
      <c r="DO59" s="86">
        <f t="shared" si="120"/>
        <v>7480.5735795610781</v>
      </c>
      <c r="DP59" s="84">
        <f>(HLOOKUP(DP$7,BECO_Datos!$D$3:$HN$85,BECO_Datos!$A57,FALSE)+HLOOKUP(DP$7,BECO_Datos!$HP$3:$LT$85,BECO_Datos!$A57,FALSE))*DP$2</f>
        <v>0</v>
      </c>
      <c r="DQ59" s="84">
        <f>(HLOOKUP(DQ$7,BECO_Datos!$D$3:$HN$85,BECO_Datos!$A57,FALSE)+HLOOKUP(DQ$7,BECO_Datos!$HP$3:$LT$85,BECO_Datos!$A57,FALSE))*DQ$2</f>
        <v>3376.373238789658</v>
      </c>
      <c r="DR59" s="84">
        <f>(HLOOKUP(DR$7,BECO_Datos!$D$3:$HN$85,BECO_Datos!$A57,FALSE)+HLOOKUP(DR$7,BECO_Datos!$HP$3:$LT$85,BECO_Datos!$A57,FALSE))*DR$2</f>
        <v>3958.5397703838189</v>
      </c>
      <c r="DS59" s="84">
        <f>(HLOOKUP(DS$7,BECO_Datos!$D$3:$HN$85,BECO_Datos!$A57,FALSE)+HLOOKUP(DS$7,BECO_Datos!$HP$3:$LT$85,BECO_Datos!$A57,FALSE))*DS$2</f>
        <v>0</v>
      </c>
      <c r="DT59" s="84">
        <f>(HLOOKUP(DT$7,BECO_Datos!$D$3:$HN$85,BECO_Datos!$A57,FALSE))*DT$2</f>
        <v>0</v>
      </c>
      <c r="DU59" s="84">
        <f>(HLOOKUP(DU$7,BECO_Datos!$D$3:$HN$85,BECO_Datos!$A57,FALSE)+HLOOKUP(DU$7,BECO_Datos!$HP$3:$LT$85,BECO_Datos!$A57,FALSE))*DU$2</f>
        <v>145.66057038760164</v>
      </c>
      <c r="DV59" s="84">
        <f>(HLOOKUP(DV$7,BECO_Datos!$D$3:$HN$85,BECO_Datos!$A57,FALSE))*DV$2</f>
        <v>0</v>
      </c>
      <c r="DW59" s="84">
        <f>(HLOOKUP(DW$7,BECO_Datos!$D$3:$HN$85,BECO_Datos!$A57,FALSE)+HLOOKUP(DW$7,BECO_Datos!$HP$3:$LT$85,BECO_Datos!$A57,FALSE))*DW$2</f>
        <v>0</v>
      </c>
      <c r="DX59" s="86">
        <f t="shared" si="122"/>
        <v>6981.9097822251024</v>
      </c>
      <c r="DY59" s="84">
        <f>(HLOOKUP(DY$7,BECO_Datos!$D$3:$HN$85,BECO_Datos!$A57,FALSE))*DY$2</f>
        <v>0</v>
      </c>
      <c r="DZ59" s="84">
        <f>(HLOOKUP(DZ$7,BECO_Datos!$D$3:$HN$85,BECO_Datos!$A57,FALSE))*DZ$2</f>
        <v>0</v>
      </c>
      <c r="EA59" s="84">
        <f>(HLOOKUP(EA$7,BECO_Datos!$D$3:$HN$85,BECO_Datos!$A57,FALSE))*EA$2</f>
        <v>9.7956000000000003</v>
      </c>
      <c r="EB59" s="84">
        <f>(HLOOKUP(EB$7,BECO_Datos!$D$3:$HN$85,BECO_Datos!$A57,FALSE))*EB$2</f>
        <v>12.2409</v>
      </c>
      <c r="EC59" s="84">
        <f>(HLOOKUP(EC$7,BECO_Datos!$D$3:$HN$85,BECO_Datos!$A57,FALSE)+HLOOKUP(EC$7,BECO_Datos!$HP$3:$LT$85,BECO_Datos!$A57,FALSE))*EC$2</f>
        <v>291.95519774079509</v>
      </c>
      <c r="ED59" s="84">
        <f>(HLOOKUP(ED$7,BECO_Datos!$D$3:$HN$85,BECO_Datos!$A57,FALSE))*ED$2</f>
        <v>4687.7124023999995</v>
      </c>
      <c r="EE59" s="84">
        <f>(HLOOKUP(EE$7,BECO_Datos!$D$3:$HN$85,BECO_Datos!$A57,FALSE))*EE$2</f>
        <v>1688.8894992</v>
      </c>
      <c r="EF59" s="84">
        <f>(HLOOKUP(EF$7,BECO_Datos!$D$3:$HN$85,BECO_Datos!$A57,FALSE)+HLOOKUP(EF$7,BECO_Datos!$HP$3:$LT$85,BECO_Datos!$A57,FALSE))*EF$2</f>
        <v>159.67738528848614</v>
      </c>
      <c r="EG59" s="84">
        <f>(HLOOKUP(EG$7,BECO_Datos!$D$3:$HN$85,BECO_Datos!$A57,FALSE))*EG$2</f>
        <v>0</v>
      </c>
      <c r="EH59" s="84">
        <f>(HLOOKUP(EH$7,BECO_Datos!$D$3:$HN$85,BECO_Datos!$A57,FALSE)+HLOOKUP(EH$7,BECO_Datos!$HP$3:$LT$85,BECO_Datos!$A57,FALSE))*EH$2</f>
        <v>89.805247119164093</v>
      </c>
      <c r="EI59" s="84">
        <f>(HLOOKUP(EI$7,BECO_Datos!$D$3:$HN$85,BECO_Datos!$A57,FALSE))*EI$2</f>
        <v>36.843871972487904</v>
      </c>
      <c r="EJ59" s="84">
        <f>(HLOOKUP(EJ$7,BECO_Datos!$D$3:$HN$85,BECO_Datos!$A57,FALSE)+HLOOKUP(EJ$7,BECO_Datos!$HP$3:$LT$85,BECO_Datos!$A57,FALSE))*EJ$2</f>
        <v>4.9896785041695688</v>
      </c>
      <c r="EK59" s="13"/>
      <c r="EL59" s="86">
        <f t="shared" si="124"/>
        <v>5560.4341634578022</v>
      </c>
      <c r="EM59" s="84">
        <f>(HLOOKUP(EM$7,BECO_Datos!$D$3:$HN$85,BECO_Datos!$A57,FALSE)+HLOOKUP(EM$7,BECO_Datos!$HP$3:$LT$85,BECO_Datos!$A57,FALSE))*EM$2</f>
        <v>0</v>
      </c>
      <c r="EN59" s="84">
        <f>(HLOOKUP(EN$7,BECO_Datos!$D$3:$HN$85,BECO_Datos!$A57,FALSE)+HLOOKUP(EN$7,BECO_Datos!$HP$3:$LT$85,BECO_Datos!$A57,FALSE))*EN$2</f>
        <v>3687.9335351726604</v>
      </c>
      <c r="EO59" s="84">
        <f>(HLOOKUP(EO$7,BECO_Datos!$D$3:$HN$85,BECO_Datos!$A57,FALSE)+HLOOKUP(EO$7,BECO_Datos!$HP$3:$LT$85,BECO_Datos!$A57,FALSE))*EO$2</f>
        <v>1766.1492248315235</v>
      </c>
      <c r="EP59" s="84">
        <f>(HLOOKUP(EP$7,BECO_Datos!$D$3:$HN$85,BECO_Datos!$A57,FALSE)+HLOOKUP(EP$7,BECO_Datos!$HP$3:$LT$85,BECO_Datos!$A57,FALSE))*EP$2</f>
        <v>0</v>
      </c>
      <c r="EQ59" s="84">
        <f>(HLOOKUP(EQ$7,BECO_Datos!$D$3:$HN$85,BECO_Datos!$A57,FALSE))*EQ$2</f>
        <v>0</v>
      </c>
      <c r="ER59" s="84">
        <f>(HLOOKUP(ER$7,BECO_Datos!$D$3:$HN$85,BECO_Datos!$A57,FALSE)+HLOOKUP(ER$7,BECO_Datos!$HP$3:$LT$85,BECO_Datos!$A57,FALSE))*ER$2</f>
        <v>105.72740345361861</v>
      </c>
      <c r="ES59" s="84">
        <f>(HLOOKUP(ES$7,BECO_Datos!$D$3:$HN$85,BECO_Datos!$A57,FALSE))*ES$2</f>
        <v>0.624</v>
      </c>
      <c r="ET59" s="84">
        <f>(HLOOKUP(ET$7,BECO_Datos!$D$3:$HN$85,BECO_Datos!$A57,FALSE)+HLOOKUP(ET$7,BECO_Datos!$HP$3:$LT$85,BECO_Datos!$A57,FALSE))*ET$2</f>
        <v>0</v>
      </c>
      <c r="EU59" s="86">
        <f t="shared" si="126"/>
        <v>7139.841294989913</v>
      </c>
      <c r="EV59" s="84">
        <f>(HLOOKUP(EV$7,BECO_Datos!$D$3:$HN$85,BECO_Datos!$A57,FALSE))*EV$2</f>
        <v>0</v>
      </c>
      <c r="EW59" s="84">
        <f>(HLOOKUP(EW$7,BECO_Datos!$D$3:$HN$85,BECO_Datos!$A57,FALSE))*EW$2</f>
        <v>0</v>
      </c>
      <c r="EX59" s="84">
        <f>(HLOOKUP(EX$7,BECO_Datos!$D$3:$HN$85,BECO_Datos!$A57,FALSE))*EX$2</f>
        <v>210.85029</v>
      </c>
      <c r="EY59" s="84">
        <f>(HLOOKUP(EY$7,BECO_Datos!$D$3:$HN$85,BECO_Datos!$A57,FALSE))*EY$2</f>
        <v>1.8291000000000002</v>
      </c>
      <c r="EZ59" s="84">
        <f>(HLOOKUP(EZ$7,BECO_Datos!$D$3:$HN$85,BECO_Datos!$A57,FALSE)+HLOOKUP(EZ$7,BECO_Datos!$HP$3:$LT$85,BECO_Datos!$A57,FALSE))*EZ$2</f>
        <v>184.87902118216365</v>
      </c>
      <c r="FA59" s="84">
        <f>(HLOOKUP(FA$7,BECO_Datos!$D$3:$HN$85,BECO_Datos!$A57,FALSE))*FA$2</f>
        <v>4519.1556215999999</v>
      </c>
      <c r="FB59" s="84">
        <f>(HLOOKUP(FB$7,BECO_Datos!$D$3:$HN$85,BECO_Datos!$A57,FALSE))*FB$2</f>
        <v>1974.6032364</v>
      </c>
      <c r="FC59" s="84">
        <f>(HLOOKUP(FC$7,BECO_Datos!$D$3:$HN$85,BECO_Datos!$A57,FALSE)+HLOOKUP(FC$7,BECO_Datos!$HP$3:$LT$85,BECO_Datos!$A57,FALSE))*FC$2</f>
        <v>143.8615485864652</v>
      </c>
      <c r="FD59" s="84">
        <f>(HLOOKUP(FD$7,BECO_Datos!$D$3:$HN$85,BECO_Datos!$A57,FALSE))*FD$2</f>
        <v>0</v>
      </c>
      <c r="FE59" s="84">
        <f>(HLOOKUP(FE$7,BECO_Datos!$D$3:$HN$85,BECO_Datos!$A57,FALSE)+HLOOKUP(FE$7,BECO_Datos!$HP$3:$LT$85,BECO_Datos!$A57,FALSE))*FE$2</f>
        <v>68.220957405697987</v>
      </c>
      <c r="FF59" s="84">
        <f>(HLOOKUP(FF$7,BECO_Datos!$D$3:$HN$85,BECO_Datos!$A57,FALSE))*FF$2</f>
        <v>30.695822617719813</v>
      </c>
      <c r="FG59" s="84">
        <f>(HLOOKUP(FG$7,BECO_Datos!$D$3:$HN$85,BECO_Datos!$A57,FALSE)+HLOOKUP(FG$7,BECO_Datos!$HP$3:$LT$85,BECO_Datos!$A57,FALSE))*FG$2</f>
        <v>5.7456971978674058</v>
      </c>
      <c r="FH59" s="13"/>
      <c r="FI59" s="86">
        <f t="shared" si="128"/>
        <v>7707.0432986205587</v>
      </c>
      <c r="FJ59" s="84">
        <f>(HLOOKUP(FJ$7,BECO_Datos!$D$3:$HN$85,BECO_Datos!$A57,FALSE)+HLOOKUP(FJ$7,BECO_Datos!$HP$3:$LT$85,BECO_Datos!$A57,FALSE))*FJ$2</f>
        <v>0</v>
      </c>
      <c r="FK59" s="84">
        <f>(HLOOKUP(FK$7,BECO_Datos!$D$3:$HN$85,BECO_Datos!$A57,FALSE)+HLOOKUP(FK$7,BECO_Datos!$HP$3:$LT$85,BECO_Datos!$A57,FALSE))*FK$2</f>
        <v>3547.3221588677734</v>
      </c>
      <c r="FL59" s="84">
        <f>(HLOOKUP(FL$7,BECO_Datos!$D$3:$HN$85,BECO_Datos!$A57,FALSE)+HLOOKUP(FL$7,BECO_Datos!$HP$3:$LT$85,BECO_Datos!$A57,FALSE))*FL$2</f>
        <v>4089.3077525689623</v>
      </c>
      <c r="FM59" s="84">
        <f>(HLOOKUP(FM$7,BECO_Datos!$D$3:$HN$85,BECO_Datos!$A57,FALSE)+HLOOKUP(FM$7,BECO_Datos!$HP$3:$LT$85,BECO_Datos!$A57,FALSE))*FM$2</f>
        <v>0</v>
      </c>
      <c r="FN59" s="84">
        <f>(HLOOKUP(FN$7,BECO_Datos!$D$3:$HN$85,BECO_Datos!$A57,FALSE))*FN$2</f>
        <v>0</v>
      </c>
      <c r="FO59" s="84">
        <f>(HLOOKUP(FO$7,BECO_Datos!$D$3:$HN$85,BECO_Datos!$A57,FALSE)+HLOOKUP(FO$7,BECO_Datos!$HP$3:$LT$85,BECO_Datos!$A57,FALSE))*FO$2</f>
        <v>70.413387183823289</v>
      </c>
      <c r="FP59" s="84">
        <f>(HLOOKUP(FP$7,BECO_Datos!$D$3:$HN$85,BECO_Datos!$A57,FALSE))*FP$2</f>
        <v>0</v>
      </c>
      <c r="FQ59" s="84">
        <f>(HLOOKUP(FQ$7,BECO_Datos!$D$3:$HN$85,BECO_Datos!$A57,FALSE)+HLOOKUP(FQ$7,BECO_Datos!$HP$3:$LT$85,BECO_Datos!$A57,FALSE))*FQ$2</f>
        <v>0</v>
      </c>
      <c r="FR59" s="86">
        <f t="shared" si="130"/>
        <v>7963.0236934857094</v>
      </c>
      <c r="FS59" s="84">
        <f>(HLOOKUP(FS$7,BECO_Datos!$D$3:$HN$85,BECO_Datos!$A57,FALSE))*FS$2</f>
        <v>0</v>
      </c>
      <c r="FT59" s="84">
        <f>(HLOOKUP(FT$7,BECO_Datos!$D$3:$HN$85,BECO_Datos!$A57,FALSE))*FT$2</f>
        <v>0</v>
      </c>
      <c r="FU59" s="84">
        <f>(HLOOKUP(FU$7,BECO_Datos!$D$3:$HN$85,BECO_Datos!$A57,FALSE))*FU$2</f>
        <v>66.854969999999994</v>
      </c>
      <c r="FV59" s="84">
        <f>(HLOOKUP(FV$7,BECO_Datos!$D$3:$HN$85,BECO_Datos!$A57,FALSE))*FV$2</f>
        <v>1844.577</v>
      </c>
      <c r="FW59" s="84">
        <f>(HLOOKUP(FW$7,BECO_Datos!$D$3:$HN$85,BECO_Datos!$A57,FALSE)+HLOOKUP(FW$7,BECO_Datos!$HP$3:$LT$85,BECO_Datos!$A57,FALSE))*FW$2</f>
        <v>171.52889551701935</v>
      </c>
      <c r="FX59" s="84">
        <f>(HLOOKUP(FX$7,BECO_Datos!$D$3:$HN$85,BECO_Datos!$A57,FALSE))*FX$2</f>
        <v>3971.2421520000003</v>
      </c>
      <c r="FY59" s="84">
        <f>(HLOOKUP(FY$7,BECO_Datos!$D$3:$HN$85,BECO_Datos!$A57,FALSE))*FY$2</f>
        <v>1821.4533648000001</v>
      </c>
      <c r="FZ59" s="84">
        <f>(HLOOKUP(FZ$7,BECO_Datos!$D$3:$HN$85,BECO_Datos!$A57,FALSE)+HLOOKUP(FZ$7,BECO_Datos!$HP$3:$LT$85,BECO_Datos!$A57,FALSE))*FZ$2</f>
        <v>0.98112743750883802</v>
      </c>
      <c r="GA59" s="84">
        <f>(HLOOKUP(GA$7,BECO_Datos!$D$3:$HN$85,BECO_Datos!$A57,FALSE))*GA$2</f>
        <v>0</v>
      </c>
      <c r="GB59" s="84">
        <f>(HLOOKUP(GB$7,BECO_Datos!$D$3:$HN$85,BECO_Datos!$A57,FALSE)+HLOOKUP(GB$7,BECO_Datos!$HP$3:$LT$85,BECO_Datos!$A57,FALSE))*GB$2</f>
        <v>42.092640428009211</v>
      </c>
      <c r="GC59" s="84">
        <f>(HLOOKUP(GC$7,BECO_Datos!$D$3:$HN$85,BECO_Datos!$A57,FALSE))*GC$2</f>
        <v>24.644237144813577</v>
      </c>
      <c r="GD59" s="84">
        <f>(HLOOKUP(GD$7,BECO_Datos!$D$3:$HN$85,BECO_Datos!$A57,FALSE)+HLOOKUP(GD$7,BECO_Datos!$HP$3:$LT$85,BECO_Datos!$A57,FALSE))*GD$2</f>
        <v>19.64930615835825</v>
      </c>
      <c r="GE59" s="13"/>
      <c r="GF59" s="86">
        <f t="shared" si="132"/>
        <v>19876.347452126782</v>
      </c>
      <c r="GG59" s="84">
        <f>(HLOOKUP(GG$7,BECO_Datos!$D$3:$HN$85,BECO_Datos!$A57,FALSE)+HLOOKUP(GG$7,BECO_Datos!$HP$3:$LT$85,BECO_Datos!$A57,FALSE))*GG$2</f>
        <v>0</v>
      </c>
      <c r="GH59" s="84">
        <f>(HLOOKUP(GH$7,BECO_Datos!$D$3:$HN$85,BECO_Datos!$A57,FALSE)+HLOOKUP(GH$7,BECO_Datos!$HP$3:$LT$85,BECO_Datos!$A57,FALSE))*GH$2</f>
        <v>5914.1918031102368</v>
      </c>
      <c r="GI59" s="84">
        <f>(HLOOKUP(GI$7,BECO_Datos!$D$3:$HN$85,BECO_Datos!$A57,FALSE)+HLOOKUP(GI$7,BECO_Datos!$HP$3:$LT$85,BECO_Datos!$A57,FALSE))*GI$2</f>
        <v>13903.312761628478</v>
      </c>
      <c r="GJ59" s="84">
        <f>(HLOOKUP(GJ$7,BECO_Datos!$D$3:$HN$85,BECO_Datos!$A57,FALSE)+HLOOKUP(GJ$7,BECO_Datos!$HP$3:$LT$85,BECO_Datos!$A57,FALSE))*GJ$2</f>
        <v>0</v>
      </c>
      <c r="GK59" s="84">
        <f>(HLOOKUP(GK$7,BECO_Datos!$D$3:$HN$85,BECO_Datos!$A57,FALSE))*GK$2</f>
        <v>0</v>
      </c>
      <c r="GL59" s="84">
        <f>(HLOOKUP(GL$7,BECO_Datos!$D$3:$HN$85,BECO_Datos!$A57,FALSE)+HLOOKUP(GL$7,BECO_Datos!$HP$3:$LT$85,BECO_Datos!$A57,FALSE))*GL$2</f>
        <v>46.706887388067948</v>
      </c>
      <c r="GM59" s="84">
        <f>(HLOOKUP(GM$7,BECO_Datos!$D$3:$HN$85,BECO_Datos!$A57,FALSE))*GM$2</f>
        <v>12.135999999999999</v>
      </c>
      <c r="GN59" s="84">
        <f>(HLOOKUP(GN$7,BECO_Datos!$D$3:$HN$85,BECO_Datos!$A57,FALSE)+HLOOKUP(GN$7,BECO_Datos!$HP$3:$LT$85,BECO_Datos!$A57,FALSE))*GN$2</f>
        <v>0</v>
      </c>
      <c r="GO59" s="86">
        <f t="shared" si="134"/>
        <v>5799.2920108952912</v>
      </c>
      <c r="GP59" s="84">
        <f>(HLOOKUP(GP$7,BECO_Datos!$D$3:$HN$85,BECO_Datos!$A57,FALSE))*GP$2</f>
        <v>0</v>
      </c>
      <c r="GQ59" s="84">
        <f>(HLOOKUP(GQ$7,BECO_Datos!$D$3:$HN$85,BECO_Datos!$A57,FALSE))*GQ$2</f>
        <v>0</v>
      </c>
      <c r="GR59" s="84">
        <f>(HLOOKUP(GR$7,BECO_Datos!$D$3:$HN$85,BECO_Datos!$A57,FALSE))*GR$2</f>
        <v>55.970970000000001</v>
      </c>
      <c r="GS59" s="84">
        <f>(HLOOKUP(GS$7,BECO_Datos!$D$3:$HN$85,BECO_Datos!$A57,FALSE))*GS$2</f>
        <v>8.4822000000000006</v>
      </c>
      <c r="GT59" s="84">
        <f>(HLOOKUP(GT$7,BECO_Datos!$D$3:$HN$85,BECO_Datos!$A57,FALSE)+HLOOKUP(GT$7,BECO_Datos!$HP$3:$LT$85,BECO_Datos!$A57,FALSE))*GT$2</f>
        <v>172.40747218152597</v>
      </c>
      <c r="GU59" s="84">
        <f>(HLOOKUP(GU$7,BECO_Datos!$D$3:$HN$85,BECO_Datos!$A57,FALSE))*GU$2</f>
        <v>3695.3163853446586</v>
      </c>
      <c r="GV59" s="84">
        <f>(HLOOKUP(GV$7,BECO_Datos!$D$3:$HN$85,BECO_Datos!$A57,FALSE))*GV$2</f>
        <v>1784.1159504</v>
      </c>
      <c r="GW59" s="84">
        <f>(HLOOKUP(GW$7,BECO_Datos!$D$3:$HN$85,BECO_Datos!$A57,FALSE)+HLOOKUP(GW$7,BECO_Datos!$HP$3:$LT$85,BECO_Datos!$A57,FALSE))*GW$2</f>
        <v>0.62292360894577825</v>
      </c>
      <c r="GX59" s="84">
        <f>(HLOOKUP(GX$7,BECO_Datos!$D$3:$HN$85,BECO_Datos!$A57,FALSE))*GX$2</f>
        <v>0</v>
      </c>
      <c r="GY59" s="84">
        <f>(HLOOKUP(GY$7,BECO_Datos!$D$3:$HN$85,BECO_Datos!$A57,FALSE)+HLOOKUP(GY$7,BECO_Datos!$HP$3:$LT$85,BECO_Datos!$A57,FALSE))*GY$2</f>
        <v>37.961888841362409</v>
      </c>
      <c r="GZ59" s="84">
        <f>(HLOOKUP(GZ$7,BECO_Datos!$D$3:$HN$85,BECO_Datos!$A57,FALSE))*GZ$2</f>
        <v>20.509490545430342</v>
      </c>
      <c r="HA59" s="84">
        <f>(HLOOKUP(HA$7,BECO_Datos!$D$3:$HN$85,BECO_Datos!$A57,FALSE)+HLOOKUP(HA$7,BECO_Datos!$HP$3:$LT$85,BECO_Datos!$A57,FALSE))*HA$2</f>
        <v>23.904729973367356</v>
      </c>
      <c r="HB59" s="13"/>
      <c r="HC59" s="86">
        <f t="shared" si="136"/>
        <v>9137.3032310858525</v>
      </c>
      <c r="HD59" s="84">
        <f>(HLOOKUP(HD$7,BECO_Datos!$D$3:$HN$85,BECO_Datos!$A57,FALSE)+HLOOKUP(HD$7,BECO_Datos!$HP$3:$LT$85,BECO_Datos!$A57,FALSE))*HD$2</f>
        <v>0</v>
      </c>
      <c r="HE59" s="84">
        <f>(HLOOKUP(HE$7,BECO_Datos!$D$3:$HN$85,BECO_Datos!$A57,FALSE)+HLOOKUP(HE$7,BECO_Datos!$HP$3:$LT$85,BECO_Datos!$A57,FALSE))*HE$2</f>
        <v>7885.3636131757767</v>
      </c>
      <c r="HF59" s="84">
        <f>(HLOOKUP(HF$7,BECO_Datos!$D$3:$HN$85,BECO_Datos!$A57,FALSE)+HLOOKUP(HF$7,BECO_Datos!$HP$3:$LT$85,BECO_Datos!$A57,FALSE))*HF$2</f>
        <v>1213.0661913379611</v>
      </c>
      <c r="HG59" s="84">
        <f>(HLOOKUP(HG$7,BECO_Datos!$D$3:$HN$85,BECO_Datos!$A57,FALSE)+HLOOKUP(HG$7,BECO_Datos!$HP$3:$LT$85,BECO_Datos!$A57,FALSE))*HG$2</f>
        <v>0</v>
      </c>
      <c r="HH59" s="84">
        <f>(HLOOKUP(HH$7,BECO_Datos!$D$3:$HN$85,BECO_Datos!$A57,FALSE))*HH$2</f>
        <v>0</v>
      </c>
      <c r="HI59" s="84">
        <f>(HLOOKUP(HI$7,BECO_Datos!$D$3:$HN$85,BECO_Datos!$A57,FALSE)+HLOOKUP(HI$7,BECO_Datos!$HP$3:$LT$85,BECO_Datos!$A57,FALSE))*HI$2</f>
        <v>38.873426572114909</v>
      </c>
      <c r="HJ59" s="84">
        <f>(HLOOKUP(HJ$7,BECO_Datos!$D$3:$HN$85,BECO_Datos!$A57,FALSE))*HJ$2</f>
        <v>0</v>
      </c>
      <c r="HK59" s="84">
        <f>(HLOOKUP(HK$7,BECO_Datos!$D$3:$HN$85,BECO_Datos!$A57,FALSE)+HLOOKUP(HK$7,BECO_Datos!$HP$3:$LT$85,BECO_Datos!$A57,FALSE))*HK$2</f>
        <v>0</v>
      </c>
      <c r="HL59" s="86">
        <f t="shared" si="138"/>
        <v>6388.0089384029134</v>
      </c>
      <c r="HM59" s="84">
        <f>(HLOOKUP(HM$7,BECO_Datos!$D$3:$HN$85,BECO_Datos!$A57,FALSE))*HM$2</f>
        <v>0</v>
      </c>
      <c r="HN59" s="84">
        <f>(HLOOKUP(HN$7,BECO_Datos!$D$3:$HN$85,BECO_Datos!$A57,FALSE))*HN$2</f>
        <v>0</v>
      </c>
      <c r="HO59" s="84">
        <f>(HLOOKUP(HO$7,BECO_Datos!$D$3:$HN$85,BECO_Datos!$A57,FALSE))*HO$2</f>
        <v>87.065924048688998</v>
      </c>
      <c r="HP59" s="84">
        <f>(HLOOKUP(HP$7,BECO_Datos!$D$3:$HN$85,BECO_Datos!$A57,FALSE))*HP$2</f>
        <v>4.5720723866639457</v>
      </c>
      <c r="HQ59" s="84">
        <f>(HLOOKUP(HQ$7,BECO_Datos!$D$3:$HN$85,BECO_Datos!$A57,FALSE)+HLOOKUP(HQ$7,BECO_Datos!$HP$3:$LT$85,BECO_Datos!$A57,FALSE))*HQ$2</f>
        <v>173.43540026571011</v>
      </c>
      <c r="HR59" s="84">
        <f>(HLOOKUP(HR$7,BECO_Datos!$D$3:$HN$85,BECO_Datos!$A57,FALSE))*HR$2</f>
        <v>3507.056245915925</v>
      </c>
      <c r="HS59" s="84">
        <f>(HLOOKUP(HS$7,BECO_Datos!$D$3:$HN$85,BECO_Datos!$A57,FALSE))*HS$2</f>
        <v>2527.1859600424268</v>
      </c>
      <c r="HT59" s="84">
        <f>(HLOOKUP(HT$7,BECO_Datos!$D$3:$HN$85,BECO_Datos!$A57,FALSE)+HLOOKUP(HT$7,BECO_Datos!$HP$3:$LT$85,BECO_Datos!$A57,FALSE))*HT$2</f>
        <v>0</v>
      </c>
      <c r="HU59" s="84">
        <f>(HLOOKUP(HU$7,BECO_Datos!$D$3:$HN$85,BECO_Datos!$A57,FALSE))*HU$2</f>
        <v>0</v>
      </c>
      <c r="HV59" s="84">
        <f>(HLOOKUP(HV$7,BECO_Datos!$D$3:$HN$85,BECO_Datos!$A57,FALSE)+HLOOKUP(HV$7,BECO_Datos!$HP$3:$LT$85,BECO_Datos!$A57,FALSE))*HV$2</f>
        <v>41.658310003313453</v>
      </c>
      <c r="HW59" s="84">
        <f>(HLOOKUP(HW$7,BECO_Datos!$D$3:$HN$85,BECO_Datos!$A57,FALSE))*HW$2</f>
        <v>17.953280537871755</v>
      </c>
      <c r="HX59" s="84">
        <f>(HLOOKUP(HX$7,BECO_Datos!$D$3:$HN$85,BECO_Datos!$A57,FALSE)+HLOOKUP(HX$7,BECO_Datos!$HP$3:$LT$85,BECO_Datos!$A57,FALSE))*HX$2</f>
        <v>29.081745202312661</v>
      </c>
    </row>
    <row r="60" spans="1:232" ht="15.75" x14ac:dyDescent="0.25">
      <c r="A60" s="160">
        <v>54</v>
      </c>
      <c r="B60" s="536" t="s">
        <v>99</v>
      </c>
      <c r="C60" s="13"/>
      <c r="D60" s="89">
        <f t="shared" si="100"/>
        <v>0</v>
      </c>
      <c r="E60" s="85">
        <f>(HLOOKUP(E$7,BECO_Datos!$D$3:$HN$85,BECO_Datos!$A58,FALSE)+HLOOKUP(E$7,BECO_Datos!$HP$3:$LT$85,BECO_Datos!$A58,FALSE))*E$2</f>
        <v>0</v>
      </c>
      <c r="F60" s="85">
        <f>(HLOOKUP(F$7,BECO_Datos!$D$3:$HN$85,BECO_Datos!$A58,FALSE)+HLOOKUP(F$7,BECO_Datos!$HP$3:$LT$85,BECO_Datos!$A58,FALSE))*F$2</f>
        <v>0</v>
      </c>
      <c r="G60" s="85">
        <f>(HLOOKUP(G$7,BECO_Datos!$D$3:$HN$85,BECO_Datos!$A58,FALSE)+HLOOKUP(G$7,BECO_Datos!$HP$3:$LT$85,BECO_Datos!$A58,FALSE))*G$2</f>
        <v>0</v>
      </c>
      <c r="H60" s="85">
        <f>(HLOOKUP(H$7,BECO_Datos!$D$3:$HN$85,BECO_Datos!$A58,FALSE)+HLOOKUP(H$7,BECO_Datos!$HP$3:$LT$85,BECO_Datos!$A58,FALSE))*H$2</f>
        <v>0</v>
      </c>
      <c r="I60" s="85">
        <f>(HLOOKUP(I$7,BECO_Datos!$D$3:$HN$85,BECO_Datos!$A58,FALSE))*I$2</f>
        <v>0</v>
      </c>
      <c r="J60" s="85">
        <f>(HLOOKUP(J$7,BECO_Datos!$D$3:$HN$85,BECO_Datos!$A58,FALSE)+HLOOKUP(J$7,BECO_Datos!$HP$3:$LT$85,BECO_Datos!$A58,FALSE))*J$2</f>
        <v>0</v>
      </c>
      <c r="K60" s="85">
        <f>(HLOOKUP(K$7,BECO_Datos!$D$3:$HN$85,BECO_Datos!$A58,FALSE))*K$2</f>
        <v>0</v>
      </c>
      <c r="L60" s="85">
        <f>(HLOOKUP(L$7,BECO_Datos!$D$3:$HN$85,BECO_Datos!$A58,FALSE)+HLOOKUP(L$7,BECO_Datos!$HP$3:$LT$85,BECO_Datos!$A58,FALSE))*L$2</f>
        <v>0</v>
      </c>
      <c r="M60" s="89">
        <f t="shared" si="102"/>
        <v>0</v>
      </c>
      <c r="N60" s="85">
        <f>(HLOOKUP(N$7,BECO_Datos!$D$3:$HN$85,BECO_Datos!$A58,FALSE))*N$2</f>
        <v>0</v>
      </c>
      <c r="O60" s="85">
        <f>(HLOOKUP(O$7,BECO_Datos!$D$3:$HN$85,BECO_Datos!$A58,FALSE))*O$2</f>
        <v>0</v>
      </c>
      <c r="P60" s="85">
        <f>(HLOOKUP(P$7,BECO_Datos!$D$3:$HN$85,BECO_Datos!$A58,FALSE))*P$2</f>
        <v>0</v>
      </c>
      <c r="Q60" s="85">
        <f>(HLOOKUP(Q$7,BECO_Datos!$D$3:$HN$85,BECO_Datos!$A58,FALSE))*Q$2</f>
        <v>0</v>
      </c>
      <c r="R60" s="85">
        <f>(HLOOKUP(R$7,BECO_Datos!$D$3:$HN$85,BECO_Datos!$A58,FALSE)+HLOOKUP(R$7,BECO_Datos!$HP$3:$LT$85,BECO_Datos!$A58,FALSE))*R$2</f>
        <v>0</v>
      </c>
      <c r="S60" s="85">
        <f>(HLOOKUP(S$7,BECO_Datos!$D$3:$HN$85,BECO_Datos!$A58,FALSE))*S$2</f>
        <v>0</v>
      </c>
      <c r="T60" s="85">
        <f>(HLOOKUP(T$7,BECO_Datos!$D$3:$HN$85,BECO_Datos!$A58,FALSE))*T$2</f>
        <v>0</v>
      </c>
      <c r="U60" s="85">
        <f>(HLOOKUP(U$7,BECO_Datos!$D$3:$HN$85,BECO_Datos!$A58,FALSE)+HLOOKUP(U$7,BECO_Datos!$HP$3:$LT$85,BECO_Datos!$A58,FALSE))*U$2</f>
        <v>0</v>
      </c>
      <c r="V60" s="85">
        <f>(HLOOKUP(V$7,BECO_Datos!$D$3:$HN$85,BECO_Datos!$A58,FALSE))*V$2</f>
        <v>0</v>
      </c>
      <c r="W60" s="85">
        <f>(HLOOKUP(W$7,BECO_Datos!$D$3:$HN$85,BECO_Datos!$A58,FALSE)+HLOOKUP(W$7,BECO_Datos!$HP$3:$LT$85,BECO_Datos!$A58,FALSE))*W$2</f>
        <v>0</v>
      </c>
      <c r="X60" s="85">
        <f>(HLOOKUP(X$7,BECO_Datos!$D$3:$HN$85,BECO_Datos!$A58,FALSE))*X$2</f>
        <v>0</v>
      </c>
      <c r="Y60" s="85">
        <f>(HLOOKUP(Y$7,BECO_Datos!$D$3:$HN$85,BECO_Datos!$A58,FALSE)+HLOOKUP(Y$7,BECO_Datos!$HP$3:$LT$85,BECO_Datos!$A58,FALSE))*Y$2</f>
        <v>0</v>
      </c>
      <c r="Z60" s="13"/>
      <c r="AA60" s="89">
        <f t="shared" si="104"/>
        <v>0</v>
      </c>
      <c r="AB60" s="85">
        <f>(HLOOKUP(AB$7,BECO_Datos!$D$3:$HN$85,BECO_Datos!$A58,FALSE)+HLOOKUP(AB$7,BECO_Datos!$HP$3:$LT$85,BECO_Datos!$A58,FALSE))*AB$2</f>
        <v>0</v>
      </c>
      <c r="AC60" s="85">
        <f>(HLOOKUP(AC$7,BECO_Datos!$D$3:$HN$85,BECO_Datos!$A58,FALSE)+HLOOKUP(AC$7,BECO_Datos!$HP$3:$LT$85,BECO_Datos!$A58,FALSE))*AC$2</f>
        <v>0</v>
      </c>
      <c r="AD60" s="85">
        <f>(HLOOKUP(AD$7,BECO_Datos!$D$3:$HN$85,BECO_Datos!$A58,FALSE)+HLOOKUP(AD$7,BECO_Datos!$HP$3:$LT$85,BECO_Datos!$A58,FALSE))*AD$2</f>
        <v>0</v>
      </c>
      <c r="AE60" s="85">
        <f>(HLOOKUP(AE$7,BECO_Datos!$D$3:$HN$85,BECO_Datos!$A58,FALSE)+HLOOKUP(AE$7,BECO_Datos!$HP$3:$LT$85,BECO_Datos!$A58,FALSE))*AE$2</f>
        <v>0</v>
      </c>
      <c r="AF60" s="85">
        <f>(HLOOKUP(AF$7,BECO_Datos!$D$3:$HN$85,BECO_Datos!$A58,FALSE))*AF$2</f>
        <v>0</v>
      </c>
      <c r="AG60" s="85">
        <f>(HLOOKUP(AG$7,BECO_Datos!$D$3:$HN$85,BECO_Datos!$A58,FALSE)+HLOOKUP(AG$7,BECO_Datos!$HP$3:$LT$85,BECO_Datos!$A58,FALSE))*AG$2</f>
        <v>0</v>
      </c>
      <c r="AH60" s="85">
        <f>(HLOOKUP(AH$7,BECO_Datos!$D$3:$HN$85,BECO_Datos!$A58,FALSE))*AH$2</f>
        <v>0</v>
      </c>
      <c r="AI60" s="85">
        <f>(HLOOKUP(AI$7,BECO_Datos!$D$3:$HN$85,BECO_Datos!$A58,FALSE)+HLOOKUP(AI$7,BECO_Datos!$HP$3:$LT$85,BECO_Datos!$A58,FALSE))*AI$2</f>
        <v>0</v>
      </c>
      <c r="AJ60" s="89">
        <f t="shared" si="106"/>
        <v>0</v>
      </c>
      <c r="AK60" s="85">
        <f>(HLOOKUP(AK$7,BECO_Datos!$D$3:$HN$85,BECO_Datos!$A58,FALSE))*AK$2</f>
        <v>0</v>
      </c>
      <c r="AL60" s="85">
        <f>(HLOOKUP(AL$7,BECO_Datos!$D$3:$HN$85,BECO_Datos!$A58,FALSE))*AL$2</f>
        <v>0</v>
      </c>
      <c r="AM60" s="85">
        <f>(HLOOKUP(AM$7,BECO_Datos!$D$3:$HN$85,BECO_Datos!$A58,FALSE))*AM$2</f>
        <v>0</v>
      </c>
      <c r="AN60" s="85">
        <f>(HLOOKUP(AN$7,BECO_Datos!$D$3:$HN$85,BECO_Datos!$A58,FALSE))*AN$2</f>
        <v>0</v>
      </c>
      <c r="AO60" s="85">
        <f>(HLOOKUP(AO$7,BECO_Datos!$D$3:$HN$85,BECO_Datos!$A58,FALSE)+HLOOKUP(AO$7,BECO_Datos!$HP$3:$LT$85,BECO_Datos!$A58,FALSE))*AO$2</f>
        <v>0</v>
      </c>
      <c r="AP60" s="85">
        <f>(HLOOKUP(AP$7,BECO_Datos!$D$3:$HN$85,BECO_Datos!$A58,FALSE))*AP$2</f>
        <v>0</v>
      </c>
      <c r="AQ60" s="85">
        <f>(HLOOKUP(AQ$7,BECO_Datos!$D$3:$HN$85,BECO_Datos!$A58,FALSE))*AQ$2</f>
        <v>0</v>
      </c>
      <c r="AR60" s="85">
        <f>(HLOOKUP(AR$7,BECO_Datos!$D$3:$HN$85,BECO_Datos!$A58,FALSE)+HLOOKUP(AR$7,BECO_Datos!$HP$3:$LT$85,BECO_Datos!$A58,FALSE))*AR$2</f>
        <v>0</v>
      </c>
      <c r="AS60" s="85">
        <f>(HLOOKUP(AS$7,BECO_Datos!$D$3:$HN$85,BECO_Datos!$A58,FALSE))*AS$2</f>
        <v>0</v>
      </c>
      <c r="AT60" s="85">
        <f>(HLOOKUP(AT$7,BECO_Datos!$D$3:$HN$85,BECO_Datos!$A58,FALSE)+HLOOKUP(AT$7,BECO_Datos!$HP$3:$LT$85,BECO_Datos!$A58,FALSE))*AT$2</f>
        <v>0</v>
      </c>
      <c r="AU60" s="85">
        <f>(HLOOKUP(AU$7,BECO_Datos!$D$3:$HN$85,BECO_Datos!$A58,FALSE))*AU$2</f>
        <v>0</v>
      </c>
      <c r="AV60" s="85">
        <f>(HLOOKUP(AV$7,BECO_Datos!$D$3:$HN$85,BECO_Datos!$A58,FALSE)+HLOOKUP(AV$7,BECO_Datos!$HP$3:$LT$85,BECO_Datos!$A58,FALSE))*AV$2</f>
        <v>0</v>
      </c>
      <c r="AW60" s="13"/>
      <c r="AX60" s="89">
        <f t="shared" si="108"/>
        <v>0</v>
      </c>
      <c r="AY60" s="85">
        <f>(HLOOKUP(AY$7,BECO_Datos!$D$3:$HN$85,BECO_Datos!$A58,FALSE)+HLOOKUP(AY$7,BECO_Datos!$HP$3:$LT$85,BECO_Datos!$A58,FALSE))*AY$2</f>
        <v>0</v>
      </c>
      <c r="AZ60" s="85">
        <f>(HLOOKUP(AZ$7,BECO_Datos!$D$3:$HN$85,BECO_Datos!$A58,FALSE)+HLOOKUP(AZ$7,BECO_Datos!$HP$3:$LT$85,BECO_Datos!$A58,FALSE))*AZ$2</f>
        <v>0</v>
      </c>
      <c r="BA60" s="85">
        <f>(HLOOKUP(BA$7,BECO_Datos!$D$3:$HN$85,BECO_Datos!$A58,FALSE)+HLOOKUP(BA$7,BECO_Datos!$HP$3:$LT$85,BECO_Datos!$A58,FALSE))*BA$2</f>
        <v>0</v>
      </c>
      <c r="BB60" s="85">
        <f>(HLOOKUP(BB$7,BECO_Datos!$D$3:$HN$85,BECO_Datos!$A58,FALSE)+HLOOKUP(BB$7,BECO_Datos!$HP$3:$LT$85,BECO_Datos!$A58,FALSE))*BB$2</f>
        <v>0</v>
      </c>
      <c r="BC60" s="85">
        <f>(HLOOKUP(BC$7,BECO_Datos!$D$3:$HN$85,BECO_Datos!$A58,FALSE))*BC$2</f>
        <v>0</v>
      </c>
      <c r="BD60" s="85">
        <f>(HLOOKUP(BD$7,BECO_Datos!$D$3:$HN$85,BECO_Datos!$A58,FALSE)+HLOOKUP(BD$7,BECO_Datos!$HP$3:$LT$85,BECO_Datos!$A58,FALSE))*BD$2</f>
        <v>0</v>
      </c>
      <c r="BE60" s="85">
        <f>(HLOOKUP(BE$7,BECO_Datos!$D$3:$HN$85,BECO_Datos!$A58,FALSE))*BE$2</f>
        <v>0</v>
      </c>
      <c r="BF60" s="85">
        <f>(HLOOKUP(BF$7,BECO_Datos!$D$3:$HN$85,BECO_Datos!$A58,FALSE)+HLOOKUP(BF$7,BECO_Datos!$HP$3:$LT$85,BECO_Datos!$A58,FALSE))*BF$2</f>
        <v>0</v>
      </c>
      <c r="BG60" s="89">
        <f t="shared" si="110"/>
        <v>0</v>
      </c>
      <c r="BH60" s="85">
        <f>(HLOOKUP(BH$7,BECO_Datos!$D$3:$HN$85,BECO_Datos!$A58,FALSE))*BH$2</f>
        <v>0</v>
      </c>
      <c r="BI60" s="85">
        <f>(HLOOKUP(BI$7,BECO_Datos!$D$3:$HN$85,BECO_Datos!$A58,FALSE))*BI$2</f>
        <v>0</v>
      </c>
      <c r="BJ60" s="85">
        <f>(HLOOKUP(BJ$7,BECO_Datos!$D$3:$HN$85,BECO_Datos!$A58,FALSE))*BJ$2</f>
        <v>0</v>
      </c>
      <c r="BK60" s="85">
        <f>(HLOOKUP(BK$7,BECO_Datos!$D$3:$HN$85,BECO_Datos!$A58,FALSE))*BK$2</f>
        <v>0</v>
      </c>
      <c r="BL60" s="85">
        <f>(HLOOKUP(BL$7,BECO_Datos!$D$3:$HN$85,BECO_Datos!$A58,FALSE)+HLOOKUP(BL$7,BECO_Datos!$HP$3:$LT$85,BECO_Datos!$A58,FALSE))*BL$2</f>
        <v>0</v>
      </c>
      <c r="BM60" s="85">
        <f>(HLOOKUP(BM$7,BECO_Datos!$D$3:$HN$85,BECO_Datos!$A58,FALSE))*BM$2</f>
        <v>0</v>
      </c>
      <c r="BN60" s="85">
        <f>(HLOOKUP(BN$7,BECO_Datos!$D$3:$HN$85,BECO_Datos!$A58,FALSE))*BN$2</f>
        <v>0</v>
      </c>
      <c r="BO60" s="85">
        <f>(HLOOKUP(BO$7,BECO_Datos!$D$3:$HN$85,BECO_Datos!$A58,FALSE)+HLOOKUP(BO$7,BECO_Datos!$HP$3:$LT$85,BECO_Datos!$A58,FALSE))*BO$2</f>
        <v>0</v>
      </c>
      <c r="BP60" s="85">
        <f>(HLOOKUP(BP$7,BECO_Datos!$D$3:$HN$85,BECO_Datos!$A58,FALSE))*BP$2</f>
        <v>0</v>
      </c>
      <c r="BQ60" s="85">
        <f>(HLOOKUP(BQ$7,BECO_Datos!$D$3:$HN$85,BECO_Datos!$A58,FALSE)+HLOOKUP(BQ$7,BECO_Datos!$HP$3:$LT$85,BECO_Datos!$A58,FALSE))*BQ$2</f>
        <v>0</v>
      </c>
      <c r="BR60" s="85">
        <f>(HLOOKUP(BR$7,BECO_Datos!$D$3:$HN$85,BECO_Datos!$A58,FALSE))*BR$2</f>
        <v>0</v>
      </c>
      <c r="BS60" s="85">
        <f>(HLOOKUP(BS$7,BECO_Datos!$D$3:$HN$85,BECO_Datos!$A58,FALSE)+HLOOKUP(BS$7,BECO_Datos!$HP$3:$LT$85,BECO_Datos!$A58,FALSE))*BS$2</f>
        <v>0</v>
      </c>
      <c r="BT60" s="13"/>
      <c r="BU60" s="89">
        <f t="shared" si="112"/>
        <v>0</v>
      </c>
      <c r="BV60" s="85">
        <f>(HLOOKUP(BV$7,BECO_Datos!$D$3:$HN$85,BECO_Datos!$A58,FALSE)+HLOOKUP(BV$7,BECO_Datos!$HP$3:$LT$85,BECO_Datos!$A58,FALSE))*BV$2</f>
        <v>0</v>
      </c>
      <c r="BW60" s="85">
        <f>(HLOOKUP(BW$7,BECO_Datos!$D$3:$HN$85,BECO_Datos!$A58,FALSE)+HLOOKUP(BW$7,BECO_Datos!$HP$3:$LT$85,BECO_Datos!$A58,FALSE))*BW$2</f>
        <v>0</v>
      </c>
      <c r="BX60" s="85">
        <f>(HLOOKUP(BX$7,BECO_Datos!$D$3:$HN$85,BECO_Datos!$A58,FALSE)+HLOOKUP(BX$7,BECO_Datos!$HP$3:$LT$85,BECO_Datos!$A58,FALSE))*BX$2</f>
        <v>0</v>
      </c>
      <c r="BY60" s="85">
        <f>(HLOOKUP(BY$7,BECO_Datos!$D$3:$HN$85,BECO_Datos!$A58,FALSE)+HLOOKUP(BY$7,BECO_Datos!$HP$3:$LT$85,BECO_Datos!$A58,FALSE))*BY$2</f>
        <v>0</v>
      </c>
      <c r="BZ60" s="85">
        <f>(HLOOKUP(BZ$7,BECO_Datos!$D$3:$HN$85,BECO_Datos!$A58,FALSE))*BZ$2</f>
        <v>0</v>
      </c>
      <c r="CA60" s="85">
        <f>(HLOOKUP(CA$7,BECO_Datos!$D$3:$HN$85,BECO_Datos!$A58,FALSE)+HLOOKUP(CA$7,BECO_Datos!$HP$3:$LT$85,BECO_Datos!$A58,FALSE))*CA$2</f>
        <v>0</v>
      </c>
      <c r="CB60" s="85">
        <f>(HLOOKUP(CB$7,BECO_Datos!$D$3:$HN$85,BECO_Datos!$A58,FALSE))*CB$2</f>
        <v>0</v>
      </c>
      <c r="CC60" s="85">
        <f>(HLOOKUP(CC$7,BECO_Datos!$D$3:$HN$85,BECO_Datos!$A58,FALSE)+HLOOKUP(CC$7,BECO_Datos!$HP$3:$LT$85,BECO_Datos!$A58,FALSE))*CC$2</f>
        <v>0</v>
      </c>
      <c r="CD60" s="89">
        <f t="shared" si="114"/>
        <v>0</v>
      </c>
      <c r="CE60" s="85">
        <f>(HLOOKUP(CE$7,BECO_Datos!$D$3:$HN$85,BECO_Datos!$A58,FALSE))*CE$2</f>
        <v>0</v>
      </c>
      <c r="CF60" s="85">
        <f>(HLOOKUP(CF$7,BECO_Datos!$D$3:$HN$85,BECO_Datos!$A58,FALSE))*CF$2</f>
        <v>0</v>
      </c>
      <c r="CG60" s="85">
        <f>(HLOOKUP(CG$7,BECO_Datos!$D$3:$HN$85,BECO_Datos!$A58,FALSE))*CG$2</f>
        <v>0</v>
      </c>
      <c r="CH60" s="85">
        <f>(HLOOKUP(CH$7,BECO_Datos!$D$3:$HN$85,BECO_Datos!$A58,FALSE))*CH$2</f>
        <v>0</v>
      </c>
      <c r="CI60" s="85">
        <f>(HLOOKUP(CI$7,BECO_Datos!$D$3:$HN$85,BECO_Datos!$A58,FALSE)+HLOOKUP(CI$7,BECO_Datos!$HP$3:$LT$85,BECO_Datos!$A58,FALSE))*CI$2</f>
        <v>0</v>
      </c>
      <c r="CJ60" s="85">
        <f>(HLOOKUP(CJ$7,BECO_Datos!$D$3:$HN$85,BECO_Datos!$A58,FALSE))*CJ$2</f>
        <v>0</v>
      </c>
      <c r="CK60" s="85">
        <f>(HLOOKUP(CK$7,BECO_Datos!$D$3:$HN$85,BECO_Datos!$A58,FALSE))*CK$2</f>
        <v>0</v>
      </c>
      <c r="CL60" s="85">
        <f>(HLOOKUP(CL$7,BECO_Datos!$D$3:$HN$85,BECO_Datos!$A58,FALSE)+HLOOKUP(CL$7,BECO_Datos!$HP$3:$LT$85,BECO_Datos!$A58,FALSE))*CL$2</f>
        <v>0</v>
      </c>
      <c r="CM60" s="85">
        <f>(HLOOKUP(CM$7,BECO_Datos!$D$3:$HN$85,BECO_Datos!$A58,FALSE))*CM$2</f>
        <v>0</v>
      </c>
      <c r="CN60" s="85">
        <f>(HLOOKUP(CN$7,BECO_Datos!$D$3:$HN$85,BECO_Datos!$A58,FALSE)+HLOOKUP(CN$7,BECO_Datos!$HP$3:$LT$85,BECO_Datos!$A58,FALSE))*CN$2</f>
        <v>0</v>
      </c>
      <c r="CO60" s="85">
        <f>(HLOOKUP(CO$7,BECO_Datos!$D$3:$HN$85,BECO_Datos!$A58,FALSE))*CO$2</f>
        <v>0</v>
      </c>
      <c r="CP60" s="85">
        <f>(HLOOKUP(CP$7,BECO_Datos!$D$3:$HN$85,BECO_Datos!$A58,FALSE)+HLOOKUP(CP$7,BECO_Datos!$HP$3:$LT$85,BECO_Datos!$A58,FALSE))*CP$2</f>
        <v>0</v>
      </c>
      <c r="CQ60" s="13"/>
      <c r="CR60" s="89">
        <f t="shared" si="116"/>
        <v>0</v>
      </c>
      <c r="CS60" s="85">
        <f>(HLOOKUP(CS$7,BECO_Datos!$D$3:$HN$85,BECO_Datos!$A58,FALSE)+HLOOKUP(CS$7,BECO_Datos!$HP$3:$LT$85,BECO_Datos!$A58,FALSE))*CS$2</f>
        <v>0</v>
      </c>
      <c r="CT60" s="85">
        <f>(HLOOKUP(CT$7,BECO_Datos!$D$3:$HN$85,BECO_Datos!$A58,FALSE)+HLOOKUP(CT$7,BECO_Datos!$HP$3:$LT$85,BECO_Datos!$A58,FALSE))*CT$2</f>
        <v>0</v>
      </c>
      <c r="CU60" s="85">
        <f>(HLOOKUP(CU$7,BECO_Datos!$D$3:$HN$85,BECO_Datos!$A58,FALSE)+HLOOKUP(CU$7,BECO_Datos!$HP$3:$LT$85,BECO_Datos!$A58,FALSE))*CU$2</f>
        <v>0</v>
      </c>
      <c r="CV60" s="85">
        <f>(HLOOKUP(CV$7,BECO_Datos!$D$3:$HN$85,BECO_Datos!$A58,FALSE)+HLOOKUP(CV$7,BECO_Datos!$HP$3:$LT$85,BECO_Datos!$A58,FALSE))*CV$2</f>
        <v>0</v>
      </c>
      <c r="CW60" s="85">
        <f>(HLOOKUP(CW$7,BECO_Datos!$D$3:$HN$85,BECO_Datos!$A58,FALSE))*CW$2</f>
        <v>0</v>
      </c>
      <c r="CX60" s="85">
        <f>(HLOOKUP(CX$7,BECO_Datos!$D$3:$HN$85,BECO_Datos!$A58,FALSE)+HLOOKUP(CX$7,BECO_Datos!$HP$3:$LT$85,BECO_Datos!$A58,FALSE))*CX$2</f>
        <v>0</v>
      </c>
      <c r="CY60" s="85">
        <f>(HLOOKUP(CY$7,BECO_Datos!$D$3:$HN$85,BECO_Datos!$A58,FALSE))*CY$2</f>
        <v>0</v>
      </c>
      <c r="CZ60" s="85">
        <f>(HLOOKUP(CZ$7,BECO_Datos!$D$3:$HN$85,BECO_Datos!$A58,FALSE)+HLOOKUP(CZ$7,BECO_Datos!$HP$3:$LT$85,BECO_Datos!$A58,FALSE))*CZ$2</f>
        <v>0</v>
      </c>
      <c r="DA60" s="89">
        <f t="shared" si="118"/>
        <v>0</v>
      </c>
      <c r="DB60" s="85">
        <f>(HLOOKUP(DB$7,BECO_Datos!$D$3:$HN$85,BECO_Datos!$A58,FALSE))*DB$2</f>
        <v>0</v>
      </c>
      <c r="DC60" s="85">
        <f>(HLOOKUP(DC$7,BECO_Datos!$D$3:$HN$85,BECO_Datos!$A58,FALSE))*DC$2</f>
        <v>0</v>
      </c>
      <c r="DD60" s="85">
        <f>(HLOOKUP(DD$7,BECO_Datos!$D$3:$HN$85,BECO_Datos!$A58,FALSE))*DD$2</f>
        <v>0</v>
      </c>
      <c r="DE60" s="85">
        <f>(HLOOKUP(DE$7,BECO_Datos!$D$3:$HN$85,BECO_Datos!$A58,FALSE))*DE$2</f>
        <v>0</v>
      </c>
      <c r="DF60" s="85">
        <f>(HLOOKUP(DF$7,BECO_Datos!$D$3:$HN$85,BECO_Datos!$A58,FALSE)+HLOOKUP(DF$7,BECO_Datos!$HP$3:$LT$85,BECO_Datos!$A58,FALSE))*DF$2</f>
        <v>0</v>
      </c>
      <c r="DG60" s="85">
        <f>(HLOOKUP(DG$7,BECO_Datos!$D$3:$HN$85,BECO_Datos!$A58,FALSE))*DG$2</f>
        <v>0</v>
      </c>
      <c r="DH60" s="85">
        <f>(HLOOKUP(DH$7,BECO_Datos!$D$3:$HN$85,BECO_Datos!$A58,FALSE))*DH$2</f>
        <v>0</v>
      </c>
      <c r="DI60" s="85">
        <f>(HLOOKUP(DI$7,BECO_Datos!$D$3:$HN$85,BECO_Datos!$A58,FALSE)+HLOOKUP(DI$7,BECO_Datos!$HP$3:$LT$85,BECO_Datos!$A58,FALSE))*DI$2</f>
        <v>0</v>
      </c>
      <c r="DJ60" s="85">
        <f>(HLOOKUP(DJ$7,BECO_Datos!$D$3:$HN$85,BECO_Datos!$A58,FALSE))*DJ$2</f>
        <v>0</v>
      </c>
      <c r="DK60" s="85">
        <f>(HLOOKUP(DK$7,BECO_Datos!$D$3:$HN$85,BECO_Datos!$A58,FALSE)+HLOOKUP(DK$7,BECO_Datos!$HP$3:$LT$85,BECO_Datos!$A58,FALSE))*DK$2</f>
        <v>0</v>
      </c>
      <c r="DL60" s="85">
        <f>(HLOOKUP(DL$7,BECO_Datos!$D$3:$HN$85,BECO_Datos!$A58,FALSE))*DL$2</f>
        <v>0</v>
      </c>
      <c r="DM60" s="85">
        <f>(HLOOKUP(DM$7,BECO_Datos!$D$3:$HN$85,BECO_Datos!$A58,FALSE)+HLOOKUP(DM$7,BECO_Datos!$HP$3:$LT$85,BECO_Datos!$A58,FALSE))*DM$2</f>
        <v>0</v>
      </c>
      <c r="DN60" s="13"/>
      <c r="DO60" s="89">
        <f t="shared" si="120"/>
        <v>0</v>
      </c>
      <c r="DP60" s="85">
        <f>(HLOOKUP(DP$7,BECO_Datos!$D$3:$HN$85,BECO_Datos!$A58,FALSE)+HLOOKUP(DP$7,BECO_Datos!$HP$3:$LT$85,BECO_Datos!$A58,FALSE))*DP$2</f>
        <v>0</v>
      </c>
      <c r="DQ60" s="85">
        <f>(HLOOKUP(DQ$7,BECO_Datos!$D$3:$HN$85,BECO_Datos!$A58,FALSE)+HLOOKUP(DQ$7,BECO_Datos!$HP$3:$LT$85,BECO_Datos!$A58,FALSE))*DQ$2</f>
        <v>0</v>
      </c>
      <c r="DR60" s="85">
        <f>(HLOOKUP(DR$7,BECO_Datos!$D$3:$HN$85,BECO_Datos!$A58,FALSE)+HLOOKUP(DR$7,BECO_Datos!$HP$3:$LT$85,BECO_Datos!$A58,FALSE))*DR$2</f>
        <v>0</v>
      </c>
      <c r="DS60" s="85">
        <f>(HLOOKUP(DS$7,BECO_Datos!$D$3:$HN$85,BECO_Datos!$A58,FALSE)+HLOOKUP(DS$7,BECO_Datos!$HP$3:$LT$85,BECO_Datos!$A58,FALSE))*DS$2</f>
        <v>0</v>
      </c>
      <c r="DT60" s="85">
        <f>(HLOOKUP(DT$7,BECO_Datos!$D$3:$HN$85,BECO_Datos!$A58,FALSE))*DT$2</f>
        <v>0</v>
      </c>
      <c r="DU60" s="85">
        <f>(HLOOKUP(DU$7,BECO_Datos!$D$3:$HN$85,BECO_Datos!$A58,FALSE)+HLOOKUP(DU$7,BECO_Datos!$HP$3:$LT$85,BECO_Datos!$A58,FALSE))*DU$2</f>
        <v>0</v>
      </c>
      <c r="DV60" s="85">
        <f>(HLOOKUP(DV$7,BECO_Datos!$D$3:$HN$85,BECO_Datos!$A58,FALSE))*DV$2</f>
        <v>0</v>
      </c>
      <c r="DW60" s="85">
        <f>(HLOOKUP(DW$7,BECO_Datos!$D$3:$HN$85,BECO_Datos!$A58,FALSE)+HLOOKUP(DW$7,BECO_Datos!$HP$3:$LT$85,BECO_Datos!$A58,FALSE))*DW$2</f>
        <v>0</v>
      </c>
      <c r="DX60" s="89">
        <f t="shared" si="122"/>
        <v>0</v>
      </c>
      <c r="DY60" s="85">
        <f>(HLOOKUP(DY$7,BECO_Datos!$D$3:$HN$85,BECO_Datos!$A58,FALSE))*DY$2</f>
        <v>0</v>
      </c>
      <c r="DZ60" s="85">
        <f>(HLOOKUP(DZ$7,BECO_Datos!$D$3:$HN$85,BECO_Datos!$A58,FALSE))*DZ$2</f>
        <v>0</v>
      </c>
      <c r="EA60" s="85">
        <f>(HLOOKUP(EA$7,BECO_Datos!$D$3:$HN$85,BECO_Datos!$A58,FALSE))*EA$2</f>
        <v>0</v>
      </c>
      <c r="EB60" s="85">
        <f>(HLOOKUP(EB$7,BECO_Datos!$D$3:$HN$85,BECO_Datos!$A58,FALSE))*EB$2</f>
        <v>0</v>
      </c>
      <c r="EC60" s="85">
        <f>(HLOOKUP(EC$7,BECO_Datos!$D$3:$HN$85,BECO_Datos!$A58,FALSE)+HLOOKUP(EC$7,BECO_Datos!$HP$3:$LT$85,BECO_Datos!$A58,FALSE))*EC$2</f>
        <v>0</v>
      </c>
      <c r="ED60" s="85">
        <f>(HLOOKUP(ED$7,BECO_Datos!$D$3:$HN$85,BECO_Datos!$A58,FALSE))*ED$2</f>
        <v>0</v>
      </c>
      <c r="EE60" s="85">
        <f>(HLOOKUP(EE$7,BECO_Datos!$D$3:$HN$85,BECO_Datos!$A58,FALSE))*EE$2</f>
        <v>0</v>
      </c>
      <c r="EF60" s="85">
        <f>(HLOOKUP(EF$7,BECO_Datos!$D$3:$HN$85,BECO_Datos!$A58,FALSE)+HLOOKUP(EF$7,BECO_Datos!$HP$3:$LT$85,BECO_Datos!$A58,FALSE))*EF$2</f>
        <v>0</v>
      </c>
      <c r="EG60" s="85">
        <f>(HLOOKUP(EG$7,BECO_Datos!$D$3:$HN$85,BECO_Datos!$A58,FALSE))*EG$2</f>
        <v>0</v>
      </c>
      <c r="EH60" s="85">
        <f>(HLOOKUP(EH$7,BECO_Datos!$D$3:$HN$85,BECO_Datos!$A58,FALSE)+HLOOKUP(EH$7,BECO_Datos!$HP$3:$LT$85,BECO_Datos!$A58,FALSE))*EH$2</f>
        <v>0</v>
      </c>
      <c r="EI60" s="85">
        <f>(HLOOKUP(EI$7,BECO_Datos!$D$3:$HN$85,BECO_Datos!$A58,FALSE))*EI$2</f>
        <v>0</v>
      </c>
      <c r="EJ60" s="85">
        <f>(HLOOKUP(EJ$7,BECO_Datos!$D$3:$HN$85,BECO_Datos!$A58,FALSE)+HLOOKUP(EJ$7,BECO_Datos!$HP$3:$LT$85,BECO_Datos!$A58,FALSE))*EJ$2</f>
        <v>0</v>
      </c>
      <c r="EK60" s="13"/>
      <c r="EL60" s="89">
        <f t="shared" si="124"/>
        <v>492.89715527547935</v>
      </c>
      <c r="EM60" s="85">
        <f>(HLOOKUP(EM$7,BECO_Datos!$D$3:$HN$85,BECO_Datos!$A58,FALSE)+HLOOKUP(EM$7,BECO_Datos!$HP$3:$LT$85,BECO_Datos!$A58,FALSE))*EM$2</f>
        <v>0</v>
      </c>
      <c r="EN60" s="85">
        <f>(HLOOKUP(EN$7,BECO_Datos!$D$3:$HN$85,BECO_Datos!$A58,FALSE)+HLOOKUP(EN$7,BECO_Datos!$HP$3:$LT$85,BECO_Datos!$A58,FALSE))*EN$2</f>
        <v>11.015171027639401</v>
      </c>
      <c r="EO60" s="85">
        <f>(HLOOKUP(EO$7,BECO_Datos!$D$3:$HN$85,BECO_Datos!$A58,FALSE)+HLOOKUP(EO$7,BECO_Datos!$HP$3:$LT$85,BECO_Datos!$A58,FALSE))*EO$2</f>
        <v>481.88198424783997</v>
      </c>
      <c r="EP60" s="85">
        <f>(HLOOKUP(EP$7,BECO_Datos!$D$3:$HN$85,BECO_Datos!$A58,FALSE)+HLOOKUP(EP$7,BECO_Datos!$HP$3:$LT$85,BECO_Datos!$A58,FALSE))*EP$2</f>
        <v>0</v>
      </c>
      <c r="EQ60" s="85">
        <f>(HLOOKUP(EQ$7,BECO_Datos!$D$3:$HN$85,BECO_Datos!$A58,FALSE))*EQ$2</f>
        <v>0</v>
      </c>
      <c r="ER60" s="85">
        <f>(HLOOKUP(ER$7,BECO_Datos!$D$3:$HN$85,BECO_Datos!$A58,FALSE)+HLOOKUP(ER$7,BECO_Datos!$HP$3:$LT$85,BECO_Datos!$A58,FALSE))*ER$2</f>
        <v>0</v>
      </c>
      <c r="ES60" s="85">
        <f>(HLOOKUP(ES$7,BECO_Datos!$D$3:$HN$85,BECO_Datos!$A58,FALSE))*ES$2</f>
        <v>0</v>
      </c>
      <c r="ET60" s="85">
        <f>(HLOOKUP(ET$7,BECO_Datos!$D$3:$HN$85,BECO_Datos!$A58,FALSE)+HLOOKUP(ET$7,BECO_Datos!$HP$3:$LT$85,BECO_Datos!$A58,FALSE))*ET$2</f>
        <v>0</v>
      </c>
      <c r="EU60" s="89">
        <f t="shared" si="126"/>
        <v>47.347322610514595</v>
      </c>
      <c r="EV60" s="85">
        <f>(HLOOKUP(EV$7,BECO_Datos!$D$3:$HN$85,BECO_Datos!$A58,FALSE))*EV$2</f>
        <v>0</v>
      </c>
      <c r="EW60" s="85">
        <f>(HLOOKUP(EW$7,BECO_Datos!$D$3:$HN$85,BECO_Datos!$A58,FALSE))*EW$2</f>
        <v>0</v>
      </c>
      <c r="EX60" s="85">
        <f>(HLOOKUP(EX$7,BECO_Datos!$D$3:$HN$85,BECO_Datos!$A58,FALSE))*EX$2</f>
        <v>0</v>
      </c>
      <c r="EY60" s="85">
        <f>(HLOOKUP(EY$7,BECO_Datos!$D$3:$HN$85,BECO_Datos!$A58,FALSE))*EY$2</f>
        <v>0</v>
      </c>
      <c r="EZ60" s="85">
        <f>(HLOOKUP(EZ$7,BECO_Datos!$D$3:$HN$85,BECO_Datos!$A58,FALSE)+HLOOKUP(EZ$7,BECO_Datos!$HP$3:$LT$85,BECO_Datos!$A58,FALSE))*EZ$2</f>
        <v>30.115588156582589</v>
      </c>
      <c r="FA60" s="85">
        <f>(HLOOKUP(FA$7,BECO_Datos!$D$3:$HN$85,BECO_Datos!$A58,FALSE))*FA$2</f>
        <v>0</v>
      </c>
      <c r="FB60" s="85">
        <f>(HLOOKUP(FB$7,BECO_Datos!$D$3:$HN$85,BECO_Datos!$A58,FALSE))*FB$2</f>
        <v>0</v>
      </c>
      <c r="FC60" s="85">
        <f>(HLOOKUP(FC$7,BECO_Datos!$D$3:$HN$85,BECO_Datos!$A58,FALSE)+HLOOKUP(FC$7,BECO_Datos!$HP$3:$LT$85,BECO_Datos!$A58,FALSE))*FC$2</f>
        <v>0</v>
      </c>
      <c r="FD60" s="85">
        <f>(HLOOKUP(FD$7,BECO_Datos!$D$3:$HN$85,BECO_Datos!$A58,FALSE))*FD$2</f>
        <v>0</v>
      </c>
      <c r="FE60" s="85">
        <f>(HLOOKUP(FE$7,BECO_Datos!$D$3:$HN$85,BECO_Datos!$A58,FALSE)+HLOOKUP(FE$7,BECO_Datos!$HP$3:$LT$85,BECO_Datos!$A58,FALSE))*FE$2</f>
        <v>15.079828331450942</v>
      </c>
      <c r="FF60" s="85">
        <f>(HLOOKUP(FF$7,BECO_Datos!$D$3:$HN$85,BECO_Datos!$A58,FALSE))*FF$2</f>
        <v>2.1519061224810692</v>
      </c>
      <c r="FG60" s="85">
        <f>(HLOOKUP(FG$7,BECO_Datos!$D$3:$HN$85,BECO_Datos!$A58,FALSE)+HLOOKUP(FG$7,BECO_Datos!$HP$3:$LT$85,BECO_Datos!$A58,FALSE))*FG$2</f>
        <v>0</v>
      </c>
      <c r="FH60" s="13"/>
      <c r="FI60" s="89">
        <f t="shared" si="128"/>
        <v>495.79636768102688</v>
      </c>
      <c r="FJ60" s="85">
        <f>(HLOOKUP(FJ$7,BECO_Datos!$D$3:$HN$85,BECO_Datos!$A58,FALSE)+HLOOKUP(FJ$7,BECO_Datos!$HP$3:$LT$85,BECO_Datos!$A58,FALSE))*FJ$2</f>
        <v>0</v>
      </c>
      <c r="FK60" s="85">
        <f>(HLOOKUP(FK$7,BECO_Datos!$D$3:$HN$85,BECO_Datos!$A58,FALSE)+HLOOKUP(FK$7,BECO_Datos!$HP$3:$LT$85,BECO_Datos!$A58,FALSE))*FK$2</f>
        <v>0</v>
      </c>
      <c r="FL60" s="85">
        <f>(HLOOKUP(FL$7,BECO_Datos!$D$3:$HN$85,BECO_Datos!$A58,FALSE)+HLOOKUP(FL$7,BECO_Datos!$HP$3:$LT$85,BECO_Datos!$A58,FALSE))*FL$2</f>
        <v>495.79636768102688</v>
      </c>
      <c r="FM60" s="85">
        <f>(HLOOKUP(FM$7,BECO_Datos!$D$3:$HN$85,BECO_Datos!$A58,FALSE)+HLOOKUP(FM$7,BECO_Datos!$HP$3:$LT$85,BECO_Datos!$A58,FALSE))*FM$2</f>
        <v>0</v>
      </c>
      <c r="FN60" s="85">
        <f>(HLOOKUP(FN$7,BECO_Datos!$D$3:$HN$85,BECO_Datos!$A58,FALSE))*FN$2</f>
        <v>0</v>
      </c>
      <c r="FO60" s="85">
        <f>(HLOOKUP(FO$7,BECO_Datos!$D$3:$HN$85,BECO_Datos!$A58,FALSE)+HLOOKUP(FO$7,BECO_Datos!$HP$3:$LT$85,BECO_Datos!$A58,FALSE))*FO$2</f>
        <v>0</v>
      </c>
      <c r="FP60" s="85">
        <f>(HLOOKUP(FP$7,BECO_Datos!$D$3:$HN$85,BECO_Datos!$A58,FALSE))*FP$2</f>
        <v>0</v>
      </c>
      <c r="FQ60" s="85">
        <f>(HLOOKUP(FQ$7,BECO_Datos!$D$3:$HN$85,BECO_Datos!$A58,FALSE)+HLOOKUP(FQ$7,BECO_Datos!$HP$3:$LT$85,BECO_Datos!$A58,FALSE))*FQ$2</f>
        <v>0</v>
      </c>
      <c r="FR60" s="89">
        <f t="shared" si="130"/>
        <v>607.77906892815133</v>
      </c>
      <c r="FS60" s="85">
        <f>(HLOOKUP(FS$7,BECO_Datos!$D$3:$HN$85,BECO_Datos!$A58,FALSE))*FS$2</f>
        <v>0</v>
      </c>
      <c r="FT60" s="85">
        <f>(HLOOKUP(FT$7,BECO_Datos!$D$3:$HN$85,BECO_Datos!$A58,FALSE))*FT$2</f>
        <v>0</v>
      </c>
      <c r="FU60" s="85">
        <f>(HLOOKUP(FU$7,BECO_Datos!$D$3:$HN$85,BECO_Datos!$A58,FALSE))*FU$2</f>
        <v>0</v>
      </c>
      <c r="FV60" s="85">
        <f>(HLOOKUP(FV$7,BECO_Datos!$D$3:$HN$85,BECO_Datos!$A58,FALSE))*FV$2</f>
        <v>0</v>
      </c>
      <c r="FW60" s="85">
        <f>(HLOOKUP(FW$7,BECO_Datos!$D$3:$HN$85,BECO_Datos!$A58,FALSE)+HLOOKUP(FW$7,BECO_Datos!$HP$3:$LT$85,BECO_Datos!$A58,FALSE))*FW$2</f>
        <v>7.2619282809013326</v>
      </c>
      <c r="FX60" s="85">
        <f>(HLOOKUP(FX$7,BECO_Datos!$D$3:$HN$85,BECO_Datos!$A58,FALSE))*FX$2</f>
        <v>542.71259280000004</v>
      </c>
      <c r="FY60" s="85">
        <f>(HLOOKUP(FY$7,BECO_Datos!$D$3:$HN$85,BECO_Datos!$A58,FALSE))*FY$2</f>
        <v>42.101110800000001</v>
      </c>
      <c r="FZ60" s="85">
        <f>(HLOOKUP(FZ$7,BECO_Datos!$D$3:$HN$85,BECO_Datos!$A58,FALSE)+HLOOKUP(FZ$7,BECO_Datos!$HP$3:$LT$85,BECO_Datos!$A58,FALSE))*FZ$2</f>
        <v>0</v>
      </c>
      <c r="GA60" s="85">
        <f>(HLOOKUP(GA$7,BECO_Datos!$D$3:$HN$85,BECO_Datos!$A58,FALSE))*GA$2</f>
        <v>0</v>
      </c>
      <c r="GB60" s="85">
        <f>(HLOOKUP(GB$7,BECO_Datos!$D$3:$HN$85,BECO_Datos!$A58,FALSE)+HLOOKUP(GB$7,BECO_Datos!$HP$3:$LT$85,BECO_Datos!$A58,FALSE))*GB$2</f>
        <v>11.748671743235247</v>
      </c>
      <c r="GC60" s="85">
        <f>(HLOOKUP(GC$7,BECO_Datos!$D$3:$HN$85,BECO_Datos!$A58,FALSE))*GC$2</f>
        <v>3.9547653040146957</v>
      </c>
      <c r="GD60" s="85">
        <f>(HLOOKUP(GD$7,BECO_Datos!$D$3:$HN$85,BECO_Datos!$A58,FALSE)+HLOOKUP(GD$7,BECO_Datos!$HP$3:$LT$85,BECO_Datos!$A58,FALSE))*GD$2</f>
        <v>0</v>
      </c>
      <c r="GE60" s="13"/>
      <c r="GF60" s="89">
        <f t="shared" si="132"/>
        <v>550.37742309955593</v>
      </c>
      <c r="GG60" s="85">
        <f>(HLOOKUP(GG$7,BECO_Datos!$D$3:$HN$85,BECO_Datos!$A58,FALSE)+HLOOKUP(GG$7,BECO_Datos!$HP$3:$LT$85,BECO_Datos!$A58,FALSE))*GG$2</f>
        <v>0</v>
      </c>
      <c r="GH60" s="85">
        <f>(HLOOKUP(GH$7,BECO_Datos!$D$3:$HN$85,BECO_Datos!$A58,FALSE)+HLOOKUP(GH$7,BECO_Datos!$HP$3:$LT$85,BECO_Datos!$A58,FALSE))*GH$2</f>
        <v>0</v>
      </c>
      <c r="GI60" s="85">
        <f>(HLOOKUP(GI$7,BECO_Datos!$D$3:$HN$85,BECO_Datos!$A58,FALSE)+HLOOKUP(GI$7,BECO_Datos!$HP$3:$LT$85,BECO_Datos!$A58,FALSE))*GI$2</f>
        <v>550.37742309955593</v>
      </c>
      <c r="GJ60" s="85">
        <f>(HLOOKUP(GJ$7,BECO_Datos!$D$3:$HN$85,BECO_Datos!$A58,FALSE)+HLOOKUP(GJ$7,BECO_Datos!$HP$3:$LT$85,BECO_Datos!$A58,FALSE))*GJ$2</f>
        <v>0</v>
      </c>
      <c r="GK60" s="85">
        <f>(HLOOKUP(GK$7,BECO_Datos!$D$3:$HN$85,BECO_Datos!$A58,FALSE))*GK$2</f>
        <v>0</v>
      </c>
      <c r="GL60" s="85">
        <f>(HLOOKUP(GL$7,BECO_Datos!$D$3:$HN$85,BECO_Datos!$A58,FALSE)+HLOOKUP(GL$7,BECO_Datos!$HP$3:$LT$85,BECO_Datos!$A58,FALSE))*GL$2</f>
        <v>0</v>
      </c>
      <c r="GM60" s="85">
        <f>(HLOOKUP(GM$7,BECO_Datos!$D$3:$HN$85,BECO_Datos!$A58,FALSE))*GM$2</f>
        <v>0</v>
      </c>
      <c r="GN60" s="85">
        <f>(HLOOKUP(GN$7,BECO_Datos!$D$3:$HN$85,BECO_Datos!$A58,FALSE)+HLOOKUP(GN$7,BECO_Datos!$HP$3:$LT$85,BECO_Datos!$A58,FALSE))*GN$2</f>
        <v>0</v>
      </c>
      <c r="GO60" s="89">
        <f t="shared" si="134"/>
        <v>591.80459544570272</v>
      </c>
      <c r="GP60" s="85">
        <f>(HLOOKUP(GP$7,BECO_Datos!$D$3:$HN$85,BECO_Datos!$A58,FALSE))*GP$2</f>
        <v>0</v>
      </c>
      <c r="GQ60" s="85">
        <f>(HLOOKUP(GQ$7,BECO_Datos!$D$3:$HN$85,BECO_Datos!$A58,FALSE))*GQ$2</f>
        <v>0</v>
      </c>
      <c r="GR60" s="85">
        <f>(HLOOKUP(GR$7,BECO_Datos!$D$3:$HN$85,BECO_Datos!$A58,FALSE))*GR$2</f>
        <v>0</v>
      </c>
      <c r="GS60" s="85">
        <f>(HLOOKUP(GS$7,BECO_Datos!$D$3:$HN$85,BECO_Datos!$A58,FALSE))*GS$2</f>
        <v>1.5075000000000001</v>
      </c>
      <c r="GT60" s="85">
        <f>(HLOOKUP(GT$7,BECO_Datos!$D$3:$HN$85,BECO_Datos!$A58,FALSE)+HLOOKUP(GT$7,BECO_Datos!$HP$3:$LT$85,BECO_Datos!$A58,FALSE))*GT$2</f>
        <v>6.237664783598837</v>
      </c>
      <c r="GU60" s="85">
        <f>(HLOOKUP(GU$7,BECO_Datos!$D$3:$HN$85,BECO_Datos!$A58,FALSE))*GU$2</f>
        <v>526.77643010508439</v>
      </c>
      <c r="GV60" s="85">
        <f>(HLOOKUP(GV$7,BECO_Datos!$D$3:$HN$85,BECO_Datos!$A58,FALSE))*GV$2</f>
        <v>42.355875599999997</v>
      </c>
      <c r="GW60" s="85">
        <f>(HLOOKUP(GW$7,BECO_Datos!$D$3:$HN$85,BECO_Datos!$A58,FALSE)+HLOOKUP(GW$7,BECO_Datos!$HP$3:$LT$85,BECO_Datos!$A58,FALSE))*GW$2</f>
        <v>0</v>
      </c>
      <c r="GX60" s="85">
        <f>(HLOOKUP(GX$7,BECO_Datos!$D$3:$HN$85,BECO_Datos!$A58,FALSE))*GX$2</f>
        <v>0</v>
      </c>
      <c r="GY60" s="85">
        <f>(HLOOKUP(GY$7,BECO_Datos!$D$3:$HN$85,BECO_Datos!$A58,FALSE)+HLOOKUP(GY$7,BECO_Datos!$HP$3:$LT$85,BECO_Datos!$A58,FALSE))*GY$2</f>
        <v>11.175187657235359</v>
      </c>
      <c r="GZ60" s="85">
        <f>(HLOOKUP(GZ$7,BECO_Datos!$D$3:$HN$85,BECO_Datos!$A58,FALSE))*GZ$2</f>
        <v>3.7519372997841454</v>
      </c>
      <c r="HA60" s="85">
        <f>(HLOOKUP(HA$7,BECO_Datos!$D$3:$HN$85,BECO_Datos!$A58,FALSE)+HLOOKUP(HA$7,BECO_Datos!$HP$3:$LT$85,BECO_Datos!$A58,FALSE))*HA$2</f>
        <v>0</v>
      </c>
      <c r="HB60" s="13"/>
      <c r="HC60" s="89">
        <f t="shared" si="136"/>
        <v>988.56698600160996</v>
      </c>
      <c r="HD60" s="85">
        <f>(HLOOKUP(HD$7,BECO_Datos!$D$3:$HN$85,BECO_Datos!$A58,FALSE)+HLOOKUP(HD$7,BECO_Datos!$HP$3:$LT$85,BECO_Datos!$A58,FALSE))*HD$2</f>
        <v>0</v>
      </c>
      <c r="HE60" s="85">
        <f>(HLOOKUP(HE$7,BECO_Datos!$D$3:$HN$85,BECO_Datos!$A58,FALSE)+HLOOKUP(HE$7,BECO_Datos!$HP$3:$LT$85,BECO_Datos!$A58,FALSE))*HE$2</f>
        <v>0</v>
      </c>
      <c r="HF60" s="85">
        <f>(HLOOKUP(HF$7,BECO_Datos!$D$3:$HN$85,BECO_Datos!$A58,FALSE)+HLOOKUP(HF$7,BECO_Datos!$HP$3:$LT$85,BECO_Datos!$A58,FALSE))*HF$2</f>
        <v>988.56698600160996</v>
      </c>
      <c r="HG60" s="85">
        <f>(HLOOKUP(HG$7,BECO_Datos!$D$3:$HN$85,BECO_Datos!$A58,FALSE)+HLOOKUP(HG$7,BECO_Datos!$HP$3:$LT$85,BECO_Datos!$A58,FALSE))*HG$2</f>
        <v>0</v>
      </c>
      <c r="HH60" s="85">
        <f>(HLOOKUP(HH$7,BECO_Datos!$D$3:$HN$85,BECO_Datos!$A58,FALSE))*HH$2</f>
        <v>0</v>
      </c>
      <c r="HI60" s="85">
        <f>(HLOOKUP(HI$7,BECO_Datos!$D$3:$HN$85,BECO_Datos!$A58,FALSE)+HLOOKUP(HI$7,BECO_Datos!$HP$3:$LT$85,BECO_Datos!$A58,FALSE))*HI$2</f>
        <v>0</v>
      </c>
      <c r="HJ60" s="85">
        <f>(HLOOKUP(HJ$7,BECO_Datos!$D$3:$HN$85,BECO_Datos!$A58,FALSE))*HJ$2</f>
        <v>0</v>
      </c>
      <c r="HK60" s="85">
        <f>(HLOOKUP(HK$7,BECO_Datos!$D$3:$HN$85,BECO_Datos!$A58,FALSE)+HLOOKUP(HK$7,BECO_Datos!$HP$3:$LT$85,BECO_Datos!$A58,FALSE))*HK$2</f>
        <v>0</v>
      </c>
      <c r="HL60" s="89">
        <f t="shared" si="138"/>
        <v>588.78624347043512</v>
      </c>
      <c r="HM60" s="85">
        <f>(HLOOKUP(HM$7,BECO_Datos!$D$3:$HN$85,BECO_Datos!$A58,FALSE))*HM$2</f>
        <v>0</v>
      </c>
      <c r="HN60" s="85">
        <f>(HLOOKUP(HN$7,BECO_Datos!$D$3:$HN$85,BECO_Datos!$A58,FALSE))*HN$2</f>
        <v>0</v>
      </c>
      <c r="HO60" s="85">
        <f>(HLOOKUP(HO$7,BECO_Datos!$D$3:$HN$85,BECO_Datos!$A58,FALSE))*HO$2</f>
        <v>0</v>
      </c>
      <c r="HP60" s="85">
        <f>(HLOOKUP(HP$7,BECO_Datos!$D$3:$HN$85,BECO_Datos!$A58,FALSE))*HP$2</f>
        <v>0</v>
      </c>
      <c r="HQ60" s="85">
        <f>(HLOOKUP(HQ$7,BECO_Datos!$D$3:$HN$85,BECO_Datos!$A58,FALSE)+HLOOKUP(HQ$7,BECO_Datos!$HP$3:$LT$85,BECO_Datos!$A58,FALSE))*HQ$2</f>
        <v>0</v>
      </c>
      <c r="HR60" s="85">
        <f>(HLOOKUP(HR$7,BECO_Datos!$D$3:$HN$85,BECO_Datos!$A58,FALSE))*HR$2</f>
        <v>521.49315945413559</v>
      </c>
      <c r="HS60" s="85">
        <f>(HLOOKUP(HS$7,BECO_Datos!$D$3:$HN$85,BECO_Datos!$A58,FALSE))*HS$2</f>
        <v>55.029747128197428</v>
      </c>
      <c r="HT60" s="85">
        <f>(HLOOKUP(HT$7,BECO_Datos!$D$3:$HN$85,BECO_Datos!$A58,FALSE)+HLOOKUP(HT$7,BECO_Datos!$HP$3:$LT$85,BECO_Datos!$A58,FALSE))*HT$2</f>
        <v>0</v>
      </c>
      <c r="HU60" s="85">
        <f>(HLOOKUP(HU$7,BECO_Datos!$D$3:$HN$85,BECO_Datos!$A58,FALSE))*HU$2</f>
        <v>0</v>
      </c>
      <c r="HV60" s="85">
        <f>(HLOOKUP(HV$7,BECO_Datos!$D$3:$HN$85,BECO_Datos!$A58,FALSE)+HLOOKUP(HV$7,BECO_Datos!$HP$3:$LT$85,BECO_Datos!$A58,FALSE))*HV$2</f>
        <v>12.263336888102142</v>
      </c>
      <c r="HW60" s="85">
        <f>(HLOOKUP(HW$7,BECO_Datos!$D$3:$HN$85,BECO_Datos!$A58,FALSE))*HW$2</f>
        <v>0</v>
      </c>
      <c r="HX60" s="85">
        <f>(HLOOKUP(HX$7,BECO_Datos!$D$3:$HN$85,BECO_Datos!$A58,FALSE)+HLOOKUP(HX$7,BECO_Datos!$HP$3:$LT$85,BECO_Datos!$A58,FALSE))*HX$2</f>
        <v>0</v>
      </c>
    </row>
    <row r="61" spans="1:232" ht="15.75" x14ac:dyDescent="0.25">
      <c r="A61" s="160">
        <v>55</v>
      </c>
      <c r="B61" s="535" t="s">
        <v>100</v>
      </c>
      <c r="C61" s="13"/>
      <c r="D61" s="86">
        <f t="shared" si="100"/>
        <v>1406.9130756921347</v>
      </c>
      <c r="E61" s="84">
        <f>(HLOOKUP(E$7,BECO_Datos!$D$3:$HN$85,BECO_Datos!$A59,FALSE)+HLOOKUP(E$7,BECO_Datos!$HP$3:$LT$85,BECO_Datos!$A59,FALSE))*E$2</f>
        <v>0</v>
      </c>
      <c r="F61" s="84">
        <f>(HLOOKUP(F$7,BECO_Datos!$D$3:$HN$85,BECO_Datos!$A59,FALSE)+HLOOKUP(F$7,BECO_Datos!$HP$3:$LT$85,BECO_Datos!$A59,FALSE))*F$2</f>
        <v>31.837583100774975</v>
      </c>
      <c r="G61" s="84">
        <f>(HLOOKUP(G$7,BECO_Datos!$D$3:$HN$85,BECO_Datos!$A59,FALSE)+HLOOKUP(G$7,BECO_Datos!$HP$3:$LT$85,BECO_Datos!$A59,FALSE))*G$2</f>
        <v>1365.7863125012823</v>
      </c>
      <c r="H61" s="84">
        <f>(HLOOKUP(H$7,BECO_Datos!$D$3:$HN$85,BECO_Datos!$A59,FALSE)+HLOOKUP(H$7,BECO_Datos!$HP$3:$LT$85,BECO_Datos!$A59,FALSE))*H$2</f>
        <v>0</v>
      </c>
      <c r="I61" s="84">
        <f>(HLOOKUP(I$7,BECO_Datos!$D$3:$HN$85,BECO_Datos!$A59,FALSE))*I$2</f>
        <v>1.9032665248147269</v>
      </c>
      <c r="J61" s="84">
        <f>(HLOOKUP(J$7,BECO_Datos!$D$3:$HN$85,BECO_Datos!$A59,FALSE)+HLOOKUP(J$7,BECO_Datos!$HP$3:$LT$85,BECO_Datos!$A59,FALSE))*J$2</f>
        <v>7.3683793971730642</v>
      </c>
      <c r="K61" s="84">
        <f>(HLOOKUP(K$7,BECO_Datos!$D$3:$HN$85,BECO_Datos!$A59,FALSE))*K$2</f>
        <v>1.7534168089719009E-2</v>
      </c>
      <c r="L61" s="84">
        <f>(HLOOKUP(L$7,BECO_Datos!$D$3:$HN$85,BECO_Datos!$A59,FALSE)+HLOOKUP(L$7,BECO_Datos!$HP$3:$LT$85,BECO_Datos!$A59,FALSE))*L$2</f>
        <v>0</v>
      </c>
      <c r="M61" s="86">
        <f t="shared" si="102"/>
        <v>3727.3534345942603</v>
      </c>
      <c r="N61" s="84">
        <f>(HLOOKUP(N$7,BECO_Datos!$D$3:$HN$85,BECO_Datos!$A59,FALSE))*N$2</f>
        <v>0</v>
      </c>
      <c r="O61" s="84">
        <f>(HLOOKUP(O$7,BECO_Datos!$D$3:$HN$85,BECO_Datos!$A59,FALSE))*O$2</f>
        <v>0</v>
      </c>
      <c r="P61" s="84">
        <f>(HLOOKUP(P$7,BECO_Datos!$D$3:$HN$85,BECO_Datos!$A59,FALSE))*P$2</f>
        <v>0</v>
      </c>
      <c r="Q61" s="84">
        <f>(HLOOKUP(Q$7,BECO_Datos!$D$3:$HN$85,BECO_Datos!$A59,FALSE))*Q$2</f>
        <v>17.949300000000001</v>
      </c>
      <c r="R61" s="84">
        <f>(HLOOKUP(R$7,BECO_Datos!$D$3:$HN$85,BECO_Datos!$A59,FALSE)+HLOOKUP(R$7,BECO_Datos!$HP$3:$LT$85,BECO_Datos!$A59,FALSE))*R$2</f>
        <v>41.091518022021198</v>
      </c>
      <c r="S61" s="84">
        <f>(HLOOKUP(S$7,BECO_Datos!$D$3:$HN$85,BECO_Datos!$A59,FALSE))*S$2</f>
        <v>3504.4874316</v>
      </c>
      <c r="T61" s="84">
        <f>(HLOOKUP(T$7,BECO_Datos!$D$3:$HN$85,BECO_Datos!$A59,FALSE))*T$2</f>
        <v>76.956588000000011</v>
      </c>
      <c r="U61" s="84">
        <f>(HLOOKUP(U$7,BECO_Datos!$D$3:$HN$85,BECO_Datos!$A59,FALSE)+HLOOKUP(U$7,BECO_Datos!$HP$3:$LT$85,BECO_Datos!$A59,FALSE))*U$2</f>
        <v>15.387032264053262</v>
      </c>
      <c r="V61" s="84">
        <f>(HLOOKUP(V$7,BECO_Datos!$D$3:$HN$85,BECO_Datos!$A59,FALSE))*V$2</f>
        <v>0</v>
      </c>
      <c r="W61" s="84">
        <f>(HLOOKUP(W$7,BECO_Datos!$D$3:$HN$85,BECO_Datos!$A59,FALSE)+HLOOKUP(W$7,BECO_Datos!$HP$3:$LT$85,BECO_Datos!$A59,FALSE))*W$2</f>
        <v>50.28805504882132</v>
      </c>
      <c r="X61" s="84">
        <f>(HLOOKUP(X$7,BECO_Datos!$D$3:$HN$85,BECO_Datos!$A59,FALSE))*X$2</f>
        <v>21.089289245884132</v>
      </c>
      <c r="Y61" s="84">
        <f>(HLOOKUP(Y$7,BECO_Datos!$D$3:$HN$85,BECO_Datos!$A59,FALSE)+HLOOKUP(Y$7,BECO_Datos!$HP$3:$LT$85,BECO_Datos!$A59,FALSE))*Y$2</f>
        <v>0.10422041348052991</v>
      </c>
      <c r="Z61" s="13"/>
      <c r="AA61" s="86">
        <f t="shared" si="104"/>
        <v>639.89436835163929</v>
      </c>
      <c r="AB61" s="84">
        <f>(HLOOKUP(AB$7,BECO_Datos!$D$3:$HN$85,BECO_Datos!$A59,FALSE)+HLOOKUP(AB$7,BECO_Datos!$HP$3:$LT$85,BECO_Datos!$A59,FALSE))*AB$2</f>
        <v>0</v>
      </c>
      <c r="AC61" s="84">
        <f>(HLOOKUP(AC$7,BECO_Datos!$D$3:$HN$85,BECO_Datos!$A59,FALSE)+HLOOKUP(AC$7,BECO_Datos!$HP$3:$LT$85,BECO_Datos!$A59,FALSE))*AC$2</f>
        <v>3.2499068567186744</v>
      </c>
      <c r="AD61" s="84">
        <f>(HLOOKUP(AD$7,BECO_Datos!$D$3:$HN$85,BECO_Datos!$A59,FALSE)+HLOOKUP(AD$7,BECO_Datos!$HP$3:$LT$85,BECO_Datos!$A59,FALSE))*AD$2</f>
        <v>636.64446149492062</v>
      </c>
      <c r="AE61" s="84">
        <f>(HLOOKUP(AE$7,BECO_Datos!$D$3:$HN$85,BECO_Datos!$A59,FALSE)+HLOOKUP(AE$7,BECO_Datos!$HP$3:$LT$85,BECO_Datos!$A59,FALSE))*AE$2</f>
        <v>0</v>
      </c>
      <c r="AF61" s="84">
        <f>(HLOOKUP(AF$7,BECO_Datos!$D$3:$HN$85,BECO_Datos!$A59,FALSE))*AF$2</f>
        <v>0</v>
      </c>
      <c r="AG61" s="84">
        <f>(HLOOKUP(AG$7,BECO_Datos!$D$3:$HN$85,BECO_Datos!$A59,FALSE)+HLOOKUP(AG$7,BECO_Datos!$HP$3:$LT$85,BECO_Datos!$A59,FALSE))*AG$2</f>
        <v>0</v>
      </c>
      <c r="AH61" s="84">
        <f>(HLOOKUP(AH$7,BECO_Datos!$D$3:$HN$85,BECO_Datos!$A59,FALSE))*AH$2</f>
        <v>0</v>
      </c>
      <c r="AI61" s="84">
        <f>(HLOOKUP(AI$7,BECO_Datos!$D$3:$HN$85,BECO_Datos!$A59,FALSE)+HLOOKUP(AI$7,BECO_Datos!$HP$3:$LT$85,BECO_Datos!$A59,FALSE))*AI$2</f>
        <v>0</v>
      </c>
      <c r="AJ61" s="86">
        <f t="shared" si="106"/>
        <v>3741.6086452039199</v>
      </c>
      <c r="AK61" s="84">
        <f>(HLOOKUP(AK$7,BECO_Datos!$D$3:$HN$85,BECO_Datos!$A59,FALSE))*AK$2</f>
        <v>0</v>
      </c>
      <c r="AL61" s="84">
        <f>(HLOOKUP(AL$7,BECO_Datos!$D$3:$HN$85,BECO_Datos!$A59,FALSE))*AL$2</f>
        <v>0</v>
      </c>
      <c r="AM61" s="84">
        <f>(HLOOKUP(AM$7,BECO_Datos!$D$3:$HN$85,BECO_Datos!$A59,FALSE))*AM$2</f>
        <v>0</v>
      </c>
      <c r="AN61" s="84">
        <f>(HLOOKUP(AN$7,BECO_Datos!$D$3:$HN$85,BECO_Datos!$A59,FALSE))*AN$2</f>
        <v>0</v>
      </c>
      <c r="AO61" s="84">
        <f>(HLOOKUP(AO$7,BECO_Datos!$D$3:$HN$85,BECO_Datos!$A59,FALSE)+HLOOKUP(AO$7,BECO_Datos!$HP$3:$LT$85,BECO_Datos!$A59,FALSE))*AO$2</f>
        <v>13.855641422315447</v>
      </c>
      <c r="AP61" s="84">
        <f>(HLOOKUP(AP$7,BECO_Datos!$D$3:$HN$85,BECO_Datos!$A59,FALSE))*AP$2</f>
        <v>3578.3206379999997</v>
      </c>
      <c r="AQ61" s="84">
        <f>(HLOOKUP(AQ$7,BECO_Datos!$D$3:$HN$85,BECO_Datos!$A59,FALSE))*AQ$2</f>
        <v>88.413782400000002</v>
      </c>
      <c r="AR61" s="84">
        <f>(HLOOKUP(AR$7,BECO_Datos!$D$3:$HN$85,BECO_Datos!$A59,FALSE)+HLOOKUP(AR$7,BECO_Datos!$HP$3:$LT$85,BECO_Datos!$A59,FALSE))*AR$2</f>
        <v>2.047547692272619</v>
      </c>
      <c r="AS61" s="84">
        <f>(HLOOKUP(AS$7,BECO_Datos!$D$3:$HN$85,BECO_Datos!$A59,FALSE))*AS$2</f>
        <v>0</v>
      </c>
      <c r="AT61" s="84">
        <f>(HLOOKUP(AT$7,BECO_Datos!$D$3:$HN$85,BECO_Datos!$A59,FALSE)+HLOOKUP(AT$7,BECO_Datos!$HP$3:$LT$85,BECO_Datos!$A59,FALSE))*AT$2</f>
        <v>39.066851402276043</v>
      </c>
      <c r="AU61" s="84">
        <f>(HLOOKUP(AU$7,BECO_Datos!$D$3:$HN$85,BECO_Datos!$A59,FALSE))*AU$2</f>
        <v>19.857851638221558</v>
      </c>
      <c r="AV61" s="84">
        <f>(HLOOKUP(AV$7,BECO_Datos!$D$3:$HN$85,BECO_Datos!$A59,FALSE)+HLOOKUP(AV$7,BECO_Datos!$HP$3:$LT$85,BECO_Datos!$A59,FALSE))*AV$2</f>
        <v>4.6332648834724273E-2</v>
      </c>
      <c r="AW61" s="13"/>
      <c r="AX61" s="86">
        <f t="shared" si="108"/>
        <v>1237.7608016394418</v>
      </c>
      <c r="AY61" s="84">
        <f>(HLOOKUP(AY$7,BECO_Datos!$D$3:$HN$85,BECO_Datos!$A59,FALSE)+HLOOKUP(AY$7,BECO_Datos!$HP$3:$LT$85,BECO_Datos!$A59,FALSE))*AY$2</f>
        <v>0</v>
      </c>
      <c r="AZ61" s="84">
        <f>(HLOOKUP(AZ$7,BECO_Datos!$D$3:$HN$85,BECO_Datos!$A59,FALSE)+HLOOKUP(AZ$7,BECO_Datos!$HP$3:$LT$85,BECO_Datos!$A59,FALSE))*AZ$2</f>
        <v>31.866343338445056</v>
      </c>
      <c r="BA61" s="84">
        <f>(HLOOKUP(BA$7,BECO_Datos!$D$3:$HN$85,BECO_Datos!$A59,FALSE)+HLOOKUP(BA$7,BECO_Datos!$HP$3:$LT$85,BECO_Datos!$A59,FALSE))*BA$2</f>
        <v>1200.658171536877</v>
      </c>
      <c r="BB61" s="84">
        <f>(HLOOKUP(BB$7,BECO_Datos!$D$3:$HN$85,BECO_Datos!$A59,FALSE)+HLOOKUP(BB$7,BECO_Datos!$HP$3:$LT$85,BECO_Datos!$A59,FALSE))*BB$2</f>
        <v>0</v>
      </c>
      <c r="BC61" s="84">
        <f>(HLOOKUP(BC$7,BECO_Datos!$D$3:$HN$85,BECO_Datos!$A59,FALSE))*BC$2</f>
        <v>2.3790831560184089</v>
      </c>
      <c r="BD61" s="84">
        <f>(HLOOKUP(BD$7,BECO_Datos!$D$3:$HN$85,BECO_Datos!$A59,FALSE)+HLOOKUP(BD$7,BECO_Datos!$HP$3:$LT$85,BECO_Datos!$A59,FALSE))*BD$2</f>
        <v>2.8572036081012939</v>
      </c>
      <c r="BE61" s="84">
        <f>(HLOOKUP(BE$7,BECO_Datos!$D$3:$HN$85,BECO_Datos!$A59,FALSE))*BE$2</f>
        <v>0</v>
      </c>
      <c r="BF61" s="84">
        <f>(HLOOKUP(BF$7,BECO_Datos!$D$3:$HN$85,BECO_Datos!$A59,FALSE)+HLOOKUP(BF$7,BECO_Datos!$HP$3:$LT$85,BECO_Datos!$A59,FALSE))*BF$2</f>
        <v>0</v>
      </c>
      <c r="BG61" s="86">
        <f t="shared" si="110"/>
        <v>4180.1654449939451</v>
      </c>
      <c r="BH61" s="84">
        <f>(HLOOKUP(BH$7,BECO_Datos!$D$3:$HN$85,BECO_Datos!$A59,FALSE))*BH$2</f>
        <v>0</v>
      </c>
      <c r="BI61" s="84">
        <f>(HLOOKUP(BI$7,BECO_Datos!$D$3:$HN$85,BECO_Datos!$A59,FALSE))*BI$2</f>
        <v>0</v>
      </c>
      <c r="BJ61" s="84">
        <f>(HLOOKUP(BJ$7,BECO_Datos!$D$3:$HN$85,BECO_Datos!$A59,FALSE))*BJ$2</f>
        <v>0</v>
      </c>
      <c r="BK61" s="84">
        <f>(HLOOKUP(BK$7,BECO_Datos!$D$3:$HN$85,BECO_Datos!$A59,FALSE))*BK$2</f>
        <v>0</v>
      </c>
      <c r="BL61" s="84">
        <f>(HLOOKUP(BL$7,BECO_Datos!$D$3:$HN$85,BECO_Datos!$A59,FALSE)+HLOOKUP(BL$7,BECO_Datos!$HP$3:$LT$85,BECO_Datos!$A59,FALSE))*BL$2</f>
        <v>36.472070746354134</v>
      </c>
      <c r="BM61" s="84">
        <f>(HLOOKUP(BM$7,BECO_Datos!$D$3:$HN$85,BECO_Datos!$A59,FALSE))*BM$2</f>
        <v>3831.8280048000006</v>
      </c>
      <c r="BN61" s="84">
        <f>(HLOOKUP(BN$7,BECO_Datos!$D$3:$HN$85,BECO_Datos!$A59,FALSE))*BN$2</f>
        <v>211.74883919999999</v>
      </c>
      <c r="BO61" s="84">
        <f>(HLOOKUP(BO$7,BECO_Datos!$D$3:$HN$85,BECO_Datos!$A59,FALSE)+HLOOKUP(BO$7,BECO_Datos!$HP$3:$LT$85,BECO_Datos!$A59,FALSE))*BO$2</f>
        <v>9.4247262871326711</v>
      </c>
      <c r="BP61" s="84">
        <f>(HLOOKUP(BP$7,BECO_Datos!$D$3:$HN$85,BECO_Datos!$A59,FALSE))*BP$2</f>
        <v>0</v>
      </c>
      <c r="BQ61" s="84">
        <f>(HLOOKUP(BQ$7,BECO_Datos!$D$3:$HN$85,BECO_Datos!$A59,FALSE)+HLOOKUP(BQ$7,BECO_Datos!$HP$3:$LT$85,BECO_Datos!$A59,FALSE))*BQ$2</f>
        <v>38.209105919600191</v>
      </c>
      <c r="BR61" s="84">
        <f>(HLOOKUP(BR$7,BECO_Datos!$D$3:$HN$85,BECO_Datos!$A59,FALSE))*BR$2</f>
        <v>52.482698040857457</v>
      </c>
      <c r="BS61" s="84">
        <f>(HLOOKUP(BS$7,BECO_Datos!$D$3:$HN$85,BECO_Datos!$A59,FALSE)+HLOOKUP(BS$7,BECO_Datos!$HP$3:$LT$85,BECO_Datos!$A59,FALSE))*BS$2</f>
        <v>0</v>
      </c>
      <c r="BT61" s="13"/>
      <c r="BU61" s="86">
        <f t="shared" si="112"/>
        <v>1740.1277430379255</v>
      </c>
      <c r="BV61" s="84">
        <f>(HLOOKUP(BV$7,BECO_Datos!$D$3:$HN$85,BECO_Datos!$A59,FALSE)+HLOOKUP(BV$7,BECO_Datos!$HP$3:$LT$85,BECO_Datos!$A59,FALSE))*BV$2</f>
        <v>0</v>
      </c>
      <c r="BW61" s="84">
        <f>(HLOOKUP(BW$7,BECO_Datos!$D$3:$HN$85,BECO_Datos!$A59,FALSE)+HLOOKUP(BW$7,BECO_Datos!$HP$3:$LT$85,BECO_Datos!$A59,FALSE))*BW$2</f>
        <v>36.410460890317182</v>
      </c>
      <c r="BX61" s="84">
        <f>(HLOOKUP(BX$7,BECO_Datos!$D$3:$HN$85,BECO_Datos!$A59,FALSE)+HLOOKUP(BX$7,BECO_Datos!$HP$3:$LT$85,BECO_Datos!$A59,FALSE))*BX$2</f>
        <v>1702.9016342555365</v>
      </c>
      <c r="BY61" s="84">
        <f>(HLOOKUP(BY$7,BECO_Datos!$D$3:$HN$85,BECO_Datos!$A59,FALSE)+HLOOKUP(BY$7,BECO_Datos!$HP$3:$LT$85,BECO_Datos!$A59,FALSE))*BY$2</f>
        <v>0</v>
      </c>
      <c r="BZ61" s="84">
        <f>(HLOOKUP(BZ$7,BECO_Datos!$D$3:$HN$85,BECO_Datos!$A59,FALSE))*BZ$2</f>
        <v>0.52679698454693336</v>
      </c>
      <c r="CA61" s="84">
        <f>(HLOOKUP(CA$7,BECO_Datos!$D$3:$HN$85,BECO_Datos!$A59,FALSE)+HLOOKUP(CA$7,BECO_Datos!$HP$3:$LT$85,BECO_Datos!$A59,FALSE))*CA$2</f>
        <v>0.2888509075249</v>
      </c>
      <c r="CB61" s="84">
        <f>(HLOOKUP(CB$7,BECO_Datos!$D$3:$HN$85,BECO_Datos!$A59,FALSE))*CB$2</f>
        <v>0</v>
      </c>
      <c r="CC61" s="84">
        <f>(HLOOKUP(CC$7,BECO_Datos!$D$3:$HN$85,BECO_Datos!$A59,FALSE)+HLOOKUP(CC$7,BECO_Datos!$HP$3:$LT$85,BECO_Datos!$A59,FALSE))*CC$2</f>
        <v>0</v>
      </c>
      <c r="CD61" s="86">
        <f t="shared" si="114"/>
        <v>4105.9715906576776</v>
      </c>
      <c r="CE61" s="84">
        <f>(HLOOKUP(CE$7,BECO_Datos!$D$3:$HN$85,BECO_Datos!$A59,FALSE))*CE$2</f>
        <v>0</v>
      </c>
      <c r="CF61" s="84">
        <f>(HLOOKUP(CF$7,BECO_Datos!$D$3:$HN$85,BECO_Datos!$A59,FALSE))*CF$2</f>
        <v>0</v>
      </c>
      <c r="CG61" s="84">
        <f>(HLOOKUP(CG$7,BECO_Datos!$D$3:$HN$85,BECO_Datos!$A59,FALSE))*CG$2</f>
        <v>0</v>
      </c>
      <c r="CH61" s="84">
        <f>(HLOOKUP(CH$7,BECO_Datos!$D$3:$HN$85,BECO_Datos!$A59,FALSE))*CH$2</f>
        <v>0</v>
      </c>
      <c r="CI61" s="84">
        <f>(HLOOKUP(CI$7,BECO_Datos!$D$3:$HN$85,BECO_Datos!$A59,FALSE)+HLOOKUP(CI$7,BECO_Datos!$HP$3:$LT$85,BECO_Datos!$A59,FALSE))*CI$2</f>
        <v>35.623198533390685</v>
      </c>
      <c r="CJ61" s="84">
        <f>(HLOOKUP(CJ$7,BECO_Datos!$D$3:$HN$85,BECO_Datos!$A59,FALSE))*CJ$2</f>
        <v>3852.9251964</v>
      </c>
      <c r="CK61" s="84">
        <f>(HLOOKUP(CK$7,BECO_Datos!$D$3:$HN$85,BECO_Datos!$A59,FALSE))*CK$2</f>
        <v>162.683964</v>
      </c>
      <c r="CL61" s="84">
        <f>(HLOOKUP(CL$7,BECO_Datos!$D$3:$HN$85,BECO_Datos!$A59,FALSE)+HLOOKUP(CL$7,BECO_Datos!$HP$3:$LT$85,BECO_Datos!$A59,FALSE))*CL$2</f>
        <v>3.1477730270459801</v>
      </c>
      <c r="CM61" s="84">
        <f>(HLOOKUP(CM$7,BECO_Datos!$D$3:$HN$85,BECO_Datos!$A59,FALSE))*CM$2</f>
        <v>0</v>
      </c>
      <c r="CN61" s="84">
        <f>(HLOOKUP(CN$7,BECO_Datos!$D$3:$HN$85,BECO_Datos!$A59,FALSE)+HLOOKUP(CN$7,BECO_Datos!$HP$3:$LT$85,BECO_Datos!$A59,FALSE))*CN$2</f>
        <v>30.300991487210922</v>
      </c>
      <c r="CO61" s="84">
        <f>(HLOOKUP(CO$7,BECO_Datos!$D$3:$HN$85,BECO_Datos!$A59,FALSE))*CO$2</f>
        <v>21.290467210030204</v>
      </c>
      <c r="CP61" s="84">
        <f>(HLOOKUP(CP$7,BECO_Datos!$D$3:$HN$85,BECO_Datos!$A59,FALSE)+HLOOKUP(CP$7,BECO_Datos!$HP$3:$LT$85,BECO_Datos!$A59,FALSE))*CP$2</f>
        <v>0</v>
      </c>
      <c r="CQ61" s="13"/>
      <c r="CR61" s="86">
        <f t="shared" si="116"/>
        <v>1781.6779368847558</v>
      </c>
      <c r="CS61" s="84">
        <f>(HLOOKUP(CS$7,BECO_Datos!$D$3:$HN$85,BECO_Datos!$A59,FALSE)+HLOOKUP(CS$7,BECO_Datos!$HP$3:$LT$85,BECO_Datos!$A59,FALSE))*CS$2</f>
        <v>0</v>
      </c>
      <c r="CT61" s="84">
        <f>(HLOOKUP(CT$7,BECO_Datos!$D$3:$HN$85,BECO_Datos!$A59,FALSE)+HLOOKUP(CT$7,BECO_Datos!$HP$3:$LT$85,BECO_Datos!$A59,FALSE))*CT$2</f>
        <v>38.740040141593397</v>
      </c>
      <c r="CU61" s="84">
        <f>(HLOOKUP(CU$7,BECO_Datos!$D$3:$HN$85,BECO_Datos!$A59,FALSE)+HLOOKUP(CU$7,BECO_Datos!$HP$3:$LT$85,BECO_Datos!$A59,FALSE))*CU$2</f>
        <v>1742.9378967431624</v>
      </c>
      <c r="CV61" s="84">
        <f>(HLOOKUP(CV$7,BECO_Datos!$D$3:$HN$85,BECO_Datos!$A59,FALSE)+HLOOKUP(CV$7,BECO_Datos!$HP$3:$LT$85,BECO_Datos!$A59,FALSE))*CV$2</f>
        <v>0</v>
      </c>
      <c r="CW61" s="84">
        <f>(HLOOKUP(CW$7,BECO_Datos!$D$3:$HN$85,BECO_Datos!$A59,FALSE))*CW$2</f>
        <v>0</v>
      </c>
      <c r="CX61" s="84">
        <f>(HLOOKUP(CX$7,BECO_Datos!$D$3:$HN$85,BECO_Datos!$A59,FALSE)+HLOOKUP(CX$7,BECO_Datos!$HP$3:$LT$85,BECO_Datos!$A59,FALSE))*CX$2</f>
        <v>0</v>
      </c>
      <c r="CY61" s="84">
        <f>(HLOOKUP(CY$7,BECO_Datos!$D$3:$HN$85,BECO_Datos!$A59,FALSE))*CY$2</f>
        <v>0</v>
      </c>
      <c r="CZ61" s="84">
        <f>(HLOOKUP(CZ$7,BECO_Datos!$D$3:$HN$85,BECO_Datos!$A59,FALSE)+HLOOKUP(CZ$7,BECO_Datos!$HP$3:$LT$85,BECO_Datos!$A59,FALSE))*CZ$2</f>
        <v>0</v>
      </c>
      <c r="DA61" s="86">
        <f t="shared" si="118"/>
        <v>4433.1122666369329</v>
      </c>
      <c r="DB61" s="84">
        <f>(HLOOKUP(DB$7,BECO_Datos!$D$3:$HN$85,BECO_Datos!$A59,FALSE))*DB$2</f>
        <v>0</v>
      </c>
      <c r="DC61" s="84">
        <f>(HLOOKUP(DC$7,BECO_Datos!$D$3:$HN$85,BECO_Datos!$A59,FALSE))*DC$2</f>
        <v>0</v>
      </c>
      <c r="DD61" s="84">
        <f>(HLOOKUP(DD$7,BECO_Datos!$D$3:$HN$85,BECO_Datos!$A59,FALSE))*DD$2</f>
        <v>0</v>
      </c>
      <c r="DE61" s="84">
        <f>(HLOOKUP(DE$7,BECO_Datos!$D$3:$HN$85,BECO_Datos!$A59,FALSE))*DE$2</f>
        <v>34.953900000000004</v>
      </c>
      <c r="DF61" s="84">
        <f>(HLOOKUP(DF$7,BECO_Datos!$D$3:$HN$85,BECO_Datos!$A59,FALSE)+HLOOKUP(DF$7,BECO_Datos!$HP$3:$LT$85,BECO_Datos!$A59,FALSE))*DF$2</f>
        <v>42.039765127420019</v>
      </c>
      <c r="DG61" s="84">
        <f>(HLOOKUP(DG$7,BECO_Datos!$D$3:$HN$85,BECO_Datos!$A59,FALSE))*DG$2</f>
        <v>4092.058908</v>
      </c>
      <c r="DH61" s="84">
        <f>(HLOOKUP(DH$7,BECO_Datos!$D$3:$HN$85,BECO_Datos!$A59,FALSE))*DH$2</f>
        <v>199.65379679999998</v>
      </c>
      <c r="DI61" s="84">
        <f>(HLOOKUP(DI$7,BECO_Datos!$D$3:$HN$85,BECO_Datos!$A59,FALSE)+HLOOKUP(DI$7,BECO_Datos!$HP$3:$LT$85,BECO_Datos!$A59,FALSE))*DI$2</f>
        <v>10.426136772647258</v>
      </c>
      <c r="DJ61" s="84">
        <f>(HLOOKUP(DJ$7,BECO_Datos!$D$3:$HN$85,BECO_Datos!$A59,FALSE))*DJ$2</f>
        <v>0</v>
      </c>
      <c r="DK61" s="84">
        <f>(HLOOKUP(DK$7,BECO_Datos!$D$3:$HN$85,BECO_Datos!$A59,FALSE)+HLOOKUP(DK$7,BECO_Datos!$HP$3:$LT$85,BECO_Datos!$A59,FALSE))*DK$2</f>
        <v>30.679290051618604</v>
      </c>
      <c r="DL61" s="84">
        <f>(HLOOKUP(DL$7,BECO_Datos!$D$3:$HN$85,BECO_Datos!$A59,FALSE))*DL$2</f>
        <v>23.300469885246095</v>
      </c>
      <c r="DM61" s="84">
        <f>(HLOOKUP(DM$7,BECO_Datos!$D$3:$HN$85,BECO_Datos!$A59,FALSE)+HLOOKUP(DM$7,BECO_Datos!$HP$3:$LT$85,BECO_Datos!$A59,FALSE))*DM$2</f>
        <v>0</v>
      </c>
      <c r="DN61" s="13"/>
      <c r="DO61" s="86">
        <f t="shared" si="120"/>
        <v>1744.1167198118878</v>
      </c>
      <c r="DP61" s="84">
        <f>(HLOOKUP(DP$7,BECO_Datos!$D$3:$HN$85,BECO_Datos!$A59,FALSE)+HLOOKUP(DP$7,BECO_Datos!$HP$3:$LT$85,BECO_Datos!$A59,FALSE))*DP$2</f>
        <v>0</v>
      </c>
      <c r="DQ61" s="84">
        <f>(HLOOKUP(DQ$7,BECO_Datos!$D$3:$HN$85,BECO_Datos!$A59,FALSE)+HLOOKUP(DQ$7,BECO_Datos!$HP$3:$LT$85,BECO_Datos!$A59,FALSE))*DQ$2</f>
        <v>61.20178576192334</v>
      </c>
      <c r="DR61" s="84">
        <f>(HLOOKUP(DR$7,BECO_Datos!$D$3:$HN$85,BECO_Datos!$A59,FALSE)+HLOOKUP(DR$7,BECO_Datos!$HP$3:$LT$85,BECO_Datos!$A59,FALSE))*DR$2</f>
        <v>1682.8299667943925</v>
      </c>
      <c r="DS61" s="84">
        <f>(HLOOKUP(DS$7,BECO_Datos!$D$3:$HN$85,BECO_Datos!$A59,FALSE)+HLOOKUP(DS$7,BECO_Datos!$HP$3:$LT$85,BECO_Datos!$A59,FALSE))*DS$2</f>
        <v>0</v>
      </c>
      <c r="DT61" s="84">
        <f>(HLOOKUP(DT$7,BECO_Datos!$D$3:$HN$85,BECO_Datos!$A59,FALSE))*DT$2</f>
        <v>8.4967255572086023E-2</v>
      </c>
      <c r="DU61" s="84">
        <f>(HLOOKUP(DU$7,BECO_Datos!$D$3:$HN$85,BECO_Datos!$A59,FALSE)+HLOOKUP(DU$7,BECO_Datos!$HP$3:$LT$85,BECO_Datos!$A59,FALSE))*DU$2</f>
        <v>0</v>
      </c>
      <c r="DV61" s="84">
        <f>(HLOOKUP(DV$7,BECO_Datos!$D$3:$HN$85,BECO_Datos!$A59,FALSE))*DV$2</f>
        <v>0</v>
      </c>
      <c r="DW61" s="84">
        <f>(HLOOKUP(DW$7,BECO_Datos!$D$3:$HN$85,BECO_Datos!$A59,FALSE)+HLOOKUP(DW$7,BECO_Datos!$HP$3:$LT$85,BECO_Datos!$A59,FALSE))*DW$2</f>
        <v>0</v>
      </c>
      <c r="DX61" s="86">
        <f t="shared" si="122"/>
        <v>4474.6080113013268</v>
      </c>
      <c r="DY61" s="84">
        <f>(HLOOKUP(DY$7,BECO_Datos!$D$3:$HN$85,BECO_Datos!$A59,FALSE))*DY$2</f>
        <v>0</v>
      </c>
      <c r="DZ61" s="84">
        <f>(HLOOKUP(DZ$7,BECO_Datos!$D$3:$HN$85,BECO_Datos!$A59,FALSE))*DZ$2</f>
        <v>0</v>
      </c>
      <c r="EA61" s="84">
        <f>(HLOOKUP(EA$7,BECO_Datos!$D$3:$HN$85,BECO_Datos!$A59,FALSE))*EA$2</f>
        <v>12.625440000000001</v>
      </c>
      <c r="EB61" s="84">
        <f>(HLOOKUP(EB$7,BECO_Datos!$D$3:$HN$85,BECO_Datos!$A59,FALSE))*EB$2</f>
        <v>0</v>
      </c>
      <c r="EC61" s="84">
        <f>(HLOOKUP(EC$7,BECO_Datos!$D$3:$HN$85,BECO_Datos!$A59,FALSE)+HLOOKUP(EC$7,BECO_Datos!$HP$3:$LT$85,BECO_Datos!$A59,FALSE))*EC$2</f>
        <v>46.331653314706394</v>
      </c>
      <c r="ED61" s="84">
        <f>(HLOOKUP(ED$7,BECO_Datos!$D$3:$HN$85,BECO_Datos!$A59,FALSE))*ED$2</f>
        <v>4158.9809747999998</v>
      </c>
      <c r="EE61" s="84">
        <f>(HLOOKUP(EE$7,BECO_Datos!$D$3:$HN$85,BECO_Datos!$A59,FALSE))*EE$2</f>
        <v>198.64993680000001</v>
      </c>
      <c r="EF61" s="84">
        <f>(HLOOKUP(EF$7,BECO_Datos!$D$3:$HN$85,BECO_Datos!$A59,FALSE)+HLOOKUP(EF$7,BECO_Datos!$HP$3:$LT$85,BECO_Datos!$A59,FALSE))*EF$2</f>
        <v>4.6540493805498091</v>
      </c>
      <c r="EG61" s="84">
        <f>(HLOOKUP(EG$7,BECO_Datos!$D$3:$HN$85,BECO_Datos!$A59,FALSE))*EG$2</f>
        <v>0</v>
      </c>
      <c r="EH61" s="84">
        <f>(HLOOKUP(EH$7,BECO_Datos!$D$3:$HN$85,BECO_Datos!$A59,FALSE)+HLOOKUP(EH$7,BECO_Datos!$HP$3:$LT$85,BECO_Datos!$A59,FALSE))*EH$2</f>
        <v>31.968998747511009</v>
      </c>
      <c r="EI61" s="84">
        <f>(HLOOKUP(EI$7,BECO_Datos!$D$3:$HN$85,BECO_Datos!$A59,FALSE))*EI$2</f>
        <v>21.396958258559259</v>
      </c>
      <c r="EJ61" s="84">
        <f>(HLOOKUP(EJ$7,BECO_Datos!$D$3:$HN$85,BECO_Datos!$A59,FALSE)+HLOOKUP(EJ$7,BECO_Datos!$HP$3:$LT$85,BECO_Datos!$A59,FALSE))*EJ$2</f>
        <v>0</v>
      </c>
      <c r="EK61" s="13"/>
      <c r="EL61" s="86">
        <f t="shared" si="124"/>
        <v>1740.2057754697598</v>
      </c>
      <c r="EM61" s="84">
        <f>(HLOOKUP(EM$7,BECO_Datos!$D$3:$HN$85,BECO_Datos!$A59,FALSE)+HLOOKUP(EM$7,BECO_Datos!$HP$3:$LT$85,BECO_Datos!$A59,FALSE))*EM$2</f>
        <v>0</v>
      </c>
      <c r="EN61" s="84">
        <f>(HLOOKUP(EN$7,BECO_Datos!$D$3:$HN$85,BECO_Datos!$A59,FALSE)+HLOOKUP(EN$7,BECO_Datos!$HP$3:$LT$85,BECO_Datos!$A59,FALSE))*EN$2</f>
        <v>80.068501673493699</v>
      </c>
      <c r="EO61" s="84">
        <f>(HLOOKUP(EO$7,BECO_Datos!$D$3:$HN$85,BECO_Datos!$A59,FALSE)+HLOOKUP(EO$7,BECO_Datos!$HP$3:$LT$85,BECO_Datos!$A59,FALSE))*EO$2</f>
        <v>1660.0692999918083</v>
      </c>
      <c r="EP61" s="84">
        <f>(HLOOKUP(EP$7,BECO_Datos!$D$3:$HN$85,BECO_Datos!$A59,FALSE)+HLOOKUP(EP$7,BECO_Datos!$HP$3:$LT$85,BECO_Datos!$A59,FALSE))*EP$2</f>
        <v>0</v>
      </c>
      <c r="EQ61" s="84">
        <f>(HLOOKUP(EQ$7,BECO_Datos!$D$3:$HN$85,BECO_Datos!$A59,FALSE))*EQ$2</f>
        <v>6.7973804457668818E-2</v>
      </c>
      <c r="ER61" s="84">
        <f>(HLOOKUP(ER$7,BECO_Datos!$D$3:$HN$85,BECO_Datos!$A59,FALSE)+HLOOKUP(ER$7,BECO_Datos!$HP$3:$LT$85,BECO_Datos!$A59,FALSE))*ER$2</f>
        <v>0</v>
      </c>
      <c r="ES61" s="84">
        <f>(HLOOKUP(ES$7,BECO_Datos!$D$3:$HN$85,BECO_Datos!$A59,FALSE))*ES$2</f>
        <v>0</v>
      </c>
      <c r="ET61" s="84">
        <f>(HLOOKUP(ET$7,BECO_Datos!$D$3:$HN$85,BECO_Datos!$A59,FALSE)+HLOOKUP(ET$7,BECO_Datos!$HP$3:$LT$85,BECO_Datos!$A59,FALSE))*ET$2</f>
        <v>0</v>
      </c>
      <c r="EU61" s="86">
        <f t="shared" si="126"/>
        <v>4266.4327132324197</v>
      </c>
      <c r="EV61" s="84">
        <f>(HLOOKUP(EV$7,BECO_Datos!$D$3:$HN$85,BECO_Datos!$A59,FALSE))*EV$2</f>
        <v>0</v>
      </c>
      <c r="EW61" s="84">
        <f>(HLOOKUP(EW$7,BECO_Datos!$D$3:$HN$85,BECO_Datos!$A59,FALSE))*EW$2</f>
        <v>0</v>
      </c>
      <c r="EX61" s="84">
        <f>(HLOOKUP(EX$7,BECO_Datos!$D$3:$HN$85,BECO_Datos!$A59,FALSE))*EX$2</f>
        <v>12.625440000000001</v>
      </c>
      <c r="EY61" s="84">
        <f>(HLOOKUP(EY$7,BECO_Datos!$D$3:$HN$85,BECO_Datos!$A59,FALSE))*EY$2</f>
        <v>0</v>
      </c>
      <c r="EZ61" s="84">
        <f>(HLOOKUP(EZ$7,BECO_Datos!$D$3:$HN$85,BECO_Datos!$A59,FALSE)+HLOOKUP(EZ$7,BECO_Datos!$HP$3:$LT$85,BECO_Datos!$A59,FALSE))*EZ$2</f>
        <v>42.080946298877606</v>
      </c>
      <c r="FA61" s="84">
        <f>(HLOOKUP(FA$7,BECO_Datos!$D$3:$HN$85,BECO_Datos!$A59,FALSE))*FA$2</f>
        <v>3882.2604552000003</v>
      </c>
      <c r="FB61" s="84">
        <f>(HLOOKUP(FB$7,BECO_Datos!$D$3:$HN$85,BECO_Datos!$A59,FALSE))*FB$2</f>
        <v>280.31557679999997</v>
      </c>
      <c r="FC61" s="84">
        <f>(HLOOKUP(FC$7,BECO_Datos!$D$3:$HN$85,BECO_Datos!$A59,FALSE)+HLOOKUP(FC$7,BECO_Datos!$HP$3:$LT$85,BECO_Datos!$A59,FALSE))*FC$2</f>
        <v>2.0199835501109602</v>
      </c>
      <c r="FD61" s="84">
        <f>(HLOOKUP(FD$7,BECO_Datos!$D$3:$HN$85,BECO_Datos!$A59,FALSE))*FD$2</f>
        <v>0</v>
      </c>
      <c r="FE61" s="84">
        <f>(HLOOKUP(FE$7,BECO_Datos!$D$3:$HN$85,BECO_Datos!$A59,FALSE)+HLOOKUP(FE$7,BECO_Datos!$HP$3:$LT$85,BECO_Datos!$A59,FALSE))*FE$2</f>
        <v>31.582906819235475</v>
      </c>
      <c r="FF61" s="84">
        <f>(HLOOKUP(FF$7,BECO_Datos!$D$3:$HN$85,BECO_Datos!$A59,FALSE))*FF$2</f>
        <v>15.506569009290562</v>
      </c>
      <c r="FG61" s="84">
        <f>(HLOOKUP(FG$7,BECO_Datos!$D$3:$HN$85,BECO_Datos!$A59,FALSE)+HLOOKUP(FG$7,BECO_Datos!$HP$3:$LT$85,BECO_Datos!$A59,FALSE))*FG$2</f>
        <v>4.0835554905180718E-2</v>
      </c>
      <c r="FH61" s="13"/>
      <c r="FI61" s="86">
        <f t="shared" si="128"/>
        <v>2351.1093954694802</v>
      </c>
      <c r="FJ61" s="84">
        <f>(HLOOKUP(FJ$7,BECO_Datos!$D$3:$HN$85,BECO_Datos!$A59,FALSE)+HLOOKUP(FJ$7,BECO_Datos!$HP$3:$LT$85,BECO_Datos!$A59,FALSE))*FJ$2</f>
        <v>0</v>
      </c>
      <c r="FK61" s="84">
        <f>(HLOOKUP(FK$7,BECO_Datos!$D$3:$HN$85,BECO_Datos!$A59,FALSE)+HLOOKUP(FK$7,BECO_Datos!$HP$3:$LT$85,BECO_Datos!$A59,FALSE))*FK$2</f>
        <v>80.241063099514164</v>
      </c>
      <c r="FL61" s="84">
        <f>(HLOOKUP(FL$7,BECO_Datos!$D$3:$HN$85,BECO_Datos!$A59,FALSE)+HLOOKUP(FL$7,BECO_Datos!$HP$3:$LT$85,BECO_Datos!$A59,FALSE))*FL$2</f>
        <v>2270.7903582079471</v>
      </c>
      <c r="FM61" s="84">
        <f>(HLOOKUP(FM$7,BECO_Datos!$D$3:$HN$85,BECO_Datos!$A59,FALSE)+HLOOKUP(FM$7,BECO_Datos!$HP$3:$LT$85,BECO_Datos!$A59,FALSE))*FM$2</f>
        <v>0</v>
      </c>
      <c r="FN61" s="84">
        <f>(HLOOKUP(FN$7,BECO_Datos!$D$3:$HN$85,BECO_Datos!$A59,FALSE))*FN$2</f>
        <v>6.7973804457668818E-2</v>
      </c>
      <c r="FO61" s="84">
        <f>(HLOOKUP(FO$7,BECO_Datos!$D$3:$HN$85,BECO_Datos!$A59,FALSE)+HLOOKUP(FO$7,BECO_Datos!$HP$3:$LT$85,BECO_Datos!$A59,FALSE))*FO$2</f>
        <v>1.0000357561072806E-2</v>
      </c>
      <c r="FP61" s="84">
        <f>(HLOOKUP(FP$7,BECO_Datos!$D$3:$HN$85,BECO_Datos!$A59,FALSE))*FP$2</f>
        <v>0</v>
      </c>
      <c r="FQ61" s="84">
        <f>(HLOOKUP(FQ$7,BECO_Datos!$D$3:$HN$85,BECO_Datos!$A59,FALSE)+HLOOKUP(FQ$7,BECO_Datos!$HP$3:$LT$85,BECO_Datos!$A59,FALSE))*FQ$2</f>
        <v>0</v>
      </c>
      <c r="FR61" s="86">
        <f t="shared" si="130"/>
        <v>4348.6453820964434</v>
      </c>
      <c r="FS61" s="84">
        <f>(HLOOKUP(FS$7,BECO_Datos!$D$3:$HN$85,BECO_Datos!$A59,FALSE))*FS$2</f>
        <v>0</v>
      </c>
      <c r="FT61" s="84">
        <f>(HLOOKUP(FT$7,BECO_Datos!$D$3:$HN$85,BECO_Datos!$A59,FALSE))*FT$2</f>
        <v>0</v>
      </c>
      <c r="FU61" s="84">
        <f>(HLOOKUP(FU$7,BECO_Datos!$D$3:$HN$85,BECO_Datos!$A59,FALSE))*FU$2</f>
        <v>11.509830000000001</v>
      </c>
      <c r="FV61" s="84">
        <f>(HLOOKUP(FV$7,BECO_Datos!$D$3:$HN$85,BECO_Datos!$A59,FALSE))*FV$2</f>
        <v>28.341000000000001</v>
      </c>
      <c r="FW61" s="84">
        <f>(HLOOKUP(FW$7,BECO_Datos!$D$3:$HN$85,BECO_Datos!$A59,FALSE)+HLOOKUP(FW$7,BECO_Datos!$HP$3:$LT$85,BECO_Datos!$A59,FALSE))*FW$2</f>
        <v>32.871891219320943</v>
      </c>
      <c r="FX61" s="84">
        <f>(HLOOKUP(FX$7,BECO_Datos!$D$3:$HN$85,BECO_Datos!$A59,FALSE))*FX$2</f>
        <v>3996.8966987999997</v>
      </c>
      <c r="FY61" s="84">
        <f>(HLOOKUP(FY$7,BECO_Datos!$D$3:$HN$85,BECO_Datos!$A59,FALSE))*FY$2</f>
        <v>211.09699080000001</v>
      </c>
      <c r="FZ61" s="84">
        <f>(HLOOKUP(FZ$7,BECO_Datos!$D$3:$HN$85,BECO_Datos!$A59,FALSE)+HLOOKUP(FZ$7,BECO_Datos!$HP$3:$LT$85,BECO_Datos!$A59,FALSE))*FZ$2</f>
        <v>4.2935052002937786</v>
      </c>
      <c r="GA61" s="84">
        <f>(HLOOKUP(GA$7,BECO_Datos!$D$3:$HN$85,BECO_Datos!$A59,FALSE))*GA$2</f>
        <v>0</v>
      </c>
      <c r="GB61" s="84">
        <f>(HLOOKUP(GB$7,BECO_Datos!$D$3:$HN$85,BECO_Datos!$A59,FALSE)+HLOOKUP(GB$7,BECO_Datos!$HP$3:$LT$85,BECO_Datos!$A59,FALSE))*GB$2</f>
        <v>54.757869643851436</v>
      </c>
      <c r="GC61" s="84">
        <f>(HLOOKUP(GC$7,BECO_Datos!$D$3:$HN$85,BECO_Datos!$A59,FALSE))*GC$2</f>
        <v>8.8775964329770805</v>
      </c>
      <c r="GD61" s="84">
        <f>(HLOOKUP(GD$7,BECO_Datos!$D$3:$HN$85,BECO_Datos!$A59,FALSE)+HLOOKUP(GD$7,BECO_Datos!$HP$3:$LT$85,BECO_Datos!$A59,FALSE))*GD$2</f>
        <v>0</v>
      </c>
      <c r="GE61" s="13"/>
      <c r="GF61" s="86">
        <f t="shared" si="132"/>
        <v>-380.360548508249</v>
      </c>
      <c r="GG61" s="84">
        <f>(HLOOKUP(GG$7,BECO_Datos!$D$3:$HN$85,BECO_Datos!$A59,FALSE)+HLOOKUP(GG$7,BECO_Datos!$HP$3:$LT$85,BECO_Datos!$A59,FALSE))*GG$2</f>
        <v>0</v>
      </c>
      <c r="GH61" s="84">
        <f>(HLOOKUP(GH$7,BECO_Datos!$D$3:$HN$85,BECO_Datos!$A59,FALSE)+HLOOKUP(GH$7,BECO_Datos!$HP$3:$LT$85,BECO_Datos!$A59,FALSE))*GH$2</f>
        <v>72.849682018304435</v>
      </c>
      <c r="GI61" s="84">
        <f>(HLOOKUP(GI$7,BECO_Datos!$D$3:$HN$85,BECO_Datos!$A59,FALSE)+HLOOKUP(GI$7,BECO_Datos!$HP$3:$LT$85,BECO_Datos!$A59,FALSE))*GI$2</f>
        <v>-453.29592244571688</v>
      </c>
      <c r="GJ61" s="84">
        <f>(HLOOKUP(GJ$7,BECO_Datos!$D$3:$HN$85,BECO_Datos!$A59,FALSE)+HLOOKUP(GJ$7,BECO_Datos!$HP$3:$LT$85,BECO_Datos!$A59,FALSE))*GJ$2</f>
        <v>0</v>
      </c>
      <c r="GK61" s="84">
        <f>(HLOOKUP(GK$7,BECO_Datos!$D$3:$HN$85,BECO_Datos!$A59,FALSE))*GK$2</f>
        <v>8.4967255572086023E-2</v>
      </c>
      <c r="GL61" s="84">
        <f>(HLOOKUP(GL$7,BECO_Datos!$D$3:$HN$85,BECO_Datos!$A59,FALSE)+HLOOKUP(GL$7,BECO_Datos!$HP$3:$LT$85,BECO_Datos!$A59,FALSE))*GL$2</f>
        <v>7.2466359138208735E-4</v>
      </c>
      <c r="GM61" s="84">
        <f>(HLOOKUP(GM$7,BECO_Datos!$D$3:$HN$85,BECO_Datos!$A59,FALSE))*GM$2</f>
        <v>0</v>
      </c>
      <c r="GN61" s="84">
        <f>(HLOOKUP(GN$7,BECO_Datos!$D$3:$HN$85,BECO_Datos!$A59,FALSE)+HLOOKUP(GN$7,BECO_Datos!$HP$3:$LT$85,BECO_Datos!$A59,FALSE))*GN$2</f>
        <v>0</v>
      </c>
      <c r="GO61" s="86">
        <f t="shared" si="134"/>
        <v>4296.154682423452</v>
      </c>
      <c r="GP61" s="84">
        <f>(HLOOKUP(GP$7,BECO_Datos!$D$3:$HN$85,BECO_Datos!$A59,FALSE))*GP$2</f>
        <v>0</v>
      </c>
      <c r="GQ61" s="84">
        <f>(HLOOKUP(GQ$7,BECO_Datos!$D$3:$HN$85,BECO_Datos!$A59,FALSE))*GQ$2</f>
        <v>0</v>
      </c>
      <c r="GR61" s="84">
        <f>(HLOOKUP(GR$7,BECO_Datos!$D$3:$HN$85,BECO_Datos!$A59,FALSE))*GR$2</f>
        <v>12.2445</v>
      </c>
      <c r="GS61" s="84">
        <f>(HLOOKUP(GS$7,BECO_Datos!$D$3:$HN$85,BECO_Datos!$A59,FALSE))*GS$2</f>
        <v>0</v>
      </c>
      <c r="GT61" s="84">
        <f>(HLOOKUP(GT$7,BECO_Datos!$D$3:$HN$85,BECO_Datos!$A59,FALSE)+HLOOKUP(GT$7,BECO_Datos!$HP$3:$LT$85,BECO_Datos!$A59,FALSE))*GT$2</f>
        <v>37.530224322462715</v>
      </c>
      <c r="GU61" s="84">
        <f>(HLOOKUP(GU$7,BECO_Datos!$D$3:$HN$85,BECO_Datos!$A59,FALSE))*GU$2</f>
        <v>3852.8238074484366</v>
      </c>
      <c r="GV61" s="84">
        <f>(HLOOKUP(GV$7,BECO_Datos!$D$3:$HN$85,BECO_Datos!$A59,FALSE))*GV$2</f>
        <v>337.06988639999997</v>
      </c>
      <c r="GW61" s="84">
        <f>(HLOOKUP(GW$7,BECO_Datos!$D$3:$HN$85,BECO_Datos!$A59,FALSE)+HLOOKUP(GW$7,BECO_Datos!$HP$3:$LT$85,BECO_Datos!$A59,FALSE))*GW$2</f>
        <v>3.71569837120694</v>
      </c>
      <c r="GX61" s="84">
        <f>(HLOOKUP(GX$7,BECO_Datos!$D$3:$HN$85,BECO_Datos!$A59,FALSE))*GX$2</f>
        <v>0</v>
      </c>
      <c r="GY61" s="84">
        <f>(HLOOKUP(GY$7,BECO_Datos!$D$3:$HN$85,BECO_Datos!$A59,FALSE)+HLOOKUP(GY$7,BECO_Datos!$HP$3:$LT$85,BECO_Datos!$A59,FALSE))*GY$2</f>
        <v>42.357035982040593</v>
      </c>
      <c r="GZ61" s="84">
        <f>(HLOOKUP(GZ$7,BECO_Datos!$D$3:$HN$85,BECO_Datos!$A59,FALSE))*GZ$2</f>
        <v>10.413529899306171</v>
      </c>
      <c r="HA61" s="84">
        <f>(HLOOKUP(HA$7,BECO_Datos!$D$3:$HN$85,BECO_Datos!$A59,FALSE)+HLOOKUP(HA$7,BECO_Datos!$HP$3:$LT$85,BECO_Datos!$A59,FALSE))*HA$2</f>
        <v>0</v>
      </c>
      <c r="HB61" s="13"/>
      <c r="HC61" s="86">
        <f t="shared" si="136"/>
        <v>126.86250089389291</v>
      </c>
      <c r="HD61" s="84">
        <f>(HLOOKUP(HD$7,BECO_Datos!$D$3:$HN$85,BECO_Datos!$A59,FALSE)+HLOOKUP(HD$7,BECO_Datos!$HP$3:$LT$85,BECO_Datos!$A59,FALSE))*HD$2</f>
        <v>0</v>
      </c>
      <c r="HE61" s="84">
        <f>(HLOOKUP(HE$7,BECO_Datos!$D$3:$HN$85,BECO_Datos!$A59,FALSE)+HLOOKUP(HE$7,BECO_Datos!$HP$3:$LT$85,BECO_Datos!$A59,FALSE))*HE$2</f>
        <v>80.791115872652313</v>
      </c>
      <c r="HF61" s="84">
        <f>(HLOOKUP(HF$7,BECO_Datos!$D$3:$HN$85,BECO_Datos!$A59,FALSE)+HLOOKUP(HF$7,BECO_Datos!$HP$3:$LT$85,BECO_Datos!$A59,FALSE))*HF$2</f>
        <v>46.013549958747653</v>
      </c>
      <c r="HG61" s="84">
        <f>(HLOOKUP(HG$7,BECO_Datos!$D$3:$HN$85,BECO_Datos!$A59,FALSE)+HLOOKUP(HG$7,BECO_Datos!$HP$3:$LT$85,BECO_Datos!$A59,FALSE))*HG$2</f>
        <v>0</v>
      </c>
      <c r="HH61" s="84">
        <f>(HLOOKUP(HH$7,BECO_Datos!$D$3:$HN$85,BECO_Datos!$A59,FALSE))*HH$2</f>
        <v>5.7606380483464177E-2</v>
      </c>
      <c r="HI61" s="84">
        <f>(HLOOKUP(HI$7,BECO_Datos!$D$3:$HN$85,BECO_Datos!$A59,FALSE)+HLOOKUP(HI$7,BECO_Datos!$HP$3:$LT$85,BECO_Datos!$A59,FALSE))*HI$2</f>
        <v>2.2868200948325052E-4</v>
      </c>
      <c r="HJ61" s="84">
        <f>(HLOOKUP(HJ$7,BECO_Datos!$D$3:$HN$85,BECO_Datos!$A59,FALSE))*HJ$2</f>
        <v>0</v>
      </c>
      <c r="HK61" s="84">
        <f>(HLOOKUP(HK$7,BECO_Datos!$D$3:$HN$85,BECO_Datos!$A59,FALSE)+HLOOKUP(HK$7,BECO_Datos!$HP$3:$LT$85,BECO_Datos!$A59,FALSE))*HK$2</f>
        <v>0</v>
      </c>
      <c r="HL61" s="86">
        <f t="shared" si="138"/>
        <v>4187.0192814555485</v>
      </c>
      <c r="HM61" s="84">
        <f>(HLOOKUP(HM$7,BECO_Datos!$D$3:$HN$85,BECO_Datos!$A59,FALSE))*HM$2</f>
        <v>0</v>
      </c>
      <c r="HN61" s="84">
        <f>(HLOOKUP(HN$7,BECO_Datos!$D$3:$HN$85,BECO_Datos!$A59,FALSE))*HN$2</f>
        <v>0</v>
      </c>
      <c r="HO61" s="84">
        <f>(HLOOKUP(HO$7,BECO_Datos!$D$3:$HN$85,BECO_Datos!$A59,FALSE))*HO$2</f>
        <v>0</v>
      </c>
      <c r="HP61" s="84">
        <f>(HLOOKUP(HP$7,BECO_Datos!$D$3:$HN$85,BECO_Datos!$A59,FALSE))*HP$2</f>
        <v>0</v>
      </c>
      <c r="HQ61" s="84">
        <f>(HLOOKUP(HQ$7,BECO_Datos!$D$3:$HN$85,BECO_Datos!$A59,FALSE)+HLOOKUP(HQ$7,BECO_Datos!$HP$3:$LT$85,BECO_Datos!$A59,FALSE))*HQ$2</f>
        <v>37.107336459902768</v>
      </c>
      <c r="HR61" s="84">
        <f>(HLOOKUP(HR$7,BECO_Datos!$D$3:$HN$85,BECO_Datos!$A59,FALSE))*HR$2</f>
        <v>3787.9236704670475</v>
      </c>
      <c r="HS61" s="84">
        <f>(HLOOKUP(HS$7,BECO_Datos!$D$3:$HN$85,BECO_Datos!$A59,FALSE))*HS$2</f>
        <v>305.97252813511159</v>
      </c>
      <c r="HT61" s="84">
        <f>(HLOOKUP(HT$7,BECO_Datos!$D$3:$HN$85,BECO_Datos!$A59,FALSE)+HLOOKUP(HT$7,BECO_Datos!$HP$3:$LT$85,BECO_Datos!$A59,FALSE))*HT$2</f>
        <v>0</v>
      </c>
      <c r="HU61" s="84">
        <f>(HLOOKUP(HU$7,BECO_Datos!$D$3:$HN$85,BECO_Datos!$A59,FALSE))*HU$2</f>
        <v>0</v>
      </c>
      <c r="HV61" s="84">
        <f>(HLOOKUP(HV$7,BECO_Datos!$D$3:$HN$85,BECO_Datos!$A59,FALSE)+HLOOKUP(HV$7,BECO_Datos!$HP$3:$LT$85,BECO_Datos!$A59,FALSE))*HV$2</f>
        <v>46.481420962351208</v>
      </c>
      <c r="HW61" s="84">
        <f>(HLOOKUP(HW$7,BECO_Datos!$D$3:$HN$85,BECO_Datos!$A59,FALSE))*HW$2</f>
        <v>9.5343254311357555</v>
      </c>
      <c r="HX61" s="84">
        <f>(HLOOKUP(HX$7,BECO_Datos!$D$3:$HN$85,BECO_Datos!$A59,FALSE)+HLOOKUP(HX$7,BECO_Datos!$HP$3:$LT$85,BECO_Datos!$A59,FALSE))*HX$2</f>
        <v>0</v>
      </c>
    </row>
    <row r="62" spans="1:232" ht="15.75" x14ac:dyDescent="0.25">
      <c r="A62" s="160">
        <v>56</v>
      </c>
      <c r="B62" s="536" t="s">
        <v>101</v>
      </c>
      <c r="C62" s="13"/>
      <c r="D62" s="89">
        <f t="shared" si="100"/>
        <v>52967.879135858122</v>
      </c>
      <c r="E62" s="85">
        <f>(HLOOKUP(E$7,BECO_Datos!$D$3:$HN$85,BECO_Datos!$A60,FALSE)+HLOOKUP(E$7,BECO_Datos!$HP$3:$LT$85,BECO_Datos!$A60,FALSE))*E$2</f>
        <v>0</v>
      </c>
      <c r="F62" s="85">
        <f>(HLOOKUP(F$7,BECO_Datos!$D$3:$HN$85,BECO_Datos!$A60,FALSE)+HLOOKUP(F$7,BECO_Datos!$HP$3:$LT$85,BECO_Datos!$A60,FALSE))*F$2</f>
        <v>46285.741325768409</v>
      </c>
      <c r="G62" s="85">
        <f>(HLOOKUP(G$7,BECO_Datos!$D$3:$HN$85,BECO_Datos!$A60,FALSE)+HLOOKUP(G$7,BECO_Datos!$HP$3:$LT$85,BECO_Datos!$A60,FALSE))*G$2</f>
        <v>4349.0514434200031</v>
      </c>
      <c r="H62" s="85">
        <f>(HLOOKUP(H$7,BECO_Datos!$D$3:$HN$85,BECO_Datos!$A60,FALSE)+HLOOKUP(H$7,BECO_Datos!$HP$3:$LT$85,BECO_Datos!$A60,FALSE))*H$2</f>
        <v>0</v>
      </c>
      <c r="I62" s="85">
        <f>(HLOOKUP(I$7,BECO_Datos!$D$3:$HN$85,BECO_Datos!$A60,FALSE))*I$2</f>
        <v>162.76327477388799</v>
      </c>
      <c r="J62" s="85">
        <f>(HLOOKUP(J$7,BECO_Datos!$D$3:$HN$85,BECO_Datos!$A60,FALSE)+HLOOKUP(J$7,BECO_Datos!$HP$3:$LT$85,BECO_Datos!$A60,FALSE))*J$2</f>
        <v>1107.997732211285</v>
      </c>
      <c r="K62" s="85">
        <f>(HLOOKUP(K$7,BECO_Datos!$D$3:$HN$85,BECO_Datos!$A60,FALSE))*K$2</f>
        <v>1062.3253596845409</v>
      </c>
      <c r="L62" s="85">
        <f>(HLOOKUP(L$7,BECO_Datos!$D$3:$HN$85,BECO_Datos!$A60,FALSE)+HLOOKUP(L$7,BECO_Datos!$HP$3:$LT$85,BECO_Datos!$A60,FALSE))*L$2</f>
        <v>0</v>
      </c>
      <c r="M62" s="89">
        <f t="shared" si="102"/>
        <v>13196.335086789104</v>
      </c>
      <c r="N62" s="85">
        <f>(HLOOKUP(N$7,BECO_Datos!$D$3:$HN$85,BECO_Datos!$A60,FALSE))*N$2</f>
        <v>0</v>
      </c>
      <c r="O62" s="85">
        <f>(HLOOKUP(O$7,BECO_Datos!$D$3:$HN$85,BECO_Datos!$A60,FALSE))*O$2</f>
        <v>0</v>
      </c>
      <c r="P62" s="85">
        <f>(HLOOKUP(P$7,BECO_Datos!$D$3:$HN$85,BECO_Datos!$A60,FALSE))*P$2</f>
        <v>3094.8654000000001</v>
      </c>
      <c r="Q62" s="85">
        <f>(HLOOKUP(Q$7,BECO_Datos!$D$3:$HN$85,BECO_Datos!$A60,FALSE))*Q$2</f>
        <v>578.59860000000003</v>
      </c>
      <c r="R62" s="85">
        <f>(HLOOKUP(R$7,BECO_Datos!$D$3:$HN$85,BECO_Datos!$A60,FALSE)+HLOOKUP(R$7,BECO_Datos!$HP$3:$LT$85,BECO_Datos!$A60,FALSE))*R$2</f>
        <v>1400.8539685824583</v>
      </c>
      <c r="S62" s="85">
        <f>(HLOOKUP(S$7,BECO_Datos!$D$3:$HN$85,BECO_Datos!$A60,FALSE))*S$2</f>
        <v>4534.3933127999999</v>
      </c>
      <c r="T62" s="85">
        <f>(HLOOKUP(T$7,BECO_Datos!$D$3:$HN$85,BECO_Datos!$A60,FALSE))*T$2</f>
        <v>2377.1180844</v>
      </c>
      <c r="U62" s="85">
        <f>(HLOOKUP(U$7,BECO_Datos!$D$3:$HN$85,BECO_Datos!$A60,FALSE)+HLOOKUP(U$7,BECO_Datos!$HP$3:$LT$85,BECO_Datos!$A60,FALSE))*U$2</f>
        <v>379.03308865003999</v>
      </c>
      <c r="V62" s="85">
        <f>(HLOOKUP(V$7,BECO_Datos!$D$3:$HN$85,BECO_Datos!$A60,FALSE))*V$2</f>
        <v>0</v>
      </c>
      <c r="W62" s="85">
        <f>(HLOOKUP(W$7,BECO_Datos!$D$3:$HN$85,BECO_Datos!$A60,FALSE)+HLOOKUP(W$7,BECO_Datos!$HP$3:$LT$85,BECO_Datos!$A60,FALSE))*W$2</f>
        <v>748.50875408343416</v>
      </c>
      <c r="X62" s="85">
        <f>(HLOOKUP(X$7,BECO_Datos!$D$3:$HN$85,BECO_Datos!$A60,FALSE))*X$2</f>
        <v>73.809085354265164</v>
      </c>
      <c r="Y62" s="85">
        <f>(HLOOKUP(Y$7,BECO_Datos!$D$3:$HN$85,BECO_Datos!$A60,FALSE)+HLOOKUP(Y$7,BECO_Datos!$HP$3:$LT$85,BECO_Datos!$A60,FALSE))*Y$2</f>
        <v>9.1547929189076029</v>
      </c>
      <c r="Z62" s="13"/>
      <c r="AA62" s="89">
        <f t="shared" si="104"/>
        <v>24903.710288840502</v>
      </c>
      <c r="AB62" s="85">
        <f>(HLOOKUP(AB$7,BECO_Datos!$D$3:$HN$85,BECO_Datos!$A60,FALSE)+HLOOKUP(AB$7,BECO_Datos!$HP$3:$LT$85,BECO_Datos!$A60,FALSE))*AB$2</f>
        <v>0</v>
      </c>
      <c r="AC62" s="85">
        <f>(HLOOKUP(AC$7,BECO_Datos!$D$3:$HN$85,BECO_Datos!$A60,FALSE)+HLOOKUP(AC$7,BECO_Datos!$HP$3:$LT$85,BECO_Datos!$A60,FALSE))*AC$2</f>
        <v>22069.096861567581</v>
      </c>
      <c r="AD62" s="85">
        <f>(HLOOKUP(AD$7,BECO_Datos!$D$3:$HN$85,BECO_Datos!$A60,FALSE)+HLOOKUP(AD$7,BECO_Datos!$HP$3:$LT$85,BECO_Datos!$A60,FALSE))*AD$2</f>
        <v>1890.2072797101407</v>
      </c>
      <c r="AE62" s="85">
        <f>(HLOOKUP(AE$7,BECO_Datos!$D$3:$HN$85,BECO_Datos!$A60,FALSE)+HLOOKUP(AE$7,BECO_Datos!$HP$3:$LT$85,BECO_Datos!$A60,FALSE))*AE$2</f>
        <v>0</v>
      </c>
      <c r="AF62" s="85">
        <f>(HLOOKUP(AF$7,BECO_Datos!$D$3:$HN$85,BECO_Datos!$A60,FALSE))*AF$2</f>
        <v>5.7947668300162674</v>
      </c>
      <c r="AG62" s="85">
        <f>(HLOOKUP(AG$7,BECO_Datos!$D$3:$HN$85,BECO_Datos!$A60,FALSE)+HLOOKUP(AG$7,BECO_Datos!$HP$3:$LT$85,BECO_Datos!$A60,FALSE))*AG$2</f>
        <v>294.51053017359408</v>
      </c>
      <c r="AH62" s="85">
        <f>(HLOOKUP(AH$7,BECO_Datos!$D$3:$HN$85,BECO_Datos!$A60,FALSE))*AH$2</f>
        <v>644.10085055917489</v>
      </c>
      <c r="AI62" s="85">
        <f>(HLOOKUP(AI$7,BECO_Datos!$D$3:$HN$85,BECO_Datos!$A60,FALSE)+HLOOKUP(AI$7,BECO_Datos!$HP$3:$LT$85,BECO_Datos!$A60,FALSE))*AI$2</f>
        <v>0</v>
      </c>
      <c r="AJ62" s="89">
        <f t="shared" si="106"/>
        <v>9492.9306421072124</v>
      </c>
      <c r="AK62" s="85">
        <f>(HLOOKUP(AK$7,BECO_Datos!$D$3:$HN$85,BECO_Datos!$A60,FALSE))*AK$2</f>
        <v>0</v>
      </c>
      <c r="AL62" s="85">
        <f>(HLOOKUP(AL$7,BECO_Datos!$D$3:$HN$85,BECO_Datos!$A60,FALSE))*AL$2</f>
        <v>0</v>
      </c>
      <c r="AM62" s="85">
        <f>(HLOOKUP(AM$7,BECO_Datos!$D$3:$HN$85,BECO_Datos!$A60,FALSE))*AM$2</f>
        <v>78.50085</v>
      </c>
      <c r="AN62" s="85">
        <f>(HLOOKUP(AN$7,BECO_Datos!$D$3:$HN$85,BECO_Datos!$A60,FALSE))*AN$2</f>
        <v>235.5318</v>
      </c>
      <c r="AO62" s="85">
        <f>(HLOOKUP(AO$7,BECO_Datos!$D$3:$HN$85,BECO_Datos!$A60,FALSE)+HLOOKUP(AO$7,BECO_Datos!$HP$3:$LT$85,BECO_Datos!$A60,FALSE))*AO$2</f>
        <v>677.66358544216894</v>
      </c>
      <c r="AP62" s="85">
        <f>(HLOOKUP(AP$7,BECO_Datos!$D$3:$HN$85,BECO_Datos!$A60,FALSE))*AP$2</f>
        <v>4989.4267571999999</v>
      </c>
      <c r="AQ62" s="85">
        <f>(HLOOKUP(AQ$7,BECO_Datos!$D$3:$HN$85,BECO_Datos!$A60,FALSE))*AQ$2</f>
        <v>2504.2273055999999</v>
      </c>
      <c r="AR62" s="85">
        <f>(HLOOKUP(AR$7,BECO_Datos!$D$3:$HN$85,BECO_Datos!$A60,FALSE)+HLOOKUP(AR$7,BECO_Datos!$HP$3:$LT$85,BECO_Datos!$A60,FALSE))*AR$2</f>
        <v>201.95960918862349</v>
      </c>
      <c r="AS62" s="85">
        <f>(HLOOKUP(AS$7,BECO_Datos!$D$3:$HN$85,BECO_Datos!$A60,FALSE))*AS$2</f>
        <v>0</v>
      </c>
      <c r="AT62" s="85">
        <f>(HLOOKUP(AT$7,BECO_Datos!$D$3:$HN$85,BECO_Datos!$A60,FALSE)+HLOOKUP(AT$7,BECO_Datos!$HP$3:$LT$85,BECO_Datos!$A60,FALSE))*AT$2</f>
        <v>768.49408119261773</v>
      </c>
      <c r="AU62" s="85">
        <f>(HLOOKUP(AU$7,BECO_Datos!$D$3:$HN$85,BECO_Datos!$A60,FALSE))*AU$2</f>
        <v>35.286361058900233</v>
      </c>
      <c r="AV62" s="85">
        <f>(HLOOKUP(AV$7,BECO_Datos!$D$3:$HN$85,BECO_Datos!$A60,FALSE)+HLOOKUP(AV$7,BECO_Datos!$HP$3:$LT$85,BECO_Datos!$A60,FALSE))*AV$2</f>
        <v>1.8402924249027046</v>
      </c>
      <c r="AW62" s="13"/>
      <c r="AX62" s="89">
        <f t="shared" si="108"/>
        <v>60791.045116794383</v>
      </c>
      <c r="AY62" s="85">
        <f>(HLOOKUP(AY$7,BECO_Datos!$D$3:$HN$85,BECO_Datos!$A60,FALSE)+HLOOKUP(AY$7,BECO_Datos!$HP$3:$LT$85,BECO_Datos!$A60,FALSE))*AY$2</f>
        <v>0</v>
      </c>
      <c r="AZ62" s="85">
        <f>(HLOOKUP(AZ$7,BECO_Datos!$D$3:$HN$85,BECO_Datos!$A60,FALSE)+HLOOKUP(AZ$7,BECO_Datos!$HP$3:$LT$85,BECO_Datos!$A60,FALSE))*AZ$2</f>
        <v>52148.195091245449</v>
      </c>
      <c r="BA62" s="85">
        <f>(HLOOKUP(BA$7,BECO_Datos!$D$3:$HN$85,BECO_Datos!$A60,FALSE)+HLOOKUP(BA$7,BECO_Datos!$HP$3:$LT$85,BECO_Datos!$A60,FALSE))*BA$2</f>
        <v>7640.2576969473221</v>
      </c>
      <c r="BB62" s="85">
        <f>(HLOOKUP(BB$7,BECO_Datos!$D$3:$HN$85,BECO_Datos!$A60,FALSE)+HLOOKUP(BB$7,BECO_Datos!$HP$3:$LT$85,BECO_Datos!$A60,FALSE))*BB$2</f>
        <v>0</v>
      </c>
      <c r="BC62" s="85">
        <f>(HLOOKUP(BC$7,BECO_Datos!$D$3:$HN$85,BECO_Datos!$A60,FALSE))*BC$2</f>
        <v>241.79981590704239</v>
      </c>
      <c r="BD62" s="85">
        <f>(HLOOKUP(BD$7,BECO_Datos!$D$3:$HN$85,BECO_Datos!$A60,FALSE)+HLOOKUP(BD$7,BECO_Datos!$HP$3:$LT$85,BECO_Datos!$A60,FALSE))*BD$2</f>
        <v>113.47811536160486</v>
      </c>
      <c r="BE62" s="85">
        <f>(HLOOKUP(BE$7,BECO_Datos!$D$3:$HN$85,BECO_Datos!$A60,FALSE))*BE$2</f>
        <v>647.31439733296259</v>
      </c>
      <c r="BF62" s="85">
        <f>(HLOOKUP(BF$7,BECO_Datos!$D$3:$HN$85,BECO_Datos!$A60,FALSE)+HLOOKUP(BF$7,BECO_Datos!$HP$3:$LT$85,BECO_Datos!$A60,FALSE))*BF$2</f>
        <v>0</v>
      </c>
      <c r="BG62" s="89">
        <f t="shared" si="110"/>
        <v>16297.518207875686</v>
      </c>
      <c r="BH62" s="85">
        <f>(HLOOKUP(BH$7,BECO_Datos!$D$3:$HN$85,BECO_Datos!$A60,FALSE))*BH$2</f>
        <v>0</v>
      </c>
      <c r="BI62" s="85">
        <f>(HLOOKUP(BI$7,BECO_Datos!$D$3:$HN$85,BECO_Datos!$A60,FALSE))*BI$2</f>
        <v>0</v>
      </c>
      <c r="BJ62" s="85">
        <f>(HLOOKUP(BJ$7,BECO_Datos!$D$3:$HN$85,BECO_Datos!$A60,FALSE))*BJ$2</f>
        <v>719.56844999999998</v>
      </c>
      <c r="BK62" s="85">
        <f>(HLOOKUP(BK$7,BECO_Datos!$D$3:$HN$85,BECO_Datos!$A60,FALSE))*BK$2</f>
        <v>5710.7718000000004</v>
      </c>
      <c r="BL62" s="85">
        <f>(HLOOKUP(BL$7,BECO_Datos!$D$3:$HN$85,BECO_Datos!$A60,FALSE)+HLOOKUP(BL$7,BECO_Datos!$HP$3:$LT$85,BECO_Datos!$A60,FALSE))*BL$2</f>
        <v>1429.4126384174758</v>
      </c>
      <c r="BM62" s="85">
        <f>(HLOOKUP(BM$7,BECO_Datos!$D$3:$HN$85,BECO_Datos!$A60,FALSE))*BM$2</f>
        <v>5043.3849467999999</v>
      </c>
      <c r="BN62" s="85">
        <f>(HLOOKUP(BN$7,BECO_Datos!$D$3:$HN$85,BECO_Datos!$A60,FALSE))*BN$2</f>
        <v>2165.8241952000003</v>
      </c>
      <c r="BO62" s="85">
        <f>(HLOOKUP(BO$7,BECO_Datos!$D$3:$HN$85,BECO_Datos!$A60,FALSE)+HLOOKUP(BO$7,BECO_Datos!$HP$3:$LT$85,BECO_Datos!$A60,FALSE))*BO$2</f>
        <v>671.15747722067931</v>
      </c>
      <c r="BP62" s="85">
        <f>(HLOOKUP(BP$7,BECO_Datos!$D$3:$HN$85,BECO_Datos!$A60,FALSE))*BP$2</f>
        <v>0</v>
      </c>
      <c r="BQ62" s="85">
        <f>(HLOOKUP(BQ$7,BECO_Datos!$D$3:$HN$85,BECO_Datos!$A60,FALSE)+HLOOKUP(BQ$7,BECO_Datos!$HP$3:$LT$85,BECO_Datos!$A60,FALSE))*BQ$2</f>
        <v>495.39819765323051</v>
      </c>
      <c r="BR62" s="85">
        <f>(HLOOKUP(BR$7,BECO_Datos!$D$3:$HN$85,BECO_Datos!$A60,FALSE))*BR$2</f>
        <v>55.20082176463545</v>
      </c>
      <c r="BS62" s="85">
        <f>(HLOOKUP(BS$7,BECO_Datos!$D$3:$HN$85,BECO_Datos!$A60,FALSE)+HLOOKUP(BS$7,BECO_Datos!$HP$3:$LT$85,BECO_Datos!$A60,FALSE))*BS$2</f>
        <v>6.7996808196645837</v>
      </c>
      <c r="BT62" s="13"/>
      <c r="BU62" s="89">
        <f t="shared" si="112"/>
        <v>59112.684889356162</v>
      </c>
      <c r="BV62" s="85">
        <f>(HLOOKUP(BV$7,BECO_Datos!$D$3:$HN$85,BECO_Datos!$A60,FALSE)+HLOOKUP(BV$7,BECO_Datos!$HP$3:$LT$85,BECO_Datos!$A60,FALSE))*BV$2</f>
        <v>0</v>
      </c>
      <c r="BW62" s="85">
        <f>(HLOOKUP(BW$7,BECO_Datos!$D$3:$HN$85,BECO_Datos!$A60,FALSE)+HLOOKUP(BW$7,BECO_Datos!$HP$3:$LT$85,BECO_Datos!$A60,FALSE))*BW$2</f>
        <v>49857.768310818479</v>
      </c>
      <c r="BX62" s="85">
        <f>(HLOOKUP(BX$7,BECO_Datos!$D$3:$HN$85,BECO_Datos!$A60,FALSE)+HLOOKUP(BX$7,BECO_Datos!$HP$3:$LT$85,BECO_Datos!$A60,FALSE))*BX$2</f>
        <v>7131.523213730673</v>
      </c>
      <c r="BY62" s="85">
        <f>(HLOOKUP(BY$7,BECO_Datos!$D$3:$HN$85,BECO_Datos!$A60,FALSE)+HLOOKUP(BY$7,BECO_Datos!$HP$3:$LT$85,BECO_Datos!$A60,FALSE))*BY$2</f>
        <v>0</v>
      </c>
      <c r="BZ62" s="85">
        <f>(HLOOKUP(BZ$7,BECO_Datos!$D$3:$HN$85,BECO_Datos!$A60,FALSE))*BZ$2</f>
        <v>565.81394830563522</v>
      </c>
      <c r="CA62" s="85">
        <f>(HLOOKUP(CA$7,BECO_Datos!$D$3:$HN$85,BECO_Datos!$A60,FALSE)+HLOOKUP(CA$7,BECO_Datos!$HP$3:$LT$85,BECO_Datos!$A60,FALSE))*CA$2</f>
        <v>80.228665663657111</v>
      </c>
      <c r="CB62" s="85">
        <f>(HLOOKUP(CB$7,BECO_Datos!$D$3:$HN$85,BECO_Datos!$A60,FALSE))*CB$2</f>
        <v>1477.3507508377149</v>
      </c>
      <c r="CC62" s="85">
        <f>(HLOOKUP(CC$7,BECO_Datos!$D$3:$HN$85,BECO_Datos!$A60,FALSE)+HLOOKUP(CC$7,BECO_Datos!$HP$3:$LT$85,BECO_Datos!$A60,FALSE))*CC$2</f>
        <v>0</v>
      </c>
      <c r="CD62" s="89">
        <f t="shared" si="114"/>
        <v>13140.90430781465</v>
      </c>
      <c r="CE62" s="85">
        <f>(HLOOKUP(CE$7,BECO_Datos!$D$3:$HN$85,BECO_Datos!$A60,FALSE))*CE$2</f>
        <v>0</v>
      </c>
      <c r="CF62" s="85">
        <f>(HLOOKUP(CF$7,BECO_Datos!$D$3:$HN$85,BECO_Datos!$A60,FALSE))*CF$2</f>
        <v>0</v>
      </c>
      <c r="CG62" s="85">
        <f>(HLOOKUP(CG$7,BECO_Datos!$D$3:$HN$85,BECO_Datos!$A60,FALSE))*CG$2</f>
        <v>122.96199000000001</v>
      </c>
      <c r="CH62" s="85">
        <f>(HLOOKUP(CH$7,BECO_Datos!$D$3:$HN$85,BECO_Datos!$A60,FALSE))*CH$2</f>
        <v>4814.1711000000005</v>
      </c>
      <c r="CI62" s="85">
        <f>(HLOOKUP(CI$7,BECO_Datos!$D$3:$HN$85,BECO_Datos!$A60,FALSE)+HLOOKUP(CI$7,BECO_Datos!$HP$3:$LT$85,BECO_Datos!$A60,FALSE))*CI$2</f>
        <v>1029.0155344482346</v>
      </c>
      <c r="CJ62" s="85">
        <f>(HLOOKUP(CJ$7,BECO_Datos!$D$3:$HN$85,BECO_Datos!$A60,FALSE))*CJ$2</f>
        <v>4577.2908767999998</v>
      </c>
      <c r="CK62" s="85">
        <f>(HLOOKUP(CK$7,BECO_Datos!$D$3:$HN$85,BECO_Datos!$A60,FALSE))*CK$2</f>
        <v>2095.4080404000001</v>
      </c>
      <c r="CL62" s="85">
        <f>(HLOOKUP(CL$7,BECO_Datos!$D$3:$HN$85,BECO_Datos!$A60,FALSE)+HLOOKUP(CL$7,BECO_Datos!$HP$3:$LT$85,BECO_Datos!$A60,FALSE))*CL$2</f>
        <v>146.50822631213839</v>
      </c>
      <c r="CM62" s="85">
        <f>(HLOOKUP(CM$7,BECO_Datos!$D$3:$HN$85,BECO_Datos!$A60,FALSE))*CM$2</f>
        <v>0</v>
      </c>
      <c r="CN62" s="85">
        <f>(HLOOKUP(CN$7,BECO_Datos!$D$3:$HN$85,BECO_Datos!$A60,FALSE)+HLOOKUP(CN$7,BECO_Datos!$HP$3:$LT$85,BECO_Datos!$A60,FALSE))*CN$2</f>
        <v>289.91950287633603</v>
      </c>
      <c r="CO62" s="85">
        <f>(HLOOKUP(CO$7,BECO_Datos!$D$3:$HN$85,BECO_Datos!$A60,FALSE))*CO$2</f>
        <v>65.319629119621624</v>
      </c>
      <c r="CP62" s="85">
        <f>(HLOOKUP(CP$7,BECO_Datos!$D$3:$HN$85,BECO_Datos!$A60,FALSE)+HLOOKUP(CP$7,BECO_Datos!$HP$3:$LT$85,BECO_Datos!$A60,FALSE))*CP$2</f>
        <v>0.30940785832002315</v>
      </c>
      <c r="CQ62" s="13"/>
      <c r="CR62" s="89">
        <f t="shared" si="116"/>
        <v>48847.828585914547</v>
      </c>
      <c r="CS62" s="85">
        <f>(HLOOKUP(CS$7,BECO_Datos!$D$3:$HN$85,BECO_Datos!$A60,FALSE)+HLOOKUP(CS$7,BECO_Datos!$HP$3:$LT$85,BECO_Datos!$A60,FALSE))*CS$2</f>
        <v>0</v>
      </c>
      <c r="CT62" s="85">
        <f>(HLOOKUP(CT$7,BECO_Datos!$D$3:$HN$85,BECO_Datos!$A60,FALSE)+HLOOKUP(CT$7,BECO_Datos!$HP$3:$LT$85,BECO_Datos!$A60,FALSE))*CT$2</f>
        <v>38613.232245092302</v>
      </c>
      <c r="CU62" s="85">
        <f>(HLOOKUP(CU$7,BECO_Datos!$D$3:$HN$85,BECO_Datos!$A60,FALSE)+HLOOKUP(CU$7,BECO_Datos!$HP$3:$LT$85,BECO_Datos!$A60,FALSE))*CU$2</f>
        <v>7847.4472197887808</v>
      </c>
      <c r="CV62" s="85">
        <f>(HLOOKUP(CV$7,BECO_Datos!$D$3:$HN$85,BECO_Datos!$A60,FALSE)+HLOOKUP(CV$7,BECO_Datos!$HP$3:$LT$85,BECO_Datos!$A60,FALSE))*CV$2</f>
        <v>0</v>
      </c>
      <c r="CW62" s="85">
        <f>(HLOOKUP(CW$7,BECO_Datos!$D$3:$HN$85,BECO_Datos!$A60,FALSE))*CW$2</f>
        <v>400.65459692461445</v>
      </c>
      <c r="CX62" s="85">
        <f>(HLOOKUP(CX$7,BECO_Datos!$D$3:$HN$85,BECO_Datos!$A60,FALSE)+HLOOKUP(CX$7,BECO_Datos!$HP$3:$LT$85,BECO_Datos!$A60,FALSE))*CX$2</f>
        <v>111.34890879740601</v>
      </c>
      <c r="CY62" s="85">
        <f>(HLOOKUP(CY$7,BECO_Datos!$D$3:$HN$85,BECO_Datos!$A60,FALSE))*CY$2</f>
        <v>1875.1456153114382</v>
      </c>
      <c r="CZ62" s="85">
        <f>(HLOOKUP(CZ$7,BECO_Datos!$D$3:$HN$85,BECO_Datos!$A60,FALSE)+HLOOKUP(CZ$7,BECO_Datos!$HP$3:$LT$85,BECO_Datos!$A60,FALSE))*CZ$2</f>
        <v>0</v>
      </c>
      <c r="DA62" s="89">
        <f t="shared" si="118"/>
        <v>23922.930013809542</v>
      </c>
      <c r="DB62" s="85">
        <f>(HLOOKUP(DB$7,BECO_Datos!$D$3:$HN$85,BECO_Datos!$A60,FALSE))*DB$2</f>
        <v>0</v>
      </c>
      <c r="DC62" s="85">
        <f>(HLOOKUP(DC$7,BECO_Datos!$D$3:$HN$85,BECO_Datos!$A60,FALSE))*DC$2</f>
        <v>0</v>
      </c>
      <c r="DD62" s="85">
        <f>(HLOOKUP(DD$7,BECO_Datos!$D$3:$HN$85,BECO_Datos!$A60,FALSE))*DD$2</f>
        <v>327.77166</v>
      </c>
      <c r="DE62" s="85">
        <f>(HLOOKUP(DE$7,BECO_Datos!$D$3:$HN$85,BECO_Datos!$A60,FALSE))*DE$2</f>
        <v>15008.871000000001</v>
      </c>
      <c r="DF62" s="85">
        <f>(HLOOKUP(DF$7,BECO_Datos!$D$3:$HN$85,BECO_Datos!$A60,FALSE)+HLOOKUP(DF$7,BECO_Datos!$HP$3:$LT$85,BECO_Datos!$A60,FALSE))*DF$2</f>
        <v>1217.4338410317678</v>
      </c>
      <c r="DG62" s="85">
        <f>(HLOOKUP(DG$7,BECO_Datos!$D$3:$HN$85,BECO_Datos!$A60,FALSE))*DG$2</f>
        <v>4946.3521271999998</v>
      </c>
      <c r="DH62" s="85">
        <f>(HLOOKUP(DH$7,BECO_Datos!$D$3:$HN$85,BECO_Datos!$A60,FALSE))*DH$2</f>
        <v>2105.3434068000001</v>
      </c>
      <c r="DI62" s="85">
        <f>(HLOOKUP(DI$7,BECO_Datos!$D$3:$HN$85,BECO_Datos!$A60,FALSE)+HLOOKUP(DI$7,BECO_Datos!$HP$3:$LT$85,BECO_Datos!$A60,FALSE))*DI$2</f>
        <v>117.18791024398234</v>
      </c>
      <c r="DJ62" s="85">
        <f>(HLOOKUP(DJ$7,BECO_Datos!$D$3:$HN$85,BECO_Datos!$A60,FALSE))*DJ$2</f>
        <v>0</v>
      </c>
      <c r="DK62" s="85">
        <f>(HLOOKUP(DK$7,BECO_Datos!$D$3:$HN$85,BECO_Datos!$A60,FALSE)+HLOOKUP(DK$7,BECO_Datos!$HP$3:$LT$85,BECO_Datos!$A60,FALSE))*DK$2</f>
        <v>142.92843285166765</v>
      </c>
      <c r="DL62" s="85">
        <f>(HLOOKUP(DL$7,BECO_Datos!$D$3:$HN$85,BECO_Datos!$A60,FALSE))*DL$2</f>
        <v>57.000127013679432</v>
      </c>
      <c r="DM62" s="85">
        <f>(HLOOKUP(DM$7,BECO_Datos!$D$3:$HN$85,BECO_Datos!$A60,FALSE)+HLOOKUP(DM$7,BECO_Datos!$HP$3:$LT$85,BECO_Datos!$A60,FALSE))*DM$2</f>
        <v>4.150866844757381E-2</v>
      </c>
      <c r="DN62" s="13"/>
      <c r="DO62" s="89">
        <f t="shared" si="120"/>
        <v>43882.54525140582</v>
      </c>
      <c r="DP62" s="85">
        <f>(HLOOKUP(DP$7,BECO_Datos!$D$3:$HN$85,BECO_Datos!$A60,FALSE)+HLOOKUP(DP$7,BECO_Datos!$HP$3:$LT$85,BECO_Datos!$A60,FALSE))*DP$2</f>
        <v>0</v>
      </c>
      <c r="DQ62" s="85">
        <f>(HLOOKUP(DQ$7,BECO_Datos!$D$3:$HN$85,BECO_Datos!$A60,FALSE)+HLOOKUP(DQ$7,BECO_Datos!$HP$3:$LT$85,BECO_Datos!$A60,FALSE))*DQ$2</f>
        <v>33264.71669216382</v>
      </c>
      <c r="DR62" s="85">
        <f>(HLOOKUP(DR$7,BECO_Datos!$D$3:$HN$85,BECO_Datos!$A60,FALSE)+HLOOKUP(DR$7,BECO_Datos!$HP$3:$LT$85,BECO_Datos!$A60,FALSE))*DR$2</f>
        <v>9037.8954019896883</v>
      </c>
      <c r="DS62" s="85">
        <f>(HLOOKUP(DS$7,BECO_Datos!$D$3:$HN$85,BECO_Datos!$A60,FALSE)+HLOOKUP(DS$7,BECO_Datos!$HP$3:$LT$85,BECO_Datos!$A60,FALSE))*DS$2</f>
        <v>0</v>
      </c>
      <c r="DT62" s="85">
        <f>(HLOOKUP(DT$7,BECO_Datos!$D$3:$HN$85,BECO_Datos!$A60,FALSE))*DT$2</f>
        <v>227.37237591090221</v>
      </c>
      <c r="DU62" s="85">
        <f>(HLOOKUP(DU$7,BECO_Datos!$D$3:$HN$85,BECO_Datos!$A60,FALSE)+HLOOKUP(DU$7,BECO_Datos!$HP$3:$LT$85,BECO_Datos!$A60,FALSE))*DU$2</f>
        <v>40.478403820138915</v>
      </c>
      <c r="DV62" s="85">
        <f>(HLOOKUP(DV$7,BECO_Datos!$D$3:$HN$85,BECO_Datos!$A60,FALSE))*DV$2</f>
        <v>1312.0823775212684</v>
      </c>
      <c r="DW62" s="85">
        <f>(HLOOKUP(DW$7,BECO_Datos!$D$3:$HN$85,BECO_Datos!$A60,FALSE)+HLOOKUP(DW$7,BECO_Datos!$HP$3:$LT$85,BECO_Datos!$A60,FALSE))*DW$2</f>
        <v>0</v>
      </c>
      <c r="DX62" s="89">
        <f t="shared" si="122"/>
        <v>24353.961678372998</v>
      </c>
      <c r="DY62" s="85">
        <f>(HLOOKUP(DY$7,BECO_Datos!$D$3:$HN$85,BECO_Datos!$A60,FALSE))*DY$2</f>
        <v>0</v>
      </c>
      <c r="DZ62" s="85">
        <f>(HLOOKUP(DZ$7,BECO_Datos!$D$3:$HN$85,BECO_Datos!$A60,FALSE))*DZ$2</f>
        <v>0</v>
      </c>
      <c r="EA62" s="85">
        <f>(HLOOKUP(EA$7,BECO_Datos!$D$3:$HN$85,BECO_Datos!$A60,FALSE))*EA$2</f>
        <v>547.24752000000001</v>
      </c>
      <c r="EB62" s="85">
        <f>(HLOOKUP(EB$7,BECO_Datos!$D$3:$HN$85,BECO_Datos!$A60,FALSE))*EB$2</f>
        <v>15836.669400000001</v>
      </c>
      <c r="EC62" s="85">
        <f>(HLOOKUP(EC$7,BECO_Datos!$D$3:$HN$85,BECO_Datos!$A60,FALSE)+HLOOKUP(EC$7,BECO_Datos!$HP$3:$LT$85,BECO_Datos!$A60,FALSE))*EC$2</f>
        <v>1310.7417342596675</v>
      </c>
      <c r="ED62" s="85">
        <f>(HLOOKUP(ED$7,BECO_Datos!$D$3:$HN$85,BECO_Datos!$A60,FALSE))*ED$2</f>
        <v>4779.9258480000008</v>
      </c>
      <c r="EE62" s="85">
        <f>(HLOOKUP(EE$7,BECO_Datos!$D$3:$HN$85,BECO_Datos!$A60,FALSE))*EE$2</f>
        <v>1439.1520092000001</v>
      </c>
      <c r="EF62" s="85">
        <f>(HLOOKUP(EF$7,BECO_Datos!$D$3:$HN$85,BECO_Datos!$A60,FALSE)+HLOOKUP(EF$7,BECO_Datos!$HP$3:$LT$85,BECO_Datos!$A60,FALSE))*EF$2</f>
        <v>137.45561594418811</v>
      </c>
      <c r="EG62" s="85">
        <f>(HLOOKUP(EG$7,BECO_Datos!$D$3:$HN$85,BECO_Datos!$A60,FALSE))*EG$2</f>
        <v>0</v>
      </c>
      <c r="EH62" s="85">
        <f>(HLOOKUP(EH$7,BECO_Datos!$D$3:$HN$85,BECO_Datos!$A60,FALSE)+HLOOKUP(EH$7,BECO_Datos!$HP$3:$LT$85,BECO_Datos!$A60,FALSE))*EH$2</f>
        <v>243.02038280302656</v>
      </c>
      <c r="EI62" s="85">
        <f>(HLOOKUP(EI$7,BECO_Datos!$D$3:$HN$85,BECO_Datos!$A60,FALSE))*EI$2</f>
        <v>59.72751634716257</v>
      </c>
      <c r="EJ62" s="85">
        <f>(HLOOKUP(EJ$7,BECO_Datos!$D$3:$HN$85,BECO_Datos!$A60,FALSE)+HLOOKUP(EJ$7,BECO_Datos!$HP$3:$LT$85,BECO_Datos!$A60,FALSE))*EJ$2</f>
        <v>2.1651818946977687E-2</v>
      </c>
      <c r="EK62" s="13"/>
      <c r="EL62" s="89">
        <f t="shared" si="124"/>
        <v>50327.637420298379</v>
      </c>
      <c r="EM62" s="85">
        <f>(HLOOKUP(EM$7,BECO_Datos!$D$3:$HN$85,BECO_Datos!$A60,FALSE)+HLOOKUP(EM$7,BECO_Datos!$HP$3:$LT$85,BECO_Datos!$A60,FALSE))*EM$2</f>
        <v>0</v>
      </c>
      <c r="EN62" s="85">
        <f>(HLOOKUP(EN$7,BECO_Datos!$D$3:$HN$85,BECO_Datos!$A60,FALSE)+HLOOKUP(EN$7,BECO_Datos!$HP$3:$LT$85,BECO_Datos!$A60,FALSE))*EN$2</f>
        <v>42620.30420366639</v>
      </c>
      <c r="EO62" s="85">
        <f>(HLOOKUP(EO$7,BECO_Datos!$D$3:$HN$85,BECO_Datos!$A60,FALSE)+HLOOKUP(EO$7,BECO_Datos!$HP$3:$LT$85,BECO_Datos!$A60,FALSE))*EO$2</f>
        <v>7267.0262739950876</v>
      </c>
      <c r="EP62" s="85">
        <f>(HLOOKUP(EP$7,BECO_Datos!$D$3:$HN$85,BECO_Datos!$A60,FALSE)+HLOOKUP(EP$7,BECO_Datos!$HP$3:$LT$85,BECO_Datos!$A60,FALSE))*EP$2</f>
        <v>0</v>
      </c>
      <c r="EQ62" s="85">
        <f>(HLOOKUP(EQ$7,BECO_Datos!$D$3:$HN$85,BECO_Datos!$A60,FALSE))*EQ$2</f>
        <v>363.4559324351552</v>
      </c>
      <c r="ER62" s="85">
        <f>(HLOOKUP(ER$7,BECO_Datos!$D$3:$HN$85,BECO_Datos!$A60,FALSE)+HLOOKUP(ER$7,BECO_Datos!$HP$3:$LT$85,BECO_Datos!$A60,FALSE))*ER$2</f>
        <v>39.603010201749349</v>
      </c>
      <c r="ES62" s="85">
        <f>(HLOOKUP(ES$7,BECO_Datos!$D$3:$HN$85,BECO_Datos!$A60,FALSE))*ES$2</f>
        <v>37.247999999999998</v>
      </c>
      <c r="ET62" s="85">
        <f>(HLOOKUP(ET$7,BECO_Datos!$D$3:$HN$85,BECO_Datos!$A60,FALSE)+HLOOKUP(ET$7,BECO_Datos!$HP$3:$LT$85,BECO_Datos!$A60,FALSE))*ET$2</f>
        <v>0</v>
      </c>
      <c r="EU62" s="89">
        <f t="shared" si="126"/>
        <v>18889.819576261136</v>
      </c>
      <c r="EV62" s="85">
        <f>(HLOOKUP(EV$7,BECO_Datos!$D$3:$HN$85,BECO_Datos!$A60,FALSE))*EV$2</f>
        <v>0</v>
      </c>
      <c r="EW62" s="85">
        <f>(HLOOKUP(EW$7,BECO_Datos!$D$3:$HN$85,BECO_Datos!$A60,FALSE))*EW$2</f>
        <v>0</v>
      </c>
      <c r="EX62" s="85">
        <f>(HLOOKUP(EX$7,BECO_Datos!$D$3:$HN$85,BECO_Datos!$A60,FALSE))*EX$2</f>
        <v>464.71959000000004</v>
      </c>
      <c r="EY62" s="85">
        <f>(HLOOKUP(EY$7,BECO_Datos!$D$3:$HN$85,BECO_Datos!$A60,FALSE))*EY$2</f>
        <v>10153.334100000002</v>
      </c>
      <c r="EZ62" s="85">
        <f>(HLOOKUP(EZ$7,BECO_Datos!$D$3:$HN$85,BECO_Datos!$A60,FALSE)+HLOOKUP(EZ$7,BECO_Datos!$HP$3:$LT$85,BECO_Datos!$A60,FALSE))*EZ$2</f>
        <v>1156.1935234875402</v>
      </c>
      <c r="FA62" s="85">
        <f>(HLOOKUP(FA$7,BECO_Datos!$D$3:$HN$85,BECO_Datos!$A60,FALSE))*FA$2</f>
        <v>4990.7521944</v>
      </c>
      <c r="FB62" s="85">
        <f>(HLOOKUP(FB$7,BECO_Datos!$D$3:$HN$85,BECO_Datos!$A60,FALSE))*FB$2</f>
        <v>1674.5342904000001</v>
      </c>
      <c r="FC62" s="85">
        <f>(HLOOKUP(FC$7,BECO_Datos!$D$3:$HN$85,BECO_Datos!$A60,FALSE)+HLOOKUP(FC$7,BECO_Datos!$HP$3:$LT$85,BECO_Datos!$A60,FALSE))*FC$2</f>
        <v>182.88964347706491</v>
      </c>
      <c r="FD62" s="85">
        <f>(HLOOKUP(FD$7,BECO_Datos!$D$3:$HN$85,BECO_Datos!$A60,FALSE))*FD$2</f>
        <v>0</v>
      </c>
      <c r="FE62" s="85">
        <f>(HLOOKUP(FE$7,BECO_Datos!$D$3:$HN$85,BECO_Datos!$A60,FALSE)+HLOOKUP(FE$7,BECO_Datos!$HP$3:$LT$85,BECO_Datos!$A60,FALSE))*FE$2</f>
        <v>230.17152374305132</v>
      </c>
      <c r="FF62" s="85">
        <f>(HLOOKUP(FF$7,BECO_Datos!$D$3:$HN$85,BECO_Datos!$A60,FALSE))*FF$2</f>
        <v>37.180734002042264</v>
      </c>
      <c r="FG62" s="85">
        <f>(HLOOKUP(FG$7,BECO_Datos!$D$3:$HN$85,BECO_Datos!$A60,FALSE)+HLOOKUP(FG$7,BECO_Datos!$HP$3:$LT$85,BECO_Datos!$A60,FALSE))*FG$2</f>
        <v>4.3976751436348473E-2</v>
      </c>
      <c r="FH62" s="13"/>
      <c r="FI62" s="89">
        <f t="shared" si="128"/>
        <v>52312.811815395376</v>
      </c>
      <c r="FJ62" s="85">
        <f>(HLOOKUP(FJ$7,BECO_Datos!$D$3:$HN$85,BECO_Datos!$A60,FALSE)+HLOOKUP(FJ$7,BECO_Datos!$HP$3:$LT$85,BECO_Datos!$A60,FALSE))*FJ$2</f>
        <v>0</v>
      </c>
      <c r="FK62" s="85">
        <f>(HLOOKUP(FK$7,BECO_Datos!$D$3:$HN$85,BECO_Datos!$A60,FALSE)+HLOOKUP(FK$7,BECO_Datos!$HP$3:$LT$85,BECO_Datos!$A60,FALSE))*FK$2</f>
        <v>42600.57035176803</v>
      </c>
      <c r="FL62" s="85">
        <f>(HLOOKUP(FL$7,BECO_Datos!$D$3:$HN$85,BECO_Datos!$A60,FALSE)+HLOOKUP(FL$7,BECO_Datos!$HP$3:$LT$85,BECO_Datos!$A60,FALSE))*FL$2</f>
        <v>9288.689364676371</v>
      </c>
      <c r="FM62" s="85">
        <f>(HLOOKUP(FM$7,BECO_Datos!$D$3:$HN$85,BECO_Datos!$A60,FALSE)+HLOOKUP(FM$7,BECO_Datos!$HP$3:$LT$85,BECO_Datos!$A60,FALSE))*FM$2</f>
        <v>0</v>
      </c>
      <c r="FN62" s="85">
        <f>(HLOOKUP(FN$7,BECO_Datos!$D$3:$HN$85,BECO_Datos!$A60,FALSE))*FN$2</f>
        <v>317.06381089279625</v>
      </c>
      <c r="FO62" s="85">
        <f>(HLOOKUP(FO$7,BECO_Datos!$D$3:$HN$85,BECO_Datos!$A60,FALSE)+HLOOKUP(FO$7,BECO_Datos!$HP$3:$LT$85,BECO_Datos!$A60,FALSE))*FO$2</f>
        <v>60.750288058179699</v>
      </c>
      <c r="FP62" s="85">
        <f>(HLOOKUP(FP$7,BECO_Datos!$D$3:$HN$85,BECO_Datos!$A60,FALSE))*FP$2</f>
        <v>45.738</v>
      </c>
      <c r="FQ62" s="85">
        <f>(HLOOKUP(FQ$7,BECO_Datos!$D$3:$HN$85,BECO_Datos!$A60,FALSE)+HLOOKUP(FQ$7,BECO_Datos!$HP$3:$LT$85,BECO_Datos!$A60,FALSE))*FQ$2</f>
        <v>0</v>
      </c>
      <c r="FR62" s="89">
        <f t="shared" si="130"/>
        <v>19448.189536321672</v>
      </c>
      <c r="FS62" s="85">
        <f>(HLOOKUP(FS$7,BECO_Datos!$D$3:$HN$85,BECO_Datos!$A60,FALSE))*FS$2</f>
        <v>0</v>
      </c>
      <c r="FT62" s="85">
        <f>(HLOOKUP(FT$7,BECO_Datos!$D$3:$HN$85,BECO_Datos!$A60,FALSE))*FT$2</f>
        <v>0</v>
      </c>
      <c r="FU62" s="85">
        <f>(HLOOKUP(FU$7,BECO_Datos!$D$3:$HN$85,BECO_Datos!$A60,FALSE))*FU$2</f>
        <v>436.06745999999998</v>
      </c>
      <c r="FV62" s="85">
        <f>(HLOOKUP(FV$7,BECO_Datos!$D$3:$HN$85,BECO_Datos!$A60,FALSE))*FV$2</f>
        <v>10817.1165</v>
      </c>
      <c r="FW62" s="85">
        <f>(HLOOKUP(FW$7,BECO_Datos!$D$3:$HN$85,BECO_Datos!$A60,FALSE)+HLOOKUP(FW$7,BECO_Datos!$HP$3:$LT$85,BECO_Datos!$A60,FALSE))*FW$2</f>
        <v>1147.7220839478944</v>
      </c>
      <c r="FX62" s="85">
        <f>(HLOOKUP(FX$7,BECO_Datos!$D$3:$HN$85,BECO_Datos!$A60,FALSE))*FX$2</f>
        <v>5115.1827960000001</v>
      </c>
      <c r="FY62" s="85">
        <f>(HLOOKUP(FY$7,BECO_Datos!$D$3:$HN$85,BECO_Datos!$A60,FALSE))*FY$2</f>
        <v>1571.8952483999999</v>
      </c>
      <c r="FZ62" s="85">
        <f>(HLOOKUP(FZ$7,BECO_Datos!$D$3:$HN$85,BECO_Datos!$A60,FALSE)+HLOOKUP(FZ$7,BECO_Datos!$HP$3:$LT$85,BECO_Datos!$A60,FALSE))*FZ$2</f>
        <v>170.78196401301798</v>
      </c>
      <c r="GA62" s="85">
        <f>(HLOOKUP(GA$7,BECO_Datos!$D$3:$HN$85,BECO_Datos!$A60,FALSE))*GA$2</f>
        <v>0</v>
      </c>
      <c r="GB62" s="85">
        <f>(HLOOKUP(GB$7,BECO_Datos!$D$3:$HN$85,BECO_Datos!$A60,FALSE)+HLOOKUP(GB$7,BECO_Datos!$HP$3:$LT$85,BECO_Datos!$A60,FALSE))*GB$2</f>
        <v>141.48209201246831</v>
      </c>
      <c r="GC62" s="85">
        <f>(HLOOKUP(GC$7,BECO_Datos!$D$3:$HN$85,BECO_Datos!$A60,FALSE))*GC$2</f>
        <v>47.41770961230921</v>
      </c>
      <c r="GD62" s="85">
        <f>(HLOOKUP(GD$7,BECO_Datos!$D$3:$HN$85,BECO_Datos!$A60,FALSE)+HLOOKUP(GD$7,BECO_Datos!$HP$3:$LT$85,BECO_Datos!$A60,FALSE))*GD$2</f>
        <v>0.52368233598182301</v>
      </c>
      <c r="GE62" s="13"/>
      <c r="GF62" s="89">
        <f t="shared" si="132"/>
        <v>67923.95055472001</v>
      </c>
      <c r="GG62" s="85">
        <f>(HLOOKUP(GG$7,BECO_Datos!$D$3:$HN$85,BECO_Datos!$A60,FALSE)+HLOOKUP(GG$7,BECO_Datos!$HP$3:$LT$85,BECO_Datos!$A60,FALSE))*GG$2</f>
        <v>0</v>
      </c>
      <c r="GH62" s="85">
        <f>(HLOOKUP(GH$7,BECO_Datos!$D$3:$HN$85,BECO_Datos!$A60,FALSE)+HLOOKUP(GH$7,BECO_Datos!$HP$3:$LT$85,BECO_Datos!$A60,FALSE))*GH$2</f>
        <v>44245.130113951229</v>
      </c>
      <c r="GI62" s="85">
        <f>(HLOOKUP(GI$7,BECO_Datos!$D$3:$HN$85,BECO_Datos!$A60,FALSE)+HLOOKUP(GI$7,BECO_Datos!$HP$3:$LT$85,BECO_Datos!$A60,FALSE))*GI$2</f>
        <v>22966.12299068725</v>
      </c>
      <c r="GJ62" s="85">
        <f>(HLOOKUP(GJ$7,BECO_Datos!$D$3:$HN$85,BECO_Datos!$A60,FALSE)+HLOOKUP(GJ$7,BECO_Datos!$HP$3:$LT$85,BECO_Datos!$A60,FALSE))*GJ$2</f>
        <v>0</v>
      </c>
      <c r="GK62" s="85">
        <f>(HLOOKUP(GK$7,BECO_Datos!$D$3:$HN$85,BECO_Datos!$A60,FALSE))*GK$2</f>
        <v>546.37344023074195</v>
      </c>
      <c r="GL62" s="85">
        <f>(HLOOKUP(GL$7,BECO_Datos!$D$3:$HN$85,BECO_Datos!$A60,FALSE)+HLOOKUP(GL$7,BECO_Datos!$HP$3:$LT$85,BECO_Datos!$A60,FALSE))*GL$2</f>
        <v>56.212009850790238</v>
      </c>
      <c r="GM62" s="85">
        <f>(HLOOKUP(GM$7,BECO_Datos!$D$3:$HN$85,BECO_Datos!$A60,FALSE))*GM$2</f>
        <v>110.11199999999999</v>
      </c>
      <c r="GN62" s="85">
        <f>(HLOOKUP(GN$7,BECO_Datos!$D$3:$HN$85,BECO_Datos!$A60,FALSE)+HLOOKUP(GN$7,BECO_Datos!$HP$3:$LT$85,BECO_Datos!$A60,FALSE))*GN$2</f>
        <v>0</v>
      </c>
      <c r="GO62" s="89">
        <f t="shared" si="134"/>
        <v>21191.753645273766</v>
      </c>
      <c r="GP62" s="85">
        <f>(HLOOKUP(GP$7,BECO_Datos!$D$3:$HN$85,BECO_Datos!$A60,FALSE))*GP$2</f>
        <v>0</v>
      </c>
      <c r="GQ62" s="85">
        <f>(HLOOKUP(GQ$7,BECO_Datos!$D$3:$HN$85,BECO_Datos!$A60,FALSE))*GQ$2</f>
        <v>0</v>
      </c>
      <c r="GR62" s="85">
        <f>(HLOOKUP(GR$7,BECO_Datos!$D$3:$HN$85,BECO_Datos!$A60,FALSE))*GR$2</f>
        <v>438.40751999999998</v>
      </c>
      <c r="GS62" s="85">
        <f>(HLOOKUP(GS$7,BECO_Datos!$D$3:$HN$85,BECO_Datos!$A60,FALSE))*GS$2</f>
        <v>12515.707200000001</v>
      </c>
      <c r="GT62" s="85">
        <f>(HLOOKUP(GT$7,BECO_Datos!$D$3:$HN$85,BECO_Datos!$A60,FALSE)+HLOOKUP(GT$7,BECO_Datos!$HP$3:$LT$85,BECO_Datos!$A60,FALSE))*GT$2</f>
        <v>1205.7008527126811</v>
      </c>
      <c r="GU62" s="85">
        <f>(HLOOKUP(GU$7,BECO_Datos!$D$3:$HN$85,BECO_Datos!$A60,FALSE))*GU$2</f>
        <v>5023.555538822875</v>
      </c>
      <c r="GV62" s="85">
        <f>(HLOOKUP(GV$7,BECO_Datos!$D$3:$HN$85,BECO_Datos!$A60,FALSE))*GV$2</f>
        <v>1790.8982532</v>
      </c>
      <c r="GW62" s="85">
        <f>(HLOOKUP(GW$7,BECO_Datos!$D$3:$HN$85,BECO_Datos!$A60,FALSE)+HLOOKUP(GW$7,BECO_Datos!$HP$3:$LT$85,BECO_Datos!$A60,FALSE))*GW$2</f>
        <v>57.524804456918929</v>
      </c>
      <c r="GX62" s="85">
        <f>(HLOOKUP(GX$7,BECO_Datos!$D$3:$HN$85,BECO_Datos!$A60,FALSE))*GX$2</f>
        <v>0</v>
      </c>
      <c r="GY62" s="85">
        <f>(HLOOKUP(GY$7,BECO_Datos!$D$3:$HN$85,BECO_Datos!$A60,FALSE)+HLOOKUP(GY$7,BECO_Datos!$HP$3:$LT$85,BECO_Datos!$A60,FALSE))*GY$2</f>
        <v>118.60267752530243</v>
      </c>
      <c r="GZ62" s="85">
        <f>(HLOOKUP(GZ$7,BECO_Datos!$D$3:$HN$85,BECO_Datos!$A60,FALSE))*GZ$2</f>
        <v>40.964148989591848</v>
      </c>
      <c r="HA62" s="85">
        <f>(HLOOKUP(HA$7,BECO_Datos!$D$3:$HN$85,BECO_Datos!$A60,FALSE)+HLOOKUP(HA$7,BECO_Datos!$HP$3:$LT$85,BECO_Datos!$A60,FALSE))*HA$2</f>
        <v>0.39264956639596843</v>
      </c>
      <c r="HB62" s="13"/>
      <c r="HC62" s="89">
        <f t="shared" si="136"/>
        <v>85578.697800426729</v>
      </c>
      <c r="HD62" s="85">
        <f>(HLOOKUP(HD$7,BECO_Datos!$D$3:$HN$85,BECO_Datos!$A60,FALSE)+HLOOKUP(HD$7,BECO_Datos!$HP$3:$LT$85,BECO_Datos!$A60,FALSE))*HD$2</f>
        <v>0</v>
      </c>
      <c r="HE62" s="85">
        <f>(HLOOKUP(HE$7,BECO_Datos!$D$3:$HN$85,BECO_Datos!$A60,FALSE)+HLOOKUP(HE$7,BECO_Datos!$HP$3:$LT$85,BECO_Datos!$A60,FALSE))*HE$2</f>
        <v>44117.407421844044</v>
      </c>
      <c r="HF62" s="85">
        <f>(HLOOKUP(HF$7,BECO_Datos!$D$3:$HN$85,BECO_Datos!$A60,FALSE)+HLOOKUP(HF$7,BECO_Datos!$HP$3:$LT$85,BECO_Datos!$A60,FALSE))*HF$2</f>
        <v>40703.952797865117</v>
      </c>
      <c r="HG62" s="85">
        <f>(HLOOKUP(HG$7,BECO_Datos!$D$3:$HN$85,BECO_Datos!$A60,FALSE)+HLOOKUP(HG$7,BECO_Datos!$HP$3:$LT$85,BECO_Datos!$A60,FALSE))*HG$2</f>
        <v>0</v>
      </c>
      <c r="HH62" s="85">
        <f>(HLOOKUP(HH$7,BECO_Datos!$D$3:$HN$85,BECO_Datos!$A60,FALSE))*HH$2</f>
        <v>635.66928141748735</v>
      </c>
      <c r="HI62" s="85">
        <f>(HLOOKUP(HI$7,BECO_Datos!$D$3:$HN$85,BECO_Datos!$A60,FALSE)+HLOOKUP(HI$7,BECO_Datos!$HP$3:$LT$85,BECO_Datos!$A60,FALSE))*HI$2</f>
        <v>38.724907937958676</v>
      </c>
      <c r="HJ62" s="85">
        <f>(HLOOKUP(HJ$7,BECO_Datos!$D$3:$HN$85,BECO_Datos!$A60,FALSE))*HJ$2</f>
        <v>82.943391362111171</v>
      </c>
      <c r="HK62" s="85">
        <f>(HLOOKUP(HK$7,BECO_Datos!$D$3:$HN$85,BECO_Datos!$A60,FALSE)+HLOOKUP(HK$7,BECO_Datos!$HP$3:$LT$85,BECO_Datos!$A60,FALSE))*HK$2</f>
        <v>0</v>
      </c>
      <c r="HL62" s="89">
        <f t="shared" si="138"/>
        <v>26878.498352454684</v>
      </c>
      <c r="HM62" s="85">
        <f>(HLOOKUP(HM$7,BECO_Datos!$D$3:$HN$85,BECO_Datos!$A60,FALSE))*HM$2</f>
        <v>0</v>
      </c>
      <c r="HN62" s="85">
        <f>(HLOOKUP(HN$7,BECO_Datos!$D$3:$HN$85,BECO_Datos!$A60,FALSE))*HN$2</f>
        <v>0</v>
      </c>
      <c r="HO62" s="85">
        <f>(HLOOKUP(HO$7,BECO_Datos!$D$3:$HN$85,BECO_Datos!$A60,FALSE))*HO$2</f>
        <v>343.38595164576395</v>
      </c>
      <c r="HP62" s="85">
        <f>(HLOOKUP(HP$7,BECO_Datos!$D$3:$HN$85,BECO_Datos!$A60,FALSE))*HP$2</f>
        <v>18379.773132356557</v>
      </c>
      <c r="HQ62" s="85">
        <f>(HLOOKUP(HQ$7,BECO_Datos!$D$3:$HN$85,BECO_Datos!$A60,FALSE)+HLOOKUP(HQ$7,BECO_Datos!$HP$3:$LT$85,BECO_Datos!$A60,FALSE))*HQ$2</f>
        <v>1183.3014752642653</v>
      </c>
      <c r="HR62" s="85">
        <f>(HLOOKUP(HR$7,BECO_Datos!$D$3:$HN$85,BECO_Datos!$A60,FALSE))*HR$2</f>
        <v>5031.8432432266527</v>
      </c>
      <c r="HS62" s="85">
        <f>(HLOOKUP(HS$7,BECO_Datos!$D$3:$HN$85,BECO_Datos!$A60,FALSE))*HS$2</f>
        <v>1771.7208853043119</v>
      </c>
      <c r="HT62" s="85">
        <f>(HLOOKUP(HT$7,BECO_Datos!$D$3:$HN$85,BECO_Datos!$A60,FALSE)+HLOOKUP(HT$7,BECO_Datos!$HP$3:$LT$85,BECO_Datos!$A60,FALSE))*HT$2</f>
        <v>0</v>
      </c>
      <c r="HU62" s="85">
        <f>(HLOOKUP(HU$7,BECO_Datos!$D$3:$HN$85,BECO_Datos!$A60,FALSE))*HU$2</f>
        <v>0</v>
      </c>
      <c r="HV62" s="85">
        <f>(HLOOKUP(HV$7,BECO_Datos!$D$3:$HN$85,BECO_Datos!$A60,FALSE)+HLOOKUP(HV$7,BECO_Datos!$HP$3:$LT$85,BECO_Datos!$A60,FALSE))*HV$2</f>
        <v>130.15124532446066</v>
      </c>
      <c r="HW62" s="85">
        <f>(HLOOKUP(HW$7,BECO_Datos!$D$3:$HN$85,BECO_Datos!$A60,FALSE))*HW$2</f>
        <v>38.057539009968721</v>
      </c>
      <c r="HX62" s="85">
        <f>(HLOOKUP(HX$7,BECO_Datos!$D$3:$HN$85,BECO_Datos!$A60,FALSE)+HLOOKUP(HX$7,BECO_Datos!$HP$3:$LT$85,BECO_Datos!$A60,FALSE))*HX$2</f>
        <v>0.2648803227020497</v>
      </c>
    </row>
    <row r="63" spans="1:232" ht="15.75" x14ac:dyDescent="0.25">
      <c r="A63" s="160">
        <v>57</v>
      </c>
      <c r="B63" s="535" t="s">
        <v>102</v>
      </c>
      <c r="C63" s="13"/>
      <c r="D63" s="86">
        <f t="shared" si="100"/>
        <v>16190.188025240588</v>
      </c>
      <c r="E63" s="84">
        <f>(HLOOKUP(E$7,BECO_Datos!$D$3:$HN$85,BECO_Datos!$A61,FALSE)+HLOOKUP(E$7,BECO_Datos!$HP$3:$LT$85,BECO_Datos!$A61,FALSE))*E$2</f>
        <v>0</v>
      </c>
      <c r="F63" s="84">
        <f>(HLOOKUP(F$7,BECO_Datos!$D$3:$HN$85,BECO_Datos!$A61,FALSE)+HLOOKUP(F$7,BECO_Datos!$HP$3:$LT$85,BECO_Datos!$A61,FALSE))*F$2</f>
        <v>6959.8049547325563</v>
      </c>
      <c r="G63" s="84">
        <f>(HLOOKUP(G$7,BECO_Datos!$D$3:$HN$85,BECO_Datos!$A61,FALSE)+HLOOKUP(G$7,BECO_Datos!$HP$3:$LT$85,BECO_Datos!$A61,FALSE))*G$2</f>
        <v>8841.2468007662392</v>
      </c>
      <c r="H63" s="84">
        <f>(HLOOKUP(H$7,BECO_Datos!$D$3:$HN$85,BECO_Datos!$A61,FALSE)+HLOOKUP(H$7,BECO_Datos!$HP$3:$LT$85,BECO_Datos!$A61,FALSE))*H$2</f>
        <v>0</v>
      </c>
      <c r="I63" s="84">
        <f>(HLOOKUP(I$7,BECO_Datos!$D$3:$HN$85,BECO_Datos!$A61,FALSE))*I$2</f>
        <v>0.22091486448742365</v>
      </c>
      <c r="J63" s="84">
        <f>(HLOOKUP(J$7,BECO_Datos!$D$3:$HN$85,BECO_Datos!$A61,FALSE)+HLOOKUP(J$7,BECO_Datos!$HP$3:$LT$85,BECO_Datos!$A61,FALSE))*J$2</f>
        <v>388.9153548773042</v>
      </c>
      <c r="K63" s="84">
        <f>(HLOOKUP(K$7,BECO_Datos!$D$3:$HN$85,BECO_Datos!$A61,FALSE))*K$2</f>
        <v>0</v>
      </c>
      <c r="L63" s="84">
        <f>(HLOOKUP(L$7,BECO_Datos!$D$3:$HN$85,BECO_Datos!$A61,FALSE)+HLOOKUP(L$7,BECO_Datos!$HP$3:$LT$85,BECO_Datos!$A61,FALSE))*L$2</f>
        <v>0</v>
      </c>
      <c r="M63" s="86">
        <f t="shared" si="102"/>
        <v>9018.6194312538137</v>
      </c>
      <c r="N63" s="84">
        <f>(HLOOKUP(N$7,BECO_Datos!$D$3:$HN$85,BECO_Datos!$A61,FALSE))*N$2</f>
        <v>0</v>
      </c>
      <c r="O63" s="84">
        <f>(HLOOKUP(O$7,BECO_Datos!$D$3:$HN$85,BECO_Datos!$A61,FALSE))*O$2</f>
        <v>0</v>
      </c>
      <c r="P63" s="84">
        <f>(HLOOKUP(P$7,BECO_Datos!$D$3:$HN$85,BECO_Datos!$A61,FALSE))*P$2</f>
        <v>18.747690000000002</v>
      </c>
      <c r="Q63" s="84">
        <f>(HLOOKUP(Q$7,BECO_Datos!$D$3:$HN$85,BECO_Datos!$A61,FALSE))*Q$2</f>
        <v>128.55960000000002</v>
      </c>
      <c r="R63" s="84">
        <f>(HLOOKUP(R$7,BECO_Datos!$D$3:$HN$85,BECO_Datos!$A61,FALSE)+HLOOKUP(R$7,BECO_Datos!$HP$3:$LT$85,BECO_Datos!$A61,FALSE))*R$2</f>
        <v>285.793144288397</v>
      </c>
      <c r="S63" s="84">
        <f>(HLOOKUP(S$7,BECO_Datos!$D$3:$HN$85,BECO_Datos!$A61,FALSE))*S$2</f>
        <v>8196.9267923999996</v>
      </c>
      <c r="T63" s="84">
        <f>(HLOOKUP(T$7,BECO_Datos!$D$3:$HN$85,BECO_Datos!$A61,FALSE))*T$2</f>
        <v>72.251928000000007</v>
      </c>
      <c r="U63" s="84">
        <f>(HLOOKUP(U$7,BECO_Datos!$D$3:$HN$85,BECO_Datos!$A61,FALSE)+HLOOKUP(U$7,BECO_Datos!$HP$3:$LT$85,BECO_Datos!$A61,FALSE))*U$2</f>
        <v>269.51685125561664</v>
      </c>
      <c r="V63" s="84">
        <f>(HLOOKUP(V$7,BECO_Datos!$D$3:$HN$85,BECO_Datos!$A61,FALSE))*V$2</f>
        <v>0</v>
      </c>
      <c r="W63" s="84">
        <f>(HLOOKUP(W$7,BECO_Datos!$D$3:$HN$85,BECO_Datos!$A61,FALSE)+HLOOKUP(W$7,BECO_Datos!$HP$3:$LT$85,BECO_Datos!$A61,FALSE))*W$2</f>
        <v>35.005330520121113</v>
      </c>
      <c r="X63" s="84">
        <f>(HLOOKUP(X$7,BECO_Datos!$D$3:$HN$85,BECO_Datos!$A61,FALSE))*X$2</f>
        <v>11.81809478967868</v>
      </c>
      <c r="Y63" s="84">
        <f>(HLOOKUP(Y$7,BECO_Datos!$D$3:$HN$85,BECO_Datos!$A61,FALSE)+HLOOKUP(Y$7,BECO_Datos!$HP$3:$LT$85,BECO_Datos!$A61,FALSE))*Y$2</f>
        <v>0</v>
      </c>
      <c r="Z63" s="13"/>
      <c r="AA63" s="86">
        <f t="shared" si="104"/>
        <v>15408.542538314849</v>
      </c>
      <c r="AB63" s="84">
        <f>(HLOOKUP(AB$7,BECO_Datos!$D$3:$HN$85,BECO_Datos!$A61,FALSE)+HLOOKUP(AB$7,BECO_Datos!$HP$3:$LT$85,BECO_Datos!$A61,FALSE))*AB$2</f>
        <v>0</v>
      </c>
      <c r="AC63" s="84">
        <f>(HLOOKUP(AC$7,BECO_Datos!$D$3:$HN$85,BECO_Datos!$A61,FALSE)+HLOOKUP(AC$7,BECO_Datos!$HP$3:$LT$85,BECO_Datos!$A61,FALSE))*AC$2</f>
        <v>7709.0666665133958</v>
      </c>
      <c r="AD63" s="84">
        <f>(HLOOKUP(AD$7,BECO_Datos!$D$3:$HN$85,BECO_Datos!$A61,FALSE)+HLOOKUP(AD$7,BECO_Datos!$HP$3:$LT$85,BECO_Datos!$A61,FALSE))*AD$2</f>
        <v>7457.813281472072</v>
      </c>
      <c r="AE63" s="84">
        <f>(HLOOKUP(AE$7,BECO_Datos!$D$3:$HN$85,BECO_Datos!$A61,FALSE)+HLOOKUP(AE$7,BECO_Datos!$HP$3:$LT$85,BECO_Datos!$A61,FALSE))*AE$2</f>
        <v>0</v>
      </c>
      <c r="AF63" s="84">
        <f>(HLOOKUP(AF$7,BECO_Datos!$D$3:$HN$85,BECO_Datos!$A61,FALSE))*AF$2</f>
        <v>8.4967255572086023E-2</v>
      </c>
      <c r="AG63" s="84">
        <f>(HLOOKUP(AG$7,BECO_Datos!$D$3:$HN$85,BECO_Datos!$A61,FALSE)+HLOOKUP(AG$7,BECO_Datos!$HP$3:$LT$85,BECO_Datos!$A61,FALSE))*AG$2</f>
        <v>241.57762307380779</v>
      </c>
      <c r="AH63" s="84">
        <f>(HLOOKUP(AH$7,BECO_Datos!$D$3:$HN$85,BECO_Datos!$A61,FALSE))*AH$2</f>
        <v>0</v>
      </c>
      <c r="AI63" s="84">
        <f>(HLOOKUP(AI$7,BECO_Datos!$D$3:$HN$85,BECO_Datos!$A61,FALSE)+HLOOKUP(AI$7,BECO_Datos!$HP$3:$LT$85,BECO_Datos!$A61,FALSE))*AI$2</f>
        <v>0</v>
      </c>
      <c r="AJ63" s="86">
        <f t="shared" si="106"/>
        <v>8771.1682007307445</v>
      </c>
      <c r="AK63" s="84">
        <f>(HLOOKUP(AK$7,BECO_Datos!$D$3:$HN$85,BECO_Datos!$A61,FALSE))*AK$2</f>
        <v>0</v>
      </c>
      <c r="AL63" s="84">
        <f>(HLOOKUP(AL$7,BECO_Datos!$D$3:$HN$85,BECO_Datos!$A61,FALSE))*AL$2</f>
        <v>0</v>
      </c>
      <c r="AM63" s="84">
        <f>(HLOOKUP(AM$7,BECO_Datos!$D$3:$HN$85,BECO_Datos!$A61,FALSE))*AM$2</f>
        <v>6.0134100000000004</v>
      </c>
      <c r="AN63" s="84">
        <f>(HLOOKUP(AN$7,BECO_Datos!$D$3:$HN$85,BECO_Datos!$A61,FALSE))*AN$2</f>
        <v>70.993200000000002</v>
      </c>
      <c r="AO63" s="84">
        <f>(HLOOKUP(AO$7,BECO_Datos!$D$3:$HN$85,BECO_Datos!$A61,FALSE)+HLOOKUP(AO$7,BECO_Datos!$HP$3:$LT$85,BECO_Datos!$A61,FALSE))*AO$2</f>
        <v>191.73372843645484</v>
      </c>
      <c r="AP63" s="84">
        <f>(HLOOKUP(AP$7,BECO_Datos!$D$3:$HN$85,BECO_Datos!$A61,FALSE))*AP$2</f>
        <v>8221.5718631999989</v>
      </c>
      <c r="AQ63" s="84">
        <f>(HLOOKUP(AQ$7,BECO_Datos!$D$3:$HN$85,BECO_Datos!$A61,FALSE))*AQ$2</f>
        <v>37.757700000000007</v>
      </c>
      <c r="AR63" s="84">
        <f>(HLOOKUP(AR$7,BECO_Datos!$D$3:$HN$85,BECO_Datos!$A61,FALSE)+HLOOKUP(AR$7,BECO_Datos!$HP$3:$LT$85,BECO_Datos!$A61,FALSE))*AR$2</f>
        <v>162.99821432127348</v>
      </c>
      <c r="AS63" s="84">
        <f>(HLOOKUP(AS$7,BECO_Datos!$D$3:$HN$85,BECO_Datos!$A61,FALSE))*AS$2</f>
        <v>0</v>
      </c>
      <c r="AT63" s="84">
        <f>(HLOOKUP(AT$7,BECO_Datos!$D$3:$HN$85,BECO_Datos!$A61,FALSE)+HLOOKUP(AT$7,BECO_Datos!$HP$3:$LT$85,BECO_Datos!$A61,FALSE))*AT$2</f>
        <v>30.524249656369559</v>
      </c>
      <c r="AU63" s="84">
        <f>(HLOOKUP(AU$7,BECO_Datos!$D$3:$HN$85,BECO_Datos!$A61,FALSE))*AU$2</f>
        <v>49.575835116647156</v>
      </c>
      <c r="AV63" s="84">
        <f>(HLOOKUP(AV$7,BECO_Datos!$D$3:$HN$85,BECO_Datos!$A61,FALSE)+HLOOKUP(AV$7,BECO_Datos!$HP$3:$LT$85,BECO_Datos!$A61,FALSE))*AV$2</f>
        <v>0</v>
      </c>
      <c r="AW63" s="13"/>
      <c r="AX63" s="86">
        <f t="shared" si="108"/>
        <v>10003.578890064293</v>
      </c>
      <c r="AY63" s="84">
        <f>(HLOOKUP(AY$7,BECO_Datos!$D$3:$HN$85,BECO_Datos!$A61,FALSE)+HLOOKUP(AY$7,BECO_Datos!$HP$3:$LT$85,BECO_Datos!$A61,FALSE))*AY$2</f>
        <v>0</v>
      </c>
      <c r="AZ63" s="84">
        <f>(HLOOKUP(AZ$7,BECO_Datos!$D$3:$HN$85,BECO_Datos!$A61,FALSE)+HLOOKUP(AZ$7,BECO_Datos!$HP$3:$LT$85,BECO_Datos!$A61,FALSE))*AZ$2</f>
        <v>27.581067925603612</v>
      </c>
      <c r="BA63" s="84">
        <f>(HLOOKUP(BA$7,BECO_Datos!$D$3:$HN$85,BECO_Datos!$A61,FALSE)+HLOOKUP(BA$7,BECO_Datos!$HP$3:$LT$85,BECO_Datos!$A61,FALSE))*BA$2</f>
        <v>9727.136350327195</v>
      </c>
      <c r="BB63" s="84">
        <f>(HLOOKUP(BB$7,BECO_Datos!$D$3:$HN$85,BECO_Datos!$A61,FALSE)+HLOOKUP(BB$7,BECO_Datos!$HP$3:$LT$85,BECO_Datos!$A61,FALSE))*BB$2</f>
        <v>0</v>
      </c>
      <c r="BC63" s="84">
        <f>(HLOOKUP(BC$7,BECO_Datos!$D$3:$HN$85,BECO_Datos!$A61,FALSE))*BC$2</f>
        <v>0.25490176671625808</v>
      </c>
      <c r="BD63" s="84">
        <f>(HLOOKUP(BD$7,BECO_Datos!$D$3:$HN$85,BECO_Datos!$A61,FALSE)+HLOOKUP(BD$7,BECO_Datos!$HP$3:$LT$85,BECO_Datos!$A61,FALSE))*BD$2</f>
        <v>248.60657004477753</v>
      </c>
      <c r="BE63" s="84">
        <f>(HLOOKUP(BE$7,BECO_Datos!$D$3:$HN$85,BECO_Datos!$A61,FALSE))*BE$2</f>
        <v>0</v>
      </c>
      <c r="BF63" s="84">
        <f>(HLOOKUP(BF$7,BECO_Datos!$D$3:$HN$85,BECO_Datos!$A61,FALSE)+HLOOKUP(BF$7,BECO_Datos!$HP$3:$LT$85,BECO_Datos!$A61,FALSE))*BF$2</f>
        <v>0</v>
      </c>
      <c r="BG63" s="86">
        <f t="shared" si="110"/>
        <v>8569.256246550598</v>
      </c>
      <c r="BH63" s="84">
        <f>(HLOOKUP(BH$7,BECO_Datos!$D$3:$HN$85,BECO_Datos!$A61,FALSE))*BH$2</f>
        <v>0</v>
      </c>
      <c r="BI63" s="84">
        <f>(HLOOKUP(BI$7,BECO_Datos!$D$3:$HN$85,BECO_Datos!$A61,FALSE))*BI$2</f>
        <v>0</v>
      </c>
      <c r="BJ63" s="84">
        <f>(HLOOKUP(BJ$7,BECO_Datos!$D$3:$HN$85,BECO_Datos!$A61,FALSE))*BJ$2</f>
        <v>16.625309999999999</v>
      </c>
      <c r="BK63" s="84">
        <f>(HLOOKUP(BK$7,BECO_Datos!$D$3:$HN$85,BECO_Datos!$A61,FALSE))*BK$2</f>
        <v>40.360800000000005</v>
      </c>
      <c r="BL63" s="84">
        <f>(HLOOKUP(BL$7,BECO_Datos!$D$3:$HN$85,BECO_Datos!$A61,FALSE)+HLOOKUP(BL$7,BECO_Datos!$HP$3:$LT$85,BECO_Datos!$A61,FALSE))*BL$2</f>
        <v>88.012939720093982</v>
      </c>
      <c r="BM63" s="84">
        <f>(HLOOKUP(BM$7,BECO_Datos!$D$3:$HN$85,BECO_Datos!$A61,FALSE))*BM$2</f>
        <v>8071.4248091999998</v>
      </c>
      <c r="BN63" s="84">
        <f>(HLOOKUP(BN$7,BECO_Datos!$D$3:$HN$85,BECO_Datos!$A61,FALSE))*BN$2</f>
        <v>1.9871388000000001</v>
      </c>
      <c r="BO63" s="84">
        <f>(HLOOKUP(BO$7,BECO_Datos!$D$3:$HN$85,BECO_Datos!$A61,FALSE)+HLOOKUP(BO$7,BECO_Datos!$HP$3:$LT$85,BECO_Datos!$A61,FALSE))*BO$2</f>
        <v>260.35528451440462</v>
      </c>
      <c r="BP63" s="84">
        <f>(HLOOKUP(BP$7,BECO_Datos!$D$3:$HN$85,BECO_Datos!$A61,FALSE))*BP$2</f>
        <v>0</v>
      </c>
      <c r="BQ63" s="84">
        <f>(HLOOKUP(BQ$7,BECO_Datos!$D$3:$HN$85,BECO_Datos!$A61,FALSE)+HLOOKUP(BQ$7,BECO_Datos!$HP$3:$LT$85,BECO_Datos!$A61,FALSE))*BQ$2</f>
        <v>32.630132336958361</v>
      </c>
      <c r="BR63" s="84">
        <f>(HLOOKUP(BR$7,BECO_Datos!$D$3:$HN$85,BECO_Datos!$A61,FALSE))*BR$2</f>
        <v>57.813723701487831</v>
      </c>
      <c r="BS63" s="84">
        <f>(HLOOKUP(BS$7,BECO_Datos!$D$3:$HN$85,BECO_Datos!$A61,FALSE)+HLOOKUP(BS$7,BECO_Datos!$HP$3:$LT$85,BECO_Datos!$A61,FALSE))*BS$2</f>
        <v>4.6108277653926583E-2</v>
      </c>
      <c r="BT63" s="13"/>
      <c r="BU63" s="86">
        <f t="shared" si="112"/>
        <v>10976.162647952422</v>
      </c>
      <c r="BV63" s="84">
        <f>(HLOOKUP(BV$7,BECO_Datos!$D$3:$HN$85,BECO_Datos!$A61,FALSE)+HLOOKUP(BV$7,BECO_Datos!$HP$3:$LT$85,BECO_Datos!$A61,FALSE))*BV$2</f>
        <v>0</v>
      </c>
      <c r="BW63" s="84">
        <f>(HLOOKUP(BW$7,BECO_Datos!$D$3:$HN$85,BECO_Datos!$A61,FALSE)+HLOOKUP(BW$7,BECO_Datos!$HP$3:$LT$85,BECO_Datos!$A61,FALSE))*BW$2</f>
        <v>30.457091692611289</v>
      </c>
      <c r="BX63" s="84">
        <f>(HLOOKUP(BX$7,BECO_Datos!$D$3:$HN$85,BECO_Datos!$A61,FALSE)+HLOOKUP(BX$7,BECO_Datos!$HP$3:$LT$85,BECO_Datos!$A61,FALSE))*BX$2</f>
        <v>10762.991557965883</v>
      </c>
      <c r="BY63" s="84">
        <f>(HLOOKUP(BY$7,BECO_Datos!$D$3:$HN$85,BECO_Datos!$A61,FALSE)+HLOOKUP(BY$7,BECO_Datos!$HP$3:$LT$85,BECO_Datos!$A61,FALSE))*BY$2</f>
        <v>0</v>
      </c>
      <c r="BZ63" s="84">
        <f>(HLOOKUP(BZ$7,BECO_Datos!$D$3:$HN$85,BECO_Datos!$A61,FALSE))*BZ$2</f>
        <v>0.30588212005950965</v>
      </c>
      <c r="CA63" s="84">
        <f>(HLOOKUP(CA$7,BECO_Datos!$D$3:$HN$85,BECO_Datos!$A61,FALSE)+HLOOKUP(CA$7,BECO_Datos!$HP$3:$LT$85,BECO_Datos!$A61,FALSE))*CA$2</f>
        <v>182.40811617386902</v>
      </c>
      <c r="CB63" s="84">
        <f>(HLOOKUP(CB$7,BECO_Datos!$D$3:$HN$85,BECO_Datos!$A61,FALSE))*CB$2</f>
        <v>0</v>
      </c>
      <c r="CC63" s="84">
        <f>(HLOOKUP(CC$7,BECO_Datos!$D$3:$HN$85,BECO_Datos!$A61,FALSE)+HLOOKUP(CC$7,BECO_Datos!$HP$3:$LT$85,BECO_Datos!$A61,FALSE))*CC$2</f>
        <v>0</v>
      </c>
      <c r="CD63" s="86">
        <f t="shared" si="114"/>
        <v>8834.5647196173904</v>
      </c>
      <c r="CE63" s="84">
        <f>(HLOOKUP(CE$7,BECO_Datos!$D$3:$HN$85,BECO_Datos!$A61,FALSE))*CE$2</f>
        <v>0</v>
      </c>
      <c r="CF63" s="84">
        <f>(HLOOKUP(CF$7,BECO_Datos!$D$3:$HN$85,BECO_Datos!$A61,FALSE))*CF$2</f>
        <v>0</v>
      </c>
      <c r="CG63" s="84">
        <f>(HLOOKUP(CG$7,BECO_Datos!$D$3:$HN$85,BECO_Datos!$A61,FALSE))*CG$2</f>
        <v>0.73467000000000005</v>
      </c>
      <c r="CH63" s="84">
        <f>(HLOOKUP(CH$7,BECO_Datos!$D$3:$HN$85,BECO_Datos!$A61,FALSE))*CH$2</f>
        <v>177.86490000000001</v>
      </c>
      <c r="CI63" s="84">
        <f>(HLOOKUP(CI$7,BECO_Datos!$D$3:$HN$85,BECO_Datos!$A61,FALSE)+HLOOKUP(CI$7,BECO_Datos!$HP$3:$LT$85,BECO_Datos!$A61,FALSE))*CI$2</f>
        <v>252.10019502437575</v>
      </c>
      <c r="CJ63" s="84">
        <f>(HLOOKUP(CJ$7,BECO_Datos!$D$3:$HN$85,BECO_Datos!$A61,FALSE))*CJ$2</f>
        <v>8220.3261335999996</v>
      </c>
      <c r="CK63" s="84">
        <f>(HLOOKUP(CK$7,BECO_Datos!$D$3:$HN$85,BECO_Datos!$A61,FALSE))*CK$2</f>
        <v>1.1372544</v>
      </c>
      <c r="CL63" s="84">
        <f>(HLOOKUP(CL$7,BECO_Datos!$D$3:$HN$85,BECO_Datos!$A61,FALSE)+HLOOKUP(CL$7,BECO_Datos!$HP$3:$LT$85,BECO_Datos!$A61,FALSE))*CL$2</f>
        <v>95.844162843163915</v>
      </c>
      <c r="CM63" s="84">
        <f>(HLOOKUP(CM$7,BECO_Datos!$D$3:$HN$85,BECO_Datos!$A61,FALSE))*CM$2</f>
        <v>0</v>
      </c>
      <c r="CN63" s="84">
        <f>(HLOOKUP(CN$7,BECO_Datos!$D$3:$HN$85,BECO_Datos!$A61,FALSE)+HLOOKUP(CN$7,BECO_Datos!$HP$3:$LT$85,BECO_Datos!$A61,FALSE))*CN$2</f>
        <v>29.548694145357132</v>
      </c>
      <c r="CO63" s="84">
        <f>(HLOOKUP(CO$7,BECO_Datos!$D$3:$HN$85,BECO_Datos!$A61,FALSE))*CO$2</f>
        <v>56.997715416632886</v>
      </c>
      <c r="CP63" s="84">
        <f>(HLOOKUP(CP$7,BECO_Datos!$D$3:$HN$85,BECO_Datos!$A61,FALSE)+HLOOKUP(CP$7,BECO_Datos!$HP$3:$LT$85,BECO_Datos!$A61,FALSE))*CP$2</f>
        <v>1.0994187859087118E-2</v>
      </c>
      <c r="CQ63" s="13"/>
      <c r="CR63" s="86">
        <f t="shared" si="116"/>
        <v>10021.550739780818</v>
      </c>
      <c r="CS63" s="84">
        <f>(HLOOKUP(CS$7,BECO_Datos!$D$3:$HN$85,BECO_Datos!$A61,FALSE)+HLOOKUP(CS$7,BECO_Datos!$HP$3:$LT$85,BECO_Datos!$A61,FALSE))*CS$2</f>
        <v>0</v>
      </c>
      <c r="CT63" s="84">
        <f>(HLOOKUP(CT$7,BECO_Datos!$D$3:$HN$85,BECO_Datos!$A61,FALSE)+HLOOKUP(CT$7,BECO_Datos!$HP$3:$LT$85,BECO_Datos!$A61,FALSE))*CT$2</f>
        <v>59.878814829099817</v>
      </c>
      <c r="CU63" s="84">
        <f>(HLOOKUP(CU$7,BECO_Datos!$D$3:$HN$85,BECO_Datos!$A61,FALSE)+HLOOKUP(CU$7,BECO_Datos!$HP$3:$LT$85,BECO_Datos!$A61,FALSE))*CU$2</f>
        <v>9833.151639077767</v>
      </c>
      <c r="CV63" s="84">
        <f>(HLOOKUP(CV$7,BECO_Datos!$D$3:$HN$85,BECO_Datos!$A61,FALSE)+HLOOKUP(CV$7,BECO_Datos!$HP$3:$LT$85,BECO_Datos!$A61,FALSE))*CV$2</f>
        <v>0</v>
      </c>
      <c r="CW63" s="84">
        <f>(HLOOKUP(CW$7,BECO_Datos!$D$3:$HN$85,BECO_Datos!$A61,FALSE))*CW$2</f>
        <v>0.42483627786043016</v>
      </c>
      <c r="CX63" s="84">
        <f>(HLOOKUP(CX$7,BECO_Datos!$D$3:$HN$85,BECO_Datos!$A61,FALSE)+HLOOKUP(CX$7,BECO_Datos!$HP$3:$LT$85,BECO_Datos!$A61,FALSE))*CX$2</f>
        <v>128.09544959609121</v>
      </c>
      <c r="CY63" s="84">
        <f>(HLOOKUP(CY$7,BECO_Datos!$D$3:$HN$85,BECO_Datos!$A61,FALSE))*CY$2</f>
        <v>0</v>
      </c>
      <c r="CZ63" s="84">
        <f>(HLOOKUP(CZ$7,BECO_Datos!$D$3:$HN$85,BECO_Datos!$A61,FALSE)+HLOOKUP(CZ$7,BECO_Datos!$HP$3:$LT$85,BECO_Datos!$A61,FALSE))*CZ$2</f>
        <v>0</v>
      </c>
      <c r="DA63" s="86">
        <f t="shared" si="118"/>
        <v>9341.4089417182258</v>
      </c>
      <c r="DB63" s="84">
        <f>(HLOOKUP(DB$7,BECO_Datos!$D$3:$HN$85,BECO_Datos!$A61,FALSE))*DB$2</f>
        <v>0</v>
      </c>
      <c r="DC63" s="84">
        <f>(HLOOKUP(DC$7,BECO_Datos!$D$3:$HN$85,BECO_Datos!$A61,FALSE))*DC$2</f>
        <v>0</v>
      </c>
      <c r="DD63" s="84">
        <f>(HLOOKUP(DD$7,BECO_Datos!$D$3:$HN$85,BECO_Datos!$A61,FALSE))*DD$2</f>
        <v>0</v>
      </c>
      <c r="DE63" s="84">
        <f>(HLOOKUP(DE$7,BECO_Datos!$D$3:$HN$85,BECO_Datos!$A61,FALSE))*DE$2</f>
        <v>227.57220000000001</v>
      </c>
      <c r="DF63" s="84">
        <f>(HLOOKUP(DF$7,BECO_Datos!$D$3:$HN$85,BECO_Datos!$A61,FALSE)+HLOOKUP(DF$7,BECO_Datos!$HP$3:$LT$85,BECO_Datos!$A61,FALSE))*DF$2</f>
        <v>294.03383424764604</v>
      </c>
      <c r="DG63" s="84">
        <f>(HLOOKUP(DG$7,BECO_Datos!$D$3:$HN$85,BECO_Datos!$A61,FALSE))*DG$2</f>
        <v>8621.3541960000002</v>
      </c>
      <c r="DH63" s="84">
        <f>(HLOOKUP(DH$7,BECO_Datos!$D$3:$HN$85,BECO_Datos!$A61,FALSE))*DH$2</f>
        <v>101.9114352</v>
      </c>
      <c r="DI63" s="84">
        <f>(HLOOKUP(DI$7,BECO_Datos!$D$3:$HN$85,BECO_Datos!$A61,FALSE)+HLOOKUP(DI$7,BECO_Datos!$HP$3:$LT$85,BECO_Datos!$A61,FALSE))*DI$2</f>
        <v>12.623206934193025</v>
      </c>
      <c r="DJ63" s="84">
        <f>(HLOOKUP(DJ$7,BECO_Datos!$D$3:$HN$85,BECO_Datos!$A61,FALSE))*DJ$2</f>
        <v>0</v>
      </c>
      <c r="DK63" s="84">
        <f>(HLOOKUP(DK$7,BECO_Datos!$D$3:$HN$85,BECO_Datos!$A61,FALSE)+HLOOKUP(DK$7,BECO_Datos!$HP$3:$LT$85,BECO_Datos!$A61,FALSE))*DK$2</f>
        <v>33.010332730214436</v>
      </c>
      <c r="DL63" s="84">
        <f>(HLOOKUP(DL$7,BECO_Datos!$D$3:$HN$85,BECO_Datos!$A61,FALSE))*DL$2</f>
        <v>50.90373660617157</v>
      </c>
      <c r="DM63" s="84">
        <f>(HLOOKUP(DM$7,BECO_Datos!$D$3:$HN$85,BECO_Datos!$A61,FALSE)+HLOOKUP(DM$7,BECO_Datos!$HP$3:$LT$85,BECO_Datos!$A61,FALSE))*DM$2</f>
        <v>0</v>
      </c>
      <c r="DN63" s="13"/>
      <c r="DO63" s="86">
        <f t="shared" si="120"/>
        <v>9286.5720605548704</v>
      </c>
      <c r="DP63" s="84">
        <f>(HLOOKUP(DP$7,BECO_Datos!$D$3:$HN$85,BECO_Datos!$A61,FALSE)+HLOOKUP(DP$7,BECO_Datos!$HP$3:$LT$85,BECO_Datos!$A61,FALSE))*DP$2</f>
        <v>0</v>
      </c>
      <c r="DQ63" s="84">
        <f>(HLOOKUP(DQ$7,BECO_Datos!$D$3:$HN$85,BECO_Datos!$A61,FALSE)+HLOOKUP(DQ$7,BECO_Datos!$HP$3:$LT$85,BECO_Datos!$A61,FALSE))*DQ$2</f>
        <v>2678.8435775416301</v>
      </c>
      <c r="DR63" s="84">
        <f>(HLOOKUP(DR$7,BECO_Datos!$D$3:$HN$85,BECO_Datos!$A61,FALSE)+HLOOKUP(DR$7,BECO_Datos!$HP$3:$LT$85,BECO_Datos!$A61,FALSE))*DR$2</f>
        <v>6473.7437614602786</v>
      </c>
      <c r="DS63" s="84">
        <f>(HLOOKUP(DS$7,BECO_Datos!$D$3:$HN$85,BECO_Datos!$A61,FALSE)+HLOOKUP(DS$7,BECO_Datos!$HP$3:$LT$85,BECO_Datos!$A61,FALSE))*DS$2</f>
        <v>0</v>
      </c>
      <c r="DT63" s="84">
        <f>(HLOOKUP(DT$7,BECO_Datos!$D$3:$HN$85,BECO_Datos!$A61,FALSE))*DT$2</f>
        <v>0.6457511423478538</v>
      </c>
      <c r="DU63" s="84">
        <f>(HLOOKUP(DU$7,BECO_Datos!$D$3:$HN$85,BECO_Datos!$A61,FALSE)+HLOOKUP(DU$7,BECO_Datos!$HP$3:$LT$85,BECO_Datos!$A61,FALSE))*DU$2</f>
        <v>133.33897041061374</v>
      </c>
      <c r="DV63" s="84">
        <f>(HLOOKUP(DV$7,BECO_Datos!$D$3:$HN$85,BECO_Datos!$A61,FALSE))*DV$2</f>
        <v>0</v>
      </c>
      <c r="DW63" s="84">
        <f>(HLOOKUP(DW$7,BECO_Datos!$D$3:$HN$85,BECO_Datos!$A61,FALSE)+HLOOKUP(DW$7,BECO_Datos!$HP$3:$LT$85,BECO_Datos!$A61,FALSE))*DW$2</f>
        <v>0</v>
      </c>
      <c r="DX63" s="86">
        <f t="shared" si="122"/>
        <v>10692.232822538459</v>
      </c>
      <c r="DY63" s="84">
        <f>(HLOOKUP(DY$7,BECO_Datos!$D$3:$HN$85,BECO_Datos!$A61,FALSE))*DY$2</f>
        <v>0</v>
      </c>
      <c r="DZ63" s="84">
        <f>(HLOOKUP(DZ$7,BECO_Datos!$D$3:$HN$85,BECO_Datos!$A61,FALSE))*DZ$2</f>
        <v>0</v>
      </c>
      <c r="EA63" s="84">
        <f>(HLOOKUP(EA$7,BECO_Datos!$D$3:$HN$85,BECO_Datos!$A61,FALSE))*EA$2</f>
        <v>29.114700000000003</v>
      </c>
      <c r="EB63" s="84">
        <f>(HLOOKUP(EB$7,BECO_Datos!$D$3:$HN$85,BECO_Datos!$A61,FALSE))*EB$2</f>
        <v>129.3837</v>
      </c>
      <c r="EC63" s="84">
        <f>(HLOOKUP(EC$7,BECO_Datos!$D$3:$HN$85,BECO_Datos!$A61,FALSE)+HLOOKUP(EC$7,BECO_Datos!$HP$3:$LT$85,BECO_Datos!$A61,FALSE))*EC$2</f>
        <v>400.75733795431944</v>
      </c>
      <c r="ED63" s="84">
        <f>(HLOOKUP(ED$7,BECO_Datos!$D$3:$HN$85,BECO_Datos!$A61,FALSE))*ED$2</f>
        <v>10041.7375944</v>
      </c>
      <c r="EE63" s="84">
        <f>(HLOOKUP(EE$7,BECO_Datos!$D$3:$HN$85,BECO_Datos!$A61,FALSE))*EE$2</f>
        <v>0</v>
      </c>
      <c r="EF63" s="84">
        <f>(HLOOKUP(EF$7,BECO_Datos!$D$3:$HN$85,BECO_Datos!$A61,FALSE)+HLOOKUP(EF$7,BECO_Datos!$HP$3:$LT$85,BECO_Datos!$A61,FALSE))*EF$2</f>
        <v>9.1224308601239184</v>
      </c>
      <c r="EG63" s="84">
        <f>(HLOOKUP(EG$7,BECO_Datos!$D$3:$HN$85,BECO_Datos!$A61,FALSE))*EG$2</f>
        <v>0</v>
      </c>
      <c r="EH63" s="84">
        <f>(HLOOKUP(EH$7,BECO_Datos!$D$3:$HN$85,BECO_Datos!$A61,FALSE)+HLOOKUP(EH$7,BECO_Datos!$HP$3:$LT$85,BECO_Datos!$A61,FALSE))*EH$2</f>
        <v>40.465605176160274</v>
      </c>
      <c r="EI63" s="84">
        <f>(HLOOKUP(EI$7,BECO_Datos!$D$3:$HN$85,BECO_Datos!$A61,FALSE))*EI$2</f>
        <v>41.651454147857457</v>
      </c>
      <c r="EJ63" s="84">
        <f>(HLOOKUP(EJ$7,BECO_Datos!$D$3:$HN$85,BECO_Datos!$A61,FALSE)+HLOOKUP(EJ$7,BECO_Datos!$HP$3:$LT$85,BECO_Datos!$A61,FALSE))*EJ$2</f>
        <v>0</v>
      </c>
      <c r="EK63" s="13"/>
      <c r="EL63" s="86">
        <f t="shared" si="124"/>
        <v>15079.763033349715</v>
      </c>
      <c r="EM63" s="84">
        <f>(HLOOKUP(EM$7,BECO_Datos!$D$3:$HN$85,BECO_Datos!$A61,FALSE)+HLOOKUP(EM$7,BECO_Datos!$HP$3:$LT$85,BECO_Datos!$A61,FALSE))*EM$2</f>
        <v>0</v>
      </c>
      <c r="EN63" s="84">
        <f>(HLOOKUP(EN$7,BECO_Datos!$D$3:$HN$85,BECO_Datos!$A61,FALSE)+HLOOKUP(EN$7,BECO_Datos!$HP$3:$LT$85,BECO_Datos!$A61,FALSE))*EN$2</f>
        <v>4874.8602850780107</v>
      </c>
      <c r="EO63" s="84">
        <f>(HLOOKUP(EO$7,BECO_Datos!$D$3:$HN$85,BECO_Datos!$A61,FALSE)+HLOOKUP(EO$7,BECO_Datos!$HP$3:$LT$85,BECO_Datos!$A61,FALSE))*EO$2</f>
        <v>10080.66830053712</v>
      </c>
      <c r="EP63" s="84">
        <f>(HLOOKUP(EP$7,BECO_Datos!$D$3:$HN$85,BECO_Datos!$A61,FALSE)+HLOOKUP(EP$7,BECO_Datos!$HP$3:$LT$85,BECO_Datos!$A61,FALSE))*EP$2</f>
        <v>0</v>
      </c>
      <c r="EQ63" s="84">
        <f>(HLOOKUP(EQ$7,BECO_Datos!$D$3:$HN$85,BECO_Datos!$A61,FALSE))*EQ$2</f>
        <v>1.0875808713227011</v>
      </c>
      <c r="ER63" s="84">
        <f>(HLOOKUP(ER$7,BECO_Datos!$D$3:$HN$85,BECO_Datos!$A61,FALSE)+HLOOKUP(ER$7,BECO_Datos!$HP$3:$LT$85,BECO_Datos!$A61,FALSE))*ER$2</f>
        <v>123.14686686326122</v>
      </c>
      <c r="ES63" s="84">
        <f>(HLOOKUP(ES$7,BECO_Datos!$D$3:$HN$85,BECO_Datos!$A61,FALSE))*ES$2</f>
        <v>0</v>
      </c>
      <c r="ET63" s="84">
        <f>(HLOOKUP(ET$7,BECO_Datos!$D$3:$HN$85,BECO_Datos!$A61,FALSE)+HLOOKUP(ET$7,BECO_Datos!$HP$3:$LT$85,BECO_Datos!$A61,FALSE))*ET$2</f>
        <v>0</v>
      </c>
      <c r="EU63" s="86">
        <f t="shared" si="126"/>
        <v>10515.224797149651</v>
      </c>
      <c r="EV63" s="84">
        <f>(HLOOKUP(EV$7,BECO_Datos!$D$3:$HN$85,BECO_Datos!$A61,FALSE))*EV$2</f>
        <v>0</v>
      </c>
      <c r="EW63" s="84">
        <f>(HLOOKUP(EW$7,BECO_Datos!$D$3:$HN$85,BECO_Datos!$A61,FALSE))*EW$2</f>
        <v>0</v>
      </c>
      <c r="EX63" s="84">
        <f>(HLOOKUP(EX$7,BECO_Datos!$D$3:$HN$85,BECO_Datos!$A61,FALSE))*EX$2</f>
        <v>13.088010000000001</v>
      </c>
      <c r="EY63" s="84">
        <f>(HLOOKUP(EY$7,BECO_Datos!$D$3:$HN$85,BECO_Datos!$A61,FALSE))*EY$2</f>
        <v>600.26639999999998</v>
      </c>
      <c r="EZ63" s="84">
        <f>(HLOOKUP(EZ$7,BECO_Datos!$D$3:$HN$85,BECO_Datos!$A61,FALSE)+HLOOKUP(EZ$7,BECO_Datos!$HP$3:$LT$85,BECO_Datos!$A61,FALSE))*EZ$2</f>
        <v>670.34305837958686</v>
      </c>
      <c r="FA63" s="84">
        <f>(HLOOKUP(FA$7,BECO_Datos!$D$3:$HN$85,BECO_Datos!$A61,FALSE))*FA$2</f>
        <v>9169.0064532000015</v>
      </c>
      <c r="FB63" s="84">
        <f>(HLOOKUP(FB$7,BECO_Datos!$D$3:$HN$85,BECO_Datos!$A61,FALSE))*FB$2</f>
        <v>7.0847999999999994E-2</v>
      </c>
      <c r="FC63" s="84">
        <f>(HLOOKUP(FC$7,BECO_Datos!$D$3:$HN$85,BECO_Datos!$A61,FALSE)+HLOOKUP(FC$7,BECO_Datos!$HP$3:$LT$85,BECO_Datos!$A61,FALSE))*FC$2</f>
        <v>11.647410297762619</v>
      </c>
      <c r="FD63" s="84">
        <f>(HLOOKUP(FD$7,BECO_Datos!$D$3:$HN$85,BECO_Datos!$A61,FALSE))*FD$2</f>
        <v>0</v>
      </c>
      <c r="FE63" s="84">
        <f>(HLOOKUP(FE$7,BECO_Datos!$D$3:$HN$85,BECO_Datos!$A61,FALSE)+HLOOKUP(FE$7,BECO_Datos!$HP$3:$LT$85,BECO_Datos!$A61,FALSE))*FE$2</f>
        <v>29.06587768249889</v>
      </c>
      <c r="FF63" s="84">
        <f>(HLOOKUP(FF$7,BECO_Datos!$D$3:$HN$85,BECO_Datos!$A61,FALSE))*FF$2</f>
        <v>21.736739589801548</v>
      </c>
      <c r="FG63" s="84">
        <f>(HLOOKUP(FG$7,BECO_Datos!$D$3:$HN$85,BECO_Datos!$A61,FALSE)+HLOOKUP(FG$7,BECO_Datos!$HP$3:$LT$85,BECO_Datos!$A61,FALSE))*FG$2</f>
        <v>0</v>
      </c>
      <c r="FH63" s="13"/>
      <c r="FI63" s="86">
        <f t="shared" si="128"/>
        <v>15359.298487622396</v>
      </c>
      <c r="FJ63" s="84">
        <f>(HLOOKUP(FJ$7,BECO_Datos!$D$3:$HN$85,BECO_Datos!$A61,FALSE)+HLOOKUP(FJ$7,BECO_Datos!$HP$3:$LT$85,BECO_Datos!$A61,FALSE))*FJ$2</f>
        <v>0</v>
      </c>
      <c r="FK63" s="84">
        <f>(HLOOKUP(FK$7,BECO_Datos!$D$3:$HN$85,BECO_Datos!$A61,FALSE)+HLOOKUP(FK$7,BECO_Datos!$HP$3:$LT$85,BECO_Datos!$A61,FALSE))*FK$2</f>
        <v>5482.7079082350838</v>
      </c>
      <c r="FL63" s="84">
        <f>(HLOOKUP(FL$7,BECO_Datos!$D$3:$HN$85,BECO_Datos!$A61,FALSE)+HLOOKUP(FL$7,BECO_Datos!$HP$3:$LT$85,BECO_Datos!$A61,FALSE))*FL$2</f>
        <v>9822.1428682433161</v>
      </c>
      <c r="FM63" s="84">
        <f>(HLOOKUP(FM$7,BECO_Datos!$D$3:$HN$85,BECO_Datos!$A61,FALSE)+HLOOKUP(FM$7,BECO_Datos!$HP$3:$LT$85,BECO_Datos!$A61,FALSE))*FM$2</f>
        <v>0</v>
      </c>
      <c r="FN63" s="84">
        <f>(HLOOKUP(FN$7,BECO_Datos!$D$3:$HN$85,BECO_Datos!$A61,FALSE))*FN$2</f>
        <v>0.66274459346227099</v>
      </c>
      <c r="FO63" s="84">
        <f>(HLOOKUP(FO$7,BECO_Datos!$D$3:$HN$85,BECO_Datos!$A61,FALSE)+HLOOKUP(FO$7,BECO_Datos!$HP$3:$LT$85,BECO_Datos!$A61,FALSE))*FO$2</f>
        <v>53.784966550533341</v>
      </c>
      <c r="FP63" s="84">
        <f>(HLOOKUP(FP$7,BECO_Datos!$D$3:$HN$85,BECO_Datos!$A61,FALSE))*FP$2</f>
        <v>0</v>
      </c>
      <c r="FQ63" s="84">
        <f>(HLOOKUP(FQ$7,BECO_Datos!$D$3:$HN$85,BECO_Datos!$A61,FALSE)+HLOOKUP(FQ$7,BECO_Datos!$HP$3:$LT$85,BECO_Datos!$A61,FALSE))*FQ$2</f>
        <v>0</v>
      </c>
      <c r="FR63" s="86">
        <f t="shared" si="130"/>
        <v>10103.854419043812</v>
      </c>
      <c r="FS63" s="84">
        <f>(HLOOKUP(FS$7,BECO_Datos!$D$3:$HN$85,BECO_Datos!$A61,FALSE))*FS$2</f>
        <v>0</v>
      </c>
      <c r="FT63" s="84">
        <f>(HLOOKUP(FT$7,BECO_Datos!$D$3:$HN$85,BECO_Datos!$A61,FALSE))*FT$2</f>
        <v>0</v>
      </c>
      <c r="FU63" s="84">
        <f>(HLOOKUP(FU$7,BECO_Datos!$D$3:$HN$85,BECO_Datos!$A61,FALSE))*FU$2</f>
        <v>14.4213</v>
      </c>
      <c r="FV63" s="84">
        <f>(HLOOKUP(FV$7,BECO_Datos!$D$3:$HN$85,BECO_Datos!$A61,FALSE))*FV$2</f>
        <v>37.024200000000008</v>
      </c>
      <c r="FW63" s="84">
        <f>(HLOOKUP(FW$7,BECO_Datos!$D$3:$HN$85,BECO_Datos!$A61,FALSE)+HLOOKUP(FW$7,BECO_Datos!$HP$3:$LT$85,BECO_Datos!$A61,FALSE))*FW$2</f>
        <v>799.58091611317786</v>
      </c>
      <c r="FX63" s="84">
        <f>(HLOOKUP(FX$7,BECO_Datos!$D$3:$HN$85,BECO_Datos!$A61,FALSE))*FX$2</f>
        <v>9194.4980099999993</v>
      </c>
      <c r="FY63" s="84">
        <f>(HLOOKUP(FY$7,BECO_Datos!$D$3:$HN$85,BECO_Datos!$A61,FALSE))*FY$2</f>
        <v>6.7557600000000009E-2</v>
      </c>
      <c r="FZ63" s="84">
        <f>(HLOOKUP(FZ$7,BECO_Datos!$D$3:$HN$85,BECO_Datos!$A61,FALSE)+HLOOKUP(FZ$7,BECO_Datos!$HP$3:$LT$85,BECO_Datos!$A61,FALSE))*FZ$2</f>
        <v>14.042370196902931</v>
      </c>
      <c r="GA63" s="84">
        <f>(HLOOKUP(GA$7,BECO_Datos!$D$3:$HN$85,BECO_Datos!$A61,FALSE))*GA$2</f>
        <v>0</v>
      </c>
      <c r="GB63" s="84">
        <f>(HLOOKUP(GB$7,BECO_Datos!$D$3:$HN$85,BECO_Datos!$A61,FALSE)+HLOOKUP(GB$7,BECO_Datos!$HP$3:$LT$85,BECO_Datos!$A61,FALSE))*GB$2</f>
        <v>20.32050377165935</v>
      </c>
      <c r="GC63" s="84">
        <f>(HLOOKUP(GC$7,BECO_Datos!$D$3:$HN$85,BECO_Datos!$A61,FALSE))*GC$2</f>
        <v>23.899561362072252</v>
      </c>
      <c r="GD63" s="84">
        <f>(HLOOKUP(GD$7,BECO_Datos!$D$3:$HN$85,BECO_Datos!$A61,FALSE)+HLOOKUP(GD$7,BECO_Datos!$HP$3:$LT$85,BECO_Datos!$A61,FALSE))*GD$2</f>
        <v>0</v>
      </c>
      <c r="GE63" s="13"/>
      <c r="GF63" s="86">
        <f t="shared" si="132"/>
        <v>9024.1154765411975</v>
      </c>
      <c r="GG63" s="84">
        <f>(HLOOKUP(GG$7,BECO_Datos!$D$3:$HN$85,BECO_Datos!$A61,FALSE)+HLOOKUP(GG$7,BECO_Datos!$HP$3:$LT$85,BECO_Datos!$A61,FALSE))*GG$2</f>
        <v>0</v>
      </c>
      <c r="GH63" s="84">
        <f>(HLOOKUP(GH$7,BECO_Datos!$D$3:$HN$85,BECO_Datos!$A61,FALSE)+HLOOKUP(GH$7,BECO_Datos!$HP$3:$LT$85,BECO_Datos!$A61,FALSE))*GH$2</f>
        <v>6310.5713495682439</v>
      </c>
      <c r="GI63" s="84">
        <f>(HLOOKUP(GI$7,BECO_Datos!$D$3:$HN$85,BECO_Datos!$A61,FALSE)+HLOOKUP(GI$7,BECO_Datos!$HP$3:$LT$85,BECO_Datos!$A61,FALSE))*GI$2</f>
        <v>2657.3065937145316</v>
      </c>
      <c r="GJ63" s="84">
        <f>(HLOOKUP(GJ$7,BECO_Datos!$D$3:$HN$85,BECO_Datos!$A61,FALSE)+HLOOKUP(GJ$7,BECO_Datos!$HP$3:$LT$85,BECO_Datos!$A61,FALSE))*GJ$2</f>
        <v>0</v>
      </c>
      <c r="GK63" s="84">
        <f>(HLOOKUP(GK$7,BECO_Datos!$D$3:$HN$85,BECO_Datos!$A61,FALSE))*GK$2</f>
        <v>0.16993451114417205</v>
      </c>
      <c r="GL63" s="84">
        <f>(HLOOKUP(GL$7,BECO_Datos!$D$3:$HN$85,BECO_Datos!$A61,FALSE)+HLOOKUP(GL$7,BECO_Datos!$HP$3:$LT$85,BECO_Datos!$A61,FALSE))*GL$2</f>
        <v>56.063598747275179</v>
      </c>
      <c r="GM63" s="84">
        <f>(HLOOKUP(GM$7,BECO_Datos!$D$3:$HN$85,BECO_Datos!$A61,FALSE))*GM$2</f>
        <v>4.0000000000000001E-3</v>
      </c>
      <c r="GN63" s="84">
        <f>(HLOOKUP(GN$7,BECO_Datos!$D$3:$HN$85,BECO_Datos!$A61,FALSE)+HLOOKUP(GN$7,BECO_Datos!$HP$3:$LT$85,BECO_Datos!$A61,FALSE))*GN$2</f>
        <v>0</v>
      </c>
      <c r="GO63" s="86">
        <f t="shared" si="134"/>
        <v>10080.475702760783</v>
      </c>
      <c r="GP63" s="84">
        <f>(HLOOKUP(GP$7,BECO_Datos!$D$3:$HN$85,BECO_Datos!$A61,FALSE))*GP$2</f>
        <v>0</v>
      </c>
      <c r="GQ63" s="84">
        <f>(HLOOKUP(GQ$7,BECO_Datos!$D$3:$HN$85,BECO_Datos!$A61,FALSE))*GQ$2</f>
        <v>0</v>
      </c>
      <c r="GR63" s="84">
        <f>(HLOOKUP(GR$7,BECO_Datos!$D$3:$HN$85,BECO_Datos!$A61,FALSE))*GR$2</f>
        <v>1.7686500000000001</v>
      </c>
      <c r="GS63" s="84">
        <f>(HLOOKUP(GS$7,BECO_Datos!$D$3:$HN$85,BECO_Datos!$A61,FALSE))*GS$2</f>
        <v>38.893500000000003</v>
      </c>
      <c r="GT63" s="84">
        <f>(HLOOKUP(GT$7,BECO_Datos!$D$3:$HN$85,BECO_Datos!$A61,FALSE)+HLOOKUP(GT$7,BECO_Datos!$HP$3:$LT$85,BECO_Datos!$A61,FALSE))*GT$2</f>
        <v>826.89132388221003</v>
      </c>
      <c r="GU63" s="84">
        <f>(HLOOKUP(GU$7,BECO_Datos!$D$3:$HN$85,BECO_Datos!$A61,FALSE))*GU$2</f>
        <v>9164.3477220439636</v>
      </c>
      <c r="GV63" s="84">
        <f>(HLOOKUP(GV$7,BECO_Datos!$D$3:$HN$85,BECO_Datos!$A61,FALSE))*GV$2</f>
        <v>0</v>
      </c>
      <c r="GW63" s="84">
        <f>(HLOOKUP(GW$7,BECO_Datos!$D$3:$HN$85,BECO_Datos!$A61,FALSE)+HLOOKUP(GW$7,BECO_Datos!$HP$3:$LT$85,BECO_Datos!$A61,FALSE))*GW$2</f>
        <v>14.20229422925595</v>
      </c>
      <c r="GX63" s="84">
        <f>(HLOOKUP(GX$7,BECO_Datos!$D$3:$HN$85,BECO_Datos!$A61,FALSE))*GX$2</f>
        <v>0</v>
      </c>
      <c r="GY63" s="84">
        <f>(HLOOKUP(GY$7,BECO_Datos!$D$3:$HN$85,BECO_Datos!$A61,FALSE)+HLOOKUP(GY$7,BECO_Datos!$HP$3:$LT$85,BECO_Datos!$A61,FALSE))*GY$2</f>
        <v>15.213597184471825</v>
      </c>
      <c r="GZ63" s="84">
        <f>(HLOOKUP(GZ$7,BECO_Datos!$D$3:$HN$85,BECO_Datos!$A61,FALSE))*GZ$2</f>
        <v>19.158615420883571</v>
      </c>
      <c r="HA63" s="84">
        <f>(HLOOKUP(HA$7,BECO_Datos!$D$3:$HN$85,BECO_Datos!$A61,FALSE)+HLOOKUP(HA$7,BECO_Datos!$HP$3:$LT$85,BECO_Datos!$A61,FALSE))*HA$2</f>
        <v>0</v>
      </c>
      <c r="HB63" s="13"/>
      <c r="HC63" s="86">
        <f t="shared" si="136"/>
        <v>10748.60884486234</v>
      </c>
      <c r="HD63" s="84">
        <f>(HLOOKUP(HD$7,BECO_Datos!$D$3:$HN$85,BECO_Datos!$A61,FALSE)+HLOOKUP(HD$7,BECO_Datos!$HP$3:$LT$85,BECO_Datos!$A61,FALSE))*HD$2</f>
        <v>0</v>
      </c>
      <c r="HE63" s="84">
        <f>(HLOOKUP(HE$7,BECO_Datos!$D$3:$HN$85,BECO_Datos!$A61,FALSE)+HLOOKUP(HE$7,BECO_Datos!$HP$3:$LT$85,BECO_Datos!$A61,FALSE))*HE$2</f>
        <v>6233.7966745964204</v>
      </c>
      <c r="HF63" s="84">
        <f>(HLOOKUP(HF$7,BECO_Datos!$D$3:$HN$85,BECO_Datos!$A61,FALSE)+HLOOKUP(HF$7,BECO_Datos!$HP$3:$LT$85,BECO_Datos!$A61,FALSE))*HF$2</f>
        <v>4470.6394575040958</v>
      </c>
      <c r="HG63" s="84">
        <f>(HLOOKUP(HG$7,BECO_Datos!$D$3:$HN$85,BECO_Datos!$A61,FALSE)+HLOOKUP(HG$7,BECO_Datos!$HP$3:$LT$85,BECO_Datos!$A61,FALSE))*HG$2</f>
        <v>0</v>
      </c>
      <c r="HH63" s="84">
        <f>(HLOOKUP(HH$7,BECO_Datos!$D$3:$HN$85,BECO_Datos!$A61,FALSE))*HH$2</f>
        <v>0.16445181365890993</v>
      </c>
      <c r="HI63" s="84">
        <f>(HLOOKUP(HI$7,BECO_Datos!$D$3:$HN$85,BECO_Datos!$A61,FALSE)+HLOOKUP(HI$7,BECO_Datos!$HP$3:$LT$85,BECO_Datos!$A61,FALSE))*HI$2</f>
        <v>44.008260948165024</v>
      </c>
      <c r="HJ63" s="84">
        <f>(HLOOKUP(HJ$7,BECO_Datos!$D$3:$HN$85,BECO_Datos!$A61,FALSE))*HJ$2</f>
        <v>0</v>
      </c>
      <c r="HK63" s="84">
        <f>(HLOOKUP(HK$7,BECO_Datos!$D$3:$HN$85,BECO_Datos!$A61,FALSE)+HLOOKUP(HK$7,BECO_Datos!$HP$3:$LT$85,BECO_Datos!$A61,FALSE))*HK$2</f>
        <v>0</v>
      </c>
      <c r="HL63" s="86">
        <f t="shared" si="138"/>
        <v>10332.469020766841</v>
      </c>
      <c r="HM63" s="84">
        <f>(HLOOKUP(HM$7,BECO_Datos!$D$3:$HN$85,BECO_Datos!$A61,FALSE))*HM$2</f>
        <v>0</v>
      </c>
      <c r="HN63" s="84">
        <f>(HLOOKUP(HN$7,BECO_Datos!$D$3:$HN$85,BECO_Datos!$A61,FALSE))*HN$2</f>
        <v>0</v>
      </c>
      <c r="HO63" s="84">
        <f>(HLOOKUP(HO$7,BECO_Datos!$D$3:$HN$85,BECO_Datos!$A61,FALSE))*HO$2</f>
        <v>1.3166752294044188</v>
      </c>
      <c r="HP63" s="84">
        <f>(HLOOKUP(HP$7,BECO_Datos!$D$3:$HN$85,BECO_Datos!$A61,FALSE))*HP$2</f>
        <v>33.494507092054207</v>
      </c>
      <c r="HQ63" s="84">
        <f>(HLOOKUP(HQ$7,BECO_Datos!$D$3:$HN$85,BECO_Datos!$A61,FALSE)+HLOOKUP(HQ$7,BECO_Datos!$HP$3:$LT$85,BECO_Datos!$A61,FALSE))*HQ$2</f>
        <v>944.32831896787741</v>
      </c>
      <c r="HR63" s="84">
        <f>(HLOOKUP(HR$7,BECO_Datos!$D$3:$HN$85,BECO_Datos!$A61,FALSE))*HR$2</f>
        <v>9316.2458457451448</v>
      </c>
      <c r="HS63" s="84">
        <f>(HLOOKUP(HS$7,BECO_Datos!$D$3:$HN$85,BECO_Datos!$A61,FALSE))*HS$2</f>
        <v>3.744447976021676E-2</v>
      </c>
      <c r="HT63" s="84">
        <f>(HLOOKUP(HT$7,BECO_Datos!$D$3:$HN$85,BECO_Datos!$A61,FALSE)+HLOOKUP(HT$7,BECO_Datos!$HP$3:$LT$85,BECO_Datos!$A61,FALSE))*HT$2</f>
        <v>0</v>
      </c>
      <c r="HU63" s="84">
        <f>(HLOOKUP(HU$7,BECO_Datos!$D$3:$HN$85,BECO_Datos!$A61,FALSE))*HU$2</f>
        <v>0</v>
      </c>
      <c r="HV63" s="84">
        <f>(HLOOKUP(HV$7,BECO_Datos!$D$3:$HN$85,BECO_Datos!$A61,FALSE)+HLOOKUP(HV$7,BECO_Datos!$HP$3:$LT$85,BECO_Datos!$A61,FALSE))*HV$2</f>
        <v>16.694974015247613</v>
      </c>
      <c r="HW63" s="84">
        <f>(HLOOKUP(HW$7,BECO_Datos!$D$3:$HN$85,BECO_Datos!$A61,FALSE))*HW$2</f>
        <v>20.351255237353318</v>
      </c>
      <c r="HX63" s="84">
        <f>(HLOOKUP(HX$7,BECO_Datos!$D$3:$HN$85,BECO_Datos!$A61,FALSE)+HLOOKUP(HX$7,BECO_Datos!$HP$3:$LT$85,BECO_Datos!$A61,FALSE))*HX$2</f>
        <v>0</v>
      </c>
    </row>
    <row r="64" spans="1:232" ht="15.75" x14ac:dyDescent="0.25">
      <c r="A64" s="160">
        <v>58</v>
      </c>
      <c r="B64" s="536" t="s">
        <v>103</v>
      </c>
      <c r="C64" s="13"/>
      <c r="D64" s="89">
        <f t="shared" si="100"/>
        <v>766.76640171233032</v>
      </c>
      <c r="E64" s="85">
        <f>(HLOOKUP(E$7,BECO_Datos!$D$3:$HN$85,BECO_Datos!$A62,FALSE)+HLOOKUP(E$7,BECO_Datos!$HP$3:$LT$85,BECO_Datos!$A62,FALSE))*E$2</f>
        <v>0</v>
      </c>
      <c r="F64" s="85">
        <f>(HLOOKUP(F$7,BECO_Datos!$D$3:$HN$85,BECO_Datos!$A62,FALSE)+HLOOKUP(F$7,BECO_Datos!$HP$3:$LT$85,BECO_Datos!$A62,FALSE))*F$2</f>
        <v>2.2432985382659876</v>
      </c>
      <c r="G64" s="85">
        <f>(HLOOKUP(G$7,BECO_Datos!$D$3:$HN$85,BECO_Datos!$A62,FALSE)+HLOOKUP(G$7,BECO_Datos!$HP$3:$LT$85,BECO_Datos!$A62,FALSE))*G$2</f>
        <v>682.97641937040146</v>
      </c>
      <c r="H64" s="85">
        <f>(HLOOKUP(H$7,BECO_Datos!$D$3:$HN$85,BECO_Datos!$A62,FALSE)+HLOOKUP(H$7,BECO_Datos!$HP$3:$LT$85,BECO_Datos!$A62,FALSE))*H$2</f>
        <v>0</v>
      </c>
      <c r="I64" s="85">
        <f>(HLOOKUP(I$7,BECO_Datos!$D$3:$HN$85,BECO_Datos!$A62,FALSE))*I$2</f>
        <v>0</v>
      </c>
      <c r="J64" s="85">
        <f>(HLOOKUP(J$7,BECO_Datos!$D$3:$HN$85,BECO_Datos!$A62,FALSE)+HLOOKUP(J$7,BECO_Datos!$HP$3:$LT$85,BECO_Datos!$A62,FALSE))*J$2</f>
        <v>81.546683803662845</v>
      </c>
      <c r="K64" s="85">
        <f>(HLOOKUP(K$7,BECO_Datos!$D$3:$HN$85,BECO_Datos!$A62,FALSE))*K$2</f>
        <v>0</v>
      </c>
      <c r="L64" s="85">
        <f>(HLOOKUP(L$7,BECO_Datos!$D$3:$HN$85,BECO_Datos!$A62,FALSE)+HLOOKUP(L$7,BECO_Datos!$HP$3:$LT$85,BECO_Datos!$A62,FALSE))*L$2</f>
        <v>0</v>
      </c>
      <c r="M64" s="89">
        <f t="shared" si="102"/>
        <v>1037.8317771137795</v>
      </c>
      <c r="N64" s="85">
        <f>(HLOOKUP(N$7,BECO_Datos!$D$3:$HN$85,BECO_Datos!$A62,FALSE))*N$2</f>
        <v>0</v>
      </c>
      <c r="O64" s="85">
        <f>(HLOOKUP(O$7,BECO_Datos!$D$3:$HN$85,BECO_Datos!$A62,FALSE))*O$2</f>
        <v>0</v>
      </c>
      <c r="P64" s="85">
        <f>(HLOOKUP(P$7,BECO_Datos!$D$3:$HN$85,BECO_Datos!$A62,FALSE))*P$2</f>
        <v>0.87072000000000005</v>
      </c>
      <c r="Q64" s="85">
        <f>(HLOOKUP(Q$7,BECO_Datos!$D$3:$HN$85,BECO_Datos!$A62,FALSE))*Q$2</f>
        <v>14.1303</v>
      </c>
      <c r="R64" s="85">
        <f>(HLOOKUP(R$7,BECO_Datos!$D$3:$HN$85,BECO_Datos!$A62,FALSE)+HLOOKUP(R$7,BECO_Datos!$HP$3:$LT$85,BECO_Datos!$A62,FALSE))*R$2</f>
        <v>109.91565208569068</v>
      </c>
      <c r="S64" s="85">
        <f>(HLOOKUP(S$7,BECO_Datos!$D$3:$HN$85,BECO_Datos!$A62,FALSE))*S$2</f>
        <v>789.5038356</v>
      </c>
      <c r="T64" s="85">
        <f>(HLOOKUP(T$7,BECO_Datos!$D$3:$HN$85,BECO_Datos!$A62,FALSE))*T$2</f>
        <v>13.4426772</v>
      </c>
      <c r="U64" s="85">
        <f>(HLOOKUP(U$7,BECO_Datos!$D$3:$HN$85,BECO_Datos!$A62,FALSE)+HLOOKUP(U$7,BECO_Datos!$HP$3:$LT$85,BECO_Datos!$A62,FALSE))*U$2</f>
        <v>28.598447590412995</v>
      </c>
      <c r="V64" s="85">
        <f>(HLOOKUP(V$7,BECO_Datos!$D$3:$HN$85,BECO_Datos!$A62,FALSE))*V$2</f>
        <v>0</v>
      </c>
      <c r="W64" s="85">
        <f>(HLOOKUP(W$7,BECO_Datos!$D$3:$HN$85,BECO_Datos!$A62,FALSE)+HLOOKUP(W$7,BECO_Datos!$HP$3:$LT$85,BECO_Datos!$A62,FALSE))*W$2</f>
        <v>66.069513520958665</v>
      </c>
      <c r="X64" s="85">
        <f>(HLOOKUP(X$7,BECO_Datos!$D$3:$HN$85,BECO_Datos!$A62,FALSE))*X$2</f>
        <v>14.604631713882373</v>
      </c>
      <c r="Y64" s="85">
        <f>(HLOOKUP(Y$7,BECO_Datos!$D$3:$HN$85,BECO_Datos!$A62,FALSE)+HLOOKUP(Y$7,BECO_Datos!$HP$3:$LT$85,BECO_Datos!$A62,FALSE))*Y$2</f>
        <v>0.69599940283445383</v>
      </c>
      <c r="Z64" s="13"/>
      <c r="AA64" s="89">
        <f t="shared" si="104"/>
        <v>357.94967148603007</v>
      </c>
      <c r="AB64" s="85">
        <f>(HLOOKUP(AB$7,BECO_Datos!$D$3:$HN$85,BECO_Datos!$A62,FALSE)+HLOOKUP(AB$7,BECO_Datos!$HP$3:$LT$85,BECO_Datos!$A62,FALSE))*AB$2</f>
        <v>0</v>
      </c>
      <c r="AC64" s="85">
        <f>(HLOOKUP(AC$7,BECO_Datos!$D$3:$HN$85,BECO_Datos!$A62,FALSE)+HLOOKUP(AC$7,BECO_Datos!$HP$3:$LT$85,BECO_Datos!$A62,FALSE))*AC$2</f>
        <v>0</v>
      </c>
      <c r="AD64" s="85">
        <f>(HLOOKUP(AD$7,BECO_Datos!$D$3:$HN$85,BECO_Datos!$A62,FALSE)+HLOOKUP(AD$7,BECO_Datos!$HP$3:$LT$85,BECO_Datos!$A62,FALSE))*AD$2</f>
        <v>292.25717773462452</v>
      </c>
      <c r="AE64" s="85">
        <f>(HLOOKUP(AE$7,BECO_Datos!$D$3:$HN$85,BECO_Datos!$A62,FALSE)+HLOOKUP(AE$7,BECO_Datos!$HP$3:$LT$85,BECO_Datos!$A62,FALSE))*AE$2</f>
        <v>0</v>
      </c>
      <c r="AF64" s="85">
        <f>(HLOOKUP(AF$7,BECO_Datos!$D$3:$HN$85,BECO_Datos!$A62,FALSE))*AF$2</f>
        <v>0</v>
      </c>
      <c r="AG64" s="85">
        <f>(HLOOKUP(AG$7,BECO_Datos!$D$3:$HN$85,BECO_Datos!$A62,FALSE)+HLOOKUP(AG$7,BECO_Datos!$HP$3:$LT$85,BECO_Datos!$A62,FALSE))*AG$2</f>
        <v>65.692493751405536</v>
      </c>
      <c r="AH64" s="85">
        <f>(HLOOKUP(AH$7,BECO_Datos!$D$3:$HN$85,BECO_Datos!$A62,FALSE))*AH$2</f>
        <v>0</v>
      </c>
      <c r="AI64" s="85">
        <f>(HLOOKUP(AI$7,BECO_Datos!$D$3:$HN$85,BECO_Datos!$A62,FALSE)+HLOOKUP(AI$7,BECO_Datos!$HP$3:$LT$85,BECO_Datos!$A62,FALSE))*AI$2</f>
        <v>0</v>
      </c>
      <c r="AJ64" s="89">
        <f t="shared" si="106"/>
        <v>858.14795573408742</v>
      </c>
      <c r="AK64" s="85">
        <f>(HLOOKUP(AK$7,BECO_Datos!$D$3:$HN$85,BECO_Datos!$A62,FALSE))*AK$2</f>
        <v>0</v>
      </c>
      <c r="AL64" s="85">
        <f>(HLOOKUP(AL$7,BECO_Datos!$D$3:$HN$85,BECO_Datos!$A62,FALSE))*AL$2</f>
        <v>0</v>
      </c>
      <c r="AM64" s="85">
        <f>(HLOOKUP(AM$7,BECO_Datos!$D$3:$HN$85,BECO_Datos!$A62,FALSE))*AM$2</f>
        <v>0</v>
      </c>
      <c r="AN64" s="85">
        <f>(HLOOKUP(AN$7,BECO_Datos!$D$3:$HN$85,BECO_Datos!$A62,FALSE))*AN$2</f>
        <v>5.7284999999999995</v>
      </c>
      <c r="AO64" s="85">
        <f>(HLOOKUP(AO$7,BECO_Datos!$D$3:$HN$85,BECO_Datos!$A62,FALSE)+HLOOKUP(AO$7,BECO_Datos!$HP$3:$LT$85,BECO_Datos!$A62,FALSE))*AO$2</f>
        <v>19.216349784219091</v>
      </c>
      <c r="AP64" s="85">
        <f>(HLOOKUP(AP$7,BECO_Datos!$D$3:$HN$85,BECO_Datos!$A62,FALSE))*AP$2</f>
        <v>800.61717959999999</v>
      </c>
      <c r="AQ64" s="85">
        <f>(HLOOKUP(AQ$7,BECO_Datos!$D$3:$HN$85,BECO_Datos!$A62,FALSE))*AQ$2</f>
        <v>8.0621855999999994</v>
      </c>
      <c r="AR64" s="85">
        <f>(HLOOKUP(AR$7,BECO_Datos!$D$3:$HN$85,BECO_Datos!$A62,FALSE)+HLOOKUP(AR$7,BECO_Datos!$HP$3:$LT$85,BECO_Datos!$A62,FALSE))*AR$2</f>
        <v>0.73968115451733096</v>
      </c>
      <c r="AS64" s="85">
        <f>(HLOOKUP(AS$7,BECO_Datos!$D$3:$HN$85,BECO_Datos!$A62,FALSE))*AS$2</f>
        <v>0</v>
      </c>
      <c r="AT64" s="85">
        <f>(HLOOKUP(AT$7,BECO_Datos!$D$3:$HN$85,BECO_Datos!$A62,FALSE)+HLOOKUP(AT$7,BECO_Datos!$HP$3:$LT$85,BECO_Datos!$A62,FALSE))*AT$2</f>
        <v>22.11688447922565</v>
      </c>
      <c r="AU64" s="85">
        <f>(HLOOKUP(AU$7,BECO_Datos!$D$3:$HN$85,BECO_Datos!$A62,FALSE))*AU$2</f>
        <v>1.6671751161253301</v>
      </c>
      <c r="AV64" s="85">
        <f>(HLOOKUP(AV$7,BECO_Datos!$D$3:$HN$85,BECO_Datos!$A62,FALSE)+HLOOKUP(AV$7,BECO_Datos!$HP$3:$LT$85,BECO_Datos!$A62,FALSE))*AV$2</f>
        <v>0</v>
      </c>
      <c r="AW64" s="13"/>
      <c r="AX64" s="89">
        <f t="shared" si="108"/>
        <v>961.45571530954714</v>
      </c>
      <c r="AY64" s="85">
        <f>(HLOOKUP(AY$7,BECO_Datos!$D$3:$HN$85,BECO_Datos!$A62,FALSE)+HLOOKUP(AY$7,BECO_Datos!$HP$3:$LT$85,BECO_Datos!$A62,FALSE))*AY$2</f>
        <v>0</v>
      </c>
      <c r="AZ64" s="85">
        <f>(HLOOKUP(AZ$7,BECO_Datos!$D$3:$HN$85,BECO_Datos!$A62,FALSE)+HLOOKUP(AZ$7,BECO_Datos!$HP$3:$LT$85,BECO_Datos!$A62,FALSE))*AZ$2</f>
        <v>15.703089767861913</v>
      </c>
      <c r="BA64" s="85">
        <f>(HLOOKUP(BA$7,BECO_Datos!$D$3:$HN$85,BECO_Datos!$A62,FALSE)+HLOOKUP(BA$7,BECO_Datos!$HP$3:$LT$85,BECO_Datos!$A62,FALSE))*BA$2</f>
        <v>872.06441094225409</v>
      </c>
      <c r="BB64" s="85">
        <f>(HLOOKUP(BB$7,BECO_Datos!$D$3:$HN$85,BECO_Datos!$A62,FALSE)+HLOOKUP(BB$7,BECO_Datos!$HP$3:$LT$85,BECO_Datos!$A62,FALSE))*BB$2</f>
        <v>0</v>
      </c>
      <c r="BC64" s="85">
        <f>(HLOOKUP(BC$7,BECO_Datos!$D$3:$HN$85,BECO_Datos!$A62,FALSE))*BC$2</f>
        <v>3.3986902228834409E-2</v>
      </c>
      <c r="BD64" s="85">
        <f>(HLOOKUP(BD$7,BECO_Datos!$D$3:$HN$85,BECO_Datos!$A62,FALSE)+HLOOKUP(BD$7,BECO_Datos!$HP$3:$LT$85,BECO_Datos!$A62,FALSE))*BD$2</f>
        <v>73.654227697202245</v>
      </c>
      <c r="BE64" s="85">
        <f>(HLOOKUP(BE$7,BECO_Datos!$D$3:$HN$85,BECO_Datos!$A62,FALSE))*BE$2</f>
        <v>0</v>
      </c>
      <c r="BF64" s="85">
        <f>(HLOOKUP(BF$7,BECO_Datos!$D$3:$HN$85,BECO_Datos!$A62,FALSE)+HLOOKUP(BF$7,BECO_Datos!$HP$3:$LT$85,BECO_Datos!$A62,FALSE))*BF$2</f>
        <v>0</v>
      </c>
      <c r="BG64" s="89">
        <f t="shared" si="110"/>
        <v>993.2653859180723</v>
      </c>
      <c r="BH64" s="85">
        <f>(HLOOKUP(BH$7,BECO_Datos!$D$3:$HN$85,BECO_Datos!$A62,FALSE))*BH$2</f>
        <v>0</v>
      </c>
      <c r="BI64" s="85">
        <f>(HLOOKUP(BI$7,BECO_Datos!$D$3:$HN$85,BECO_Datos!$A62,FALSE))*BI$2</f>
        <v>0</v>
      </c>
      <c r="BJ64" s="85">
        <f>(HLOOKUP(BJ$7,BECO_Datos!$D$3:$HN$85,BECO_Datos!$A62,FALSE))*BJ$2</f>
        <v>0</v>
      </c>
      <c r="BK64" s="85">
        <f>(HLOOKUP(BK$7,BECO_Datos!$D$3:$HN$85,BECO_Datos!$A62,FALSE))*BK$2</f>
        <v>12.261000000000001</v>
      </c>
      <c r="BL64" s="85">
        <f>(HLOOKUP(BL$7,BECO_Datos!$D$3:$HN$85,BECO_Datos!$A62,FALSE)+HLOOKUP(BL$7,BECO_Datos!$HP$3:$LT$85,BECO_Datos!$A62,FALSE))*BL$2</f>
        <v>45.961562852525255</v>
      </c>
      <c r="BM64" s="85">
        <f>(HLOOKUP(BM$7,BECO_Datos!$D$3:$HN$85,BECO_Datos!$A62,FALSE))*BM$2</f>
        <v>850.70020319999992</v>
      </c>
      <c r="BN64" s="85">
        <f>(HLOOKUP(BN$7,BECO_Datos!$D$3:$HN$85,BECO_Datos!$A62,FALSE))*BN$2</f>
        <v>5.3695404</v>
      </c>
      <c r="BO64" s="85">
        <f>(HLOOKUP(BO$7,BECO_Datos!$D$3:$HN$85,BECO_Datos!$A62,FALSE)+HLOOKUP(BO$7,BECO_Datos!$HP$3:$LT$85,BECO_Datos!$A62,FALSE))*BO$2</f>
        <v>10.352285674780173</v>
      </c>
      <c r="BP64" s="85">
        <f>(HLOOKUP(BP$7,BECO_Datos!$D$3:$HN$85,BECO_Datos!$A62,FALSE))*BP$2</f>
        <v>0</v>
      </c>
      <c r="BQ64" s="85">
        <f>(HLOOKUP(BQ$7,BECO_Datos!$D$3:$HN$85,BECO_Datos!$A62,FALSE)+HLOOKUP(BQ$7,BECO_Datos!$HP$3:$LT$85,BECO_Datos!$A62,FALSE))*BQ$2</f>
        <v>35.718495666214046</v>
      </c>
      <c r="BR64" s="85">
        <f>(HLOOKUP(BR$7,BECO_Datos!$D$3:$HN$85,BECO_Datos!$A62,FALSE))*BR$2</f>
        <v>32.196089832992101</v>
      </c>
      <c r="BS64" s="85">
        <f>(HLOOKUP(BS$7,BECO_Datos!$D$3:$HN$85,BECO_Datos!$A62,FALSE)+HLOOKUP(BS$7,BECO_Datos!$HP$3:$LT$85,BECO_Datos!$A62,FALSE))*BS$2</f>
        <v>0.70620829156074905</v>
      </c>
      <c r="BT64" s="13"/>
      <c r="BU64" s="89">
        <f t="shared" si="112"/>
        <v>811.93850197245615</v>
      </c>
      <c r="BV64" s="85">
        <f>(HLOOKUP(BV$7,BECO_Datos!$D$3:$HN$85,BECO_Datos!$A62,FALSE)+HLOOKUP(BV$7,BECO_Datos!$HP$3:$LT$85,BECO_Datos!$A62,FALSE))*BV$2</f>
        <v>0</v>
      </c>
      <c r="BW64" s="85">
        <f>(HLOOKUP(BW$7,BECO_Datos!$D$3:$HN$85,BECO_Datos!$A62,FALSE)+HLOOKUP(BW$7,BECO_Datos!$HP$3:$LT$85,BECO_Datos!$A62,FALSE))*BW$2</f>
        <v>17.68754616709721</v>
      </c>
      <c r="BX64" s="85">
        <f>(HLOOKUP(BX$7,BECO_Datos!$D$3:$HN$85,BECO_Datos!$A62,FALSE)+HLOOKUP(BX$7,BECO_Datos!$HP$3:$LT$85,BECO_Datos!$A62,FALSE))*BX$2</f>
        <v>793.8326799804131</v>
      </c>
      <c r="BY64" s="85">
        <f>(HLOOKUP(BY$7,BECO_Datos!$D$3:$HN$85,BECO_Datos!$A62,FALSE)+HLOOKUP(BY$7,BECO_Datos!$HP$3:$LT$85,BECO_Datos!$A62,FALSE))*BY$2</f>
        <v>0</v>
      </c>
      <c r="BZ64" s="85">
        <f>(HLOOKUP(BZ$7,BECO_Datos!$D$3:$HN$85,BECO_Datos!$A62,FALSE))*BZ$2</f>
        <v>0</v>
      </c>
      <c r="CA64" s="85">
        <f>(HLOOKUP(CA$7,BECO_Datos!$D$3:$HN$85,BECO_Datos!$A62,FALSE)+HLOOKUP(CA$7,BECO_Datos!$HP$3:$LT$85,BECO_Datos!$A62,FALSE))*CA$2</f>
        <v>0.41827582494574078</v>
      </c>
      <c r="CB64" s="85">
        <f>(HLOOKUP(CB$7,BECO_Datos!$D$3:$HN$85,BECO_Datos!$A62,FALSE))*CB$2</f>
        <v>0</v>
      </c>
      <c r="CC64" s="85">
        <f>(HLOOKUP(CC$7,BECO_Datos!$D$3:$HN$85,BECO_Datos!$A62,FALSE)+HLOOKUP(CC$7,BECO_Datos!$HP$3:$LT$85,BECO_Datos!$A62,FALSE))*CC$2</f>
        <v>0</v>
      </c>
      <c r="CD64" s="89">
        <f t="shared" si="114"/>
        <v>944.88901083045198</v>
      </c>
      <c r="CE64" s="85">
        <f>(HLOOKUP(CE$7,BECO_Datos!$D$3:$HN$85,BECO_Datos!$A62,FALSE))*CE$2</f>
        <v>0</v>
      </c>
      <c r="CF64" s="85">
        <f>(HLOOKUP(CF$7,BECO_Datos!$D$3:$HN$85,BECO_Datos!$A62,FALSE))*CF$2</f>
        <v>0</v>
      </c>
      <c r="CG64" s="85">
        <f>(HLOOKUP(CG$7,BECO_Datos!$D$3:$HN$85,BECO_Datos!$A62,FALSE))*CG$2</f>
        <v>0</v>
      </c>
      <c r="CH64" s="85">
        <f>(HLOOKUP(CH$7,BECO_Datos!$D$3:$HN$85,BECO_Datos!$A62,FALSE))*CH$2</f>
        <v>8.4018000000000015</v>
      </c>
      <c r="CI64" s="85">
        <f>(HLOOKUP(CI$7,BECO_Datos!$D$3:$HN$85,BECO_Datos!$A62,FALSE)+HLOOKUP(CI$7,BECO_Datos!$HP$3:$LT$85,BECO_Datos!$A62,FALSE))*CI$2</f>
        <v>46.308699874877583</v>
      </c>
      <c r="CJ64" s="85">
        <f>(HLOOKUP(CJ$7,BECO_Datos!$D$3:$HN$85,BECO_Datos!$A62,FALSE))*CJ$2</f>
        <v>792.87213239999994</v>
      </c>
      <c r="CK64" s="85">
        <f>(HLOOKUP(CK$7,BECO_Datos!$D$3:$HN$85,BECO_Datos!$A62,FALSE))*CK$2</f>
        <v>7.1503200000000003E-2</v>
      </c>
      <c r="CL64" s="85">
        <f>(HLOOKUP(CL$7,BECO_Datos!$D$3:$HN$85,BECO_Datos!$A62,FALSE)+HLOOKUP(CL$7,BECO_Datos!$HP$3:$LT$85,BECO_Datos!$A62,FALSE))*CL$2</f>
        <v>12.014975533097564</v>
      </c>
      <c r="CM64" s="85">
        <f>(HLOOKUP(CM$7,BECO_Datos!$D$3:$HN$85,BECO_Datos!$A62,FALSE))*CM$2</f>
        <v>0</v>
      </c>
      <c r="CN64" s="85">
        <f>(HLOOKUP(CN$7,BECO_Datos!$D$3:$HN$85,BECO_Datos!$A62,FALSE)+HLOOKUP(CN$7,BECO_Datos!$HP$3:$LT$85,BECO_Datos!$A62,FALSE))*CN$2</f>
        <v>63.811629236867681</v>
      </c>
      <c r="CO64" s="85">
        <f>(HLOOKUP(CO$7,BECO_Datos!$D$3:$HN$85,BECO_Datos!$A62,FALSE))*CO$2</f>
        <v>20.731230547552226</v>
      </c>
      <c r="CP64" s="85">
        <f>(HLOOKUP(CP$7,BECO_Datos!$D$3:$HN$85,BECO_Datos!$A62,FALSE)+HLOOKUP(CP$7,BECO_Datos!$HP$3:$LT$85,BECO_Datos!$A62,FALSE))*CP$2</f>
        <v>0.67704003805704849</v>
      </c>
      <c r="CQ64" s="13"/>
      <c r="CR64" s="89">
        <f t="shared" si="116"/>
        <v>918.75727100165318</v>
      </c>
      <c r="CS64" s="85">
        <f>(HLOOKUP(CS$7,BECO_Datos!$D$3:$HN$85,BECO_Datos!$A62,FALSE)+HLOOKUP(CS$7,BECO_Datos!$HP$3:$LT$85,BECO_Datos!$A62,FALSE))*CS$2</f>
        <v>0</v>
      </c>
      <c r="CT64" s="85">
        <f>(HLOOKUP(CT$7,BECO_Datos!$D$3:$HN$85,BECO_Datos!$A62,FALSE)+HLOOKUP(CT$7,BECO_Datos!$HP$3:$LT$85,BECO_Datos!$A62,FALSE))*CT$2</f>
        <v>80.154782386503939</v>
      </c>
      <c r="CU64" s="85">
        <f>(HLOOKUP(CU$7,BECO_Datos!$D$3:$HN$85,BECO_Datos!$A62,FALSE)+HLOOKUP(CU$7,BECO_Datos!$HP$3:$LT$85,BECO_Datos!$A62,FALSE))*CU$2</f>
        <v>838.46654100623391</v>
      </c>
      <c r="CV64" s="85">
        <f>(HLOOKUP(CV$7,BECO_Datos!$D$3:$HN$85,BECO_Datos!$A62,FALSE)+HLOOKUP(CV$7,BECO_Datos!$HP$3:$LT$85,BECO_Datos!$A62,FALSE))*CV$2</f>
        <v>0</v>
      </c>
      <c r="CW64" s="85">
        <f>(HLOOKUP(CW$7,BECO_Datos!$D$3:$HN$85,BECO_Datos!$A62,FALSE))*CW$2</f>
        <v>0.13594760891533764</v>
      </c>
      <c r="CX64" s="85">
        <f>(HLOOKUP(CX$7,BECO_Datos!$D$3:$HN$85,BECO_Datos!$A62,FALSE)+HLOOKUP(CX$7,BECO_Datos!$HP$3:$LT$85,BECO_Datos!$A62,FALSE))*CX$2</f>
        <v>0</v>
      </c>
      <c r="CY64" s="85">
        <f>(HLOOKUP(CY$7,BECO_Datos!$D$3:$HN$85,BECO_Datos!$A62,FALSE))*CY$2</f>
        <v>0</v>
      </c>
      <c r="CZ64" s="85">
        <f>(HLOOKUP(CZ$7,BECO_Datos!$D$3:$HN$85,BECO_Datos!$A62,FALSE)+HLOOKUP(CZ$7,BECO_Datos!$HP$3:$LT$85,BECO_Datos!$A62,FALSE))*CZ$2</f>
        <v>0</v>
      </c>
      <c r="DA64" s="89">
        <f t="shared" si="118"/>
        <v>1007.4463118386061</v>
      </c>
      <c r="DB64" s="85">
        <f>(HLOOKUP(DB$7,BECO_Datos!$D$3:$HN$85,BECO_Datos!$A62,FALSE))*DB$2</f>
        <v>0</v>
      </c>
      <c r="DC64" s="85">
        <f>(HLOOKUP(DC$7,BECO_Datos!$D$3:$HN$85,BECO_Datos!$A62,FALSE))*DC$2</f>
        <v>0</v>
      </c>
      <c r="DD64" s="85">
        <f>(HLOOKUP(DD$7,BECO_Datos!$D$3:$HN$85,BECO_Datos!$A62,FALSE))*DD$2</f>
        <v>0</v>
      </c>
      <c r="DE64" s="85">
        <f>(HLOOKUP(DE$7,BECO_Datos!$D$3:$HN$85,BECO_Datos!$A62,FALSE))*DE$2</f>
        <v>7.1154000000000002</v>
      </c>
      <c r="DF64" s="85">
        <f>(HLOOKUP(DF$7,BECO_Datos!$D$3:$HN$85,BECO_Datos!$A62,FALSE)+HLOOKUP(DF$7,BECO_Datos!$HP$3:$LT$85,BECO_Datos!$A62,FALSE))*DF$2</f>
        <v>57.135702421897442</v>
      </c>
      <c r="DG64" s="85">
        <f>(HLOOKUP(DG$7,BECO_Datos!$D$3:$HN$85,BECO_Datos!$A62,FALSE))*DG$2</f>
        <v>848.73831840000003</v>
      </c>
      <c r="DH64" s="85">
        <f>(HLOOKUP(DH$7,BECO_Datos!$D$3:$HN$85,BECO_Datos!$A62,FALSE))*DH$2</f>
        <v>0.42455519999999997</v>
      </c>
      <c r="DI64" s="85">
        <f>(HLOOKUP(DI$7,BECO_Datos!$D$3:$HN$85,BECO_Datos!$A62,FALSE)+HLOOKUP(DI$7,BECO_Datos!$HP$3:$LT$85,BECO_Datos!$A62,FALSE))*DI$2</f>
        <v>10.750535521200737</v>
      </c>
      <c r="DJ64" s="85">
        <f>(HLOOKUP(DJ$7,BECO_Datos!$D$3:$HN$85,BECO_Datos!$A62,FALSE))*DJ$2</f>
        <v>0</v>
      </c>
      <c r="DK64" s="85">
        <f>(HLOOKUP(DK$7,BECO_Datos!$D$3:$HN$85,BECO_Datos!$A62,FALSE)+HLOOKUP(DK$7,BECO_Datos!$HP$3:$LT$85,BECO_Datos!$A62,FALSE))*DK$2</f>
        <v>60.878740415967755</v>
      </c>
      <c r="DL64" s="85">
        <f>(HLOOKUP(DL$7,BECO_Datos!$D$3:$HN$85,BECO_Datos!$A62,FALSE))*DL$2</f>
        <v>22.117771923155814</v>
      </c>
      <c r="DM64" s="85">
        <f>(HLOOKUP(DM$7,BECO_Datos!$D$3:$HN$85,BECO_Datos!$A62,FALSE)+HLOOKUP(DM$7,BECO_Datos!$HP$3:$LT$85,BECO_Datos!$A62,FALSE))*DM$2</f>
        <v>0.28528795638427079</v>
      </c>
      <c r="DN64" s="13"/>
      <c r="DO64" s="89">
        <f t="shared" si="120"/>
        <v>975.43547095249437</v>
      </c>
      <c r="DP64" s="85">
        <f>(HLOOKUP(DP$7,BECO_Datos!$D$3:$HN$85,BECO_Datos!$A62,FALSE)+HLOOKUP(DP$7,BECO_Datos!$HP$3:$LT$85,BECO_Datos!$A62,FALSE))*DP$2</f>
        <v>0</v>
      </c>
      <c r="DQ64" s="85">
        <f>(HLOOKUP(DQ$7,BECO_Datos!$D$3:$HN$85,BECO_Datos!$A62,FALSE)+HLOOKUP(DQ$7,BECO_Datos!$HP$3:$LT$85,BECO_Datos!$A62,FALSE))*DQ$2</f>
        <v>67.672839237690624</v>
      </c>
      <c r="DR64" s="85">
        <f>(HLOOKUP(DR$7,BECO_Datos!$D$3:$HN$85,BECO_Datos!$A62,FALSE)+HLOOKUP(DR$7,BECO_Datos!$HP$3:$LT$85,BECO_Datos!$A62,FALSE))*DR$2</f>
        <v>907.3307674586581</v>
      </c>
      <c r="DS64" s="85">
        <f>(HLOOKUP(DS$7,BECO_Datos!$D$3:$HN$85,BECO_Datos!$A62,FALSE)+HLOOKUP(DS$7,BECO_Datos!$HP$3:$LT$85,BECO_Datos!$A62,FALSE))*DS$2</f>
        <v>0</v>
      </c>
      <c r="DT64" s="85">
        <f>(HLOOKUP(DT$7,BECO_Datos!$D$3:$HN$85,BECO_Datos!$A62,FALSE))*DT$2</f>
        <v>0.18692796225858924</v>
      </c>
      <c r="DU64" s="85">
        <f>(HLOOKUP(DU$7,BECO_Datos!$D$3:$HN$85,BECO_Datos!$A62,FALSE)+HLOOKUP(DU$7,BECO_Datos!$HP$3:$LT$85,BECO_Datos!$A62,FALSE))*DU$2</f>
        <v>0.24493629388714552</v>
      </c>
      <c r="DV64" s="85">
        <f>(HLOOKUP(DV$7,BECO_Datos!$D$3:$HN$85,BECO_Datos!$A62,FALSE))*DV$2</f>
        <v>0</v>
      </c>
      <c r="DW64" s="85">
        <f>(HLOOKUP(DW$7,BECO_Datos!$D$3:$HN$85,BECO_Datos!$A62,FALSE)+HLOOKUP(DW$7,BECO_Datos!$HP$3:$LT$85,BECO_Datos!$A62,FALSE))*DW$2</f>
        <v>0</v>
      </c>
      <c r="DX64" s="89">
        <f t="shared" si="122"/>
        <v>1078.970182711035</v>
      </c>
      <c r="DY64" s="85">
        <f>(HLOOKUP(DY$7,BECO_Datos!$D$3:$HN$85,BECO_Datos!$A62,FALSE))*DY$2</f>
        <v>0</v>
      </c>
      <c r="DZ64" s="85">
        <f>(HLOOKUP(DZ$7,BECO_Datos!$D$3:$HN$85,BECO_Datos!$A62,FALSE))*DZ$2</f>
        <v>0</v>
      </c>
      <c r="EA64" s="85">
        <f>(HLOOKUP(EA$7,BECO_Datos!$D$3:$HN$85,BECO_Datos!$A62,FALSE))*EA$2</f>
        <v>0</v>
      </c>
      <c r="EB64" s="85">
        <f>(HLOOKUP(EB$7,BECO_Datos!$D$3:$HN$85,BECO_Datos!$A62,FALSE))*EB$2</f>
        <v>52.018800000000006</v>
      </c>
      <c r="EC64" s="85">
        <f>(HLOOKUP(EC$7,BECO_Datos!$D$3:$HN$85,BECO_Datos!$A62,FALSE)+HLOOKUP(EC$7,BECO_Datos!$HP$3:$LT$85,BECO_Datos!$A62,FALSE))*EC$2</f>
        <v>61.678053143786528</v>
      </c>
      <c r="ED64" s="85">
        <f>(HLOOKUP(ED$7,BECO_Datos!$D$3:$HN$85,BECO_Datos!$A62,FALSE))*ED$2</f>
        <v>857.4494148</v>
      </c>
      <c r="EE64" s="85">
        <f>(HLOOKUP(EE$7,BECO_Datos!$D$3:$HN$85,BECO_Datos!$A62,FALSE))*EE$2</f>
        <v>2.70396E-2</v>
      </c>
      <c r="EF64" s="85">
        <f>(HLOOKUP(EF$7,BECO_Datos!$D$3:$HN$85,BECO_Datos!$A62,FALSE)+HLOOKUP(EF$7,BECO_Datos!$HP$3:$LT$85,BECO_Datos!$A62,FALSE))*EF$2</f>
        <v>12.202723746689237</v>
      </c>
      <c r="EG64" s="85">
        <f>(HLOOKUP(EG$7,BECO_Datos!$D$3:$HN$85,BECO_Datos!$A62,FALSE))*EG$2</f>
        <v>0</v>
      </c>
      <c r="EH64" s="85">
        <f>(HLOOKUP(EH$7,BECO_Datos!$D$3:$HN$85,BECO_Datos!$A62,FALSE)+HLOOKUP(EH$7,BECO_Datos!$HP$3:$LT$85,BECO_Datos!$A62,FALSE))*EH$2</f>
        <v>67.510438282350634</v>
      </c>
      <c r="EI64" s="85">
        <f>(HLOOKUP(EI$7,BECO_Datos!$D$3:$HN$85,BECO_Datos!$A62,FALSE))*EI$2</f>
        <v>27.930355436133318</v>
      </c>
      <c r="EJ64" s="85">
        <f>(HLOOKUP(EJ$7,BECO_Datos!$D$3:$HN$85,BECO_Datos!$A62,FALSE)+HLOOKUP(EJ$7,BECO_Datos!$HP$3:$LT$85,BECO_Datos!$A62,FALSE))*EJ$2</f>
        <v>0.15335770207522539</v>
      </c>
      <c r="EK64" s="13"/>
      <c r="EL64" s="89">
        <f t="shared" si="124"/>
        <v>931.10857569060522</v>
      </c>
      <c r="EM64" s="85">
        <f>(HLOOKUP(EM$7,BECO_Datos!$D$3:$HN$85,BECO_Datos!$A62,FALSE)+HLOOKUP(EM$7,BECO_Datos!$HP$3:$LT$85,BECO_Datos!$A62,FALSE))*EM$2</f>
        <v>0</v>
      </c>
      <c r="EN64" s="85">
        <f>(HLOOKUP(EN$7,BECO_Datos!$D$3:$HN$85,BECO_Datos!$A62,FALSE)+HLOOKUP(EN$7,BECO_Datos!$HP$3:$LT$85,BECO_Datos!$A62,FALSE))*EN$2</f>
        <v>19.096797812930973</v>
      </c>
      <c r="EO64" s="85">
        <f>(HLOOKUP(EO$7,BECO_Datos!$D$3:$HN$85,BECO_Datos!$A62,FALSE)+HLOOKUP(EO$7,BECO_Datos!$HP$3:$LT$85,BECO_Datos!$A62,FALSE))*EO$2</f>
        <v>911.7569861589443</v>
      </c>
      <c r="EP64" s="85">
        <f>(HLOOKUP(EP$7,BECO_Datos!$D$3:$HN$85,BECO_Datos!$A62,FALSE)+HLOOKUP(EP$7,BECO_Datos!$HP$3:$LT$85,BECO_Datos!$A62,FALSE))*EP$2</f>
        <v>0</v>
      </c>
      <c r="EQ64" s="85">
        <f>(HLOOKUP(EQ$7,BECO_Datos!$D$3:$HN$85,BECO_Datos!$A62,FALSE))*EQ$2</f>
        <v>0</v>
      </c>
      <c r="ER64" s="85">
        <f>(HLOOKUP(ER$7,BECO_Datos!$D$3:$HN$85,BECO_Datos!$A62,FALSE)+HLOOKUP(ER$7,BECO_Datos!$HP$3:$LT$85,BECO_Datos!$A62,FALSE))*ER$2</f>
        <v>0.25479171872994189</v>
      </c>
      <c r="ES64" s="85">
        <f>(HLOOKUP(ES$7,BECO_Datos!$D$3:$HN$85,BECO_Datos!$A62,FALSE))*ES$2</f>
        <v>0</v>
      </c>
      <c r="ET64" s="85">
        <f>(HLOOKUP(ET$7,BECO_Datos!$D$3:$HN$85,BECO_Datos!$A62,FALSE)+HLOOKUP(ET$7,BECO_Datos!$HP$3:$LT$85,BECO_Datos!$A62,FALSE))*ET$2</f>
        <v>0</v>
      </c>
      <c r="EU64" s="89">
        <f t="shared" si="126"/>
        <v>1060.0042064244717</v>
      </c>
      <c r="EV64" s="85">
        <f>(HLOOKUP(EV$7,BECO_Datos!$D$3:$HN$85,BECO_Datos!$A62,FALSE))*EV$2</f>
        <v>0</v>
      </c>
      <c r="EW64" s="85">
        <f>(HLOOKUP(EW$7,BECO_Datos!$D$3:$HN$85,BECO_Datos!$A62,FALSE))*EW$2</f>
        <v>0</v>
      </c>
      <c r="EX64" s="85">
        <f>(HLOOKUP(EX$7,BECO_Datos!$D$3:$HN$85,BECO_Datos!$A62,FALSE))*EX$2</f>
        <v>0</v>
      </c>
      <c r="EY64" s="85">
        <f>(HLOOKUP(EY$7,BECO_Datos!$D$3:$HN$85,BECO_Datos!$A62,FALSE))*EY$2</f>
        <v>4.2812999999999999</v>
      </c>
      <c r="EZ64" s="85">
        <f>(HLOOKUP(EZ$7,BECO_Datos!$D$3:$HN$85,BECO_Datos!$A62,FALSE)+HLOOKUP(EZ$7,BECO_Datos!$HP$3:$LT$85,BECO_Datos!$A62,FALSE))*EZ$2</f>
        <v>47.095192739600364</v>
      </c>
      <c r="FA64" s="85">
        <f>(HLOOKUP(FA$7,BECO_Datos!$D$3:$HN$85,BECO_Datos!$A62,FALSE))*FA$2</f>
        <v>928.35178200000007</v>
      </c>
      <c r="FB64" s="85">
        <f>(HLOOKUP(FB$7,BECO_Datos!$D$3:$HN$85,BECO_Datos!$A62,FALSE))*FB$2</f>
        <v>2.3173200000000001E-2</v>
      </c>
      <c r="FC64" s="85">
        <f>(HLOOKUP(FC$7,BECO_Datos!$D$3:$HN$85,BECO_Datos!$A62,FALSE)+HLOOKUP(FC$7,BECO_Datos!$HP$3:$LT$85,BECO_Datos!$A62,FALSE))*FC$2</f>
        <v>12.394892624589854</v>
      </c>
      <c r="FD64" s="85">
        <f>(HLOOKUP(FD$7,BECO_Datos!$D$3:$HN$85,BECO_Datos!$A62,FALSE))*FD$2</f>
        <v>0</v>
      </c>
      <c r="FE64" s="85">
        <f>(HLOOKUP(FE$7,BECO_Datos!$D$3:$HN$85,BECO_Datos!$A62,FALSE)+HLOOKUP(FE$7,BECO_Datos!$HP$3:$LT$85,BECO_Datos!$A62,FALSE))*FE$2</f>
        <v>34.464880374335621</v>
      </c>
      <c r="FF64" s="85">
        <f>(HLOOKUP(FF$7,BECO_Datos!$D$3:$HN$85,BECO_Datos!$A62,FALSE))*FF$2</f>
        <v>33.268235109422292</v>
      </c>
      <c r="FG64" s="85">
        <f>(HLOOKUP(FG$7,BECO_Datos!$D$3:$HN$85,BECO_Datos!$A62,FALSE)+HLOOKUP(FG$7,BECO_Datos!$HP$3:$LT$85,BECO_Datos!$A62,FALSE))*FG$2</f>
        <v>0.12475037652351911</v>
      </c>
      <c r="FH64" s="13"/>
      <c r="FI64" s="89">
        <f t="shared" si="128"/>
        <v>899.66972275010028</v>
      </c>
      <c r="FJ64" s="85">
        <f>(HLOOKUP(FJ$7,BECO_Datos!$D$3:$HN$85,BECO_Datos!$A62,FALSE)+HLOOKUP(FJ$7,BECO_Datos!$HP$3:$LT$85,BECO_Datos!$A62,FALSE))*FJ$2</f>
        <v>0</v>
      </c>
      <c r="FK64" s="85">
        <f>(HLOOKUP(FK$7,BECO_Datos!$D$3:$HN$85,BECO_Datos!$A62,FALSE)+HLOOKUP(FK$7,BECO_Datos!$HP$3:$LT$85,BECO_Datos!$A62,FALSE))*FK$2</f>
        <v>35.490133284874723</v>
      </c>
      <c r="FL64" s="85">
        <f>(HLOOKUP(FL$7,BECO_Datos!$D$3:$HN$85,BECO_Datos!$A62,FALSE)+HLOOKUP(FL$7,BECO_Datos!$HP$3:$LT$85,BECO_Datos!$A62,FALSE))*FL$2</f>
        <v>864.12958946522565</v>
      </c>
      <c r="FM64" s="85">
        <f>(HLOOKUP(FM$7,BECO_Datos!$D$3:$HN$85,BECO_Datos!$A62,FALSE)+HLOOKUP(FM$7,BECO_Datos!$HP$3:$LT$85,BECO_Datos!$A62,FALSE))*FM$2</f>
        <v>0</v>
      </c>
      <c r="FN64" s="85">
        <f>(HLOOKUP(FN$7,BECO_Datos!$D$3:$HN$85,BECO_Datos!$A62,FALSE))*FN$2</f>
        <v>0</v>
      </c>
      <c r="FO64" s="85">
        <f>(HLOOKUP(FO$7,BECO_Datos!$D$3:$HN$85,BECO_Datos!$A62,FALSE)+HLOOKUP(FO$7,BECO_Datos!$HP$3:$LT$85,BECO_Datos!$A62,FALSE))*FO$2</f>
        <v>0</v>
      </c>
      <c r="FP64" s="85">
        <f>(HLOOKUP(FP$7,BECO_Datos!$D$3:$HN$85,BECO_Datos!$A62,FALSE))*FP$2</f>
        <v>0.05</v>
      </c>
      <c r="FQ64" s="85">
        <f>(HLOOKUP(FQ$7,BECO_Datos!$D$3:$HN$85,BECO_Datos!$A62,FALSE)+HLOOKUP(FQ$7,BECO_Datos!$HP$3:$LT$85,BECO_Datos!$A62,FALSE))*FQ$2</f>
        <v>0</v>
      </c>
      <c r="FR64" s="89">
        <f t="shared" si="130"/>
        <v>946.91172341928552</v>
      </c>
      <c r="FS64" s="85">
        <f>(HLOOKUP(FS$7,BECO_Datos!$D$3:$HN$85,BECO_Datos!$A62,FALSE))*FS$2</f>
        <v>0</v>
      </c>
      <c r="FT64" s="85">
        <f>(HLOOKUP(FT$7,BECO_Datos!$D$3:$HN$85,BECO_Datos!$A62,FALSE))*FT$2</f>
        <v>0</v>
      </c>
      <c r="FU64" s="85">
        <f>(HLOOKUP(FU$7,BECO_Datos!$D$3:$HN$85,BECO_Datos!$A62,FALSE))*FU$2</f>
        <v>0</v>
      </c>
      <c r="FV64" s="85">
        <f>(HLOOKUP(FV$7,BECO_Datos!$D$3:$HN$85,BECO_Datos!$A62,FALSE))*FV$2</f>
        <v>2.9144999999999999</v>
      </c>
      <c r="FW64" s="85">
        <f>(HLOOKUP(FW$7,BECO_Datos!$D$3:$HN$85,BECO_Datos!$A62,FALSE)+HLOOKUP(FW$7,BECO_Datos!$HP$3:$LT$85,BECO_Datos!$A62,FALSE))*FW$2</f>
        <v>68.33266041086415</v>
      </c>
      <c r="FX64" s="85">
        <f>(HLOOKUP(FX$7,BECO_Datos!$D$3:$HN$85,BECO_Datos!$A62,FALSE))*FX$2</f>
        <v>807.85596240000007</v>
      </c>
      <c r="FY64" s="85">
        <f>(HLOOKUP(FY$7,BECO_Datos!$D$3:$HN$85,BECO_Datos!$A62,FALSE))*FY$2</f>
        <v>0</v>
      </c>
      <c r="FZ64" s="85">
        <f>(HLOOKUP(FZ$7,BECO_Datos!$D$3:$HN$85,BECO_Datos!$A62,FALSE)+HLOOKUP(FZ$7,BECO_Datos!$HP$3:$LT$85,BECO_Datos!$A62,FALSE))*FZ$2</f>
        <v>6.9306914996565867</v>
      </c>
      <c r="GA64" s="85">
        <f>(HLOOKUP(GA$7,BECO_Datos!$D$3:$HN$85,BECO_Datos!$A62,FALSE))*GA$2</f>
        <v>0</v>
      </c>
      <c r="GB64" s="85">
        <f>(HLOOKUP(GB$7,BECO_Datos!$D$3:$HN$85,BECO_Datos!$A62,FALSE)+HLOOKUP(GB$7,BECO_Datos!$HP$3:$LT$85,BECO_Datos!$A62,FALSE))*GB$2</f>
        <v>28.923964040714257</v>
      </c>
      <c r="GC64" s="85">
        <f>(HLOOKUP(GC$7,BECO_Datos!$D$3:$HN$85,BECO_Datos!$A62,FALSE))*GC$2</f>
        <v>31.840188879386048</v>
      </c>
      <c r="GD64" s="85">
        <f>(HLOOKUP(GD$7,BECO_Datos!$D$3:$HN$85,BECO_Datos!$A62,FALSE)+HLOOKUP(GD$7,BECO_Datos!$HP$3:$LT$85,BECO_Datos!$A62,FALSE))*GD$2</f>
        <v>0.11375618866443199</v>
      </c>
      <c r="GE64" s="13"/>
      <c r="GF64" s="89">
        <f t="shared" si="132"/>
        <v>1392.8439986219507</v>
      </c>
      <c r="GG64" s="85">
        <f>(HLOOKUP(GG$7,BECO_Datos!$D$3:$HN$85,BECO_Datos!$A62,FALSE)+HLOOKUP(GG$7,BECO_Datos!$HP$3:$LT$85,BECO_Datos!$A62,FALSE))*GG$2</f>
        <v>0</v>
      </c>
      <c r="GH64" s="85">
        <f>(HLOOKUP(GH$7,BECO_Datos!$D$3:$HN$85,BECO_Datos!$A62,FALSE)+HLOOKUP(GH$7,BECO_Datos!$HP$3:$LT$85,BECO_Datos!$A62,FALSE))*GH$2</f>
        <v>48.115877622038425</v>
      </c>
      <c r="GI64" s="85">
        <f>(HLOOKUP(GI$7,BECO_Datos!$D$3:$HN$85,BECO_Datos!$A62,FALSE)+HLOOKUP(GI$7,BECO_Datos!$HP$3:$LT$85,BECO_Datos!$A62,FALSE))*GI$2</f>
        <v>1344.7281209999123</v>
      </c>
      <c r="GJ64" s="85">
        <f>(HLOOKUP(GJ$7,BECO_Datos!$D$3:$HN$85,BECO_Datos!$A62,FALSE)+HLOOKUP(GJ$7,BECO_Datos!$HP$3:$LT$85,BECO_Datos!$A62,FALSE))*GJ$2</f>
        <v>0</v>
      </c>
      <c r="GK64" s="85">
        <f>(HLOOKUP(GK$7,BECO_Datos!$D$3:$HN$85,BECO_Datos!$A62,FALSE))*GK$2</f>
        <v>0</v>
      </c>
      <c r="GL64" s="85">
        <f>(HLOOKUP(GL$7,BECO_Datos!$D$3:$HN$85,BECO_Datos!$A62,FALSE)+HLOOKUP(GL$7,BECO_Datos!$HP$3:$LT$85,BECO_Datos!$A62,FALSE))*GL$2</f>
        <v>0</v>
      </c>
      <c r="GM64" s="85">
        <f>(HLOOKUP(GM$7,BECO_Datos!$D$3:$HN$85,BECO_Datos!$A62,FALSE))*GM$2</f>
        <v>0</v>
      </c>
      <c r="GN64" s="85">
        <f>(HLOOKUP(GN$7,BECO_Datos!$D$3:$HN$85,BECO_Datos!$A62,FALSE)+HLOOKUP(GN$7,BECO_Datos!$HP$3:$LT$85,BECO_Datos!$A62,FALSE))*GN$2</f>
        <v>0</v>
      </c>
      <c r="GO64" s="89">
        <f t="shared" si="134"/>
        <v>916.04210005554683</v>
      </c>
      <c r="GP64" s="85">
        <f>(HLOOKUP(GP$7,BECO_Datos!$D$3:$HN$85,BECO_Datos!$A62,FALSE))*GP$2</f>
        <v>0</v>
      </c>
      <c r="GQ64" s="85">
        <f>(HLOOKUP(GQ$7,BECO_Datos!$D$3:$HN$85,BECO_Datos!$A62,FALSE))*GQ$2</f>
        <v>0</v>
      </c>
      <c r="GR64" s="85">
        <f>(HLOOKUP(GR$7,BECO_Datos!$D$3:$HN$85,BECO_Datos!$A62,FALSE))*GR$2</f>
        <v>0</v>
      </c>
      <c r="GS64" s="85">
        <f>(HLOOKUP(GS$7,BECO_Datos!$D$3:$HN$85,BECO_Datos!$A62,FALSE))*GS$2</f>
        <v>3.0753000000000004</v>
      </c>
      <c r="GT64" s="85">
        <f>(HLOOKUP(GT$7,BECO_Datos!$D$3:$HN$85,BECO_Datos!$A62,FALSE)+HLOOKUP(GT$7,BECO_Datos!$HP$3:$LT$85,BECO_Datos!$A62,FALSE))*GT$2</f>
        <v>68.935930817659241</v>
      </c>
      <c r="GU64" s="85">
        <f>(HLOOKUP(GU$7,BECO_Datos!$D$3:$HN$85,BECO_Datos!$A62,FALSE))*GU$2</f>
        <v>774.50446573984448</v>
      </c>
      <c r="GV64" s="85">
        <f>(HLOOKUP(GV$7,BECO_Datos!$D$3:$HN$85,BECO_Datos!$A62,FALSE))*GV$2</f>
        <v>9.1908000000000007E-3</v>
      </c>
      <c r="GW64" s="85">
        <f>(HLOOKUP(GW$7,BECO_Datos!$D$3:$HN$85,BECO_Datos!$A62,FALSE)+HLOOKUP(GW$7,BECO_Datos!$HP$3:$LT$85,BECO_Datos!$A62,FALSE))*GW$2</f>
        <v>6.8507294834800776</v>
      </c>
      <c r="GX64" s="85">
        <f>(HLOOKUP(GX$7,BECO_Datos!$D$3:$HN$85,BECO_Datos!$A62,FALSE))*GX$2</f>
        <v>0</v>
      </c>
      <c r="GY64" s="85">
        <f>(HLOOKUP(GY$7,BECO_Datos!$D$3:$HN$85,BECO_Datos!$A62,FALSE)+HLOOKUP(GY$7,BECO_Datos!$HP$3:$LT$85,BECO_Datos!$A62,FALSE))*GY$2</f>
        <v>31.5779868706929</v>
      </c>
      <c r="GZ64" s="85">
        <f>(HLOOKUP(GZ$7,BECO_Datos!$D$3:$HN$85,BECO_Datos!$A62,FALSE))*GZ$2</f>
        <v>29.78703130965302</v>
      </c>
      <c r="HA64" s="85">
        <f>(HLOOKUP(HA$7,BECO_Datos!$D$3:$HN$85,BECO_Datos!$A62,FALSE)+HLOOKUP(HA$7,BECO_Datos!$HP$3:$LT$85,BECO_Datos!$A62,FALSE))*HA$2</f>
        <v>1.3014650342170371</v>
      </c>
      <c r="HB64" s="13"/>
      <c r="HC64" s="89">
        <f t="shared" si="136"/>
        <v>2332.9964801645228</v>
      </c>
      <c r="HD64" s="85">
        <f>(HLOOKUP(HD$7,BECO_Datos!$D$3:$HN$85,BECO_Datos!$A62,FALSE)+HLOOKUP(HD$7,BECO_Datos!$HP$3:$LT$85,BECO_Datos!$A62,FALSE))*HD$2</f>
        <v>0</v>
      </c>
      <c r="HE64" s="85">
        <f>(HLOOKUP(HE$7,BECO_Datos!$D$3:$HN$85,BECO_Datos!$A62,FALSE)+HLOOKUP(HE$7,BECO_Datos!$HP$3:$LT$85,BECO_Datos!$A62,FALSE))*HE$2</f>
        <v>70.585188510570305</v>
      </c>
      <c r="HF64" s="85">
        <f>(HLOOKUP(HF$7,BECO_Datos!$D$3:$HN$85,BECO_Datos!$A62,FALSE)+HLOOKUP(HF$7,BECO_Datos!$HP$3:$LT$85,BECO_Datos!$A62,FALSE))*HF$2</f>
        <v>2262.4112916539525</v>
      </c>
      <c r="HG64" s="85">
        <f>(HLOOKUP(HG$7,BECO_Datos!$D$3:$HN$85,BECO_Datos!$A62,FALSE)+HLOOKUP(HG$7,BECO_Datos!$HP$3:$LT$85,BECO_Datos!$A62,FALSE))*HG$2</f>
        <v>0</v>
      </c>
      <c r="HH64" s="85">
        <f>(HLOOKUP(HH$7,BECO_Datos!$D$3:$HN$85,BECO_Datos!$A62,FALSE))*HH$2</f>
        <v>0</v>
      </c>
      <c r="HI64" s="85">
        <f>(HLOOKUP(HI$7,BECO_Datos!$D$3:$HN$85,BECO_Datos!$A62,FALSE)+HLOOKUP(HI$7,BECO_Datos!$HP$3:$LT$85,BECO_Datos!$A62,FALSE))*HI$2</f>
        <v>0</v>
      </c>
      <c r="HJ64" s="85">
        <f>(HLOOKUP(HJ$7,BECO_Datos!$D$3:$HN$85,BECO_Datos!$A62,FALSE))*HJ$2</f>
        <v>0</v>
      </c>
      <c r="HK64" s="85">
        <f>(HLOOKUP(HK$7,BECO_Datos!$D$3:$HN$85,BECO_Datos!$A62,FALSE)+HLOOKUP(HK$7,BECO_Datos!$HP$3:$LT$85,BECO_Datos!$A62,FALSE))*HK$2</f>
        <v>0</v>
      </c>
      <c r="HL64" s="89">
        <f t="shared" si="138"/>
        <v>893.51573236514969</v>
      </c>
      <c r="HM64" s="85">
        <f>(HLOOKUP(HM$7,BECO_Datos!$D$3:$HN$85,BECO_Datos!$A62,FALSE))*HM$2</f>
        <v>0</v>
      </c>
      <c r="HN64" s="85">
        <f>(HLOOKUP(HN$7,BECO_Datos!$D$3:$HN$85,BECO_Datos!$A62,FALSE))*HN$2</f>
        <v>0</v>
      </c>
      <c r="HO64" s="85">
        <f>(HLOOKUP(HO$7,BECO_Datos!$D$3:$HN$85,BECO_Datos!$A62,FALSE))*HO$2</f>
        <v>0</v>
      </c>
      <c r="HP64" s="85">
        <f>(HLOOKUP(HP$7,BECO_Datos!$D$3:$HN$85,BECO_Datos!$A62,FALSE))*HP$2</f>
        <v>2.5415841968883464</v>
      </c>
      <c r="HQ64" s="85">
        <f>(HLOOKUP(HQ$7,BECO_Datos!$D$3:$HN$85,BECO_Datos!$A62,FALSE)+HLOOKUP(HQ$7,BECO_Datos!$HP$3:$LT$85,BECO_Datos!$A62,FALSE))*HQ$2</f>
        <v>65.030771600097708</v>
      </c>
      <c r="HR64" s="85">
        <f>(HLOOKUP(HR$7,BECO_Datos!$D$3:$HN$85,BECO_Datos!$A62,FALSE))*HR$2</f>
        <v>757.32058735426233</v>
      </c>
      <c r="HS64" s="85">
        <f>(HLOOKUP(HS$7,BECO_Datos!$D$3:$HN$85,BECO_Datos!$A62,FALSE))*HS$2</f>
        <v>0</v>
      </c>
      <c r="HT64" s="85">
        <f>(HLOOKUP(HT$7,BECO_Datos!$D$3:$HN$85,BECO_Datos!$A62,FALSE)+HLOOKUP(HT$7,BECO_Datos!$HP$3:$LT$85,BECO_Datos!$A62,FALSE))*HT$2</f>
        <v>0</v>
      </c>
      <c r="HU64" s="85">
        <f>(HLOOKUP(HU$7,BECO_Datos!$D$3:$HN$85,BECO_Datos!$A62,FALSE))*HU$2</f>
        <v>0</v>
      </c>
      <c r="HV64" s="85">
        <f>(HLOOKUP(HV$7,BECO_Datos!$D$3:$HN$85,BECO_Datos!$A62,FALSE)+HLOOKUP(HV$7,BECO_Datos!$HP$3:$LT$85,BECO_Datos!$A62,FALSE))*HV$2</f>
        <v>34.652795382156114</v>
      </c>
      <c r="HW64" s="85">
        <f>(HLOOKUP(HW$7,BECO_Datos!$D$3:$HN$85,BECO_Datos!$A62,FALSE))*HW$2</f>
        <v>32.562616799226078</v>
      </c>
      <c r="HX64" s="85">
        <f>(HLOOKUP(HX$7,BECO_Datos!$D$3:$HN$85,BECO_Datos!$A62,FALSE)+HLOOKUP(HX$7,BECO_Datos!$HP$3:$LT$85,BECO_Datos!$A62,FALSE))*HX$2</f>
        <v>1.4073770325192583</v>
      </c>
    </row>
    <row r="65" spans="1:232" ht="15.75" x14ac:dyDescent="0.25">
      <c r="A65" s="160">
        <v>59</v>
      </c>
      <c r="B65" s="535" t="s">
        <v>104</v>
      </c>
      <c r="C65" s="13"/>
      <c r="D65" s="86">
        <f t="shared" si="100"/>
        <v>23.024307801967787</v>
      </c>
      <c r="E65" s="84">
        <f>(HLOOKUP(E$7,BECO_Datos!$D$3:$HN$85,BECO_Datos!$A63,FALSE)+HLOOKUP(E$7,BECO_Datos!$HP$3:$LT$85,BECO_Datos!$A63,FALSE))*E$2</f>
        <v>0</v>
      </c>
      <c r="F65" s="84">
        <f>(HLOOKUP(F$7,BECO_Datos!$D$3:$HN$85,BECO_Datos!$A63,FALSE)+HLOOKUP(F$7,BECO_Datos!$HP$3:$LT$85,BECO_Datos!$A63,FALSE))*F$2</f>
        <v>0</v>
      </c>
      <c r="G65" s="84">
        <f>(HLOOKUP(G$7,BECO_Datos!$D$3:$HN$85,BECO_Datos!$A63,FALSE)+HLOOKUP(G$7,BECO_Datos!$HP$3:$LT$85,BECO_Datos!$A63,FALSE))*G$2</f>
        <v>23.020829416729153</v>
      </c>
      <c r="H65" s="84">
        <f>(HLOOKUP(H$7,BECO_Datos!$D$3:$HN$85,BECO_Datos!$A63,FALSE)+HLOOKUP(H$7,BECO_Datos!$HP$3:$LT$85,BECO_Datos!$A63,FALSE))*H$2</f>
        <v>0</v>
      </c>
      <c r="I65" s="84">
        <f>(HLOOKUP(I$7,BECO_Datos!$D$3:$HN$85,BECO_Datos!$A63,FALSE))*I$2</f>
        <v>0</v>
      </c>
      <c r="J65" s="84">
        <f>(HLOOKUP(J$7,BECO_Datos!$D$3:$HN$85,BECO_Datos!$A63,FALSE)+HLOOKUP(J$7,BECO_Datos!$HP$3:$LT$85,BECO_Datos!$A63,FALSE))*J$2</f>
        <v>3.4783852386340193E-3</v>
      </c>
      <c r="K65" s="84">
        <f>(HLOOKUP(K$7,BECO_Datos!$D$3:$HN$85,BECO_Datos!$A63,FALSE))*K$2</f>
        <v>0</v>
      </c>
      <c r="L65" s="84">
        <f>(HLOOKUP(L$7,BECO_Datos!$D$3:$HN$85,BECO_Datos!$A63,FALSE)+HLOOKUP(L$7,BECO_Datos!$HP$3:$LT$85,BECO_Datos!$A63,FALSE))*L$2</f>
        <v>0</v>
      </c>
      <c r="M65" s="86">
        <f t="shared" si="102"/>
        <v>103.24657237225593</v>
      </c>
      <c r="N65" s="84">
        <f>(HLOOKUP(N$7,BECO_Datos!$D$3:$HN$85,BECO_Datos!$A63,FALSE))*N$2</f>
        <v>0</v>
      </c>
      <c r="O65" s="84">
        <f>(HLOOKUP(O$7,BECO_Datos!$D$3:$HN$85,BECO_Datos!$A63,FALSE))*O$2</f>
        <v>0</v>
      </c>
      <c r="P65" s="84">
        <f>(HLOOKUP(P$7,BECO_Datos!$D$3:$HN$85,BECO_Datos!$A63,FALSE))*P$2</f>
        <v>0</v>
      </c>
      <c r="Q65" s="84">
        <f>(HLOOKUP(Q$7,BECO_Datos!$D$3:$HN$85,BECO_Datos!$A63,FALSE))*Q$2</f>
        <v>0</v>
      </c>
      <c r="R65" s="84">
        <f>(HLOOKUP(R$7,BECO_Datos!$D$3:$HN$85,BECO_Datos!$A63,FALSE)+HLOOKUP(R$7,BECO_Datos!$HP$3:$LT$85,BECO_Datos!$A63,FALSE))*R$2</f>
        <v>5.9681643959616384</v>
      </c>
      <c r="S65" s="84">
        <f>(HLOOKUP(S$7,BECO_Datos!$D$3:$HN$85,BECO_Datos!$A63,FALSE))*S$2</f>
        <v>94.471577999999994</v>
      </c>
      <c r="T65" s="84">
        <f>(HLOOKUP(T$7,BECO_Datos!$D$3:$HN$85,BECO_Datos!$A63,FALSE))*T$2</f>
        <v>0</v>
      </c>
      <c r="U65" s="84">
        <f>(HLOOKUP(U$7,BECO_Datos!$D$3:$HN$85,BECO_Datos!$A63,FALSE)+HLOOKUP(U$7,BECO_Datos!$HP$3:$LT$85,BECO_Datos!$A63,FALSE))*U$2</f>
        <v>0</v>
      </c>
      <c r="V65" s="84">
        <f>(HLOOKUP(V$7,BECO_Datos!$D$3:$HN$85,BECO_Datos!$A63,FALSE))*V$2</f>
        <v>0</v>
      </c>
      <c r="W65" s="84">
        <f>(HLOOKUP(W$7,BECO_Datos!$D$3:$HN$85,BECO_Datos!$A63,FALSE)+HLOOKUP(W$7,BECO_Datos!$HP$3:$LT$85,BECO_Datos!$A63,FALSE))*W$2</f>
        <v>2.2428970458835638</v>
      </c>
      <c r="X65" s="84">
        <f>(HLOOKUP(X$7,BECO_Datos!$D$3:$HN$85,BECO_Datos!$A63,FALSE))*X$2</f>
        <v>0.56393293041072257</v>
      </c>
      <c r="Y65" s="84">
        <f>(HLOOKUP(Y$7,BECO_Datos!$D$3:$HN$85,BECO_Datos!$A63,FALSE)+HLOOKUP(Y$7,BECO_Datos!$HP$3:$LT$85,BECO_Datos!$A63,FALSE))*Y$2</f>
        <v>0</v>
      </c>
      <c r="Z65" s="13"/>
      <c r="AA65" s="86">
        <f t="shared" si="104"/>
        <v>1.8265327140801972</v>
      </c>
      <c r="AB65" s="84">
        <f>(HLOOKUP(AB$7,BECO_Datos!$D$3:$HN$85,BECO_Datos!$A63,FALSE)+HLOOKUP(AB$7,BECO_Datos!$HP$3:$LT$85,BECO_Datos!$A63,FALSE))*AB$2</f>
        <v>0</v>
      </c>
      <c r="AC65" s="84">
        <f>(HLOOKUP(AC$7,BECO_Datos!$D$3:$HN$85,BECO_Datos!$A63,FALSE)+HLOOKUP(AC$7,BECO_Datos!$HP$3:$LT$85,BECO_Datos!$A63,FALSE))*AC$2</f>
        <v>0</v>
      </c>
      <c r="AD65" s="84">
        <f>(HLOOKUP(AD$7,BECO_Datos!$D$3:$HN$85,BECO_Datos!$A63,FALSE)+HLOOKUP(AD$7,BECO_Datos!$HP$3:$LT$85,BECO_Datos!$A63,FALSE))*AD$2</f>
        <v>1.8265327140801972</v>
      </c>
      <c r="AE65" s="84">
        <f>(HLOOKUP(AE$7,BECO_Datos!$D$3:$HN$85,BECO_Datos!$A63,FALSE)+HLOOKUP(AE$7,BECO_Datos!$HP$3:$LT$85,BECO_Datos!$A63,FALSE))*AE$2</f>
        <v>0</v>
      </c>
      <c r="AF65" s="84">
        <f>(HLOOKUP(AF$7,BECO_Datos!$D$3:$HN$85,BECO_Datos!$A63,FALSE))*AF$2</f>
        <v>0</v>
      </c>
      <c r="AG65" s="84">
        <f>(HLOOKUP(AG$7,BECO_Datos!$D$3:$HN$85,BECO_Datos!$A63,FALSE)+HLOOKUP(AG$7,BECO_Datos!$HP$3:$LT$85,BECO_Datos!$A63,FALSE))*AG$2</f>
        <v>0</v>
      </c>
      <c r="AH65" s="84">
        <f>(HLOOKUP(AH$7,BECO_Datos!$D$3:$HN$85,BECO_Datos!$A63,FALSE))*AH$2</f>
        <v>0</v>
      </c>
      <c r="AI65" s="84">
        <f>(HLOOKUP(AI$7,BECO_Datos!$D$3:$HN$85,BECO_Datos!$A63,FALSE)+HLOOKUP(AI$7,BECO_Datos!$HP$3:$LT$85,BECO_Datos!$A63,FALSE))*AI$2</f>
        <v>0</v>
      </c>
      <c r="AJ65" s="86">
        <f t="shared" si="106"/>
        <v>112.13996887023488</v>
      </c>
      <c r="AK65" s="84">
        <f>(HLOOKUP(AK$7,BECO_Datos!$D$3:$HN$85,BECO_Datos!$A63,FALSE))*AK$2</f>
        <v>0</v>
      </c>
      <c r="AL65" s="84">
        <f>(HLOOKUP(AL$7,BECO_Datos!$D$3:$HN$85,BECO_Datos!$A63,FALSE))*AL$2</f>
        <v>0</v>
      </c>
      <c r="AM65" s="84">
        <f>(HLOOKUP(AM$7,BECO_Datos!$D$3:$HN$85,BECO_Datos!$A63,FALSE))*AM$2</f>
        <v>0</v>
      </c>
      <c r="AN65" s="84">
        <f>(HLOOKUP(AN$7,BECO_Datos!$D$3:$HN$85,BECO_Datos!$A63,FALSE))*AN$2</f>
        <v>0</v>
      </c>
      <c r="AO65" s="84">
        <f>(HLOOKUP(AO$7,BECO_Datos!$D$3:$HN$85,BECO_Datos!$A63,FALSE)+HLOOKUP(AO$7,BECO_Datos!$HP$3:$LT$85,BECO_Datos!$A63,FALSE))*AO$2</f>
        <v>0</v>
      </c>
      <c r="AP65" s="84">
        <f>(HLOOKUP(AP$7,BECO_Datos!$D$3:$HN$85,BECO_Datos!$A63,FALSE))*AP$2</f>
        <v>99.578926800000005</v>
      </c>
      <c r="AQ65" s="84">
        <f>(HLOOKUP(AQ$7,BECO_Datos!$D$3:$HN$85,BECO_Datos!$A63,FALSE))*AQ$2</f>
        <v>0</v>
      </c>
      <c r="AR65" s="84">
        <f>(HLOOKUP(AR$7,BECO_Datos!$D$3:$HN$85,BECO_Datos!$A63,FALSE)+HLOOKUP(AR$7,BECO_Datos!$HP$3:$LT$85,BECO_Datos!$A63,FALSE))*AR$2</f>
        <v>0</v>
      </c>
      <c r="AS65" s="84">
        <f>(HLOOKUP(AS$7,BECO_Datos!$D$3:$HN$85,BECO_Datos!$A63,FALSE))*AS$2</f>
        <v>0</v>
      </c>
      <c r="AT65" s="84">
        <f>(HLOOKUP(AT$7,BECO_Datos!$D$3:$HN$85,BECO_Datos!$A63,FALSE)+HLOOKUP(AT$7,BECO_Datos!$HP$3:$LT$85,BECO_Datos!$A63,FALSE))*AT$2</f>
        <v>12.561042070234873</v>
      </c>
      <c r="AU65" s="84">
        <f>(HLOOKUP(AU$7,BECO_Datos!$D$3:$HN$85,BECO_Datos!$A63,FALSE))*AU$2</f>
        <v>0</v>
      </c>
      <c r="AV65" s="84">
        <f>(HLOOKUP(AV$7,BECO_Datos!$D$3:$HN$85,BECO_Datos!$A63,FALSE)+HLOOKUP(AV$7,BECO_Datos!$HP$3:$LT$85,BECO_Datos!$A63,FALSE))*AV$2</f>
        <v>0</v>
      </c>
      <c r="AW65" s="13"/>
      <c r="AX65" s="86">
        <f t="shared" si="108"/>
        <v>16.919544684238986</v>
      </c>
      <c r="AY65" s="84">
        <f>(HLOOKUP(AY$7,BECO_Datos!$D$3:$HN$85,BECO_Datos!$A63,FALSE)+HLOOKUP(AY$7,BECO_Datos!$HP$3:$LT$85,BECO_Datos!$A63,FALSE))*AY$2</f>
        <v>0</v>
      </c>
      <c r="AZ65" s="84">
        <f>(HLOOKUP(AZ$7,BECO_Datos!$D$3:$HN$85,BECO_Datos!$A63,FALSE)+HLOOKUP(AZ$7,BECO_Datos!$HP$3:$LT$85,BECO_Datos!$A63,FALSE))*AZ$2</f>
        <v>0</v>
      </c>
      <c r="BA65" s="84">
        <f>(HLOOKUP(BA$7,BECO_Datos!$D$3:$HN$85,BECO_Datos!$A63,FALSE)+HLOOKUP(BA$7,BECO_Datos!$HP$3:$LT$85,BECO_Datos!$A63,FALSE))*BA$2</f>
        <v>14.010310230276456</v>
      </c>
      <c r="BB65" s="84">
        <f>(HLOOKUP(BB$7,BECO_Datos!$D$3:$HN$85,BECO_Datos!$A63,FALSE)+HLOOKUP(BB$7,BECO_Datos!$HP$3:$LT$85,BECO_Datos!$A63,FALSE))*BB$2</f>
        <v>0</v>
      </c>
      <c r="BC65" s="84">
        <f>(HLOOKUP(BC$7,BECO_Datos!$D$3:$HN$85,BECO_Datos!$A63,FALSE))*BC$2</f>
        <v>0</v>
      </c>
      <c r="BD65" s="84">
        <f>(HLOOKUP(BD$7,BECO_Datos!$D$3:$HN$85,BECO_Datos!$A63,FALSE)+HLOOKUP(BD$7,BECO_Datos!$HP$3:$LT$85,BECO_Datos!$A63,FALSE))*BD$2</f>
        <v>2.9092344539625277</v>
      </c>
      <c r="BE65" s="84">
        <f>(HLOOKUP(BE$7,BECO_Datos!$D$3:$HN$85,BECO_Datos!$A63,FALSE))*BE$2</f>
        <v>0</v>
      </c>
      <c r="BF65" s="84">
        <f>(HLOOKUP(BF$7,BECO_Datos!$D$3:$HN$85,BECO_Datos!$A63,FALSE)+HLOOKUP(BF$7,BECO_Datos!$HP$3:$LT$85,BECO_Datos!$A63,FALSE))*BF$2</f>
        <v>0</v>
      </c>
      <c r="BG65" s="86">
        <f t="shared" si="110"/>
        <v>92.169436749241541</v>
      </c>
      <c r="BH65" s="84">
        <f>(HLOOKUP(BH$7,BECO_Datos!$D$3:$HN$85,BECO_Datos!$A63,FALSE))*BH$2</f>
        <v>0</v>
      </c>
      <c r="BI65" s="84">
        <f>(HLOOKUP(BI$7,BECO_Datos!$D$3:$HN$85,BECO_Datos!$A63,FALSE))*BI$2</f>
        <v>0</v>
      </c>
      <c r="BJ65" s="84">
        <f>(HLOOKUP(BJ$7,BECO_Datos!$D$3:$HN$85,BECO_Datos!$A63,FALSE))*BJ$2</f>
        <v>0</v>
      </c>
      <c r="BK65" s="84">
        <f>(HLOOKUP(BK$7,BECO_Datos!$D$3:$HN$85,BECO_Datos!$A63,FALSE))*BK$2</f>
        <v>0</v>
      </c>
      <c r="BL65" s="84">
        <f>(HLOOKUP(BL$7,BECO_Datos!$D$3:$HN$85,BECO_Datos!$A63,FALSE)+HLOOKUP(BL$7,BECO_Datos!$HP$3:$LT$85,BECO_Datos!$A63,FALSE))*BL$2</f>
        <v>0</v>
      </c>
      <c r="BM65" s="84">
        <f>(HLOOKUP(BM$7,BECO_Datos!$D$3:$HN$85,BECO_Datos!$A63,FALSE))*BM$2</f>
        <v>87.62172480000001</v>
      </c>
      <c r="BN65" s="84">
        <f>(HLOOKUP(BN$7,BECO_Datos!$D$3:$HN$85,BECO_Datos!$A63,FALSE))*BN$2</f>
        <v>0</v>
      </c>
      <c r="BO65" s="84">
        <f>(HLOOKUP(BO$7,BECO_Datos!$D$3:$HN$85,BECO_Datos!$A63,FALSE)+HLOOKUP(BO$7,BECO_Datos!$HP$3:$LT$85,BECO_Datos!$A63,FALSE))*BO$2</f>
        <v>0</v>
      </c>
      <c r="BP65" s="84">
        <f>(HLOOKUP(BP$7,BECO_Datos!$D$3:$HN$85,BECO_Datos!$A63,FALSE))*BP$2</f>
        <v>0</v>
      </c>
      <c r="BQ65" s="84">
        <f>(HLOOKUP(BQ$7,BECO_Datos!$D$3:$HN$85,BECO_Datos!$A63,FALSE)+HLOOKUP(BQ$7,BECO_Datos!$HP$3:$LT$85,BECO_Datos!$A63,FALSE))*BQ$2</f>
        <v>3.9517936264239979</v>
      </c>
      <c r="BR65" s="84">
        <f>(HLOOKUP(BR$7,BECO_Datos!$D$3:$HN$85,BECO_Datos!$A63,FALSE))*BR$2</f>
        <v>0.59591832281754276</v>
      </c>
      <c r="BS65" s="84">
        <f>(HLOOKUP(BS$7,BECO_Datos!$D$3:$HN$85,BECO_Datos!$A63,FALSE)+HLOOKUP(BS$7,BECO_Datos!$HP$3:$LT$85,BECO_Datos!$A63,FALSE))*BS$2</f>
        <v>0</v>
      </c>
      <c r="BT65" s="13"/>
      <c r="BU65" s="86">
        <f t="shared" si="112"/>
        <v>15.579950300738316</v>
      </c>
      <c r="BV65" s="84">
        <f>(HLOOKUP(BV$7,BECO_Datos!$D$3:$HN$85,BECO_Datos!$A63,FALSE)+HLOOKUP(BV$7,BECO_Datos!$HP$3:$LT$85,BECO_Datos!$A63,FALSE))*BV$2</f>
        <v>0</v>
      </c>
      <c r="BW65" s="84">
        <f>(HLOOKUP(BW$7,BECO_Datos!$D$3:$HN$85,BECO_Datos!$A63,FALSE)+HLOOKUP(BW$7,BECO_Datos!$HP$3:$LT$85,BECO_Datos!$A63,FALSE))*BW$2</f>
        <v>0</v>
      </c>
      <c r="BX65" s="84">
        <f>(HLOOKUP(BX$7,BECO_Datos!$D$3:$HN$85,BECO_Datos!$A63,FALSE)+HLOOKUP(BX$7,BECO_Datos!$HP$3:$LT$85,BECO_Datos!$A63,FALSE))*BX$2</f>
        <v>15.476613272607231</v>
      </c>
      <c r="BY65" s="84">
        <f>(HLOOKUP(BY$7,BECO_Datos!$D$3:$HN$85,BECO_Datos!$A63,FALSE)+HLOOKUP(BY$7,BECO_Datos!$HP$3:$LT$85,BECO_Datos!$A63,FALSE))*BY$2</f>
        <v>0</v>
      </c>
      <c r="BZ65" s="84">
        <f>(HLOOKUP(BZ$7,BECO_Datos!$D$3:$HN$85,BECO_Datos!$A63,FALSE))*BZ$2</f>
        <v>0</v>
      </c>
      <c r="CA65" s="84">
        <f>(HLOOKUP(CA$7,BECO_Datos!$D$3:$HN$85,BECO_Datos!$A63,FALSE)+HLOOKUP(CA$7,BECO_Datos!$HP$3:$LT$85,BECO_Datos!$A63,FALSE))*CA$2</f>
        <v>0.10333702813108567</v>
      </c>
      <c r="CB65" s="84">
        <f>(HLOOKUP(CB$7,BECO_Datos!$D$3:$HN$85,BECO_Datos!$A63,FALSE))*CB$2</f>
        <v>0</v>
      </c>
      <c r="CC65" s="84">
        <f>(HLOOKUP(CC$7,BECO_Datos!$D$3:$HN$85,BECO_Datos!$A63,FALSE)+HLOOKUP(CC$7,BECO_Datos!$HP$3:$LT$85,BECO_Datos!$A63,FALSE))*CC$2</f>
        <v>0</v>
      </c>
      <c r="CD65" s="86">
        <f t="shared" si="114"/>
        <v>91.89385513057573</v>
      </c>
      <c r="CE65" s="84">
        <f>(HLOOKUP(CE$7,BECO_Datos!$D$3:$HN$85,BECO_Datos!$A63,FALSE))*CE$2</f>
        <v>0</v>
      </c>
      <c r="CF65" s="84">
        <f>(HLOOKUP(CF$7,BECO_Datos!$D$3:$HN$85,BECO_Datos!$A63,FALSE))*CF$2</f>
        <v>0</v>
      </c>
      <c r="CG65" s="84">
        <f>(HLOOKUP(CG$7,BECO_Datos!$D$3:$HN$85,BECO_Datos!$A63,FALSE))*CG$2</f>
        <v>0</v>
      </c>
      <c r="CH65" s="84">
        <f>(HLOOKUP(CH$7,BECO_Datos!$D$3:$HN$85,BECO_Datos!$A63,FALSE))*CH$2</f>
        <v>0</v>
      </c>
      <c r="CI65" s="84">
        <f>(HLOOKUP(CI$7,BECO_Datos!$D$3:$HN$85,BECO_Datos!$A63,FALSE)+HLOOKUP(CI$7,BECO_Datos!$HP$3:$LT$85,BECO_Datos!$A63,FALSE))*CI$2</f>
        <v>0.55358296057741085</v>
      </c>
      <c r="CJ65" s="84">
        <f>(HLOOKUP(CJ$7,BECO_Datos!$D$3:$HN$85,BECO_Datos!$A63,FALSE))*CJ$2</f>
        <v>85.795156800000001</v>
      </c>
      <c r="CK65" s="84">
        <f>(HLOOKUP(CK$7,BECO_Datos!$D$3:$HN$85,BECO_Datos!$A63,FALSE))*CK$2</f>
        <v>0</v>
      </c>
      <c r="CL65" s="84">
        <f>(HLOOKUP(CL$7,BECO_Datos!$D$3:$HN$85,BECO_Datos!$A63,FALSE)+HLOOKUP(CL$7,BECO_Datos!$HP$3:$LT$85,BECO_Datos!$A63,FALSE))*CL$2</f>
        <v>0.23403516929709892</v>
      </c>
      <c r="CM65" s="84">
        <f>(HLOOKUP(CM$7,BECO_Datos!$D$3:$HN$85,BECO_Datos!$A63,FALSE))*CM$2</f>
        <v>0</v>
      </c>
      <c r="CN65" s="84">
        <f>(HLOOKUP(CN$7,BECO_Datos!$D$3:$HN$85,BECO_Datos!$A63,FALSE)+HLOOKUP(CN$7,BECO_Datos!$HP$3:$LT$85,BECO_Datos!$A63,FALSE))*CN$2</f>
        <v>3.9557626605423732</v>
      </c>
      <c r="CO65" s="84">
        <f>(HLOOKUP(CO$7,BECO_Datos!$D$3:$HN$85,BECO_Datos!$A63,FALSE))*CO$2</f>
        <v>1.3553175401588333</v>
      </c>
      <c r="CP65" s="84">
        <f>(HLOOKUP(CP$7,BECO_Datos!$D$3:$HN$85,BECO_Datos!$A63,FALSE)+HLOOKUP(CP$7,BECO_Datos!$HP$3:$LT$85,BECO_Datos!$A63,FALSE))*CP$2</f>
        <v>0</v>
      </c>
      <c r="CQ65" s="13"/>
      <c r="CR65" s="86">
        <f t="shared" si="116"/>
        <v>15.493548060224114</v>
      </c>
      <c r="CS65" s="84">
        <f>(HLOOKUP(CS$7,BECO_Datos!$D$3:$HN$85,BECO_Datos!$A63,FALSE)+HLOOKUP(CS$7,BECO_Datos!$HP$3:$LT$85,BECO_Datos!$A63,FALSE))*CS$2</f>
        <v>0</v>
      </c>
      <c r="CT65" s="84">
        <f>(HLOOKUP(CT$7,BECO_Datos!$D$3:$HN$85,BECO_Datos!$A63,FALSE)+HLOOKUP(CT$7,BECO_Datos!$HP$3:$LT$85,BECO_Datos!$A63,FALSE))*CT$2</f>
        <v>0</v>
      </c>
      <c r="CU65" s="84">
        <f>(HLOOKUP(CU$7,BECO_Datos!$D$3:$HN$85,BECO_Datos!$A63,FALSE)+HLOOKUP(CU$7,BECO_Datos!$HP$3:$LT$85,BECO_Datos!$A63,FALSE))*CU$2</f>
        <v>15.493548060224114</v>
      </c>
      <c r="CV65" s="84">
        <f>(HLOOKUP(CV$7,BECO_Datos!$D$3:$HN$85,BECO_Datos!$A63,FALSE)+HLOOKUP(CV$7,BECO_Datos!$HP$3:$LT$85,BECO_Datos!$A63,FALSE))*CV$2</f>
        <v>0</v>
      </c>
      <c r="CW65" s="84">
        <f>(HLOOKUP(CW$7,BECO_Datos!$D$3:$HN$85,BECO_Datos!$A63,FALSE))*CW$2</f>
        <v>0</v>
      </c>
      <c r="CX65" s="84">
        <f>(HLOOKUP(CX$7,BECO_Datos!$D$3:$HN$85,BECO_Datos!$A63,FALSE)+HLOOKUP(CX$7,BECO_Datos!$HP$3:$LT$85,BECO_Datos!$A63,FALSE))*CX$2</f>
        <v>0</v>
      </c>
      <c r="CY65" s="84">
        <f>(HLOOKUP(CY$7,BECO_Datos!$D$3:$HN$85,BECO_Datos!$A63,FALSE))*CY$2</f>
        <v>0</v>
      </c>
      <c r="CZ65" s="84">
        <f>(HLOOKUP(CZ$7,BECO_Datos!$D$3:$HN$85,BECO_Datos!$A63,FALSE)+HLOOKUP(CZ$7,BECO_Datos!$HP$3:$LT$85,BECO_Datos!$A63,FALSE))*CZ$2</f>
        <v>0</v>
      </c>
      <c r="DA65" s="86">
        <f t="shared" si="118"/>
        <v>91.141661714251157</v>
      </c>
      <c r="DB65" s="84">
        <f>(HLOOKUP(DB$7,BECO_Datos!$D$3:$HN$85,BECO_Datos!$A63,FALSE))*DB$2</f>
        <v>0</v>
      </c>
      <c r="DC65" s="84">
        <f>(HLOOKUP(DC$7,BECO_Datos!$D$3:$HN$85,BECO_Datos!$A63,FALSE))*DC$2</f>
        <v>0</v>
      </c>
      <c r="DD65" s="84">
        <f>(HLOOKUP(DD$7,BECO_Datos!$D$3:$HN$85,BECO_Datos!$A63,FALSE))*DD$2</f>
        <v>0</v>
      </c>
      <c r="DE65" s="84">
        <f>(HLOOKUP(DE$7,BECO_Datos!$D$3:$HN$85,BECO_Datos!$A63,FALSE))*DE$2</f>
        <v>0</v>
      </c>
      <c r="DF65" s="84">
        <f>(HLOOKUP(DF$7,BECO_Datos!$D$3:$HN$85,BECO_Datos!$A63,FALSE)+HLOOKUP(DF$7,BECO_Datos!$HP$3:$LT$85,BECO_Datos!$A63,FALSE))*DF$2</f>
        <v>3.7535625131834199E-2</v>
      </c>
      <c r="DG65" s="84">
        <f>(HLOOKUP(DG$7,BECO_Datos!$D$3:$HN$85,BECO_Datos!$A63,FALSE))*DG$2</f>
        <v>88.195280400000001</v>
      </c>
      <c r="DH65" s="84">
        <f>(HLOOKUP(DH$7,BECO_Datos!$D$3:$HN$85,BECO_Datos!$A63,FALSE))*DH$2</f>
        <v>0</v>
      </c>
      <c r="DI65" s="84">
        <f>(HLOOKUP(DI$7,BECO_Datos!$D$3:$HN$85,BECO_Datos!$A63,FALSE)+HLOOKUP(DI$7,BECO_Datos!$HP$3:$LT$85,BECO_Datos!$A63,FALSE))*DI$2</f>
        <v>0.19502930774758243</v>
      </c>
      <c r="DJ65" s="84">
        <f>(HLOOKUP(DJ$7,BECO_Datos!$D$3:$HN$85,BECO_Datos!$A63,FALSE))*DJ$2</f>
        <v>0</v>
      </c>
      <c r="DK65" s="84">
        <f>(HLOOKUP(DK$7,BECO_Datos!$D$3:$HN$85,BECO_Datos!$A63,FALSE)+HLOOKUP(DK$7,BECO_Datos!$HP$3:$LT$85,BECO_Datos!$A63,FALSE))*DK$2</f>
        <v>1.2309380500666611</v>
      </c>
      <c r="DL65" s="84">
        <f>(HLOOKUP(DL$7,BECO_Datos!$D$3:$HN$85,BECO_Datos!$A63,FALSE))*DL$2</f>
        <v>1.4828783313050804</v>
      </c>
      <c r="DM65" s="84">
        <f>(HLOOKUP(DM$7,BECO_Datos!$D$3:$HN$85,BECO_Datos!$A63,FALSE)+HLOOKUP(DM$7,BECO_Datos!$HP$3:$LT$85,BECO_Datos!$A63,FALSE))*DM$2</f>
        <v>0</v>
      </c>
      <c r="DN65" s="13"/>
      <c r="DO65" s="86">
        <f t="shared" si="120"/>
        <v>4.4962752427432866</v>
      </c>
      <c r="DP65" s="84">
        <f>(HLOOKUP(DP$7,BECO_Datos!$D$3:$HN$85,BECO_Datos!$A63,FALSE)+HLOOKUP(DP$7,BECO_Datos!$HP$3:$LT$85,BECO_Datos!$A63,FALSE))*DP$2</f>
        <v>0</v>
      </c>
      <c r="DQ65" s="84">
        <f>(HLOOKUP(DQ$7,BECO_Datos!$D$3:$HN$85,BECO_Datos!$A63,FALSE)+HLOOKUP(DQ$7,BECO_Datos!$HP$3:$LT$85,BECO_Datos!$A63,FALSE))*DQ$2</f>
        <v>0</v>
      </c>
      <c r="DR65" s="84">
        <f>(HLOOKUP(DR$7,BECO_Datos!$D$3:$HN$85,BECO_Datos!$A63,FALSE)+HLOOKUP(DR$7,BECO_Datos!$HP$3:$LT$85,BECO_Datos!$A63,FALSE))*DR$2</f>
        <v>4.4962752427432866</v>
      </c>
      <c r="DS65" s="84">
        <f>(HLOOKUP(DS$7,BECO_Datos!$D$3:$HN$85,BECO_Datos!$A63,FALSE)+HLOOKUP(DS$7,BECO_Datos!$HP$3:$LT$85,BECO_Datos!$A63,FALSE))*DS$2</f>
        <v>0</v>
      </c>
      <c r="DT65" s="84">
        <f>(HLOOKUP(DT$7,BECO_Datos!$D$3:$HN$85,BECO_Datos!$A63,FALSE))*DT$2</f>
        <v>0</v>
      </c>
      <c r="DU65" s="84">
        <f>(HLOOKUP(DU$7,BECO_Datos!$D$3:$HN$85,BECO_Datos!$A63,FALSE)+HLOOKUP(DU$7,BECO_Datos!$HP$3:$LT$85,BECO_Datos!$A63,FALSE))*DU$2</f>
        <v>0</v>
      </c>
      <c r="DV65" s="84">
        <f>(HLOOKUP(DV$7,BECO_Datos!$D$3:$HN$85,BECO_Datos!$A63,FALSE))*DV$2</f>
        <v>0</v>
      </c>
      <c r="DW65" s="84">
        <f>(HLOOKUP(DW$7,BECO_Datos!$D$3:$HN$85,BECO_Datos!$A63,FALSE)+HLOOKUP(DW$7,BECO_Datos!$HP$3:$LT$85,BECO_Datos!$A63,FALSE))*DW$2</f>
        <v>0</v>
      </c>
      <c r="DX65" s="86">
        <f t="shared" si="122"/>
        <v>83.424863333295491</v>
      </c>
      <c r="DY65" s="84">
        <f>(HLOOKUP(DY$7,BECO_Datos!$D$3:$HN$85,BECO_Datos!$A63,FALSE))*DY$2</f>
        <v>0</v>
      </c>
      <c r="DZ65" s="84">
        <f>(HLOOKUP(DZ$7,BECO_Datos!$D$3:$HN$85,BECO_Datos!$A63,FALSE))*DZ$2</f>
        <v>0</v>
      </c>
      <c r="EA65" s="84">
        <f>(HLOOKUP(EA$7,BECO_Datos!$D$3:$HN$85,BECO_Datos!$A63,FALSE))*EA$2</f>
        <v>0</v>
      </c>
      <c r="EB65" s="84">
        <f>(HLOOKUP(EB$7,BECO_Datos!$D$3:$HN$85,BECO_Datos!$A63,FALSE))*EB$2</f>
        <v>0</v>
      </c>
      <c r="EC65" s="84">
        <f>(HLOOKUP(EC$7,BECO_Datos!$D$3:$HN$85,BECO_Datos!$A63,FALSE)+HLOOKUP(EC$7,BECO_Datos!$HP$3:$LT$85,BECO_Datos!$A63,FALSE))*EC$2</f>
        <v>0.29866475824322752</v>
      </c>
      <c r="ED65" s="84">
        <f>(HLOOKUP(ED$7,BECO_Datos!$D$3:$HN$85,BECO_Datos!$A63,FALSE))*ED$2</f>
        <v>80.245472399999997</v>
      </c>
      <c r="EE65" s="84">
        <f>(HLOOKUP(EE$7,BECO_Datos!$D$3:$HN$85,BECO_Datos!$A63,FALSE))*EE$2</f>
        <v>0</v>
      </c>
      <c r="EF65" s="84">
        <f>(HLOOKUP(EF$7,BECO_Datos!$D$3:$HN$85,BECO_Datos!$A63,FALSE)+HLOOKUP(EF$7,BECO_Datos!$HP$3:$LT$85,BECO_Datos!$A63,FALSE))*EF$2</f>
        <v>8.3212504638968496E-2</v>
      </c>
      <c r="EG65" s="84">
        <f>(HLOOKUP(EG$7,BECO_Datos!$D$3:$HN$85,BECO_Datos!$A63,FALSE))*EG$2</f>
        <v>0</v>
      </c>
      <c r="EH65" s="84">
        <f>(HLOOKUP(EH$7,BECO_Datos!$D$3:$HN$85,BECO_Datos!$A63,FALSE)+HLOOKUP(EH$7,BECO_Datos!$HP$3:$LT$85,BECO_Datos!$A63,FALSE))*EH$2</f>
        <v>2.1090661767045829</v>
      </c>
      <c r="EI65" s="84">
        <f>(HLOOKUP(EI$7,BECO_Datos!$D$3:$HN$85,BECO_Datos!$A63,FALSE))*EI$2</f>
        <v>0.68844749370870117</v>
      </c>
      <c r="EJ65" s="84">
        <f>(HLOOKUP(EJ$7,BECO_Datos!$D$3:$HN$85,BECO_Datos!$A63,FALSE)+HLOOKUP(EJ$7,BECO_Datos!$HP$3:$LT$85,BECO_Datos!$A63,FALSE))*EJ$2</f>
        <v>0</v>
      </c>
      <c r="EK65" s="13"/>
      <c r="EL65" s="86">
        <f t="shared" si="124"/>
        <v>0.18970527349353392</v>
      </c>
      <c r="EM65" s="84">
        <f>(HLOOKUP(EM$7,BECO_Datos!$D$3:$HN$85,BECO_Datos!$A63,FALSE)+HLOOKUP(EM$7,BECO_Datos!$HP$3:$LT$85,BECO_Datos!$A63,FALSE))*EM$2</f>
        <v>0</v>
      </c>
      <c r="EN65" s="84">
        <f>(HLOOKUP(EN$7,BECO_Datos!$D$3:$HN$85,BECO_Datos!$A63,FALSE)+HLOOKUP(EN$7,BECO_Datos!$HP$3:$LT$85,BECO_Datos!$A63,FALSE))*EN$2</f>
        <v>0</v>
      </c>
      <c r="EO65" s="84">
        <f>(HLOOKUP(EO$7,BECO_Datos!$D$3:$HN$85,BECO_Datos!$A63,FALSE)+HLOOKUP(EO$7,BECO_Datos!$HP$3:$LT$85,BECO_Datos!$A63,FALSE))*EO$2</f>
        <v>0.18970527349353392</v>
      </c>
      <c r="EP65" s="84">
        <f>(HLOOKUP(EP$7,BECO_Datos!$D$3:$HN$85,BECO_Datos!$A63,FALSE)+HLOOKUP(EP$7,BECO_Datos!$HP$3:$LT$85,BECO_Datos!$A63,FALSE))*EP$2</f>
        <v>0</v>
      </c>
      <c r="EQ65" s="84">
        <f>(HLOOKUP(EQ$7,BECO_Datos!$D$3:$HN$85,BECO_Datos!$A63,FALSE))*EQ$2</f>
        <v>0</v>
      </c>
      <c r="ER65" s="84">
        <f>(HLOOKUP(ER$7,BECO_Datos!$D$3:$HN$85,BECO_Datos!$A63,FALSE)+HLOOKUP(ER$7,BECO_Datos!$HP$3:$LT$85,BECO_Datos!$A63,FALSE))*ER$2</f>
        <v>0</v>
      </c>
      <c r="ES65" s="84">
        <f>(HLOOKUP(ES$7,BECO_Datos!$D$3:$HN$85,BECO_Datos!$A63,FALSE))*ES$2</f>
        <v>0</v>
      </c>
      <c r="ET65" s="84">
        <f>(HLOOKUP(ET$7,BECO_Datos!$D$3:$HN$85,BECO_Datos!$A63,FALSE)+HLOOKUP(ET$7,BECO_Datos!$HP$3:$LT$85,BECO_Datos!$A63,FALSE))*ET$2</f>
        <v>0</v>
      </c>
      <c r="EU65" s="86">
        <f t="shared" si="126"/>
        <v>70.296701410837926</v>
      </c>
      <c r="EV65" s="84">
        <f>(HLOOKUP(EV$7,BECO_Datos!$D$3:$HN$85,BECO_Datos!$A63,FALSE))*EV$2</f>
        <v>0</v>
      </c>
      <c r="EW65" s="84">
        <f>(HLOOKUP(EW$7,BECO_Datos!$D$3:$HN$85,BECO_Datos!$A63,FALSE))*EW$2</f>
        <v>0</v>
      </c>
      <c r="EX65" s="84">
        <f>(HLOOKUP(EX$7,BECO_Datos!$D$3:$HN$85,BECO_Datos!$A63,FALSE))*EX$2</f>
        <v>0</v>
      </c>
      <c r="EY65" s="84">
        <f>(HLOOKUP(EY$7,BECO_Datos!$D$3:$HN$85,BECO_Datos!$A63,FALSE))*EY$2</f>
        <v>0</v>
      </c>
      <c r="EZ65" s="84">
        <f>(HLOOKUP(EZ$7,BECO_Datos!$D$3:$HN$85,BECO_Datos!$A63,FALSE)+HLOOKUP(EZ$7,BECO_Datos!$HP$3:$LT$85,BECO_Datos!$A63,FALSE))*EZ$2</f>
        <v>2.2278338657383611E-2</v>
      </c>
      <c r="FA65" s="84">
        <f>(HLOOKUP(FA$7,BECO_Datos!$D$3:$HN$85,BECO_Datos!$A63,FALSE))*FA$2</f>
        <v>66.765895200000003</v>
      </c>
      <c r="FB65" s="84">
        <f>(HLOOKUP(FB$7,BECO_Datos!$D$3:$HN$85,BECO_Datos!$A63,FALSE))*FB$2</f>
        <v>0</v>
      </c>
      <c r="FC65" s="84">
        <f>(HLOOKUP(FC$7,BECO_Datos!$D$3:$HN$85,BECO_Datos!$A63,FALSE)+HLOOKUP(FC$7,BECO_Datos!$HP$3:$LT$85,BECO_Datos!$A63,FALSE))*FC$2</f>
        <v>0</v>
      </c>
      <c r="FD65" s="84">
        <f>(HLOOKUP(FD$7,BECO_Datos!$D$3:$HN$85,BECO_Datos!$A63,FALSE))*FD$2</f>
        <v>0</v>
      </c>
      <c r="FE65" s="84">
        <f>(HLOOKUP(FE$7,BECO_Datos!$D$3:$HN$85,BECO_Datos!$A63,FALSE)+HLOOKUP(FE$7,BECO_Datos!$HP$3:$LT$85,BECO_Datos!$A63,FALSE))*FE$2</f>
        <v>2.9189558573802232</v>
      </c>
      <c r="FF65" s="84">
        <f>(HLOOKUP(FF$7,BECO_Datos!$D$3:$HN$85,BECO_Datos!$A63,FALSE))*FF$2</f>
        <v>0.58957201480031651</v>
      </c>
      <c r="FG65" s="84">
        <f>(HLOOKUP(FG$7,BECO_Datos!$D$3:$HN$85,BECO_Datos!$A63,FALSE)+HLOOKUP(FG$7,BECO_Datos!$HP$3:$LT$85,BECO_Datos!$A63,FALSE))*FG$2</f>
        <v>0</v>
      </c>
      <c r="FH65" s="13"/>
      <c r="FI65" s="86">
        <f t="shared" si="128"/>
        <v>1.1337394657196728E-2</v>
      </c>
      <c r="FJ65" s="84">
        <f>(HLOOKUP(FJ$7,BECO_Datos!$D$3:$HN$85,BECO_Datos!$A63,FALSE)+HLOOKUP(FJ$7,BECO_Datos!$HP$3:$LT$85,BECO_Datos!$A63,FALSE))*FJ$2</f>
        <v>0</v>
      </c>
      <c r="FK65" s="84">
        <f>(HLOOKUP(FK$7,BECO_Datos!$D$3:$HN$85,BECO_Datos!$A63,FALSE)+HLOOKUP(FK$7,BECO_Datos!$HP$3:$LT$85,BECO_Datos!$A63,FALSE))*FK$2</f>
        <v>0</v>
      </c>
      <c r="FL65" s="84">
        <f>(HLOOKUP(FL$7,BECO_Datos!$D$3:$HN$85,BECO_Datos!$A63,FALSE)+HLOOKUP(FL$7,BECO_Datos!$HP$3:$LT$85,BECO_Datos!$A63,FALSE))*FL$2</f>
        <v>1.1337394657196728E-2</v>
      </c>
      <c r="FM65" s="84">
        <f>(HLOOKUP(FM$7,BECO_Datos!$D$3:$HN$85,BECO_Datos!$A63,FALSE)+HLOOKUP(FM$7,BECO_Datos!$HP$3:$LT$85,BECO_Datos!$A63,FALSE))*FM$2</f>
        <v>0</v>
      </c>
      <c r="FN65" s="84">
        <f>(HLOOKUP(FN$7,BECO_Datos!$D$3:$HN$85,BECO_Datos!$A63,FALSE))*FN$2</f>
        <v>0</v>
      </c>
      <c r="FO65" s="84">
        <f>(HLOOKUP(FO$7,BECO_Datos!$D$3:$HN$85,BECO_Datos!$A63,FALSE)+HLOOKUP(FO$7,BECO_Datos!$HP$3:$LT$85,BECO_Datos!$A63,FALSE))*FO$2</f>
        <v>0</v>
      </c>
      <c r="FP65" s="84">
        <f>(HLOOKUP(FP$7,BECO_Datos!$D$3:$HN$85,BECO_Datos!$A63,FALSE))*FP$2</f>
        <v>0</v>
      </c>
      <c r="FQ65" s="84">
        <f>(HLOOKUP(FQ$7,BECO_Datos!$D$3:$HN$85,BECO_Datos!$A63,FALSE)+HLOOKUP(FQ$7,BECO_Datos!$HP$3:$LT$85,BECO_Datos!$A63,FALSE))*FQ$2</f>
        <v>0</v>
      </c>
      <c r="FR65" s="86">
        <f t="shared" si="130"/>
        <v>11.950231609790638</v>
      </c>
      <c r="FS65" s="84">
        <f>(HLOOKUP(FS$7,BECO_Datos!$D$3:$HN$85,BECO_Datos!$A63,FALSE))*FS$2</f>
        <v>0</v>
      </c>
      <c r="FT65" s="84">
        <f>(HLOOKUP(FT$7,BECO_Datos!$D$3:$HN$85,BECO_Datos!$A63,FALSE))*FT$2</f>
        <v>0</v>
      </c>
      <c r="FU65" s="84">
        <f>(HLOOKUP(FU$7,BECO_Datos!$D$3:$HN$85,BECO_Datos!$A63,FALSE))*FU$2</f>
        <v>0</v>
      </c>
      <c r="FV65" s="84">
        <f>(HLOOKUP(FV$7,BECO_Datos!$D$3:$HN$85,BECO_Datos!$A63,FALSE))*FV$2</f>
        <v>0</v>
      </c>
      <c r="FW65" s="84">
        <f>(HLOOKUP(FW$7,BECO_Datos!$D$3:$HN$85,BECO_Datos!$A63,FALSE)+HLOOKUP(FW$7,BECO_Datos!$HP$3:$LT$85,BECO_Datos!$A63,FALSE))*FW$2</f>
        <v>9.1138658143842033E-2</v>
      </c>
      <c r="FX65" s="84">
        <f>(HLOOKUP(FX$7,BECO_Datos!$D$3:$HN$85,BECO_Datos!$A63,FALSE))*FX$2</f>
        <v>8.429310000000001</v>
      </c>
      <c r="FY65" s="84">
        <f>(HLOOKUP(FY$7,BECO_Datos!$D$3:$HN$85,BECO_Datos!$A63,FALSE))*FY$2</f>
        <v>0</v>
      </c>
      <c r="FZ65" s="84">
        <f>(HLOOKUP(FZ$7,BECO_Datos!$D$3:$HN$85,BECO_Datos!$A63,FALSE)+HLOOKUP(FZ$7,BECO_Datos!$HP$3:$LT$85,BECO_Datos!$A63,FALSE))*FZ$2</f>
        <v>0</v>
      </c>
      <c r="GA65" s="84">
        <f>(HLOOKUP(GA$7,BECO_Datos!$D$3:$HN$85,BECO_Datos!$A63,FALSE))*GA$2</f>
        <v>0</v>
      </c>
      <c r="GB65" s="84">
        <f>(HLOOKUP(GB$7,BECO_Datos!$D$3:$HN$85,BECO_Datos!$A63,FALSE)+HLOOKUP(GB$7,BECO_Datos!$HP$3:$LT$85,BECO_Datos!$A63,FALSE))*GB$2</f>
        <v>3.4297829516467946</v>
      </c>
      <c r="GC65" s="84">
        <f>(HLOOKUP(GC$7,BECO_Datos!$D$3:$HN$85,BECO_Datos!$A63,FALSE))*GC$2</f>
        <v>0</v>
      </c>
      <c r="GD65" s="84">
        <f>(HLOOKUP(GD$7,BECO_Datos!$D$3:$HN$85,BECO_Datos!$A63,FALSE)+HLOOKUP(GD$7,BECO_Datos!$HP$3:$LT$85,BECO_Datos!$A63,FALSE))*GD$2</f>
        <v>0</v>
      </c>
      <c r="GE65" s="13"/>
      <c r="GF65" s="86">
        <f t="shared" si="132"/>
        <v>0</v>
      </c>
      <c r="GG65" s="84">
        <f>(HLOOKUP(GG$7,BECO_Datos!$D$3:$HN$85,BECO_Datos!$A63,FALSE)+HLOOKUP(GG$7,BECO_Datos!$HP$3:$LT$85,BECO_Datos!$A63,FALSE))*GG$2</f>
        <v>0</v>
      </c>
      <c r="GH65" s="84">
        <f>(HLOOKUP(GH$7,BECO_Datos!$D$3:$HN$85,BECO_Datos!$A63,FALSE)+HLOOKUP(GH$7,BECO_Datos!$HP$3:$LT$85,BECO_Datos!$A63,FALSE))*GH$2</f>
        <v>0</v>
      </c>
      <c r="GI65" s="84">
        <f>(HLOOKUP(GI$7,BECO_Datos!$D$3:$HN$85,BECO_Datos!$A63,FALSE)+HLOOKUP(GI$7,BECO_Datos!$HP$3:$LT$85,BECO_Datos!$A63,FALSE))*GI$2</f>
        <v>0</v>
      </c>
      <c r="GJ65" s="84">
        <f>(HLOOKUP(GJ$7,BECO_Datos!$D$3:$HN$85,BECO_Datos!$A63,FALSE)+HLOOKUP(GJ$7,BECO_Datos!$HP$3:$LT$85,BECO_Datos!$A63,FALSE))*GJ$2</f>
        <v>0</v>
      </c>
      <c r="GK65" s="84">
        <f>(HLOOKUP(GK$7,BECO_Datos!$D$3:$HN$85,BECO_Datos!$A63,FALSE))*GK$2</f>
        <v>0</v>
      </c>
      <c r="GL65" s="84">
        <f>(HLOOKUP(GL$7,BECO_Datos!$D$3:$HN$85,BECO_Datos!$A63,FALSE)+HLOOKUP(GL$7,BECO_Datos!$HP$3:$LT$85,BECO_Datos!$A63,FALSE))*GL$2</f>
        <v>0</v>
      </c>
      <c r="GM65" s="84">
        <f>(HLOOKUP(GM$7,BECO_Datos!$D$3:$HN$85,BECO_Datos!$A63,FALSE))*GM$2</f>
        <v>0</v>
      </c>
      <c r="GN65" s="84">
        <f>(HLOOKUP(GN$7,BECO_Datos!$D$3:$HN$85,BECO_Datos!$A63,FALSE)+HLOOKUP(GN$7,BECO_Datos!$HP$3:$LT$85,BECO_Datos!$A63,FALSE))*GN$2</f>
        <v>0</v>
      </c>
      <c r="GO65" s="86">
        <f t="shared" si="134"/>
        <v>9.6729865284343255</v>
      </c>
      <c r="GP65" s="84">
        <f>(HLOOKUP(GP$7,BECO_Datos!$D$3:$HN$85,BECO_Datos!$A63,FALSE))*GP$2</f>
        <v>0</v>
      </c>
      <c r="GQ65" s="84">
        <f>(HLOOKUP(GQ$7,BECO_Datos!$D$3:$HN$85,BECO_Datos!$A63,FALSE))*GQ$2</f>
        <v>0</v>
      </c>
      <c r="GR65" s="84">
        <f>(HLOOKUP(GR$7,BECO_Datos!$D$3:$HN$85,BECO_Datos!$A63,FALSE))*GR$2</f>
        <v>0</v>
      </c>
      <c r="GS65" s="84">
        <f>(HLOOKUP(GS$7,BECO_Datos!$D$3:$HN$85,BECO_Datos!$A63,FALSE))*GS$2</f>
        <v>0</v>
      </c>
      <c r="GT65" s="84">
        <f>(HLOOKUP(GT$7,BECO_Datos!$D$3:$HN$85,BECO_Datos!$A63,FALSE)+HLOOKUP(GT$7,BECO_Datos!$HP$3:$LT$85,BECO_Datos!$A63,FALSE))*GT$2</f>
        <v>0.10599088391543111</v>
      </c>
      <c r="GU65" s="84">
        <f>(HLOOKUP(GU$7,BECO_Datos!$D$3:$HN$85,BECO_Datos!$A63,FALSE))*GU$2</f>
        <v>5.0948942338354994</v>
      </c>
      <c r="GV65" s="84">
        <f>(HLOOKUP(GV$7,BECO_Datos!$D$3:$HN$85,BECO_Datos!$A63,FALSE))*GV$2</f>
        <v>0</v>
      </c>
      <c r="GW65" s="84">
        <f>(HLOOKUP(GW$7,BECO_Datos!$D$3:$HN$85,BECO_Datos!$A63,FALSE)+HLOOKUP(GW$7,BECO_Datos!$HP$3:$LT$85,BECO_Datos!$A63,FALSE))*GW$2</f>
        <v>0</v>
      </c>
      <c r="GX65" s="84">
        <f>(HLOOKUP(GX$7,BECO_Datos!$D$3:$HN$85,BECO_Datos!$A63,FALSE))*GX$2</f>
        <v>0</v>
      </c>
      <c r="GY65" s="84">
        <f>(HLOOKUP(GY$7,BECO_Datos!$D$3:$HN$85,BECO_Datos!$A63,FALSE)+HLOOKUP(GY$7,BECO_Datos!$HP$3:$LT$85,BECO_Datos!$A63,FALSE))*GY$2</f>
        <v>3.4315607481789834</v>
      </c>
      <c r="GZ65" s="84">
        <f>(HLOOKUP(GZ$7,BECO_Datos!$D$3:$HN$85,BECO_Datos!$A63,FALSE))*GZ$2</f>
        <v>1.0405406625044122</v>
      </c>
      <c r="HA65" s="84">
        <f>(HLOOKUP(HA$7,BECO_Datos!$D$3:$HN$85,BECO_Datos!$A63,FALSE)+HLOOKUP(HA$7,BECO_Datos!$HP$3:$LT$85,BECO_Datos!$A63,FALSE))*HA$2</f>
        <v>0</v>
      </c>
      <c r="HB65" s="13"/>
      <c r="HC65" s="86">
        <f t="shared" si="136"/>
        <v>0</v>
      </c>
      <c r="HD65" s="84">
        <f>(HLOOKUP(HD$7,BECO_Datos!$D$3:$HN$85,BECO_Datos!$A63,FALSE)+HLOOKUP(HD$7,BECO_Datos!$HP$3:$LT$85,BECO_Datos!$A63,FALSE))*HD$2</f>
        <v>0</v>
      </c>
      <c r="HE65" s="84">
        <f>(HLOOKUP(HE$7,BECO_Datos!$D$3:$HN$85,BECO_Datos!$A63,FALSE)+HLOOKUP(HE$7,BECO_Datos!$HP$3:$LT$85,BECO_Datos!$A63,FALSE))*HE$2</f>
        <v>0</v>
      </c>
      <c r="HF65" s="84">
        <f>(HLOOKUP(HF$7,BECO_Datos!$D$3:$HN$85,BECO_Datos!$A63,FALSE)+HLOOKUP(HF$7,BECO_Datos!$HP$3:$LT$85,BECO_Datos!$A63,FALSE))*HF$2</f>
        <v>0</v>
      </c>
      <c r="HG65" s="84">
        <f>(HLOOKUP(HG$7,BECO_Datos!$D$3:$HN$85,BECO_Datos!$A63,FALSE)+HLOOKUP(HG$7,BECO_Datos!$HP$3:$LT$85,BECO_Datos!$A63,FALSE))*HG$2</f>
        <v>0</v>
      </c>
      <c r="HH65" s="84">
        <f>(HLOOKUP(HH$7,BECO_Datos!$D$3:$HN$85,BECO_Datos!$A63,FALSE))*HH$2</f>
        <v>0</v>
      </c>
      <c r="HI65" s="84">
        <f>(HLOOKUP(HI$7,BECO_Datos!$D$3:$HN$85,BECO_Datos!$A63,FALSE)+HLOOKUP(HI$7,BECO_Datos!$HP$3:$LT$85,BECO_Datos!$A63,FALSE))*HI$2</f>
        <v>0</v>
      </c>
      <c r="HJ65" s="84">
        <f>(HLOOKUP(HJ$7,BECO_Datos!$D$3:$HN$85,BECO_Datos!$A63,FALSE))*HJ$2</f>
        <v>0</v>
      </c>
      <c r="HK65" s="84">
        <f>(HLOOKUP(HK$7,BECO_Datos!$D$3:$HN$85,BECO_Datos!$A63,FALSE)+HLOOKUP(HK$7,BECO_Datos!$HP$3:$LT$85,BECO_Datos!$A63,FALSE))*HK$2</f>
        <v>0</v>
      </c>
      <c r="HL65" s="86">
        <f t="shared" si="138"/>
        <v>8.0939103816769311</v>
      </c>
      <c r="HM65" s="84">
        <f>(HLOOKUP(HM$7,BECO_Datos!$D$3:$HN$85,BECO_Datos!$A63,FALSE))*HM$2</f>
        <v>0</v>
      </c>
      <c r="HN65" s="84">
        <f>(HLOOKUP(HN$7,BECO_Datos!$D$3:$HN$85,BECO_Datos!$A63,FALSE))*HN$2</f>
        <v>0</v>
      </c>
      <c r="HO65" s="84">
        <f>(HLOOKUP(HO$7,BECO_Datos!$D$3:$HN$85,BECO_Datos!$A63,FALSE))*HO$2</f>
        <v>0</v>
      </c>
      <c r="HP65" s="84">
        <f>(HLOOKUP(HP$7,BECO_Datos!$D$3:$HN$85,BECO_Datos!$A63,FALSE))*HP$2</f>
        <v>0</v>
      </c>
      <c r="HQ65" s="84">
        <f>(HLOOKUP(HQ$7,BECO_Datos!$D$3:$HN$85,BECO_Datos!$A63,FALSE)+HLOOKUP(HQ$7,BECO_Datos!$HP$3:$LT$85,BECO_Datos!$A63,FALSE))*HQ$2</f>
        <v>6.4039359713439048E-2</v>
      </c>
      <c r="HR65" s="84">
        <f>(HLOOKUP(HR$7,BECO_Datos!$D$3:$HN$85,BECO_Datos!$A63,FALSE))*HR$2</f>
        <v>3.1408280796126538</v>
      </c>
      <c r="HS65" s="84">
        <f>(HLOOKUP(HS$7,BECO_Datos!$D$3:$HN$85,BECO_Datos!$A63,FALSE))*HS$2</f>
        <v>0</v>
      </c>
      <c r="HT65" s="84">
        <f>(HLOOKUP(HT$7,BECO_Datos!$D$3:$HN$85,BECO_Datos!$A63,FALSE)+HLOOKUP(HT$7,BECO_Datos!$HP$3:$LT$85,BECO_Datos!$A63,FALSE))*HT$2</f>
        <v>0</v>
      </c>
      <c r="HU65" s="84">
        <f>(HLOOKUP(HU$7,BECO_Datos!$D$3:$HN$85,BECO_Datos!$A63,FALSE))*HU$2</f>
        <v>0</v>
      </c>
      <c r="HV65" s="84">
        <f>(HLOOKUP(HV$7,BECO_Datos!$D$3:$HN$85,BECO_Datos!$A63,FALSE)+HLOOKUP(HV$7,BECO_Datos!$HP$3:$LT$85,BECO_Datos!$A63,FALSE))*HV$2</f>
        <v>3.7656983307712544</v>
      </c>
      <c r="HW65" s="84">
        <f>(HLOOKUP(HW$7,BECO_Datos!$D$3:$HN$85,BECO_Datos!$A63,FALSE))*HW$2</f>
        <v>1.1233446115795847</v>
      </c>
      <c r="HX65" s="84">
        <f>(HLOOKUP(HX$7,BECO_Datos!$D$3:$HN$85,BECO_Datos!$A63,FALSE)+HLOOKUP(HX$7,BECO_Datos!$HP$3:$LT$85,BECO_Datos!$A63,FALSE))*HX$2</f>
        <v>0</v>
      </c>
    </row>
    <row r="66" spans="1:232" ht="15.75" x14ac:dyDescent="0.25">
      <c r="A66" s="160">
        <v>60</v>
      </c>
      <c r="B66" s="536" t="s">
        <v>105</v>
      </c>
      <c r="C66" s="13"/>
      <c r="D66" s="89">
        <f t="shared" si="100"/>
        <v>641.92000548950864</v>
      </c>
      <c r="E66" s="85">
        <f>(HLOOKUP(E$7,BECO_Datos!$D$3:$HN$85,BECO_Datos!$A64,FALSE)+HLOOKUP(E$7,BECO_Datos!$HP$3:$LT$85,BECO_Datos!$A64,FALSE))*E$2</f>
        <v>0</v>
      </c>
      <c r="F66" s="85">
        <f>(HLOOKUP(F$7,BECO_Datos!$D$3:$HN$85,BECO_Datos!$A64,FALSE)+HLOOKUP(F$7,BECO_Datos!$HP$3:$LT$85,BECO_Datos!$A64,FALSE))*F$2</f>
        <v>0</v>
      </c>
      <c r="G66" s="85">
        <f>(HLOOKUP(G$7,BECO_Datos!$D$3:$HN$85,BECO_Datos!$A64,FALSE)+HLOOKUP(G$7,BECO_Datos!$HP$3:$LT$85,BECO_Datos!$A64,FALSE))*G$2</f>
        <v>641.92000548950864</v>
      </c>
      <c r="H66" s="85">
        <f>(HLOOKUP(H$7,BECO_Datos!$D$3:$HN$85,BECO_Datos!$A64,FALSE)+HLOOKUP(H$7,BECO_Datos!$HP$3:$LT$85,BECO_Datos!$A64,FALSE))*H$2</f>
        <v>0</v>
      </c>
      <c r="I66" s="85">
        <f>(HLOOKUP(I$7,BECO_Datos!$D$3:$HN$85,BECO_Datos!$A64,FALSE))*I$2</f>
        <v>0</v>
      </c>
      <c r="J66" s="85">
        <f>(HLOOKUP(J$7,BECO_Datos!$D$3:$HN$85,BECO_Datos!$A64,FALSE)+HLOOKUP(J$7,BECO_Datos!$HP$3:$LT$85,BECO_Datos!$A64,FALSE))*J$2</f>
        <v>0</v>
      </c>
      <c r="K66" s="85">
        <f>(HLOOKUP(K$7,BECO_Datos!$D$3:$HN$85,BECO_Datos!$A64,FALSE))*K$2</f>
        <v>0</v>
      </c>
      <c r="L66" s="85">
        <f>(HLOOKUP(L$7,BECO_Datos!$D$3:$HN$85,BECO_Datos!$A64,FALSE)+HLOOKUP(L$7,BECO_Datos!$HP$3:$LT$85,BECO_Datos!$A64,FALSE))*L$2</f>
        <v>0</v>
      </c>
      <c r="M66" s="89">
        <f t="shared" si="102"/>
        <v>707.44763359328942</v>
      </c>
      <c r="N66" s="85">
        <f>(HLOOKUP(N$7,BECO_Datos!$D$3:$HN$85,BECO_Datos!$A64,FALSE))*N$2</f>
        <v>0</v>
      </c>
      <c r="O66" s="85">
        <f>(HLOOKUP(O$7,BECO_Datos!$D$3:$HN$85,BECO_Datos!$A64,FALSE))*O$2</f>
        <v>0</v>
      </c>
      <c r="P66" s="85">
        <f>(HLOOKUP(P$7,BECO_Datos!$D$3:$HN$85,BECO_Datos!$A64,FALSE))*P$2</f>
        <v>2.9931000000000001</v>
      </c>
      <c r="Q66" s="85">
        <f>(HLOOKUP(Q$7,BECO_Datos!$D$3:$HN$85,BECO_Datos!$A64,FALSE))*Q$2</f>
        <v>1.7889000000000004</v>
      </c>
      <c r="R66" s="85">
        <f>(HLOOKUP(R$7,BECO_Datos!$D$3:$HN$85,BECO_Datos!$A64,FALSE)+HLOOKUP(R$7,BECO_Datos!$HP$3:$LT$85,BECO_Datos!$A64,FALSE))*R$2</f>
        <v>16.392401584102856</v>
      </c>
      <c r="S66" s="85">
        <f>(HLOOKUP(S$7,BECO_Datos!$D$3:$HN$85,BECO_Datos!$A64,FALSE))*S$2</f>
        <v>668.31248879999987</v>
      </c>
      <c r="T66" s="85">
        <f>(HLOOKUP(T$7,BECO_Datos!$D$3:$HN$85,BECO_Datos!$A64,FALSE))*T$2</f>
        <v>2.1024000000000001E-2</v>
      </c>
      <c r="U66" s="85">
        <f>(HLOOKUP(U$7,BECO_Datos!$D$3:$HN$85,BECO_Datos!$A64,FALSE)+HLOOKUP(U$7,BECO_Datos!$HP$3:$LT$85,BECO_Datos!$A64,FALSE))*U$2</f>
        <v>6.6715625594293</v>
      </c>
      <c r="V66" s="85">
        <f>(HLOOKUP(V$7,BECO_Datos!$D$3:$HN$85,BECO_Datos!$A64,FALSE))*V$2</f>
        <v>0</v>
      </c>
      <c r="W66" s="85">
        <f>(HLOOKUP(W$7,BECO_Datos!$D$3:$HN$85,BECO_Datos!$A64,FALSE)+HLOOKUP(W$7,BECO_Datos!$HP$3:$LT$85,BECO_Datos!$A64,FALSE))*W$2</f>
        <v>8.7608572783117449</v>
      </c>
      <c r="X66" s="85">
        <f>(HLOOKUP(X$7,BECO_Datos!$D$3:$HN$85,BECO_Datos!$A64,FALSE))*X$2</f>
        <v>2.5072993714457379</v>
      </c>
      <c r="Y66" s="85">
        <f>(HLOOKUP(Y$7,BECO_Datos!$D$3:$HN$85,BECO_Datos!$A64,FALSE)+HLOOKUP(Y$7,BECO_Datos!$HP$3:$LT$85,BECO_Datos!$A64,FALSE))*Y$2</f>
        <v>0</v>
      </c>
      <c r="Z66" s="13"/>
      <c r="AA66" s="89">
        <f t="shared" si="104"/>
        <v>165.47758198076463</v>
      </c>
      <c r="AB66" s="85">
        <f>(HLOOKUP(AB$7,BECO_Datos!$D$3:$HN$85,BECO_Datos!$A64,FALSE)+HLOOKUP(AB$7,BECO_Datos!$HP$3:$LT$85,BECO_Datos!$A64,FALSE))*AB$2</f>
        <v>0</v>
      </c>
      <c r="AC66" s="85">
        <f>(HLOOKUP(AC$7,BECO_Datos!$D$3:$HN$85,BECO_Datos!$A64,FALSE)+HLOOKUP(AC$7,BECO_Datos!$HP$3:$LT$85,BECO_Datos!$A64,FALSE))*AC$2</f>
        <v>0</v>
      </c>
      <c r="AD66" s="85">
        <f>(HLOOKUP(AD$7,BECO_Datos!$D$3:$HN$85,BECO_Datos!$A64,FALSE)+HLOOKUP(AD$7,BECO_Datos!$HP$3:$LT$85,BECO_Datos!$A64,FALSE))*AD$2</f>
        <v>165.47758198076463</v>
      </c>
      <c r="AE66" s="85">
        <f>(HLOOKUP(AE$7,BECO_Datos!$D$3:$HN$85,BECO_Datos!$A64,FALSE)+HLOOKUP(AE$7,BECO_Datos!$HP$3:$LT$85,BECO_Datos!$A64,FALSE))*AE$2</f>
        <v>0</v>
      </c>
      <c r="AF66" s="85">
        <f>(HLOOKUP(AF$7,BECO_Datos!$D$3:$HN$85,BECO_Datos!$A64,FALSE))*AF$2</f>
        <v>0</v>
      </c>
      <c r="AG66" s="85">
        <f>(HLOOKUP(AG$7,BECO_Datos!$D$3:$HN$85,BECO_Datos!$A64,FALSE)+HLOOKUP(AG$7,BECO_Datos!$HP$3:$LT$85,BECO_Datos!$A64,FALSE))*AG$2</f>
        <v>0</v>
      </c>
      <c r="AH66" s="85">
        <f>(HLOOKUP(AH$7,BECO_Datos!$D$3:$HN$85,BECO_Datos!$A64,FALSE))*AH$2</f>
        <v>0</v>
      </c>
      <c r="AI66" s="85">
        <f>(HLOOKUP(AI$7,BECO_Datos!$D$3:$HN$85,BECO_Datos!$A64,FALSE)+HLOOKUP(AI$7,BECO_Datos!$HP$3:$LT$85,BECO_Datos!$A64,FALSE))*AI$2</f>
        <v>0</v>
      </c>
      <c r="AJ66" s="89">
        <f t="shared" si="106"/>
        <v>773.28287150849701</v>
      </c>
      <c r="AK66" s="85">
        <f>(HLOOKUP(AK$7,BECO_Datos!$D$3:$HN$85,BECO_Datos!$A64,FALSE))*AK$2</f>
        <v>0</v>
      </c>
      <c r="AL66" s="85">
        <f>(HLOOKUP(AL$7,BECO_Datos!$D$3:$HN$85,BECO_Datos!$A64,FALSE))*AL$2</f>
        <v>0</v>
      </c>
      <c r="AM66" s="85">
        <f>(HLOOKUP(AM$7,BECO_Datos!$D$3:$HN$85,BECO_Datos!$A64,FALSE))*AM$2</f>
        <v>0</v>
      </c>
      <c r="AN66" s="85">
        <f>(HLOOKUP(AN$7,BECO_Datos!$D$3:$HN$85,BECO_Datos!$A64,FALSE))*AN$2</f>
        <v>0</v>
      </c>
      <c r="AO66" s="85">
        <f>(HLOOKUP(AO$7,BECO_Datos!$D$3:$HN$85,BECO_Datos!$A64,FALSE)+HLOOKUP(AO$7,BECO_Datos!$HP$3:$LT$85,BECO_Datos!$A64,FALSE))*AO$2</f>
        <v>2.1587035057833281</v>
      </c>
      <c r="AP66" s="85">
        <f>(HLOOKUP(AP$7,BECO_Datos!$D$3:$HN$85,BECO_Datos!$A64,FALSE))*AP$2</f>
        <v>759.952674</v>
      </c>
      <c r="AQ66" s="85">
        <f>(HLOOKUP(AQ$7,BECO_Datos!$D$3:$HN$85,BECO_Datos!$A64,FALSE))*AQ$2</f>
        <v>4.5360000000000004E-2</v>
      </c>
      <c r="AR66" s="85">
        <f>(HLOOKUP(AR$7,BECO_Datos!$D$3:$HN$85,BECO_Datos!$A64,FALSE)+HLOOKUP(AR$7,BECO_Datos!$HP$3:$LT$85,BECO_Datos!$A64,FALSE))*AR$2</f>
        <v>6.9763283576695221</v>
      </c>
      <c r="AS66" s="85">
        <f>(HLOOKUP(AS$7,BECO_Datos!$D$3:$HN$85,BECO_Datos!$A64,FALSE))*AS$2</f>
        <v>0</v>
      </c>
      <c r="AT66" s="85">
        <f>(HLOOKUP(AT$7,BECO_Datos!$D$3:$HN$85,BECO_Datos!$A64,FALSE)+HLOOKUP(AT$7,BECO_Datos!$HP$3:$LT$85,BECO_Datos!$A64,FALSE))*AT$2</f>
        <v>2.8769295742413807</v>
      </c>
      <c r="AU66" s="85">
        <f>(HLOOKUP(AU$7,BECO_Datos!$D$3:$HN$85,BECO_Datos!$A64,FALSE))*AU$2</f>
        <v>1.2636768523900865</v>
      </c>
      <c r="AV66" s="85">
        <f>(HLOOKUP(AV$7,BECO_Datos!$D$3:$HN$85,BECO_Datos!$A64,FALSE)+HLOOKUP(AV$7,BECO_Datos!$HP$3:$LT$85,BECO_Datos!$A64,FALSE))*AV$2</f>
        <v>9.1992184127055471E-3</v>
      </c>
      <c r="AW66" s="13"/>
      <c r="AX66" s="89">
        <f t="shared" si="108"/>
        <v>629.16371690435778</v>
      </c>
      <c r="AY66" s="85">
        <f>(HLOOKUP(AY$7,BECO_Datos!$D$3:$HN$85,BECO_Datos!$A64,FALSE)+HLOOKUP(AY$7,BECO_Datos!$HP$3:$LT$85,BECO_Datos!$A64,FALSE))*AY$2</f>
        <v>0</v>
      </c>
      <c r="AZ66" s="85">
        <f>(HLOOKUP(AZ$7,BECO_Datos!$D$3:$HN$85,BECO_Datos!$A64,FALSE)+HLOOKUP(AZ$7,BECO_Datos!$HP$3:$LT$85,BECO_Datos!$A64,FALSE))*AZ$2</f>
        <v>8.9731941530639503</v>
      </c>
      <c r="BA66" s="85">
        <f>(HLOOKUP(BA$7,BECO_Datos!$D$3:$HN$85,BECO_Datos!$A64,FALSE)+HLOOKUP(BA$7,BECO_Datos!$HP$3:$LT$85,BECO_Datos!$A64,FALSE))*BA$2</f>
        <v>620.16008688045588</v>
      </c>
      <c r="BB66" s="85">
        <f>(HLOOKUP(BB$7,BECO_Datos!$D$3:$HN$85,BECO_Datos!$A64,FALSE)+HLOOKUP(BB$7,BECO_Datos!$HP$3:$LT$85,BECO_Datos!$A64,FALSE))*BB$2</f>
        <v>0</v>
      </c>
      <c r="BC66" s="85">
        <f>(HLOOKUP(BC$7,BECO_Datos!$D$3:$HN$85,BECO_Datos!$A64,FALSE))*BC$2</f>
        <v>0</v>
      </c>
      <c r="BD66" s="85">
        <f>(HLOOKUP(BD$7,BECO_Datos!$D$3:$HN$85,BECO_Datos!$A64,FALSE)+HLOOKUP(BD$7,BECO_Datos!$HP$3:$LT$85,BECO_Datos!$A64,FALSE))*BD$2</f>
        <v>3.0435870838047666E-2</v>
      </c>
      <c r="BE66" s="85">
        <f>(HLOOKUP(BE$7,BECO_Datos!$D$3:$HN$85,BECO_Datos!$A64,FALSE))*BE$2</f>
        <v>0</v>
      </c>
      <c r="BF66" s="85">
        <f>(HLOOKUP(BF$7,BECO_Datos!$D$3:$HN$85,BECO_Datos!$A64,FALSE)+HLOOKUP(BF$7,BECO_Datos!$HP$3:$LT$85,BECO_Datos!$A64,FALSE))*BF$2</f>
        <v>0</v>
      </c>
      <c r="BG66" s="89">
        <f t="shared" si="110"/>
        <v>725.51823541829697</v>
      </c>
      <c r="BH66" s="85">
        <f>(HLOOKUP(BH$7,BECO_Datos!$D$3:$HN$85,BECO_Datos!$A64,FALSE))*BH$2</f>
        <v>0</v>
      </c>
      <c r="BI66" s="85">
        <f>(HLOOKUP(BI$7,BECO_Datos!$D$3:$HN$85,BECO_Datos!$A64,FALSE))*BI$2</f>
        <v>0</v>
      </c>
      <c r="BJ66" s="85">
        <f>(HLOOKUP(BJ$7,BECO_Datos!$D$3:$HN$85,BECO_Datos!$A64,FALSE))*BJ$2</f>
        <v>6.3943500000000002</v>
      </c>
      <c r="BK66" s="85">
        <f>(HLOOKUP(BK$7,BECO_Datos!$D$3:$HN$85,BECO_Datos!$A64,FALSE))*BK$2</f>
        <v>3.7989000000000002</v>
      </c>
      <c r="BL66" s="85">
        <f>(HLOOKUP(BL$7,BECO_Datos!$D$3:$HN$85,BECO_Datos!$A64,FALSE)+HLOOKUP(BL$7,BECO_Datos!$HP$3:$LT$85,BECO_Datos!$A64,FALSE))*BL$2</f>
        <v>12.505439079443713</v>
      </c>
      <c r="BM66" s="85">
        <f>(HLOOKUP(BM$7,BECO_Datos!$D$3:$HN$85,BECO_Datos!$A64,FALSE))*BM$2</f>
        <v>686.05647840000006</v>
      </c>
      <c r="BN66" s="85">
        <f>(HLOOKUP(BN$7,BECO_Datos!$D$3:$HN$85,BECO_Datos!$A64,FALSE))*BN$2</f>
        <v>0</v>
      </c>
      <c r="BO66" s="85">
        <f>(HLOOKUP(BO$7,BECO_Datos!$D$3:$HN$85,BECO_Datos!$A64,FALSE)+HLOOKUP(BO$7,BECO_Datos!$HP$3:$LT$85,BECO_Datos!$A64,FALSE))*BO$2</f>
        <v>11.822416596581451</v>
      </c>
      <c r="BP66" s="85">
        <f>(HLOOKUP(BP$7,BECO_Datos!$D$3:$HN$85,BECO_Datos!$A64,FALSE))*BP$2</f>
        <v>0</v>
      </c>
      <c r="BQ66" s="85">
        <f>(HLOOKUP(BQ$7,BECO_Datos!$D$3:$HN$85,BECO_Datos!$A64,FALSE)+HLOOKUP(BQ$7,BECO_Datos!$HP$3:$LT$85,BECO_Datos!$A64,FALSE))*BQ$2</f>
        <v>1.5682232619177956</v>
      </c>
      <c r="BR66" s="85">
        <f>(HLOOKUP(BR$7,BECO_Datos!$D$3:$HN$85,BECO_Datos!$A64,FALSE))*BR$2</f>
        <v>3.3724280803540174</v>
      </c>
      <c r="BS66" s="85">
        <f>(HLOOKUP(BS$7,BECO_Datos!$D$3:$HN$85,BECO_Datos!$A64,FALSE)+HLOOKUP(BS$7,BECO_Datos!$HP$3:$LT$85,BECO_Datos!$A64,FALSE))*BS$2</f>
        <v>0</v>
      </c>
      <c r="BT66" s="13"/>
      <c r="BU66" s="89">
        <f t="shared" si="112"/>
        <v>606.14510453458502</v>
      </c>
      <c r="BV66" s="85">
        <f>(HLOOKUP(BV$7,BECO_Datos!$D$3:$HN$85,BECO_Datos!$A64,FALSE)+HLOOKUP(BV$7,BECO_Datos!$HP$3:$LT$85,BECO_Datos!$A64,FALSE))*BV$2</f>
        <v>0</v>
      </c>
      <c r="BW66" s="85">
        <f>(HLOOKUP(BW$7,BECO_Datos!$D$3:$HN$85,BECO_Datos!$A64,FALSE)+HLOOKUP(BW$7,BECO_Datos!$HP$3:$LT$85,BECO_Datos!$A64,FALSE))*BW$2</f>
        <v>1.2079299821432241</v>
      </c>
      <c r="BX66" s="85">
        <f>(HLOOKUP(BX$7,BECO_Datos!$D$3:$HN$85,BECO_Datos!$A64,FALSE)+HLOOKUP(BX$7,BECO_Datos!$HP$3:$LT$85,BECO_Datos!$A64,FALSE))*BX$2</f>
        <v>604.93717455244177</v>
      </c>
      <c r="BY66" s="85">
        <f>(HLOOKUP(BY$7,BECO_Datos!$D$3:$HN$85,BECO_Datos!$A64,FALSE)+HLOOKUP(BY$7,BECO_Datos!$HP$3:$LT$85,BECO_Datos!$A64,FALSE))*BY$2</f>
        <v>0</v>
      </c>
      <c r="BZ66" s="85">
        <f>(HLOOKUP(BZ$7,BECO_Datos!$D$3:$HN$85,BECO_Datos!$A64,FALSE))*BZ$2</f>
        <v>0</v>
      </c>
      <c r="CA66" s="85">
        <f>(HLOOKUP(CA$7,BECO_Datos!$D$3:$HN$85,BECO_Datos!$A64,FALSE)+HLOOKUP(CA$7,BECO_Datos!$HP$3:$LT$85,BECO_Datos!$A64,FALSE))*CA$2</f>
        <v>0</v>
      </c>
      <c r="CB66" s="85">
        <f>(HLOOKUP(CB$7,BECO_Datos!$D$3:$HN$85,BECO_Datos!$A64,FALSE))*CB$2</f>
        <v>0</v>
      </c>
      <c r="CC66" s="85">
        <f>(HLOOKUP(CC$7,BECO_Datos!$D$3:$HN$85,BECO_Datos!$A64,FALSE)+HLOOKUP(CC$7,BECO_Datos!$HP$3:$LT$85,BECO_Datos!$A64,FALSE))*CC$2</f>
        <v>0</v>
      </c>
      <c r="CD66" s="89">
        <f t="shared" si="114"/>
        <v>716.62895429895855</v>
      </c>
      <c r="CE66" s="85">
        <f>(HLOOKUP(CE$7,BECO_Datos!$D$3:$HN$85,BECO_Datos!$A64,FALSE))*CE$2</f>
        <v>0</v>
      </c>
      <c r="CF66" s="85">
        <f>(HLOOKUP(CF$7,BECO_Datos!$D$3:$HN$85,BECO_Datos!$A64,FALSE))*CF$2</f>
        <v>0</v>
      </c>
      <c r="CG66" s="85">
        <f>(HLOOKUP(CG$7,BECO_Datos!$D$3:$HN$85,BECO_Datos!$A64,FALSE))*CG$2</f>
        <v>0.73467000000000005</v>
      </c>
      <c r="CH66" s="85">
        <f>(HLOOKUP(CH$7,BECO_Datos!$D$3:$HN$85,BECO_Datos!$A64,FALSE))*CH$2</f>
        <v>0</v>
      </c>
      <c r="CI66" s="85">
        <f>(HLOOKUP(CI$7,BECO_Datos!$D$3:$HN$85,BECO_Datos!$A64,FALSE)+HLOOKUP(CI$7,BECO_Datos!$HP$3:$LT$85,BECO_Datos!$A64,FALSE))*CI$2</f>
        <v>11.26271284306457</v>
      </c>
      <c r="CJ66" s="85">
        <f>(HLOOKUP(CJ$7,BECO_Datos!$D$3:$HN$85,BECO_Datos!$A64,FALSE))*CJ$2</f>
        <v>690.32014199999992</v>
      </c>
      <c r="CK66" s="85">
        <f>(HLOOKUP(CK$7,BECO_Datos!$D$3:$HN$85,BECO_Datos!$A64,FALSE))*CK$2</f>
        <v>0.124704</v>
      </c>
      <c r="CL66" s="85">
        <f>(HLOOKUP(CL$7,BECO_Datos!$D$3:$HN$85,BECO_Datos!$A64,FALSE)+HLOOKUP(CL$7,BECO_Datos!$HP$3:$LT$85,BECO_Datos!$A64,FALSE))*CL$2</f>
        <v>8.2376479006423882</v>
      </c>
      <c r="CM66" s="85">
        <f>(HLOOKUP(CM$7,BECO_Datos!$D$3:$HN$85,BECO_Datos!$A64,FALSE))*CM$2</f>
        <v>0</v>
      </c>
      <c r="CN66" s="85">
        <f>(HLOOKUP(CN$7,BECO_Datos!$D$3:$HN$85,BECO_Datos!$A64,FALSE)+HLOOKUP(CN$7,BECO_Datos!$HP$3:$LT$85,BECO_Datos!$A64,FALSE))*CN$2</f>
        <v>2.3979374411326142</v>
      </c>
      <c r="CO66" s="85">
        <f>(HLOOKUP(CO$7,BECO_Datos!$D$3:$HN$85,BECO_Datos!$A64,FALSE))*CO$2</f>
        <v>3.5511401141191077</v>
      </c>
      <c r="CP66" s="85">
        <f>(HLOOKUP(CP$7,BECO_Datos!$D$3:$HN$85,BECO_Datos!$A64,FALSE)+HLOOKUP(CP$7,BECO_Datos!$HP$3:$LT$85,BECO_Datos!$A64,FALSE))*CP$2</f>
        <v>0</v>
      </c>
      <c r="CQ66" s="13"/>
      <c r="CR66" s="89">
        <f t="shared" si="116"/>
        <v>593.08972779205726</v>
      </c>
      <c r="CS66" s="85">
        <f>(HLOOKUP(CS$7,BECO_Datos!$D$3:$HN$85,BECO_Datos!$A64,FALSE)+HLOOKUP(CS$7,BECO_Datos!$HP$3:$LT$85,BECO_Datos!$A64,FALSE))*CS$2</f>
        <v>0</v>
      </c>
      <c r="CT66" s="85">
        <f>(HLOOKUP(CT$7,BECO_Datos!$D$3:$HN$85,BECO_Datos!$A64,FALSE)+HLOOKUP(CT$7,BECO_Datos!$HP$3:$LT$85,BECO_Datos!$A64,FALSE))*CT$2</f>
        <v>0</v>
      </c>
      <c r="CU66" s="85">
        <f>(HLOOKUP(CU$7,BECO_Datos!$D$3:$HN$85,BECO_Datos!$A64,FALSE)+HLOOKUP(CU$7,BECO_Datos!$HP$3:$LT$85,BECO_Datos!$A64,FALSE))*CU$2</f>
        <v>592.37231083658901</v>
      </c>
      <c r="CV66" s="85">
        <f>(HLOOKUP(CV$7,BECO_Datos!$D$3:$HN$85,BECO_Datos!$A64,FALSE)+HLOOKUP(CV$7,BECO_Datos!$HP$3:$LT$85,BECO_Datos!$A64,FALSE))*CV$2</f>
        <v>0</v>
      </c>
      <c r="CW66" s="85">
        <f>(HLOOKUP(CW$7,BECO_Datos!$D$3:$HN$85,BECO_Datos!$A64,FALSE))*CW$2</f>
        <v>0</v>
      </c>
      <c r="CX66" s="85">
        <f>(HLOOKUP(CX$7,BECO_Datos!$D$3:$HN$85,BECO_Datos!$A64,FALSE)+HLOOKUP(CX$7,BECO_Datos!$HP$3:$LT$85,BECO_Datos!$A64,FALSE))*CX$2</f>
        <v>0.71741695546826645</v>
      </c>
      <c r="CY66" s="85">
        <f>(HLOOKUP(CY$7,BECO_Datos!$D$3:$HN$85,BECO_Datos!$A64,FALSE))*CY$2</f>
        <v>0</v>
      </c>
      <c r="CZ66" s="85">
        <f>(HLOOKUP(CZ$7,BECO_Datos!$D$3:$HN$85,BECO_Datos!$A64,FALSE)+HLOOKUP(CZ$7,BECO_Datos!$HP$3:$LT$85,BECO_Datos!$A64,FALSE))*CZ$2</f>
        <v>0</v>
      </c>
      <c r="DA66" s="89">
        <f t="shared" si="118"/>
        <v>751.38950219683193</v>
      </c>
      <c r="DB66" s="85">
        <f>(HLOOKUP(DB$7,BECO_Datos!$D$3:$HN$85,BECO_Datos!$A64,FALSE))*DB$2</f>
        <v>0</v>
      </c>
      <c r="DC66" s="85">
        <f>(HLOOKUP(DC$7,BECO_Datos!$D$3:$HN$85,BECO_Datos!$A64,FALSE))*DC$2</f>
        <v>0</v>
      </c>
      <c r="DD66" s="85">
        <f>(HLOOKUP(DD$7,BECO_Datos!$D$3:$HN$85,BECO_Datos!$A64,FALSE))*DD$2</f>
        <v>9.8228100000000005</v>
      </c>
      <c r="DE66" s="85">
        <f>(HLOOKUP(DE$7,BECO_Datos!$D$3:$HN$85,BECO_Datos!$A64,FALSE))*DE$2</f>
        <v>42.169800000000002</v>
      </c>
      <c r="DF66" s="85">
        <f>(HLOOKUP(DF$7,BECO_Datos!$D$3:$HN$85,BECO_Datos!$A64,FALSE)+HLOOKUP(DF$7,BECO_Datos!$HP$3:$LT$85,BECO_Datos!$A64,FALSE))*DF$2</f>
        <v>12.71147995696594</v>
      </c>
      <c r="DG66" s="85">
        <f>(HLOOKUP(DG$7,BECO_Datos!$D$3:$HN$85,BECO_Datos!$A64,FALSE))*DG$2</f>
        <v>665.05291560000001</v>
      </c>
      <c r="DH66" s="85">
        <f>(HLOOKUP(DH$7,BECO_Datos!$D$3:$HN$85,BECO_Datos!$A64,FALSE))*DH$2</f>
        <v>4.3200000000000002E-2</v>
      </c>
      <c r="DI66" s="85">
        <f>(HLOOKUP(DI$7,BECO_Datos!$D$3:$HN$85,BECO_Datos!$A64,FALSE)+HLOOKUP(DI$7,BECO_Datos!$HP$3:$LT$85,BECO_Datos!$A64,FALSE))*DI$2</f>
        <v>4.3365416675367454</v>
      </c>
      <c r="DJ66" s="85">
        <f>(HLOOKUP(DJ$7,BECO_Datos!$D$3:$HN$85,BECO_Datos!$A64,FALSE))*DJ$2</f>
        <v>0</v>
      </c>
      <c r="DK66" s="85">
        <f>(HLOOKUP(DK$7,BECO_Datos!$D$3:$HN$85,BECO_Datos!$A64,FALSE)+HLOOKUP(DK$7,BECO_Datos!$HP$3:$LT$85,BECO_Datos!$A64,FALSE))*DK$2</f>
        <v>12.477919746328679</v>
      </c>
      <c r="DL66" s="85">
        <f>(HLOOKUP(DL$7,BECO_Datos!$D$3:$HN$85,BECO_Datos!$A64,FALSE))*DL$2</f>
        <v>4.7748352260006692</v>
      </c>
      <c r="DM66" s="85">
        <f>(HLOOKUP(DM$7,BECO_Datos!$D$3:$HN$85,BECO_Datos!$A64,FALSE)+HLOOKUP(DM$7,BECO_Datos!$HP$3:$LT$85,BECO_Datos!$A64,FALSE))*DM$2</f>
        <v>0</v>
      </c>
      <c r="DN66" s="13"/>
      <c r="DO66" s="89">
        <f t="shared" si="120"/>
        <v>601.55659877008304</v>
      </c>
      <c r="DP66" s="85">
        <f>(HLOOKUP(DP$7,BECO_Datos!$D$3:$HN$85,BECO_Datos!$A64,FALSE)+HLOOKUP(DP$7,BECO_Datos!$HP$3:$LT$85,BECO_Datos!$A64,FALSE))*DP$2</f>
        <v>0</v>
      </c>
      <c r="DQ66" s="85">
        <f>(HLOOKUP(DQ$7,BECO_Datos!$D$3:$HN$85,BECO_Datos!$A64,FALSE)+HLOOKUP(DQ$7,BECO_Datos!$HP$3:$LT$85,BECO_Datos!$A64,FALSE))*DQ$2</f>
        <v>0</v>
      </c>
      <c r="DR66" s="85">
        <f>(HLOOKUP(DR$7,BECO_Datos!$D$3:$HN$85,BECO_Datos!$A64,FALSE)+HLOOKUP(DR$7,BECO_Datos!$HP$3:$LT$85,BECO_Datos!$A64,FALSE))*DR$2</f>
        <v>601.55659877008304</v>
      </c>
      <c r="DS66" s="85">
        <f>(HLOOKUP(DS$7,BECO_Datos!$D$3:$HN$85,BECO_Datos!$A64,FALSE)+HLOOKUP(DS$7,BECO_Datos!$HP$3:$LT$85,BECO_Datos!$A64,FALSE))*DS$2</f>
        <v>0</v>
      </c>
      <c r="DT66" s="85">
        <f>(HLOOKUP(DT$7,BECO_Datos!$D$3:$HN$85,BECO_Datos!$A64,FALSE))*DT$2</f>
        <v>0</v>
      </c>
      <c r="DU66" s="85">
        <f>(HLOOKUP(DU$7,BECO_Datos!$D$3:$HN$85,BECO_Datos!$A64,FALSE)+HLOOKUP(DU$7,BECO_Datos!$HP$3:$LT$85,BECO_Datos!$A64,FALSE))*DU$2</f>
        <v>0</v>
      </c>
      <c r="DV66" s="85">
        <f>(HLOOKUP(DV$7,BECO_Datos!$D$3:$HN$85,BECO_Datos!$A64,FALSE))*DV$2</f>
        <v>0</v>
      </c>
      <c r="DW66" s="85">
        <f>(HLOOKUP(DW$7,BECO_Datos!$D$3:$HN$85,BECO_Datos!$A64,FALSE)+HLOOKUP(DW$7,BECO_Datos!$HP$3:$LT$85,BECO_Datos!$A64,FALSE))*DW$2</f>
        <v>0</v>
      </c>
      <c r="DX66" s="89">
        <f t="shared" si="122"/>
        <v>743.38507211044634</v>
      </c>
      <c r="DY66" s="85">
        <f>(HLOOKUP(DY$7,BECO_Datos!$D$3:$HN$85,BECO_Datos!$A64,FALSE))*DY$2</f>
        <v>0</v>
      </c>
      <c r="DZ66" s="85">
        <f>(HLOOKUP(DZ$7,BECO_Datos!$D$3:$HN$85,BECO_Datos!$A64,FALSE))*DZ$2</f>
        <v>0</v>
      </c>
      <c r="EA66" s="85">
        <f>(HLOOKUP(EA$7,BECO_Datos!$D$3:$HN$85,BECO_Datos!$A64,FALSE))*EA$2</f>
        <v>3.8366099999999999</v>
      </c>
      <c r="EB66" s="85">
        <f>(HLOOKUP(EB$7,BECO_Datos!$D$3:$HN$85,BECO_Datos!$A64,FALSE))*EB$2</f>
        <v>12.160500000000001</v>
      </c>
      <c r="EC66" s="85">
        <f>(HLOOKUP(EC$7,BECO_Datos!$D$3:$HN$85,BECO_Datos!$A64,FALSE)+HLOOKUP(EC$7,BECO_Datos!$HP$3:$LT$85,BECO_Datos!$A64,FALSE))*EC$2</f>
        <v>4.4559377719452966</v>
      </c>
      <c r="ED66" s="85">
        <f>(HLOOKUP(ED$7,BECO_Datos!$D$3:$HN$85,BECO_Datos!$A64,FALSE))*ED$2</f>
        <v>706.58624880000002</v>
      </c>
      <c r="EE66" s="85">
        <f>(HLOOKUP(EE$7,BECO_Datos!$D$3:$HN$85,BECO_Datos!$A64,FALSE))*EE$2</f>
        <v>4.3200000000000002E-2</v>
      </c>
      <c r="EF66" s="85">
        <f>(HLOOKUP(EF$7,BECO_Datos!$D$3:$HN$85,BECO_Datos!$A64,FALSE)+HLOOKUP(EF$7,BECO_Datos!$HP$3:$LT$85,BECO_Datos!$A64,FALSE))*EF$2</f>
        <v>1.5602344619806594</v>
      </c>
      <c r="EG66" s="85">
        <f>(HLOOKUP(EG$7,BECO_Datos!$D$3:$HN$85,BECO_Datos!$A64,FALSE))*EG$2</f>
        <v>0</v>
      </c>
      <c r="EH66" s="85">
        <f>(HLOOKUP(EH$7,BECO_Datos!$D$3:$HN$85,BECO_Datos!$A64,FALSE)+HLOOKUP(EH$7,BECO_Datos!$HP$3:$LT$85,BECO_Datos!$A64,FALSE))*EH$2</f>
        <v>9.443717195146661</v>
      </c>
      <c r="EI66" s="85">
        <f>(HLOOKUP(EI$7,BECO_Datos!$D$3:$HN$85,BECO_Datos!$A64,FALSE))*EI$2</f>
        <v>5.1186781943739854</v>
      </c>
      <c r="EJ66" s="85">
        <f>(HLOOKUP(EJ$7,BECO_Datos!$D$3:$HN$85,BECO_Datos!$A64,FALSE)+HLOOKUP(EJ$7,BECO_Datos!$HP$3:$LT$85,BECO_Datos!$A64,FALSE))*EJ$2</f>
        <v>0.17994568699975241</v>
      </c>
      <c r="EK66" s="13"/>
      <c r="EL66" s="89">
        <f t="shared" si="124"/>
        <v>588.98663679185313</v>
      </c>
      <c r="EM66" s="85">
        <f>(HLOOKUP(EM$7,BECO_Datos!$D$3:$HN$85,BECO_Datos!$A64,FALSE)+HLOOKUP(EM$7,BECO_Datos!$HP$3:$LT$85,BECO_Datos!$A64,FALSE))*EM$2</f>
        <v>0</v>
      </c>
      <c r="EN66" s="85">
        <f>(HLOOKUP(EN$7,BECO_Datos!$D$3:$HN$85,BECO_Datos!$A64,FALSE)+HLOOKUP(EN$7,BECO_Datos!$HP$3:$LT$85,BECO_Datos!$A64,FALSE))*EN$2</f>
        <v>0</v>
      </c>
      <c r="EO66" s="85">
        <f>(HLOOKUP(EO$7,BECO_Datos!$D$3:$HN$85,BECO_Datos!$A64,FALSE)+HLOOKUP(EO$7,BECO_Datos!$HP$3:$LT$85,BECO_Datos!$A64,FALSE))*EO$2</f>
        <v>588.98663679185313</v>
      </c>
      <c r="EP66" s="85">
        <f>(HLOOKUP(EP$7,BECO_Datos!$D$3:$HN$85,BECO_Datos!$A64,FALSE)+HLOOKUP(EP$7,BECO_Datos!$HP$3:$LT$85,BECO_Datos!$A64,FALSE))*EP$2</f>
        <v>0</v>
      </c>
      <c r="EQ66" s="85">
        <f>(HLOOKUP(EQ$7,BECO_Datos!$D$3:$HN$85,BECO_Datos!$A64,FALSE))*EQ$2</f>
        <v>0</v>
      </c>
      <c r="ER66" s="85">
        <f>(HLOOKUP(ER$7,BECO_Datos!$D$3:$HN$85,BECO_Datos!$A64,FALSE)+HLOOKUP(ER$7,BECO_Datos!$HP$3:$LT$85,BECO_Datos!$A64,FALSE))*ER$2</f>
        <v>0</v>
      </c>
      <c r="ES66" s="85">
        <f>(HLOOKUP(ES$7,BECO_Datos!$D$3:$HN$85,BECO_Datos!$A64,FALSE))*ES$2</f>
        <v>0</v>
      </c>
      <c r="ET66" s="85">
        <f>(HLOOKUP(ET$7,BECO_Datos!$D$3:$HN$85,BECO_Datos!$A64,FALSE)+HLOOKUP(ET$7,BECO_Datos!$HP$3:$LT$85,BECO_Datos!$A64,FALSE))*ET$2</f>
        <v>0</v>
      </c>
      <c r="EU66" s="89">
        <f t="shared" si="126"/>
        <v>762.79316250250474</v>
      </c>
      <c r="EV66" s="85">
        <f>(HLOOKUP(EV$7,BECO_Datos!$D$3:$HN$85,BECO_Datos!$A64,FALSE))*EV$2</f>
        <v>0</v>
      </c>
      <c r="EW66" s="85">
        <f>(HLOOKUP(EW$7,BECO_Datos!$D$3:$HN$85,BECO_Datos!$A64,FALSE))*EW$2</f>
        <v>0</v>
      </c>
      <c r="EX66" s="85">
        <f>(HLOOKUP(EX$7,BECO_Datos!$D$3:$HN$85,BECO_Datos!$A64,FALSE))*EX$2</f>
        <v>2.8842599999999998</v>
      </c>
      <c r="EY66" s="85">
        <f>(HLOOKUP(EY$7,BECO_Datos!$D$3:$HN$85,BECO_Datos!$A64,FALSE))*EY$2</f>
        <v>47.596800000000002</v>
      </c>
      <c r="EZ66" s="85">
        <f>(HLOOKUP(EZ$7,BECO_Datos!$D$3:$HN$85,BECO_Datos!$A64,FALSE)+HLOOKUP(EZ$7,BECO_Datos!$HP$3:$LT$85,BECO_Datos!$A64,FALSE))*EZ$2</f>
        <v>9.5684789432291186</v>
      </c>
      <c r="FA66" s="85">
        <f>(HLOOKUP(FA$7,BECO_Datos!$D$3:$HN$85,BECO_Datos!$A64,FALSE))*FA$2</f>
        <v>686.54709000000003</v>
      </c>
      <c r="FB66" s="85">
        <f>(HLOOKUP(FB$7,BECO_Datos!$D$3:$HN$85,BECO_Datos!$A64,FALSE))*FB$2</f>
        <v>0</v>
      </c>
      <c r="FC66" s="85">
        <f>(HLOOKUP(FC$7,BECO_Datos!$D$3:$HN$85,BECO_Datos!$A64,FALSE)+HLOOKUP(FC$7,BECO_Datos!$HP$3:$LT$85,BECO_Datos!$A64,FALSE))*FC$2</f>
        <v>0.82965467515821567</v>
      </c>
      <c r="FD66" s="85">
        <f>(HLOOKUP(FD$7,BECO_Datos!$D$3:$HN$85,BECO_Datos!$A64,FALSE))*FD$2</f>
        <v>0</v>
      </c>
      <c r="FE66" s="85">
        <f>(HLOOKUP(FE$7,BECO_Datos!$D$3:$HN$85,BECO_Datos!$A64,FALSE)+HLOOKUP(FE$7,BECO_Datos!$HP$3:$LT$85,BECO_Datos!$A64,FALSE))*FE$2</f>
        <v>13.252542905098336</v>
      </c>
      <c r="FF66" s="85">
        <f>(HLOOKUP(FF$7,BECO_Datos!$D$3:$HN$85,BECO_Datos!$A64,FALSE))*FF$2</f>
        <v>2.1143359790190899</v>
      </c>
      <c r="FG66" s="85">
        <f>(HLOOKUP(FG$7,BECO_Datos!$D$3:$HN$85,BECO_Datos!$A64,FALSE)+HLOOKUP(FG$7,BECO_Datos!$HP$3:$LT$85,BECO_Datos!$A64,FALSE))*FG$2</f>
        <v>0</v>
      </c>
      <c r="FH66" s="13"/>
      <c r="FI66" s="89">
        <f t="shared" si="128"/>
        <v>592.0653098762333</v>
      </c>
      <c r="FJ66" s="85">
        <f>(HLOOKUP(FJ$7,BECO_Datos!$D$3:$HN$85,BECO_Datos!$A64,FALSE)+HLOOKUP(FJ$7,BECO_Datos!$HP$3:$LT$85,BECO_Datos!$A64,FALSE))*FJ$2</f>
        <v>0</v>
      </c>
      <c r="FK66" s="85">
        <f>(HLOOKUP(FK$7,BECO_Datos!$D$3:$HN$85,BECO_Datos!$A64,FALSE)+HLOOKUP(FK$7,BECO_Datos!$HP$3:$LT$85,BECO_Datos!$A64,FALSE))*FK$2</f>
        <v>0</v>
      </c>
      <c r="FL66" s="85">
        <f>(HLOOKUP(FL$7,BECO_Datos!$D$3:$HN$85,BECO_Datos!$A64,FALSE)+HLOOKUP(FL$7,BECO_Datos!$HP$3:$LT$85,BECO_Datos!$A64,FALSE))*FL$2</f>
        <v>592.0653098762333</v>
      </c>
      <c r="FM66" s="85">
        <f>(HLOOKUP(FM$7,BECO_Datos!$D$3:$HN$85,BECO_Datos!$A64,FALSE)+HLOOKUP(FM$7,BECO_Datos!$HP$3:$LT$85,BECO_Datos!$A64,FALSE))*FM$2</f>
        <v>0</v>
      </c>
      <c r="FN66" s="85">
        <f>(HLOOKUP(FN$7,BECO_Datos!$D$3:$HN$85,BECO_Datos!$A64,FALSE))*FN$2</f>
        <v>0</v>
      </c>
      <c r="FO66" s="85">
        <f>(HLOOKUP(FO$7,BECO_Datos!$D$3:$HN$85,BECO_Datos!$A64,FALSE)+HLOOKUP(FO$7,BECO_Datos!$HP$3:$LT$85,BECO_Datos!$A64,FALSE))*FO$2</f>
        <v>0</v>
      </c>
      <c r="FP66" s="85">
        <f>(HLOOKUP(FP$7,BECO_Datos!$D$3:$HN$85,BECO_Datos!$A64,FALSE))*FP$2</f>
        <v>0</v>
      </c>
      <c r="FQ66" s="85">
        <f>(HLOOKUP(FQ$7,BECO_Datos!$D$3:$HN$85,BECO_Datos!$A64,FALSE)+HLOOKUP(FQ$7,BECO_Datos!$HP$3:$LT$85,BECO_Datos!$A64,FALSE))*FQ$2</f>
        <v>0</v>
      </c>
      <c r="FR66" s="89">
        <f t="shared" si="130"/>
        <v>762.8585901687411</v>
      </c>
      <c r="FS66" s="85">
        <f>(HLOOKUP(FS$7,BECO_Datos!$D$3:$HN$85,BECO_Datos!$A64,FALSE))*FS$2</f>
        <v>0</v>
      </c>
      <c r="FT66" s="85">
        <f>(HLOOKUP(FT$7,BECO_Datos!$D$3:$HN$85,BECO_Datos!$A64,FALSE))*FT$2</f>
        <v>0</v>
      </c>
      <c r="FU66" s="85">
        <f>(HLOOKUP(FU$7,BECO_Datos!$D$3:$HN$85,BECO_Datos!$A64,FALSE))*FU$2</f>
        <v>0.10884000000000001</v>
      </c>
      <c r="FV66" s="85">
        <f>(HLOOKUP(FV$7,BECO_Datos!$D$3:$HN$85,BECO_Datos!$A64,FALSE))*FV$2</f>
        <v>26.853600000000004</v>
      </c>
      <c r="FW66" s="85">
        <f>(HLOOKUP(FW$7,BECO_Datos!$D$3:$HN$85,BECO_Datos!$A64,FALSE)+HLOOKUP(FW$7,BECO_Datos!$HP$3:$LT$85,BECO_Datos!$A64,FALSE))*FW$2</f>
        <v>8.7911674544378595</v>
      </c>
      <c r="FX66" s="85">
        <f>(HLOOKUP(FX$7,BECO_Datos!$D$3:$HN$85,BECO_Datos!$A64,FALSE))*FX$2</f>
        <v>705.95331480000004</v>
      </c>
      <c r="FY66" s="85">
        <f>(HLOOKUP(FY$7,BECO_Datos!$D$3:$HN$85,BECO_Datos!$A64,FALSE))*FY$2</f>
        <v>0</v>
      </c>
      <c r="FZ66" s="85">
        <f>(HLOOKUP(FZ$7,BECO_Datos!$D$3:$HN$85,BECO_Datos!$A64,FALSE)+HLOOKUP(FZ$7,BECO_Datos!$HP$3:$LT$85,BECO_Datos!$A64,FALSE))*FZ$2</f>
        <v>1.070190821380234</v>
      </c>
      <c r="GA66" s="85">
        <f>(HLOOKUP(GA$7,BECO_Datos!$D$3:$HN$85,BECO_Datos!$A64,FALSE))*GA$2</f>
        <v>0</v>
      </c>
      <c r="GB66" s="85">
        <f>(HLOOKUP(GB$7,BECO_Datos!$D$3:$HN$85,BECO_Datos!$A64,FALSE)+HLOOKUP(GB$7,BECO_Datos!$HP$3:$LT$85,BECO_Datos!$A64,FALSE))*GB$2</f>
        <v>13.030855811944893</v>
      </c>
      <c r="GC66" s="85">
        <f>(HLOOKUP(GC$7,BECO_Datos!$D$3:$HN$85,BECO_Datos!$A64,FALSE))*GC$2</f>
        <v>7.0506212809779942</v>
      </c>
      <c r="GD66" s="85">
        <f>(HLOOKUP(GD$7,BECO_Datos!$D$3:$HN$85,BECO_Datos!$A64,FALSE)+HLOOKUP(GD$7,BECO_Datos!$HP$3:$LT$85,BECO_Datos!$A64,FALSE))*GD$2</f>
        <v>0</v>
      </c>
      <c r="GE66" s="13"/>
      <c r="GF66" s="89">
        <f t="shared" si="132"/>
        <v>262.43820094096753</v>
      </c>
      <c r="GG66" s="85">
        <f>(HLOOKUP(GG$7,BECO_Datos!$D$3:$HN$85,BECO_Datos!$A64,FALSE)+HLOOKUP(GG$7,BECO_Datos!$HP$3:$LT$85,BECO_Datos!$A64,FALSE))*GG$2</f>
        <v>0</v>
      </c>
      <c r="GH66" s="85">
        <f>(HLOOKUP(GH$7,BECO_Datos!$D$3:$HN$85,BECO_Datos!$A64,FALSE)+HLOOKUP(GH$7,BECO_Datos!$HP$3:$LT$85,BECO_Datos!$A64,FALSE))*GH$2</f>
        <v>0</v>
      </c>
      <c r="GI66" s="85">
        <f>(HLOOKUP(GI$7,BECO_Datos!$D$3:$HN$85,BECO_Datos!$A64,FALSE)+HLOOKUP(GI$7,BECO_Datos!$HP$3:$LT$85,BECO_Datos!$A64,FALSE))*GI$2</f>
        <v>262.43820094096753</v>
      </c>
      <c r="GJ66" s="85">
        <f>(HLOOKUP(GJ$7,BECO_Datos!$D$3:$HN$85,BECO_Datos!$A64,FALSE)+HLOOKUP(GJ$7,BECO_Datos!$HP$3:$LT$85,BECO_Datos!$A64,FALSE))*GJ$2</f>
        <v>0</v>
      </c>
      <c r="GK66" s="85">
        <f>(HLOOKUP(GK$7,BECO_Datos!$D$3:$HN$85,BECO_Datos!$A64,FALSE))*GK$2</f>
        <v>0</v>
      </c>
      <c r="GL66" s="85">
        <f>(HLOOKUP(GL$7,BECO_Datos!$D$3:$HN$85,BECO_Datos!$A64,FALSE)+HLOOKUP(GL$7,BECO_Datos!$HP$3:$LT$85,BECO_Datos!$A64,FALSE))*GL$2</f>
        <v>0</v>
      </c>
      <c r="GM66" s="85">
        <f>(HLOOKUP(GM$7,BECO_Datos!$D$3:$HN$85,BECO_Datos!$A64,FALSE))*GM$2</f>
        <v>0</v>
      </c>
      <c r="GN66" s="85">
        <f>(HLOOKUP(GN$7,BECO_Datos!$D$3:$HN$85,BECO_Datos!$A64,FALSE)+HLOOKUP(GN$7,BECO_Datos!$HP$3:$LT$85,BECO_Datos!$A64,FALSE))*GN$2</f>
        <v>0</v>
      </c>
      <c r="GO66" s="89">
        <f t="shared" si="134"/>
        <v>764.31162185136679</v>
      </c>
      <c r="GP66" s="85">
        <f>(HLOOKUP(GP$7,BECO_Datos!$D$3:$HN$85,BECO_Datos!$A64,FALSE))*GP$2</f>
        <v>0</v>
      </c>
      <c r="GQ66" s="85">
        <f>(HLOOKUP(GQ$7,BECO_Datos!$D$3:$HN$85,BECO_Datos!$A64,FALSE))*GQ$2</f>
        <v>0</v>
      </c>
      <c r="GR66" s="85">
        <f>(HLOOKUP(GR$7,BECO_Datos!$D$3:$HN$85,BECO_Datos!$A64,FALSE))*GR$2</f>
        <v>0</v>
      </c>
      <c r="GS66" s="85">
        <f>(HLOOKUP(GS$7,BECO_Datos!$D$3:$HN$85,BECO_Datos!$A64,FALSE))*GS$2</f>
        <v>38.994</v>
      </c>
      <c r="GT66" s="85">
        <f>(HLOOKUP(GT$7,BECO_Datos!$D$3:$HN$85,BECO_Datos!$A64,FALSE)+HLOOKUP(GT$7,BECO_Datos!$HP$3:$LT$85,BECO_Datos!$A64,FALSE))*GT$2</f>
        <v>10.83510376107709</v>
      </c>
      <c r="GU66" s="85">
        <f>(HLOOKUP(GU$7,BECO_Datos!$D$3:$HN$85,BECO_Datos!$A64,FALSE))*GU$2</f>
        <v>699.46661258574431</v>
      </c>
      <c r="GV66" s="85">
        <f>(HLOOKUP(GV$7,BECO_Datos!$D$3:$HN$85,BECO_Datos!$A64,FALSE))*GV$2</f>
        <v>0</v>
      </c>
      <c r="GW66" s="85">
        <f>(HLOOKUP(GW$7,BECO_Datos!$D$3:$HN$85,BECO_Datos!$A64,FALSE)+HLOOKUP(GW$7,BECO_Datos!$HP$3:$LT$85,BECO_Datos!$A64,FALSE))*GW$2</f>
        <v>1.4983451616554266</v>
      </c>
      <c r="GX66" s="85">
        <f>(HLOOKUP(GX$7,BECO_Datos!$D$3:$HN$85,BECO_Datos!$A64,FALSE))*GX$2</f>
        <v>0</v>
      </c>
      <c r="GY66" s="85">
        <f>(HLOOKUP(GY$7,BECO_Datos!$D$3:$HN$85,BECO_Datos!$A64,FALSE)+HLOOKUP(GY$7,BECO_Datos!$HP$3:$LT$85,BECO_Datos!$A64,FALSE))*GY$2</f>
        <v>7.0808808994984345</v>
      </c>
      <c r="GZ66" s="85">
        <f>(HLOOKUP(GZ$7,BECO_Datos!$D$3:$HN$85,BECO_Datos!$A64,FALSE))*GZ$2</f>
        <v>6.4366794433915278</v>
      </c>
      <c r="HA66" s="85">
        <f>(HLOOKUP(HA$7,BECO_Datos!$D$3:$HN$85,BECO_Datos!$A64,FALSE)+HLOOKUP(HA$7,BECO_Datos!$HP$3:$LT$85,BECO_Datos!$A64,FALSE))*HA$2</f>
        <v>0</v>
      </c>
      <c r="HB66" s="13"/>
      <c r="HC66" s="89">
        <f t="shared" si="136"/>
        <v>441.5339724796554</v>
      </c>
      <c r="HD66" s="85">
        <f>(HLOOKUP(HD$7,BECO_Datos!$D$3:$HN$85,BECO_Datos!$A64,FALSE)+HLOOKUP(HD$7,BECO_Datos!$HP$3:$LT$85,BECO_Datos!$A64,FALSE))*HD$2</f>
        <v>0</v>
      </c>
      <c r="HE66" s="85">
        <f>(HLOOKUP(HE$7,BECO_Datos!$D$3:$HN$85,BECO_Datos!$A64,FALSE)+HLOOKUP(HE$7,BECO_Datos!$HP$3:$LT$85,BECO_Datos!$A64,FALSE))*HE$2</f>
        <v>0</v>
      </c>
      <c r="HF66" s="85">
        <f>(HLOOKUP(HF$7,BECO_Datos!$D$3:$HN$85,BECO_Datos!$A64,FALSE)+HLOOKUP(HF$7,BECO_Datos!$HP$3:$LT$85,BECO_Datos!$A64,FALSE))*HF$2</f>
        <v>441.5339724796554</v>
      </c>
      <c r="HG66" s="85">
        <f>(HLOOKUP(HG$7,BECO_Datos!$D$3:$HN$85,BECO_Datos!$A64,FALSE)+HLOOKUP(HG$7,BECO_Datos!$HP$3:$LT$85,BECO_Datos!$A64,FALSE))*HG$2</f>
        <v>0</v>
      </c>
      <c r="HH66" s="85">
        <f>(HLOOKUP(HH$7,BECO_Datos!$D$3:$HN$85,BECO_Datos!$A64,FALSE))*HH$2</f>
        <v>0</v>
      </c>
      <c r="HI66" s="85">
        <f>(HLOOKUP(HI$7,BECO_Datos!$D$3:$HN$85,BECO_Datos!$A64,FALSE)+HLOOKUP(HI$7,BECO_Datos!$HP$3:$LT$85,BECO_Datos!$A64,FALSE))*HI$2</f>
        <v>0</v>
      </c>
      <c r="HJ66" s="85">
        <f>(HLOOKUP(HJ$7,BECO_Datos!$D$3:$HN$85,BECO_Datos!$A64,FALSE))*HJ$2</f>
        <v>0</v>
      </c>
      <c r="HK66" s="85">
        <f>(HLOOKUP(HK$7,BECO_Datos!$D$3:$HN$85,BECO_Datos!$A64,FALSE)+HLOOKUP(HK$7,BECO_Datos!$HP$3:$LT$85,BECO_Datos!$A64,FALSE))*HK$2</f>
        <v>0</v>
      </c>
      <c r="HL66" s="89">
        <f t="shared" si="138"/>
        <v>789.46424793419305</v>
      </c>
      <c r="HM66" s="85">
        <f>(HLOOKUP(HM$7,BECO_Datos!$D$3:$HN$85,BECO_Datos!$A64,FALSE))*HM$2</f>
        <v>0</v>
      </c>
      <c r="HN66" s="85">
        <f>(HLOOKUP(HN$7,BECO_Datos!$D$3:$HN$85,BECO_Datos!$A64,FALSE))*HN$2</f>
        <v>0</v>
      </c>
      <c r="HO66" s="85">
        <f>(HLOOKUP(HO$7,BECO_Datos!$D$3:$HN$85,BECO_Datos!$A64,FALSE))*HO$2</f>
        <v>0</v>
      </c>
      <c r="HP66" s="85">
        <f>(HLOOKUP(HP$7,BECO_Datos!$D$3:$HN$85,BECO_Datos!$A64,FALSE))*HP$2</f>
        <v>57.319085493690132</v>
      </c>
      <c r="HQ66" s="85">
        <f>(HLOOKUP(HQ$7,BECO_Datos!$D$3:$HN$85,BECO_Datos!$A64,FALSE)+HLOOKUP(HQ$7,BECO_Datos!$HP$3:$LT$85,BECO_Datos!$A64,FALSE))*HQ$2</f>
        <v>10.288614280543534</v>
      </c>
      <c r="HR66" s="85">
        <f>(HLOOKUP(HR$7,BECO_Datos!$D$3:$HN$85,BECO_Datos!$A64,FALSE))*HR$2</f>
        <v>706.84443320823652</v>
      </c>
      <c r="HS66" s="85">
        <f>(HLOOKUP(HS$7,BECO_Datos!$D$3:$HN$85,BECO_Datos!$A64,FALSE))*HS$2</f>
        <v>0</v>
      </c>
      <c r="HT66" s="85">
        <f>(HLOOKUP(HT$7,BECO_Datos!$D$3:$HN$85,BECO_Datos!$A64,FALSE)+HLOOKUP(HT$7,BECO_Datos!$HP$3:$LT$85,BECO_Datos!$A64,FALSE))*HT$2</f>
        <v>0</v>
      </c>
      <c r="HU66" s="85">
        <f>(HLOOKUP(HU$7,BECO_Datos!$D$3:$HN$85,BECO_Datos!$A64,FALSE))*HU$2</f>
        <v>0</v>
      </c>
      <c r="HV66" s="85">
        <f>(HLOOKUP(HV$7,BECO_Datos!$D$3:$HN$85,BECO_Datos!$A64,FALSE)+HLOOKUP(HV$7,BECO_Datos!$HP$3:$LT$85,BECO_Datos!$A64,FALSE))*HV$2</f>
        <v>7.7703597110385596</v>
      </c>
      <c r="HW66" s="85">
        <f>(HLOOKUP(HW$7,BECO_Datos!$D$3:$HN$85,BECO_Datos!$A64,FALSE))*HW$2</f>
        <v>7.2417552406844008</v>
      </c>
      <c r="HX66" s="85">
        <f>(HLOOKUP(HX$7,BECO_Datos!$D$3:$HN$85,BECO_Datos!$A64,FALSE)+HLOOKUP(HX$7,BECO_Datos!$HP$3:$LT$85,BECO_Datos!$A64,FALSE))*HX$2</f>
        <v>0</v>
      </c>
    </row>
    <row r="67" spans="1:232" ht="15.75" x14ac:dyDescent="0.25">
      <c r="A67" s="160">
        <v>61</v>
      </c>
      <c r="B67" s="535" t="s">
        <v>106</v>
      </c>
      <c r="C67" s="13"/>
      <c r="D67" s="86">
        <f t="shared" ref="D67:D87" si="240">IF($D$2=1,"No aplica",_xlfn.AGGREGATE(9,6,E67:L67))</f>
        <v>108.26072221332932</v>
      </c>
      <c r="E67" s="84">
        <f>(HLOOKUP(E$7,BECO_Datos!$D$3:$HN$85,BECO_Datos!$A65,FALSE)+HLOOKUP(E$7,BECO_Datos!$HP$3:$LT$85,BECO_Datos!$A65,FALSE))*E$2</f>
        <v>0</v>
      </c>
      <c r="F67" s="84">
        <f>(HLOOKUP(F$7,BECO_Datos!$D$3:$HN$85,BECO_Datos!$A65,FALSE)+HLOOKUP(F$7,BECO_Datos!$HP$3:$LT$85,BECO_Datos!$A65,FALSE))*F$2</f>
        <v>2.8760237670076762E-2</v>
      </c>
      <c r="G67" s="84">
        <f>(HLOOKUP(G$7,BECO_Datos!$D$3:$HN$85,BECO_Datos!$A65,FALSE)+HLOOKUP(G$7,BECO_Datos!$HP$3:$LT$85,BECO_Datos!$A65,FALSE))*G$2</f>
        <v>108.21496852454483</v>
      </c>
      <c r="H67" s="84">
        <f>(HLOOKUP(H$7,BECO_Datos!$D$3:$HN$85,BECO_Datos!$A65,FALSE)+HLOOKUP(H$7,BECO_Datos!$HP$3:$LT$85,BECO_Datos!$A65,FALSE))*H$2</f>
        <v>0</v>
      </c>
      <c r="I67" s="84">
        <f>(HLOOKUP(I$7,BECO_Datos!$D$3:$HN$85,BECO_Datos!$A65,FALSE))*I$2</f>
        <v>1.6993451114417205E-2</v>
      </c>
      <c r="J67" s="84">
        <f>(HLOOKUP(J$7,BECO_Datos!$D$3:$HN$85,BECO_Datos!$A65,FALSE)+HLOOKUP(J$7,BECO_Datos!$HP$3:$LT$85,BECO_Datos!$A65,FALSE))*J$2</f>
        <v>0</v>
      </c>
      <c r="K67" s="84">
        <f>(HLOOKUP(K$7,BECO_Datos!$D$3:$HN$85,BECO_Datos!$A65,FALSE))*K$2</f>
        <v>0</v>
      </c>
      <c r="L67" s="84">
        <f>(HLOOKUP(L$7,BECO_Datos!$D$3:$HN$85,BECO_Datos!$A65,FALSE)+HLOOKUP(L$7,BECO_Datos!$HP$3:$LT$85,BECO_Datos!$A65,FALSE))*L$2</f>
        <v>0</v>
      </c>
      <c r="M67" s="86">
        <f t="shared" ref="M67:M87" si="241">IF($D$2=1,"No aplica",_xlfn.AGGREGATE(9,6,N67:Y67))</f>
        <v>397.00083474045817</v>
      </c>
      <c r="N67" s="84">
        <f>(HLOOKUP(N$7,BECO_Datos!$D$3:$HN$85,BECO_Datos!$A65,FALSE))*N$2</f>
        <v>0</v>
      </c>
      <c r="O67" s="84">
        <f>(HLOOKUP(O$7,BECO_Datos!$D$3:$HN$85,BECO_Datos!$A65,FALSE))*O$2</f>
        <v>0</v>
      </c>
      <c r="P67" s="84">
        <f>(HLOOKUP(P$7,BECO_Datos!$D$3:$HN$85,BECO_Datos!$A65,FALSE))*P$2</f>
        <v>0</v>
      </c>
      <c r="Q67" s="84">
        <f>(HLOOKUP(Q$7,BECO_Datos!$D$3:$HN$85,BECO_Datos!$A65,FALSE))*Q$2</f>
        <v>10.8339</v>
      </c>
      <c r="R67" s="84">
        <f>(HLOOKUP(R$7,BECO_Datos!$D$3:$HN$85,BECO_Datos!$A65,FALSE)+HLOOKUP(R$7,BECO_Datos!$HP$3:$LT$85,BECO_Datos!$A65,FALSE))*R$2</f>
        <v>10.957972174278419</v>
      </c>
      <c r="S67" s="84">
        <f>(HLOOKUP(S$7,BECO_Datos!$D$3:$HN$85,BECO_Datos!$A65,FALSE))*S$2</f>
        <v>341.53139880000003</v>
      </c>
      <c r="T67" s="84">
        <f>(HLOOKUP(T$7,BECO_Datos!$D$3:$HN$85,BECO_Datos!$A65,FALSE))*T$2</f>
        <v>0.24967439999999999</v>
      </c>
      <c r="U67" s="84">
        <f>(HLOOKUP(U$7,BECO_Datos!$D$3:$HN$85,BECO_Datos!$A65,FALSE)+HLOOKUP(U$7,BECO_Datos!$HP$3:$LT$85,BECO_Datos!$A65,FALSE))*U$2</f>
        <v>0.90233559717881473</v>
      </c>
      <c r="V67" s="84">
        <f>(HLOOKUP(V$7,BECO_Datos!$D$3:$HN$85,BECO_Datos!$A65,FALSE))*V$2</f>
        <v>0</v>
      </c>
      <c r="W67" s="84">
        <f>(HLOOKUP(W$7,BECO_Datos!$D$3:$HN$85,BECO_Datos!$A65,FALSE)+HLOOKUP(W$7,BECO_Datos!$HP$3:$LT$85,BECO_Datos!$A65,FALSE))*W$2</f>
        <v>25.666048535214209</v>
      </c>
      <c r="X67" s="84">
        <f>(HLOOKUP(X$7,BECO_Datos!$D$3:$HN$85,BECO_Datos!$A65,FALSE))*X$2</f>
        <v>6.7911842092337853</v>
      </c>
      <c r="Y67" s="84">
        <f>(HLOOKUP(Y$7,BECO_Datos!$D$3:$HN$85,BECO_Datos!$A65,FALSE)+HLOOKUP(Y$7,BECO_Datos!$HP$3:$LT$85,BECO_Datos!$A65,FALSE))*Y$2</f>
        <v>6.8321024552898513E-2</v>
      </c>
      <c r="Z67" s="13"/>
      <c r="AA67" s="86">
        <f t="shared" ref="AA67:AA87" si="242">IF($D$2=1,"No aplica",_xlfn.AGGREGATE(9,6,AB67:AI67))</f>
        <v>2180.7529808296972</v>
      </c>
      <c r="AB67" s="84">
        <f>(HLOOKUP(AB$7,BECO_Datos!$D$3:$HN$85,BECO_Datos!$A65,FALSE)+HLOOKUP(AB$7,BECO_Datos!$HP$3:$LT$85,BECO_Datos!$A65,FALSE))*AB$2</f>
        <v>0</v>
      </c>
      <c r="AC67" s="84">
        <f>(HLOOKUP(AC$7,BECO_Datos!$D$3:$HN$85,BECO_Datos!$A65,FALSE)+HLOOKUP(AC$7,BECO_Datos!$HP$3:$LT$85,BECO_Datos!$A65,FALSE))*AC$2</f>
        <v>2145.6000109007364</v>
      </c>
      <c r="AD67" s="84">
        <f>(HLOOKUP(AD$7,BECO_Datos!$D$3:$HN$85,BECO_Datos!$A65,FALSE)+HLOOKUP(AD$7,BECO_Datos!$HP$3:$LT$85,BECO_Datos!$A65,FALSE))*AD$2</f>
        <v>35.135976477846469</v>
      </c>
      <c r="AE67" s="84">
        <f>(HLOOKUP(AE$7,BECO_Datos!$D$3:$HN$85,BECO_Datos!$A65,FALSE)+HLOOKUP(AE$7,BECO_Datos!$HP$3:$LT$85,BECO_Datos!$A65,FALSE))*AE$2</f>
        <v>0</v>
      </c>
      <c r="AF67" s="84">
        <f>(HLOOKUP(AF$7,BECO_Datos!$D$3:$HN$85,BECO_Datos!$A65,FALSE))*AF$2</f>
        <v>1.6993451114417205E-2</v>
      </c>
      <c r="AG67" s="84">
        <f>(HLOOKUP(AG$7,BECO_Datos!$D$3:$HN$85,BECO_Datos!$A65,FALSE)+HLOOKUP(AG$7,BECO_Datos!$HP$3:$LT$85,BECO_Datos!$A65,FALSE))*AG$2</f>
        <v>0</v>
      </c>
      <c r="AH67" s="84">
        <f>(HLOOKUP(AH$7,BECO_Datos!$D$3:$HN$85,BECO_Datos!$A65,FALSE))*AH$2</f>
        <v>0</v>
      </c>
      <c r="AI67" s="84">
        <f>(HLOOKUP(AI$7,BECO_Datos!$D$3:$HN$85,BECO_Datos!$A65,FALSE)+HLOOKUP(AI$7,BECO_Datos!$HP$3:$LT$85,BECO_Datos!$A65,FALSE))*AI$2</f>
        <v>0</v>
      </c>
      <c r="AJ67" s="86">
        <f t="shared" ref="AJ67:AJ87" si="243">IF($D$2=1,"No aplica",_xlfn.AGGREGATE(9,6,AK67:AV67))</f>
        <v>388.46780800812184</v>
      </c>
      <c r="AK67" s="84">
        <f>(HLOOKUP(AK$7,BECO_Datos!$D$3:$HN$85,BECO_Datos!$A65,FALSE))*AK$2</f>
        <v>0</v>
      </c>
      <c r="AL67" s="84">
        <f>(HLOOKUP(AL$7,BECO_Datos!$D$3:$HN$85,BECO_Datos!$A65,FALSE))*AL$2</f>
        <v>0</v>
      </c>
      <c r="AM67" s="84">
        <f>(HLOOKUP(AM$7,BECO_Datos!$D$3:$HN$85,BECO_Datos!$A65,FALSE))*AM$2</f>
        <v>0</v>
      </c>
      <c r="AN67" s="84">
        <f>(HLOOKUP(AN$7,BECO_Datos!$D$3:$HN$85,BECO_Datos!$A65,FALSE))*AN$2</f>
        <v>2.3717999999999999</v>
      </c>
      <c r="AO67" s="84">
        <f>(HLOOKUP(AO$7,BECO_Datos!$D$3:$HN$85,BECO_Datos!$A65,FALSE)+HLOOKUP(AO$7,BECO_Datos!$HP$3:$LT$85,BECO_Datos!$A65,FALSE))*AO$2</f>
        <v>6.0356745131052252</v>
      </c>
      <c r="AP67" s="84">
        <f>(HLOOKUP(AP$7,BECO_Datos!$D$3:$HN$85,BECO_Datos!$A65,FALSE))*AP$2</f>
        <v>373.85830080000005</v>
      </c>
      <c r="AQ67" s="84">
        <f>(HLOOKUP(AQ$7,BECO_Datos!$D$3:$HN$85,BECO_Datos!$A65,FALSE))*AQ$2</f>
        <v>0</v>
      </c>
      <c r="AR67" s="84">
        <f>(HLOOKUP(AR$7,BECO_Datos!$D$3:$HN$85,BECO_Datos!$A65,FALSE)+HLOOKUP(AR$7,BECO_Datos!$HP$3:$LT$85,BECO_Datos!$A65,FALSE))*AR$2</f>
        <v>6.8780335865647399E-2</v>
      </c>
      <c r="AS67" s="84">
        <f>(HLOOKUP(AS$7,BECO_Datos!$D$3:$HN$85,BECO_Datos!$A65,FALSE))*AS$2</f>
        <v>0</v>
      </c>
      <c r="AT67" s="84">
        <f>(HLOOKUP(AT$7,BECO_Datos!$D$3:$HN$85,BECO_Datos!$A65,FALSE)+HLOOKUP(AT$7,BECO_Datos!$HP$3:$LT$85,BECO_Datos!$A65,FALSE))*AT$2</f>
        <v>2.3895652597891655</v>
      </c>
      <c r="AU67" s="84">
        <f>(HLOOKUP(AU$7,BECO_Datos!$D$3:$HN$85,BECO_Datos!$A65,FALSE))*AU$2</f>
        <v>3.7436870993617513</v>
      </c>
      <c r="AV67" s="84">
        <f>(HLOOKUP(AV$7,BECO_Datos!$D$3:$HN$85,BECO_Datos!$A65,FALSE)+HLOOKUP(AV$7,BECO_Datos!$HP$3:$LT$85,BECO_Datos!$A65,FALSE))*AV$2</f>
        <v>0</v>
      </c>
      <c r="AW67" s="13"/>
      <c r="AX67" s="86">
        <f t="shared" ref="AX67:AX87" si="244">IF($D$2=1,"No aplica",_xlfn.AGGREGATE(9,6,AY67:BF67))</f>
        <v>129.25845144679533</v>
      </c>
      <c r="AY67" s="84">
        <f>(HLOOKUP(AY$7,BECO_Datos!$D$3:$HN$85,BECO_Datos!$A65,FALSE)+HLOOKUP(AY$7,BECO_Datos!$HP$3:$LT$85,BECO_Datos!$A65,FALSE))*AY$2</f>
        <v>0</v>
      </c>
      <c r="AZ67" s="84">
        <f>(HLOOKUP(AZ$7,BECO_Datos!$D$3:$HN$85,BECO_Datos!$A65,FALSE)+HLOOKUP(AZ$7,BECO_Datos!$HP$3:$LT$85,BECO_Datos!$A65,FALSE))*AZ$2</f>
        <v>10.238644610547327</v>
      </c>
      <c r="BA67" s="84">
        <f>(HLOOKUP(BA$7,BECO_Datos!$D$3:$HN$85,BECO_Datos!$A65,FALSE)+HLOOKUP(BA$7,BECO_Datos!$HP$3:$LT$85,BECO_Datos!$A65,FALSE))*BA$2</f>
        <v>118.99658127824772</v>
      </c>
      <c r="BB67" s="84">
        <f>(HLOOKUP(BB$7,BECO_Datos!$D$3:$HN$85,BECO_Datos!$A65,FALSE)+HLOOKUP(BB$7,BECO_Datos!$HP$3:$LT$85,BECO_Datos!$A65,FALSE))*BB$2</f>
        <v>0</v>
      </c>
      <c r="BC67" s="84">
        <f>(HLOOKUP(BC$7,BECO_Datos!$D$3:$HN$85,BECO_Datos!$A65,FALSE))*BC$2</f>
        <v>1.6993451114417205E-2</v>
      </c>
      <c r="BD67" s="84">
        <f>(HLOOKUP(BD$7,BECO_Datos!$D$3:$HN$85,BECO_Datos!$A65,FALSE)+HLOOKUP(BD$7,BECO_Datos!$HP$3:$LT$85,BECO_Datos!$A65,FALSE))*BD$2</f>
        <v>6.2321068858859508E-3</v>
      </c>
      <c r="BE67" s="84">
        <f>(HLOOKUP(BE$7,BECO_Datos!$D$3:$HN$85,BECO_Datos!$A65,FALSE))*BE$2</f>
        <v>0</v>
      </c>
      <c r="BF67" s="84">
        <f>(HLOOKUP(BF$7,BECO_Datos!$D$3:$HN$85,BECO_Datos!$A65,FALSE)+HLOOKUP(BF$7,BECO_Datos!$HP$3:$LT$85,BECO_Datos!$A65,FALSE))*BF$2</f>
        <v>0</v>
      </c>
      <c r="BG67" s="86">
        <f t="shared" ref="BG67:BG87" si="245">IF($D$2=1,"No aplica",_xlfn.AGGREGATE(9,6,BH67:BS67))</f>
        <v>398.11290495787949</v>
      </c>
      <c r="BH67" s="84">
        <f>(HLOOKUP(BH$7,BECO_Datos!$D$3:$HN$85,BECO_Datos!$A65,FALSE))*BH$2</f>
        <v>0</v>
      </c>
      <c r="BI67" s="84">
        <f>(HLOOKUP(BI$7,BECO_Datos!$D$3:$HN$85,BECO_Datos!$A65,FALSE))*BI$2</f>
        <v>0</v>
      </c>
      <c r="BJ67" s="84">
        <f>(HLOOKUP(BJ$7,BECO_Datos!$D$3:$HN$85,BECO_Datos!$A65,FALSE))*BJ$2</f>
        <v>2.7210000000000002E-2</v>
      </c>
      <c r="BK67" s="84">
        <f>(HLOOKUP(BK$7,BECO_Datos!$D$3:$HN$85,BECO_Datos!$A65,FALSE))*BK$2</f>
        <v>10.029900000000001</v>
      </c>
      <c r="BL67" s="84">
        <f>(HLOOKUP(BL$7,BECO_Datos!$D$3:$HN$85,BECO_Datos!$A65,FALSE)+HLOOKUP(BL$7,BECO_Datos!$HP$3:$LT$85,BECO_Datos!$A65,FALSE))*BL$2</f>
        <v>8.3122506834212562</v>
      </c>
      <c r="BM67" s="84">
        <f>(HLOOKUP(BM$7,BECO_Datos!$D$3:$HN$85,BECO_Datos!$A65,FALSE))*BM$2</f>
        <v>348.75345960000004</v>
      </c>
      <c r="BN67" s="84">
        <f>(HLOOKUP(BN$7,BECO_Datos!$D$3:$HN$85,BECO_Datos!$A65,FALSE))*BN$2</f>
        <v>5.5911599999999999E-2</v>
      </c>
      <c r="BO67" s="84">
        <f>(HLOOKUP(BO$7,BECO_Datos!$D$3:$HN$85,BECO_Datos!$A65,FALSE)+HLOOKUP(BO$7,BECO_Datos!$HP$3:$LT$85,BECO_Datos!$A65,FALSE))*BO$2</f>
        <v>0.36301455148750011</v>
      </c>
      <c r="BP67" s="84">
        <f>(HLOOKUP(BP$7,BECO_Datos!$D$3:$HN$85,BECO_Datos!$A65,FALSE))*BP$2</f>
        <v>0</v>
      </c>
      <c r="BQ67" s="84">
        <f>(HLOOKUP(BQ$7,BECO_Datos!$D$3:$HN$85,BECO_Datos!$A65,FALSE)+HLOOKUP(BQ$7,BECO_Datos!$HP$3:$LT$85,BECO_Datos!$A65,FALSE))*BQ$2</f>
        <v>19.115364443362129</v>
      </c>
      <c r="BR67" s="84">
        <f>(HLOOKUP(BR$7,BECO_Datos!$D$3:$HN$85,BECO_Datos!$A65,FALSE))*BR$2</f>
        <v>11.059330203139114</v>
      </c>
      <c r="BS67" s="84">
        <f>(HLOOKUP(BS$7,BECO_Datos!$D$3:$HN$85,BECO_Datos!$A65,FALSE)+HLOOKUP(BS$7,BECO_Datos!$HP$3:$LT$85,BECO_Datos!$A65,FALSE))*BS$2</f>
        <v>0.3964638764695293</v>
      </c>
      <c r="BT67" s="13"/>
      <c r="BU67" s="86">
        <f t="shared" ref="BU67:BU87" si="246">IF($D$2=1,"No aplica",_xlfn.AGGREGATE(9,6,BV67:CC67))</f>
        <v>116.01416909190031</v>
      </c>
      <c r="BV67" s="84">
        <f>(HLOOKUP(BV$7,BECO_Datos!$D$3:$HN$85,BECO_Datos!$A65,FALSE)+HLOOKUP(BV$7,BECO_Datos!$HP$3:$LT$85,BECO_Datos!$A65,FALSE))*BV$2</f>
        <v>0</v>
      </c>
      <c r="BW67" s="84">
        <f>(HLOOKUP(BW$7,BECO_Datos!$D$3:$HN$85,BECO_Datos!$A65,FALSE)+HLOOKUP(BW$7,BECO_Datos!$HP$3:$LT$85,BECO_Datos!$A65,FALSE))*BW$2</f>
        <v>0</v>
      </c>
      <c r="BX67" s="84">
        <f>(HLOOKUP(BX$7,BECO_Datos!$D$3:$HN$85,BECO_Datos!$A65,FALSE)+HLOOKUP(BX$7,BECO_Datos!$HP$3:$LT$85,BECO_Datos!$A65,FALSE))*BX$2</f>
        <v>116.01416909190031</v>
      </c>
      <c r="BY67" s="84">
        <f>(HLOOKUP(BY$7,BECO_Datos!$D$3:$HN$85,BECO_Datos!$A65,FALSE)+HLOOKUP(BY$7,BECO_Datos!$HP$3:$LT$85,BECO_Datos!$A65,FALSE))*BY$2</f>
        <v>0</v>
      </c>
      <c r="BZ67" s="84">
        <f>(HLOOKUP(BZ$7,BECO_Datos!$D$3:$HN$85,BECO_Datos!$A65,FALSE))*BZ$2</f>
        <v>0</v>
      </c>
      <c r="CA67" s="84">
        <f>(HLOOKUP(CA$7,BECO_Datos!$D$3:$HN$85,BECO_Datos!$A65,FALSE)+HLOOKUP(CA$7,BECO_Datos!$HP$3:$LT$85,BECO_Datos!$A65,FALSE))*CA$2</f>
        <v>0</v>
      </c>
      <c r="CB67" s="84">
        <f>(HLOOKUP(CB$7,BECO_Datos!$D$3:$HN$85,BECO_Datos!$A65,FALSE))*CB$2</f>
        <v>0</v>
      </c>
      <c r="CC67" s="84">
        <f>(HLOOKUP(CC$7,BECO_Datos!$D$3:$HN$85,BECO_Datos!$A65,FALSE)+HLOOKUP(CC$7,BECO_Datos!$HP$3:$LT$85,BECO_Datos!$A65,FALSE))*CC$2</f>
        <v>0</v>
      </c>
      <c r="CD67" s="86">
        <f t="shared" ref="CD67:CD87" si="247">IF($D$2=1,"No aplica",_xlfn.AGGREGATE(9,6,CE67:CP67))</f>
        <v>414.54579988329721</v>
      </c>
      <c r="CE67" s="84">
        <f>(HLOOKUP(CE$7,BECO_Datos!$D$3:$HN$85,BECO_Datos!$A65,FALSE))*CE$2</f>
        <v>0</v>
      </c>
      <c r="CF67" s="84">
        <f>(HLOOKUP(CF$7,BECO_Datos!$D$3:$HN$85,BECO_Datos!$A65,FALSE))*CF$2</f>
        <v>0</v>
      </c>
      <c r="CG67" s="84">
        <f>(HLOOKUP(CG$7,BECO_Datos!$D$3:$HN$85,BECO_Datos!$A65,FALSE))*CG$2</f>
        <v>0.16326000000000002</v>
      </c>
      <c r="CH67" s="84">
        <f>(HLOOKUP(CH$7,BECO_Datos!$D$3:$HN$85,BECO_Datos!$A65,FALSE))*CH$2</f>
        <v>11.4771</v>
      </c>
      <c r="CI67" s="84">
        <f>(HLOOKUP(CI$7,BECO_Datos!$D$3:$HN$85,BECO_Datos!$A65,FALSE)+HLOOKUP(CI$7,BECO_Datos!$HP$3:$LT$85,BECO_Datos!$A65,FALSE))*CI$2</f>
        <v>14.349815479806502</v>
      </c>
      <c r="CJ67" s="84">
        <f>(HLOOKUP(CJ$7,BECO_Datos!$D$3:$HN$85,BECO_Datos!$A65,FALSE))*CJ$2</f>
        <v>350.8203924</v>
      </c>
      <c r="CK67" s="84">
        <f>(HLOOKUP(CK$7,BECO_Datos!$D$3:$HN$85,BECO_Datos!$A65,FALSE))*CK$2</f>
        <v>0.99960840000000006</v>
      </c>
      <c r="CL67" s="84">
        <f>(HLOOKUP(CL$7,BECO_Datos!$D$3:$HN$85,BECO_Datos!$A65,FALSE)+HLOOKUP(CL$7,BECO_Datos!$HP$3:$LT$85,BECO_Datos!$A65,FALSE))*CL$2</f>
        <v>1.0513379882979677</v>
      </c>
      <c r="CM67" s="84">
        <f>(HLOOKUP(CM$7,BECO_Datos!$D$3:$HN$85,BECO_Datos!$A65,FALSE))*CM$2</f>
        <v>0</v>
      </c>
      <c r="CN67" s="84">
        <f>(HLOOKUP(CN$7,BECO_Datos!$D$3:$HN$85,BECO_Datos!$A65,FALSE)+HLOOKUP(CN$7,BECO_Datos!$HP$3:$LT$85,BECO_Datos!$A65,FALSE))*CN$2</f>
        <v>19.138951255492682</v>
      </c>
      <c r="CO67" s="84">
        <f>(HLOOKUP(CO$7,BECO_Datos!$D$3:$HN$85,BECO_Datos!$A65,FALSE))*CO$2</f>
        <v>16.426529819467678</v>
      </c>
      <c r="CP67" s="84">
        <f>(HLOOKUP(CP$7,BECO_Datos!$D$3:$HN$85,BECO_Datos!$A65,FALSE)+HLOOKUP(CP$7,BECO_Datos!$HP$3:$LT$85,BECO_Datos!$A65,FALSE))*CP$2</f>
        <v>0.11880454023238018</v>
      </c>
      <c r="CQ67" s="13"/>
      <c r="CR67" s="86">
        <f t="shared" ref="CR67:CR87" si="248">IF($D$2=1,"No aplica",_xlfn.AGGREGATE(9,6,CS67:CZ67))</f>
        <v>134.61580328868132</v>
      </c>
      <c r="CS67" s="84">
        <f>(HLOOKUP(CS$7,BECO_Datos!$D$3:$HN$85,BECO_Datos!$A65,FALSE)+HLOOKUP(CS$7,BECO_Datos!$HP$3:$LT$85,BECO_Datos!$A65,FALSE))*CS$2</f>
        <v>0</v>
      </c>
      <c r="CT67" s="84">
        <f>(HLOOKUP(CT$7,BECO_Datos!$D$3:$HN$85,BECO_Datos!$A65,FALSE)+HLOOKUP(CT$7,BECO_Datos!$HP$3:$LT$85,BECO_Datos!$A65,FALSE))*CT$2</f>
        <v>0</v>
      </c>
      <c r="CU67" s="84">
        <f>(HLOOKUP(CU$7,BECO_Datos!$D$3:$HN$85,BECO_Datos!$A65,FALSE)+HLOOKUP(CU$7,BECO_Datos!$HP$3:$LT$85,BECO_Datos!$A65,FALSE))*CU$2</f>
        <v>134.61580328868132</v>
      </c>
      <c r="CV67" s="84">
        <f>(HLOOKUP(CV$7,BECO_Datos!$D$3:$HN$85,BECO_Datos!$A65,FALSE)+HLOOKUP(CV$7,BECO_Datos!$HP$3:$LT$85,BECO_Datos!$A65,FALSE))*CV$2</f>
        <v>0</v>
      </c>
      <c r="CW67" s="84">
        <f>(HLOOKUP(CW$7,BECO_Datos!$D$3:$HN$85,BECO_Datos!$A65,FALSE))*CW$2</f>
        <v>0</v>
      </c>
      <c r="CX67" s="84">
        <f>(HLOOKUP(CX$7,BECO_Datos!$D$3:$HN$85,BECO_Datos!$A65,FALSE)+HLOOKUP(CX$7,BECO_Datos!$HP$3:$LT$85,BECO_Datos!$A65,FALSE))*CX$2</f>
        <v>0</v>
      </c>
      <c r="CY67" s="84">
        <f>(HLOOKUP(CY$7,BECO_Datos!$D$3:$HN$85,BECO_Datos!$A65,FALSE))*CY$2</f>
        <v>0</v>
      </c>
      <c r="CZ67" s="84">
        <f>(HLOOKUP(CZ$7,BECO_Datos!$D$3:$HN$85,BECO_Datos!$A65,FALSE)+HLOOKUP(CZ$7,BECO_Datos!$HP$3:$LT$85,BECO_Datos!$A65,FALSE))*CZ$2</f>
        <v>0</v>
      </c>
      <c r="DA67" s="86">
        <f t="shared" ref="DA67:DA87" si="249">IF($D$2=1,"No aplica",_xlfn.AGGREGATE(9,6,DB67:DM67))</f>
        <v>425.60334834790342</v>
      </c>
      <c r="DB67" s="84">
        <f>(HLOOKUP(DB$7,BECO_Datos!$D$3:$HN$85,BECO_Datos!$A65,FALSE))*DB$2</f>
        <v>0</v>
      </c>
      <c r="DC67" s="84">
        <f>(HLOOKUP(DC$7,BECO_Datos!$D$3:$HN$85,BECO_Datos!$A65,FALSE))*DC$2</f>
        <v>0</v>
      </c>
      <c r="DD67" s="84">
        <f>(HLOOKUP(DD$7,BECO_Datos!$D$3:$HN$85,BECO_Datos!$A65,FALSE))*DD$2</f>
        <v>0</v>
      </c>
      <c r="DE67" s="84">
        <f>(HLOOKUP(DE$7,BECO_Datos!$D$3:$HN$85,BECO_Datos!$A65,FALSE))*DE$2</f>
        <v>7.738500000000001</v>
      </c>
      <c r="DF67" s="84">
        <f>(HLOOKUP(DF$7,BECO_Datos!$D$3:$HN$85,BECO_Datos!$A65,FALSE)+HLOOKUP(DF$7,BECO_Datos!$HP$3:$LT$85,BECO_Datos!$A65,FALSE))*DF$2</f>
        <v>14.302693418040278</v>
      </c>
      <c r="DG67" s="84">
        <f>(HLOOKUP(DG$7,BECO_Datos!$D$3:$HN$85,BECO_Datos!$A65,FALSE))*DG$2</f>
        <v>368.58666600000004</v>
      </c>
      <c r="DH67" s="84">
        <f>(HLOOKUP(DH$7,BECO_Datos!$D$3:$HN$85,BECO_Datos!$A65,FALSE))*DH$2</f>
        <v>9.2771999999999993E-3</v>
      </c>
      <c r="DI67" s="84">
        <f>(HLOOKUP(DI$7,BECO_Datos!$D$3:$HN$85,BECO_Datos!$A65,FALSE)+HLOOKUP(DI$7,BECO_Datos!$HP$3:$LT$85,BECO_Datos!$A65,FALSE))*DI$2</f>
        <v>6.786759870538873</v>
      </c>
      <c r="DJ67" s="84">
        <f>(HLOOKUP(DJ$7,BECO_Datos!$D$3:$HN$85,BECO_Datos!$A65,FALSE))*DJ$2</f>
        <v>0</v>
      </c>
      <c r="DK67" s="84">
        <f>(HLOOKUP(DK$7,BECO_Datos!$D$3:$HN$85,BECO_Datos!$A65,FALSE)+HLOOKUP(DK$7,BECO_Datos!$HP$3:$LT$85,BECO_Datos!$A65,FALSE))*DK$2</f>
        <v>13.752000370379976</v>
      </c>
      <c r="DL67" s="84">
        <f>(HLOOKUP(DL$7,BECO_Datos!$D$3:$HN$85,BECO_Datos!$A65,FALSE))*DL$2</f>
        <v>14.138685779257624</v>
      </c>
      <c r="DM67" s="84">
        <f>(HLOOKUP(DM$7,BECO_Datos!$D$3:$HN$85,BECO_Datos!$A65,FALSE)+HLOOKUP(DM$7,BECO_Datos!$HP$3:$LT$85,BECO_Datos!$A65,FALSE))*DM$2</f>
        <v>0.28876570968663512</v>
      </c>
      <c r="DN67" s="13"/>
      <c r="DO67" s="86">
        <f t="shared" ref="DO67:DO87" si="250">IF($D$2=1,"No aplica",_xlfn.AGGREGATE(9,6,DP67:DW67))</f>
        <v>123.99712101794506</v>
      </c>
      <c r="DP67" s="84">
        <f>(HLOOKUP(DP$7,BECO_Datos!$D$3:$HN$85,BECO_Datos!$A65,FALSE)+HLOOKUP(DP$7,BECO_Datos!$HP$3:$LT$85,BECO_Datos!$A65,FALSE))*DP$2</f>
        <v>0</v>
      </c>
      <c r="DQ67" s="84">
        <f>(HLOOKUP(DQ$7,BECO_Datos!$D$3:$HN$85,BECO_Datos!$A65,FALSE)+HLOOKUP(DQ$7,BECO_Datos!$HP$3:$LT$85,BECO_Datos!$A65,FALSE))*DQ$2</f>
        <v>0</v>
      </c>
      <c r="DR67" s="84">
        <f>(HLOOKUP(DR$7,BECO_Datos!$D$3:$HN$85,BECO_Datos!$A65,FALSE)+HLOOKUP(DR$7,BECO_Datos!$HP$3:$LT$85,BECO_Datos!$A65,FALSE))*DR$2</f>
        <v>123.99712101794506</v>
      </c>
      <c r="DS67" s="84">
        <f>(HLOOKUP(DS$7,BECO_Datos!$D$3:$HN$85,BECO_Datos!$A65,FALSE)+HLOOKUP(DS$7,BECO_Datos!$HP$3:$LT$85,BECO_Datos!$A65,FALSE))*DS$2</f>
        <v>0</v>
      </c>
      <c r="DT67" s="84">
        <f>(HLOOKUP(DT$7,BECO_Datos!$D$3:$HN$85,BECO_Datos!$A65,FALSE))*DT$2</f>
        <v>0</v>
      </c>
      <c r="DU67" s="84">
        <f>(HLOOKUP(DU$7,BECO_Datos!$D$3:$HN$85,BECO_Datos!$A65,FALSE)+HLOOKUP(DU$7,BECO_Datos!$HP$3:$LT$85,BECO_Datos!$A65,FALSE))*DU$2</f>
        <v>0</v>
      </c>
      <c r="DV67" s="84">
        <f>(HLOOKUP(DV$7,BECO_Datos!$D$3:$HN$85,BECO_Datos!$A65,FALSE))*DV$2</f>
        <v>0</v>
      </c>
      <c r="DW67" s="84">
        <f>(HLOOKUP(DW$7,BECO_Datos!$D$3:$HN$85,BECO_Datos!$A65,FALSE)+HLOOKUP(DW$7,BECO_Datos!$HP$3:$LT$85,BECO_Datos!$A65,FALSE))*DW$2</f>
        <v>0</v>
      </c>
      <c r="DX67" s="86">
        <f t="shared" ref="DX67:DX87" si="251">IF($D$2=1,"No aplica",_xlfn.AGGREGATE(9,6,DY67:EJ67))</f>
        <v>425.58247958726366</v>
      </c>
      <c r="DY67" s="84">
        <f>(HLOOKUP(DY$7,BECO_Datos!$D$3:$HN$85,BECO_Datos!$A65,FALSE))*DY$2</f>
        <v>0</v>
      </c>
      <c r="DZ67" s="84">
        <f>(HLOOKUP(DZ$7,BECO_Datos!$D$3:$HN$85,BECO_Datos!$A65,FALSE))*DZ$2</f>
        <v>0</v>
      </c>
      <c r="EA67" s="84">
        <f>(HLOOKUP(EA$7,BECO_Datos!$D$3:$HN$85,BECO_Datos!$A65,FALSE))*EA$2</f>
        <v>0</v>
      </c>
      <c r="EB67" s="84">
        <f>(HLOOKUP(EB$7,BECO_Datos!$D$3:$HN$85,BECO_Datos!$A65,FALSE))*EB$2</f>
        <v>10.693200000000001</v>
      </c>
      <c r="EC67" s="84">
        <f>(HLOOKUP(EC$7,BECO_Datos!$D$3:$HN$85,BECO_Datos!$A65,FALSE)+HLOOKUP(EC$7,BECO_Datos!$HP$3:$LT$85,BECO_Datos!$A65,FALSE))*EC$2</f>
        <v>7.3353792883535558</v>
      </c>
      <c r="ED67" s="84">
        <f>(HLOOKUP(ED$7,BECO_Datos!$D$3:$HN$85,BECO_Datos!$A65,FALSE))*ED$2</f>
        <v>379.84847760000002</v>
      </c>
      <c r="EE67" s="84">
        <f>(HLOOKUP(EE$7,BECO_Datos!$D$3:$HN$85,BECO_Datos!$A65,FALSE))*EE$2</f>
        <v>0</v>
      </c>
      <c r="EF67" s="84">
        <f>(HLOOKUP(EF$7,BECO_Datos!$D$3:$HN$85,BECO_Datos!$A65,FALSE)+HLOOKUP(EF$7,BECO_Datos!$HP$3:$LT$85,BECO_Datos!$A65,FALSE))*EF$2</f>
        <v>2.4047113645276914</v>
      </c>
      <c r="EG67" s="84">
        <f>(HLOOKUP(EG$7,BECO_Datos!$D$3:$HN$85,BECO_Datos!$A65,FALSE))*EG$2</f>
        <v>0</v>
      </c>
      <c r="EH67" s="84">
        <f>(HLOOKUP(EH$7,BECO_Datos!$D$3:$HN$85,BECO_Datos!$A65,FALSE)+HLOOKUP(EH$7,BECO_Datos!$HP$3:$LT$85,BECO_Datos!$A65,FALSE))*EH$2</f>
        <v>9.5442247153734474</v>
      </c>
      <c r="EI67" s="84">
        <f>(HLOOKUP(EI$7,BECO_Datos!$D$3:$HN$85,BECO_Datos!$A65,FALSE))*EI$2</f>
        <v>15.756486619008934</v>
      </c>
      <c r="EJ67" s="84">
        <f>(HLOOKUP(EJ$7,BECO_Datos!$D$3:$HN$85,BECO_Datos!$A65,FALSE)+HLOOKUP(EJ$7,BECO_Datos!$HP$3:$LT$85,BECO_Datos!$A65,FALSE))*EJ$2</f>
        <v>0</v>
      </c>
      <c r="EK67" s="13"/>
      <c r="EL67" s="86">
        <f t="shared" ref="EL67:EL87" si="252">IF($D$2=1,"No aplica",_xlfn.AGGREGATE(9,6,EM67:ET67))</f>
        <v>152.55460501993304</v>
      </c>
      <c r="EM67" s="84">
        <f>(HLOOKUP(EM$7,BECO_Datos!$D$3:$HN$85,BECO_Datos!$A65,FALSE)+HLOOKUP(EM$7,BECO_Datos!$HP$3:$LT$85,BECO_Datos!$A65,FALSE))*EM$2</f>
        <v>0</v>
      </c>
      <c r="EN67" s="84">
        <f>(HLOOKUP(EN$7,BECO_Datos!$D$3:$HN$85,BECO_Datos!$A65,FALSE)+HLOOKUP(EN$7,BECO_Datos!$HP$3:$LT$85,BECO_Datos!$A65,FALSE))*EN$2</f>
        <v>0</v>
      </c>
      <c r="EO67" s="84">
        <f>(HLOOKUP(EO$7,BECO_Datos!$D$3:$HN$85,BECO_Datos!$A65,FALSE)+HLOOKUP(EO$7,BECO_Datos!$HP$3:$LT$85,BECO_Datos!$A65,FALSE))*EO$2</f>
        <v>152.04480148650052</v>
      </c>
      <c r="EP67" s="84">
        <f>(HLOOKUP(EP$7,BECO_Datos!$D$3:$HN$85,BECO_Datos!$A65,FALSE)+HLOOKUP(EP$7,BECO_Datos!$HP$3:$LT$85,BECO_Datos!$A65,FALSE))*EP$2</f>
        <v>0</v>
      </c>
      <c r="EQ67" s="84">
        <f>(HLOOKUP(EQ$7,BECO_Datos!$D$3:$HN$85,BECO_Datos!$A65,FALSE))*EQ$2</f>
        <v>0.50980353343251616</v>
      </c>
      <c r="ER67" s="84">
        <f>(HLOOKUP(ER$7,BECO_Datos!$D$3:$HN$85,BECO_Datos!$A65,FALSE)+HLOOKUP(ER$7,BECO_Datos!$HP$3:$LT$85,BECO_Datos!$A65,FALSE))*ER$2</f>
        <v>0</v>
      </c>
      <c r="ES67" s="84">
        <f>(HLOOKUP(ES$7,BECO_Datos!$D$3:$HN$85,BECO_Datos!$A65,FALSE))*ES$2</f>
        <v>0</v>
      </c>
      <c r="ET67" s="84">
        <f>(HLOOKUP(ET$7,BECO_Datos!$D$3:$HN$85,BECO_Datos!$A65,FALSE)+HLOOKUP(ET$7,BECO_Datos!$HP$3:$LT$85,BECO_Datos!$A65,FALSE))*ET$2</f>
        <v>0</v>
      </c>
      <c r="EU67" s="86">
        <f t="shared" ref="EU67:EU87" si="253">IF($D$2=1,"No aplica",_xlfn.AGGREGATE(9,6,EV67:FG67))</f>
        <v>393.60700044338051</v>
      </c>
      <c r="EV67" s="84">
        <f>(HLOOKUP(EV$7,BECO_Datos!$D$3:$HN$85,BECO_Datos!$A65,FALSE))*EV$2</f>
        <v>0</v>
      </c>
      <c r="EW67" s="84">
        <f>(HLOOKUP(EW$7,BECO_Datos!$D$3:$HN$85,BECO_Datos!$A65,FALSE))*EW$2</f>
        <v>0</v>
      </c>
      <c r="EX67" s="84">
        <f>(HLOOKUP(EX$7,BECO_Datos!$D$3:$HN$85,BECO_Datos!$A65,FALSE))*EX$2</f>
        <v>0</v>
      </c>
      <c r="EY67" s="84">
        <f>(HLOOKUP(EY$7,BECO_Datos!$D$3:$HN$85,BECO_Datos!$A65,FALSE))*EY$2</f>
        <v>9.6681000000000008</v>
      </c>
      <c r="EZ67" s="84">
        <f>(HLOOKUP(EZ$7,BECO_Datos!$D$3:$HN$85,BECO_Datos!$A65,FALSE)+HLOOKUP(EZ$7,BECO_Datos!$HP$3:$LT$85,BECO_Datos!$A65,FALSE))*EZ$2</f>
        <v>7.3437505428793601</v>
      </c>
      <c r="FA67" s="84">
        <f>(HLOOKUP(FA$7,BECO_Datos!$D$3:$HN$85,BECO_Datos!$A65,FALSE))*FA$2</f>
        <v>344.84227920000001</v>
      </c>
      <c r="FB67" s="84">
        <f>(HLOOKUP(FB$7,BECO_Datos!$D$3:$HN$85,BECO_Datos!$A65,FALSE))*FB$2</f>
        <v>2.2860000000000003E-3</v>
      </c>
      <c r="FC67" s="84">
        <f>(HLOOKUP(FC$7,BECO_Datos!$D$3:$HN$85,BECO_Datos!$A65,FALSE)+HLOOKUP(FC$7,BECO_Datos!$HP$3:$LT$85,BECO_Datos!$A65,FALSE))*FC$2</f>
        <v>0.79077883314719755</v>
      </c>
      <c r="FD67" s="84">
        <f>(HLOOKUP(FD$7,BECO_Datos!$D$3:$HN$85,BECO_Datos!$A65,FALSE))*FD$2</f>
        <v>0</v>
      </c>
      <c r="FE67" s="84">
        <f>(HLOOKUP(FE$7,BECO_Datos!$D$3:$HN$85,BECO_Datos!$A65,FALSE)+HLOOKUP(FE$7,BECO_Datos!$HP$3:$LT$85,BECO_Datos!$A65,FALSE))*FE$2</f>
        <v>14.449124003577808</v>
      </c>
      <c r="FF67" s="84">
        <f>(HLOOKUP(FF$7,BECO_Datos!$D$3:$HN$85,BECO_Datos!$A65,FALSE))*FF$2</f>
        <v>16.510681863776096</v>
      </c>
      <c r="FG67" s="84">
        <f>(HLOOKUP(FG$7,BECO_Datos!$D$3:$HN$85,BECO_Datos!$A65,FALSE)+HLOOKUP(FG$7,BECO_Datos!$HP$3:$LT$85,BECO_Datos!$A65,FALSE))*FG$2</f>
        <v>0</v>
      </c>
      <c r="FH67" s="13"/>
      <c r="FI67" s="86">
        <f t="shared" ref="FI67:FI87" si="254">IF($D$2=1,"No aplica",_xlfn.AGGREGATE(9,6,FJ67:FQ67))</f>
        <v>132.73572591343768</v>
      </c>
      <c r="FJ67" s="84">
        <f>(HLOOKUP(FJ$7,BECO_Datos!$D$3:$HN$85,BECO_Datos!$A65,FALSE)+HLOOKUP(FJ$7,BECO_Datos!$HP$3:$LT$85,BECO_Datos!$A65,FALSE))*FJ$2</f>
        <v>0</v>
      </c>
      <c r="FK67" s="84">
        <f>(HLOOKUP(FK$7,BECO_Datos!$D$3:$HN$85,BECO_Datos!$A65,FALSE)+HLOOKUP(FK$7,BECO_Datos!$HP$3:$LT$85,BECO_Datos!$A65,FALSE))*FK$2</f>
        <v>0</v>
      </c>
      <c r="FL67" s="84">
        <f>(HLOOKUP(FL$7,BECO_Datos!$D$3:$HN$85,BECO_Datos!$A65,FALSE)+HLOOKUP(FL$7,BECO_Datos!$HP$3:$LT$85,BECO_Datos!$A65,FALSE))*FL$2</f>
        <v>131.59039456787926</v>
      </c>
      <c r="FM67" s="84">
        <f>(HLOOKUP(FM$7,BECO_Datos!$D$3:$HN$85,BECO_Datos!$A65,FALSE)+HLOOKUP(FM$7,BECO_Datos!$HP$3:$LT$85,BECO_Datos!$A65,FALSE))*FM$2</f>
        <v>0</v>
      </c>
      <c r="FN67" s="84">
        <f>(HLOOKUP(FN$7,BECO_Datos!$D$3:$HN$85,BECO_Datos!$A65,FALSE))*FN$2</f>
        <v>0.10196070668650323</v>
      </c>
      <c r="FO67" s="84">
        <f>(HLOOKUP(FO$7,BECO_Datos!$D$3:$HN$85,BECO_Datos!$A65,FALSE)+HLOOKUP(FO$7,BECO_Datos!$HP$3:$LT$85,BECO_Datos!$A65,FALSE))*FO$2</f>
        <v>1.0433706388719293</v>
      </c>
      <c r="FP67" s="84">
        <f>(HLOOKUP(FP$7,BECO_Datos!$D$3:$HN$85,BECO_Datos!$A65,FALSE))*FP$2</f>
        <v>0</v>
      </c>
      <c r="FQ67" s="84">
        <f>(HLOOKUP(FQ$7,BECO_Datos!$D$3:$HN$85,BECO_Datos!$A65,FALSE)+HLOOKUP(FQ$7,BECO_Datos!$HP$3:$LT$85,BECO_Datos!$A65,FALSE))*FQ$2</f>
        <v>0</v>
      </c>
      <c r="FR67" s="86">
        <f t="shared" ref="FR67:FR87" si="255">IF($D$2=1,"No aplica",_xlfn.AGGREGATE(9,6,FS67:GD67))</f>
        <v>373.99764412826187</v>
      </c>
      <c r="FS67" s="84">
        <f>(HLOOKUP(FS$7,BECO_Datos!$D$3:$HN$85,BECO_Datos!$A65,FALSE))*FS$2</f>
        <v>0</v>
      </c>
      <c r="FT67" s="84">
        <f>(HLOOKUP(FT$7,BECO_Datos!$D$3:$HN$85,BECO_Datos!$A65,FALSE))*FT$2</f>
        <v>0</v>
      </c>
      <c r="FU67" s="84">
        <f>(HLOOKUP(FU$7,BECO_Datos!$D$3:$HN$85,BECO_Datos!$A65,FALSE))*FU$2</f>
        <v>0</v>
      </c>
      <c r="FV67" s="84">
        <f>(HLOOKUP(FV$7,BECO_Datos!$D$3:$HN$85,BECO_Datos!$A65,FALSE))*FV$2</f>
        <v>12.160500000000001</v>
      </c>
      <c r="FW67" s="84">
        <f>(HLOOKUP(FW$7,BECO_Datos!$D$3:$HN$85,BECO_Datos!$A65,FALSE)+HLOOKUP(FW$7,BECO_Datos!$HP$3:$LT$85,BECO_Datos!$A65,FALSE))*FW$2</f>
        <v>17.849945013232897</v>
      </c>
      <c r="FX67" s="84">
        <f>(HLOOKUP(FX$7,BECO_Datos!$D$3:$HN$85,BECO_Datos!$A65,FALSE))*FX$2</f>
        <v>317.74524120000001</v>
      </c>
      <c r="FY67" s="84">
        <f>(HLOOKUP(FY$7,BECO_Datos!$D$3:$HN$85,BECO_Datos!$A65,FALSE))*FY$2</f>
        <v>0</v>
      </c>
      <c r="FZ67" s="84">
        <f>(HLOOKUP(FZ$7,BECO_Datos!$D$3:$HN$85,BECO_Datos!$A65,FALSE)+HLOOKUP(FZ$7,BECO_Datos!$HP$3:$LT$85,BECO_Datos!$A65,FALSE))*FZ$2</f>
        <v>1.8350957663662522</v>
      </c>
      <c r="GA67" s="84">
        <f>(HLOOKUP(GA$7,BECO_Datos!$D$3:$HN$85,BECO_Datos!$A65,FALSE))*GA$2</f>
        <v>0</v>
      </c>
      <c r="GB67" s="84">
        <f>(HLOOKUP(GB$7,BECO_Datos!$D$3:$HN$85,BECO_Datos!$A65,FALSE)+HLOOKUP(GB$7,BECO_Datos!$HP$3:$LT$85,BECO_Datos!$A65,FALSE))*GB$2</f>
        <v>7.8066973418436874</v>
      </c>
      <c r="GC67" s="84">
        <f>(HLOOKUP(GC$7,BECO_Datos!$D$3:$HN$85,BECO_Datos!$A65,FALSE))*GC$2</f>
        <v>16.600164806818988</v>
      </c>
      <c r="GD67" s="84">
        <f>(HLOOKUP(GD$7,BECO_Datos!$D$3:$HN$85,BECO_Datos!$A65,FALSE)+HLOOKUP(GD$7,BECO_Datos!$HP$3:$LT$85,BECO_Datos!$A65,FALSE))*GD$2</f>
        <v>0</v>
      </c>
      <c r="GE67" s="13"/>
      <c r="GF67" s="86">
        <f t="shared" ref="GF67:GF87" si="256">IF($D$2=1,"No aplica",_xlfn.AGGREGATE(9,6,GG67:GN67))</f>
        <v>0.81496070668650322</v>
      </c>
      <c r="GG67" s="84">
        <f>(HLOOKUP(GG$7,BECO_Datos!$D$3:$HN$85,BECO_Datos!$A65,FALSE)+HLOOKUP(GG$7,BECO_Datos!$HP$3:$LT$85,BECO_Datos!$A65,FALSE))*GG$2</f>
        <v>0</v>
      </c>
      <c r="GH67" s="84">
        <f>(HLOOKUP(GH$7,BECO_Datos!$D$3:$HN$85,BECO_Datos!$A65,FALSE)+HLOOKUP(GH$7,BECO_Datos!$HP$3:$LT$85,BECO_Datos!$A65,FALSE))*GH$2</f>
        <v>0</v>
      </c>
      <c r="GI67" s="84">
        <f>(HLOOKUP(GI$7,BECO_Datos!$D$3:$HN$85,BECO_Datos!$A65,FALSE)+HLOOKUP(GI$7,BECO_Datos!$HP$3:$LT$85,BECO_Datos!$A65,FALSE))*GI$2</f>
        <v>0</v>
      </c>
      <c r="GJ67" s="84">
        <f>(HLOOKUP(GJ$7,BECO_Datos!$D$3:$HN$85,BECO_Datos!$A65,FALSE)+HLOOKUP(GJ$7,BECO_Datos!$HP$3:$LT$85,BECO_Datos!$A65,FALSE))*GJ$2</f>
        <v>0</v>
      </c>
      <c r="GK67" s="84">
        <f>(HLOOKUP(GK$7,BECO_Datos!$D$3:$HN$85,BECO_Datos!$A65,FALSE))*GK$2</f>
        <v>0.10196070668650323</v>
      </c>
      <c r="GL67" s="84">
        <f>(HLOOKUP(GL$7,BECO_Datos!$D$3:$HN$85,BECO_Datos!$A65,FALSE)+HLOOKUP(GL$7,BECO_Datos!$HP$3:$LT$85,BECO_Datos!$A65,FALSE))*GL$2</f>
        <v>0</v>
      </c>
      <c r="GM67" s="84">
        <f>(HLOOKUP(GM$7,BECO_Datos!$D$3:$HN$85,BECO_Datos!$A65,FALSE))*GM$2</f>
        <v>0.71299999999999997</v>
      </c>
      <c r="GN67" s="84">
        <f>(HLOOKUP(GN$7,BECO_Datos!$D$3:$HN$85,BECO_Datos!$A65,FALSE)+HLOOKUP(GN$7,BECO_Datos!$HP$3:$LT$85,BECO_Datos!$A65,FALSE))*GN$2</f>
        <v>0</v>
      </c>
      <c r="GO67" s="86">
        <f t="shared" ref="GO67:GO87" si="257">IF($D$2=1,"No aplica",_xlfn.AGGREGATE(9,6,GP67:HA67))</f>
        <v>359.74889101938811</v>
      </c>
      <c r="GP67" s="84">
        <f>(HLOOKUP(GP$7,BECO_Datos!$D$3:$HN$85,BECO_Datos!$A65,FALSE))*GP$2</f>
        <v>0</v>
      </c>
      <c r="GQ67" s="84">
        <f>(HLOOKUP(GQ$7,BECO_Datos!$D$3:$HN$85,BECO_Datos!$A65,FALSE))*GQ$2</f>
        <v>0</v>
      </c>
      <c r="GR67" s="84">
        <f>(HLOOKUP(GR$7,BECO_Datos!$D$3:$HN$85,BECO_Datos!$A65,FALSE))*GR$2</f>
        <v>0</v>
      </c>
      <c r="GS67" s="84">
        <f>(HLOOKUP(GS$7,BECO_Datos!$D$3:$HN$85,BECO_Datos!$A65,FALSE))*GS$2</f>
        <v>13.085100000000001</v>
      </c>
      <c r="GT67" s="84">
        <f>(HLOOKUP(GT$7,BECO_Datos!$D$3:$HN$85,BECO_Datos!$A65,FALSE)+HLOOKUP(GT$7,BECO_Datos!$HP$3:$LT$85,BECO_Datos!$A65,FALSE))*GT$2</f>
        <v>27.321749468712397</v>
      </c>
      <c r="GU67" s="84">
        <f>(HLOOKUP(GU$7,BECO_Datos!$D$3:$HN$85,BECO_Datos!$A65,FALSE))*GU$2</f>
        <v>294.00355324232936</v>
      </c>
      <c r="GV67" s="84">
        <f>(HLOOKUP(GV$7,BECO_Datos!$D$3:$HN$85,BECO_Datos!$A65,FALSE))*GV$2</f>
        <v>0</v>
      </c>
      <c r="GW67" s="84">
        <f>(HLOOKUP(GW$7,BECO_Datos!$D$3:$HN$85,BECO_Datos!$A65,FALSE)+HLOOKUP(GW$7,BECO_Datos!$HP$3:$LT$85,BECO_Datos!$A65,FALSE))*GW$2</f>
        <v>0.99776993843663175</v>
      </c>
      <c r="GX67" s="84">
        <f>(HLOOKUP(GX$7,BECO_Datos!$D$3:$HN$85,BECO_Datos!$A65,FALSE))*GX$2</f>
        <v>0</v>
      </c>
      <c r="GY67" s="84">
        <f>(HLOOKUP(GY$7,BECO_Datos!$D$3:$HN$85,BECO_Datos!$A65,FALSE)+HLOOKUP(GY$7,BECO_Datos!$HP$3:$LT$85,BECO_Datos!$A65,FALSE))*GY$2</f>
        <v>7.6160389997927558</v>
      </c>
      <c r="GZ67" s="84">
        <f>(HLOOKUP(GZ$7,BECO_Datos!$D$3:$HN$85,BECO_Datos!$A65,FALSE))*GZ$2</f>
        <v>16.724679370116966</v>
      </c>
      <c r="HA67" s="84">
        <f>(HLOOKUP(HA$7,BECO_Datos!$D$3:$HN$85,BECO_Datos!$A65,FALSE)+HLOOKUP(HA$7,BECO_Datos!$HP$3:$LT$85,BECO_Datos!$A65,FALSE))*HA$2</f>
        <v>0</v>
      </c>
      <c r="HB67" s="13"/>
      <c r="HC67" s="86">
        <f t="shared" ref="HC67:HC87" si="258">IF($D$2=1,"No aplica",_xlfn.AGGREGATE(9,6,HD67:HK67))</f>
        <v>0.12755625004785348</v>
      </c>
      <c r="HD67" s="84">
        <f>(HLOOKUP(HD$7,BECO_Datos!$D$3:$HN$85,BECO_Datos!$A65,FALSE)+HLOOKUP(HD$7,BECO_Datos!$HP$3:$LT$85,BECO_Datos!$A65,FALSE))*HD$2</f>
        <v>0</v>
      </c>
      <c r="HE67" s="84">
        <f>(HLOOKUP(HE$7,BECO_Datos!$D$3:$HN$85,BECO_Datos!$A65,FALSE)+HLOOKUP(HE$7,BECO_Datos!$HP$3:$LT$85,BECO_Datos!$A65,FALSE))*HE$2</f>
        <v>0</v>
      </c>
      <c r="HF67" s="84">
        <f>(HLOOKUP(HF$7,BECO_Datos!$D$3:$HN$85,BECO_Datos!$A65,FALSE)+HLOOKUP(HF$7,BECO_Datos!$HP$3:$LT$85,BECO_Datos!$A65,FALSE))*HF$2</f>
        <v>0</v>
      </c>
      <c r="HG67" s="84">
        <f>(HLOOKUP(HG$7,BECO_Datos!$D$3:$HN$85,BECO_Datos!$A65,FALSE)+HLOOKUP(HG$7,BECO_Datos!$HP$3:$LT$85,BECO_Datos!$A65,FALSE))*HG$2</f>
        <v>0</v>
      </c>
      <c r="HH67" s="84">
        <f>(HLOOKUP(HH$7,BECO_Datos!$D$3:$HN$85,BECO_Datos!$A65,FALSE))*HH$2</f>
        <v>0.12755625004785348</v>
      </c>
      <c r="HI67" s="84">
        <f>(HLOOKUP(HI$7,BECO_Datos!$D$3:$HN$85,BECO_Datos!$A65,FALSE)+HLOOKUP(HI$7,BECO_Datos!$HP$3:$LT$85,BECO_Datos!$A65,FALSE))*HI$2</f>
        <v>0</v>
      </c>
      <c r="HJ67" s="84">
        <f>(HLOOKUP(HJ$7,BECO_Datos!$D$3:$HN$85,BECO_Datos!$A65,FALSE))*HJ$2</f>
        <v>0</v>
      </c>
      <c r="HK67" s="84">
        <f>(HLOOKUP(HK$7,BECO_Datos!$D$3:$HN$85,BECO_Datos!$A65,FALSE)+HLOOKUP(HK$7,BECO_Datos!$HP$3:$LT$85,BECO_Datos!$A65,FALSE))*HK$2</f>
        <v>0</v>
      </c>
      <c r="HL67" s="86">
        <f t="shared" ref="HL67:HL87" si="259">IF($D$2=1,"No aplica",_xlfn.AGGREGATE(9,6,HM67:HX67))</f>
        <v>348.55597776230627</v>
      </c>
      <c r="HM67" s="84">
        <f>(HLOOKUP(HM$7,BECO_Datos!$D$3:$HN$85,BECO_Datos!$A65,FALSE))*HM$2</f>
        <v>0</v>
      </c>
      <c r="HN67" s="84">
        <f>(HLOOKUP(HN$7,BECO_Datos!$D$3:$HN$85,BECO_Datos!$A65,FALSE))*HN$2</f>
        <v>0</v>
      </c>
      <c r="HO67" s="84">
        <f>(HLOOKUP(HO$7,BECO_Datos!$D$3:$HN$85,BECO_Datos!$A65,FALSE))*HO$2</f>
        <v>0</v>
      </c>
      <c r="HP67" s="84">
        <f>(HLOOKUP(HP$7,BECO_Datos!$D$3:$HN$85,BECO_Datos!$A65,FALSE))*HP$2</f>
        <v>13.397571205450523</v>
      </c>
      <c r="HQ67" s="84">
        <f>(HLOOKUP(HQ$7,BECO_Datos!$D$3:$HN$85,BECO_Datos!$A65,FALSE)+HLOOKUP(HQ$7,BECO_Datos!$HP$3:$LT$85,BECO_Datos!$A65,FALSE))*HQ$2</f>
        <v>30.627094151123963</v>
      </c>
      <c r="HR67" s="84">
        <f>(HLOOKUP(HR$7,BECO_Datos!$D$3:$HN$85,BECO_Datos!$A65,FALSE))*HR$2</f>
        <v>277.45461228082274</v>
      </c>
      <c r="HS67" s="84">
        <f>(HLOOKUP(HS$7,BECO_Datos!$D$3:$HN$85,BECO_Datos!$A65,FALSE))*HS$2</f>
        <v>0</v>
      </c>
      <c r="HT67" s="84">
        <f>(HLOOKUP(HT$7,BECO_Datos!$D$3:$HN$85,BECO_Datos!$A65,FALSE)+HLOOKUP(HT$7,BECO_Datos!$HP$3:$LT$85,BECO_Datos!$A65,FALSE))*HT$2</f>
        <v>0</v>
      </c>
      <c r="HU67" s="84">
        <f>(HLOOKUP(HU$7,BECO_Datos!$D$3:$HN$85,BECO_Datos!$A65,FALSE))*HU$2</f>
        <v>0</v>
      </c>
      <c r="HV67" s="84">
        <f>(HLOOKUP(HV$7,BECO_Datos!$D$3:$HN$85,BECO_Datos!$A65,FALSE)+HLOOKUP(HV$7,BECO_Datos!$HP$3:$LT$85,BECO_Datos!$A65,FALSE))*HV$2</f>
        <v>8.3576271712012478</v>
      </c>
      <c r="HW67" s="84">
        <f>(HLOOKUP(HW$7,BECO_Datos!$D$3:$HN$85,BECO_Datos!$A65,FALSE))*HW$2</f>
        <v>18.719072953707798</v>
      </c>
      <c r="HX67" s="84">
        <f>(HLOOKUP(HX$7,BECO_Datos!$D$3:$HN$85,BECO_Datos!$A65,FALSE)+HLOOKUP(HX$7,BECO_Datos!$HP$3:$LT$85,BECO_Datos!$A65,FALSE))*HX$2</f>
        <v>0</v>
      </c>
    </row>
    <row r="68" spans="1:232" ht="15.75" x14ac:dyDescent="0.25">
      <c r="A68" s="160">
        <v>62</v>
      </c>
      <c r="B68" s="536" t="s">
        <v>107</v>
      </c>
      <c r="C68" s="13"/>
      <c r="D68" s="89">
        <f t="shared" si="240"/>
        <v>493.7610425434857</v>
      </c>
      <c r="E68" s="85">
        <f>(HLOOKUP(E$7,BECO_Datos!$D$3:$HN$85,BECO_Datos!$A66,FALSE)+HLOOKUP(E$7,BECO_Datos!$HP$3:$LT$85,BECO_Datos!$A66,FALSE))*E$2</f>
        <v>0</v>
      </c>
      <c r="F68" s="85">
        <f>(HLOOKUP(F$7,BECO_Datos!$D$3:$HN$85,BECO_Datos!$A66,FALSE)+HLOOKUP(F$7,BECO_Datos!$HP$3:$LT$85,BECO_Datos!$A66,FALSE))*F$2</f>
        <v>0</v>
      </c>
      <c r="G68" s="85">
        <f>(HLOOKUP(G$7,BECO_Datos!$D$3:$HN$85,BECO_Datos!$A66,FALSE)+HLOOKUP(G$7,BECO_Datos!$HP$3:$LT$85,BECO_Datos!$A66,FALSE))*G$2</f>
        <v>493.7610425434857</v>
      </c>
      <c r="H68" s="85">
        <f>(HLOOKUP(H$7,BECO_Datos!$D$3:$HN$85,BECO_Datos!$A66,FALSE)+HLOOKUP(H$7,BECO_Datos!$HP$3:$LT$85,BECO_Datos!$A66,FALSE))*H$2</f>
        <v>0</v>
      </c>
      <c r="I68" s="85">
        <f>(HLOOKUP(I$7,BECO_Datos!$D$3:$HN$85,BECO_Datos!$A66,FALSE))*I$2</f>
        <v>0</v>
      </c>
      <c r="J68" s="85">
        <f>(HLOOKUP(J$7,BECO_Datos!$D$3:$HN$85,BECO_Datos!$A66,FALSE)+HLOOKUP(J$7,BECO_Datos!$HP$3:$LT$85,BECO_Datos!$A66,FALSE))*J$2</f>
        <v>0</v>
      </c>
      <c r="K68" s="85">
        <f>(HLOOKUP(K$7,BECO_Datos!$D$3:$HN$85,BECO_Datos!$A66,FALSE))*K$2</f>
        <v>0</v>
      </c>
      <c r="L68" s="85">
        <f>(HLOOKUP(L$7,BECO_Datos!$D$3:$HN$85,BECO_Datos!$A66,FALSE)+HLOOKUP(L$7,BECO_Datos!$HP$3:$LT$85,BECO_Datos!$A66,FALSE))*L$2</f>
        <v>0</v>
      </c>
      <c r="M68" s="89">
        <f t="shared" si="241"/>
        <v>534.35630690139737</v>
      </c>
      <c r="N68" s="85">
        <f>(HLOOKUP(N$7,BECO_Datos!$D$3:$HN$85,BECO_Datos!$A66,FALSE))*N$2</f>
        <v>0</v>
      </c>
      <c r="O68" s="85">
        <f>(HLOOKUP(O$7,BECO_Datos!$D$3:$HN$85,BECO_Datos!$A66,FALSE))*O$2</f>
        <v>0</v>
      </c>
      <c r="P68" s="85">
        <f>(HLOOKUP(P$7,BECO_Datos!$D$3:$HN$85,BECO_Datos!$A66,FALSE))*P$2</f>
        <v>0</v>
      </c>
      <c r="Q68" s="85">
        <f>(HLOOKUP(Q$7,BECO_Datos!$D$3:$HN$85,BECO_Datos!$A66,FALSE))*Q$2</f>
        <v>19.195499999999999</v>
      </c>
      <c r="R68" s="85">
        <f>(HLOOKUP(R$7,BECO_Datos!$D$3:$HN$85,BECO_Datos!$A66,FALSE)+HLOOKUP(R$7,BECO_Datos!$HP$3:$LT$85,BECO_Datos!$A66,FALSE))*R$2</f>
        <v>8.4145960210109347</v>
      </c>
      <c r="S68" s="85">
        <f>(HLOOKUP(S$7,BECO_Datos!$D$3:$HN$85,BECO_Datos!$A66,FALSE))*S$2</f>
        <v>455.24003760000005</v>
      </c>
      <c r="T68" s="85">
        <f>(HLOOKUP(T$7,BECO_Datos!$D$3:$HN$85,BECO_Datos!$A66,FALSE))*T$2</f>
        <v>0.82607039999999998</v>
      </c>
      <c r="U68" s="85">
        <f>(HLOOKUP(U$7,BECO_Datos!$D$3:$HN$85,BECO_Datos!$A66,FALSE)+HLOOKUP(U$7,BECO_Datos!$HP$3:$LT$85,BECO_Datos!$A66,FALSE))*U$2</f>
        <v>1.3512930636137495</v>
      </c>
      <c r="V68" s="85">
        <f>(HLOOKUP(V$7,BECO_Datos!$D$3:$HN$85,BECO_Datos!$A66,FALSE))*V$2</f>
        <v>0</v>
      </c>
      <c r="W68" s="85">
        <f>(HLOOKUP(W$7,BECO_Datos!$D$3:$HN$85,BECO_Datos!$A66,FALSE)+HLOOKUP(W$7,BECO_Datos!$HP$3:$LT$85,BECO_Datos!$A66,FALSE))*W$2</f>
        <v>27.985287471718404</v>
      </c>
      <c r="X68" s="85">
        <f>(HLOOKUP(X$7,BECO_Datos!$D$3:$HN$85,BECO_Datos!$A66,FALSE))*X$2</f>
        <v>21.343522345054218</v>
      </c>
      <c r="Y68" s="85">
        <f>(HLOOKUP(Y$7,BECO_Datos!$D$3:$HN$85,BECO_Datos!$A66,FALSE)+HLOOKUP(Y$7,BECO_Datos!$HP$3:$LT$85,BECO_Datos!$A66,FALSE))*Y$2</f>
        <v>0</v>
      </c>
      <c r="Z68" s="13"/>
      <c r="AA68" s="89">
        <f t="shared" si="242"/>
        <v>70.444580832831761</v>
      </c>
      <c r="AB68" s="85">
        <f>(HLOOKUP(AB$7,BECO_Datos!$D$3:$HN$85,BECO_Datos!$A66,FALSE)+HLOOKUP(AB$7,BECO_Datos!$HP$3:$LT$85,BECO_Datos!$A66,FALSE))*AB$2</f>
        <v>0</v>
      </c>
      <c r="AC68" s="85">
        <f>(HLOOKUP(AC$7,BECO_Datos!$D$3:$HN$85,BECO_Datos!$A66,FALSE)+HLOOKUP(AC$7,BECO_Datos!$HP$3:$LT$85,BECO_Datos!$A66,FALSE))*AC$2</f>
        <v>0</v>
      </c>
      <c r="AD68" s="85">
        <f>(HLOOKUP(AD$7,BECO_Datos!$D$3:$HN$85,BECO_Datos!$A66,FALSE)+HLOOKUP(AD$7,BECO_Datos!$HP$3:$LT$85,BECO_Datos!$A66,FALSE))*AD$2</f>
        <v>70.444580832831761</v>
      </c>
      <c r="AE68" s="85">
        <f>(HLOOKUP(AE$7,BECO_Datos!$D$3:$HN$85,BECO_Datos!$A66,FALSE)+HLOOKUP(AE$7,BECO_Datos!$HP$3:$LT$85,BECO_Datos!$A66,FALSE))*AE$2</f>
        <v>0</v>
      </c>
      <c r="AF68" s="85">
        <f>(HLOOKUP(AF$7,BECO_Datos!$D$3:$HN$85,BECO_Datos!$A66,FALSE))*AF$2</f>
        <v>0</v>
      </c>
      <c r="AG68" s="85">
        <f>(HLOOKUP(AG$7,BECO_Datos!$D$3:$HN$85,BECO_Datos!$A66,FALSE)+HLOOKUP(AG$7,BECO_Datos!$HP$3:$LT$85,BECO_Datos!$A66,FALSE))*AG$2</f>
        <v>0</v>
      </c>
      <c r="AH68" s="85">
        <f>(HLOOKUP(AH$7,BECO_Datos!$D$3:$HN$85,BECO_Datos!$A66,FALSE))*AH$2</f>
        <v>0</v>
      </c>
      <c r="AI68" s="85">
        <f>(HLOOKUP(AI$7,BECO_Datos!$D$3:$HN$85,BECO_Datos!$A66,FALSE)+HLOOKUP(AI$7,BECO_Datos!$HP$3:$LT$85,BECO_Datos!$A66,FALSE))*AI$2</f>
        <v>0</v>
      </c>
      <c r="AJ68" s="89">
        <f t="shared" si="243"/>
        <v>534.18844225201701</v>
      </c>
      <c r="AK68" s="85">
        <f>(HLOOKUP(AK$7,BECO_Datos!$D$3:$HN$85,BECO_Datos!$A66,FALSE))*AK$2</f>
        <v>0</v>
      </c>
      <c r="AL68" s="85">
        <f>(HLOOKUP(AL$7,BECO_Datos!$D$3:$HN$85,BECO_Datos!$A66,FALSE))*AL$2</f>
        <v>0</v>
      </c>
      <c r="AM68" s="85">
        <f>(HLOOKUP(AM$7,BECO_Datos!$D$3:$HN$85,BECO_Datos!$A66,FALSE))*AM$2</f>
        <v>0</v>
      </c>
      <c r="AN68" s="85">
        <f>(HLOOKUP(AN$7,BECO_Datos!$D$3:$HN$85,BECO_Datos!$A66,FALSE))*AN$2</f>
        <v>0.58290000000000008</v>
      </c>
      <c r="AO68" s="85">
        <f>(HLOOKUP(AO$7,BECO_Datos!$D$3:$HN$85,BECO_Datos!$A66,FALSE)+HLOOKUP(AO$7,BECO_Datos!$HP$3:$LT$85,BECO_Datos!$A66,FALSE))*AO$2</f>
        <v>14.324296655526226</v>
      </c>
      <c r="AP68" s="85">
        <f>(HLOOKUP(AP$7,BECO_Datos!$D$3:$HN$85,BECO_Datos!$A66,FALSE))*AP$2</f>
        <v>494.67467159999995</v>
      </c>
      <c r="AQ68" s="85">
        <f>(HLOOKUP(AQ$7,BECO_Datos!$D$3:$HN$85,BECO_Datos!$A66,FALSE))*AQ$2</f>
        <v>0</v>
      </c>
      <c r="AR68" s="85">
        <f>(HLOOKUP(AR$7,BECO_Datos!$D$3:$HN$85,BECO_Datos!$A66,FALSE)+HLOOKUP(AR$7,BECO_Datos!$HP$3:$LT$85,BECO_Datos!$A66,FALSE))*AR$2</f>
        <v>0</v>
      </c>
      <c r="AS68" s="85">
        <f>(HLOOKUP(AS$7,BECO_Datos!$D$3:$HN$85,BECO_Datos!$A66,FALSE))*AS$2</f>
        <v>0</v>
      </c>
      <c r="AT68" s="85">
        <f>(HLOOKUP(AT$7,BECO_Datos!$D$3:$HN$85,BECO_Datos!$A66,FALSE)+HLOOKUP(AT$7,BECO_Datos!$HP$3:$LT$85,BECO_Datos!$A66,FALSE))*AT$2</f>
        <v>23.742079918384295</v>
      </c>
      <c r="AU68" s="85">
        <f>(HLOOKUP(AU$7,BECO_Datos!$D$3:$HN$85,BECO_Datos!$A66,FALSE))*AU$2</f>
        <v>0.86449407810655676</v>
      </c>
      <c r="AV68" s="85">
        <f>(HLOOKUP(AV$7,BECO_Datos!$D$3:$HN$85,BECO_Datos!$A66,FALSE)+HLOOKUP(AV$7,BECO_Datos!$HP$3:$LT$85,BECO_Datos!$A66,FALSE))*AV$2</f>
        <v>0</v>
      </c>
      <c r="AW68" s="13"/>
      <c r="AX68" s="89">
        <f t="shared" si="244"/>
        <v>435.14892126833888</v>
      </c>
      <c r="AY68" s="85">
        <f>(HLOOKUP(AY$7,BECO_Datos!$D$3:$HN$85,BECO_Datos!$A66,FALSE)+HLOOKUP(AY$7,BECO_Datos!$HP$3:$LT$85,BECO_Datos!$A66,FALSE))*AY$2</f>
        <v>0</v>
      </c>
      <c r="AZ68" s="85">
        <f>(HLOOKUP(AZ$7,BECO_Datos!$D$3:$HN$85,BECO_Datos!$A66,FALSE)+HLOOKUP(AZ$7,BECO_Datos!$HP$3:$LT$85,BECO_Datos!$A66,FALSE))*AZ$2</f>
        <v>0</v>
      </c>
      <c r="BA68" s="85">
        <f>(HLOOKUP(BA$7,BECO_Datos!$D$3:$HN$85,BECO_Datos!$A66,FALSE)+HLOOKUP(BA$7,BECO_Datos!$HP$3:$LT$85,BECO_Datos!$A66,FALSE))*BA$2</f>
        <v>360.50141269934875</v>
      </c>
      <c r="BB68" s="85">
        <f>(HLOOKUP(BB$7,BECO_Datos!$D$3:$HN$85,BECO_Datos!$A66,FALSE)+HLOOKUP(BB$7,BECO_Datos!$HP$3:$LT$85,BECO_Datos!$A66,FALSE))*BB$2</f>
        <v>0</v>
      </c>
      <c r="BC68" s="85">
        <f>(HLOOKUP(BC$7,BECO_Datos!$D$3:$HN$85,BECO_Datos!$A66,FALSE))*BC$2</f>
        <v>0</v>
      </c>
      <c r="BD68" s="85">
        <f>(HLOOKUP(BD$7,BECO_Datos!$D$3:$HN$85,BECO_Datos!$A66,FALSE)+HLOOKUP(BD$7,BECO_Datos!$HP$3:$LT$85,BECO_Datos!$A66,FALSE))*BD$2</f>
        <v>41.963819249753911</v>
      </c>
      <c r="BE68" s="85">
        <f>(HLOOKUP(BE$7,BECO_Datos!$D$3:$HN$85,BECO_Datos!$A66,FALSE))*BE$2</f>
        <v>32.683689319236237</v>
      </c>
      <c r="BF68" s="85">
        <f>(HLOOKUP(BF$7,BECO_Datos!$D$3:$HN$85,BECO_Datos!$A66,FALSE)+HLOOKUP(BF$7,BECO_Datos!$HP$3:$LT$85,BECO_Datos!$A66,FALSE))*BF$2</f>
        <v>0</v>
      </c>
      <c r="BG68" s="89">
        <f t="shared" si="245"/>
        <v>563.51897654381514</v>
      </c>
      <c r="BH68" s="85">
        <f>(HLOOKUP(BH$7,BECO_Datos!$D$3:$HN$85,BECO_Datos!$A66,FALSE))*BH$2</f>
        <v>0</v>
      </c>
      <c r="BI68" s="85">
        <f>(HLOOKUP(BI$7,BECO_Datos!$D$3:$HN$85,BECO_Datos!$A66,FALSE))*BI$2</f>
        <v>0</v>
      </c>
      <c r="BJ68" s="85">
        <f>(HLOOKUP(BJ$7,BECO_Datos!$D$3:$HN$85,BECO_Datos!$A66,FALSE))*BJ$2</f>
        <v>0</v>
      </c>
      <c r="BK68" s="85">
        <f>(HLOOKUP(BK$7,BECO_Datos!$D$3:$HN$85,BECO_Datos!$A66,FALSE))*BK$2</f>
        <v>4.0200000000000007E-2</v>
      </c>
      <c r="BL68" s="85">
        <f>(HLOOKUP(BL$7,BECO_Datos!$D$3:$HN$85,BECO_Datos!$A66,FALSE)+HLOOKUP(BL$7,BECO_Datos!$HP$3:$LT$85,BECO_Datos!$A66,FALSE))*BL$2</f>
        <v>20.917199675534615</v>
      </c>
      <c r="BM68" s="85">
        <f>(HLOOKUP(BM$7,BECO_Datos!$D$3:$HN$85,BECO_Datos!$A66,FALSE))*BM$2</f>
        <v>479.7877752</v>
      </c>
      <c r="BN68" s="85">
        <f>(HLOOKUP(BN$7,BECO_Datos!$D$3:$HN$85,BECO_Datos!$A66,FALSE))*BN$2</f>
        <v>0</v>
      </c>
      <c r="BO68" s="85">
        <f>(HLOOKUP(BO$7,BECO_Datos!$D$3:$HN$85,BECO_Datos!$A66,FALSE)+HLOOKUP(BO$7,BECO_Datos!$HP$3:$LT$85,BECO_Datos!$A66,FALSE))*BO$2</f>
        <v>0.3661350204114614</v>
      </c>
      <c r="BP68" s="85">
        <f>(HLOOKUP(BP$7,BECO_Datos!$D$3:$HN$85,BECO_Datos!$A66,FALSE))*BP$2</f>
        <v>0</v>
      </c>
      <c r="BQ68" s="85">
        <f>(HLOOKUP(BQ$7,BECO_Datos!$D$3:$HN$85,BECO_Datos!$A66,FALSE)+HLOOKUP(BQ$7,BECO_Datos!$HP$3:$LT$85,BECO_Datos!$A66,FALSE))*BQ$2</f>
        <v>20.242880213771326</v>
      </c>
      <c r="BR68" s="85">
        <f>(HLOOKUP(BR$7,BECO_Datos!$D$3:$HN$85,BECO_Datos!$A66,FALSE))*BR$2</f>
        <v>41.847301213269056</v>
      </c>
      <c r="BS68" s="85">
        <f>(HLOOKUP(BS$7,BECO_Datos!$D$3:$HN$85,BECO_Datos!$A66,FALSE)+HLOOKUP(BS$7,BECO_Datos!$HP$3:$LT$85,BECO_Datos!$A66,FALSE))*BS$2</f>
        <v>0.31748522082874026</v>
      </c>
      <c r="BT68" s="13"/>
      <c r="BU68" s="89">
        <f t="shared" si="246"/>
        <v>461.20090705449365</v>
      </c>
      <c r="BV68" s="85">
        <f>(HLOOKUP(BV$7,BECO_Datos!$D$3:$HN$85,BECO_Datos!$A66,FALSE)+HLOOKUP(BV$7,BECO_Datos!$HP$3:$LT$85,BECO_Datos!$A66,FALSE))*BV$2</f>
        <v>0</v>
      </c>
      <c r="BW68" s="85">
        <f>(HLOOKUP(BW$7,BECO_Datos!$D$3:$HN$85,BECO_Datos!$A66,FALSE)+HLOOKUP(BW$7,BECO_Datos!$HP$3:$LT$85,BECO_Datos!$A66,FALSE))*BW$2</f>
        <v>0</v>
      </c>
      <c r="BX68" s="85">
        <f>(HLOOKUP(BX$7,BECO_Datos!$D$3:$HN$85,BECO_Datos!$A66,FALSE)+HLOOKUP(BX$7,BECO_Datos!$HP$3:$LT$85,BECO_Datos!$A66,FALSE))*BX$2</f>
        <v>369.10581785265634</v>
      </c>
      <c r="BY68" s="85">
        <f>(HLOOKUP(BY$7,BECO_Datos!$D$3:$HN$85,BECO_Datos!$A66,FALSE)+HLOOKUP(BY$7,BECO_Datos!$HP$3:$LT$85,BECO_Datos!$A66,FALSE))*BY$2</f>
        <v>0</v>
      </c>
      <c r="BZ68" s="85">
        <f>(HLOOKUP(BZ$7,BECO_Datos!$D$3:$HN$85,BECO_Datos!$A66,FALSE))*BZ$2</f>
        <v>0.37385592451717847</v>
      </c>
      <c r="CA68" s="85">
        <f>(HLOOKUP(CA$7,BECO_Datos!$D$3:$HN$85,BECO_Datos!$A66,FALSE)+HLOOKUP(CA$7,BECO_Datos!$HP$3:$LT$85,BECO_Datos!$A66,FALSE))*CA$2</f>
        <v>0</v>
      </c>
      <c r="CB68" s="85">
        <f>(HLOOKUP(CB$7,BECO_Datos!$D$3:$HN$85,BECO_Datos!$A66,FALSE))*CB$2</f>
        <v>91.721233277320138</v>
      </c>
      <c r="CC68" s="85">
        <f>(HLOOKUP(CC$7,BECO_Datos!$D$3:$HN$85,BECO_Datos!$A66,FALSE)+HLOOKUP(CC$7,BECO_Datos!$HP$3:$LT$85,BECO_Datos!$A66,FALSE))*CC$2</f>
        <v>0</v>
      </c>
      <c r="CD68" s="89">
        <f t="shared" si="247"/>
        <v>582.06794335263032</v>
      </c>
      <c r="CE68" s="85">
        <f>(HLOOKUP(CE$7,BECO_Datos!$D$3:$HN$85,BECO_Datos!$A66,FALSE))*CE$2</f>
        <v>0</v>
      </c>
      <c r="CF68" s="85">
        <f>(HLOOKUP(CF$7,BECO_Datos!$D$3:$HN$85,BECO_Datos!$A66,FALSE))*CF$2</f>
        <v>0</v>
      </c>
      <c r="CG68" s="85">
        <f>(HLOOKUP(CG$7,BECO_Datos!$D$3:$HN$85,BECO_Datos!$A66,FALSE))*CG$2</f>
        <v>34.257390000000001</v>
      </c>
      <c r="CH68" s="85">
        <f>(HLOOKUP(CH$7,BECO_Datos!$D$3:$HN$85,BECO_Datos!$A66,FALSE))*CH$2</f>
        <v>17.366400000000002</v>
      </c>
      <c r="CI68" s="85">
        <f>(HLOOKUP(CI$7,BECO_Datos!$D$3:$HN$85,BECO_Datos!$A66,FALSE)+HLOOKUP(CI$7,BECO_Datos!$HP$3:$LT$85,BECO_Datos!$A66,FALSE))*CI$2</f>
        <v>39.203530085983658</v>
      </c>
      <c r="CJ68" s="85">
        <f>(HLOOKUP(CJ$7,BECO_Datos!$D$3:$HN$85,BECO_Datos!$A66,FALSE))*CJ$2</f>
        <v>424.58177160000002</v>
      </c>
      <c r="CK68" s="85">
        <f>(HLOOKUP(CK$7,BECO_Datos!$D$3:$HN$85,BECO_Datos!$A66,FALSE))*CK$2</f>
        <v>0</v>
      </c>
      <c r="CL68" s="85">
        <f>(HLOOKUP(CL$7,BECO_Datos!$D$3:$HN$85,BECO_Datos!$A66,FALSE)+HLOOKUP(CL$7,BECO_Datos!$HP$3:$LT$85,BECO_Datos!$A66,FALSE))*CL$2</f>
        <v>0.33818081963430796</v>
      </c>
      <c r="CM68" s="85">
        <f>(HLOOKUP(CM$7,BECO_Datos!$D$3:$HN$85,BECO_Datos!$A66,FALSE))*CM$2</f>
        <v>0</v>
      </c>
      <c r="CN68" s="85">
        <f>(HLOOKUP(CN$7,BECO_Datos!$D$3:$HN$85,BECO_Datos!$A66,FALSE)+HLOOKUP(CN$7,BECO_Datos!$HP$3:$LT$85,BECO_Datos!$A66,FALSE))*CN$2</f>
        <v>22.604889627311557</v>
      </c>
      <c r="CO68" s="85">
        <f>(HLOOKUP(CO$7,BECO_Datos!$D$3:$HN$85,BECO_Datos!$A66,FALSE))*CO$2</f>
        <v>43.715781219700801</v>
      </c>
      <c r="CP68" s="85">
        <f>(HLOOKUP(CP$7,BECO_Datos!$D$3:$HN$85,BECO_Datos!$A66,FALSE)+HLOOKUP(CP$7,BECO_Datos!$HP$3:$LT$85,BECO_Datos!$A66,FALSE))*CP$2</f>
        <v>0</v>
      </c>
      <c r="CQ68" s="13"/>
      <c r="CR68" s="89">
        <f t="shared" si="248"/>
        <v>337.42472407116401</v>
      </c>
      <c r="CS68" s="85">
        <f>(HLOOKUP(CS$7,BECO_Datos!$D$3:$HN$85,BECO_Datos!$A66,FALSE)+HLOOKUP(CS$7,BECO_Datos!$HP$3:$LT$85,BECO_Datos!$A66,FALSE))*CS$2</f>
        <v>0</v>
      </c>
      <c r="CT68" s="85">
        <f>(HLOOKUP(CT$7,BECO_Datos!$D$3:$HN$85,BECO_Datos!$A66,FALSE)+HLOOKUP(CT$7,BECO_Datos!$HP$3:$LT$85,BECO_Datos!$A66,FALSE))*CT$2</f>
        <v>0</v>
      </c>
      <c r="CU68" s="85">
        <f>(HLOOKUP(CU$7,BECO_Datos!$D$3:$HN$85,BECO_Datos!$A66,FALSE)+HLOOKUP(CU$7,BECO_Datos!$HP$3:$LT$85,BECO_Datos!$A66,FALSE))*CU$2</f>
        <v>270.42666780034767</v>
      </c>
      <c r="CV68" s="85">
        <f>(HLOOKUP(CV$7,BECO_Datos!$D$3:$HN$85,BECO_Datos!$A66,FALSE)+HLOOKUP(CV$7,BECO_Datos!$HP$3:$LT$85,BECO_Datos!$A66,FALSE))*CV$2</f>
        <v>0</v>
      </c>
      <c r="CW68" s="85">
        <f>(HLOOKUP(CW$7,BECO_Datos!$D$3:$HN$85,BECO_Datos!$A66,FALSE))*CW$2</f>
        <v>0</v>
      </c>
      <c r="CX68" s="85">
        <f>(HLOOKUP(CX$7,BECO_Datos!$D$3:$HN$85,BECO_Datos!$A66,FALSE)+HLOOKUP(CX$7,BECO_Datos!$HP$3:$LT$85,BECO_Datos!$A66,FALSE))*CX$2</f>
        <v>0</v>
      </c>
      <c r="CY68" s="85">
        <f>(HLOOKUP(CY$7,BECO_Datos!$D$3:$HN$85,BECO_Datos!$A66,FALSE))*CY$2</f>
        <v>66.998056270816335</v>
      </c>
      <c r="CZ68" s="85">
        <f>(HLOOKUP(CZ$7,BECO_Datos!$D$3:$HN$85,BECO_Datos!$A66,FALSE)+HLOOKUP(CZ$7,BECO_Datos!$HP$3:$LT$85,BECO_Datos!$A66,FALSE))*CZ$2</f>
        <v>0</v>
      </c>
      <c r="DA68" s="89">
        <f t="shared" si="249"/>
        <v>582.61679119950975</v>
      </c>
      <c r="DB68" s="85">
        <f>(HLOOKUP(DB$7,BECO_Datos!$D$3:$HN$85,BECO_Datos!$A66,FALSE))*DB$2</f>
        <v>0</v>
      </c>
      <c r="DC68" s="85">
        <f>(HLOOKUP(DC$7,BECO_Datos!$D$3:$HN$85,BECO_Datos!$A66,FALSE))*DC$2</f>
        <v>0</v>
      </c>
      <c r="DD68" s="85">
        <f>(HLOOKUP(DD$7,BECO_Datos!$D$3:$HN$85,BECO_Datos!$A66,FALSE))*DD$2</f>
        <v>39.59055</v>
      </c>
      <c r="DE68" s="85">
        <f>(HLOOKUP(DE$7,BECO_Datos!$D$3:$HN$85,BECO_Datos!$A66,FALSE))*DE$2</f>
        <v>28.944000000000003</v>
      </c>
      <c r="DF68" s="85">
        <f>(HLOOKUP(DF$7,BECO_Datos!$D$3:$HN$85,BECO_Datos!$A66,FALSE)+HLOOKUP(DF$7,BECO_Datos!$HP$3:$LT$85,BECO_Datos!$A66,FALSE))*DF$2</f>
        <v>30.665255530365673</v>
      </c>
      <c r="DG68" s="85">
        <f>(HLOOKUP(DG$7,BECO_Datos!$D$3:$HN$85,BECO_Datos!$A66,FALSE))*DG$2</f>
        <v>416.80590480000001</v>
      </c>
      <c r="DH68" s="85">
        <f>(HLOOKUP(DH$7,BECO_Datos!$D$3:$HN$85,BECO_Datos!$A66,FALSE))*DH$2</f>
        <v>0</v>
      </c>
      <c r="DI68" s="85">
        <f>(HLOOKUP(DI$7,BECO_Datos!$D$3:$HN$85,BECO_Datos!$A66,FALSE)+HLOOKUP(DI$7,BECO_Datos!$HP$3:$LT$85,BECO_Datos!$A66,FALSE))*DI$2</f>
        <v>1.1686156120235138</v>
      </c>
      <c r="DJ68" s="85">
        <f>(HLOOKUP(DJ$7,BECO_Datos!$D$3:$HN$85,BECO_Datos!$A66,FALSE))*DJ$2</f>
        <v>0</v>
      </c>
      <c r="DK68" s="85">
        <f>(HLOOKUP(DK$7,BECO_Datos!$D$3:$HN$85,BECO_Datos!$A66,FALSE)+HLOOKUP(DK$7,BECO_Datos!$HP$3:$LT$85,BECO_Datos!$A66,FALSE))*DK$2</f>
        <v>21.864271995233196</v>
      </c>
      <c r="DL68" s="85">
        <f>(HLOOKUP(DL$7,BECO_Datos!$D$3:$HN$85,BECO_Datos!$A66,FALSE))*DL$2</f>
        <v>43.578193261887336</v>
      </c>
      <c r="DM68" s="85">
        <f>(HLOOKUP(DM$7,BECO_Datos!$D$3:$HN$85,BECO_Datos!$A66,FALSE)+HLOOKUP(DM$7,BECO_Datos!$HP$3:$LT$85,BECO_Datos!$A66,FALSE))*DM$2</f>
        <v>0</v>
      </c>
      <c r="DN68" s="13"/>
      <c r="DO68" s="89">
        <f t="shared" si="250"/>
        <v>368.03370467741115</v>
      </c>
      <c r="DP68" s="85">
        <f>(HLOOKUP(DP$7,BECO_Datos!$D$3:$HN$85,BECO_Datos!$A66,FALSE)+HLOOKUP(DP$7,BECO_Datos!$HP$3:$LT$85,BECO_Datos!$A66,FALSE))*DP$2</f>
        <v>0</v>
      </c>
      <c r="DQ68" s="85">
        <f>(HLOOKUP(DQ$7,BECO_Datos!$D$3:$HN$85,BECO_Datos!$A66,FALSE)+HLOOKUP(DQ$7,BECO_Datos!$HP$3:$LT$85,BECO_Datos!$A66,FALSE))*DQ$2</f>
        <v>0</v>
      </c>
      <c r="DR68" s="85">
        <f>(HLOOKUP(DR$7,BECO_Datos!$D$3:$HN$85,BECO_Datos!$A66,FALSE)+HLOOKUP(DR$7,BECO_Datos!$HP$3:$LT$85,BECO_Datos!$A66,FALSE))*DR$2</f>
        <v>276.36507390436014</v>
      </c>
      <c r="DS68" s="85">
        <f>(HLOOKUP(DS$7,BECO_Datos!$D$3:$HN$85,BECO_Datos!$A66,FALSE)+HLOOKUP(DS$7,BECO_Datos!$HP$3:$LT$85,BECO_Datos!$A66,FALSE))*DS$2</f>
        <v>0</v>
      </c>
      <c r="DT68" s="85">
        <f>(HLOOKUP(DT$7,BECO_Datos!$D$3:$HN$85,BECO_Datos!$A66,FALSE))*DT$2</f>
        <v>0</v>
      </c>
      <c r="DU68" s="85">
        <f>(HLOOKUP(DU$7,BECO_Datos!$D$3:$HN$85,BECO_Datos!$A66,FALSE)+HLOOKUP(DU$7,BECO_Datos!$HP$3:$LT$85,BECO_Datos!$A66,FALSE))*DU$2</f>
        <v>0</v>
      </c>
      <c r="DV68" s="85">
        <f>(HLOOKUP(DV$7,BECO_Datos!$D$3:$HN$85,BECO_Datos!$A66,FALSE))*DV$2</f>
        <v>91.668630773050978</v>
      </c>
      <c r="DW68" s="85">
        <f>(HLOOKUP(DW$7,BECO_Datos!$D$3:$HN$85,BECO_Datos!$A66,FALSE)+HLOOKUP(DW$7,BECO_Datos!$HP$3:$LT$85,BECO_Datos!$A66,FALSE))*DW$2</f>
        <v>0</v>
      </c>
      <c r="DX68" s="89">
        <f t="shared" si="251"/>
        <v>657.6008644439255</v>
      </c>
      <c r="DY68" s="85">
        <f>(HLOOKUP(DY$7,BECO_Datos!$D$3:$HN$85,BECO_Datos!$A66,FALSE))*DY$2</f>
        <v>0</v>
      </c>
      <c r="DZ68" s="85">
        <f>(HLOOKUP(DZ$7,BECO_Datos!$D$3:$HN$85,BECO_Datos!$A66,FALSE))*DZ$2</f>
        <v>0</v>
      </c>
      <c r="EA68" s="85">
        <f>(HLOOKUP(EA$7,BECO_Datos!$D$3:$HN$85,BECO_Datos!$A66,FALSE))*EA$2</f>
        <v>53.032290000000003</v>
      </c>
      <c r="EB68" s="85">
        <f>(HLOOKUP(EB$7,BECO_Datos!$D$3:$HN$85,BECO_Datos!$A66,FALSE))*EB$2</f>
        <v>35.215200000000003</v>
      </c>
      <c r="EC68" s="85">
        <f>(HLOOKUP(EC$7,BECO_Datos!$D$3:$HN$85,BECO_Datos!$A66,FALSE)+HLOOKUP(EC$7,BECO_Datos!$HP$3:$LT$85,BECO_Datos!$A66,FALSE))*EC$2</f>
        <v>26.232676258952061</v>
      </c>
      <c r="ED68" s="85">
        <f>(HLOOKUP(ED$7,BECO_Datos!$D$3:$HN$85,BECO_Datos!$A66,FALSE))*ED$2</f>
        <v>452.62815840000002</v>
      </c>
      <c r="EE68" s="85">
        <f>(HLOOKUP(EE$7,BECO_Datos!$D$3:$HN$85,BECO_Datos!$A66,FALSE))*EE$2</f>
        <v>1.4011199999999999</v>
      </c>
      <c r="EF68" s="85">
        <f>(HLOOKUP(EF$7,BECO_Datos!$D$3:$HN$85,BECO_Datos!$A66,FALSE)+HLOOKUP(EF$7,BECO_Datos!$HP$3:$LT$85,BECO_Datos!$A66,FALSE))*EF$2</f>
        <v>0.92118843026108099</v>
      </c>
      <c r="EG68" s="85">
        <f>(HLOOKUP(EG$7,BECO_Datos!$D$3:$HN$85,BECO_Datos!$A66,FALSE))*EG$2</f>
        <v>0</v>
      </c>
      <c r="EH68" s="85">
        <f>(HLOOKUP(EH$7,BECO_Datos!$D$3:$HN$85,BECO_Datos!$A66,FALSE)+HLOOKUP(EH$7,BECO_Datos!$HP$3:$LT$85,BECO_Datos!$A66,FALSE))*EH$2</f>
        <v>36.121993462862875</v>
      </c>
      <c r="EI68" s="85">
        <f>(HLOOKUP(EI$7,BECO_Datos!$D$3:$HN$85,BECO_Datos!$A66,FALSE))*EI$2</f>
        <v>52.034775621001636</v>
      </c>
      <c r="EJ68" s="85">
        <f>(HLOOKUP(EJ$7,BECO_Datos!$D$3:$HN$85,BECO_Datos!$A66,FALSE)+HLOOKUP(EJ$7,BECO_Datos!$HP$3:$LT$85,BECO_Datos!$A66,FALSE))*EJ$2</f>
        <v>1.3462270847861776E-2</v>
      </c>
      <c r="EK68" s="13"/>
      <c r="EL68" s="89">
        <f t="shared" si="252"/>
        <v>421.29768735326934</v>
      </c>
      <c r="EM68" s="85">
        <f>(HLOOKUP(EM$7,BECO_Datos!$D$3:$HN$85,BECO_Datos!$A66,FALSE)+HLOOKUP(EM$7,BECO_Datos!$HP$3:$LT$85,BECO_Datos!$A66,FALSE))*EM$2</f>
        <v>0</v>
      </c>
      <c r="EN68" s="85">
        <f>(HLOOKUP(EN$7,BECO_Datos!$D$3:$HN$85,BECO_Datos!$A66,FALSE)+HLOOKUP(EN$7,BECO_Datos!$HP$3:$LT$85,BECO_Datos!$A66,FALSE))*EN$2</f>
        <v>4.6303982648823592</v>
      </c>
      <c r="EO68" s="85">
        <f>(HLOOKUP(EO$7,BECO_Datos!$D$3:$HN$85,BECO_Datos!$A66,FALSE)+HLOOKUP(EO$7,BECO_Datos!$HP$3:$LT$85,BECO_Datos!$A66,FALSE))*EO$2</f>
        <v>412.97928908838696</v>
      </c>
      <c r="EP68" s="85">
        <f>(HLOOKUP(EP$7,BECO_Datos!$D$3:$HN$85,BECO_Datos!$A66,FALSE)+HLOOKUP(EP$7,BECO_Datos!$HP$3:$LT$85,BECO_Datos!$A66,FALSE))*EP$2</f>
        <v>0</v>
      </c>
      <c r="EQ68" s="85">
        <f>(HLOOKUP(EQ$7,BECO_Datos!$D$3:$HN$85,BECO_Datos!$A66,FALSE))*EQ$2</f>
        <v>0</v>
      </c>
      <c r="ER68" s="85">
        <f>(HLOOKUP(ER$7,BECO_Datos!$D$3:$HN$85,BECO_Datos!$A66,FALSE)+HLOOKUP(ER$7,BECO_Datos!$HP$3:$LT$85,BECO_Datos!$A66,FALSE))*ER$2</f>
        <v>0</v>
      </c>
      <c r="ES68" s="85">
        <f>(HLOOKUP(ES$7,BECO_Datos!$D$3:$HN$85,BECO_Datos!$A66,FALSE))*ES$2</f>
        <v>3.6880000000000002</v>
      </c>
      <c r="ET68" s="85">
        <f>(HLOOKUP(ET$7,BECO_Datos!$D$3:$HN$85,BECO_Datos!$A66,FALSE)+HLOOKUP(ET$7,BECO_Datos!$HP$3:$LT$85,BECO_Datos!$A66,FALSE))*ET$2</f>
        <v>0</v>
      </c>
      <c r="EU68" s="89">
        <f t="shared" si="253"/>
        <v>605.5679827643628</v>
      </c>
      <c r="EV68" s="85">
        <f>(HLOOKUP(EV$7,BECO_Datos!$D$3:$HN$85,BECO_Datos!$A66,FALSE))*EV$2</f>
        <v>0</v>
      </c>
      <c r="EW68" s="85">
        <f>(HLOOKUP(EW$7,BECO_Datos!$D$3:$HN$85,BECO_Datos!$A66,FALSE))*EW$2</f>
        <v>0</v>
      </c>
      <c r="EX68" s="85">
        <f>(HLOOKUP(EX$7,BECO_Datos!$D$3:$HN$85,BECO_Datos!$A66,FALSE))*EX$2</f>
        <v>40.869419999999998</v>
      </c>
      <c r="EY68" s="85">
        <f>(HLOOKUP(EY$7,BECO_Datos!$D$3:$HN$85,BECO_Datos!$A66,FALSE))*EY$2</f>
        <v>20.461799999999997</v>
      </c>
      <c r="EZ68" s="85">
        <f>(HLOOKUP(EZ$7,BECO_Datos!$D$3:$HN$85,BECO_Datos!$A66,FALSE)+HLOOKUP(EZ$7,BECO_Datos!$HP$3:$LT$85,BECO_Datos!$A66,FALSE))*EZ$2</f>
        <v>8.7217670540142525</v>
      </c>
      <c r="FA68" s="85">
        <f>(HLOOKUP(FA$7,BECO_Datos!$D$3:$HN$85,BECO_Datos!$A66,FALSE))*FA$2</f>
        <v>443.5873416</v>
      </c>
      <c r="FB68" s="85">
        <f>(HLOOKUP(FB$7,BECO_Datos!$D$3:$HN$85,BECO_Datos!$A66,FALSE))*FB$2</f>
        <v>0.38033640000000002</v>
      </c>
      <c r="FC68" s="85">
        <f>(HLOOKUP(FC$7,BECO_Datos!$D$3:$HN$85,BECO_Datos!$A66,FALSE)+HLOOKUP(FC$7,BECO_Datos!$HP$3:$LT$85,BECO_Datos!$A66,FALSE))*FC$2</f>
        <v>9.4128945091293179</v>
      </c>
      <c r="FD68" s="85">
        <f>(HLOOKUP(FD$7,BECO_Datos!$D$3:$HN$85,BECO_Datos!$A66,FALSE))*FD$2</f>
        <v>0</v>
      </c>
      <c r="FE68" s="85">
        <f>(HLOOKUP(FE$7,BECO_Datos!$D$3:$HN$85,BECO_Datos!$A66,FALSE)+HLOOKUP(FE$7,BECO_Datos!$HP$3:$LT$85,BECO_Datos!$A66,FALSE))*FE$2</f>
        <v>34.10442179140793</v>
      </c>
      <c r="FF68" s="85">
        <f>(HLOOKUP(FF$7,BECO_Datos!$D$3:$HN$85,BECO_Datos!$A66,FALSE))*FF$2</f>
        <v>48.030001409811192</v>
      </c>
      <c r="FG68" s="85">
        <f>(HLOOKUP(FG$7,BECO_Datos!$D$3:$HN$85,BECO_Datos!$A66,FALSE)+HLOOKUP(FG$7,BECO_Datos!$HP$3:$LT$85,BECO_Datos!$A66,FALSE))*FG$2</f>
        <v>0</v>
      </c>
      <c r="FH68" s="13"/>
      <c r="FI68" s="89">
        <f t="shared" si="254"/>
        <v>392.68460978136517</v>
      </c>
      <c r="FJ68" s="85">
        <f>(HLOOKUP(FJ$7,BECO_Datos!$D$3:$HN$85,BECO_Datos!$A66,FALSE)+HLOOKUP(FJ$7,BECO_Datos!$HP$3:$LT$85,BECO_Datos!$A66,FALSE))*FJ$2</f>
        <v>0</v>
      </c>
      <c r="FK68" s="85">
        <f>(HLOOKUP(FK$7,BECO_Datos!$D$3:$HN$85,BECO_Datos!$A66,FALSE)+HLOOKUP(FK$7,BECO_Datos!$HP$3:$LT$85,BECO_Datos!$A66,FALSE))*FK$2</f>
        <v>0</v>
      </c>
      <c r="FL68" s="85">
        <f>(HLOOKUP(FL$7,BECO_Datos!$D$3:$HN$85,BECO_Datos!$A66,FALSE)+HLOOKUP(FL$7,BECO_Datos!$HP$3:$LT$85,BECO_Datos!$A66,FALSE))*FL$2</f>
        <v>391.79960978136518</v>
      </c>
      <c r="FM68" s="85">
        <f>(HLOOKUP(FM$7,BECO_Datos!$D$3:$HN$85,BECO_Datos!$A66,FALSE)+HLOOKUP(FM$7,BECO_Datos!$HP$3:$LT$85,BECO_Datos!$A66,FALSE))*FM$2</f>
        <v>0</v>
      </c>
      <c r="FN68" s="85">
        <f>(HLOOKUP(FN$7,BECO_Datos!$D$3:$HN$85,BECO_Datos!$A66,FALSE))*FN$2</f>
        <v>0</v>
      </c>
      <c r="FO68" s="85">
        <f>(HLOOKUP(FO$7,BECO_Datos!$D$3:$HN$85,BECO_Datos!$A66,FALSE)+HLOOKUP(FO$7,BECO_Datos!$HP$3:$LT$85,BECO_Datos!$A66,FALSE))*FO$2</f>
        <v>0</v>
      </c>
      <c r="FP68" s="85">
        <f>(HLOOKUP(FP$7,BECO_Datos!$D$3:$HN$85,BECO_Datos!$A66,FALSE))*FP$2</f>
        <v>0.88500000000000001</v>
      </c>
      <c r="FQ68" s="85">
        <f>(HLOOKUP(FQ$7,BECO_Datos!$D$3:$HN$85,BECO_Datos!$A66,FALSE)+HLOOKUP(FQ$7,BECO_Datos!$HP$3:$LT$85,BECO_Datos!$A66,FALSE))*FQ$2</f>
        <v>0</v>
      </c>
      <c r="FR68" s="89">
        <f t="shared" si="255"/>
        <v>553.57350727312155</v>
      </c>
      <c r="FS68" s="85">
        <f>(HLOOKUP(FS$7,BECO_Datos!$D$3:$HN$85,BECO_Datos!$A66,FALSE))*FS$2</f>
        <v>0</v>
      </c>
      <c r="FT68" s="85">
        <f>(HLOOKUP(FT$7,BECO_Datos!$D$3:$HN$85,BECO_Datos!$A66,FALSE))*FT$2</f>
        <v>0</v>
      </c>
      <c r="FU68" s="85">
        <f>(HLOOKUP(FU$7,BECO_Datos!$D$3:$HN$85,BECO_Datos!$A66,FALSE))*FU$2</f>
        <v>9.7956000000000003</v>
      </c>
      <c r="FV68" s="85">
        <f>(HLOOKUP(FV$7,BECO_Datos!$D$3:$HN$85,BECO_Datos!$A66,FALSE))*FV$2</f>
        <v>25.5471</v>
      </c>
      <c r="FW68" s="85">
        <f>(HLOOKUP(FW$7,BECO_Datos!$D$3:$HN$85,BECO_Datos!$A66,FALSE)+HLOOKUP(FW$7,BECO_Datos!$HP$3:$LT$85,BECO_Datos!$A66,FALSE))*FW$2</f>
        <v>8.6026792073729652</v>
      </c>
      <c r="FX68" s="85">
        <f>(HLOOKUP(FX$7,BECO_Datos!$D$3:$HN$85,BECO_Datos!$A66,FALSE))*FX$2</f>
        <v>429.10497359999999</v>
      </c>
      <c r="FY68" s="85">
        <f>(HLOOKUP(FY$7,BECO_Datos!$D$3:$HN$85,BECO_Datos!$A66,FALSE))*FY$2</f>
        <v>0</v>
      </c>
      <c r="FZ68" s="85">
        <f>(HLOOKUP(FZ$7,BECO_Datos!$D$3:$HN$85,BECO_Datos!$A66,FALSE)+HLOOKUP(FZ$7,BECO_Datos!$HP$3:$LT$85,BECO_Datos!$A66,FALSE))*FZ$2</f>
        <v>8.8119442021897676</v>
      </c>
      <c r="GA68" s="85">
        <f>(HLOOKUP(GA$7,BECO_Datos!$D$3:$HN$85,BECO_Datos!$A66,FALSE))*GA$2</f>
        <v>0</v>
      </c>
      <c r="GB68" s="85">
        <f>(HLOOKUP(GB$7,BECO_Datos!$D$3:$HN$85,BECO_Datos!$A66,FALSE)+HLOOKUP(GB$7,BECO_Datos!$HP$3:$LT$85,BECO_Datos!$A66,FALSE))*GB$2</f>
        <v>27.060998651401665</v>
      </c>
      <c r="GC68" s="85">
        <f>(HLOOKUP(GC$7,BECO_Datos!$D$3:$HN$85,BECO_Datos!$A66,FALSE))*GC$2</f>
        <v>44.650211612157186</v>
      </c>
      <c r="GD68" s="85">
        <f>(HLOOKUP(GD$7,BECO_Datos!$D$3:$HN$85,BECO_Datos!$A66,FALSE)+HLOOKUP(GD$7,BECO_Datos!$HP$3:$LT$85,BECO_Datos!$A66,FALSE))*GD$2</f>
        <v>0</v>
      </c>
      <c r="GE68" s="13"/>
      <c r="GF68" s="89">
        <f t="shared" si="256"/>
        <v>373.91682596574009</v>
      </c>
      <c r="GG68" s="85">
        <f>(HLOOKUP(GG$7,BECO_Datos!$D$3:$HN$85,BECO_Datos!$A66,FALSE)+HLOOKUP(GG$7,BECO_Datos!$HP$3:$LT$85,BECO_Datos!$A66,FALSE))*GG$2</f>
        <v>0</v>
      </c>
      <c r="GH68" s="85">
        <f>(HLOOKUP(GH$7,BECO_Datos!$D$3:$HN$85,BECO_Datos!$A66,FALSE)+HLOOKUP(GH$7,BECO_Datos!$HP$3:$LT$85,BECO_Datos!$A66,FALSE))*GH$2</f>
        <v>0</v>
      </c>
      <c r="GI68" s="85">
        <f>(HLOOKUP(GI$7,BECO_Datos!$D$3:$HN$85,BECO_Datos!$A66,FALSE)+HLOOKUP(GI$7,BECO_Datos!$HP$3:$LT$85,BECO_Datos!$A66,FALSE))*GI$2</f>
        <v>373.91682596574009</v>
      </c>
      <c r="GJ68" s="85">
        <f>(HLOOKUP(GJ$7,BECO_Datos!$D$3:$HN$85,BECO_Datos!$A66,FALSE)+HLOOKUP(GJ$7,BECO_Datos!$HP$3:$LT$85,BECO_Datos!$A66,FALSE))*GJ$2</f>
        <v>0</v>
      </c>
      <c r="GK68" s="85">
        <f>(HLOOKUP(GK$7,BECO_Datos!$D$3:$HN$85,BECO_Datos!$A66,FALSE))*GK$2</f>
        <v>0</v>
      </c>
      <c r="GL68" s="85">
        <f>(HLOOKUP(GL$7,BECO_Datos!$D$3:$HN$85,BECO_Datos!$A66,FALSE)+HLOOKUP(GL$7,BECO_Datos!$HP$3:$LT$85,BECO_Datos!$A66,FALSE))*GL$2</f>
        <v>0</v>
      </c>
      <c r="GM68" s="85">
        <f>(HLOOKUP(GM$7,BECO_Datos!$D$3:$HN$85,BECO_Datos!$A66,FALSE))*GM$2</f>
        <v>0</v>
      </c>
      <c r="GN68" s="85">
        <f>(HLOOKUP(GN$7,BECO_Datos!$D$3:$HN$85,BECO_Datos!$A66,FALSE)+HLOOKUP(GN$7,BECO_Datos!$HP$3:$LT$85,BECO_Datos!$A66,FALSE))*GN$2</f>
        <v>0</v>
      </c>
      <c r="GO68" s="89">
        <f t="shared" si="257"/>
        <v>511.46012714259666</v>
      </c>
      <c r="GP68" s="85">
        <f>(HLOOKUP(GP$7,BECO_Datos!$D$3:$HN$85,BECO_Datos!$A66,FALSE))*GP$2</f>
        <v>0</v>
      </c>
      <c r="GQ68" s="85">
        <f>(HLOOKUP(GQ$7,BECO_Datos!$D$3:$HN$85,BECO_Datos!$A66,FALSE))*GQ$2</f>
        <v>0</v>
      </c>
      <c r="GR68" s="85">
        <f>(HLOOKUP(GR$7,BECO_Datos!$D$3:$HN$85,BECO_Datos!$A66,FALSE))*GR$2</f>
        <v>0</v>
      </c>
      <c r="GS68" s="85">
        <f>(HLOOKUP(GS$7,BECO_Datos!$D$3:$HN$85,BECO_Datos!$A66,FALSE))*GS$2</f>
        <v>16.5624</v>
      </c>
      <c r="GT68" s="85">
        <f>(HLOOKUP(GT$7,BECO_Datos!$D$3:$HN$85,BECO_Datos!$A66,FALSE)+HLOOKUP(GT$7,BECO_Datos!$HP$3:$LT$85,BECO_Datos!$A66,FALSE))*GT$2</f>
        <v>9.0861866663553332</v>
      </c>
      <c r="GU68" s="85">
        <f>(HLOOKUP(GU$7,BECO_Datos!$D$3:$HN$85,BECO_Datos!$A66,FALSE))*GU$2</f>
        <v>421.1310805839255</v>
      </c>
      <c r="GV68" s="85">
        <f>(HLOOKUP(GV$7,BECO_Datos!$D$3:$HN$85,BECO_Datos!$A66,FALSE))*GV$2</f>
        <v>0</v>
      </c>
      <c r="GW68" s="85">
        <f>(HLOOKUP(GW$7,BECO_Datos!$D$3:$HN$85,BECO_Datos!$A66,FALSE)+HLOOKUP(GW$7,BECO_Datos!$HP$3:$LT$85,BECO_Datos!$A66,FALSE))*GW$2</f>
        <v>9.2884658107863594</v>
      </c>
      <c r="GX68" s="85">
        <f>(HLOOKUP(GX$7,BECO_Datos!$D$3:$HN$85,BECO_Datos!$A66,FALSE))*GX$2</f>
        <v>0</v>
      </c>
      <c r="GY68" s="85">
        <f>(HLOOKUP(GY$7,BECO_Datos!$D$3:$HN$85,BECO_Datos!$A66,FALSE)+HLOOKUP(GY$7,BECO_Datos!$HP$3:$LT$85,BECO_Datos!$A66,FALSE))*GY$2</f>
        <v>14.803587691222537</v>
      </c>
      <c r="GZ68" s="85">
        <f>(HLOOKUP(GZ$7,BECO_Datos!$D$3:$HN$85,BECO_Datos!$A66,FALSE))*GZ$2</f>
        <v>39.464643331281636</v>
      </c>
      <c r="HA68" s="85">
        <f>(HLOOKUP(HA$7,BECO_Datos!$D$3:$HN$85,BECO_Datos!$A66,FALSE)+HLOOKUP(HA$7,BECO_Datos!$HP$3:$LT$85,BECO_Datos!$A66,FALSE))*HA$2</f>
        <v>1.1237630590252616</v>
      </c>
      <c r="HB68" s="13"/>
      <c r="HC68" s="89">
        <f t="shared" si="258"/>
        <v>629.08898534468256</v>
      </c>
      <c r="HD68" s="85">
        <f>(HLOOKUP(HD$7,BECO_Datos!$D$3:$HN$85,BECO_Datos!$A66,FALSE)+HLOOKUP(HD$7,BECO_Datos!$HP$3:$LT$85,BECO_Datos!$A66,FALSE))*HD$2</f>
        <v>0</v>
      </c>
      <c r="HE68" s="85">
        <f>(HLOOKUP(HE$7,BECO_Datos!$D$3:$HN$85,BECO_Datos!$A66,FALSE)+HLOOKUP(HE$7,BECO_Datos!$HP$3:$LT$85,BECO_Datos!$A66,FALSE))*HE$2</f>
        <v>0</v>
      </c>
      <c r="HF68" s="85">
        <f>(HLOOKUP(HF$7,BECO_Datos!$D$3:$HN$85,BECO_Datos!$A66,FALSE)+HLOOKUP(HF$7,BECO_Datos!$HP$3:$LT$85,BECO_Datos!$A66,FALSE))*HF$2</f>
        <v>629.08898534468256</v>
      </c>
      <c r="HG68" s="85">
        <f>(HLOOKUP(HG$7,BECO_Datos!$D$3:$HN$85,BECO_Datos!$A66,FALSE)+HLOOKUP(HG$7,BECO_Datos!$HP$3:$LT$85,BECO_Datos!$A66,FALSE))*HG$2</f>
        <v>0</v>
      </c>
      <c r="HH68" s="85">
        <f>(HLOOKUP(HH$7,BECO_Datos!$D$3:$HN$85,BECO_Datos!$A66,FALSE))*HH$2</f>
        <v>0</v>
      </c>
      <c r="HI68" s="85">
        <f>(HLOOKUP(HI$7,BECO_Datos!$D$3:$HN$85,BECO_Datos!$A66,FALSE)+HLOOKUP(HI$7,BECO_Datos!$HP$3:$LT$85,BECO_Datos!$A66,FALSE))*HI$2</f>
        <v>0</v>
      </c>
      <c r="HJ68" s="85">
        <f>(HLOOKUP(HJ$7,BECO_Datos!$D$3:$HN$85,BECO_Datos!$A66,FALSE))*HJ$2</f>
        <v>0</v>
      </c>
      <c r="HK68" s="85">
        <f>(HLOOKUP(HK$7,BECO_Datos!$D$3:$HN$85,BECO_Datos!$A66,FALSE)+HLOOKUP(HK$7,BECO_Datos!$HP$3:$LT$85,BECO_Datos!$A66,FALSE))*HK$2</f>
        <v>0</v>
      </c>
      <c r="HL68" s="89">
        <f t="shared" si="259"/>
        <v>505.83307749077528</v>
      </c>
      <c r="HM68" s="85">
        <f>(HLOOKUP(HM$7,BECO_Datos!$D$3:$HN$85,BECO_Datos!$A66,FALSE))*HM$2</f>
        <v>0</v>
      </c>
      <c r="HN68" s="85">
        <f>(HLOOKUP(HN$7,BECO_Datos!$D$3:$HN$85,BECO_Datos!$A66,FALSE))*HN$2</f>
        <v>0</v>
      </c>
      <c r="HO68" s="85">
        <f>(HLOOKUP(HO$7,BECO_Datos!$D$3:$HN$85,BECO_Datos!$A66,FALSE))*HO$2</f>
        <v>0</v>
      </c>
      <c r="HP68" s="85">
        <f>(HLOOKUP(HP$7,BECO_Datos!$D$3:$HN$85,BECO_Datos!$A66,FALSE))*HP$2</f>
        <v>16.259745704552547</v>
      </c>
      <c r="HQ68" s="85">
        <f>(HLOOKUP(HQ$7,BECO_Datos!$D$3:$HN$85,BECO_Datos!$A66,FALSE)+HLOOKUP(HQ$7,BECO_Datos!$HP$3:$LT$85,BECO_Datos!$A66,FALSE))*HQ$2</f>
        <v>9.1738197496345446</v>
      </c>
      <c r="HR68" s="85">
        <f>(HLOOKUP(HR$7,BECO_Datos!$D$3:$HN$85,BECO_Datos!$A66,FALSE))*HR$2</f>
        <v>421.53815107108289</v>
      </c>
      <c r="HS68" s="85">
        <f>(HLOOKUP(HS$7,BECO_Datos!$D$3:$HN$85,BECO_Datos!$A66,FALSE))*HS$2</f>
        <v>0</v>
      </c>
      <c r="HT68" s="85">
        <f>(HLOOKUP(HT$7,BECO_Datos!$D$3:$HN$85,BECO_Datos!$A66,FALSE)+HLOOKUP(HT$7,BECO_Datos!$HP$3:$LT$85,BECO_Datos!$A66,FALSE))*HT$2</f>
        <v>0</v>
      </c>
      <c r="HU68" s="85">
        <f>(HLOOKUP(HU$7,BECO_Datos!$D$3:$HN$85,BECO_Datos!$A66,FALSE))*HU$2</f>
        <v>0</v>
      </c>
      <c r="HV68" s="85">
        <f>(HLOOKUP(HV$7,BECO_Datos!$D$3:$HN$85,BECO_Datos!$A66,FALSE)+HLOOKUP(HV$7,BECO_Datos!$HP$3:$LT$85,BECO_Datos!$A66,FALSE))*HV$2</f>
        <v>16.245041119509565</v>
      </c>
      <c r="HW68" s="85">
        <f>(HLOOKUP(HW$7,BECO_Datos!$D$3:$HN$85,BECO_Datos!$A66,FALSE))*HW$2</f>
        <v>42.616319845995754</v>
      </c>
      <c r="HX68" s="85">
        <f>(HLOOKUP(HX$7,BECO_Datos!$D$3:$HN$85,BECO_Datos!$A66,FALSE)+HLOOKUP(HX$7,BECO_Datos!$HP$3:$LT$85,BECO_Datos!$A66,FALSE))*HX$2</f>
        <v>0</v>
      </c>
    </row>
    <row r="69" spans="1:232" ht="15.75" x14ac:dyDescent="0.25">
      <c r="A69" s="160">
        <v>63</v>
      </c>
      <c r="B69" s="535" t="s">
        <v>108</v>
      </c>
      <c r="C69" s="13"/>
      <c r="D69" s="86">
        <f t="shared" si="240"/>
        <v>44.797499144102083</v>
      </c>
      <c r="E69" s="84">
        <f>(HLOOKUP(E$7,BECO_Datos!$D$3:$HN$85,BECO_Datos!$A67,FALSE)+HLOOKUP(E$7,BECO_Datos!$HP$3:$LT$85,BECO_Datos!$A67,FALSE))*E$2</f>
        <v>0</v>
      </c>
      <c r="F69" s="84">
        <f>(HLOOKUP(F$7,BECO_Datos!$D$3:$HN$85,BECO_Datos!$A67,FALSE)+HLOOKUP(F$7,BECO_Datos!$HP$3:$LT$85,BECO_Datos!$A67,FALSE))*F$2</f>
        <v>11.216492691329938</v>
      </c>
      <c r="G69" s="84">
        <f>(HLOOKUP(G$7,BECO_Datos!$D$3:$HN$85,BECO_Datos!$A67,FALSE)+HLOOKUP(G$7,BECO_Datos!$HP$3:$LT$85,BECO_Datos!$A67,FALSE))*G$2</f>
        <v>33.581006452772144</v>
      </c>
      <c r="H69" s="84">
        <f>(HLOOKUP(H$7,BECO_Datos!$D$3:$HN$85,BECO_Datos!$A67,FALSE)+HLOOKUP(H$7,BECO_Datos!$HP$3:$LT$85,BECO_Datos!$A67,FALSE))*H$2</f>
        <v>0</v>
      </c>
      <c r="I69" s="84">
        <f>(HLOOKUP(I$7,BECO_Datos!$D$3:$HN$85,BECO_Datos!$A67,FALSE))*I$2</f>
        <v>0</v>
      </c>
      <c r="J69" s="84">
        <f>(HLOOKUP(J$7,BECO_Datos!$D$3:$HN$85,BECO_Datos!$A67,FALSE)+HLOOKUP(J$7,BECO_Datos!$HP$3:$LT$85,BECO_Datos!$A67,FALSE))*J$2</f>
        <v>0</v>
      </c>
      <c r="K69" s="84">
        <f>(HLOOKUP(K$7,BECO_Datos!$D$3:$HN$85,BECO_Datos!$A67,FALSE))*K$2</f>
        <v>0</v>
      </c>
      <c r="L69" s="84">
        <f>(HLOOKUP(L$7,BECO_Datos!$D$3:$HN$85,BECO_Datos!$A67,FALSE)+HLOOKUP(L$7,BECO_Datos!$HP$3:$LT$85,BECO_Datos!$A67,FALSE))*L$2</f>
        <v>0</v>
      </c>
      <c r="M69" s="86">
        <f t="shared" si="241"/>
        <v>97.402212942621318</v>
      </c>
      <c r="N69" s="84">
        <f>(HLOOKUP(N$7,BECO_Datos!$D$3:$HN$85,BECO_Datos!$A67,FALSE))*N$2</f>
        <v>0</v>
      </c>
      <c r="O69" s="84">
        <f>(HLOOKUP(O$7,BECO_Datos!$D$3:$HN$85,BECO_Datos!$A67,FALSE))*O$2</f>
        <v>0</v>
      </c>
      <c r="P69" s="84">
        <f>(HLOOKUP(P$7,BECO_Datos!$D$3:$HN$85,BECO_Datos!$A67,FALSE))*P$2</f>
        <v>0</v>
      </c>
      <c r="Q69" s="84">
        <f>(HLOOKUP(Q$7,BECO_Datos!$D$3:$HN$85,BECO_Datos!$A67,FALSE))*Q$2</f>
        <v>2.5929000000000002</v>
      </c>
      <c r="R69" s="84">
        <f>(HLOOKUP(R$7,BECO_Datos!$D$3:$HN$85,BECO_Datos!$A67,FALSE)+HLOOKUP(R$7,BECO_Datos!$HP$3:$LT$85,BECO_Datos!$A67,FALSE))*R$2</f>
        <v>6.4455959444010835</v>
      </c>
      <c r="S69" s="84">
        <f>(HLOOKUP(S$7,BECO_Datos!$D$3:$HN$85,BECO_Datos!$A67,FALSE))*S$2</f>
        <v>76.446784800000003</v>
      </c>
      <c r="T69" s="84">
        <f>(HLOOKUP(T$7,BECO_Datos!$D$3:$HN$85,BECO_Datos!$A67,FALSE))*T$2</f>
        <v>7.3296E-2</v>
      </c>
      <c r="U69" s="84">
        <f>(HLOOKUP(U$7,BECO_Datos!$D$3:$HN$85,BECO_Datos!$A67,FALSE)+HLOOKUP(U$7,BECO_Datos!$HP$3:$LT$85,BECO_Datos!$A67,FALSE))*U$2</f>
        <v>1.7942696312777583E-2</v>
      </c>
      <c r="V69" s="84">
        <f>(HLOOKUP(V$7,BECO_Datos!$D$3:$HN$85,BECO_Datos!$A67,FALSE))*V$2</f>
        <v>0</v>
      </c>
      <c r="W69" s="84">
        <f>(HLOOKUP(W$7,BECO_Datos!$D$3:$HN$85,BECO_Datos!$A67,FALSE)+HLOOKUP(W$7,BECO_Datos!$HP$3:$LT$85,BECO_Datos!$A67,FALSE))*W$2</f>
        <v>8.8944607549110248</v>
      </c>
      <c r="X69" s="84">
        <f>(HLOOKUP(X$7,BECO_Datos!$D$3:$HN$85,BECO_Datos!$A67,FALSE))*X$2</f>
        <v>2.9312327469964496</v>
      </c>
      <c r="Y69" s="84">
        <f>(HLOOKUP(Y$7,BECO_Datos!$D$3:$HN$85,BECO_Datos!$A67,FALSE)+HLOOKUP(Y$7,BECO_Datos!$HP$3:$LT$85,BECO_Datos!$A67,FALSE))*Y$2</f>
        <v>0</v>
      </c>
      <c r="Z69" s="13"/>
      <c r="AA69" s="86">
        <f t="shared" si="242"/>
        <v>12.456104274388727</v>
      </c>
      <c r="AB69" s="84">
        <f>(HLOOKUP(AB$7,BECO_Datos!$D$3:$HN$85,BECO_Datos!$A67,FALSE)+HLOOKUP(AB$7,BECO_Datos!$HP$3:$LT$85,BECO_Datos!$A67,FALSE))*AB$2</f>
        <v>0</v>
      </c>
      <c r="AC69" s="84">
        <f>(HLOOKUP(AC$7,BECO_Datos!$D$3:$HN$85,BECO_Datos!$A67,FALSE)+HLOOKUP(AC$7,BECO_Datos!$HP$3:$LT$85,BECO_Datos!$A67,FALSE))*AC$2</f>
        <v>11.532855305700782</v>
      </c>
      <c r="AD69" s="84">
        <f>(HLOOKUP(AD$7,BECO_Datos!$D$3:$HN$85,BECO_Datos!$A67,FALSE)+HLOOKUP(AD$7,BECO_Datos!$HP$3:$LT$85,BECO_Datos!$A67,FALSE))*AD$2</f>
        <v>0.92324896868794493</v>
      </c>
      <c r="AE69" s="84">
        <f>(HLOOKUP(AE$7,BECO_Datos!$D$3:$HN$85,BECO_Datos!$A67,FALSE)+HLOOKUP(AE$7,BECO_Datos!$HP$3:$LT$85,BECO_Datos!$A67,FALSE))*AE$2</f>
        <v>0</v>
      </c>
      <c r="AF69" s="84">
        <f>(HLOOKUP(AF$7,BECO_Datos!$D$3:$HN$85,BECO_Datos!$A67,FALSE))*AF$2</f>
        <v>0</v>
      </c>
      <c r="AG69" s="84">
        <f>(HLOOKUP(AG$7,BECO_Datos!$D$3:$HN$85,BECO_Datos!$A67,FALSE)+HLOOKUP(AG$7,BECO_Datos!$HP$3:$LT$85,BECO_Datos!$A67,FALSE))*AG$2</f>
        <v>0</v>
      </c>
      <c r="AH69" s="84">
        <f>(HLOOKUP(AH$7,BECO_Datos!$D$3:$HN$85,BECO_Datos!$A67,FALSE))*AH$2</f>
        <v>0</v>
      </c>
      <c r="AI69" s="84">
        <f>(HLOOKUP(AI$7,BECO_Datos!$D$3:$HN$85,BECO_Datos!$A67,FALSE)+HLOOKUP(AI$7,BECO_Datos!$HP$3:$LT$85,BECO_Datos!$A67,FALSE))*AI$2</f>
        <v>0</v>
      </c>
      <c r="AJ69" s="86">
        <f t="shared" si="243"/>
        <v>92.455401523332526</v>
      </c>
      <c r="AK69" s="84">
        <f>(HLOOKUP(AK$7,BECO_Datos!$D$3:$HN$85,BECO_Datos!$A67,FALSE))*AK$2</f>
        <v>0</v>
      </c>
      <c r="AL69" s="84">
        <f>(HLOOKUP(AL$7,BECO_Datos!$D$3:$HN$85,BECO_Datos!$A67,FALSE))*AL$2</f>
        <v>0</v>
      </c>
      <c r="AM69" s="84">
        <f>(HLOOKUP(AM$7,BECO_Datos!$D$3:$HN$85,BECO_Datos!$A67,FALSE))*AM$2</f>
        <v>0</v>
      </c>
      <c r="AN69" s="84">
        <f>(HLOOKUP(AN$7,BECO_Datos!$D$3:$HN$85,BECO_Datos!$A67,FALSE))*AN$2</f>
        <v>0</v>
      </c>
      <c r="AO69" s="84">
        <f>(HLOOKUP(AO$7,BECO_Datos!$D$3:$HN$85,BECO_Datos!$A67,FALSE)+HLOOKUP(AO$7,BECO_Datos!$HP$3:$LT$85,BECO_Datos!$A67,FALSE))*AO$2</f>
        <v>1.6461666964292181</v>
      </c>
      <c r="AP69" s="84">
        <f>(HLOOKUP(AP$7,BECO_Datos!$D$3:$HN$85,BECO_Datos!$A67,FALSE))*AP$2</f>
        <v>80.377167600000007</v>
      </c>
      <c r="AQ69" s="84">
        <f>(HLOOKUP(AQ$7,BECO_Datos!$D$3:$HN$85,BECO_Datos!$A67,FALSE))*AQ$2</f>
        <v>2.1988799999999999E-2</v>
      </c>
      <c r="AR69" s="84">
        <f>(HLOOKUP(AR$7,BECO_Datos!$D$3:$HN$85,BECO_Datos!$A67,FALSE)+HLOOKUP(AR$7,BECO_Datos!$HP$3:$LT$85,BECO_Datos!$A67,FALSE))*AR$2</f>
        <v>1.6772520466292087E-2</v>
      </c>
      <c r="AS69" s="84">
        <f>(HLOOKUP(AS$7,BECO_Datos!$D$3:$HN$85,BECO_Datos!$A67,FALSE))*AS$2</f>
        <v>0</v>
      </c>
      <c r="AT69" s="84">
        <f>(HLOOKUP(AT$7,BECO_Datos!$D$3:$HN$85,BECO_Datos!$A67,FALSE)+HLOOKUP(AT$7,BECO_Datos!$HP$3:$LT$85,BECO_Datos!$A67,FALSE))*AT$2</f>
        <v>9.1993115160760599</v>
      </c>
      <c r="AU69" s="84">
        <f>(HLOOKUP(AU$7,BECO_Datos!$D$3:$HN$85,BECO_Datos!$A67,FALSE))*AU$2</f>
        <v>1.1939943903609425</v>
      </c>
      <c r="AV69" s="84">
        <f>(HLOOKUP(AV$7,BECO_Datos!$D$3:$HN$85,BECO_Datos!$A67,FALSE)+HLOOKUP(AV$7,BECO_Datos!$HP$3:$LT$85,BECO_Datos!$A67,FALSE))*AV$2</f>
        <v>0</v>
      </c>
      <c r="AW69" s="13"/>
      <c r="AX69" s="86">
        <f t="shared" si="244"/>
        <v>26.948724225124479</v>
      </c>
      <c r="AY69" s="84">
        <f>(HLOOKUP(AY$7,BECO_Datos!$D$3:$HN$85,BECO_Datos!$A67,FALSE)+HLOOKUP(AY$7,BECO_Datos!$HP$3:$LT$85,BECO_Datos!$A67,FALSE))*AY$2</f>
        <v>0</v>
      </c>
      <c r="AZ69" s="84">
        <f>(HLOOKUP(AZ$7,BECO_Datos!$D$3:$HN$85,BECO_Datos!$A67,FALSE)+HLOOKUP(AZ$7,BECO_Datos!$HP$3:$LT$85,BECO_Datos!$A67,FALSE))*AZ$2</f>
        <v>12.625744337163699</v>
      </c>
      <c r="BA69" s="84">
        <f>(HLOOKUP(BA$7,BECO_Datos!$D$3:$HN$85,BECO_Datos!$A67,FALSE)+HLOOKUP(BA$7,BECO_Datos!$HP$3:$LT$85,BECO_Datos!$A67,FALSE))*BA$2</f>
        <v>14.322979887960779</v>
      </c>
      <c r="BB69" s="84">
        <f>(HLOOKUP(BB$7,BECO_Datos!$D$3:$HN$85,BECO_Datos!$A67,FALSE)+HLOOKUP(BB$7,BECO_Datos!$HP$3:$LT$85,BECO_Datos!$A67,FALSE))*BB$2</f>
        <v>0</v>
      </c>
      <c r="BC69" s="84">
        <f>(HLOOKUP(BC$7,BECO_Datos!$D$3:$HN$85,BECO_Datos!$A67,FALSE))*BC$2</f>
        <v>0</v>
      </c>
      <c r="BD69" s="84">
        <f>(HLOOKUP(BD$7,BECO_Datos!$D$3:$HN$85,BECO_Datos!$A67,FALSE)+HLOOKUP(BD$7,BECO_Datos!$HP$3:$LT$85,BECO_Datos!$A67,FALSE))*BD$2</f>
        <v>0</v>
      </c>
      <c r="BE69" s="84">
        <f>(HLOOKUP(BE$7,BECO_Datos!$D$3:$HN$85,BECO_Datos!$A67,FALSE))*BE$2</f>
        <v>0</v>
      </c>
      <c r="BF69" s="84">
        <f>(HLOOKUP(BF$7,BECO_Datos!$D$3:$HN$85,BECO_Datos!$A67,FALSE)+HLOOKUP(BF$7,BECO_Datos!$HP$3:$LT$85,BECO_Datos!$A67,FALSE))*BF$2</f>
        <v>0</v>
      </c>
      <c r="BG69" s="86">
        <f t="shared" si="245"/>
        <v>115.88960010977515</v>
      </c>
      <c r="BH69" s="84">
        <f>(HLOOKUP(BH$7,BECO_Datos!$D$3:$HN$85,BECO_Datos!$A67,FALSE))*BH$2</f>
        <v>0</v>
      </c>
      <c r="BI69" s="84">
        <f>(HLOOKUP(BI$7,BECO_Datos!$D$3:$HN$85,BECO_Datos!$A67,FALSE))*BI$2</f>
        <v>0</v>
      </c>
      <c r="BJ69" s="84">
        <f>(HLOOKUP(BJ$7,BECO_Datos!$D$3:$HN$85,BECO_Datos!$A67,FALSE))*BJ$2</f>
        <v>0</v>
      </c>
      <c r="BK69" s="84">
        <f>(HLOOKUP(BK$7,BECO_Datos!$D$3:$HN$85,BECO_Datos!$A67,FALSE))*BK$2</f>
        <v>0</v>
      </c>
      <c r="BL69" s="84">
        <f>(HLOOKUP(BL$7,BECO_Datos!$D$3:$HN$85,BECO_Datos!$A67,FALSE)+HLOOKUP(BL$7,BECO_Datos!$HP$3:$LT$85,BECO_Datos!$A67,FALSE))*BL$2</f>
        <v>13.76234244042301</v>
      </c>
      <c r="BM69" s="84">
        <f>(HLOOKUP(BM$7,BECO_Datos!$D$3:$HN$85,BECO_Datos!$A67,FALSE))*BM$2</f>
        <v>92.898334800000001</v>
      </c>
      <c r="BN69" s="84">
        <f>(HLOOKUP(BN$7,BECO_Datos!$D$3:$HN$85,BECO_Datos!$A67,FALSE))*BN$2</f>
        <v>0</v>
      </c>
      <c r="BO69" s="84">
        <f>(HLOOKUP(BO$7,BECO_Datos!$D$3:$HN$85,BECO_Datos!$A67,FALSE)+HLOOKUP(BO$7,BECO_Datos!$HP$3:$LT$85,BECO_Datos!$A67,FALSE))*BO$2</f>
        <v>0</v>
      </c>
      <c r="BP69" s="84">
        <f>(HLOOKUP(BP$7,BECO_Datos!$D$3:$HN$85,BECO_Datos!$A67,FALSE))*BP$2</f>
        <v>0</v>
      </c>
      <c r="BQ69" s="84">
        <f>(HLOOKUP(BQ$7,BECO_Datos!$D$3:$HN$85,BECO_Datos!$A67,FALSE)+HLOOKUP(BQ$7,BECO_Datos!$HP$3:$LT$85,BECO_Datos!$A67,FALSE))*BQ$2</f>
        <v>6.1448710253008665</v>
      </c>
      <c r="BR69" s="84">
        <f>(HLOOKUP(BR$7,BECO_Datos!$D$3:$HN$85,BECO_Datos!$A67,FALSE))*BR$2</f>
        <v>3.0840518440512574</v>
      </c>
      <c r="BS69" s="84">
        <f>(HLOOKUP(BS$7,BECO_Datos!$D$3:$HN$85,BECO_Datos!$A67,FALSE)+HLOOKUP(BS$7,BECO_Datos!$HP$3:$LT$85,BECO_Datos!$A67,FALSE))*BS$2</f>
        <v>0</v>
      </c>
      <c r="BT69" s="13"/>
      <c r="BU69" s="86">
        <f t="shared" si="246"/>
        <v>19.908293481867062</v>
      </c>
      <c r="BV69" s="84">
        <f>(HLOOKUP(BV$7,BECO_Datos!$D$3:$HN$85,BECO_Datos!$A67,FALSE)+HLOOKUP(BV$7,BECO_Datos!$HP$3:$LT$85,BECO_Datos!$A67,FALSE))*BV$2</f>
        <v>0</v>
      </c>
      <c r="BW69" s="84">
        <f>(HLOOKUP(BW$7,BECO_Datos!$D$3:$HN$85,BECO_Datos!$A67,FALSE)+HLOOKUP(BW$7,BECO_Datos!$HP$3:$LT$85,BECO_Datos!$A67,FALSE))*BW$2</f>
        <v>11.64789625638109</v>
      </c>
      <c r="BX69" s="84">
        <f>(HLOOKUP(BX$7,BECO_Datos!$D$3:$HN$85,BECO_Datos!$A67,FALSE)+HLOOKUP(BX$7,BECO_Datos!$HP$3:$LT$85,BECO_Datos!$A67,FALSE))*BX$2</f>
        <v>8.2603972254859706</v>
      </c>
      <c r="BY69" s="84">
        <f>(HLOOKUP(BY$7,BECO_Datos!$D$3:$HN$85,BECO_Datos!$A67,FALSE)+HLOOKUP(BY$7,BECO_Datos!$HP$3:$LT$85,BECO_Datos!$A67,FALSE))*BY$2</f>
        <v>0</v>
      </c>
      <c r="BZ69" s="84">
        <f>(HLOOKUP(BZ$7,BECO_Datos!$D$3:$HN$85,BECO_Datos!$A67,FALSE))*BZ$2</f>
        <v>0</v>
      </c>
      <c r="CA69" s="84">
        <f>(HLOOKUP(CA$7,BECO_Datos!$D$3:$HN$85,BECO_Datos!$A67,FALSE)+HLOOKUP(CA$7,BECO_Datos!$HP$3:$LT$85,BECO_Datos!$A67,FALSE))*CA$2</f>
        <v>0</v>
      </c>
      <c r="CB69" s="84">
        <f>(HLOOKUP(CB$7,BECO_Datos!$D$3:$HN$85,BECO_Datos!$A67,FALSE))*CB$2</f>
        <v>0</v>
      </c>
      <c r="CC69" s="84">
        <f>(HLOOKUP(CC$7,BECO_Datos!$D$3:$HN$85,BECO_Datos!$A67,FALSE)+HLOOKUP(CC$7,BECO_Datos!$HP$3:$LT$85,BECO_Datos!$A67,FALSE))*CC$2</f>
        <v>0</v>
      </c>
      <c r="CD69" s="86">
        <f t="shared" si="247"/>
        <v>116.87873652659823</v>
      </c>
      <c r="CE69" s="84">
        <f>(HLOOKUP(CE$7,BECO_Datos!$D$3:$HN$85,BECO_Datos!$A67,FALSE))*CE$2</f>
        <v>0</v>
      </c>
      <c r="CF69" s="84">
        <f>(HLOOKUP(CF$7,BECO_Datos!$D$3:$HN$85,BECO_Datos!$A67,FALSE))*CF$2</f>
        <v>0</v>
      </c>
      <c r="CG69" s="84">
        <f>(HLOOKUP(CG$7,BECO_Datos!$D$3:$HN$85,BECO_Datos!$A67,FALSE))*CG$2</f>
        <v>0</v>
      </c>
      <c r="CH69" s="84">
        <f>(HLOOKUP(CH$7,BECO_Datos!$D$3:$HN$85,BECO_Datos!$A67,FALSE))*CH$2</f>
        <v>0</v>
      </c>
      <c r="CI69" s="84">
        <f>(HLOOKUP(CI$7,BECO_Datos!$D$3:$HN$85,BECO_Datos!$A67,FALSE)+HLOOKUP(CI$7,BECO_Datos!$HP$3:$LT$85,BECO_Datos!$A67,FALSE))*CI$2</f>
        <v>14.639298862118201</v>
      </c>
      <c r="CJ69" s="84">
        <f>(HLOOKUP(CJ$7,BECO_Datos!$D$3:$HN$85,BECO_Datos!$A67,FALSE))*CJ$2</f>
        <v>98.194852799999992</v>
      </c>
      <c r="CK69" s="84">
        <f>(HLOOKUP(CK$7,BECO_Datos!$D$3:$HN$85,BECO_Datos!$A67,FALSE))*CK$2</f>
        <v>0</v>
      </c>
      <c r="CL69" s="84">
        <f>(HLOOKUP(CL$7,BECO_Datos!$D$3:$HN$85,BECO_Datos!$A67,FALSE)+HLOOKUP(CL$7,BECO_Datos!$HP$3:$LT$85,BECO_Datos!$A67,FALSE))*CL$2</f>
        <v>0</v>
      </c>
      <c r="CM69" s="84">
        <f>(HLOOKUP(CM$7,BECO_Datos!$D$3:$HN$85,BECO_Datos!$A67,FALSE))*CM$2</f>
        <v>0</v>
      </c>
      <c r="CN69" s="84">
        <f>(HLOOKUP(CN$7,BECO_Datos!$D$3:$HN$85,BECO_Datos!$A67,FALSE)+HLOOKUP(CN$7,BECO_Datos!$HP$3:$LT$85,BECO_Datos!$A67,FALSE))*CN$2</f>
        <v>1.1189368685387473</v>
      </c>
      <c r="CO69" s="84">
        <f>(HLOOKUP(CO$7,BECO_Datos!$D$3:$HN$85,BECO_Datos!$A67,FALSE))*CO$2</f>
        <v>2.9256479959412909</v>
      </c>
      <c r="CP69" s="84">
        <f>(HLOOKUP(CP$7,BECO_Datos!$D$3:$HN$85,BECO_Datos!$A67,FALSE)+HLOOKUP(CP$7,BECO_Datos!$HP$3:$LT$85,BECO_Datos!$A67,FALSE))*CP$2</f>
        <v>0</v>
      </c>
      <c r="CQ69" s="13"/>
      <c r="CR69" s="86">
        <f t="shared" si="248"/>
        <v>15.078104355641834</v>
      </c>
      <c r="CS69" s="84">
        <f>(HLOOKUP(CS$7,BECO_Datos!$D$3:$HN$85,BECO_Datos!$A67,FALSE)+HLOOKUP(CS$7,BECO_Datos!$HP$3:$LT$85,BECO_Datos!$A67,FALSE))*CS$2</f>
        <v>0</v>
      </c>
      <c r="CT69" s="84">
        <f>(HLOOKUP(CT$7,BECO_Datos!$D$3:$HN$85,BECO_Datos!$A67,FALSE)+HLOOKUP(CT$7,BECO_Datos!$HP$3:$LT$85,BECO_Datos!$A67,FALSE))*CT$2</f>
        <v>2.9335442423478297</v>
      </c>
      <c r="CU69" s="84">
        <f>(HLOOKUP(CU$7,BECO_Datos!$D$3:$HN$85,BECO_Datos!$A67,FALSE)+HLOOKUP(CU$7,BECO_Datos!$HP$3:$LT$85,BECO_Datos!$A67,FALSE))*CU$2</f>
        <v>12.144560113294004</v>
      </c>
      <c r="CV69" s="84">
        <f>(HLOOKUP(CV$7,BECO_Datos!$D$3:$HN$85,BECO_Datos!$A67,FALSE)+HLOOKUP(CV$7,BECO_Datos!$HP$3:$LT$85,BECO_Datos!$A67,FALSE))*CV$2</f>
        <v>0</v>
      </c>
      <c r="CW69" s="84">
        <f>(HLOOKUP(CW$7,BECO_Datos!$D$3:$HN$85,BECO_Datos!$A67,FALSE))*CW$2</f>
        <v>0</v>
      </c>
      <c r="CX69" s="84">
        <f>(HLOOKUP(CX$7,BECO_Datos!$D$3:$HN$85,BECO_Datos!$A67,FALSE)+HLOOKUP(CX$7,BECO_Datos!$HP$3:$LT$85,BECO_Datos!$A67,FALSE))*CX$2</f>
        <v>0</v>
      </c>
      <c r="CY69" s="84">
        <f>(HLOOKUP(CY$7,BECO_Datos!$D$3:$HN$85,BECO_Datos!$A67,FALSE))*CY$2</f>
        <v>0</v>
      </c>
      <c r="CZ69" s="84">
        <f>(HLOOKUP(CZ$7,BECO_Datos!$D$3:$HN$85,BECO_Datos!$A67,FALSE)+HLOOKUP(CZ$7,BECO_Datos!$HP$3:$LT$85,BECO_Datos!$A67,FALSE))*CZ$2</f>
        <v>0</v>
      </c>
      <c r="DA69" s="86">
        <f t="shared" si="249"/>
        <v>130.61399519541163</v>
      </c>
      <c r="DB69" s="84">
        <f>(HLOOKUP(DB$7,BECO_Datos!$D$3:$HN$85,BECO_Datos!$A67,FALSE))*DB$2</f>
        <v>0</v>
      </c>
      <c r="DC69" s="84">
        <f>(HLOOKUP(DC$7,BECO_Datos!$D$3:$HN$85,BECO_Datos!$A67,FALSE))*DC$2</f>
        <v>0</v>
      </c>
      <c r="DD69" s="84">
        <f>(HLOOKUP(DD$7,BECO_Datos!$D$3:$HN$85,BECO_Datos!$A67,FALSE))*DD$2</f>
        <v>0</v>
      </c>
      <c r="DE69" s="84">
        <f>(HLOOKUP(DE$7,BECO_Datos!$D$3:$HN$85,BECO_Datos!$A67,FALSE))*DE$2</f>
        <v>0</v>
      </c>
      <c r="DF69" s="84">
        <f>(HLOOKUP(DF$7,BECO_Datos!$D$3:$HN$85,BECO_Datos!$A67,FALSE)+HLOOKUP(DF$7,BECO_Datos!$HP$3:$LT$85,BECO_Datos!$A67,FALSE))*DF$2</f>
        <v>17.297712254998356</v>
      </c>
      <c r="DG69" s="84">
        <f>(HLOOKUP(DG$7,BECO_Datos!$D$3:$HN$85,BECO_Datos!$A67,FALSE))*DG$2</f>
        <v>105.73074</v>
      </c>
      <c r="DH69" s="84">
        <f>(HLOOKUP(DH$7,BECO_Datos!$D$3:$HN$85,BECO_Datos!$A67,FALSE))*DH$2</f>
        <v>0</v>
      </c>
      <c r="DI69" s="84">
        <f>(HLOOKUP(DI$7,BECO_Datos!$D$3:$HN$85,BECO_Datos!$A67,FALSE)+HLOOKUP(DI$7,BECO_Datos!$HP$3:$LT$85,BECO_Datos!$A67,FALSE))*DI$2</f>
        <v>0.19502930774758243</v>
      </c>
      <c r="DJ69" s="84">
        <f>(HLOOKUP(DJ$7,BECO_Datos!$D$3:$HN$85,BECO_Datos!$A67,FALSE))*DJ$2</f>
        <v>0</v>
      </c>
      <c r="DK69" s="84">
        <f>(HLOOKUP(DK$7,BECO_Datos!$D$3:$HN$85,BECO_Datos!$A67,FALSE)+HLOOKUP(DK$7,BECO_Datos!$HP$3:$LT$85,BECO_Datos!$A67,FALSE))*DK$2</f>
        <v>4.213171060761197</v>
      </c>
      <c r="DL69" s="84">
        <f>(HLOOKUP(DL$7,BECO_Datos!$D$3:$HN$85,BECO_Datos!$A67,FALSE))*DL$2</f>
        <v>3.1773425719044828</v>
      </c>
      <c r="DM69" s="84">
        <f>(HLOOKUP(DM$7,BECO_Datos!$D$3:$HN$85,BECO_Datos!$A67,FALSE)+HLOOKUP(DM$7,BECO_Datos!$HP$3:$LT$85,BECO_Datos!$A67,FALSE))*DM$2</f>
        <v>0</v>
      </c>
      <c r="DN69" s="13"/>
      <c r="DO69" s="86">
        <f t="shared" si="250"/>
        <v>18.988643201562567</v>
      </c>
      <c r="DP69" s="84">
        <f>(HLOOKUP(DP$7,BECO_Datos!$D$3:$HN$85,BECO_Datos!$A67,FALSE)+HLOOKUP(DP$7,BECO_Datos!$HP$3:$LT$85,BECO_Datos!$A67,FALSE))*DP$2</f>
        <v>0</v>
      </c>
      <c r="DQ69" s="84">
        <f>(HLOOKUP(DQ$7,BECO_Datos!$D$3:$HN$85,BECO_Datos!$A67,FALSE)+HLOOKUP(DQ$7,BECO_Datos!$HP$3:$LT$85,BECO_Datos!$A67,FALSE))*DQ$2</f>
        <v>1.0066083184526868</v>
      </c>
      <c r="DR69" s="84">
        <f>(HLOOKUP(DR$7,BECO_Datos!$D$3:$HN$85,BECO_Datos!$A67,FALSE)+HLOOKUP(DR$7,BECO_Datos!$HP$3:$LT$85,BECO_Datos!$A67,FALSE))*DR$2</f>
        <v>17.982034883109879</v>
      </c>
      <c r="DS69" s="84">
        <f>(HLOOKUP(DS$7,BECO_Datos!$D$3:$HN$85,BECO_Datos!$A67,FALSE)+HLOOKUP(DS$7,BECO_Datos!$HP$3:$LT$85,BECO_Datos!$A67,FALSE))*DS$2</f>
        <v>0</v>
      </c>
      <c r="DT69" s="84">
        <f>(HLOOKUP(DT$7,BECO_Datos!$D$3:$HN$85,BECO_Datos!$A67,FALSE))*DT$2</f>
        <v>0</v>
      </c>
      <c r="DU69" s="84">
        <f>(HLOOKUP(DU$7,BECO_Datos!$D$3:$HN$85,BECO_Datos!$A67,FALSE)+HLOOKUP(DU$7,BECO_Datos!$HP$3:$LT$85,BECO_Datos!$A67,FALSE))*DU$2</f>
        <v>0</v>
      </c>
      <c r="DV69" s="84">
        <f>(HLOOKUP(DV$7,BECO_Datos!$D$3:$HN$85,BECO_Datos!$A67,FALSE))*DV$2</f>
        <v>0</v>
      </c>
      <c r="DW69" s="84">
        <f>(HLOOKUP(DW$7,BECO_Datos!$D$3:$HN$85,BECO_Datos!$A67,FALSE)+HLOOKUP(DW$7,BECO_Datos!$HP$3:$LT$85,BECO_Datos!$A67,FALSE))*DW$2</f>
        <v>0</v>
      </c>
      <c r="DX69" s="86">
        <f t="shared" si="251"/>
        <v>158.79621728795195</v>
      </c>
      <c r="DY69" s="84">
        <f>(HLOOKUP(DY$7,BECO_Datos!$D$3:$HN$85,BECO_Datos!$A67,FALSE))*DY$2</f>
        <v>0</v>
      </c>
      <c r="DZ69" s="84">
        <f>(HLOOKUP(DZ$7,BECO_Datos!$D$3:$HN$85,BECO_Datos!$A67,FALSE))*DZ$2</f>
        <v>0</v>
      </c>
      <c r="EA69" s="84">
        <f>(HLOOKUP(EA$7,BECO_Datos!$D$3:$HN$85,BECO_Datos!$A67,FALSE))*EA$2</f>
        <v>0</v>
      </c>
      <c r="EB69" s="84">
        <f>(HLOOKUP(EB$7,BECO_Datos!$D$3:$HN$85,BECO_Datos!$A67,FALSE))*EB$2</f>
        <v>0</v>
      </c>
      <c r="EC69" s="84">
        <f>(HLOOKUP(EC$7,BECO_Datos!$D$3:$HN$85,BECO_Datos!$A67,FALSE)+HLOOKUP(EC$7,BECO_Datos!$HP$3:$LT$85,BECO_Datos!$A67,FALSE))*EC$2</f>
        <v>19.612229111149084</v>
      </c>
      <c r="ED69" s="84">
        <f>(HLOOKUP(ED$7,BECO_Datos!$D$3:$HN$85,BECO_Datos!$A67,FALSE))*ED$2</f>
        <v>107.11320480000001</v>
      </c>
      <c r="EE69" s="84">
        <f>(HLOOKUP(EE$7,BECO_Datos!$D$3:$HN$85,BECO_Datos!$A67,FALSE))*EE$2</f>
        <v>0</v>
      </c>
      <c r="EF69" s="84">
        <f>(HLOOKUP(EF$7,BECO_Datos!$D$3:$HN$85,BECO_Datos!$A67,FALSE)+HLOOKUP(EF$7,BECO_Datos!$HP$3:$LT$85,BECO_Datos!$A67,FALSE))*EF$2</f>
        <v>11.843869820433685</v>
      </c>
      <c r="EG69" s="84">
        <f>(HLOOKUP(EG$7,BECO_Datos!$D$3:$HN$85,BECO_Datos!$A67,FALSE))*EG$2</f>
        <v>0</v>
      </c>
      <c r="EH69" s="84">
        <f>(HLOOKUP(EH$7,BECO_Datos!$D$3:$HN$85,BECO_Datos!$A67,FALSE)+HLOOKUP(EH$7,BECO_Datos!$HP$3:$LT$85,BECO_Datos!$A67,FALSE))*EH$2</f>
        <v>14.629342959015304</v>
      </c>
      <c r="EI69" s="84">
        <f>(HLOOKUP(EI$7,BECO_Datos!$D$3:$HN$85,BECO_Datos!$A67,FALSE))*EI$2</f>
        <v>5.5975705973538776</v>
      </c>
      <c r="EJ69" s="84">
        <f>(HLOOKUP(EJ$7,BECO_Datos!$D$3:$HN$85,BECO_Datos!$A67,FALSE)+HLOOKUP(EJ$7,BECO_Datos!$HP$3:$LT$85,BECO_Datos!$A67,FALSE))*EJ$2</f>
        <v>0</v>
      </c>
      <c r="EK69" s="13"/>
      <c r="EL69" s="86">
        <f t="shared" si="252"/>
        <v>69.089396690145747</v>
      </c>
      <c r="EM69" s="84">
        <f>(HLOOKUP(EM$7,BECO_Datos!$D$3:$HN$85,BECO_Datos!$A67,FALSE)+HLOOKUP(EM$7,BECO_Datos!$HP$3:$LT$85,BECO_Datos!$A67,FALSE))*EM$2</f>
        <v>0</v>
      </c>
      <c r="EN69" s="84">
        <f>(HLOOKUP(EN$7,BECO_Datos!$D$3:$HN$85,BECO_Datos!$A67,FALSE)+HLOOKUP(EN$7,BECO_Datos!$HP$3:$LT$85,BECO_Datos!$A67,FALSE))*EN$2</f>
        <v>0.94908784311253325</v>
      </c>
      <c r="EO69" s="84">
        <f>(HLOOKUP(EO$7,BECO_Datos!$D$3:$HN$85,BECO_Datos!$A67,FALSE)+HLOOKUP(EO$7,BECO_Datos!$HP$3:$LT$85,BECO_Datos!$A67,FALSE))*EO$2</f>
        <v>68.140308847033211</v>
      </c>
      <c r="EP69" s="84">
        <f>(HLOOKUP(EP$7,BECO_Datos!$D$3:$HN$85,BECO_Datos!$A67,FALSE)+HLOOKUP(EP$7,BECO_Datos!$HP$3:$LT$85,BECO_Datos!$A67,FALSE))*EP$2</f>
        <v>0</v>
      </c>
      <c r="EQ69" s="84">
        <f>(HLOOKUP(EQ$7,BECO_Datos!$D$3:$HN$85,BECO_Datos!$A67,FALSE))*EQ$2</f>
        <v>0</v>
      </c>
      <c r="ER69" s="84">
        <f>(HLOOKUP(ER$7,BECO_Datos!$D$3:$HN$85,BECO_Datos!$A67,FALSE)+HLOOKUP(ER$7,BECO_Datos!$HP$3:$LT$85,BECO_Datos!$A67,FALSE))*ER$2</f>
        <v>0</v>
      </c>
      <c r="ES69" s="84">
        <f>(HLOOKUP(ES$7,BECO_Datos!$D$3:$HN$85,BECO_Datos!$A67,FALSE))*ES$2</f>
        <v>0</v>
      </c>
      <c r="ET69" s="84">
        <f>(HLOOKUP(ET$7,BECO_Datos!$D$3:$HN$85,BECO_Datos!$A67,FALSE)+HLOOKUP(ET$7,BECO_Datos!$HP$3:$LT$85,BECO_Datos!$A67,FALSE))*ET$2</f>
        <v>0</v>
      </c>
      <c r="EU69" s="86">
        <f t="shared" si="253"/>
        <v>121.01191644411816</v>
      </c>
      <c r="EV69" s="84">
        <f>(HLOOKUP(EV$7,BECO_Datos!$D$3:$HN$85,BECO_Datos!$A67,FALSE))*EV$2</f>
        <v>0</v>
      </c>
      <c r="EW69" s="84">
        <f>(HLOOKUP(EW$7,BECO_Datos!$D$3:$HN$85,BECO_Datos!$A67,FALSE))*EW$2</f>
        <v>0</v>
      </c>
      <c r="EX69" s="84">
        <f>(HLOOKUP(EX$7,BECO_Datos!$D$3:$HN$85,BECO_Datos!$A67,FALSE))*EX$2</f>
        <v>0</v>
      </c>
      <c r="EY69" s="84">
        <f>(HLOOKUP(EY$7,BECO_Datos!$D$3:$HN$85,BECO_Datos!$A67,FALSE))*EY$2</f>
        <v>0</v>
      </c>
      <c r="EZ69" s="84">
        <f>(HLOOKUP(EZ$7,BECO_Datos!$D$3:$HN$85,BECO_Datos!$A67,FALSE)+HLOOKUP(EZ$7,BECO_Datos!$HP$3:$LT$85,BECO_Datos!$A67,FALSE))*EZ$2</f>
        <v>4.4559377719452966</v>
      </c>
      <c r="FA69" s="84">
        <f>(HLOOKUP(FA$7,BECO_Datos!$D$3:$HN$85,BECO_Datos!$A67,FALSE))*FA$2</f>
        <v>97.353583200000003</v>
      </c>
      <c r="FB69" s="84">
        <f>(HLOOKUP(FB$7,BECO_Datos!$D$3:$HN$85,BECO_Datos!$A67,FALSE))*FB$2</f>
        <v>0</v>
      </c>
      <c r="FC69" s="84">
        <f>(HLOOKUP(FC$7,BECO_Datos!$D$3:$HN$85,BECO_Datos!$A67,FALSE)+HLOOKUP(FC$7,BECO_Datos!$HP$3:$LT$85,BECO_Datos!$A67,FALSE))*FC$2</f>
        <v>0</v>
      </c>
      <c r="FD69" s="84">
        <f>(HLOOKUP(FD$7,BECO_Datos!$D$3:$HN$85,BECO_Datos!$A67,FALSE))*FD$2</f>
        <v>0</v>
      </c>
      <c r="FE69" s="84">
        <f>(HLOOKUP(FE$7,BECO_Datos!$D$3:$HN$85,BECO_Datos!$A67,FALSE)+HLOOKUP(FE$7,BECO_Datos!$HP$3:$LT$85,BECO_Datos!$A67,FALSE))*FE$2</f>
        <v>15.767773573250029</v>
      </c>
      <c r="FF69" s="84">
        <f>(HLOOKUP(FF$7,BECO_Datos!$D$3:$HN$85,BECO_Datos!$A67,FALSE))*FF$2</f>
        <v>3.4346218989228339</v>
      </c>
      <c r="FG69" s="84">
        <f>(HLOOKUP(FG$7,BECO_Datos!$D$3:$HN$85,BECO_Datos!$A67,FALSE)+HLOOKUP(FG$7,BECO_Datos!$HP$3:$LT$85,BECO_Datos!$A67,FALSE))*FG$2</f>
        <v>0</v>
      </c>
      <c r="FH69" s="13"/>
      <c r="FI69" s="86">
        <f t="shared" si="254"/>
        <v>47.02172251367309</v>
      </c>
      <c r="FJ69" s="84">
        <f>(HLOOKUP(FJ$7,BECO_Datos!$D$3:$HN$85,BECO_Datos!$A67,FALSE)+HLOOKUP(FJ$7,BECO_Datos!$HP$3:$LT$85,BECO_Datos!$A67,FALSE))*FJ$2</f>
        <v>0</v>
      </c>
      <c r="FK69" s="84">
        <f>(HLOOKUP(FK$7,BECO_Datos!$D$3:$HN$85,BECO_Datos!$A67,FALSE)+HLOOKUP(FK$7,BECO_Datos!$HP$3:$LT$85,BECO_Datos!$A67,FALSE))*FK$2</f>
        <v>0.31636261437084434</v>
      </c>
      <c r="FL69" s="84">
        <f>(HLOOKUP(FL$7,BECO_Datos!$D$3:$HN$85,BECO_Datos!$A67,FALSE)+HLOOKUP(FL$7,BECO_Datos!$HP$3:$LT$85,BECO_Datos!$A67,FALSE))*FL$2</f>
        <v>46.705359899302245</v>
      </c>
      <c r="FM69" s="84">
        <f>(HLOOKUP(FM$7,BECO_Datos!$D$3:$HN$85,BECO_Datos!$A67,FALSE)+HLOOKUP(FM$7,BECO_Datos!$HP$3:$LT$85,BECO_Datos!$A67,FALSE))*FM$2</f>
        <v>0</v>
      </c>
      <c r="FN69" s="84">
        <f>(HLOOKUP(FN$7,BECO_Datos!$D$3:$HN$85,BECO_Datos!$A67,FALSE))*FN$2</f>
        <v>0</v>
      </c>
      <c r="FO69" s="84">
        <f>(HLOOKUP(FO$7,BECO_Datos!$D$3:$HN$85,BECO_Datos!$A67,FALSE)+HLOOKUP(FO$7,BECO_Datos!$HP$3:$LT$85,BECO_Datos!$A67,FALSE))*FO$2</f>
        <v>0</v>
      </c>
      <c r="FP69" s="84">
        <f>(HLOOKUP(FP$7,BECO_Datos!$D$3:$HN$85,BECO_Datos!$A67,FALSE))*FP$2</f>
        <v>0</v>
      </c>
      <c r="FQ69" s="84">
        <f>(HLOOKUP(FQ$7,BECO_Datos!$D$3:$HN$85,BECO_Datos!$A67,FALSE)+HLOOKUP(FQ$7,BECO_Datos!$HP$3:$LT$85,BECO_Datos!$A67,FALSE))*FQ$2</f>
        <v>0</v>
      </c>
      <c r="FR69" s="86">
        <f t="shared" si="255"/>
        <v>112.62750334150519</v>
      </c>
      <c r="FS69" s="84">
        <f>(HLOOKUP(FS$7,BECO_Datos!$D$3:$HN$85,BECO_Datos!$A67,FALSE))*FS$2</f>
        <v>0</v>
      </c>
      <c r="FT69" s="84">
        <f>(HLOOKUP(FT$7,BECO_Datos!$D$3:$HN$85,BECO_Datos!$A67,FALSE))*FT$2</f>
        <v>0</v>
      </c>
      <c r="FU69" s="84">
        <f>(HLOOKUP(FU$7,BECO_Datos!$D$3:$HN$85,BECO_Datos!$A67,FALSE))*FU$2</f>
        <v>0</v>
      </c>
      <c r="FV69" s="84">
        <f>(HLOOKUP(FV$7,BECO_Datos!$D$3:$HN$85,BECO_Datos!$A67,FALSE))*FV$2</f>
        <v>0</v>
      </c>
      <c r="FW69" s="84">
        <f>(HLOOKUP(FW$7,BECO_Datos!$D$3:$HN$85,BECO_Datos!$A67,FALSE)+HLOOKUP(FW$7,BECO_Datos!$HP$3:$LT$85,BECO_Datos!$A67,FALSE))*FW$2</f>
        <v>5.5940233267518806</v>
      </c>
      <c r="FX69" s="84">
        <f>(HLOOKUP(FX$7,BECO_Datos!$D$3:$HN$85,BECO_Datos!$A67,FALSE))*FX$2</f>
        <v>89.586629999999985</v>
      </c>
      <c r="FY69" s="84">
        <f>(HLOOKUP(FY$7,BECO_Datos!$D$3:$HN$85,BECO_Datos!$A67,FALSE))*FY$2</f>
        <v>5.1839999999999997E-2</v>
      </c>
      <c r="FZ69" s="84">
        <f>(HLOOKUP(FZ$7,BECO_Datos!$D$3:$HN$85,BECO_Datos!$A67,FALSE)+HLOOKUP(FZ$7,BECO_Datos!$HP$3:$LT$85,BECO_Datos!$A67,FALSE))*FZ$2</f>
        <v>0</v>
      </c>
      <c r="GA69" s="84">
        <f>(HLOOKUP(GA$7,BECO_Datos!$D$3:$HN$85,BECO_Datos!$A67,FALSE))*GA$2</f>
        <v>0</v>
      </c>
      <c r="GB69" s="84">
        <f>(HLOOKUP(GB$7,BECO_Datos!$D$3:$HN$85,BECO_Datos!$A67,FALSE)+HLOOKUP(GB$7,BECO_Datos!$HP$3:$LT$85,BECO_Datos!$A67,FALSE))*GB$2</f>
        <v>12.567119653728634</v>
      </c>
      <c r="GC69" s="84">
        <f>(HLOOKUP(GC$7,BECO_Datos!$D$3:$HN$85,BECO_Datos!$A67,FALSE))*GC$2</f>
        <v>4.8278903610246804</v>
      </c>
      <c r="GD69" s="84">
        <f>(HLOOKUP(GD$7,BECO_Datos!$D$3:$HN$85,BECO_Datos!$A67,FALSE)+HLOOKUP(GD$7,BECO_Datos!$HP$3:$LT$85,BECO_Datos!$A67,FALSE))*GD$2</f>
        <v>0</v>
      </c>
      <c r="GE69" s="13"/>
      <c r="GF69" s="86">
        <f t="shared" si="256"/>
        <v>0.34512285204092114</v>
      </c>
      <c r="GG69" s="84">
        <f>(HLOOKUP(GG$7,BECO_Datos!$D$3:$HN$85,BECO_Datos!$A67,FALSE)+HLOOKUP(GG$7,BECO_Datos!$HP$3:$LT$85,BECO_Datos!$A67,FALSE))*GG$2</f>
        <v>0</v>
      </c>
      <c r="GH69" s="84">
        <f>(HLOOKUP(GH$7,BECO_Datos!$D$3:$HN$85,BECO_Datos!$A67,FALSE)+HLOOKUP(GH$7,BECO_Datos!$HP$3:$LT$85,BECO_Datos!$A67,FALSE))*GH$2</f>
        <v>0.34512285204092114</v>
      </c>
      <c r="GI69" s="84">
        <f>(HLOOKUP(GI$7,BECO_Datos!$D$3:$HN$85,BECO_Datos!$A67,FALSE)+HLOOKUP(GI$7,BECO_Datos!$HP$3:$LT$85,BECO_Datos!$A67,FALSE))*GI$2</f>
        <v>0</v>
      </c>
      <c r="GJ69" s="84">
        <f>(HLOOKUP(GJ$7,BECO_Datos!$D$3:$HN$85,BECO_Datos!$A67,FALSE)+HLOOKUP(GJ$7,BECO_Datos!$HP$3:$LT$85,BECO_Datos!$A67,FALSE))*GJ$2</f>
        <v>0</v>
      </c>
      <c r="GK69" s="84">
        <f>(HLOOKUP(GK$7,BECO_Datos!$D$3:$HN$85,BECO_Datos!$A67,FALSE))*GK$2</f>
        <v>0</v>
      </c>
      <c r="GL69" s="84">
        <f>(HLOOKUP(GL$7,BECO_Datos!$D$3:$HN$85,BECO_Datos!$A67,FALSE)+HLOOKUP(GL$7,BECO_Datos!$HP$3:$LT$85,BECO_Datos!$A67,FALSE))*GL$2</f>
        <v>0</v>
      </c>
      <c r="GM69" s="84">
        <f>(HLOOKUP(GM$7,BECO_Datos!$D$3:$HN$85,BECO_Datos!$A67,FALSE))*GM$2</f>
        <v>0</v>
      </c>
      <c r="GN69" s="84">
        <f>(HLOOKUP(GN$7,BECO_Datos!$D$3:$HN$85,BECO_Datos!$A67,FALSE)+HLOOKUP(GN$7,BECO_Datos!$HP$3:$LT$85,BECO_Datos!$A67,FALSE))*GN$2</f>
        <v>0</v>
      </c>
      <c r="GO69" s="86">
        <f t="shared" si="257"/>
        <v>103.37805079035122</v>
      </c>
      <c r="GP69" s="84">
        <f>(HLOOKUP(GP$7,BECO_Datos!$D$3:$HN$85,BECO_Datos!$A67,FALSE))*GP$2</f>
        <v>0</v>
      </c>
      <c r="GQ69" s="84">
        <f>(HLOOKUP(GQ$7,BECO_Datos!$D$3:$HN$85,BECO_Datos!$A67,FALSE))*GQ$2</f>
        <v>0</v>
      </c>
      <c r="GR69" s="84">
        <f>(HLOOKUP(GR$7,BECO_Datos!$D$3:$HN$85,BECO_Datos!$A67,FALSE))*GR$2</f>
        <v>0</v>
      </c>
      <c r="GS69" s="84">
        <f>(HLOOKUP(GS$7,BECO_Datos!$D$3:$HN$85,BECO_Datos!$A67,FALSE))*GS$2</f>
        <v>0</v>
      </c>
      <c r="GT69" s="84">
        <f>(HLOOKUP(GT$7,BECO_Datos!$D$3:$HN$85,BECO_Datos!$A67,FALSE)+HLOOKUP(GT$7,BECO_Datos!$HP$3:$LT$85,BECO_Datos!$A67,FALSE))*GT$2</f>
        <v>5.1471063512613373</v>
      </c>
      <c r="GU69" s="84">
        <f>(HLOOKUP(GU$7,BECO_Datos!$D$3:$HN$85,BECO_Datos!$A67,FALSE))*GU$2</f>
        <v>82.381534322420691</v>
      </c>
      <c r="GV69" s="84">
        <f>(HLOOKUP(GV$7,BECO_Datos!$D$3:$HN$85,BECO_Datos!$A67,FALSE))*GV$2</f>
        <v>0</v>
      </c>
      <c r="GW69" s="84">
        <f>(HLOOKUP(GW$7,BECO_Datos!$D$3:$HN$85,BECO_Datos!$A67,FALSE)+HLOOKUP(GW$7,BECO_Datos!$HP$3:$LT$85,BECO_Datos!$A67,FALSE))*GW$2</f>
        <v>0</v>
      </c>
      <c r="GX69" s="84">
        <f>(HLOOKUP(GX$7,BECO_Datos!$D$3:$HN$85,BECO_Datos!$A67,FALSE))*GX$2</f>
        <v>0</v>
      </c>
      <c r="GY69" s="84">
        <f>(HLOOKUP(GY$7,BECO_Datos!$D$3:$HN$85,BECO_Datos!$A67,FALSE)+HLOOKUP(GY$7,BECO_Datos!$HP$3:$LT$85,BECO_Datos!$A67,FALSE))*GY$2</f>
        <v>11.816331371721933</v>
      </c>
      <c r="GZ69" s="84">
        <f>(HLOOKUP(GZ$7,BECO_Datos!$D$3:$HN$85,BECO_Datos!$A67,FALSE))*GZ$2</f>
        <v>4.0330787449472671</v>
      </c>
      <c r="HA69" s="84">
        <f>(HLOOKUP(HA$7,BECO_Datos!$D$3:$HN$85,BECO_Datos!$A67,FALSE)+HLOOKUP(HA$7,BECO_Datos!$HP$3:$LT$85,BECO_Datos!$A67,FALSE))*HA$2</f>
        <v>0</v>
      </c>
      <c r="HB69" s="13"/>
      <c r="HC69" s="86">
        <f t="shared" si="258"/>
        <v>0.22335120331308925</v>
      </c>
      <c r="HD69" s="84">
        <f>(HLOOKUP(HD$7,BECO_Datos!$D$3:$HN$85,BECO_Datos!$A67,FALSE)+HLOOKUP(HD$7,BECO_Datos!$HP$3:$LT$85,BECO_Datos!$A67,FALSE))*HD$2</f>
        <v>0</v>
      </c>
      <c r="HE69" s="84">
        <f>(HLOOKUP(HE$7,BECO_Datos!$D$3:$HN$85,BECO_Datos!$A67,FALSE)+HLOOKUP(HE$7,BECO_Datos!$HP$3:$LT$85,BECO_Datos!$A67,FALSE))*HE$2</f>
        <v>0.22335120331308925</v>
      </c>
      <c r="HF69" s="84">
        <f>(HLOOKUP(HF$7,BECO_Datos!$D$3:$HN$85,BECO_Datos!$A67,FALSE)+HLOOKUP(HF$7,BECO_Datos!$HP$3:$LT$85,BECO_Datos!$A67,FALSE))*HF$2</f>
        <v>0</v>
      </c>
      <c r="HG69" s="84">
        <f>(HLOOKUP(HG$7,BECO_Datos!$D$3:$HN$85,BECO_Datos!$A67,FALSE)+HLOOKUP(HG$7,BECO_Datos!$HP$3:$LT$85,BECO_Datos!$A67,FALSE))*HG$2</f>
        <v>0</v>
      </c>
      <c r="HH69" s="84">
        <f>(HLOOKUP(HH$7,BECO_Datos!$D$3:$HN$85,BECO_Datos!$A67,FALSE))*HH$2</f>
        <v>0</v>
      </c>
      <c r="HI69" s="84">
        <f>(HLOOKUP(HI$7,BECO_Datos!$D$3:$HN$85,BECO_Datos!$A67,FALSE)+HLOOKUP(HI$7,BECO_Datos!$HP$3:$LT$85,BECO_Datos!$A67,FALSE))*HI$2</f>
        <v>0</v>
      </c>
      <c r="HJ69" s="84">
        <f>(HLOOKUP(HJ$7,BECO_Datos!$D$3:$HN$85,BECO_Datos!$A67,FALSE))*HJ$2</f>
        <v>0</v>
      </c>
      <c r="HK69" s="84">
        <f>(HLOOKUP(HK$7,BECO_Datos!$D$3:$HN$85,BECO_Datos!$A67,FALSE)+HLOOKUP(HK$7,BECO_Datos!$HP$3:$LT$85,BECO_Datos!$A67,FALSE))*HK$2</f>
        <v>0</v>
      </c>
      <c r="HL69" s="86">
        <f t="shared" si="259"/>
        <v>99.501183672930537</v>
      </c>
      <c r="HM69" s="84">
        <f>(HLOOKUP(HM$7,BECO_Datos!$D$3:$HN$85,BECO_Datos!$A67,FALSE))*HM$2</f>
        <v>0</v>
      </c>
      <c r="HN69" s="84">
        <f>(HLOOKUP(HN$7,BECO_Datos!$D$3:$HN$85,BECO_Datos!$A67,FALSE))*HN$2</f>
        <v>0</v>
      </c>
      <c r="HO69" s="84">
        <f>(HLOOKUP(HO$7,BECO_Datos!$D$3:$HN$85,BECO_Datos!$A67,FALSE))*HO$2</f>
        <v>0</v>
      </c>
      <c r="HP69" s="84">
        <f>(HLOOKUP(HP$7,BECO_Datos!$D$3:$HN$85,BECO_Datos!$A67,FALSE))*HP$2</f>
        <v>0</v>
      </c>
      <c r="HQ69" s="84">
        <f>(HLOOKUP(HQ$7,BECO_Datos!$D$3:$HN$85,BECO_Datos!$A67,FALSE)+HLOOKUP(HQ$7,BECO_Datos!$HP$3:$LT$85,BECO_Datos!$A67,FALSE))*HQ$2</f>
        <v>5.0043842655976913</v>
      </c>
      <c r="HR69" s="84">
        <f>(HLOOKUP(HR$7,BECO_Datos!$D$3:$HN$85,BECO_Datos!$A67,FALSE))*HR$2</f>
        <v>77.264926859429835</v>
      </c>
      <c r="HS69" s="84">
        <f>(HLOOKUP(HS$7,BECO_Datos!$D$3:$HN$85,BECO_Datos!$A67,FALSE))*HS$2</f>
        <v>6.7759306985452614E-2</v>
      </c>
      <c r="HT69" s="84">
        <f>(HLOOKUP(HT$7,BECO_Datos!$D$3:$HN$85,BECO_Datos!$A67,FALSE)+HLOOKUP(HT$7,BECO_Datos!$HP$3:$LT$85,BECO_Datos!$A67,FALSE))*HT$2</f>
        <v>0</v>
      </c>
      <c r="HU69" s="84">
        <f>(HLOOKUP(HU$7,BECO_Datos!$D$3:$HN$85,BECO_Datos!$A67,FALSE))*HU$2</f>
        <v>0</v>
      </c>
      <c r="HV69" s="84">
        <f>(HLOOKUP(HV$7,BECO_Datos!$D$3:$HN$85,BECO_Datos!$A67,FALSE)+HLOOKUP(HV$7,BECO_Datos!$HP$3:$LT$85,BECO_Datos!$A67,FALSE))*HV$2</f>
        <v>12.966909982854373</v>
      </c>
      <c r="HW69" s="84">
        <f>(HLOOKUP(HW$7,BECO_Datos!$D$3:$HN$85,BECO_Datos!$A67,FALSE))*HW$2</f>
        <v>4.1972032580631771</v>
      </c>
      <c r="HX69" s="84">
        <f>(HLOOKUP(HX$7,BECO_Datos!$D$3:$HN$85,BECO_Datos!$A67,FALSE)+HLOOKUP(HX$7,BECO_Datos!$HP$3:$LT$85,BECO_Datos!$A67,FALSE))*HX$2</f>
        <v>0</v>
      </c>
    </row>
    <row r="70" spans="1:232" ht="15.75" x14ac:dyDescent="0.25">
      <c r="A70" s="160">
        <v>64</v>
      </c>
      <c r="B70" s="536" t="s">
        <v>109</v>
      </c>
      <c r="C70" s="13"/>
      <c r="D70" s="89">
        <f t="shared" si="240"/>
        <v>89.545518392811303</v>
      </c>
      <c r="E70" s="85">
        <f>(HLOOKUP(E$7,BECO_Datos!$D$3:$HN$85,BECO_Datos!$A68,FALSE)+HLOOKUP(E$7,BECO_Datos!$HP$3:$LT$85,BECO_Datos!$A68,FALSE))*E$2</f>
        <v>0</v>
      </c>
      <c r="F70" s="85">
        <f>(HLOOKUP(F$7,BECO_Datos!$D$3:$HN$85,BECO_Datos!$A68,FALSE)+HLOOKUP(F$7,BECO_Datos!$HP$3:$LT$85,BECO_Datos!$A68,FALSE))*F$2</f>
        <v>1.3229709328235311</v>
      </c>
      <c r="G70" s="85">
        <f>(HLOOKUP(G$7,BECO_Datos!$D$3:$HN$85,BECO_Datos!$A68,FALSE)+HLOOKUP(G$7,BECO_Datos!$HP$3:$LT$85,BECO_Datos!$A68,FALSE))*G$2</f>
        <v>87.79771118212733</v>
      </c>
      <c r="H70" s="85">
        <f>(HLOOKUP(H$7,BECO_Datos!$D$3:$HN$85,BECO_Datos!$A68,FALSE)+HLOOKUP(H$7,BECO_Datos!$HP$3:$LT$85,BECO_Datos!$A68,FALSE))*H$2</f>
        <v>0</v>
      </c>
      <c r="I70" s="85">
        <f>(HLOOKUP(I$7,BECO_Datos!$D$3:$HN$85,BECO_Datos!$A68,FALSE))*I$2</f>
        <v>0.42483627786043016</v>
      </c>
      <c r="J70" s="85">
        <f>(HLOOKUP(J$7,BECO_Datos!$D$3:$HN$85,BECO_Datos!$A68,FALSE)+HLOOKUP(J$7,BECO_Datos!$HP$3:$LT$85,BECO_Datos!$A68,FALSE))*J$2</f>
        <v>0</v>
      </c>
      <c r="K70" s="85">
        <f>(HLOOKUP(K$7,BECO_Datos!$D$3:$HN$85,BECO_Datos!$A68,FALSE))*K$2</f>
        <v>0</v>
      </c>
      <c r="L70" s="85">
        <f>(HLOOKUP(L$7,BECO_Datos!$D$3:$HN$85,BECO_Datos!$A68,FALSE)+HLOOKUP(L$7,BECO_Datos!$HP$3:$LT$85,BECO_Datos!$A68,FALSE))*L$2</f>
        <v>0</v>
      </c>
      <c r="M70" s="89">
        <f t="shared" si="241"/>
        <v>268.53499298799352</v>
      </c>
      <c r="N70" s="85">
        <f>(HLOOKUP(N$7,BECO_Datos!$D$3:$HN$85,BECO_Datos!$A68,FALSE))*N$2</f>
        <v>0</v>
      </c>
      <c r="O70" s="85">
        <f>(HLOOKUP(O$7,BECO_Datos!$D$3:$HN$85,BECO_Datos!$A68,FALSE))*O$2</f>
        <v>0</v>
      </c>
      <c r="P70" s="85">
        <f>(HLOOKUP(P$7,BECO_Datos!$D$3:$HN$85,BECO_Datos!$A68,FALSE))*P$2</f>
        <v>0</v>
      </c>
      <c r="Q70" s="85">
        <f>(HLOOKUP(Q$7,BECO_Datos!$D$3:$HN$85,BECO_Datos!$A68,FALSE))*Q$2</f>
        <v>0</v>
      </c>
      <c r="R70" s="85">
        <f>(HLOOKUP(R$7,BECO_Datos!$D$3:$HN$85,BECO_Datos!$A68,FALSE)+HLOOKUP(R$7,BECO_Datos!$HP$3:$LT$85,BECO_Datos!$A68,FALSE))*R$2</f>
        <v>18.356000851341221</v>
      </c>
      <c r="S70" s="85">
        <f>(HLOOKUP(S$7,BECO_Datos!$D$3:$HN$85,BECO_Datos!$A68,FALSE))*S$2</f>
        <v>235.80212400000002</v>
      </c>
      <c r="T70" s="85">
        <f>(HLOOKUP(T$7,BECO_Datos!$D$3:$HN$85,BECO_Datos!$A68,FALSE))*T$2</f>
        <v>8.1554399999999999E-2</v>
      </c>
      <c r="U70" s="85">
        <f>(HLOOKUP(U$7,BECO_Datos!$D$3:$HN$85,BECO_Datos!$A68,FALSE)+HLOOKUP(U$7,BECO_Datos!$HP$3:$LT$85,BECO_Datos!$A68,FALSE))*U$2</f>
        <v>1.300195384983883E-2</v>
      </c>
      <c r="V70" s="85">
        <f>(HLOOKUP(V$7,BECO_Datos!$D$3:$HN$85,BECO_Datos!$A68,FALSE))*V$2</f>
        <v>0</v>
      </c>
      <c r="W70" s="85">
        <f>(HLOOKUP(W$7,BECO_Datos!$D$3:$HN$85,BECO_Datos!$A68,FALSE)+HLOOKUP(W$7,BECO_Datos!$HP$3:$LT$85,BECO_Datos!$A68,FALSE))*W$2</f>
        <v>8.0682608246551872</v>
      </c>
      <c r="X70" s="85">
        <f>(HLOOKUP(X$7,BECO_Datos!$D$3:$HN$85,BECO_Datos!$A68,FALSE))*X$2</f>
        <v>6.214050958147233</v>
      </c>
      <c r="Y70" s="85">
        <f>(HLOOKUP(Y$7,BECO_Datos!$D$3:$HN$85,BECO_Datos!$A68,FALSE)+HLOOKUP(Y$7,BECO_Datos!$HP$3:$LT$85,BECO_Datos!$A68,FALSE))*Y$2</f>
        <v>0</v>
      </c>
      <c r="Z70" s="13"/>
      <c r="AA70" s="89">
        <f t="shared" si="242"/>
        <v>44.803599739701937</v>
      </c>
      <c r="AB70" s="85">
        <f>(HLOOKUP(AB$7,BECO_Datos!$D$3:$HN$85,BECO_Datos!$A68,FALSE)+HLOOKUP(AB$7,BECO_Datos!$HP$3:$LT$85,BECO_Datos!$A68,FALSE))*AB$2</f>
        <v>0</v>
      </c>
      <c r="AC70" s="85">
        <f>(HLOOKUP(AC$7,BECO_Datos!$D$3:$HN$85,BECO_Datos!$A68,FALSE)+HLOOKUP(AC$7,BECO_Datos!$HP$3:$LT$85,BECO_Datos!$A68,FALSE))*AC$2</f>
        <v>0</v>
      </c>
      <c r="AD70" s="85">
        <f>(HLOOKUP(AD$7,BECO_Datos!$D$3:$HN$85,BECO_Datos!$A68,FALSE)+HLOOKUP(AD$7,BECO_Datos!$HP$3:$LT$85,BECO_Datos!$A68,FALSE))*AD$2</f>
        <v>44.63692711368406</v>
      </c>
      <c r="AE70" s="85">
        <f>(HLOOKUP(AE$7,BECO_Datos!$D$3:$HN$85,BECO_Datos!$A68,FALSE)+HLOOKUP(AE$7,BECO_Datos!$HP$3:$LT$85,BECO_Datos!$A68,FALSE))*AE$2</f>
        <v>0</v>
      </c>
      <c r="AF70" s="85">
        <f>(HLOOKUP(AF$7,BECO_Datos!$D$3:$HN$85,BECO_Datos!$A68,FALSE))*AF$2</f>
        <v>0</v>
      </c>
      <c r="AG70" s="85">
        <f>(HLOOKUP(AG$7,BECO_Datos!$D$3:$HN$85,BECO_Datos!$A68,FALSE)+HLOOKUP(AG$7,BECO_Datos!$HP$3:$LT$85,BECO_Datos!$A68,FALSE))*AG$2</f>
        <v>0.16667262601788008</v>
      </c>
      <c r="AH70" s="85">
        <f>(HLOOKUP(AH$7,BECO_Datos!$D$3:$HN$85,BECO_Datos!$A68,FALSE))*AH$2</f>
        <v>0</v>
      </c>
      <c r="AI70" s="85">
        <f>(HLOOKUP(AI$7,BECO_Datos!$D$3:$HN$85,BECO_Datos!$A68,FALSE)+HLOOKUP(AI$7,BECO_Datos!$HP$3:$LT$85,BECO_Datos!$A68,FALSE))*AI$2</f>
        <v>0</v>
      </c>
      <c r="AJ70" s="89">
        <f t="shared" si="243"/>
        <v>317.99587567853035</v>
      </c>
      <c r="AK70" s="85">
        <f>(HLOOKUP(AK$7,BECO_Datos!$D$3:$HN$85,BECO_Datos!$A68,FALSE))*AK$2</f>
        <v>0</v>
      </c>
      <c r="AL70" s="85">
        <f>(HLOOKUP(AL$7,BECO_Datos!$D$3:$HN$85,BECO_Datos!$A68,FALSE))*AL$2</f>
        <v>0</v>
      </c>
      <c r="AM70" s="85">
        <f>(HLOOKUP(AM$7,BECO_Datos!$D$3:$HN$85,BECO_Datos!$A68,FALSE))*AM$2</f>
        <v>0</v>
      </c>
      <c r="AN70" s="85">
        <f>(HLOOKUP(AN$7,BECO_Datos!$D$3:$HN$85,BECO_Datos!$A68,FALSE))*AN$2</f>
        <v>0</v>
      </c>
      <c r="AO70" s="85">
        <f>(HLOOKUP(AO$7,BECO_Datos!$D$3:$HN$85,BECO_Datos!$A68,FALSE)+HLOOKUP(AO$7,BECO_Datos!$HP$3:$LT$85,BECO_Datos!$A68,FALSE))*AO$2</f>
        <v>11.341564659888277</v>
      </c>
      <c r="AP70" s="85">
        <f>(HLOOKUP(AP$7,BECO_Datos!$D$3:$HN$85,BECO_Datos!$A68,FALSE))*AP$2</f>
        <v>294.67812600000002</v>
      </c>
      <c r="AQ70" s="85">
        <f>(HLOOKUP(AQ$7,BECO_Datos!$D$3:$HN$85,BECO_Datos!$A68,FALSE))*AQ$2</f>
        <v>0.90366119999999994</v>
      </c>
      <c r="AR70" s="85">
        <f>(HLOOKUP(AR$7,BECO_Datos!$D$3:$HN$85,BECO_Datos!$A68,FALSE)+HLOOKUP(AR$7,BECO_Datos!$HP$3:$LT$85,BECO_Datos!$A68,FALSE))*AR$2</f>
        <v>1.7682657235780809E-2</v>
      </c>
      <c r="AS70" s="85">
        <f>(HLOOKUP(AS$7,BECO_Datos!$D$3:$HN$85,BECO_Datos!$A68,FALSE))*AS$2</f>
        <v>0</v>
      </c>
      <c r="AT70" s="85">
        <f>(HLOOKUP(AT$7,BECO_Datos!$D$3:$HN$85,BECO_Datos!$A68,FALSE)+HLOOKUP(AT$7,BECO_Datos!$HP$3:$LT$85,BECO_Datos!$A68,FALSE))*AT$2</f>
        <v>8.8939232815408289</v>
      </c>
      <c r="AU70" s="85">
        <f>(HLOOKUP(AU$7,BECO_Datos!$D$3:$HN$85,BECO_Datos!$A68,FALSE))*AU$2</f>
        <v>2.1609178798655306</v>
      </c>
      <c r="AV70" s="85">
        <f>(HLOOKUP(AV$7,BECO_Datos!$D$3:$HN$85,BECO_Datos!$A68,FALSE)+HLOOKUP(AV$7,BECO_Datos!$HP$3:$LT$85,BECO_Datos!$A68,FALSE))*AV$2</f>
        <v>0</v>
      </c>
      <c r="AW70" s="13"/>
      <c r="AX70" s="89">
        <f t="shared" si="244"/>
        <v>130.16074029173922</v>
      </c>
      <c r="AY70" s="85">
        <f>(HLOOKUP(AY$7,BECO_Datos!$D$3:$HN$85,BECO_Datos!$A68,FALSE)+HLOOKUP(AY$7,BECO_Datos!$HP$3:$LT$85,BECO_Datos!$A68,FALSE))*AY$2</f>
        <v>0</v>
      </c>
      <c r="AZ70" s="85">
        <f>(HLOOKUP(AZ$7,BECO_Datos!$D$3:$HN$85,BECO_Datos!$A68,FALSE)+HLOOKUP(AZ$7,BECO_Datos!$HP$3:$LT$85,BECO_Datos!$A68,FALSE))*AZ$2</f>
        <v>1.2079299821432241</v>
      </c>
      <c r="BA70" s="85">
        <f>(HLOOKUP(BA$7,BECO_Datos!$D$3:$HN$85,BECO_Datos!$A68,FALSE)+HLOOKUP(BA$7,BECO_Datos!$HP$3:$LT$85,BECO_Datos!$A68,FALSE))*BA$2</f>
        <v>128.952810309596</v>
      </c>
      <c r="BB70" s="85">
        <f>(HLOOKUP(BB$7,BECO_Datos!$D$3:$HN$85,BECO_Datos!$A68,FALSE)+HLOOKUP(BB$7,BECO_Datos!$HP$3:$LT$85,BECO_Datos!$A68,FALSE))*BB$2</f>
        <v>0</v>
      </c>
      <c r="BC70" s="85">
        <f>(HLOOKUP(BC$7,BECO_Datos!$D$3:$HN$85,BECO_Datos!$A68,FALSE))*BC$2</f>
        <v>0</v>
      </c>
      <c r="BD70" s="85">
        <f>(HLOOKUP(BD$7,BECO_Datos!$D$3:$HN$85,BECO_Datos!$A68,FALSE)+HLOOKUP(BD$7,BECO_Datos!$HP$3:$LT$85,BECO_Datos!$A68,FALSE))*BD$2</f>
        <v>0</v>
      </c>
      <c r="BE70" s="85">
        <f>(HLOOKUP(BE$7,BECO_Datos!$D$3:$HN$85,BECO_Datos!$A68,FALSE))*BE$2</f>
        <v>0</v>
      </c>
      <c r="BF70" s="85">
        <f>(HLOOKUP(BF$7,BECO_Datos!$D$3:$HN$85,BECO_Datos!$A68,FALSE)+HLOOKUP(BF$7,BECO_Datos!$HP$3:$LT$85,BECO_Datos!$A68,FALSE))*BF$2</f>
        <v>0</v>
      </c>
      <c r="BG70" s="89">
        <f t="shared" si="245"/>
        <v>340.80974755485579</v>
      </c>
      <c r="BH70" s="85">
        <f>(HLOOKUP(BH$7,BECO_Datos!$D$3:$HN$85,BECO_Datos!$A68,FALSE))*BH$2</f>
        <v>0</v>
      </c>
      <c r="BI70" s="85">
        <f>(HLOOKUP(BI$7,BECO_Datos!$D$3:$HN$85,BECO_Datos!$A68,FALSE))*BI$2</f>
        <v>0</v>
      </c>
      <c r="BJ70" s="85">
        <f>(HLOOKUP(BJ$7,BECO_Datos!$D$3:$HN$85,BECO_Datos!$A68,FALSE))*BJ$2</f>
        <v>0</v>
      </c>
      <c r="BK70" s="85">
        <f>(HLOOKUP(BK$7,BECO_Datos!$D$3:$HN$85,BECO_Datos!$A68,FALSE))*BK$2</f>
        <v>0</v>
      </c>
      <c r="BL70" s="85">
        <f>(HLOOKUP(BL$7,BECO_Datos!$D$3:$HN$85,BECO_Datos!$A68,FALSE)+HLOOKUP(BL$7,BECO_Datos!$HP$3:$LT$85,BECO_Datos!$A68,FALSE))*BL$2</f>
        <v>8.0430203362526314</v>
      </c>
      <c r="BM70" s="85">
        <f>(HLOOKUP(BM$7,BECO_Datos!$D$3:$HN$85,BECO_Datos!$A68,FALSE))*BM$2</f>
        <v>296.47789560000001</v>
      </c>
      <c r="BN70" s="85">
        <f>(HLOOKUP(BN$7,BECO_Datos!$D$3:$HN$85,BECO_Datos!$A68,FALSE))*BN$2</f>
        <v>0.20957400000000001</v>
      </c>
      <c r="BO70" s="85">
        <f>(HLOOKUP(BO$7,BECO_Datos!$D$3:$HN$85,BECO_Datos!$A68,FALSE)+HLOOKUP(BO$7,BECO_Datos!$HP$3:$LT$85,BECO_Datos!$A68,FALSE))*BO$2</f>
        <v>3.1204689239613188E-2</v>
      </c>
      <c r="BP70" s="85">
        <f>(HLOOKUP(BP$7,BECO_Datos!$D$3:$HN$85,BECO_Datos!$A68,FALSE))*BP$2</f>
        <v>0</v>
      </c>
      <c r="BQ70" s="85">
        <f>(HLOOKUP(BQ$7,BECO_Datos!$D$3:$HN$85,BECO_Datos!$A68,FALSE)+HLOOKUP(BQ$7,BECO_Datos!$HP$3:$LT$85,BECO_Datos!$A68,FALSE))*BQ$2</f>
        <v>22.719536831585057</v>
      </c>
      <c r="BR70" s="85">
        <f>(HLOOKUP(BR$7,BECO_Datos!$D$3:$HN$85,BECO_Datos!$A68,FALSE))*BR$2</f>
        <v>13.328516097778522</v>
      </c>
      <c r="BS70" s="85">
        <f>(HLOOKUP(BS$7,BECO_Datos!$D$3:$HN$85,BECO_Datos!$A68,FALSE)+HLOOKUP(BS$7,BECO_Datos!$HP$3:$LT$85,BECO_Datos!$A68,FALSE))*BS$2</f>
        <v>0</v>
      </c>
      <c r="BT70" s="13"/>
      <c r="BU70" s="89">
        <f t="shared" si="246"/>
        <v>136.34274027264684</v>
      </c>
      <c r="BV70" s="85">
        <f>(HLOOKUP(BV$7,BECO_Datos!$D$3:$HN$85,BECO_Datos!$A68,FALSE)+HLOOKUP(BV$7,BECO_Datos!$HP$3:$LT$85,BECO_Datos!$A68,FALSE))*BV$2</f>
        <v>0</v>
      </c>
      <c r="BW70" s="85">
        <f>(HLOOKUP(BW$7,BECO_Datos!$D$3:$HN$85,BECO_Datos!$A68,FALSE)+HLOOKUP(BW$7,BECO_Datos!$HP$3:$LT$85,BECO_Datos!$A68,FALSE))*BW$2</f>
        <v>0.86280713010230281</v>
      </c>
      <c r="BX70" s="85">
        <f>(HLOOKUP(BX$7,BECO_Datos!$D$3:$HN$85,BECO_Datos!$A68,FALSE)+HLOOKUP(BX$7,BECO_Datos!$HP$3:$LT$85,BECO_Datos!$A68,FALSE))*BX$2</f>
        <v>135.03810341356967</v>
      </c>
      <c r="BY70" s="85">
        <f>(HLOOKUP(BY$7,BECO_Datos!$D$3:$HN$85,BECO_Datos!$A68,FALSE)+HLOOKUP(BY$7,BECO_Datos!$HP$3:$LT$85,BECO_Datos!$A68,FALSE))*BY$2</f>
        <v>0</v>
      </c>
      <c r="BZ70" s="85">
        <f>(HLOOKUP(BZ$7,BECO_Datos!$D$3:$HN$85,BECO_Datos!$A68,FALSE))*BZ$2</f>
        <v>0.44182972897484729</v>
      </c>
      <c r="CA70" s="85">
        <f>(HLOOKUP(CA$7,BECO_Datos!$D$3:$HN$85,BECO_Datos!$A68,FALSE)+HLOOKUP(CA$7,BECO_Datos!$HP$3:$LT$85,BECO_Datos!$A68,FALSE))*CA$2</f>
        <v>0</v>
      </c>
      <c r="CB70" s="85">
        <f>(HLOOKUP(CB$7,BECO_Datos!$D$3:$HN$85,BECO_Datos!$A68,FALSE))*CB$2</f>
        <v>0</v>
      </c>
      <c r="CC70" s="85">
        <f>(HLOOKUP(CC$7,BECO_Datos!$D$3:$HN$85,BECO_Datos!$A68,FALSE)+HLOOKUP(CC$7,BECO_Datos!$HP$3:$LT$85,BECO_Datos!$A68,FALSE))*CC$2</f>
        <v>0</v>
      </c>
      <c r="CD70" s="89">
        <f t="shared" si="247"/>
        <v>357.05946247036911</v>
      </c>
      <c r="CE70" s="85">
        <f>(HLOOKUP(CE$7,BECO_Datos!$D$3:$HN$85,BECO_Datos!$A68,FALSE))*CE$2</f>
        <v>0</v>
      </c>
      <c r="CF70" s="85">
        <f>(HLOOKUP(CF$7,BECO_Datos!$D$3:$HN$85,BECO_Datos!$A68,FALSE))*CF$2</f>
        <v>0</v>
      </c>
      <c r="CG70" s="85">
        <f>(HLOOKUP(CG$7,BECO_Datos!$D$3:$HN$85,BECO_Datos!$A68,FALSE))*CG$2</f>
        <v>0</v>
      </c>
      <c r="CH70" s="85">
        <f>(HLOOKUP(CH$7,BECO_Datos!$D$3:$HN$85,BECO_Datos!$A68,FALSE))*CH$2</f>
        <v>0.40200000000000002</v>
      </c>
      <c r="CI70" s="85">
        <f>(HLOOKUP(CI$7,BECO_Datos!$D$3:$HN$85,BECO_Datos!$A68,FALSE)+HLOOKUP(CI$7,BECO_Datos!$HP$3:$LT$85,BECO_Datos!$A68,FALSE))*CI$2</f>
        <v>10.291782338305504</v>
      </c>
      <c r="CJ70" s="85">
        <f>(HLOOKUP(CJ$7,BECO_Datos!$D$3:$HN$85,BECO_Datos!$A68,FALSE))*CJ$2</f>
        <v>307.9489896</v>
      </c>
      <c r="CK70" s="85">
        <f>(HLOOKUP(CK$7,BECO_Datos!$D$3:$HN$85,BECO_Datos!$A68,FALSE))*CK$2</f>
        <v>6.276240000000001E-2</v>
      </c>
      <c r="CL70" s="85">
        <f>(HLOOKUP(CL$7,BECO_Datos!$D$3:$HN$85,BECO_Datos!$A68,FALSE)+HLOOKUP(CL$7,BECO_Datos!$HP$3:$LT$85,BECO_Datos!$A68,FALSE))*CL$2</f>
        <v>1.1701758464854946E-2</v>
      </c>
      <c r="CM70" s="85">
        <f>(HLOOKUP(CM$7,BECO_Datos!$D$3:$HN$85,BECO_Datos!$A68,FALSE))*CM$2</f>
        <v>0</v>
      </c>
      <c r="CN70" s="85">
        <f>(HLOOKUP(CN$7,BECO_Datos!$D$3:$HN$85,BECO_Datos!$A68,FALSE)+HLOOKUP(CN$7,BECO_Datos!$HP$3:$LT$85,BECO_Datos!$A68,FALSE))*CN$2</f>
        <v>28.13774386037997</v>
      </c>
      <c r="CO70" s="85">
        <f>(HLOOKUP(CO$7,BECO_Datos!$D$3:$HN$85,BECO_Datos!$A68,FALSE))*CO$2</f>
        <v>10.204482513218741</v>
      </c>
      <c r="CP70" s="85">
        <f>(HLOOKUP(CP$7,BECO_Datos!$D$3:$HN$85,BECO_Datos!$A68,FALSE)+HLOOKUP(CP$7,BECO_Datos!$HP$3:$LT$85,BECO_Datos!$A68,FALSE))*CP$2</f>
        <v>0</v>
      </c>
      <c r="CQ70" s="13"/>
      <c r="CR70" s="89">
        <f t="shared" si="248"/>
        <v>151.23727950855869</v>
      </c>
      <c r="CS70" s="85">
        <f>(HLOOKUP(CS$7,BECO_Datos!$D$3:$HN$85,BECO_Datos!$A68,FALSE)+HLOOKUP(CS$7,BECO_Datos!$HP$3:$LT$85,BECO_Datos!$A68,FALSE))*CS$2</f>
        <v>0</v>
      </c>
      <c r="CT70" s="85">
        <f>(HLOOKUP(CT$7,BECO_Datos!$D$3:$HN$85,BECO_Datos!$A68,FALSE)+HLOOKUP(CT$7,BECO_Datos!$HP$3:$LT$85,BECO_Datos!$A68,FALSE))*CT$2</f>
        <v>0</v>
      </c>
      <c r="CU70" s="85">
        <f>(HLOOKUP(CU$7,BECO_Datos!$D$3:$HN$85,BECO_Datos!$A68,FALSE)+HLOOKUP(CU$7,BECO_Datos!$HP$3:$LT$85,BECO_Datos!$A68,FALSE))*CU$2</f>
        <v>151.23727950855869</v>
      </c>
      <c r="CV70" s="85">
        <f>(HLOOKUP(CV$7,BECO_Datos!$D$3:$HN$85,BECO_Datos!$A68,FALSE)+HLOOKUP(CV$7,BECO_Datos!$HP$3:$LT$85,BECO_Datos!$A68,FALSE))*CV$2</f>
        <v>0</v>
      </c>
      <c r="CW70" s="85">
        <f>(HLOOKUP(CW$7,BECO_Datos!$D$3:$HN$85,BECO_Datos!$A68,FALSE))*CW$2</f>
        <v>0</v>
      </c>
      <c r="CX70" s="85">
        <f>(HLOOKUP(CX$7,BECO_Datos!$D$3:$HN$85,BECO_Datos!$A68,FALSE)+HLOOKUP(CX$7,BECO_Datos!$HP$3:$LT$85,BECO_Datos!$A68,FALSE))*CX$2</f>
        <v>0</v>
      </c>
      <c r="CY70" s="85">
        <f>(HLOOKUP(CY$7,BECO_Datos!$D$3:$HN$85,BECO_Datos!$A68,FALSE))*CY$2</f>
        <v>0</v>
      </c>
      <c r="CZ70" s="85">
        <f>(HLOOKUP(CZ$7,BECO_Datos!$D$3:$HN$85,BECO_Datos!$A68,FALSE)+HLOOKUP(CZ$7,BECO_Datos!$HP$3:$LT$85,BECO_Datos!$A68,FALSE))*CZ$2</f>
        <v>0</v>
      </c>
      <c r="DA70" s="89">
        <f t="shared" si="249"/>
        <v>391.49708498330835</v>
      </c>
      <c r="DB70" s="85">
        <f>(HLOOKUP(DB$7,BECO_Datos!$D$3:$HN$85,BECO_Datos!$A68,FALSE))*DB$2</f>
        <v>0</v>
      </c>
      <c r="DC70" s="85">
        <f>(HLOOKUP(DC$7,BECO_Datos!$D$3:$HN$85,BECO_Datos!$A68,FALSE))*DC$2</f>
        <v>0</v>
      </c>
      <c r="DD70" s="85">
        <f>(HLOOKUP(DD$7,BECO_Datos!$D$3:$HN$85,BECO_Datos!$A68,FALSE))*DD$2</f>
        <v>0</v>
      </c>
      <c r="DE70" s="85">
        <f>(HLOOKUP(DE$7,BECO_Datos!$D$3:$HN$85,BECO_Datos!$A68,FALSE))*DE$2</f>
        <v>5.2662000000000004</v>
      </c>
      <c r="DF70" s="85">
        <f>(HLOOKUP(DF$7,BECO_Datos!$D$3:$HN$85,BECO_Datos!$A68,FALSE)+HLOOKUP(DF$7,BECO_Datos!$HP$3:$LT$85,BECO_Datos!$A68,FALSE))*DF$2</f>
        <v>11.779030218978718</v>
      </c>
      <c r="DG70" s="85">
        <f>(HLOOKUP(DG$7,BECO_Datos!$D$3:$HN$85,BECO_Datos!$A68,FALSE))*DG$2</f>
        <v>332.22954599999997</v>
      </c>
      <c r="DH70" s="85">
        <f>(HLOOKUP(DH$7,BECO_Datos!$D$3:$HN$85,BECO_Datos!$A68,FALSE))*DH$2</f>
        <v>0.52597800000000006</v>
      </c>
      <c r="DI70" s="85">
        <f>(HLOOKUP(DI$7,BECO_Datos!$D$3:$HN$85,BECO_Datos!$A68,FALSE)+HLOOKUP(DI$7,BECO_Datos!$HP$3:$LT$85,BECO_Datos!$A68,FALSE))*DI$2</f>
        <v>0</v>
      </c>
      <c r="DJ70" s="85">
        <f>(HLOOKUP(DJ$7,BECO_Datos!$D$3:$HN$85,BECO_Datos!$A68,FALSE))*DJ$2</f>
        <v>0</v>
      </c>
      <c r="DK70" s="85">
        <f>(HLOOKUP(DK$7,BECO_Datos!$D$3:$HN$85,BECO_Datos!$A68,FALSE)+HLOOKUP(DK$7,BECO_Datos!$HP$3:$LT$85,BECO_Datos!$A68,FALSE))*DK$2</f>
        <v>27.697263761451069</v>
      </c>
      <c r="DL70" s="85">
        <f>(HLOOKUP(DL$7,BECO_Datos!$D$3:$HN$85,BECO_Datos!$A68,FALSE))*DL$2</f>
        <v>13.999067002878647</v>
      </c>
      <c r="DM70" s="85">
        <f>(HLOOKUP(DM$7,BECO_Datos!$D$3:$HN$85,BECO_Datos!$A68,FALSE)+HLOOKUP(DM$7,BECO_Datos!$HP$3:$LT$85,BECO_Datos!$A68,FALSE))*DM$2</f>
        <v>0</v>
      </c>
      <c r="DN70" s="13"/>
      <c r="DO70" s="89">
        <f t="shared" si="250"/>
        <v>157.89216160716222</v>
      </c>
      <c r="DP70" s="85">
        <f>(HLOOKUP(DP$7,BECO_Datos!$D$3:$HN$85,BECO_Datos!$A68,FALSE)+HLOOKUP(DP$7,BECO_Datos!$HP$3:$LT$85,BECO_Datos!$A68,FALSE))*DP$2</f>
        <v>0</v>
      </c>
      <c r="DQ70" s="85">
        <f>(HLOOKUP(DQ$7,BECO_Datos!$D$3:$HN$85,BECO_Datos!$A68,FALSE)+HLOOKUP(DQ$7,BECO_Datos!$HP$3:$LT$85,BECO_Datos!$A68,FALSE))*DQ$2</f>
        <v>0</v>
      </c>
      <c r="DR70" s="85">
        <f>(HLOOKUP(DR$7,BECO_Datos!$D$3:$HN$85,BECO_Datos!$A68,FALSE)+HLOOKUP(DR$7,BECO_Datos!$HP$3:$LT$85,BECO_Datos!$A68,FALSE))*DR$2</f>
        <v>157.04248905144135</v>
      </c>
      <c r="DS70" s="85">
        <f>(HLOOKUP(DS$7,BECO_Datos!$D$3:$HN$85,BECO_Datos!$A68,FALSE)+HLOOKUP(DS$7,BECO_Datos!$HP$3:$LT$85,BECO_Datos!$A68,FALSE))*DS$2</f>
        <v>0</v>
      </c>
      <c r="DT70" s="85">
        <f>(HLOOKUP(DT$7,BECO_Datos!$D$3:$HN$85,BECO_Datos!$A68,FALSE))*DT$2</f>
        <v>0.84967255572086031</v>
      </c>
      <c r="DU70" s="85">
        <f>(HLOOKUP(DU$7,BECO_Datos!$D$3:$HN$85,BECO_Datos!$A68,FALSE)+HLOOKUP(DU$7,BECO_Datos!$HP$3:$LT$85,BECO_Datos!$A68,FALSE))*DU$2</f>
        <v>0</v>
      </c>
      <c r="DV70" s="85">
        <f>(HLOOKUP(DV$7,BECO_Datos!$D$3:$HN$85,BECO_Datos!$A68,FALSE))*DV$2</f>
        <v>0</v>
      </c>
      <c r="DW70" s="85">
        <f>(HLOOKUP(DW$7,BECO_Datos!$D$3:$HN$85,BECO_Datos!$A68,FALSE)+HLOOKUP(DW$7,BECO_Datos!$HP$3:$LT$85,BECO_Datos!$A68,FALSE))*DW$2</f>
        <v>0</v>
      </c>
      <c r="DX70" s="89">
        <f t="shared" si="251"/>
        <v>424.68880721405446</v>
      </c>
      <c r="DY70" s="85">
        <f>(HLOOKUP(DY$7,BECO_Datos!$D$3:$HN$85,BECO_Datos!$A68,FALSE))*DY$2</f>
        <v>0</v>
      </c>
      <c r="DZ70" s="85">
        <f>(HLOOKUP(DZ$7,BECO_Datos!$D$3:$HN$85,BECO_Datos!$A68,FALSE))*DZ$2</f>
        <v>0</v>
      </c>
      <c r="EA70" s="85">
        <f>(HLOOKUP(EA$7,BECO_Datos!$D$3:$HN$85,BECO_Datos!$A68,FALSE))*EA$2</f>
        <v>0</v>
      </c>
      <c r="EB70" s="85">
        <f>(HLOOKUP(EB$7,BECO_Datos!$D$3:$HN$85,BECO_Datos!$A68,FALSE))*EB$2</f>
        <v>1.3266000000000002</v>
      </c>
      <c r="EC70" s="85">
        <f>(HLOOKUP(EC$7,BECO_Datos!$D$3:$HN$85,BECO_Datos!$A68,FALSE)+HLOOKUP(EC$7,BECO_Datos!$HP$3:$LT$85,BECO_Datos!$A68,FALSE))*EC$2</f>
        <v>22.732681745759947</v>
      </c>
      <c r="ED70" s="85">
        <f>(HLOOKUP(ED$7,BECO_Datos!$D$3:$HN$85,BECO_Datos!$A68,FALSE))*ED$2</f>
        <v>362.57338800000002</v>
      </c>
      <c r="EE70" s="85">
        <f>(HLOOKUP(EE$7,BECO_Datos!$D$3:$HN$85,BECO_Datos!$A68,FALSE))*EE$2</f>
        <v>0.16250039999999999</v>
      </c>
      <c r="EF70" s="85">
        <f>(HLOOKUP(EF$7,BECO_Datos!$D$3:$HN$85,BECO_Datos!$A68,FALSE)+HLOOKUP(EF$7,BECO_Datos!$HP$3:$LT$85,BECO_Datos!$A68,FALSE))*EF$2</f>
        <v>0</v>
      </c>
      <c r="EG70" s="85">
        <f>(HLOOKUP(EG$7,BECO_Datos!$D$3:$HN$85,BECO_Datos!$A68,FALSE))*EG$2</f>
        <v>0</v>
      </c>
      <c r="EH70" s="85">
        <f>(HLOOKUP(EH$7,BECO_Datos!$D$3:$HN$85,BECO_Datos!$A68,FALSE)+HLOOKUP(EH$7,BECO_Datos!$HP$3:$LT$85,BECO_Datos!$A68,FALSE))*EH$2</f>
        <v>27.487215033967658</v>
      </c>
      <c r="EI70" s="85">
        <f>(HLOOKUP(EI$7,BECO_Datos!$D$3:$HN$85,BECO_Datos!$A68,FALSE))*EI$2</f>
        <v>10.406422034326878</v>
      </c>
      <c r="EJ70" s="85">
        <f>(HLOOKUP(EJ$7,BECO_Datos!$D$3:$HN$85,BECO_Datos!$A68,FALSE)+HLOOKUP(EJ$7,BECO_Datos!$HP$3:$LT$85,BECO_Datos!$A68,FALSE))*EJ$2</f>
        <v>0</v>
      </c>
      <c r="EK70" s="13"/>
      <c r="EL70" s="89">
        <f t="shared" si="252"/>
        <v>0.43918830736627379</v>
      </c>
      <c r="EM70" s="85">
        <f>(HLOOKUP(EM$7,BECO_Datos!$D$3:$HN$85,BECO_Datos!$A68,FALSE)+HLOOKUP(EM$7,BECO_Datos!$HP$3:$LT$85,BECO_Datos!$A68,FALSE))*EM$2</f>
        <v>0</v>
      </c>
      <c r="EN70" s="85">
        <f>(HLOOKUP(EN$7,BECO_Datos!$D$3:$HN$85,BECO_Datos!$A68,FALSE)+HLOOKUP(EN$7,BECO_Datos!$HP$3:$LT$85,BECO_Datos!$A68,FALSE))*EN$2</f>
        <v>0</v>
      </c>
      <c r="EO70" s="85">
        <f>(HLOOKUP(EO$7,BECO_Datos!$D$3:$HN$85,BECO_Datos!$A68,FALSE)+HLOOKUP(EO$7,BECO_Datos!$HP$3:$LT$85,BECO_Datos!$A68,FALSE))*EO$2</f>
        <v>0.23309398197720818</v>
      </c>
      <c r="EP70" s="85">
        <f>(HLOOKUP(EP$7,BECO_Datos!$D$3:$HN$85,BECO_Datos!$A68,FALSE)+HLOOKUP(EP$7,BECO_Datos!$HP$3:$LT$85,BECO_Datos!$A68,FALSE))*EP$2</f>
        <v>0</v>
      </c>
      <c r="EQ70" s="85">
        <f>(HLOOKUP(EQ$7,BECO_Datos!$D$3:$HN$85,BECO_Datos!$A68,FALSE))*EQ$2</f>
        <v>0</v>
      </c>
      <c r="ER70" s="85">
        <f>(HLOOKUP(ER$7,BECO_Datos!$D$3:$HN$85,BECO_Datos!$A68,FALSE)+HLOOKUP(ER$7,BECO_Datos!$HP$3:$LT$85,BECO_Datos!$A68,FALSE))*ER$2</f>
        <v>0.20609432538906564</v>
      </c>
      <c r="ES70" s="85">
        <f>(HLOOKUP(ES$7,BECO_Datos!$D$3:$HN$85,BECO_Datos!$A68,FALSE))*ES$2</f>
        <v>0</v>
      </c>
      <c r="ET70" s="85">
        <f>(HLOOKUP(ET$7,BECO_Datos!$D$3:$HN$85,BECO_Datos!$A68,FALSE)+HLOOKUP(ET$7,BECO_Datos!$HP$3:$LT$85,BECO_Datos!$A68,FALSE))*ET$2</f>
        <v>0</v>
      </c>
      <c r="EU70" s="89">
        <f t="shared" si="253"/>
        <v>392.18700895555565</v>
      </c>
      <c r="EV70" s="85">
        <f>(HLOOKUP(EV$7,BECO_Datos!$D$3:$HN$85,BECO_Datos!$A68,FALSE))*EV$2</f>
        <v>0</v>
      </c>
      <c r="EW70" s="85">
        <f>(HLOOKUP(EW$7,BECO_Datos!$D$3:$HN$85,BECO_Datos!$A68,FALSE))*EW$2</f>
        <v>0</v>
      </c>
      <c r="EX70" s="85">
        <f>(HLOOKUP(EX$7,BECO_Datos!$D$3:$HN$85,BECO_Datos!$A68,FALSE))*EX$2</f>
        <v>0</v>
      </c>
      <c r="EY70" s="85">
        <f>(HLOOKUP(EY$7,BECO_Datos!$D$3:$HN$85,BECO_Datos!$A68,FALSE))*EY$2</f>
        <v>0</v>
      </c>
      <c r="EZ70" s="85">
        <f>(HLOOKUP(EZ$7,BECO_Datos!$D$3:$HN$85,BECO_Datos!$A68,FALSE)+HLOOKUP(EZ$7,BECO_Datos!$HP$3:$LT$85,BECO_Datos!$A68,FALSE))*EZ$2</f>
        <v>8.982896187125645</v>
      </c>
      <c r="FA70" s="85">
        <f>(HLOOKUP(FA$7,BECO_Datos!$D$3:$HN$85,BECO_Datos!$A68,FALSE))*FA$2</f>
        <v>351.54272159999999</v>
      </c>
      <c r="FB70" s="85">
        <f>(HLOOKUP(FB$7,BECO_Datos!$D$3:$HN$85,BECO_Datos!$A68,FALSE))*FB$2</f>
        <v>0</v>
      </c>
      <c r="FC70" s="85">
        <f>(HLOOKUP(FC$7,BECO_Datos!$D$3:$HN$85,BECO_Datos!$A68,FALSE)+HLOOKUP(FC$7,BECO_Datos!$HP$3:$LT$85,BECO_Datos!$A68,FALSE))*FC$2</f>
        <v>0</v>
      </c>
      <c r="FD70" s="85">
        <f>(HLOOKUP(FD$7,BECO_Datos!$D$3:$HN$85,BECO_Datos!$A68,FALSE))*FD$2</f>
        <v>0</v>
      </c>
      <c r="FE70" s="85">
        <f>(HLOOKUP(FE$7,BECO_Datos!$D$3:$HN$85,BECO_Datos!$A68,FALSE)+HLOOKUP(FE$7,BECO_Datos!$HP$3:$LT$85,BECO_Datos!$A68,FALSE))*FE$2</f>
        <v>21.95649002232733</v>
      </c>
      <c r="FF70" s="85">
        <f>(HLOOKUP(FF$7,BECO_Datos!$D$3:$HN$85,BECO_Datos!$A68,FALSE))*FF$2</f>
        <v>9.7049011461026922</v>
      </c>
      <c r="FG70" s="85">
        <f>(HLOOKUP(FG$7,BECO_Datos!$D$3:$HN$85,BECO_Datos!$A68,FALSE)+HLOOKUP(FG$7,BECO_Datos!$HP$3:$LT$85,BECO_Datos!$A68,FALSE))*FG$2</f>
        <v>0</v>
      </c>
      <c r="FH70" s="13"/>
      <c r="FI70" s="89">
        <f t="shared" si="254"/>
        <v>0.31894444214868534</v>
      </c>
      <c r="FJ70" s="85">
        <f>(HLOOKUP(FJ$7,BECO_Datos!$D$3:$HN$85,BECO_Datos!$A68,FALSE)+HLOOKUP(FJ$7,BECO_Datos!$HP$3:$LT$85,BECO_Datos!$A68,FALSE))*FJ$2</f>
        <v>0</v>
      </c>
      <c r="FK70" s="85">
        <f>(HLOOKUP(FK$7,BECO_Datos!$D$3:$HN$85,BECO_Datos!$A68,FALSE)+HLOOKUP(FK$7,BECO_Datos!$HP$3:$LT$85,BECO_Datos!$A68,FALSE))*FK$2</f>
        <v>0</v>
      </c>
      <c r="FL70" s="85">
        <f>(HLOOKUP(FL$7,BECO_Datos!$D$3:$HN$85,BECO_Datos!$A68,FALSE)+HLOOKUP(FL$7,BECO_Datos!$HP$3:$LT$85,BECO_Datos!$A68,FALSE))*FL$2</f>
        <v>0.31894444214868534</v>
      </c>
      <c r="FM70" s="85">
        <f>(HLOOKUP(FM$7,BECO_Datos!$D$3:$HN$85,BECO_Datos!$A68,FALSE)+HLOOKUP(FM$7,BECO_Datos!$HP$3:$LT$85,BECO_Datos!$A68,FALSE))*FM$2</f>
        <v>0</v>
      </c>
      <c r="FN70" s="85">
        <f>(HLOOKUP(FN$7,BECO_Datos!$D$3:$HN$85,BECO_Datos!$A68,FALSE))*FN$2</f>
        <v>0</v>
      </c>
      <c r="FO70" s="85">
        <f>(HLOOKUP(FO$7,BECO_Datos!$D$3:$HN$85,BECO_Datos!$A68,FALSE)+HLOOKUP(FO$7,BECO_Datos!$HP$3:$LT$85,BECO_Datos!$A68,FALSE))*FO$2</f>
        <v>0</v>
      </c>
      <c r="FP70" s="85">
        <f>(HLOOKUP(FP$7,BECO_Datos!$D$3:$HN$85,BECO_Datos!$A68,FALSE))*FP$2</f>
        <v>0</v>
      </c>
      <c r="FQ70" s="85">
        <f>(HLOOKUP(FQ$7,BECO_Datos!$D$3:$HN$85,BECO_Datos!$A68,FALSE)+HLOOKUP(FQ$7,BECO_Datos!$HP$3:$LT$85,BECO_Datos!$A68,FALSE))*FQ$2</f>
        <v>0</v>
      </c>
      <c r="FR70" s="89">
        <f t="shared" si="255"/>
        <v>406.10773958188656</v>
      </c>
      <c r="FS70" s="85">
        <f>(HLOOKUP(FS$7,BECO_Datos!$D$3:$HN$85,BECO_Datos!$A68,FALSE))*FS$2</f>
        <v>0</v>
      </c>
      <c r="FT70" s="85">
        <f>(HLOOKUP(FT$7,BECO_Datos!$D$3:$HN$85,BECO_Datos!$A68,FALSE))*FT$2</f>
        <v>0</v>
      </c>
      <c r="FU70" s="85">
        <f>(HLOOKUP(FU$7,BECO_Datos!$D$3:$HN$85,BECO_Datos!$A68,FALSE))*FU$2</f>
        <v>0</v>
      </c>
      <c r="FV70" s="85">
        <f>(HLOOKUP(FV$7,BECO_Datos!$D$3:$HN$85,BECO_Datos!$A68,FALSE))*FV$2</f>
        <v>0</v>
      </c>
      <c r="FW70" s="85">
        <f>(HLOOKUP(FW$7,BECO_Datos!$D$3:$HN$85,BECO_Datos!$A68,FALSE)+HLOOKUP(FW$7,BECO_Datos!$HP$3:$LT$85,BECO_Datos!$A68,FALSE))*FW$2</f>
        <v>9.1261526557043364</v>
      </c>
      <c r="FX70" s="85">
        <f>(HLOOKUP(FX$7,BECO_Datos!$D$3:$HN$85,BECO_Datos!$A68,FALSE))*FX$2</f>
        <v>353.53729440000001</v>
      </c>
      <c r="FY70" s="85">
        <f>(HLOOKUP(FY$7,BECO_Datos!$D$3:$HN$85,BECO_Datos!$A68,FALSE))*FY$2</f>
        <v>0.18247679999999999</v>
      </c>
      <c r="FZ70" s="85">
        <f>(HLOOKUP(FZ$7,BECO_Datos!$D$3:$HN$85,BECO_Datos!$A68,FALSE)+HLOOKUP(FZ$7,BECO_Datos!$HP$3:$LT$85,BECO_Datos!$A68,FALSE))*FZ$2</f>
        <v>0</v>
      </c>
      <c r="GA70" s="85">
        <f>(HLOOKUP(GA$7,BECO_Datos!$D$3:$HN$85,BECO_Datos!$A68,FALSE))*GA$2</f>
        <v>0</v>
      </c>
      <c r="GB70" s="85">
        <f>(HLOOKUP(GB$7,BECO_Datos!$D$3:$HN$85,BECO_Datos!$A68,FALSE)+HLOOKUP(GB$7,BECO_Datos!$HP$3:$LT$85,BECO_Datos!$A68,FALSE))*GB$2</f>
        <v>31.378480890086422</v>
      </c>
      <c r="GC70" s="85">
        <f>(HLOOKUP(GC$7,BECO_Datos!$D$3:$HN$85,BECO_Datos!$A68,FALSE))*GC$2</f>
        <v>11.883334836095766</v>
      </c>
      <c r="GD70" s="85">
        <f>(HLOOKUP(GD$7,BECO_Datos!$D$3:$HN$85,BECO_Datos!$A68,FALSE)+HLOOKUP(GD$7,BECO_Datos!$HP$3:$LT$85,BECO_Datos!$A68,FALSE))*GD$2</f>
        <v>0</v>
      </c>
      <c r="GE70" s="13"/>
      <c r="GF70" s="89">
        <f t="shared" si="256"/>
        <v>0</v>
      </c>
      <c r="GG70" s="85">
        <f>(HLOOKUP(GG$7,BECO_Datos!$D$3:$HN$85,BECO_Datos!$A68,FALSE)+HLOOKUP(GG$7,BECO_Datos!$HP$3:$LT$85,BECO_Datos!$A68,FALSE))*GG$2</f>
        <v>0</v>
      </c>
      <c r="GH70" s="85">
        <f>(HLOOKUP(GH$7,BECO_Datos!$D$3:$HN$85,BECO_Datos!$A68,FALSE)+HLOOKUP(GH$7,BECO_Datos!$HP$3:$LT$85,BECO_Datos!$A68,FALSE))*GH$2</f>
        <v>0</v>
      </c>
      <c r="GI70" s="85">
        <f>(HLOOKUP(GI$7,BECO_Datos!$D$3:$HN$85,BECO_Datos!$A68,FALSE)+HLOOKUP(GI$7,BECO_Datos!$HP$3:$LT$85,BECO_Datos!$A68,FALSE))*GI$2</f>
        <v>0</v>
      </c>
      <c r="GJ70" s="85">
        <f>(HLOOKUP(GJ$7,BECO_Datos!$D$3:$HN$85,BECO_Datos!$A68,FALSE)+HLOOKUP(GJ$7,BECO_Datos!$HP$3:$LT$85,BECO_Datos!$A68,FALSE))*GJ$2</f>
        <v>0</v>
      </c>
      <c r="GK70" s="85">
        <f>(HLOOKUP(GK$7,BECO_Datos!$D$3:$HN$85,BECO_Datos!$A68,FALSE))*GK$2</f>
        <v>0</v>
      </c>
      <c r="GL70" s="85">
        <f>(HLOOKUP(GL$7,BECO_Datos!$D$3:$HN$85,BECO_Datos!$A68,FALSE)+HLOOKUP(GL$7,BECO_Datos!$HP$3:$LT$85,BECO_Datos!$A68,FALSE))*GL$2</f>
        <v>0</v>
      </c>
      <c r="GM70" s="85">
        <f>(HLOOKUP(GM$7,BECO_Datos!$D$3:$HN$85,BECO_Datos!$A68,FALSE))*GM$2</f>
        <v>0</v>
      </c>
      <c r="GN70" s="85">
        <f>(HLOOKUP(GN$7,BECO_Datos!$D$3:$HN$85,BECO_Datos!$A68,FALSE)+HLOOKUP(GN$7,BECO_Datos!$HP$3:$LT$85,BECO_Datos!$A68,FALSE))*GN$2</f>
        <v>0</v>
      </c>
      <c r="GO70" s="89">
        <f t="shared" si="257"/>
        <v>382.31236633446696</v>
      </c>
      <c r="GP70" s="85">
        <f>(HLOOKUP(GP$7,BECO_Datos!$D$3:$HN$85,BECO_Datos!$A68,FALSE))*GP$2</f>
        <v>0</v>
      </c>
      <c r="GQ70" s="85">
        <f>(HLOOKUP(GQ$7,BECO_Datos!$D$3:$HN$85,BECO_Datos!$A68,FALSE))*GQ$2</f>
        <v>0</v>
      </c>
      <c r="GR70" s="85">
        <f>(HLOOKUP(GR$7,BECO_Datos!$D$3:$HN$85,BECO_Datos!$A68,FALSE))*GR$2</f>
        <v>0</v>
      </c>
      <c r="GS70" s="85">
        <f>(HLOOKUP(GS$7,BECO_Datos!$D$3:$HN$85,BECO_Datos!$A68,FALSE))*GS$2</f>
        <v>0</v>
      </c>
      <c r="GT70" s="85">
        <f>(HLOOKUP(GT$7,BECO_Datos!$D$3:$HN$85,BECO_Datos!$A68,FALSE)+HLOOKUP(GT$7,BECO_Datos!$HP$3:$LT$85,BECO_Datos!$A68,FALSE))*GT$2</f>
        <v>6.4373597101095656</v>
      </c>
      <c r="GU70" s="85">
        <f>(HLOOKUP(GU$7,BECO_Datos!$D$3:$HN$85,BECO_Datos!$A68,FALSE))*GU$2</f>
        <v>350.77234599243116</v>
      </c>
      <c r="GV70" s="85">
        <f>(HLOOKUP(GV$7,BECO_Datos!$D$3:$HN$85,BECO_Datos!$A68,FALSE))*GV$2</f>
        <v>0.10644480000000001</v>
      </c>
      <c r="GW70" s="85">
        <f>(HLOOKUP(GW$7,BECO_Datos!$D$3:$HN$85,BECO_Datos!$A68,FALSE)+HLOOKUP(GW$7,BECO_Datos!$HP$3:$LT$85,BECO_Datos!$A68,FALSE))*GW$2</f>
        <v>0</v>
      </c>
      <c r="GX70" s="85">
        <f>(HLOOKUP(GX$7,BECO_Datos!$D$3:$HN$85,BECO_Datos!$A68,FALSE))*GX$2</f>
        <v>0</v>
      </c>
      <c r="GY70" s="85">
        <f>(HLOOKUP(GY$7,BECO_Datos!$D$3:$HN$85,BECO_Datos!$A68,FALSE)+HLOOKUP(GY$7,BECO_Datos!$HP$3:$LT$85,BECO_Datos!$A68,FALSE))*GY$2</f>
        <v>14.045026717400683</v>
      </c>
      <c r="GZ70" s="85">
        <f>(HLOOKUP(GZ$7,BECO_Datos!$D$3:$HN$85,BECO_Datos!$A68,FALSE))*GZ$2</f>
        <v>10.951189114525578</v>
      </c>
      <c r="HA70" s="85">
        <f>(HLOOKUP(HA$7,BECO_Datos!$D$3:$HN$85,BECO_Datos!$A68,FALSE)+HLOOKUP(HA$7,BECO_Datos!$HP$3:$LT$85,BECO_Datos!$A68,FALSE))*HA$2</f>
        <v>0</v>
      </c>
      <c r="HB70" s="13"/>
      <c r="HC70" s="89">
        <f t="shared" si="258"/>
        <v>0</v>
      </c>
      <c r="HD70" s="85">
        <f>(HLOOKUP(HD$7,BECO_Datos!$D$3:$HN$85,BECO_Datos!$A68,FALSE)+HLOOKUP(HD$7,BECO_Datos!$HP$3:$LT$85,BECO_Datos!$A68,FALSE))*HD$2</f>
        <v>0</v>
      </c>
      <c r="HE70" s="85">
        <f>(HLOOKUP(HE$7,BECO_Datos!$D$3:$HN$85,BECO_Datos!$A68,FALSE)+HLOOKUP(HE$7,BECO_Datos!$HP$3:$LT$85,BECO_Datos!$A68,FALSE))*HE$2</f>
        <v>0</v>
      </c>
      <c r="HF70" s="85">
        <f>(HLOOKUP(HF$7,BECO_Datos!$D$3:$HN$85,BECO_Datos!$A68,FALSE)+HLOOKUP(HF$7,BECO_Datos!$HP$3:$LT$85,BECO_Datos!$A68,FALSE))*HF$2</f>
        <v>0</v>
      </c>
      <c r="HG70" s="85">
        <f>(HLOOKUP(HG$7,BECO_Datos!$D$3:$HN$85,BECO_Datos!$A68,FALSE)+HLOOKUP(HG$7,BECO_Datos!$HP$3:$LT$85,BECO_Datos!$A68,FALSE))*HG$2</f>
        <v>0</v>
      </c>
      <c r="HH70" s="85">
        <f>(HLOOKUP(HH$7,BECO_Datos!$D$3:$HN$85,BECO_Datos!$A68,FALSE))*HH$2</f>
        <v>0</v>
      </c>
      <c r="HI70" s="85">
        <f>(HLOOKUP(HI$7,BECO_Datos!$D$3:$HN$85,BECO_Datos!$A68,FALSE)+HLOOKUP(HI$7,BECO_Datos!$HP$3:$LT$85,BECO_Datos!$A68,FALSE))*HI$2</f>
        <v>0</v>
      </c>
      <c r="HJ70" s="85">
        <f>(HLOOKUP(HJ$7,BECO_Datos!$D$3:$HN$85,BECO_Datos!$A68,FALSE))*HJ$2</f>
        <v>0</v>
      </c>
      <c r="HK70" s="85">
        <f>(HLOOKUP(HK$7,BECO_Datos!$D$3:$HN$85,BECO_Datos!$A68,FALSE)+HLOOKUP(HK$7,BECO_Datos!$HP$3:$LT$85,BECO_Datos!$A68,FALSE))*HK$2</f>
        <v>0</v>
      </c>
      <c r="HL70" s="89">
        <f t="shared" si="259"/>
        <v>387.82163464704053</v>
      </c>
      <c r="HM70" s="85">
        <f>(HLOOKUP(HM$7,BECO_Datos!$D$3:$HN$85,BECO_Datos!$A68,FALSE))*HM$2</f>
        <v>0</v>
      </c>
      <c r="HN70" s="85">
        <f>(HLOOKUP(HN$7,BECO_Datos!$D$3:$HN$85,BECO_Datos!$A68,FALSE))*HN$2</f>
        <v>0</v>
      </c>
      <c r="HO70" s="85">
        <f>(HLOOKUP(HO$7,BECO_Datos!$D$3:$HN$85,BECO_Datos!$A68,FALSE))*HO$2</f>
        <v>0</v>
      </c>
      <c r="HP70" s="85">
        <f>(HLOOKUP(HP$7,BECO_Datos!$D$3:$HN$85,BECO_Datos!$A68,FALSE))*HP$2</f>
        <v>0</v>
      </c>
      <c r="HQ70" s="85">
        <f>(HLOOKUP(HQ$7,BECO_Datos!$D$3:$HN$85,BECO_Datos!$A68,FALSE)+HLOOKUP(HQ$7,BECO_Datos!$HP$3:$LT$85,BECO_Datos!$A68,FALSE))*HQ$2</f>
        <v>5.647080660838089</v>
      </c>
      <c r="HR70" s="85">
        <f>(HLOOKUP(HR$7,BECO_Datos!$D$3:$HN$85,BECO_Datos!$A68,FALSE))*HR$2</f>
        <v>354.96154500301861</v>
      </c>
      <c r="HS70" s="85">
        <f>(HLOOKUP(HS$7,BECO_Datos!$D$3:$HN$85,BECO_Datos!$A68,FALSE))*HS$2</f>
        <v>4.5406140617679419E-2</v>
      </c>
      <c r="HT70" s="85">
        <f>(HLOOKUP(HT$7,BECO_Datos!$D$3:$HN$85,BECO_Datos!$A68,FALSE)+HLOOKUP(HT$7,BECO_Datos!$HP$3:$LT$85,BECO_Datos!$A68,FALSE))*HT$2</f>
        <v>0</v>
      </c>
      <c r="HU70" s="85">
        <f>(HLOOKUP(HU$7,BECO_Datos!$D$3:$HN$85,BECO_Datos!$A68,FALSE))*HU$2</f>
        <v>0</v>
      </c>
      <c r="HV70" s="85">
        <f>(HLOOKUP(HV$7,BECO_Datos!$D$3:$HN$85,BECO_Datos!$A68,FALSE)+HLOOKUP(HV$7,BECO_Datos!$HP$3:$LT$85,BECO_Datos!$A68,FALSE))*HV$2</f>
        <v>15.412617624041784</v>
      </c>
      <c r="HW70" s="85">
        <f>(HLOOKUP(HW$7,BECO_Datos!$D$3:$HN$85,BECO_Datos!$A68,FALSE))*HW$2</f>
        <v>11.75498521852437</v>
      </c>
      <c r="HX70" s="85">
        <f>(HLOOKUP(HX$7,BECO_Datos!$D$3:$HN$85,BECO_Datos!$A68,FALSE)+HLOOKUP(HX$7,BECO_Datos!$HP$3:$LT$85,BECO_Datos!$A68,FALSE))*HX$2</f>
        <v>0</v>
      </c>
    </row>
    <row r="71" spans="1:232" ht="15.75" x14ac:dyDescent="0.25">
      <c r="A71" s="160">
        <v>65</v>
      </c>
      <c r="B71" s="535" t="s">
        <v>110</v>
      </c>
      <c r="C71" s="13"/>
      <c r="D71" s="86">
        <f t="shared" si="240"/>
        <v>165.68289654329158</v>
      </c>
      <c r="E71" s="84">
        <f>(HLOOKUP(E$7,BECO_Datos!$D$3:$HN$85,BECO_Datos!$A69,FALSE)+HLOOKUP(E$7,BECO_Datos!$HP$3:$LT$85,BECO_Datos!$A69,FALSE))*E$2</f>
        <v>0</v>
      </c>
      <c r="F71" s="84">
        <f>(HLOOKUP(F$7,BECO_Datos!$D$3:$HN$85,BECO_Datos!$A69,FALSE)+HLOOKUP(F$7,BECO_Datos!$HP$3:$LT$85,BECO_Datos!$A69,FALSE))*F$2</f>
        <v>0</v>
      </c>
      <c r="G71" s="84">
        <f>(HLOOKUP(G$7,BECO_Datos!$D$3:$HN$85,BECO_Datos!$A69,FALSE)+HLOOKUP(G$7,BECO_Datos!$HP$3:$LT$85,BECO_Datos!$A69,FALSE))*G$2</f>
        <v>165.37201586258865</v>
      </c>
      <c r="H71" s="84">
        <f>(HLOOKUP(H$7,BECO_Datos!$D$3:$HN$85,BECO_Datos!$A69,FALSE)+HLOOKUP(H$7,BECO_Datos!$HP$3:$LT$85,BECO_Datos!$A69,FALSE))*H$2</f>
        <v>0</v>
      </c>
      <c r="I71" s="84">
        <f>(HLOOKUP(I$7,BECO_Datos!$D$3:$HN$85,BECO_Datos!$A69,FALSE))*I$2</f>
        <v>0</v>
      </c>
      <c r="J71" s="84">
        <f>(HLOOKUP(J$7,BECO_Datos!$D$3:$HN$85,BECO_Datos!$A69,FALSE)+HLOOKUP(J$7,BECO_Datos!$HP$3:$LT$85,BECO_Datos!$A69,FALSE))*J$2</f>
        <v>0.31088068070291547</v>
      </c>
      <c r="K71" s="84">
        <f>(HLOOKUP(K$7,BECO_Datos!$D$3:$HN$85,BECO_Datos!$A69,FALSE))*K$2</f>
        <v>0</v>
      </c>
      <c r="L71" s="84">
        <f>(HLOOKUP(L$7,BECO_Datos!$D$3:$HN$85,BECO_Datos!$A69,FALSE)+HLOOKUP(L$7,BECO_Datos!$HP$3:$LT$85,BECO_Datos!$A69,FALSE))*L$2</f>
        <v>0</v>
      </c>
      <c r="M71" s="86">
        <f t="shared" si="241"/>
        <v>450.28580134620989</v>
      </c>
      <c r="N71" s="84">
        <f>(HLOOKUP(N$7,BECO_Datos!$D$3:$HN$85,BECO_Datos!$A69,FALSE))*N$2</f>
        <v>0</v>
      </c>
      <c r="O71" s="84">
        <f>(HLOOKUP(O$7,BECO_Datos!$D$3:$HN$85,BECO_Datos!$A69,FALSE))*O$2</f>
        <v>0</v>
      </c>
      <c r="P71" s="84">
        <f>(HLOOKUP(P$7,BECO_Datos!$D$3:$HN$85,BECO_Datos!$A69,FALSE))*P$2</f>
        <v>0</v>
      </c>
      <c r="Q71" s="84">
        <f>(HLOOKUP(Q$7,BECO_Datos!$D$3:$HN$85,BECO_Datos!$A69,FALSE))*Q$2</f>
        <v>0</v>
      </c>
      <c r="R71" s="84">
        <f>(HLOOKUP(R$7,BECO_Datos!$D$3:$HN$85,BECO_Datos!$A69,FALSE)+HLOOKUP(R$7,BECO_Datos!$HP$3:$LT$85,BECO_Datos!$A69,FALSE))*R$2</f>
        <v>13.854426240206863</v>
      </c>
      <c r="S71" s="84">
        <f>(HLOOKUP(S$7,BECO_Datos!$D$3:$HN$85,BECO_Datos!$A69,FALSE))*S$2</f>
        <v>427.35222720000002</v>
      </c>
      <c r="T71" s="84">
        <f>(HLOOKUP(T$7,BECO_Datos!$D$3:$HN$85,BECO_Datos!$A69,FALSE))*T$2</f>
        <v>2.8856519999999999</v>
      </c>
      <c r="U71" s="84">
        <f>(HLOOKUP(U$7,BECO_Datos!$D$3:$HN$85,BECO_Datos!$A69,FALSE)+HLOOKUP(U$7,BECO_Datos!$HP$3:$LT$85,BECO_Datos!$A69,FALSE))*U$2</f>
        <v>0.25379813914885391</v>
      </c>
      <c r="V71" s="84">
        <f>(HLOOKUP(V$7,BECO_Datos!$D$3:$HN$85,BECO_Datos!$A69,FALSE))*V$2</f>
        <v>0</v>
      </c>
      <c r="W71" s="84">
        <f>(HLOOKUP(W$7,BECO_Datos!$D$3:$HN$85,BECO_Datos!$A69,FALSE)+HLOOKUP(W$7,BECO_Datos!$HP$3:$LT$85,BECO_Datos!$A69,FALSE))*W$2</f>
        <v>3.8567642001626798</v>
      </c>
      <c r="X71" s="84">
        <f>(HLOOKUP(X$7,BECO_Datos!$D$3:$HN$85,BECO_Datos!$A69,FALSE))*X$2</f>
        <v>2.0738465338691867</v>
      </c>
      <c r="Y71" s="84">
        <f>(HLOOKUP(Y$7,BECO_Datos!$D$3:$HN$85,BECO_Datos!$A69,FALSE)+HLOOKUP(Y$7,BECO_Datos!$HP$3:$LT$85,BECO_Datos!$A69,FALSE))*Y$2</f>
        <v>9.0870328223066985E-3</v>
      </c>
      <c r="Z71" s="13"/>
      <c r="AA71" s="86">
        <f t="shared" si="242"/>
        <v>126.59670004759758</v>
      </c>
      <c r="AB71" s="84">
        <f>(HLOOKUP(AB$7,BECO_Datos!$D$3:$HN$85,BECO_Datos!$A69,FALSE)+HLOOKUP(AB$7,BECO_Datos!$HP$3:$LT$85,BECO_Datos!$A69,FALSE))*AB$2</f>
        <v>0</v>
      </c>
      <c r="AC71" s="84">
        <f>(HLOOKUP(AC$7,BECO_Datos!$D$3:$HN$85,BECO_Datos!$A69,FALSE)+HLOOKUP(AC$7,BECO_Datos!$HP$3:$LT$85,BECO_Datos!$A69,FALSE))*AC$2</f>
        <v>0</v>
      </c>
      <c r="AD71" s="84">
        <f>(HLOOKUP(AD$7,BECO_Datos!$D$3:$HN$85,BECO_Datos!$A69,FALSE)+HLOOKUP(AD$7,BECO_Datos!$HP$3:$LT$85,BECO_Datos!$A69,FALSE))*AD$2</f>
        <v>126.59670004759758</v>
      </c>
      <c r="AE71" s="84">
        <f>(HLOOKUP(AE$7,BECO_Datos!$D$3:$HN$85,BECO_Datos!$A69,FALSE)+HLOOKUP(AE$7,BECO_Datos!$HP$3:$LT$85,BECO_Datos!$A69,FALSE))*AE$2</f>
        <v>0</v>
      </c>
      <c r="AF71" s="84">
        <f>(HLOOKUP(AF$7,BECO_Datos!$D$3:$HN$85,BECO_Datos!$A69,FALSE))*AF$2</f>
        <v>0</v>
      </c>
      <c r="AG71" s="84">
        <f>(HLOOKUP(AG$7,BECO_Datos!$D$3:$HN$85,BECO_Datos!$A69,FALSE)+HLOOKUP(AG$7,BECO_Datos!$HP$3:$LT$85,BECO_Datos!$A69,FALSE))*AG$2</f>
        <v>0</v>
      </c>
      <c r="AH71" s="84">
        <f>(HLOOKUP(AH$7,BECO_Datos!$D$3:$HN$85,BECO_Datos!$A69,FALSE))*AH$2</f>
        <v>0</v>
      </c>
      <c r="AI71" s="84">
        <f>(HLOOKUP(AI$7,BECO_Datos!$D$3:$HN$85,BECO_Datos!$A69,FALSE)+HLOOKUP(AI$7,BECO_Datos!$HP$3:$LT$85,BECO_Datos!$A69,FALSE))*AI$2</f>
        <v>0</v>
      </c>
      <c r="AJ71" s="86">
        <f t="shared" si="243"/>
        <v>1004.3553191401044</v>
      </c>
      <c r="AK71" s="84">
        <f>(HLOOKUP(AK$7,BECO_Datos!$D$3:$HN$85,BECO_Datos!$A69,FALSE))*AK$2</f>
        <v>0</v>
      </c>
      <c r="AL71" s="84">
        <f>(HLOOKUP(AL$7,BECO_Datos!$D$3:$HN$85,BECO_Datos!$A69,FALSE))*AL$2</f>
        <v>0</v>
      </c>
      <c r="AM71" s="84">
        <f>(HLOOKUP(AM$7,BECO_Datos!$D$3:$HN$85,BECO_Datos!$A69,FALSE))*AM$2</f>
        <v>0</v>
      </c>
      <c r="AN71" s="84">
        <f>(HLOOKUP(AN$7,BECO_Datos!$D$3:$HN$85,BECO_Datos!$A69,FALSE))*AN$2</f>
        <v>0</v>
      </c>
      <c r="AO71" s="84">
        <f>(HLOOKUP(AO$7,BECO_Datos!$D$3:$HN$85,BECO_Datos!$A69,FALSE)+HLOOKUP(AO$7,BECO_Datos!$HP$3:$LT$85,BECO_Datos!$A69,FALSE))*AO$2</f>
        <v>2.4279338529519521</v>
      </c>
      <c r="AP71" s="84">
        <f>(HLOOKUP(AP$7,BECO_Datos!$D$3:$HN$85,BECO_Datos!$A69,FALSE))*AP$2</f>
        <v>998.23351319999995</v>
      </c>
      <c r="AQ71" s="84">
        <f>(HLOOKUP(AQ$7,BECO_Datos!$D$3:$HN$85,BECO_Datos!$A69,FALSE))*AQ$2</f>
        <v>3.24</v>
      </c>
      <c r="AR71" s="84">
        <f>(HLOOKUP(AR$7,BECO_Datos!$D$3:$HN$85,BECO_Datos!$A69,FALSE)+HLOOKUP(AR$7,BECO_Datos!$HP$3:$LT$85,BECO_Datos!$A69,FALSE))*AR$2</f>
        <v>0</v>
      </c>
      <c r="AS71" s="84">
        <f>(HLOOKUP(AS$7,BECO_Datos!$D$3:$HN$85,BECO_Datos!$A69,FALSE))*AS$2</f>
        <v>0</v>
      </c>
      <c r="AT71" s="84">
        <f>(HLOOKUP(AT$7,BECO_Datos!$D$3:$HN$85,BECO_Datos!$A69,FALSE)+HLOOKUP(AT$7,BECO_Datos!$HP$3:$LT$85,BECO_Datos!$A69,FALSE))*AT$2</f>
        <v>0.13668361245156288</v>
      </c>
      <c r="AU71" s="84">
        <f>(HLOOKUP(AU$7,BECO_Datos!$D$3:$HN$85,BECO_Datos!$A69,FALSE))*AU$2</f>
        <v>0.31718847470096684</v>
      </c>
      <c r="AV71" s="84">
        <f>(HLOOKUP(AV$7,BECO_Datos!$D$3:$HN$85,BECO_Datos!$A69,FALSE)+HLOOKUP(AV$7,BECO_Datos!$HP$3:$LT$85,BECO_Datos!$A69,FALSE))*AV$2</f>
        <v>0</v>
      </c>
      <c r="AW71" s="13"/>
      <c r="AX71" s="86">
        <f t="shared" si="244"/>
        <v>226.866708284841</v>
      </c>
      <c r="AY71" s="84">
        <f>(HLOOKUP(AY$7,BECO_Datos!$D$3:$HN$85,BECO_Datos!$A69,FALSE)+HLOOKUP(AY$7,BECO_Datos!$HP$3:$LT$85,BECO_Datos!$A69,FALSE))*AY$2</f>
        <v>0</v>
      </c>
      <c r="AZ71" s="84">
        <f>(HLOOKUP(AZ$7,BECO_Datos!$D$3:$HN$85,BECO_Datos!$A69,FALSE)+HLOOKUP(AZ$7,BECO_Datos!$HP$3:$LT$85,BECO_Datos!$A69,FALSE))*AZ$2</f>
        <v>15.990692144562681</v>
      </c>
      <c r="BA71" s="84">
        <f>(HLOOKUP(BA$7,BECO_Datos!$D$3:$HN$85,BECO_Datos!$A69,FALSE)+HLOOKUP(BA$7,BECO_Datos!$HP$3:$LT$85,BECO_Datos!$A69,FALSE))*BA$2</f>
        <v>182.32701826805743</v>
      </c>
      <c r="BB71" s="84">
        <f>(HLOOKUP(BB$7,BECO_Datos!$D$3:$HN$85,BECO_Datos!$A69,FALSE)+HLOOKUP(BB$7,BECO_Datos!$HP$3:$LT$85,BECO_Datos!$A69,FALSE))*BB$2</f>
        <v>0</v>
      </c>
      <c r="BC71" s="84">
        <f>(HLOOKUP(BC$7,BECO_Datos!$D$3:$HN$85,BECO_Datos!$A69,FALSE))*BC$2</f>
        <v>28.548997872220902</v>
      </c>
      <c r="BD71" s="84">
        <f>(HLOOKUP(BD$7,BECO_Datos!$D$3:$HN$85,BECO_Datos!$A69,FALSE)+HLOOKUP(BD$7,BECO_Datos!$HP$3:$LT$85,BECO_Datos!$A69,FALSE))*BD$2</f>
        <v>0</v>
      </c>
      <c r="BE71" s="84">
        <f>(HLOOKUP(BE$7,BECO_Datos!$D$3:$HN$85,BECO_Datos!$A69,FALSE))*BE$2</f>
        <v>0</v>
      </c>
      <c r="BF71" s="84">
        <f>(HLOOKUP(BF$7,BECO_Datos!$D$3:$HN$85,BECO_Datos!$A69,FALSE)+HLOOKUP(BF$7,BECO_Datos!$HP$3:$LT$85,BECO_Datos!$A69,FALSE))*BF$2</f>
        <v>0</v>
      </c>
      <c r="BG71" s="86">
        <f t="shared" si="245"/>
        <v>580.43919157575579</v>
      </c>
      <c r="BH71" s="84">
        <f>(HLOOKUP(BH$7,BECO_Datos!$D$3:$HN$85,BECO_Datos!$A69,FALSE))*BH$2</f>
        <v>0</v>
      </c>
      <c r="BI71" s="84">
        <f>(HLOOKUP(BI$7,BECO_Datos!$D$3:$HN$85,BECO_Datos!$A69,FALSE))*BI$2</f>
        <v>0</v>
      </c>
      <c r="BJ71" s="84">
        <f>(HLOOKUP(BJ$7,BECO_Datos!$D$3:$HN$85,BECO_Datos!$A69,FALSE))*BJ$2</f>
        <v>0</v>
      </c>
      <c r="BK71" s="84">
        <f>(HLOOKUP(BK$7,BECO_Datos!$D$3:$HN$85,BECO_Datos!$A69,FALSE))*BK$2</f>
        <v>37.325700000000005</v>
      </c>
      <c r="BL71" s="84">
        <f>(HLOOKUP(BL$7,BECO_Datos!$D$3:$HN$85,BECO_Datos!$A69,FALSE)+HLOOKUP(BL$7,BECO_Datos!$HP$3:$LT$85,BECO_Datos!$A69,FALSE))*BL$2</f>
        <v>17.45231042325717</v>
      </c>
      <c r="BM71" s="84">
        <f>(HLOOKUP(BM$7,BECO_Datos!$D$3:$HN$85,BECO_Datos!$A69,FALSE))*BM$2</f>
        <v>511.84167120000006</v>
      </c>
      <c r="BN71" s="84">
        <f>(HLOOKUP(BN$7,BECO_Datos!$D$3:$HN$85,BECO_Datos!$A69,FALSE))*BN$2</f>
        <v>3.2633027999999999</v>
      </c>
      <c r="BO71" s="84">
        <f>(HLOOKUP(BO$7,BECO_Datos!$D$3:$HN$85,BECO_Datos!$A69,FALSE)+HLOOKUP(BO$7,BECO_Datos!$HP$3:$LT$85,BECO_Datos!$A69,FALSE))*BO$2</f>
        <v>0.30983656024165929</v>
      </c>
      <c r="BP71" s="84">
        <f>(HLOOKUP(BP$7,BECO_Datos!$D$3:$HN$85,BECO_Datos!$A69,FALSE))*BP$2</f>
        <v>0</v>
      </c>
      <c r="BQ71" s="84">
        <f>(HLOOKUP(BQ$7,BECO_Datos!$D$3:$HN$85,BECO_Datos!$A69,FALSE)+HLOOKUP(BQ$7,BECO_Datos!$HP$3:$LT$85,BECO_Datos!$A69,FALSE))*BQ$2</f>
        <v>2.6623950113220944</v>
      </c>
      <c r="BR71" s="84">
        <f>(HLOOKUP(BR$7,BECO_Datos!$D$3:$HN$85,BECO_Datos!$A69,FALSE))*BR$2</f>
        <v>7.573430135437091</v>
      </c>
      <c r="BS71" s="84">
        <f>(HLOOKUP(BS$7,BECO_Datos!$D$3:$HN$85,BECO_Datos!$A69,FALSE)+HLOOKUP(BS$7,BECO_Datos!$HP$3:$LT$85,BECO_Datos!$A69,FALSE))*BS$2</f>
        <v>1.0545445497491725E-2</v>
      </c>
      <c r="BT71" s="13"/>
      <c r="BU71" s="86">
        <f t="shared" si="246"/>
        <v>249.9577243400455</v>
      </c>
      <c r="BV71" s="84">
        <f>(HLOOKUP(BV$7,BECO_Datos!$D$3:$HN$85,BECO_Datos!$A69,FALSE)+HLOOKUP(BV$7,BECO_Datos!$HP$3:$LT$85,BECO_Datos!$A69,FALSE))*BV$2</f>
        <v>0</v>
      </c>
      <c r="BW71" s="84">
        <f>(HLOOKUP(BW$7,BECO_Datos!$D$3:$HN$85,BECO_Datos!$A69,FALSE)+HLOOKUP(BW$7,BECO_Datos!$HP$3:$LT$85,BECO_Datos!$A69,FALSE))*BW$2</f>
        <v>70.059938964306994</v>
      </c>
      <c r="BX71" s="84">
        <f>(HLOOKUP(BX$7,BECO_Datos!$D$3:$HN$85,BECO_Datos!$A69,FALSE)+HLOOKUP(BX$7,BECO_Datos!$HP$3:$LT$85,BECO_Datos!$A69,FALSE))*BX$2</f>
        <v>179.89778537573852</v>
      </c>
      <c r="BY71" s="84">
        <f>(HLOOKUP(BY$7,BECO_Datos!$D$3:$HN$85,BECO_Datos!$A69,FALSE)+HLOOKUP(BY$7,BECO_Datos!$HP$3:$LT$85,BECO_Datos!$A69,FALSE))*BY$2</f>
        <v>0</v>
      </c>
      <c r="BZ71" s="84">
        <f>(HLOOKUP(BZ$7,BECO_Datos!$D$3:$HN$85,BECO_Datos!$A69,FALSE))*BZ$2</f>
        <v>0</v>
      </c>
      <c r="CA71" s="84">
        <f>(HLOOKUP(CA$7,BECO_Datos!$D$3:$HN$85,BECO_Datos!$A69,FALSE)+HLOOKUP(CA$7,BECO_Datos!$HP$3:$LT$85,BECO_Datos!$A69,FALSE))*CA$2</f>
        <v>0</v>
      </c>
      <c r="CB71" s="84">
        <f>(HLOOKUP(CB$7,BECO_Datos!$D$3:$HN$85,BECO_Datos!$A69,FALSE))*CB$2</f>
        <v>0</v>
      </c>
      <c r="CC71" s="84">
        <f>(HLOOKUP(CC$7,BECO_Datos!$D$3:$HN$85,BECO_Datos!$A69,FALSE)+HLOOKUP(CC$7,BECO_Datos!$HP$3:$LT$85,BECO_Datos!$A69,FALSE))*CC$2</f>
        <v>0</v>
      </c>
      <c r="CD71" s="86">
        <f t="shared" si="247"/>
        <v>577.33265790254973</v>
      </c>
      <c r="CE71" s="84">
        <f>(HLOOKUP(CE$7,BECO_Datos!$D$3:$HN$85,BECO_Datos!$A69,FALSE))*CE$2</f>
        <v>0</v>
      </c>
      <c r="CF71" s="84">
        <f>(HLOOKUP(CF$7,BECO_Datos!$D$3:$HN$85,BECO_Datos!$A69,FALSE))*CF$2</f>
        <v>0</v>
      </c>
      <c r="CG71" s="84">
        <f>(HLOOKUP(CG$7,BECO_Datos!$D$3:$HN$85,BECO_Datos!$A69,FALSE))*CG$2</f>
        <v>0</v>
      </c>
      <c r="CH71" s="84">
        <f>(HLOOKUP(CH$7,BECO_Datos!$D$3:$HN$85,BECO_Datos!$A69,FALSE))*CH$2</f>
        <v>0</v>
      </c>
      <c r="CI71" s="84">
        <f>(HLOOKUP(CI$7,BECO_Datos!$D$3:$HN$85,BECO_Datos!$A69,FALSE)+HLOOKUP(CI$7,BECO_Datos!$HP$3:$LT$85,BECO_Datos!$A69,FALSE))*CI$2</f>
        <v>15.597807505322844</v>
      </c>
      <c r="CJ71" s="84">
        <f>(HLOOKUP(CJ$7,BECO_Datos!$D$3:$HN$85,BECO_Datos!$A69,FALSE))*CJ$2</f>
        <v>552.74437079999996</v>
      </c>
      <c r="CK71" s="84">
        <f>(HLOOKUP(CK$7,BECO_Datos!$D$3:$HN$85,BECO_Datos!$A69,FALSE))*CK$2</f>
        <v>2.4934571999999999</v>
      </c>
      <c r="CL71" s="84">
        <f>(HLOOKUP(CL$7,BECO_Datos!$D$3:$HN$85,BECO_Datos!$A69,FALSE)+HLOOKUP(CL$7,BECO_Datos!$HP$3:$LT$85,BECO_Datos!$A69,FALSE))*CL$2</f>
        <v>0.44076623550953625</v>
      </c>
      <c r="CM71" s="84">
        <f>(HLOOKUP(CM$7,BECO_Datos!$D$3:$HN$85,BECO_Datos!$A69,FALSE))*CM$2</f>
        <v>0</v>
      </c>
      <c r="CN71" s="84">
        <f>(HLOOKUP(CN$7,BECO_Datos!$D$3:$HN$85,BECO_Datos!$A69,FALSE)+HLOOKUP(CN$7,BECO_Datos!$HP$3:$LT$85,BECO_Datos!$A69,FALSE))*CN$2</f>
        <v>2.8946868675105719</v>
      </c>
      <c r="CO71" s="84">
        <f>(HLOOKUP(CO$7,BECO_Datos!$D$3:$HN$85,BECO_Datos!$A69,FALSE))*CO$2</f>
        <v>3.1555112723252248</v>
      </c>
      <c r="CP71" s="84">
        <f>(HLOOKUP(CP$7,BECO_Datos!$D$3:$HN$85,BECO_Datos!$A69,FALSE)+HLOOKUP(CP$7,BECO_Datos!$HP$3:$LT$85,BECO_Datos!$A69,FALSE))*CP$2</f>
        <v>6.0580218815377987E-3</v>
      </c>
      <c r="CQ71" s="13"/>
      <c r="CR71" s="86">
        <f t="shared" si="248"/>
        <v>273.43644259675045</v>
      </c>
      <c r="CS71" s="84">
        <f>(HLOOKUP(CS$7,BECO_Datos!$D$3:$HN$85,BECO_Datos!$A69,FALSE)+HLOOKUP(CS$7,BECO_Datos!$HP$3:$LT$85,BECO_Datos!$A69,FALSE))*CS$2</f>
        <v>0</v>
      </c>
      <c r="CT71" s="84">
        <f>(HLOOKUP(CT$7,BECO_Datos!$D$3:$HN$85,BECO_Datos!$A69,FALSE)+HLOOKUP(CT$7,BECO_Datos!$HP$3:$LT$85,BECO_Datos!$A69,FALSE))*CT$2</f>
        <v>58.929726985987287</v>
      </c>
      <c r="CU71" s="84">
        <f>(HLOOKUP(CU$7,BECO_Datos!$D$3:$HN$85,BECO_Datos!$A69,FALSE)+HLOOKUP(CU$7,BECO_Datos!$HP$3:$LT$85,BECO_Datos!$A69,FALSE))*CU$2</f>
        <v>214.50671561076317</v>
      </c>
      <c r="CV71" s="84">
        <f>(HLOOKUP(CV$7,BECO_Datos!$D$3:$HN$85,BECO_Datos!$A69,FALSE)+HLOOKUP(CV$7,BECO_Datos!$HP$3:$LT$85,BECO_Datos!$A69,FALSE))*CV$2</f>
        <v>0</v>
      </c>
      <c r="CW71" s="84">
        <f>(HLOOKUP(CW$7,BECO_Datos!$D$3:$HN$85,BECO_Datos!$A69,FALSE))*CW$2</f>
        <v>0</v>
      </c>
      <c r="CX71" s="84">
        <f>(HLOOKUP(CX$7,BECO_Datos!$D$3:$HN$85,BECO_Datos!$A69,FALSE)+HLOOKUP(CX$7,BECO_Datos!$HP$3:$LT$85,BECO_Datos!$A69,FALSE))*CX$2</f>
        <v>0</v>
      </c>
      <c r="CY71" s="84">
        <f>(HLOOKUP(CY$7,BECO_Datos!$D$3:$HN$85,BECO_Datos!$A69,FALSE))*CY$2</f>
        <v>0</v>
      </c>
      <c r="CZ71" s="84">
        <f>(HLOOKUP(CZ$7,BECO_Datos!$D$3:$HN$85,BECO_Datos!$A69,FALSE)+HLOOKUP(CZ$7,BECO_Datos!$HP$3:$LT$85,BECO_Datos!$A69,FALSE))*CZ$2</f>
        <v>0</v>
      </c>
      <c r="DA71" s="86">
        <f t="shared" si="249"/>
        <v>593.21487922969482</v>
      </c>
      <c r="DB71" s="84">
        <f>(HLOOKUP(DB$7,BECO_Datos!$D$3:$HN$85,BECO_Datos!$A69,FALSE))*DB$2</f>
        <v>0</v>
      </c>
      <c r="DC71" s="84">
        <f>(HLOOKUP(DC$7,BECO_Datos!$D$3:$HN$85,BECO_Datos!$A69,FALSE))*DC$2</f>
        <v>0</v>
      </c>
      <c r="DD71" s="84">
        <f>(HLOOKUP(DD$7,BECO_Datos!$D$3:$HN$85,BECO_Datos!$A69,FALSE))*DD$2</f>
        <v>0</v>
      </c>
      <c r="DE71" s="84">
        <f>(HLOOKUP(DE$7,BECO_Datos!$D$3:$HN$85,BECO_Datos!$A69,FALSE))*DE$2</f>
        <v>0</v>
      </c>
      <c r="DF71" s="84">
        <f>(HLOOKUP(DF$7,BECO_Datos!$D$3:$HN$85,BECO_Datos!$A69,FALSE)+HLOOKUP(DF$7,BECO_Datos!$HP$3:$LT$85,BECO_Datos!$A69,FALSE))*DF$2</f>
        <v>19.53783296205685</v>
      </c>
      <c r="DG71" s="84">
        <f>(HLOOKUP(DG$7,BECO_Datos!$D$3:$HN$85,BECO_Datos!$A69,FALSE))*DG$2</f>
        <v>562.57457399999998</v>
      </c>
      <c r="DH71" s="84">
        <f>(HLOOKUP(DH$7,BECO_Datos!$D$3:$HN$85,BECO_Datos!$A69,FALSE))*DH$2</f>
        <v>2.8702008000000001</v>
      </c>
      <c r="DI71" s="84">
        <f>(HLOOKUP(DI$7,BECO_Datos!$D$3:$HN$85,BECO_Datos!$A69,FALSE)+HLOOKUP(DI$7,BECO_Datos!$HP$3:$LT$85,BECO_Datos!$A69,FALSE))*DI$2</f>
        <v>0</v>
      </c>
      <c r="DJ71" s="84">
        <f>(HLOOKUP(DJ$7,BECO_Datos!$D$3:$HN$85,BECO_Datos!$A69,FALSE))*DJ$2</f>
        <v>0</v>
      </c>
      <c r="DK71" s="84">
        <f>(HLOOKUP(DK$7,BECO_Datos!$D$3:$HN$85,BECO_Datos!$A69,FALSE)+HLOOKUP(DK$7,BECO_Datos!$HP$3:$LT$85,BECO_Datos!$A69,FALSE))*DK$2</f>
        <v>2.7432227373785998</v>
      </c>
      <c r="DL71" s="84">
        <f>(HLOOKUP(DL$7,BECO_Datos!$D$3:$HN$85,BECO_Datos!$A69,FALSE))*DL$2</f>
        <v>5.4890487302593085</v>
      </c>
      <c r="DM71" s="84">
        <f>(HLOOKUP(DM$7,BECO_Datos!$D$3:$HN$85,BECO_Datos!$A69,FALSE)+HLOOKUP(DM$7,BECO_Datos!$HP$3:$LT$85,BECO_Datos!$A69,FALSE))*DM$2</f>
        <v>0</v>
      </c>
      <c r="DN71" s="13"/>
      <c r="DO71" s="86">
        <f t="shared" si="250"/>
        <v>303.3620179405865</v>
      </c>
      <c r="DP71" s="84">
        <f>(HLOOKUP(DP$7,BECO_Datos!$D$3:$HN$85,BECO_Datos!$A69,FALSE)+HLOOKUP(DP$7,BECO_Datos!$HP$3:$LT$85,BECO_Datos!$A69,FALSE))*DP$2</f>
        <v>0</v>
      </c>
      <c r="DQ71" s="84">
        <f>(HLOOKUP(DQ$7,BECO_Datos!$D$3:$HN$85,BECO_Datos!$A69,FALSE)+HLOOKUP(DQ$7,BECO_Datos!$HP$3:$LT$85,BECO_Datos!$A69,FALSE))*DQ$2</f>
        <v>67.097634484289088</v>
      </c>
      <c r="DR71" s="84">
        <f>(HLOOKUP(DR$7,BECO_Datos!$D$3:$HN$85,BECO_Datos!$A69,FALSE)+HLOOKUP(DR$7,BECO_Datos!$HP$3:$LT$85,BECO_Datos!$A69,FALSE))*DR$2</f>
        <v>235.97118456722421</v>
      </c>
      <c r="DS71" s="84">
        <f>(HLOOKUP(DS$7,BECO_Datos!$D$3:$HN$85,BECO_Datos!$A69,FALSE)+HLOOKUP(DS$7,BECO_Datos!$HP$3:$LT$85,BECO_Datos!$A69,FALSE))*DS$2</f>
        <v>0</v>
      </c>
      <c r="DT71" s="84">
        <f>(HLOOKUP(DT$7,BECO_Datos!$D$3:$HN$85,BECO_Datos!$A69,FALSE))*DT$2</f>
        <v>0</v>
      </c>
      <c r="DU71" s="84">
        <f>(HLOOKUP(DU$7,BECO_Datos!$D$3:$HN$85,BECO_Datos!$A69,FALSE)+HLOOKUP(DU$7,BECO_Datos!$HP$3:$LT$85,BECO_Datos!$A69,FALSE))*DU$2</f>
        <v>0.29319888907319253</v>
      </c>
      <c r="DV71" s="84">
        <f>(HLOOKUP(DV$7,BECO_Datos!$D$3:$HN$85,BECO_Datos!$A69,FALSE))*DV$2</f>
        <v>0</v>
      </c>
      <c r="DW71" s="84">
        <f>(HLOOKUP(DW$7,BECO_Datos!$D$3:$HN$85,BECO_Datos!$A69,FALSE)+HLOOKUP(DW$7,BECO_Datos!$HP$3:$LT$85,BECO_Datos!$A69,FALSE))*DW$2</f>
        <v>0</v>
      </c>
      <c r="DX71" s="86">
        <f t="shared" si="251"/>
        <v>555.43931961337933</v>
      </c>
      <c r="DY71" s="84">
        <f>(HLOOKUP(DY$7,BECO_Datos!$D$3:$HN$85,BECO_Datos!$A69,FALSE))*DY$2</f>
        <v>0</v>
      </c>
      <c r="DZ71" s="84">
        <f>(HLOOKUP(DZ$7,BECO_Datos!$D$3:$HN$85,BECO_Datos!$A69,FALSE))*DZ$2</f>
        <v>0</v>
      </c>
      <c r="EA71" s="84">
        <f>(HLOOKUP(EA$7,BECO_Datos!$D$3:$HN$85,BECO_Datos!$A69,FALSE))*EA$2</f>
        <v>0</v>
      </c>
      <c r="EB71" s="84">
        <f>(HLOOKUP(EB$7,BECO_Datos!$D$3:$HN$85,BECO_Datos!$A69,FALSE))*EB$2</f>
        <v>2.0100000000000002</v>
      </c>
      <c r="EC71" s="84">
        <f>(HLOOKUP(EC$7,BECO_Datos!$D$3:$HN$85,BECO_Datos!$A69,FALSE)+HLOOKUP(EC$7,BECO_Datos!$HP$3:$LT$85,BECO_Datos!$A69,FALSE))*EC$2</f>
        <v>25.126860540140108</v>
      </c>
      <c r="ED71" s="84">
        <f>(HLOOKUP(ED$7,BECO_Datos!$D$3:$HN$85,BECO_Datos!$A69,FALSE))*ED$2</f>
        <v>516.27682800000002</v>
      </c>
      <c r="EE71" s="84">
        <f>(HLOOKUP(EE$7,BECO_Datos!$D$3:$HN$85,BECO_Datos!$A69,FALSE))*EE$2</f>
        <v>2.7481968000000001</v>
      </c>
      <c r="EF71" s="84">
        <f>(HLOOKUP(EF$7,BECO_Datos!$D$3:$HN$85,BECO_Datos!$A69,FALSE)+HLOOKUP(EF$7,BECO_Datos!$HP$3:$LT$85,BECO_Datos!$A69,FALSE))*EF$2</f>
        <v>1.8072715851275973E-2</v>
      </c>
      <c r="EG71" s="84">
        <f>(HLOOKUP(EG$7,BECO_Datos!$D$3:$HN$85,BECO_Datos!$A69,FALSE))*EG$2</f>
        <v>0</v>
      </c>
      <c r="EH71" s="84">
        <f>(HLOOKUP(EH$7,BECO_Datos!$D$3:$HN$85,BECO_Datos!$A69,FALSE)+HLOOKUP(EH$7,BECO_Datos!$HP$3:$LT$85,BECO_Datos!$A69,FALSE))*EH$2</f>
        <v>1.3857510527360131</v>
      </c>
      <c r="EI71" s="84">
        <f>(HLOOKUP(EI$7,BECO_Datos!$D$3:$HN$85,BECO_Datos!$A69,FALSE))*EI$2</f>
        <v>7.8736105046518912</v>
      </c>
      <c r="EJ71" s="84">
        <f>(HLOOKUP(EJ$7,BECO_Datos!$D$3:$HN$85,BECO_Datos!$A69,FALSE)+HLOOKUP(EJ$7,BECO_Datos!$HP$3:$LT$85,BECO_Datos!$A69,FALSE))*EJ$2</f>
        <v>0</v>
      </c>
      <c r="EK71" s="13"/>
      <c r="EL71" s="86">
        <f t="shared" si="252"/>
        <v>609.3942028776404</v>
      </c>
      <c r="EM71" s="84">
        <f>(HLOOKUP(EM$7,BECO_Datos!$D$3:$HN$85,BECO_Datos!$A69,FALSE)+HLOOKUP(EM$7,BECO_Datos!$HP$3:$LT$85,BECO_Datos!$A69,FALSE))*EM$2</f>
        <v>0</v>
      </c>
      <c r="EN71" s="84">
        <f>(HLOOKUP(EN$7,BECO_Datos!$D$3:$HN$85,BECO_Datos!$A69,FALSE)+HLOOKUP(EN$7,BECO_Datos!$HP$3:$LT$85,BECO_Datos!$A69,FALSE))*EN$2</f>
        <v>109.37518385930193</v>
      </c>
      <c r="EO71" s="84">
        <f>(HLOOKUP(EO$7,BECO_Datos!$D$3:$HN$85,BECO_Datos!$A69,FALSE)+HLOOKUP(EO$7,BECO_Datos!$HP$3:$LT$85,BECO_Datos!$A69,FALSE))*EO$2</f>
        <v>496.50034248402358</v>
      </c>
      <c r="EP71" s="84">
        <f>(HLOOKUP(EP$7,BECO_Datos!$D$3:$HN$85,BECO_Datos!$A69,FALSE)+HLOOKUP(EP$7,BECO_Datos!$HP$3:$LT$85,BECO_Datos!$A69,FALSE))*EP$2</f>
        <v>0</v>
      </c>
      <c r="EQ71" s="84">
        <f>(HLOOKUP(EQ$7,BECO_Datos!$D$3:$HN$85,BECO_Datos!$A69,FALSE))*EQ$2</f>
        <v>0</v>
      </c>
      <c r="ER71" s="84">
        <f>(HLOOKUP(ER$7,BECO_Datos!$D$3:$HN$85,BECO_Datos!$A69,FALSE)+HLOOKUP(ER$7,BECO_Datos!$HP$3:$LT$85,BECO_Datos!$A69,FALSE))*ER$2</f>
        <v>3.5186765343148632</v>
      </c>
      <c r="ES71" s="84">
        <f>(HLOOKUP(ES$7,BECO_Datos!$D$3:$HN$85,BECO_Datos!$A69,FALSE))*ES$2</f>
        <v>0</v>
      </c>
      <c r="ET71" s="84">
        <f>(HLOOKUP(ET$7,BECO_Datos!$D$3:$HN$85,BECO_Datos!$A69,FALSE)+HLOOKUP(ET$7,BECO_Datos!$HP$3:$LT$85,BECO_Datos!$A69,FALSE))*ET$2</f>
        <v>0</v>
      </c>
      <c r="EU71" s="86">
        <f t="shared" si="253"/>
        <v>504.48971692265815</v>
      </c>
      <c r="EV71" s="84">
        <f>(HLOOKUP(EV$7,BECO_Datos!$D$3:$HN$85,BECO_Datos!$A69,FALSE))*EV$2</f>
        <v>0</v>
      </c>
      <c r="EW71" s="84">
        <f>(HLOOKUP(EW$7,BECO_Datos!$D$3:$HN$85,BECO_Datos!$A69,FALSE))*EW$2</f>
        <v>0</v>
      </c>
      <c r="EX71" s="84">
        <f>(HLOOKUP(EX$7,BECO_Datos!$D$3:$HN$85,BECO_Datos!$A69,FALSE))*EX$2</f>
        <v>0</v>
      </c>
      <c r="EY71" s="84">
        <f>(HLOOKUP(EY$7,BECO_Datos!$D$3:$HN$85,BECO_Datos!$A69,FALSE))*EY$2</f>
        <v>2.1507000000000001</v>
      </c>
      <c r="EZ71" s="84">
        <f>(HLOOKUP(EZ$7,BECO_Datos!$D$3:$HN$85,BECO_Datos!$A69,FALSE)+HLOOKUP(EZ$7,BECO_Datos!$HP$3:$LT$85,BECO_Datos!$A69,FALSE))*EZ$2</f>
        <v>13.911944860013199</v>
      </c>
      <c r="FA71" s="84">
        <f>(HLOOKUP(FA$7,BECO_Datos!$D$3:$HN$85,BECO_Datos!$A69,FALSE))*FA$2</f>
        <v>469.43177040000006</v>
      </c>
      <c r="FB71" s="84">
        <f>(HLOOKUP(FB$7,BECO_Datos!$D$3:$HN$85,BECO_Datos!$A69,FALSE))*FB$2</f>
        <v>2.3178996000000001</v>
      </c>
      <c r="FC71" s="84">
        <f>(HLOOKUP(FC$7,BECO_Datos!$D$3:$HN$85,BECO_Datos!$A69,FALSE)+HLOOKUP(FC$7,BECO_Datos!$HP$3:$LT$85,BECO_Datos!$A69,FALSE))*FC$2</f>
        <v>6.6524496872700363</v>
      </c>
      <c r="FD71" s="84">
        <f>(HLOOKUP(FD$7,BECO_Datos!$D$3:$HN$85,BECO_Datos!$A69,FALSE))*FD$2</f>
        <v>0</v>
      </c>
      <c r="FE71" s="84">
        <f>(HLOOKUP(FE$7,BECO_Datos!$D$3:$HN$85,BECO_Datos!$A69,FALSE)+HLOOKUP(FE$7,BECO_Datos!$HP$3:$LT$85,BECO_Datos!$A69,FALSE))*FE$2</f>
        <v>6.5215364975452594</v>
      </c>
      <c r="FF71" s="84">
        <f>(HLOOKUP(FF$7,BECO_Datos!$D$3:$HN$85,BECO_Datos!$A69,FALSE))*FF$2</f>
        <v>3.5034158778295668</v>
      </c>
      <c r="FG71" s="84">
        <f>(HLOOKUP(FG$7,BECO_Datos!$D$3:$HN$85,BECO_Datos!$A69,FALSE)+HLOOKUP(FG$7,BECO_Datos!$HP$3:$LT$85,BECO_Datos!$A69,FALSE))*FG$2</f>
        <v>0</v>
      </c>
      <c r="FH71" s="13"/>
      <c r="FI71" s="86">
        <f t="shared" si="254"/>
        <v>606.87334083104781</v>
      </c>
      <c r="FJ71" s="84">
        <f>(HLOOKUP(FJ$7,BECO_Datos!$D$3:$HN$85,BECO_Datos!$A69,FALSE)+HLOOKUP(FJ$7,BECO_Datos!$HP$3:$LT$85,BECO_Datos!$A69,FALSE))*FJ$2</f>
        <v>0</v>
      </c>
      <c r="FK71" s="84">
        <f>(HLOOKUP(FK$7,BECO_Datos!$D$3:$HN$85,BECO_Datos!$A69,FALSE)+HLOOKUP(FK$7,BECO_Datos!$HP$3:$LT$85,BECO_Datos!$A69,FALSE))*FK$2</f>
        <v>113.77550022282367</v>
      </c>
      <c r="FL71" s="84">
        <f>(HLOOKUP(FL$7,BECO_Datos!$D$3:$HN$85,BECO_Datos!$A69,FALSE)+HLOOKUP(FL$7,BECO_Datos!$HP$3:$LT$85,BECO_Datos!$A69,FALSE))*FL$2</f>
        <v>493.09784060822415</v>
      </c>
      <c r="FM71" s="84">
        <f>(HLOOKUP(FM$7,BECO_Datos!$D$3:$HN$85,BECO_Datos!$A69,FALSE)+HLOOKUP(FM$7,BECO_Datos!$HP$3:$LT$85,BECO_Datos!$A69,FALSE))*FM$2</f>
        <v>0</v>
      </c>
      <c r="FN71" s="84">
        <f>(HLOOKUP(FN$7,BECO_Datos!$D$3:$HN$85,BECO_Datos!$A69,FALSE))*FN$2</f>
        <v>0</v>
      </c>
      <c r="FO71" s="84">
        <f>(HLOOKUP(FO$7,BECO_Datos!$D$3:$HN$85,BECO_Datos!$A69,FALSE)+HLOOKUP(FO$7,BECO_Datos!$HP$3:$LT$85,BECO_Datos!$A69,FALSE))*FO$2</f>
        <v>0</v>
      </c>
      <c r="FP71" s="84">
        <f>(HLOOKUP(FP$7,BECO_Datos!$D$3:$HN$85,BECO_Datos!$A69,FALSE))*FP$2</f>
        <v>0</v>
      </c>
      <c r="FQ71" s="84">
        <f>(HLOOKUP(FQ$7,BECO_Datos!$D$3:$HN$85,BECO_Datos!$A69,FALSE)+HLOOKUP(FQ$7,BECO_Datos!$HP$3:$LT$85,BECO_Datos!$A69,FALSE))*FQ$2</f>
        <v>0</v>
      </c>
      <c r="FR71" s="86">
        <f t="shared" si="255"/>
        <v>496.55097821516927</v>
      </c>
      <c r="FS71" s="84">
        <f>(HLOOKUP(FS$7,BECO_Datos!$D$3:$HN$85,BECO_Datos!$A69,FALSE))*FS$2</f>
        <v>0</v>
      </c>
      <c r="FT71" s="84">
        <f>(HLOOKUP(FT$7,BECO_Datos!$D$3:$HN$85,BECO_Datos!$A69,FALSE))*FT$2</f>
        <v>0</v>
      </c>
      <c r="FU71" s="84">
        <f>(HLOOKUP(FU$7,BECO_Datos!$D$3:$HN$85,BECO_Datos!$A69,FALSE))*FU$2</f>
        <v>0</v>
      </c>
      <c r="FV71" s="84">
        <f>(HLOOKUP(FV$7,BECO_Datos!$D$3:$HN$85,BECO_Datos!$A69,FALSE))*FV$2</f>
        <v>1.8291000000000002</v>
      </c>
      <c r="FW71" s="84">
        <f>(HLOOKUP(FW$7,BECO_Datos!$D$3:$HN$85,BECO_Datos!$A69,FALSE)+HLOOKUP(FW$7,BECO_Datos!$HP$3:$LT$85,BECO_Datos!$A69,FALSE))*FW$2</f>
        <v>5.638715024300935</v>
      </c>
      <c r="FX71" s="84">
        <f>(HLOOKUP(FX$7,BECO_Datos!$D$3:$HN$85,BECO_Datos!$A69,FALSE))*FX$2</f>
        <v>475.13179439999999</v>
      </c>
      <c r="FY71" s="84">
        <f>(HLOOKUP(FY$7,BECO_Datos!$D$3:$HN$85,BECO_Datos!$A69,FALSE))*FY$2</f>
        <v>1.8939456000000001</v>
      </c>
      <c r="FZ71" s="84">
        <f>(HLOOKUP(FZ$7,BECO_Datos!$D$3:$HN$85,BECO_Datos!$A69,FALSE)+HLOOKUP(FZ$7,BECO_Datos!$HP$3:$LT$85,BECO_Datos!$A69,FALSE))*FZ$2</f>
        <v>2.1255594153716517</v>
      </c>
      <c r="GA71" s="84">
        <f>(HLOOKUP(GA$7,BECO_Datos!$D$3:$HN$85,BECO_Datos!$A69,FALSE))*GA$2</f>
        <v>0</v>
      </c>
      <c r="GB71" s="84">
        <f>(HLOOKUP(GB$7,BECO_Datos!$D$3:$HN$85,BECO_Datos!$A69,FALSE)+HLOOKUP(GB$7,BECO_Datos!$HP$3:$LT$85,BECO_Datos!$A69,FALSE))*GB$2</f>
        <v>6.7141586846026788</v>
      </c>
      <c r="GC71" s="84">
        <f>(HLOOKUP(GC$7,BECO_Datos!$D$3:$HN$85,BECO_Datos!$A69,FALSE))*GC$2</f>
        <v>3.2177050908940417</v>
      </c>
      <c r="GD71" s="84">
        <f>(HLOOKUP(GD$7,BECO_Datos!$D$3:$HN$85,BECO_Datos!$A69,FALSE)+HLOOKUP(GD$7,BECO_Datos!$HP$3:$LT$85,BECO_Datos!$A69,FALSE))*GD$2</f>
        <v>0</v>
      </c>
      <c r="GE71" s="13"/>
      <c r="GF71" s="86">
        <f t="shared" si="256"/>
        <v>130.58992861825894</v>
      </c>
      <c r="GG71" s="84">
        <f>(HLOOKUP(GG$7,BECO_Datos!$D$3:$HN$85,BECO_Datos!$A69,FALSE)+HLOOKUP(GG$7,BECO_Datos!$HP$3:$LT$85,BECO_Datos!$A69,FALSE))*GG$2</f>
        <v>0</v>
      </c>
      <c r="GH71" s="84">
        <f>(HLOOKUP(GH$7,BECO_Datos!$D$3:$HN$85,BECO_Datos!$A69,FALSE)+HLOOKUP(GH$7,BECO_Datos!$HP$3:$LT$85,BECO_Datos!$A69,FALSE))*GH$2</f>
        <v>61.029224335902889</v>
      </c>
      <c r="GI71" s="84">
        <f>(HLOOKUP(GI$7,BECO_Datos!$D$3:$HN$85,BECO_Datos!$A69,FALSE)+HLOOKUP(GI$7,BECO_Datos!$HP$3:$LT$85,BECO_Datos!$A69,FALSE))*GI$2</f>
        <v>69.560704282356056</v>
      </c>
      <c r="GJ71" s="84">
        <f>(HLOOKUP(GJ$7,BECO_Datos!$D$3:$HN$85,BECO_Datos!$A69,FALSE)+HLOOKUP(GJ$7,BECO_Datos!$HP$3:$LT$85,BECO_Datos!$A69,FALSE))*GJ$2</f>
        <v>0</v>
      </c>
      <c r="GK71" s="84">
        <f>(HLOOKUP(GK$7,BECO_Datos!$D$3:$HN$85,BECO_Datos!$A69,FALSE))*GK$2</f>
        <v>0</v>
      </c>
      <c r="GL71" s="84">
        <f>(HLOOKUP(GL$7,BECO_Datos!$D$3:$HN$85,BECO_Datos!$A69,FALSE)+HLOOKUP(GL$7,BECO_Datos!$HP$3:$LT$85,BECO_Datos!$A69,FALSE))*GL$2</f>
        <v>0</v>
      </c>
      <c r="GM71" s="84">
        <f>(HLOOKUP(GM$7,BECO_Datos!$D$3:$HN$85,BECO_Datos!$A69,FALSE))*GM$2</f>
        <v>0</v>
      </c>
      <c r="GN71" s="84">
        <f>(HLOOKUP(GN$7,BECO_Datos!$D$3:$HN$85,BECO_Datos!$A69,FALSE)+HLOOKUP(GN$7,BECO_Datos!$HP$3:$LT$85,BECO_Datos!$A69,FALSE))*GN$2</f>
        <v>0</v>
      </c>
      <c r="GO71" s="86">
        <f t="shared" si="257"/>
        <v>800.22354066291427</v>
      </c>
      <c r="GP71" s="84">
        <f>(HLOOKUP(GP$7,BECO_Datos!$D$3:$HN$85,BECO_Datos!$A69,FALSE))*GP$2</f>
        <v>0</v>
      </c>
      <c r="GQ71" s="84">
        <f>(HLOOKUP(GQ$7,BECO_Datos!$D$3:$HN$85,BECO_Datos!$A69,FALSE))*GQ$2</f>
        <v>0</v>
      </c>
      <c r="GR71" s="84">
        <f>(HLOOKUP(GR$7,BECO_Datos!$D$3:$HN$85,BECO_Datos!$A69,FALSE))*GR$2</f>
        <v>0</v>
      </c>
      <c r="GS71" s="84">
        <f>(HLOOKUP(GS$7,BECO_Datos!$D$3:$HN$85,BECO_Datos!$A69,FALSE))*GS$2</f>
        <v>2.2311000000000001</v>
      </c>
      <c r="GT71" s="84">
        <f>(HLOOKUP(GT$7,BECO_Datos!$D$3:$HN$85,BECO_Datos!$A69,FALSE)+HLOOKUP(GT$7,BECO_Datos!$HP$3:$LT$85,BECO_Datos!$A69,FALSE))*GT$2</f>
        <v>6.4528870370525899</v>
      </c>
      <c r="GU71" s="84">
        <f>(HLOOKUP(GU$7,BECO_Datos!$D$3:$HN$85,BECO_Datos!$A69,FALSE))*GU$2</f>
        <v>436.44696270052003</v>
      </c>
      <c r="GV71" s="84">
        <f>(HLOOKUP(GV$7,BECO_Datos!$D$3:$HN$85,BECO_Datos!$A69,FALSE))*GV$2</f>
        <v>340.07995080000001</v>
      </c>
      <c r="GW71" s="84">
        <f>(HLOOKUP(GW$7,BECO_Datos!$D$3:$HN$85,BECO_Datos!$A69,FALSE)+HLOOKUP(GW$7,BECO_Datos!$HP$3:$LT$85,BECO_Datos!$A69,FALSE))*GW$2</f>
        <v>3.1754671887461372</v>
      </c>
      <c r="GX71" s="84">
        <f>(HLOOKUP(GX$7,BECO_Datos!$D$3:$HN$85,BECO_Datos!$A69,FALSE))*GX$2</f>
        <v>0</v>
      </c>
      <c r="GY71" s="84">
        <f>(HLOOKUP(GY$7,BECO_Datos!$D$3:$HN$85,BECO_Datos!$A69,FALSE)+HLOOKUP(GY$7,BECO_Datos!$HP$3:$LT$85,BECO_Datos!$A69,FALSE))*GY$2</f>
        <v>7.5229527464852257</v>
      </c>
      <c r="GZ71" s="84">
        <f>(HLOOKUP(GZ$7,BECO_Datos!$D$3:$HN$85,BECO_Datos!$A69,FALSE))*GZ$2</f>
        <v>4.3142201901103894</v>
      </c>
      <c r="HA71" s="84">
        <f>(HLOOKUP(HA$7,BECO_Datos!$D$3:$HN$85,BECO_Datos!$A69,FALSE)+HLOOKUP(HA$7,BECO_Datos!$HP$3:$LT$85,BECO_Datos!$A69,FALSE))*HA$2</f>
        <v>0</v>
      </c>
      <c r="HB71" s="13"/>
      <c r="HC71" s="86">
        <f t="shared" si="258"/>
        <v>117.03103427835141</v>
      </c>
      <c r="HD71" s="84">
        <f>(HLOOKUP(HD$7,BECO_Datos!$D$3:$HN$85,BECO_Datos!$A69,FALSE)+HLOOKUP(HD$7,BECO_Datos!$HP$3:$LT$85,BECO_Datos!$A69,FALSE))*HD$2</f>
        <v>0</v>
      </c>
      <c r="HE71" s="84">
        <f>(HLOOKUP(HE$7,BECO_Datos!$D$3:$HN$85,BECO_Datos!$A69,FALSE)+HLOOKUP(HE$7,BECO_Datos!$HP$3:$LT$85,BECO_Datos!$A69,FALSE))*HE$2</f>
        <v>0</v>
      </c>
      <c r="HF71" s="84">
        <f>(HLOOKUP(HF$7,BECO_Datos!$D$3:$HN$85,BECO_Datos!$A69,FALSE)+HLOOKUP(HF$7,BECO_Datos!$HP$3:$LT$85,BECO_Datos!$A69,FALSE))*HF$2</f>
        <v>117.03103427835141</v>
      </c>
      <c r="HG71" s="84">
        <f>(HLOOKUP(HG$7,BECO_Datos!$D$3:$HN$85,BECO_Datos!$A69,FALSE)+HLOOKUP(HG$7,BECO_Datos!$HP$3:$LT$85,BECO_Datos!$A69,FALSE))*HG$2</f>
        <v>0</v>
      </c>
      <c r="HH71" s="84">
        <f>(HLOOKUP(HH$7,BECO_Datos!$D$3:$HN$85,BECO_Datos!$A69,FALSE))*HH$2</f>
        <v>0</v>
      </c>
      <c r="HI71" s="84">
        <f>(HLOOKUP(HI$7,BECO_Datos!$D$3:$HN$85,BECO_Datos!$A69,FALSE)+HLOOKUP(HI$7,BECO_Datos!$HP$3:$LT$85,BECO_Datos!$A69,FALSE))*HI$2</f>
        <v>0</v>
      </c>
      <c r="HJ71" s="84">
        <f>(HLOOKUP(HJ$7,BECO_Datos!$D$3:$HN$85,BECO_Datos!$A69,FALSE))*HJ$2</f>
        <v>0</v>
      </c>
      <c r="HK71" s="84">
        <f>(HLOOKUP(HK$7,BECO_Datos!$D$3:$HN$85,BECO_Datos!$A69,FALSE)+HLOOKUP(HK$7,BECO_Datos!$HP$3:$LT$85,BECO_Datos!$A69,FALSE))*HK$2</f>
        <v>0</v>
      </c>
      <c r="HL71" s="86">
        <f t="shared" si="259"/>
        <v>429.63146569697471</v>
      </c>
      <c r="HM71" s="84">
        <f>(HLOOKUP(HM$7,BECO_Datos!$D$3:$HN$85,BECO_Datos!$A69,FALSE))*HM$2</f>
        <v>0</v>
      </c>
      <c r="HN71" s="84">
        <f>(HLOOKUP(HN$7,BECO_Datos!$D$3:$HN$85,BECO_Datos!$A69,FALSE))*HN$2</f>
        <v>0</v>
      </c>
      <c r="HO71" s="84">
        <f>(HLOOKUP(HO$7,BECO_Datos!$D$3:$HN$85,BECO_Datos!$A69,FALSE))*HO$2</f>
        <v>0</v>
      </c>
      <c r="HP71" s="84">
        <f>(HLOOKUP(HP$7,BECO_Datos!$D$3:$HN$85,BECO_Datos!$A69,FALSE))*HP$2</f>
        <v>0</v>
      </c>
      <c r="HQ71" s="84">
        <f>(HLOOKUP(HQ$7,BECO_Datos!$D$3:$HN$85,BECO_Datos!$A69,FALSE)+HLOOKUP(HQ$7,BECO_Datos!$HP$3:$LT$85,BECO_Datos!$A69,FALSE))*HQ$2</f>
        <v>5.8650909648133851</v>
      </c>
      <c r="HR71" s="84">
        <f>(HLOOKUP(HR$7,BECO_Datos!$D$3:$HN$85,BECO_Datos!$A69,FALSE))*HR$2</f>
        <v>408.89773343880552</v>
      </c>
      <c r="HS71" s="84">
        <f>(HLOOKUP(HS$7,BECO_Datos!$D$3:$HN$85,BECO_Datos!$A69,FALSE))*HS$2</f>
        <v>1.8852672320655683</v>
      </c>
      <c r="HT71" s="84">
        <f>(HLOOKUP(HT$7,BECO_Datos!$D$3:$HN$85,BECO_Datos!$A69,FALSE)+HLOOKUP(HT$7,BECO_Datos!$HP$3:$LT$85,BECO_Datos!$A69,FALSE))*HT$2</f>
        <v>0</v>
      </c>
      <c r="HU71" s="84">
        <f>(HLOOKUP(HU$7,BECO_Datos!$D$3:$HN$85,BECO_Datos!$A69,FALSE))*HU$2</f>
        <v>0</v>
      </c>
      <c r="HV71" s="84">
        <f>(HLOOKUP(HV$7,BECO_Datos!$D$3:$HN$85,BECO_Datos!$A69,FALSE)+HLOOKUP(HV$7,BECO_Datos!$HP$3:$LT$85,BECO_Datos!$A69,FALSE))*HV$2</f>
        <v>8.2554769327466495</v>
      </c>
      <c r="HW71" s="84">
        <f>(HLOOKUP(HW$7,BECO_Datos!$D$3:$HN$85,BECO_Datos!$A69,FALSE))*HW$2</f>
        <v>4.7278971285435816</v>
      </c>
      <c r="HX71" s="84">
        <f>(HLOOKUP(HX$7,BECO_Datos!$D$3:$HN$85,BECO_Datos!$A69,FALSE)+HLOOKUP(HX$7,BECO_Datos!$HP$3:$LT$85,BECO_Datos!$A69,FALSE))*HX$2</f>
        <v>0</v>
      </c>
    </row>
    <row r="72" spans="1:232" ht="15.75" x14ac:dyDescent="0.25">
      <c r="A72" s="160">
        <v>66</v>
      </c>
      <c r="B72" s="583" t="s">
        <v>21</v>
      </c>
      <c r="C72" s="13"/>
      <c r="D72" s="89">
        <f t="shared" si="240"/>
        <v>18345.536427134335</v>
      </c>
      <c r="E72" s="85">
        <f t="shared" ref="E72:L72" si="260">E73+E80+E81+E82+E83</f>
        <v>0</v>
      </c>
      <c r="F72" s="85">
        <f t="shared" si="260"/>
        <v>0</v>
      </c>
      <c r="G72" s="85">
        <f t="shared" si="260"/>
        <v>18345.536427134335</v>
      </c>
      <c r="H72" s="85">
        <f t="shared" si="260"/>
        <v>0</v>
      </c>
      <c r="I72" s="85">
        <f t="shared" si="260"/>
        <v>0</v>
      </c>
      <c r="J72" s="85">
        <f t="shared" si="260"/>
        <v>0</v>
      </c>
      <c r="K72" s="85">
        <f t="shared" si="260"/>
        <v>0</v>
      </c>
      <c r="L72" s="85">
        <f t="shared" si="260"/>
        <v>0</v>
      </c>
      <c r="M72" s="89">
        <f t="shared" si="241"/>
        <v>321732.45529619086</v>
      </c>
      <c r="N72" s="85">
        <f t="shared" ref="N72:Y72" si="261">N73+N80+N81+N82+N83</f>
        <v>0</v>
      </c>
      <c r="O72" s="85">
        <f t="shared" si="261"/>
        <v>0</v>
      </c>
      <c r="P72" s="85">
        <f t="shared" si="261"/>
        <v>0</v>
      </c>
      <c r="Q72" s="85">
        <f t="shared" si="261"/>
        <v>0</v>
      </c>
      <c r="R72" s="85">
        <f t="shared" si="261"/>
        <v>135886.51929505554</v>
      </c>
      <c r="S72" s="85">
        <f t="shared" si="261"/>
        <v>203.98924799999998</v>
      </c>
      <c r="T72" s="85">
        <f t="shared" si="261"/>
        <v>0</v>
      </c>
      <c r="U72" s="85">
        <f t="shared" si="261"/>
        <v>0</v>
      </c>
      <c r="V72" s="85">
        <f t="shared" si="261"/>
        <v>0</v>
      </c>
      <c r="W72" s="85">
        <f t="shared" si="261"/>
        <v>0</v>
      </c>
      <c r="X72" s="85">
        <f t="shared" si="261"/>
        <v>157619.44244046646</v>
      </c>
      <c r="Y72" s="85">
        <f t="shared" si="261"/>
        <v>28022.504312668887</v>
      </c>
      <c r="Z72" s="13"/>
      <c r="AA72" s="89">
        <f t="shared" si="242"/>
        <v>25896.446549908567</v>
      </c>
      <c r="AB72" s="85">
        <f t="shared" ref="AB72:AI72" si="262">AB73+AB80+AB81+AB82+AB83</f>
        <v>0</v>
      </c>
      <c r="AC72" s="85">
        <f t="shared" si="262"/>
        <v>0</v>
      </c>
      <c r="AD72" s="85">
        <f t="shared" si="262"/>
        <v>25896.446549908567</v>
      </c>
      <c r="AE72" s="85">
        <f t="shared" si="262"/>
        <v>0</v>
      </c>
      <c r="AF72" s="85">
        <f t="shared" si="262"/>
        <v>0</v>
      </c>
      <c r="AG72" s="85">
        <f t="shared" si="262"/>
        <v>0</v>
      </c>
      <c r="AH72" s="85">
        <f t="shared" si="262"/>
        <v>0</v>
      </c>
      <c r="AI72" s="85">
        <f t="shared" si="262"/>
        <v>0</v>
      </c>
      <c r="AJ72" s="89">
        <f t="shared" si="243"/>
        <v>327231.18916517048</v>
      </c>
      <c r="AK72" s="85">
        <f t="shared" ref="AK72:AV72" si="263">AK73+AK80+AK81+AK82+AK83</f>
        <v>0</v>
      </c>
      <c r="AL72" s="85">
        <f t="shared" si="263"/>
        <v>0</v>
      </c>
      <c r="AM72" s="85">
        <f t="shared" si="263"/>
        <v>0</v>
      </c>
      <c r="AN72" s="85">
        <f t="shared" si="263"/>
        <v>0</v>
      </c>
      <c r="AO72" s="85">
        <f t="shared" si="263"/>
        <v>145106.4597319006</v>
      </c>
      <c r="AP72" s="85">
        <f t="shared" si="263"/>
        <v>204.193872</v>
      </c>
      <c r="AQ72" s="85">
        <f t="shared" si="263"/>
        <v>0</v>
      </c>
      <c r="AR72" s="85">
        <f t="shared" si="263"/>
        <v>0</v>
      </c>
      <c r="AS72" s="85">
        <f t="shared" si="263"/>
        <v>0</v>
      </c>
      <c r="AT72" s="85">
        <f t="shared" si="263"/>
        <v>0</v>
      </c>
      <c r="AU72" s="85">
        <f t="shared" si="263"/>
        <v>153460.00597645645</v>
      </c>
      <c r="AV72" s="85">
        <f t="shared" si="263"/>
        <v>28460.529584813477</v>
      </c>
      <c r="AW72" s="13"/>
      <c r="AX72" s="89">
        <f t="shared" si="244"/>
        <v>31394.04325065012</v>
      </c>
      <c r="AY72" s="85">
        <f t="shared" ref="AY72:BF72" si="264">AY73+AY80+AY81+AY82+AY83</f>
        <v>0</v>
      </c>
      <c r="AZ72" s="85">
        <f t="shared" si="264"/>
        <v>0</v>
      </c>
      <c r="BA72" s="85">
        <f t="shared" si="264"/>
        <v>31394.04325065012</v>
      </c>
      <c r="BB72" s="85">
        <f t="shared" si="264"/>
        <v>0</v>
      </c>
      <c r="BC72" s="85">
        <f t="shared" si="264"/>
        <v>0</v>
      </c>
      <c r="BD72" s="85">
        <f t="shared" si="264"/>
        <v>0</v>
      </c>
      <c r="BE72" s="85">
        <f t="shared" si="264"/>
        <v>0</v>
      </c>
      <c r="BF72" s="85">
        <f t="shared" si="264"/>
        <v>0</v>
      </c>
      <c r="BG72" s="89">
        <f t="shared" si="245"/>
        <v>327554.27104486927</v>
      </c>
      <c r="BH72" s="85">
        <f t="shared" ref="BH72:BS72" si="265">BH73+BH80+BH81+BH82+BH83</f>
        <v>0</v>
      </c>
      <c r="BI72" s="85">
        <f t="shared" si="265"/>
        <v>0</v>
      </c>
      <c r="BJ72" s="85">
        <f t="shared" si="265"/>
        <v>0</v>
      </c>
      <c r="BK72" s="85">
        <f t="shared" si="265"/>
        <v>0</v>
      </c>
      <c r="BL72" s="85">
        <f t="shared" si="265"/>
        <v>151060.76209611175</v>
      </c>
      <c r="BM72" s="85">
        <f t="shared" si="265"/>
        <v>207.78523200000001</v>
      </c>
      <c r="BN72" s="85">
        <f t="shared" si="265"/>
        <v>0</v>
      </c>
      <c r="BO72" s="85">
        <f t="shared" si="265"/>
        <v>0</v>
      </c>
      <c r="BP72" s="85">
        <f t="shared" si="265"/>
        <v>0</v>
      </c>
      <c r="BQ72" s="85">
        <f t="shared" si="265"/>
        <v>0</v>
      </c>
      <c r="BR72" s="85">
        <f t="shared" si="265"/>
        <v>146928.09846860517</v>
      </c>
      <c r="BS72" s="85">
        <f t="shared" si="265"/>
        <v>29357.625248152381</v>
      </c>
      <c r="BT72" s="13"/>
      <c r="BU72" s="89">
        <f t="shared" si="246"/>
        <v>27271.72233001731</v>
      </c>
      <c r="BV72" s="85">
        <f t="shared" ref="BV72:CC72" si="266">BV73+BV80+BV81+BV82+BV83</f>
        <v>0</v>
      </c>
      <c r="BW72" s="85">
        <f t="shared" si="266"/>
        <v>0</v>
      </c>
      <c r="BX72" s="85">
        <f t="shared" si="266"/>
        <v>27271.72233001731</v>
      </c>
      <c r="BY72" s="85">
        <f t="shared" si="266"/>
        <v>0</v>
      </c>
      <c r="BZ72" s="85">
        <f t="shared" si="266"/>
        <v>0</v>
      </c>
      <c r="CA72" s="85">
        <f t="shared" si="266"/>
        <v>0</v>
      </c>
      <c r="CB72" s="85">
        <f t="shared" si="266"/>
        <v>0</v>
      </c>
      <c r="CC72" s="85">
        <f t="shared" si="266"/>
        <v>0</v>
      </c>
      <c r="CD72" s="89">
        <f t="shared" si="247"/>
        <v>335946.99317639566</v>
      </c>
      <c r="CE72" s="85">
        <f t="shared" ref="CE72:CP72" si="267">CE73+CE80+CE81+CE82+CE83</f>
        <v>0</v>
      </c>
      <c r="CF72" s="85">
        <f t="shared" si="267"/>
        <v>0</v>
      </c>
      <c r="CG72" s="85">
        <f t="shared" si="267"/>
        <v>0</v>
      </c>
      <c r="CH72" s="85">
        <f t="shared" si="267"/>
        <v>0</v>
      </c>
      <c r="CI72" s="85">
        <f t="shared" si="267"/>
        <v>159511.25218492723</v>
      </c>
      <c r="CJ72" s="85">
        <f t="shared" si="267"/>
        <v>231.38861860799997</v>
      </c>
      <c r="CK72" s="85">
        <f t="shared" si="267"/>
        <v>0</v>
      </c>
      <c r="CL72" s="85">
        <f t="shared" si="267"/>
        <v>0</v>
      </c>
      <c r="CM72" s="85">
        <f t="shared" si="267"/>
        <v>0</v>
      </c>
      <c r="CN72" s="85">
        <f t="shared" si="267"/>
        <v>0</v>
      </c>
      <c r="CO72" s="85">
        <f t="shared" si="267"/>
        <v>146663.54521975765</v>
      </c>
      <c r="CP72" s="85">
        <f t="shared" si="267"/>
        <v>29540.807153102745</v>
      </c>
      <c r="CQ72" s="13"/>
      <c r="CR72" s="89">
        <f t="shared" si="248"/>
        <v>25649.636824693185</v>
      </c>
      <c r="CS72" s="85">
        <f t="shared" ref="CS72:CZ72" si="268">CS73+CS80+CS81+CS82+CS83</f>
        <v>0</v>
      </c>
      <c r="CT72" s="85">
        <f t="shared" si="268"/>
        <v>0</v>
      </c>
      <c r="CU72" s="85">
        <f t="shared" si="268"/>
        <v>25649.636824693185</v>
      </c>
      <c r="CV72" s="85">
        <f t="shared" si="268"/>
        <v>0</v>
      </c>
      <c r="CW72" s="85">
        <f t="shared" si="268"/>
        <v>0</v>
      </c>
      <c r="CX72" s="85">
        <f t="shared" si="268"/>
        <v>0</v>
      </c>
      <c r="CY72" s="85">
        <f t="shared" si="268"/>
        <v>0</v>
      </c>
      <c r="CZ72" s="85">
        <f t="shared" si="268"/>
        <v>0</v>
      </c>
      <c r="DA72" s="89">
        <f t="shared" si="249"/>
        <v>345899.45391455496</v>
      </c>
      <c r="DB72" s="85">
        <f t="shared" ref="DB72:DM72" si="269">DB73+DB80+DB81+DB82+DB83</f>
        <v>0</v>
      </c>
      <c r="DC72" s="85">
        <f t="shared" si="269"/>
        <v>0</v>
      </c>
      <c r="DD72" s="85">
        <f t="shared" si="269"/>
        <v>0</v>
      </c>
      <c r="DE72" s="85">
        <f t="shared" si="269"/>
        <v>0</v>
      </c>
      <c r="DF72" s="85">
        <f t="shared" si="269"/>
        <v>165685.12916904181</v>
      </c>
      <c r="DG72" s="85">
        <f t="shared" si="269"/>
        <v>239.25555813599999</v>
      </c>
      <c r="DH72" s="85">
        <f t="shared" si="269"/>
        <v>0</v>
      </c>
      <c r="DI72" s="85">
        <f t="shared" si="269"/>
        <v>8.0146643921176501</v>
      </c>
      <c r="DJ72" s="85">
        <f t="shared" si="269"/>
        <v>0</v>
      </c>
      <c r="DK72" s="85">
        <f t="shared" si="269"/>
        <v>0</v>
      </c>
      <c r="DL72" s="85">
        <f t="shared" si="269"/>
        <v>150404.76455403984</v>
      </c>
      <c r="DM72" s="85">
        <f t="shared" si="269"/>
        <v>29562.289968945213</v>
      </c>
      <c r="DN72" s="13"/>
      <c r="DO72" s="89">
        <f t="shared" si="250"/>
        <v>25694.656711939693</v>
      </c>
      <c r="DP72" s="85">
        <f t="shared" ref="DP72:DW72" si="270">DP73+DP80+DP81+DP82+DP83</f>
        <v>0</v>
      </c>
      <c r="DQ72" s="85">
        <f t="shared" si="270"/>
        <v>0</v>
      </c>
      <c r="DR72" s="85">
        <f t="shared" si="270"/>
        <v>25694.656711939693</v>
      </c>
      <c r="DS72" s="85">
        <f t="shared" si="270"/>
        <v>0</v>
      </c>
      <c r="DT72" s="85">
        <f t="shared" si="270"/>
        <v>0</v>
      </c>
      <c r="DU72" s="85">
        <f t="shared" si="270"/>
        <v>0</v>
      </c>
      <c r="DV72" s="85">
        <f t="shared" si="270"/>
        <v>0</v>
      </c>
      <c r="DW72" s="85">
        <f t="shared" si="270"/>
        <v>0</v>
      </c>
      <c r="DX72" s="89">
        <f t="shared" si="251"/>
        <v>369686.06303641497</v>
      </c>
      <c r="DY72" s="85">
        <f t="shared" ref="DY72:EJ72" si="271">DY73+DY80+DY81+DY82+DY83</f>
        <v>0</v>
      </c>
      <c r="DZ72" s="85">
        <f t="shared" si="271"/>
        <v>0</v>
      </c>
      <c r="EA72" s="85">
        <f t="shared" si="271"/>
        <v>0</v>
      </c>
      <c r="EB72" s="85">
        <f t="shared" si="271"/>
        <v>0</v>
      </c>
      <c r="EC72" s="85">
        <f t="shared" si="271"/>
        <v>182050.29349123745</v>
      </c>
      <c r="ED72" s="85">
        <f t="shared" si="271"/>
        <v>245.32239726</v>
      </c>
      <c r="EE72" s="85">
        <f t="shared" si="271"/>
        <v>0</v>
      </c>
      <c r="EF72" s="85">
        <f t="shared" si="271"/>
        <v>0</v>
      </c>
      <c r="EG72" s="85">
        <f t="shared" si="271"/>
        <v>0</v>
      </c>
      <c r="EH72" s="85">
        <f t="shared" si="271"/>
        <v>0</v>
      </c>
      <c r="EI72" s="85">
        <f t="shared" si="271"/>
        <v>156246.73651083649</v>
      </c>
      <c r="EJ72" s="85">
        <f t="shared" si="271"/>
        <v>31143.710637081011</v>
      </c>
      <c r="EK72" s="13"/>
      <c r="EL72" s="89">
        <f t="shared" si="252"/>
        <v>25796.314516263588</v>
      </c>
      <c r="EM72" s="85">
        <f t="shared" ref="EM72:ET72" si="272">EM73+EM80+EM81+EM82+EM83</f>
        <v>0</v>
      </c>
      <c r="EN72" s="85">
        <f t="shared" si="272"/>
        <v>0</v>
      </c>
      <c r="EO72" s="85">
        <f t="shared" si="272"/>
        <v>25796.314516263588</v>
      </c>
      <c r="EP72" s="85">
        <f t="shared" si="272"/>
        <v>0</v>
      </c>
      <c r="EQ72" s="85">
        <f t="shared" si="272"/>
        <v>0</v>
      </c>
      <c r="ER72" s="85">
        <f t="shared" si="272"/>
        <v>0</v>
      </c>
      <c r="ES72" s="85">
        <f t="shared" si="272"/>
        <v>0</v>
      </c>
      <c r="ET72" s="85">
        <f t="shared" si="272"/>
        <v>0</v>
      </c>
      <c r="EU72" s="89">
        <f t="shared" si="253"/>
        <v>382462.1410730388</v>
      </c>
      <c r="EV72" s="85">
        <f t="shared" ref="EV72:FG72" si="273">EV73+EV80+EV81+EV82+EV83</f>
        <v>0</v>
      </c>
      <c r="EW72" s="85">
        <f t="shared" si="273"/>
        <v>0</v>
      </c>
      <c r="EX72" s="85">
        <f t="shared" si="273"/>
        <v>0</v>
      </c>
      <c r="EY72" s="85">
        <f t="shared" si="273"/>
        <v>0</v>
      </c>
      <c r="EZ72" s="85">
        <f t="shared" si="273"/>
        <v>186766.43130585953</v>
      </c>
      <c r="FA72" s="85">
        <f t="shared" si="273"/>
        <v>254.67571274400004</v>
      </c>
      <c r="FB72" s="85">
        <f t="shared" si="273"/>
        <v>0</v>
      </c>
      <c r="FC72" s="85">
        <f t="shared" si="273"/>
        <v>15.827148401870309</v>
      </c>
      <c r="FD72" s="85">
        <f t="shared" si="273"/>
        <v>0</v>
      </c>
      <c r="FE72" s="85">
        <f t="shared" si="273"/>
        <v>0</v>
      </c>
      <c r="FF72" s="85">
        <f t="shared" si="273"/>
        <v>162107.97854960788</v>
      </c>
      <c r="FG72" s="85">
        <f t="shared" si="273"/>
        <v>33317.228356425505</v>
      </c>
      <c r="FH72" s="13"/>
      <c r="FI72" s="89">
        <f t="shared" si="254"/>
        <v>28564.99136159947</v>
      </c>
      <c r="FJ72" s="85">
        <f t="shared" ref="FJ72:FQ72" si="274">FJ73+FJ80+FJ81+FJ82+FJ83</f>
        <v>0</v>
      </c>
      <c r="FK72" s="85">
        <f t="shared" si="274"/>
        <v>0</v>
      </c>
      <c r="FL72" s="85">
        <f t="shared" si="274"/>
        <v>28564.99136159947</v>
      </c>
      <c r="FM72" s="85">
        <f t="shared" si="274"/>
        <v>0</v>
      </c>
      <c r="FN72" s="85">
        <f t="shared" si="274"/>
        <v>0</v>
      </c>
      <c r="FO72" s="85">
        <f t="shared" si="274"/>
        <v>0</v>
      </c>
      <c r="FP72" s="85">
        <f t="shared" si="274"/>
        <v>0</v>
      </c>
      <c r="FQ72" s="85">
        <f t="shared" si="274"/>
        <v>0</v>
      </c>
      <c r="FR72" s="89">
        <f t="shared" si="255"/>
        <v>394461.17452014476</v>
      </c>
      <c r="FS72" s="85">
        <f t="shared" ref="FS72:GD72" si="275">FS73+FS80+FS81+FS82+FS83</f>
        <v>0</v>
      </c>
      <c r="FT72" s="85">
        <f t="shared" si="275"/>
        <v>0</v>
      </c>
      <c r="FU72" s="85">
        <f t="shared" si="275"/>
        <v>0</v>
      </c>
      <c r="FV72" s="85">
        <f t="shared" si="275"/>
        <v>0</v>
      </c>
      <c r="FW72" s="85">
        <f t="shared" si="275"/>
        <v>189590.88437093538</v>
      </c>
      <c r="FX72" s="85">
        <f t="shared" si="275"/>
        <v>278.81784954000005</v>
      </c>
      <c r="FY72" s="85">
        <f t="shared" si="275"/>
        <v>0</v>
      </c>
      <c r="FZ72" s="85">
        <f t="shared" si="275"/>
        <v>153.98929051825868</v>
      </c>
      <c r="GA72" s="85">
        <f t="shared" si="275"/>
        <v>0</v>
      </c>
      <c r="GB72" s="85">
        <f t="shared" si="275"/>
        <v>0</v>
      </c>
      <c r="GC72" s="85">
        <f t="shared" si="275"/>
        <v>169700.81156859224</v>
      </c>
      <c r="GD72" s="85">
        <f t="shared" si="275"/>
        <v>34736.67144055893</v>
      </c>
      <c r="GE72" s="13"/>
      <c r="GF72" s="89">
        <f t="shared" si="256"/>
        <v>29781.77808524081</v>
      </c>
      <c r="GG72" s="85">
        <f t="shared" ref="GG72:GN72" si="276">GG73+GG80+GG81+GG82+GG83</f>
        <v>0</v>
      </c>
      <c r="GH72" s="85">
        <f t="shared" si="276"/>
        <v>0</v>
      </c>
      <c r="GI72" s="85">
        <f t="shared" si="276"/>
        <v>29781.77808524081</v>
      </c>
      <c r="GJ72" s="85">
        <f t="shared" si="276"/>
        <v>0</v>
      </c>
      <c r="GK72" s="85">
        <f t="shared" si="276"/>
        <v>0</v>
      </c>
      <c r="GL72" s="85">
        <f t="shared" si="276"/>
        <v>0</v>
      </c>
      <c r="GM72" s="85">
        <f t="shared" si="276"/>
        <v>0</v>
      </c>
      <c r="GN72" s="85">
        <f t="shared" si="276"/>
        <v>0</v>
      </c>
      <c r="GO72" s="89">
        <f t="shared" si="257"/>
        <v>425102.68838143669</v>
      </c>
      <c r="GP72" s="85">
        <f t="shared" ref="GP72:HA72" si="277">GP73+GP80+GP81+GP82+GP83</f>
        <v>0</v>
      </c>
      <c r="GQ72" s="85">
        <f t="shared" si="277"/>
        <v>0</v>
      </c>
      <c r="GR72" s="85">
        <f t="shared" si="277"/>
        <v>0</v>
      </c>
      <c r="GS72" s="85">
        <f t="shared" si="277"/>
        <v>0</v>
      </c>
      <c r="GT72" s="85">
        <f t="shared" si="277"/>
        <v>195117.38055314191</v>
      </c>
      <c r="GU72" s="85">
        <f t="shared" si="277"/>
        <v>277.930463868</v>
      </c>
      <c r="GV72" s="85">
        <f t="shared" si="277"/>
        <v>0</v>
      </c>
      <c r="GW72" s="85">
        <f t="shared" si="277"/>
        <v>4361.3678218512323</v>
      </c>
      <c r="GX72" s="85">
        <f t="shared" si="277"/>
        <v>0</v>
      </c>
      <c r="GY72" s="85">
        <f t="shared" si="277"/>
        <v>0</v>
      </c>
      <c r="GZ72" s="85">
        <f t="shared" si="277"/>
        <v>181290.94291392423</v>
      </c>
      <c r="HA72" s="85">
        <f t="shared" si="277"/>
        <v>44055.066628651344</v>
      </c>
      <c r="HB72" s="13"/>
      <c r="HC72" s="89">
        <f t="shared" si="258"/>
        <v>29466.833299953192</v>
      </c>
      <c r="HD72" s="85">
        <f t="shared" ref="HD72:HK72" si="278">HD73+HD80+HD81+HD82+HD83</f>
        <v>0</v>
      </c>
      <c r="HE72" s="85">
        <f t="shared" si="278"/>
        <v>0</v>
      </c>
      <c r="HF72" s="85">
        <f t="shared" si="278"/>
        <v>29466.833299953192</v>
      </c>
      <c r="HG72" s="85">
        <f t="shared" si="278"/>
        <v>0</v>
      </c>
      <c r="HH72" s="85">
        <f t="shared" si="278"/>
        <v>0</v>
      </c>
      <c r="HI72" s="85">
        <f t="shared" si="278"/>
        <v>0</v>
      </c>
      <c r="HJ72" s="85">
        <f t="shared" si="278"/>
        <v>0</v>
      </c>
      <c r="HK72" s="85">
        <f t="shared" si="278"/>
        <v>0</v>
      </c>
      <c r="HL72" s="89">
        <f t="shared" si="259"/>
        <v>465073.91017531056</v>
      </c>
      <c r="HM72" s="85">
        <f t="shared" ref="HM72:HX72" si="279">HM73+HM80+HM81+HM82+HM83</f>
        <v>0</v>
      </c>
      <c r="HN72" s="85">
        <f t="shared" si="279"/>
        <v>0</v>
      </c>
      <c r="HO72" s="85">
        <f t="shared" si="279"/>
        <v>0</v>
      </c>
      <c r="HP72" s="85">
        <f t="shared" si="279"/>
        <v>0</v>
      </c>
      <c r="HQ72" s="85">
        <f t="shared" si="279"/>
        <v>205207.87251454071</v>
      </c>
      <c r="HR72" s="85">
        <f t="shared" si="279"/>
        <v>290.64004162560002</v>
      </c>
      <c r="HS72" s="85">
        <f t="shared" si="279"/>
        <v>0</v>
      </c>
      <c r="HT72" s="85">
        <f t="shared" si="279"/>
        <v>6778.1770207635163</v>
      </c>
      <c r="HU72" s="85">
        <f t="shared" si="279"/>
        <v>0</v>
      </c>
      <c r="HV72" s="85">
        <f t="shared" si="279"/>
        <v>0</v>
      </c>
      <c r="HW72" s="85">
        <f t="shared" si="279"/>
        <v>205066.97923412159</v>
      </c>
      <c r="HX72" s="85">
        <f t="shared" si="279"/>
        <v>47730.241364259171</v>
      </c>
    </row>
    <row r="73" spans="1:232" ht="15.75" x14ac:dyDescent="0.25">
      <c r="A73" s="160">
        <v>67</v>
      </c>
      <c r="B73" s="535" t="s">
        <v>143</v>
      </c>
      <c r="C73" s="13"/>
      <c r="D73" s="86">
        <f t="shared" si="240"/>
        <v>18345.536427134335</v>
      </c>
      <c r="E73" s="84">
        <f t="shared" ref="E73:L73" si="280">SUM(E74:E79)</f>
        <v>0</v>
      </c>
      <c r="F73" s="84">
        <f t="shared" si="280"/>
        <v>0</v>
      </c>
      <c r="G73" s="84">
        <f t="shared" si="280"/>
        <v>18345.536427134335</v>
      </c>
      <c r="H73" s="84">
        <f t="shared" si="280"/>
        <v>0</v>
      </c>
      <c r="I73" s="84">
        <f t="shared" si="280"/>
        <v>0</v>
      </c>
      <c r="J73" s="84">
        <f t="shared" si="280"/>
        <v>0</v>
      </c>
      <c r="K73" s="84">
        <f t="shared" si="280"/>
        <v>0</v>
      </c>
      <c r="L73" s="84">
        <f t="shared" si="280"/>
        <v>0</v>
      </c>
      <c r="M73" s="86">
        <f t="shared" si="241"/>
        <v>291076.34615924489</v>
      </c>
      <c r="N73" s="84">
        <f t="shared" ref="N73:Y73" si="281">SUM(N74:N79)</f>
        <v>0</v>
      </c>
      <c r="O73" s="84">
        <f t="shared" si="281"/>
        <v>0</v>
      </c>
      <c r="P73" s="84">
        <f t="shared" si="281"/>
        <v>0</v>
      </c>
      <c r="Q73" s="84">
        <f t="shared" si="281"/>
        <v>0</v>
      </c>
      <c r="R73" s="84">
        <f t="shared" si="281"/>
        <v>133936.64110610212</v>
      </c>
      <c r="S73" s="84">
        <f t="shared" si="281"/>
        <v>0</v>
      </c>
      <c r="T73" s="84">
        <f t="shared" si="281"/>
        <v>0</v>
      </c>
      <c r="U73" s="84">
        <f t="shared" si="281"/>
        <v>0</v>
      </c>
      <c r="V73" s="84">
        <f t="shared" si="281"/>
        <v>0</v>
      </c>
      <c r="W73" s="84">
        <f t="shared" si="281"/>
        <v>0</v>
      </c>
      <c r="X73" s="84">
        <f t="shared" si="281"/>
        <v>157139.70505314277</v>
      </c>
      <c r="Y73" s="84">
        <f t="shared" si="281"/>
        <v>0</v>
      </c>
      <c r="Z73" s="13"/>
      <c r="AA73" s="86">
        <f t="shared" si="242"/>
        <v>25896.446549908567</v>
      </c>
      <c r="AB73" s="84">
        <f t="shared" ref="AB73:AI73" si="282">SUM(AB74:AB79)</f>
        <v>0</v>
      </c>
      <c r="AC73" s="84">
        <f t="shared" si="282"/>
        <v>0</v>
      </c>
      <c r="AD73" s="84">
        <f t="shared" si="282"/>
        <v>25896.446549908567</v>
      </c>
      <c r="AE73" s="84">
        <f t="shared" si="282"/>
        <v>0</v>
      </c>
      <c r="AF73" s="84">
        <f t="shared" si="282"/>
        <v>0</v>
      </c>
      <c r="AG73" s="84">
        <f t="shared" si="282"/>
        <v>0</v>
      </c>
      <c r="AH73" s="84">
        <f t="shared" si="282"/>
        <v>0</v>
      </c>
      <c r="AI73" s="84">
        <f t="shared" si="282"/>
        <v>0</v>
      </c>
      <c r="AJ73" s="86">
        <f t="shared" si="243"/>
        <v>296016.33209757647</v>
      </c>
      <c r="AK73" s="84">
        <f t="shared" ref="AK73:AV73" si="283">SUM(AK74:AK79)</f>
        <v>0</v>
      </c>
      <c r="AL73" s="84">
        <f t="shared" si="283"/>
        <v>0</v>
      </c>
      <c r="AM73" s="84">
        <f t="shared" si="283"/>
        <v>0</v>
      </c>
      <c r="AN73" s="84">
        <f t="shared" si="283"/>
        <v>0</v>
      </c>
      <c r="AO73" s="84">
        <f t="shared" si="283"/>
        <v>143024.28173238086</v>
      </c>
      <c r="AP73" s="84">
        <f t="shared" si="283"/>
        <v>0</v>
      </c>
      <c r="AQ73" s="84">
        <f t="shared" si="283"/>
        <v>0</v>
      </c>
      <c r="AR73" s="84">
        <f t="shared" si="283"/>
        <v>0</v>
      </c>
      <c r="AS73" s="84">
        <f t="shared" si="283"/>
        <v>0</v>
      </c>
      <c r="AT73" s="84">
        <f t="shared" si="283"/>
        <v>0</v>
      </c>
      <c r="AU73" s="84">
        <f t="shared" si="283"/>
        <v>152992.05036519558</v>
      </c>
      <c r="AV73" s="84">
        <f t="shared" si="283"/>
        <v>0</v>
      </c>
      <c r="AW73" s="13"/>
      <c r="AX73" s="86">
        <f t="shared" si="244"/>
        <v>31394.04325065012</v>
      </c>
      <c r="AY73" s="84">
        <f t="shared" ref="AY73:BF73" si="284">SUM(AY74:AY79)</f>
        <v>0</v>
      </c>
      <c r="AZ73" s="84">
        <f t="shared" si="284"/>
        <v>0</v>
      </c>
      <c r="BA73" s="84">
        <f t="shared" si="284"/>
        <v>31394.04325065012</v>
      </c>
      <c r="BB73" s="84">
        <f t="shared" si="284"/>
        <v>0</v>
      </c>
      <c r="BC73" s="84">
        <f t="shared" si="284"/>
        <v>0</v>
      </c>
      <c r="BD73" s="84">
        <f t="shared" si="284"/>
        <v>0</v>
      </c>
      <c r="BE73" s="84">
        <f t="shared" si="284"/>
        <v>0</v>
      </c>
      <c r="BF73" s="84">
        <f t="shared" si="284"/>
        <v>0</v>
      </c>
      <c r="BG73" s="86">
        <f t="shared" si="245"/>
        <v>295338.32869302109</v>
      </c>
      <c r="BH73" s="84">
        <f t="shared" ref="BH73:BS73" si="285">SUM(BH74:BH79)</f>
        <v>0</v>
      </c>
      <c r="BI73" s="84">
        <f t="shared" si="285"/>
        <v>0</v>
      </c>
      <c r="BJ73" s="84">
        <f t="shared" si="285"/>
        <v>0</v>
      </c>
      <c r="BK73" s="84">
        <f t="shared" si="285"/>
        <v>0</v>
      </c>
      <c r="BL73" s="84">
        <f t="shared" si="285"/>
        <v>148893.14394866093</v>
      </c>
      <c r="BM73" s="84">
        <f t="shared" si="285"/>
        <v>0</v>
      </c>
      <c r="BN73" s="84">
        <f t="shared" si="285"/>
        <v>0</v>
      </c>
      <c r="BO73" s="84">
        <f t="shared" si="285"/>
        <v>0</v>
      </c>
      <c r="BP73" s="84">
        <f t="shared" si="285"/>
        <v>0</v>
      </c>
      <c r="BQ73" s="84">
        <f t="shared" si="285"/>
        <v>0</v>
      </c>
      <c r="BR73" s="84">
        <f t="shared" si="285"/>
        <v>146445.18474436013</v>
      </c>
      <c r="BS73" s="84">
        <f t="shared" si="285"/>
        <v>0</v>
      </c>
      <c r="BT73" s="13"/>
      <c r="BU73" s="86">
        <f t="shared" si="246"/>
        <v>27271.72233001731</v>
      </c>
      <c r="BV73" s="84">
        <f t="shared" ref="BV73:CC73" si="286">SUM(BV74:BV79)</f>
        <v>0</v>
      </c>
      <c r="BW73" s="84">
        <f t="shared" si="286"/>
        <v>0</v>
      </c>
      <c r="BX73" s="84">
        <f t="shared" si="286"/>
        <v>27271.72233001731</v>
      </c>
      <c r="BY73" s="84">
        <f t="shared" si="286"/>
        <v>0</v>
      </c>
      <c r="BZ73" s="84">
        <f t="shared" si="286"/>
        <v>0</v>
      </c>
      <c r="CA73" s="84">
        <f t="shared" si="286"/>
        <v>0</v>
      </c>
      <c r="CB73" s="84">
        <f t="shared" si="286"/>
        <v>0</v>
      </c>
      <c r="CC73" s="84">
        <f t="shared" si="286"/>
        <v>0</v>
      </c>
      <c r="CD73" s="86">
        <f t="shared" si="247"/>
        <v>303413.27313966712</v>
      </c>
      <c r="CE73" s="84">
        <f t="shared" ref="CE73:CP73" si="287">SUM(CE74:CE79)</f>
        <v>0</v>
      </c>
      <c r="CF73" s="84">
        <f t="shared" si="287"/>
        <v>0</v>
      </c>
      <c r="CG73" s="84">
        <f t="shared" si="287"/>
        <v>0</v>
      </c>
      <c r="CH73" s="84">
        <f t="shared" si="287"/>
        <v>0</v>
      </c>
      <c r="CI73" s="84">
        <f t="shared" si="287"/>
        <v>157222.3753107416</v>
      </c>
      <c r="CJ73" s="84">
        <f t="shared" si="287"/>
        <v>0</v>
      </c>
      <c r="CK73" s="84">
        <f t="shared" si="287"/>
        <v>0</v>
      </c>
      <c r="CL73" s="84">
        <f t="shared" si="287"/>
        <v>0</v>
      </c>
      <c r="CM73" s="84">
        <f t="shared" si="287"/>
        <v>0</v>
      </c>
      <c r="CN73" s="84">
        <f t="shared" si="287"/>
        <v>0</v>
      </c>
      <c r="CO73" s="84">
        <f t="shared" si="287"/>
        <v>146190.89782892552</v>
      </c>
      <c r="CP73" s="84">
        <f t="shared" si="287"/>
        <v>0</v>
      </c>
      <c r="CQ73" s="13"/>
      <c r="CR73" s="86">
        <f t="shared" si="248"/>
        <v>25649.636824693185</v>
      </c>
      <c r="CS73" s="84">
        <f t="shared" ref="CS73:CZ73" si="288">SUM(CS74:CS79)</f>
        <v>0</v>
      </c>
      <c r="CT73" s="84">
        <f t="shared" si="288"/>
        <v>0</v>
      </c>
      <c r="CU73" s="84">
        <f t="shared" si="288"/>
        <v>25649.636824693185</v>
      </c>
      <c r="CV73" s="84">
        <f t="shared" si="288"/>
        <v>0</v>
      </c>
      <c r="CW73" s="84">
        <f t="shared" si="288"/>
        <v>0</v>
      </c>
      <c r="CX73" s="84">
        <f t="shared" si="288"/>
        <v>0</v>
      </c>
      <c r="CY73" s="84">
        <f t="shared" si="288"/>
        <v>0</v>
      </c>
      <c r="CZ73" s="84">
        <f t="shared" si="288"/>
        <v>0</v>
      </c>
      <c r="DA73" s="86">
        <f t="shared" si="249"/>
        <v>314081.63212682563</v>
      </c>
      <c r="DB73" s="84">
        <f t="shared" ref="DB73:DM73" si="289">SUM(DB74:DB79)</f>
        <v>0</v>
      </c>
      <c r="DC73" s="84">
        <f t="shared" si="289"/>
        <v>0</v>
      </c>
      <c r="DD73" s="84">
        <f t="shared" si="289"/>
        <v>0</v>
      </c>
      <c r="DE73" s="84">
        <f t="shared" si="289"/>
        <v>0</v>
      </c>
      <c r="DF73" s="84">
        <f t="shared" si="289"/>
        <v>164183.51824090583</v>
      </c>
      <c r="DG73" s="84">
        <f t="shared" si="289"/>
        <v>0</v>
      </c>
      <c r="DH73" s="84">
        <f t="shared" si="289"/>
        <v>0</v>
      </c>
      <c r="DI73" s="84">
        <f t="shared" si="289"/>
        <v>0</v>
      </c>
      <c r="DJ73" s="84">
        <f t="shared" si="289"/>
        <v>0</v>
      </c>
      <c r="DK73" s="84">
        <f t="shared" si="289"/>
        <v>0</v>
      </c>
      <c r="DL73" s="84">
        <f t="shared" si="289"/>
        <v>149898.1138859198</v>
      </c>
      <c r="DM73" s="84">
        <f t="shared" si="289"/>
        <v>0</v>
      </c>
      <c r="DN73" s="13"/>
      <c r="DO73" s="86">
        <f t="shared" si="250"/>
        <v>25694.656711939693</v>
      </c>
      <c r="DP73" s="84">
        <f t="shared" ref="DP73:DW73" si="290">SUM(DP74:DP79)</f>
        <v>0</v>
      </c>
      <c r="DQ73" s="84">
        <f t="shared" si="290"/>
        <v>0</v>
      </c>
      <c r="DR73" s="84">
        <f t="shared" si="290"/>
        <v>25694.656711939693</v>
      </c>
      <c r="DS73" s="84">
        <f t="shared" si="290"/>
        <v>0</v>
      </c>
      <c r="DT73" s="84">
        <f t="shared" si="290"/>
        <v>0</v>
      </c>
      <c r="DU73" s="84">
        <f t="shared" si="290"/>
        <v>0</v>
      </c>
      <c r="DV73" s="84">
        <f t="shared" si="290"/>
        <v>0</v>
      </c>
      <c r="DW73" s="84">
        <f t="shared" si="290"/>
        <v>0</v>
      </c>
      <c r="DX73" s="86">
        <f t="shared" si="251"/>
        <v>335412.83276308241</v>
      </c>
      <c r="DY73" s="84">
        <f t="shared" ref="DY73:EJ73" si="291">SUM(DY74:DY79)</f>
        <v>0</v>
      </c>
      <c r="DZ73" s="84">
        <f t="shared" si="291"/>
        <v>0</v>
      </c>
      <c r="EA73" s="84">
        <f t="shared" si="291"/>
        <v>0</v>
      </c>
      <c r="EB73" s="84">
        <f t="shared" si="291"/>
        <v>0</v>
      </c>
      <c r="EC73" s="84">
        <f t="shared" si="291"/>
        <v>179598.76917299131</v>
      </c>
      <c r="ED73" s="84">
        <f t="shared" si="291"/>
        <v>0</v>
      </c>
      <c r="EE73" s="84">
        <f t="shared" si="291"/>
        <v>0</v>
      </c>
      <c r="EF73" s="84">
        <f t="shared" si="291"/>
        <v>0</v>
      </c>
      <c r="EG73" s="84">
        <f t="shared" si="291"/>
        <v>0</v>
      </c>
      <c r="EH73" s="84">
        <f t="shared" si="291"/>
        <v>0</v>
      </c>
      <c r="EI73" s="84">
        <f t="shared" si="291"/>
        <v>155814.0635900911</v>
      </c>
      <c r="EJ73" s="84">
        <f t="shared" si="291"/>
        <v>0</v>
      </c>
      <c r="EK73" s="13"/>
      <c r="EL73" s="86">
        <f t="shared" si="252"/>
        <v>25796.314516263588</v>
      </c>
      <c r="EM73" s="84">
        <f t="shared" ref="EM73:ET73" si="292">SUM(EM74:EM79)</f>
        <v>0</v>
      </c>
      <c r="EN73" s="84">
        <f t="shared" si="292"/>
        <v>0</v>
      </c>
      <c r="EO73" s="84">
        <f t="shared" si="292"/>
        <v>25796.314516263588</v>
      </c>
      <c r="EP73" s="84">
        <f t="shared" si="292"/>
        <v>0</v>
      </c>
      <c r="EQ73" s="84">
        <f t="shared" si="292"/>
        <v>0</v>
      </c>
      <c r="ER73" s="84">
        <f t="shared" si="292"/>
        <v>0</v>
      </c>
      <c r="ES73" s="84">
        <f t="shared" si="292"/>
        <v>0</v>
      </c>
      <c r="ET73" s="84">
        <f t="shared" si="292"/>
        <v>0</v>
      </c>
      <c r="EU73" s="86">
        <f t="shared" si="253"/>
        <v>345547.95746572118</v>
      </c>
      <c r="EV73" s="84">
        <f t="shared" ref="EV73:FG73" si="293">SUM(EV74:EV79)</f>
        <v>0</v>
      </c>
      <c r="EW73" s="84">
        <f t="shared" si="293"/>
        <v>0</v>
      </c>
      <c r="EX73" s="84">
        <f t="shared" si="293"/>
        <v>0</v>
      </c>
      <c r="EY73" s="84">
        <f t="shared" si="293"/>
        <v>0</v>
      </c>
      <c r="EZ73" s="84">
        <f t="shared" si="293"/>
        <v>183906.05505159334</v>
      </c>
      <c r="FA73" s="84">
        <f t="shared" si="293"/>
        <v>0</v>
      </c>
      <c r="FB73" s="84">
        <f t="shared" si="293"/>
        <v>0</v>
      </c>
      <c r="FC73" s="84">
        <f t="shared" si="293"/>
        <v>0</v>
      </c>
      <c r="FD73" s="84">
        <f t="shared" si="293"/>
        <v>0</v>
      </c>
      <c r="FE73" s="84">
        <f t="shared" si="293"/>
        <v>0</v>
      </c>
      <c r="FF73" s="84">
        <f t="shared" si="293"/>
        <v>161641.90241412786</v>
      </c>
      <c r="FG73" s="84">
        <f t="shared" si="293"/>
        <v>0</v>
      </c>
      <c r="FH73" s="13"/>
      <c r="FI73" s="86">
        <f t="shared" si="254"/>
        <v>28564.99136159947</v>
      </c>
      <c r="FJ73" s="84">
        <f t="shared" ref="FJ73:FQ73" si="294">SUM(FJ74:FJ79)</f>
        <v>0</v>
      </c>
      <c r="FK73" s="84">
        <f t="shared" si="294"/>
        <v>0</v>
      </c>
      <c r="FL73" s="84">
        <f t="shared" si="294"/>
        <v>28564.99136159947</v>
      </c>
      <c r="FM73" s="84">
        <f t="shared" si="294"/>
        <v>0</v>
      </c>
      <c r="FN73" s="84">
        <f t="shared" si="294"/>
        <v>0</v>
      </c>
      <c r="FO73" s="84">
        <f t="shared" si="294"/>
        <v>0</v>
      </c>
      <c r="FP73" s="84">
        <f t="shared" si="294"/>
        <v>0</v>
      </c>
      <c r="FQ73" s="84">
        <f t="shared" si="294"/>
        <v>0</v>
      </c>
      <c r="FR73" s="86">
        <f t="shared" si="255"/>
        <v>356752.68169904407</v>
      </c>
      <c r="FS73" s="84">
        <f t="shared" ref="FS73:GD73" si="295">SUM(FS74:FS79)</f>
        <v>0</v>
      </c>
      <c r="FT73" s="84">
        <f t="shared" si="295"/>
        <v>0</v>
      </c>
      <c r="FU73" s="84">
        <f t="shared" si="295"/>
        <v>0</v>
      </c>
      <c r="FV73" s="84">
        <f t="shared" si="295"/>
        <v>0</v>
      </c>
      <c r="FW73" s="84">
        <f t="shared" si="295"/>
        <v>187539.67668459885</v>
      </c>
      <c r="FX73" s="84">
        <f t="shared" si="295"/>
        <v>0</v>
      </c>
      <c r="FY73" s="84">
        <f t="shared" si="295"/>
        <v>0</v>
      </c>
      <c r="FZ73" s="84">
        <f t="shared" si="295"/>
        <v>0</v>
      </c>
      <c r="GA73" s="84">
        <f t="shared" si="295"/>
        <v>0</v>
      </c>
      <c r="GB73" s="84">
        <f t="shared" si="295"/>
        <v>0</v>
      </c>
      <c r="GC73" s="84">
        <f t="shared" si="295"/>
        <v>169213.0050144452</v>
      </c>
      <c r="GD73" s="84">
        <f t="shared" si="295"/>
        <v>0</v>
      </c>
      <c r="GE73" s="13"/>
      <c r="GF73" s="86">
        <f t="shared" si="256"/>
        <v>29781.77808524081</v>
      </c>
      <c r="GG73" s="84">
        <f t="shared" ref="GG73:GN73" si="296">SUM(GG74:GG79)</f>
        <v>0</v>
      </c>
      <c r="GH73" s="84">
        <f t="shared" si="296"/>
        <v>0</v>
      </c>
      <c r="GI73" s="84">
        <f t="shared" si="296"/>
        <v>29781.77808524081</v>
      </c>
      <c r="GJ73" s="84">
        <f t="shared" si="296"/>
        <v>0</v>
      </c>
      <c r="GK73" s="84">
        <f t="shared" si="296"/>
        <v>0</v>
      </c>
      <c r="GL73" s="84">
        <f t="shared" si="296"/>
        <v>0</v>
      </c>
      <c r="GM73" s="84">
        <f t="shared" si="296"/>
        <v>0</v>
      </c>
      <c r="GN73" s="84">
        <f t="shared" si="296"/>
        <v>0</v>
      </c>
      <c r="GO73" s="86">
        <f t="shared" si="257"/>
        <v>372874.41742919921</v>
      </c>
      <c r="GP73" s="84">
        <f t="shared" ref="GP73:HA73" si="297">SUM(GP74:GP79)</f>
        <v>0</v>
      </c>
      <c r="GQ73" s="84">
        <f t="shared" si="297"/>
        <v>0</v>
      </c>
      <c r="GR73" s="84">
        <f t="shared" si="297"/>
        <v>0</v>
      </c>
      <c r="GS73" s="84">
        <f t="shared" si="297"/>
        <v>0</v>
      </c>
      <c r="GT73" s="84">
        <f t="shared" si="297"/>
        <v>192208.1354803385</v>
      </c>
      <c r="GU73" s="84">
        <f t="shared" si="297"/>
        <v>0</v>
      </c>
      <c r="GV73" s="84">
        <f t="shared" si="297"/>
        <v>0</v>
      </c>
      <c r="GW73" s="84">
        <f t="shared" si="297"/>
        <v>0</v>
      </c>
      <c r="GX73" s="84">
        <f t="shared" si="297"/>
        <v>0</v>
      </c>
      <c r="GY73" s="84">
        <f t="shared" si="297"/>
        <v>0</v>
      </c>
      <c r="GZ73" s="84">
        <f t="shared" si="297"/>
        <v>180666.28194886073</v>
      </c>
      <c r="HA73" s="84">
        <f t="shared" si="297"/>
        <v>0</v>
      </c>
      <c r="HB73" s="13"/>
      <c r="HC73" s="86">
        <f t="shared" si="258"/>
        <v>29466.833299953192</v>
      </c>
      <c r="HD73" s="84">
        <f t="shared" ref="HD73:HK73" si="298">SUM(HD74:HD79)</f>
        <v>0</v>
      </c>
      <c r="HE73" s="84">
        <f t="shared" si="298"/>
        <v>0</v>
      </c>
      <c r="HF73" s="84">
        <f t="shared" si="298"/>
        <v>29466.833299953192</v>
      </c>
      <c r="HG73" s="84">
        <f t="shared" si="298"/>
        <v>0</v>
      </c>
      <c r="HH73" s="84">
        <f t="shared" si="298"/>
        <v>0</v>
      </c>
      <c r="HI73" s="84">
        <f t="shared" si="298"/>
        <v>0</v>
      </c>
      <c r="HJ73" s="84">
        <f t="shared" si="298"/>
        <v>0</v>
      </c>
      <c r="HK73" s="84">
        <f t="shared" si="298"/>
        <v>0</v>
      </c>
      <c r="HL73" s="86">
        <f t="shared" si="259"/>
        <v>404992.02961079089</v>
      </c>
      <c r="HM73" s="84">
        <f t="shared" ref="HM73:HX73" si="299">SUM(HM74:HM79)</f>
        <v>0</v>
      </c>
      <c r="HN73" s="84">
        <f t="shared" si="299"/>
        <v>0</v>
      </c>
      <c r="HO73" s="84">
        <f t="shared" si="299"/>
        <v>0</v>
      </c>
      <c r="HP73" s="84">
        <f t="shared" si="299"/>
        <v>0</v>
      </c>
      <c r="HQ73" s="84">
        <f t="shared" si="299"/>
        <v>200468.21550910565</v>
      </c>
      <c r="HR73" s="84">
        <f t="shared" si="299"/>
        <v>0</v>
      </c>
      <c r="HS73" s="84">
        <f t="shared" si="299"/>
        <v>0</v>
      </c>
      <c r="HT73" s="84">
        <f t="shared" si="299"/>
        <v>0</v>
      </c>
      <c r="HU73" s="84">
        <f t="shared" si="299"/>
        <v>0</v>
      </c>
      <c r="HV73" s="84">
        <f t="shared" si="299"/>
        <v>0</v>
      </c>
      <c r="HW73" s="84">
        <f t="shared" si="299"/>
        <v>204523.81410168522</v>
      </c>
      <c r="HX73" s="84">
        <f t="shared" si="299"/>
        <v>0</v>
      </c>
    </row>
    <row r="74" spans="1:232" ht="15.75" x14ac:dyDescent="0.2">
      <c r="A74" s="160">
        <v>68</v>
      </c>
      <c r="B74" s="584" t="s">
        <v>144</v>
      </c>
      <c r="C74" s="13"/>
      <c r="D74" s="89">
        <f t="shared" si="240"/>
        <v>0</v>
      </c>
      <c r="E74" s="83">
        <f>(HLOOKUP(E$7,BECO_Datos!$D$3:$HN$85,BECO_Datos!$A72,FALSE)+HLOOKUP(E$7,BECO_Datos!$HP$3:$LT$85,BECO_Datos!$A72,FALSE))*E$2</f>
        <v>0</v>
      </c>
      <c r="F74" s="83">
        <f>(HLOOKUP(F$7,BECO_Datos!$D$3:$HN$85,BECO_Datos!$A72,FALSE)+HLOOKUP(F$7,BECO_Datos!$HP$3:$LT$85,BECO_Datos!$A72,FALSE))*F$2</f>
        <v>0</v>
      </c>
      <c r="G74" s="83">
        <f>(HLOOKUP(G$7,BECO_Datos!$D$3:$HN$85,BECO_Datos!$A72,FALSE)+HLOOKUP(G$7,BECO_Datos!$HP$3:$LT$85,BECO_Datos!$A72,FALSE))*G$2</f>
        <v>0</v>
      </c>
      <c r="H74" s="83">
        <f>(HLOOKUP(H$7,BECO_Datos!$D$3:$HN$85,BECO_Datos!$A72,FALSE)+HLOOKUP(H$7,BECO_Datos!$HP$3:$LT$85,BECO_Datos!$A72,FALSE))*H$2</f>
        <v>0</v>
      </c>
      <c r="I74" s="83">
        <f>(HLOOKUP(I$7,BECO_Datos!$D$3:$HN$85,BECO_Datos!$A72,FALSE))*I$2</f>
        <v>0</v>
      </c>
      <c r="J74" s="83">
        <f>(HLOOKUP(J$7,BECO_Datos!$D$3:$HN$85,BECO_Datos!$A72,FALSE)+HLOOKUP(J$7,BECO_Datos!$HP$3:$LT$85,BECO_Datos!$A72,FALSE))*J$2</f>
        <v>0</v>
      </c>
      <c r="K74" s="83">
        <f>(HLOOKUP(K$7,BECO_Datos!$D$3:$HN$85,BECO_Datos!$A72,FALSE))*K$2</f>
        <v>0</v>
      </c>
      <c r="L74" s="83">
        <f>(HLOOKUP(L$7,BECO_Datos!$D$3:$HN$85,BECO_Datos!$A72,FALSE)+HLOOKUP(L$7,BECO_Datos!$HP$3:$LT$85,BECO_Datos!$A72,FALSE))*L$2</f>
        <v>0</v>
      </c>
      <c r="M74" s="89">
        <f t="shared" si="241"/>
        <v>0</v>
      </c>
      <c r="N74" s="83">
        <f>(HLOOKUP(N$7,BECO_Datos!$D$3:$HN$85,BECO_Datos!$A72,FALSE))*N$2</f>
        <v>0</v>
      </c>
      <c r="O74" s="83">
        <f>(HLOOKUP(O$7,BECO_Datos!$D$3:$HN$85,BECO_Datos!$A72,FALSE))*O$2</f>
        <v>0</v>
      </c>
      <c r="P74" s="83">
        <f>(HLOOKUP(P$7,BECO_Datos!$D$3:$HN$85,BECO_Datos!$A72,FALSE))*P$2</f>
        <v>0</v>
      </c>
      <c r="Q74" s="83">
        <f>(HLOOKUP(Q$7,BECO_Datos!$D$3:$HN$85,BECO_Datos!$A72,FALSE))*Q$2</f>
        <v>0</v>
      </c>
      <c r="R74" s="83">
        <f>(HLOOKUP(R$7,BECO_Datos!$D$3:$HN$85,BECO_Datos!$A72,FALSE)+HLOOKUP(R$7,BECO_Datos!$HP$3:$LT$85,BECO_Datos!$A72,FALSE))*R$2</f>
        <v>0</v>
      </c>
      <c r="S74" s="83">
        <f>(HLOOKUP(S$7,BECO_Datos!$D$3:$HN$85,BECO_Datos!$A72,FALSE))*S$2</f>
        <v>0</v>
      </c>
      <c r="T74" s="83">
        <f>(HLOOKUP(T$7,BECO_Datos!$D$3:$HN$85,BECO_Datos!$A72,FALSE))*T$2</f>
        <v>0</v>
      </c>
      <c r="U74" s="83">
        <f>(HLOOKUP(U$7,BECO_Datos!$D$3:$HN$85,BECO_Datos!$A72,FALSE)+HLOOKUP(U$7,BECO_Datos!$HP$3:$LT$85,BECO_Datos!$A72,FALSE))*U$2</f>
        <v>0</v>
      </c>
      <c r="V74" s="83">
        <f>(HLOOKUP(V$7,BECO_Datos!$D$3:$HN$85,BECO_Datos!$A72,FALSE))*V$2</f>
        <v>0</v>
      </c>
      <c r="W74" s="83">
        <f>(HLOOKUP(W$7,BECO_Datos!$D$3:$HN$85,BECO_Datos!$A72,FALSE)+HLOOKUP(W$7,BECO_Datos!$HP$3:$LT$85,BECO_Datos!$A72,FALSE))*W$2</f>
        <v>0</v>
      </c>
      <c r="X74" s="83">
        <f>(HLOOKUP(X$7,BECO_Datos!$D$3:$HN$85,BECO_Datos!$A72,FALSE))*X$2</f>
        <v>0</v>
      </c>
      <c r="Y74" s="83">
        <f>(HLOOKUP(Y$7,BECO_Datos!$D$3:$HN$85,BECO_Datos!$A72,FALSE)+HLOOKUP(Y$7,BECO_Datos!$HP$3:$LT$85,BECO_Datos!$A72,FALSE))*Y$2</f>
        <v>0</v>
      </c>
      <c r="Z74" s="13"/>
      <c r="AA74" s="89">
        <f t="shared" si="242"/>
        <v>0</v>
      </c>
      <c r="AB74" s="83">
        <f>(HLOOKUP(AB$7,BECO_Datos!$D$3:$HN$85,BECO_Datos!$A72,FALSE)+HLOOKUP(AB$7,BECO_Datos!$HP$3:$LT$85,BECO_Datos!$A72,FALSE))*AB$2</f>
        <v>0</v>
      </c>
      <c r="AC74" s="83">
        <f>(HLOOKUP(AC$7,BECO_Datos!$D$3:$HN$85,BECO_Datos!$A72,FALSE)+HLOOKUP(AC$7,BECO_Datos!$HP$3:$LT$85,BECO_Datos!$A72,FALSE))*AC$2</f>
        <v>0</v>
      </c>
      <c r="AD74" s="83">
        <f>(HLOOKUP(AD$7,BECO_Datos!$D$3:$HN$85,BECO_Datos!$A72,FALSE)+HLOOKUP(AD$7,BECO_Datos!$HP$3:$LT$85,BECO_Datos!$A72,FALSE))*AD$2</f>
        <v>0</v>
      </c>
      <c r="AE74" s="83">
        <f>(HLOOKUP(AE$7,BECO_Datos!$D$3:$HN$85,BECO_Datos!$A72,FALSE)+HLOOKUP(AE$7,BECO_Datos!$HP$3:$LT$85,BECO_Datos!$A72,FALSE))*AE$2</f>
        <v>0</v>
      </c>
      <c r="AF74" s="83">
        <f>(HLOOKUP(AF$7,BECO_Datos!$D$3:$HN$85,BECO_Datos!$A72,FALSE))*AF$2</f>
        <v>0</v>
      </c>
      <c r="AG74" s="83">
        <f>(HLOOKUP(AG$7,BECO_Datos!$D$3:$HN$85,BECO_Datos!$A72,FALSE)+HLOOKUP(AG$7,BECO_Datos!$HP$3:$LT$85,BECO_Datos!$A72,FALSE))*AG$2</f>
        <v>0</v>
      </c>
      <c r="AH74" s="83">
        <f>(HLOOKUP(AH$7,BECO_Datos!$D$3:$HN$85,BECO_Datos!$A72,FALSE))*AH$2</f>
        <v>0</v>
      </c>
      <c r="AI74" s="83">
        <f>(HLOOKUP(AI$7,BECO_Datos!$D$3:$HN$85,BECO_Datos!$A72,FALSE)+HLOOKUP(AI$7,BECO_Datos!$HP$3:$LT$85,BECO_Datos!$A72,FALSE))*AI$2</f>
        <v>0</v>
      </c>
      <c r="AJ74" s="89">
        <f t="shared" si="243"/>
        <v>0</v>
      </c>
      <c r="AK74" s="83">
        <f>(HLOOKUP(AK$7,BECO_Datos!$D$3:$HN$85,BECO_Datos!$A72,FALSE))*AK$2</f>
        <v>0</v>
      </c>
      <c r="AL74" s="83">
        <f>(HLOOKUP(AL$7,BECO_Datos!$D$3:$HN$85,BECO_Datos!$A72,FALSE))*AL$2</f>
        <v>0</v>
      </c>
      <c r="AM74" s="83">
        <f>(HLOOKUP(AM$7,BECO_Datos!$D$3:$HN$85,BECO_Datos!$A72,FALSE))*AM$2</f>
        <v>0</v>
      </c>
      <c r="AN74" s="83">
        <f>(HLOOKUP(AN$7,BECO_Datos!$D$3:$HN$85,BECO_Datos!$A72,FALSE))*AN$2</f>
        <v>0</v>
      </c>
      <c r="AO74" s="83">
        <f>(HLOOKUP(AO$7,BECO_Datos!$D$3:$HN$85,BECO_Datos!$A72,FALSE)+HLOOKUP(AO$7,BECO_Datos!$HP$3:$LT$85,BECO_Datos!$A72,FALSE))*AO$2</f>
        <v>0</v>
      </c>
      <c r="AP74" s="83">
        <f>(HLOOKUP(AP$7,BECO_Datos!$D$3:$HN$85,BECO_Datos!$A72,FALSE))*AP$2</f>
        <v>0</v>
      </c>
      <c r="AQ74" s="83">
        <f>(HLOOKUP(AQ$7,BECO_Datos!$D$3:$HN$85,BECO_Datos!$A72,FALSE))*AQ$2</f>
        <v>0</v>
      </c>
      <c r="AR74" s="83">
        <f>(HLOOKUP(AR$7,BECO_Datos!$D$3:$HN$85,BECO_Datos!$A72,FALSE)+HLOOKUP(AR$7,BECO_Datos!$HP$3:$LT$85,BECO_Datos!$A72,FALSE))*AR$2</f>
        <v>0</v>
      </c>
      <c r="AS74" s="83">
        <f>(HLOOKUP(AS$7,BECO_Datos!$D$3:$HN$85,BECO_Datos!$A72,FALSE))*AS$2</f>
        <v>0</v>
      </c>
      <c r="AT74" s="83">
        <f>(HLOOKUP(AT$7,BECO_Datos!$D$3:$HN$85,BECO_Datos!$A72,FALSE)+HLOOKUP(AT$7,BECO_Datos!$HP$3:$LT$85,BECO_Datos!$A72,FALSE))*AT$2</f>
        <v>0</v>
      </c>
      <c r="AU74" s="83">
        <f>(HLOOKUP(AU$7,BECO_Datos!$D$3:$HN$85,BECO_Datos!$A72,FALSE))*AU$2</f>
        <v>0</v>
      </c>
      <c r="AV74" s="83">
        <f>(HLOOKUP(AV$7,BECO_Datos!$D$3:$HN$85,BECO_Datos!$A72,FALSE)+HLOOKUP(AV$7,BECO_Datos!$HP$3:$LT$85,BECO_Datos!$A72,FALSE))*AV$2</f>
        <v>0</v>
      </c>
      <c r="AW74" s="13"/>
      <c r="AX74" s="89">
        <f t="shared" si="244"/>
        <v>0</v>
      </c>
      <c r="AY74" s="83">
        <f>(HLOOKUP(AY$7,BECO_Datos!$D$3:$HN$85,BECO_Datos!$A72,FALSE)+HLOOKUP(AY$7,BECO_Datos!$HP$3:$LT$85,BECO_Datos!$A72,FALSE))*AY$2</f>
        <v>0</v>
      </c>
      <c r="AZ74" s="83">
        <f>(HLOOKUP(AZ$7,BECO_Datos!$D$3:$HN$85,BECO_Datos!$A72,FALSE)+HLOOKUP(AZ$7,BECO_Datos!$HP$3:$LT$85,BECO_Datos!$A72,FALSE))*AZ$2</f>
        <v>0</v>
      </c>
      <c r="BA74" s="83">
        <f>(HLOOKUP(BA$7,BECO_Datos!$D$3:$HN$85,BECO_Datos!$A72,FALSE)+HLOOKUP(BA$7,BECO_Datos!$HP$3:$LT$85,BECO_Datos!$A72,FALSE))*BA$2</f>
        <v>0</v>
      </c>
      <c r="BB74" s="83">
        <f>(HLOOKUP(BB$7,BECO_Datos!$D$3:$HN$85,BECO_Datos!$A72,FALSE)+HLOOKUP(BB$7,BECO_Datos!$HP$3:$LT$85,BECO_Datos!$A72,FALSE))*BB$2</f>
        <v>0</v>
      </c>
      <c r="BC74" s="83">
        <f>(HLOOKUP(BC$7,BECO_Datos!$D$3:$HN$85,BECO_Datos!$A72,FALSE))*BC$2</f>
        <v>0</v>
      </c>
      <c r="BD74" s="83">
        <f>(HLOOKUP(BD$7,BECO_Datos!$D$3:$HN$85,BECO_Datos!$A72,FALSE)+HLOOKUP(BD$7,BECO_Datos!$HP$3:$LT$85,BECO_Datos!$A72,FALSE))*BD$2</f>
        <v>0</v>
      </c>
      <c r="BE74" s="83">
        <f>(HLOOKUP(BE$7,BECO_Datos!$D$3:$HN$85,BECO_Datos!$A72,FALSE))*BE$2</f>
        <v>0</v>
      </c>
      <c r="BF74" s="83">
        <f>(HLOOKUP(BF$7,BECO_Datos!$D$3:$HN$85,BECO_Datos!$A72,FALSE)+HLOOKUP(BF$7,BECO_Datos!$HP$3:$LT$85,BECO_Datos!$A72,FALSE))*BF$2</f>
        <v>0</v>
      </c>
      <c r="BG74" s="89">
        <f t="shared" si="245"/>
        <v>0</v>
      </c>
      <c r="BH74" s="83">
        <f>(HLOOKUP(BH$7,BECO_Datos!$D$3:$HN$85,BECO_Datos!$A72,FALSE))*BH$2</f>
        <v>0</v>
      </c>
      <c r="BI74" s="83">
        <f>(HLOOKUP(BI$7,BECO_Datos!$D$3:$HN$85,BECO_Datos!$A72,FALSE))*BI$2</f>
        <v>0</v>
      </c>
      <c r="BJ74" s="83">
        <f>(HLOOKUP(BJ$7,BECO_Datos!$D$3:$HN$85,BECO_Datos!$A72,FALSE))*BJ$2</f>
        <v>0</v>
      </c>
      <c r="BK74" s="83">
        <f>(HLOOKUP(BK$7,BECO_Datos!$D$3:$HN$85,BECO_Datos!$A72,FALSE))*BK$2</f>
        <v>0</v>
      </c>
      <c r="BL74" s="83">
        <f>(HLOOKUP(BL$7,BECO_Datos!$D$3:$HN$85,BECO_Datos!$A72,FALSE)+HLOOKUP(BL$7,BECO_Datos!$HP$3:$LT$85,BECO_Datos!$A72,FALSE))*BL$2</f>
        <v>0</v>
      </c>
      <c r="BM74" s="83">
        <f>(HLOOKUP(BM$7,BECO_Datos!$D$3:$HN$85,BECO_Datos!$A72,FALSE))*BM$2</f>
        <v>0</v>
      </c>
      <c r="BN74" s="83">
        <f>(HLOOKUP(BN$7,BECO_Datos!$D$3:$HN$85,BECO_Datos!$A72,FALSE))*BN$2</f>
        <v>0</v>
      </c>
      <c r="BO74" s="83">
        <f>(HLOOKUP(BO$7,BECO_Datos!$D$3:$HN$85,BECO_Datos!$A72,FALSE)+HLOOKUP(BO$7,BECO_Datos!$HP$3:$LT$85,BECO_Datos!$A72,FALSE))*BO$2</f>
        <v>0</v>
      </c>
      <c r="BP74" s="83">
        <f>(HLOOKUP(BP$7,BECO_Datos!$D$3:$HN$85,BECO_Datos!$A72,FALSE))*BP$2</f>
        <v>0</v>
      </c>
      <c r="BQ74" s="83">
        <f>(HLOOKUP(BQ$7,BECO_Datos!$D$3:$HN$85,BECO_Datos!$A72,FALSE)+HLOOKUP(BQ$7,BECO_Datos!$HP$3:$LT$85,BECO_Datos!$A72,FALSE))*BQ$2</f>
        <v>0</v>
      </c>
      <c r="BR74" s="83">
        <f>(HLOOKUP(BR$7,BECO_Datos!$D$3:$HN$85,BECO_Datos!$A72,FALSE))*BR$2</f>
        <v>0</v>
      </c>
      <c r="BS74" s="83">
        <f>(HLOOKUP(BS$7,BECO_Datos!$D$3:$HN$85,BECO_Datos!$A72,FALSE)+HLOOKUP(BS$7,BECO_Datos!$HP$3:$LT$85,BECO_Datos!$A72,FALSE))*BS$2</f>
        <v>0</v>
      </c>
      <c r="BT74" s="13"/>
      <c r="BU74" s="89">
        <f t="shared" si="246"/>
        <v>3534.7747296024058</v>
      </c>
      <c r="BV74" s="83">
        <f>(HLOOKUP(BV$7,BECO_Datos!$D$3:$HN$85,BECO_Datos!$A72,FALSE)+HLOOKUP(BV$7,BECO_Datos!$HP$3:$LT$85,BECO_Datos!$A72,FALSE))*BV$2</f>
        <v>0</v>
      </c>
      <c r="BW74" s="83">
        <f>(HLOOKUP(BW$7,BECO_Datos!$D$3:$HN$85,BECO_Datos!$A72,FALSE)+HLOOKUP(BW$7,BECO_Datos!$HP$3:$LT$85,BECO_Datos!$A72,FALSE))*BW$2</f>
        <v>0</v>
      </c>
      <c r="BX74" s="83">
        <f>(HLOOKUP(BX$7,BECO_Datos!$D$3:$HN$85,BECO_Datos!$A72,FALSE)+HLOOKUP(BX$7,BECO_Datos!$HP$3:$LT$85,BECO_Datos!$A72,FALSE))*BX$2</f>
        <v>3534.7747296024058</v>
      </c>
      <c r="BY74" s="83">
        <f>(HLOOKUP(BY$7,BECO_Datos!$D$3:$HN$85,BECO_Datos!$A72,FALSE)+HLOOKUP(BY$7,BECO_Datos!$HP$3:$LT$85,BECO_Datos!$A72,FALSE))*BY$2</f>
        <v>0</v>
      </c>
      <c r="BZ74" s="83">
        <f>(HLOOKUP(BZ$7,BECO_Datos!$D$3:$HN$85,BECO_Datos!$A72,FALSE))*BZ$2</f>
        <v>0</v>
      </c>
      <c r="CA74" s="83">
        <f>(HLOOKUP(CA$7,BECO_Datos!$D$3:$HN$85,BECO_Datos!$A72,FALSE)+HLOOKUP(CA$7,BECO_Datos!$HP$3:$LT$85,BECO_Datos!$A72,FALSE))*CA$2</f>
        <v>0</v>
      </c>
      <c r="CB74" s="83">
        <f>(HLOOKUP(CB$7,BECO_Datos!$D$3:$HN$85,BECO_Datos!$A72,FALSE))*CB$2</f>
        <v>0</v>
      </c>
      <c r="CC74" s="83">
        <f>(HLOOKUP(CC$7,BECO_Datos!$D$3:$HN$85,BECO_Datos!$A72,FALSE)+HLOOKUP(CC$7,BECO_Datos!$HP$3:$LT$85,BECO_Datos!$A72,FALSE))*CC$2</f>
        <v>0</v>
      </c>
      <c r="CD74" s="89">
        <f t="shared" si="247"/>
        <v>35214.873503197625</v>
      </c>
      <c r="CE74" s="83">
        <f>(HLOOKUP(CE$7,BECO_Datos!$D$3:$HN$85,BECO_Datos!$A72,FALSE))*CE$2</f>
        <v>0</v>
      </c>
      <c r="CF74" s="83">
        <f>(HLOOKUP(CF$7,BECO_Datos!$D$3:$HN$85,BECO_Datos!$A72,FALSE))*CF$2</f>
        <v>0</v>
      </c>
      <c r="CG74" s="83">
        <f>(HLOOKUP(CG$7,BECO_Datos!$D$3:$HN$85,BECO_Datos!$A72,FALSE))*CG$2</f>
        <v>0</v>
      </c>
      <c r="CH74" s="83">
        <f>(HLOOKUP(CH$7,BECO_Datos!$D$3:$HN$85,BECO_Datos!$A72,FALSE))*CH$2</f>
        <v>0</v>
      </c>
      <c r="CI74" s="83">
        <f>(HLOOKUP(CI$7,BECO_Datos!$D$3:$HN$85,BECO_Datos!$A72,FALSE)+HLOOKUP(CI$7,BECO_Datos!$HP$3:$LT$85,BECO_Datos!$A72,FALSE))*CI$2</f>
        <v>6508.3414966609225</v>
      </c>
      <c r="CJ74" s="83">
        <f>(HLOOKUP(CJ$7,BECO_Datos!$D$3:$HN$85,BECO_Datos!$A72,FALSE))*CJ$2</f>
        <v>0</v>
      </c>
      <c r="CK74" s="83">
        <f>(HLOOKUP(CK$7,BECO_Datos!$D$3:$HN$85,BECO_Datos!$A72,FALSE))*CK$2</f>
        <v>0</v>
      </c>
      <c r="CL74" s="83">
        <f>(HLOOKUP(CL$7,BECO_Datos!$D$3:$HN$85,BECO_Datos!$A72,FALSE)+HLOOKUP(CL$7,BECO_Datos!$HP$3:$LT$85,BECO_Datos!$A72,FALSE))*CL$2</f>
        <v>0</v>
      </c>
      <c r="CM74" s="83">
        <f>(HLOOKUP(CM$7,BECO_Datos!$D$3:$HN$85,BECO_Datos!$A72,FALSE))*CM$2</f>
        <v>0</v>
      </c>
      <c r="CN74" s="83">
        <f>(HLOOKUP(CN$7,BECO_Datos!$D$3:$HN$85,BECO_Datos!$A72,FALSE)+HLOOKUP(CN$7,BECO_Datos!$HP$3:$LT$85,BECO_Datos!$A72,FALSE))*CN$2</f>
        <v>0</v>
      </c>
      <c r="CO74" s="83">
        <f>(HLOOKUP(CO$7,BECO_Datos!$D$3:$HN$85,BECO_Datos!$A72,FALSE))*CO$2</f>
        <v>28706.532006536701</v>
      </c>
      <c r="CP74" s="83">
        <f>(HLOOKUP(CP$7,BECO_Datos!$D$3:$HN$85,BECO_Datos!$A72,FALSE)+HLOOKUP(CP$7,BECO_Datos!$HP$3:$LT$85,BECO_Datos!$A72,FALSE))*CP$2</f>
        <v>0</v>
      </c>
      <c r="CQ74" s="13"/>
      <c r="CR74" s="89">
        <f t="shared" si="248"/>
        <v>3324.5310646042799</v>
      </c>
      <c r="CS74" s="83">
        <f>(HLOOKUP(CS$7,BECO_Datos!$D$3:$HN$85,BECO_Datos!$A72,FALSE)+HLOOKUP(CS$7,BECO_Datos!$HP$3:$LT$85,BECO_Datos!$A72,FALSE))*CS$2</f>
        <v>0</v>
      </c>
      <c r="CT74" s="83">
        <f>(HLOOKUP(CT$7,BECO_Datos!$D$3:$HN$85,BECO_Datos!$A72,FALSE)+HLOOKUP(CT$7,BECO_Datos!$HP$3:$LT$85,BECO_Datos!$A72,FALSE))*CT$2</f>
        <v>0</v>
      </c>
      <c r="CU74" s="83">
        <f>(HLOOKUP(CU$7,BECO_Datos!$D$3:$HN$85,BECO_Datos!$A72,FALSE)+HLOOKUP(CU$7,BECO_Datos!$HP$3:$LT$85,BECO_Datos!$A72,FALSE))*CU$2</f>
        <v>3324.5310646042799</v>
      </c>
      <c r="CV74" s="83">
        <f>(HLOOKUP(CV$7,BECO_Datos!$D$3:$HN$85,BECO_Datos!$A72,FALSE)+HLOOKUP(CV$7,BECO_Datos!$HP$3:$LT$85,BECO_Datos!$A72,FALSE))*CV$2</f>
        <v>0</v>
      </c>
      <c r="CW74" s="83">
        <f>(HLOOKUP(CW$7,BECO_Datos!$D$3:$HN$85,BECO_Datos!$A72,FALSE))*CW$2</f>
        <v>0</v>
      </c>
      <c r="CX74" s="83">
        <f>(HLOOKUP(CX$7,BECO_Datos!$D$3:$HN$85,BECO_Datos!$A72,FALSE)+HLOOKUP(CX$7,BECO_Datos!$HP$3:$LT$85,BECO_Datos!$A72,FALSE))*CX$2</f>
        <v>0</v>
      </c>
      <c r="CY74" s="83">
        <f>(HLOOKUP(CY$7,BECO_Datos!$D$3:$HN$85,BECO_Datos!$A72,FALSE))*CY$2</f>
        <v>0</v>
      </c>
      <c r="CZ74" s="83">
        <f>(HLOOKUP(CZ$7,BECO_Datos!$D$3:$HN$85,BECO_Datos!$A72,FALSE)+HLOOKUP(CZ$7,BECO_Datos!$HP$3:$LT$85,BECO_Datos!$A72,FALSE))*CZ$2</f>
        <v>0</v>
      </c>
      <c r="DA74" s="89">
        <f t="shared" si="249"/>
        <v>36230.996686631872</v>
      </c>
      <c r="DB74" s="83">
        <f>(HLOOKUP(DB$7,BECO_Datos!$D$3:$HN$85,BECO_Datos!$A72,FALSE))*DB$2</f>
        <v>0</v>
      </c>
      <c r="DC74" s="83">
        <f>(HLOOKUP(DC$7,BECO_Datos!$D$3:$HN$85,BECO_Datos!$A72,FALSE))*DC$2</f>
        <v>0</v>
      </c>
      <c r="DD74" s="83">
        <f>(HLOOKUP(DD$7,BECO_Datos!$D$3:$HN$85,BECO_Datos!$A72,FALSE))*DD$2</f>
        <v>0</v>
      </c>
      <c r="DE74" s="83">
        <f>(HLOOKUP(DE$7,BECO_Datos!$D$3:$HN$85,BECO_Datos!$A72,FALSE))*DE$2</f>
        <v>0</v>
      </c>
      <c r="DF74" s="83">
        <f>(HLOOKUP(DF$7,BECO_Datos!$D$3:$HN$85,BECO_Datos!$A72,FALSE)+HLOOKUP(DF$7,BECO_Datos!$HP$3:$LT$85,BECO_Datos!$A72,FALSE))*DF$2</f>
        <v>6796.5033776084165</v>
      </c>
      <c r="DG74" s="83">
        <f>(HLOOKUP(DG$7,BECO_Datos!$D$3:$HN$85,BECO_Datos!$A72,FALSE))*DG$2</f>
        <v>0</v>
      </c>
      <c r="DH74" s="83">
        <f>(HLOOKUP(DH$7,BECO_Datos!$D$3:$HN$85,BECO_Datos!$A72,FALSE))*DH$2</f>
        <v>0</v>
      </c>
      <c r="DI74" s="83">
        <f>(HLOOKUP(DI$7,BECO_Datos!$D$3:$HN$85,BECO_Datos!$A72,FALSE)+HLOOKUP(DI$7,BECO_Datos!$HP$3:$LT$85,BECO_Datos!$A72,FALSE))*DI$2</f>
        <v>0</v>
      </c>
      <c r="DJ74" s="83">
        <f>(HLOOKUP(DJ$7,BECO_Datos!$D$3:$HN$85,BECO_Datos!$A72,FALSE))*DJ$2</f>
        <v>0</v>
      </c>
      <c r="DK74" s="83">
        <f>(HLOOKUP(DK$7,BECO_Datos!$D$3:$HN$85,BECO_Datos!$A72,FALSE)+HLOOKUP(DK$7,BECO_Datos!$HP$3:$LT$85,BECO_Datos!$A72,FALSE))*DK$2</f>
        <v>0</v>
      </c>
      <c r="DL74" s="83">
        <f>(HLOOKUP(DL$7,BECO_Datos!$D$3:$HN$85,BECO_Datos!$A72,FALSE))*DL$2</f>
        <v>29434.493309023455</v>
      </c>
      <c r="DM74" s="83">
        <f>(HLOOKUP(DM$7,BECO_Datos!$D$3:$HN$85,BECO_Datos!$A72,FALSE)+HLOOKUP(DM$7,BECO_Datos!$HP$3:$LT$85,BECO_Datos!$A72,FALSE))*DM$2</f>
        <v>0</v>
      </c>
      <c r="DN74" s="13"/>
      <c r="DO74" s="89">
        <f t="shared" si="250"/>
        <v>3330.3662354762473</v>
      </c>
      <c r="DP74" s="83">
        <f>(HLOOKUP(DP$7,BECO_Datos!$D$3:$HN$85,BECO_Datos!$A72,FALSE)+HLOOKUP(DP$7,BECO_Datos!$HP$3:$LT$85,BECO_Datos!$A72,FALSE))*DP$2</f>
        <v>0</v>
      </c>
      <c r="DQ74" s="83">
        <f>(HLOOKUP(DQ$7,BECO_Datos!$D$3:$HN$85,BECO_Datos!$A72,FALSE)+HLOOKUP(DQ$7,BECO_Datos!$HP$3:$LT$85,BECO_Datos!$A72,FALSE))*DQ$2</f>
        <v>0</v>
      </c>
      <c r="DR74" s="83">
        <f>(HLOOKUP(DR$7,BECO_Datos!$D$3:$HN$85,BECO_Datos!$A72,FALSE)+HLOOKUP(DR$7,BECO_Datos!$HP$3:$LT$85,BECO_Datos!$A72,FALSE))*DR$2</f>
        <v>3330.3662354762473</v>
      </c>
      <c r="DS74" s="83">
        <f>(HLOOKUP(DS$7,BECO_Datos!$D$3:$HN$85,BECO_Datos!$A72,FALSE)+HLOOKUP(DS$7,BECO_Datos!$HP$3:$LT$85,BECO_Datos!$A72,FALSE))*DS$2</f>
        <v>0</v>
      </c>
      <c r="DT74" s="83">
        <f>(HLOOKUP(DT$7,BECO_Datos!$D$3:$HN$85,BECO_Datos!$A72,FALSE))*DT$2</f>
        <v>0</v>
      </c>
      <c r="DU74" s="83">
        <f>(HLOOKUP(DU$7,BECO_Datos!$D$3:$HN$85,BECO_Datos!$A72,FALSE)+HLOOKUP(DU$7,BECO_Datos!$HP$3:$LT$85,BECO_Datos!$A72,FALSE))*DU$2</f>
        <v>0</v>
      </c>
      <c r="DV74" s="83">
        <f>(HLOOKUP(DV$7,BECO_Datos!$D$3:$HN$85,BECO_Datos!$A72,FALSE))*DV$2</f>
        <v>0</v>
      </c>
      <c r="DW74" s="83">
        <f>(HLOOKUP(DW$7,BECO_Datos!$D$3:$HN$85,BECO_Datos!$A72,FALSE)+HLOOKUP(DW$7,BECO_Datos!$HP$3:$LT$85,BECO_Datos!$A72,FALSE))*DW$2</f>
        <v>0</v>
      </c>
      <c r="DX74" s="89">
        <f t="shared" si="251"/>
        <v>38030.798493224589</v>
      </c>
      <c r="DY74" s="83">
        <f>(HLOOKUP(DY$7,BECO_Datos!$D$3:$HN$85,BECO_Datos!$A72,FALSE))*DY$2</f>
        <v>0</v>
      </c>
      <c r="DZ74" s="83">
        <f>(HLOOKUP(DZ$7,BECO_Datos!$D$3:$HN$85,BECO_Datos!$A72,FALSE))*DZ$2</f>
        <v>0</v>
      </c>
      <c r="EA74" s="83">
        <f>(HLOOKUP(EA$7,BECO_Datos!$D$3:$HN$85,BECO_Datos!$A72,FALSE))*EA$2</f>
        <v>0</v>
      </c>
      <c r="EB74" s="83">
        <f>(HLOOKUP(EB$7,BECO_Datos!$D$3:$HN$85,BECO_Datos!$A72,FALSE))*EB$2</f>
        <v>0</v>
      </c>
      <c r="EC74" s="83">
        <f>(HLOOKUP(EC$7,BECO_Datos!$D$3:$HN$85,BECO_Datos!$A72,FALSE)+HLOOKUP(EC$7,BECO_Datos!$HP$3:$LT$85,BECO_Datos!$A72,FALSE))*EC$2</f>
        <v>7434.6295802207378</v>
      </c>
      <c r="ED74" s="83">
        <f>(HLOOKUP(ED$7,BECO_Datos!$D$3:$HN$85,BECO_Datos!$A72,FALSE))*ED$2</f>
        <v>0</v>
      </c>
      <c r="EE74" s="83">
        <f>(HLOOKUP(EE$7,BECO_Datos!$D$3:$HN$85,BECO_Datos!$A72,FALSE))*EE$2</f>
        <v>0</v>
      </c>
      <c r="EF74" s="83">
        <f>(HLOOKUP(EF$7,BECO_Datos!$D$3:$HN$85,BECO_Datos!$A72,FALSE)+HLOOKUP(EF$7,BECO_Datos!$HP$3:$LT$85,BECO_Datos!$A72,FALSE))*EF$2</f>
        <v>0</v>
      </c>
      <c r="EG74" s="83">
        <f>(HLOOKUP(EG$7,BECO_Datos!$D$3:$HN$85,BECO_Datos!$A72,FALSE))*EG$2</f>
        <v>0</v>
      </c>
      <c r="EH74" s="83">
        <f>(HLOOKUP(EH$7,BECO_Datos!$D$3:$HN$85,BECO_Datos!$A72,FALSE)+HLOOKUP(EH$7,BECO_Datos!$HP$3:$LT$85,BECO_Datos!$A72,FALSE))*EH$2</f>
        <v>0</v>
      </c>
      <c r="EI74" s="83">
        <f>(HLOOKUP(EI$7,BECO_Datos!$D$3:$HN$85,BECO_Datos!$A72,FALSE))*EI$2</f>
        <v>30596.168913003854</v>
      </c>
      <c r="EJ74" s="83">
        <f>(HLOOKUP(EJ$7,BECO_Datos!$D$3:$HN$85,BECO_Datos!$A72,FALSE)+HLOOKUP(EJ$7,BECO_Datos!$HP$3:$LT$85,BECO_Datos!$A72,FALSE))*EJ$2</f>
        <v>0</v>
      </c>
      <c r="EK74" s="13"/>
      <c r="EL74" s="89">
        <f t="shared" si="252"/>
        <v>3343.5424270435647</v>
      </c>
      <c r="EM74" s="83">
        <f>(HLOOKUP(EM$7,BECO_Datos!$D$3:$HN$85,BECO_Datos!$A72,FALSE)+HLOOKUP(EM$7,BECO_Datos!$HP$3:$LT$85,BECO_Datos!$A72,FALSE))*EM$2</f>
        <v>0</v>
      </c>
      <c r="EN74" s="83">
        <f>(HLOOKUP(EN$7,BECO_Datos!$D$3:$HN$85,BECO_Datos!$A72,FALSE)+HLOOKUP(EN$7,BECO_Datos!$HP$3:$LT$85,BECO_Datos!$A72,FALSE))*EN$2</f>
        <v>0</v>
      </c>
      <c r="EO74" s="83">
        <f>(HLOOKUP(EO$7,BECO_Datos!$D$3:$HN$85,BECO_Datos!$A72,FALSE)+HLOOKUP(EO$7,BECO_Datos!$HP$3:$LT$85,BECO_Datos!$A72,FALSE))*EO$2</f>
        <v>3343.5424270435647</v>
      </c>
      <c r="EP74" s="83">
        <f>(HLOOKUP(EP$7,BECO_Datos!$D$3:$HN$85,BECO_Datos!$A72,FALSE)+HLOOKUP(EP$7,BECO_Datos!$HP$3:$LT$85,BECO_Datos!$A72,FALSE))*EP$2</f>
        <v>0</v>
      </c>
      <c r="EQ74" s="83">
        <f>(HLOOKUP(EQ$7,BECO_Datos!$D$3:$HN$85,BECO_Datos!$A72,FALSE))*EQ$2</f>
        <v>0</v>
      </c>
      <c r="ER74" s="83">
        <f>(HLOOKUP(ER$7,BECO_Datos!$D$3:$HN$85,BECO_Datos!$A72,FALSE)+HLOOKUP(ER$7,BECO_Datos!$HP$3:$LT$85,BECO_Datos!$A72,FALSE))*ER$2</f>
        <v>0</v>
      </c>
      <c r="ES74" s="83">
        <f>(HLOOKUP(ES$7,BECO_Datos!$D$3:$HN$85,BECO_Datos!$A72,FALSE))*ES$2</f>
        <v>0</v>
      </c>
      <c r="ET74" s="83">
        <f>(HLOOKUP(ET$7,BECO_Datos!$D$3:$HN$85,BECO_Datos!$A72,FALSE)+HLOOKUP(ET$7,BECO_Datos!$HP$3:$LT$85,BECO_Datos!$A72,FALSE))*ET$2</f>
        <v>0</v>
      </c>
      <c r="EU74" s="89">
        <f t="shared" si="253"/>
        <v>39353.475772368125</v>
      </c>
      <c r="EV74" s="83">
        <f>(HLOOKUP(EV$7,BECO_Datos!$D$3:$HN$85,BECO_Datos!$A72,FALSE))*EV$2</f>
        <v>0</v>
      </c>
      <c r="EW74" s="83">
        <f>(HLOOKUP(EW$7,BECO_Datos!$D$3:$HN$85,BECO_Datos!$A72,FALSE))*EW$2</f>
        <v>0</v>
      </c>
      <c r="EX74" s="83">
        <f>(HLOOKUP(EX$7,BECO_Datos!$D$3:$HN$85,BECO_Datos!$A72,FALSE))*EX$2</f>
        <v>0</v>
      </c>
      <c r="EY74" s="83">
        <f>(HLOOKUP(EY$7,BECO_Datos!$D$3:$HN$85,BECO_Datos!$A72,FALSE))*EY$2</f>
        <v>0</v>
      </c>
      <c r="EZ74" s="83">
        <f>(HLOOKUP(EZ$7,BECO_Datos!$D$3:$HN$85,BECO_Datos!$A72,FALSE)+HLOOKUP(EZ$7,BECO_Datos!$HP$3:$LT$85,BECO_Datos!$A72,FALSE))*EZ$2</f>
        <v>7612.9330015135456</v>
      </c>
      <c r="FA74" s="83">
        <f>(HLOOKUP(FA$7,BECO_Datos!$D$3:$HN$85,BECO_Datos!$A72,FALSE))*FA$2</f>
        <v>0</v>
      </c>
      <c r="FB74" s="83">
        <f>(HLOOKUP(FB$7,BECO_Datos!$D$3:$HN$85,BECO_Datos!$A72,FALSE))*FB$2</f>
        <v>0</v>
      </c>
      <c r="FC74" s="83">
        <f>(HLOOKUP(FC$7,BECO_Datos!$D$3:$HN$85,BECO_Datos!$A72,FALSE)+HLOOKUP(FC$7,BECO_Datos!$HP$3:$LT$85,BECO_Datos!$A72,FALSE))*FC$2</f>
        <v>0</v>
      </c>
      <c r="FD74" s="83">
        <f>(HLOOKUP(FD$7,BECO_Datos!$D$3:$HN$85,BECO_Datos!$A72,FALSE))*FD$2</f>
        <v>0</v>
      </c>
      <c r="FE74" s="83">
        <f>(HLOOKUP(FE$7,BECO_Datos!$D$3:$HN$85,BECO_Datos!$A72,FALSE)+HLOOKUP(FE$7,BECO_Datos!$HP$3:$LT$85,BECO_Datos!$A72,FALSE))*FE$2</f>
        <v>0</v>
      </c>
      <c r="FF74" s="83">
        <f>(HLOOKUP(FF$7,BECO_Datos!$D$3:$HN$85,BECO_Datos!$A72,FALSE))*FF$2</f>
        <v>31740.542770854583</v>
      </c>
      <c r="FG74" s="83">
        <f>(HLOOKUP(FG$7,BECO_Datos!$D$3:$HN$85,BECO_Datos!$A72,FALSE)+HLOOKUP(FG$7,BECO_Datos!$HP$3:$LT$85,BECO_Datos!$A72,FALSE))*FG$2</f>
        <v>0</v>
      </c>
      <c r="FH74" s="13"/>
      <c r="FI74" s="89">
        <f t="shared" si="254"/>
        <v>3702.3994449062261</v>
      </c>
      <c r="FJ74" s="83">
        <f>(HLOOKUP(FJ$7,BECO_Datos!$D$3:$HN$85,BECO_Datos!$A72,FALSE)+HLOOKUP(FJ$7,BECO_Datos!$HP$3:$LT$85,BECO_Datos!$A72,FALSE))*FJ$2</f>
        <v>0</v>
      </c>
      <c r="FK74" s="83">
        <f>(HLOOKUP(FK$7,BECO_Datos!$D$3:$HN$85,BECO_Datos!$A72,FALSE)+HLOOKUP(FK$7,BECO_Datos!$HP$3:$LT$85,BECO_Datos!$A72,FALSE))*FK$2</f>
        <v>0</v>
      </c>
      <c r="FL74" s="83">
        <f>(HLOOKUP(FL$7,BECO_Datos!$D$3:$HN$85,BECO_Datos!$A72,FALSE)+HLOOKUP(FL$7,BECO_Datos!$HP$3:$LT$85,BECO_Datos!$A72,FALSE))*FL$2</f>
        <v>3702.3994449062261</v>
      </c>
      <c r="FM74" s="83">
        <f>(HLOOKUP(FM$7,BECO_Datos!$D$3:$HN$85,BECO_Datos!$A72,FALSE)+HLOOKUP(FM$7,BECO_Datos!$HP$3:$LT$85,BECO_Datos!$A72,FALSE))*FM$2</f>
        <v>0</v>
      </c>
      <c r="FN74" s="83">
        <f>(HLOOKUP(FN$7,BECO_Datos!$D$3:$HN$85,BECO_Datos!$A72,FALSE))*FN$2</f>
        <v>0</v>
      </c>
      <c r="FO74" s="83">
        <f>(HLOOKUP(FO$7,BECO_Datos!$D$3:$HN$85,BECO_Datos!$A72,FALSE)+HLOOKUP(FO$7,BECO_Datos!$HP$3:$LT$85,BECO_Datos!$A72,FALSE))*FO$2</f>
        <v>0</v>
      </c>
      <c r="FP74" s="83">
        <f>(HLOOKUP(FP$7,BECO_Datos!$D$3:$HN$85,BECO_Datos!$A72,FALSE))*FP$2</f>
        <v>0</v>
      </c>
      <c r="FQ74" s="83">
        <f>(HLOOKUP(FQ$7,BECO_Datos!$D$3:$HN$85,BECO_Datos!$A72,FALSE)+HLOOKUP(FQ$7,BECO_Datos!$HP$3:$LT$85,BECO_Datos!$A72,FALSE))*FQ$2</f>
        <v>0</v>
      </c>
      <c r="FR74" s="89">
        <f t="shared" si="255"/>
        <v>40990.579286505847</v>
      </c>
      <c r="FS74" s="83">
        <f>(HLOOKUP(FS$7,BECO_Datos!$D$3:$HN$85,BECO_Datos!$A72,FALSE))*FS$2</f>
        <v>0</v>
      </c>
      <c r="FT74" s="83">
        <f>(HLOOKUP(FT$7,BECO_Datos!$D$3:$HN$85,BECO_Datos!$A72,FALSE))*FT$2</f>
        <v>0</v>
      </c>
      <c r="FU74" s="83">
        <f>(HLOOKUP(FU$7,BECO_Datos!$D$3:$HN$85,BECO_Datos!$A72,FALSE))*FU$2</f>
        <v>0</v>
      </c>
      <c r="FV74" s="83">
        <f>(HLOOKUP(FV$7,BECO_Datos!$D$3:$HN$85,BECO_Datos!$A72,FALSE))*FV$2</f>
        <v>0</v>
      </c>
      <c r="FW74" s="83">
        <f>(HLOOKUP(FW$7,BECO_Datos!$D$3:$HN$85,BECO_Datos!$A72,FALSE)+HLOOKUP(FW$7,BECO_Datos!$HP$3:$LT$85,BECO_Datos!$A72,FALSE))*FW$2</f>
        <v>7763.349571740996</v>
      </c>
      <c r="FX74" s="83">
        <f>(HLOOKUP(FX$7,BECO_Datos!$D$3:$HN$85,BECO_Datos!$A72,FALSE))*FX$2</f>
        <v>0</v>
      </c>
      <c r="FY74" s="83">
        <f>(HLOOKUP(FY$7,BECO_Datos!$D$3:$HN$85,BECO_Datos!$A72,FALSE))*FY$2</f>
        <v>0</v>
      </c>
      <c r="FZ74" s="83">
        <f>(HLOOKUP(FZ$7,BECO_Datos!$D$3:$HN$85,BECO_Datos!$A72,FALSE)+HLOOKUP(FZ$7,BECO_Datos!$HP$3:$LT$85,BECO_Datos!$A72,FALSE))*FZ$2</f>
        <v>0</v>
      </c>
      <c r="GA74" s="83">
        <f>(HLOOKUP(GA$7,BECO_Datos!$D$3:$HN$85,BECO_Datos!$A72,FALSE))*GA$2</f>
        <v>0</v>
      </c>
      <c r="GB74" s="83">
        <f>(HLOOKUP(GB$7,BECO_Datos!$D$3:$HN$85,BECO_Datos!$A72,FALSE)+HLOOKUP(GB$7,BECO_Datos!$HP$3:$LT$85,BECO_Datos!$A72,FALSE))*GB$2</f>
        <v>0</v>
      </c>
      <c r="GC74" s="83">
        <f>(HLOOKUP(GC$7,BECO_Datos!$D$3:$HN$85,BECO_Datos!$A72,FALSE))*GC$2</f>
        <v>33227.22971476485</v>
      </c>
      <c r="GD74" s="83">
        <f>(HLOOKUP(GD$7,BECO_Datos!$D$3:$HN$85,BECO_Datos!$A72,FALSE)+HLOOKUP(GD$7,BECO_Datos!$HP$3:$LT$85,BECO_Datos!$A72,FALSE))*GD$2</f>
        <v>0</v>
      </c>
      <c r="GE74" s="13"/>
      <c r="GF74" s="89">
        <f t="shared" si="256"/>
        <v>4222.6454135012264</v>
      </c>
      <c r="GG74" s="83">
        <f>(HLOOKUP(GG$7,BECO_Datos!$D$3:$HN$85,BECO_Datos!$A72,FALSE)+HLOOKUP(GG$7,BECO_Datos!$HP$3:$LT$85,BECO_Datos!$A72,FALSE))*GG$2</f>
        <v>0</v>
      </c>
      <c r="GH74" s="83">
        <f>(HLOOKUP(GH$7,BECO_Datos!$D$3:$HN$85,BECO_Datos!$A72,FALSE)+HLOOKUP(GH$7,BECO_Datos!$HP$3:$LT$85,BECO_Datos!$A72,FALSE))*GH$2</f>
        <v>0</v>
      </c>
      <c r="GI74" s="83">
        <f>(HLOOKUP(GI$7,BECO_Datos!$D$3:$HN$85,BECO_Datos!$A72,FALSE)+HLOOKUP(GI$7,BECO_Datos!$HP$3:$LT$85,BECO_Datos!$A72,FALSE))*GI$2</f>
        <v>4222.6454135012264</v>
      </c>
      <c r="GJ74" s="83">
        <f>(HLOOKUP(GJ$7,BECO_Datos!$D$3:$HN$85,BECO_Datos!$A72,FALSE)+HLOOKUP(GJ$7,BECO_Datos!$HP$3:$LT$85,BECO_Datos!$A72,FALSE))*GJ$2</f>
        <v>0</v>
      </c>
      <c r="GK74" s="83">
        <f>(HLOOKUP(GK$7,BECO_Datos!$D$3:$HN$85,BECO_Datos!$A72,FALSE))*GK$2</f>
        <v>0</v>
      </c>
      <c r="GL74" s="83">
        <f>(HLOOKUP(GL$7,BECO_Datos!$D$3:$HN$85,BECO_Datos!$A72,FALSE)+HLOOKUP(GL$7,BECO_Datos!$HP$3:$LT$85,BECO_Datos!$A72,FALSE))*GL$2</f>
        <v>0</v>
      </c>
      <c r="GM74" s="83">
        <f>(HLOOKUP(GM$7,BECO_Datos!$D$3:$HN$85,BECO_Datos!$A72,FALSE))*GM$2</f>
        <v>0</v>
      </c>
      <c r="GN74" s="83">
        <f>(HLOOKUP(GN$7,BECO_Datos!$D$3:$HN$85,BECO_Datos!$A72,FALSE)+HLOOKUP(GN$7,BECO_Datos!$HP$3:$LT$85,BECO_Datos!$A72,FALSE))*GN$2</f>
        <v>0</v>
      </c>
      <c r="GO74" s="89">
        <f t="shared" si="257"/>
        <v>97587.151285837041</v>
      </c>
      <c r="GP74" s="83">
        <f>(HLOOKUP(GP$7,BECO_Datos!$D$3:$HN$85,BECO_Datos!$A72,FALSE))*GP$2</f>
        <v>0</v>
      </c>
      <c r="GQ74" s="83">
        <f>(HLOOKUP(GQ$7,BECO_Datos!$D$3:$HN$85,BECO_Datos!$A72,FALSE))*GQ$2</f>
        <v>0</v>
      </c>
      <c r="GR74" s="83">
        <f>(HLOOKUP(GR$7,BECO_Datos!$D$3:$HN$85,BECO_Datos!$A72,FALSE))*GR$2</f>
        <v>0</v>
      </c>
      <c r="GS74" s="83">
        <f>(HLOOKUP(GS$7,BECO_Datos!$D$3:$HN$85,BECO_Datos!$A72,FALSE))*GS$2</f>
        <v>0</v>
      </c>
      <c r="GT74" s="83">
        <f>(HLOOKUP(GT$7,BECO_Datos!$D$3:$HN$85,BECO_Datos!$A72,FALSE)+HLOOKUP(GT$7,BECO_Datos!$HP$3:$LT$85,BECO_Datos!$A72,FALSE))*GT$2</f>
        <v>17426.474239816234</v>
      </c>
      <c r="GU74" s="83">
        <f>(HLOOKUP(GU$7,BECO_Datos!$D$3:$HN$85,BECO_Datos!$A72,FALSE))*GU$2</f>
        <v>0</v>
      </c>
      <c r="GV74" s="83">
        <f>(HLOOKUP(GV$7,BECO_Datos!$D$3:$HN$85,BECO_Datos!$A72,FALSE))*GV$2</f>
        <v>0</v>
      </c>
      <c r="GW74" s="83">
        <f>(HLOOKUP(GW$7,BECO_Datos!$D$3:$HN$85,BECO_Datos!$A72,FALSE)+HLOOKUP(GW$7,BECO_Datos!$HP$3:$LT$85,BECO_Datos!$A72,FALSE))*GW$2</f>
        <v>0</v>
      </c>
      <c r="GX74" s="83">
        <f>(HLOOKUP(GX$7,BECO_Datos!$D$3:$HN$85,BECO_Datos!$A72,FALSE))*GX$2</f>
        <v>0</v>
      </c>
      <c r="GY74" s="83">
        <f>(HLOOKUP(GY$7,BECO_Datos!$D$3:$HN$85,BECO_Datos!$A72,FALSE)+HLOOKUP(GY$7,BECO_Datos!$HP$3:$LT$85,BECO_Datos!$A72,FALSE))*GY$2</f>
        <v>0</v>
      </c>
      <c r="GZ74" s="83">
        <f>(HLOOKUP(GZ$7,BECO_Datos!$D$3:$HN$85,BECO_Datos!$A72,FALSE))*GZ$2</f>
        <v>80160.677046020806</v>
      </c>
      <c r="HA74" s="83">
        <f>(HLOOKUP(HA$7,BECO_Datos!$D$3:$HN$85,BECO_Datos!$A72,FALSE)+HLOOKUP(HA$7,BECO_Datos!$HP$3:$LT$85,BECO_Datos!$A72,FALSE))*HA$2</f>
        <v>0</v>
      </c>
      <c r="HB74" s="13"/>
      <c r="HC74" s="89">
        <f t="shared" si="258"/>
        <v>4177.9905863349486</v>
      </c>
      <c r="HD74" s="83">
        <f>(HLOOKUP(HD$7,BECO_Datos!$D$3:$HN$85,BECO_Datos!$A72,FALSE)+HLOOKUP(HD$7,BECO_Datos!$HP$3:$LT$85,BECO_Datos!$A72,FALSE))*HD$2</f>
        <v>0</v>
      </c>
      <c r="HE74" s="83">
        <f>(HLOOKUP(HE$7,BECO_Datos!$D$3:$HN$85,BECO_Datos!$A72,FALSE)+HLOOKUP(HE$7,BECO_Datos!$HP$3:$LT$85,BECO_Datos!$A72,FALSE))*HE$2</f>
        <v>0</v>
      </c>
      <c r="HF74" s="83">
        <f>(HLOOKUP(HF$7,BECO_Datos!$D$3:$HN$85,BECO_Datos!$A72,FALSE)+HLOOKUP(HF$7,BECO_Datos!$HP$3:$LT$85,BECO_Datos!$A72,FALSE))*HF$2</f>
        <v>4177.9905863349486</v>
      </c>
      <c r="HG74" s="83">
        <f>(HLOOKUP(HG$7,BECO_Datos!$D$3:$HN$85,BECO_Datos!$A72,FALSE)+HLOOKUP(HG$7,BECO_Datos!$HP$3:$LT$85,BECO_Datos!$A72,FALSE))*HG$2</f>
        <v>0</v>
      </c>
      <c r="HH74" s="83">
        <f>(HLOOKUP(HH$7,BECO_Datos!$D$3:$HN$85,BECO_Datos!$A72,FALSE))*HH$2</f>
        <v>0</v>
      </c>
      <c r="HI74" s="83">
        <f>(HLOOKUP(HI$7,BECO_Datos!$D$3:$HN$85,BECO_Datos!$A72,FALSE)+HLOOKUP(HI$7,BECO_Datos!$HP$3:$LT$85,BECO_Datos!$A72,FALSE))*HI$2</f>
        <v>0</v>
      </c>
      <c r="HJ74" s="83">
        <f>(HLOOKUP(HJ$7,BECO_Datos!$D$3:$HN$85,BECO_Datos!$A72,FALSE))*HJ$2</f>
        <v>0</v>
      </c>
      <c r="HK74" s="83">
        <f>(HLOOKUP(HK$7,BECO_Datos!$D$3:$HN$85,BECO_Datos!$A72,FALSE)+HLOOKUP(HK$7,BECO_Datos!$HP$3:$LT$85,BECO_Datos!$A72,FALSE))*HK$2</f>
        <v>0</v>
      </c>
      <c r="HL74" s="89">
        <f t="shared" si="259"/>
        <v>108921.50942802873</v>
      </c>
      <c r="HM74" s="83">
        <f>(HLOOKUP(HM$7,BECO_Datos!$D$3:$HN$85,BECO_Datos!$A72,FALSE))*HM$2</f>
        <v>0</v>
      </c>
      <c r="HN74" s="83">
        <f>(HLOOKUP(HN$7,BECO_Datos!$D$3:$HN$85,BECO_Datos!$A72,FALSE))*HN$2</f>
        <v>0</v>
      </c>
      <c r="HO74" s="83">
        <f>(HLOOKUP(HO$7,BECO_Datos!$D$3:$HN$85,BECO_Datos!$A72,FALSE))*HO$2</f>
        <v>0</v>
      </c>
      <c r="HP74" s="83">
        <f>(HLOOKUP(HP$7,BECO_Datos!$D$3:$HN$85,BECO_Datos!$A72,FALSE))*HP$2</f>
        <v>0</v>
      </c>
      <c r="HQ74" s="83">
        <f>(HLOOKUP(HQ$7,BECO_Datos!$D$3:$HN$85,BECO_Datos!$A72,FALSE)+HLOOKUP(HQ$7,BECO_Datos!$HP$3:$LT$85,BECO_Datos!$A72,FALSE))*HQ$2</f>
        <v>18175.371113928286</v>
      </c>
      <c r="HR74" s="83">
        <f>(HLOOKUP(HR$7,BECO_Datos!$D$3:$HN$85,BECO_Datos!$A72,FALSE))*HR$2</f>
        <v>0</v>
      </c>
      <c r="HS74" s="83">
        <f>(HLOOKUP(HS$7,BECO_Datos!$D$3:$HN$85,BECO_Datos!$A72,FALSE))*HS$2</f>
        <v>0</v>
      </c>
      <c r="HT74" s="83">
        <f>(HLOOKUP(HT$7,BECO_Datos!$D$3:$HN$85,BECO_Datos!$A72,FALSE)+HLOOKUP(HT$7,BECO_Datos!$HP$3:$LT$85,BECO_Datos!$A72,FALSE))*HT$2</f>
        <v>0</v>
      </c>
      <c r="HU74" s="83">
        <f>(HLOOKUP(HU$7,BECO_Datos!$D$3:$HN$85,BECO_Datos!$A72,FALSE))*HU$2</f>
        <v>0</v>
      </c>
      <c r="HV74" s="83">
        <f>(HLOOKUP(HV$7,BECO_Datos!$D$3:$HN$85,BECO_Datos!$A72,FALSE)+HLOOKUP(HV$7,BECO_Datos!$HP$3:$LT$85,BECO_Datos!$A72,FALSE))*HV$2</f>
        <v>0</v>
      </c>
      <c r="HW74" s="83">
        <f>(HLOOKUP(HW$7,BECO_Datos!$D$3:$HN$85,BECO_Datos!$A72,FALSE))*HW$2</f>
        <v>90746.138314100448</v>
      </c>
      <c r="HX74" s="83">
        <f>(HLOOKUP(HX$7,BECO_Datos!$D$3:$HN$85,BECO_Datos!$A72,FALSE)+HLOOKUP(HX$7,BECO_Datos!$HP$3:$LT$85,BECO_Datos!$A72,FALSE))*HX$2</f>
        <v>0</v>
      </c>
    </row>
    <row r="75" spans="1:232" ht="15.75" x14ac:dyDescent="0.25">
      <c r="A75" s="160">
        <v>69</v>
      </c>
      <c r="B75" s="585" t="s">
        <v>145</v>
      </c>
      <c r="C75" s="13"/>
      <c r="D75" s="86">
        <f t="shared" si="240"/>
        <v>3025.2536339087792</v>
      </c>
      <c r="E75" s="84">
        <f>(HLOOKUP(E$7,BECO_Datos!$D$3:$HN$85,BECO_Datos!$A73,FALSE)+HLOOKUP(E$7,BECO_Datos!$HP$3:$LT$85,BECO_Datos!$A73,FALSE))*E$2</f>
        <v>0</v>
      </c>
      <c r="F75" s="84">
        <f>(HLOOKUP(F$7,BECO_Datos!$D$3:$HN$85,BECO_Datos!$A73,FALSE)+HLOOKUP(F$7,BECO_Datos!$HP$3:$LT$85,BECO_Datos!$A73,FALSE))*F$2</f>
        <v>0</v>
      </c>
      <c r="G75" s="84">
        <f>(HLOOKUP(G$7,BECO_Datos!$D$3:$HN$85,BECO_Datos!$A73,FALSE)+HLOOKUP(G$7,BECO_Datos!$HP$3:$LT$85,BECO_Datos!$A73,FALSE))*G$2</f>
        <v>3025.2536339087792</v>
      </c>
      <c r="H75" s="84">
        <f>(HLOOKUP(H$7,BECO_Datos!$D$3:$HN$85,BECO_Datos!$A73,FALSE)+HLOOKUP(H$7,BECO_Datos!$HP$3:$LT$85,BECO_Datos!$A73,FALSE))*H$2</f>
        <v>0</v>
      </c>
      <c r="I75" s="84">
        <f>(HLOOKUP(I$7,BECO_Datos!$D$3:$HN$85,BECO_Datos!$A73,FALSE))*I$2</f>
        <v>0</v>
      </c>
      <c r="J75" s="84">
        <f>(HLOOKUP(J$7,BECO_Datos!$D$3:$HN$85,BECO_Datos!$A73,FALSE)+HLOOKUP(J$7,BECO_Datos!$HP$3:$LT$85,BECO_Datos!$A73,FALSE))*J$2</f>
        <v>0</v>
      </c>
      <c r="K75" s="84">
        <f>(HLOOKUP(K$7,BECO_Datos!$D$3:$HN$85,BECO_Datos!$A73,FALSE))*K$2</f>
        <v>0</v>
      </c>
      <c r="L75" s="84">
        <f>(HLOOKUP(L$7,BECO_Datos!$D$3:$HN$85,BECO_Datos!$A73,FALSE)+HLOOKUP(L$7,BECO_Datos!$HP$3:$LT$85,BECO_Datos!$A73,FALSE))*L$2</f>
        <v>0</v>
      </c>
      <c r="M75" s="86">
        <f t="shared" si="241"/>
        <v>106053.05002117425</v>
      </c>
      <c r="N75" s="84">
        <f>(HLOOKUP(N$7,BECO_Datos!$D$3:$HN$85,BECO_Datos!$A73,FALSE))*N$2</f>
        <v>0</v>
      </c>
      <c r="O75" s="84">
        <f>(HLOOKUP(O$7,BECO_Datos!$D$3:$HN$85,BECO_Datos!$A73,FALSE))*O$2</f>
        <v>0</v>
      </c>
      <c r="P75" s="84">
        <f>(HLOOKUP(P$7,BECO_Datos!$D$3:$HN$85,BECO_Datos!$A73,FALSE))*P$2</f>
        <v>0</v>
      </c>
      <c r="Q75" s="84">
        <f>(HLOOKUP(Q$7,BECO_Datos!$D$3:$HN$85,BECO_Datos!$A73,FALSE))*Q$2</f>
        <v>0</v>
      </c>
      <c r="R75" s="84">
        <f>(HLOOKUP(R$7,BECO_Datos!$D$3:$HN$85,BECO_Datos!$A73,FALSE)+HLOOKUP(R$7,BECO_Datos!$HP$3:$LT$85,BECO_Datos!$A73,FALSE))*R$2</f>
        <v>3584.7107410052959</v>
      </c>
      <c r="S75" s="84">
        <f>(HLOOKUP(S$7,BECO_Datos!$D$3:$HN$85,BECO_Datos!$A73,FALSE))*S$2</f>
        <v>0</v>
      </c>
      <c r="T75" s="84">
        <f>(HLOOKUP(T$7,BECO_Datos!$D$3:$HN$85,BECO_Datos!$A73,FALSE))*T$2</f>
        <v>0</v>
      </c>
      <c r="U75" s="84">
        <f>(HLOOKUP(U$7,BECO_Datos!$D$3:$HN$85,BECO_Datos!$A73,FALSE)+HLOOKUP(U$7,BECO_Datos!$HP$3:$LT$85,BECO_Datos!$A73,FALSE))*U$2</f>
        <v>0</v>
      </c>
      <c r="V75" s="84">
        <f>(HLOOKUP(V$7,BECO_Datos!$D$3:$HN$85,BECO_Datos!$A73,FALSE))*V$2</f>
        <v>0</v>
      </c>
      <c r="W75" s="84">
        <f>(HLOOKUP(W$7,BECO_Datos!$D$3:$HN$85,BECO_Datos!$A73,FALSE)+HLOOKUP(W$7,BECO_Datos!$HP$3:$LT$85,BECO_Datos!$A73,FALSE))*W$2</f>
        <v>0</v>
      </c>
      <c r="X75" s="84">
        <f>(HLOOKUP(X$7,BECO_Datos!$D$3:$HN$85,BECO_Datos!$A73,FALSE))*X$2</f>
        <v>102468.33928016895</v>
      </c>
      <c r="Y75" s="84">
        <f>(HLOOKUP(Y$7,BECO_Datos!$D$3:$HN$85,BECO_Datos!$A73,FALSE)+HLOOKUP(Y$7,BECO_Datos!$HP$3:$LT$85,BECO_Datos!$A73,FALSE))*Y$2</f>
        <v>0</v>
      </c>
      <c r="Z75" s="13"/>
      <c r="AA75" s="86">
        <f t="shared" si="242"/>
        <v>4270.4294497794081</v>
      </c>
      <c r="AB75" s="84">
        <f>(HLOOKUP(AB$7,BECO_Datos!$D$3:$HN$85,BECO_Datos!$A73,FALSE)+HLOOKUP(AB$7,BECO_Datos!$HP$3:$LT$85,BECO_Datos!$A73,FALSE))*AB$2</f>
        <v>0</v>
      </c>
      <c r="AC75" s="84">
        <f>(HLOOKUP(AC$7,BECO_Datos!$D$3:$HN$85,BECO_Datos!$A73,FALSE)+HLOOKUP(AC$7,BECO_Datos!$HP$3:$LT$85,BECO_Datos!$A73,FALSE))*AC$2</f>
        <v>0</v>
      </c>
      <c r="AD75" s="84">
        <f>(HLOOKUP(AD$7,BECO_Datos!$D$3:$HN$85,BECO_Datos!$A73,FALSE)+HLOOKUP(AD$7,BECO_Datos!$HP$3:$LT$85,BECO_Datos!$A73,FALSE))*AD$2</f>
        <v>4270.4294497794081</v>
      </c>
      <c r="AE75" s="84">
        <f>(HLOOKUP(AE$7,BECO_Datos!$D$3:$HN$85,BECO_Datos!$A73,FALSE)+HLOOKUP(AE$7,BECO_Datos!$HP$3:$LT$85,BECO_Datos!$A73,FALSE))*AE$2</f>
        <v>0</v>
      </c>
      <c r="AF75" s="84">
        <f>(HLOOKUP(AF$7,BECO_Datos!$D$3:$HN$85,BECO_Datos!$A73,FALSE))*AF$2</f>
        <v>0</v>
      </c>
      <c r="AG75" s="84">
        <f>(HLOOKUP(AG$7,BECO_Datos!$D$3:$HN$85,BECO_Datos!$A73,FALSE)+HLOOKUP(AG$7,BECO_Datos!$HP$3:$LT$85,BECO_Datos!$A73,FALSE))*AG$2</f>
        <v>0</v>
      </c>
      <c r="AH75" s="84">
        <f>(HLOOKUP(AH$7,BECO_Datos!$D$3:$HN$85,BECO_Datos!$A73,FALSE))*AH$2</f>
        <v>0</v>
      </c>
      <c r="AI75" s="84">
        <f>(HLOOKUP(AI$7,BECO_Datos!$D$3:$HN$85,BECO_Datos!$A73,FALSE)+HLOOKUP(AI$7,BECO_Datos!$HP$3:$LT$85,BECO_Datos!$A73,FALSE))*AI$2</f>
        <v>0</v>
      </c>
      <c r="AJ75" s="86">
        <f t="shared" si="243"/>
        <v>103591.65307475912</v>
      </c>
      <c r="AK75" s="84">
        <f>(HLOOKUP(AK$7,BECO_Datos!$D$3:$HN$85,BECO_Datos!$A73,FALSE))*AK$2</f>
        <v>0</v>
      </c>
      <c r="AL75" s="84">
        <f>(HLOOKUP(AL$7,BECO_Datos!$D$3:$HN$85,BECO_Datos!$A73,FALSE))*AL$2</f>
        <v>0</v>
      </c>
      <c r="AM75" s="84">
        <f>(HLOOKUP(AM$7,BECO_Datos!$D$3:$HN$85,BECO_Datos!$A73,FALSE))*AM$2</f>
        <v>0</v>
      </c>
      <c r="AN75" s="84">
        <f>(HLOOKUP(AN$7,BECO_Datos!$D$3:$HN$85,BECO_Datos!$A73,FALSE))*AN$2</f>
        <v>0</v>
      </c>
      <c r="AO75" s="84">
        <f>(HLOOKUP(AO$7,BECO_Datos!$D$3:$HN$85,BECO_Datos!$A73,FALSE)+HLOOKUP(AO$7,BECO_Datos!$HP$3:$LT$85,BECO_Datos!$A73,FALSE))*AO$2</f>
        <v>3827.9344226982753</v>
      </c>
      <c r="AP75" s="84">
        <f>(HLOOKUP(AP$7,BECO_Datos!$D$3:$HN$85,BECO_Datos!$A73,FALSE))*AP$2</f>
        <v>0</v>
      </c>
      <c r="AQ75" s="84">
        <f>(HLOOKUP(AQ$7,BECO_Datos!$D$3:$HN$85,BECO_Datos!$A73,FALSE))*AQ$2</f>
        <v>0</v>
      </c>
      <c r="AR75" s="84">
        <f>(HLOOKUP(AR$7,BECO_Datos!$D$3:$HN$85,BECO_Datos!$A73,FALSE)+HLOOKUP(AR$7,BECO_Datos!$HP$3:$LT$85,BECO_Datos!$A73,FALSE))*AR$2</f>
        <v>0</v>
      </c>
      <c r="AS75" s="84">
        <f>(HLOOKUP(AS$7,BECO_Datos!$D$3:$HN$85,BECO_Datos!$A73,FALSE))*AS$2</f>
        <v>0</v>
      </c>
      <c r="AT75" s="84">
        <f>(HLOOKUP(AT$7,BECO_Datos!$D$3:$HN$85,BECO_Datos!$A73,FALSE)+HLOOKUP(AT$7,BECO_Datos!$HP$3:$LT$85,BECO_Datos!$A73,FALSE))*AT$2</f>
        <v>0</v>
      </c>
      <c r="AU75" s="84">
        <f>(HLOOKUP(AU$7,BECO_Datos!$D$3:$HN$85,BECO_Datos!$A73,FALSE))*AU$2</f>
        <v>99763.718652060837</v>
      </c>
      <c r="AV75" s="84">
        <f>(HLOOKUP(AV$7,BECO_Datos!$D$3:$HN$85,BECO_Datos!$A73,FALSE)+HLOOKUP(AV$7,BECO_Datos!$HP$3:$LT$85,BECO_Datos!$A73,FALSE))*AV$2</f>
        <v>0</v>
      </c>
      <c r="AW75" s="13"/>
      <c r="AX75" s="86">
        <f t="shared" si="244"/>
        <v>5177.0055241690316</v>
      </c>
      <c r="AY75" s="84">
        <f>(HLOOKUP(AY$7,BECO_Datos!$D$3:$HN$85,BECO_Datos!$A73,FALSE)+HLOOKUP(AY$7,BECO_Datos!$HP$3:$LT$85,BECO_Datos!$A73,FALSE))*AY$2</f>
        <v>0</v>
      </c>
      <c r="AZ75" s="84">
        <f>(HLOOKUP(AZ$7,BECO_Datos!$D$3:$HN$85,BECO_Datos!$A73,FALSE)+HLOOKUP(AZ$7,BECO_Datos!$HP$3:$LT$85,BECO_Datos!$A73,FALSE))*AZ$2</f>
        <v>0</v>
      </c>
      <c r="BA75" s="84">
        <f>(HLOOKUP(BA$7,BECO_Datos!$D$3:$HN$85,BECO_Datos!$A73,FALSE)+HLOOKUP(BA$7,BECO_Datos!$HP$3:$LT$85,BECO_Datos!$A73,FALSE))*BA$2</f>
        <v>5177.0055241690316</v>
      </c>
      <c r="BB75" s="84">
        <f>(HLOOKUP(BB$7,BECO_Datos!$D$3:$HN$85,BECO_Datos!$A73,FALSE)+HLOOKUP(BB$7,BECO_Datos!$HP$3:$LT$85,BECO_Datos!$A73,FALSE))*BB$2</f>
        <v>0</v>
      </c>
      <c r="BC75" s="84">
        <f>(HLOOKUP(BC$7,BECO_Datos!$D$3:$HN$85,BECO_Datos!$A73,FALSE))*BC$2</f>
        <v>0</v>
      </c>
      <c r="BD75" s="84">
        <f>(HLOOKUP(BD$7,BECO_Datos!$D$3:$HN$85,BECO_Datos!$A73,FALSE)+HLOOKUP(BD$7,BECO_Datos!$HP$3:$LT$85,BECO_Datos!$A73,FALSE))*BD$2</f>
        <v>0</v>
      </c>
      <c r="BE75" s="84">
        <f>(HLOOKUP(BE$7,BECO_Datos!$D$3:$HN$85,BECO_Datos!$A73,FALSE))*BE$2</f>
        <v>0</v>
      </c>
      <c r="BF75" s="84">
        <f>(HLOOKUP(BF$7,BECO_Datos!$D$3:$HN$85,BECO_Datos!$A73,FALSE)+HLOOKUP(BF$7,BECO_Datos!$HP$3:$LT$85,BECO_Datos!$A73,FALSE))*BF$2</f>
        <v>0</v>
      </c>
      <c r="BG75" s="86">
        <f t="shared" si="245"/>
        <v>99479.62015690541</v>
      </c>
      <c r="BH75" s="84">
        <f>(HLOOKUP(BH$7,BECO_Datos!$D$3:$HN$85,BECO_Datos!$A73,FALSE))*BH$2</f>
        <v>0</v>
      </c>
      <c r="BI75" s="84">
        <f>(HLOOKUP(BI$7,BECO_Datos!$D$3:$HN$85,BECO_Datos!$A73,FALSE))*BI$2</f>
        <v>0</v>
      </c>
      <c r="BJ75" s="84">
        <f>(HLOOKUP(BJ$7,BECO_Datos!$D$3:$HN$85,BECO_Datos!$A73,FALSE))*BJ$2</f>
        <v>0</v>
      </c>
      <c r="BK75" s="84">
        <f>(HLOOKUP(BK$7,BECO_Datos!$D$3:$HN$85,BECO_Datos!$A73,FALSE))*BK$2</f>
        <v>0</v>
      </c>
      <c r="BL75" s="84">
        <f>(HLOOKUP(BL$7,BECO_Datos!$D$3:$HN$85,BECO_Datos!$A73,FALSE)+HLOOKUP(BL$7,BECO_Datos!$HP$3:$LT$85,BECO_Datos!$A73,FALSE))*BL$2</f>
        <v>3985.0099865651741</v>
      </c>
      <c r="BM75" s="84">
        <f>(HLOOKUP(BM$7,BECO_Datos!$D$3:$HN$85,BECO_Datos!$A73,FALSE))*BM$2</f>
        <v>0</v>
      </c>
      <c r="BN75" s="84">
        <f>(HLOOKUP(BN$7,BECO_Datos!$D$3:$HN$85,BECO_Datos!$A73,FALSE))*BN$2</f>
        <v>0</v>
      </c>
      <c r="BO75" s="84">
        <f>(HLOOKUP(BO$7,BECO_Datos!$D$3:$HN$85,BECO_Datos!$A73,FALSE)+HLOOKUP(BO$7,BECO_Datos!$HP$3:$LT$85,BECO_Datos!$A73,FALSE))*BO$2</f>
        <v>0</v>
      </c>
      <c r="BP75" s="84">
        <f>(HLOOKUP(BP$7,BECO_Datos!$D$3:$HN$85,BECO_Datos!$A73,FALSE))*BP$2</f>
        <v>0</v>
      </c>
      <c r="BQ75" s="84">
        <f>(HLOOKUP(BQ$7,BECO_Datos!$D$3:$HN$85,BECO_Datos!$A73,FALSE)+HLOOKUP(BQ$7,BECO_Datos!$HP$3:$LT$85,BECO_Datos!$A73,FALSE))*BQ$2</f>
        <v>0</v>
      </c>
      <c r="BR75" s="84">
        <f>(HLOOKUP(BR$7,BECO_Datos!$D$3:$HN$85,BECO_Datos!$A73,FALSE))*BR$2</f>
        <v>95494.610170340238</v>
      </c>
      <c r="BS75" s="84">
        <f>(HLOOKUP(BS$7,BECO_Datos!$D$3:$HN$85,BECO_Datos!$A73,FALSE)+HLOOKUP(BS$7,BECO_Datos!$HP$3:$LT$85,BECO_Datos!$A73,FALSE))*BS$2</f>
        <v>0</v>
      </c>
      <c r="BT75" s="13"/>
      <c r="BU75" s="86">
        <f t="shared" si="246"/>
        <v>6471.3932790919525</v>
      </c>
      <c r="BV75" s="84">
        <f>(HLOOKUP(BV$7,BECO_Datos!$D$3:$HN$85,BECO_Datos!$A73,FALSE)+HLOOKUP(BV$7,BECO_Datos!$HP$3:$LT$85,BECO_Datos!$A73,FALSE))*BV$2</f>
        <v>0</v>
      </c>
      <c r="BW75" s="84">
        <f>(HLOOKUP(BW$7,BECO_Datos!$D$3:$HN$85,BECO_Datos!$A73,FALSE)+HLOOKUP(BW$7,BECO_Datos!$HP$3:$LT$85,BECO_Datos!$A73,FALSE))*BW$2</f>
        <v>0</v>
      </c>
      <c r="BX75" s="84">
        <f>(HLOOKUP(BX$7,BECO_Datos!$D$3:$HN$85,BECO_Datos!$A73,FALSE)+HLOOKUP(BX$7,BECO_Datos!$HP$3:$LT$85,BECO_Datos!$A73,FALSE))*BX$2</f>
        <v>6471.3932790919525</v>
      </c>
      <c r="BY75" s="84">
        <f>(HLOOKUP(BY$7,BECO_Datos!$D$3:$HN$85,BECO_Datos!$A73,FALSE)+HLOOKUP(BY$7,BECO_Datos!$HP$3:$LT$85,BECO_Datos!$A73,FALSE))*BY$2</f>
        <v>0</v>
      </c>
      <c r="BZ75" s="84">
        <f>(HLOOKUP(BZ$7,BECO_Datos!$D$3:$HN$85,BECO_Datos!$A73,FALSE))*BZ$2</f>
        <v>0</v>
      </c>
      <c r="CA75" s="84">
        <f>(HLOOKUP(CA$7,BECO_Datos!$D$3:$HN$85,BECO_Datos!$A73,FALSE)+HLOOKUP(CA$7,BECO_Datos!$HP$3:$LT$85,BECO_Datos!$A73,FALSE))*CA$2</f>
        <v>0</v>
      </c>
      <c r="CB75" s="84">
        <f>(HLOOKUP(CB$7,BECO_Datos!$D$3:$HN$85,BECO_Datos!$A73,FALSE))*CB$2</f>
        <v>0</v>
      </c>
      <c r="CC75" s="84">
        <f>(HLOOKUP(CC$7,BECO_Datos!$D$3:$HN$85,BECO_Datos!$A73,FALSE)+HLOOKUP(CC$7,BECO_Datos!$HP$3:$LT$85,BECO_Datos!$A73,FALSE))*CC$2</f>
        <v>0</v>
      </c>
      <c r="CD75" s="86">
        <f t="shared" si="247"/>
        <v>95689.153751789971</v>
      </c>
      <c r="CE75" s="84">
        <f>(HLOOKUP(CE$7,BECO_Datos!$D$3:$HN$85,BECO_Datos!$A73,FALSE))*CE$2</f>
        <v>0</v>
      </c>
      <c r="CF75" s="84">
        <f>(HLOOKUP(CF$7,BECO_Datos!$D$3:$HN$85,BECO_Datos!$A73,FALSE))*CF$2</f>
        <v>0</v>
      </c>
      <c r="CG75" s="84">
        <f>(HLOOKUP(CG$7,BECO_Datos!$D$3:$HN$85,BECO_Datos!$A73,FALSE))*CG$2</f>
        <v>0</v>
      </c>
      <c r="CH75" s="84">
        <f>(HLOOKUP(CH$7,BECO_Datos!$D$3:$HN$85,BECO_Datos!$A73,FALSE))*CH$2</f>
        <v>0</v>
      </c>
      <c r="CI75" s="84">
        <f>(HLOOKUP(CI$7,BECO_Datos!$D$3:$HN$85,BECO_Datos!$A73,FALSE)+HLOOKUP(CI$7,BECO_Datos!$HP$3:$LT$85,BECO_Datos!$A73,FALSE))*CI$2</f>
        <v>11484.201205036881</v>
      </c>
      <c r="CJ75" s="84">
        <f>(HLOOKUP(CJ$7,BECO_Datos!$D$3:$HN$85,BECO_Datos!$A73,FALSE))*CJ$2</f>
        <v>0</v>
      </c>
      <c r="CK75" s="84">
        <f>(HLOOKUP(CK$7,BECO_Datos!$D$3:$HN$85,BECO_Datos!$A73,FALSE))*CK$2</f>
        <v>0</v>
      </c>
      <c r="CL75" s="84">
        <f>(HLOOKUP(CL$7,BECO_Datos!$D$3:$HN$85,BECO_Datos!$A73,FALSE)+HLOOKUP(CL$7,BECO_Datos!$HP$3:$LT$85,BECO_Datos!$A73,FALSE))*CL$2</f>
        <v>0</v>
      </c>
      <c r="CM75" s="84">
        <f>(HLOOKUP(CM$7,BECO_Datos!$D$3:$HN$85,BECO_Datos!$A73,FALSE))*CM$2</f>
        <v>0</v>
      </c>
      <c r="CN75" s="84">
        <f>(HLOOKUP(CN$7,BECO_Datos!$D$3:$HN$85,BECO_Datos!$A73,FALSE)+HLOOKUP(CN$7,BECO_Datos!$HP$3:$LT$85,BECO_Datos!$A73,FALSE))*CN$2</f>
        <v>0</v>
      </c>
      <c r="CO75" s="84">
        <f>(HLOOKUP(CO$7,BECO_Datos!$D$3:$HN$85,BECO_Datos!$A73,FALSE))*CO$2</f>
        <v>84204.952546753091</v>
      </c>
      <c r="CP75" s="84">
        <f>(HLOOKUP(CP$7,BECO_Datos!$D$3:$HN$85,BECO_Datos!$A73,FALSE)+HLOOKUP(CP$7,BECO_Datos!$HP$3:$LT$85,BECO_Datos!$A73,FALSE))*CP$2</f>
        <v>0</v>
      </c>
      <c r="CQ75" s="13"/>
      <c r="CR75" s="86">
        <f t="shared" si="248"/>
        <v>6086.4834772745198</v>
      </c>
      <c r="CS75" s="84">
        <f>(HLOOKUP(CS$7,BECO_Datos!$D$3:$HN$85,BECO_Datos!$A73,FALSE)+HLOOKUP(CS$7,BECO_Datos!$HP$3:$LT$85,BECO_Datos!$A73,FALSE))*CS$2</f>
        <v>0</v>
      </c>
      <c r="CT75" s="84">
        <f>(HLOOKUP(CT$7,BECO_Datos!$D$3:$HN$85,BECO_Datos!$A73,FALSE)+HLOOKUP(CT$7,BECO_Datos!$HP$3:$LT$85,BECO_Datos!$A73,FALSE))*CT$2</f>
        <v>0</v>
      </c>
      <c r="CU75" s="84">
        <f>(HLOOKUP(CU$7,BECO_Datos!$D$3:$HN$85,BECO_Datos!$A73,FALSE)+HLOOKUP(CU$7,BECO_Datos!$HP$3:$LT$85,BECO_Datos!$A73,FALSE))*CU$2</f>
        <v>6086.4834772745198</v>
      </c>
      <c r="CV75" s="84">
        <f>(HLOOKUP(CV$7,BECO_Datos!$D$3:$HN$85,BECO_Datos!$A73,FALSE)+HLOOKUP(CV$7,BECO_Datos!$HP$3:$LT$85,BECO_Datos!$A73,FALSE))*CV$2</f>
        <v>0</v>
      </c>
      <c r="CW75" s="84">
        <f>(HLOOKUP(CW$7,BECO_Datos!$D$3:$HN$85,BECO_Datos!$A73,FALSE))*CW$2</f>
        <v>0</v>
      </c>
      <c r="CX75" s="84">
        <f>(HLOOKUP(CX$7,BECO_Datos!$D$3:$HN$85,BECO_Datos!$A73,FALSE)+HLOOKUP(CX$7,BECO_Datos!$HP$3:$LT$85,BECO_Datos!$A73,FALSE))*CX$2</f>
        <v>0</v>
      </c>
      <c r="CY75" s="84">
        <f>(HLOOKUP(CY$7,BECO_Datos!$D$3:$HN$85,BECO_Datos!$A73,FALSE))*CY$2</f>
        <v>0</v>
      </c>
      <c r="CZ75" s="84">
        <f>(HLOOKUP(CZ$7,BECO_Datos!$D$3:$HN$85,BECO_Datos!$A73,FALSE)+HLOOKUP(CZ$7,BECO_Datos!$HP$3:$LT$85,BECO_Datos!$A73,FALSE))*CZ$2</f>
        <v>0</v>
      </c>
      <c r="DA75" s="86">
        <f t="shared" si="249"/>
        <v>98332.956664157056</v>
      </c>
      <c r="DB75" s="84">
        <f>(HLOOKUP(DB$7,BECO_Datos!$D$3:$HN$85,BECO_Datos!$A73,FALSE))*DB$2</f>
        <v>0</v>
      </c>
      <c r="DC75" s="84">
        <f>(HLOOKUP(DC$7,BECO_Datos!$D$3:$HN$85,BECO_Datos!$A73,FALSE))*DC$2</f>
        <v>0</v>
      </c>
      <c r="DD75" s="84">
        <f>(HLOOKUP(DD$7,BECO_Datos!$D$3:$HN$85,BECO_Datos!$A73,FALSE))*DD$2</f>
        <v>0</v>
      </c>
      <c r="DE75" s="84">
        <f>(HLOOKUP(DE$7,BECO_Datos!$D$3:$HN$85,BECO_Datos!$A73,FALSE))*DE$2</f>
        <v>0</v>
      </c>
      <c r="DF75" s="84">
        <f>(HLOOKUP(DF$7,BECO_Datos!$D$3:$HN$85,BECO_Datos!$A73,FALSE)+HLOOKUP(DF$7,BECO_Datos!$HP$3:$LT$85,BECO_Datos!$A73,FALSE))*DF$2</f>
        <v>11992.673144027902</v>
      </c>
      <c r="DG75" s="84">
        <f>(HLOOKUP(DG$7,BECO_Datos!$D$3:$HN$85,BECO_Datos!$A73,FALSE))*DG$2</f>
        <v>0</v>
      </c>
      <c r="DH75" s="84">
        <f>(HLOOKUP(DH$7,BECO_Datos!$D$3:$HN$85,BECO_Datos!$A73,FALSE))*DH$2</f>
        <v>0</v>
      </c>
      <c r="DI75" s="84">
        <f>(HLOOKUP(DI$7,BECO_Datos!$D$3:$HN$85,BECO_Datos!$A73,FALSE)+HLOOKUP(DI$7,BECO_Datos!$HP$3:$LT$85,BECO_Datos!$A73,FALSE))*DI$2</f>
        <v>0</v>
      </c>
      <c r="DJ75" s="84">
        <f>(HLOOKUP(DJ$7,BECO_Datos!$D$3:$HN$85,BECO_Datos!$A73,FALSE))*DJ$2</f>
        <v>0</v>
      </c>
      <c r="DK75" s="84">
        <f>(HLOOKUP(DK$7,BECO_Datos!$D$3:$HN$85,BECO_Datos!$A73,FALSE)+HLOOKUP(DK$7,BECO_Datos!$HP$3:$LT$85,BECO_Datos!$A73,FALSE))*DK$2</f>
        <v>0</v>
      </c>
      <c r="DL75" s="84">
        <f>(HLOOKUP(DL$7,BECO_Datos!$D$3:$HN$85,BECO_Datos!$A73,FALSE))*DL$2</f>
        <v>86340.28352012916</v>
      </c>
      <c r="DM75" s="84">
        <f>(HLOOKUP(DM$7,BECO_Datos!$D$3:$HN$85,BECO_Datos!$A73,FALSE)+HLOOKUP(DM$7,BECO_Datos!$HP$3:$LT$85,BECO_Datos!$A73,FALSE))*DM$2</f>
        <v>0</v>
      </c>
      <c r="DN75" s="13"/>
      <c r="DO75" s="86">
        <f t="shared" si="250"/>
        <v>6097.1663887616269</v>
      </c>
      <c r="DP75" s="84">
        <f>(HLOOKUP(DP$7,BECO_Datos!$D$3:$HN$85,BECO_Datos!$A73,FALSE)+HLOOKUP(DP$7,BECO_Datos!$HP$3:$LT$85,BECO_Datos!$A73,FALSE))*DP$2</f>
        <v>0</v>
      </c>
      <c r="DQ75" s="84">
        <f>(HLOOKUP(DQ$7,BECO_Datos!$D$3:$HN$85,BECO_Datos!$A73,FALSE)+HLOOKUP(DQ$7,BECO_Datos!$HP$3:$LT$85,BECO_Datos!$A73,FALSE))*DQ$2</f>
        <v>0</v>
      </c>
      <c r="DR75" s="84">
        <f>(HLOOKUP(DR$7,BECO_Datos!$D$3:$HN$85,BECO_Datos!$A73,FALSE)+HLOOKUP(DR$7,BECO_Datos!$HP$3:$LT$85,BECO_Datos!$A73,FALSE))*DR$2</f>
        <v>6097.1663887616269</v>
      </c>
      <c r="DS75" s="84">
        <f>(HLOOKUP(DS$7,BECO_Datos!$D$3:$HN$85,BECO_Datos!$A73,FALSE)+HLOOKUP(DS$7,BECO_Datos!$HP$3:$LT$85,BECO_Datos!$A73,FALSE))*DS$2</f>
        <v>0</v>
      </c>
      <c r="DT75" s="84">
        <f>(HLOOKUP(DT$7,BECO_Datos!$D$3:$HN$85,BECO_Datos!$A73,FALSE))*DT$2</f>
        <v>0</v>
      </c>
      <c r="DU75" s="84">
        <f>(HLOOKUP(DU$7,BECO_Datos!$D$3:$HN$85,BECO_Datos!$A73,FALSE)+HLOOKUP(DU$7,BECO_Datos!$HP$3:$LT$85,BECO_Datos!$A73,FALSE))*DU$2</f>
        <v>0</v>
      </c>
      <c r="DV75" s="84">
        <f>(HLOOKUP(DV$7,BECO_Datos!$D$3:$HN$85,BECO_Datos!$A73,FALSE))*DV$2</f>
        <v>0</v>
      </c>
      <c r="DW75" s="84">
        <f>(HLOOKUP(DW$7,BECO_Datos!$D$3:$HN$85,BECO_Datos!$A73,FALSE)+HLOOKUP(DW$7,BECO_Datos!$HP$3:$LT$85,BECO_Datos!$A73,FALSE))*DW$2</f>
        <v>0</v>
      </c>
      <c r="DX75" s="86">
        <f t="shared" si="251"/>
        <v>102866.49953390332</v>
      </c>
      <c r="DY75" s="84">
        <f>(HLOOKUP(DY$7,BECO_Datos!$D$3:$HN$85,BECO_Datos!$A73,FALSE))*DY$2</f>
        <v>0</v>
      </c>
      <c r="DZ75" s="84">
        <f>(HLOOKUP(DZ$7,BECO_Datos!$D$3:$HN$85,BECO_Datos!$A73,FALSE))*DZ$2</f>
        <v>0</v>
      </c>
      <c r="EA75" s="84">
        <f>(HLOOKUP(EA$7,BECO_Datos!$D$3:$HN$85,BECO_Datos!$A73,FALSE))*EA$2</f>
        <v>0</v>
      </c>
      <c r="EB75" s="84">
        <f>(HLOOKUP(EB$7,BECO_Datos!$D$3:$HN$85,BECO_Datos!$A73,FALSE))*EB$2</f>
        <v>0</v>
      </c>
      <c r="EC75" s="84">
        <f>(HLOOKUP(EC$7,BECO_Datos!$D$3:$HN$85,BECO_Datos!$A73,FALSE)+HLOOKUP(EC$7,BECO_Datos!$HP$3:$LT$85,BECO_Datos!$A73,FALSE))*EC$2</f>
        <v>13118.669637722311</v>
      </c>
      <c r="ED75" s="84">
        <f>(HLOOKUP(ED$7,BECO_Datos!$D$3:$HN$85,BECO_Datos!$A73,FALSE))*ED$2</f>
        <v>0</v>
      </c>
      <c r="EE75" s="84">
        <f>(HLOOKUP(EE$7,BECO_Datos!$D$3:$HN$85,BECO_Datos!$A73,FALSE))*EE$2</f>
        <v>0</v>
      </c>
      <c r="EF75" s="84">
        <f>(HLOOKUP(EF$7,BECO_Datos!$D$3:$HN$85,BECO_Datos!$A73,FALSE)+HLOOKUP(EF$7,BECO_Datos!$HP$3:$LT$85,BECO_Datos!$A73,FALSE))*EF$2</f>
        <v>0</v>
      </c>
      <c r="EG75" s="84">
        <f>(HLOOKUP(EG$7,BECO_Datos!$D$3:$HN$85,BECO_Datos!$A73,FALSE))*EG$2</f>
        <v>0</v>
      </c>
      <c r="EH75" s="84">
        <f>(HLOOKUP(EH$7,BECO_Datos!$D$3:$HN$85,BECO_Datos!$A73,FALSE)+HLOOKUP(EH$7,BECO_Datos!$HP$3:$LT$85,BECO_Datos!$A73,FALSE))*EH$2</f>
        <v>0</v>
      </c>
      <c r="EI75" s="84">
        <f>(HLOOKUP(EI$7,BECO_Datos!$D$3:$HN$85,BECO_Datos!$A73,FALSE))*EI$2</f>
        <v>89747.829896181007</v>
      </c>
      <c r="EJ75" s="84">
        <f>(HLOOKUP(EJ$7,BECO_Datos!$D$3:$HN$85,BECO_Datos!$A73,FALSE)+HLOOKUP(EJ$7,BECO_Datos!$HP$3:$LT$85,BECO_Datos!$A73,FALSE))*EJ$2</f>
        <v>0</v>
      </c>
      <c r="EK75" s="13"/>
      <c r="EL75" s="86">
        <f t="shared" si="252"/>
        <v>6121.2890907937162</v>
      </c>
      <c r="EM75" s="84">
        <f>(HLOOKUP(EM$7,BECO_Datos!$D$3:$HN$85,BECO_Datos!$A73,FALSE)+HLOOKUP(EM$7,BECO_Datos!$HP$3:$LT$85,BECO_Datos!$A73,FALSE))*EM$2</f>
        <v>0</v>
      </c>
      <c r="EN75" s="84">
        <f>(HLOOKUP(EN$7,BECO_Datos!$D$3:$HN$85,BECO_Datos!$A73,FALSE)+HLOOKUP(EN$7,BECO_Datos!$HP$3:$LT$85,BECO_Datos!$A73,FALSE))*EN$2</f>
        <v>0</v>
      </c>
      <c r="EO75" s="84">
        <f>(HLOOKUP(EO$7,BECO_Datos!$D$3:$HN$85,BECO_Datos!$A73,FALSE)+HLOOKUP(EO$7,BECO_Datos!$HP$3:$LT$85,BECO_Datos!$A73,FALSE))*EO$2</f>
        <v>6121.2890907937162</v>
      </c>
      <c r="EP75" s="84">
        <f>(HLOOKUP(EP$7,BECO_Datos!$D$3:$HN$85,BECO_Datos!$A73,FALSE)+HLOOKUP(EP$7,BECO_Datos!$HP$3:$LT$85,BECO_Datos!$A73,FALSE))*EP$2</f>
        <v>0</v>
      </c>
      <c r="EQ75" s="84">
        <f>(HLOOKUP(EQ$7,BECO_Datos!$D$3:$HN$85,BECO_Datos!$A73,FALSE))*EQ$2</f>
        <v>0</v>
      </c>
      <c r="ER75" s="84">
        <f>(HLOOKUP(ER$7,BECO_Datos!$D$3:$HN$85,BECO_Datos!$A73,FALSE)+HLOOKUP(ER$7,BECO_Datos!$HP$3:$LT$85,BECO_Datos!$A73,FALSE))*ER$2</f>
        <v>0</v>
      </c>
      <c r="ES75" s="84">
        <f>(HLOOKUP(ES$7,BECO_Datos!$D$3:$HN$85,BECO_Datos!$A73,FALSE))*ES$2</f>
        <v>0</v>
      </c>
      <c r="ET75" s="84">
        <f>(HLOOKUP(ET$7,BECO_Datos!$D$3:$HN$85,BECO_Datos!$A73,FALSE)+HLOOKUP(ET$7,BECO_Datos!$HP$3:$LT$85,BECO_Datos!$A73,FALSE))*ET$2</f>
        <v>0</v>
      </c>
      <c r="EU75" s="86">
        <f t="shared" si="253"/>
        <v>106537.91740863211</v>
      </c>
      <c r="EV75" s="84">
        <f>(HLOOKUP(EV$7,BECO_Datos!$D$3:$HN$85,BECO_Datos!$A73,FALSE))*EV$2</f>
        <v>0</v>
      </c>
      <c r="EW75" s="84">
        <f>(HLOOKUP(EW$7,BECO_Datos!$D$3:$HN$85,BECO_Datos!$A73,FALSE))*EW$2</f>
        <v>0</v>
      </c>
      <c r="EX75" s="84">
        <f>(HLOOKUP(EX$7,BECO_Datos!$D$3:$HN$85,BECO_Datos!$A73,FALSE))*EX$2</f>
        <v>0</v>
      </c>
      <c r="EY75" s="84">
        <f>(HLOOKUP(EY$7,BECO_Datos!$D$3:$HN$85,BECO_Datos!$A73,FALSE))*EY$2</f>
        <v>0</v>
      </c>
      <c r="EZ75" s="84">
        <f>(HLOOKUP(EZ$7,BECO_Datos!$D$3:$HN$85,BECO_Datos!$A73,FALSE)+HLOOKUP(EZ$7,BECO_Datos!$HP$3:$LT$85,BECO_Datos!$A73,FALSE))*EZ$2</f>
        <v>13433.292397871515</v>
      </c>
      <c r="FA75" s="84">
        <f>(HLOOKUP(FA$7,BECO_Datos!$D$3:$HN$85,BECO_Datos!$A73,FALSE))*FA$2</f>
        <v>0</v>
      </c>
      <c r="FB75" s="84">
        <f>(HLOOKUP(FB$7,BECO_Datos!$D$3:$HN$85,BECO_Datos!$A73,FALSE))*FB$2</f>
        <v>0</v>
      </c>
      <c r="FC75" s="84">
        <f>(HLOOKUP(FC$7,BECO_Datos!$D$3:$HN$85,BECO_Datos!$A73,FALSE)+HLOOKUP(FC$7,BECO_Datos!$HP$3:$LT$85,BECO_Datos!$A73,FALSE))*FC$2</f>
        <v>0</v>
      </c>
      <c r="FD75" s="84">
        <f>(HLOOKUP(FD$7,BECO_Datos!$D$3:$HN$85,BECO_Datos!$A73,FALSE))*FD$2</f>
        <v>0</v>
      </c>
      <c r="FE75" s="84">
        <f>(HLOOKUP(FE$7,BECO_Datos!$D$3:$HN$85,BECO_Datos!$A73,FALSE)+HLOOKUP(FE$7,BECO_Datos!$HP$3:$LT$85,BECO_Datos!$A73,FALSE))*FE$2</f>
        <v>0</v>
      </c>
      <c r="FF75" s="84">
        <f>(HLOOKUP(FF$7,BECO_Datos!$D$3:$HN$85,BECO_Datos!$A73,FALSE))*FF$2</f>
        <v>93104.625010760603</v>
      </c>
      <c r="FG75" s="84">
        <f>(HLOOKUP(FG$7,BECO_Datos!$D$3:$HN$85,BECO_Datos!$A73,FALSE)+HLOOKUP(FG$7,BECO_Datos!$HP$3:$LT$85,BECO_Datos!$A73,FALSE))*FG$2</f>
        <v>0</v>
      </c>
      <c r="FH75" s="13"/>
      <c r="FI75" s="86">
        <f t="shared" si="254"/>
        <v>6778.2771794837772</v>
      </c>
      <c r="FJ75" s="84">
        <f>(HLOOKUP(FJ$7,BECO_Datos!$D$3:$HN$85,BECO_Datos!$A73,FALSE)+HLOOKUP(FJ$7,BECO_Datos!$HP$3:$LT$85,BECO_Datos!$A73,FALSE))*FJ$2</f>
        <v>0</v>
      </c>
      <c r="FK75" s="84">
        <f>(HLOOKUP(FK$7,BECO_Datos!$D$3:$HN$85,BECO_Datos!$A73,FALSE)+HLOOKUP(FK$7,BECO_Datos!$HP$3:$LT$85,BECO_Datos!$A73,FALSE))*FK$2</f>
        <v>0</v>
      </c>
      <c r="FL75" s="84">
        <f>(HLOOKUP(FL$7,BECO_Datos!$D$3:$HN$85,BECO_Datos!$A73,FALSE)+HLOOKUP(FL$7,BECO_Datos!$HP$3:$LT$85,BECO_Datos!$A73,FALSE))*FL$2</f>
        <v>6778.2771794837772</v>
      </c>
      <c r="FM75" s="84">
        <f>(HLOOKUP(FM$7,BECO_Datos!$D$3:$HN$85,BECO_Datos!$A73,FALSE)+HLOOKUP(FM$7,BECO_Datos!$HP$3:$LT$85,BECO_Datos!$A73,FALSE))*FM$2</f>
        <v>0</v>
      </c>
      <c r="FN75" s="84">
        <f>(HLOOKUP(FN$7,BECO_Datos!$D$3:$HN$85,BECO_Datos!$A73,FALSE))*FN$2</f>
        <v>0</v>
      </c>
      <c r="FO75" s="84">
        <f>(HLOOKUP(FO$7,BECO_Datos!$D$3:$HN$85,BECO_Datos!$A73,FALSE)+HLOOKUP(FO$7,BECO_Datos!$HP$3:$LT$85,BECO_Datos!$A73,FALSE))*FO$2</f>
        <v>0</v>
      </c>
      <c r="FP75" s="84">
        <f>(HLOOKUP(FP$7,BECO_Datos!$D$3:$HN$85,BECO_Datos!$A73,FALSE))*FP$2</f>
        <v>0</v>
      </c>
      <c r="FQ75" s="84">
        <f>(HLOOKUP(FQ$7,BECO_Datos!$D$3:$HN$85,BECO_Datos!$A73,FALSE)+HLOOKUP(FQ$7,BECO_Datos!$HP$3:$LT$85,BECO_Datos!$A73,FALSE))*FQ$2</f>
        <v>0</v>
      </c>
      <c r="FR75" s="86">
        <f t="shared" si="255"/>
        <v>111164.23589354944</v>
      </c>
      <c r="FS75" s="84">
        <f>(HLOOKUP(FS$7,BECO_Datos!$D$3:$HN$85,BECO_Datos!$A73,FALSE))*FS$2</f>
        <v>0</v>
      </c>
      <c r="FT75" s="84">
        <f>(HLOOKUP(FT$7,BECO_Datos!$D$3:$HN$85,BECO_Datos!$A73,FALSE))*FT$2</f>
        <v>0</v>
      </c>
      <c r="FU75" s="84">
        <f>(HLOOKUP(FU$7,BECO_Datos!$D$3:$HN$85,BECO_Datos!$A73,FALSE))*FU$2</f>
        <v>0</v>
      </c>
      <c r="FV75" s="84">
        <f>(HLOOKUP(FV$7,BECO_Datos!$D$3:$HN$85,BECO_Datos!$A73,FALSE))*FV$2</f>
        <v>0</v>
      </c>
      <c r="FW75" s="84">
        <f>(HLOOKUP(FW$7,BECO_Datos!$D$3:$HN$85,BECO_Datos!$A73,FALSE)+HLOOKUP(FW$7,BECO_Datos!$HP$3:$LT$85,BECO_Datos!$A73,FALSE))*FW$2</f>
        <v>13698.707812528204</v>
      </c>
      <c r="FX75" s="84">
        <f>(HLOOKUP(FX$7,BECO_Datos!$D$3:$HN$85,BECO_Datos!$A73,FALSE))*FX$2</f>
        <v>0</v>
      </c>
      <c r="FY75" s="84">
        <f>(HLOOKUP(FY$7,BECO_Datos!$D$3:$HN$85,BECO_Datos!$A73,FALSE))*FY$2</f>
        <v>0</v>
      </c>
      <c r="FZ75" s="84">
        <f>(HLOOKUP(FZ$7,BECO_Datos!$D$3:$HN$85,BECO_Datos!$A73,FALSE)+HLOOKUP(FZ$7,BECO_Datos!$HP$3:$LT$85,BECO_Datos!$A73,FALSE))*FZ$2</f>
        <v>0</v>
      </c>
      <c r="GA75" s="84">
        <f>(HLOOKUP(GA$7,BECO_Datos!$D$3:$HN$85,BECO_Datos!$A73,FALSE))*GA$2</f>
        <v>0</v>
      </c>
      <c r="GB75" s="84">
        <f>(HLOOKUP(GB$7,BECO_Datos!$D$3:$HN$85,BECO_Datos!$A73,FALSE)+HLOOKUP(GB$7,BECO_Datos!$HP$3:$LT$85,BECO_Datos!$A73,FALSE))*GB$2</f>
        <v>0</v>
      </c>
      <c r="GC75" s="84">
        <f>(HLOOKUP(GC$7,BECO_Datos!$D$3:$HN$85,BECO_Datos!$A73,FALSE))*GC$2</f>
        <v>97465.528081021243</v>
      </c>
      <c r="GD75" s="84">
        <f>(HLOOKUP(GD$7,BECO_Datos!$D$3:$HN$85,BECO_Datos!$A73,FALSE)+HLOOKUP(GD$7,BECO_Datos!$HP$3:$LT$85,BECO_Datos!$A73,FALSE))*GD$2</f>
        <v>0</v>
      </c>
      <c r="GE75" s="13"/>
      <c r="GF75" s="86">
        <f t="shared" si="256"/>
        <v>3970.1169767602255</v>
      </c>
      <c r="GG75" s="84">
        <f>(HLOOKUP(GG$7,BECO_Datos!$D$3:$HN$85,BECO_Datos!$A73,FALSE)+HLOOKUP(GG$7,BECO_Datos!$HP$3:$LT$85,BECO_Datos!$A73,FALSE))*GG$2</f>
        <v>0</v>
      </c>
      <c r="GH75" s="84">
        <f>(HLOOKUP(GH$7,BECO_Datos!$D$3:$HN$85,BECO_Datos!$A73,FALSE)+HLOOKUP(GH$7,BECO_Datos!$HP$3:$LT$85,BECO_Datos!$A73,FALSE))*GH$2</f>
        <v>0</v>
      </c>
      <c r="GI75" s="84">
        <f>(HLOOKUP(GI$7,BECO_Datos!$D$3:$HN$85,BECO_Datos!$A73,FALSE)+HLOOKUP(GI$7,BECO_Datos!$HP$3:$LT$85,BECO_Datos!$A73,FALSE))*GI$2</f>
        <v>3970.1169767602255</v>
      </c>
      <c r="GJ75" s="84">
        <f>(HLOOKUP(GJ$7,BECO_Datos!$D$3:$HN$85,BECO_Datos!$A73,FALSE)+HLOOKUP(GJ$7,BECO_Datos!$HP$3:$LT$85,BECO_Datos!$A73,FALSE))*GJ$2</f>
        <v>0</v>
      </c>
      <c r="GK75" s="84">
        <f>(HLOOKUP(GK$7,BECO_Datos!$D$3:$HN$85,BECO_Datos!$A73,FALSE))*GK$2</f>
        <v>0</v>
      </c>
      <c r="GL75" s="84">
        <f>(HLOOKUP(GL$7,BECO_Datos!$D$3:$HN$85,BECO_Datos!$A73,FALSE)+HLOOKUP(GL$7,BECO_Datos!$HP$3:$LT$85,BECO_Datos!$A73,FALSE))*GL$2</f>
        <v>0</v>
      </c>
      <c r="GM75" s="84">
        <f>(HLOOKUP(GM$7,BECO_Datos!$D$3:$HN$85,BECO_Datos!$A73,FALSE))*GM$2</f>
        <v>0</v>
      </c>
      <c r="GN75" s="84">
        <f>(HLOOKUP(GN$7,BECO_Datos!$D$3:$HN$85,BECO_Datos!$A73,FALSE)+HLOOKUP(GN$7,BECO_Datos!$HP$3:$LT$85,BECO_Datos!$A73,FALSE))*GN$2</f>
        <v>0</v>
      </c>
      <c r="GO75" s="86">
        <f t="shared" si="257"/>
        <v>75286.004462636134</v>
      </c>
      <c r="GP75" s="84">
        <f>(HLOOKUP(GP$7,BECO_Datos!$D$3:$HN$85,BECO_Datos!$A73,FALSE))*GP$2</f>
        <v>0</v>
      </c>
      <c r="GQ75" s="84">
        <f>(HLOOKUP(GQ$7,BECO_Datos!$D$3:$HN$85,BECO_Datos!$A73,FALSE))*GQ$2</f>
        <v>0</v>
      </c>
      <c r="GR75" s="84">
        <f>(HLOOKUP(GR$7,BECO_Datos!$D$3:$HN$85,BECO_Datos!$A73,FALSE))*GR$2</f>
        <v>0</v>
      </c>
      <c r="GS75" s="84">
        <f>(HLOOKUP(GS$7,BECO_Datos!$D$3:$HN$85,BECO_Datos!$A73,FALSE))*GS$2</f>
        <v>0</v>
      </c>
      <c r="GT75" s="84">
        <f>(HLOOKUP(GT$7,BECO_Datos!$D$3:$HN$85,BECO_Datos!$A73,FALSE)+HLOOKUP(GT$7,BECO_Datos!$HP$3:$LT$85,BECO_Datos!$A73,FALSE))*GT$2</f>
        <v>5196.6184018501435</v>
      </c>
      <c r="GU75" s="84">
        <f>(HLOOKUP(GU$7,BECO_Datos!$D$3:$HN$85,BECO_Datos!$A73,FALSE))*GU$2</f>
        <v>0</v>
      </c>
      <c r="GV75" s="84">
        <f>(HLOOKUP(GV$7,BECO_Datos!$D$3:$HN$85,BECO_Datos!$A73,FALSE))*GV$2</f>
        <v>0</v>
      </c>
      <c r="GW75" s="84">
        <f>(HLOOKUP(GW$7,BECO_Datos!$D$3:$HN$85,BECO_Datos!$A73,FALSE)+HLOOKUP(GW$7,BECO_Datos!$HP$3:$LT$85,BECO_Datos!$A73,FALSE))*GW$2</f>
        <v>0</v>
      </c>
      <c r="GX75" s="84">
        <f>(HLOOKUP(GX$7,BECO_Datos!$D$3:$HN$85,BECO_Datos!$A73,FALSE))*GX$2</f>
        <v>0</v>
      </c>
      <c r="GY75" s="84">
        <f>(HLOOKUP(GY$7,BECO_Datos!$D$3:$HN$85,BECO_Datos!$A73,FALSE)+HLOOKUP(GY$7,BECO_Datos!$HP$3:$LT$85,BECO_Datos!$A73,FALSE))*GY$2</f>
        <v>0</v>
      </c>
      <c r="GZ75" s="84">
        <f>(HLOOKUP(GZ$7,BECO_Datos!$D$3:$HN$85,BECO_Datos!$A73,FALSE))*GZ$2</f>
        <v>70089.386060785997</v>
      </c>
      <c r="HA75" s="84">
        <f>(HLOOKUP(HA$7,BECO_Datos!$D$3:$HN$85,BECO_Datos!$A73,FALSE)+HLOOKUP(HA$7,BECO_Datos!$HP$3:$LT$85,BECO_Datos!$A73,FALSE))*HA$2</f>
        <v>0</v>
      </c>
      <c r="HB75" s="13"/>
      <c r="HC75" s="86">
        <f t="shared" si="258"/>
        <v>3928.132658858397</v>
      </c>
      <c r="HD75" s="84">
        <f>(HLOOKUP(HD$7,BECO_Datos!$D$3:$HN$85,BECO_Datos!$A73,FALSE)+HLOOKUP(HD$7,BECO_Datos!$HP$3:$LT$85,BECO_Datos!$A73,FALSE))*HD$2</f>
        <v>0</v>
      </c>
      <c r="HE75" s="84">
        <f>(HLOOKUP(HE$7,BECO_Datos!$D$3:$HN$85,BECO_Datos!$A73,FALSE)+HLOOKUP(HE$7,BECO_Datos!$HP$3:$LT$85,BECO_Datos!$A73,FALSE))*HE$2</f>
        <v>0</v>
      </c>
      <c r="HF75" s="84">
        <f>(HLOOKUP(HF$7,BECO_Datos!$D$3:$HN$85,BECO_Datos!$A73,FALSE)+HLOOKUP(HF$7,BECO_Datos!$HP$3:$LT$85,BECO_Datos!$A73,FALSE))*HF$2</f>
        <v>3928.132658858397</v>
      </c>
      <c r="HG75" s="84">
        <f>(HLOOKUP(HG$7,BECO_Datos!$D$3:$HN$85,BECO_Datos!$A73,FALSE)+HLOOKUP(HG$7,BECO_Datos!$HP$3:$LT$85,BECO_Datos!$A73,FALSE))*HG$2</f>
        <v>0</v>
      </c>
      <c r="HH75" s="84">
        <f>(HLOOKUP(HH$7,BECO_Datos!$D$3:$HN$85,BECO_Datos!$A73,FALSE))*HH$2</f>
        <v>0</v>
      </c>
      <c r="HI75" s="84">
        <f>(HLOOKUP(HI$7,BECO_Datos!$D$3:$HN$85,BECO_Datos!$A73,FALSE)+HLOOKUP(HI$7,BECO_Datos!$HP$3:$LT$85,BECO_Datos!$A73,FALSE))*HI$2</f>
        <v>0</v>
      </c>
      <c r="HJ75" s="84">
        <f>(HLOOKUP(HJ$7,BECO_Datos!$D$3:$HN$85,BECO_Datos!$A73,FALSE))*HJ$2</f>
        <v>0</v>
      </c>
      <c r="HK75" s="84">
        <f>(HLOOKUP(HK$7,BECO_Datos!$D$3:$HN$85,BECO_Datos!$A73,FALSE)+HLOOKUP(HK$7,BECO_Datos!$HP$3:$LT$85,BECO_Datos!$A73,FALSE))*HK$2</f>
        <v>0</v>
      </c>
      <c r="HL75" s="86">
        <f t="shared" si="259"/>
        <v>84764.844046759914</v>
      </c>
      <c r="HM75" s="84">
        <f>(HLOOKUP(HM$7,BECO_Datos!$D$3:$HN$85,BECO_Datos!$A73,FALSE))*HM$2</f>
        <v>0</v>
      </c>
      <c r="HN75" s="84">
        <f>(HLOOKUP(HN$7,BECO_Datos!$D$3:$HN$85,BECO_Datos!$A73,FALSE))*HN$2</f>
        <v>0</v>
      </c>
      <c r="HO75" s="84">
        <f>(HLOOKUP(HO$7,BECO_Datos!$D$3:$HN$85,BECO_Datos!$A73,FALSE))*HO$2</f>
        <v>0</v>
      </c>
      <c r="HP75" s="84">
        <f>(HLOOKUP(HP$7,BECO_Datos!$D$3:$HN$85,BECO_Datos!$A73,FALSE))*HP$2</f>
        <v>0</v>
      </c>
      <c r="HQ75" s="84">
        <f>(HLOOKUP(HQ$7,BECO_Datos!$D$3:$HN$85,BECO_Datos!$A73,FALSE)+HLOOKUP(HQ$7,BECO_Datos!$HP$3:$LT$85,BECO_Datos!$A73,FALSE))*HQ$2</f>
        <v>5419.9413312931438</v>
      </c>
      <c r="HR75" s="84">
        <f>(HLOOKUP(HR$7,BECO_Datos!$D$3:$HN$85,BECO_Datos!$A73,FALSE))*HR$2</f>
        <v>0</v>
      </c>
      <c r="HS75" s="84">
        <f>(HLOOKUP(HS$7,BECO_Datos!$D$3:$HN$85,BECO_Datos!$A73,FALSE))*HS$2</f>
        <v>0</v>
      </c>
      <c r="HT75" s="84">
        <f>(HLOOKUP(HT$7,BECO_Datos!$D$3:$HN$85,BECO_Datos!$A73,FALSE)+HLOOKUP(HT$7,BECO_Datos!$HP$3:$LT$85,BECO_Datos!$A73,FALSE))*HT$2</f>
        <v>0</v>
      </c>
      <c r="HU75" s="84">
        <f>(HLOOKUP(HU$7,BECO_Datos!$D$3:$HN$85,BECO_Datos!$A73,FALSE))*HU$2</f>
        <v>0</v>
      </c>
      <c r="HV75" s="84">
        <f>(HLOOKUP(HV$7,BECO_Datos!$D$3:$HN$85,BECO_Datos!$A73,FALSE)+HLOOKUP(HV$7,BECO_Datos!$HP$3:$LT$85,BECO_Datos!$A73,FALSE))*HV$2</f>
        <v>0</v>
      </c>
      <c r="HW75" s="84">
        <f>(HLOOKUP(HW$7,BECO_Datos!$D$3:$HN$85,BECO_Datos!$A73,FALSE))*HW$2</f>
        <v>79344.902715466771</v>
      </c>
      <c r="HX75" s="84">
        <f>(HLOOKUP(HX$7,BECO_Datos!$D$3:$HN$85,BECO_Datos!$A73,FALSE)+HLOOKUP(HX$7,BECO_Datos!$HP$3:$LT$85,BECO_Datos!$A73,FALSE))*HX$2</f>
        <v>0</v>
      </c>
    </row>
    <row r="76" spans="1:232" ht="15.75" x14ac:dyDescent="0.2">
      <c r="A76" s="160">
        <v>70</v>
      </c>
      <c r="B76" s="584" t="s">
        <v>146</v>
      </c>
      <c r="C76" s="13"/>
      <c r="D76" s="89">
        <f t="shared" si="240"/>
        <v>2990.5378449005275</v>
      </c>
      <c r="E76" s="83">
        <f>(HLOOKUP(E$7,BECO_Datos!$D$3:$HN$85,BECO_Datos!$A74,FALSE)+HLOOKUP(E$7,BECO_Datos!$HP$3:$LT$85,BECO_Datos!$A74,FALSE))*E$2</f>
        <v>0</v>
      </c>
      <c r="F76" s="83">
        <f>(HLOOKUP(F$7,BECO_Datos!$D$3:$HN$85,BECO_Datos!$A74,FALSE)+HLOOKUP(F$7,BECO_Datos!$HP$3:$LT$85,BECO_Datos!$A74,FALSE))*F$2</f>
        <v>0</v>
      </c>
      <c r="G76" s="83">
        <f>(HLOOKUP(G$7,BECO_Datos!$D$3:$HN$85,BECO_Datos!$A74,FALSE)+HLOOKUP(G$7,BECO_Datos!$HP$3:$LT$85,BECO_Datos!$A74,FALSE))*G$2</f>
        <v>2990.5378449005275</v>
      </c>
      <c r="H76" s="83">
        <f>(HLOOKUP(H$7,BECO_Datos!$D$3:$HN$85,BECO_Datos!$A74,FALSE)+HLOOKUP(H$7,BECO_Datos!$HP$3:$LT$85,BECO_Datos!$A74,FALSE))*H$2</f>
        <v>0</v>
      </c>
      <c r="I76" s="83">
        <f>(HLOOKUP(I$7,BECO_Datos!$D$3:$HN$85,BECO_Datos!$A74,FALSE))*I$2</f>
        <v>0</v>
      </c>
      <c r="J76" s="83">
        <f>(HLOOKUP(J$7,BECO_Datos!$D$3:$HN$85,BECO_Datos!$A74,FALSE)+HLOOKUP(J$7,BECO_Datos!$HP$3:$LT$85,BECO_Datos!$A74,FALSE))*J$2</f>
        <v>0</v>
      </c>
      <c r="K76" s="83">
        <f>(HLOOKUP(K$7,BECO_Datos!$D$3:$HN$85,BECO_Datos!$A74,FALSE))*K$2</f>
        <v>0</v>
      </c>
      <c r="L76" s="83">
        <f>(HLOOKUP(L$7,BECO_Datos!$D$3:$HN$85,BECO_Datos!$A74,FALSE)+HLOOKUP(L$7,BECO_Datos!$HP$3:$LT$85,BECO_Datos!$A74,FALSE))*L$2</f>
        <v>0</v>
      </c>
      <c r="M76" s="89">
        <f t="shared" si="241"/>
        <v>38464.972249907296</v>
      </c>
      <c r="N76" s="83">
        <f>(HLOOKUP(N$7,BECO_Datos!$D$3:$HN$85,BECO_Datos!$A74,FALSE))*N$2</f>
        <v>0</v>
      </c>
      <c r="O76" s="83">
        <f>(HLOOKUP(O$7,BECO_Datos!$D$3:$HN$85,BECO_Datos!$A74,FALSE))*O$2</f>
        <v>0</v>
      </c>
      <c r="P76" s="83">
        <f>(HLOOKUP(P$7,BECO_Datos!$D$3:$HN$85,BECO_Datos!$A74,FALSE))*P$2</f>
        <v>0</v>
      </c>
      <c r="Q76" s="83">
        <f>(HLOOKUP(Q$7,BECO_Datos!$D$3:$HN$85,BECO_Datos!$A74,FALSE))*Q$2</f>
        <v>0</v>
      </c>
      <c r="R76" s="83">
        <f>(HLOOKUP(R$7,BECO_Datos!$D$3:$HN$85,BECO_Datos!$A74,FALSE)+HLOOKUP(R$7,BECO_Datos!$HP$3:$LT$85,BECO_Datos!$A74,FALSE))*R$2</f>
        <v>30382.408040970779</v>
      </c>
      <c r="S76" s="83">
        <f>(HLOOKUP(S$7,BECO_Datos!$D$3:$HN$85,BECO_Datos!$A74,FALSE))*S$2</f>
        <v>0</v>
      </c>
      <c r="T76" s="83">
        <f>(HLOOKUP(T$7,BECO_Datos!$D$3:$HN$85,BECO_Datos!$A74,FALSE))*T$2</f>
        <v>0</v>
      </c>
      <c r="U76" s="83">
        <f>(HLOOKUP(U$7,BECO_Datos!$D$3:$HN$85,BECO_Datos!$A74,FALSE)+HLOOKUP(U$7,BECO_Datos!$HP$3:$LT$85,BECO_Datos!$A74,FALSE))*U$2</f>
        <v>0</v>
      </c>
      <c r="V76" s="83">
        <f>(HLOOKUP(V$7,BECO_Datos!$D$3:$HN$85,BECO_Datos!$A74,FALSE))*V$2</f>
        <v>0</v>
      </c>
      <c r="W76" s="83">
        <f>(HLOOKUP(W$7,BECO_Datos!$D$3:$HN$85,BECO_Datos!$A74,FALSE)+HLOOKUP(W$7,BECO_Datos!$HP$3:$LT$85,BECO_Datos!$A74,FALSE))*W$2</f>
        <v>0</v>
      </c>
      <c r="X76" s="83">
        <f>(HLOOKUP(X$7,BECO_Datos!$D$3:$HN$85,BECO_Datos!$A74,FALSE))*X$2</f>
        <v>8082.5642089365192</v>
      </c>
      <c r="Y76" s="83">
        <f>(HLOOKUP(Y$7,BECO_Datos!$D$3:$HN$85,BECO_Datos!$A74,FALSE)+HLOOKUP(Y$7,BECO_Datos!$HP$3:$LT$85,BECO_Datos!$A74,FALSE))*Y$2</f>
        <v>0</v>
      </c>
      <c r="Z76" s="13"/>
      <c r="AA76" s="89">
        <f t="shared" si="242"/>
        <v>4221.4248552252584</v>
      </c>
      <c r="AB76" s="83">
        <f>(HLOOKUP(AB$7,BECO_Datos!$D$3:$HN$85,BECO_Datos!$A74,FALSE)+HLOOKUP(AB$7,BECO_Datos!$HP$3:$LT$85,BECO_Datos!$A74,FALSE))*AB$2</f>
        <v>0</v>
      </c>
      <c r="AC76" s="83">
        <f>(HLOOKUP(AC$7,BECO_Datos!$D$3:$HN$85,BECO_Datos!$A74,FALSE)+HLOOKUP(AC$7,BECO_Datos!$HP$3:$LT$85,BECO_Datos!$A74,FALSE))*AC$2</f>
        <v>0</v>
      </c>
      <c r="AD76" s="83">
        <f>(HLOOKUP(AD$7,BECO_Datos!$D$3:$HN$85,BECO_Datos!$A74,FALSE)+HLOOKUP(AD$7,BECO_Datos!$HP$3:$LT$85,BECO_Datos!$A74,FALSE))*AD$2</f>
        <v>4221.4248552252584</v>
      </c>
      <c r="AE76" s="83">
        <f>(HLOOKUP(AE$7,BECO_Datos!$D$3:$HN$85,BECO_Datos!$A74,FALSE)+HLOOKUP(AE$7,BECO_Datos!$HP$3:$LT$85,BECO_Datos!$A74,FALSE))*AE$2</f>
        <v>0</v>
      </c>
      <c r="AF76" s="83">
        <f>(HLOOKUP(AF$7,BECO_Datos!$D$3:$HN$85,BECO_Datos!$A74,FALSE))*AF$2</f>
        <v>0</v>
      </c>
      <c r="AG76" s="83">
        <f>(HLOOKUP(AG$7,BECO_Datos!$D$3:$HN$85,BECO_Datos!$A74,FALSE)+HLOOKUP(AG$7,BECO_Datos!$HP$3:$LT$85,BECO_Datos!$A74,FALSE))*AG$2</f>
        <v>0</v>
      </c>
      <c r="AH76" s="83">
        <f>(HLOOKUP(AH$7,BECO_Datos!$D$3:$HN$85,BECO_Datos!$A74,FALSE))*AH$2</f>
        <v>0</v>
      </c>
      <c r="AI76" s="83">
        <f>(HLOOKUP(AI$7,BECO_Datos!$D$3:$HN$85,BECO_Datos!$A74,FALSE)+HLOOKUP(AI$7,BECO_Datos!$HP$3:$LT$85,BECO_Datos!$A74,FALSE))*AI$2</f>
        <v>0</v>
      </c>
      <c r="AJ76" s="89">
        <f t="shared" si="243"/>
        <v>40313.090779617691</v>
      </c>
      <c r="AK76" s="83">
        <f>(HLOOKUP(AK$7,BECO_Datos!$D$3:$HN$85,BECO_Datos!$A74,FALSE))*AK$2</f>
        <v>0</v>
      </c>
      <c r="AL76" s="83">
        <f>(HLOOKUP(AL$7,BECO_Datos!$D$3:$HN$85,BECO_Datos!$A74,FALSE))*AL$2</f>
        <v>0</v>
      </c>
      <c r="AM76" s="83">
        <f>(HLOOKUP(AM$7,BECO_Datos!$D$3:$HN$85,BECO_Datos!$A74,FALSE))*AM$2</f>
        <v>0</v>
      </c>
      <c r="AN76" s="83">
        <f>(HLOOKUP(AN$7,BECO_Datos!$D$3:$HN$85,BECO_Datos!$A74,FALSE))*AN$2</f>
        <v>0</v>
      </c>
      <c r="AO76" s="83">
        <f>(HLOOKUP(AO$7,BECO_Datos!$D$3:$HN$85,BECO_Datos!$A74,FALSE)+HLOOKUP(AO$7,BECO_Datos!$HP$3:$LT$85,BECO_Datos!$A74,FALSE))*AO$2</f>
        <v>32443.863392972471</v>
      </c>
      <c r="AP76" s="83">
        <f>(HLOOKUP(AP$7,BECO_Datos!$D$3:$HN$85,BECO_Datos!$A74,FALSE))*AP$2</f>
        <v>0</v>
      </c>
      <c r="AQ76" s="83">
        <f>(HLOOKUP(AQ$7,BECO_Datos!$D$3:$HN$85,BECO_Datos!$A74,FALSE))*AQ$2</f>
        <v>0</v>
      </c>
      <c r="AR76" s="83">
        <f>(HLOOKUP(AR$7,BECO_Datos!$D$3:$HN$85,BECO_Datos!$A74,FALSE)+HLOOKUP(AR$7,BECO_Datos!$HP$3:$LT$85,BECO_Datos!$A74,FALSE))*AR$2</f>
        <v>0</v>
      </c>
      <c r="AS76" s="83">
        <f>(HLOOKUP(AS$7,BECO_Datos!$D$3:$HN$85,BECO_Datos!$A74,FALSE))*AS$2</f>
        <v>0</v>
      </c>
      <c r="AT76" s="83">
        <f>(HLOOKUP(AT$7,BECO_Datos!$D$3:$HN$85,BECO_Datos!$A74,FALSE)+HLOOKUP(AT$7,BECO_Datos!$HP$3:$LT$85,BECO_Datos!$A74,FALSE))*AT$2</f>
        <v>0</v>
      </c>
      <c r="AU76" s="83">
        <f>(HLOOKUP(AU$7,BECO_Datos!$D$3:$HN$85,BECO_Datos!$A74,FALSE))*AU$2</f>
        <v>7869.2273866452197</v>
      </c>
      <c r="AV76" s="83">
        <f>(HLOOKUP(AV$7,BECO_Datos!$D$3:$HN$85,BECO_Datos!$A74,FALSE)+HLOOKUP(AV$7,BECO_Datos!$HP$3:$LT$85,BECO_Datos!$A74,FALSE))*AV$2</f>
        <v>0</v>
      </c>
      <c r="AW76" s="13"/>
      <c r="AX76" s="89">
        <f t="shared" si="244"/>
        <v>5117.5976684252491</v>
      </c>
      <c r="AY76" s="83">
        <f>(HLOOKUP(AY$7,BECO_Datos!$D$3:$HN$85,BECO_Datos!$A74,FALSE)+HLOOKUP(AY$7,BECO_Datos!$HP$3:$LT$85,BECO_Datos!$A74,FALSE))*AY$2</f>
        <v>0</v>
      </c>
      <c r="AZ76" s="83">
        <f>(HLOOKUP(AZ$7,BECO_Datos!$D$3:$HN$85,BECO_Datos!$A74,FALSE)+HLOOKUP(AZ$7,BECO_Datos!$HP$3:$LT$85,BECO_Datos!$A74,FALSE))*AZ$2</f>
        <v>0</v>
      </c>
      <c r="BA76" s="83">
        <f>(HLOOKUP(BA$7,BECO_Datos!$D$3:$HN$85,BECO_Datos!$A74,FALSE)+HLOOKUP(BA$7,BECO_Datos!$HP$3:$LT$85,BECO_Datos!$A74,FALSE))*BA$2</f>
        <v>5117.5976684252491</v>
      </c>
      <c r="BB76" s="83">
        <f>(HLOOKUP(BB$7,BECO_Datos!$D$3:$HN$85,BECO_Datos!$A74,FALSE)+HLOOKUP(BB$7,BECO_Datos!$HP$3:$LT$85,BECO_Datos!$A74,FALSE))*BB$2</f>
        <v>0</v>
      </c>
      <c r="BC76" s="83">
        <f>(HLOOKUP(BC$7,BECO_Datos!$D$3:$HN$85,BECO_Datos!$A74,FALSE))*BC$2</f>
        <v>0</v>
      </c>
      <c r="BD76" s="83">
        <f>(HLOOKUP(BD$7,BECO_Datos!$D$3:$HN$85,BECO_Datos!$A74,FALSE)+HLOOKUP(BD$7,BECO_Datos!$HP$3:$LT$85,BECO_Datos!$A74,FALSE))*BD$2</f>
        <v>0</v>
      </c>
      <c r="BE76" s="83">
        <f>(HLOOKUP(BE$7,BECO_Datos!$D$3:$HN$85,BECO_Datos!$A74,FALSE))*BE$2</f>
        <v>0</v>
      </c>
      <c r="BF76" s="83">
        <f>(HLOOKUP(BF$7,BECO_Datos!$D$3:$HN$85,BECO_Datos!$A74,FALSE)+HLOOKUP(BF$7,BECO_Datos!$HP$3:$LT$85,BECO_Datos!$A74,FALSE))*BF$2</f>
        <v>0</v>
      </c>
      <c r="BG76" s="89">
        <f t="shared" si="245"/>
        <v>41307.65162989193</v>
      </c>
      <c r="BH76" s="83">
        <f>(HLOOKUP(BH$7,BECO_Datos!$D$3:$HN$85,BECO_Datos!$A74,FALSE))*BH$2</f>
        <v>0</v>
      </c>
      <c r="BI76" s="83">
        <f>(HLOOKUP(BI$7,BECO_Datos!$D$3:$HN$85,BECO_Datos!$A74,FALSE))*BI$2</f>
        <v>0</v>
      </c>
      <c r="BJ76" s="83">
        <f>(HLOOKUP(BJ$7,BECO_Datos!$D$3:$HN$85,BECO_Datos!$A74,FALSE))*BJ$2</f>
        <v>0</v>
      </c>
      <c r="BK76" s="83">
        <f>(HLOOKUP(BK$7,BECO_Datos!$D$3:$HN$85,BECO_Datos!$A74,FALSE))*BK$2</f>
        <v>0</v>
      </c>
      <c r="BL76" s="83">
        <f>(HLOOKUP(BL$7,BECO_Datos!$D$3:$HN$85,BECO_Datos!$A74,FALSE)+HLOOKUP(BL$7,BECO_Datos!$HP$3:$LT$85,BECO_Datos!$A74,FALSE))*BL$2</f>
        <v>33775.165754437578</v>
      </c>
      <c r="BM76" s="83">
        <f>(HLOOKUP(BM$7,BECO_Datos!$D$3:$HN$85,BECO_Datos!$A74,FALSE))*BM$2</f>
        <v>0</v>
      </c>
      <c r="BN76" s="83">
        <f>(HLOOKUP(BN$7,BECO_Datos!$D$3:$HN$85,BECO_Datos!$A74,FALSE))*BN$2</f>
        <v>0</v>
      </c>
      <c r="BO76" s="83">
        <f>(HLOOKUP(BO$7,BECO_Datos!$D$3:$HN$85,BECO_Datos!$A74,FALSE)+HLOOKUP(BO$7,BECO_Datos!$HP$3:$LT$85,BECO_Datos!$A74,FALSE))*BO$2</f>
        <v>0</v>
      </c>
      <c r="BP76" s="83">
        <f>(HLOOKUP(BP$7,BECO_Datos!$D$3:$HN$85,BECO_Datos!$A74,FALSE))*BP$2</f>
        <v>0</v>
      </c>
      <c r="BQ76" s="83">
        <f>(HLOOKUP(BQ$7,BECO_Datos!$D$3:$HN$85,BECO_Datos!$A74,FALSE)+HLOOKUP(BQ$7,BECO_Datos!$HP$3:$LT$85,BECO_Datos!$A74,FALSE))*BQ$2</f>
        <v>0</v>
      </c>
      <c r="BR76" s="83">
        <f>(HLOOKUP(BR$7,BECO_Datos!$D$3:$HN$85,BECO_Datos!$A74,FALSE))*BR$2</f>
        <v>7532.4858754543557</v>
      </c>
      <c r="BS76" s="83">
        <f>(HLOOKUP(BS$7,BECO_Datos!$D$3:$HN$85,BECO_Datos!$A74,FALSE)+HLOOKUP(BS$7,BECO_Datos!$HP$3:$LT$85,BECO_Datos!$A74,FALSE))*BS$2</f>
        <v>0</v>
      </c>
      <c r="BT76" s="13"/>
      <c r="BU76" s="89">
        <f t="shared" si="246"/>
        <v>422.33059910659068</v>
      </c>
      <c r="BV76" s="83">
        <f>(HLOOKUP(BV$7,BECO_Datos!$D$3:$HN$85,BECO_Datos!$A74,FALSE)+HLOOKUP(BV$7,BECO_Datos!$HP$3:$LT$85,BECO_Datos!$A74,FALSE))*BV$2</f>
        <v>0</v>
      </c>
      <c r="BW76" s="83">
        <f>(HLOOKUP(BW$7,BECO_Datos!$D$3:$HN$85,BECO_Datos!$A74,FALSE)+HLOOKUP(BW$7,BECO_Datos!$HP$3:$LT$85,BECO_Datos!$A74,FALSE))*BW$2</f>
        <v>0</v>
      </c>
      <c r="BX76" s="83">
        <f>(HLOOKUP(BX$7,BECO_Datos!$D$3:$HN$85,BECO_Datos!$A74,FALSE)+HLOOKUP(BX$7,BECO_Datos!$HP$3:$LT$85,BECO_Datos!$A74,FALSE))*BX$2</f>
        <v>422.33059910659068</v>
      </c>
      <c r="BY76" s="83">
        <f>(HLOOKUP(BY$7,BECO_Datos!$D$3:$HN$85,BECO_Datos!$A74,FALSE)+HLOOKUP(BY$7,BECO_Datos!$HP$3:$LT$85,BECO_Datos!$A74,FALSE))*BY$2</f>
        <v>0</v>
      </c>
      <c r="BZ76" s="83">
        <f>(HLOOKUP(BZ$7,BECO_Datos!$D$3:$HN$85,BECO_Datos!$A74,FALSE))*BZ$2</f>
        <v>0</v>
      </c>
      <c r="CA76" s="83">
        <f>(HLOOKUP(CA$7,BECO_Datos!$D$3:$HN$85,BECO_Datos!$A74,FALSE)+HLOOKUP(CA$7,BECO_Datos!$HP$3:$LT$85,BECO_Datos!$A74,FALSE))*CA$2</f>
        <v>0</v>
      </c>
      <c r="CB76" s="83">
        <f>(HLOOKUP(CB$7,BECO_Datos!$D$3:$HN$85,BECO_Datos!$A74,FALSE))*CB$2</f>
        <v>0</v>
      </c>
      <c r="CC76" s="83">
        <f>(HLOOKUP(CC$7,BECO_Datos!$D$3:$HN$85,BECO_Datos!$A74,FALSE)+HLOOKUP(CC$7,BECO_Datos!$HP$3:$LT$85,BECO_Datos!$A74,FALSE))*CC$2</f>
        <v>0</v>
      </c>
      <c r="CD76" s="89">
        <f t="shared" si="247"/>
        <v>9634.2354916882541</v>
      </c>
      <c r="CE76" s="83">
        <f>(HLOOKUP(CE$7,BECO_Datos!$D$3:$HN$85,BECO_Datos!$A74,FALSE))*CE$2</f>
        <v>0</v>
      </c>
      <c r="CF76" s="83">
        <f>(HLOOKUP(CF$7,BECO_Datos!$D$3:$HN$85,BECO_Datos!$A74,FALSE))*CF$2</f>
        <v>0</v>
      </c>
      <c r="CG76" s="83">
        <f>(HLOOKUP(CG$7,BECO_Datos!$D$3:$HN$85,BECO_Datos!$A74,FALSE))*CG$2</f>
        <v>0</v>
      </c>
      <c r="CH76" s="83">
        <f>(HLOOKUP(CH$7,BECO_Datos!$D$3:$HN$85,BECO_Datos!$A74,FALSE))*CH$2</f>
        <v>0</v>
      </c>
      <c r="CI76" s="83">
        <f>(HLOOKUP(CI$7,BECO_Datos!$D$3:$HN$85,BECO_Datos!$A74,FALSE)+HLOOKUP(CI$7,BECO_Datos!$HP$3:$LT$85,BECO_Datos!$A74,FALSE))*CI$2</f>
        <v>7233.1648843740659</v>
      </c>
      <c r="CJ76" s="83">
        <f>(HLOOKUP(CJ$7,BECO_Datos!$D$3:$HN$85,BECO_Datos!$A74,FALSE))*CJ$2</f>
        <v>0</v>
      </c>
      <c r="CK76" s="83">
        <f>(HLOOKUP(CK$7,BECO_Datos!$D$3:$HN$85,BECO_Datos!$A74,FALSE))*CK$2</f>
        <v>0</v>
      </c>
      <c r="CL76" s="83">
        <f>(HLOOKUP(CL$7,BECO_Datos!$D$3:$HN$85,BECO_Datos!$A74,FALSE)+HLOOKUP(CL$7,BECO_Datos!$HP$3:$LT$85,BECO_Datos!$A74,FALSE))*CL$2</f>
        <v>0</v>
      </c>
      <c r="CM76" s="83">
        <f>(HLOOKUP(CM$7,BECO_Datos!$D$3:$HN$85,BECO_Datos!$A74,FALSE))*CM$2</f>
        <v>0</v>
      </c>
      <c r="CN76" s="83">
        <f>(HLOOKUP(CN$7,BECO_Datos!$D$3:$HN$85,BECO_Datos!$A74,FALSE)+HLOOKUP(CN$7,BECO_Datos!$HP$3:$LT$85,BECO_Datos!$A74,FALSE))*CN$2</f>
        <v>0</v>
      </c>
      <c r="CO76" s="83">
        <f>(HLOOKUP(CO$7,BECO_Datos!$D$3:$HN$85,BECO_Datos!$A74,FALSE))*CO$2</f>
        <v>2401.0706073141887</v>
      </c>
      <c r="CP76" s="83">
        <f>(HLOOKUP(CP$7,BECO_Datos!$D$3:$HN$85,BECO_Datos!$A74,FALSE)+HLOOKUP(CP$7,BECO_Datos!$HP$3:$LT$85,BECO_Datos!$A74,FALSE))*CP$2</f>
        <v>0</v>
      </c>
      <c r="CQ76" s="13"/>
      <c r="CR76" s="89">
        <f t="shared" si="248"/>
        <v>397.21094091354615</v>
      </c>
      <c r="CS76" s="83">
        <f>(HLOOKUP(CS$7,BECO_Datos!$D$3:$HN$85,BECO_Datos!$A74,FALSE)+HLOOKUP(CS$7,BECO_Datos!$HP$3:$LT$85,BECO_Datos!$A74,FALSE))*CS$2</f>
        <v>0</v>
      </c>
      <c r="CT76" s="83">
        <f>(HLOOKUP(CT$7,BECO_Datos!$D$3:$HN$85,BECO_Datos!$A74,FALSE)+HLOOKUP(CT$7,BECO_Datos!$HP$3:$LT$85,BECO_Datos!$A74,FALSE))*CT$2</f>
        <v>0</v>
      </c>
      <c r="CU76" s="83">
        <f>(HLOOKUP(CU$7,BECO_Datos!$D$3:$HN$85,BECO_Datos!$A74,FALSE)+HLOOKUP(CU$7,BECO_Datos!$HP$3:$LT$85,BECO_Datos!$A74,FALSE))*CU$2</f>
        <v>397.21094091354615</v>
      </c>
      <c r="CV76" s="83">
        <f>(HLOOKUP(CV$7,BECO_Datos!$D$3:$HN$85,BECO_Datos!$A74,FALSE)+HLOOKUP(CV$7,BECO_Datos!$HP$3:$LT$85,BECO_Datos!$A74,FALSE))*CV$2</f>
        <v>0</v>
      </c>
      <c r="CW76" s="83">
        <f>(HLOOKUP(CW$7,BECO_Datos!$D$3:$HN$85,BECO_Datos!$A74,FALSE))*CW$2</f>
        <v>0</v>
      </c>
      <c r="CX76" s="83">
        <f>(HLOOKUP(CX$7,BECO_Datos!$D$3:$HN$85,BECO_Datos!$A74,FALSE)+HLOOKUP(CX$7,BECO_Datos!$HP$3:$LT$85,BECO_Datos!$A74,FALSE))*CX$2</f>
        <v>0</v>
      </c>
      <c r="CY76" s="83">
        <f>(HLOOKUP(CY$7,BECO_Datos!$D$3:$HN$85,BECO_Datos!$A74,FALSE))*CY$2</f>
        <v>0</v>
      </c>
      <c r="CZ76" s="83">
        <f>(HLOOKUP(CZ$7,BECO_Datos!$D$3:$HN$85,BECO_Datos!$A74,FALSE)+HLOOKUP(CZ$7,BECO_Datos!$HP$3:$LT$85,BECO_Datos!$A74,FALSE))*CZ$2</f>
        <v>0</v>
      </c>
      <c r="DA76" s="89">
        <f t="shared" si="249"/>
        <v>10015.377602065664</v>
      </c>
      <c r="DB76" s="83">
        <f>(HLOOKUP(DB$7,BECO_Datos!$D$3:$HN$85,BECO_Datos!$A74,FALSE))*DB$2</f>
        <v>0</v>
      </c>
      <c r="DC76" s="83">
        <f>(HLOOKUP(DC$7,BECO_Datos!$D$3:$HN$85,BECO_Datos!$A74,FALSE))*DC$2</f>
        <v>0</v>
      </c>
      <c r="DD76" s="83">
        <f>(HLOOKUP(DD$7,BECO_Datos!$D$3:$HN$85,BECO_Datos!$A74,FALSE))*DD$2</f>
        <v>0</v>
      </c>
      <c r="DE76" s="83">
        <f>(HLOOKUP(DE$7,BECO_Datos!$D$3:$HN$85,BECO_Datos!$A74,FALSE))*DE$2</f>
        <v>0</v>
      </c>
      <c r="DF76" s="83">
        <f>(HLOOKUP(DF$7,BECO_Datos!$D$3:$HN$85,BECO_Datos!$A74,FALSE)+HLOOKUP(DF$7,BECO_Datos!$HP$3:$LT$85,BECO_Datos!$A74,FALSE))*DF$2</f>
        <v>7553.4188844682449</v>
      </c>
      <c r="DG76" s="83">
        <f>(HLOOKUP(DG$7,BECO_Datos!$D$3:$HN$85,BECO_Datos!$A74,FALSE))*DG$2</f>
        <v>0</v>
      </c>
      <c r="DH76" s="83">
        <f>(HLOOKUP(DH$7,BECO_Datos!$D$3:$HN$85,BECO_Datos!$A74,FALSE))*DH$2</f>
        <v>0</v>
      </c>
      <c r="DI76" s="83">
        <f>(HLOOKUP(DI$7,BECO_Datos!$D$3:$HN$85,BECO_Datos!$A74,FALSE)+HLOOKUP(DI$7,BECO_Datos!$HP$3:$LT$85,BECO_Datos!$A74,FALSE))*DI$2</f>
        <v>0</v>
      </c>
      <c r="DJ76" s="83">
        <f>(HLOOKUP(DJ$7,BECO_Datos!$D$3:$HN$85,BECO_Datos!$A74,FALSE))*DJ$2</f>
        <v>0</v>
      </c>
      <c r="DK76" s="83">
        <f>(HLOOKUP(DK$7,BECO_Datos!$D$3:$HN$85,BECO_Datos!$A74,FALSE)+HLOOKUP(DK$7,BECO_Datos!$HP$3:$LT$85,BECO_Datos!$A74,FALSE))*DK$2</f>
        <v>0</v>
      </c>
      <c r="DL76" s="83">
        <f>(HLOOKUP(DL$7,BECO_Datos!$D$3:$HN$85,BECO_Datos!$A74,FALSE))*DL$2</f>
        <v>2461.9587175974193</v>
      </c>
      <c r="DM76" s="83">
        <f>(HLOOKUP(DM$7,BECO_Datos!$D$3:$HN$85,BECO_Datos!$A74,FALSE)+HLOOKUP(DM$7,BECO_Datos!$HP$3:$LT$85,BECO_Datos!$A74,FALSE))*DM$2</f>
        <v>0</v>
      </c>
      <c r="DN76" s="13"/>
      <c r="DO76" s="89">
        <f t="shared" si="250"/>
        <v>397.90812005472571</v>
      </c>
      <c r="DP76" s="83">
        <f>(HLOOKUP(DP$7,BECO_Datos!$D$3:$HN$85,BECO_Datos!$A74,FALSE)+HLOOKUP(DP$7,BECO_Datos!$HP$3:$LT$85,BECO_Datos!$A74,FALSE))*DP$2</f>
        <v>0</v>
      </c>
      <c r="DQ76" s="83">
        <f>(HLOOKUP(DQ$7,BECO_Datos!$D$3:$HN$85,BECO_Datos!$A74,FALSE)+HLOOKUP(DQ$7,BECO_Datos!$HP$3:$LT$85,BECO_Datos!$A74,FALSE))*DQ$2</f>
        <v>0</v>
      </c>
      <c r="DR76" s="83">
        <f>(HLOOKUP(DR$7,BECO_Datos!$D$3:$HN$85,BECO_Datos!$A74,FALSE)+HLOOKUP(DR$7,BECO_Datos!$HP$3:$LT$85,BECO_Datos!$A74,FALSE))*DR$2</f>
        <v>397.90812005472571</v>
      </c>
      <c r="DS76" s="83">
        <f>(HLOOKUP(DS$7,BECO_Datos!$D$3:$HN$85,BECO_Datos!$A74,FALSE)+HLOOKUP(DS$7,BECO_Datos!$HP$3:$LT$85,BECO_Datos!$A74,FALSE))*DS$2</f>
        <v>0</v>
      </c>
      <c r="DT76" s="83">
        <f>(HLOOKUP(DT$7,BECO_Datos!$D$3:$HN$85,BECO_Datos!$A74,FALSE))*DT$2</f>
        <v>0</v>
      </c>
      <c r="DU76" s="83">
        <f>(HLOOKUP(DU$7,BECO_Datos!$D$3:$HN$85,BECO_Datos!$A74,FALSE)+HLOOKUP(DU$7,BECO_Datos!$HP$3:$LT$85,BECO_Datos!$A74,FALSE))*DU$2</f>
        <v>0</v>
      </c>
      <c r="DV76" s="83">
        <f>(HLOOKUP(DV$7,BECO_Datos!$D$3:$HN$85,BECO_Datos!$A74,FALSE))*DV$2</f>
        <v>0</v>
      </c>
      <c r="DW76" s="83">
        <f>(HLOOKUP(DW$7,BECO_Datos!$D$3:$HN$85,BECO_Datos!$A74,FALSE)+HLOOKUP(DW$7,BECO_Datos!$HP$3:$LT$85,BECO_Datos!$A74,FALSE))*DW$2</f>
        <v>0</v>
      </c>
      <c r="DX76" s="89">
        <f t="shared" si="251"/>
        <v>10821.735704715458</v>
      </c>
      <c r="DY76" s="83">
        <f>(HLOOKUP(DY$7,BECO_Datos!$D$3:$HN$85,BECO_Datos!$A74,FALSE))*DY$2</f>
        <v>0</v>
      </c>
      <c r="DZ76" s="83">
        <f>(HLOOKUP(DZ$7,BECO_Datos!$D$3:$HN$85,BECO_Datos!$A74,FALSE))*DZ$2</f>
        <v>0</v>
      </c>
      <c r="EA76" s="83">
        <f>(HLOOKUP(EA$7,BECO_Datos!$D$3:$HN$85,BECO_Datos!$A74,FALSE))*EA$2</f>
        <v>0</v>
      </c>
      <c r="EB76" s="83">
        <f>(HLOOKUP(EB$7,BECO_Datos!$D$3:$HN$85,BECO_Datos!$A74,FALSE))*EB$2</f>
        <v>0</v>
      </c>
      <c r="EC76" s="83">
        <f>(HLOOKUP(EC$7,BECO_Datos!$D$3:$HN$85,BECO_Datos!$A74,FALSE)+HLOOKUP(EC$7,BECO_Datos!$HP$3:$LT$85,BECO_Datos!$A74,FALSE))*EC$2</f>
        <v>8262.6121624949828</v>
      </c>
      <c r="ED76" s="83">
        <f>(HLOOKUP(ED$7,BECO_Datos!$D$3:$HN$85,BECO_Datos!$A74,FALSE))*ED$2</f>
        <v>0</v>
      </c>
      <c r="EE76" s="83">
        <f>(HLOOKUP(EE$7,BECO_Datos!$D$3:$HN$85,BECO_Datos!$A74,FALSE))*EE$2</f>
        <v>0</v>
      </c>
      <c r="EF76" s="83">
        <f>(HLOOKUP(EF$7,BECO_Datos!$D$3:$HN$85,BECO_Datos!$A74,FALSE)+HLOOKUP(EF$7,BECO_Datos!$HP$3:$LT$85,BECO_Datos!$A74,FALSE))*EF$2</f>
        <v>0</v>
      </c>
      <c r="EG76" s="83">
        <f>(HLOOKUP(EG$7,BECO_Datos!$D$3:$HN$85,BECO_Datos!$A74,FALSE))*EG$2</f>
        <v>0</v>
      </c>
      <c r="EH76" s="83">
        <f>(HLOOKUP(EH$7,BECO_Datos!$D$3:$HN$85,BECO_Datos!$A74,FALSE)+HLOOKUP(EH$7,BECO_Datos!$HP$3:$LT$85,BECO_Datos!$A74,FALSE))*EH$2</f>
        <v>0</v>
      </c>
      <c r="EI76" s="83">
        <f>(HLOOKUP(EI$7,BECO_Datos!$D$3:$HN$85,BECO_Datos!$A74,FALSE))*EI$2</f>
        <v>2559.1235422204754</v>
      </c>
      <c r="EJ76" s="83">
        <f>(HLOOKUP(EJ$7,BECO_Datos!$D$3:$HN$85,BECO_Datos!$A74,FALSE)+HLOOKUP(EJ$7,BECO_Datos!$HP$3:$LT$85,BECO_Datos!$A74,FALSE))*EJ$2</f>
        <v>0</v>
      </c>
      <c r="EK76" s="13"/>
      <c r="EL76" s="89">
        <f t="shared" si="252"/>
        <v>399.48239544827925</v>
      </c>
      <c r="EM76" s="83">
        <f>(HLOOKUP(EM$7,BECO_Datos!$D$3:$HN$85,BECO_Datos!$A74,FALSE)+HLOOKUP(EM$7,BECO_Datos!$HP$3:$LT$85,BECO_Datos!$A74,FALSE))*EM$2</f>
        <v>0</v>
      </c>
      <c r="EN76" s="83">
        <f>(HLOOKUP(EN$7,BECO_Datos!$D$3:$HN$85,BECO_Datos!$A74,FALSE)+HLOOKUP(EN$7,BECO_Datos!$HP$3:$LT$85,BECO_Datos!$A74,FALSE))*EN$2</f>
        <v>0</v>
      </c>
      <c r="EO76" s="83">
        <f>(HLOOKUP(EO$7,BECO_Datos!$D$3:$HN$85,BECO_Datos!$A74,FALSE)+HLOOKUP(EO$7,BECO_Datos!$HP$3:$LT$85,BECO_Datos!$A74,FALSE))*EO$2</f>
        <v>399.48239544827925</v>
      </c>
      <c r="EP76" s="83">
        <f>(HLOOKUP(EP$7,BECO_Datos!$D$3:$HN$85,BECO_Datos!$A74,FALSE)+HLOOKUP(EP$7,BECO_Datos!$HP$3:$LT$85,BECO_Datos!$A74,FALSE))*EP$2</f>
        <v>0</v>
      </c>
      <c r="EQ76" s="83">
        <f>(HLOOKUP(EQ$7,BECO_Datos!$D$3:$HN$85,BECO_Datos!$A74,FALSE))*EQ$2</f>
        <v>0</v>
      </c>
      <c r="ER76" s="83">
        <f>(HLOOKUP(ER$7,BECO_Datos!$D$3:$HN$85,BECO_Datos!$A74,FALSE)+HLOOKUP(ER$7,BECO_Datos!$HP$3:$LT$85,BECO_Datos!$A74,FALSE))*ER$2</f>
        <v>0</v>
      </c>
      <c r="ES76" s="83">
        <f>(HLOOKUP(ES$7,BECO_Datos!$D$3:$HN$85,BECO_Datos!$A74,FALSE))*ES$2</f>
        <v>0</v>
      </c>
      <c r="ET76" s="83">
        <f>(HLOOKUP(ET$7,BECO_Datos!$D$3:$HN$85,BECO_Datos!$A74,FALSE)+HLOOKUP(ET$7,BECO_Datos!$HP$3:$LT$85,BECO_Datos!$A74,FALSE))*ET$2</f>
        <v>0</v>
      </c>
      <c r="EU76" s="89">
        <f t="shared" si="253"/>
        <v>11115.614160169949</v>
      </c>
      <c r="EV76" s="83">
        <f>(HLOOKUP(EV$7,BECO_Datos!$D$3:$HN$85,BECO_Datos!$A74,FALSE))*EV$2</f>
        <v>0</v>
      </c>
      <c r="EW76" s="83">
        <f>(HLOOKUP(EW$7,BECO_Datos!$D$3:$HN$85,BECO_Datos!$A74,FALSE))*EW$2</f>
        <v>0</v>
      </c>
      <c r="EX76" s="83">
        <f>(HLOOKUP(EX$7,BECO_Datos!$D$3:$HN$85,BECO_Datos!$A74,FALSE))*EX$2</f>
        <v>0</v>
      </c>
      <c r="EY76" s="83">
        <f>(HLOOKUP(EY$7,BECO_Datos!$D$3:$HN$85,BECO_Datos!$A74,FALSE))*EY$2</f>
        <v>0</v>
      </c>
      <c r="EZ76" s="83">
        <f>(HLOOKUP(EZ$7,BECO_Datos!$D$3:$HN$85,BECO_Datos!$A74,FALSE)+HLOOKUP(EZ$7,BECO_Datos!$HP$3:$LT$85,BECO_Datos!$A74,FALSE))*EZ$2</f>
        <v>8460.77294528743</v>
      </c>
      <c r="FA76" s="83">
        <f>(HLOOKUP(FA$7,BECO_Datos!$D$3:$HN$85,BECO_Datos!$A74,FALSE))*FA$2</f>
        <v>0</v>
      </c>
      <c r="FB76" s="83">
        <f>(HLOOKUP(FB$7,BECO_Datos!$D$3:$HN$85,BECO_Datos!$A74,FALSE))*FB$2</f>
        <v>0</v>
      </c>
      <c r="FC76" s="83">
        <f>(HLOOKUP(FC$7,BECO_Datos!$D$3:$HN$85,BECO_Datos!$A74,FALSE)+HLOOKUP(FC$7,BECO_Datos!$HP$3:$LT$85,BECO_Datos!$A74,FALSE))*FC$2</f>
        <v>0</v>
      </c>
      <c r="FD76" s="83">
        <f>(HLOOKUP(FD$7,BECO_Datos!$D$3:$HN$85,BECO_Datos!$A74,FALSE))*FD$2</f>
        <v>0</v>
      </c>
      <c r="FE76" s="83">
        <f>(HLOOKUP(FE$7,BECO_Datos!$D$3:$HN$85,BECO_Datos!$A74,FALSE)+HLOOKUP(FE$7,BECO_Datos!$HP$3:$LT$85,BECO_Datos!$A74,FALSE))*FE$2</f>
        <v>0</v>
      </c>
      <c r="FF76" s="83">
        <f>(HLOOKUP(FF$7,BECO_Datos!$D$3:$HN$85,BECO_Datos!$A74,FALSE))*FF$2</f>
        <v>2654.8412148825182</v>
      </c>
      <c r="FG76" s="83">
        <f>(HLOOKUP(FG$7,BECO_Datos!$D$3:$HN$85,BECO_Datos!$A74,FALSE)+HLOOKUP(FG$7,BECO_Datos!$HP$3:$LT$85,BECO_Datos!$A74,FALSE))*FG$2</f>
        <v>0</v>
      </c>
      <c r="FH76" s="13"/>
      <c r="FI76" s="89">
        <f t="shared" si="254"/>
        <v>442.35819686168065</v>
      </c>
      <c r="FJ76" s="83">
        <f>(HLOOKUP(FJ$7,BECO_Datos!$D$3:$HN$85,BECO_Datos!$A74,FALSE)+HLOOKUP(FJ$7,BECO_Datos!$HP$3:$LT$85,BECO_Datos!$A74,FALSE))*FJ$2</f>
        <v>0</v>
      </c>
      <c r="FK76" s="83">
        <f>(HLOOKUP(FK$7,BECO_Datos!$D$3:$HN$85,BECO_Datos!$A74,FALSE)+HLOOKUP(FK$7,BECO_Datos!$HP$3:$LT$85,BECO_Datos!$A74,FALSE))*FK$2</f>
        <v>0</v>
      </c>
      <c r="FL76" s="83">
        <f>(HLOOKUP(FL$7,BECO_Datos!$D$3:$HN$85,BECO_Datos!$A74,FALSE)+HLOOKUP(FL$7,BECO_Datos!$HP$3:$LT$85,BECO_Datos!$A74,FALSE))*FL$2</f>
        <v>442.35819686168065</v>
      </c>
      <c r="FM76" s="83">
        <f>(HLOOKUP(FM$7,BECO_Datos!$D$3:$HN$85,BECO_Datos!$A74,FALSE)+HLOOKUP(FM$7,BECO_Datos!$HP$3:$LT$85,BECO_Datos!$A74,FALSE))*FM$2</f>
        <v>0</v>
      </c>
      <c r="FN76" s="83">
        <f>(HLOOKUP(FN$7,BECO_Datos!$D$3:$HN$85,BECO_Datos!$A74,FALSE))*FN$2</f>
        <v>0</v>
      </c>
      <c r="FO76" s="83">
        <f>(HLOOKUP(FO$7,BECO_Datos!$D$3:$HN$85,BECO_Datos!$A74,FALSE)+HLOOKUP(FO$7,BECO_Datos!$HP$3:$LT$85,BECO_Datos!$A74,FALSE))*FO$2</f>
        <v>0</v>
      </c>
      <c r="FP76" s="83">
        <f>(HLOOKUP(FP$7,BECO_Datos!$D$3:$HN$85,BECO_Datos!$A74,FALSE))*FP$2</f>
        <v>0</v>
      </c>
      <c r="FQ76" s="83">
        <f>(HLOOKUP(FQ$7,BECO_Datos!$D$3:$HN$85,BECO_Datos!$A74,FALSE)+HLOOKUP(FQ$7,BECO_Datos!$HP$3:$LT$85,BECO_Datos!$A74,FALSE))*FQ$2</f>
        <v>0</v>
      </c>
      <c r="FR76" s="89">
        <f t="shared" si="255"/>
        <v>11407.131788912173</v>
      </c>
      <c r="FS76" s="83">
        <f>(HLOOKUP(FS$7,BECO_Datos!$D$3:$HN$85,BECO_Datos!$A74,FALSE))*FS$2</f>
        <v>0</v>
      </c>
      <c r="FT76" s="83">
        <f>(HLOOKUP(FT$7,BECO_Datos!$D$3:$HN$85,BECO_Datos!$A74,FALSE))*FT$2</f>
        <v>0</v>
      </c>
      <c r="FU76" s="83">
        <f>(HLOOKUP(FU$7,BECO_Datos!$D$3:$HN$85,BECO_Datos!$A74,FALSE))*FU$2</f>
        <v>0</v>
      </c>
      <c r="FV76" s="83">
        <f>(HLOOKUP(FV$7,BECO_Datos!$D$3:$HN$85,BECO_Datos!$A74,FALSE))*FV$2</f>
        <v>0</v>
      </c>
      <c r="FW76" s="83">
        <f>(HLOOKUP(FW$7,BECO_Datos!$D$3:$HN$85,BECO_Datos!$A74,FALSE)+HLOOKUP(FW$7,BECO_Datos!$HP$3:$LT$85,BECO_Datos!$A74,FALSE))*FW$2</f>
        <v>8627.9411638505408</v>
      </c>
      <c r="FX76" s="83">
        <f>(HLOOKUP(FX$7,BECO_Datos!$D$3:$HN$85,BECO_Datos!$A74,FALSE))*FX$2</f>
        <v>0</v>
      </c>
      <c r="FY76" s="83">
        <f>(HLOOKUP(FY$7,BECO_Datos!$D$3:$HN$85,BECO_Datos!$A74,FALSE))*FY$2</f>
        <v>0</v>
      </c>
      <c r="FZ76" s="83">
        <f>(HLOOKUP(FZ$7,BECO_Datos!$D$3:$HN$85,BECO_Datos!$A74,FALSE)+HLOOKUP(FZ$7,BECO_Datos!$HP$3:$LT$85,BECO_Datos!$A74,FALSE))*FZ$2</f>
        <v>0</v>
      </c>
      <c r="GA76" s="83">
        <f>(HLOOKUP(GA$7,BECO_Datos!$D$3:$HN$85,BECO_Datos!$A74,FALSE))*GA$2</f>
        <v>0</v>
      </c>
      <c r="GB76" s="83">
        <f>(HLOOKUP(GB$7,BECO_Datos!$D$3:$HN$85,BECO_Datos!$A74,FALSE)+HLOOKUP(GB$7,BECO_Datos!$HP$3:$LT$85,BECO_Datos!$A74,FALSE))*GB$2</f>
        <v>0</v>
      </c>
      <c r="GC76" s="83">
        <f>(HLOOKUP(GC$7,BECO_Datos!$D$3:$HN$85,BECO_Datos!$A74,FALSE))*GC$2</f>
        <v>2779.1906250616321</v>
      </c>
      <c r="GD76" s="83">
        <f>(HLOOKUP(GD$7,BECO_Datos!$D$3:$HN$85,BECO_Datos!$A74,FALSE)+HLOOKUP(GD$7,BECO_Datos!$HP$3:$LT$85,BECO_Datos!$A74,FALSE))*GD$2</f>
        <v>0</v>
      </c>
      <c r="GE76" s="13"/>
      <c r="GF76" s="89">
        <f t="shared" si="256"/>
        <v>3408.520128421294</v>
      </c>
      <c r="GG76" s="83">
        <f>(HLOOKUP(GG$7,BECO_Datos!$D$3:$HN$85,BECO_Datos!$A74,FALSE)+HLOOKUP(GG$7,BECO_Datos!$HP$3:$LT$85,BECO_Datos!$A74,FALSE))*GG$2</f>
        <v>0</v>
      </c>
      <c r="GH76" s="83">
        <f>(HLOOKUP(GH$7,BECO_Datos!$D$3:$HN$85,BECO_Datos!$A74,FALSE)+HLOOKUP(GH$7,BECO_Datos!$HP$3:$LT$85,BECO_Datos!$A74,FALSE))*GH$2</f>
        <v>0</v>
      </c>
      <c r="GI76" s="83">
        <f>(HLOOKUP(GI$7,BECO_Datos!$D$3:$HN$85,BECO_Datos!$A74,FALSE)+HLOOKUP(GI$7,BECO_Datos!$HP$3:$LT$85,BECO_Datos!$A74,FALSE))*GI$2</f>
        <v>3408.520128421294</v>
      </c>
      <c r="GJ76" s="83">
        <f>(HLOOKUP(GJ$7,BECO_Datos!$D$3:$HN$85,BECO_Datos!$A74,FALSE)+HLOOKUP(GJ$7,BECO_Datos!$HP$3:$LT$85,BECO_Datos!$A74,FALSE))*GJ$2</f>
        <v>0</v>
      </c>
      <c r="GK76" s="83">
        <f>(HLOOKUP(GK$7,BECO_Datos!$D$3:$HN$85,BECO_Datos!$A74,FALSE))*GK$2</f>
        <v>0</v>
      </c>
      <c r="GL76" s="83">
        <f>(HLOOKUP(GL$7,BECO_Datos!$D$3:$HN$85,BECO_Datos!$A74,FALSE)+HLOOKUP(GL$7,BECO_Datos!$HP$3:$LT$85,BECO_Datos!$A74,FALSE))*GL$2</f>
        <v>0</v>
      </c>
      <c r="GM76" s="83">
        <f>(HLOOKUP(GM$7,BECO_Datos!$D$3:$HN$85,BECO_Datos!$A74,FALSE))*GM$2</f>
        <v>0</v>
      </c>
      <c r="GN76" s="83">
        <f>(HLOOKUP(GN$7,BECO_Datos!$D$3:$HN$85,BECO_Datos!$A74,FALSE)+HLOOKUP(GN$7,BECO_Datos!$HP$3:$LT$85,BECO_Datos!$A74,FALSE))*GN$2</f>
        <v>0</v>
      </c>
      <c r="GO76" s="89">
        <f t="shared" si="257"/>
        <v>42866.99725318695</v>
      </c>
      <c r="GP76" s="83">
        <f>(HLOOKUP(GP$7,BECO_Datos!$D$3:$HN$85,BECO_Datos!$A74,FALSE))*GP$2</f>
        <v>0</v>
      </c>
      <c r="GQ76" s="83">
        <f>(HLOOKUP(GQ$7,BECO_Datos!$D$3:$HN$85,BECO_Datos!$A74,FALSE))*GQ$2</f>
        <v>0</v>
      </c>
      <c r="GR76" s="83">
        <f>(HLOOKUP(GR$7,BECO_Datos!$D$3:$HN$85,BECO_Datos!$A74,FALSE))*GR$2</f>
        <v>0</v>
      </c>
      <c r="GS76" s="83">
        <f>(HLOOKUP(GS$7,BECO_Datos!$D$3:$HN$85,BECO_Datos!$A74,FALSE))*GS$2</f>
        <v>0</v>
      </c>
      <c r="GT76" s="83">
        <f>(HLOOKUP(GT$7,BECO_Datos!$D$3:$HN$85,BECO_Datos!$A74,FALSE)+HLOOKUP(GT$7,BECO_Datos!$HP$3:$LT$85,BECO_Datos!$A74,FALSE))*GT$2</f>
        <v>32557.511927098676</v>
      </c>
      <c r="GU76" s="83">
        <f>(HLOOKUP(GU$7,BECO_Datos!$D$3:$HN$85,BECO_Datos!$A74,FALSE))*GU$2</f>
        <v>0</v>
      </c>
      <c r="GV76" s="83">
        <f>(HLOOKUP(GV$7,BECO_Datos!$D$3:$HN$85,BECO_Datos!$A74,FALSE))*GV$2</f>
        <v>0</v>
      </c>
      <c r="GW76" s="83">
        <f>(HLOOKUP(GW$7,BECO_Datos!$D$3:$HN$85,BECO_Datos!$A74,FALSE)+HLOOKUP(GW$7,BECO_Datos!$HP$3:$LT$85,BECO_Datos!$A74,FALSE))*GW$2</f>
        <v>0</v>
      </c>
      <c r="GX76" s="83">
        <f>(HLOOKUP(GX$7,BECO_Datos!$D$3:$HN$85,BECO_Datos!$A74,FALSE))*GX$2</f>
        <v>0</v>
      </c>
      <c r="GY76" s="83">
        <f>(HLOOKUP(GY$7,BECO_Datos!$D$3:$HN$85,BECO_Datos!$A74,FALSE)+HLOOKUP(GY$7,BECO_Datos!$HP$3:$LT$85,BECO_Datos!$A74,FALSE))*GY$2</f>
        <v>0</v>
      </c>
      <c r="GZ76" s="83">
        <f>(HLOOKUP(GZ$7,BECO_Datos!$D$3:$HN$85,BECO_Datos!$A74,FALSE))*GZ$2</f>
        <v>10309.485326088276</v>
      </c>
      <c r="HA76" s="83">
        <f>(HLOOKUP(HA$7,BECO_Datos!$D$3:$HN$85,BECO_Datos!$A74,FALSE)+HLOOKUP(HA$7,BECO_Datos!$HP$3:$LT$85,BECO_Datos!$A74,FALSE))*HA$2</f>
        <v>0</v>
      </c>
      <c r="HB76" s="13"/>
      <c r="HC76" s="89">
        <f t="shared" si="258"/>
        <v>3372.4747439945609</v>
      </c>
      <c r="HD76" s="83">
        <f>(HLOOKUP(HD$7,BECO_Datos!$D$3:$HN$85,BECO_Datos!$A74,FALSE)+HLOOKUP(HD$7,BECO_Datos!$HP$3:$LT$85,BECO_Datos!$A74,FALSE))*HD$2</f>
        <v>0</v>
      </c>
      <c r="HE76" s="83">
        <f>(HLOOKUP(HE$7,BECO_Datos!$D$3:$HN$85,BECO_Datos!$A74,FALSE)+HLOOKUP(HE$7,BECO_Datos!$HP$3:$LT$85,BECO_Datos!$A74,FALSE))*HE$2</f>
        <v>0</v>
      </c>
      <c r="HF76" s="83">
        <f>(HLOOKUP(HF$7,BECO_Datos!$D$3:$HN$85,BECO_Datos!$A74,FALSE)+HLOOKUP(HF$7,BECO_Datos!$HP$3:$LT$85,BECO_Datos!$A74,FALSE))*HF$2</f>
        <v>3372.4747439945609</v>
      </c>
      <c r="HG76" s="83">
        <f>(HLOOKUP(HG$7,BECO_Datos!$D$3:$HN$85,BECO_Datos!$A74,FALSE)+HLOOKUP(HG$7,BECO_Datos!$HP$3:$LT$85,BECO_Datos!$A74,FALSE))*HG$2</f>
        <v>0</v>
      </c>
      <c r="HH76" s="83">
        <f>(HLOOKUP(HH$7,BECO_Datos!$D$3:$HN$85,BECO_Datos!$A74,FALSE))*HH$2</f>
        <v>0</v>
      </c>
      <c r="HI76" s="83">
        <f>(HLOOKUP(HI$7,BECO_Datos!$D$3:$HN$85,BECO_Datos!$A74,FALSE)+HLOOKUP(HI$7,BECO_Datos!$HP$3:$LT$85,BECO_Datos!$A74,FALSE))*HI$2</f>
        <v>0</v>
      </c>
      <c r="HJ76" s="83">
        <f>(HLOOKUP(HJ$7,BECO_Datos!$D$3:$HN$85,BECO_Datos!$A74,FALSE))*HJ$2</f>
        <v>0</v>
      </c>
      <c r="HK76" s="83">
        <f>(HLOOKUP(HK$7,BECO_Datos!$D$3:$HN$85,BECO_Datos!$A74,FALSE)+HLOOKUP(HK$7,BECO_Datos!$HP$3:$LT$85,BECO_Datos!$A74,FALSE))*HK$2</f>
        <v>0</v>
      </c>
      <c r="HL76" s="89">
        <f t="shared" si="259"/>
        <v>45627.544287712182</v>
      </c>
      <c r="HM76" s="83">
        <f>(HLOOKUP(HM$7,BECO_Datos!$D$3:$HN$85,BECO_Datos!$A74,FALSE))*HM$2</f>
        <v>0</v>
      </c>
      <c r="HN76" s="83">
        <f>(HLOOKUP(HN$7,BECO_Datos!$D$3:$HN$85,BECO_Datos!$A74,FALSE))*HN$2</f>
        <v>0</v>
      </c>
      <c r="HO76" s="83">
        <f>(HLOOKUP(HO$7,BECO_Datos!$D$3:$HN$85,BECO_Datos!$A74,FALSE))*HO$2</f>
        <v>0</v>
      </c>
      <c r="HP76" s="83">
        <f>(HLOOKUP(HP$7,BECO_Datos!$D$3:$HN$85,BECO_Datos!$A74,FALSE))*HP$2</f>
        <v>0</v>
      </c>
      <c r="HQ76" s="83">
        <f>(HLOOKUP(HQ$7,BECO_Datos!$D$3:$HN$85,BECO_Datos!$A74,FALSE)+HLOOKUP(HQ$7,BECO_Datos!$HP$3:$LT$85,BECO_Datos!$A74,FALSE))*HQ$2</f>
        <v>33956.660060882459</v>
      </c>
      <c r="HR76" s="83">
        <f>(HLOOKUP(HR$7,BECO_Datos!$D$3:$HN$85,BECO_Datos!$A74,FALSE))*HR$2</f>
        <v>0</v>
      </c>
      <c r="HS76" s="83">
        <f>(HLOOKUP(HS$7,BECO_Datos!$D$3:$HN$85,BECO_Datos!$A74,FALSE))*HS$2</f>
        <v>0</v>
      </c>
      <c r="HT76" s="83">
        <f>(HLOOKUP(HT$7,BECO_Datos!$D$3:$HN$85,BECO_Datos!$A74,FALSE)+HLOOKUP(HT$7,BECO_Datos!$HP$3:$LT$85,BECO_Datos!$A74,FALSE))*HT$2</f>
        <v>0</v>
      </c>
      <c r="HU76" s="83">
        <f>(HLOOKUP(HU$7,BECO_Datos!$D$3:$HN$85,BECO_Datos!$A74,FALSE))*HU$2</f>
        <v>0</v>
      </c>
      <c r="HV76" s="83">
        <f>(HLOOKUP(HV$7,BECO_Datos!$D$3:$HN$85,BECO_Datos!$A74,FALSE)+HLOOKUP(HV$7,BECO_Datos!$HP$3:$LT$85,BECO_Datos!$A74,FALSE))*HV$2</f>
        <v>0</v>
      </c>
      <c r="HW76" s="83">
        <f>(HLOOKUP(HW$7,BECO_Datos!$D$3:$HN$85,BECO_Datos!$A74,FALSE))*HW$2</f>
        <v>11670.884226829723</v>
      </c>
      <c r="HX76" s="83">
        <f>(HLOOKUP(HX$7,BECO_Datos!$D$3:$HN$85,BECO_Datos!$A74,FALSE)+HLOOKUP(HX$7,BECO_Datos!$HP$3:$LT$85,BECO_Datos!$A74,FALSE))*HX$2</f>
        <v>0</v>
      </c>
    </row>
    <row r="77" spans="1:232" ht="15.75" x14ac:dyDescent="0.25">
      <c r="A77" s="160">
        <v>71</v>
      </c>
      <c r="B77" s="585" t="s">
        <v>147</v>
      </c>
      <c r="C77" s="13"/>
      <c r="D77" s="86">
        <f t="shared" si="240"/>
        <v>9155.2230408863288</v>
      </c>
      <c r="E77" s="84">
        <f>(HLOOKUP(E$7,BECO_Datos!$D$3:$HN$85,BECO_Datos!$A75,FALSE)+HLOOKUP(E$7,BECO_Datos!$HP$3:$LT$85,BECO_Datos!$A75,FALSE))*E$2</f>
        <v>0</v>
      </c>
      <c r="F77" s="84">
        <f>(HLOOKUP(F$7,BECO_Datos!$D$3:$HN$85,BECO_Datos!$A75,FALSE)+HLOOKUP(F$7,BECO_Datos!$HP$3:$LT$85,BECO_Datos!$A75,FALSE))*F$2</f>
        <v>0</v>
      </c>
      <c r="G77" s="84">
        <f>(HLOOKUP(G$7,BECO_Datos!$D$3:$HN$85,BECO_Datos!$A75,FALSE)+HLOOKUP(G$7,BECO_Datos!$HP$3:$LT$85,BECO_Datos!$A75,FALSE))*G$2</f>
        <v>9155.2230408863288</v>
      </c>
      <c r="H77" s="84">
        <f>(HLOOKUP(H$7,BECO_Datos!$D$3:$HN$85,BECO_Datos!$A75,FALSE)+HLOOKUP(H$7,BECO_Datos!$HP$3:$LT$85,BECO_Datos!$A75,FALSE))*H$2</f>
        <v>0</v>
      </c>
      <c r="I77" s="84">
        <f>(HLOOKUP(I$7,BECO_Datos!$D$3:$HN$85,BECO_Datos!$A75,FALSE))*I$2</f>
        <v>0</v>
      </c>
      <c r="J77" s="84">
        <f>(HLOOKUP(J$7,BECO_Datos!$D$3:$HN$85,BECO_Datos!$A75,FALSE)+HLOOKUP(J$7,BECO_Datos!$HP$3:$LT$85,BECO_Datos!$A75,FALSE))*J$2</f>
        <v>0</v>
      </c>
      <c r="K77" s="84">
        <f>(HLOOKUP(K$7,BECO_Datos!$D$3:$HN$85,BECO_Datos!$A75,FALSE))*K$2</f>
        <v>0</v>
      </c>
      <c r="L77" s="84">
        <f>(HLOOKUP(L$7,BECO_Datos!$D$3:$HN$85,BECO_Datos!$A75,FALSE)+HLOOKUP(L$7,BECO_Datos!$HP$3:$LT$85,BECO_Datos!$A75,FALSE))*L$2</f>
        <v>0</v>
      </c>
      <c r="M77" s="86">
        <f t="shared" si="241"/>
        <v>37684.823262558872</v>
      </c>
      <c r="N77" s="84">
        <f>(HLOOKUP(N$7,BECO_Datos!$D$3:$HN$85,BECO_Datos!$A75,FALSE))*N$2</f>
        <v>0</v>
      </c>
      <c r="O77" s="84">
        <f>(HLOOKUP(O$7,BECO_Datos!$D$3:$HN$85,BECO_Datos!$A75,FALSE))*O$2</f>
        <v>0</v>
      </c>
      <c r="P77" s="84">
        <f>(HLOOKUP(P$7,BECO_Datos!$D$3:$HN$85,BECO_Datos!$A75,FALSE))*P$2</f>
        <v>0</v>
      </c>
      <c r="Q77" s="84">
        <f>(HLOOKUP(Q$7,BECO_Datos!$D$3:$HN$85,BECO_Datos!$A75,FALSE))*Q$2</f>
        <v>0</v>
      </c>
      <c r="R77" s="84">
        <f>(HLOOKUP(R$7,BECO_Datos!$D$3:$HN$85,BECO_Datos!$A75,FALSE)+HLOOKUP(R$7,BECO_Datos!$HP$3:$LT$85,BECO_Datos!$A75,FALSE))*R$2</f>
        <v>17310.389438990209</v>
      </c>
      <c r="S77" s="84">
        <f>(HLOOKUP(S$7,BECO_Datos!$D$3:$HN$85,BECO_Datos!$A75,FALSE))*S$2</f>
        <v>0</v>
      </c>
      <c r="T77" s="84">
        <f>(HLOOKUP(T$7,BECO_Datos!$D$3:$HN$85,BECO_Datos!$A75,FALSE))*T$2</f>
        <v>0</v>
      </c>
      <c r="U77" s="84">
        <f>(HLOOKUP(U$7,BECO_Datos!$D$3:$HN$85,BECO_Datos!$A75,FALSE)+HLOOKUP(U$7,BECO_Datos!$HP$3:$LT$85,BECO_Datos!$A75,FALSE))*U$2</f>
        <v>0</v>
      </c>
      <c r="V77" s="84">
        <f>(HLOOKUP(V$7,BECO_Datos!$D$3:$HN$85,BECO_Datos!$A75,FALSE))*V$2</f>
        <v>0</v>
      </c>
      <c r="W77" s="84">
        <f>(HLOOKUP(W$7,BECO_Datos!$D$3:$HN$85,BECO_Datos!$A75,FALSE)+HLOOKUP(W$7,BECO_Datos!$HP$3:$LT$85,BECO_Datos!$A75,FALSE))*W$2</f>
        <v>0</v>
      </c>
      <c r="X77" s="84">
        <f>(HLOOKUP(X$7,BECO_Datos!$D$3:$HN$85,BECO_Datos!$A75,FALSE))*X$2</f>
        <v>20374.433823568666</v>
      </c>
      <c r="Y77" s="84">
        <f>(HLOOKUP(Y$7,BECO_Datos!$D$3:$HN$85,BECO_Datos!$A75,FALSE)+HLOOKUP(Y$7,BECO_Datos!$HP$3:$LT$85,BECO_Datos!$A75,FALSE))*Y$2</f>
        <v>0</v>
      </c>
      <c r="Z77" s="13"/>
      <c r="AA77" s="86">
        <f t="shared" si="242"/>
        <v>12923.456616953148</v>
      </c>
      <c r="AB77" s="84">
        <f>(HLOOKUP(AB$7,BECO_Datos!$D$3:$HN$85,BECO_Datos!$A75,FALSE)+HLOOKUP(AB$7,BECO_Datos!$HP$3:$LT$85,BECO_Datos!$A75,FALSE))*AB$2</f>
        <v>0</v>
      </c>
      <c r="AC77" s="84">
        <f>(HLOOKUP(AC$7,BECO_Datos!$D$3:$HN$85,BECO_Datos!$A75,FALSE)+HLOOKUP(AC$7,BECO_Datos!$HP$3:$LT$85,BECO_Datos!$A75,FALSE))*AC$2</f>
        <v>0</v>
      </c>
      <c r="AD77" s="84">
        <f>(HLOOKUP(AD$7,BECO_Datos!$D$3:$HN$85,BECO_Datos!$A75,FALSE)+HLOOKUP(AD$7,BECO_Datos!$HP$3:$LT$85,BECO_Datos!$A75,FALSE))*AD$2</f>
        <v>12923.456616953148</v>
      </c>
      <c r="AE77" s="84">
        <f>(HLOOKUP(AE$7,BECO_Datos!$D$3:$HN$85,BECO_Datos!$A75,FALSE)+HLOOKUP(AE$7,BECO_Datos!$HP$3:$LT$85,BECO_Datos!$A75,FALSE))*AE$2</f>
        <v>0</v>
      </c>
      <c r="AF77" s="84">
        <f>(HLOOKUP(AF$7,BECO_Datos!$D$3:$HN$85,BECO_Datos!$A75,FALSE))*AF$2</f>
        <v>0</v>
      </c>
      <c r="AG77" s="84">
        <f>(HLOOKUP(AG$7,BECO_Datos!$D$3:$HN$85,BECO_Datos!$A75,FALSE)+HLOOKUP(AG$7,BECO_Datos!$HP$3:$LT$85,BECO_Datos!$A75,FALSE))*AG$2</f>
        <v>0</v>
      </c>
      <c r="AH77" s="84">
        <f>(HLOOKUP(AH$7,BECO_Datos!$D$3:$HN$85,BECO_Datos!$A75,FALSE))*AH$2</f>
        <v>0</v>
      </c>
      <c r="AI77" s="84">
        <f>(HLOOKUP(AI$7,BECO_Datos!$D$3:$HN$85,BECO_Datos!$A75,FALSE)+HLOOKUP(AI$7,BECO_Datos!$HP$3:$LT$85,BECO_Datos!$A75,FALSE))*AI$2</f>
        <v>0</v>
      </c>
      <c r="AJ77" s="86">
        <f t="shared" si="243"/>
        <v>38321.561314992177</v>
      </c>
      <c r="AK77" s="84">
        <f>(HLOOKUP(AK$7,BECO_Datos!$D$3:$HN$85,BECO_Datos!$A75,FALSE))*AK$2</f>
        <v>0</v>
      </c>
      <c r="AL77" s="84">
        <f>(HLOOKUP(AL$7,BECO_Datos!$D$3:$HN$85,BECO_Datos!$A75,FALSE))*AL$2</f>
        <v>0</v>
      </c>
      <c r="AM77" s="84">
        <f>(HLOOKUP(AM$7,BECO_Datos!$D$3:$HN$85,BECO_Datos!$A75,FALSE))*AM$2</f>
        <v>0</v>
      </c>
      <c r="AN77" s="84">
        <f>(HLOOKUP(AN$7,BECO_Datos!$D$3:$HN$85,BECO_Datos!$A75,FALSE))*AN$2</f>
        <v>0</v>
      </c>
      <c r="AO77" s="84">
        <f>(HLOOKUP(AO$7,BECO_Datos!$D$3:$HN$85,BECO_Datos!$A75,FALSE)+HLOOKUP(AO$7,BECO_Datos!$HP$3:$LT$85,BECO_Datos!$A75,FALSE))*AO$2</f>
        <v>18484.904471048201</v>
      </c>
      <c r="AP77" s="84">
        <f>(HLOOKUP(AP$7,BECO_Datos!$D$3:$HN$85,BECO_Datos!$A75,FALSE))*AP$2</f>
        <v>0</v>
      </c>
      <c r="AQ77" s="84">
        <f>(HLOOKUP(AQ$7,BECO_Datos!$D$3:$HN$85,BECO_Datos!$A75,FALSE))*AQ$2</f>
        <v>0</v>
      </c>
      <c r="AR77" s="84">
        <f>(HLOOKUP(AR$7,BECO_Datos!$D$3:$HN$85,BECO_Datos!$A75,FALSE)+HLOOKUP(AR$7,BECO_Datos!$HP$3:$LT$85,BECO_Datos!$A75,FALSE))*AR$2</f>
        <v>0</v>
      </c>
      <c r="AS77" s="84">
        <f>(HLOOKUP(AS$7,BECO_Datos!$D$3:$HN$85,BECO_Datos!$A75,FALSE))*AS$2</f>
        <v>0</v>
      </c>
      <c r="AT77" s="84">
        <f>(HLOOKUP(AT$7,BECO_Datos!$D$3:$HN$85,BECO_Datos!$A75,FALSE)+HLOOKUP(AT$7,BECO_Datos!$HP$3:$LT$85,BECO_Datos!$A75,FALSE))*AT$2</f>
        <v>0</v>
      </c>
      <c r="AU77" s="84">
        <f>(HLOOKUP(AU$7,BECO_Datos!$D$3:$HN$85,BECO_Datos!$A75,FALSE))*AU$2</f>
        <v>19836.656843943976</v>
      </c>
      <c r="AV77" s="84">
        <f>(HLOOKUP(AV$7,BECO_Datos!$D$3:$HN$85,BECO_Datos!$A75,FALSE)+HLOOKUP(AV$7,BECO_Datos!$HP$3:$LT$85,BECO_Datos!$A75,FALSE))*AV$2</f>
        <v>0</v>
      </c>
      <c r="AW77" s="13"/>
      <c r="AX77" s="86">
        <f t="shared" si="244"/>
        <v>15666.997215182022</v>
      </c>
      <c r="AY77" s="84">
        <f>(HLOOKUP(AY$7,BECO_Datos!$D$3:$HN$85,BECO_Datos!$A75,FALSE)+HLOOKUP(AY$7,BECO_Datos!$HP$3:$LT$85,BECO_Datos!$A75,FALSE))*AY$2</f>
        <v>0</v>
      </c>
      <c r="AZ77" s="84">
        <f>(HLOOKUP(AZ$7,BECO_Datos!$D$3:$HN$85,BECO_Datos!$A75,FALSE)+HLOOKUP(AZ$7,BECO_Datos!$HP$3:$LT$85,BECO_Datos!$A75,FALSE))*AZ$2</f>
        <v>0</v>
      </c>
      <c r="BA77" s="84">
        <f>(HLOOKUP(BA$7,BECO_Datos!$D$3:$HN$85,BECO_Datos!$A75,FALSE)+HLOOKUP(BA$7,BECO_Datos!$HP$3:$LT$85,BECO_Datos!$A75,FALSE))*BA$2</f>
        <v>15666.997215182022</v>
      </c>
      <c r="BB77" s="84">
        <f>(HLOOKUP(BB$7,BECO_Datos!$D$3:$HN$85,BECO_Datos!$A75,FALSE)+HLOOKUP(BB$7,BECO_Datos!$HP$3:$LT$85,BECO_Datos!$A75,FALSE))*BB$2</f>
        <v>0</v>
      </c>
      <c r="BC77" s="84">
        <f>(HLOOKUP(BC$7,BECO_Datos!$D$3:$HN$85,BECO_Datos!$A75,FALSE))*BC$2</f>
        <v>0</v>
      </c>
      <c r="BD77" s="84">
        <f>(HLOOKUP(BD$7,BECO_Datos!$D$3:$HN$85,BECO_Datos!$A75,FALSE)+HLOOKUP(BD$7,BECO_Datos!$HP$3:$LT$85,BECO_Datos!$A75,FALSE))*BD$2</f>
        <v>0</v>
      </c>
      <c r="BE77" s="84">
        <f>(HLOOKUP(BE$7,BECO_Datos!$D$3:$HN$85,BECO_Datos!$A75,FALSE))*BE$2</f>
        <v>0</v>
      </c>
      <c r="BF77" s="84">
        <f>(HLOOKUP(BF$7,BECO_Datos!$D$3:$HN$85,BECO_Datos!$A75,FALSE)+HLOOKUP(BF$7,BECO_Datos!$HP$3:$LT$85,BECO_Datos!$A75,FALSE))*BF$2</f>
        <v>0</v>
      </c>
      <c r="BG77" s="86">
        <f t="shared" si="245"/>
        <v>38231.217297622978</v>
      </c>
      <c r="BH77" s="84">
        <f>(HLOOKUP(BH$7,BECO_Datos!$D$3:$HN$85,BECO_Datos!$A75,FALSE))*BH$2</f>
        <v>0</v>
      </c>
      <c r="BI77" s="84">
        <f>(HLOOKUP(BI$7,BECO_Datos!$D$3:$HN$85,BECO_Datos!$A75,FALSE))*BI$2</f>
        <v>0</v>
      </c>
      <c r="BJ77" s="84">
        <f>(HLOOKUP(BJ$7,BECO_Datos!$D$3:$HN$85,BECO_Datos!$A75,FALSE))*BJ$2</f>
        <v>0</v>
      </c>
      <c r="BK77" s="84">
        <f>(HLOOKUP(BK$7,BECO_Datos!$D$3:$HN$85,BECO_Datos!$A75,FALSE))*BK$2</f>
        <v>0</v>
      </c>
      <c r="BL77" s="84">
        <f>(HLOOKUP(BL$7,BECO_Datos!$D$3:$HN$85,BECO_Datos!$A75,FALSE)+HLOOKUP(BL$7,BECO_Datos!$HP$3:$LT$85,BECO_Datos!$A75,FALSE))*BL$2</f>
        <v>19243.414537364592</v>
      </c>
      <c r="BM77" s="84">
        <f>(HLOOKUP(BM$7,BECO_Datos!$D$3:$HN$85,BECO_Datos!$A75,FALSE))*BM$2</f>
        <v>0</v>
      </c>
      <c r="BN77" s="84">
        <f>(HLOOKUP(BN$7,BECO_Datos!$D$3:$HN$85,BECO_Datos!$A75,FALSE))*BN$2</f>
        <v>0</v>
      </c>
      <c r="BO77" s="84">
        <f>(HLOOKUP(BO$7,BECO_Datos!$D$3:$HN$85,BECO_Datos!$A75,FALSE)+HLOOKUP(BO$7,BECO_Datos!$HP$3:$LT$85,BECO_Datos!$A75,FALSE))*BO$2</f>
        <v>0</v>
      </c>
      <c r="BP77" s="84">
        <f>(HLOOKUP(BP$7,BECO_Datos!$D$3:$HN$85,BECO_Datos!$A75,FALSE))*BP$2</f>
        <v>0</v>
      </c>
      <c r="BQ77" s="84">
        <f>(HLOOKUP(BQ$7,BECO_Datos!$D$3:$HN$85,BECO_Datos!$A75,FALSE)+HLOOKUP(BQ$7,BECO_Datos!$HP$3:$LT$85,BECO_Datos!$A75,FALSE))*BQ$2</f>
        <v>0</v>
      </c>
      <c r="BR77" s="84">
        <f>(HLOOKUP(BR$7,BECO_Datos!$D$3:$HN$85,BECO_Datos!$A75,FALSE))*BR$2</f>
        <v>18987.802760258382</v>
      </c>
      <c r="BS77" s="84">
        <f>(HLOOKUP(BS$7,BECO_Datos!$D$3:$HN$85,BECO_Datos!$A75,FALSE)+HLOOKUP(BS$7,BECO_Datos!$HP$3:$LT$85,BECO_Datos!$A75,FALSE))*BS$2</f>
        <v>0</v>
      </c>
      <c r="BT77" s="13"/>
      <c r="BU77" s="86">
        <f t="shared" si="246"/>
        <v>12537.517000024094</v>
      </c>
      <c r="BV77" s="84">
        <f>(HLOOKUP(BV$7,BECO_Datos!$D$3:$HN$85,BECO_Datos!$A75,FALSE)+HLOOKUP(BV$7,BECO_Datos!$HP$3:$LT$85,BECO_Datos!$A75,FALSE))*BV$2</f>
        <v>0</v>
      </c>
      <c r="BW77" s="84">
        <f>(HLOOKUP(BW$7,BECO_Datos!$D$3:$HN$85,BECO_Datos!$A75,FALSE)+HLOOKUP(BW$7,BECO_Datos!$HP$3:$LT$85,BECO_Datos!$A75,FALSE))*BW$2</f>
        <v>0</v>
      </c>
      <c r="BX77" s="84">
        <f>(HLOOKUP(BX$7,BECO_Datos!$D$3:$HN$85,BECO_Datos!$A75,FALSE)+HLOOKUP(BX$7,BECO_Datos!$HP$3:$LT$85,BECO_Datos!$A75,FALSE))*BX$2</f>
        <v>12537.517000024094</v>
      </c>
      <c r="BY77" s="84">
        <f>(HLOOKUP(BY$7,BECO_Datos!$D$3:$HN$85,BECO_Datos!$A75,FALSE)+HLOOKUP(BY$7,BECO_Datos!$HP$3:$LT$85,BECO_Datos!$A75,FALSE))*BY$2</f>
        <v>0</v>
      </c>
      <c r="BZ77" s="84">
        <f>(HLOOKUP(BZ$7,BECO_Datos!$D$3:$HN$85,BECO_Datos!$A75,FALSE))*BZ$2</f>
        <v>0</v>
      </c>
      <c r="CA77" s="84">
        <f>(HLOOKUP(CA$7,BECO_Datos!$D$3:$HN$85,BECO_Datos!$A75,FALSE)+HLOOKUP(CA$7,BECO_Datos!$HP$3:$LT$85,BECO_Datos!$A75,FALSE))*CA$2</f>
        <v>0</v>
      </c>
      <c r="CB77" s="84">
        <f>(HLOOKUP(CB$7,BECO_Datos!$D$3:$HN$85,BECO_Datos!$A75,FALSE))*CB$2</f>
        <v>0</v>
      </c>
      <c r="CC77" s="84">
        <f>(HLOOKUP(CC$7,BECO_Datos!$D$3:$HN$85,BECO_Datos!$A75,FALSE)+HLOOKUP(CC$7,BECO_Datos!$HP$3:$LT$85,BECO_Datos!$A75,FALSE))*CC$2</f>
        <v>0</v>
      </c>
      <c r="CD77" s="86">
        <f t="shared" si="247"/>
        <v>40786.83005477846</v>
      </c>
      <c r="CE77" s="84">
        <f>(HLOOKUP(CE$7,BECO_Datos!$D$3:$HN$85,BECO_Datos!$A75,FALSE))*CE$2</f>
        <v>0</v>
      </c>
      <c r="CF77" s="84">
        <f>(HLOOKUP(CF$7,BECO_Datos!$D$3:$HN$85,BECO_Datos!$A75,FALSE))*CF$2</f>
        <v>0</v>
      </c>
      <c r="CG77" s="84">
        <f>(HLOOKUP(CG$7,BECO_Datos!$D$3:$HN$85,BECO_Datos!$A75,FALSE))*CG$2</f>
        <v>0</v>
      </c>
      <c r="CH77" s="84">
        <f>(HLOOKUP(CH$7,BECO_Datos!$D$3:$HN$85,BECO_Datos!$A75,FALSE))*CH$2</f>
        <v>0</v>
      </c>
      <c r="CI77" s="84">
        <f>(HLOOKUP(CI$7,BECO_Datos!$D$3:$HN$85,BECO_Datos!$A75,FALSE)+HLOOKUP(CI$7,BECO_Datos!$HP$3:$LT$85,BECO_Datos!$A75,FALSE))*CI$2</f>
        <v>24292.769387845379</v>
      </c>
      <c r="CJ77" s="84">
        <f>(HLOOKUP(CJ$7,BECO_Datos!$D$3:$HN$85,BECO_Datos!$A75,FALSE))*CJ$2</f>
        <v>0</v>
      </c>
      <c r="CK77" s="84">
        <f>(HLOOKUP(CK$7,BECO_Datos!$D$3:$HN$85,BECO_Datos!$A75,FALSE))*CK$2</f>
        <v>0</v>
      </c>
      <c r="CL77" s="84">
        <f>(HLOOKUP(CL$7,BECO_Datos!$D$3:$HN$85,BECO_Datos!$A75,FALSE)+HLOOKUP(CL$7,BECO_Datos!$HP$3:$LT$85,BECO_Datos!$A75,FALSE))*CL$2</f>
        <v>0</v>
      </c>
      <c r="CM77" s="84">
        <f>(HLOOKUP(CM$7,BECO_Datos!$D$3:$HN$85,BECO_Datos!$A75,FALSE))*CM$2</f>
        <v>0</v>
      </c>
      <c r="CN77" s="84">
        <f>(HLOOKUP(CN$7,BECO_Datos!$D$3:$HN$85,BECO_Datos!$A75,FALSE)+HLOOKUP(CN$7,BECO_Datos!$HP$3:$LT$85,BECO_Datos!$A75,FALSE))*CN$2</f>
        <v>0</v>
      </c>
      <c r="CO77" s="84">
        <f>(HLOOKUP(CO$7,BECO_Datos!$D$3:$HN$85,BECO_Datos!$A75,FALSE))*CO$2</f>
        <v>16494.060666933085</v>
      </c>
      <c r="CP77" s="84">
        <f>(HLOOKUP(CP$7,BECO_Datos!$D$3:$HN$85,BECO_Datos!$A75,FALSE)+HLOOKUP(CP$7,BECO_Datos!$HP$3:$LT$85,BECO_Datos!$A75,FALSE))*CP$2</f>
        <v>0</v>
      </c>
      <c r="CQ77" s="13"/>
      <c r="CR77" s="86">
        <f t="shared" si="248"/>
        <v>11791.802286725275</v>
      </c>
      <c r="CS77" s="84">
        <f>(HLOOKUP(CS$7,BECO_Datos!$D$3:$HN$85,BECO_Datos!$A75,FALSE)+HLOOKUP(CS$7,BECO_Datos!$HP$3:$LT$85,BECO_Datos!$A75,FALSE))*CS$2</f>
        <v>0</v>
      </c>
      <c r="CT77" s="84">
        <f>(HLOOKUP(CT$7,BECO_Datos!$D$3:$HN$85,BECO_Datos!$A75,FALSE)+HLOOKUP(CT$7,BECO_Datos!$HP$3:$LT$85,BECO_Datos!$A75,FALSE))*CT$2</f>
        <v>0</v>
      </c>
      <c r="CU77" s="84">
        <f>(HLOOKUP(CU$7,BECO_Datos!$D$3:$HN$85,BECO_Datos!$A75,FALSE)+HLOOKUP(CU$7,BECO_Datos!$HP$3:$LT$85,BECO_Datos!$A75,FALSE))*CU$2</f>
        <v>11791.802286725275</v>
      </c>
      <c r="CV77" s="84">
        <f>(HLOOKUP(CV$7,BECO_Datos!$D$3:$HN$85,BECO_Datos!$A75,FALSE)+HLOOKUP(CV$7,BECO_Datos!$HP$3:$LT$85,BECO_Datos!$A75,FALSE))*CV$2</f>
        <v>0</v>
      </c>
      <c r="CW77" s="84">
        <f>(HLOOKUP(CW$7,BECO_Datos!$D$3:$HN$85,BECO_Datos!$A75,FALSE))*CW$2</f>
        <v>0</v>
      </c>
      <c r="CX77" s="84">
        <f>(HLOOKUP(CX$7,BECO_Datos!$D$3:$HN$85,BECO_Datos!$A75,FALSE)+HLOOKUP(CX$7,BECO_Datos!$HP$3:$LT$85,BECO_Datos!$A75,FALSE))*CX$2</f>
        <v>0</v>
      </c>
      <c r="CY77" s="84">
        <f>(HLOOKUP(CY$7,BECO_Datos!$D$3:$HN$85,BECO_Datos!$A75,FALSE))*CY$2</f>
        <v>0</v>
      </c>
      <c r="CZ77" s="84">
        <f>(HLOOKUP(CZ$7,BECO_Datos!$D$3:$HN$85,BECO_Datos!$A75,FALSE)+HLOOKUP(CZ$7,BECO_Datos!$HP$3:$LT$85,BECO_Datos!$A75,FALSE))*CZ$2</f>
        <v>0</v>
      </c>
      <c r="DA77" s="86">
        <f t="shared" si="249"/>
        <v>42280.679803755454</v>
      </c>
      <c r="DB77" s="84">
        <f>(HLOOKUP(DB$7,BECO_Datos!$D$3:$HN$85,BECO_Datos!$A75,FALSE))*DB$2</f>
        <v>0</v>
      </c>
      <c r="DC77" s="84">
        <f>(HLOOKUP(DC$7,BECO_Datos!$D$3:$HN$85,BECO_Datos!$A75,FALSE))*DC$2</f>
        <v>0</v>
      </c>
      <c r="DD77" s="84">
        <f>(HLOOKUP(DD$7,BECO_Datos!$D$3:$HN$85,BECO_Datos!$A75,FALSE))*DD$2</f>
        <v>0</v>
      </c>
      <c r="DE77" s="84">
        <f>(HLOOKUP(DE$7,BECO_Datos!$D$3:$HN$85,BECO_Datos!$A75,FALSE))*DE$2</f>
        <v>0</v>
      </c>
      <c r="DF77" s="84">
        <f>(HLOOKUP(DF$7,BECO_Datos!$D$3:$HN$85,BECO_Datos!$A75,FALSE)+HLOOKUP(DF$7,BECO_Datos!$HP$3:$LT$85,BECO_Datos!$A75,FALSE))*DF$2</f>
        <v>25368.350643656351</v>
      </c>
      <c r="DG77" s="84">
        <f>(HLOOKUP(DG$7,BECO_Datos!$D$3:$HN$85,BECO_Datos!$A75,FALSE))*DG$2</f>
        <v>0</v>
      </c>
      <c r="DH77" s="84">
        <f>(HLOOKUP(DH$7,BECO_Datos!$D$3:$HN$85,BECO_Datos!$A75,FALSE))*DH$2</f>
        <v>0</v>
      </c>
      <c r="DI77" s="84">
        <f>(HLOOKUP(DI$7,BECO_Datos!$D$3:$HN$85,BECO_Datos!$A75,FALSE)+HLOOKUP(DI$7,BECO_Datos!$HP$3:$LT$85,BECO_Datos!$A75,FALSE))*DI$2</f>
        <v>0</v>
      </c>
      <c r="DJ77" s="84">
        <f>(HLOOKUP(DJ$7,BECO_Datos!$D$3:$HN$85,BECO_Datos!$A75,FALSE))*DJ$2</f>
        <v>0</v>
      </c>
      <c r="DK77" s="84">
        <f>(HLOOKUP(DK$7,BECO_Datos!$D$3:$HN$85,BECO_Datos!$A75,FALSE)+HLOOKUP(DK$7,BECO_Datos!$HP$3:$LT$85,BECO_Datos!$A75,FALSE))*DK$2</f>
        <v>0</v>
      </c>
      <c r="DL77" s="84">
        <f>(HLOOKUP(DL$7,BECO_Datos!$D$3:$HN$85,BECO_Datos!$A75,FALSE))*DL$2</f>
        <v>16912.3291600991</v>
      </c>
      <c r="DM77" s="84">
        <f>(HLOOKUP(DM$7,BECO_Datos!$D$3:$HN$85,BECO_Datos!$A75,FALSE)+HLOOKUP(DM$7,BECO_Datos!$HP$3:$LT$85,BECO_Datos!$A75,FALSE))*DM$2</f>
        <v>0</v>
      </c>
      <c r="DN77" s="13"/>
      <c r="DO77" s="86">
        <f t="shared" si="250"/>
        <v>11812.499094754556</v>
      </c>
      <c r="DP77" s="84">
        <f>(HLOOKUP(DP$7,BECO_Datos!$D$3:$HN$85,BECO_Datos!$A75,FALSE)+HLOOKUP(DP$7,BECO_Datos!$HP$3:$LT$85,BECO_Datos!$A75,FALSE))*DP$2</f>
        <v>0</v>
      </c>
      <c r="DQ77" s="84">
        <f>(HLOOKUP(DQ$7,BECO_Datos!$D$3:$HN$85,BECO_Datos!$A75,FALSE)+HLOOKUP(DQ$7,BECO_Datos!$HP$3:$LT$85,BECO_Datos!$A75,FALSE))*DQ$2</f>
        <v>0</v>
      </c>
      <c r="DR77" s="84">
        <f>(HLOOKUP(DR$7,BECO_Datos!$D$3:$HN$85,BECO_Datos!$A75,FALSE)+HLOOKUP(DR$7,BECO_Datos!$HP$3:$LT$85,BECO_Datos!$A75,FALSE))*DR$2</f>
        <v>11812.499094754556</v>
      </c>
      <c r="DS77" s="84">
        <f>(HLOOKUP(DS$7,BECO_Datos!$D$3:$HN$85,BECO_Datos!$A75,FALSE)+HLOOKUP(DS$7,BECO_Datos!$HP$3:$LT$85,BECO_Datos!$A75,FALSE))*DS$2</f>
        <v>0</v>
      </c>
      <c r="DT77" s="84">
        <f>(HLOOKUP(DT$7,BECO_Datos!$D$3:$HN$85,BECO_Datos!$A75,FALSE))*DT$2</f>
        <v>0</v>
      </c>
      <c r="DU77" s="84">
        <f>(HLOOKUP(DU$7,BECO_Datos!$D$3:$HN$85,BECO_Datos!$A75,FALSE)+HLOOKUP(DU$7,BECO_Datos!$HP$3:$LT$85,BECO_Datos!$A75,FALSE))*DU$2</f>
        <v>0</v>
      </c>
      <c r="DV77" s="84">
        <f>(HLOOKUP(DV$7,BECO_Datos!$D$3:$HN$85,BECO_Datos!$A75,FALSE))*DV$2</f>
        <v>0</v>
      </c>
      <c r="DW77" s="84">
        <f>(HLOOKUP(DW$7,BECO_Datos!$D$3:$HN$85,BECO_Datos!$A75,FALSE)+HLOOKUP(DW$7,BECO_Datos!$HP$3:$LT$85,BECO_Datos!$A75,FALSE))*DW$2</f>
        <v>0</v>
      </c>
      <c r="DX77" s="86">
        <f t="shared" si="251"/>
        <v>45329.993542993056</v>
      </c>
      <c r="DY77" s="84">
        <f>(HLOOKUP(DY$7,BECO_Datos!$D$3:$HN$85,BECO_Datos!$A75,FALSE))*DY$2</f>
        <v>0</v>
      </c>
      <c r="DZ77" s="84">
        <f>(HLOOKUP(DZ$7,BECO_Datos!$D$3:$HN$85,BECO_Datos!$A75,FALSE))*DZ$2</f>
        <v>0</v>
      </c>
      <c r="EA77" s="84">
        <f>(HLOOKUP(EA$7,BECO_Datos!$D$3:$HN$85,BECO_Datos!$A75,FALSE))*EA$2</f>
        <v>0</v>
      </c>
      <c r="EB77" s="84">
        <f>(HLOOKUP(EB$7,BECO_Datos!$D$3:$HN$85,BECO_Datos!$A75,FALSE))*EB$2</f>
        <v>0</v>
      </c>
      <c r="EC77" s="84">
        <f>(HLOOKUP(EC$7,BECO_Datos!$D$3:$HN$85,BECO_Datos!$A75,FALSE)+HLOOKUP(EC$7,BECO_Datos!$HP$3:$LT$85,BECO_Datos!$A75,FALSE))*EC$2</f>
        <v>27750.194418811014</v>
      </c>
      <c r="ED77" s="84">
        <f>(HLOOKUP(ED$7,BECO_Datos!$D$3:$HN$85,BECO_Datos!$A75,FALSE))*ED$2</f>
        <v>0</v>
      </c>
      <c r="EE77" s="84">
        <f>(HLOOKUP(EE$7,BECO_Datos!$D$3:$HN$85,BECO_Datos!$A75,FALSE))*EE$2</f>
        <v>0</v>
      </c>
      <c r="EF77" s="84">
        <f>(HLOOKUP(EF$7,BECO_Datos!$D$3:$HN$85,BECO_Datos!$A75,FALSE)+HLOOKUP(EF$7,BECO_Datos!$HP$3:$LT$85,BECO_Datos!$A75,FALSE))*EF$2</f>
        <v>0</v>
      </c>
      <c r="EG77" s="84">
        <f>(HLOOKUP(EG$7,BECO_Datos!$D$3:$HN$85,BECO_Datos!$A75,FALSE))*EG$2</f>
        <v>0</v>
      </c>
      <c r="EH77" s="84">
        <f>(HLOOKUP(EH$7,BECO_Datos!$D$3:$HN$85,BECO_Datos!$A75,FALSE)+HLOOKUP(EH$7,BECO_Datos!$HP$3:$LT$85,BECO_Datos!$A75,FALSE))*EH$2</f>
        <v>0</v>
      </c>
      <c r="EI77" s="84">
        <f>(HLOOKUP(EI$7,BECO_Datos!$D$3:$HN$85,BECO_Datos!$A75,FALSE))*EI$2</f>
        <v>17579.799124182042</v>
      </c>
      <c r="EJ77" s="84">
        <f>(HLOOKUP(EJ$7,BECO_Datos!$D$3:$HN$85,BECO_Datos!$A75,FALSE)+HLOOKUP(EJ$7,BECO_Datos!$HP$3:$LT$85,BECO_Datos!$A75,FALSE))*EJ$2</f>
        <v>0</v>
      </c>
      <c r="EK77" s="13"/>
      <c r="EL77" s="86">
        <f t="shared" si="252"/>
        <v>11859.23381999386</v>
      </c>
      <c r="EM77" s="84">
        <f>(HLOOKUP(EM$7,BECO_Datos!$D$3:$HN$85,BECO_Datos!$A75,FALSE)+HLOOKUP(EM$7,BECO_Datos!$HP$3:$LT$85,BECO_Datos!$A75,FALSE))*EM$2</f>
        <v>0</v>
      </c>
      <c r="EN77" s="84">
        <f>(HLOOKUP(EN$7,BECO_Datos!$D$3:$HN$85,BECO_Datos!$A75,FALSE)+HLOOKUP(EN$7,BECO_Datos!$HP$3:$LT$85,BECO_Datos!$A75,FALSE))*EN$2</f>
        <v>0</v>
      </c>
      <c r="EO77" s="84">
        <f>(HLOOKUP(EO$7,BECO_Datos!$D$3:$HN$85,BECO_Datos!$A75,FALSE)+HLOOKUP(EO$7,BECO_Datos!$HP$3:$LT$85,BECO_Datos!$A75,FALSE))*EO$2</f>
        <v>11859.23381999386</v>
      </c>
      <c r="EP77" s="84">
        <f>(HLOOKUP(EP$7,BECO_Datos!$D$3:$HN$85,BECO_Datos!$A75,FALSE)+HLOOKUP(EP$7,BECO_Datos!$HP$3:$LT$85,BECO_Datos!$A75,FALSE))*EP$2</f>
        <v>0</v>
      </c>
      <c r="EQ77" s="84">
        <f>(HLOOKUP(EQ$7,BECO_Datos!$D$3:$HN$85,BECO_Datos!$A75,FALSE))*EQ$2</f>
        <v>0</v>
      </c>
      <c r="ER77" s="84">
        <f>(HLOOKUP(ER$7,BECO_Datos!$D$3:$HN$85,BECO_Datos!$A75,FALSE)+HLOOKUP(ER$7,BECO_Datos!$HP$3:$LT$85,BECO_Datos!$A75,FALSE))*ER$2</f>
        <v>0</v>
      </c>
      <c r="ES77" s="84">
        <f>(HLOOKUP(ES$7,BECO_Datos!$D$3:$HN$85,BECO_Datos!$A75,FALSE))*ES$2</f>
        <v>0</v>
      </c>
      <c r="ET77" s="84">
        <f>(HLOOKUP(ET$7,BECO_Datos!$D$3:$HN$85,BECO_Datos!$A75,FALSE)+HLOOKUP(ET$7,BECO_Datos!$HP$3:$LT$85,BECO_Datos!$A75,FALSE))*ET$2</f>
        <v>0</v>
      </c>
      <c r="EU77" s="86">
        <f t="shared" si="253"/>
        <v>46653.050413938479</v>
      </c>
      <c r="EV77" s="84">
        <f>(HLOOKUP(EV$7,BECO_Datos!$D$3:$HN$85,BECO_Datos!$A75,FALSE))*EV$2</f>
        <v>0</v>
      </c>
      <c r="EW77" s="84">
        <f>(HLOOKUP(EW$7,BECO_Datos!$D$3:$HN$85,BECO_Datos!$A75,FALSE))*EW$2</f>
        <v>0</v>
      </c>
      <c r="EX77" s="84">
        <f>(HLOOKUP(EX$7,BECO_Datos!$D$3:$HN$85,BECO_Datos!$A75,FALSE))*EX$2</f>
        <v>0</v>
      </c>
      <c r="EY77" s="84">
        <f>(HLOOKUP(EY$7,BECO_Datos!$D$3:$HN$85,BECO_Datos!$A75,FALSE))*EY$2</f>
        <v>0</v>
      </c>
      <c r="EZ77" s="84">
        <f>(HLOOKUP(EZ$7,BECO_Datos!$D$3:$HN$85,BECO_Datos!$A75,FALSE)+HLOOKUP(EZ$7,BECO_Datos!$HP$3:$LT$85,BECO_Datos!$A75,FALSE))*EZ$2</f>
        <v>28415.722479493183</v>
      </c>
      <c r="FA77" s="84">
        <f>(HLOOKUP(FA$7,BECO_Datos!$D$3:$HN$85,BECO_Datos!$A75,FALSE))*FA$2</f>
        <v>0</v>
      </c>
      <c r="FB77" s="84">
        <f>(HLOOKUP(FB$7,BECO_Datos!$D$3:$HN$85,BECO_Datos!$A75,FALSE))*FB$2</f>
        <v>0</v>
      </c>
      <c r="FC77" s="84">
        <f>(HLOOKUP(FC$7,BECO_Datos!$D$3:$HN$85,BECO_Datos!$A75,FALSE)+HLOOKUP(FC$7,BECO_Datos!$HP$3:$LT$85,BECO_Datos!$A75,FALSE))*FC$2</f>
        <v>0</v>
      </c>
      <c r="FD77" s="84">
        <f>(HLOOKUP(FD$7,BECO_Datos!$D$3:$HN$85,BECO_Datos!$A75,FALSE))*FD$2</f>
        <v>0</v>
      </c>
      <c r="FE77" s="84">
        <f>(HLOOKUP(FE$7,BECO_Datos!$D$3:$HN$85,BECO_Datos!$A75,FALSE)+HLOOKUP(FE$7,BECO_Datos!$HP$3:$LT$85,BECO_Datos!$A75,FALSE))*FE$2</f>
        <v>0</v>
      </c>
      <c r="FF77" s="84">
        <f>(HLOOKUP(FF$7,BECO_Datos!$D$3:$HN$85,BECO_Datos!$A75,FALSE))*FF$2</f>
        <v>18237.327934445297</v>
      </c>
      <c r="FG77" s="84">
        <f>(HLOOKUP(FG$7,BECO_Datos!$D$3:$HN$85,BECO_Datos!$A75,FALSE)+HLOOKUP(FG$7,BECO_Datos!$HP$3:$LT$85,BECO_Datos!$A75,FALSE))*FG$2</f>
        <v>0</v>
      </c>
      <c r="FH77" s="13"/>
      <c r="FI77" s="86">
        <f t="shared" si="254"/>
        <v>13132.066265114669</v>
      </c>
      <c r="FJ77" s="84">
        <f>(HLOOKUP(FJ$7,BECO_Datos!$D$3:$HN$85,BECO_Datos!$A75,FALSE)+HLOOKUP(FJ$7,BECO_Datos!$HP$3:$LT$85,BECO_Datos!$A75,FALSE))*FJ$2</f>
        <v>0</v>
      </c>
      <c r="FK77" s="84">
        <f>(HLOOKUP(FK$7,BECO_Datos!$D$3:$HN$85,BECO_Datos!$A75,FALSE)+HLOOKUP(FK$7,BECO_Datos!$HP$3:$LT$85,BECO_Datos!$A75,FALSE))*FK$2</f>
        <v>0</v>
      </c>
      <c r="FL77" s="84">
        <f>(HLOOKUP(FL$7,BECO_Datos!$D$3:$HN$85,BECO_Datos!$A75,FALSE)+HLOOKUP(FL$7,BECO_Datos!$HP$3:$LT$85,BECO_Datos!$A75,FALSE))*FL$2</f>
        <v>13132.066265114669</v>
      </c>
      <c r="FM77" s="84">
        <f>(HLOOKUP(FM$7,BECO_Datos!$D$3:$HN$85,BECO_Datos!$A75,FALSE)+HLOOKUP(FM$7,BECO_Datos!$HP$3:$LT$85,BECO_Datos!$A75,FALSE))*FM$2</f>
        <v>0</v>
      </c>
      <c r="FN77" s="84">
        <f>(HLOOKUP(FN$7,BECO_Datos!$D$3:$HN$85,BECO_Datos!$A75,FALSE))*FN$2</f>
        <v>0</v>
      </c>
      <c r="FO77" s="84">
        <f>(HLOOKUP(FO$7,BECO_Datos!$D$3:$HN$85,BECO_Datos!$A75,FALSE)+HLOOKUP(FO$7,BECO_Datos!$HP$3:$LT$85,BECO_Datos!$A75,FALSE))*FO$2</f>
        <v>0</v>
      </c>
      <c r="FP77" s="84">
        <f>(HLOOKUP(FP$7,BECO_Datos!$D$3:$HN$85,BECO_Datos!$A75,FALSE))*FP$2</f>
        <v>0</v>
      </c>
      <c r="FQ77" s="84">
        <f>(HLOOKUP(FQ$7,BECO_Datos!$D$3:$HN$85,BECO_Datos!$A75,FALSE)+HLOOKUP(FQ$7,BECO_Datos!$HP$3:$LT$85,BECO_Datos!$A75,FALSE))*FQ$2</f>
        <v>0</v>
      </c>
      <c r="FR77" s="86">
        <f t="shared" si="255"/>
        <v>48068.702566218213</v>
      </c>
      <c r="FS77" s="84">
        <f>(HLOOKUP(FS$7,BECO_Datos!$D$3:$HN$85,BECO_Datos!$A75,FALSE))*FS$2</f>
        <v>0</v>
      </c>
      <c r="FT77" s="84">
        <f>(HLOOKUP(FT$7,BECO_Datos!$D$3:$HN$85,BECO_Datos!$A75,FALSE))*FT$2</f>
        <v>0</v>
      </c>
      <c r="FU77" s="84">
        <f>(HLOOKUP(FU$7,BECO_Datos!$D$3:$HN$85,BECO_Datos!$A75,FALSE))*FU$2</f>
        <v>0</v>
      </c>
      <c r="FV77" s="84">
        <f>(HLOOKUP(FV$7,BECO_Datos!$D$3:$HN$85,BECO_Datos!$A75,FALSE))*FV$2</f>
        <v>0</v>
      </c>
      <c r="FW77" s="84">
        <f>(HLOOKUP(FW$7,BECO_Datos!$D$3:$HN$85,BECO_Datos!$A75,FALSE)+HLOOKUP(FW$7,BECO_Datos!$HP$3:$LT$85,BECO_Datos!$A75,FALSE))*FW$2</f>
        <v>28977.161219995782</v>
      </c>
      <c r="FX77" s="84">
        <f>(HLOOKUP(FX$7,BECO_Datos!$D$3:$HN$85,BECO_Datos!$A75,FALSE))*FX$2</f>
        <v>0</v>
      </c>
      <c r="FY77" s="84">
        <f>(HLOOKUP(FY$7,BECO_Datos!$D$3:$HN$85,BECO_Datos!$A75,FALSE))*FY$2</f>
        <v>0</v>
      </c>
      <c r="FZ77" s="84">
        <f>(HLOOKUP(FZ$7,BECO_Datos!$D$3:$HN$85,BECO_Datos!$A75,FALSE)+HLOOKUP(FZ$7,BECO_Datos!$HP$3:$LT$85,BECO_Datos!$A75,FALSE))*FZ$2</f>
        <v>0</v>
      </c>
      <c r="GA77" s="84">
        <f>(HLOOKUP(GA$7,BECO_Datos!$D$3:$HN$85,BECO_Datos!$A75,FALSE))*GA$2</f>
        <v>0</v>
      </c>
      <c r="GB77" s="84">
        <f>(HLOOKUP(GB$7,BECO_Datos!$D$3:$HN$85,BECO_Datos!$A75,FALSE)+HLOOKUP(GB$7,BECO_Datos!$HP$3:$LT$85,BECO_Datos!$A75,FALSE))*GB$2</f>
        <v>0</v>
      </c>
      <c r="GC77" s="84">
        <f>(HLOOKUP(GC$7,BECO_Datos!$D$3:$HN$85,BECO_Datos!$A75,FALSE))*GC$2</f>
        <v>19091.541346222431</v>
      </c>
      <c r="GD77" s="84">
        <f>(HLOOKUP(GD$7,BECO_Datos!$D$3:$HN$85,BECO_Datos!$A75,FALSE)+HLOOKUP(GD$7,BECO_Datos!$HP$3:$LT$85,BECO_Datos!$A75,FALSE))*GD$2</f>
        <v>0</v>
      </c>
      <c r="GE77" s="13"/>
      <c r="GF77" s="86">
        <f t="shared" si="256"/>
        <v>13207.524694881087</v>
      </c>
      <c r="GG77" s="84">
        <f>(HLOOKUP(GG$7,BECO_Datos!$D$3:$HN$85,BECO_Datos!$A75,FALSE)+HLOOKUP(GG$7,BECO_Datos!$HP$3:$LT$85,BECO_Datos!$A75,FALSE))*GG$2</f>
        <v>0</v>
      </c>
      <c r="GH77" s="84">
        <f>(HLOOKUP(GH$7,BECO_Datos!$D$3:$HN$85,BECO_Datos!$A75,FALSE)+HLOOKUP(GH$7,BECO_Datos!$HP$3:$LT$85,BECO_Datos!$A75,FALSE))*GH$2</f>
        <v>0</v>
      </c>
      <c r="GI77" s="84">
        <f>(HLOOKUP(GI$7,BECO_Datos!$D$3:$HN$85,BECO_Datos!$A75,FALSE)+HLOOKUP(GI$7,BECO_Datos!$HP$3:$LT$85,BECO_Datos!$A75,FALSE))*GI$2</f>
        <v>13207.524694881087</v>
      </c>
      <c r="GJ77" s="84">
        <f>(HLOOKUP(GJ$7,BECO_Datos!$D$3:$HN$85,BECO_Datos!$A75,FALSE)+HLOOKUP(GJ$7,BECO_Datos!$HP$3:$LT$85,BECO_Datos!$A75,FALSE))*GJ$2</f>
        <v>0</v>
      </c>
      <c r="GK77" s="84">
        <f>(HLOOKUP(GK$7,BECO_Datos!$D$3:$HN$85,BECO_Datos!$A75,FALSE))*GK$2</f>
        <v>0</v>
      </c>
      <c r="GL77" s="84">
        <f>(HLOOKUP(GL$7,BECO_Datos!$D$3:$HN$85,BECO_Datos!$A75,FALSE)+HLOOKUP(GL$7,BECO_Datos!$HP$3:$LT$85,BECO_Datos!$A75,FALSE))*GL$2</f>
        <v>0</v>
      </c>
      <c r="GM77" s="84">
        <f>(HLOOKUP(GM$7,BECO_Datos!$D$3:$HN$85,BECO_Datos!$A75,FALSE))*GM$2</f>
        <v>0</v>
      </c>
      <c r="GN77" s="84">
        <f>(HLOOKUP(GN$7,BECO_Datos!$D$3:$HN$85,BECO_Datos!$A75,FALSE)+HLOOKUP(GN$7,BECO_Datos!$HP$3:$LT$85,BECO_Datos!$A75,FALSE))*GN$2</f>
        <v>0</v>
      </c>
      <c r="GO77" s="86">
        <f t="shared" si="257"/>
        <v>42400.840021757314</v>
      </c>
      <c r="GP77" s="84">
        <f>(HLOOKUP(GP$7,BECO_Datos!$D$3:$HN$85,BECO_Datos!$A75,FALSE))*GP$2</f>
        <v>0</v>
      </c>
      <c r="GQ77" s="84">
        <f>(HLOOKUP(GQ$7,BECO_Datos!$D$3:$HN$85,BECO_Datos!$A75,FALSE))*GQ$2</f>
        <v>0</v>
      </c>
      <c r="GR77" s="84">
        <f>(HLOOKUP(GR$7,BECO_Datos!$D$3:$HN$85,BECO_Datos!$A75,FALSE))*GR$2</f>
        <v>0</v>
      </c>
      <c r="GS77" s="84">
        <f>(HLOOKUP(GS$7,BECO_Datos!$D$3:$HN$85,BECO_Datos!$A75,FALSE))*GS$2</f>
        <v>0</v>
      </c>
      <c r="GT77" s="84">
        <f>(HLOOKUP(GT$7,BECO_Datos!$D$3:$HN$85,BECO_Datos!$A75,FALSE)+HLOOKUP(GT$7,BECO_Datos!$HP$3:$LT$85,BECO_Datos!$A75,FALSE))*GT$2</f>
        <v>30875.212924341529</v>
      </c>
      <c r="GU77" s="84">
        <f>(HLOOKUP(GU$7,BECO_Datos!$D$3:$HN$85,BECO_Datos!$A75,FALSE))*GU$2</f>
        <v>0</v>
      </c>
      <c r="GV77" s="84">
        <f>(HLOOKUP(GV$7,BECO_Datos!$D$3:$HN$85,BECO_Datos!$A75,FALSE))*GV$2</f>
        <v>0</v>
      </c>
      <c r="GW77" s="84">
        <f>(HLOOKUP(GW$7,BECO_Datos!$D$3:$HN$85,BECO_Datos!$A75,FALSE)+HLOOKUP(GW$7,BECO_Datos!$HP$3:$LT$85,BECO_Datos!$A75,FALSE))*GW$2</f>
        <v>0</v>
      </c>
      <c r="GX77" s="84">
        <f>(HLOOKUP(GX$7,BECO_Datos!$D$3:$HN$85,BECO_Datos!$A75,FALSE))*GX$2</f>
        <v>0</v>
      </c>
      <c r="GY77" s="84">
        <f>(HLOOKUP(GY$7,BECO_Datos!$D$3:$HN$85,BECO_Datos!$A75,FALSE)+HLOOKUP(GY$7,BECO_Datos!$HP$3:$LT$85,BECO_Datos!$A75,FALSE))*GY$2</f>
        <v>0</v>
      </c>
      <c r="GZ77" s="84">
        <f>(HLOOKUP(GZ$7,BECO_Datos!$D$3:$HN$85,BECO_Datos!$A75,FALSE))*GZ$2</f>
        <v>11525.627097415787</v>
      </c>
      <c r="HA77" s="84">
        <f>(HLOOKUP(HA$7,BECO_Datos!$D$3:$HN$85,BECO_Datos!$A75,FALSE)+HLOOKUP(HA$7,BECO_Datos!$HP$3:$LT$85,BECO_Datos!$A75,FALSE))*HA$2</f>
        <v>0</v>
      </c>
      <c r="HB77" s="13"/>
      <c r="HC77" s="86">
        <f t="shared" si="258"/>
        <v>13067.854020507497</v>
      </c>
      <c r="HD77" s="84">
        <f>(HLOOKUP(HD$7,BECO_Datos!$D$3:$HN$85,BECO_Datos!$A75,FALSE)+HLOOKUP(HD$7,BECO_Datos!$HP$3:$LT$85,BECO_Datos!$A75,FALSE))*HD$2</f>
        <v>0</v>
      </c>
      <c r="HE77" s="84">
        <f>(HLOOKUP(HE$7,BECO_Datos!$D$3:$HN$85,BECO_Datos!$A75,FALSE)+HLOOKUP(HE$7,BECO_Datos!$HP$3:$LT$85,BECO_Datos!$A75,FALSE))*HE$2</f>
        <v>0</v>
      </c>
      <c r="HF77" s="84">
        <f>(HLOOKUP(HF$7,BECO_Datos!$D$3:$HN$85,BECO_Datos!$A75,FALSE)+HLOOKUP(HF$7,BECO_Datos!$HP$3:$LT$85,BECO_Datos!$A75,FALSE))*HF$2</f>
        <v>13067.854020507497</v>
      </c>
      <c r="HG77" s="84">
        <f>(HLOOKUP(HG$7,BECO_Datos!$D$3:$HN$85,BECO_Datos!$A75,FALSE)+HLOOKUP(HG$7,BECO_Datos!$HP$3:$LT$85,BECO_Datos!$A75,FALSE))*HG$2</f>
        <v>0</v>
      </c>
      <c r="HH77" s="84">
        <f>(HLOOKUP(HH$7,BECO_Datos!$D$3:$HN$85,BECO_Datos!$A75,FALSE))*HH$2</f>
        <v>0</v>
      </c>
      <c r="HI77" s="84">
        <f>(HLOOKUP(HI$7,BECO_Datos!$D$3:$HN$85,BECO_Datos!$A75,FALSE)+HLOOKUP(HI$7,BECO_Datos!$HP$3:$LT$85,BECO_Datos!$A75,FALSE))*HI$2</f>
        <v>0</v>
      </c>
      <c r="HJ77" s="84">
        <f>(HLOOKUP(HJ$7,BECO_Datos!$D$3:$HN$85,BECO_Datos!$A75,FALSE))*HJ$2</f>
        <v>0</v>
      </c>
      <c r="HK77" s="84">
        <f>(HLOOKUP(HK$7,BECO_Datos!$D$3:$HN$85,BECO_Datos!$A75,FALSE)+HLOOKUP(HK$7,BECO_Datos!$HP$3:$LT$85,BECO_Datos!$A75,FALSE))*HK$2</f>
        <v>0</v>
      </c>
      <c r="HL77" s="86">
        <f t="shared" si="259"/>
        <v>45249.686042633053</v>
      </c>
      <c r="HM77" s="84">
        <f>(HLOOKUP(HM$7,BECO_Datos!$D$3:$HN$85,BECO_Datos!$A75,FALSE))*HM$2</f>
        <v>0</v>
      </c>
      <c r="HN77" s="84">
        <f>(HLOOKUP(HN$7,BECO_Datos!$D$3:$HN$85,BECO_Datos!$A75,FALSE))*HN$2</f>
        <v>0</v>
      </c>
      <c r="HO77" s="84">
        <f>(HLOOKUP(HO$7,BECO_Datos!$D$3:$HN$85,BECO_Datos!$A75,FALSE))*HO$2</f>
        <v>0</v>
      </c>
      <c r="HP77" s="84">
        <f>(HLOOKUP(HP$7,BECO_Datos!$D$3:$HN$85,BECO_Datos!$A75,FALSE))*HP$2</f>
        <v>0</v>
      </c>
      <c r="HQ77" s="84">
        <f>(HLOOKUP(HQ$7,BECO_Datos!$D$3:$HN$85,BECO_Datos!$A75,FALSE)+HLOOKUP(HQ$7,BECO_Datos!$HP$3:$LT$85,BECO_Datos!$A75,FALSE))*HQ$2</f>
        <v>32202.064823835521</v>
      </c>
      <c r="HR77" s="84">
        <f>(HLOOKUP(HR$7,BECO_Datos!$D$3:$HN$85,BECO_Datos!$A75,FALSE))*HR$2</f>
        <v>0</v>
      </c>
      <c r="HS77" s="84">
        <f>(HLOOKUP(HS$7,BECO_Datos!$D$3:$HN$85,BECO_Datos!$A75,FALSE))*HS$2</f>
        <v>0</v>
      </c>
      <c r="HT77" s="84">
        <f>(HLOOKUP(HT$7,BECO_Datos!$D$3:$HN$85,BECO_Datos!$A75,FALSE)+HLOOKUP(HT$7,BECO_Datos!$HP$3:$LT$85,BECO_Datos!$A75,FALSE))*HT$2</f>
        <v>0</v>
      </c>
      <c r="HU77" s="84">
        <f>(HLOOKUP(HU$7,BECO_Datos!$D$3:$HN$85,BECO_Datos!$A75,FALSE))*HU$2</f>
        <v>0</v>
      </c>
      <c r="HV77" s="84">
        <f>(HLOOKUP(HV$7,BECO_Datos!$D$3:$HN$85,BECO_Datos!$A75,FALSE)+HLOOKUP(HV$7,BECO_Datos!$HP$3:$LT$85,BECO_Datos!$A75,FALSE))*HV$2</f>
        <v>0</v>
      </c>
      <c r="HW77" s="84">
        <f>(HLOOKUP(HW$7,BECO_Datos!$D$3:$HN$85,BECO_Datos!$A75,FALSE))*HW$2</f>
        <v>13047.621218797529</v>
      </c>
      <c r="HX77" s="84">
        <f>(HLOOKUP(HX$7,BECO_Datos!$D$3:$HN$85,BECO_Datos!$A75,FALSE)+HLOOKUP(HX$7,BECO_Datos!$HP$3:$LT$85,BECO_Datos!$A75,FALSE))*HX$2</f>
        <v>0</v>
      </c>
    </row>
    <row r="78" spans="1:232" ht="15.75" x14ac:dyDescent="0.2">
      <c r="A78" s="160">
        <v>72</v>
      </c>
      <c r="B78" s="584" t="s">
        <v>148</v>
      </c>
      <c r="C78" s="13"/>
      <c r="D78" s="89">
        <f t="shared" si="240"/>
        <v>2858.7014235206771</v>
      </c>
      <c r="E78" s="83">
        <f>(HLOOKUP(E$7,BECO_Datos!$D$3:$HN$85,BECO_Datos!$A76,FALSE)+HLOOKUP(E$7,BECO_Datos!$HP$3:$LT$85,BECO_Datos!$A76,FALSE))*E$2</f>
        <v>0</v>
      </c>
      <c r="F78" s="83">
        <f>(HLOOKUP(F$7,BECO_Datos!$D$3:$HN$85,BECO_Datos!$A76,FALSE)+HLOOKUP(F$7,BECO_Datos!$HP$3:$LT$85,BECO_Datos!$A76,FALSE))*F$2</f>
        <v>0</v>
      </c>
      <c r="G78" s="83">
        <f>(HLOOKUP(G$7,BECO_Datos!$D$3:$HN$85,BECO_Datos!$A76,FALSE)+HLOOKUP(G$7,BECO_Datos!$HP$3:$LT$85,BECO_Datos!$A76,FALSE))*G$2</f>
        <v>2858.7014235206771</v>
      </c>
      <c r="H78" s="83">
        <f>(HLOOKUP(H$7,BECO_Datos!$D$3:$HN$85,BECO_Datos!$A76,FALSE)+HLOOKUP(H$7,BECO_Datos!$HP$3:$LT$85,BECO_Datos!$A76,FALSE))*H$2</f>
        <v>0</v>
      </c>
      <c r="I78" s="83">
        <f>(HLOOKUP(I$7,BECO_Datos!$D$3:$HN$85,BECO_Datos!$A76,FALSE))*I$2</f>
        <v>0</v>
      </c>
      <c r="J78" s="83">
        <f>(HLOOKUP(J$7,BECO_Datos!$D$3:$HN$85,BECO_Datos!$A76,FALSE)+HLOOKUP(J$7,BECO_Datos!$HP$3:$LT$85,BECO_Datos!$A76,FALSE))*J$2</f>
        <v>0</v>
      </c>
      <c r="K78" s="83">
        <f>(HLOOKUP(K$7,BECO_Datos!$D$3:$HN$85,BECO_Datos!$A76,FALSE))*K$2</f>
        <v>0</v>
      </c>
      <c r="L78" s="83">
        <f>(HLOOKUP(L$7,BECO_Datos!$D$3:$HN$85,BECO_Datos!$A76,FALSE)+HLOOKUP(L$7,BECO_Datos!$HP$3:$LT$85,BECO_Datos!$A76,FALSE))*L$2</f>
        <v>0</v>
      </c>
      <c r="M78" s="89">
        <f t="shared" si="241"/>
        <v>53532.008650767646</v>
      </c>
      <c r="N78" s="83">
        <f>(HLOOKUP(N$7,BECO_Datos!$D$3:$HN$85,BECO_Datos!$A76,FALSE))*N$2</f>
        <v>0</v>
      </c>
      <c r="O78" s="83">
        <f>(HLOOKUP(O$7,BECO_Datos!$D$3:$HN$85,BECO_Datos!$A76,FALSE))*O$2</f>
        <v>0</v>
      </c>
      <c r="P78" s="83">
        <f>(HLOOKUP(P$7,BECO_Datos!$D$3:$HN$85,BECO_Datos!$A76,FALSE))*P$2</f>
        <v>0</v>
      </c>
      <c r="Q78" s="83">
        <f>(HLOOKUP(Q$7,BECO_Datos!$D$3:$HN$85,BECO_Datos!$A76,FALSE))*Q$2</f>
        <v>0</v>
      </c>
      <c r="R78" s="83">
        <f>(HLOOKUP(R$7,BECO_Datos!$D$3:$HN$85,BECO_Datos!$A76,FALSE)+HLOOKUP(R$7,BECO_Datos!$HP$3:$LT$85,BECO_Datos!$A76,FALSE))*R$2</f>
        <v>32071.151170300665</v>
      </c>
      <c r="S78" s="83">
        <f>(HLOOKUP(S$7,BECO_Datos!$D$3:$HN$85,BECO_Datos!$A76,FALSE))*S$2</f>
        <v>0</v>
      </c>
      <c r="T78" s="83">
        <f>(HLOOKUP(T$7,BECO_Datos!$D$3:$HN$85,BECO_Datos!$A76,FALSE))*T$2</f>
        <v>0</v>
      </c>
      <c r="U78" s="83">
        <f>(HLOOKUP(U$7,BECO_Datos!$D$3:$HN$85,BECO_Datos!$A76,FALSE)+HLOOKUP(U$7,BECO_Datos!$HP$3:$LT$85,BECO_Datos!$A76,FALSE))*U$2</f>
        <v>0</v>
      </c>
      <c r="V78" s="83">
        <f>(HLOOKUP(V$7,BECO_Datos!$D$3:$HN$85,BECO_Datos!$A76,FALSE))*V$2</f>
        <v>0</v>
      </c>
      <c r="W78" s="83">
        <f>(HLOOKUP(W$7,BECO_Datos!$D$3:$HN$85,BECO_Datos!$A76,FALSE)+HLOOKUP(W$7,BECO_Datos!$HP$3:$LT$85,BECO_Datos!$A76,FALSE))*W$2</f>
        <v>0</v>
      </c>
      <c r="X78" s="83">
        <f>(HLOOKUP(X$7,BECO_Datos!$D$3:$HN$85,BECO_Datos!$A76,FALSE))*X$2</f>
        <v>21460.857480466984</v>
      </c>
      <c r="Y78" s="83">
        <f>(HLOOKUP(Y$7,BECO_Datos!$D$3:$HN$85,BECO_Datos!$A76,FALSE)+HLOOKUP(Y$7,BECO_Datos!$HP$3:$LT$85,BECO_Datos!$A76,FALSE))*Y$2</f>
        <v>0</v>
      </c>
      <c r="Z78" s="13"/>
      <c r="AA78" s="89">
        <f t="shared" si="242"/>
        <v>4035.3253724897836</v>
      </c>
      <c r="AB78" s="83">
        <f>(HLOOKUP(AB$7,BECO_Datos!$D$3:$HN$85,BECO_Datos!$A76,FALSE)+HLOOKUP(AB$7,BECO_Datos!$HP$3:$LT$85,BECO_Datos!$A76,FALSE))*AB$2</f>
        <v>0</v>
      </c>
      <c r="AC78" s="83">
        <f>(HLOOKUP(AC$7,BECO_Datos!$D$3:$HN$85,BECO_Datos!$A76,FALSE)+HLOOKUP(AC$7,BECO_Datos!$HP$3:$LT$85,BECO_Datos!$A76,FALSE))*AC$2</f>
        <v>0</v>
      </c>
      <c r="AD78" s="83">
        <f>(HLOOKUP(AD$7,BECO_Datos!$D$3:$HN$85,BECO_Datos!$A76,FALSE)+HLOOKUP(AD$7,BECO_Datos!$HP$3:$LT$85,BECO_Datos!$A76,FALSE))*AD$2</f>
        <v>4035.3253724897836</v>
      </c>
      <c r="AE78" s="83">
        <f>(HLOOKUP(AE$7,BECO_Datos!$D$3:$HN$85,BECO_Datos!$A76,FALSE)+HLOOKUP(AE$7,BECO_Datos!$HP$3:$LT$85,BECO_Datos!$A76,FALSE))*AE$2</f>
        <v>0</v>
      </c>
      <c r="AF78" s="83">
        <f>(HLOOKUP(AF$7,BECO_Datos!$D$3:$HN$85,BECO_Datos!$A76,FALSE))*AF$2</f>
        <v>0</v>
      </c>
      <c r="AG78" s="83">
        <f>(HLOOKUP(AG$7,BECO_Datos!$D$3:$HN$85,BECO_Datos!$A76,FALSE)+HLOOKUP(AG$7,BECO_Datos!$HP$3:$LT$85,BECO_Datos!$A76,FALSE))*AG$2</f>
        <v>0</v>
      </c>
      <c r="AH78" s="83">
        <f>(HLOOKUP(AH$7,BECO_Datos!$D$3:$HN$85,BECO_Datos!$A76,FALSE))*AH$2</f>
        <v>0</v>
      </c>
      <c r="AI78" s="83">
        <f>(HLOOKUP(AI$7,BECO_Datos!$D$3:$HN$85,BECO_Datos!$A76,FALSE)+HLOOKUP(AI$7,BECO_Datos!$HP$3:$LT$85,BECO_Datos!$A76,FALSE))*AI$2</f>
        <v>0</v>
      </c>
      <c r="AJ78" s="89">
        <f t="shared" si="243"/>
        <v>55141.592921088959</v>
      </c>
      <c r="AK78" s="83">
        <f>(HLOOKUP(AK$7,BECO_Datos!$D$3:$HN$85,BECO_Datos!$A76,FALSE))*AK$2</f>
        <v>0</v>
      </c>
      <c r="AL78" s="83">
        <f>(HLOOKUP(AL$7,BECO_Datos!$D$3:$HN$85,BECO_Datos!$A76,FALSE))*AL$2</f>
        <v>0</v>
      </c>
      <c r="AM78" s="83">
        <f>(HLOOKUP(AM$7,BECO_Datos!$D$3:$HN$85,BECO_Datos!$A76,FALSE))*AM$2</f>
        <v>0</v>
      </c>
      <c r="AN78" s="83">
        <f>(HLOOKUP(AN$7,BECO_Datos!$D$3:$HN$85,BECO_Datos!$A76,FALSE))*AN$2</f>
        <v>0</v>
      </c>
      <c r="AO78" s="83">
        <f>(HLOOKUP(AO$7,BECO_Datos!$D$3:$HN$85,BECO_Datos!$A76,FALSE)+HLOOKUP(AO$7,BECO_Datos!$HP$3:$LT$85,BECO_Datos!$A76,FALSE))*AO$2</f>
        <v>34247.188242007353</v>
      </c>
      <c r="AP78" s="83">
        <f>(HLOOKUP(AP$7,BECO_Datos!$D$3:$HN$85,BECO_Datos!$A76,FALSE))*AP$2</f>
        <v>0</v>
      </c>
      <c r="AQ78" s="83">
        <f>(HLOOKUP(AQ$7,BECO_Datos!$D$3:$HN$85,BECO_Datos!$A76,FALSE))*AQ$2</f>
        <v>0</v>
      </c>
      <c r="AR78" s="83">
        <f>(HLOOKUP(AR$7,BECO_Datos!$D$3:$HN$85,BECO_Datos!$A76,FALSE)+HLOOKUP(AR$7,BECO_Datos!$HP$3:$LT$85,BECO_Datos!$A76,FALSE))*AR$2</f>
        <v>0</v>
      </c>
      <c r="AS78" s="83">
        <f>(HLOOKUP(AS$7,BECO_Datos!$D$3:$HN$85,BECO_Datos!$A76,FALSE))*AS$2</f>
        <v>0</v>
      </c>
      <c r="AT78" s="83">
        <f>(HLOOKUP(AT$7,BECO_Datos!$D$3:$HN$85,BECO_Datos!$A76,FALSE)+HLOOKUP(AT$7,BECO_Datos!$HP$3:$LT$85,BECO_Datos!$A76,FALSE))*AT$2</f>
        <v>0</v>
      </c>
      <c r="AU78" s="83">
        <f>(HLOOKUP(AU$7,BECO_Datos!$D$3:$HN$85,BECO_Datos!$A76,FALSE))*AU$2</f>
        <v>20894.404679081603</v>
      </c>
      <c r="AV78" s="83">
        <f>(HLOOKUP(AV$7,BECO_Datos!$D$3:$HN$85,BECO_Datos!$A76,FALSE)+HLOOKUP(AV$7,BECO_Datos!$HP$3:$LT$85,BECO_Datos!$A76,FALSE))*AV$2</f>
        <v>0</v>
      </c>
      <c r="AW78" s="13"/>
      <c r="AX78" s="89">
        <f t="shared" si="244"/>
        <v>4891.9908385977897</v>
      </c>
      <c r="AY78" s="83">
        <f>(HLOOKUP(AY$7,BECO_Datos!$D$3:$HN$85,BECO_Datos!$A76,FALSE)+HLOOKUP(AY$7,BECO_Datos!$HP$3:$LT$85,BECO_Datos!$A76,FALSE))*AY$2</f>
        <v>0</v>
      </c>
      <c r="AZ78" s="83">
        <f>(HLOOKUP(AZ$7,BECO_Datos!$D$3:$HN$85,BECO_Datos!$A76,FALSE)+HLOOKUP(AZ$7,BECO_Datos!$HP$3:$LT$85,BECO_Datos!$A76,FALSE))*AZ$2</f>
        <v>0</v>
      </c>
      <c r="BA78" s="83">
        <f>(HLOOKUP(BA$7,BECO_Datos!$D$3:$HN$85,BECO_Datos!$A76,FALSE)+HLOOKUP(BA$7,BECO_Datos!$HP$3:$LT$85,BECO_Datos!$A76,FALSE))*BA$2</f>
        <v>4891.9908385977897</v>
      </c>
      <c r="BB78" s="83">
        <f>(HLOOKUP(BB$7,BECO_Datos!$D$3:$HN$85,BECO_Datos!$A76,FALSE)+HLOOKUP(BB$7,BECO_Datos!$HP$3:$LT$85,BECO_Datos!$A76,FALSE))*BB$2</f>
        <v>0</v>
      </c>
      <c r="BC78" s="83">
        <f>(HLOOKUP(BC$7,BECO_Datos!$D$3:$HN$85,BECO_Datos!$A76,FALSE))*BC$2</f>
        <v>0</v>
      </c>
      <c r="BD78" s="83">
        <f>(HLOOKUP(BD$7,BECO_Datos!$D$3:$HN$85,BECO_Datos!$A76,FALSE)+HLOOKUP(BD$7,BECO_Datos!$HP$3:$LT$85,BECO_Datos!$A76,FALSE))*BD$2</f>
        <v>0</v>
      </c>
      <c r="BE78" s="83">
        <f>(HLOOKUP(BE$7,BECO_Datos!$D$3:$HN$85,BECO_Datos!$A76,FALSE))*BE$2</f>
        <v>0</v>
      </c>
      <c r="BF78" s="83">
        <f>(HLOOKUP(BF$7,BECO_Datos!$D$3:$HN$85,BECO_Datos!$A76,FALSE)+HLOOKUP(BF$7,BECO_Datos!$HP$3:$LT$85,BECO_Datos!$A76,FALSE))*BF$2</f>
        <v>0</v>
      </c>
      <c r="BG78" s="89">
        <f t="shared" si="245"/>
        <v>55652.775527734484</v>
      </c>
      <c r="BH78" s="83">
        <f>(HLOOKUP(BH$7,BECO_Datos!$D$3:$HN$85,BECO_Datos!$A76,FALSE))*BH$2</f>
        <v>0</v>
      </c>
      <c r="BI78" s="83">
        <f>(HLOOKUP(BI$7,BECO_Datos!$D$3:$HN$85,BECO_Datos!$A76,FALSE))*BI$2</f>
        <v>0</v>
      </c>
      <c r="BJ78" s="83">
        <f>(HLOOKUP(BJ$7,BECO_Datos!$D$3:$HN$85,BECO_Datos!$A76,FALSE))*BJ$2</f>
        <v>0</v>
      </c>
      <c r="BK78" s="83">
        <f>(HLOOKUP(BK$7,BECO_Datos!$D$3:$HN$85,BECO_Datos!$A76,FALSE))*BK$2</f>
        <v>0</v>
      </c>
      <c r="BL78" s="83">
        <f>(HLOOKUP(BL$7,BECO_Datos!$D$3:$HN$85,BECO_Datos!$A76,FALSE)+HLOOKUP(BL$7,BECO_Datos!$HP$3:$LT$85,BECO_Datos!$A76,FALSE))*BL$2</f>
        <v>35652.488283740364</v>
      </c>
      <c r="BM78" s="83">
        <f>(HLOOKUP(BM$7,BECO_Datos!$D$3:$HN$85,BECO_Datos!$A76,FALSE))*BM$2</f>
        <v>0</v>
      </c>
      <c r="BN78" s="83">
        <f>(HLOOKUP(BN$7,BECO_Datos!$D$3:$HN$85,BECO_Datos!$A76,FALSE))*BN$2</f>
        <v>0</v>
      </c>
      <c r="BO78" s="83">
        <f>(HLOOKUP(BO$7,BECO_Datos!$D$3:$HN$85,BECO_Datos!$A76,FALSE)+HLOOKUP(BO$7,BECO_Datos!$HP$3:$LT$85,BECO_Datos!$A76,FALSE))*BO$2</f>
        <v>0</v>
      </c>
      <c r="BP78" s="83">
        <f>(HLOOKUP(BP$7,BECO_Datos!$D$3:$HN$85,BECO_Datos!$A76,FALSE))*BP$2</f>
        <v>0</v>
      </c>
      <c r="BQ78" s="83">
        <f>(HLOOKUP(BQ$7,BECO_Datos!$D$3:$HN$85,BECO_Datos!$A76,FALSE)+HLOOKUP(BQ$7,BECO_Datos!$HP$3:$LT$85,BECO_Datos!$A76,FALSE))*BQ$2</f>
        <v>0</v>
      </c>
      <c r="BR78" s="83">
        <f>(HLOOKUP(BR$7,BECO_Datos!$D$3:$HN$85,BECO_Datos!$A76,FALSE))*BR$2</f>
        <v>20000.28724399412</v>
      </c>
      <c r="BS78" s="83">
        <f>(HLOOKUP(BS$7,BECO_Datos!$D$3:$HN$85,BECO_Datos!$A76,FALSE)+HLOOKUP(BS$7,BECO_Datos!$HP$3:$LT$85,BECO_Datos!$A76,FALSE))*BS$2</f>
        <v>0</v>
      </c>
      <c r="BT78" s="13"/>
      <c r="BU78" s="89">
        <f t="shared" si="246"/>
        <v>3636.2150871130725</v>
      </c>
      <c r="BV78" s="83">
        <f>(HLOOKUP(BV$7,BECO_Datos!$D$3:$HN$85,BECO_Datos!$A76,FALSE)+HLOOKUP(BV$7,BECO_Datos!$HP$3:$LT$85,BECO_Datos!$A76,FALSE))*BV$2</f>
        <v>0</v>
      </c>
      <c r="BW78" s="83">
        <f>(HLOOKUP(BW$7,BECO_Datos!$D$3:$HN$85,BECO_Datos!$A76,FALSE)+HLOOKUP(BW$7,BECO_Datos!$HP$3:$LT$85,BECO_Datos!$A76,FALSE))*BW$2</f>
        <v>0</v>
      </c>
      <c r="BX78" s="83">
        <f>(HLOOKUP(BX$7,BECO_Datos!$D$3:$HN$85,BECO_Datos!$A76,FALSE)+HLOOKUP(BX$7,BECO_Datos!$HP$3:$LT$85,BECO_Datos!$A76,FALSE))*BX$2</f>
        <v>3636.2150871130725</v>
      </c>
      <c r="BY78" s="83">
        <f>(HLOOKUP(BY$7,BECO_Datos!$D$3:$HN$85,BECO_Datos!$A76,FALSE)+HLOOKUP(BY$7,BECO_Datos!$HP$3:$LT$85,BECO_Datos!$A76,FALSE))*BY$2</f>
        <v>0</v>
      </c>
      <c r="BZ78" s="83">
        <f>(HLOOKUP(BZ$7,BECO_Datos!$D$3:$HN$85,BECO_Datos!$A76,FALSE))*BZ$2</f>
        <v>0</v>
      </c>
      <c r="CA78" s="83">
        <f>(HLOOKUP(CA$7,BECO_Datos!$D$3:$HN$85,BECO_Datos!$A76,FALSE)+HLOOKUP(CA$7,BECO_Datos!$HP$3:$LT$85,BECO_Datos!$A76,FALSE))*CA$2</f>
        <v>0</v>
      </c>
      <c r="CB78" s="83">
        <f>(HLOOKUP(CB$7,BECO_Datos!$D$3:$HN$85,BECO_Datos!$A76,FALSE))*CB$2</f>
        <v>0</v>
      </c>
      <c r="CC78" s="83">
        <f>(HLOOKUP(CC$7,BECO_Datos!$D$3:$HN$85,BECO_Datos!$A76,FALSE)+HLOOKUP(CC$7,BECO_Datos!$HP$3:$LT$85,BECO_Datos!$A76,FALSE))*CC$2</f>
        <v>0</v>
      </c>
      <c r="CD78" s="89">
        <f t="shared" si="247"/>
        <v>49137.018896235037</v>
      </c>
      <c r="CE78" s="83">
        <f>(HLOOKUP(CE$7,BECO_Datos!$D$3:$HN$85,BECO_Datos!$A76,FALSE))*CE$2</f>
        <v>0</v>
      </c>
      <c r="CF78" s="83">
        <f>(HLOOKUP(CF$7,BECO_Datos!$D$3:$HN$85,BECO_Datos!$A76,FALSE))*CF$2</f>
        <v>0</v>
      </c>
      <c r="CG78" s="83">
        <f>(HLOOKUP(CG$7,BECO_Datos!$D$3:$HN$85,BECO_Datos!$A76,FALSE))*CG$2</f>
        <v>0</v>
      </c>
      <c r="CH78" s="83">
        <f>(HLOOKUP(CH$7,BECO_Datos!$D$3:$HN$85,BECO_Datos!$A76,FALSE))*CH$2</f>
        <v>0</v>
      </c>
      <c r="CI78" s="83">
        <f>(HLOOKUP(CI$7,BECO_Datos!$D$3:$HN$85,BECO_Datos!$A76,FALSE)+HLOOKUP(CI$7,BECO_Datos!$HP$3:$LT$85,BECO_Datos!$A76,FALSE))*CI$2</f>
        <v>37747.167298965578</v>
      </c>
      <c r="CJ78" s="83">
        <f>(HLOOKUP(CJ$7,BECO_Datos!$D$3:$HN$85,BECO_Datos!$A76,FALSE))*CJ$2</f>
        <v>0</v>
      </c>
      <c r="CK78" s="83">
        <f>(HLOOKUP(CK$7,BECO_Datos!$D$3:$HN$85,BECO_Datos!$A76,FALSE))*CK$2</f>
        <v>0</v>
      </c>
      <c r="CL78" s="83">
        <f>(HLOOKUP(CL$7,BECO_Datos!$D$3:$HN$85,BECO_Datos!$A76,FALSE)+HLOOKUP(CL$7,BECO_Datos!$HP$3:$LT$85,BECO_Datos!$A76,FALSE))*CL$2</f>
        <v>0</v>
      </c>
      <c r="CM78" s="83">
        <f>(HLOOKUP(CM$7,BECO_Datos!$D$3:$HN$85,BECO_Datos!$A76,FALSE))*CM$2</f>
        <v>0</v>
      </c>
      <c r="CN78" s="83">
        <f>(HLOOKUP(CN$7,BECO_Datos!$D$3:$HN$85,BECO_Datos!$A76,FALSE)+HLOOKUP(CN$7,BECO_Datos!$HP$3:$LT$85,BECO_Datos!$A76,FALSE))*CN$2</f>
        <v>0</v>
      </c>
      <c r="CO78" s="83">
        <f>(HLOOKUP(CO$7,BECO_Datos!$D$3:$HN$85,BECO_Datos!$A76,FALSE))*CO$2</f>
        <v>11389.851597269459</v>
      </c>
      <c r="CP78" s="83">
        <f>(HLOOKUP(CP$7,BECO_Datos!$D$3:$HN$85,BECO_Datos!$A76,FALSE)+HLOOKUP(CP$7,BECO_Datos!$HP$3:$LT$85,BECO_Datos!$A76,FALSE))*CP$2</f>
        <v>0</v>
      </c>
      <c r="CQ78" s="13"/>
      <c r="CR78" s="89">
        <f t="shared" si="248"/>
        <v>3419.9378855607906</v>
      </c>
      <c r="CS78" s="83">
        <f>(HLOOKUP(CS$7,BECO_Datos!$D$3:$HN$85,BECO_Datos!$A76,FALSE)+HLOOKUP(CS$7,BECO_Datos!$HP$3:$LT$85,BECO_Datos!$A76,FALSE))*CS$2</f>
        <v>0</v>
      </c>
      <c r="CT78" s="83">
        <f>(HLOOKUP(CT$7,BECO_Datos!$D$3:$HN$85,BECO_Datos!$A76,FALSE)+HLOOKUP(CT$7,BECO_Datos!$HP$3:$LT$85,BECO_Datos!$A76,FALSE))*CT$2</f>
        <v>0</v>
      </c>
      <c r="CU78" s="83">
        <f>(HLOOKUP(CU$7,BECO_Datos!$D$3:$HN$85,BECO_Datos!$A76,FALSE)+HLOOKUP(CU$7,BECO_Datos!$HP$3:$LT$85,BECO_Datos!$A76,FALSE))*CU$2</f>
        <v>3419.9378855607906</v>
      </c>
      <c r="CV78" s="83">
        <f>(HLOOKUP(CV$7,BECO_Datos!$D$3:$HN$85,BECO_Datos!$A76,FALSE)+HLOOKUP(CV$7,BECO_Datos!$HP$3:$LT$85,BECO_Datos!$A76,FALSE))*CV$2</f>
        <v>0</v>
      </c>
      <c r="CW78" s="83">
        <f>(HLOOKUP(CW$7,BECO_Datos!$D$3:$HN$85,BECO_Datos!$A76,FALSE))*CW$2</f>
        <v>0</v>
      </c>
      <c r="CX78" s="83">
        <f>(HLOOKUP(CX$7,BECO_Datos!$D$3:$HN$85,BECO_Datos!$A76,FALSE)+HLOOKUP(CX$7,BECO_Datos!$HP$3:$LT$85,BECO_Datos!$A76,FALSE))*CX$2</f>
        <v>0</v>
      </c>
      <c r="CY78" s="83">
        <f>(HLOOKUP(CY$7,BECO_Datos!$D$3:$HN$85,BECO_Datos!$A76,FALSE))*CY$2</f>
        <v>0</v>
      </c>
      <c r="CZ78" s="83">
        <f>(HLOOKUP(CZ$7,BECO_Datos!$D$3:$HN$85,BECO_Datos!$A76,FALSE)+HLOOKUP(CZ$7,BECO_Datos!$HP$3:$LT$85,BECO_Datos!$A76,FALSE))*CZ$2</f>
        <v>0</v>
      </c>
      <c r="DA78" s="89">
        <f t="shared" si="249"/>
        <v>51097.136296598146</v>
      </c>
      <c r="DB78" s="83">
        <f>(HLOOKUP(DB$7,BECO_Datos!$D$3:$HN$85,BECO_Datos!$A76,FALSE))*DB$2</f>
        <v>0</v>
      </c>
      <c r="DC78" s="83">
        <f>(HLOOKUP(DC$7,BECO_Datos!$D$3:$HN$85,BECO_Datos!$A76,FALSE))*DC$2</f>
        <v>0</v>
      </c>
      <c r="DD78" s="83">
        <f>(HLOOKUP(DD$7,BECO_Datos!$D$3:$HN$85,BECO_Datos!$A76,FALSE))*DD$2</f>
        <v>0</v>
      </c>
      <c r="DE78" s="83">
        <f>(HLOOKUP(DE$7,BECO_Datos!$D$3:$HN$85,BECO_Datos!$A76,FALSE))*DE$2</f>
        <v>0</v>
      </c>
      <c r="DF78" s="83">
        <f>(HLOOKUP(DF$7,BECO_Datos!$D$3:$HN$85,BECO_Datos!$A76,FALSE)+HLOOKUP(DF$7,BECO_Datos!$HP$3:$LT$85,BECO_Datos!$A76,FALSE))*DF$2</f>
        <v>39418.452485044108</v>
      </c>
      <c r="DG78" s="83">
        <f>(HLOOKUP(DG$7,BECO_Datos!$D$3:$HN$85,BECO_Datos!$A76,FALSE))*DG$2</f>
        <v>0</v>
      </c>
      <c r="DH78" s="83">
        <f>(HLOOKUP(DH$7,BECO_Datos!$D$3:$HN$85,BECO_Datos!$A76,FALSE))*DH$2</f>
        <v>0</v>
      </c>
      <c r="DI78" s="83">
        <f>(HLOOKUP(DI$7,BECO_Datos!$D$3:$HN$85,BECO_Datos!$A76,FALSE)+HLOOKUP(DI$7,BECO_Datos!$HP$3:$LT$85,BECO_Datos!$A76,FALSE))*DI$2</f>
        <v>0</v>
      </c>
      <c r="DJ78" s="83">
        <f>(HLOOKUP(DJ$7,BECO_Datos!$D$3:$HN$85,BECO_Datos!$A76,FALSE))*DJ$2</f>
        <v>0</v>
      </c>
      <c r="DK78" s="83">
        <f>(HLOOKUP(DK$7,BECO_Datos!$D$3:$HN$85,BECO_Datos!$A76,FALSE)+HLOOKUP(DK$7,BECO_Datos!$HP$3:$LT$85,BECO_Datos!$A76,FALSE))*DK$2</f>
        <v>0</v>
      </c>
      <c r="DL78" s="83">
        <f>(HLOOKUP(DL$7,BECO_Datos!$D$3:$HN$85,BECO_Datos!$A76,FALSE))*DL$2</f>
        <v>11678.683811554036</v>
      </c>
      <c r="DM78" s="83">
        <f>(HLOOKUP(DM$7,BECO_Datos!$D$3:$HN$85,BECO_Datos!$A76,FALSE)+HLOOKUP(DM$7,BECO_Datos!$HP$3:$LT$85,BECO_Datos!$A76,FALSE))*DM$2</f>
        <v>0</v>
      </c>
      <c r="DN78" s="13"/>
      <c r="DO78" s="89">
        <f t="shared" si="250"/>
        <v>3425.9405131632907</v>
      </c>
      <c r="DP78" s="83">
        <f>(HLOOKUP(DP$7,BECO_Datos!$D$3:$HN$85,BECO_Datos!$A76,FALSE)+HLOOKUP(DP$7,BECO_Datos!$HP$3:$LT$85,BECO_Datos!$A76,FALSE))*DP$2</f>
        <v>0</v>
      </c>
      <c r="DQ78" s="83">
        <f>(HLOOKUP(DQ$7,BECO_Datos!$D$3:$HN$85,BECO_Datos!$A76,FALSE)+HLOOKUP(DQ$7,BECO_Datos!$HP$3:$LT$85,BECO_Datos!$A76,FALSE))*DQ$2</f>
        <v>0</v>
      </c>
      <c r="DR78" s="83">
        <f>(HLOOKUP(DR$7,BECO_Datos!$D$3:$HN$85,BECO_Datos!$A76,FALSE)+HLOOKUP(DR$7,BECO_Datos!$HP$3:$LT$85,BECO_Datos!$A76,FALSE))*DR$2</f>
        <v>3425.9405131632907</v>
      </c>
      <c r="DS78" s="83">
        <f>(HLOOKUP(DS$7,BECO_Datos!$D$3:$HN$85,BECO_Datos!$A76,FALSE)+HLOOKUP(DS$7,BECO_Datos!$HP$3:$LT$85,BECO_Datos!$A76,FALSE))*DS$2</f>
        <v>0</v>
      </c>
      <c r="DT78" s="83">
        <f>(HLOOKUP(DT$7,BECO_Datos!$D$3:$HN$85,BECO_Datos!$A76,FALSE))*DT$2</f>
        <v>0</v>
      </c>
      <c r="DU78" s="83">
        <f>(HLOOKUP(DU$7,BECO_Datos!$D$3:$HN$85,BECO_Datos!$A76,FALSE)+HLOOKUP(DU$7,BECO_Datos!$HP$3:$LT$85,BECO_Datos!$A76,FALSE))*DU$2</f>
        <v>0</v>
      </c>
      <c r="DV78" s="83">
        <f>(HLOOKUP(DV$7,BECO_Datos!$D$3:$HN$85,BECO_Datos!$A76,FALSE))*DV$2</f>
        <v>0</v>
      </c>
      <c r="DW78" s="83">
        <f>(HLOOKUP(DW$7,BECO_Datos!$D$3:$HN$85,BECO_Datos!$A76,FALSE)+HLOOKUP(DW$7,BECO_Datos!$HP$3:$LT$85,BECO_Datos!$A76,FALSE))*DW$2</f>
        <v>0</v>
      </c>
      <c r="DX78" s="89">
        <f t="shared" si="251"/>
        <v>55259.065749625406</v>
      </c>
      <c r="DY78" s="83">
        <f>(HLOOKUP(DY$7,BECO_Datos!$D$3:$HN$85,BECO_Datos!$A76,FALSE))*DY$2</f>
        <v>0</v>
      </c>
      <c r="DZ78" s="83">
        <f>(HLOOKUP(DZ$7,BECO_Datos!$D$3:$HN$85,BECO_Datos!$A76,FALSE))*DZ$2</f>
        <v>0</v>
      </c>
      <c r="EA78" s="83">
        <f>(HLOOKUP(EA$7,BECO_Datos!$D$3:$HN$85,BECO_Datos!$A76,FALSE))*EA$2</f>
        <v>0</v>
      </c>
      <c r="EB78" s="83">
        <f>(HLOOKUP(EB$7,BECO_Datos!$D$3:$HN$85,BECO_Datos!$A76,FALSE))*EB$2</f>
        <v>0</v>
      </c>
      <c r="EC78" s="83">
        <f>(HLOOKUP(EC$7,BECO_Datos!$D$3:$HN$85,BECO_Datos!$A76,FALSE)+HLOOKUP(EC$7,BECO_Datos!$HP$3:$LT$85,BECO_Datos!$A76,FALSE))*EC$2</f>
        <v>43119.465491232993</v>
      </c>
      <c r="ED78" s="83">
        <f>(HLOOKUP(ED$7,BECO_Datos!$D$3:$HN$85,BECO_Datos!$A76,FALSE))*ED$2</f>
        <v>0</v>
      </c>
      <c r="EE78" s="83">
        <f>(HLOOKUP(EE$7,BECO_Datos!$D$3:$HN$85,BECO_Datos!$A76,FALSE))*EE$2</f>
        <v>0</v>
      </c>
      <c r="EF78" s="83">
        <f>(HLOOKUP(EF$7,BECO_Datos!$D$3:$HN$85,BECO_Datos!$A76,FALSE)+HLOOKUP(EF$7,BECO_Datos!$HP$3:$LT$85,BECO_Datos!$A76,FALSE))*EF$2</f>
        <v>0</v>
      </c>
      <c r="EG78" s="83">
        <f>(HLOOKUP(EG$7,BECO_Datos!$D$3:$HN$85,BECO_Datos!$A76,FALSE))*EG$2</f>
        <v>0</v>
      </c>
      <c r="EH78" s="83">
        <f>(HLOOKUP(EH$7,BECO_Datos!$D$3:$HN$85,BECO_Datos!$A76,FALSE)+HLOOKUP(EH$7,BECO_Datos!$HP$3:$LT$85,BECO_Datos!$A76,FALSE))*EH$2</f>
        <v>0</v>
      </c>
      <c r="EI78" s="83">
        <f>(HLOOKUP(EI$7,BECO_Datos!$D$3:$HN$85,BECO_Datos!$A76,FALSE))*EI$2</f>
        <v>12139.600258392415</v>
      </c>
      <c r="EJ78" s="83">
        <f>(HLOOKUP(EJ$7,BECO_Datos!$D$3:$HN$85,BECO_Datos!$A76,FALSE)+HLOOKUP(EJ$7,BECO_Datos!$HP$3:$LT$85,BECO_Datos!$A76,FALSE))*EJ$2</f>
        <v>0</v>
      </c>
      <c r="EK78" s="13"/>
      <c r="EL78" s="89">
        <f t="shared" si="252"/>
        <v>3439.4948328110263</v>
      </c>
      <c r="EM78" s="83">
        <f>(HLOOKUP(EM$7,BECO_Datos!$D$3:$HN$85,BECO_Datos!$A76,FALSE)+HLOOKUP(EM$7,BECO_Datos!$HP$3:$LT$85,BECO_Datos!$A76,FALSE))*EM$2</f>
        <v>0</v>
      </c>
      <c r="EN78" s="83">
        <f>(HLOOKUP(EN$7,BECO_Datos!$D$3:$HN$85,BECO_Datos!$A76,FALSE)+HLOOKUP(EN$7,BECO_Datos!$HP$3:$LT$85,BECO_Datos!$A76,FALSE))*EN$2</f>
        <v>0</v>
      </c>
      <c r="EO78" s="83">
        <f>(HLOOKUP(EO$7,BECO_Datos!$D$3:$HN$85,BECO_Datos!$A76,FALSE)+HLOOKUP(EO$7,BECO_Datos!$HP$3:$LT$85,BECO_Datos!$A76,FALSE))*EO$2</f>
        <v>3439.4948328110263</v>
      </c>
      <c r="EP78" s="83">
        <f>(HLOOKUP(EP$7,BECO_Datos!$D$3:$HN$85,BECO_Datos!$A76,FALSE)+HLOOKUP(EP$7,BECO_Datos!$HP$3:$LT$85,BECO_Datos!$A76,FALSE))*EP$2</f>
        <v>0</v>
      </c>
      <c r="EQ78" s="83">
        <f>(HLOOKUP(EQ$7,BECO_Datos!$D$3:$HN$85,BECO_Datos!$A76,FALSE))*EQ$2</f>
        <v>0</v>
      </c>
      <c r="ER78" s="83">
        <f>(HLOOKUP(ER$7,BECO_Datos!$D$3:$HN$85,BECO_Datos!$A76,FALSE)+HLOOKUP(ER$7,BECO_Datos!$HP$3:$LT$85,BECO_Datos!$A76,FALSE))*ER$2</f>
        <v>0</v>
      </c>
      <c r="ES78" s="83">
        <f>(HLOOKUP(ES$7,BECO_Datos!$D$3:$HN$85,BECO_Datos!$A76,FALSE))*ES$2</f>
        <v>0</v>
      </c>
      <c r="ET78" s="83">
        <f>(HLOOKUP(ET$7,BECO_Datos!$D$3:$HN$85,BECO_Datos!$A76,FALSE)+HLOOKUP(ET$7,BECO_Datos!$HP$3:$LT$85,BECO_Datos!$A76,FALSE))*ET$2</f>
        <v>0</v>
      </c>
      <c r="EU78" s="89">
        <f t="shared" si="253"/>
        <v>56747.244007748886</v>
      </c>
      <c r="EV78" s="83">
        <f>(HLOOKUP(EV$7,BECO_Datos!$D$3:$HN$85,BECO_Datos!$A76,FALSE))*EV$2</f>
        <v>0</v>
      </c>
      <c r="EW78" s="83">
        <f>(HLOOKUP(EW$7,BECO_Datos!$D$3:$HN$85,BECO_Datos!$A76,FALSE))*EW$2</f>
        <v>0</v>
      </c>
      <c r="EX78" s="83">
        <f>(HLOOKUP(EX$7,BECO_Datos!$D$3:$HN$85,BECO_Datos!$A76,FALSE))*EX$2</f>
        <v>0</v>
      </c>
      <c r="EY78" s="83">
        <f>(HLOOKUP(EY$7,BECO_Datos!$D$3:$HN$85,BECO_Datos!$A76,FALSE))*EY$2</f>
        <v>0</v>
      </c>
      <c r="EZ78" s="83">
        <f>(HLOOKUP(EZ$7,BECO_Datos!$D$3:$HN$85,BECO_Datos!$A76,FALSE)+HLOOKUP(EZ$7,BECO_Datos!$HP$3:$LT$85,BECO_Datos!$A76,FALSE))*EZ$2</f>
        <v>44153.592092759762</v>
      </c>
      <c r="FA78" s="83">
        <f>(HLOOKUP(FA$7,BECO_Datos!$D$3:$HN$85,BECO_Datos!$A76,FALSE))*FA$2</f>
        <v>0</v>
      </c>
      <c r="FB78" s="83">
        <f>(HLOOKUP(FB$7,BECO_Datos!$D$3:$HN$85,BECO_Datos!$A76,FALSE))*FB$2</f>
        <v>0</v>
      </c>
      <c r="FC78" s="83">
        <f>(HLOOKUP(FC$7,BECO_Datos!$D$3:$HN$85,BECO_Datos!$A76,FALSE)+HLOOKUP(FC$7,BECO_Datos!$HP$3:$LT$85,BECO_Datos!$A76,FALSE))*FC$2</f>
        <v>0</v>
      </c>
      <c r="FD78" s="83">
        <f>(HLOOKUP(FD$7,BECO_Datos!$D$3:$HN$85,BECO_Datos!$A76,FALSE))*FD$2</f>
        <v>0</v>
      </c>
      <c r="FE78" s="83">
        <f>(HLOOKUP(FE$7,BECO_Datos!$D$3:$HN$85,BECO_Datos!$A76,FALSE)+HLOOKUP(FE$7,BECO_Datos!$HP$3:$LT$85,BECO_Datos!$A76,FALSE))*FE$2</f>
        <v>0</v>
      </c>
      <c r="FF78" s="83">
        <f>(HLOOKUP(FF$7,BECO_Datos!$D$3:$HN$85,BECO_Datos!$A76,FALSE))*FF$2</f>
        <v>12593.651914989128</v>
      </c>
      <c r="FG78" s="83">
        <f>(HLOOKUP(FG$7,BECO_Datos!$D$3:$HN$85,BECO_Datos!$A76,FALSE)+HLOOKUP(FG$7,BECO_Datos!$HP$3:$LT$85,BECO_Datos!$A76,FALSE))*FG$2</f>
        <v>0</v>
      </c>
      <c r="FH78" s="13"/>
      <c r="FI78" s="89">
        <f t="shared" si="254"/>
        <v>3808.6502676795421</v>
      </c>
      <c r="FJ78" s="83">
        <f>(HLOOKUP(FJ$7,BECO_Datos!$D$3:$HN$85,BECO_Datos!$A76,FALSE)+HLOOKUP(FJ$7,BECO_Datos!$HP$3:$LT$85,BECO_Datos!$A76,FALSE))*FJ$2</f>
        <v>0</v>
      </c>
      <c r="FK78" s="83">
        <f>(HLOOKUP(FK$7,BECO_Datos!$D$3:$HN$85,BECO_Datos!$A76,FALSE)+HLOOKUP(FK$7,BECO_Datos!$HP$3:$LT$85,BECO_Datos!$A76,FALSE))*FK$2</f>
        <v>0</v>
      </c>
      <c r="FL78" s="83">
        <f>(HLOOKUP(FL$7,BECO_Datos!$D$3:$HN$85,BECO_Datos!$A76,FALSE)+HLOOKUP(FL$7,BECO_Datos!$HP$3:$LT$85,BECO_Datos!$A76,FALSE))*FL$2</f>
        <v>3808.6502676795421</v>
      </c>
      <c r="FM78" s="83">
        <f>(HLOOKUP(FM$7,BECO_Datos!$D$3:$HN$85,BECO_Datos!$A76,FALSE)+HLOOKUP(FM$7,BECO_Datos!$HP$3:$LT$85,BECO_Datos!$A76,FALSE))*FM$2</f>
        <v>0</v>
      </c>
      <c r="FN78" s="83">
        <f>(HLOOKUP(FN$7,BECO_Datos!$D$3:$HN$85,BECO_Datos!$A76,FALSE))*FN$2</f>
        <v>0</v>
      </c>
      <c r="FO78" s="83">
        <f>(HLOOKUP(FO$7,BECO_Datos!$D$3:$HN$85,BECO_Datos!$A76,FALSE)+HLOOKUP(FO$7,BECO_Datos!$HP$3:$LT$85,BECO_Datos!$A76,FALSE))*FO$2</f>
        <v>0</v>
      </c>
      <c r="FP78" s="83">
        <f>(HLOOKUP(FP$7,BECO_Datos!$D$3:$HN$85,BECO_Datos!$A76,FALSE))*FP$2</f>
        <v>0</v>
      </c>
      <c r="FQ78" s="83">
        <f>(HLOOKUP(FQ$7,BECO_Datos!$D$3:$HN$85,BECO_Datos!$A76,FALSE)+HLOOKUP(FQ$7,BECO_Datos!$HP$3:$LT$85,BECO_Datos!$A76,FALSE))*FQ$2</f>
        <v>0</v>
      </c>
      <c r="FR78" s="89">
        <f t="shared" si="255"/>
        <v>58209.502825596232</v>
      </c>
      <c r="FS78" s="83">
        <f>(HLOOKUP(FS$7,BECO_Datos!$D$3:$HN$85,BECO_Datos!$A76,FALSE))*FS$2</f>
        <v>0</v>
      </c>
      <c r="FT78" s="83">
        <f>(HLOOKUP(FT$7,BECO_Datos!$D$3:$HN$85,BECO_Datos!$A76,FALSE))*FT$2</f>
        <v>0</v>
      </c>
      <c r="FU78" s="83">
        <f>(HLOOKUP(FU$7,BECO_Datos!$D$3:$HN$85,BECO_Datos!$A76,FALSE))*FU$2</f>
        <v>0</v>
      </c>
      <c r="FV78" s="83">
        <f>(HLOOKUP(FV$7,BECO_Datos!$D$3:$HN$85,BECO_Datos!$A76,FALSE))*FV$2</f>
        <v>0</v>
      </c>
      <c r="FW78" s="83">
        <f>(HLOOKUP(FW$7,BECO_Datos!$D$3:$HN$85,BECO_Datos!$A76,FALSE)+HLOOKUP(FW$7,BECO_Datos!$HP$3:$LT$85,BECO_Datos!$A76,FALSE))*FW$2</f>
        <v>45025.980157188329</v>
      </c>
      <c r="FX78" s="83">
        <f>(HLOOKUP(FX$7,BECO_Datos!$D$3:$HN$85,BECO_Datos!$A76,FALSE))*FX$2</f>
        <v>0</v>
      </c>
      <c r="FY78" s="83">
        <f>(HLOOKUP(FY$7,BECO_Datos!$D$3:$HN$85,BECO_Datos!$A76,FALSE))*FY$2</f>
        <v>0</v>
      </c>
      <c r="FZ78" s="83">
        <f>(HLOOKUP(FZ$7,BECO_Datos!$D$3:$HN$85,BECO_Datos!$A76,FALSE)+HLOOKUP(FZ$7,BECO_Datos!$HP$3:$LT$85,BECO_Datos!$A76,FALSE))*FZ$2</f>
        <v>0</v>
      </c>
      <c r="GA78" s="83">
        <f>(HLOOKUP(GA$7,BECO_Datos!$D$3:$HN$85,BECO_Datos!$A76,FALSE))*GA$2</f>
        <v>0</v>
      </c>
      <c r="GB78" s="83">
        <f>(HLOOKUP(GB$7,BECO_Datos!$D$3:$HN$85,BECO_Datos!$A76,FALSE)+HLOOKUP(GB$7,BECO_Datos!$HP$3:$LT$85,BECO_Datos!$A76,FALSE))*GB$2</f>
        <v>0</v>
      </c>
      <c r="GC78" s="83">
        <f>(HLOOKUP(GC$7,BECO_Datos!$D$3:$HN$85,BECO_Datos!$A76,FALSE))*GC$2</f>
        <v>13183.522668407903</v>
      </c>
      <c r="GD78" s="83">
        <f>(HLOOKUP(GD$7,BECO_Datos!$D$3:$HN$85,BECO_Datos!$A76,FALSE)+HLOOKUP(GD$7,BECO_Datos!$HP$3:$LT$85,BECO_Datos!$A76,FALSE))*GD$2</f>
        <v>0</v>
      </c>
      <c r="GE78" s="13"/>
      <c r="GF78" s="89">
        <f t="shared" si="256"/>
        <v>4572.8132064506972</v>
      </c>
      <c r="GG78" s="83">
        <f>(HLOOKUP(GG$7,BECO_Datos!$D$3:$HN$85,BECO_Datos!$A76,FALSE)+HLOOKUP(GG$7,BECO_Datos!$HP$3:$LT$85,BECO_Datos!$A76,FALSE))*GG$2</f>
        <v>0</v>
      </c>
      <c r="GH78" s="83">
        <f>(HLOOKUP(GH$7,BECO_Datos!$D$3:$HN$85,BECO_Datos!$A76,FALSE)+HLOOKUP(GH$7,BECO_Datos!$HP$3:$LT$85,BECO_Datos!$A76,FALSE))*GH$2</f>
        <v>0</v>
      </c>
      <c r="GI78" s="83">
        <f>(HLOOKUP(GI$7,BECO_Datos!$D$3:$HN$85,BECO_Datos!$A76,FALSE)+HLOOKUP(GI$7,BECO_Datos!$HP$3:$LT$85,BECO_Datos!$A76,FALSE))*GI$2</f>
        <v>4572.8132064506972</v>
      </c>
      <c r="GJ78" s="83">
        <f>(HLOOKUP(GJ$7,BECO_Datos!$D$3:$HN$85,BECO_Datos!$A76,FALSE)+HLOOKUP(GJ$7,BECO_Datos!$HP$3:$LT$85,BECO_Datos!$A76,FALSE))*GJ$2</f>
        <v>0</v>
      </c>
      <c r="GK78" s="83">
        <f>(HLOOKUP(GK$7,BECO_Datos!$D$3:$HN$85,BECO_Datos!$A76,FALSE))*GK$2</f>
        <v>0</v>
      </c>
      <c r="GL78" s="83">
        <f>(HLOOKUP(GL$7,BECO_Datos!$D$3:$HN$85,BECO_Datos!$A76,FALSE)+HLOOKUP(GL$7,BECO_Datos!$HP$3:$LT$85,BECO_Datos!$A76,FALSE))*GL$2</f>
        <v>0</v>
      </c>
      <c r="GM78" s="83">
        <f>(HLOOKUP(GM$7,BECO_Datos!$D$3:$HN$85,BECO_Datos!$A76,FALSE))*GM$2</f>
        <v>0</v>
      </c>
      <c r="GN78" s="83">
        <f>(HLOOKUP(GN$7,BECO_Datos!$D$3:$HN$85,BECO_Datos!$A76,FALSE)+HLOOKUP(GN$7,BECO_Datos!$HP$3:$LT$85,BECO_Datos!$A76,FALSE))*GN$2</f>
        <v>0</v>
      </c>
      <c r="GO78" s="89">
        <f t="shared" si="257"/>
        <v>48472.564692207685</v>
      </c>
      <c r="GP78" s="83">
        <f>(HLOOKUP(GP$7,BECO_Datos!$D$3:$HN$85,BECO_Datos!$A76,FALSE))*GP$2</f>
        <v>0</v>
      </c>
      <c r="GQ78" s="83">
        <f>(HLOOKUP(GQ$7,BECO_Datos!$D$3:$HN$85,BECO_Datos!$A76,FALSE))*GQ$2</f>
        <v>0</v>
      </c>
      <c r="GR78" s="83">
        <f>(HLOOKUP(GR$7,BECO_Datos!$D$3:$HN$85,BECO_Datos!$A76,FALSE))*GR$2</f>
        <v>0</v>
      </c>
      <c r="GS78" s="83">
        <f>(HLOOKUP(GS$7,BECO_Datos!$D$3:$HN$85,BECO_Datos!$A76,FALSE))*GS$2</f>
        <v>0</v>
      </c>
      <c r="GT78" s="83">
        <f>(HLOOKUP(GT$7,BECO_Datos!$D$3:$HN$85,BECO_Datos!$A76,FALSE)+HLOOKUP(GT$7,BECO_Datos!$HP$3:$LT$85,BECO_Datos!$A76,FALSE))*GT$2</f>
        <v>42142.261399682131</v>
      </c>
      <c r="GU78" s="83">
        <f>(HLOOKUP(GU$7,BECO_Datos!$D$3:$HN$85,BECO_Datos!$A76,FALSE))*GU$2</f>
        <v>0</v>
      </c>
      <c r="GV78" s="83">
        <f>(HLOOKUP(GV$7,BECO_Datos!$D$3:$HN$85,BECO_Datos!$A76,FALSE))*GV$2</f>
        <v>0</v>
      </c>
      <c r="GW78" s="83">
        <f>(HLOOKUP(GW$7,BECO_Datos!$D$3:$HN$85,BECO_Datos!$A76,FALSE)+HLOOKUP(GW$7,BECO_Datos!$HP$3:$LT$85,BECO_Datos!$A76,FALSE))*GW$2</f>
        <v>0</v>
      </c>
      <c r="GX78" s="83">
        <f>(HLOOKUP(GX$7,BECO_Datos!$D$3:$HN$85,BECO_Datos!$A76,FALSE))*GX$2</f>
        <v>0</v>
      </c>
      <c r="GY78" s="83">
        <f>(HLOOKUP(GY$7,BECO_Datos!$D$3:$HN$85,BECO_Datos!$A76,FALSE)+HLOOKUP(GY$7,BECO_Datos!$HP$3:$LT$85,BECO_Datos!$A76,FALSE))*GY$2</f>
        <v>0</v>
      </c>
      <c r="GZ78" s="83">
        <f>(HLOOKUP(GZ$7,BECO_Datos!$D$3:$HN$85,BECO_Datos!$A76,FALSE))*GZ$2</f>
        <v>6330.3032925255538</v>
      </c>
      <c r="HA78" s="83">
        <f>(HLOOKUP(HA$7,BECO_Datos!$D$3:$HN$85,BECO_Datos!$A76,FALSE)+HLOOKUP(HA$7,BECO_Datos!$HP$3:$LT$85,BECO_Datos!$A76,FALSE))*HA$2</f>
        <v>0</v>
      </c>
      <c r="HB78" s="13"/>
      <c r="HC78" s="89">
        <f t="shared" si="258"/>
        <v>4524.4553256907257</v>
      </c>
      <c r="HD78" s="83">
        <f>(HLOOKUP(HD$7,BECO_Datos!$D$3:$HN$85,BECO_Datos!$A76,FALSE)+HLOOKUP(HD$7,BECO_Datos!$HP$3:$LT$85,BECO_Datos!$A76,FALSE))*HD$2</f>
        <v>0</v>
      </c>
      <c r="HE78" s="83">
        <f>(HLOOKUP(HE$7,BECO_Datos!$D$3:$HN$85,BECO_Datos!$A76,FALSE)+HLOOKUP(HE$7,BECO_Datos!$HP$3:$LT$85,BECO_Datos!$A76,FALSE))*HE$2</f>
        <v>0</v>
      </c>
      <c r="HF78" s="83">
        <f>(HLOOKUP(HF$7,BECO_Datos!$D$3:$HN$85,BECO_Datos!$A76,FALSE)+HLOOKUP(HF$7,BECO_Datos!$HP$3:$LT$85,BECO_Datos!$A76,FALSE))*HF$2</f>
        <v>4524.4553256907257</v>
      </c>
      <c r="HG78" s="83">
        <f>(HLOOKUP(HG$7,BECO_Datos!$D$3:$HN$85,BECO_Datos!$A76,FALSE)+HLOOKUP(HG$7,BECO_Datos!$HP$3:$LT$85,BECO_Datos!$A76,FALSE))*HG$2</f>
        <v>0</v>
      </c>
      <c r="HH78" s="83">
        <f>(HLOOKUP(HH$7,BECO_Datos!$D$3:$HN$85,BECO_Datos!$A76,FALSE))*HH$2</f>
        <v>0</v>
      </c>
      <c r="HI78" s="83">
        <f>(HLOOKUP(HI$7,BECO_Datos!$D$3:$HN$85,BECO_Datos!$A76,FALSE)+HLOOKUP(HI$7,BECO_Datos!$HP$3:$LT$85,BECO_Datos!$A76,FALSE))*HI$2</f>
        <v>0</v>
      </c>
      <c r="HJ78" s="83">
        <f>(HLOOKUP(HJ$7,BECO_Datos!$D$3:$HN$85,BECO_Datos!$A76,FALSE))*HJ$2</f>
        <v>0</v>
      </c>
      <c r="HK78" s="83">
        <f>(HLOOKUP(HK$7,BECO_Datos!$D$3:$HN$85,BECO_Datos!$A76,FALSE)+HLOOKUP(HK$7,BECO_Datos!$HP$3:$LT$85,BECO_Datos!$A76,FALSE))*HK$2</f>
        <v>0</v>
      </c>
      <c r="HL78" s="89">
        <f t="shared" si="259"/>
        <v>51119.550021297742</v>
      </c>
      <c r="HM78" s="83">
        <f>(HLOOKUP(HM$7,BECO_Datos!$D$3:$HN$85,BECO_Datos!$A76,FALSE))*HM$2</f>
        <v>0</v>
      </c>
      <c r="HN78" s="83">
        <f>(HLOOKUP(HN$7,BECO_Datos!$D$3:$HN$85,BECO_Datos!$A76,FALSE))*HN$2</f>
        <v>0</v>
      </c>
      <c r="HO78" s="83">
        <f>(HLOOKUP(HO$7,BECO_Datos!$D$3:$HN$85,BECO_Datos!$A76,FALSE))*HO$2</f>
        <v>0</v>
      </c>
      <c r="HP78" s="83">
        <f>(HLOOKUP(HP$7,BECO_Datos!$D$3:$HN$85,BECO_Datos!$A76,FALSE))*HP$2</f>
        <v>0</v>
      </c>
      <c r="HQ78" s="83">
        <f>(HLOOKUP(HQ$7,BECO_Datos!$D$3:$HN$85,BECO_Datos!$A76,FALSE)+HLOOKUP(HQ$7,BECO_Datos!$HP$3:$LT$85,BECO_Datos!$A76,FALSE))*HQ$2</f>
        <v>43953.310920997559</v>
      </c>
      <c r="HR78" s="83">
        <f>(HLOOKUP(HR$7,BECO_Datos!$D$3:$HN$85,BECO_Datos!$A76,FALSE))*HR$2</f>
        <v>0</v>
      </c>
      <c r="HS78" s="83">
        <f>(HLOOKUP(HS$7,BECO_Datos!$D$3:$HN$85,BECO_Datos!$A76,FALSE))*HS$2</f>
        <v>0</v>
      </c>
      <c r="HT78" s="83">
        <f>(HLOOKUP(HT$7,BECO_Datos!$D$3:$HN$85,BECO_Datos!$A76,FALSE)+HLOOKUP(HT$7,BECO_Datos!$HP$3:$LT$85,BECO_Datos!$A76,FALSE))*HT$2</f>
        <v>0</v>
      </c>
      <c r="HU78" s="83">
        <f>(HLOOKUP(HU$7,BECO_Datos!$D$3:$HN$85,BECO_Datos!$A76,FALSE))*HU$2</f>
        <v>0</v>
      </c>
      <c r="HV78" s="83">
        <f>(HLOOKUP(HV$7,BECO_Datos!$D$3:$HN$85,BECO_Datos!$A76,FALSE)+HLOOKUP(HV$7,BECO_Datos!$HP$3:$LT$85,BECO_Datos!$A76,FALSE))*HV$2</f>
        <v>0</v>
      </c>
      <c r="HW78" s="83">
        <f>(HLOOKUP(HW$7,BECO_Datos!$D$3:$HN$85,BECO_Datos!$A76,FALSE))*HW$2</f>
        <v>7166.2391003001803</v>
      </c>
      <c r="HX78" s="83">
        <f>(HLOOKUP(HX$7,BECO_Datos!$D$3:$HN$85,BECO_Datos!$A76,FALSE)+HLOOKUP(HX$7,BECO_Datos!$HP$3:$LT$85,BECO_Datos!$A76,FALSE))*HX$2</f>
        <v>0</v>
      </c>
    </row>
    <row r="79" spans="1:232" ht="15.75" x14ac:dyDescent="0.25">
      <c r="A79" s="160">
        <v>73</v>
      </c>
      <c r="B79" s="585" t="s">
        <v>149</v>
      </c>
      <c r="C79" s="13"/>
      <c r="D79" s="86">
        <f t="shared" si="240"/>
        <v>315.82048391802039</v>
      </c>
      <c r="E79" s="84">
        <f>(HLOOKUP(E$7,BECO_Datos!$D$3:$HN$85,BECO_Datos!$A77,FALSE)+HLOOKUP(E$7,BECO_Datos!$HP$3:$LT$85,BECO_Datos!$A77,FALSE))*E$2</f>
        <v>0</v>
      </c>
      <c r="F79" s="84">
        <f>(HLOOKUP(F$7,BECO_Datos!$D$3:$HN$85,BECO_Datos!$A77,FALSE)+HLOOKUP(F$7,BECO_Datos!$HP$3:$LT$85,BECO_Datos!$A77,FALSE))*F$2</f>
        <v>0</v>
      </c>
      <c r="G79" s="84">
        <f>(HLOOKUP(G$7,BECO_Datos!$D$3:$HN$85,BECO_Datos!$A77,FALSE)+HLOOKUP(G$7,BECO_Datos!$HP$3:$LT$85,BECO_Datos!$A77,FALSE))*G$2</f>
        <v>315.82048391802039</v>
      </c>
      <c r="H79" s="84">
        <f>(HLOOKUP(H$7,BECO_Datos!$D$3:$HN$85,BECO_Datos!$A77,FALSE)+HLOOKUP(H$7,BECO_Datos!$HP$3:$LT$85,BECO_Datos!$A77,FALSE))*H$2</f>
        <v>0</v>
      </c>
      <c r="I79" s="84">
        <f>(HLOOKUP(I$7,BECO_Datos!$D$3:$HN$85,BECO_Datos!$A77,FALSE))*I$2</f>
        <v>0</v>
      </c>
      <c r="J79" s="84">
        <f>(HLOOKUP(J$7,BECO_Datos!$D$3:$HN$85,BECO_Datos!$A77,FALSE)+HLOOKUP(J$7,BECO_Datos!$HP$3:$LT$85,BECO_Datos!$A77,FALSE))*J$2</f>
        <v>0</v>
      </c>
      <c r="K79" s="84">
        <f>(HLOOKUP(K$7,BECO_Datos!$D$3:$HN$85,BECO_Datos!$A77,FALSE))*K$2</f>
        <v>0</v>
      </c>
      <c r="L79" s="84">
        <f>(HLOOKUP(L$7,BECO_Datos!$D$3:$HN$85,BECO_Datos!$A77,FALSE)+HLOOKUP(L$7,BECO_Datos!$HP$3:$LT$85,BECO_Datos!$A77,FALSE))*L$2</f>
        <v>0</v>
      </c>
      <c r="M79" s="86">
        <f t="shared" si="241"/>
        <v>55341.491974836834</v>
      </c>
      <c r="N79" s="84">
        <f>(HLOOKUP(N$7,BECO_Datos!$D$3:$HN$85,BECO_Datos!$A77,FALSE))*N$2</f>
        <v>0</v>
      </c>
      <c r="O79" s="84">
        <f>(HLOOKUP(O$7,BECO_Datos!$D$3:$HN$85,BECO_Datos!$A77,FALSE))*O$2</f>
        <v>0</v>
      </c>
      <c r="P79" s="84">
        <f>(HLOOKUP(P$7,BECO_Datos!$D$3:$HN$85,BECO_Datos!$A77,FALSE))*P$2</f>
        <v>0</v>
      </c>
      <c r="Q79" s="84">
        <f>(HLOOKUP(Q$7,BECO_Datos!$D$3:$HN$85,BECO_Datos!$A77,FALSE))*Q$2</f>
        <v>0</v>
      </c>
      <c r="R79" s="84">
        <f>(HLOOKUP(R$7,BECO_Datos!$D$3:$HN$85,BECO_Datos!$A77,FALSE)+HLOOKUP(R$7,BECO_Datos!$HP$3:$LT$85,BECO_Datos!$A77,FALSE))*R$2</f>
        <v>50587.981714835165</v>
      </c>
      <c r="S79" s="84">
        <f>(HLOOKUP(S$7,BECO_Datos!$D$3:$HN$85,BECO_Datos!$A77,FALSE))*S$2</f>
        <v>0</v>
      </c>
      <c r="T79" s="84">
        <f>(HLOOKUP(T$7,BECO_Datos!$D$3:$HN$85,BECO_Datos!$A77,FALSE))*T$2</f>
        <v>0</v>
      </c>
      <c r="U79" s="84">
        <f>(HLOOKUP(U$7,BECO_Datos!$D$3:$HN$85,BECO_Datos!$A77,FALSE)+HLOOKUP(U$7,BECO_Datos!$HP$3:$LT$85,BECO_Datos!$A77,FALSE))*U$2</f>
        <v>0</v>
      </c>
      <c r="V79" s="84">
        <f>(HLOOKUP(V$7,BECO_Datos!$D$3:$HN$85,BECO_Datos!$A77,FALSE))*V$2</f>
        <v>0</v>
      </c>
      <c r="W79" s="84">
        <f>(HLOOKUP(W$7,BECO_Datos!$D$3:$HN$85,BECO_Datos!$A77,FALSE)+HLOOKUP(W$7,BECO_Datos!$HP$3:$LT$85,BECO_Datos!$A77,FALSE))*W$2</f>
        <v>0</v>
      </c>
      <c r="X79" s="84">
        <f>(HLOOKUP(X$7,BECO_Datos!$D$3:$HN$85,BECO_Datos!$A77,FALSE))*X$2</f>
        <v>4753.510260001668</v>
      </c>
      <c r="Y79" s="84">
        <f>(HLOOKUP(Y$7,BECO_Datos!$D$3:$HN$85,BECO_Datos!$A77,FALSE)+HLOOKUP(Y$7,BECO_Datos!$HP$3:$LT$85,BECO_Datos!$A77,FALSE))*Y$2</f>
        <v>0</v>
      </c>
      <c r="Z79" s="13"/>
      <c r="AA79" s="86">
        <f t="shared" si="242"/>
        <v>445.81025546096924</v>
      </c>
      <c r="AB79" s="84">
        <f>(HLOOKUP(AB$7,BECO_Datos!$D$3:$HN$85,BECO_Datos!$A77,FALSE)+HLOOKUP(AB$7,BECO_Datos!$HP$3:$LT$85,BECO_Datos!$A77,FALSE))*AB$2</f>
        <v>0</v>
      </c>
      <c r="AC79" s="84">
        <f>(HLOOKUP(AC$7,BECO_Datos!$D$3:$HN$85,BECO_Datos!$A77,FALSE)+HLOOKUP(AC$7,BECO_Datos!$HP$3:$LT$85,BECO_Datos!$A77,FALSE))*AC$2</f>
        <v>0</v>
      </c>
      <c r="AD79" s="84">
        <f>(HLOOKUP(AD$7,BECO_Datos!$D$3:$HN$85,BECO_Datos!$A77,FALSE)+HLOOKUP(AD$7,BECO_Datos!$HP$3:$LT$85,BECO_Datos!$A77,FALSE))*AD$2</f>
        <v>445.81025546096924</v>
      </c>
      <c r="AE79" s="84">
        <f>(HLOOKUP(AE$7,BECO_Datos!$D$3:$HN$85,BECO_Datos!$A77,FALSE)+HLOOKUP(AE$7,BECO_Datos!$HP$3:$LT$85,BECO_Datos!$A77,FALSE))*AE$2</f>
        <v>0</v>
      </c>
      <c r="AF79" s="84">
        <f>(HLOOKUP(AF$7,BECO_Datos!$D$3:$HN$85,BECO_Datos!$A77,FALSE))*AF$2</f>
        <v>0</v>
      </c>
      <c r="AG79" s="84">
        <f>(HLOOKUP(AG$7,BECO_Datos!$D$3:$HN$85,BECO_Datos!$A77,FALSE)+HLOOKUP(AG$7,BECO_Datos!$HP$3:$LT$85,BECO_Datos!$A77,FALSE))*AG$2</f>
        <v>0</v>
      </c>
      <c r="AH79" s="84">
        <f>(HLOOKUP(AH$7,BECO_Datos!$D$3:$HN$85,BECO_Datos!$A77,FALSE))*AH$2</f>
        <v>0</v>
      </c>
      <c r="AI79" s="84">
        <f>(HLOOKUP(AI$7,BECO_Datos!$D$3:$HN$85,BECO_Datos!$A77,FALSE)+HLOOKUP(AI$7,BECO_Datos!$HP$3:$LT$85,BECO_Datos!$A77,FALSE))*AI$2</f>
        <v>0</v>
      </c>
      <c r="AJ79" s="86">
        <f t="shared" si="243"/>
        <v>58648.434007118536</v>
      </c>
      <c r="AK79" s="84">
        <f>(HLOOKUP(AK$7,BECO_Datos!$D$3:$HN$85,BECO_Datos!$A77,FALSE))*AK$2</f>
        <v>0</v>
      </c>
      <c r="AL79" s="84">
        <f>(HLOOKUP(AL$7,BECO_Datos!$D$3:$HN$85,BECO_Datos!$A77,FALSE))*AL$2</f>
        <v>0</v>
      </c>
      <c r="AM79" s="84">
        <f>(HLOOKUP(AM$7,BECO_Datos!$D$3:$HN$85,BECO_Datos!$A77,FALSE))*AM$2</f>
        <v>0</v>
      </c>
      <c r="AN79" s="84">
        <f>(HLOOKUP(AN$7,BECO_Datos!$D$3:$HN$85,BECO_Datos!$A77,FALSE))*AN$2</f>
        <v>0</v>
      </c>
      <c r="AO79" s="84">
        <f>(HLOOKUP(AO$7,BECO_Datos!$D$3:$HN$85,BECO_Datos!$A77,FALSE)+HLOOKUP(AO$7,BECO_Datos!$HP$3:$LT$85,BECO_Datos!$A77,FALSE))*AO$2</f>
        <v>54020.391203654559</v>
      </c>
      <c r="AP79" s="84">
        <f>(HLOOKUP(AP$7,BECO_Datos!$D$3:$HN$85,BECO_Datos!$A77,FALSE))*AP$2</f>
        <v>0</v>
      </c>
      <c r="AQ79" s="84">
        <f>(HLOOKUP(AQ$7,BECO_Datos!$D$3:$HN$85,BECO_Datos!$A77,FALSE))*AQ$2</f>
        <v>0</v>
      </c>
      <c r="AR79" s="84">
        <f>(HLOOKUP(AR$7,BECO_Datos!$D$3:$HN$85,BECO_Datos!$A77,FALSE)+HLOOKUP(AR$7,BECO_Datos!$HP$3:$LT$85,BECO_Datos!$A77,FALSE))*AR$2</f>
        <v>0</v>
      </c>
      <c r="AS79" s="84">
        <f>(HLOOKUP(AS$7,BECO_Datos!$D$3:$HN$85,BECO_Datos!$A77,FALSE))*AS$2</f>
        <v>0</v>
      </c>
      <c r="AT79" s="84">
        <f>(HLOOKUP(AT$7,BECO_Datos!$D$3:$HN$85,BECO_Datos!$A77,FALSE)+HLOOKUP(AT$7,BECO_Datos!$HP$3:$LT$85,BECO_Datos!$A77,FALSE))*AT$2</f>
        <v>0</v>
      </c>
      <c r="AU79" s="84">
        <f>(HLOOKUP(AU$7,BECO_Datos!$D$3:$HN$85,BECO_Datos!$A77,FALSE))*AU$2</f>
        <v>4628.0428034639763</v>
      </c>
      <c r="AV79" s="84">
        <f>(HLOOKUP(AV$7,BECO_Datos!$D$3:$HN$85,BECO_Datos!$A77,FALSE)+HLOOKUP(AV$7,BECO_Datos!$HP$3:$LT$85,BECO_Datos!$A77,FALSE))*AV$2</f>
        <v>0</v>
      </c>
      <c r="AW79" s="13"/>
      <c r="AX79" s="86">
        <f t="shared" si="244"/>
        <v>540.45200427602538</v>
      </c>
      <c r="AY79" s="84">
        <f>(HLOOKUP(AY$7,BECO_Datos!$D$3:$HN$85,BECO_Datos!$A77,FALSE)+HLOOKUP(AY$7,BECO_Datos!$HP$3:$LT$85,BECO_Datos!$A77,FALSE))*AY$2</f>
        <v>0</v>
      </c>
      <c r="AZ79" s="84">
        <f>(HLOOKUP(AZ$7,BECO_Datos!$D$3:$HN$85,BECO_Datos!$A77,FALSE)+HLOOKUP(AZ$7,BECO_Datos!$HP$3:$LT$85,BECO_Datos!$A77,FALSE))*AZ$2</f>
        <v>0</v>
      </c>
      <c r="BA79" s="84">
        <f>(HLOOKUP(BA$7,BECO_Datos!$D$3:$HN$85,BECO_Datos!$A77,FALSE)+HLOOKUP(BA$7,BECO_Datos!$HP$3:$LT$85,BECO_Datos!$A77,FALSE))*BA$2</f>
        <v>540.45200427602538</v>
      </c>
      <c r="BB79" s="84">
        <f>(HLOOKUP(BB$7,BECO_Datos!$D$3:$HN$85,BECO_Datos!$A77,FALSE)+HLOOKUP(BB$7,BECO_Datos!$HP$3:$LT$85,BECO_Datos!$A77,FALSE))*BB$2</f>
        <v>0</v>
      </c>
      <c r="BC79" s="84">
        <f>(HLOOKUP(BC$7,BECO_Datos!$D$3:$HN$85,BECO_Datos!$A77,FALSE))*BC$2</f>
        <v>0</v>
      </c>
      <c r="BD79" s="84">
        <f>(HLOOKUP(BD$7,BECO_Datos!$D$3:$HN$85,BECO_Datos!$A77,FALSE)+HLOOKUP(BD$7,BECO_Datos!$HP$3:$LT$85,BECO_Datos!$A77,FALSE))*BD$2</f>
        <v>0</v>
      </c>
      <c r="BE79" s="84">
        <f>(HLOOKUP(BE$7,BECO_Datos!$D$3:$HN$85,BECO_Datos!$A77,FALSE))*BE$2</f>
        <v>0</v>
      </c>
      <c r="BF79" s="84">
        <f>(HLOOKUP(BF$7,BECO_Datos!$D$3:$HN$85,BECO_Datos!$A77,FALSE)+HLOOKUP(BF$7,BECO_Datos!$HP$3:$LT$85,BECO_Datos!$A77,FALSE))*BF$2</f>
        <v>0</v>
      </c>
      <c r="BG79" s="86">
        <f t="shared" si="245"/>
        <v>60667.064080866272</v>
      </c>
      <c r="BH79" s="84">
        <f>(HLOOKUP(BH$7,BECO_Datos!$D$3:$HN$85,BECO_Datos!$A77,FALSE))*BH$2</f>
        <v>0</v>
      </c>
      <c r="BI79" s="84">
        <f>(HLOOKUP(BI$7,BECO_Datos!$D$3:$HN$85,BECO_Datos!$A77,FALSE))*BI$2</f>
        <v>0</v>
      </c>
      <c r="BJ79" s="84">
        <f>(HLOOKUP(BJ$7,BECO_Datos!$D$3:$HN$85,BECO_Datos!$A77,FALSE))*BJ$2</f>
        <v>0</v>
      </c>
      <c r="BK79" s="84">
        <f>(HLOOKUP(BK$7,BECO_Datos!$D$3:$HN$85,BECO_Datos!$A77,FALSE))*BK$2</f>
        <v>0</v>
      </c>
      <c r="BL79" s="84">
        <f>(HLOOKUP(BL$7,BECO_Datos!$D$3:$HN$85,BECO_Datos!$A77,FALSE)+HLOOKUP(BL$7,BECO_Datos!$HP$3:$LT$85,BECO_Datos!$A77,FALSE))*BL$2</f>
        <v>56237.065386553251</v>
      </c>
      <c r="BM79" s="84">
        <f>(HLOOKUP(BM$7,BECO_Datos!$D$3:$HN$85,BECO_Datos!$A77,FALSE))*BM$2</f>
        <v>0</v>
      </c>
      <c r="BN79" s="84">
        <f>(HLOOKUP(BN$7,BECO_Datos!$D$3:$HN$85,BECO_Datos!$A77,FALSE))*BN$2</f>
        <v>0</v>
      </c>
      <c r="BO79" s="84">
        <f>(HLOOKUP(BO$7,BECO_Datos!$D$3:$HN$85,BECO_Datos!$A77,FALSE)+HLOOKUP(BO$7,BECO_Datos!$HP$3:$LT$85,BECO_Datos!$A77,FALSE))*BO$2</f>
        <v>0</v>
      </c>
      <c r="BP79" s="84">
        <f>(HLOOKUP(BP$7,BECO_Datos!$D$3:$HN$85,BECO_Datos!$A77,FALSE))*BP$2</f>
        <v>0</v>
      </c>
      <c r="BQ79" s="84">
        <f>(HLOOKUP(BQ$7,BECO_Datos!$D$3:$HN$85,BECO_Datos!$A77,FALSE)+HLOOKUP(BQ$7,BECO_Datos!$HP$3:$LT$85,BECO_Datos!$A77,FALSE))*BQ$2</f>
        <v>0</v>
      </c>
      <c r="BR79" s="84">
        <f>(HLOOKUP(BR$7,BECO_Datos!$D$3:$HN$85,BECO_Datos!$A77,FALSE))*BR$2</f>
        <v>4429.9986943130198</v>
      </c>
      <c r="BS79" s="84">
        <f>(HLOOKUP(BS$7,BECO_Datos!$D$3:$HN$85,BECO_Datos!$A77,FALSE)+HLOOKUP(BS$7,BECO_Datos!$HP$3:$LT$85,BECO_Datos!$A77,FALSE))*BS$2</f>
        <v>0</v>
      </c>
      <c r="BT79" s="13"/>
      <c r="BU79" s="86">
        <f t="shared" si="246"/>
        <v>669.49163507919491</v>
      </c>
      <c r="BV79" s="84">
        <f>(HLOOKUP(BV$7,BECO_Datos!$D$3:$HN$85,BECO_Datos!$A77,FALSE)+HLOOKUP(BV$7,BECO_Datos!$HP$3:$LT$85,BECO_Datos!$A77,FALSE))*BV$2</f>
        <v>0</v>
      </c>
      <c r="BW79" s="84">
        <f>(HLOOKUP(BW$7,BECO_Datos!$D$3:$HN$85,BECO_Datos!$A77,FALSE)+HLOOKUP(BW$7,BECO_Datos!$HP$3:$LT$85,BECO_Datos!$A77,FALSE))*BW$2</f>
        <v>0</v>
      </c>
      <c r="BX79" s="84">
        <f>(HLOOKUP(BX$7,BECO_Datos!$D$3:$HN$85,BECO_Datos!$A77,FALSE)+HLOOKUP(BX$7,BECO_Datos!$HP$3:$LT$85,BECO_Datos!$A77,FALSE))*BX$2</f>
        <v>669.49163507919491</v>
      </c>
      <c r="BY79" s="84">
        <f>(HLOOKUP(BY$7,BECO_Datos!$D$3:$HN$85,BECO_Datos!$A77,FALSE)+HLOOKUP(BY$7,BECO_Datos!$HP$3:$LT$85,BECO_Datos!$A77,FALSE))*BY$2</f>
        <v>0</v>
      </c>
      <c r="BZ79" s="84">
        <f>(HLOOKUP(BZ$7,BECO_Datos!$D$3:$HN$85,BECO_Datos!$A77,FALSE))*BZ$2</f>
        <v>0</v>
      </c>
      <c r="CA79" s="84">
        <f>(HLOOKUP(CA$7,BECO_Datos!$D$3:$HN$85,BECO_Datos!$A77,FALSE)+HLOOKUP(CA$7,BECO_Datos!$HP$3:$LT$85,BECO_Datos!$A77,FALSE))*CA$2</f>
        <v>0</v>
      </c>
      <c r="CB79" s="84">
        <f>(HLOOKUP(CB$7,BECO_Datos!$D$3:$HN$85,BECO_Datos!$A77,FALSE))*CB$2</f>
        <v>0</v>
      </c>
      <c r="CC79" s="84">
        <f>(HLOOKUP(CC$7,BECO_Datos!$D$3:$HN$85,BECO_Datos!$A77,FALSE)+HLOOKUP(CC$7,BECO_Datos!$HP$3:$LT$85,BECO_Datos!$A77,FALSE))*CC$2</f>
        <v>0</v>
      </c>
      <c r="CD79" s="86">
        <f t="shared" si="247"/>
        <v>72951.161441977776</v>
      </c>
      <c r="CE79" s="84">
        <f>(HLOOKUP(CE$7,BECO_Datos!$D$3:$HN$85,BECO_Datos!$A77,FALSE))*CE$2</f>
        <v>0</v>
      </c>
      <c r="CF79" s="84">
        <f>(HLOOKUP(CF$7,BECO_Datos!$D$3:$HN$85,BECO_Datos!$A77,FALSE))*CF$2</f>
        <v>0</v>
      </c>
      <c r="CG79" s="84">
        <f>(HLOOKUP(CG$7,BECO_Datos!$D$3:$HN$85,BECO_Datos!$A77,FALSE))*CG$2</f>
        <v>0</v>
      </c>
      <c r="CH79" s="84">
        <f>(HLOOKUP(CH$7,BECO_Datos!$D$3:$HN$85,BECO_Datos!$A77,FALSE))*CH$2</f>
        <v>0</v>
      </c>
      <c r="CI79" s="84">
        <f>(HLOOKUP(CI$7,BECO_Datos!$D$3:$HN$85,BECO_Datos!$A77,FALSE)+HLOOKUP(CI$7,BECO_Datos!$HP$3:$LT$85,BECO_Datos!$A77,FALSE))*CI$2</f>
        <v>69956.731037858757</v>
      </c>
      <c r="CJ79" s="84">
        <f>(HLOOKUP(CJ$7,BECO_Datos!$D$3:$HN$85,BECO_Datos!$A77,FALSE))*CJ$2</f>
        <v>0</v>
      </c>
      <c r="CK79" s="84">
        <f>(HLOOKUP(CK$7,BECO_Datos!$D$3:$HN$85,BECO_Datos!$A77,FALSE))*CK$2</f>
        <v>0</v>
      </c>
      <c r="CL79" s="84">
        <f>(HLOOKUP(CL$7,BECO_Datos!$D$3:$HN$85,BECO_Datos!$A77,FALSE)+HLOOKUP(CL$7,BECO_Datos!$HP$3:$LT$85,BECO_Datos!$A77,FALSE))*CL$2</f>
        <v>0</v>
      </c>
      <c r="CM79" s="84">
        <f>(HLOOKUP(CM$7,BECO_Datos!$D$3:$HN$85,BECO_Datos!$A77,FALSE))*CM$2</f>
        <v>0</v>
      </c>
      <c r="CN79" s="84">
        <f>(HLOOKUP(CN$7,BECO_Datos!$D$3:$HN$85,BECO_Datos!$A77,FALSE)+HLOOKUP(CN$7,BECO_Datos!$HP$3:$LT$85,BECO_Datos!$A77,FALSE))*CN$2</f>
        <v>0</v>
      </c>
      <c r="CO79" s="84">
        <f>(HLOOKUP(CO$7,BECO_Datos!$D$3:$HN$85,BECO_Datos!$A77,FALSE))*CO$2</f>
        <v>2994.4304041190189</v>
      </c>
      <c r="CP79" s="84">
        <f>(HLOOKUP(CP$7,BECO_Datos!$D$3:$HN$85,BECO_Datos!$A77,FALSE)+HLOOKUP(CP$7,BECO_Datos!$HP$3:$LT$85,BECO_Datos!$A77,FALSE))*CP$2</f>
        <v>0</v>
      </c>
      <c r="CQ79" s="13"/>
      <c r="CR79" s="86">
        <f t="shared" si="248"/>
        <v>629.67116961477473</v>
      </c>
      <c r="CS79" s="84">
        <f>(HLOOKUP(CS$7,BECO_Datos!$D$3:$HN$85,BECO_Datos!$A77,FALSE)+HLOOKUP(CS$7,BECO_Datos!$HP$3:$LT$85,BECO_Datos!$A77,FALSE))*CS$2</f>
        <v>0</v>
      </c>
      <c r="CT79" s="84">
        <f>(HLOOKUP(CT$7,BECO_Datos!$D$3:$HN$85,BECO_Datos!$A77,FALSE)+HLOOKUP(CT$7,BECO_Datos!$HP$3:$LT$85,BECO_Datos!$A77,FALSE))*CT$2</f>
        <v>0</v>
      </c>
      <c r="CU79" s="84">
        <f>(HLOOKUP(CU$7,BECO_Datos!$D$3:$HN$85,BECO_Datos!$A77,FALSE)+HLOOKUP(CU$7,BECO_Datos!$HP$3:$LT$85,BECO_Datos!$A77,FALSE))*CU$2</f>
        <v>629.67116961477473</v>
      </c>
      <c r="CV79" s="84">
        <f>(HLOOKUP(CV$7,BECO_Datos!$D$3:$HN$85,BECO_Datos!$A77,FALSE)+HLOOKUP(CV$7,BECO_Datos!$HP$3:$LT$85,BECO_Datos!$A77,FALSE))*CV$2</f>
        <v>0</v>
      </c>
      <c r="CW79" s="84">
        <f>(HLOOKUP(CW$7,BECO_Datos!$D$3:$HN$85,BECO_Datos!$A77,FALSE))*CW$2</f>
        <v>0</v>
      </c>
      <c r="CX79" s="84">
        <f>(HLOOKUP(CX$7,BECO_Datos!$D$3:$HN$85,BECO_Datos!$A77,FALSE)+HLOOKUP(CX$7,BECO_Datos!$HP$3:$LT$85,BECO_Datos!$A77,FALSE))*CX$2</f>
        <v>0</v>
      </c>
      <c r="CY79" s="84">
        <f>(HLOOKUP(CY$7,BECO_Datos!$D$3:$HN$85,BECO_Datos!$A77,FALSE))*CY$2</f>
        <v>0</v>
      </c>
      <c r="CZ79" s="84">
        <f>(HLOOKUP(CZ$7,BECO_Datos!$D$3:$HN$85,BECO_Datos!$A77,FALSE)+HLOOKUP(CZ$7,BECO_Datos!$HP$3:$LT$85,BECO_Datos!$A77,FALSE))*CZ$2</f>
        <v>0</v>
      </c>
      <c r="DA79" s="86">
        <f t="shared" si="249"/>
        <v>76124.485073617441</v>
      </c>
      <c r="DB79" s="84">
        <f>(HLOOKUP(DB$7,BECO_Datos!$D$3:$HN$85,BECO_Datos!$A77,FALSE))*DB$2</f>
        <v>0</v>
      </c>
      <c r="DC79" s="84">
        <f>(HLOOKUP(DC$7,BECO_Datos!$D$3:$HN$85,BECO_Datos!$A77,FALSE))*DC$2</f>
        <v>0</v>
      </c>
      <c r="DD79" s="84">
        <f>(HLOOKUP(DD$7,BECO_Datos!$D$3:$HN$85,BECO_Datos!$A77,FALSE))*DD$2</f>
        <v>0</v>
      </c>
      <c r="DE79" s="84">
        <f>(HLOOKUP(DE$7,BECO_Datos!$D$3:$HN$85,BECO_Datos!$A77,FALSE))*DE$2</f>
        <v>0</v>
      </c>
      <c r="DF79" s="84">
        <f>(HLOOKUP(DF$7,BECO_Datos!$D$3:$HN$85,BECO_Datos!$A77,FALSE)+HLOOKUP(DF$7,BECO_Datos!$HP$3:$LT$85,BECO_Datos!$A77,FALSE))*DF$2</f>
        <v>73054.119706100828</v>
      </c>
      <c r="DG79" s="84">
        <f>(HLOOKUP(DG$7,BECO_Datos!$D$3:$HN$85,BECO_Datos!$A77,FALSE))*DG$2</f>
        <v>0</v>
      </c>
      <c r="DH79" s="84">
        <f>(HLOOKUP(DH$7,BECO_Datos!$D$3:$HN$85,BECO_Datos!$A77,FALSE))*DH$2</f>
        <v>0</v>
      </c>
      <c r="DI79" s="84">
        <f>(HLOOKUP(DI$7,BECO_Datos!$D$3:$HN$85,BECO_Datos!$A77,FALSE)+HLOOKUP(DI$7,BECO_Datos!$HP$3:$LT$85,BECO_Datos!$A77,FALSE))*DI$2</f>
        <v>0</v>
      </c>
      <c r="DJ79" s="84">
        <f>(HLOOKUP(DJ$7,BECO_Datos!$D$3:$HN$85,BECO_Datos!$A77,FALSE))*DJ$2</f>
        <v>0</v>
      </c>
      <c r="DK79" s="84">
        <f>(HLOOKUP(DK$7,BECO_Datos!$D$3:$HN$85,BECO_Datos!$A77,FALSE)+HLOOKUP(DK$7,BECO_Datos!$HP$3:$LT$85,BECO_Datos!$A77,FALSE))*DK$2</f>
        <v>0</v>
      </c>
      <c r="DL79" s="84">
        <f>(HLOOKUP(DL$7,BECO_Datos!$D$3:$HN$85,BECO_Datos!$A77,FALSE))*DL$2</f>
        <v>3070.3653675166192</v>
      </c>
      <c r="DM79" s="84">
        <f>(HLOOKUP(DM$7,BECO_Datos!$D$3:$HN$85,BECO_Datos!$A77,FALSE)+HLOOKUP(DM$7,BECO_Datos!$HP$3:$LT$85,BECO_Datos!$A77,FALSE))*DM$2</f>
        <v>0</v>
      </c>
      <c r="DN79" s="13"/>
      <c r="DO79" s="86">
        <f t="shared" si="250"/>
        <v>630.77635972924611</v>
      </c>
      <c r="DP79" s="84">
        <f>(HLOOKUP(DP$7,BECO_Datos!$D$3:$HN$85,BECO_Datos!$A77,FALSE)+HLOOKUP(DP$7,BECO_Datos!$HP$3:$LT$85,BECO_Datos!$A77,FALSE))*DP$2</f>
        <v>0</v>
      </c>
      <c r="DQ79" s="84">
        <f>(HLOOKUP(DQ$7,BECO_Datos!$D$3:$HN$85,BECO_Datos!$A77,FALSE)+HLOOKUP(DQ$7,BECO_Datos!$HP$3:$LT$85,BECO_Datos!$A77,FALSE))*DQ$2</f>
        <v>0</v>
      </c>
      <c r="DR79" s="84">
        <f>(HLOOKUP(DR$7,BECO_Datos!$D$3:$HN$85,BECO_Datos!$A77,FALSE)+HLOOKUP(DR$7,BECO_Datos!$HP$3:$LT$85,BECO_Datos!$A77,FALSE))*DR$2</f>
        <v>630.77635972924611</v>
      </c>
      <c r="DS79" s="84">
        <f>(HLOOKUP(DS$7,BECO_Datos!$D$3:$HN$85,BECO_Datos!$A77,FALSE)+HLOOKUP(DS$7,BECO_Datos!$HP$3:$LT$85,BECO_Datos!$A77,FALSE))*DS$2</f>
        <v>0</v>
      </c>
      <c r="DT79" s="84">
        <f>(HLOOKUP(DT$7,BECO_Datos!$D$3:$HN$85,BECO_Datos!$A77,FALSE))*DT$2</f>
        <v>0</v>
      </c>
      <c r="DU79" s="84">
        <f>(HLOOKUP(DU$7,BECO_Datos!$D$3:$HN$85,BECO_Datos!$A77,FALSE)+HLOOKUP(DU$7,BECO_Datos!$HP$3:$LT$85,BECO_Datos!$A77,FALSE))*DU$2</f>
        <v>0</v>
      </c>
      <c r="DV79" s="84">
        <f>(HLOOKUP(DV$7,BECO_Datos!$D$3:$HN$85,BECO_Datos!$A77,FALSE))*DV$2</f>
        <v>0</v>
      </c>
      <c r="DW79" s="84">
        <f>(HLOOKUP(DW$7,BECO_Datos!$D$3:$HN$85,BECO_Datos!$A77,FALSE)+HLOOKUP(DW$7,BECO_Datos!$HP$3:$LT$85,BECO_Datos!$A77,FALSE))*DW$2</f>
        <v>0</v>
      </c>
      <c r="DX79" s="86">
        <f t="shared" si="251"/>
        <v>83104.739738620541</v>
      </c>
      <c r="DY79" s="84">
        <f>(HLOOKUP(DY$7,BECO_Datos!$D$3:$HN$85,BECO_Datos!$A77,FALSE))*DY$2</f>
        <v>0</v>
      </c>
      <c r="DZ79" s="84">
        <f>(HLOOKUP(DZ$7,BECO_Datos!$D$3:$HN$85,BECO_Datos!$A77,FALSE))*DZ$2</f>
        <v>0</v>
      </c>
      <c r="EA79" s="84">
        <f>(HLOOKUP(EA$7,BECO_Datos!$D$3:$HN$85,BECO_Datos!$A77,FALSE))*EA$2</f>
        <v>0</v>
      </c>
      <c r="EB79" s="84">
        <f>(HLOOKUP(EB$7,BECO_Datos!$D$3:$HN$85,BECO_Datos!$A77,FALSE))*EB$2</f>
        <v>0</v>
      </c>
      <c r="EC79" s="84">
        <f>(HLOOKUP(EC$7,BECO_Datos!$D$3:$HN$85,BECO_Datos!$A77,FALSE)+HLOOKUP(EC$7,BECO_Datos!$HP$3:$LT$85,BECO_Datos!$A77,FALSE))*EC$2</f>
        <v>79913.197882509266</v>
      </c>
      <c r="ED79" s="84">
        <f>(HLOOKUP(ED$7,BECO_Datos!$D$3:$HN$85,BECO_Datos!$A77,FALSE))*ED$2</f>
        <v>0</v>
      </c>
      <c r="EE79" s="84">
        <f>(HLOOKUP(EE$7,BECO_Datos!$D$3:$HN$85,BECO_Datos!$A77,FALSE))*EE$2</f>
        <v>0</v>
      </c>
      <c r="EF79" s="84">
        <f>(HLOOKUP(EF$7,BECO_Datos!$D$3:$HN$85,BECO_Datos!$A77,FALSE)+HLOOKUP(EF$7,BECO_Datos!$HP$3:$LT$85,BECO_Datos!$A77,FALSE))*EF$2</f>
        <v>0</v>
      </c>
      <c r="EG79" s="84">
        <f>(HLOOKUP(EG$7,BECO_Datos!$D$3:$HN$85,BECO_Datos!$A77,FALSE))*EG$2</f>
        <v>0</v>
      </c>
      <c r="EH79" s="84">
        <f>(HLOOKUP(EH$7,BECO_Datos!$D$3:$HN$85,BECO_Datos!$A77,FALSE)+HLOOKUP(EH$7,BECO_Datos!$HP$3:$LT$85,BECO_Datos!$A77,FALSE))*EH$2</f>
        <v>0</v>
      </c>
      <c r="EI79" s="84">
        <f>(HLOOKUP(EI$7,BECO_Datos!$D$3:$HN$85,BECO_Datos!$A77,FALSE))*EI$2</f>
        <v>3191.5418561112756</v>
      </c>
      <c r="EJ79" s="84">
        <f>(HLOOKUP(EJ$7,BECO_Datos!$D$3:$HN$85,BECO_Datos!$A77,FALSE)+HLOOKUP(EJ$7,BECO_Datos!$HP$3:$LT$85,BECO_Datos!$A77,FALSE))*EJ$2</f>
        <v>0</v>
      </c>
      <c r="EK79" s="13"/>
      <c r="EL79" s="86">
        <f t="shared" si="252"/>
        <v>633.27195017314182</v>
      </c>
      <c r="EM79" s="84">
        <f>(HLOOKUP(EM$7,BECO_Datos!$D$3:$HN$85,BECO_Datos!$A77,FALSE)+HLOOKUP(EM$7,BECO_Datos!$HP$3:$LT$85,BECO_Datos!$A77,FALSE))*EM$2</f>
        <v>0</v>
      </c>
      <c r="EN79" s="84">
        <f>(HLOOKUP(EN$7,BECO_Datos!$D$3:$HN$85,BECO_Datos!$A77,FALSE)+HLOOKUP(EN$7,BECO_Datos!$HP$3:$LT$85,BECO_Datos!$A77,FALSE))*EN$2</f>
        <v>0</v>
      </c>
      <c r="EO79" s="84">
        <f>(HLOOKUP(EO$7,BECO_Datos!$D$3:$HN$85,BECO_Datos!$A77,FALSE)+HLOOKUP(EO$7,BECO_Datos!$HP$3:$LT$85,BECO_Datos!$A77,FALSE))*EO$2</f>
        <v>633.27195017314182</v>
      </c>
      <c r="EP79" s="84">
        <f>(HLOOKUP(EP$7,BECO_Datos!$D$3:$HN$85,BECO_Datos!$A77,FALSE)+HLOOKUP(EP$7,BECO_Datos!$HP$3:$LT$85,BECO_Datos!$A77,FALSE))*EP$2</f>
        <v>0</v>
      </c>
      <c r="EQ79" s="84">
        <f>(HLOOKUP(EQ$7,BECO_Datos!$D$3:$HN$85,BECO_Datos!$A77,FALSE))*EQ$2</f>
        <v>0</v>
      </c>
      <c r="ER79" s="84">
        <f>(HLOOKUP(ER$7,BECO_Datos!$D$3:$HN$85,BECO_Datos!$A77,FALSE)+HLOOKUP(ER$7,BECO_Datos!$HP$3:$LT$85,BECO_Datos!$A77,FALSE))*ER$2</f>
        <v>0</v>
      </c>
      <c r="ES79" s="84">
        <f>(HLOOKUP(ES$7,BECO_Datos!$D$3:$HN$85,BECO_Datos!$A77,FALSE))*ES$2</f>
        <v>0</v>
      </c>
      <c r="ET79" s="84">
        <f>(HLOOKUP(ET$7,BECO_Datos!$D$3:$HN$85,BECO_Datos!$A77,FALSE)+HLOOKUP(ET$7,BECO_Datos!$HP$3:$LT$85,BECO_Datos!$A77,FALSE))*ET$2</f>
        <v>0</v>
      </c>
      <c r="EU79" s="86">
        <f t="shared" si="253"/>
        <v>85140.655702863616</v>
      </c>
      <c r="EV79" s="84">
        <f>(HLOOKUP(EV$7,BECO_Datos!$D$3:$HN$85,BECO_Datos!$A77,FALSE))*EV$2</f>
        <v>0</v>
      </c>
      <c r="EW79" s="84">
        <f>(HLOOKUP(EW$7,BECO_Datos!$D$3:$HN$85,BECO_Datos!$A77,FALSE))*EW$2</f>
        <v>0</v>
      </c>
      <c r="EX79" s="84">
        <f>(HLOOKUP(EX$7,BECO_Datos!$D$3:$HN$85,BECO_Datos!$A77,FALSE))*EX$2</f>
        <v>0</v>
      </c>
      <c r="EY79" s="84">
        <f>(HLOOKUP(EY$7,BECO_Datos!$D$3:$HN$85,BECO_Datos!$A77,FALSE))*EY$2</f>
        <v>0</v>
      </c>
      <c r="EZ79" s="84">
        <f>(HLOOKUP(EZ$7,BECO_Datos!$D$3:$HN$85,BECO_Datos!$A77,FALSE)+HLOOKUP(EZ$7,BECO_Datos!$HP$3:$LT$85,BECO_Datos!$A77,FALSE))*EZ$2</f>
        <v>81829.742134667889</v>
      </c>
      <c r="FA79" s="84">
        <f>(HLOOKUP(FA$7,BECO_Datos!$D$3:$HN$85,BECO_Datos!$A77,FALSE))*FA$2</f>
        <v>0</v>
      </c>
      <c r="FB79" s="84">
        <f>(HLOOKUP(FB$7,BECO_Datos!$D$3:$HN$85,BECO_Datos!$A77,FALSE))*FB$2</f>
        <v>0</v>
      </c>
      <c r="FC79" s="84">
        <f>(HLOOKUP(FC$7,BECO_Datos!$D$3:$HN$85,BECO_Datos!$A77,FALSE)+HLOOKUP(FC$7,BECO_Datos!$HP$3:$LT$85,BECO_Datos!$A77,FALSE))*FC$2</f>
        <v>0</v>
      </c>
      <c r="FD79" s="84">
        <f>(HLOOKUP(FD$7,BECO_Datos!$D$3:$HN$85,BECO_Datos!$A77,FALSE))*FD$2</f>
        <v>0</v>
      </c>
      <c r="FE79" s="84">
        <f>(HLOOKUP(FE$7,BECO_Datos!$D$3:$HN$85,BECO_Datos!$A77,FALSE)+HLOOKUP(FE$7,BECO_Datos!$HP$3:$LT$85,BECO_Datos!$A77,FALSE))*FE$2</f>
        <v>0</v>
      </c>
      <c r="FF79" s="84">
        <f>(HLOOKUP(FF$7,BECO_Datos!$D$3:$HN$85,BECO_Datos!$A77,FALSE))*FF$2</f>
        <v>3310.9135681957205</v>
      </c>
      <c r="FG79" s="84">
        <f>(HLOOKUP(FG$7,BECO_Datos!$D$3:$HN$85,BECO_Datos!$A77,FALSE)+HLOOKUP(FG$7,BECO_Datos!$HP$3:$LT$85,BECO_Datos!$A77,FALSE))*FG$2</f>
        <v>0</v>
      </c>
      <c r="FH79" s="13"/>
      <c r="FI79" s="86">
        <f t="shared" si="254"/>
        <v>701.24000755357372</v>
      </c>
      <c r="FJ79" s="84">
        <f>(HLOOKUP(FJ$7,BECO_Datos!$D$3:$HN$85,BECO_Datos!$A77,FALSE)+HLOOKUP(FJ$7,BECO_Datos!$HP$3:$LT$85,BECO_Datos!$A77,FALSE))*FJ$2</f>
        <v>0</v>
      </c>
      <c r="FK79" s="84">
        <f>(HLOOKUP(FK$7,BECO_Datos!$D$3:$HN$85,BECO_Datos!$A77,FALSE)+HLOOKUP(FK$7,BECO_Datos!$HP$3:$LT$85,BECO_Datos!$A77,FALSE))*FK$2</f>
        <v>0</v>
      </c>
      <c r="FL79" s="84">
        <f>(HLOOKUP(FL$7,BECO_Datos!$D$3:$HN$85,BECO_Datos!$A77,FALSE)+HLOOKUP(FL$7,BECO_Datos!$HP$3:$LT$85,BECO_Datos!$A77,FALSE))*FL$2</f>
        <v>701.24000755357372</v>
      </c>
      <c r="FM79" s="84">
        <f>(HLOOKUP(FM$7,BECO_Datos!$D$3:$HN$85,BECO_Datos!$A77,FALSE)+HLOOKUP(FM$7,BECO_Datos!$HP$3:$LT$85,BECO_Datos!$A77,FALSE))*FM$2</f>
        <v>0</v>
      </c>
      <c r="FN79" s="84">
        <f>(HLOOKUP(FN$7,BECO_Datos!$D$3:$HN$85,BECO_Datos!$A77,FALSE))*FN$2</f>
        <v>0</v>
      </c>
      <c r="FO79" s="84">
        <f>(HLOOKUP(FO$7,BECO_Datos!$D$3:$HN$85,BECO_Datos!$A77,FALSE)+HLOOKUP(FO$7,BECO_Datos!$HP$3:$LT$85,BECO_Datos!$A77,FALSE))*FO$2</f>
        <v>0</v>
      </c>
      <c r="FP79" s="84">
        <f>(HLOOKUP(FP$7,BECO_Datos!$D$3:$HN$85,BECO_Datos!$A77,FALSE))*FP$2</f>
        <v>0</v>
      </c>
      <c r="FQ79" s="84">
        <f>(HLOOKUP(FQ$7,BECO_Datos!$D$3:$HN$85,BECO_Datos!$A77,FALSE)+HLOOKUP(FQ$7,BECO_Datos!$HP$3:$LT$85,BECO_Datos!$A77,FALSE))*FQ$2</f>
        <v>0</v>
      </c>
      <c r="FR79" s="86">
        <f t="shared" si="255"/>
        <v>86912.529338262146</v>
      </c>
      <c r="FS79" s="84">
        <f>(HLOOKUP(FS$7,BECO_Datos!$D$3:$HN$85,BECO_Datos!$A77,FALSE))*FS$2</f>
        <v>0</v>
      </c>
      <c r="FT79" s="84">
        <f>(HLOOKUP(FT$7,BECO_Datos!$D$3:$HN$85,BECO_Datos!$A77,FALSE))*FT$2</f>
        <v>0</v>
      </c>
      <c r="FU79" s="84">
        <f>(HLOOKUP(FU$7,BECO_Datos!$D$3:$HN$85,BECO_Datos!$A77,FALSE))*FU$2</f>
        <v>0</v>
      </c>
      <c r="FV79" s="84">
        <f>(HLOOKUP(FV$7,BECO_Datos!$D$3:$HN$85,BECO_Datos!$A77,FALSE))*FV$2</f>
        <v>0</v>
      </c>
      <c r="FW79" s="84">
        <f>(HLOOKUP(FW$7,BECO_Datos!$D$3:$HN$85,BECO_Datos!$A77,FALSE)+HLOOKUP(FW$7,BECO_Datos!$HP$3:$LT$85,BECO_Datos!$A77,FALSE))*FW$2</f>
        <v>83446.536759295006</v>
      </c>
      <c r="FX79" s="84">
        <f>(HLOOKUP(FX$7,BECO_Datos!$D$3:$HN$85,BECO_Datos!$A77,FALSE))*FX$2</f>
        <v>0</v>
      </c>
      <c r="FY79" s="84">
        <f>(HLOOKUP(FY$7,BECO_Datos!$D$3:$HN$85,BECO_Datos!$A77,FALSE))*FY$2</f>
        <v>0</v>
      </c>
      <c r="FZ79" s="84">
        <f>(HLOOKUP(FZ$7,BECO_Datos!$D$3:$HN$85,BECO_Datos!$A77,FALSE)+HLOOKUP(FZ$7,BECO_Datos!$HP$3:$LT$85,BECO_Datos!$A77,FALSE))*FZ$2</f>
        <v>0</v>
      </c>
      <c r="GA79" s="84">
        <f>(HLOOKUP(GA$7,BECO_Datos!$D$3:$HN$85,BECO_Datos!$A77,FALSE))*GA$2</f>
        <v>0</v>
      </c>
      <c r="GB79" s="84">
        <f>(HLOOKUP(GB$7,BECO_Datos!$D$3:$HN$85,BECO_Datos!$A77,FALSE)+HLOOKUP(GB$7,BECO_Datos!$HP$3:$LT$85,BECO_Datos!$A77,FALSE))*GB$2</f>
        <v>0</v>
      </c>
      <c r="GC79" s="84">
        <f>(HLOOKUP(GC$7,BECO_Datos!$D$3:$HN$85,BECO_Datos!$A77,FALSE))*GC$2</f>
        <v>3465.9925789671356</v>
      </c>
      <c r="GD79" s="84">
        <f>(HLOOKUP(GD$7,BECO_Datos!$D$3:$HN$85,BECO_Datos!$A77,FALSE)+HLOOKUP(GD$7,BECO_Datos!$HP$3:$LT$85,BECO_Datos!$A77,FALSE))*GD$2</f>
        <v>0</v>
      </c>
      <c r="GE79" s="13"/>
      <c r="GF79" s="86">
        <f t="shared" si="256"/>
        <v>400.15766522627564</v>
      </c>
      <c r="GG79" s="84">
        <f>(HLOOKUP(GG$7,BECO_Datos!$D$3:$HN$85,BECO_Datos!$A77,FALSE)+HLOOKUP(GG$7,BECO_Datos!$HP$3:$LT$85,BECO_Datos!$A77,FALSE))*GG$2</f>
        <v>0</v>
      </c>
      <c r="GH79" s="84">
        <f>(HLOOKUP(GH$7,BECO_Datos!$D$3:$HN$85,BECO_Datos!$A77,FALSE)+HLOOKUP(GH$7,BECO_Datos!$HP$3:$LT$85,BECO_Datos!$A77,FALSE))*GH$2</f>
        <v>0</v>
      </c>
      <c r="GI79" s="84">
        <f>(HLOOKUP(GI$7,BECO_Datos!$D$3:$HN$85,BECO_Datos!$A77,FALSE)+HLOOKUP(GI$7,BECO_Datos!$HP$3:$LT$85,BECO_Datos!$A77,FALSE))*GI$2</f>
        <v>400.15766522627564</v>
      </c>
      <c r="GJ79" s="84">
        <f>(HLOOKUP(GJ$7,BECO_Datos!$D$3:$HN$85,BECO_Datos!$A77,FALSE)+HLOOKUP(GJ$7,BECO_Datos!$HP$3:$LT$85,BECO_Datos!$A77,FALSE))*GJ$2</f>
        <v>0</v>
      </c>
      <c r="GK79" s="84">
        <f>(HLOOKUP(GK$7,BECO_Datos!$D$3:$HN$85,BECO_Datos!$A77,FALSE))*GK$2</f>
        <v>0</v>
      </c>
      <c r="GL79" s="84">
        <f>(HLOOKUP(GL$7,BECO_Datos!$D$3:$HN$85,BECO_Datos!$A77,FALSE)+HLOOKUP(GL$7,BECO_Datos!$HP$3:$LT$85,BECO_Datos!$A77,FALSE))*GL$2</f>
        <v>0</v>
      </c>
      <c r="GM79" s="84">
        <f>(HLOOKUP(GM$7,BECO_Datos!$D$3:$HN$85,BECO_Datos!$A77,FALSE))*GM$2</f>
        <v>0</v>
      </c>
      <c r="GN79" s="84">
        <f>(HLOOKUP(GN$7,BECO_Datos!$D$3:$HN$85,BECO_Datos!$A77,FALSE)+HLOOKUP(GN$7,BECO_Datos!$HP$3:$LT$85,BECO_Datos!$A77,FALSE))*GN$2</f>
        <v>0</v>
      </c>
      <c r="GO79" s="86">
        <f t="shared" si="257"/>
        <v>66260.8597135741</v>
      </c>
      <c r="GP79" s="84">
        <f>(HLOOKUP(GP$7,BECO_Datos!$D$3:$HN$85,BECO_Datos!$A77,FALSE))*GP$2</f>
        <v>0</v>
      </c>
      <c r="GQ79" s="84">
        <f>(HLOOKUP(GQ$7,BECO_Datos!$D$3:$HN$85,BECO_Datos!$A77,FALSE))*GQ$2</f>
        <v>0</v>
      </c>
      <c r="GR79" s="84">
        <f>(HLOOKUP(GR$7,BECO_Datos!$D$3:$HN$85,BECO_Datos!$A77,FALSE))*GR$2</f>
        <v>0</v>
      </c>
      <c r="GS79" s="84">
        <f>(HLOOKUP(GS$7,BECO_Datos!$D$3:$HN$85,BECO_Datos!$A77,FALSE))*GS$2</f>
        <v>0</v>
      </c>
      <c r="GT79" s="84">
        <f>(HLOOKUP(GT$7,BECO_Datos!$D$3:$HN$85,BECO_Datos!$A77,FALSE)+HLOOKUP(GT$7,BECO_Datos!$HP$3:$LT$85,BECO_Datos!$A77,FALSE))*GT$2</f>
        <v>64010.056587549792</v>
      </c>
      <c r="GU79" s="84">
        <f>(HLOOKUP(GU$7,BECO_Datos!$D$3:$HN$85,BECO_Datos!$A77,FALSE))*GU$2</f>
        <v>0</v>
      </c>
      <c r="GV79" s="84">
        <f>(HLOOKUP(GV$7,BECO_Datos!$D$3:$HN$85,BECO_Datos!$A77,FALSE))*GV$2</f>
        <v>0</v>
      </c>
      <c r="GW79" s="84">
        <f>(HLOOKUP(GW$7,BECO_Datos!$D$3:$HN$85,BECO_Datos!$A77,FALSE)+HLOOKUP(GW$7,BECO_Datos!$HP$3:$LT$85,BECO_Datos!$A77,FALSE))*GW$2</f>
        <v>0</v>
      </c>
      <c r="GX79" s="84">
        <f>(HLOOKUP(GX$7,BECO_Datos!$D$3:$HN$85,BECO_Datos!$A77,FALSE))*GX$2</f>
        <v>0</v>
      </c>
      <c r="GY79" s="84">
        <f>(HLOOKUP(GY$7,BECO_Datos!$D$3:$HN$85,BECO_Datos!$A77,FALSE)+HLOOKUP(GY$7,BECO_Datos!$HP$3:$LT$85,BECO_Datos!$A77,FALSE))*GY$2</f>
        <v>0</v>
      </c>
      <c r="GZ79" s="84">
        <f>(HLOOKUP(GZ$7,BECO_Datos!$D$3:$HN$85,BECO_Datos!$A77,FALSE))*GZ$2</f>
        <v>2250.803126024312</v>
      </c>
      <c r="HA79" s="84">
        <f>(HLOOKUP(HA$7,BECO_Datos!$D$3:$HN$85,BECO_Datos!$A77,FALSE)+HLOOKUP(HA$7,BECO_Datos!$HP$3:$LT$85,BECO_Datos!$A77,FALSE))*HA$2</f>
        <v>0</v>
      </c>
      <c r="HB79" s="13"/>
      <c r="HC79" s="86">
        <f t="shared" si="258"/>
        <v>395.9259645670615</v>
      </c>
      <c r="HD79" s="84">
        <f>(HLOOKUP(HD$7,BECO_Datos!$D$3:$HN$85,BECO_Datos!$A77,FALSE)+HLOOKUP(HD$7,BECO_Datos!$HP$3:$LT$85,BECO_Datos!$A77,FALSE))*HD$2</f>
        <v>0</v>
      </c>
      <c r="HE79" s="84">
        <f>(HLOOKUP(HE$7,BECO_Datos!$D$3:$HN$85,BECO_Datos!$A77,FALSE)+HLOOKUP(HE$7,BECO_Datos!$HP$3:$LT$85,BECO_Datos!$A77,FALSE))*HE$2</f>
        <v>0</v>
      </c>
      <c r="HF79" s="84">
        <f>(HLOOKUP(HF$7,BECO_Datos!$D$3:$HN$85,BECO_Datos!$A77,FALSE)+HLOOKUP(HF$7,BECO_Datos!$HP$3:$LT$85,BECO_Datos!$A77,FALSE))*HF$2</f>
        <v>395.9259645670615</v>
      </c>
      <c r="HG79" s="84">
        <f>(HLOOKUP(HG$7,BECO_Datos!$D$3:$HN$85,BECO_Datos!$A77,FALSE)+HLOOKUP(HG$7,BECO_Datos!$HP$3:$LT$85,BECO_Datos!$A77,FALSE))*HG$2</f>
        <v>0</v>
      </c>
      <c r="HH79" s="84">
        <f>(HLOOKUP(HH$7,BECO_Datos!$D$3:$HN$85,BECO_Datos!$A77,FALSE))*HH$2</f>
        <v>0</v>
      </c>
      <c r="HI79" s="84">
        <f>(HLOOKUP(HI$7,BECO_Datos!$D$3:$HN$85,BECO_Datos!$A77,FALSE)+HLOOKUP(HI$7,BECO_Datos!$HP$3:$LT$85,BECO_Datos!$A77,FALSE))*HI$2</f>
        <v>0</v>
      </c>
      <c r="HJ79" s="84">
        <f>(HLOOKUP(HJ$7,BECO_Datos!$D$3:$HN$85,BECO_Datos!$A77,FALSE))*HJ$2</f>
        <v>0</v>
      </c>
      <c r="HK79" s="84">
        <f>(HLOOKUP(HK$7,BECO_Datos!$D$3:$HN$85,BECO_Datos!$A77,FALSE)+HLOOKUP(HK$7,BECO_Datos!$HP$3:$LT$85,BECO_Datos!$A77,FALSE))*HK$2</f>
        <v>0</v>
      </c>
      <c r="HL79" s="86">
        <f t="shared" si="259"/>
        <v>69308.895784359251</v>
      </c>
      <c r="HM79" s="84">
        <f>(HLOOKUP(HM$7,BECO_Datos!$D$3:$HN$85,BECO_Datos!$A77,FALSE))*HM$2</f>
        <v>0</v>
      </c>
      <c r="HN79" s="84">
        <f>(HLOOKUP(HN$7,BECO_Datos!$D$3:$HN$85,BECO_Datos!$A77,FALSE))*HN$2</f>
        <v>0</v>
      </c>
      <c r="HO79" s="84">
        <f>(HLOOKUP(HO$7,BECO_Datos!$D$3:$HN$85,BECO_Datos!$A77,FALSE))*HO$2</f>
        <v>0</v>
      </c>
      <c r="HP79" s="84">
        <f>(HLOOKUP(HP$7,BECO_Datos!$D$3:$HN$85,BECO_Datos!$A77,FALSE))*HP$2</f>
        <v>0</v>
      </c>
      <c r="HQ79" s="84">
        <f>(HLOOKUP(HQ$7,BECO_Datos!$D$3:$HN$85,BECO_Datos!$A77,FALSE)+HLOOKUP(HQ$7,BECO_Datos!$HP$3:$LT$85,BECO_Datos!$A77,FALSE))*HQ$2</f>
        <v>66760.86725816867</v>
      </c>
      <c r="HR79" s="84">
        <f>(HLOOKUP(HR$7,BECO_Datos!$D$3:$HN$85,BECO_Datos!$A77,FALSE))*HR$2</f>
        <v>0</v>
      </c>
      <c r="HS79" s="84">
        <f>(HLOOKUP(HS$7,BECO_Datos!$D$3:$HN$85,BECO_Datos!$A77,FALSE))*HS$2</f>
        <v>0</v>
      </c>
      <c r="HT79" s="84">
        <f>(HLOOKUP(HT$7,BECO_Datos!$D$3:$HN$85,BECO_Datos!$A77,FALSE)+HLOOKUP(HT$7,BECO_Datos!$HP$3:$LT$85,BECO_Datos!$A77,FALSE))*HT$2</f>
        <v>0</v>
      </c>
      <c r="HU79" s="84">
        <f>(HLOOKUP(HU$7,BECO_Datos!$D$3:$HN$85,BECO_Datos!$A77,FALSE))*HU$2</f>
        <v>0</v>
      </c>
      <c r="HV79" s="84">
        <f>(HLOOKUP(HV$7,BECO_Datos!$D$3:$HN$85,BECO_Datos!$A77,FALSE)+HLOOKUP(HV$7,BECO_Datos!$HP$3:$LT$85,BECO_Datos!$A77,FALSE))*HV$2</f>
        <v>0</v>
      </c>
      <c r="HW79" s="84">
        <f>(HLOOKUP(HW$7,BECO_Datos!$D$3:$HN$85,BECO_Datos!$A77,FALSE))*HW$2</f>
        <v>2548.0285261905856</v>
      </c>
      <c r="HX79" s="84">
        <f>(HLOOKUP(HX$7,BECO_Datos!$D$3:$HN$85,BECO_Datos!$A77,FALSE)+HLOOKUP(HX$7,BECO_Datos!$HP$3:$LT$85,BECO_Datos!$A77,FALSE))*HX$2</f>
        <v>0</v>
      </c>
    </row>
    <row r="80" spans="1:232" ht="15.75" x14ac:dyDescent="0.2">
      <c r="A80" s="160">
        <v>74</v>
      </c>
      <c r="B80" s="536" t="s">
        <v>150</v>
      </c>
      <c r="C80" s="13"/>
      <c r="D80" s="89">
        <f t="shared" si="240"/>
        <v>0</v>
      </c>
      <c r="E80" s="83">
        <f>(HLOOKUP(E$7,BECO_Datos!$D$3:$HN$85,BECO_Datos!$A78,FALSE)+HLOOKUP(E$7,BECO_Datos!$HP$3:$LT$85,BECO_Datos!$A78,FALSE))*E$2</f>
        <v>0</v>
      </c>
      <c r="F80" s="83">
        <f>(HLOOKUP(F$7,BECO_Datos!$D$3:$HN$85,BECO_Datos!$A78,FALSE)+HLOOKUP(F$7,BECO_Datos!$HP$3:$LT$85,BECO_Datos!$A78,FALSE))*F$2</f>
        <v>0</v>
      </c>
      <c r="G80" s="83">
        <f>(HLOOKUP(G$7,BECO_Datos!$D$3:$HN$85,BECO_Datos!$A78,FALSE)+HLOOKUP(G$7,BECO_Datos!$HP$3:$LT$85,BECO_Datos!$A78,FALSE))*G$2</f>
        <v>0</v>
      </c>
      <c r="H80" s="83">
        <f>(HLOOKUP(H$7,BECO_Datos!$D$3:$HN$85,BECO_Datos!$A78,FALSE)+HLOOKUP(H$7,BECO_Datos!$HP$3:$LT$85,BECO_Datos!$A78,FALSE))*H$2</f>
        <v>0</v>
      </c>
      <c r="I80" s="83">
        <f>(HLOOKUP(I$7,BECO_Datos!$D$3:$HN$85,BECO_Datos!$A78,FALSE))*I$2</f>
        <v>0</v>
      </c>
      <c r="J80" s="83">
        <f>(HLOOKUP(J$7,BECO_Datos!$D$3:$HN$85,BECO_Datos!$A78,FALSE)+HLOOKUP(J$7,BECO_Datos!$HP$3:$LT$85,BECO_Datos!$A78,FALSE))*J$2</f>
        <v>0</v>
      </c>
      <c r="K80" s="83">
        <f>(HLOOKUP(K$7,BECO_Datos!$D$3:$HN$85,BECO_Datos!$A78,FALSE))*K$2</f>
        <v>0</v>
      </c>
      <c r="L80" s="83">
        <f>(HLOOKUP(L$7,BECO_Datos!$D$3:$HN$85,BECO_Datos!$A78,FALSE)+HLOOKUP(L$7,BECO_Datos!$HP$3:$LT$85,BECO_Datos!$A78,FALSE))*L$2</f>
        <v>0</v>
      </c>
      <c r="M80" s="89">
        <f t="shared" si="241"/>
        <v>28364.719807591042</v>
      </c>
      <c r="N80" s="83">
        <f>(HLOOKUP(N$7,BECO_Datos!$D$3:$HN$85,BECO_Datos!$A78,FALSE))*N$2</f>
        <v>0</v>
      </c>
      <c r="O80" s="83">
        <f>(HLOOKUP(O$7,BECO_Datos!$D$3:$HN$85,BECO_Datos!$A78,FALSE))*O$2</f>
        <v>0</v>
      </c>
      <c r="P80" s="83">
        <f>(HLOOKUP(P$7,BECO_Datos!$D$3:$HN$85,BECO_Datos!$A78,FALSE))*P$2</f>
        <v>0</v>
      </c>
      <c r="Q80" s="83">
        <f>(HLOOKUP(Q$7,BECO_Datos!$D$3:$HN$85,BECO_Datos!$A78,FALSE))*Q$2</f>
        <v>0</v>
      </c>
      <c r="R80" s="83">
        <f>(HLOOKUP(R$7,BECO_Datos!$D$3:$HN$85,BECO_Datos!$A78,FALSE)+HLOOKUP(R$7,BECO_Datos!$HP$3:$LT$85,BECO_Datos!$A78,FALSE))*R$2</f>
        <v>0</v>
      </c>
      <c r="S80" s="83">
        <f>(HLOOKUP(S$7,BECO_Datos!$D$3:$HN$85,BECO_Datos!$A78,FALSE))*S$2</f>
        <v>0</v>
      </c>
      <c r="T80" s="83">
        <f>(HLOOKUP(T$7,BECO_Datos!$D$3:$HN$85,BECO_Datos!$A78,FALSE))*T$2</f>
        <v>0</v>
      </c>
      <c r="U80" s="83">
        <f>(HLOOKUP(U$7,BECO_Datos!$D$3:$HN$85,BECO_Datos!$A78,FALSE)+HLOOKUP(U$7,BECO_Datos!$HP$3:$LT$85,BECO_Datos!$A78,FALSE))*U$2</f>
        <v>0</v>
      </c>
      <c r="V80" s="83">
        <f>(HLOOKUP(V$7,BECO_Datos!$D$3:$HN$85,BECO_Datos!$A78,FALSE))*V$2</f>
        <v>0</v>
      </c>
      <c r="W80" s="83">
        <f>(HLOOKUP(W$7,BECO_Datos!$D$3:$HN$85,BECO_Datos!$A78,FALSE)+HLOOKUP(W$7,BECO_Datos!$HP$3:$LT$85,BECO_Datos!$A78,FALSE))*W$2</f>
        <v>0</v>
      </c>
      <c r="X80" s="83">
        <f>(HLOOKUP(X$7,BECO_Datos!$D$3:$HN$85,BECO_Datos!$A78,FALSE))*X$2</f>
        <v>342.21549492215314</v>
      </c>
      <c r="Y80" s="83">
        <f>(HLOOKUP(Y$7,BECO_Datos!$D$3:$HN$85,BECO_Datos!$A78,FALSE)+HLOOKUP(Y$7,BECO_Datos!$HP$3:$LT$85,BECO_Datos!$A78,FALSE))*Y$2</f>
        <v>28022.504312668887</v>
      </c>
      <c r="Z80" s="13"/>
      <c r="AA80" s="89">
        <f t="shared" si="242"/>
        <v>0</v>
      </c>
      <c r="AB80" s="83">
        <f>(HLOOKUP(AB$7,BECO_Datos!$D$3:$HN$85,BECO_Datos!$A78,FALSE)+HLOOKUP(AB$7,BECO_Datos!$HP$3:$LT$85,BECO_Datos!$A78,FALSE))*AB$2</f>
        <v>0</v>
      </c>
      <c r="AC80" s="83">
        <f>(HLOOKUP(AC$7,BECO_Datos!$D$3:$HN$85,BECO_Datos!$A78,FALSE)+HLOOKUP(AC$7,BECO_Datos!$HP$3:$LT$85,BECO_Datos!$A78,FALSE))*AC$2</f>
        <v>0</v>
      </c>
      <c r="AD80" s="83">
        <f>(HLOOKUP(AD$7,BECO_Datos!$D$3:$HN$85,BECO_Datos!$A78,FALSE)+HLOOKUP(AD$7,BECO_Datos!$HP$3:$LT$85,BECO_Datos!$A78,FALSE))*AD$2</f>
        <v>0</v>
      </c>
      <c r="AE80" s="83">
        <f>(HLOOKUP(AE$7,BECO_Datos!$D$3:$HN$85,BECO_Datos!$A78,FALSE)+HLOOKUP(AE$7,BECO_Datos!$HP$3:$LT$85,BECO_Datos!$A78,FALSE))*AE$2</f>
        <v>0</v>
      </c>
      <c r="AF80" s="83">
        <f>(HLOOKUP(AF$7,BECO_Datos!$D$3:$HN$85,BECO_Datos!$A78,FALSE))*AF$2</f>
        <v>0</v>
      </c>
      <c r="AG80" s="83">
        <f>(HLOOKUP(AG$7,BECO_Datos!$D$3:$HN$85,BECO_Datos!$A78,FALSE)+HLOOKUP(AG$7,BECO_Datos!$HP$3:$LT$85,BECO_Datos!$A78,FALSE))*AG$2</f>
        <v>0</v>
      </c>
      <c r="AH80" s="83">
        <f>(HLOOKUP(AH$7,BECO_Datos!$D$3:$HN$85,BECO_Datos!$A78,FALSE))*AH$2</f>
        <v>0</v>
      </c>
      <c r="AI80" s="83">
        <f>(HLOOKUP(AI$7,BECO_Datos!$D$3:$HN$85,BECO_Datos!$A78,FALSE)+HLOOKUP(AI$7,BECO_Datos!$HP$3:$LT$85,BECO_Datos!$A78,FALSE))*AI$2</f>
        <v>0</v>
      </c>
      <c r="AJ80" s="89">
        <f t="shared" si="243"/>
        <v>28794.593152166679</v>
      </c>
      <c r="AK80" s="83">
        <f>(HLOOKUP(AK$7,BECO_Datos!$D$3:$HN$85,BECO_Datos!$A78,FALSE))*AK$2</f>
        <v>0</v>
      </c>
      <c r="AL80" s="83">
        <f>(HLOOKUP(AL$7,BECO_Datos!$D$3:$HN$85,BECO_Datos!$A78,FALSE))*AL$2</f>
        <v>0</v>
      </c>
      <c r="AM80" s="83">
        <f>(HLOOKUP(AM$7,BECO_Datos!$D$3:$HN$85,BECO_Datos!$A78,FALSE))*AM$2</f>
        <v>0</v>
      </c>
      <c r="AN80" s="83">
        <f>(HLOOKUP(AN$7,BECO_Datos!$D$3:$HN$85,BECO_Datos!$A78,FALSE))*AN$2</f>
        <v>0</v>
      </c>
      <c r="AO80" s="83">
        <f>(HLOOKUP(AO$7,BECO_Datos!$D$3:$HN$85,BECO_Datos!$A78,FALSE)+HLOOKUP(AO$7,BECO_Datos!$HP$3:$LT$85,BECO_Datos!$A78,FALSE))*AO$2</f>
        <v>0</v>
      </c>
      <c r="AP80" s="83">
        <f>(HLOOKUP(AP$7,BECO_Datos!$D$3:$HN$85,BECO_Datos!$A78,FALSE))*AP$2</f>
        <v>0</v>
      </c>
      <c r="AQ80" s="83">
        <f>(HLOOKUP(AQ$7,BECO_Datos!$D$3:$HN$85,BECO_Datos!$A78,FALSE))*AQ$2</f>
        <v>0</v>
      </c>
      <c r="AR80" s="83">
        <f>(HLOOKUP(AR$7,BECO_Datos!$D$3:$HN$85,BECO_Datos!$A78,FALSE)+HLOOKUP(AR$7,BECO_Datos!$HP$3:$LT$85,BECO_Datos!$A78,FALSE))*AR$2</f>
        <v>0</v>
      </c>
      <c r="AS80" s="83">
        <f>(HLOOKUP(AS$7,BECO_Datos!$D$3:$HN$85,BECO_Datos!$A78,FALSE))*AS$2</f>
        <v>0</v>
      </c>
      <c r="AT80" s="83">
        <f>(HLOOKUP(AT$7,BECO_Datos!$D$3:$HN$85,BECO_Datos!$A78,FALSE)+HLOOKUP(AT$7,BECO_Datos!$HP$3:$LT$85,BECO_Datos!$A78,FALSE))*AT$2</f>
        <v>0</v>
      </c>
      <c r="AU80" s="83">
        <f>(HLOOKUP(AU$7,BECO_Datos!$D$3:$HN$85,BECO_Datos!$A78,FALSE))*AU$2</f>
        <v>334.06356735319969</v>
      </c>
      <c r="AV80" s="83">
        <f>(HLOOKUP(AV$7,BECO_Datos!$D$3:$HN$85,BECO_Datos!$A78,FALSE)+HLOOKUP(AV$7,BECO_Datos!$HP$3:$LT$85,BECO_Datos!$A78,FALSE))*AV$2</f>
        <v>28460.529584813477</v>
      </c>
      <c r="AW80" s="13"/>
      <c r="AX80" s="89">
        <f t="shared" si="244"/>
        <v>0</v>
      </c>
      <c r="AY80" s="83">
        <f>(HLOOKUP(AY$7,BECO_Datos!$D$3:$HN$85,BECO_Datos!$A78,FALSE)+HLOOKUP(AY$7,BECO_Datos!$HP$3:$LT$85,BECO_Datos!$A78,FALSE))*AY$2</f>
        <v>0</v>
      </c>
      <c r="AZ80" s="83">
        <f>(HLOOKUP(AZ$7,BECO_Datos!$D$3:$HN$85,BECO_Datos!$A78,FALSE)+HLOOKUP(AZ$7,BECO_Datos!$HP$3:$LT$85,BECO_Datos!$A78,FALSE))*AZ$2</f>
        <v>0</v>
      </c>
      <c r="BA80" s="83">
        <f>(HLOOKUP(BA$7,BECO_Datos!$D$3:$HN$85,BECO_Datos!$A78,FALSE)+HLOOKUP(BA$7,BECO_Datos!$HP$3:$LT$85,BECO_Datos!$A78,FALSE))*BA$2</f>
        <v>0</v>
      </c>
      <c r="BB80" s="83">
        <f>(HLOOKUP(BB$7,BECO_Datos!$D$3:$HN$85,BECO_Datos!$A78,FALSE)+HLOOKUP(BB$7,BECO_Datos!$HP$3:$LT$85,BECO_Datos!$A78,FALSE))*BB$2</f>
        <v>0</v>
      </c>
      <c r="BC80" s="83">
        <f>(HLOOKUP(BC$7,BECO_Datos!$D$3:$HN$85,BECO_Datos!$A78,FALSE))*BC$2</f>
        <v>0</v>
      </c>
      <c r="BD80" s="83">
        <f>(HLOOKUP(BD$7,BECO_Datos!$D$3:$HN$85,BECO_Datos!$A78,FALSE)+HLOOKUP(BD$7,BECO_Datos!$HP$3:$LT$85,BECO_Datos!$A78,FALSE))*BD$2</f>
        <v>0</v>
      </c>
      <c r="BE80" s="83">
        <f>(HLOOKUP(BE$7,BECO_Datos!$D$3:$HN$85,BECO_Datos!$A78,FALSE))*BE$2</f>
        <v>0</v>
      </c>
      <c r="BF80" s="83">
        <f>(HLOOKUP(BF$7,BECO_Datos!$D$3:$HN$85,BECO_Datos!$A78,FALSE)+HLOOKUP(BF$7,BECO_Datos!$HP$3:$LT$85,BECO_Datos!$A78,FALSE))*BF$2</f>
        <v>0</v>
      </c>
      <c r="BG80" s="89">
        <f t="shared" si="245"/>
        <v>29712.376462913766</v>
      </c>
      <c r="BH80" s="83">
        <f>(HLOOKUP(BH$7,BECO_Datos!$D$3:$HN$85,BECO_Datos!$A78,FALSE))*BH$2</f>
        <v>0</v>
      </c>
      <c r="BI80" s="83">
        <f>(HLOOKUP(BI$7,BECO_Datos!$D$3:$HN$85,BECO_Datos!$A78,FALSE))*BI$2</f>
        <v>0</v>
      </c>
      <c r="BJ80" s="83">
        <f>(HLOOKUP(BJ$7,BECO_Datos!$D$3:$HN$85,BECO_Datos!$A78,FALSE))*BJ$2</f>
        <v>0</v>
      </c>
      <c r="BK80" s="83">
        <f>(HLOOKUP(BK$7,BECO_Datos!$D$3:$HN$85,BECO_Datos!$A78,FALSE))*BK$2</f>
        <v>0</v>
      </c>
      <c r="BL80" s="83">
        <f>(HLOOKUP(BL$7,BECO_Datos!$D$3:$HN$85,BECO_Datos!$A78,FALSE)+HLOOKUP(BL$7,BECO_Datos!$HP$3:$LT$85,BECO_Datos!$A78,FALSE))*BL$2</f>
        <v>0</v>
      </c>
      <c r="BM80" s="83">
        <f>(HLOOKUP(BM$7,BECO_Datos!$D$3:$HN$85,BECO_Datos!$A78,FALSE))*BM$2</f>
        <v>0</v>
      </c>
      <c r="BN80" s="83">
        <f>(HLOOKUP(BN$7,BECO_Datos!$D$3:$HN$85,BECO_Datos!$A78,FALSE))*BN$2</f>
        <v>0</v>
      </c>
      <c r="BO80" s="83">
        <f>(HLOOKUP(BO$7,BECO_Datos!$D$3:$HN$85,BECO_Datos!$A78,FALSE)+HLOOKUP(BO$7,BECO_Datos!$HP$3:$LT$85,BECO_Datos!$A78,FALSE))*BO$2</f>
        <v>0</v>
      </c>
      <c r="BP80" s="83">
        <f>(HLOOKUP(BP$7,BECO_Datos!$D$3:$HN$85,BECO_Datos!$A78,FALSE))*BP$2</f>
        <v>0</v>
      </c>
      <c r="BQ80" s="83">
        <f>(HLOOKUP(BQ$7,BECO_Datos!$D$3:$HN$85,BECO_Datos!$A78,FALSE)+HLOOKUP(BQ$7,BECO_Datos!$HP$3:$LT$85,BECO_Datos!$A78,FALSE))*BQ$2</f>
        <v>0</v>
      </c>
      <c r="BR80" s="83">
        <f>(HLOOKUP(BR$7,BECO_Datos!$D$3:$HN$85,BECO_Datos!$A78,FALSE))*BR$2</f>
        <v>354.75121476138372</v>
      </c>
      <c r="BS80" s="83">
        <f>(HLOOKUP(BS$7,BECO_Datos!$D$3:$HN$85,BECO_Datos!$A78,FALSE)+HLOOKUP(BS$7,BECO_Datos!$HP$3:$LT$85,BECO_Datos!$A78,FALSE))*BS$2</f>
        <v>29357.625248152381</v>
      </c>
      <c r="BT80" s="13"/>
      <c r="BU80" s="89">
        <f t="shared" si="246"/>
        <v>0</v>
      </c>
      <c r="BV80" s="83">
        <f>(HLOOKUP(BV$7,BECO_Datos!$D$3:$HN$85,BECO_Datos!$A78,FALSE)+HLOOKUP(BV$7,BECO_Datos!$HP$3:$LT$85,BECO_Datos!$A78,FALSE))*BV$2</f>
        <v>0</v>
      </c>
      <c r="BW80" s="83">
        <f>(HLOOKUP(BW$7,BECO_Datos!$D$3:$HN$85,BECO_Datos!$A78,FALSE)+HLOOKUP(BW$7,BECO_Datos!$HP$3:$LT$85,BECO_Datos!$A78,FALSE))*BW$2</f>
        <v>0</v>
      </c>
      <c r="BX80" s="83">
        <f>(HLOOKUP(BX$7,BECO_Datos!$D$3:$HN$85,BECO_Datos!$A78,FALSE)+HLOOKUP(BX$7,BECO_Datos!$HP$3:$LT$85,BECO_Datos!$A78,FALSE))*BX$2</f>
        <v>0</v>
      </c>
      <c r="BY80" s="83">
        <f>(HLOOKUP(BY$7,BECO_Datos!$D$3:$HN$85,BECO_Datos!$A78,FALSE)+HLOOKUP(BY$7,BECO_Datos!$HP$3:$LT$85,BECO_Datos!$A78,FALSE))*BY$2</f>
        <v>0</v>
      </c>
      <c r="BZ80" s="83">
        <f>(HLOOKUP(BZ$7,BECO_Datos!$D$3:$HN$85,BECO_Datos!$A78,FALSE))*BZ$2</f>
        <v>0</v>
      </c>
      <c r="CA80" s="83">
        <f>(HLOOKUP(CA$7,BECO_Datos!$D$3:$HN$85,BECO_Datos!$A78,FALSE)+HLOOKUP(CA$7,BECO_Datos!$HP$3:$LT$85,BECO_Datos!$A78,FALSE))*CA$2</f>
        <v>0</v>
      </c>
      <c r="CB80" s="83">
        <f>(HLOOKUP(CB$7,BECO_Datos!$D$3:$HN$85,BECO_Datos!$A78,FALSE))*CB$2</f>
        <v>0</v>
      </c>
      <c r="CC80" s="83">
        <f>(HLOOKUP(CC$7,BECO_Datos!$D$3:$HN$85,BECO_Datos!$A78,FALSE)+HLOOKUP(CC$7,BECO_Datos!$HP$3:$LT$85,BECO_Datos!$A78,FALSE))*CC$2</f>
        <v>0</v>
      </c>
      <c r="CD80" s="89">
        <f t="shared" si="247"/>
        <v>29885.514575392146</v>
      </c>
      <c r="CE80" s="83">
        <f>(HLOOKUP(CE$7,BECO_Datos!$D$3:$HN$85,BECO_Datos!$A78,FALSE))*CE$2</f>
        <v>0</v>
      </c>
      <c r="CF80" s="83">
        <f>(HLOOKUP(CF$7,BECO_Datos!$D$3:$HN$85,BECO_Datos!$A78,FALSE))*CF$2</f>
        <v>0</v>
      </c>
      <c r="CG80" s="83">
        <f>(HLOOKUP(CG$7,BECO_Datos!$D$3:$HN$85,BECO_Datos!$A78,FALSE))*CG$2</f>
        <v>0</v>
      </c>
      <c r="CH80" s="83">
        <f>(HLOOKUP(CH$7,BECO_Datos!$D$3:$HN$85,BECO_Datos!$A78,FALSE))*CH$2</f>
        <v>0</v>
      </c>
      <c r="CI80" s="83">
        <f>(HLOOKUP(CI$7,BECO_Datos!$D$3:$HN$85,BECO_Datos!$A78,FALSE)+HLOOKUP(CI$7,BECO_Datos!$HP$3:$LT$85,BECO_Datos!$A78,FALSE))*CI$2</f>
        <v>0</v>
      </c>
      <c r="CJ80" s="83">
        <f>(HLOOKUP(CJ$7,BECO_Datos!$D$3:$HN$85,BECO_Datos!$A78,FALSE))*CJ$2</f>
        <v>0</v>
      </c>
      <c r="CK80" s="83">
        <f>(HLOOKUP(CK$7,BECO_Datos!$D$3:$HN$85,BECO_Datos!$A78,FALSE))*CK$2</f>
        <v>0</v>
      </c>
      <c r="CL80" s="83">
        <f>(HLOOKUP(CL$7,BECO_Datos!$D$3:$HN$85,BECO_Datos!$A78,FALSE)+HLOOKUP(CL$7,BECO_Datos!$HP$3:$LT$85,BECO_Datos!$A78,FALSE))*CL$2</f>
        <v>0</v>
      </c>
      <c r="CM80" s="83">
        <f>(HLOOKUP(CM$7,BECO_Datos!$D$3:$HN$85,BECO_Datos!$A78,FALSE))*CM$2</f>
        <v>0</v>
      </c>
      <c r="CN80" s="83">
        <f>(HLOOKUP(CN$7,BECO_Datos!$D$3:$HN$85,BECO_Datos!$A78,FALSE)+HLOOKUP(CN$7,BECO_Datos!$HP$3:$LT$85,BECO_Datos!$A78,FALSE))*CN$2</f>
        <v>0</v>
      </c>
      <c r="CO80" s="83">
        <f>(HLOOKUP(CO$7,BECO_Datos!$D$3:$HN$85,BECO_Datos!$A78,FALSE))*CO$2</f>
        <v>344.70742228940077</v>
      </c>
      <c r="CP80" s="83">
        <f>(HLOOKUP(CP$7,BECO_Datos!$D$3:$HN$85,BECO_Datos!$A78,FALSE)+HLOOKUP(CP$7,BECO_Datos!$HP$3:$LT$85,BECO_Datos!$A78,FALSE))*CP$2</f>
        <v>29540.807153102745</v>
      </c>
      <c r="CQ80" s="13"/>
      <c r="CR80" s="89">
        <f t="shared" si="248"/>
        <v>0</v>
      </c>
      <c r="CS80" s="83">
        <f>(HLOOKUP(CS$7,BECO_Datos!$D$3:$HN$85,BECO_Datos!$A78,FALSE)+HLOOKUP(CS$7,BECO_Datos!$HP$3:$LT$85,BECO_Datos!$A78,FALSE))*CS$2</f>
        <v>0</v>
      </c>
      <c r="CT80" s="83">
        <f>(HLOOKUP(CT$7,BECO_Datos!$D$3:$HN$85,BECO_Datos!$A78,FALSE)+HLOOKUP(CT$7,BECO_Datos!$HP$3:$LT$85,BECO_Datos!$A78,FALSE))*CT$2</f>
        <v>0</v>
      </c>
      <c r="CU80" s="83">
        <f>(HLOOKUP(CU$7,BECO_Datos!$D$3:$HN$85,BECO_Datos!$A78,FALSE)+HLOOKUP(CU$7,BECO_Datos!$HP$3:$LT$85,BECO_Datos!$A78,FALSE))*CU$2</f>
        <v>0</v>
      </c>
      <c r="CV80" s="83">
        <f>(HLOOKUP(CV$7,BECO_Datos!$D$3:$HN$85,BECO_Datos!$A78,FALSE)+HLOOKUP(CV$7,BECO_Datos!$HP$3:$LT$85,BECO_Datos!$A78,FALSE))*CV$2</f>
        <v>0</v>
      </c>
      <c r="CW80" s="83">
        <f>(HLOOKUP(CW$7,BECO_Datos!$D$3:$HN$85,BECO_Datos!$A78,FALSE))*CW$2</f>
        <v>0</v>
      </c>
      <c r="CX80" s="83">
        <f>(HLOOKUP(CX$7,BECO_Datos!$D$3:$HN$85,BECO_Datos!$A78,FALSE)+HLOOKUP(CX$7,BECO_Datos!$HP$3:$LT$85,BECO_Datos!$A78,FALSE))*CX$2</f>
        <v>0</v>
      </c>
      <c r="CY80" s="83">
        <f>(HLOOKUP(CY$7,BECO_Datos!$D$3:$HN$85,BECO_Datos!$A78,FALSE))*CY$2</f>
        <v>0</v>
      </c>
      <c r="CZ80" s="83">
        <f>(HLOOKUP(CZ$7,BECO_Datos!$D$3:$HN$85,BECO_Datos!$A78,FALSE)+HLOOKUP(CZ$7,BECO_Datos!$HP$3:$LT$85,BECO_Datos!$A78,FALSE))*CZ$2</f>
        <v>0</v>
      </c>
      <c r="DA80" s="89">
        <f t="shared" si="249"/>
        <v>29880.172743581799</v>
      </c>
      <c r="DB80" s="83">
        <f>(HLOOKUP(DB$7,BECO_Datos!$D$3:$HN$85,BECO_Datos!$A78,FALSE))*DB$2</f>
        <v>0</v>
      </c>
      <c r="DC80" s="83">
        <f>(HLOOKUP(DC$7,BECO_Datos!$D$3:$HN$85,BECO_Datos!$A78,FALSE))*DC$2</f>
        <v>0</v>
      </c>
      <c r="DD80" s="83">
        <f>(HLOOKUP(DD$7,BECO_Datos!$D$3:$HN$85,BECO_Datos!$A78,FALSE))*DD$2</f>
        <v>0</v>
      </c>
      <c r="DE80" s="83">
        <f>(HLOOKUP(DE$7,BECO_Datos!$D$3:$HN$85,BECO_Datos!$A78,FALSE))*DE$2</f>
        <v>0</v>
      </c>
      <c r="DF80" s="83">
        <f>(HLOOKUP(DF$7,BECO_Datos!$D$3:$HN$85,BECO_Datos!$A78,FALSE)+HLOOKUP(DF$7,BECO_Datos!$HP$3:$LT$85,BECO_Datos!$A78,FALSE))*DF$2</f>
        <v>0</v>
      </c>
      <c r="DG80" s="83">
        <f>(HLOOKUP(DG$7,BECO_Datos!$D$3:$HN$85,BECO_Datos!$A78,FALSE))*DG$2</f>
        <v>0</v>
      </c>
      <c r="DH80" s="83">
        <f>(HLOOKUP(DH$7,BECO_Datos!$D$3:$HN$85,BECO_Datos!$A78,FALSE))*DH$2</f>
        <v>0</v>
      </c>
      <c r="DI80" s="83">
        <f>(HLOOKUP(DI$7,BECO_Datos!$D$3:$HN$85,BECO_Datos!$A78,FALSE)+HLOOKUP(DI$7,BECO_Datos!$HP$3:$LT$85,BECO_Datos!$A78,FALSE))*DI$2</f>
        <v>0</v>
      </c>
      <c r="DJ80" s="83">
        <f>(HLOOKUP(DJ$7,BECO_Datos!$D$3:$HN$85,BECO_Datos!$A78,FALSE))*DJ$2</f>
        <v>0</v>
      </c>
      <c r="DK80" s="83">
        <f>(HLOOKUP(DK$7,BECO_Datos!$D$3:$HN$85,BECO_Datos!$A78,FALSE)+HLOOKUP(DK$7,BECO_Datos!$HP$3:$LT$85,BECO_Datos!$A78,FALSE))*DK$2</f>
        <v>0</v>
      </c>
      <c r="DL80" s="83">
        <f>(HLOOKUP(DL$7,BECO_Datos!$D$3:$HN$85,BECO_Datos!$A78,FALSE))*DL$2</f>
        <v>319.16169036713006</v>
      </c>
      <c r="DM80" s="83">
        <f>(HLOOKUP(DM$7,BECO_Datos!$D$3:$HN$85,BECO_Datos!$A78,FALSE)+HLOOKUP(DM$7,BECO_Datos!$HP$3:$LT$85,BECO_Datos!$A78,FALSE))*DM$2</f>
        <v>29561.011053214668</v>
      </c>
      <c r="DN80" s="13"/>
      <c r="DO80" s="89">
        <f t="shared" si="250"/>
        <v>0</v>
      </c>
      <c r="DP80" s="83">
        <f>(HLOOKUP(DP$7,BECO_Datos!$D$3:$HN$85,BECO_Datos!$A78,FALSE)+HLOOKUP(DP$7,BECO_Datos!$HP$3:$LT$85,BECO_Datos!$A78,FALSE))*DP$2</f>
        <v>0</v>
      </c>
      <c r="DQ80" s="83">
        <f>(HLOOKUP(DQ$7,BECO_Datos!$D$3:$HN$85,BECO_Datos!$A78,FALSE)+HLOOKUP(DQ$7,BECO_Datos!$HP$3:$LT$85,BECO_Datos!$A78,FALSE))*DQ$2</f>
        <v>0</v>
      </c>
      <c r="DR80" s="83">
        <f>(HLOOKUP(DR$7,BECO_Datos!$D$3:$HN$85,BECO_Datos!$A78,FALSE)+HLOOKUP(DR$7,BECO_Datos!$HP$3:$LT$85,BECO_Datos!$A78,FALSE))*DR$2</f>
        <v>0</v>
      </c>
      <c r="DS80" s="83">
        <f>(HLOOKUP(DS$7,BECO_Datos!$D$3:$HN$85,BECO_Datos!$A78,FALSE)+HLOOKUP(DS$7,BECO_Datos!$HP$3:$LT$85,BECO_Datos!$A78,FALSE))*DS$2</f>
        <v>0</v>
      </c>
      <c r="DT80" s="83">
        <f>(HLOOKUP(DT$7,BECO_Datos!$D$3:$HN$85,BECO_Datos!$A78,FALSE))*DT$2</f>
        <v>0</v>
      </c>
      <c r="DU80" s="83">
        <f>(HLOOKUP(DU$7,BECO_Datos!$D$3:$HN$85,BECO_Datos!$A78,FALSE)+HLOOKUP(DU$7,BECO_Datos!$HP$3:$LT$85,BECO_Datos!$A78,FALSE))*DU$2</f>
        <v>0</v>
      </c>
      <c r="DV80" s="83">
        <f>(HLOOKUP(DV$7,BECO_Datos!$D$3:$HN$85,BECO_Datos!$A78,FALSE))*DV$2</f>
        <v>0</v>
      </c>
      <c r="DW80" s="83">
        <f>(HLOOKUP(DW$7,BECO_Datos!$D$3:$HN$85,BECO_Datos!$A78,FALSE)+HLOOKUP(DW$7,BECO_Datos!$HP$3:$LT$85,BECO_Datos!$A78,FALSE))*DW$2</f>
        <v>0</v>
      </c>
      <c r="DX80" s="89">
        <f t="shared" si="251"/>
        <v>31459.483271768491</v>
      </c>
      <c r="DY80" s="83">
        <f>(HLOOKUP(DY$7,BECO_Datos!$D$3:$HN$85,BECO_Datos!$A78,FALSE))*DY$2</f>
        <v>0</v>
      </c>
      <c r="DZ80" s="83">
        <f>(HLOOKUP(DZ$7,BECO_Datos!$D$3:$HN$85,BECO_Datos!$A78,FALSE))*DZ$2</f>
        <v>0</v>
      </c>
      <c r="EA80" s="83">
        <f>(HLOOKUP(EA$7,BECO_Datos!$D$3:$HN$85,BECO_Datos!$A78,FALSE))*EA$2</f>
        <v>0</v>
      </c>
      <c r="EB80" s="83">
        <f>(HLOOKUP(EB$7,BECO_Datos!$D$3:$HN$85,BECO_Datos!$A78,FALSE))*EB$2</f>
        <v>0</v>
      </c>
      <c r="EC80" s="83">
        <f>(HLOOKUP(EC$7,BECO_Datos!$D$3:$HN$85,BECO_Datos!$A78,FALSE)+HLOOKUP(EC$7,BECO_Datos!$HP$3:$LT$85,BECO_Datos!$A78,FALSE))*EC$2</f>
        <v>0</v>
      </c>
      <c r="ED80" s="83">
        <f>(HLOOKUP(ED$7,BECO_Datos!$D$3:$HN$85,BECO_Datos!$A78,FALSE))*ED$2</f>
        <v>0</v>
      </c>
      <c r="EE80" s="83">
        <f>(HLOOKUP(EE$7,BECO_Datos!$D$3:$HN$85,BECO_Datos!$A78,FALSE))*EE$2</f>
        <v>0</v>
      </c>
      <c r="EF80" s="83">
        <f>(HLOOKUP(EF$7,BECO_Datos!$D$3:$HN$85,BECO_Datos!$A78,FALSE)+HLOOKUP(EF$7,BECO_Datos!$HP$3:$LT$85,BECO_Datos!$A78,FALSE))*EF$2</f>
        <v>0</v>
      </c>
      <c r="EG80" s="83">
        <f>(HLOOKUP(EG$7,BECO_Datos!$D$3:$HN$85,BECO_Datos!$A78,FALSE))*EG$2</f>
        <v>0</v>
      </c>
      <c r="EH80" s="83">
        <f>(HLOOKUP(EH$7,BECO_Datos!$D$3:$HN$85,BECO_Datos!$A78,FALSE)+HLOOKUP(EH$7,BECO_Datos!$HP$3:$LT$85,BECO_Datos!$A78,FALSE))*EH$2</f>
        <v>0</v>
      </c>
      <c r="EI80" s="83">
        <f>(HLOOKUP(EI$7,BECO_Datos!$D$3:$HN$85,BECO_Datos!$A78,FALSE))*EI$2</f>
        <v>315.98690916514136</v>
      </c>
      <c r="EJ80" s="83">
        <f>(HLOOKUP(EJ$7,BECO_Datos!$D$3:$HN$85,BECO_Datos!$A78,FALSE)+HLOOKUP(EJ$7,BECO_Datos!$HP$3:$LT$85,BECO_Datos!$A78,FALSE))*EJ$2</f>
        <v>31143.49636260335</v>
      </c>
      <c r="EK80" s="13"/>
      <c r="EL80" s="89">
        <f t="shared" si="252"/>
        <v>0</v>
      </c>
      <c r="EM80" s="83">
        <f>(HLOOKUP(EM$7,BECO_Datos!$D$3:$HN$85,BECO_Datos!$A78,FALSE)+HLOOKUP(EM$7,BECO_Datos!$HP$3:$LT$85,BECO_Datos!$A78,FALSE))*EM$2</f>
        <v>0</v>
      </c>
      <c r="EN80" s="83">
        <f>(HLOOKUP(EN$7,BECO_Datos!$D$3:$HN$85,BECO_Datos!$A78,FALSE)+HLOOKUP(EN$7,BECO_Datos!$HP$3:$LT$85,BECO_Datos!$A78,FALSE))*EN$2</f>
        <v>0</v>
      </c>
      <c r="EO80" s="83">
        <f>(HLOOKUP(EO$7,BECO_Datos!$D$3:$HN$85,BECO_Datos!$A78,FALSE)+HLOOKUP(EO$7,BECO_Datos!$HP$3:$LT$85,BECO_Datos!$A78,FALSE))*EO$2</f>
        <v>0</v>
      </c>
      <c r="EP80" s="83">
        <f>(HLOOKUP(EP$7,BECO_Datos!$D$3:$HN$85,BECO_Datos!$A78,FALSE)+HLOOKUP(EP$7,BECO_Datos!$HP$3:$LT$85,BECO_Datos!$A78,FALSE))*EP$2</f>
        <v>0</v>
      </c>
      <c r="EQ80" s="83">
        <f>(HLOOKUP(EQ$7,BECO_Datos!$D$3:$HN$85,BECO_Datos!$A78,FALSE))*EQ$2</f>
        <v>0</v>
      </c>
      <c r="ER80" s="83">
        <f>(HLOOKUP(ER$7,BECO_Datos!$D$3:$HN$85,BECO_Datos!$A78,FALSE)+HLOOKUP(ER$7,BECO_Datos!$HP$3:$LT$85,BECO_Datos!$A78,FALSE))*ER$2</f>
        <v>0</v>
      </c>
      <c r="ES80" s="83">
        <f>(HLOOKUP(ES$7,BECO_Datos!$D$3:$HN$85,BECO_Datos!$A78,FALSE))*ES$2</f>
        <v>0</v>
      </c>
      <c r="ET80" s="83">
        <f>(HLOOKUP(ET$7,BECO_Datos!$D$3:$HN$85,BECO_Datos!$A78,FALSE)+HLOOKUP(ET$7,BECO_Datos!$HP$3:$LT$85,BECO_Datos!$A78,FALSE))*ET$2</f>
        <v>0</v>
      </c>
      <c r="EU80" s="89">
        <f t="shared" si="253"/>
        <v>33597.147477279279</v>
      </c>
      <c r="EV80" s="83">
        <f>(HLOOKUP(EV$7,BECO_Datos!$D$3:$HN$85,BECO_Datos!$A78,FALSE))*EV$2</f>
        <v>0</v>
      </c>
      <c r="EW80" s="83">
        <f>(HLOOKUP(EW$7,BECO_Datos!$D$3:$HN$85,BECO_Datos!$A78,FALSE))*EW$2</f>
        <v>0</v>
      </c>
      <c r="EX80" s="83">
        <f>(HLOOKUP(EX$7,BECO_Datos!$D$3:$HN$85,BECO_Datos!$A78,FALSE))*EX$2</f>
        <v>0</v>
      </c>
      <c r="EY80" s="83">
        <f>(HLOOKUP(EY$7,BECO_Datos!$D$3:$HN$85,BECO_Datos!$A78,FALSE))*EY$2</f>
        <v>0</v>
      </c>
      <c r="EZ80" s="83">
        <f>(HLOOKUP(EZ$7,BECO_Datos!$D$3:$HN$85,BECO_Datos!$A78,FALSE)+HLOOKUP(EZ$7,BECO_Datos!$HP$3:$LT$85,BECO_Datos!$A78,FALSE))*EZ$2</f>
        <v>0</v>
      </c>
      <c r="FA80" s="83">
        <f>(HLOOKUP(FA$7,BECO_Datos!$D$3:$HN$85,BECO_Datos!$A78,FALSE))*FA$2</f>
        <v>0</v>
      </c>
      <c r="FB80" s="83">
        <f>(HLOOKUP(FB$7,BECO_Datos!$D$3:$HN$85,BECO_Datos!$A78,FALSE))*FB$2</f>
        <v>0</v>
      </c>
      <c r="FC80" s="83">
        <f>(HLOOKUP(FC$7,BECO_Datos!$D$3:$HN$85,BECO_Datos!$A78,FALSE)+HLOOKUP(FC$7,BECO_Datos!$HP$3:$LT$85,BECO_Datos!$A78,FALSE))*FC$2</f>
        <v>0</v>
      </c>
      <c r="FD80" s="83">
        <f>(HLOOKUP(FD$7,BECO_Datos!$D$3:$HN$85,BECO_Datos!$A78,FALSE))*FD$2</f>
        <v>0</v>
      </c>
      <c r="FE80" s="83">
        <f>(HLOOKUP(FE$7,BECO_Datos!$D$3:$HN$85,BECO_Datos!$A78,FALSE)+HLOOKUP(FE$7,BECO_Datos!$HP$3:$LT$85,BECO_Datos!$A78,FALSE))*FE$2</f>
        <v>0</v>
      </c>
      <c r="FF80" s="83">
        <f>(HLOOKUP(FF$7,BECO_Datos!$D$3:$HN$85,BECO_Datos!$A78,FALSE))*FF$2</f>
        <v>279.91912085377197</v>
      </c>
      <c r="FG80" s="83">
        <f>(HLOOKUP(FG$7,BECO_Datos!$D$3:$HN$85,BECO_Datos!$A78,FALSE)+HLOOKUP(FG$7,BECO_Datos!$HP$3:$LT$85,BECO_Datos!$A78,FALSE))*FG$2</f>
        <v>33317.228356425505</v>
      </c>
      <c r="FH80" s="13"/>
      <c r="FI80" s="89">
        <f t="shared" si="254"/>
        <v>0</v>
      </c>
      <c r="FJ80" s="83">
        <f>(HLOOKUP(FJ$7,BECO_Datos!$D$3:$HN$85,BECO_Datos!$A78,FALSE)+HLOOKUP(FJ$7,BECO_Datos!$HP$3:$LT$85,BECO_Datos!$A78,FALSE))*FJ$2</f>
        <v>0</v>
      </c>
      <c r="FK80" s="83">
        <f>(HLOOKUP(FK$7,BECO_Datos!$D$3:$HN$85,BECO_Datos!$A78,FALSE)+HLOOKUP(FK$7,BECO_Datos!$HP$3:$LT$85,BECO_Datos!$A78,FALSE))*FK$2</f>
        <v>0</v>
      </c>
      <c r="FL80" s="83">
        <f>(HLOOKUP(FL$7,BECO_Datos!$D$3:$HN$85,BECO_Datos!$A78,FALSE)+HLOOKUP(FL$7,BECO_Datos!$HP$3:$LT$85,BECO_Datos!$A78,FALSE))*FL$2</f>
        <v>0</v>
      </c>
      <c r="FM80" s="83">
        <f>(HLOOKUP(FM$7,BECO_Datos!$D$3:$HN$85,BECO_Datos!$A78,FALSE)+HLOOKUP(FM$7,BECO_Datos!$HP$3:$LT$85,BECO_Datos!$A78,FALSE))*FM$2</f>
        <v>0</v>
      </c>
      <c r="FN80" s="83">
        <f>(HLOOKUP(FN$7,BECO_Datos!$D$3:$HN$85,BECO_Datos!$A78,FALSE))*FN$2</f>
        <v>0</v>
      </c>
      <c r="FO80" s="83">
        <f>(HLOOKUP(FO$7,BECO_Datos!$D$3:$HN$85,BECO_Datos!$A78,FALSE)+HLOOKUP(FO$7,BECO_Datos!$HP$3:$LT$85,BECO_Datos!$A78,FALSE))*FO$2</f>
        <v>0</v>
      </c>
      <c r="FP80" s="83">
        <f>(HLOOKUP(FP$7,BECO_Datos!$D$3:$HN$85,BECO_Datos!$A78,FALSE))*FP$2</f>
        <v>0</v>
      </c>
      <c r="FQ80" s="83">
        <f>(HLOOKUP(FQ$7,BECO_Datos!$D$3:$HN$85,BECO_Datos!$A78,FALSE)+HLOOKUP(FQ$7,BECO_Datos!$HP$3:$LT$85,BECO_Datos!$A78,FALSE))*FQ$2</f>
        <v>0</v>
      </c>
      <c r="FR80" s="89">
        <f t="shared" si="255"/>
        <v>35049.894361232255</v>
      </c>
      <c r="FS80" s="83">
        <f>(HLOOKUP(FS$7,BECO_Datos!$D$3:$HN$85,BECO_Datos!$A78,FALSE))*FS$2</f>
        <v>0</v>
      </c>
      <c r="FT80" s="83">
        <f>(HLOOKUP(FT$7,BECO_Datos!$D$3:$HN$85,BECO_Datos!$A78,FALSE))*FT$2</f>
        <v>0</v>
      </c>
      <c r="FU80" s="83">
        <f>(HLOOKUP(FU$7,BECO_Datos!$D$3:$HN$85,BECO_Datos!$A78,FALSE))*FU$2</f>
        <v>0</v>
      </c>
      <c r="FV80" s="83">
        <f>(HLOOKUP(FV$7,BECO_Datos!$D$3:$HN$85,BECO_Datos!$A78,FALSE))*FV$2</f>
        <v>0</v>
      </c>
      <c r="FW80" s="83">
        <f>(HLOOKUP(FW$7,BECO_Datos!$D$3:$HN$85,BECO_Datos!$A78,FALSE)+HLOOKUP(FW$7,BECO_Datos!$HP$3:$LT$85,BECO_Datos!$A78,FALSE))*FW$2</f>
        <v>0</v>
      </c>
      <c r="FX80" s="83">
        <f>(HLOOKUP(FX$7,BECO_Datos!$D$3:$HN$85,BECO_Datos!$A78,FALSE))*FX$2</f>
        <v>0</v>
      </c>
      <c r="FY80" s="83">
        <f>(HLOOKUP(FY$7,BECO_Datos!$D$3:$HN$85,BECO_Datos!$A78,FALSE))*FY$2</f>
        <v>0</v>
      </c>
      <c r="FZ80" s="83">
        <f>(HLOOKUP(FZ$7,BECO_Datos!$D$3:$HN$85,BECO_Datos!$A78,FALSE)+HLOOKUP(FZ$7,BECO_Datos!$HP$3:$LT$85,BECO_Datos!$A78,FALSE))*FZ$2</f>
        <v>0</v>
      </c>
      <c r="GA80" s="83">
        <f>(HLOOKUP(GA$7,BECO_Datos!$D$3:$HN$85,BECO_Datos!$A78,FALSE))*GA$2</f>
        <v>0</v>
      </c>
      <c r="GB80" s="83">
        <f>(HLOOKUP(GB$7,BECO_Datos!$D$3:$HN$85,BECO_Datos!$A78,FALSE)+HLOOKUP(GB$7,BECO_Datos!$HP$3:$LT$85,BECO_Datos!$A78,FALSE))*GB$2</f>
        <v>0</v>
      </c>
      <c r="GC80" s="83">
        <f>(HLOOKUP(GC$7,BECO_Datos!$D$3:$HN$85,BECO_Datos!$A78,FALSE))*GC$2</f>
        <v>313.22292067332285</v>
      </c>
      <c r="GD80" s="83">
        <f>(HLOOKUP(GD$7,BECO_Datos!$D$3:$HN$85,BECO_Datos!$A78,FALSE)+HLOOKUP(GD$7,BECO_Datos!$HP$3:$LT$85,BECO_Datos!$A78,FALSE))*GD$2</f>
        <v>34736.67144055893</v>
      </c>
      <c r="GE80" s="13"/>
      <c r="GF80" s="89">
        <f t="shared" si="256"/>
        <v>0</v>
      </c>
      <c r="GG80" s="83">
        <f>(HLOOKUP(GG$7,BECO_Datos!$D$3:$HN$85,BECO_Datos!$A78,FALSE)+HLOOKUP(GG$7,BECO_Datos!$HP$3:$LT$85,BECO_Datos!$A78,FALSE))*GG$2</f>
        <v>0</v>
      </c>
      <c r="GH80" s="83">
        <f>(HLOOKUP(GH$7,BECO_Datos!$D$3:$HN$85,BECO_Datos!$A78,FALSE)+HLOOKUP(GH$7,BECO_Datos!$HP$3:$LT$85,BECO_Datos!$A78,FALSE))*GH$2</f>
        <v>0</v>
      </c>
      <c r="GI80" s="83">
        <f>(HLOOKUP(GI$7,BECO_Datos!$D$3:$HN$85,BECO_Datos!$A78,FALSE)+HLOOKUP(GI$7,BECO_Datos!$HP$3:$LT$85,BECO_Datos!$A78,FALSE))*GI$2</f>
        <v>0</v>
      </c>
      <c r="GJ80" s="83">
        <f>(HLOOKUP(GJ$7,BECO_Datos!$D$3:$HN$85,BECO_Datos!$A78,FALSE)+HLOOKUP(GJ$7,BECO_Datos!$HP$3:$LT$85,BECO_Datos!$A78,FALSE))*GJ$2</f>
        <v>0</v>
      </c>
      <c r="GK80" s="83">
        <f>(HLOOKUP(GK$7,BECO_Datos!$D$3:$HN$85,BECO_Datos!$A78,FALSE))*GK$2</f>
        <v>0</v>
      </c>
      <c r="GL80" s="83">
        <f>(HLOOKUP(GL$7,BECO_Datos!$D$3:$HN$85,BECO_Datos!$A78,FALSE)+HLOOKUP(GL$7,BECO_Datos!$HP$3:$LT$85,BECO_Datos!$A78,FALSE))*GL$2</f>
        <v>0</v>
      </c>
      <c r="GM80" s="83">
        <f>(HLOOKUP(GM$7,BECO_Datos!$D$3:$HN$85,BECO_Datos!$A78,FALSE))*GM$2</f>
        <v>0</v>
      </c>
      <c r="GN80" s="83">
        <f>(HLOOKUP(GN$7,BECO_Datos!$D$3:$HN$85,BECO_Datos!$A78,FALSE)+HLOOKUP(GN$7,BECO_Datos!$HP$3:$LT$85,BECO_Datos!$A78,FALSE))*GN$2</f>
        <v>0</v>
      </c>
      <c r="GO80" s="89">
        <f t="shared" si="257"/>
        <v>44552.566239195214</v>
      </c>
      <c r="GP80" s="83">
        <f>(HLOOKUP(GP$7,BECO_Datos!$D$3:$HN$85,BECO_Datos!$A78,FALSE))*GP$2</f>
        <v>0</v>
      </c>
      <c r="GQ80" s="83">
        <f>(HLOOKUP(GQ$7,BECO_Datos!$D$3:$HN$85,BECO_Datos!$A78,FALSE))*GQ$2</f>
        <v>0</v>
      </c>
      <c r="GR80" s="83">
        <f>(HLOOKUP(GR$7,BECO_Datos!$D$3:$HN$85,BECO_Datos!$A78,FALSE))*GR$2</f>
        <v>0</v>
      </c>
      <c r="GS80" s="83">
        <f>(HLOOKUP(GS$7,BECO_Datos!$D$3:$HN$85,BECO_Datos!$A78,FALSE))*GS$2</f>
        <v>0</v>
      </c>
      <c r="GT80" s="83">
        <f>(HLOOKUP(GT$7,BECO_Datos!$D$3:$HN$85,BECO_Datos!$A78,FALSE)+HLOOKUP(GT$7,BECO_Datos!$HP$3:$LT$85,BECO_Datos!$A78,FALSE))*GT$2</f>
        <v>0</v>
      </c>
      <c r="GU80" s="83">
        <f>(HLOOKUP(GU$7,BECO_Datos!$D$3:$HN$85,BECO_Datos!$A78,FALSE))*GU$2</f>
        <v>0</v>
      </c>
      <c r="GV80" s="83">
        <f>(HLOOKUP(GV$7,BECO_Datos!$D$3:$HN$85,BECO_Datos!$A78,FALSE))*GV$2</f>
        <v>0</v>
      </c>
      <c r="GW80" s="83">
        <f>(HLOOKUP(GW$7,BECO_Datos!$D$3:$HN$85,BECO_Datos!$A78,FALSE)+HLOOKUP(GW$7,BECO_Datos!$HP$3:$LT$85,BECO_Datos!$A78,FALSE))*GW$2</f>
        <v>0</v>
      </c>
      <c r="GX80" s="83">
        <f>(HLOOKUP(GX$7,BECO_Datos!$D$3:$HN$85,BECO_Datos!$A78,FALSE))*GX$2</f>
        <v>0</v>
      </c>
      <c r="GY80" s="83">
        <f>(HLOOKUP(GY$7,BECO_Datos!$D$3:$HN$85,BECO_Datos!$A78,FALSE)+HLOOKUP(GY$7,BECO_Datos!$HP$3:$LT$85,BECO_Datos!$A78,FALSE))*GY$2</f>
        <v>0</v>
      </c>
      <c r="GZ80" s="83">
        <f>(HLOOKUP(GZ$7,BECO_Datos!$D$3:$HN$85,BECO_Datos!$A78,FALSE))*GZ$2</f>
        <v>497.49961054386677</v>
      </c>
      <c r="HA80" s="83">
        <f>(HLOOKUP(HA$7,BECO_Datos!$D$3:$HN$85,BECO_Datos!$A78,FALSE)+HLOOKUP(HA$7,BECO_Datos!$HP$3:$LT$85,BECO_Datos!$A78,FALSE))*HA$2</f>
        <v>44055.066628651344</v>
      </c>
      <c r="HB80" s="13"/>
      <c r="HC80" s="89">
        <f t="shared" si="258"/>
        <v>0</v>
      </c>
      <c r="HD80" s="83">
        <f>(HLOOKUP(HD$7,BECO_Datos!$D$3:$HN$85,BECO_Datos!$A78,FALSE)+HLOOKUP(HD$7,BECO_Datos!$HP$3:$LT$85,BECO_Datos!$A78,FALSE))*HD$2</f>
        <v>0</v>
      </c>
      <c r="HE80" s="83">
        <f>(HLOOKUP(HE$7,BECO_Datos!$D$3:$HN$85,BECO_Datos!$A78,FALSE)+HLOOKUP(HE$7,BECO_Datos!$HP$3:$LT$85,BECO_Datos!$A78,FALSE))*HE$2</f>
        <v>0</v>
      </c>
      <c r="HF80" s="83">
        <f>(HLOOKUP(HF$7,BECO_Datos!$D$3:$HN$85,BECO_Datos!$A78,FALSE)+HLOOKUP(HF$7,BECO_Datos!$HP$3:$LT$85,BECO_Datos!$A78,FALSE))*HF$2</f>
        <v>0</v>
      </c>
      <c r="HG80" s="83">
        <f>(HLOOKUP(HG$7,BECO_Datos!$D$3:$HN$85,BECO_Datos!$A78,FALSE)+HLOOKUP(HG$7,BECO_Datos!$HP$3:$LT$85,BECO_Datos!$A78,FALSE))*HG$2</f>
        <v>0</v>
      </c>
      <c r="HH80" s="83">
        <f>(HLOOKUP(HH$7,BECO_Datos!$D$3:$HN$85,BECO_Datos!$A78,FALSE))*HH$2</f>
        <v>0</v>
      </c>
      <c r="HI80" s="83">
        <f>(HLOOKUP(HI$7,BECO_Datos!$D$3:$HN$85,BECO_Datos!$A78,FALSE)+HLOOKUP(HI$7,BECO_Datos!$HP$3:$LT$85,BECO_Datos!$A78,FALSE))*HI$2</f>
        <v>0</v>
      </c>
      <c r="HJ80" s="83">
        <f>(HLOOKUP(HJ$7,BECO_Datos!$D$3:$HN$85,BECO_Datos!$A78,FALSE))*HJ$2</f>
        <v>0</v>
      </c>
      <c r="HK80" s="83">
        <f>(HLOOKUP(HK$7,BECO_Datos!$D$3:$HN$85,BECO_Datos!$A78,FALSE)+HLOOKUP(HK$7,BECO_Datos!$HP$3:$LT$85,BECO_Datos!$A78,FALSE))*HK$2</f>
        <v>0</v>
      </c>
      <c r="HL80" s="89">
        <f t="shared" si="259"/>
        <v>48198.503815543751</v>
      </c>
      <c r="HM80" s="83">
        <f>(HLOOKUP(HM$7,BECO_Datos!$D$3:$HN$85,BECO_Datos!$A78,FALSE))*HM$2</f>
        <v>0</v>
      </c>
      <c r="HN80" s="83">
        <f>(HLOOKUP(HN$7,BECO_Datos!$D$3:$HN$85,BECO_Datos!$A78,FALSE))*HN$2</f>
        <v>0</v>
      </c>
      <c r="HO80" s="83">
        <f>(HLOOKUP(HO$7,BECO_Datos!$D$3:$HN$85,BECO_Datos!$A78,FALSE))*HO$2</f>
        <v>0</v>
      </c>
      <c r="HP80" s="83">
        <f>(HLOOKUP(HP$7,BECO_Datos!$D$3:$HN$85,BECO_Datos!$A78,FALSE))*HP$2</f>
        <v>0</v>
      </c>
      <c r="HQ80" s="83">
        <f>(HLOOKUP(HQ$7,BECO_Datos!$D$3:$HN$85,BECO_Datos!$A78,FALSE)+HLOOKUP(HQ$7,BECO_Datos!$HP$3:$LT$85,BECO_Datos!$A78,FALSE))*HQ$2</f>
        <v>0</v>
      </c>
      <c r="HR80" s="83">
        <f>(HLOOKUP(HR$7,BECO_Datos!$D$3:$HN$85,BECO_Datos!$A78,FALSE))*HR$2</f>
        <v>0</v>
      </c>
      <c r="HS80" s="83">
        <f>(HLOOKUP(HS$7,BECO_Datos!$D$3:$HN$85,BECO_Datos!$A78,FALSE))*HS$2</f>
        <v>0</v>
      </c>
      <c r="HT80" s="83">
        <f>(HLOOKUP(HT$7,BECO_Datos!$D$3:$HN$85,BECO_Datos!$A78,FALSE)+HLOOKUP(HT$7,BECO_Datos!$HP$3:$LT$85,BECO_Datos!$A78,FALSE))*HT$2</f>
        <v>0</v>
      </c>
      <c r="HU80" s="83">
        <f>(HLOOKUP(HU$7,BECO_Datos!$D$3:$HN$85,BECO_Datos!$A78,FALSE))*HU$2</f>
        <v>0</v>
      </c>
      <c r="HV80" s="83">
        <f>(HLOOKUP(HV$7,BECO_Datos!$D$3:$HN$85,BECO_Datos!$A78,FALSE)+HLOOKUP(HV$7,BECO_Datos!$HP$3:$LT$85,BECO_Datos!$A78,FALSE))*HV$2</f>
        <v>0</v>
      </c>
      <c r="HW80" s="83">
        <f>(HLOOKUP(HW$7,BECO_Datos!$D$3:$HN$85,BECO_Datos!$A78,FALSE))*HW$2</f>
        <v>468.26245128458146</v>
      </c>
      <c r="HX80" s="83">
        <f>(HLOOKUP(HX$7,BECO_Datos!$D$3:$HN$85,BECO_Datos!$A78,FALSE)+HLOOKUP(HX$7,BECO_Datos!$HP$3:$LT$85,BECO_Datos!$A78,FALSE))*HX$2</f>
        <v>47730.241364259171</v>
      </c>
    </row>
    <row r="81" spans="1:232" ht="15.75" x14ac:dyDescent="0.25">
      <c r="A81" s="160">
        <v>75</v>
      </c>
      <c r="B81" s="535" t="s">
        <v>151</v>
      </c>
      <c r="C81" s="13"/>
      <c r="D81" s="86">
        <f t="shared" si="240"/>
        <v>0</v>
      </c>
      <c r="E81" s="84">
        <f>(HLOOKUP(E$7,BECO_Datos!$D$3:$HN$85,BECO_Datos!$A79,FALSE)+HLOOKUP(E$7,BECO_Datos!$HP$3:$LT$85,BECO_Datos!$A79,FALSE))*E$2</f>
        <v>0</v>
      </c>
      <c r="F81" s="84">
        <f>(HLOOKUP(F$7,BECO_Datos!$D$3:$HN$85,BECO_Datos!$A79,FALSE)+HLOOKUP(F$7,BECO_Datos!$HP$3:$LT$85,BECO_Datos!$A79,FALSE))*F$2</f>
        <v>0</v>
      </c>
      <c r="G81" s="84">
        <f>(HLOOKUP(G$7,BECO_Datos!$D$3:$HN$85,BECO_Datos!$A79,FALSE)+HLOOKUP(G$7,BECO_Datos!$HP$3:$LT$85,BECO_Datos!$A79,FALSE))*G$2</f>
        <v>0</v>
      </c>
      <c r="H81" s="84">
        <f>(HLOOKUP(H$7,BECO_Datos!$D$3:$HN$85,BECO_Datos!$A79,FALSE)+HLOOKUP(H$7,BECO_Datos!$HP$3:$LT$85,BECO_Datos!$A79,FALSE))*H$2</f>
        <v>0</v>
      </c>
      <c r="I81" s="84">
        <f>(HLOOKUP(I$7,BECO_Datos!$D$3:$HN$85,BECO_Datos!$A79,FALSE))*I$2</f>
        <v>0</v>
      </c>
      <c r="J81" s="84">
        <f>(HLOOKUP(J$7,BECO_Datos!$D$3:$HN$85,BECO_Datos!$A79,FALSE)+HLOOKUP(J$7,BECO_Datos!$HP$3:$LT$85,BECO_Datos!$A79,FALSE))*J$2</f>
        <v>0</v>
      </c>
      <c r="K81" s="84">
        <f>(HLOOKUP(K$7,BECO_Datos!$D$3:$HN$85,BECO_Datos!$A79,FALSE))*K$2</f>
        <v>0</v>
      </c>
      <c r="L81" s="84">
        <f>(HLOOKUP(L$7,BECO_Datos!$D$3:$HN$85,BECO_Datos!$A79,FALSE)+HLOOKUP(L$7,BECO_Datos!$HP$3:$LT$85,BECO_Datos!$A79,FALSE))*L$2</f>
        <v>0</v>
      </c>
      <c r="M81" s="86">
        <f t="shared" si="241"/>
        <v>239.20748137856094</v>
      </c>
      <c r="N81" s="84">
        <f>(HLOOKUP(N$7,BECO_Datos!$D$3:$HN$85,BECO_Datos!$A79,FALSE))*N$2</f>
        <v>0</v>
      </c>
      <c r="O81" s="84">
        <f>(HLOOKUP(O$7,BECO_Datos!$D$3:$HN$85,BECO_Datos!$A79,FALSE))*O$2</f>
        <v>0</v>
      </c>
      <c r="P81" s="84">
        <f>(HLOOKUP(P$7,BECO_Datos!$D$3:$HN$85,BECO_Datos!$A79,FALSE))*P$2</f>
        <v>0</v>
      </c>
      <c r="Q81" s="84">
        <f>(HLOOKUP(Q$7,BECO_Datos!$D$3:$HN$85,BECO_Datos!$A79,FALSE))*Q$2</f>
        <v>0</v>
      </c>
      <c r="R81" s="84">
        <f>(HLOOKUP(R$7,BECO_Datos!$D$3:$HN$85,BECO_Datos!$A79,FALSE)+HLOOKUP(R$7,BECO_Datos!$HP$3:$LT$85,BECO_Datos!$A79,FALSE))*R$2</f>
        <v>101.68558897703781</v>
      </c>
      <c r="S81" s="84">
        <f>(HLOOKUP(S$7,BECO_Datos!$D$3:$HN$85,BECO_Datos!$A79,FALSE))*S$2</f>
        <v>0</v>
      </c>
      <c r="T81" s="84">
        <f>(HLOOKUP(T$7,BECO_Datos!$D$3:$HN$85,BECO_Datos!$A79,FALSE))*T$2</f>
        <v>0</v>
      </c>
      <c r="U81" s="84">
        <f>(HLOOKUP(U$7,BECO_Datos!$D$3:$HN$85,BECO_Datos!$A79,FALSE)+HLOOKUP(U$7,BECO_Datos!$HP$3:$LT$85,BECO_Datos!$A79,FALSE))*U$2</f>
        <v>0</v>
      </c>
      <c r="V81" s="84">
        <f>(HLOOKUP(V$7,BECO_Datos!$D$3:$HN$85,BECO_Datos!$A79,FALSE))*V$2</f>
        <v>0</v>
      </c>
      <c r="W81" s="84">
        <f>(HLOOKUP(W$7,BECO_Datos!$D$3:$HN$85,BECO_Datos!$A79,FALSE)+HLOOKUP(W$7,BECO_Datos!$HP$3:$LT$85,BECO_Datos!$A79,FALSE))*W$2</f>
        <v>0</v>
      </c>
      <c r="X81" s="84">
        <f>(HLOOKUP(X$7,BECO_Datos!$D$3:$HN$85,BECO_Datos!$A79,FALSE))*X$2</f>
        <v>137.52189240152313</v>
      </c>
      <c r="Y81" s="84">
        <f>(HLOOKUP(Y$7,BECO_Datos!$D$3:$HN$85,BECO_Datos!$A79,FALSE)+HLOOKUP(Y$7,BECO_Datos!$HP$3:$LT$85,BECO_Datos!$A79,FALSE))*Y$2</f>
        <v>0</v>
      </c>
      <c r="Z81" s="13"/>
      <c r="AA81" s="86">
        <f t="shared" si="242"/>
        <v>0</v>
      </c>
      <c r="AB81" s="84">
        <f>(HLOOKUP(AB$7,BECO_Datos!$D$3:$HN$85,BECO_Datos!$A79,FALSE)+HLOOKUP(AB$7,BECO_Datos!$HP$3:$LT$85,BECO_Datos!$A79,FALSE))*AB$2</f>
        <v>0</v>
      </c>
      <c r="AC81" s="84">
        <f>(HLOOKUP(AC$7,BECO_Datos!$D$3:$HN$85,BECO_Datos!$A79,FALSE)+HLOOKUP(AC$7,BECO_Datos!$HP$3:$LT$85,BECO_Datos!$A79,FALSE))*AC$2</f>
        <v>0</v>
      </c>
      <c r="AD81" s="84">
        <f>(HLOOKUP(AD$7,BECO_Datos!$D$3:$HN$85,BECO_Datos!$A79,FALSE)+HLOOKUP(AD$7,BECO_Datos!$HP$3:$LT$85,BECO_Datos!$A79,FALSE))*AD$2</f>
        <v>0</v>
      </c>
      <c r="AE81" s="84">
        <f>(HLOOKUP(AE$7,BECO_Datos!$D$3:$HN$85,BECO_Datos!$A79,FALSE)+HLOOKUP(AE$7,BECO_Datos!$HP$3:$LT$85,BECO_Datos!$A79,FALSE))*AE$2</f>
        <v>0</v>
      </c>
      <c r="AF81" s="84">
        <f>(HLOOKUP(AF$7,BECO_Datos!$D$3:$HN$85,BECO_Datos!$A79,FALSE))*AF$2</f>
        <v>0</v>
      </c>
      <c r="AG81" s="84">
        <f>(HLOOKUP(AG$7,BECO_Datos!$D$3:$HN$85,BECO_Datos!$A79,FALSE)+HLOOKUP(AG$7,BECO_Datos!$HP$3:$LT$85,BECO_Datos!$A79,FALSE))*AG$2</f>
        <v>0</v>
      </c>
      <c r="AH81" s="84">
        <f>(HLOOKUP(AH$7,BECO_Datos!$D$3:$HN$85,BECO_Datos!$A79,FALSE))*AH$2</f>
        <v>0</v>
      </c>
      <c r="AI81" s="84">
        <f>(HLOOKUP(AI$7,BECO_Datos!$D$3:$HN$85,BECO_Datos!$A79,FALSE)+HLOOKUP(AI$7,BECO_Datos!$HP$3:$LT$85,BECO_Datos!$A79,FALSE))*AI$2</f>
        <v>0</v>
      </c>
      <c r="AJ81" s="86">
        <f t="shared" si="243"/>
        <v>242.47703010611735</v>
      </c>
      <c r="AK81" s="84">
        <f>(HLOOKUP(AK$7,BECO_Datos!$D$3:$HN$85,BECO_Datos!$A79,FALSE))*AK$2</f>
        <v>0</v>
      </c>
      <c r="AL81" s="84">
        <f>(HLOOKUP(AL$7,BECO_Datos!$D$3:$HN$85,BECO_Datos!$A79,FALSE))*AL$2</f>
        <v>0</v>
      </c>
      <c r="AM81" s="84">
        <f>(HLOOKUP(AM$7,BECO_Datos!$D$3:$HN$85,BECO_Datos!$A79,FALSE))*AM$2</f>
        <v>0</v>
      </c>
      <c r="AN81" s="84">
        <f>(HLOOKUP(AN$7,BECO_Datos!$D$3:$HN$85,BECO_Datos!$A79,FALSE))*AN$2</f>
        <v>0</v>
      </c>
      <c r="AO81" s="84">
        <f>(HLOOKUP(AO$7,BECO_Datos!$D$3:$HN$85,BECO_Datos!$A79,FALSE)+HLOOKUP(AO$7,BECO_Datos!$HP$3:$LT$85,BECO_Datos!$A79,FALSE))*AO$2</f>
        <v>108.58498619846559</v>
      </c>
      <c r="AP81" s="84">
        <f>(HLOOKUP(AP$7,BECO_Datos!$D$3:$HN$85,BECO_Datos!$A79,FALSE))*AP$2</f>
        <v>0</v>
      </c>
      <c r="AQ81" s="84">
        <f>(HLOOKUP(AQ$7,BECO_Datos!$D$3:$HN$85,BECO_Datos!$A79,FALSE))*AQ$2</f>
        <v>0</v>
      </c>
      <c r="AR81" s="84">
        <f>(HLOOKUP(AR$7,BECO_Datos!$D$3:$HN$85,BECO_Datos!$A79,FALSE)+HLOOKUP(AR$7,BECO_Datos!$HP$3:$LT$85,BECO_Datos!$A79,FALSE))*AR$2</f>
        <v>0</v>
      </c>
      <c r="AS81" s="84">
        <f>(HLOOKUP(AS$7,BECO_Datos!$D$3:$HN$85,BECO_Datos!$A79,FALSE))*AS$2</f>
        <v>0</v>
      </c>
      <c r="AT81" s="84">
        <f>(HLOOKUP(AT$7,BECO_Datos!$D$3:$HN$85,BECO_Datos!$A79,FALSE)+HLOOKUP(AT$7,BECO_Datos!$HP$3:$LT$85,BECO_Datos!$A79,FALSE))*AT$2</f>
        <v>0</v>
      </c>
      <c r="AU81" s="84">
        <f>(HLOOKUP(AU$7,BECO_Datos!$D$3:$HN$85,BECO_Datos!$A79,FALSE))*AU$2</f>
        <v>133.89204390765175</v>
      </c>
      <c r="AV81" s="84">
        <f>(HLOOKUP(AV$7,BECO_Datos!$D$3:$HN$85,BECO_Datos!$A79,FALSE)+HLOOKUP(AV$7,BECO_Datos!$HP$3:$LT$85,BECO_Datos!$A79,FALSE))*AV$2</f>
        <v>0</v>
      </c>
      <c r="AW81" s="13"/>
      <c r="AX81" s="86">
        <f t="shared" si="244"/>
        <v>0</v>
      </c>
      <c r="AY81" s="84">
        <f>(HLOOKUP(AY$7,BECO_Datos!$D$3:$HN$85,BECO_Datos!$A79,FALSE)+HLOOKUP(AY$7,BECO_Datos!$HP$3:$LT$85,BECO_Datos!$A79,FALSE))*AY$2</f>
        <v>0</v>
      </c>
      <c r="AZ81" s="84">
        <f>(HLOOKUP(AZ$7,BECO_Datos!$D$3:$HN$85,BECO_Datos!$A79,FALSE)+HLOOKUP(AZ$7,BECO_Datos!$HP$3:$LT$85,BECO_Datos!$A79,FALSE))*AZ$2</f>
        <v>0</v>
      </c>
      <c r="BA81" s="84">
        <f>(HLOOKUP(BA$7,BECO_Datos!$D$3:$HN$85,BECO_Datos!$A79,FALSE)+HLOOKUP(BA$7,BECO_Datos!$HP$3:$LT$85,BECO_Datos!$A79,FALSE))*BA$2</f>
        <v>0</v>
      </c>
      <c r="BB81" s="84">
        <f>(HLOOKUP(BB$7,BECO_Datos!$D$3:$HN$85,BECO_Datos!$A79,FALSE)+HLOOKUP(BB$7,BECO_Datos!$HP$3:$LT$85,BECO_Datos!$A79,FALSE))*BB$2</f>
        <v>0</v>
      </c>
      <c r="BC81" s="84">
        <f>(HLOOKUP(BC$7,BECO_Datos!$D$3:$HN$85,BECO_Datos!$A79,FALSE))*BC$2</f>
        <v>0</v>
      </c>
      <c r="BD81" s="84">
        <f>(HLOOKUP(BD$7,BECO_Datos!$D$3:$HN$85,BECO_Datos!$A79,FALSE)+HLOOKUP(BD$7,BECO_Datos!$HP$3:$LT$85,BECO_Datos!$A79,FALSE))*BD$2</f>
        <v>0</v>
      </c>
      <c r="BE81" s="84">
        <f>(HLOOKUP(BE$7,BECO_Datos!$D$3:$HN$85,BECO_Datos!$A79,FALSE))*BE$2</f>
        <v>0</v>
      </c>
      <c r="BF81" s="84">
        <f>(HLOOKUP(BF$7,BECO_Datos!$D$3:$HN$85,BECO_Datos!$A79,FALSE)+HLOOKUP(BF$7,BECO_Datos!$HP$3:$LT$85,BECO_Datos!$A79,FALSE))*BF$2</f>
        <v>0</v>
      </c>
      <c r="BG81" s="86">
        <f t="shared" si="245"/>
        <v>241.20317492091266</v>
      </c>
      <c r="BH81" s="84">
        <f>(HLOOKUP(BH$7,BECO_Datos!$D$3:$HN$85,BECO_Datos!$A79,FALSE))*BH$2</f>
        <v>0</v>
      </c>
      <c r="BI81" s="84">
        <f>(HLOOKUP(BI$7,BECO_Datos!$D$3:$HN$85,BECO_Datos!$A79,FALSE))*BI$2</f>
        <v>0</v>
      </c>
      <c r="BJ81" s="84">
        <f>(HLOOKUP(BJ$7,BECO_Datos!$D$3:$HN$85,BECO_Datos!$A79,FALSE))*BJ$2</f>
        <v>0</v>
      </c>
      <c r="BK81" s="84">
        <f>(HLOOKUP(BK$7,BECO_Datos!$D$3:$HN$85,BECO_Datos!$A79,FALSE))*BK$2</f>
        <v>0</v>
      </c>
      <c r="BL81" s="84">
        <f>(HLOOKUP(BL$7,BECO_Datos!$D$3:$HN$85,BECO_Datos!$A79,FALSE)+HLOOKUP(BL$7,BECO_Datos!$HP$3:$LT$85,BECO_Datos!$A79,FALSE))*BL$2</f>
        <v>113.04066543723916</v>
      </c>
      <c r="BM81" s="84">
        <f>(HLOOKUP(BM$7,BECO_Datos!$D$3:$HN$85,BECO_Datos!$A79,FALSE))*BM$2</f>
        <v>0</v>
      </c>
      <c r="BN81" s="84">
        <f>(HLOOKUP(BN$7,BECO_Datos!$D$3:$HN$85,BECO_Datos!$A79,FALSE))*BN$2</f>
        <v>0</v>
      </c>
      <c r="BO81" s="84">
        <f>(HLOOKUP(BO$7,BECO_Datos!$D$3:$HN$85,BECO_Datos!$A79,FALSE)+HLOOKUP(BO$7,BECO_Datos!$HP$3:$LT$85,BECO_Datos!$A79,FALSE))*BO$2</f>
        <v>0</v>
      </c>
      <c r="BP81" s="84">
        <f>(HLOOKUP(BP$7,BECO_Datos!$D$3:$HN$85,BECO_Datos!$A79,FALSE))*BP$2</f>
        <v>0</v>
      </c>
      <c r="BQ81" s="84">
        <f>(HLOOKUP(BQ$7,BECO_Datos!$D$3:$HN$85,BECO_Datos!$A79,FALSE)+HLOOKUP(BQ$7,BECO_Datos!$HP$3:$LT$85,BECO_Datos!$A79,FALSE))*BQ$2</f>
        <v>0</v>
      </c>
      <c r="BR81" s="84">
        <f>(HLOOKUP(BR$7,BECO_Datos!$D$3:$HN$85,BECO_Datos!$A79,FALSE))*BR$2</f>
        <v>128.16250948367352</v>
      </c>
      <c r="BS81" s="84">
        <f>(HLOOKUP(BS$7,BECO_Datos!$D$3:$HN$85,BECO_Datos!$A79,FALSE)+HLOOKUP(BS$7,BECO_Datos!$HP$3:$LT$85,BECO_Datos!$A79,FALSE))*BS$2</f>
        <v>0</v>
      </c>
      <c r="BT81" s="13"/>
      <c r="BU81" s="86">
        <f t="shared" si="246"/>
        <v>0</v>
      </c>
      <c r="BV81" s="84">
        <f>(HLOOKUP(BV$7,BECO_Datos!$D$3:$HN$85,BECO_Datos!$A79,FALSE)+HLOOKUP(BV$7,BECO_Datos!$HP$3:$LT$85,BECO_Datos!$A79,FALSE))*BV$2</f>
        <v>0</v>
      </c>
      <c r="BW81" s="84">
        <f>(HLOOKUP(BW$7,BECO_Datos!$D$3:$HN$85,BECO_Datos!$A79,FALSE)+HLOOKUP(BW$7,BECO_Datos!$HP$3:$LT$85,BECO_Datos!$A79,FALSE))*BW$2</f>
        <v>0</v>
      </c>
      <c r="BX81" s="84">
        <f>(HLOOKUP(BX$7,BECO_Datos!$D$3:$HN$85,BECO_Datos!$A79,FALSE)+HLOOKUP(BX$7,BECO_Datos!$HP$3:$LT$85,BECO_Datos!$A79,FALSE))*BX$2</f>
        <v>0</v>
      </c>
      <c r="BY81" s="84">
        <f>(HLOOKUP(BY$7,BECO_Datos!$D$3:$HN$85,BECO_Datos!$A79,FALSE)+HLOOKUP(BY$7,BECO_Datos!$HP$3:$LT$85,BECO_Datos!$A79,FALSE))*BY$2</f>
        <v>0</v>
      </c>
      <c r="BZ81" s="84">
        <f>(HLOOKUP(BZ$7,BECO_Datos!$D$3:$HN$85,BECO_Datos!$A79,FALSE))*BZ$2</f>
        <v>0</v>
      </c>
      <c r="CA81" s="84">
        <f>(HLOOKUP(CA$7,BECO_Datos!$D$3:$HN$85,BECO_Datos!$A79,FALSE)+HLOOKUP(CA$7,BECO_Datos!$HP$3:$LT$85,BECO_Datos!$A79,FALSE))*CA$2</f>
        <v>0</v>
      </c>
      <c r="CB81" s="84">
        <f>(HLOOKUP(CB$7,BECO_Datos!$D$3:$HN$85,BECO_Datos!$A79,FALSE))*CB$2</f>
        <v>0</v>
      </c>
      <c r="CC81" s="84">
        <f>(HLOOKUP(CC$7,BECO_Datos!$D$3:$HN$85,BECO_Datos!$A79,FALSE)+HLOOKUP(CC$7,BECO_Datos!$HP$3:$LT$85,BECO_Datos!$A79,FALSE))*CC$2</f>
        <v>0</v>
      </c>
      <c r="CD81" s="86">
        <f t="shared" si="247"/>
        <v>247.30424184248858</v>
      </c>
      <c r="CE81" s="84">
        <f>(HLOOKUP(CE$7,BECO_Datos!$D$3:$HN$85,BECO_Datos!$A79,FALSE))*CE$2</f>
        <v>0</v>
      </c>
      <c r="CF81" s="84">
        <f>(HLOOKUP(CF$7,BECO_Datos!$D$3:$HN$85,BECO_Datos!$A79,FALSE))*CF$2</f>
        <v>0</v>
      </c>
      <c r="CG81" s="84">
        <f>(HLOOKUP(CG$7,BECO_Datos!$D$3:$HN$85,BECO_Datos!$A79,FALSE))*CG$2</f>
        <v>0</v>
      </c>
      <c r="CH81" s="84">
        <f>(HLOOKUP(CH$7,BECO_Datos!$D$3:$HN$85,BECO_Datos!$A79,FALSE))*CH$2</f>
        <v>0</v>
      </c>
      <c r="CI81" s="84">
        <f>(HLOOKUP(CI$7,BECO_Datos!$D$3:$HN$85,BECO_Datos!$A79,FALSE)+HLOOKUP(CI$7,BECO_Datos!$HP$3:$LT$85,BECO_Datos!$A79,FALSE))*CI$2</f>
        <v>119.36427329976748</v>
      </c>
      <c r="CJ81" s="84">
        <f>(HLOOKUP(CJ$7,BECO_Datos!$D$3:$HN$85,BECO_Datos!$A79,FALSE))*CJ$2</f>
        <v>0</v>
      </c>
      <c r="CK81" s="84">
        <f>(HLOOKUP(CK$7,BECO_Datos!$D$3:$HN$85,BECO_Datos!$A79,FALSE))*CK$2</f>
        <v>0</v>
      </c>
      <c r="CL81" s="84">
        <f>(HLOOKUP(CL$7,BECO_Datos!$D$3:$HN$85,BECO_Datos!$A79,FALSE)+HLOOKUP(CL$7,BECO_Datos!$HP$3:$LT$85,BECO_Datos!$A79,FALSE))*CL$2</f>
        <v>0</v>
      </c>
      <c r="CM81" s="84">
        <f>(HLOOKUP(CM$7,BECO_Datos!$D$3:$HN$85,BECO_Datos!$A79,FALSE))*CM$2</f>
        <v>0</v>
      </c>
      <c r="CN81" s="84">
        <f>(HLOOKUP(CN$7,BECO_Datos!$D$3:$HN$85,BECO_Datos!$A79,FALSE)+HLOOKUP(CN$7,BECO_Datos!$HP$3:$LT$85,BECO_Datos!$A79,FALSE))*CN$2</f>
        <v>0</v>
      </c>
      <c r="CO81" s="84">
        <f>(HLOOKUP(CO$7,BECO_Datos!$D$3:$HN$85,BECO_Datos!$A79,FALSE))*CO$2</f>
        <v>127.93996854272112</v>
      </c>
      <c r="CP81" s="84">
        <f>(HLOOKUP(CP$7,BECO_Datos!$D$3:$HN$85,BECO_Datos!$A79,FALSE)+HLOOKUP(CP$7,BECO_Datos!$HP$3:$LT$85,BECO_Datos!$A79,FALSE))*CP$2</f>
        <v>0</v>
      </c>
      <c r="CQ81" s="13"/>
      <c r="CR81" s="86">
        <f t="shared" si="248"/>
        <v>0</v>
      </c>
      <c r="CS81" s="84">
        <f>(HLOOKUP(CS$7,BECO_Datos!$D$3:$HN$85,BECO_Datos!$A79,FALSE)+HLOOKUP(CS$7,BECO_Datos!$HP$3:$LT$85,BECO_Datos!$A79,FALSE))*CS$2</f>
        <v>0</v>
      </c>
      <c r="CT81" s="84">
        <f>(HLOOKUP(CT$7,BECO_Datos!$D$3:$HN$85,BECO_Datos!$A79,FALSE)+HLOOKUP(CT$7,BECO_Datos!$HP$3:$LT$85,BECO_Datos!$A79,FALSE))*CT$2</f>
        <v>0</v>
      </c>
      <c r="CU81" s="84">
        <f>(HLOOKUP(CU$7,BECO_Datos!$D$3:$HN$85,BECO_Datos!$A79,FALSE)+HLOOKUP(CU$7,BECO_Datos!$HP$3:$LT$85,BECO_Datos!$A79,FALSE))*CU$2</f>
        <v>0</v>
      </c>
      <c r="CV81" s="84">
        <f>(HLOOKUP(CV$7,BECO_Datos!$D$3:$HN$85,BECO_Datos!$A79,FALSE)+HLOOKUP(CV$7,BECO_Datos!$HP$3:$LT$85,BECO_Datos!$A79,FALSE))*CV$2</f>
        <v>0</v>
      </c>
      <c r="CW81" s="84">
        <f>(HLOOKUP(CW$7,BECO_Datos!$D$3:$HN$85,BECO_Datos!$A79,FALSE))*CW$2</f>
        <v>0</v>
      </c>
      <c r="CX81" s="84">
        <f>(HLOOKUP(CX$7,BECO_Datos!$D$3:$HN$85,BECO_Datos!$A79,FALSE)+HLOOKUP(CX$7,BECO_Datos!$HP$3:$LT$85,BECO_Datos!$A79,FALSE))*CX$2</f>
        <v>0</v>
      </c>
      <c r="CY81" s="84">
        <f>(HLOOKUP(CY$7,BECO_Datos!$D$3:$HN$85,BECO_Datos!$A79,FALSE))*CY$2</f>
        <v>0</v>
      </c>
      <c r="CZ81" s="84">
        <f>(HLOOKUP(CZ$7,BECO_Datos!$D$3:$HN$85,BECO_Datos!$A79,FALSE)+HLOOKUP(CZ$7,BECO_Datos!$HP$3:$LT$85,BECO_Datos!$A79,FALSE))*CZ$2</f>
        <v>0</v>
      </c>
      <c r="DA81" s="86">
        <f t="shared" si="249"/>
        <v>351.36817094753843</v>
      </c>
      <c r="DB81" s="84">
        <f>(HLOOKUP(DB$7,BECO_Datos!$D$3:$HN$85,BECO_Datos!$A79,FALSE))*DB$2</f>
        <v>0</v>
      </c>
      <c r="DC81" s="84">
        <f>(HLOOKUP(DC$7,BECO_Datos!$D$3:$HN$85,BECO_Datos!$A79,FALSE))*DC$2</f>
        <v>0</v>
      </c>
      <c r="DD81" s="84">
        <f>(HLOOKUP(DD$7,BECO_Datos!$D$3:$HN$85,BECO_Datos!$A79,FALSE))*DD$2</f>
        <v>0</v>
      </c>
      <c r="DE81" s="84">
        <f>(HLOOKUP(DE$7,BECO_Datos!$D$3:$HN$85,BECO_Datos!$A79,FALSE))*DE$2</f>
        <v>0</v>
      </c>
      <c r="DF81" s="84">
        <f>(HLOOKUP(DF$7,BECO_Datos!$D$3:$HN$85,BECO_Datos!$A79,FALSE)+HLOOKUP(DF$7,BECO_Datos!$HP$3:$LT$85,BECO_Datos!$A79,FALSE))*DF$2</f>
        <v>162.60027746407715</v>
      </c>
      <c r="DG81" s="84">
        <f>(HLOOKUP(DG$7,BECO_Datos!$D$3:$HN$85,BECO_Datos!$A79,FALSE))*DG$2</f>
        <v>0</v>
      </c>
      <c r="DH81" s="84">
        <f>(HLOOKUP(DH$7,BECO_Datos!$D$3:$HN$85,BECO_Datos!$A79,FALSE))*DH$2</f>
        <v>0</v>
      </c>
      <c r="DI81" s="84">
        <f>(HLOOKUP(DI$7,BECO_Datos!$D$3:$HN$85,BECO_Datos!$A79,FALSE)+HLOOKUP(DI$7,BECO_Datos!$HP$3:$LT$85,BECO_Datos!$A79,FALSE))*DI$2</f>
        <v>0</v>
      </c>
      <c r="DJ81" s="84">
        <f>(HLOOKUP(DJ$7,BECO_Datos!$D$3:$HN$85,BECO_Datos!$A79,FALSE))*DJ$2</f>
        <v>0</v>
      </c>
      <c r="DK81" s="84">
        <f>(HLOOKUP(DK$7,BECO_Datos!$D$3:$HN$85,BECO_Datos!$A79,FALSE)+HLOOKUP(DK$7,BECO_Datos!$HP$3:$LT$85,BECO_Datos!$A79,FALSE))*DK$2</f>
        <v>0</v>
      </c>
      <c r="DL81" s="84">
        <f>(HLOOKUP(DL$7,BECO_Datos!$D$3:$HN$85,BECO_Datos!$A79,FALSE))*DL$2</f>
        <v>187.48897775291442</v>
      </c>
      <c r="DM81" s="84">
        <f>(HLOOKUP(DM$7,BECO_Datos!$D$3:$HN$85,BECO_Datos!$A79,FALSE)+HLOOKUP(DM$7,BECO_Datos!$HP$3:$LT$85,BECO_Datos!$A79,FALSE))*DM$2</f>
        <v>1.2789157305468688</v>
      </c>
      <c r="DN81" s="13"/>
      <c r="DO81" s="86">
        <f t="shared" si="250"/>
        <v>0</v>
      </c>
      <c r="DP81" s="84">
        <f>(HLOOKUP(DP$7,BECO_Datos!$D$3:$HN$85,BECO_Datos!$A79,FALSE)+HLOOKUP(DP$7,BECO_Datos!$HP$3:$LT$85,BECO_Datos!$A79,FALSE))*DP$2</f>
        <v>0</v>
      </c>
      <c r="DQ81" s="84">
        <f>(HLOOKUP(DQ$7,BECO_Datos!$D$3:$HN$85,BECO_Datos!$A79,FALSE)+HLOOKUP(DQ$7,BECO_Datos!$HP$3:$LT$85,BECO_Datos!$A79,FALSE))*DQ$2</f>
        <v>0</v>
      </c>
      <c r="DR81" s="84">
        <f>(HLOOKUP(DR$7,BECO_Datos!$D$3:$HN$85,BECO_Datos!$A79,FALSE)+HLOOKUP(DR$7,BECO_Datos!$HP$3:$LT$85,BECO_Datos!$A79,FALSE))*DR$2</f>
        <v>0</v>
      </c>
      <c r="DS81" s="84">
        <f>(HLOOKUP(DS$7,BECO_Datos!$D$3:$HN$85,BECO_Datos!$A79,FALSE)+HLOOKUP(DS$7,BECO_Datos!$HP$3:$LT$85,BECO_Datos!$A79,FALSE))*DS$2</f>
        <v>0</v>
      </c>
      <c r="DT81" s="84">
        <f>(HLOOKUP(DT$7,BECO_Datos!$D$3:$HN$85,BECO_Datos!$A79,FALSE))*DT$2</f>
        <v>0</v>
      </c>
      <c r="DU81" s="84">
        <f>(HLOOKUP(DU$7,BECO_Datos!$D$3:$HN$85,BECO_Datos!$A79,FALSE)+HLOOKUP(DU$7,BECO_Datos!$HP$3:$LT$85,BECO_Datos!$A79,FALSE))*DU$2</f>
        <v>0</v>
      </c>
      <c r="DV81" s="84">
        <f>(HLOOKUP(DV$7,BECO_Datos!$D$3:$HN$85,BECO_Datos!$A79,FALSE))*DV$2</f>
        <v>0</v>
      </c>
      <c r="DW81" s="84">
        <f>(HLOOKUP(DW$7,BECO_Datos!$D$3:$HN$85,BECO_Datos!$A79,FALSE)+HLOOKUP(DW$7,BECO_Datos!$HP$3:$LT$85,BECO_Datos!$A79,FALSE))*DW$2</f>
        <v>0</v>
      </c>
      <c r="DX81" s="86">
        <f t="shared" si="251"/>
        <v>299.45736427103782</v>
      </c>
      <c r="DY81" s="84">
        <f>(HLOOKUP(DY$7,BECO_Datos!$D$3:$HN$85,BECO_Datos!$A79,FALSE))*DY$2</f>
        <v>0</v>
      </c>
      <c r="DZ81" s="84">
        <f>(HLOOKUP(DZ$7,BECO_Datos!$D$3:$HN$85,BECO_Datos!$A79,FALSE))*DZ$2</f>
        <v>0</v>
      </c>
      <c r="EA81" s="84">
        <f>(HLOOKUP(EA$7,BECO_Datos!$D$3:$HN$85,BECO_Datos!$A79,FALSE))*EA$2</f>
        <v>0</v>
      </c>
      <c r="EB81" s="84">
        <f>(HLOOKUP(EB$7,BECO_Datos!$D$3:$HN$85,BECO_Datos!$A79,FALSE))*EB$2</f>
        <v>0</v>
      </c>
      <c r="EC81" s="84">
        <f>(HLOOKUP(EC$7,BECO_Datos!$D$3:$HN$85,BECO_Datos!$A79,FALSE)+HLOOKUP(EC$7,BECO_Datos!$HP$3:$LT$85,BECO_Datos!$A79,FALSE))*EC$2</f>
        <v>182.55707821312708</v>
      </c>
      <c r="ED81" s="84">
        <f>(HLOOKUP(ED$7,BECO_Datos!$D$3:$HN$85,BECO_Datos!$A79,FALSE))*ED$2</f>
        <v>0</v>
      </c>
      <c r="EE81" s="84">
        <f>(HLOOKUP(EE$7,BECO_Datos!$D$3:$HN$85,BECO_Datos!$A79,FALSE))*EE$2</f>
        <v>0</v>
      </c>
      <c r="EF81" s="84">
        <f>(HLOOKUP(EF$7,BECO_Datos!$D$3:$HN$85,BECO_Datos!$A79,FALSE)+HLOOKUP(EF$7,BECO_Datos!$HP$3:$LT$85,BECO_Datos!$A79,FALSE))*EF$2</f>
        <v>0</v>
      </c>
      <c r="EG81" s="84">
        <f>(HLOOKUP(EG$7,BECO_Datos!$D$3:$HN$85,BECO_Datos!$A79,FALSE))*EG$2</f>
        <v>0</v>
      </c>
      <c r="EH81" s="84">
        <f>(HLOOKUP(EH$7,BECO_Datos!$D$3:$HN$85,BECO_Datos!$A79,FALSE)+HLOOKUP(EH$7,BECO_Datos!$HP$3:$LT$85,BECO_Datos!$A79,FALSE))*EH$2</f>
        <v>0</v>
      </c>
      <c r="EI81" s="84">
        <f>(HLOOKUP(EI$7,BECO_Datos!$D$3:$HN$85,BECO_Datos!$A79,FALSE))*EI$2</f>
        <v>116.68601158024899</v>
      </c>
      <c r="EJ81" s="84">
        <f>(HLOOKUP(EJ$7,BECO_Datos!$D$3:$HN$85,BECO_Datos!$A79,FALSE)+HLOOKUP(EJ$7,BECO_Datos!$HP$3:$LT$85,BECO_Datos!$A79,FALSE))*EJ$2</f>
        <v>0.21427447766179991</v>
      </c>
      <c r="EK81" s="13"/>
      <c r="EL81" s="86">
        <f t="shared" si="252"/>
        <v>0</v>
      </c>
      <c r="EM81" s="84">
        <f>(HLOOKUP(EM$7,BECO_Datos!$D$3:$HN$85,BECO_Datos!$A79,FALSE)+HLOOKUP(EM$7,BECO_Datos!$HP$3:$LT$85,BECO_Datos!$A79,FALSE))*EM$2</f>
        <v>0</v>
      </c>
      <c r="EN81" s="84">
        <f>(HLOOKUP(EN$7,BECO_Datos!$D$3:$HN$85,BECO_Datos!$A79,FALSE)+HLOOKUP(EN$7,BECO_Datos!$HP$3:$LT$85,BECO_Datos!$A79,FALSE))*EN$2</f>
        <v>0</v>
      </c>
      <c r="EO81" s="84">
        <f>(HLOOKUP(EO$7,BECO_Datos!$D$3:$HN$85,BECO_Datos!$A79,FALSE)+HLOOKUP(EO$7,BECO_Datos!$HP$3:$LT$85,BECO_Datos!$A79,FALSE))*EO$2</f>
        <v>0</v>
      </c>
      <c r="EP81" s="84">
        <f>(HLOOKUP(EP$7,BECO_Datos!$D$3:$HN$85,BECO_Datos!$A79,FALSE)+HLOOKUP(EP$7,BECO_Datos!$HP$3:$LT$85,BECO_Datos!$A79,FALSE))*EP$2</f>
        <v>0</v>
      </c>
      <c r="EQ81" s="84">
        <f>(HLOOKUP(EQ$7,BECO_Datos!$D$3:$HN$85,BECO_Datos!$A79,FALSE))*EQ$2</f>
        <v>0</v>
      </c>
      <c r="ER81" s="84">
        <f>(HLOOKUP(ER$7,BECO_Datos!$D$3:$HN$85,BECO_Datos!$A79,FALSE)+HLOOKUP(ER$7,BECO_Datos!$HP$3:$LT$85,BECO_Datos!$A79,FALSE))*ER$2</f>
        <v>0</v>
      </c>
      <c r="ES81" s="84">
        <f>(HLOOKUP(ES$7,BECO_Datos!$D$3:$HN$85,BECO_Datos!$A79,FALSE))*ES$2</f>
        <v>0</v>
      </c>
      <c r="ET81" s="84">
        <f>(HLOOKUP(ET$7,BECO_Datos!$D$3:$HN$85,BECO_Datos!$A79,FALSE)+HLOOKUP(ET$7,BECO_Datos!$HP$3:$LT$85,BECO_Datos!$A79,FALSE))*ET$2</f>
        <v>0</v>
      </c>
      <c r="EU81" s="86">
        <f t="shared" si="253"/>
        <v>370.43627592771895</v>
      </c>
      <c r="EV81" s="84">
        <f>(HLOOKUP(EV$7,BECO_Datos!$D$3:$HN$85,BECO_Datos!$A79,FALSE))*EV$2</f>
        <v>0</v>
      </c>
      <c r="EW81" s="84">
        <f>(HLOOKUP(EW$7,BECO_Datos!$D$3:$HN$85,BECO_Datos!$A79,FALSE))*EW$2</f>
        <v>0</v>
      </c>
      <c r="EX81" s="84">
        <f>(HLOOKUP(EX$7,BECO_Datos!$D$3:$HN$85,BECO_Datos!$A79,FALSE))*EX$2</f>
        <v>0</v>
      </c>
      <c r="EY81" s="84">
        <f>(HLOOKUP(EY$7,BECO_Datos!$D$3:$HN$85,BECO_Datos!$A79,FALSE))*EY$2</f>
        <v>0</v>
      </c>
      <c r="EZ81" s="84">
        <f>(HLOOKUP(EZ$7,BECO_Datos!$D$3:$HN$85,BECO_Datos!$A79,FALSE)+HLOOKUP(EZ$7,BECO_Datos!$HP$3:$LT$85,BECO_Datos!$A79,FALSE))*EZ$2</f>
        <v>184.27926130146</v>
      </c>
      <c r="FA81" s="84">
        <f>(HLOOKUP(FA$7,BECO_Datos!$D$3:$HN$85,BECO_Datos!$A79,FALSE))*FA$2</f>
        <v>0</v>
      </c>
      <c r="FB81" s="84">
        <f>(HLOOKUP(FB$7,BECO_Datos!$D$3:$HN$85,BECO_Datos!$A79,FALSE))*FB$2</f>
        <v>0</v>
      </c>
      <c r="FC81" s="84">
        <f>(HLOOKUP(FC$7,BECO_Datos!$D$3:$HN$85,BECO_Datos!$A79,FALSE)+HLOOKUP(FC$7,BECO_Datos!$HP$3:$LT$85,BECO_Datos!$A79,FALSE))*FC$2</f>
        <v>0</v>
      </c>
      <c r="FD81" s="84">
        <f>(HLOOKUP(FD$7,BECO_Datos!$D$3:$HN$85,BECO_Datos!$A79,FALSE))*FD$2</f>
        <v>0</v>
      </c>
      <c r="FE81" s="84">
        <f>(HLOOKUP(FE$7,BECO_Datos!$D$3:$HN$85,BECO_Datos!$A79,FALSE)+HLOOKUP(FE$7,BECO_Datos!$HP$3:$LT$85,BECO_Datos!$A79,FALSE))*FE$2</f>
        <v>0</v>
      </c>
      <c r="FF81" s="84">
        <f>(HLOOKUP(FF$7,BECO_Datos!$D$3:$HN$85,BECO_Datos!$A79,FALSE))*FF$2</f>
        <v>186.15701462625898</v>
      </c>
      <c r="FG81" s="84">
        <f>(HLOOKUP(FG$7,BECO_Datos!$D$3:$HN$85,BECO_Datos!$A79,FALSE)+HLOOKUP(FG$7,BECO_Datos!$HP$3:$LT$85,BECO_Datos!$A79,FALSE))*FG$2</f>
        <v>0</v>
      </c>
      <c r="FH81" s="13"/>
      <c r="FI81" s="86">
        <f t="shared" si="254"/>
        <v>0</v>
      </c>
      <c r="FJ81" s="84">
        <f>(HLOOKUP(FJ$7,BECO_Datos!$D$3:$HN$85,BECO_Datos!$A79,FALSE)+HLOOKUP(FJ$7,BECO_Datos!$HP$3:$LT$85,BECO_Datos!$A79,FALSE))*FJ$2</f>
        <v>0</v>
      </c>
      <c r="FK81" s="84">
        <f>(HLOOKUP(FK$7,BECO_Datos!$D$3:$HN$85,BECO_Datos!$A79,FALSE)+HLOOKUP(FK$7,BECO_Datos!$HP$3:$LT$85,BECO_Datos!$A79,FALSE))*FK$2</f>
        <v>0</v>
      </c>
      <c r="FL81" s="84">
        <f>(HLOOKUP(FL$7,BECO_Datos!$D$3:$HN$85,BECO_Datos!$A79,FALSE)+HLOOKUP(FL$7,BECO_Datos!$HP$3:$LT$85,BECO_Datos!$A79,FALSE))*FL$2</f>
        <v>0</v>
      </c>
      <c r="FM81" s="84">
        <f>(HLOOKUP(FM$7,BECO_Datos!$D$3:$HN$85,BECO_Datos!$A79,FALSE)+HLOOKUP(FM$7,BECO_Datos!$HP$3:$LT$85,BECO_Datos!$A79,FALSE))*FM$2</f>
        <v>0</v>
      </c>
      <c r="FN81" s="84">
        <f>(HLOOKUP(FN$7,BECO_Datos!$D$3:$HN$85,BECO_Datos!$A79,FALSE))*FN$2</f>
        <v>0</v>
      </c>
      <c r="FO81" s="84">
        <f>(HLOOKUP(FO$7,BECO_Datos!$D$3:$HN$85,BECO_Datos!$A79,FALSE)+HLOOKUP(FO$7,BECO_Datos!$HP$3:$LT$85,BECO_Datos!$A79,FALSE))*FO$2</f>
        <v>0</v>
      </c>
      <c r="FP81" s="84">
        <f>(HLOOKUP(FP$7,BECO_Datos!$D$3:$HN$85,BECO_Datos!$A79,FALSE))*FP$2</f>
        <v>0</v>
      </c>
      <c r="FQ81" s="84">
        <f>(HLOOKUP(FQ$7,BECO_Datos!$D$3:$HN$85,BECO_Datos!$A79,FALSE)+HLOOKUP(FQ$7,BECO_Datos!$HP$3:$LT$85,BECO_Datos!$A79,FALSE))*FQ$2</f>
        <v>0</v>
      </c>
      <c r="FR81" s="86">
        <f t="shared" si="255"/>
        <v>300.07954043428072</v>
      </c>
      <c r="FS81" s="84">
        <f>(HLOOKUP(FS$7,BECO_Datos!$D$3:$HN$85,BECO_Datos!$A79,FALSE))*FS$2</f>
        <v>0</v>
      </c>
      <c r="FT81" s="84">
        <f>(HLOOKUP(FT$7,BECO_Datos!$D$3:$HN$85,BECO_Datos!$A79,FALSE))*FT$2</f>
        <v>0</v>
      </c>
      <c r="FU81" s="84">
        <f>(HLOOKUP(FU$7,BECO_Datos!$D$3:$HN$85,BECO_Datos!$A79,FALSE))*FU$2</f>
        <v>0</v>
      </c>
      <c r="FV81" s="84">
        <f>(HLOOKUP(FV$7,BECO_Datos!$D$3:$HN$85,BECO_Datos!$A79,FALSE))*FV$2</f>
        <v>0</v>
      </c>
      <c r="FW81" s="84">
        <f>(HLOOKUP(FW$7,BECO_Datos!$D$3:$HN$85,BECO_Datos!$A79,FALSE)+HLOOKUP(FW$7,BECO_Datos!$HP$3:$LT$85,BECO_Datos!$A79,FALSE))*FW$2</f>
        <v>125.49590696055617</v>
      </c>
      <c r="FX81" s="84">
        <f>(HLOOKUP(FX$7,BECO_Datos!$D$3:$HN$85,BECO_Datos!$A79,FALSE))*FX$2</f>
        <v>0</v>
      </c>
      <c r="FY81" s="84">
        <f>(HLOOKUP(FY$7,BECO_Datos!$D$3:$HN$85,BECO_Datos!$A79,FALSE))*FY$2</f>
        <v>0</v>
      </c>
      <c r="FZ81" s="84">
        <f>(HLOOKUP(FZ$7,BECO_Datos!$D$3:$HN$85,BECO_Datos!$A79,FALSE)+HLOOKUP(FZ$7,BECO_Datos!$HP$3:$LT$85,BECO_Datos!$A79,FALSE))*FZ$2</f>
        <v>0</v>
      </c>
      <c r="GA81" s="84">
        <f>(HLOOKUP(GA$7,BECO_Datos!$D$3:$HN$85,BECO_Datos!$A79,FALSE))*GA$2</f>
        <v>0</v>
      </c>
      <c r="GB81" s="84">
        <f>(HLOOKUP(GB$7,BECO_Datos!$D$3:$HN$85,BECO_Datos!$A79,FALSE)+HLOOKUP(GB$7,BECO_Datos!$HP$3:$LT$85,BECO_Datos!$A79,FALSE))*GB$2</f>
        <v>0</v>
      </c>
      <c r="GC81" s="84">
        <f>(HLOOKUP(GC$7,BECO_Datos!$D$3:$HN$85,BECO_Datos!$A79,FALSE))*GC$2</f>
        <v>174.58363347372455</v>
      </c>
      <c r="GD81" s="84">
        <f>(HLOOKUP(GD$7,BECO_Datos!$D$3:$HN$85,BECO_Datos!$A79,FALSE)+HLOOKUP(GD$7,BECO_Datos!$HP$3:$LT$85,BECO_Datos!$A79,FALSE))*GD$2</f>
        <v>0</v>
      </c>
      <c r="GE81" s="13"/>
      <c r="GF81" s="86">
        <f t="shared" si="256"/>
        <v>0</v>
      </c>
      <c r="GG81" s="84">
        <f>(HLOOKUP(GG$7,BECO_Datos!$D$3:$HN$85,BECO_Datos!$A79,FALSE)+HLOOKUP(GG$7,BECO_Datos!$HP$3:$LT$85,BECO_Datos!$A79,FALSE))*GG$2</f>
        <v>0</v>
      </c>
      <c r="GH81" s="84">
        <f>(HLOOKUP(GH$7,BECO_Datos!$D$3:$HN$85,BECO_Datos!$A79,FALSE)+HLOOKUP(GH$7,BECO_Datos!$HP$3:$LT$85,BECO_Datos!$A79,FALSE))*GH$2</f>
        <v>0</v>
      </c>
      <c r="GI81" s="84">
        <f>(HLOOKUP(GI$7,BECO_Datos!$D$3:$HN$85,BECO_Datos!$A79,FALSE)+HLOOKUP(GI$7,BECO_Datos!$HP$3:$LT$85,BECO_Datos!$A79,FALSE))*GI$2</f>
        <v>0</v>
      </c>
      <c r="GJ81" s="84">
        <f>(HLOOKUP(GJ$7,BECO_Datos!$D$3:$HN$85,BECO_Datos!$A79,FALSE)+HLOOKUP(GJ$7,BECO_Datos!$HP$3:$LT$85,BECO_Datos!$A79,FALSE))*GJ$2</f>
        <v>0</v>
      </c>
      <c r="GK81" s="84">
        <f>(HLOOKUP(GK$7,BECO_Datos!$D$3:$HN$85,BECO_Datos!$A79,FALSE))*GK$2</f>
        <v>0</v>
      </c>
      <c r="GL81" s="84">
        <f>(HLOOKUP(GL$7,BECO_Datos!$D$3:$HN$85,BECO_Datos!$A79,FALSE)+HLOOKUP(GL$7,BECO_Datos!$HP$3:$LT$85,BECO_Datos!$A79,FALSE))*GL$2</f>
        <v>0</v>
      </c>
      <c r="GM81" s="84">
        <f>(HLOOKUP(GM$7,BECO_Datos!$D$3:$HN$85,BECO_Datos!$A79,FALSE))*GM$2</f>
        <v>0</v>
      </c>
      <c r="GN81" s="84">
        <f>(HLOOKUP(GN$7,BECO_Datos!$D$3:$HN$85,BECO_Datos!$A79,FALSE)+HLOOKUP(GN$7,BECO_Datos!$HP$3:$LT$85,BECO_Datos!$A79,FALSE))*GN$2</f>
        <v>0</v>
      </c>
      <c r="GO81" s="86">
        <f t="shared" si="257"/>
        <v>206.41134601426509</v>
      </c>
      <c r="GP81" s="84">
        <f>(HLOOKUP(GP$7,BECO_Datos!$D$3:$HN$85,BECO_Datos!$A79,FALSE))*GP$2</f>
        <v>0</v>
      </c>
      <c r="GQ81" s="84">
        <f>(HLOOKUP(GQ$7,BECO_Datos!$D$3:$HN$85,BECO_Datos!$A79,FALSE))*GQ$2</f>
        <v>0</v>
      </c>
      <c r="GR81" s="84">
        <f>(HLOOKUP(GR$7,BECO_Datos!$D$3:$HN$85,BECO_Datos!$A79,FALSE))*GR$2</f>
        <v>0</v>
      </c>
      <c r="GS81" s="84">
        <f>(HLOOKUP(GS$7,BECO_Datos!$D$3:$HN$85,BECO_Datos!$A79,FALSE))*GS$2</f>
        <v>0</v>
      </c>
      <c r="GT81" s="84">
        <f>(HLOOKUP(GT$7,BECO_Datos!$D$3:$HN$85,BECO_Datos!$A79,FALSE)+HLOOKUP(GT$7,BECO_Datos!$HP$3:$LT$85,BECO_Datos!$A79,FALSE))*GT$2</f>
        <v>79.249991494622137</v>
      </c>
      <c r="GU81" s="84">
        <f>(HLOOKUP(GU$7,BECO_Datos!$D$3:$HN$85,BECO_Datos!$A79,FALSE))*GU$2</f>
        <v>0</v>
      </c>
      <c r="GV81" s="84">
        <f>(HLOOKUP(GV$7,BECO_Datos!$D$3:$HN$85,BECO_Datos!$A79,FALSE))*GV$2</f>
        <v>0</v>
      </c>
      <c r="GW81" s="84">
        <f>(HLOOKUP(GW$7,BECO_Datos!$D$3:$HN$85,BECO_Datos!$A79,FALSE)+HLOOKUP(GW$7,BECO_Datos!$HP$3:$LT$85,BECO_Datos!$A79,FALSE))*GW$2</f>
        <v>0</v>
      </c>
      <c r="GX81" s="84">
        <f>(HLOOKUP(GX$7,BECO_Datos!$D$3:$HN$85,BECO_Datos!$A79,FALSE))*GX$2</f>
        <v>0</v>
      </c>
      <c r="GY81" s="84">
        <f>(HLOOKUP(GY$7,BECO_Datos!$D$3:$HN$85,BECO_Datos!$A79,FALSE)+HLOOKUP(GY$7,BECO_Datos!$HP$3:$LT$85,BECO_Datos!$A79,FALSE))*GY$2</f>
        <v>0</v>
      </c>
      <c r="GZ81" s="84">
        <f>(HLOOKUP(GZ$7,BECO_Datos!$D$3:$HN$85,BECO_Datos!$A79,FALSE))*GZ$2</f>
        <v>127.16135451964296</v>
      </c>
      <c r="HA81" s="84">
        <f>(HLOOKUP(HA$7,BECO_Datos!$D$3:$HN$85,BECO_Datos!$A79,FALSE)+HLOOKUP(HA$7,BECO_Datos!$HP$3:$LT$85,BECO_Datos!$A79,FALSE))*HA$2</f>
        <v>0</v>
      </c>
      <c r="HB81" s="13"/>
      <c r="HC81" s="86">
        <f t="shared" si="258"/>
        <v>0</v>
      </c>
      <c r="HD81" s="84">
        <f>(HLOOKUP(HD$7,BECO_Datos!$D$3:$HN$85,BECO_Datos!$A79,FALSE)+HLOOKUP(HD$7,BECO_Datos!$HP$3:$LT$85,BECO_Datos!$A79,FALSE))*HD$2</f>
        <v>0</v>
      </c>
      <c r="HE81" s="84">
        <f>(HLOOKUP(HE$7,BECO_Datos!$D$3:$HN$85,BECO_Datos!$A79,FALSE)+HLOOKUP(HE$7,BECO_Datos!$HP$3:$LT$85,BECO_Datos!$A79,FALSE))*HE$2</f>
        <v>0</v>
      </c>
      <c r="HF81" s="84">
        <f>(HLOOKUP(HF$7,BECO_Datos!$D$3:$HN$85,BECO_Datos!$A79,FALSE)+HLOOKUP(HF$7,BECO_Datos!$HP$3:$LT$85,BECO_Datos!$A79,FALSE))*HF$2</f>
        <v>0</v>
      </c>
      <c r="HG81" s="84">
        <f>(HLOOKUP(HG$7,BECO_Datos!$D$3:$HN$85,BECO_Datos!$A79,FALSE)+HLOOKUP(HG$7,BECO_Datos!$HP$3:$LT$85,BECO_Datos!$A79,FALSE))*HG$2</f>
        <v>0</v>
      </c>
      <c r="HH81" s="84">
        <f>(HLOOKUP(HH$7,BECO_Datos!$D$3:$HN$85,BECO_Datos!$A79,FALSE))*HH$2</f>
        <v>0</v>
      </c>
      <c r="HI81" s="84">
        <f>(HLOOKUP(HI$7,BECO_Datos!$D$3:$HN$85,BECO_Datos!$A79,FALSE)+HLOOKUP(HI$7,BECO_Datos!$HP$3:$LT$85,BECO_Datos!$A79,FALSE))*HI$2</f>
        <v>0</v>
      </c>
      <c r="HJ81" s="84">
        <f>(HLOOKUP(HJ$7,BECO_Datos!$D$3:$HN$85,BECO_Datos!$A79,FALSE))*HJ$2</f>
        <v>0</v>
      </c>
      <c r="HK81" s="84">
        <f>(HLOOKUP(HK$7,BECO_Datos!$D$3:$HN$85,BECO_Datos!$A79,FALSE)+HLOOKUP(HK$7,BECO_Datos!$HP$3:$LT$85,BECO_Datos!$A79,FALSE))*HK$2</f>
        <v>0</v>
      </c>
      <c r="HL81" s="86">
        <f t="shared" si="259"/>
        <v>176.14544350828197</v>
      </c>
      <c r="HM81" s="84">
        <f>(HLOOKUP(HM$7,BECO_Datos!$D$3:$HN$85,BECO_Datos!$A79,FALSE))*HM$2</f>
        <v>0</v>
      </c>
      <c r="HN81" s="84">
        <f>(HLOOKUP(HN$7,BECO_Datos!$D$3:$HN$85,BECO_Datos!$A79,FALSE))*HN$2</f>
        <v>0</v>
      </c>
      <c r="HO81" s="84">
        <f>(HLOOKUP(HO$7,BECO_Datos!$D$3:$HN$85,BECO_Datos!$A79,FALSE))*HO$2</f>
        <v>0</v>
      </c>
      <c r="HP81" s="84">
        <f>(HLOOKUP(HP$7,BECO_Datos!$D$3:$HN$85,BECO_Datos!$A79,FALSE))*HP$2</f>
        <v>0</v>
      </c>
      <c r="HQ81" s="84">
        <f>(HLOOKUP(HQ$7,BECO_Datos!$D$3:$HN$85,BECO_Datos!$A79,FALSE)+HLOOKUP(HQ$7,BECO_Datos!$HP$3:$LT$85,BECO_Datos!$A79,FALSE))*HQ$2</f>
        <v>101.24276235648837</v>
      </c>
      <c r="HR81" s="84">
        <f>(HLOOKUP(HR$7,BECO_Datos!$D$3:$HN$85,BECO_Datos!$A79,FALSE))*HR$2</f>
        <v>0</v>
      </c>
      <c r="HS81" s="84">
        <f>(HLOOKUP(HS$7,BECO_Datos!$D$3:$HN$85,BECO_Datos!$A79,FALSE))*HS$2</f>
        <v>0</v>
      </c>
      <c r="HT81" s="84">
        <f>(HLOOKUP(HT$7,BECO_Datos!$D$3:$HN$85,BECO_Datos!$A79,FALSE)+HLOOKUP(HT$7,BECO_Datos!$HP$3:$LT$85,BECO_Datos!$A79,FALSE))*HT$2</f>
        <v>0</v>
      </c>
      <c r="HU81" s="84">
        <f>(HLOOKUP(HU$7,BECO_Datos!$D$3:$HN$85,BECO_Datos!$A79,FALSE))*HU$2</f>
        <v>0</v>
      </c>
      <c r="HV81" s="84">
        <f>(HLOOKUP(HV$7,BECO_Datos!$D$3:$HN$85,BECO_Datos!$A79,FALSE)+HLOOKUP(HV$7,BECO_Datos!$HP$3:$LT$85,BECO_Datos!$A79,FALSE))*HV$2</f>
        <v>0</v>
      </c>
      <c r="HW81" s="84">
        <f>(HLOOKUP(HW$7,BECO_Datos!$D$3:$HN$85,BECO_Datos!$A79,FALSE))*HW$2</f>
        <v>74.902681151793587</v>
      </c>
      <c r="HX81" s="84">
        <f>(HLOOKUP(HX$7,BECO_Datos!$D$3:$HN$85,BECO_Datos!$A79,FALSE)+HLOOKUP(HX$7,BECO_Datos!$HP$3:$LT$85,BECO_Datos!$A79,FALSE))*HX$2</f>
        <v>0</v>
      </c>
    </row>
    <row r="82" spans="1:232" ht="15.75" x14ac:dyDescent="0.2">
      <c r="A82" s="160">
        <v>76</v>
      </c>
      <c r="B82" s="536" t="s">
        <v>152</v>
      </c>
      <c r="C82" s="13"/>
      <c r="D82" s="89">
        <f t="shared" si="240"/>
        <v>0</v>
      </c>
      <c r="E82" s="83">
        <f>(HLOOKUP(E$7,BECO_Datos!$D$3:$HN$85,BECO_Datos!$A80,FALSE)+HLOOKUP(E$7,BECO_Datos!$HP$3:$LT$85,BECO_Datos!$A80,FALSE))*E$2</f>
        <v>0</v>
      </c>
      <c r="F82" s="83">
        <f>(HLOOKUP(F$7,BECO_Datos!$D$3:$HN$85,BECO_Datos!$A80,FALSE)+HLOOKUP(F$7,BECO_Datos!$HP$3:$LT$85,BECO_Datos!$A80,FALSE))*F$2</f>
        <v>0</v>
      </c>
      <c r="G82" s="83">
        <f>(HLOOKUP(G$7,BECO_Datos!$D$3:$HN$85,BECO_Datos!$A80,FALSE)+HLOOKUP(G$7,BECO_Datos!$HP$3:$LT$85,BECO_Datos!$A80,FALSE))*G$2</f>
        <v>0</v>
      </c>
      <c r="H82" s="83">
        <f>(HLOOKUP(H$7,BECO_Datos!$D$3:$HN$85,BECO_Datos!$A80,FALSE)+HLOOKUP(H$7,BECO_Datos!$HP$3:$LT$85,BECO_Datos!$A80,FALSE))*H$2</f>
        <v>0</v>
      </c>
      <c r="I82" s="83">
        <f>(HLOOKUP(I$7,BECO_Datos!$D$3:$HN$85,BECO_Datos!$A80,FALSE))*I$2</f>
        <v>0</v>
      </c>
      <c r="J82" s="83">
        <f>(HLOOKUP(J$7,BECO_Datos!$D$3:$HN$85,BECO_Datos!$A80,FALSE)+HLOOKUP(J$7,BECO_Datos!$HP$3:$LT$85,BECO_Datos!$A80,FALSE))*J$2</f>
        <v>0</v>
      </c>
      <c r="K82" s="83">
        <f>(HLOOKUP(K$7,BECO_Datos!$D$3:$HN$85,BECO_Datos!$A80,FALSE))*K$2</f>
        <v>0</v>
      </c>
      <c r="L82" s="83">
        <f>(HLOOKUP(L$7,BECO_Datos!$D$3:$HN$85,BECO_Datos!$A80,FALSE)+HLOOKUP(L$7,BECO_Datos!$HP$3:$LT$85,BECO_Datos!$A80,FALSE))*L$2</f>
        <v>0</v>
      </c>
      <c r="M82" s="89">
        <f t="shared" si="241"/>
        <v>1848.1925999763687</v>
      </c>
      <c r="N82" s="83">
        <f>(HLOOKUP(N$7,BECO_Datos!$D$3:$HN$85,BECO_Datos!$A80,FALSE))*N$2</f>
        <v>0</v>
      </c>
      <c r="O82" s="83">
        <f>(HLOOKUP(O$7,BECO_Datos!$D$3:$HN$85,BECO_Datos!$A80,FALSE))*O$2</f>
        <v>0</v>
      </c>
      <c r="P82" s="83">
        <f>(HLOOKUP(P$7,BECO_Datos!$D$3:$HN$85,BECO_Datos!$A80,FALSE))*P$2</f>
        <v>0</v>
      </c>
      <c r="Q82" s="83">
        <f>(HLOOKUP(Q$7,BECO_Datos!$D$3:$HN$85,BECO_Datos!$A80,FALSE))*Q$2</f>
        <v>0</v>
      </c>
      <c r="R82" s="83">
        <f>(HLOOKUP(R$7,BECO_Datos!$D$3:$HN$85,BECO_Datos!$A80,FALSE)+HLOOKUP(R$7,BECO_Datos!$HP$3:$LT$85,BECO_Datos!$A80,FALSE))*R$2</f>
        <v>1848.1925999763687</v>
      </c>
      <c r="S82" s="83">
        <f>(HLOOKUP(S$7,BECO_Datos!$D$3:$HN$85,BECO_Datos!$A80,FALSE))*S$2</f>
        <v>0</v>
      </c>
      <c r="T82" s="83">
        <f>(HLOOKUP(T$7,BECO_Datos!$D$3:$HN$85,BECO_Datos!$A80,FALSE))*T$2</f>
        <v>0</v>
      </c>
      <c r="U82" s="83">
        <f>(HLOOKUP(U$7,BECO_Datos!$D$3:$HN$85,BECO_Datos!$A80,FALSE)+HLOOKUP(U$7,BECO_Datos!$HP$3:$LT$85,BECO_Datos!$A80,FALSE))*U$2</f>
        <v>0</v>
      </c>
      <c r="V82" s="83">
        <f>(HLOOKUP(V$7,BECO_Datos!$D$3:$HN$85,BECO_Datos!$A80,FALSE))*V$2</f>
        <v>0</v>
      </c>
      <c r="W82" s="83">
        <f>(HLOOKUP(W$7,BECO_Datos!$D$3:$HN$85,BECO_Datos!$A80,FALSE)+HLOOKUP(W$7,BECO_Datos!$HP$3:$LT$85,BECO_Datos!$A80,FALSE))*W$2</f>
        <v>0</v>
      </c>
      <c r="X82" s="83">
        <f>(HLOOKUP(X$7,BECO_Datos!$D$3:$HN$85,BECO_Datos!$A80,FALSE))*X$2</f>
        <v>0</v>
      </c>
      <c r="Y82" s="83">
        <f>(HLOOKUP(Y$7,BECO_Datos!$D$3:$HN$85,BECO_Datos!$A80,FALSE)+HLOOKUP(Y$7,BECO_Datos!$HP$3:$LT$85,BECO_Datos!$A80,FALSE))*Y$2</f>
        <v>0</v>
      </c>
      <c r="Z82" s="13"/>
      <c r="AA82" s="89">
        <f t="shared" si="242"/>
        <v>0</v>
      </c>
      <c r="AB82" s="83">
        <f>(HLOOKUP(AB$7,BECO_Datos!$D$3:$HN$85,BECO_Datos!$A80,FALSE)+HLOOKUP(AB$7,BECO_Datos!$HP$3:$LT$85,BECO_Datos!$A80,FALSE))*AB$2</f>
        <v>0</v>
      </c>
      <c r="AC82" s="83">
        <f>(HLOOKUP(AC$7,BECO_Datos!$D$3:$HN$85,BECO_Datos!$A80,FALSE)+HLOOKUP(AC$7,BECO_Datos!$HP$3:$LT$85,BECO_Datos!$A80,FALSE))*AC$2</f>
        <v>0</v>
      </c>
      <c r="AD82" s="83">
        <f>(HLOOKUP(AD$7,BECO_Datos!$D$3:$HN$85,BECO_Datos!$A80,FALSE)+HLOOKUP(AD$7,BECO_Datos!$HP$3:$LT$85,BECO_Datos!$A80,FALSE))*AD$2</f>
        <v>0</v>
      </c>
      <c r="AE82" s="83">
        <f>(HLOOKUP(AE$7,BECO_Datos!$D$3:$HN$85,BECO_Datos!$A80,FALSE)+HLOOKUP(AE$7,BECO_Datos!$HP$3:$LT$85,BECO_Datos!$A80,FALSE))*AE$2</f>
        <v>0</v>
      </c>
      <c r="AF82" s="83">
        <f>(HLOOKUP(AF$7,BECO_Datos!$D$3:$HN$85,BECO_Datos!$A80,FALSE))*AF$2</f>
        <v>0</v>
      </c>
      <c r="AG82" s="83">
        <f>(HLOOKUP(AG$7,BECO_Datos!$D$3:$HN$85,BECO_Datos!$A80,FALSE)+HLOOKUP(AG$7,BECO_Datos!$HP$3:$LT$85,BECO_Datos!$A80,FALSE))*AG$2</f>
        <v>0</v>
      </c>
      <c r="AH82" s="83">
        <f>(HLOOKUP(AH$7,BECO_Datos!$D$3:$HN$85,BECO_Datos!$A80,FALSE))*AH$2</f>
        <v>0</v>
      </c>
      <c r="AI82" s="83">
        <f>(HLOOKUP(AI$7,BECO_Datos!$D$3:$HN$85,BECO_Datos!$A80,FALSE)+HLOOKUP(AI$7,BECO_Datos!$HP$3:$LT$85,BECO_Datos!$A80,FALSE))*AI$2</f>
        <v>0</v>
      </c>
      <c r="AJ82" s="89">
        <f t="shared" si="243"/>
        <v>1973.5930133212707</v>
      </c>
      <c r="AK82" s="83">
        <f>(HLOOKUP(AK$7,BECO_Datos!$D$3:$HN$85,BECO_Datos!$A80,FALSE))*AK$2</f>
        <v>0</v>
      </c>
      <c r="AL82" s="83">
        <f>(HLOOKUP(AL$7,BECO_Datos!$D$3:$HN$85,BECO_Datos!$A80,FALSE))*AL$2</f>
        <v>0</v>
      </c>
      <c r="AM82" s="83">
        <f>(HLOOKUP(AM$7,BECO_Datos!$D$3:$HN$85,BECO_Datos!$A80,FALSE))*AM$2</f>
        <v>0</v>
      </c>
      <c r="AN82" s="83">
        <f>(HLOOKUP(AN$7,BECO_Datos!$D$3:$HN$85,BECO_Datos!$A80,FALSE))*AN$2</f>
        <v>0</v>
      </c>
      <c r="AO82" s="83">
        <f>(HLOOKUP(AO$7,BECO_Datos!$D$3:$HN$85,BECO_Datos!$A80,FALSE)+HLOOKUP(AO$7,BECO_Datos!$HP$3:$LT$85,BECO_Datos!$A80,FALSE))*AO$2</f>
        <v>1973.5930133212707</v>
      </c>
      <c r="AP82" s="83">
        <f>(HLOOKUP(AP$7,BECO_Datos!$D$3:$HN$85,BECO_Datos!$A80,FALSE))*AP$2</f>
        <v>0</v>
      </c>
      <c r="AQ82" s="83">
        <f>(HLOOKUP(AQ$7,BECO_Datos!$D$3:$HN$85,BECO_Datos!$A80,FALSE))*AQ$2</f>
        <v>0</v>
      </c>
      <c r="AR82" s="83">
        <f>(HLOOKUP(AR$7,BECO_Datos!$D$3:$HN$85,BECO_Datos!$A80,FALSE)+HLOOKUP(AR$7,BECO_Datos!$HP$3:$LT$85,BECO_Datos!$A80,FALSE))*AR$2</f>
        <v>0</v>
      </c>
      <c r="AS82" s="83">
        <f>(HLOOKUP(AS$7,BECO_Datos!$D$3:$HN$85,BECO_Datos!$A80,FALSE))*AS$2</f>
        <v>0</v>
      </c>
      <c r="AT82" s="83">
        <f>(HLOOKUP(AT$7,BECO_Datos!$D$3:$HN$85,BECO_Datos!$A80,FALSE)+HLOOKUP(AT$7,BECO_Datos!$HP$3:$LT$85,BECO_Datos!$A80,FALSE))*AT$2</f>
        <v>0</v>
      </c>
      <c r="AU82" s="83">
        <f>(HLOOKUP(AU$7,BECO_Datos!$D$3:$HN$85,BECO_Datos!$A80,FALSE))*AU$2</f>
        <v>0</v>
      </c>
      <c r="AV82" s="83">
        <f>(HLOOKUP(AV$7,BECO_Datos!$D$3:$HN$85,BECO_Datos!$A80,FALSE)+HLOOKUP(AV$7,BECO_Datos!$HP$3:$LT$85,BECO_Datos!$A80,FALSE))*AV$2</f>
        <v>0</v>
      </c>
      <c r="AW82" s="13"/>
      <c r="AX82" s="89">
        <f t="shared" si="244"/>
        <v>0</v>
      </c>
      <c r="AY82" s="83">
        <f>(HLOOKUP(AY$7,BECO_Datos!$D$3:$HN$85,BECO_Datos!$A80,FALSE)+HLOOKUP(AY$7,BECO_Datos!$HP$3:$LT$85,BECO_Datos!$A80,FALSE))*AY$2</f>
        <v>0</v>
      </c>
      <c r="AZ82" s="83">
        <f>(HLOOKUP(AZ$7,BECO_Datos!$D$3:$HN$85,BECO_Datos!$A80,FALSE)+HLOOKUP(AZ$7,BECO_Datos!$HP$3:$LT$85,BECO_Datos!$A80,FALSE))*AZ$2</f>
        <v>0</v>
      </c>
      <c r="BA82" s="83">
        <f>(HLOOKUP(BA$7,BECO_Datos!$D$3:$HN$85,BECO_Datos!$A80,FALSE)+HLOOKUP(BA$7,BECO_Datos!$HP$3:$LT$85,BECO_Datos!$A80,FALSE))*BA$2</f>
        <v>0</v>
      </c>
      <c r="BB82" s="83">
        <f>(HLOOKUP(BB$7,BECO_Datos!$D$3:$HN$85,BECO_Datos!$A80,FALSE)+HLOOKUP(BB$7,BECO_Datos!$HP$3:$LT$85,BECO_Datos!$A80,FALSE))*BB$2</f>
        <v>0</v>
      </c>
      <c r="BC82" s="83">
        <f>(HLOOKUP(BC$7,BECO_Datos!$D$3:$HN$85,BECO_Datos!$A80,FALSE))*BC$2</f>
        <v>0</v>
      </c>
      <c r="BD82" s="83">
        <f>(HLOOKUP(BD$7,BECO_Datos!$D$3:$HN$85,BECO_Datos!$A80,FALSE)+HLOOKUP(BD$7,BECO_Datos!$HP$3:$LT$85,BECO_Datos!$A80,FALSE))*BD$2</f>
        <v>0</v>
      </c>
      <c r="BE82" s="83">
        <f>(HLOOKUP(BE$7,BECO_Datos!$D$3:$HN$85,BECO_Datos!$A80,FALSE))*BE$2</f>
        <v>0</v>
      </c>
      <c r="BF82" s="83">
        <f>(HLOOKUP(BF$7,BECO_Datos!$D$3:$HN$85,BECO_Datos!$A80,FALSE)+HLOOKUP(BF$7,BECO_Datos!$HP$3:$LT$85,BECO_Datos!$A80,FALSE))*BF$2</f>
        <v>0</v>
      </c>
      <c r="BG82" s="89">
        <f t="shared" si="245"/>
        <v>2054.5774820135766</v>
      </c>
      <c r="BH82" s="83">
        <f>(HLOOKUP(BH$7,BECO_Datos!$D$3:$HN$85,BECO_Datos!$A80,FALSE))*BH$2</f>
        <v>0</v>
      </c>
      <c r="BI82" s="83">
        <f>(HLOOKUP(BI$7,BECO_Datos!$D$3:$HN$85,BECO_Datos!$A80,FALSE))*BI$2</f>
        <v>0</v>
      </c>
      <c r="BJ82" s="83">
        <f>(HLOOKUP(BJ$7,BECO_Datos!$D$3:$HN$85,BECO_Datos!$A80,FALSE))*BJ$2</f>
        <v>0</v>
      </c>
      <c r="BK82" s="83">
        <f>(HLOOKUP(BK$7,BECO_Datos!$D$3:$HN$85,BECO_Datos!$A80,FALSE))*BK$2</f>
        <v>0</v>
      </c>
      <c r="BL82" s="83">
        <f>(HLOOKUP(BL$7,BECO_Datos!$D$3:$HN$85,BECO_Datos!$A80,FALSE)+HLOOKUP(BL$7,BECO_Datos!$HP$3:$LT$85,BECO_Datos!$A80,FALSE))*BL$2</f>
        <v>2054.5774820135766</v>
      </c>
      <c r="BM82" s="83">
        <f>(HLOOKUP(BM$7,BECO_Datos!$D$3:$HN$85,BECO_Datos!$A80,FALSE))*BM$2</f>
        <v>0</v>
      </c>
      <c r="BN82" s="83">
        <f>(HLOOKUP(BN$7,BECO_Datos!$D$3:$HN$85,BECO_Datos!$A80,FALSE))*BN$2</f>
        <v>0</v>
      </c>
      <c r="BO82" s="83">
        <f>(HLOOKUP(BO$7,BECO_Datos!$D$3:$HN$85,BECO_Datos!$A80,FALSE)+HLOOKUP(BO$7,BECO_Datos!$HP$3:$LT$85,BECO_Datos!$A80,FALSE))*BO$2</f>
        <v>0</v>
      </c>
      <c r="BP82" s="83">
        <f>(HLOOKUP(BP$7,BECO_Datos!$D$3:$HN$85,BECO_Datos!$A80,FALSE))*BP$2</f>
        <v>0</v>
      </c>
      <c r="BQ82" s="83">
        <f>(HLOOKUP(BQ$7,BECO_Datos!$D$3:$HN$85,BECO_Datos!$A80,FALSE)+HLOOKUP(BQ$7,BECO_Datos!$HP$3:$LT$85,BECO_Datos!$A80,FALSE))*BQ$2</f>
        <v>0</v>
      </c>
      <c r="BR82" s="83">
        <f>(HLOOKUP(BR$7,BECO_Datos!$D$3:$HN$85,BECO_Datos!$A80,FALSE))*BR$2</f>
        <v>0</v>
      </c>
      <c r="BS82" s="83">
        <f>(HLOOKUP(BS$7,BECO_Datos!$D$3:$HN$85,BECO_Datos!$A80,FALSE)+HLOOKUP(BS$7,BECO_Datos!$HP$3:$LT$85,BECO_Datos!$A80,FALSE))*BS$2</f>
        <v>0</v>
      </c>
      <c r="BT82" s="13"/>
      <c r="BU82" s="89">
        <f t="shared" si="246"/>
        <v>0</v>
      </c>
      <c r="BV82" s="83">
        <f>(HLOOKUP(BV$7,BECO_Datos!$D$3:$HN$85,BECO_Datos!$A80,FALSE)+HLOOKUP(BV$7,BECO_Datos!$HP$3:$LT$85,BECO_Datos!$A80,FALSE))*BV$2</f>
        <v>0</v>
      </c>
      <c r="BW82" s="83">
        <f>(HLOOKUP(BW$7,BECO_Datos!$D$3:$HN$85,BECO_Datos!$A80,FALSE)+HLOOKUP(BW$7,BECO_Datos!$HP$3:$LT$85,BECO_Datos!$A80,FALSE))*BW$2</f>
        <v>0</v>
      </c>
      <c r="BX82" s="83">
        <f>(HLOOKUP(BX$7,BECO_Datos!$D$3:$HN$85,BECO_Datos!$A80,FALSE)+HLOOKUP(BX$7,BECO_Datos!$HP$3:$LT$85,BECO_Datos!$A80,FALSE))*BX$2</f>
        <v>0</v>
      </c>
      <c r="BY82" s="83">
        <f>(HLOOKUP(BY$7,BECO_Datos!$D$3:$HN$85,BECO_Datos!$A80,FALSE)+HLOOKUP(BY$7,BECO_Datos!$HP$3:$LT$85,BECO_Datos!$A80,FALSE))*BY$2</f>
        <v>0</v>
      </c>
      <c r="BZ82" s="83">
        <f>(HLOOKUP(BZ$7,BECO_Datos!$D$3:$HN$85,BECO_Datos!$A80,FALSE))*BZ$2</f>
        <v>0</v>
      </c>
      <c r="CA82" s="83">
        <f>(HLOOKUP(CA$7,BECO_Datos!$D$3:$HN$85,BECO_Datos!$A80,FALSE)+HLOOKUP(CA$7,BECO_Datos!$HP$3:$LT$85,BECO_Datos!$A80,FALSE))*CA$2</f>
        <v>0</v>
      </c>
      <c r="CB82" s="83">
        <f>(HLOOKUP(CB$7,BECO_Datos!$D$3:$HN$85,BECO_Datos!$A80,FALSE))*CB$2</f>
        <v>0</v>
      </c>
      <c r="CC82" s="83">
        <f>(HLOOKUP(CC$7,BECO_Datos!$D$3:$HN$85,BECO_Datos!$A80,FALSE)+HLOOKUP(CC$7,BECO_Datos!$HP$3:$LT$85,BECO_Datos!$A80,FALSE))*CC$2</f>
        <v>0</v>
      </c>
      <c r="CD82" s="89">
        <f t="shared" si="247"/>
        <v>2169.512600885892</v>
      </c>
      <c r="CE82" s="83">
        <f>(HLOOKUP(CE$7,BECO_Datos!$D$3:$HN$85,BECO_Datos!$A80,FALSE))*CE$2</f>
        <v>0</v>
      </c>
      <c r="CF82" s="83">
        <f>(HLOOKUP(CF$7,BECO_Datos!$D$3:$HN$85,BECO_Datos!$A80,FALSE))*CF$2</f>
        <v>0</v>
      </c>
      <c r="CG82" s="83">
        <f>(HLOOKUP(CG$7,BECO_Datos!$D$3:$HN$85,BECO_Datos!$A80,FALSE))*CG$2</f>
        <v>0</v>
      </c>
      <c r="CH82" s="83">
        <f>(HLOOKUP(CH$7,BECO_Datos!$D$3:$HN$85,BECO_Datos!$A80,FALSE))*CH$2</f>
        <v>0</v>
      </c>
      <c r="CI82" s="83">
        <f>(HLOOKUP(CI$7,BECO_Datos!$D$3:$HN$85,BECO_Datos!$A80,FALSE)+HLOOKUP(CI$7,BECO_Datos!$HP$3:$LT$85,BECO_Datos!$A80,FALSE))*CI$2</f>
        <v>2169.512600885892</v>
      </c>
      <c r="CJ82" s="83">
        <f>(HLOOKUP(CJ$7,BECO_Datos!$D$3:$HN$85,BECO_Datos!$A80,FALSE))*CJ$2</f>
        <v>0</v>
      </c>
      <c r="CK82" s="83">
        <f>(HLOOKUP(CK$7,BECO_Datos!$D$3:$HN$85,BECO_Datos!$A80,FALSE))*CK$2</f>
        <v>0</v>
      </c>
      <c r="CL82" s="83">
        <f>(HLOOKUP(CL$7,BECO_Datos!$D$3:$HN$85,BECO_Datos!$A80,FALSE)+HLOOKUP(CL$7,BECO_Datos!$HP$3:$LT$85,BECO_Datos!$A80,FALSE))*CL$2</f>
        <v>0</v>
      </c>
      <c r="CM82" s="83">
        <f>(HLOOKUP(CM$7,BECO_Datos!$D$3:$HN$85,BECO_Datos!$A80,FALSE))*CM$2</f>
        <v>0</v>
      </c>
      <c r="CN82" s="83">
        <f>(HLOOKUP(CN$7,BECO_Datos!$D$3:$HN$85,BECO_Datos!$A80,FALSE)+HLOOKUP(CN$7,BECO_Datos!$HP$3:$LT$85,BECO_Datos!$A80,FALSE))*CN$2</f>
        <v>0</v>
      </c>
      <c r="CO82" s="83">
        <f>(HLOOKUP(CO$7,BECO_Datos!$D$3:$HN$85,BECO_Datos!$A80,FALSE))*CO$2</f>
        <v>0</v>
      </c>
      <c r="CP82" s="83">
        <f>(HLOOKUP(CP$7,BECO_Datos!$D$3:$HN$85,BECO_Datos!$A80,FALSE)+HLOOKUP(CP$7,BECO_Datos!$HP$3:$LT$85,BECO_Datos!$A80,FALSE))*CP$2</f>
        <v>0</v>
      </c>
      <c r="CQ82" s="13"/>
      <c r="CR82" s="89">
        <f t="shared" si="248"/>
        <v>0</v>
      </c>
      <c r="CS82" s="83">
        <f>(HLOOKUP(CS$7,BECO_Datos!$D$3:$HN$85,BECO_Datos!$A80,FALSE)+HLOOKUP(CS$7,BECO_Datos!$HP$3:$LT$85,BECO_Datos!$A80,FALSE))*CS$2</f>
        <v>0</v>
      </c>
      <c r="CT82" s="83">
        <f>(HLOOKUP(CT$7,BECO_Datos!$D$3:$HN$85,BECO_Datos!$A80,FALSE)+HLOOKUP(CT$7,BECO_Datos!$HP$3:$LT$85,BECO_Datos!$A80,FALSE))*CT$2</f>
        <v>0</v>
      </c>
      <c r="CU82" s="83">
        <f>(HLOOKUP(CU$7,BECO_Datos!$D$3:$HN$85,BECO_Datos!$A80,FALSE)+HLOOKUP(CU$7,BECO_Datos!$HP$3:$LT$85,BECO_Datos!$A80,FALSE))*CU$2</f>
        <v>0</v>
      </c>
      <c r="CV82" s="83">
        <f>(HLOOKUP(CV$7,BECO_Datos!$D$3:$HN$85,BECO_Datos!$A80,FALSE)+HLOOKUP(CV$7,BECO_Datos!$HP$3:$LT$85,BECO_Datos!$A80,FALSE))*CV$2</f>
        <v>0</v>
      </c>
      <c r="CW82" s="83">
        <f>(HLOOKUP(CW$7,BECO_Datos!$D$3:$HN$85,BECO_Datos!$A80,FALSE))*CW$2</f>
        <v>0</v>
      </c>
      <c r="CX82" s="83">
        <f>(HLOOKUP(CX$7,BECO_Datos!$D$3:$HN$85,BECO_Datos!$A80,FALSE)+HLOOKUP(CX$7,BECO_Datos!$HP$3:$LT$85,BECO_Datos!$A80,FALSE))*CX$2</f>
        <v>0</v>
      </c>
      <c r="CY82" s="83">
        <f>(HLOOKUP(CY$7,BECO_Datos!$D$3:$HN$85,BECO_Datos!$A80,FALSE))*CY$2</f>
        <v>0</v>
      </c>
      <c r="CZ82" s="83">
        <f>(HLOOKUP(CZ$7,BECO_Datos!$D$3:$HN$85,BECO_Datos!$A80,FALSE)+HLOOKUP(CZ$7,BECO_Datos!$HP$3:$LT$85,BECO_Datos!$A80,FALSE))*CZ$2</f>
        <v>0</v>
      </c>
      <c r="DA82" s="89">
        <f t="shared" si="249"/>
        <v>1347.0253150640219</v>
      </c>
      <c r="DB82" s="83">
        <f>(HLOOKUP(DB$7,BECO_Datos!$D$3:$HN$85,BECO_Datos!$A80,FALSE))*DB$2</f>
        <v>0</v>
      </c>
      <c r="DC82" s="83">
        <f>(HLOOKUP(DC$7,BECO_Datos!$D$3:$HN$85,BECO_Datos!$A80,FALSE))*DC$2</f>
        <v>0</v>
      </c>
      <c r="DD82" s="83">
        <f>(HLOOKUP(DD$7,BECO_Datos!$D$3:$HN$85,BECO_Datos!$A80,FALSE))*DD$2</f>
        <v>0</v>
      </c>
      <c r="DE82" s="83">
        <f>(HLOOKUP(DE$7,BECO_Datos!$D$3:$HN$85,BECO_Datos!$A80,FALSE))*DE$2</f>
        <v>0</v>
      </c>
      <c r="DF82" s="83">
        <f>(HLOOKUP(DF$7,BECO_Datos!$D$3:$HN$85,BECO_Datos!$A80,FALSE)+HLOOKUP(DF$7,BECO_Datos!$HP$3:$LT$85,BECO_Datos!$A80,FALSE))*DF$2</f>
        <v>1339.0106506719044</v>
      </c>
      <c r="DG82" s="83">
        <f>(HLOOKUP(DG$7,BECO_Datos!$D$3:$HN$85,BECO_Datos!$A80,FALSE))*DG$2</f>
        <v>0</v>
      </c>
      <c r="DH82" s="83">
        <f>(HLOOKUP(DH$7,BECO_Datos!$D$3:$HN$85,BECO_Datos!$A80,FALSE))*DH$2</f>
        <v>0</v>
      </c>
      <c r="DI82" s="83">
        <f>(HLOOKUP(DI$7,BECO_Datos!$D$3:$HN$85,BECO_Datos!$A80,FALSE)+HLOOKUP(DI$7,BECO_Datos!$HP$3:$LT$85,BECO_Datos!$A80,FALSE))*DI$2</f>
        <v>8.0146643921176501</v>
      </c>
      <c r="DJ82" s="83">
        <f>(HLOOKUP(DJ$7,BECO_Datos!$D$3:$HN$85,BECO_Datos!$A80,FALSE))*DJ$2</f>
        <v>0</v>
      </c>
      <c r="DK82" s="83">
        <f>(HLOOKUP(DK$7,BECO_Datos!$D$3:$HN$85,BECO_Datos!$A80,FALSE)+HLOOKUP(DK$7,BECO_Datos!$HP$3:$LT$85,BECO_Datos!$A80,FALSE))*DK$2</f>
        <v>0</v>
      </c>
      <c r="DL82" s="83">
        <f>(HLOOKUP(DL$7,BECO_Datos!$D$3:$HN$85,BECO_Datos!$A80,FALSE))*DL$2</f>
        <v>0</v>
      </c>
      <c r="DM82" s="83">
        <f>(HLOOKUP(DM$7,BECO_Datos!$D$3:$HN$85,BECO_Datos!$A80,FALSE)+HLOOKUP(DM$7,BECO_Datos!$HP$3:$LT$85,BECO_Datos!$A80,FALSE))*DM$2</f>
        <v>0</v>
      </c>
      <c r="DN82" s="13"/>
      <c r="DO82" s="89">
        <f t="shared" si="250"/>
        <v>0</v>
      </c>
      <c r="DP82" s="83">
        <f>(HLOOKUP(DP$7,BECO_Datos!$D$3:$HN$85,BECO_Datos!$A80,FALSE)+HLOOKUP(DP$7,BECO_Datos!$HP$3:$LT$85,BECO_Datos!$A80,FALSE))*DP$2</f>
        <v>0</v>
      </c>
      <c r="DQ82" s="83">
        <f>(HLOOKUP(DQ$7,BECO_Datos!$D$3:$HN$85,BECO_Datos!$A80,FALSE)+HLOOKUP(DQ$7,BECO_Datos!$HP$3:$LT$85,BECO_Datos!$A80,FALSE))*DQ$2</f>
        <v>0</v>
      </c>
      <c r="DR82" s="83">
        <f>(HLOOKUP(DR$7,BECO_Datos!$D$3:$HN$85,BECO_Datos!$A80,FALSE)+HLOOKUP(DR$7,BECO_Datos!$HP$3:$LT$85,BECO_Datos!$A80,FALSE))*DR$2</f>
        <v>0</v>
      </c>
      <c r="DS82" s="83">
        <f>(HLOOKUP(DS$7,BECO_Datos!$D$3:$HN$85,BECO_Datos!$A80,FALSE)+HLOOKUP(DS$7,BECO_Datos!$HP$3:$LT$85,BECO_Datos!$A80,FALSE))*DS$2</f>
        <v>0</v>
      </c>
      <c r="DT82" s="83">
        <f>(HLOOKUP(DT$7,BECO_Datos!$D$3:$HN$85,BECO_Datos!$A80,FALSE))*DT$2</f>
        <v>0</v>
      </c>
      <c r="DU82" s="83">
        <f>(HLOOKUP(DU$7,BECO_Datos!$D$3:$HN$85,BECO_Datos!$A80,FALSE)+HLOOKUP(DU$7,BECO_Datos!$HP$3:$LT$85,BECO_Datos!$A80,FALSE))*DU$2</f>
        <v>0</v>
      </c>
      <c r="DV82" s="83">
        <f>(HLOOKUP(DV$7,BECO_Datos!$D$3:$HN$85,BECO_Datos!$A80,FALSE))*DV$2</f>
        <v>0</v>
      </c>
      <c r="DW82" s="83">
        <f>(HLOOKUP(DW$7,BECO_Datos!$D$3:$HN$85,BECO_Datos!$A80,FALSE)+HLOOKUP(DW$7,BECO_Datos!$HP$3:$LT$85,BECO_Datos!$A80,FALSE))*DW$2</f>
        <v>0</v>
      </c>
      <c r="DX82" s="89">
        <f t="shared" si="251"/>
        <v>2268.967240033011</v>
      </c>
      <c r="DY82" s="83">
        <f>(HLOOKUP(DY$7,BECO_Datos!$D$3:$HN$85,BECO_Datos!$A80,FALSE))*DY$2</f>
        <v>0</v>
      </c>
      <c r="DZ82" s="83">
        <f>(HLOOKUP(DZ$7,BECO_Datos!$D$3:$HN$85,BECO_Datos!$A80,FALSE))*DZ$2</f>
        <v>0</v>
      </c>
      <c r="EA82" s="83">
        <f>(HLOOKUP(EA$7,BECO_Datos!$D$3:$HN$85,BECO_Datos!$A80,FALSE))*EA$2</f>
        <v>0</v>
      </c>
      <c r="EB82" s="83">
        <f>(HLOOKUP(EB$7,BECO_Datos!$D$3:$HN$85,BECO_Datos!$A80,FALSE))*EB$2</f>
        <v>0</v>
      </c>
      <c r="EC82" s="83">
        <f>(HLOOKUP(EC$7,BECO_Datos!$D$3:$HN$85,BECO_Datos!$A80,FALSE)+HLOOKUP(EC$7,BECO_Datos!$HP$3:$LT$85,BECO_Datos!$A80,FALSE))*EC$2</f>
        <v>2268.967240033011</v>
      </c>
      <c r="ED82" s="83">
        <f>(HLOOKUP(ED$7,BECO_Datos!$D$3:$HN$85,BECO_Datos!$A80,FALSE))*ED$2</f>
        <v>0</v>
      </c>
      <c r="EE82" s="83">
        <f>(HLOOKUP(EE$7,BECO_Datos!$D$3:$HN$85,BECO_Datos!$A80,FALSE))*EE$2</f>
        <v>0</v>
      </c>
      <c r="EF82" s="83">
        <f>(HLOOKUP(EF$7,BECO_Datos!$D$3:$HN$85,BECO_Datos!$A80,FALSE)+HLOOKUP(EF$7,BECO_Datos!$HP$3:$LT$85,BECO_Datos!$A80,FALSE))*EF$2</f>
        <v>0</v>
      </c>
      <c r="EG82" s="83">
        <f>(HLOOKUP(EG$7,BECO_Datos!$D$3:$HN$85,BECO_Datos!$A80,FALSE))*EG$2</f>
        <v>0</v>
      </c>
      <c r="EH82" s="83">
        <f>(HLOOKUP(EH$7,BECO_Datos!$D$3:$HN$85,BECO_Datos!$A80,FALSE)+HLOOKUP(EH$7,BECO_Datos!$HP$3:$LT$85,BECO_Datos!$A80,FALSE))*EH$2</f>
        <v>0</v>
      </c>
      <c r="EI82" s="83">
        <f>(HLOOKUP(EI$7,BECO_Datos!$D$3:$HN$85,BECO_Datos!$A80,FALSE))*EI$2</f>
        <v>0</v>
      </c>
      <c r="EJ82" s="83">
        <f>(HLOOKUP(EJ$7,BECO_Datos!$D$3:$HN$85,BECO_Datos!$A80,FALSE)+HLOOKUP(EJ$7,BECO_Datos!$HP$3:$LT$85,BECO_Datos!$A80,FALSE))*EJ$2</f>
        <v>0</v>
      </c>
      <c r="EK82" s="13"/>
      <c r="EL82" s="89">
        <f t="shared" si="252"/>
        <v>0</v>
      </c>
      <c r="EM82" s="83">
        <f>(HLOOKUP(EM$7,BECO_Datos!$D$3:$HN$85,BECO_Datos!$A80,FALSE)+HLOOKUP(EM$7,BECO_Datos!$HP$3:$LT$85,BECO_Datos!$A80,FALSE))*EM$2</f>
        <v>0</v>
      </c>
      <c r="EN82" s="83">
        <f>(HLOOKUP(EN$7,BECO_Datos!$D$3:$HN$85,BECO_Datos!$A80,FALSE)+HLOOKUP(EN$7,BECO_Datos!$HP$3:$LT$85,BECO_Datos!$A80,FALSE))*EN$2</f>
        <v>0</v>
      </c>
      <c r="EO82" s="83">
        <f>(HLOOKUP(EO$7,BECO_Datos!$D$3:$HN$85,BECO_Datos!$A80,FALSE)+HLOOKUP(EO$7,BECO_Datos!$HP$3:$LT$85,BECO_Datos!$A80,FALSE))*EO$2</f>
        <v>0</v>
      </c>
      <c r="EP82" s="83">
        <f>(HLOOKUP(EP$7,BECO_Datos!$D$3:$HN$85,BECO_Datos!$A80,FALSE)+HLOOKUP(EP$7,BECO_Datos!$HP$3:$LT$85,BECO_Datos!$A80,FALSE))*EP$2</f>
        <v>0</v>
      </c>
      <c r="EQ82" s="83">
        <f>(HLOOKUP(EQ$7,BECO_Datos!$D$3:$HN$85,BECO_Datos!$A80,FALSE))*EQ$2</f>
        <v>0</v>
      </c>
      <c r="ER82" s="83">
        <f>(HLOOKUP(ER$7,BECO_Datos!$D$3:$HN$85,BECO_Datos!$A80,FALSE)+HLOOKUP(ER$7,BECO_Datos!$HP$3:$LT$85,BECO_Datos!$A80,FALSE))*ER$2</f>
        <v>0</v>
      </c>
      <c r="ES82" s="83">
        <f>(HLOOKUP(ES$7,BECO_Datos!$D$3:$HN$85,BECO_Datos!$A80,FALSE))*ES$2</f>
        <v>0</v>
      </c>
      <c r="ET82" s="83">
        <f>(HLOOKUP(ET$7,BECO_Datos!$D$3:$HN$85,BECO_Datos!$A80,FALSE)+HLOOKUP(ET$7,BECO_Datos!$HP$3:$LT$85,BECO_Datos!$A80,FALSE))*ET$2</f>
        <v>0</v>
      </c>
      <c r="EU82" s="89">
        <f t="shared" si="253"/>
        <v>2691.9241413666182</v>
      </c>
      <c r="EV82" s="83">
        <f>(HLOOKUP(EV$7,BECO_Datos!$D$3:$HN$85,BECO_Datos!$A80,FALSE))*EV$2</f>
        <v>0</v>
      </c>
      <c r="EW82" s="83">
        <f>(HLOOKUP(EW$7,BECO_Datos!$D$3:$HN$85,BECO_Datos!$A80,FALSE))*EW$2</f>
        <v>0</v>
      </c>
      <c r="EX82" s="83">
        <f>(HLOOKUP(EX$7,BECO_Datos!$D$3:$HN$85,BECO_Datos!$A80,FALSE))*EX$2</f>
        <v>0</v>
      </c>
      <c r="EY82" s="83">
        <f>(HLOOKUP(EY$7,BECO_Datos!$D$3:$HN$85,BECO_Datos!$A80,FALSE))*EY$2</f>
        <v>0</v>
      </c>
      <c r="EZ82" s="83">
        <f>(HLOOKUP(EZ$7,BECO_Datos!$D$3:$HN$85,BECO_Datos!$A80,FALSE)+HLOOKUP(EZ$7,BECO_Datos!$HP$3:$LT$85,BECO_Datos!$A80,FALSE))*EZ$2</f>
        <v>2676.0969929647481</v>
      </c>
      <c r="FA82" s="83">
        <f>(HLOOKUP(FA$7,BECO_Datos!$D$3:$HN$85,BECO_Datos!$A80,FALSE))*FA$2</f>
        <v>0</v>
      </c>
      <c r="FB82" s="83">
        <f>(HLOOKUP(FB$7,BECO_Datos!$D$3:$HN$85,BECO_Datos!$A80,FALSE))*FB$2</f>
        <v>0</v>
      </c>
      <c r="FC82" s="83">
        <f>(HLOOKUP(FC$7,BECO_Datos!$D$3:$HN$85,BECO_Datos!$A80,FALSE)+HLOOKUP(FC$7,BECO_Datos!$HP$3:$LT$85,BECO_Datos!$A80,FALSE))*FC$2</f>
        <v>15.827148401870309</v>
      </c>
      <c r="FD82" s="83">
        <f>(HLOOKUP(FD$7,BECO_Datos!$D$3:$HN$85,BECO_Datos!$A80,FALSE))*FD$2</f>
        <v>0</v>
      </c>
      <c r="FE82" s="83">
        <f>(HLOOKUP(FE$7,BECO_Datos!$D$3:$HN$85,BECO_Datos!$A80,FALSE)+HLOOKUP(FE$7,BECO_Datos!$HP$3:$LT$85,BECO_Datos!$A80,FALSE))*FE$2</f>
        <v>0</v>
      </c>
      <c r="FF82" s="83">
        <f>(HLOOKUP(FF$7,BECO_Datos!$D$3:$HN$85,BECO_Datos!$A80,FALSE))*FF$2</f>
        <v>0</v>
      </c>
      <c r="FG82" s="83">
        <f>(HLOOKUP(FG$7,BECO_Datos!$D$3:$HN$85,BECO_Datos!$A80,FALSE)+HLOOKUP(FG$7,BECO_Datos!$HP$3:$LT$85,BECO_Datos!$A80,FALSE))*FG$2</f>
        <v>0</v>
      </c>
      <c r="FH82" s="13"/>
      <c r="FI82" s="89">
        <f t="shared" si="254"/>
        <v>0</v>
      </c>
      <c r="FJ82" s="83">
        <f>(HLOOKUP(FJ$7,BECO_Datos!$D$3:$HN$85,BECO_Datos!$A80,FALSE)+HLOOKUP(FJ$7,BECO_Datos!$HP$3:$LT$85,BECO_Datos!$A80,FALSE))*FJ$2</f>
        <v>0</v>
      </c>
      <c r="FK82" s="83">
        <f>(HLOOKUP(FK$7,BECO_Datos!$D$3:$HN$85,BECO_Datos!$A80,FALSE)+HLOOKUP(FK$7,BECO_Datos!$HP$3:$LT$85,BECO_Datos!$A80,FALSE))*FK$2</f>
        <v>0</v>
      </c>
      <c r="FL82" s="83">
        <f>(HLOOKUP(FL$7,BECO_Datos!$D$3:$HN$85,BECO_Datos!$A80,FALSE)+HLOOKUP(FL$7,BECO_Datos!$HP$3:$LT$85,BECO_Datos!$A80,FALSE))*FL$2</f>
        <v>0</v>
      </c>
      <c r="FM82" s="83">
        <f>(HLOOKUP(FM$7,BECO_Datos!$D$3:$HN$85,BECO_Datos!$A80,FALSE)+HLOOKUP(FM$7,BECO_Datos!$HP$3:$LT$85,BECO_Datos!$A80,FALSE))*FM$2</f>
        <v>0</v>
      </c>
      <c r="FN82" s="83">
        <f>(HLOOKUP(FN$7,BECO_Datos!$D$3:$HN$85,BECO_Datos!$A80,FALSE))*FN$2</f>
        <v>0</v>
      </c>
      <c r="FO82" s="83">
        <f>(HLOOKUP(FO$7,BECO_Datos!$D$3:$HN$85,BECO_Datos!$A80,FALSE)+HLOOKUP(FO$7,BECO_Datos!$HP$3:$LT$85,BECO_Datos!$A80,FALSE))*FO$2</f>
        <v>0</v>
      </c>
      <c r="FP82" s="83">
        <f>(HLOOKUP(FP$7,BECO_Datos!$D$3:$HN$85,BECO_Datos!$A80,FALSE))*FP$2</f>
        <v>0</v>
      </c>
      <c r="FQ82" s="83">
        <f>(HLOOKUP(FQ$7,BECO_Datos!$D$3:$HN$85,BECO_Datos!$A80,FALSE)+HLOOKUP(FQ$7,BECO_Datos!$HP$3:$LT$85,BECO_Datos!$A80,FALSE))*FQ$2</f>
        <v>0</v>
      </c>
      <c r="FR82" s="89">
        <f t="shared" si="255"/>
        <v>2079.7010698942345</v>
      </c>
      <c r="FS82" s="83">
        <f>(HLOOKUP(FS$7,BECO_Datos!$D$3:$HN$85,BECO_Datos!$A80,FALSE))*FS$2</f>
        <v>0</v>
      </c>
      <c r="FT82" s="83">
        <f>(HLOOKUP(FT$7,BECO_Datos!$D$3:$HN$85,BECO_Datos!$A80,FALSE))*FT$2</f>
        <v>0</v>
      </c>
      <c r="FU82" s="83">
        <f>(HLOOKUP(FU$7,BECO_Datos!$D$3:$HN$85,BECO_Datos!$A80,FALSE))*FU$2</f>
        <v>0</v>
      </c>
      <c r="FV82" s="83">
        <f>(HLOOKUP(FV$7,BECO_Datos!$D$3:$HN$85,BECO_Datos!$A80,FALSE))*FV$2</f>
        <v>0</v>
      </c>
      <c r="FW82" s="83">
        <f>(HLOOKUP(FW$7,BECO_Datos!$D$3:$HN$85,BECO_Datos!$A80,FALSE)+HLOOKUP(FW$7,BECO_Datos!$HP$3:$LT$85,BECO_Datos!$A80,FALSE))*FW$2</f>
        <v>1925.711779375976</v>
      </c>
      <c r="FX82" s="83">
        <f>(HLOOKUP(FX$7,BECO_Datos!$D$3:$HN$85,BECO_Datos!$A80,FALSE))*FX$2</f>
        <v>0</v>
      </c>
      <c r="FY82" s="83">
        <f>(HLOOKUP(FY$7,BECO_Datos!$D$3:$HN$85,BECO_Datos!$A80,FALSE))*FY$2</f>
        <v>0</v>
      </c>
      <c r="FZ82" s="83">
        <f>(HLOOKUP(FZ$7,BECO_Datos!$D$3:$HN$85,BECO_Datos!$A80,FALSE)+HLOOKUP(FZ$7,BECO_Datos!$HP$3:$LT$85,BECO_Datos!$A80,FALSE))*FZ$2</f>
        <v>153.98929051825868</v>
      </c>
      <c r="GA82" s="83">
        <f>(HLOOKUP(GA$7,BECO_Datos!$D$3:$HN$85,BECO_Datos!$A80,FALSE))*GA$2</f>
        <v>0</v>
      </c>
      <c r="GB82" s="83">
        <f>(HLOOKUP(GB$7,BECO_Datos!$D$3:$HN$85,BECO_Datos!$A80,FALSE)+HLOOKUP(GB$7,BECO_Datos!$HP$3:$LT$85,BECO_Datos!$A80,FALSE))*GB$2</f>
        <v>0</v>
      </c>
      <c r="GC82" s="83">
        <f>(HLOOKUP(GC$7,BECO_Datos!$D$3:$HN$85,BECO_Datos!$A80,FALSE))*GC$2</f>
        <v>0</v>
      </c>
      <c r="GD82" s="83">
        <f>(HLOOKUP(GD$7,BECO_Datos!$D$3:$HN$85,BECO_Datos!$A80,FALSE)+HLOOKUP(GD$7,BECO_Datos!$HP$3:$LT$85,BECO_Datos!$A80,FALSE))*GD$2</f>
        <v>0</v>
      </c>
      <c r="GE82" s="13"/>
      <c r="GF82" s="89">
        <f t="shared" si="256"/>
        <v>0</v>
      </c>
      <c r="GG82" s="83">
        <f>(HLOOKUP(GG$7,BECO_Datos!$D$3:$HN$85,BECO_Datos!$A80,FALSE)+HLOOKUP(GG$7,BECO_Datos!$HP$3:$LT$85,BECO_Datos!$A80,FALSE))*GG$2</f>
        <v>0</v>
      </c>
      <c r="GH82" s="83">
        <f>(HLOOKUP(GH$7,BECO_Datos!$D$3:$HN$85,BECO_Datos!$A80,FALSE)+HLOOKUP(GH$7,BECO_Datos!$HP$3:$LT$85,BECO_Datos!$A80,FALSE))*GH$2</f>
        <v>0</v>
      </c>
      <c r="GI82" s="83">
        <f>(HLOOKUP(GI$7,BECO_Datos!$D$3:$HN$85,BECO_Datos!$A80,FALSE)+HLOOKUP(GI$7,BECO_Datos!$HP$3:$LT$85,BECO_Datos!$A80,FALSE))*GI$2</f>
        <v>0</v>
      </c>
      <c r="GJ82" s="83">
        <f>(HLOOKUP(GJ$7,BECO_Datos!$D$3:$HN$85,BECO_Datos!$A80,FALSE)+HLOOKUP(GJ$7,BECO_Datos!$HP$3:$LT$85,BECO_Datos!$A80,FALSE))*GJ$2</f>
        <v>0</v>
      </c>
      <c r="GK82" s="83">
        <f>(HLOOKUP(GK$7,BECO_Datos!$D$3:$HN$85,BECO_Datos!$A80,FALSE))*GK$2</f>
        <v>0</v>
      </c>
      <c r="GL82" s="83">
        <f>(HLOOKUP(GL$7,BECO_Datos!$D$3:$HN$85,BECO_Datos!$A80,FALSE)+HLOOKUP(GL$7,BECO_Datos!$HP$3:$LT$85,BECO_Datos!$A80,FALSE))*GL$2</f>
        <v>0</v>
      </c>
      <c r="GM82" s="83">
        <f>(HLOOKUP(GM$7,BECO_Datos!$D$3:$HN$85,BECO_Datos!$A80,FALSE))*GM$2</f>
        <v>0</v>
      </c>
      <c r="GN82" s="83">
        <f>(HLOOKUP(GN$7,BECO_Datos!$D$3:$HN$85,BECO_Datos!$A80,FALSE)+HLOOKUP(GN$7,BECO_Datos!$HP$3:$LT$85,BECO_Datos!$A80,FALSE))*GN$2</f>
        <v>0</v>
      </c>
      <c r="GO82" s="89">
        <f t="shared" si="257"/>
        <v>7191.3629031600149</v>
      </c>
      <c r="GP82" s="83">
        <f>(HLOOKUP(GP$7,BECO_Datos!$D$3:$HN$85,BECO_Datos!$A80,FALSE))*GP$2</f>
        <v>0</v>
      </c>
      <c r="GQ82" s="83">
        <f>(HLOOKUP(GQ$7,BECO_Datos!$D$3:$HN$85,BECO_Datos!$A80,FALSE))*GQ$2</f>
        <v>0</v>
      </c>
      <c r="GR82" s="83">
        <f>(HLOOKUP(GR$7,BECO_Datos!$D$3:$HN$85,BECO_Datos!$A80,FALSE))*GR$2</f>
        <v>0</v>
      </c>
      <c r="GS82" s="83">
        <f>(HLOOKUP(GS$7,BECO_Datos!$D$3:$HN$85,BECO_Datos!$A80,FALSE))*GS$2</f>
        <v>0</v>
      </c>
      <c r="GT82" s="83">
        <f>(HLOOKUP(GT$7,BECO_Datos!$D$3:$HN$85,BECO_Datos!$A80,FALSE)+HLOOKUP(GT$7,BECO_Datos!$HP$3:$LT$85,BECO_Datos!$A80,FALSE))*GT$2</f>
        <v>2829.9950813087826</v>
      </c>
      <c r="GU82" s="83">
        <f>(HLOOKUP(GU$7,BECO_Datos!$D$3:$HN$85,BECO_Datos!$A80,FALSE))*GU$2</f>
        <v>0</v>
      </c>
      <c r="GV82" s="83">
        <f>(HLOOKUP(GV$7,BECO_Datos!$D$3:$HN$85,BECO_Datos!$A80,FALSE))*GV$2</f>
        <v>0</v>
      </c>
      <c r="GW82" s="83">
        <f>(HLOOKUP(GW$7,BECO_Datos!$D$3:$HN$85,BECO_Datos!$A80,FALSE)+HLOOKUP(GW$7,BECO_Datos!$HP$3:$LT$85,BECO_Datos!$A80,FALSE))*GW$2</f>
        <v>4361.3678218512323</v>
      </c>
      <c r="GX82" s="83">
        <f>(HLOOKUP(GX$7,BECO_Datos!$D$3:$HN$85,BECO_Datos!$A80,FALSE))*GX$2</f>
        <v>0</v>
      </c>
      <c r="GY82" s="83">
        <f>(HLOOKUP(GY$7,BECO_Datos!$D$3:$HN$85,BECO_Datos!$A80,FALSE)+HLOOKUP(GY$7,BECO_Datos!$HP$3:$LT$85,BECO_Datos!$A80,FALSE))*GY$2</f>
        <v>0</v>
      </c>
      <c r="GZ82" s="83">
        <f>(HLOOKUP(GZ$7,BECO_Datos!$D$3:$HN$85,BECO_Datos!$A80,FALSE))*GZ$2</f>
        <v>0</v>
      </c>
      <c r="HA82" s="83">
        <f>(HLOOKUP(HA$7,BECO_Datos!$D$3:$HN$85,BECO_Datos!$A80,FALSE)+HLOOKUP(HA$7,BECO_Datos!$HP$3:$LT$85,BECO_Datos!$A80,FALSE))*HA$2</f>
        <v>0</v>
      </c>
      <c r="HB82" s="13"/>
      <c r="HC82" s="89">
        <f t="shared" si="258"/>
        <v>0</v>
      </c>
      <c r="HD82" s="83">
        <f>(HLOOKUP(HD$7,BECO_Datos!$D$3:$HN$85,BECO_Datos!$A80,FALSE)+HLOOKUP(HD$7,BECO_Datos!$HP$3:$LT$85,BECO_Datos!$A80,FALSE))*HD$2</f>
        <v>0</v>
      </c>
      <c r="HE82" s="83">
        <f>(HLOOKUP(HE$7,BECO_Datos!$D$3:$HN$85,BECO_Datos!$A80,FALSE)+HLOOKUP(HE$7,BECO_Datos!$HP$3:$LT$85,BECO_Datos!$A80,FALSE))*HE$2</f>
        <v>0</v>
      </c>
      <c r="HF82" s="83">
        <f>(HLOOKUP(HF$7,BECO_Datos!$D$3:$HN$85,BECO_Datos!$A80,FALSE)+HLOOKUP(HF$7,BECO_Datos!$HP$3:$LT$85,BECO_Datos!$A80,FALSE))*HF$2</f>
        <v>0</v>
      </c>
      <c r="HG82" s="83">
        <f>(HLOOKUP(HG$7,BECO_Datos!$D$3:$HN$85,BECO_Datos!$A80,FALSE)+HLOOKUP(HG$7,BECO_Datos!$HP$3:$LT$85,BECO_Datos!$A80,FALSE))*HG$2</f>
        <v>0</v>
      </c>
      <c r="HH82" s="83">
        <f>(HLOOKUP(HH$7,BECO_Datos!$D$3:$HN$85,BECO_Datos!$A80,FALSE))*HH$2</f>
        <v>0</v>
      </c>
      <c r="HI82" s="83">
        <f>(HLOOKUP(HI$7,BECO_Datos!$D$3:$HN$85,BECO_Datos!$A80,FALSE)+HLOOKUP(HI$7,BECO_Datos!$HP$3:$LT$85,BECO_Datos!$A80,FALSE))*HI$2</f>
        <v>0</v>
      </c>
      <c r="HJ82" s="83">
        <f>(HLOOKUP(HJ$7,BECO_Datos!$D$3:$HN$85,BECO_Datos!$A80,FALSE))*HJ$2</f>
        <v>0</v>
      </c>
      <c r="HK82" s="83">
        <f>(HLOOKUP(HK$7,BECO_Datos!$D$3:$HN$85,BECO_Datos!$A80,FALSE)+HLOOKUP(HK$7,BECO_Datos!$HP$3:$LT$85,BECO_Datos!$A80,FALSE))*HK$2</f>
        <v>0</v>
      </c>
      <c r="HL82" s="89">
        <f t="shared" si="259"/>
        <v>11416.59126384207</v>
      </c>
      <c r="HM82" s="83">
        <f>(HLOOKUP(HM$7,BECO_Datos!$D$3:$HN$85,BECO_Datos!$A80,FALSE))*HM$2</f>
        <v>0</v>
      </c>
      <c r="HN82" s="83">
        <f>(HLOOKUP(HN$7,BECO_Datos!$D$3:$HN$85,BECO_Datos!$A80,FALSE))*HN$2</f>
        <v>0</v>
      </c>
      <c r="HO82" s="83">
        <f>(HLOOKUP(HO$7,BECO_Datos!$D$3:$HN$85,BECO_Datos!$A80,FALSE))*HO$2</f>
        <v>0</v>
      </c>
      <c r="HP82" s="83">
        <f>(HLOOKUP(HP$7,BECO_Datos!$D$3:$HN$85,BECO_Datos!$A80,FALSE))*HP$2</f>
        <v>0</v>
      </c>
      <c r="HQ82" s="83">
        <f>(HLOOKUP(HQ$7,BECO_Datos!$D$3:$HN$85,BECO_Datos!$A80,FALSE)+HLOOKUP(HQ$7,BECO_Datos!$HP$3:$LT$85,BECO_Datos!$A80,FALSE))*HQ$2</f>
        <v>4638.4142430785532</v>
      </c>
      <c r="HR82" s="83">
        <f>(HLOOKUP(HR$7,BECO_Datos!$D$3:$HN$85,BECO_Datos!$A80,FALSE))*HR$2</f>
        <v>0</v>
      </c>
      <c r="HS82" s="83">
        <f>(HLOOKUP(HS$7,BECO_Datos!$D$3:$HN$85,BECO_Datos!$A80,FALSE))*HS$2</f>
        <v>0</v>
      </c>
      <c r="HT82" s="83">
        <f>(HLOOKUP(HT$7,BECO_Datos!$D$3:$HN$85,BECO_Datos!$A80,FALSE)+HLOOKUP(HT$7,BECO_Datos!$HP$3:$LT$85,BECO_Datos!$A80,FALSE))*HT$2</f>
        <v>6778.1770207635163</v>
      </c>
      <c r="HU82" s="83">
        <f>(HLOOKUP(HU$7,BECO_Datos!$D$3:$HN$85,BECO_Datos!$A80,FALSE))*HU$2</f>
        <v>0</v>
      </c>
      <c r="HV82" s="83">
        <f>(HLOOKUP(HV$7,BECO_Datos!$D$3:$HN$85,BECO_Datos!$A80,FALSE)+HLOOKUP(HV$7,BECO_Datos!$HP$3:$LT$85,BECO_Datos!$A80,FALSE))*HV$2</f>
        <v>0</v>
      </c>
      <c r="HW82" s="83">
        <f>(HLOOKUP(HW$7,BECO_Datos!$D$3:$HN$85,BECO_Datos!$A80,FALSE))*HW$2</f>
        <v>0</v>
      </c>
      <c r="HX82" s="83">
        <f>(HLOOKUP(HX$7,BECO_Datos!$D$3:$HN$85,BECO_Datos!$A80,FALSE)+HLOOKUP(HX$7,BECO_Datos!$HP$3:$LT$85,BECO_Datos!$A80,FALSE))*HX$2</f>
        <v>0</v>
      </c>
    </row>
    <row r="83" spans="1:232" ht="15.75" x14ac:dyDescent="0.25">
      <c r="A83" s="160">
        <v>77</v>
      </c>
      <c r="B83" s="535" t="s">
        <v>153</v>
      </c>
      <c r="C83" s="13"/>
      <c r="D83" s="86">
        <f t="shared" si="240"/>
        <v>0</v>
      </c>
      <c r="E83" s="84">
        <f>(HLOOKUP(E$7,BECO_Datos!$D$3:$HN$85,BECO_Datos!$A81,FALSE)+HLOOKUP(E$7,BECO_Datos!$HP$3:$LT$85,BECO_Datos!$A81,FALSE))*E$2</f>
        <v>0</v>
      </c>
      <c r="F83" s="84">
        <f>(HLOOKUP(F$7,BECO_Datos!$D$3:$HN$85,BECO_Datos!$A81,FALSE)+HLOOKUP(F$7,BECO_Datos!$HP$3:$LT$85,BECO_Datos!$A81,FALSE))*F$2</f>
        <v>0</v>
      </c>
      <c r="G83" s="84">
        <f>(HLOOKUP(G$7,BECO_Datos!$D$3:$HN$85,BECO_Datos!$A81,FALSE)+HLOOKUP(G$7,BECO_Datos!$HP$3:$LT$85,BECO_Datos!$A81,FALSE))*G$2</f>
        <v>0</v>
      </c>
      <c r="H83" s="84">
        <f>(HLOOKUP(H$7,BECO_Datos!$D$3:$HN$85,BECO_Datos!$A81,FALSE)+HLOOKUP(H$7,BECO_Datos!$HP$3:$LT$85,BECO_Datos!$A81,FALSE))*H$2</f>
        <v>0</v>
      </c>
      <c r="I83" s="84">
        <f>(HLOOKUP(I$7,BECO_Datos!$D$3:$HN$85,BECO_Datos!$A81,FALSE))*I$2</f>
        <v>0</v>
      </c>
      <c r="J83" s="84">
        <f>(HLOOKUP(J$7,BECO_Datos!$D$3:$HN$85,BECO_Datos!$A81,FALSE)+HLOOKUP(J$7,BECO_Datos!$HP$3:$LT$85,BECO_Datos!$A81,FALSE))*J$2</f>
        <v>0</v>
      </c>
      <c r="K83" s="84">
        <f>(HLOOKUP(K$7,BECO_Datos!$D$3:$HN$85,BECO_Datos!$A81,FALSE))*K$2</f>
        <v>0</v>
      </c>
      <c r="L83" s="84">
        <f>(HLOOKUP(L$7,BECO_Datos!$D$3:$HN$85,BECO_Datos!$A81,FALSE)+HLOOKUP(L$7,BECO_Datos!$HP$3:$LT$85,BECO_Datos!$A81,FALSE))*L$2</f>
        <v>0</v>
      </c>
      <c r="M83" s="86">
        <f t="shared" si="241"/>
        <v>203.98924799999998</v>
      </c>
      <c r="N83" s="84">
        <f>(HLOOKUP(N$7,BECO_Datos!$D$3:$HN$85,BECO_Datos!$A81,FALSE))*N$2</f>
        <v>0</v>
      </c>
      <c r="O83" s="84">
        <f>(HLOOKUP(O$7,BECO_Datos!$D$3:$HN$85,BECO_Datos!$A81,FALSE))*O$2</f>
        <v>0</v>
      </c>
      <c r="P83" s="84">
        <f>(HLOOKUP(P$7,BECO_Datos!$D$3:$HN$85,BECO_Datos!$A81,FALSE))*P$2</f>
        <v>0</v>
      </c>
      <c r="Q83" s="84">
        <f>(HLOOKUP(Q$7,BECO_Datos!$D$3:$HN$85,BECO_Datos!$A81,FALSE))*Q$2</f>
        <v>0</v>
      </c>
      <c r="R83" s="84">
        <f>(HLOOKUP(R$7,BECO_Datos!$D$3:$HN$85,BECO_Datos!$A81,FALSE)+HLOOKUP(R$7,BECO_Datos!$HP$3:$LT$85,BECO_Datos!$A81,FALSE))*R$2</f>
        <v>0</v>
      </c>
      <c r="S83" s="84">
        <f>(HLOOKUP(S$7,BECO_Datos!$D$3:$HN$85,BECO_Datos!$A81,FALSE))*S$2</f>
        <v>203.98924799999998</v>
      </c>
      <c r="T83" s="84">
        <f>(HLOOKUP(T$7,BECO_Datos!$D$3:$HN$85,BECO_Datos!$A81,FALSE))*T$2</f>
        <v>0</v>
      </c>
      <c r="U83" s="84">
        <f>(HLOOKUP(U$7,BECO_Datos!$D$3:$HN$85,BECO_Datos!$A81,FALSE)+HLOOKUP(U$7,BECO_Datos!$HP$3:$LT$85,BECO_Datos!$A81,FALSE))*U$2</f>
        <v>0</v>
      </c>
      <c r="V83" s="84">
        <f>(HLOOKUP(V$7,BECO_Datos!$D$3:$HN$85,BECO_Datos!$A81,FALSE))*V$2</f>
        <v>0</v>
      </c>
      <c r="W83" s="84">
        <f>(HLOOKUP(W$7,BECO_Datos!$D$3:$HN$85,BECO_Datos!$A81,FALSE)+HLOOKUP(W$7,BECO_Datos!$HP$3:$LT$85,BECO_Datos!$A81,FALSE))*W$2</f>
        <v>0</v>
      </c>
      <c r="X83" s="84">
        <f>(HLOOKUP(X$7,BECO_Datos!$D$3:$HN$85,BECO_Datos!$A81,FALSE))*X$2</f>
        <v>0</v>
      </c>
      <c r="Y83" s="84">
        <f>(HLOOKUP(Y$7,BECO_Datos!$D$3:$HN$85,BECO_Datos!$A81,FALSE)+HLOOKUP(Y$7,BECO_Datos!$HP$3:$LT$85,BECO_Datos!$A81,FALSE))*Y$2</f>
        <v>0</v>
      </c>
      <c r="Z83" s="13"/>
      <c r="AA83" s="86">
        <f t="shared" si="242"/>
        <v>0</v>
      </c>
      <c r="AB83" s="84">
        <f>(HLOOKUP(AB$7,BECO_Datos!$D$3:$HN$85,BECO_Datos!$A81,FALSE)+HLOOKUP(AB$7,BECO_Datos!$HP$3:$LT$85,BECO_Datos!$A81,FALSE))*AB$2</f>
        <v>0</v>
      </c>
      <c r="AC83" s="84">
        <f>(HLOOKUP(AC$7,BECO_Datos!$D$3:$HN$85,BECO_Datos!$A81,FALSE)+HLOOKUP(AC$7,BECO_Datos!$HP$3:$LT$85,BECO_Datos!$A81,FALSE))*AC$2</f>
        <v>0</v>
      </c>
      <c r="AD83" s="84">
        <f>(HLOOKUP(AD$7,BECO_Datos!$D$3:$HN$85,BECO_Datos!$A81,FALSE)+HLOOKUP(AD$7,BECO_Datos!$HP$3:$LT$85,BECO_Datos!$A81,FALSE))*AD$2</f>
        <v>0</v>
      </c>
      <c r="AE83" s="84">
        <f>(HLOOKUP(AE$7,BECO_Datos!$D$3:$HN$85,BECO_Datos!$A81,FALSE)+HLOOKUP(AE$7,BECO_Datos!$HP$3:$LT$85,BECO_Datos!$A81,FALSE))*AE$2</f>
        <v>0</v>
      </c>
      <c r="AF83" s="84">
        <f>(HLOOKUP(AF$7,BECO_Datos!$D$3:$HN$85,BECO_Datos!$A81,FALSE))*AF$2</f>
        <v>0</v>
      </c>
      <c r="AG83" s="84">
        <f>(HLOOKUP(AG$7,BECO_Datos!$D$3:$HN$85,BECO_Datos!$A81,FALSE)+HLOOKUP(AG$7,BECO_Datos!$HP$3:$LT$85,BECO_Datos!$A81,FALSE))*AG$2</f>
        <v>0</v>
      </c>
      <c r="AH83" s="84">
        <f>(HLOOKUP(AH$7,BECO_Datos!$D$3:$HN$85,BECO_Datos!$A81,FALSE))*AH$2</f>
        <v>0</v>
      </c>
      <c r="AI83" s="84">
        <f>(HLOOKUP(AI$7,BECO_Datos!$D$3:$HN$85,BECO_Datos!$A81,FALSE)+HLOOKUP(AI$7,BECO_Datos!$HP$3:$LT$85,BECO_Datos!$A81,FALSE))*AI$2</f>
        <v>0</v>
      </c>
      <c r="AJ83" s="86">
        <f t="shared" si="243"/>
        <v>204.193872</v>
      </c>
      <c r="AK83" s="84">
        <f>(HLOOKUP(AK$7,BECO_Datos!$D$3:$HN$85,BECO_Datos!$A81,FALSE))*AK$2</f>
        <v>0</v>
      </c>
      <c r="AL83" s="84">
        <f>(HLOOKUP(AL$7,BECO_Datos!$D$3:$HN$85,BECO_Datos!$A81,FALSE))*AL$2</f>
        <v>0</v>
      </c>
      <c r="AM83" s="84">
        <f>(HLOOKUP(AM$7,BECO_Datos!$D$3:$HN$85,BECO_Datos!$A81,FALSE))*AM$2</f>
        <v>0</v>
      </c>
      <c r="AN83" s="84">
        <f>(HLOOKUP(AN$7,BECO_Datos!$D$3:$HN$85,BECO_Datos!$A81,FALSE))*AN$2</f>
        <v>0</v>
      </c>
      <c r="AO83" s="84">
        <f>(HLOOKUP(AO$7,BECO_Datos!$D$3:$HN$85,BECO_Datos!$A81,FALSE)+HLOOKUP(AO$7,BECO_Datos!$HP$3:$LT$85,BECO_Datos!$A81,FALSE))*AO$2</f>
        <v>0</v>
      </c>
      <c r="AP83" s="84">
        <f>(HLOOKUP(AP$7,BECO_Datos!$D$3:$HN$85,BECO_Datos!$A81,FALSE))*AP$2</f>
        <v>204.193872</v>
      </c>
      <c r="AQ83" s="84">
        <f>(HLOOKUP(AQ$7,BECO_Datos!$D$3:$HN$85,BECO_Datos!$A81,FALSE))*AQ$2</f>
        <v>0</v>
      </c>
      <c r="AR83" s="84">
        <f>(HLOOKUP(AR$7,BECO_Datos!$D$3:$HN$85,BECO_Datos!$A81,FALSE)+HLOOKUP(AR$7,BECO_Datos!$HP$3:$LT$85,BECO_Datos!$A81,FALSE))*AR$2</f>
        <v>0</v>
      </c>
      <c r="AS83" s="84">
        <f>(HLOOKUP(AS$7,BECO_Datos!$D$3:$HN$85,BECO_Datos!$A81,FALSE))*AS$2</f>
        <v>0</v>
      </c>
      <c r="AT83" s="84">
        <f>(HLOOKUP(AT$7,BECO_Datos!$D$3:$HN$85,BECO_Datos!$A81,FALSE)+HLOOKUP(AT$7,BECO_Datos!$HP$3:$LT$85,BECO_Datos!$A81,FALSE))*AT$2</f>
        <v>0</v>
      </c>
      <c r="AU83" s="84">
        <f>(HLOOKUP(AU$7,BECO_Datos!$D$3:$HN$85,BECO_Datos!$A81,FALSE))*AU$2</f>
        <v>0</v>
      </c>
      <c r="AV83" s="84">
        <f>(HLOOKUP(AV$7,BECO_Datos!$D$3:$HN$85,BECO_Datos!$A81,FALSE)+HLOOKUP(AV$7,BECO_Datos!$HP$3:$LT$85,BECO_Datos!$A81,FALSE))*AV$2</f>
        <v>0</v>
      </c>
      <c r="AW83" s="13"/>
      <c r="AX83" s="86">
        <f t="shared" si="244"/>
        <v>0</v>
      </c>
      <c r="AY83" s="84">
        <f>(HLOOKUP(AY$7,BECO_Datos!$D$3:$HN$85,BECO_Datos!$A81,FALSE)+HLOOKUP(AY$7,BECO_Datos!$HP$3:$LT$85,BECO_Datos!$A81,FALSE))*AY$2</f>
        <v>0</v>
      </c>
      <c r="AZ83" s="84">
        <f>(HLOOKUP(AZ$7,BECO_Datos!$D$3:$HN$85,BECO_Datos!$A81,FALSE)+HLOOKUP(AZ$7,BECO_Datos!$HP$3:$LT$85,BECO_Datos!$A81,FALSE))*AZ$2</f>
        <v>0</v>
      </c>
      <c r="BA83" s="84">
        <f>(HLOOKUP(BA$7,BECO_Datos!$D$3:$HN$85,BECO_Datos!$A81,FALSE)+HLOOKUP(BA$7,BECO_Datos!$HP$3:$LT$85,BECO_Datos!$A81,FALSE))*BA$2</f>
        <v>0</v>
      </c>
      <c r="BB83" s="84">
        <f>(HLOOKUP(BB$7,BECO_Datos!$D$3:$HN$85,BECO_Datos!$A81,FALSE)+HLOOKUP(BB$7,BECO_Datos!$HP$3:$LT$85,BECO_Datos!$A81,FALSE))*BB$2</f>
        <v>0</v>
      </c>
      <c r="BC83" s="84">
        <f>(HLOOKUP(BC$7,BECO_Datos!$D$3:$HN$85,BECO_Datos!$A81,FALSE))*BC$2</f>
        <v>0</v>
      </c>
      <c r="BD83" s="84">
        <f>(HLOOKUP(BD$7,BECO_Datos!$D$3:$HN$85,BECO_Datos!$A81,FALSE)+HLOOKUP(BD$7,BECO_Datos!$HP$3:$LT$85,BECO_Datos!$A81,FALSE))*BD$2</f>
        <v>0</v>
      </c>
      <c r="BE83" s="84">
        <f>(HLOOKUP(BE$7,BECO_Datos!$D$3:$HN$85,BECO_Datos!$A81,FALSE))*BE$2</f>
        <v>0</v>
      </c>
      <c r="BF83" s="84">
        <f>(HLOOKUP(BF$7,BECO_Datos!$D$3:$HN$85,BECO_Datos!$A81,FALSE)+HLOOKUP(BF$7,BECO_Datos!$HP$3:$LT$85,BECO_Datos!$A81,FALSE))*BF$2</f>
        <v>0</v>
      </c>
      <c r="BG83" s="86">
        <f t="shared" si="245"/>
        <v>207.78523200000001</v>
      </c>
      <c r="BH83" s="84">
        <f>(HLOOKUP(BH$7,BECO_Datos!$D$3:$HN$85,BECO_Datos!$A81,FALSE))*BH$2</f>
        <v>0</v>
      </c>
      <c r="BI83" s="84">
        <f>(HLOOKUP(BI$7,BECO_Datos!$D$3:$HN$85,BECO_Datos!$A81,FALSE))*BI$2</f>
        <v>0</v>
      </c>
      <c r="BJ83" s="84">
        <f>(HLOOKUP(BJ$7,BECO_Datos!$D$3:$HN$85,BECO_Datos!$A81,FALSE))*BJ$2</f>
        <v>0</v>
      </c>
      <c r="BK83" s="84">
        <f>(HLOOKUP(BK$7,BECO_Datos!$D$3:$HN$85,BECO_Datos!$A81,FALSE))*BK$2</f>
        <v>0</v>
      </c>
      <c r="BL83" s="84">
        <f>(HLOOKUP(BL$7,BECO_Datos!$D$3:$HN$85,BECO_Datos!$A81,FALSE)+HLOOKUP(BL$7,BECO_Datos!$HP$3:$LT$85,BECO_Datos!$A81,FALSE))*BL$2</f>
        <v>0</v>
      </c>
      <c r="BM83" s="84">
        <f>(HLOOKUP(BM$7,BECO_Datos!$D$3:$HN$85,BECO_Datos!$A81,FALSE))*BM$2</f>
        <v>207.78523200000001</v>
      </c>
      <c r="BN83" s="84">
        <f>(HLOOKUP(BN$7,BECO_Datos!$D$3:$HN$85,BECO_Datos!$A81,FALSE))*BN$2</f>
        <v>0</v>
      </c>
      <c r="BO83" s="84">
        <f>(HLOOKUP(BO$7,BECO_Datos!$D$3:$HN$85,BECO_Datos!$A81,FALSE)+HLOOKUP(BO$7,BECO_Datos!$HP$3:$LT$85,BECO_Datos!$A81,FALSE))*BO$2</f>
        <v>0</v>
      </c>
      <c r="BP83" s="84">
        <f>(HLOOKUP(BP$7,BECO_Datos!$D$3:$HN$85,BECO_Datos!$A81,FALSE))*BP$2</f>
        <v>0</v>
      </c>
      <c r="BQ83" s="84">
        <f>(HLOOKUP(BQ$7,BECO_Datos!$D$3:$HN$85,BECO_Datos!$A81,FALSE)+HLOOKUP(BQ$7,BECO_Datos!$HP$3:$LT$85,BECO_Datos!$A81,FALSE))*BQ$2</f>
        <v>0</v>
      </c>
      <c r="BR83" s="84">
        <f>(HLOOKUP(BR$7,BECO_Datos!$D$3:$HN$85,BECO_Datos!$A81,FALSE))*BR$2</f>
        <v>0</v>
      </c>
      <c r="BS83" s="84">
        <f>(HLOOKUP(BS$7,BECO_Datos!$D$3:$HN$85,BECO_Datos!$A81,FALSE)+HLOOKUP(BS$7,BECO_Datos!$HP$3:$LT$85,BECO_Datos!$A81,FALSE))*BS$2</f>
        <v>0</v>
      </c>
      <c r="BT83" s="13"/>
      <c r="BU83" s="86">
        <f t="shared" si="246"/>
        <v>0</v>
      </c>
      <c r="BV83" s="84">
        <f>(HLOOKUP(BV$7,BECO_Datos!$D$3:$HN$85,BECO_Datos!$A81,FALSE)+HLOOKUP(BV$7,BECO_Datos!$HP$3:$LT$85,BECO_Datos!$A81,FALSE))*BV$2</f>
        <v>0</v>
      </c>
      <c r="BW83" s="84">
        <f>(HLOOKUP(BW$7,BECO_Datos!$D$3:$HN$85,BECO_Datos!$A81,FALSE)+HLOOKUP(BW$7,BECO_Datos!$HP$3:$LT$85,BECO_Datos!$A81,FALSE))*BW$2</f>
        <v>0</v>
      </c>
      <c r="BX83" s="84">
        <f>(HLOOKUP(BX$7,BECO_Datos!$D$3:$HN$85,BECO_Datos!$A81,FALSE)+HLOOKUP(BX$7,BECO_Datos!$HP$3:$LT$85,BECO_Datos!$A81,FALSE))*BX$2</f>
        <v>0</v>
      </c>
      <c r="BY83" s="84">
        <f>(HLOOKUP(BY$7,BECO_Datos!$D$3:$HN$85,BECO_Datos!$A81,FALSE)+HLOOKUP(BY$7,BECO_Datos!$HP$3:$LT$85,BECO_Datos!$A81,FALSE))*BY$2</f>
        <v>0</v>
      </c>
      <c r="BZ83" s="84">
        <f>(HLOOKUP(BZ$7,BECO_Datos!$D$3:$HN$85,BECO_Datos!$A81,FALSE))*BZ$2</f>
        <v>0</v>
      </c>
      <c r="CA83" s="84">
        <f>(HLOOKUP(CA$7,BECO_Datos!$D$3:$HN$85,BECO_Datos!$A81,FALSE)+HLOOKUP(CA$7,BECO_Datos!$HP$3:$LT$85,BECO_Datos!$A81,FALSE))*CA$2</f>
        <v>0</v>
      </c>
      <c r="CB83" s="84">
        <f>(HLOOKUP(CB$7,BECO_Datos!$D$3:$HN$85,BECO_Datos!$A81,FALSE))*CB$2</f>
        <v>0</v>
      </c>
      <c r="CC83" s="84">
        <f>(HLOOKUP(CC$7,BECO_Datos!$D$3:$HN$85,BECO_Datos!$A81,FALSE)+HLOOKUP(CC$7,BECO_Datos!$HP$3:$LT$85,BECO_Datos!$A81,FALSE))*CC$2</f>
        <v>0</v>
      </c>
      <c r="CD83" s="86">
        <f t="shared" si="247"/>
        <v>231.38861860799997</v>
      </c>
      <c r="CE83" s="84">
        <f>(HLOOKUP(CE$7,BECO_Datos!$D$3:$HN$85,BECO_Datos!$A81,FALSE))*CE$2</f>
        <v>0</v>
      </c>
      <c r="CF83" s="84">
        <f>(HLOOKUP(CF$7,BECO_Datos!$D$3:$HN$85,BECO_Datos!$A81,FALSE))*CF$2</f>
        <v>0</v>
      </c>
      <c r="CG83" s="84">
        <f>(HLOOKUP(CG$7,BECO_Datos!$D$3:$HN$85,BECO_Datos!$A81,FALSE))*CG$2</f>
        <v>0</v>
      </c>
      <c r="CH83" s="84">
        <f>(HLOOKUP(CH$7,BECO_Datos!$D$3:$HN$85,BECO_Datos!$A81,FALSE))*CH$2</f>
        <v>0</v>
      </c>
      <c r="CI83" s="84">
        <f>(HLOOKUP(CI$7,BECO_Datos!$D$3:$HN$85,BECO_Datos!$A81,FALSE)+HLOOKUP(CI$7,BECO_Datos!$HP$3:$LT$85,BECO_Datos!$A81,FALSE))*CI$2</f>
        <v>0</v>
      </c>
      <c r="CJ83" s="84">
        <f>(HLOOKUP(CJ$7,BECO_Datos!$D$3:$HN$85,BECO_Datos!$A81,FALSE))*CJ$2</f>
        <v>231.38861860799997</v>
      </c>
      <c r="CK83" s="84">
        <f>(HLOOKUP(CK$7,BECO_Datos!$D$3:$HN$85,BECO_Datos!$A81,FALSE))*CK$2</f>
        <v>0</v>
      </c>
      <c r="CL83" s="84">
        <f>(HLOOKUP(CL$7,BECO_Datos!$D$3:$HN$85,BECO_Datos!$A81,FALSE)+HLOOKUP(CL$7,BECO_Datos!$HP$3:$LT$85,BECO_Datos!$A81,FALSE))*CL$2</f>
        <v>0</v>
      </c>
      <c r="CM83" s="84">
        <f>(HLOOKUP(CM$7,BECO_Datos!$D$3:$HN$85,BECO_Datos!$A81,FALSE))*CM$2</f>
        <v>0</v>
      </c>
      <c r="CN83" s="84">
        <f>(HLOOKUP(CN$7,BECO_Datos!$D$3:$HN$85,BECO_Datos!$A81,FALSE)+HLOOKUP(CN$7,BECO_Datos!$HP$3:$LT$85,BECO_Datos!$A81,FALSE))*CN$2</f>
        <v>0</v>
      </c>
      <c r="CO83" s="84">
        <f>(HLOOKUP(CO$7,BECO_Datos!$D$3:$HN$85,BECO_Datos!$A81,FALSE))*CO$2</f>
        <v>0</v>
      </c>
      <c r="CP83" s="84">
        <f>(HLOOKUP(CP$7,BECO_Datos!$D$3:$HN$85,BECO_Datos!$A81,FALSE)+HLOOKUP(CP$7,BECO_Datos!$HP$3:$LT$85,BECO_Datos!$A81,FALSE))*CP$2</f>
        <v>0</v>
      </c>
      <c r="CQ83" s="13"/>
      <c r="CR83" s="86">
        <f t="shared" si="248"/>
        <v>0</v>
      </c>
      <c r="CS83" s="84">
        <f>(HLOOKUP(CS$7,BECO_Datos!$D$3:$HN$85,BECO_Datos!$A81,FALSE)+HLOOKUP(CS$7,BECO_Datos!$HP$3:$LT$85,BECO_Datos!$A81,FALSE))*CS$2</f>
        <v>0</v>
      </c>
      <c r="CT83" s="84">
        <f>(HLOOKUP(CT$7,BECO_Datos!$D$3:$HN$85,BECO_Datos!$A81,FALSE)+HLOOKUP(CT$7,BECO_Datos!$HP$3:$LT$85,BECO_Datos!$A81,FALSE))*CT$2</f>
        <v>0</v>
      </c>
      <c r="CU83" s="84">
        <f>(HLOOKUP(CU$7,BECO_Datos!$D$3:$HN$85,BECO_Datos!$A81,FALSE)+HLOOKUP(CU$7,BECO_Datos!$HP$3:$LT$85,BECO_Datos!$A81,FALSE))*CU$2</f>
        <v>0</v>
      </c>
      <c r="CV83" s="84">
        <f>(HLOOKUP(CV$7,BECO_Datos!$D$3:$HN$85,BECO_Datos!$A81,FALSE)+HLOOKUP(CV$7,BECO_Datos!$HP$3:$LT$85,BECO_Datos!$A81,FALSE))*CV$2</f>
        <v>0</v>
      </c>
      <c r="CW83" s="84">
        <f>(HLOOKUP(CW$7,BECO_Datos!$D$3:$HN$85,BECO_Datos!$A81,FALSE))*CW$2</f>
        <v>0</v>
      </c>
      <c r="CX83" s="84">
        <f>(HLOOKUP(CX$7,BECO_Datos!$D$3:$HN$85,BECO_Datos!$A81,FALSE)+HLOOKUP(CX$7,BECO_Datos!$HP$3:$LT$85,BECO_Datos!$A81,FALSE))*CX$2</f>
        <v>0</v>
      </c>
      <c r="CY83" s="84">
        <f>(HLOOKUP(CY$7,BECO_Datos!$D$3:$HN$85,BECO_Datos!$A81,FALSE))*CY$2</f>
        <v>0</v>
      </c>
      <c r="CZ83" s="84">
        <f>(HLOOKUP(CZ$7,BECO_Datos!$D$3:$HN$85,BECO_Datos!$A81,FALSE)+HLOOKUP(CZ$7,BECO_Datos!$HP$3:$LT$85,BECO_Datos!$A81,FALSE))*CZ$2</f>
        <v>0</v>
      </c>
      <c r="DA83" s="86">
        <f t="shared" si="249"/>
        <v>239.25555813599999</v>
      </c>
      <c r="DB83" s="84">
        <f>(HLOOKUP(DB$7,BECO_Datos!$D$3:$HN$85,BECO_Datos!$A81,FALSE))*DB$2</f>
        <v>0</v>
      </c>
      <c r="DC83" s="84">
        <f>(HLOOKUP(DC$7,BECO_Datos!$D$3:$HN$85,BECO_Datos!$A81,FALSE))*DC$2</f>
        <v>0</v>
      </c>
      <c r="DD83" s="84">
        <f>(HLOOKUP(DD$7,BECO_Datos!$D$3:$HN$85,BECO_Datos!$A81,FALSE))*DD$2</f>
        <v>0</v>
      </c>
      <c r="DE83" s="84">
        <f>(HLOOKUP(DE$7,BECO_Datos!$D$3:$HN$85,BECO_Datos!$A81,FALSE))*DE$2</f>
        <v>0</v>
      </c>
      <c r="DF83" s="84">
        <f>(HLOOKUP(DF$7,BECO_Datos!$D$3:$HN$85,BECO_Datos!$A81,FALSE)+HLOOKUP(DF$7,BECO_Datos!$HP$3:$LT$85,BECO_Datos!$A81,FALSE))*DF$2</f>
        <v>0</v>
      </c>
      <c r="DG83" s="84">
        <f>(HLOOKUP(DG$7,BECO_Datos!$D$3:$HN$85,BECO_Datos!$A81,FALSE))*DG$2</f>
        <v>239.25555813599999</v>
      </c>
      <c r="DH83" s="84">
        <f>(HLOOKUP(DH$7,BECO_Datos!$D$3:$HN$85,BECO_Datos!$A81,FALSE))*DH$2</f>
        <v>0</v>
      </c>
      <c r="DI83" s="84">
        <f>(HLOOKUP(DI$7,BECO_Datos!$D$3:$HN$85,BECO_Datos!$A81,FALSE)+HLOOKUP(DI$7,BECO_Datos!$HP$3:$LT$85,BECO_Datos!$A81,FALSE))*DI$2</f>
        <v>0</v>
      </c>
      <c r="DJ83" s="84">
        <f>(HLOOKUP(DJ$7,BECO_Datos!$D$3:$HN$85,BECO_Datos!$A81,FALSE))*DJ$2</f>
        <v>0</v>
      </c>
      <c r="DK83" s="84">
        <f>(HLOOKUP(DK$7,BECO_Datos!$D$3:$HN$85,BECO_Datos!$A81,FALSE)+HLOOKUP(DK$7,BECO_Datos!$HP$3:$LT$85,BECO_Datos!$A81,FALSE))*DK$2</f>
        <v>0</v>
      </c>
      <c r="DL83" s="84">
        <f>(HLOOKUP(DL$7,BECO_Datos!$D$3:$HN$85,BECO_Datos!$A81,FALSE))*DL$2</f>
        <v>0</v>
      </c>
      <c r="DM83" s="84">
        <f>(HLOOKUP(DM$7,BECO_Datos!$D$3:$HN$85,BECO_Datos!$A81,FALSE)+HLOOKUP(DM$7,BECO_Datos!$HP$3:$LT$85,BECO_Datos!$A81,FALSE))*DM$2</f>
        <v>0</v>
      </c>
      <c r="DN83" s="13"/>
      <c r="DO83" s="86">
        <f t="shared" si="250"/>
        <v>0</v>
      </c>
      <c r="DP83" s="84">
        <f>(HLOOKUP(DP$7,BECO_Datos!$D$3:$HN$85,BECO_Datos!$A81,FALSE)+HLOOKUP(DP$7,BECO_Datos!$HP$3:$LT$85,BECO_Datos!$A81,FALSE))*DP$2</f>
        <v>0</v>
      </c>
      <c r="DQ83" s="84">
        <f>(HLOOKUP(DQ$7,BECO_Datos!$D$3:$HN$85,BECO_Datos!$A81,FALSE)+HLOOKUP(DQ$7,BECO_Datos!$HP$3:$LT$85,BECO_Datos!$A81,FALSE))*DQ$2</f>
        <v>0</v>
      </c>
      <c r="DR83" s="84">
        <f>(HLOOKUP(DR$7,BECO_Datos!$D$3:$HN$85,BECO_Datos!$A81,FALSE)+HLOOKUP(DR$7,BECO_Datos!$HP$3:$LT$85,BECO_Datos!$A81,FALSE))*DR$2</f>
        <v>0</v>
      </c>
      <c r="DS83" s="84">
        <f>(HLOOKUP(DS$7,BECO_Datos!$D$3:$HN$85,BECO_Datos!$A81,FALSE)+HLOOKUP(DS$7,BECO_Datos!$HP$3:$LT$85,BECO_Datos!$A81,FALSE))*DS$2</f>
        <v>0</v>
      </c>
      <c r="DT83" s="84">
        <f>(HLOOKUP(DT$7,BECO_Datos!$D$3:$HN$85,BECO_Datos!$A81,FALSE))*DT$2</f>
        <v>0</v>
      </c>
      <c r="DU83" s="84">
        <f>(HLOOKUP(DU$7,BECO_Datos!$D$3:$HN$85,BECO_Datos!$A81,FALSE)+HLOOKUP(DU$7,BECO_Datos!$HP$3:$LT$85,BECO_Datos!$A81,FALSE))*DU$2</f>
        <v>0</v>
      </c>
      <c r="DV83" s="84">
        <f>(HLOOKUP(DV$7,BECO_Datos!$D$3:$HN$85,BECO_Datos!$A81,FALSE))*DV$2</f>
        <v>0</v>
      </c>
      <c r="DW83" s="84">
        <f>(HLOOKUP(DW$7,BECO_Datos!$D$3:$HN$85,BECO_Datos!$A81,FALSE)+HLOOKUP(DW$7,BECO_Datos!$HP$3:$LT$85,BECO_Datos!$A81,FALSE))*DW$2</f>
        <v>0</v>
      </c>
      <c r="DX83" s="86">
        <f t="shared" si="251"/>
        <v>245.32239726</v>
      </c>
      <c r="DY83" s="84">
        <f>(HLOOKUP(DY$7,BECO_Datos!$D$3:$HN$85,BECO_Datos!$A81,FALSE))*DY$2</f>
        <v>0</v>
      </c>
      <c r="DZ83" s="84">
        <f>(HLOOKUP(DZ$7,BECO_Datos!$D$3:$HN$85,BECO_Datos!$A81,FALSE))*DZ$2</f>
        <v>0</v>
      </c>
      <c r="EA83" s="84">
        <f>(HLOOKUP(EA$7,BECO_Datos!$D$3:$HN$85,BECO_Datos!$A81,FALSE))*EA$2</f>
        <v>0</v>
      </c>
      <c r="EB83" s="84">
        <f>(HLOOKUP(EB$7,BECO_Datos!$D$3:$HN$85,BECO_Datos!$A81,FALSE))*EB$2</f>
        <v>0</v>
      </c>
      <c r="EC83" s="84">
        <f>(HLOOKUP(EC$7,BECO_Datos!$D$3:$HN$85,BECO_Datos!$A81,FALSE)+HLOOKUP(EC$7,BECO_Datos!$HP$3:$LT$85,BECO_Datos!$A81,FALSE))*EC$2</f>
        <v>0</v>
      </c>
      <c r="ED83" s="84">
        <f>(HLOOKUP(ED$7,BECO_Datos!$D$3:$HN$85,BECO_Datos!$A81,FALSE))*ED$2</f>
        <v>245.32239726</v>
      </c>
      <c r="EE83" s="84">
        <f>(HLOOKUP(EE$7,BECO_Datos!$D$3:$HN$85,BECO_Datos!$A81,FALSE))*EE$2</f>
        <v>0</v>
      </c>
      <c r="EF83" s="84">
        <f>(HLOOKUP(EF$7,BECO_Datos!$D$3:$HN$85,BECO_Datos!$A81,FALSE)+HLOOKUP(EF$7,BECO_Datos!$HP$3:$LT$85,BECO_Datos!$A81,FALSE))*EF$2</f>
        <v>0</v>
      </c>
      <c r="EG83" s="84">
        <f>(HLOOKUP(EG$7,BECO_Datos!$D$3:$HN$85,BECO_Datos!$A81,FALSE))*EG$2</f>
        <v>0</v>
      </c>
      <c r="EH83" s="84">
        <f>(HLOOKUP(EH$7,BECO_Datos!$D$3:$HN$85,BECO_Datos!$A81,FALSE)+HLOOKUP(EH$7,BECO_Datos!$HP$3:$LT$85,BECO_Datos!$A81,FALSE))*EH$2</f>
        <v>0</v>
      </c>
      <c r="EI83" s="84">
        <f>(HLOOKUP(EI$7,BECO_Datos!$D$3:$HN$85,BECO_Datos!$A81,FALSE))*EI$2</f>
        <v>0</v>
      </c>
      <c r="EJ83" s="84">
        <f>(HLOOKUP(EJ$7,BECO_Datos!$D$3:$HN$85,BECO_Datos!$A81,FALSE)+HLOOKUP(EJ$7,BECO_Datos!$HP$3:$LT$85,BECO_Datos!$A81,FALSE))*EJ$2</f>
        <v>0</v>
      </c>
      <c r="EK83" s="13"/>
      <c r="EL83" s="86">
        <f t="shared" si="252"/>
        <v>0</v>
      </c>
      <c r="EM83" s="84">
        <f>(HLOOKUP(EM$7,BECO_Datos!$D$3:$HN$85,BECO_Datos!$A81,FALSE)+HLOOKUP(EM$7,BECO_Datos!$HP$3:$LT$85,BECO_Datos!$A81,FALSE))*EM$2</f>
        <v>0</v>
      </c>
      <c r="EN83" s="84">
        <f>(HLOOKUP(EN$7,BECO_Datos!$D$3:$HN$85,BECO_Datos!$A81,FALSE)+HLOOKUP(EN$7,BECO_Datos!$HP$3:$LT$85,BECO_Datos!$A81,FALSE))*EN$2</f>
        <v>0</v>
      </c>
      <c r="EO83" s="84">
        <f>(HLOOKUP(EO$7,BECO_Datos!$D$3:$HN$85,BECO_Datos!$A81,FALSE)+HLOOKUP(EO$7,BECO_Datos!$HP$3:$LT$85,BECO_Datos!$A81,FALSE))*EO$2</f>
        <v>0</v>
      </c>
      <c r="EP83" s="84">
        <f>(HLOOKUP(EP$7,BECO_Datos!$D$3:$HN$85,BECO_Datos!$A81,FALSE)+HLOOKUP(EP$7,BECO_Datos!$HP$3:$LT$85,BECO_Datos!$A81,FALSE))*EP$2</f>
        <v>0</v>
      </c>
      <c r="EQ83" s="84">
        <f>(HLOOKUP(EQ$7,BECO_Datos!$D$3:$HN$85,BECO_Datos!$A81,FALSE))*EQ$2</f>
        <v>0</v>
      </c>
      <c r="ER83" s="84">
        <f>(HLOOKUP(ER$7,BECO_Datos!$D$3:$HN$85,BECO_Datos!$A81,FALSE)+HLOOKUP(ER$7,BECO_Datos!$HP$3:$LT$85,BECO_Datos!$A81,FALSE))*ER$2</f>
        <v>0</v>
      </c>
      <c r="ES83" s="84">
        <f>(HLOOKUP(ES$7,BECO_Datos!$D$3:$HN$85,BECO_Datos!$A81,FALSE))*ES$2</f>
        <v>0</v>
      </c>
      <c r="ET83" s="84">
        <f>(HLOOKUP(ET$7,BECO_Datos!$D$3:$HN$85,BECO_Datos!$A81,FALSE)+HLOOKUP(ET$7,BECO_Datos!$HP$3:$LT$85,BECO_Datos!$A81,FALSE))*ET$2</f>
        <v>0</v>
      </c>
      <c r="EU83" s="86">
        <f t="shared" si="253"/>
        <v>254.67571274400004</v>
      </c>
      <c r="EV83" s="84">
        <f>(HLOOKUP(EV$7,BECO_Datos!$D$3:$HN$85,BECO_Datos!$A81,FALSE))*EV$2</f>
        <v>0</v>
      </c>
      <c r="EW83" s="84">
        <f>(HLOOKUP(EW$7,BECO_Datos!$D$3:$HN$85,BECO_Datos!$A81,FALSE))*EW$2</f>
        <v>0</v>
      </c>
      <c r="EX83" s="84">
        <f>(HLOOKUP(EX$7,BECO_Datos!$D$3:$HN$85,BECO_Datos!$A81,FALSE))*EX$2</f>
        <v>0</v>
      </c>
      <c r="EY83" s="84">
        <f>(HLOOKUP(EY$7,BECO_Datos!$D$3:$HN$85,BECO_Datos!$A81,FALSE))*EY$2</f>
        <v>0</v>
      </c>
      <c r="EZ83" s="84">
        <f>(HLOOKUP(EZ$7,BECO_Datos!$D$3:$HN$85,BECO_Datos!$A81,FALSE)+HLOOKUP(EZ$7,BECO_Datos!$HP$3:$LT$85,BECO_Datos!$A81,FALSE))*EZ$2</f>
        <v>0</v>
      </c>
      <c r="FA83" s="84">
        <f>(HLOOKUP(FA$7,BECO_Datos!$D$3:$HN$85,BECO_Datos!$A81,FALSE))*FA$2</f>
        <v>254.67571274400004</v>
      </c>
      <c r="FB83" s="84">
        <f>(HLOOKUP(FB$7,BECO_Datos!$D$3:$HN$85,BECO_Datos!$A81,FALSE))*FB$2</f>
        <v>0</v>
      </c>
      <c r="FC83" s="84">
        <f>(HLOOKUP(FC$7,BECO_Datos!$D$3:$HN$85,BECO_Datos!$A81,FALSE)+HLOOKUP(FC$7,BECO_Datos!$HP$3:$LT$85,BECO_Datos!$A81,FALSE))*FC$2</f>
        <v>0</v>
      </c>
      <c r="FD83" s="84">
        <f>(HLOOKUP(FD$7,BECO_Datos!$D$3:$HN$85,BECO_Datos!$A81,FALSE))*FD$2</f>
        <v>0</v>
      </c>
      <c r="FE83" s="84">
        <f>(HLOOKUP(FE$7,BECO_Datos!$D$3:$HN$85,BECO_Datos!$A81,FALSE)+HLOOKUP(FE$7,BECO_Datos!$HP$3:$LT$85,BECO_Datos!$A81,FALSE))*FE$2</f>
        <v>0</v>
      </c>
      <c r="FF83" s="84">
        <f>(HLOOKUP(FF$7,BECO_Datos!$D$3:$HN$85,BECO_Datos!$A81,FALSE))*FF$2</f>
        <v>0</v>
      </c>
      <c r="FG83" s="84">
        <f>(HLOOKUP(FG$7,BECO_Datos!$D$3:$HN$85,BECO_Datos!$A81,FALSE)+HLOOKUP(FG$7,BECO_Datos!$HP$3:$LT$85,BECO_Datos!$A81,FALSE))*FG$2</f>
        <v>0</v>
      </c>
      <c r="FH83" s="13"/>
      <c r="FI83" s="86">
        <f t="shared" si="254"/>
        <v>0</v>
      </c>
      <c r="FJ83" s="84">
        <f>(HLOOKUP(FJ$7,BECO_Datos!$D$3:$HN$85,BECO_Datos!$A81,FALSE)+HLOOKUP(FJ$7,BECO_Datos!$HP$3:$LT$85,BECO_Datos!$A81,FALSE))*FJ$2</f>
        <v>0</v>
      </c>
      <c r="FK83" s="84">
        <f>(HLOOKUP(FK$7,BECO_Datos!$D$3:$HN$85,BECO_Datos!$A81,FALSE)+HLOOKUP(FK$7,BECO_Datos!$HP$3:$LT$85,BECO_Datos!$A81,FALSE))*FK$2</f>
        <v>0</v>
      </c>
      <c r="FL83" s="84">
        <f>(HLOOKUP(FL$7,BECO_Datos!$D$3:$HN$85,BECO_Datos!$A81,FALSE)+HLOOKUP(FL$7,BECO_Datos!$HP$3:$LT$85,BECO_Datos!$A81,FALSE))*FL$2</f>
        <v>0</v>
      </c>
      <c r="FM83" s="84">
        <f>(HLOOKUP(FM$7,BECO_Datos!$D$3:$HN$85,BECO_Datos!$A81,FALSE)+HLOOKUP(FM$7,BECO_Datos!$HP$3:$LT$85,BECO_Datos!$A81,FALSE))*FM$2</f>
        <v>0</v>
      </c>
      <c r="FN83" s="84">
        <f>(HLOOKUP(FN$7,BECO_Datos!$D$3:$HN$85,BECO_Datos!$A81,FALSE))*FN$2</f>
        <v>0</v>
      </c>
      <c r="FO83" s="84">
        <f>(HLOOKUP(FO$7,BECO_Datos!$D$3:$HN$85,BECO_Datos!$A81,FALSE)+HLOOKUP(FO$7,BECO_Datos!$HP$3:$LT$85,BECO_Datos!$A81,FALSE))*FO$2</f>
        <v>0</v>
      </c>
      <c r="FP83" s="84">
        <f>(HLOOKUP(FP$7,BECO_Datos!$D$3:$HN$85,BECO_Datos!$A81,FALSE))*FP$2</f>
        <v>0</v>
      </c>
      <c r="FQ83" s="84">
        <f>(HLOOKUP(FQ$7,BECO_Datos!$D$3:$HN$85,BECO_Datos!$A81,FALSE)+HLOOKUP(FQ$7,BECO_Datos!$HP$3:$LT$85,BECO_Datos!$A81,FALSE))*FQ$2</f>
        <v>0</v>
      </c>
      <c r="FR83" s="86">
        <f t="shared" si="255"/>
        <v>278.81784954000005</v>
      </c>
      <c r="FS83" s="84">
        <f>(HLOOKUP(FS$7,BECO_Datos!$D$3:$HN$85,BECO_Datos!$A81,FALSE))*FS$2</f>
        <v>0</v>
      </c>
      <c r="FT83" s="84">
        <f>(HLOOKUP(FT$7,BECO_Datos!$D$3:$HN$85,BECO_Datos!$A81,FALSE))*FT$2</f>
        <v>0</v>
      </c>
      <c r="FU83" s="84">
        <f>(HLOOKUP(FU$7,BECO_Datos!$D$3:$HN$85,BECO_Datos!$A81,FALSE))*FU$2</f>
        <v>0</v>
      </c>
      <c r="FV83" s="84">
        <f>(HLOOKUP(FV$7,BECO_Datos!$D$3:$HN$85,BECO_Datos!$A81,FALSE))*FV$2</f>
        <v>0</v>
      </c>
      <c r="FW83" s="84">
        <f>(HLOOKUP(FW$7,BECO_Datos!$D$3:$HN$85,BECO_Datos!$A81,FALSE)+HLOOKUP(FW$7,BECO_Datos!$HP$3:$LT$85,BECO_Datos!$A81,FALSE))*FW$2</f>
        <v>0</v>
      </c>
      <c r="FX83" s="84">
        <f>(HLOOKUP(FX$7,BECO_Datos!$D$3:$HN$85,BECO_Datos!$A81,FALSE))*FX$2</f>
        <v>278.81784954000005</v>
      </c>
      <c r="FY83" s="84">
        <f>(HLOOKUP(FY$7,BECO_Datos!$D$3:$HN$85,BECO_Datos!$A81,FALSE))*FY$2</f>
        <v>0</v>
      </c>
      <c r="FZ83" s="84">
        <f>(HLOOKUP(FZ$7,BECO_Datos!$D$3:$HN$85,BECO_Datos!$A81,FALSE)+HLOOKUP(FZ$7,BECO_Datos!$HP$3:$LT$85,BECO_Datos!$A81,FALSE))*FZ$2</f>
        <v>0</v>
      </c>
      <c r="GA83" s="84">
        <f>(HLOOKUP(GA$7,BECO_Datos!$D$3:$HN$85,BECO_Datos!$A81,FALSE))*GA$2</f>
        <v>0</v>
      </c>
      <c r="GB83" s="84">
        <f>(HLOOKUP(GB$7,BECO_Datos!$D$3:$HN$85,BECO_Datos!$A81,FALSE)+HLOOKUP(GB$7,BECO_Datos!$HP$3:$LT$85,BECO_Datos!$A81,FALSE))*GB$2</f>
        <v>0</v>
      </c>
      <c r="GC83" s="84">
        <f>(HLOOKUP(GC$7,BECO_Datos!$D$3:$HN$85,BECO_Datos!$A81,FALSE))*GC$2</f>
        <v>0</v>
      </c>
      <c r="GD83" s="84">
        <f>(HLOOKUP(GD$7,BECO_Datos!$D$3:$HN$85,BECO_Datos!$A81,FALSE)+HLOOKUP(GD$7,BECO_Datos!$HP$3:$LT$85,BECO_Datos!$A81,FALSE))*GD$2</f>
        <v>0</v>
      </c>
      <c r="GE83" s="13"/>
      <c r="GF83" s="86">
        <f t="shared" si="256"/>
        <v>0</v>
      </c>
      <c r="GG83" s="84">
        <f>(HLOOKUP(GG$7,BECO_Datos!$D$3:$HN$85,BECO_Datos!$A81,FALSE)+HLOOKUP(GG$7,BECO_Datos!$HP$3:$LT$85,BECO_Datos!$A81,FALSE))*GG$2</f>
        <v>0</v>
      </c>
      <c r="GH83" s="84">
        <f>(HLOOKUP(GH$7,BECO_Datos!$D$3:$HN$85,BECO_Datos!$A81,FALSE)+HLOOKUP(GH$7,BECO_Datos!$HP$3:$LT$85,BECO_Datos!$A81,FALSE))*GH$2</f>
        <v>0</v>
      </c>
      <c r="GI83" s="84">
        <f>(HLOOKUP(GI$7,BECO_Datos!$D$3:$HN$85,BECO_Datos!$A81,FALSE)+HLOOKUP(GI$7,BECO_Datos!$HP$3:$LT$85,BECO_Datos!$A81,FALSE))*GI$2</f>
        <v>0</v>
      </c>
      <c r="GJ83" s="84">
        <f>(HLOOKUP(GJ$7,BECO_Datos!$D$3:$HN$85,BECO_Datos!$A81,FALSE)+HLOOKUP(GJ$7,BECO_Datos!$HP$3:$LT$85,BECO_Datos!$A81,FALSE))*GJ$2</f>
        <v>0</v>
      </c>
      <c r="GK83" s="84">
        <f>(HLOOKUP(GK$7,BECO_Datos!$D$3:$HN$85,BECO_Datos!$A81,FALSE))*GK$2</f>
        <v>0</v>
      </c>
      <c r="GL83" s="84">
        <f>(HLOOKUP(GL$7,BECO_Datos!$D$3:$HN$85,BECO_Datos!$A81,FALSE)+HLOOKUP(GL$7,BECO_Datos!$HP$3:$LT$85,BECO_Datos!$A81,FALSE))*GL$2</f>
        <v>0</v>
      </c>
      <c r="GM83" s="84">
        <f>(HLOOKUP(GM$7,BECO_Datos!$D$3:$HN$85,BECO_Datos!$A81,FALSE))*GM$2</f>
        <v>0</v>
      </c>
      <c r="GN83" s="84">
        <f>(HLOOKUP(GN$7,BECO_Datos!$D$3:$HN$85,BECO_Datos!$A81,FALSE)+HLOOKUP(GN$7,BECO_Datos!$HP$3:$LT$85,BECO_Datos!$A81,FALSE))*GN$2</f>
        <v>0</v>
      </c>
      <c r="GO83" s="86">
        <f t="shared" si="257"/>
        <v>277.930463868</v>
      </c>
      <c r="GP83" s="84">
        <f>(HLOOKUP(GP$7,BECO_Datos!$D$3:$HN$85,BECO_Datos!$A81,FALSE))*GP$2</f>
        <v>0</v>
      </c>
      <c r="GQ83" s="84">
        <f>(HLOOKUP(GQ$7,BECO_Datos!$D$3:$HN$85,BECO_Datos!$A81,FALSE))*GQ$2</f>
        <v>0</v>
      </c>
      <c r="GR83" s="84">
        <f>(HLOOKUP(GR$7,BECO_Datos!$D$3:$HN$85,BECO_Datos!$A81,FALSE))*GR$2</f>
        <v>0</v>
      </c>
      <c r="GS83" s="84">
        <f>(HLOOKUP(GS$7,BECO_Datos!$D$3:$HN$85,BECO_Datos!$A81,FALSE))*GS$2</f>
        <v>0</v>
      </c>
      <c r="GT83" s="84">
        <f>(HLOOKUP(GT$7,BECO_Datos!$D$3:$HN$85,BECO_Datos!$A81,FALSE)+HLOOKUP(GT$7,BECO_Datos!$HP$3:$LT$85,BECO_Datos!$A81,FALSE))*GT$2</f>
        <v>0</v>
      </c>
      <c r="GU83" s="84">
        <f>(HLOOKUP(GU$7,BECO_Datos!$D$3:$HN$85,BECO_Datos!$A81,FALSE))*GU$2</f>
        <v>277.930463868</v>
      </c>
      <c r="GV83" s="84">
        <f>(HLOOKUP(GV$7,BECO_Datos!$D$3:$HN$85,BECO_Datos!$A81,FALSE))*GV$2</f>
        <v>0</v>
      </c>
      <c r="GW83" s="84">
        <f>(HLOOKUP(GW$7,BECO_Datos!$D$3:$HN$85,BECO_Datos!$A81,FALSE)+HLOOKUP(GW$7,BECO_Datos!$HP$3:$LT$85,BECO_Datos!$A81,FALSE))*GW$2</f>
        <v>0</v>
      </c>
      <c r="GX83" s="84">
        <f>(HLOOKUP(GX$7,BECO_Datos!$D$3:$HN$85,BECO_Datos!$A81,FALSE))*GX$2</f>
        <v>0</v>
      </c>
      <c r="GY83" s="84">
        <f>(HLOOKUP(GY$7,BECO_Datos!$D$3:$HN$85,BECO_Datos!$A81,FALSE)+HLOOKUP(GY$7,BECO_Datos!$HP$3:$LT$85,BECO_Datos!$A81,FALSE))*GY$2</f>
        <v>0</v>
      </c>
      <c r="GZ83" s="84">
        <f>(HLOOKUP(GZ$7,BECO_Datos!$D$3:$HN$85,BECO_Datos!$A81,FALSE))*GZ$2</f>
        <v>0</v>
      </c>
      <c r="HA83" s="84">
        <f>(HLOOKUP(HA$7,BECO_Datos!$D$3:$HN$85,BECO_Datos!$A81,FALSE)+HLOOKUP(HA$7,BECO_Datos!$HP$3:$LT$85,BECO_Datos!$A81,FALSE))*HA$2</f>
        <v>0</v>
      </c>
      <c r="HB83" s="13"/>
      <c r="HC83" s="86">
        <f t="shared" si="258"/>
        <v>0</v>
      </c>
      <c r="HD83" s="84">
        <f>(HLOOKUP(HD$7,BECO_Datos!$D$3:$HN$85,BECO_Datos!$A81,FALSE)+HLOOKUP(HD$7,BECO_Datos!$HP$3:$LT$85,BECO_Datos!$A81,FALSE))*HD$2</f>
        <v>0</v>
      </c>
      <c r="HE83" s="84">
        <f>(HLOOKUP(HE$7,BECO_Datos!$D$3:$HN$85,BECO_Datos!$A81,FALSE)+HLOOKUP(HE$7,BECO_Datos!$HP$3:$LT$85,BECO_Datos!$A81,FALSE))*HE$2</f>
        <v>0</v>
      </c>
      <c r="HF83" s="84">
        <f>(HLOOKUP(HF$7,BECO_Datos!$D$3:$HN$85,BECO_Datos!$A81,FALSE)+HLOOKUP(HF$7,BECO_Datos!$HP$3:$LT$85,BECO_Datos!$A81,FALSE))*HF$2</f>
        <v>0</v>
      </c>
      <c r="HG83" s="84">
        <f>(HLOOKUP(HG$7,BECO_Datos!$D$3:$HN$85,BECO_Datos!$A81,FALSE)+HLOOKUP(HG$7,BECO_Datos!$HP$3:$LT$85,BECO_Datos!$A81,FALSE))*HG$2</f>
        <v>0</v>
      </c>
      <c r="HH83" s="84">
        <f>(HLOOKUP(HH$7,BECO_Datos!$D$3:$HN$85,BECO_Datos!$A81,FALSE))*HH$2</f>
        <v>0</v>
      </c>
      <c r="HI83" s="84">
        <f>(HLOOKUP(HI$7,BECO_Datos!$D$3:$HN$85,BECO_Datos!$A81,FALSE)+HLOOKUP(HI$7,BECO_Datos!$HP$3:$LT$85,BECO_Datos!$A81,FALSE))*HI$2</f>
        <v>0</v>
      </c>
      <c r="HJ83" s="84">
        <f>(HLOOKUP(HJ$7,BECO_Datos!$D$3:$HN$85,BECO_Datos!$A81,FALSE))*HJ$2</f>
        <v>0</v>
      </c>
      <c r="HK83" s="84">
        <f>(HLOOKUP(HK$7,BECO_Datos!$D$3:$HN$85,BECO_Datos!$A81,FALSE)+HLOOKUP(HK$7,BECO_Datos!$HP$3:$LT$85,BECO_Datos!$A81,FALSE))*HK$2</f>
        <v>0</v>
      </c>
      <c r="HL83" s="86">
        <f t="shared" si="259"/>
        <v>290.64004162560002</v>
      </c>
      <c r="HM83" s="84">
        <f>(HLOOKUP(HM$7,BECO_Datos!$D$3:$HN$85,BECO_Datos!$A81,FALSE))*HM$2</f>
        <v>0</v>
      </c>
      <c r="HN83" s="84">
        <f>(HLOOKUP(HN$7,BECO_Datos!$D$3:$HN$85,BECO_Datos!$A81,FALSE))*HN$2</f>
        <v>0</v>
      </c>
      <c r="HO83" s="84">
        <f>(HLOOKUP(HO$7,BECO_Datos!$D$3:$HN$85,BECO_Datos!$A81,FALSE))*HO$2</f>
        <v>0</v>
      </c>
      <c r="HP83" s="84">
        <f>(HLOOKUP(HP$7,BECO_Datos!$D$3:$HN$85,BECO_Datos!$A81,FALSE))*HP$2</f>
        <v>0</v>
      </c>
      <c r="HQ83" s="84">
        <f>(HLOOKUP(HQ$7,BECO_Datos!$D$3:$HN$85,BECO_Datos!$A81,FALSE)+HLOOKUP(HQ$7,BECO_Datos!$HP$3:$LT$85,BECO_Datos!$A81,FALSE))*HQ$2</f>
        <v>0</v>
      </c>
      <c r="HR83" s="84">
        <f>(HLOOKUP(HR$7,BECO_Datos!$D$3:$HN$85,BECO_Datos!$A81,FALSE))*HR$2</f>
        <v>290.64004162560002</v>
      </c>
      <c r="HS83" s="84">
        <f>(HLOOKUP(HS$7,BECO_Datos!$D$3:$HN$85,BECO_Datos!$A81,FALSE))*HS$2</f>
        <v>0</v>
      </c>
      <c r="HT83" s="84">
        <f>(HLOOKUP(HT$7,BECO_Datos!$D$3:$HN$85,BECO_Datos!$A81,FALSE)+HLOOKUP(HT$7,BECO_Datos!$HP$3:$LT$85,BECO_Datos!$A81,FALSE))*HT$2</f>
        <v>0</v>
      </c>
      <c r="HU83" s="84">
        <f>(HLOOKUP(HU$7,BECO_Datos!$D$3:$HN$85,BECO_Datos!$A81,FALSE))*HU$2</f>
        <v>0</v>
      </c>
      <c r="HV83" s="84">
        <f>(HLOOKUP(HV$7,BECO_Datos!$D$3:$HN$85,BECO_Datos!$A81,FALSE)+HLOOKUP(HV$7,BECO_Datos!$HP$3:$LT$85,BECO_Datos!$A81,FALSE))*HV$2</f>
        <v>0</v>
      </c>
      <c r="HW83" s="84">
        <f>(HLOOKUP(HW$7,BECO_Datos!$D$3:$HN$85,BECO_Datos!$A81,FALSE))*HW$2</f>
        <v>0</v>
      </c>
      <c r="HX83" s="84">
        <f>(HLOOKUP(HX$7,BECO_Datos!$D$3:$HN$85,BECO_Datos!$A81,FALSE)+HLOOKUP(HX$7,BECO_Datos!$HP$3:$LT$85,BECO_Datos!$A81,FALSE))*HX$2</f>
        <v>0</v>
      </c>
    </row>
    <row r="84" spans="1:232" ht="15.75" x14ac:dyDescent="0.2">
      <c r="A84" s="160">
        <v>78</v>
      </c>
      <c r="B84" s="583" t="s">
        <v>113</v>
      </c>
      <c r="C84" s="13"/>
      <c r="D84" s="89">
        <f t="shared" si="240"/>
        <v>0</v>
      </c>
      <c r="E84" s="83">
        <f>(HLOOKUP(E$7,BECO_Datos!$D$3:$HN$85,BECO_Datos!$A82,FALSE)+HLOOKUP(E$7,BECO_Datos!$HP$3:$LT$85,BECO_Datos!$A82,FALSE))*E$2</f>
        <v>0</v>
      </c>
      <c r="F84" s="83">
        <f>(HLOOKUP(F$7,BECO_Datos!$D$3:$HN$85,BECO_Datos!$A82,FALSE)+HLOOKUP(F$7,BECO_Datos!$HP$3:$LT$85,BECO_Datos!$A82,FALSE))*F$2</f>
        <v>0</v>
      </c>
      <c r="G84" s="83">
        <f>(HLOOKUP(G$7,BECO_Datos!$D$3:$HN$85,BECO_Datos!$A82,FALSE)+HLOOKUP(G$7,BECO_Datos!$HP$3:$LT$85,BECO_Datos!$A82,FALSE))*G$2</f>
        <v>0</v>
      </c>
      <c r="H84" s="83">
        <f>(HLOOKUP(H$7,BECO_Datos!$D$3:$HN$85,BECO_Datos!$A82,FALSE)+HLOOKUP(H$7,BECO_Datos!$HP$3:$LT$85,BECO_Datos!$A82,FALSE))*H$2</f>
        <v>0</v>
      </c>
      <c r="I84" s="83">
        <f>(HLOOKUP(I$7,BECO_Datos!$D$3:$HN$85,BECO_Datos!$A82,FALSE))*I$2</f>
        <v>0</v>
      </c>
      <c r="J84" s="83">
        <f>(HLOOKUP(J$7,BECO_Datos!$D$3:$HN$85,BECO_Datos!$A82,FALSE)+HLOOKUP(J$7,BECO_Datos!$HP$3:$LT$85,BECO_Datos!$A82,FALSE))*J$2</f>
        <v>0</v>
      </c>
      <c r="K84" s="83">
        <f>(HLOOKUP(K$7,BECO_Datos!$D$3:$HN$85,BECO_Datos!$A82,FALSE))*K$2</f>
        <v>0</v>
      </c>
      <c r="L84" s="83">
        <f>(HLOOKUP(L$7,BECO_Datos!$D$3:$HN$85,BECO_Datos!$A82,FALSE)+HLOOKUP(L$7,BECO_Datos!$HP$3:$LT$85,BECO_Datos!$A82,FALSE))*L$2</f>
        <v>0</v>
      </c>
      <c r="M84" s="89">
        <f t="shared" si="241"/>
        <v>1382.8214191215047</v>
      </c>
      <c r="N84" s="83">
        <f>(HLOOKUP(N$7,BECO_Datos!$D$3:$HN$85,BECO_Datos!$A82,FALSE))*N$2</f>
        <v>0</v>
      </c>
      <c r="O84" s="83">
        <f>(HLOOKUP(O$7,BECO_Datos!$D$3:$HN$85,BECO_Datos!$A82,FALSE))*O$2</f>
        <v>0</v>
      </c>
      <c r="P84" s="83">
        <f>(HLOOKUP(P$7,BECO_Datos!$D$3:$HN$85,BECO_Datos!$A82,FALSE))*P$2</f>
        <v>0</v>
      </c>
      <c r="Q84" s="83">
        <f>(HLOOKUP(Q$7,BECO_Datos!$D$3:$HN$85,BECO_Datos!$A82,FALSE))*Q$2</f>
        <v>0</v>
      </c>
      <c r="R84" s="83">
        <f>(HLOOKUP(R$7,BECO_Datos!$D$3:$HN$85,BECO_Datos!$A82,FALSE)+HLOOKUP(R$7,BECO_Datos!$HP$3:$LT$85,BECO_Datos!$A82,FALSE))*R$2</f>
        <v>0</v>
      </c>
      <c r="S84" s="83">
        <f>(HLOOKUP(S$7,BECO_Datos!$D$3:$HN$85,BECO_Datos!$A82,FALSE))*S$2</f>
        <v>1382.8214191215047</v>
      </c>
      <c r="T84" s="83">
        <f>(HLOOKUP(T$7,BECO_Datos!$D$3:$HN$85,BECO_Datos!$A82,FALSE))*T$2</f>
        <v>0</v>
      </c>
      <c r="U84" s="83">
        <f>(HLOOKUP(U$7,BECO_Datos!$D$3:$HN$85,BECO_Datos!$A82,FALSE)+HLOOKUP(U$7,BECO_Datos!$HP$3:$LT$85,BECO_Datos!$A82,FALSE))*U$2</f>
        <v>0</v>
      </c>
      <c r="V84" s="83">
        <f>(HLOOKUP(V$7,BECO_Datos!$D$3:$HN$85,BECO_Datos!$A82,FALSE))*V$2</f>
        <v>0</v>
      </c>
      <c r="W84" s="83">
        <f>(HLOOKUP(W$7,BECO_Datos!$D$3:$HN$85,BECO_Datos!$A82,FALSE)+HLOOKUP(W$7,BECO_Datos!$HP$3:$LT$85,BECO_Datos!$A82,FALSE))*W$2</f>
        <v>0</v>
      </c>
      <c r="X84" s="83">
        <f>(HLOOKUP(X$7,BECO_Datos!$D$3:$HN$85,BECO_Datos!$A82,FALSE))*X$2</f>
        <v>0</v>
      </c>
      <c r="Y84" s="83">
        <f>(HLOOKUP(Y$7,BECO_Datos!$D$3:$HN$85,BECO_Datos!$A82,FALSE)+HLOOKUP(Y$7,BECO_Datos!$HP$3:$LT$85,BECO_Datos!$A82,FALSE))*Y$2</f>
        <v>0</v>
      </c>
      <c r="Z84" s="13"/>
      <c r="AA84" s="89">
        <f t="shared" si="242"/>
        <v>0</v>
      </c>
      <c r="AB84" s="83">
        <f>(HLOOKUP(AB$7,BECO_Datos!$D$3:$HN$85,BECO_Datos!$A82,FALSE)+HLOOKUP(AB$7,BECO_Datos!$HP$3:$LT$85,BECO_Datos!$A82,FALSE))*AB$2</f>
        <v>0</v>
      </c>
      <c r="AC84" s="83">
        <f>(HLOOKUP(AC$7,BECO_Datos!$D$3:$HN$85,BECO_Datos!$A82,FALSE)+HLOOKUP(AC$7,BECO_Datos!$HP$3:$LT$85,BECO_Datos!$A82,FALSE))*AC$2</f>
        <v>0</v>
      </c>
      <c r="AD84" s="83">
        <f>(HLOOKUP(AD$7,BECO_Datos!$D$3:$HN$85,BECO_Datos!$A82,FALSE)+HLOOKUP(AD$7,BECO_Datos!$HP$3:$LT$85,BECO_Datos!$A82,FALSE))*AD$2</f>
        <v>0</v>
      </c>
      <c r="AE84" s="83">
        <f>(HLOOKUP(AE$7,BECO_Datos!$D$3:$HN$85,BECO_Datos!$A82,FALSE)+HLOOKUP(AE$7,BECO_Datos!$HP$3:$LT$85,BECO_Datos!$A82,FALSE))*AE$2</f>
        <v>0</v>
      </c>
      <c r="AF84" s="83">
        <f>(HLOOKUP(AF$7,BECO_Datos!$D$3:$HN$85,BECO_Datos!$A82,FALSE))*AF$2</f>
        <v>0</v>
      </c>
      <c r="AG84" s="83">
        <f>(HLOOKUP(AG$7,BECO_Datos!$D$3:$HN$85,BECO_Datos!$A82,FALSE)+HLOOKUP(AG$7,BECO_Datos!$HP$3:$LT$85,BECO_Datos!$A82,FALSE))*AG$2</f>
        <v>0</v>
      </c>
      <c r="AH84" s="83">
        <f>(HLOOKUP(AH$7,BECO_Datos!$D$3:$HN$85,BECO_Datos!$A82,FALSE))*AH$2</f>
        <v>0</v>
      </c>
      <c r="AI84" s="83">
        <f>(HLOOKUP(AI$7,BECO_Datos!$D$3:$HN$85,BECO_Datos!$A82,FALSE)+HLOOKUP(AI$7,BECO_Datos!$HP$3:$LT$85,BECO_Datos!$A82,FALSE))*AI$2</f>
        <v>0</v>
      </c>
      <c r="AJ84" s="89">
        <f t="shared" si="243"/>
        <v>1416.8926440689938</v>
      </c>
      <c r="AK84" s="83">
        <f>(HLOOKUP(AK$7,BECO_Datos!$D$3:$HN$85,BECO_Datos!$A82,FALSE))*AK$2</f>
        <v>0</v>
      </c>
      <c r="AL84" s="83">
        <f>(HLOOKUP(AL$7,BECO_Datos!$D$3:$HN$85,BECO_Datos!$A82,FALSE))*AL$2</f>
        <v>0</v>
      </c>
      <c r="AM84" s="83">
        <f>(HLOOKUP(AM$7,BECO_Datos!$D$3:$HN$85,BECO_Datos!$A82,FALSE))*AM$2</f>
        <v>0</v>
      </c>
      <c r="AN84" s="83">
        <f>(HLOOKUP(AN$7,BECO_Datos!$D$3:$HN$85,BECO_Datos!$A82,FALSE))*AN$2</f>
        <v>0</v>
      </c>
      <c r="AO84" s="83">
        <f>(HLOOKUP(AO$7,BECO_Datos!$D$3:$HN$85,BECO_Datos!$A82,FALSE)+HLOOKUP(AO$7,BECO_Datos!$HP$3:$LT$85,BECO_Datos!$A82,FALSE))*AO$2</f>
        <v>0</v>
      </c>
      <c r="AP84" s="83">
        <f>(HLOOKUP(AP$7,BECO_Datos!$D$3:$HN$85,BECO_Datos!$A82,FALSE))*AP$2</f>
        <v>1416.8926440689938</v>
      </c>
      <c r="AQ84" s="83">
        <f>(HLOOKUP(AQ$7,BECO_Datos!$D$3:$HN$85,BECO_Datos!$A82,FALSE))*AQ$2</f>
        <v>0</v>
      </c>
      <c r="AR84" s="83">
        <f>(HLOOKUP(AR$7,BECO_Datos!$D$3:$HN$85,BECO_Datos!$A82,FALSE)+HLOOKUP(AR$7,BECO_Datos!$HP$3:$LT$85,BECO_Datos!$A82,FALSE))*AR$2</f>
        <v>0</v>
      </c>
      <c r="AS84" s="83">
        <f>(HLOOKUP(AS$7,BECO_Datos!$D$3:$HN$85,BECO_Datos!$A82,FALSE))*AS$2</f>
        <v>0</v>
      </c>
      <c r="AT84" s="83">
        <f>(HLOOKUP(AT$7,BECO_Datos!$D$3:$HN$85,BECO_Datos!$A82,FALSE)+HLOOKUP(AT$7,BECO_Datos!$HP$3:$LT$85,BECO_Datos!$A82,FALSE))*AT$2</f>
        <v>0</v>
      </c>
      <c r="AU84" s="83">
        <f>(HLOOKUP(AU$7,BECO_Datos!$D$3:$HN$85,BECO_Datos!$A82,FALSE))*AU$2</f>
        <v>0</v>
      </c>
      <c r="AV84" s="83">
        <f>(HLOOKUP(AV$7,BECO_Datos!$D$3:$HN$85,BECO_Datos!$A82,FALSE)+HLOOKUP(AV$7,BECO_Datos!$HP$3:$LT$85,BECO_Datos!$A82,FALSE))*AV$2</f>
        <v>0</v>
      </c>
      <c r="AW84" s="13"/>
      <c r="AX84" s="89">
        <f t="shared" si="244"/>
        <v>0</v>
      </c>
      <c r="AY84" s="83">
        <f>(HLOOKUP(AY$7,BECO_Datos!$D$3:$HN$85,BECO_Datos!$A82,FALSE)+HLOOKUP(AY$7,BECO_Datos!$HP$3:$LT$85,BECO_Datos!$A82,FALSE))*AY$2</f>
        <v>0</v>
      </c>
      <c r="AZ84" s="83">
        <f>(HLOOKUP(AZ$7,BECO_Datos!$D$3:$HN$85,BECO_Datos!$A82,FALSE)+HLOOKUP(AZ$7,BECO_Datos!$HP$3:$LT$85,BECO_Datos!$A82,FALSE))*AZ$2</f>
        <v>0</v>
      </c>
      <c r="BA84" s="83">
        <f>(HLOOKUP(BA$7,BECO_Datos!$D$3:$HN$85,BECO_Datos!$A82,FALSE)+HLOOKUP(BA$7,BECO_Datos!$HP$3:$LT$85,BECO_Datos!$A82,FALSE))*BA$2</f>
        <v>0</v>
      </c>
      <c r="BB84" s="83">
        <f>(HLOOKUP(BB$7,BECO_Datos!$D$3:$HN$85,BECO_Datos!$A82,FALSE)+HLOOKUP(BB$7,BECO_Datos!$HP$3:$LT$85,BECO_Datos!$A82,FALSE))*BB$2</f>
        <v>0</v>
      </c>
      <c r="BC84" s="83">
        <f>(HLOOKUP(BC$7,BECO_Datos!$D$3:$HN$85,BECO_Datos!$A82,FALSE))*BC$2</f>
        <v>0</v>
      </c>
      <c r="BD84" s="83">
        <f>(HLOOKUP(BD$7,BECO_Datos!$D$3:$HN$85,BECO_Datos!$A82,FALSE)+HLOOKUP(BD$7,BECO_Datos!$HP$3:$LT$85,BECO_Datos!$A82,FALSE))*BD$2</f>
        <v>0</v>
      </c>
      <c r="BE84" s="83">
        <f>(HLOOKUP(BE$7,BECO_Datos!$D$3:$HN$85,BECO_Datos!$A82,FALSE))*BE$2</f>
        <v>0</v>
      </c>
      <c r="BF84" s="83">
        <f>(HLOOKUP(BF$7,BECO_Datos!$D$3:$HN$85,BECO_Datos!$A82,FALSE)+HLOOKUP(BF$7,BECO_Datos!$HP$3:$LT$85,BECO_Datos!$A82,FALSE))*BF$2</f>
        <v>0</v>
      </c>
      <c r="BG84" s="89">
        <f t="shared" si="245"/>
        <v>1461.4452524579015</v>
      </c>
      <c r="BH84" s="83">
        <f>(HLOOKUP(BH$7,BECO_Datos!$D$3:$HN$85,BECO_Datos!$A82,FALSE))*BH$2</f>
        <v>0</v>
      </c>
      <c r="BI84" s="83">
        <f>(HLOOKUP(BI$7,BECO_Datos!$D$3:$HN$85,BECO_Datos!$A82,FALSE))*BI$2</f>
        <v>0</v>
      </c>
      <c r="BJ84" s="83">
        <f>(HLOOKUP(BJ$7,BECO_Datos!$D$3:$HN$85,BECO_Datos!$A82,FALSE))*BJ$2</f>
        <v>0</v>
      </c>
      <c r="BK84" s="83">
        <f>(HLOOKUP(BK$7,BECO_Datos!$D$3:$HN$85,BECO_Datos!$A82,FALSE))*BK$2</f>
        <v>0</v>
      </c>
      <c r="BL84" s="83">
        <f>(HLOOKUP(BL$7,BECO_Datos!$D$3:$HN$85,BECO_Datos!$A82,FALSE)+HLOOKUP(BL$7,BECO_Datos!$HP$3:$LT$85,BECO_Datos!$A82,FALSE))*BL$2</f>
        <v>0</v>
      </c>
      <c r="BM84" s="83">
        <f>(HLOOKUP(BM$7,BECO_Datos!$D$3:$HN$85,BECO_Datos!$A82,FALSE))*BM$2</f>
        <v>1461.4452524579015</v>
      </c>
      <c r="BN84" s="83">
        <f>(HLOOKUP(BN$7,BECO_Datos!$D$3:$HN$85,BECO_Datos!$A82,FALSE))*BN$2</f>
        <v>0</v>
      </c>
      <c r="BO84" s="83">
        <f>(HLOOKUP(BO$7,BECO_Datos!$D$3:$HN$85,BECO_Datos!$A82,FALSE)+HLOOKUP(BO$7,BECO_Datos!$HP$3:$LT$85,BECO_Datos!$A82,FALSE))*BO$2</f>
        <v>0</v>
      </c>
      <c r="BP84" s="83">
        <f>(HLOOKUP(BP$7,BECO_Datos!$D$3:$HN$85,BECO_Datos!$A82,FALSE))*BP$2</f>
        <v>0</v>
      </c>
      <c r="BQ84" s="83">
        <f>(HLOOKUP(BQ$7,BECO_Datos!$D$3:$HN$85,BECO_Datos!$A82,FALSE)+HLOOKUP(BQ$7,BECO_Datos!$HP$3:$LT$85,BECO_Datos!$A82,FALSE))*BQ$2</f>
        <v>0</v>
      </c>
      <c r="BR84" s="83">
        <f>(HLOOKUP(BR$7,BECO_Datos!$D$3:$HN$85,BECO_Datos!$A82,FALSE))*BR$2</f>
        <v>0</v>
      </c>
      <c r="BS84" s="83">
        <f>(HLOOKUP(BS$7,BECO_Datos!$D$3:$HN$85,BECO_Datos!$A82,FALSE)+HLOOKUP(BS$7,BECO_Datos!$HP$3:$LT$85,BECO_Datos!$A82,FALSE))*BS$2</f>
        <v>0</v>
      </c>
      <c r="BT84" s="13"/>
      <c r="BU84" s="89">
        <f t="shared" si="246"/>
        <v>0</v>
      </c>
      <c r="BV84" s="83">
        <f>(HLOOKUP(BV$7,BECO_Datos!$D$3:$HN$85,BECO_Datos!$A82,FALSE)+HLOOKUP(BV$7,BECO_Datos!$HP$3:$LT$85,BECO_Datos!$A82,FALSE))*BV$2</f>
        <v>0</v>
      </c>
      <c r="BW84" s="83">
        <f>(HLOOKUP(BW$7,BECO_Datos!$D$3:$HN$85,BECO_Datos!$A82,FALSE)+HLOOKUP(BW$7,BECO_Datos!$HP$3:$LT$85,BECO_Datos!$A82,FALSE))*BW$2</f>
        <v>0</v>
      </c>
      <c r="BX84" s="83">
        <f>(HLOOKUP(BX$7,BECO_Datos!$D$3:$HN$85,BECO_Datos!$A82,FALSE)+HLOOKUP(BX$7,BECO_Datos!$HP$3:$LT$85,BECO_Datos!$A82,FALSE))*BX$2</f>
        <v>0</v>
      </c>
      <c r="BY84" s="83">
        <f>(HLOOKUP(BY$7,BECO_Datos!$D$3:$HN$85,BECO_Datos!$A82,FALSE)+HLOOKUP(BY$7,BECO_Datos!$HP$3:$LT$85,BECO_Datos!$A82,FALSE))*BY$2</f>
        <v>0</v>
      </c>
      <c r="BZ84" s="83">
        <f>(HLOOKUP(BZ$7,BECO_Datos!$D$3:$HN$85,BECO_Datos!$A82,FALSE))*BZ$2</f>
        <v>0</v>
      </c>
      <c r="CA84" s="83">
        <f>(HLOOKUP(CA$7,BECO_Datos!$D$3:$HN$85,BECO_Datos!$A82,FALSE)+HLOOKUP(CA$7,BECO_Datos!$HP$3:$LT$85,BECO_Datos!$A82,FALSE))*CA$2</f>
        <v>0</v>
      </c>
      <c r="CB84" s="83">
        <f>(HLOOKUP(CB$7,BECO_Datos!$D$3:$HN$85,BECO_Datos!$A82,FALSE))*CB$2</f>
        <v>0</v>
      </c>
      <c r="CC84" s="83">
        <f>(HLOOKUP(CC$7,BECO_Datos!$D$3:$HN$85,BECO_Datos!$A82,FALSE)+HLOOKUP(CC$7,BECO_Datos!$HP$3:$LT$85,BECO_Datos!$A82,FALSE))*CC$2</f>
        <v>0</v>
      </c>
      <c r="CD84" s="89">
        <f t="shared" si="247"/>
        <v>1611.1501736922135</v>
      </c>
      <c r="CE84" s="83">
        <f>(HLOOKUP(CE$7,BECO_Datos!$D$3:$HN$85,BECO_Datos!$A82,FALSE))*CE$2</f>
        <v>0</v>
      </c>
      <c r="CF84" s="83">
        <f>(HLOOKUP(CF$7,BECO_Datos!$D$3:$HN$85,BECO_Datos!$A82,FALSE))*CF$2</f>
        <v>0</v>
      </c>
      <c r="CG84" s="83">
        <f>(HLOOKUP(CG$7,BECO_Datos!$D$3:$HN$85,BECO_Datos!$A82,FALSE))*CG$2</f>
        <v>0</v>
      </c>
      <c r="CH84" s="83">
        <f>(HLOOKUP(CH$7,BECO_Datos!$D$3:$HN$85,BECO_Datos!$A82,FALSE))*CH$2</f>
        <v>0</v>
      </c>
      <c r="CI84" s="83">
        <f>(HLOOKUP(CI$7,BECO_Datos!$D$3:$HN$85,BECO_Datos!$A82,FALSE)+HLOOKUP(CI$7,BECO_Datos!$HP$3:$LT$85,BECO_Datos!$A82,FALSE))*CI$2</f>
        <v>0</v>
      </c>
      <c r="CJ84" s="83">
        <f>(HLOOKUP(CJ$7,BECO_Datos!$D$3:$HN$85,BECO_Datos!$A82,FALSE))*CJ$2</f>
        <v>1611.1501736922135</v>
      </c>
      <c r="CK84" s="83">
        <f>(HLOOKUP(CK$7,BECO_Datos!$D$3:$HN$85,BECO_Datos!$A82,FALSE))*CK$2</f>
        <v>0</v>
      </c>
      <c r="CL84" s="83">
        <f>(HLOOKUP(CL$7,BECO_Datos!$D$3:$HN$85,BECO_Datos!$A82,FALSE)+HLOOKUP(CL$7,BECO_Datos!$HP$3:$LT$85,BECO_Datos!$A82,FALSE))*CL$2</f>
        <v>0</v>
      </c>
      <c r="CM84" s="83">
        <f>(HLOOKUP(CM$7,BECO_Datos!$D$3:$HN$85,BECO_Datos!$A82,FALSE))*CM$2</f>
        <v>0</v>
      </c>
      <c r="CN84" s="83">
        <f>(HLOOKUP(CN$7,BECO_Datos!$D$3:$HN$85,BECO_Datos!$A82,FALSE)+HLOOKUP(CN$7,BECO_Datos!$HP$3:$LT$85,BECO_Datos!$A82,FALSE))*CN$2</f>
        <v>0</v>
      </c>
      <c r="CO84" s="83">
        <f>(HLOOKUP(CO$7,BECO_Datos!$D$3:$HN$85,BECO_Datos!$A82,FALSE))*CO$2</f>
        <v>0</v>
      </c>
      <c r="CP84" s="83">
        <f>(HLOOKUP(CP$7,BECO_Datos!$D$3:$HN$85,BECO_Datos!$A82,FALSE)+HLOOKUP(CP$7,BECO_Datos!$HP$3:$LT$85,BECO_Datos!$A82,FALSE))*CP$2</f>
        <v>0</v>
      </c>
      <c r="CQ84" s="13"/>
      <c r="CR84" s="89">
        <f t="shared" si="248"/>
        <v>0</v>
      </c>
      <c r="CS84" s="83">
        <f>(HLOOKUP(CS$7,BECO_Datos!$D$3:$HN$85,BECO_Datos!$A82,FALSE)+HLOOKUP(CS$7,BECO_Datos!$HP$3:$LT$85,BECO_Datos!$A82,FALSE))*CS$2</f>
        <v>0</v>
      </c>
      <c r="CT84" s="83">
        <f>(HLOOKUP(CT$7,BECO_Datos!$D$3:$HN$85,BECO_Datos!$A82,FALSE)+HLOOKUP(CT$7,BECO_Datos!$HP$3:$LT$85,BECO_Datos!$A82,FALSE))*CT$2</f>
        <v>0</v>
      </c>
      <c r="CU84" s="83">
        <f>(HLOOKUP(CU$7,BECO_Datos!$D$3:$HN$85,BECO_Datos!$A82,FALSE)+HLOOKUP(CU$7,BECO_Datos!$HP$3:$LT$85,BECO_Datos!$A82,FALSE))*CU$2</f>
        <v>0</v>
      </c>
      <c r="CV84" s="83">
        <f>(HLOOKUP(CV$7,BECO_Datos!$D$3:$HN$85,BECO_Datos!$A82,FALSE)+HLOOKUP(CV$7,BECO_Datos!$HP$3:$LT$85,BECO_Datos!$A82,FALSE))*CV$2</f>
        <v>0</v>
      </c>
      <c r="CW84" s="83">
        <f>(HLOOKUP(CW$7,BECO_Datos!$D$3:$HN$85,BECO_Datos!$A82,FALSE))*CW$2</f>
        <v>0</v>
      </c>
      <c r="CX84" s="83">
        <f>(HLOOKUP(CX$7,BECO_Datos!$D$3:$HN$85,BECO_Datos!$A82,FALSE)+HLOOKUP(CX$7,BECO_Datos!$HP$3:$LT$85,BECO_Datos!$A82,FALSE))*CX$2</f>
        <v>0</v>
      </c>
      <c r="CY84" s="83">
        <f>(HLOOKUP(CY$7,BECO_Datos!$D$3:$HN$85,BECO_Datos!$A82,FALSE))*CY$2</f>
        <v>0</v>
      </c>
      <c r="CZ84" s="83">
        <f>(HLOOKUP(CZ$7,BECO_Datos!$D$3:$HN$85,BECO_Datos!$A82,FALSE)+HLOOKUP(CZ$7,BECO_Datos!$HP$3:$LT$85,BECO_Datos!$A82,FALSE))*CZ$2</f>
        <v>0</v>
      </c>
      <c r="DA84" s="89">
        <f t="shared" si="249"/>
        <v>1588.2076272203844</v>
      </c>
      <c r="DB84" s="83">
        <f>(HLOOKUP(DB$7,BECO_Datos!$D$3:$HN$85,BECO_Datos!$A82,FALSE))*DB$2</f>
        <v>0</v>
      </c>
      <c r="DC84" s="83">
        <f>(HLOOKUP(DC$7,BECO_Datos!$D$3:$HN$85,BECO_Datos!$A82,FALSE))*DC$2</f>
        <v>0</v>
      </c>
      <c r="DD84" s="83">
        <f>(HLOOKUP(DD$7,BECO_Datos!$D$3:$HN$85,BECO_Datos!$A82,FALSE))*DD$2</f>
        <v>0</v>
      </c>
      <c r="DE84" s="83">
        <f>(HLOOKUP(DE$7,BECO_Datos!$D$3:$HN$85,BECO_Datos!$A82,FALSE))*DE$2</f>
        <v>0</v>
      </c>
      <c r="DF84" s="83">
        <f>(HLOOKUP(DF$7,BECO_Datos!$D$3:$HN$85,BECO_Datos!$A82,FALSE)+HLOOKUP(DF$7,BECO_Datos!$HP$3:$LT$85,BECO_Datos!$A82,FALSE))*DF$2</f>
        <v>0</v>
      </c>
      <c r="DG84" s="83">
        <f>(HLOOKUP(DG$7,BECO_Datos!$D$3:$HN$85,BECO_Datos!$A82,FALSE))*DG$2</f>
        <v>1588.2076272203844</v>
      </c>
      <c r="DH84" s="83">
        <f>(HLOOKUP(DH$7,BECO_Datos!$D$3:$HN$85,BECO_Datos!$A82,FALSE))*DH$2</f>
        <v>0</v>
      </c>
      <c r="DI84" s="83">
        <f>(HLOOKUP(DI$7,BECO_Datos!$D$3:$HN$85,BECO_Datos!$A82,FALSE)+HLOOKUP(DI$7,BECO_Datos!$HP$3:$LT$85,BECO_Datos!$A82,FALSE))*DI$2</f>
        <v>0</v>
      </c>
      <c r="DJ84" s="83">
        <f>(HLOOKUP(DJ$7,BECO_Datos!$D$3:$HN$85,BECO_Datos!$A82,FALSE))*DJ$2</f>
        <v>0</v>
      </c>
      <c r="DK84" s="83">
        <f>(HLOOKUP(DK$7,BECO_Datos!$D$3:$HN$85,BECO_Datos!$A82,FALSE)+HLOOKUP(DK$7,BECO_Datos!$HP$3:$LT$85,BECO_Datos!$A82,FALSE))*DK$2</f>
        <v>0</v>
      </c>
      <c r="DL84" s="83">
        <f>(HLOOKUP(DL$7,BECO_Datos!$D$3:$HN$85,BECO_Datos!$A82,FALSE))*DL$2</f>
        <v>0</v>
      </c>
      <c r="DM84" s="83">
        <f>(HLOOKUP(DM$7,BECO_Datos!$D$3:$HN$85,BECO_Datos!$A82,FALSE)+HLOOKUP(DM$7,BECO_Datos!$HP$3:$LT$85,BECO_Datos!$A82,FALSE))*DM$2</f>
        <v>0</v>
      </c>
      <c r="DN84" s="13"/>
      <c r="DO84" s="89">
        <f t="shared" si="250"/>
        <v>0</v>
      </c>
      <c r="DP84" s="83">
        <f>(HLOOKUP(DP$7,BECO_Datos!$D$3:$HN$85,BECO_Datos!$A82,FALSE)+HLOOKUP(DP$7,BECO_Datos!$HP$3:$LT$85,BECO_Datos!$A82,FALSE))*DP$2</f>
        <v>0</v>
      </c>
      <c r="DQ84" s="83">
        <f>(HLOOKUP(DQ$7,BECO_Datos!$D$3:$HN$85,BECO_Datos!$A82,FALSE)+HLOOKUP(DQ$7,BECO_Datos!$HP$3:$LT$85,BECO_Datos!$A82,FALSE))*DQ$2</f>
        <v>0</v>
      </c>
      <c r="DR84" s="83">
        <f>(HLOOKUP(DR$7,BECO_Datos!$D$3:$HN$85,BECO_Datos!$A82,FALSE)+HLOOKUP(DR$7,BECO_Datos!$HP$3:$LT$85,BECO_Datos!$A82,FALSE))*DR$2</f>
        <v>0</v>
      </c>
      <c r="DS84" s="83">
        <f>(HLOOKUP(DS$7,BECO_Datos!$D$3:$HN$85,BECO_Datos!$A82,FALSE)+HLOOKUP(DS$7,BECO_Datos!$HP$3:$LT$85,BECO_Datos!$A82,FALSE))*DS$2</f>
        <v>0</v>
      </c>
      <c r="DT84" s="83">
        <f>(HLOOKUP(DT$7,BECO_Datos!$D$3:$HN$85,BECO_Datos!$A82,FALSE))*DT$2</f>
        <v>0</v>
      </c>
      <c r="DU84" s="83">
        <f>(HLOOKUP(DU$7,BECO_Datos!$D$3:$HN$85,BECO_Datos!$A82,FALSE)+HLOOKUP(DU$7,BECO_Datos!$HP$3:$LT$85,BECO_Datos!$A82,FALSE))*DU$2</f>
        <v>0</v>
      </c>
      <c r="DV84" s="83">
        <f>(HLOOKUP(DV$7,BECO_Datos!$D$3:$HN$85,BECO_Datos!$A82,FALSE))*DV$2</f>
        <v>0</v>
      </c>
      <c r="DW84" s="83">
        <f>(HLOOKUP(DW$7,BECO_Datos!$D$3:$HN$85,BECO_Datos!$A82,FALSE)+HLOOKUP(DW$7,BECO_Datos!$HP$3:$LT$85,BECO_Datos!$A82,FALSE))*DW$2</f>
        <v>0</v>
      </c>
      <c r="DX84" s="89">
        <f t="shared" si="251"/>
        <v>1598.9161406237863</v>
      </c>
      <c r="DY84" s="83">
        <f>(HLOOKUP(DY$7,BECO_Datos!$D$3:$HN$85,BECO_Datos!$A82,FALSE))*DY$2</f>
        <v>0</v>
      </c>
      <c r="DZ84" s="83">
        <f>(HLOOKUP(DZ$7,BECO_Datos!$D$3:$HN$85,BECO_Datos!$A82,FALSE))*DZ$2</f>
        <v>0</v>
      </c>
      <c r="EA84" s="83">
        <f>(HLOOKUP(EA$7,BECO_Datos!$D$3:$HN$85,BECO_Datos!$A82,FALSE))*EA$2</f>
        <v>0</v>
      </c>
      <c r="EB84" s="83">
        <f>(HLOOKUP(EB$7,BECO_Datos!$D$3:$HN$85,BECO_Datos!$A82,FALSE))*EB$2</f>
        <v>0</v>
      </c>
      <c r="EC84" s="83">
        <f>(HLOOKUP(EC$7,BECO_Datos!$D$3:$HN$85,BECO_Datos!$A82,FALSE)+HLOOKUP(EC$7,BECO_Datos!$HP$3:$LT$85,BECO_Datos!$A82,FALSE))*EC$2</f>
        <v>0</v>
      </c>
      <c r="ED84" s="83">
        <f>(HLOOKUP(ED$7,BECO_Datos!$D$3:$HN$85,BECO_Datos!$A82,FALSE))*ED$2</f>
        <v>1598.9161406237863</v>
      </c>
      <c r="EE84" s="83">
        <f>(HLOOKUP(EE$7,BECO_Datos!$D$3:$HN$85,BECO_Datos!$A82,FALSE))*EE$2</f>
        <v>0</v>
      </c>
      <c r="EF84" s="83">
        <f>(HLOOKUP(EF$7,BECO_Datos!$D$3:$HN$85,BECO_Datos!$A82,FALSE)+HLOOKUP(EF$7,BECO_Datos!$HP$3:$LT$85,BECO_Datos!$A82,FALSE))*EF$2</f>
        <v>0</v>
      </c>
      <c r="EG84" s="83">
        <f>(HLOOKUP(EG$7,BECO_Datos!$D$3:$HN$85,BECO_Datos!$A82,FALSE))*EG$2</f>
        <v>0</v>
      </c>
      <c r="EH84" s="83">
        <f>(HLOOKUP(EH$7,BECO_Datos!$D$3:$HN$85,BECO_Datos!$A82,FALSE)+HLOOKUP(EH$7,BECO_Datos!$HP$3:$LT$85,BECO_Datos!$A82,FALSE))*EH$2</f>
        <v>0</v>
      </c>
      <c r="EI84" s="83">
        <f>(HLOOKUP(EI$7,BECO_Datos!$D$3:$HN$85,BECO_Datos!$A82,FALSE))*EI$2</f>
        <v>0</v>
      </c>
      <c r="EJ84" s="83">
        <f>(HLOOKUP(EJ$7,BECO_Datos!$D$3:$HN$85,BECO_Datos!$A82,FALSE)+HLOOKUP(EJ$7,BECO_Datos!$HP$3:$LT$85,BECO_Datos!$A82,FALSE))*EJ$2</f>
        <v>0</v>
      </c>
      <c r="EK84" s="13"/>
      <c r="EL84" s="89">
        <f t="shared" si="252"/>
        <v>0</v>
      </c>
      <c r="EM84" s="83">
        <f>(HLOOKUP(EM$7,BECO_Datos!$D$3:$HN$85,BECO_Datos!$A82,FALSE)+HLOOKUP(EM$7,BECO_Datos!$HP$3:$LT$85,BECO_Datos!$A82,FALSE))*EM$2</f>
        <v>0</v>
      </c>
      <c r="EN84" s="83">
        <f>(HLOOKUP(EN$7,BECO_Datos!$D$3:$HN$85,BECO_Datos!$A82,FALSE)+HLOOKUP(EN$7,BECO_Datos!$HP$3:$LT$85,BECO_Datos!$A82,FALSE))*EN$2</f>
        <v>0</v>
      </c>
      <c r="EO84" s="83">
        <f>(HLOOKUP(EO$7,BECO_Datos!$D$3:$HN$85,BECO_Datos!$A82,FALSE)+HLOOKUP(EO$7,BECO_Datos!$HP$3:$LT$85,BECO_Datos!$A82,FALSE))*EO$2</f>
        <v>0</v>
      </c>
      <c r="EP84" s="83">
        <f>(HLOOKUP(EP$7,BECO_Datos!$D$3:$HN$85,BECO_Datos!$A82,FALSE)+HLOOKUP(EP$7,BECO_Datos!$HP$3:$LT$85,BECO_Datos!$A82,FALSE))*EP$2</f>
        <v>0</v>
      </c>
      <c r="EQ84" s="83">
        <f>(HLOOKUP(EQ$7,BECO_Datos!$D$3:$HN$85,BECO_Datos!$A82,FALSE))*EQ$2</f>
        <v>0</v>
      </c>
      <c r="ER84" s="83">
        <f>(HLOOKUP(ER$7,BECO_Datos!$D$3:$HN$85,BECO_Datos!$A82,FALSE)+HLOOKUP(ER$7,BECO_Datos!$HP$3:$LT$85,BECO_Datos!$A82,FALSE))*ER$2</f>
        <v>0</v>
      </c>
      <c r="ES84" s="83">
        <f>(HLOOKUP(ES$7,BECO_Datos!$D$3:$HN$85,BECO_Datos!$A82,FALSE))*ES$2</f>
        <v>0</v>
      </c>
      <c r="ET84" s="83">
        <f>(HLOOKUP(ET$7,BECO_Datos!$D$3:$HN$85,BECO_Datos!$A82,FALSE)+HLOOKUP(ET$7,BECO_Datos!$HP$3:$LT$85,BECO_Datos!$A82,FALSE))*ET$2</f>
        <v>0</v>
      </c>
      <c r="EU84" s="89">
        <f t="shared" si="253"/>
        <v>1760.9173764118639</v>
      </c>
      <c r="EV84" s="83">
        <f>(HLOOKUP(EV$7,BECO_Datos!$D$3:$HN$85,BECO_Datos!$A82,FALSE))*EV$2</f>
        <v>0</v>
      </c>
      <c r="EW84" s="83">
        <f>(HLOOKUP(EW$7,BECO_Datos!$D$3:$HN$85,BECO_Datos!$A82,FALSE))*EW$2</f>
        <v>0</v>
      </c>
      <c r="EX84" s="83">
        <f>(HLOOKUP(EX$7,BECO_Datos!$D$3:$HN$85,BECO_Datos!$A82,FALSE))*EX$2</f>
        <v>0</v>
      </c>
      <c r="EY84" s="83">
        <f>(HLOOKUP(EY$7,BECO_Datos!$D$3:$HN$85,BECO_Datos!$A82,FALSE))*EY$2</f>
        <v>0</v>
      </c>
      <c r="EZ84" s="83">
        <f>(HLOOKUP(EZ$7,BECO_Datos!$D$3:$HN$85,BECO_Datos!$A82,FALSE)+HLOOKUP(EZ$7,BECO_Datos!$HP$3:$LT$85,BECO_Datos!$A82,FALSE))*EZ$2</f>
        <v>0</v>
      </c>
      <c r="FA84" s="83">
        <f>(HLOOKUP(FA$7,BECO_Datos!$D$3:$HN$85,BECO_Datos!$A82,FALSE))*FA$2</f>
        <v>1760.9173764118639</v>
      </c>
      <c r="FB84" s="83">
        <f>(HLOOKUP(FB$7,BECO_Datos!$D$3:$HN$85,BECO_Datos!$A82,FALSE))*FB$2</f>
        <v>0</v>
      </c>
      <c r="FC84" s="83">
        <f>(HLOOKUP(FC$7,BECO_Datos!$D$3:$HN$85,BECO_Datos!$A82,FALSE)+HLOOKUP(FC$7,BECO_Datos!$HP$3:$LT$85,BECO_Datos!$A82,FALSE))*FC$2</f>
        <v>0</v>
      </c>
      <c r="FD84" s="83">
        <f>(HLOOKUP(FD$7,BECO_Datos!$D$3:$HN$85,BECO_Datos!$A82,FALSE))*FD$2</f>
        <v>0</v>
      </c>
      <c r="FE84" s="83">
        <f>(HLOOKUP(FE$7,BECO_Datos!$D$3:$HN$85,BECO_Datos!$A82,FALSE)+HLOOKUP(FE$7,BECO_Datos!$HP$3:$LT$85,BECO_Datos!$A82,FALSE))*FE$2</f>
        <v>0</v>
      </c>
      <c r="FF84" s="83">
        <f>(HLOOKUP(FF$7,BECO_Datos!$D$3:$HN$85,BECO_Datos!$A82,FALSE))*FF$2</f>
        <v>0</v>
      </c>
      <c r="FG84" s="83">
        <f>(HLOOKUP(FG$7,BECO_Datos!$D$3:$HN$85,BECO_Datos!$A82,FALSE)+HLOOKUP(FG$7,BECO_Datos!$HP$3:$LT$85,BECO_Datos!$A82,FALSE))*FG$2</f>
        <v>0</v>
      </c>
      <c r="FH84" s="13"/>
      <c r="FI84" s="89">
        <f t="shared" si="254"/>
        <v>0</v>
      </c>
      <c r="FJ84" s="83">
        <f>(HLOOKUP(FJ$7,BECO_Datos!$D$3:$HN$85,BECO_Datos!$A82,FALSE)+HLOOKUP(FJ$7,BECO_Datos!$HP$3:$LT$85,BECO_Datos!$A82,FALSE))*FJ$2</f>
        <v>0</v>
      </c>
      <c r="FK84" s="83">
        <f>(HLOOKUP(FK$7,BECO_Datos!$D$3:$HN$85,BECO_Datos!$A82,FALSE)+HLOOKUP(FK$7,BECO_Datos!$HP$3:$LT$85,BECO_Datos!$A82,FALSE))*FK$2</f>
        <v>0</v>
      </c>
      <c r="FL84" s="83">
        <f>(HLOOKUP(FL$7,BECO_Datos!$D$3:$HN$85,BECO_Datos!$A82,FALSE)+HLOOKUP(FL$7,BECO_Datos!$HP$3:$LT$85,BECO_Datos!$A82,FALSE))*FL$2</f>
        <v>0</v>
      </c>
      <c r="FM84" s="83">
        <f>(HLOOKUP(FM$7,BECO_Datos!$D$3:$HN$85,BECO_Datos!$A82,FALSE)+HLOOKUP(FM$7,BECO_Datos!$HP$3:$LT$85,BECO_Datos!$A82,FALSE))*FM$2</f>
        <v>0</v>
      </c>
      <c r="FN84" s="83">
        <f>(HLOOKUP(FN$7,BECO_Datos!$D$3:$HN$85,BECO_Datos!$A82,FALSE))*FN$2</f>
        <v>0</v>
      </c>
      <c r="FO84" s="83">
        <f>(HLOOKUP(FO$7,BECO_Datos!$D$3:$HN$85,BECO_Datos!$A82,FALSE)+HLOOKUP(FO$7,BECO_Datos!$HP$3:$LT$85,BECO_Datos!$A82,FALSE))*FO$2</f>
        <v>0</v>
      </c>
      <c r="FP84" s="83">
        <f>(HLOOKUP(FP$7,BECO_Datos!$D$3:$HN$85,BECO_Datos!$A82,FALSE))*FP$2</f>
        <v>0</v>
      </c>
      <c r="FQ84" s="83">
        <f>(HLOOKUP(FQ$7,BECO_Datos!$D$3:$HN$85,BECO_Datos!$A82,FALSE)+HLOOKUP(FQ$7,BECO_Datos!$HP$3:$LT$85,BECO_Datos!$A82,FALSE))*FQ$2</f>
        <v>0</v>
      </c>
      <c r="FR84" s="89">
        <f t="shared" si="255"/>
        <v>1919.2436007145741</v>
      </c>
      <c r="FS84" s="83">
        <f>(HLOOKUP(FS$7,BECO_Datos!$D$3:$HN$85,BECO_Datos!$A82,FALSE))*FS$2</f>
        <v>0</v>
      </c>
      <c r="FT84" s="83">
        <f>(HLOOKUP(FT$7,BECO_Datos!$D$3:$HN$85,BECO_Datos!$A82,FALSE))*FT$2</f>
        <v>0</v>
      </c>
      <c r="FU84" s="83">
        <f>(HLOOKUP(FU$7,BECO_Datos!$D$3:$HN$85,BECO_Datos!$A82,FALSE))*FU$2</f>
        <v>0</v>
      </c>
      <c r="FV84" s="83">
        <f>(HLOOKUP(FV$7,BECO_Datos!$D$3:$HN$85,BECO_Datos!$A82,FALSE))*FV$2</f>
        <v>0</v>
      </c>
      <c r="FW84" s="83">
        <f>(HLOOKUP(FW$7,BECO_Datos!$D$3:$HN$85,BECO_Datos!$A82,FALSE)+HLOOKUP(FW$7,BECO_Datos!$HP$3:$LT$85,BECO_Datos!$A82,FALSE))*FW$2</f>
        <v>0</v>
      </c>
      <c r="FX84" s="83">
        <f>(HLOOKUP(FX$7,BECO_Datos!$D$3:$HN$85,BECO_Datos!$A82,FALSE))*FX$2</f>
        <v>1919.2436007145741</v>
      </c>
      <c r="FY84" s="83">
        <f>(HLOOKUP(FY$7,BECO_Datos!$D$3:$HN$85,BECO_Datos!$A82,FALSE))*FY$2</f>
        <v>0</v>
      </c>
      <c r="FZ84" s="83">
        <f>(HLOOKUP(FZ$7,BECO_Datos!$D$3:$HN$85,BECO_Datos!$A82,FALSE)+HLOOKUP(FZ$7,BECO_Datos!$HP$3:$LT$85,BECO_Datos!$A82,FALSE))*FZ$2</f>
        <v>0</v>
      </c>
      <c r="GA84" s="83">
        <f>(HLOOKUP(GA$7,BECO_Datos!$D$3:$HN$85,BECO_Datos!$A82,FALSE))*GA$2</f>
        <v>0</v>
      </c>
      <c r="GB84" s="83">
        <f>(HLOOKUP(GB$7,BECO_Datos!$D$3:$HN$85,BECO_Datos!$A82,FALSE)+HLOOKUP(GB$7,BECO_Datos!$HP$3:$LT$85,BECO_Datos!$A82,FALSE))*GB$2</f>
        <v>0</v>
      </c>
      <c r="GC84" s="83">
        <f>(HLOOKUP(GC$7,BECO_Datos!$D$3:$HN$85,BECO_Datos!$A82,FALSE))*GC$2</f>
        <v>0</v>
      </c>
      <c r="GD84" s="83">
        <f>(HLOOKUP(GD$7,BECO_Datos!$D$3:$HN$85,BECO_Datos!$A82,FALSE)+HLOOKUP(GD$7,BECO_Datos!$HP$3:$LT$85,BECO_Datos!$A82,FALSE))*GD$2</f>
        <v>0</v>
      </c>
      <c r="GE84" s="13"/>
      <c r="GF84" s="89">
        <f t="shared" si="256"/>
        <v>165.46369906610551</v>
      </c>
      <c r="GG84" s="83">
        <f>(HLOOKUP(GG$7,BECO_Datos!$D$3:$HN$85,BECO_Datos!$A82,FALSE)+HLOOKUP(GG$7,BECO_Datos!$HP$3:$LT$85,BECO_Datos!$A82,FALSE))*GG$2</f>
        <v>0</v>
      </c>
      <c r="GH84" s="83">
        <f>(HLOOKUP(GH$7,BECO_Datos!$D$3:$HN$85,BECO_Datos!$A82,FALSE)+HLOOKUP(GH$7,BECO_Datos!$HP$3:$LT$85,BECO_Datos!$A82,FALSE))*GH$2</f>
        <v>0</v>
      </c>
      <c r="GI84" s="83">
        <f>(HLOOKUP(GI$7,BECO_Datos!$D$3:$HN$85,BECO_Datos!$A82,FALSE)+HLOOKUP(GI$7,BECO_Datos!$HP$3:$LT$85,BECO_Datos!$A82,FALSE))*GI$2</f>
        <v>165.46369906610551</v>
      </c>
      <c r="GJ84" s="83">
        <f>(HLOOKUP(GJ$7,BECO_Datos!$D$3:$HN$85,BECO_Datos!$A82,FALSE)+HLOOKUP(GJ$7,BECO_Datos!$HP$3:$LT$85,BECO_Datos!$A82,FALSE))*GJ$2</f>
        <v>0</v>
      </c>
      <c r="GK84" s="83">
        <f>(HLOOKUP(GK$7,BECO_Datos!$D$3:$HN$85,BECO_Datos!$A82,FALSE))*GK$2</f>
        <v>0</v>
      </c>
      <c r="GL84" s="83">
        <f>(HLOOKUP(GL$7,BECO_Datos!$D$3:$HN$85,BECO_Datos!$A82,FALSE)+HLOOKUP(GL$7,BECO_Datos!$HP$3:$LT$85,BECO_Datos!$A82,FALSE))*GL$2</f>
        <v>0</v>
      </c>
      <c r="GM84" s="83">
        <f>(HLOOKUP(GM$7,BECO_Datos!$D$3:$HN$85,BECO_Datos!$A82,FALSE))*GM$2</f>
        <v>0</v>
      </c>
      <c r="GN84" s="83">
        <f>(HLOOKUP(GN$7,BECO_Datos!$D$3:$HN$85,BECO_Datos!$A82,FALSE)+HLOOKUP(GN$7,BECO_Datos!$HP$3:$LT$85,BECO_Datos!$A82,FALSE))*GN$2</f>
        <v>0</v>
      </c>
      <c r="GO84" s="89">
        <f t="shared" si="257"/>
        <v>1908.9290717202853</v>
      </c>
      <c r="GP84" s="83">
        <f>(HLOOKUP(GP$7,BECO_Datos!$D$3:$HN$85,BECO_Datos!$A82,FALSE))*GP$2</f>
        <v>0</v>
      </c>
      <c r="GQ84" s="83">
        <f>(HLOOKUP(GQ$7,BECO_Datos!$D$3:$HN$85,BECO_Datos!$A82,FALSE))*GQ$2</f>
        <v>0</v>
      </c>
      <c r="GR84" s="83">
        <f>(HLOOKUP(GR$7,BECO_Datos!$D$3:$HN$85,BECO_Datos!$A82,FALSE))*GR$2</f>
        <v>0</v>
      </c>
      <c r="GS84" s="83">
        <f>(HLOOKUP(GS$7,BECO_Datos!$D$3:$HN$85,BECO_Datos!$A82,FALSE))*GS$2</f>
        <v>0</v>
      </c>
      <c r="GT84" s="83">
        <f>(HLOOKUP(GT$7,BECO_Datos!$D$3:$HN$85,BECO_Datos!$A82,FALSE)+HLOOKUP(GT$7,BECO_Datos!$HP$3:$LT$85,BECO_Datos!$A82,FALSE))*GT$2</f>
        <v>0</v>
      </c>
      <c r="GU84" s="83">
        <f>(HLOOKUP(GU$7,BECO_Datos!$D$3:$HN$85,BECO_Datos!$A82,FALSE))*GU$2</f>
        <v>1908.9290717202853</v>
      </c>
      <c r="GV84" s="83">
        <f>(HLOOKUP(GV$7,BECO_Datos!$D$3:$HN$85,BECO_Datos!$A82,FALSE))*GV$2</f>
        <v>0</v>
      </c>
      <c r="GW84" s="83">
        <f>(HLOOKUP(GW$7,BECO_Datos!$D$3:$HN$85,BECO_Datos!$A82,FALSE)+HLOOKUP(GW$7,BECO_Datos!$HP$3:$LT$85,BECO_Datos!$A82,FALSE))*GW$2</f>
        <v>0</v>
      </c>
      <c r="GX84" s="83">
        <f>(HLOOKUP(GX$7,BECO_Datos!$D$3:$HN$85,BECO_Datos!$A82,FALSE))*GX$2</f>
        <v>0</v>
      </c>
      <c r="GY84" s="83">
        <f>(HLOOKUP(GY$7,BECO_Datos!$D$3:$HN$85,BECO_Datos!$A82,FALSE)+HLOOKUP(GY$7,BECO_Datos!$HP$3:$LT$85,BECO_Datos!$A82,FALSE))*GY$2</f>
        <v>0</v>
      </c>
      <c r="GZ84" s="83">
        <f>(HLOOKUP(GZ$7,BECO_Datos!$D$3:$HN$85,BECO_Datos!$A82,FALSE))*GZ$2</f>
        <v>0</v>
      </c>
      <c r="HA84" s="83">
        <f>(HLOOKUP(HA$7,BECO_Datos!$D$3:$HN$85,BECO_Datos!$A82,FALSE)+HLOOKUP(HA$7,BECO_Datos!$HP$3:$LT$85,BECO_Datos!$A82,FALSE))*HA$2</f>
        <v>0</v>
      </c>
      <c r="HB84" s="13"/>
      <c r="HC84" s="89">
        <f t="shared" si="258"/>
        <v>0</v>
      </c>
      <c r="HD84" s="83">
        <f>(HLOOKUP(HD$7,BECO_Datos!$D$3:$HN$85,BECO_Datos!$A82,FALSE)+HLOOKUP(HD$7,BECO_Datos!$HP$3:$LT$85,BECO_Datos!$A82,FALSE))*HD$2</f>
        <v>0</v>
      </c>
      <c r="HE84" s="83">
        <f>(HLOOKUP(HE$7,BECO_Datos!$D$3:$HN$85,BECO_Datos!$A82,FALSE)+HLOOKUP(HE$7,BECO_Datos!$HP$3:$LT$85,BECO_Datos!$A82,FALSE))*HE$2</f>
        <v>0</v>
      </c>
      <c r="HF84" s="83">
        <f>(HLOOKUP(HF$7,BECO_Datos!$D$3:$HN$85,BECO_Datos!$A82,FALSE)+HLOOKUP(HF$7,BECO_Datos!$HP$3:$LT$85,BECO_Datos!$A82,FALSE))*HF$2</f>
        <v>0</v>
      </c>
      <c r="HG84" s="83">
        <f>(HLOOKUP(HG$7,BECO_Datos!$D$3:$HN$85,BECO_Datos!$A82,FALSE)+HLOOKUP(HG$7,BECO_Datos!$HP$3:$LT$85,BECO_Datos!$A82,FALSE))*HG$2</f>
        <v>0</v>
      </c>
      <c r="HH84" s="83">
        <f>(HLOOKUP(HH$7,BECO_Datos!$D$3:$HN$85,BECO_Datos!$A82,FALSE))*HH$2</f>
        <v>0</v>
      </c>
      <c r="HI84" s="83">
        <f>(HLOOKUP(HI$7,BECO_Datos!$D$3:$HN$85,BECO_Datos!$A82,FALSE)+HLOOKUP(HI$7,BECO_Datos!$HP$3:$LT$85,BECO_Datos!$A82,FALSE))*HI$2</f>
        <v>0</v>
      </c>
      <c r="HJ84" s="83">
        <f>(HLOOKUP(HJ$7,BECO_Datos!$D$3:$HN$85,BECO_Datos!$A82,FALSE))*HJ$2</f>
        <v>0</v>
      </c>
      <c r="HK84" s="83">
        <f>(HLOOKUP(HK$7,BECO_Datos!$D$3:$HN$85,BECO_Datos!$A82,FALSE)+HLOOKUP(HK$7,BECO_Datos!$HP$3:$LT$85,BECO_Datos!$A82,FALSE))*HK$2</f>
        <v>0</v>
      </c>
      <c r="HL84" s="89">
        <f t="shared" si="259"/>
        <v>2040.9765635814495</v>
      </c>
      <c r="HM84" s="83">
        <f>(HLOOKUP(HM$7,BECO_Datos!$D$3:$HN$85,BECO_Datos!$A82,FALSE))*HM$2</f>
        <v>0</v>
      </c>
      <c r="HN84" s="83">
        <f>(HLOOKUP(HN$7,BECO_Datos!$D$3:$HN$85,BECO_Datos!$A82,FALSE))*HN$2</f>
        <v>0</v>
      </c>
      <c r="HO84" s="83">
        <f>(HLOOKUP(HO$7,BECO_Datos!$D$3:$HN$85,BECO_Datos!$A82,FALSE))*HO$2</f>
        <v>0</v>
      </c>
      <c r="HP84" s="83">
        <f>(HLOOKUP(HP$7,BECO_Datos!$D$3:$HN$85,BECO_Datos!$A82,FALSE))*HP$2</f>
        <v>0</v>
      </c>
      <c r="HQ84" s="83">
        <f>(HLOOKUP(HQ$7,BECO_Datos!$D$3:$HN$85,BECO_Datos!$A82,FALSE)+HLOOKUP(HQ$7,BECO_Datos!$HP$3:$LT$85,BECO_Datos!$A82,FALSE))*HQ$2</f>
        <v>0</v>
      </c>
      <c r="HR84" s="83">
        <f>(HLOOKUP(HR$7,BECO_Datos!$D$3:$HN$85,BECO_Datos!$A82,FALSE))*HR$2</f>
        <v>2040.9765635814495</v>
      </c>
      <c r="HS84" s="83">
        <f>(HLOOKUP(HS$7,BECO_Datos!$D$3:$HN$85,BECO_Datos!$A82,FALSE))*HS$2</f>
        <v>0</v>
      </c>
      <c r="HT84" s="83">
        <f>(HLOOKUP(HT$7,BECO_Datos!$D$3:$HN$85,BECO_Datos!$A82,FALSE)+HLOOKUP(HT$7,BECO_Datos!$HP$3:$LT$85,BECO_Datos!$A82,FALSE))*HT$2</f>
        <v>0</v>
      </c>
      <c r="HU84" s="83">
        <f>(HLOOKUP(HU$7,BECO_Datos!$D$3:$HN$85,BECO_Datos!$A82,FALSE))*HU$2</f>
        <v>0</v>
      </c>
      <c r="HV84" s="83">
        <f>(HLOOKUP(HV$7,BECO_Datos!$D$3:$HN$85,BECO_Datos!$A82,FALSE)+HLOOKUP(HV$7,BECO_Datos!$HP$3:$LT$85,BECO_Datos!$A82,FALSE))*HV$2</f>
        <v>0</v>
      </c>
      <c r="HW84" s="83">
        <f>(HLOOKUP(HW$7,BECO_Datos!$D$3:$HN$85,BECO_Datos!$A82,FALSE))*HW$2</f>
        <v>0</v>
      </c>
      <c r="HX84" s="83">
        <f>(HLOOKUP(HX$7,BECO_Datos!$D$3:$HN$85,BECO_Datos!$A82,FALSE)+HLOOKUP(HX$7,BECO_Datos!$HP$3:$LT$85,BECO_Datos!$A82,FALSE))*HX$2</f>
        <v>0</v>
      </c>
    </row>
    <row r="85" spans="1:232" ht="15.75" x14ac:dyDescent="0.25">
      <c r="A85" s="160">
        <v>79</v>
      </c>
      <c r="B85" s="586" t="s">
        <v>112</v>
      </c>
      <c r="C85" s="13"/>
      <c r="D85" s="86">
        <f t="shared" si="240"/>
        <v>0</v>
      </c>
      <c r="E85" s="84">
        <f>(HLOOKUP(E$7,BECO_Datos!$D$3:$HN$85,BECO_Datos!$A83,FALSE)+HLOOKUP(E$7,BECO_Datos!$HP$3:$LT$85,BECO_Datos!$A83,FALSE))*E$2</f>
        <v>0</v>
      </c>
      <c r="F85" s="84">
        <f>(HLOOKUP(F$7,BECO_Datos!$D$3:$HN$85,BECO_Datos!$A83,FALSE)+HLOOKUP(F$7,BECO_Datos!$HP$3:$LT$85,BECO_Datos!$A83,FALSE))*F$2</f>
        <v>0</v>
      </c>
      <c r="G85" s="84">
        <f>(HLOOKUP(G$7,BECO_Datos!$D$3:$HN$85,BECO_Datos!$A83,FALSE)+HLOOKUP(G$7,BECO_Datos!$HP$3:$LT$85,BECO_Datos!$A83,FALSE))*G$2</f>
        <v>0</v>
      </c>
      <c r="H85" s="84">
        <f>(HLOOKUP(H$7,BECO_Datos!$D$3:$HN$85,BECO_Datos!$A83,FALSE)+HLOOKUP(H$7,BECO_Datos!$HP$3:$LT$85,BECO_Datos!$A83,FALSE))*H$2</f>
        <v>0</v>
      </c>
      <c r="I85" s="84">
        <f>(HLOOKUP(I$7,BECO_Datos!$D$3:$HN$85,BECO_Datos!$A83,FALSE))*I$2</f>
        <v>0</v>
      </c>
      <c r="J85" s="84">
        <f>(HLOOKUP(J$7,BECO_Datos!$D$3:$HN$85,BECO_Datos!$A83,FALSE)+HLOOKUP(J$7,BECO_Datos!$HP$3:$LT$85,BECO_Datos!$A83,FALSE))*J$2</f>
        <v>0</v>
      </c>
      <c r="K85" s="84">
        <f>(HLOOKUP(K$7,BECO_Datos!$D$3:$HN$85,BECO_Datos!$A83,FALSE))*K$2</f>
        <v>0</v>
      </c>
      <c r="L85" s="84">
        <f>(HLOOKUP(L$7,BECO_Datos!$D$3:$HN$85,BECO_Datos!$A83,FALSE)+HLOOKUP(L$7,BECO_Datos!$HP$3:$LT$85,BECO_Datos!$A83,FALSE))*L$2</f>
        <v>0</v>
      </c>
      <c r="M85" s="86">
        <f t="shared" si="241"/>
        <v>8720.946769855469</v>
      </c>
      <c r="N85" s="84">
        <f>(HLOOKUP(N$7,BECO_Datos!$D$3:$HN$85,BECO_Datos!$A83,FALSE))*N$2</f>
        <v>0</v>
      </c>
      <c r="O85" s="84">
        <f>(HLOOKUP(O$7,BECO_Datos!$D$3:$HN$85,BECO_Datos!$A83,FALSE))*O$2</f>
        <v>0</v>
      </c>
      <c r="P85" s="84">
        <f>(HLOOKUP(P$7,BECO_Datos!$D$3:$HN$85,BECO_Datos!$A83,FALSE))*P$2</f>
        <v>0</v>
      </c>
      <c r="Q85" s="84">
        <f>(HLOOKUP(Q$7,BECO_Datos!$D$3:$HN$85,BECO_Datos!$A83,FALSE))*Q$2</f>
        <v>0</v>
      </c>
      <c r="R85" s="84">
        <f>(HLOOKUP(R$7,BECO_Datos!$D$3:$HN$85,BECO_Datos!$A83,FALSE)+HLOOKUP(R$7,BECO_Datos!$HP$3:$LT$85,BECO_Datos!$A83,FALSE))*R$2</f>
        <v>0</v>
      </c>
      <c r="S85" s="84">
        <f>(HLOOKUP(S$7,BECO_Datos!$D$3:$HN$85,BECO_Datos!$A83,FALSE))*S$2</f>
        <v>8720.946769855469</v>
      </c>
      <c r="T85" s="84">
        <f>(HLOOKUP(T$7,BECO_Datos!$D$3:$HN$85,BECO_Datos!$A83,FALSE))*T$2</f>
        <v>0</v>
      </c>
      <c r="U85" s="84">
        <f>(HLOOKUP(U$7,BECO_Datos!$D$3:$HN$85,BECO_Datos!$A83,FALSE)+HLOOKUP(U$7,BECO_Datos!$HP$3:$LT$85,BECO_Datos!$A83,FALSE))*U$2</f>
        <v>0</v>
      </c>
      <c r="V85" s="84">
        <f>(HLOOKUP(V$7,BECO_Datos!$D$3:$HN$85,BECO_Datos!$A83,FALSE))*V$2</f>
        <v>0</v>
      </c>
      <c r="W85" s="84">
        <f>(HLOOKUP(W$7,BECO_Datos!$D$3:$HN$85,BECO_Datos!$A83,FALSE)+HLOOKUP(W$7,BECO_Datos!$HP$3:$LT$85,BECO_Datos!$A83,FALSE))*W$2</f>
        <v>0</v>
      </c>
      <c r="X85" s="84">
        <f>(HLOOKUP(X$7,BECO_Datos!$D$3:$HN$85,BECO_Datos!$A83,FALSE))*X$2</f>
        <v>0</v>
      </c>
      <c r="Y85" s="84">
        <f>(HLOOKUP(Y$7,BECO_Datos!$D$3:$HN$85,BECO_Datos!$A83,FALSE)+HLOOKUP(Y$7,BECO_Datos!$HP$3:$LT$85,BECO_Datos!$A83,FALSE))*Y$2</f>
        <v>0</v>
      </c>
      <c r="Z85" s="13"/>
      <c r="AA85" s="86">
        <f t="shared" si="242"/>
        <v>0</v>
      </c>
      <c r="AB85" s="84">
        <f>(HLOOKUP(AB$7,BECO_Datos!$D$3:$HN$85,BECO_Datos!$A83,FALSE)+HLOOKUP(AB$7,BECO_Datos!$HP$3:$LT$85,BECO_Datos!$A83,FALSE))*AB$2</f>
        <v>0</v>
      </c>
      <c r="AC85" s="84">
        <f>(HLOOKUP(AC$7,BECO_Datos!$D$3:$HN$85,BECO_Datos!$A83,FALSE)+HLOOKUP(AC$7,BECO_Datos!$HP$3:$LT$85,BECO_Datos!$A83,FALSE))*AC$2</f>
        <v>0</v>
      </c>
      <c r="AD85" s="84">
        <f>(HLOOKUP(AD$7,BECO_Datos!$D$3:$HN$85,BECO_Datos!$A83,FALSE)+HLOOKUP(AD$7,BECO_Datos!$HP$3:$LT$85,BECO_Datos!$A83,FALSE))*AD$2</f>
        <v>0</v>
      </c>
      <c r="AE85" s="84">
        <f>(HLOOKUP(AE$7,BECO_Datos!$D$3:$HN$85,BECO_Datos!$A83,FALSE)+HLOOKUP(AE$7,BECO_Datos!$HP$3:$LT$85,BECO_Datos!$A83,FALSE))*AE$2</f>
        <v>0</v>
      </c>
      <c r="AF85" s="84">
        <f>(HLOOKUP(AF$7,BECO_Datos!$D$3:$HN$85,BECO_Datos!$A83,FALSE))*AF$2</f>
        <v>0</v>
      </c>
      <c r="AG85" s="84">
        <f>(HLOOKUP(AG$7,BECO_Datos!$D$3:$HN$85,BECO_Datos!$A83,FALSE)+HLOOKUP(AG$7,BECO_Datos!$HP$3:$LT$85,BECO_Datos!$A83,FALSE))*AG$2</f>
        <v>0</v>
      </c>
      <c r="AH85" s="84">
        <f>(HLOOKUP(AH$7,BECO_Datos!$D$3:$HN$85,BECO_Datos!$A83,FALSE))*AH$2</f>
        <v>0</v>
      </c>
      <c r="AI85" s="84">
        <f>(HLOOKUP(AI$7,BECO_Datos!$D$3:$HN$85,BECO_Datos!$A83,FALSE)+HLOOKUP(AI$7,BECO_Datos!$HP$3:$LT$85,BECO_Datos!$A83,FALSE))*AI$2</f>
        <v>0</v>
      </c>
      <c r="AJ85" s="86">
        <f t="shared" si="243"/>
        <v>8713.1125079925387</v>
      </c>
      <c r="AK85" s="84">
        <f>(HLOOKUP(AK$7,BECO_Datos!$D$3:$HN$85,BECO_Datos!$A83,FALSE))*AK$2</f>
        <v>0</v>
      </c>
      <c r="AL85" s="84">
        <f>(HLOOKUP(AL$7,BECO_Datos!$D$3:$HN$85,BECO_Datos!$A83,FALSE))*AL$2</f>
        <v>0</v>
      </c>
      <c r="AM85" s="84">
        <f>(HLOOKUP(AM$7,BECO_Datos!$D$3:$HN$85,BECO_Datos!$A83,FALSE))*AM$2</f>
        <v>0</v>
      </c>
      <c r="AN85" s="84">
        <f>(HLOOKUP(AN$7,BECO_Datos!$D$3:$HN$85,BECO_Datos!$A83,FALSE))*AN$2</f>
        <v>0</v>
      </c>
      <c r="AO85" s="84">
        <f>(HLOOKUP(AO$7,BECO_Datos!$D$3:$HN$85,BECO_Datos!$A83,FALSE)+HLOOKUP(AO$7,BECO_Datos!$HP$3:$LT$85,BECO_Datos!$A83,FALSE))*AO$2</f>
        <v>0</v>
      </c>
      <c r="AP85" s="84">
        <f>(HLOOKUP(AP$7,BECO_Datos!$D$3:$HN$85,BECO_Datos!$A83,FALSE))*AP$2</f>
        <v>8713.1125079925387</v>
      </c>
      <c r="AQ85" s="84">
        <f>(HLOOKUP(AQ$7,BECO_Datos!$D$3:$HN$85,BECO_Datos!$A83,FALSE))*AQ$2</f>
        <v>0</v>
      </c>
      <c r="AR85" s="84">
        <f>(HLOOKUP(AR$7,BECO_Datos!$D$3:$HN$85,BECO_Datos!$A83,FALSE)+HLOOKUP(AR$7,BECO_Datos!$HP$3:$LT$85,BECO_Datos!$A83,FALSE))*AR$2</f>
        <v>0</v>
      </c>
      <c r="AS85" s="84">
        <f>(HLOOKUP(AS$7,BECO_Datos!$D$3:$HN$85,BECO_Datos!$A83,FALSE))*AS$2</f>
        <v>0</v>
      </c>
      <c r="AT85" s="84">
        <f>(HLOOKUP(AT$7,BECO_Datos!$D$3:$HN$85,BECO_Datos!$A83,FALSE)+HLOOKUP(AT$7,BECO_Datos!$HP$3:$LT$85,BECO_Datos!$A83,FALSE))*AT$2</f>
        <v>0</v>
      </c>
      <c r="AU85" s="84">
        <f>(HLOOKUP(AU$7,BECO_Datos!$D$3:$HN$85,BECO_Datos!$A83,FALSE))*AU$2</f>
        <v>0</v>
      </c>
      <c r="AV85" s="84">
        <f>(HLOOKUP(AV$7,BECO_Datos!$D$3:$HN$85,BECO_Datos!$A83,FALSE)+HLOOKUP(AV$7,BECO_Datos!$HP$3:$LT$85,BECO_Datos!$A83,FALSE))*AV$2</f>
        <v>0</v>
      </c>
      <c r="AW85" s="13"/>
      <c r="AX85" s="86">
        <f t="shared" si="244"/>
        <v>0</v>
      </c>
      <c r="AY85" s="84">
        <f>(HLOOKUP(AY$7,BECO_Datos!$D$3:$HN$85,BECO_Datos!$A83,FALSE)+HLOOKUP(AY$7,BECO_Datos!$HP$3:$LT$85,BECO_Datos!$A83,FALSE))*AY$2</f>
        <v>0</v>
      </c>
      <c r="AZ85" s="84">
        <f>(HLOOKUP(AZ$7,BECO_Datos!$D$3:$HN$85,BECO_Datos!$A83,FALSE)+HLOOKUP(AZ$7,BECO_Datos!$HP$3:$LT$85,BECO_Datos!$A83,FALSE))*AZ$2</f>
        <v>0</v>
      </c>
      <c r="BA85" s="84">
        <f>(HLOOKUP(BA$7,BECO_Datos!$D$3:$HN$85,BECO_Datos!$A83,FALSE)+HLOOKUP(BA$7,BECO_Datos!$HP$3:$LT$85,BECO_Datos!$A83,FALSE))*BA$2</f>
        <v>0</v>
      </c>
      <c r="BB85" s="84">
        <f>(HLOOKUP(BB$7,BECO_Datos!$D$3:$HN$85,BECO_Datos!$A83,FALSE)+HLOOKUP(BB$7,BECO_Datos!$HP$3:$LT$85,BECO_Datos!$A83,FALSE))*BB$2</f>
        <v>0</v>
      </c>
      <c r="BC85" s="84">
        <f>(HLOOKUP(BC$7,BECO_Datos!$D$3:$HN$85,BECO_Datos!$A83,FALSE))*BC$2</f>
        <v>0</v>
      </c>
      <c r="BD85" s="84">
        <f>(HLOOKUP(BD$7,BECO_Datos!$D$3:$HN$85,BECO_Datos!$A83,FALSE)+HLOOKUP(BD$7,BECO_Datos!$HP$3:$LT$85,BECO_Datos!$A83,FALSE))*BD$2</f>
        <v>0</v>
      </c>
      <c r="BE85" s="84">
        <f>(HLOOKUP(BE$7,BECO_Datos!$D$3:$HN$85,BECO_Datos!$A83,FALSE))*BE$2</f>
        <v>0</v>
      </c>
      <c r="BF85" s="84">
        <f>(HLOOKUP(BF$7,BECO_Datos!$D$3:$HN$85,BECO_Datos!$A83,FALSE)+HLOOKUP(BF$7,BECO_Datos!$HP$3:$LT$85,BECO_Datos!$A83,FALSE))*BF$2</f>
        <v>0</v>
      </c>
      <c r="BG85" s="86">
        <f t="shared" si="245"/>
        <v>9701.4498663094801</v>
      </c>
      <c r="BH85" s="84">
        <f>(HLOOKUP(BH$7,BECO_Datos!$D$3:$HN$85,BECO_Datos!$A83,FALSE))*BH$2</f>
        <v>0</v>
      </c>
      <c r="BI85" s="84">
        <f>(HLOOKUP(BI$7,BECO_Datos!$D$3:$HN$85,BECO_Datos!$A83,FALSE))*BI$2</f>
        <v>0</v>
      </c>
      <c r="BJ85" s="84">
        <f>(HLOOKUP(BJ$7,BECO_Datos!$D$3:$HN$85,BECO_Datos!$A83,FALSE))*BJ$2</f>
        <v>0</v>
      </c>
      <c r="BK85" s="84">
        <f>(HLOOKUP(BK$7,BECO_Datos!$D$3:$HN$85,BECO_Datos!$A83,FALSE))*BK$2</f>
        <v>0</v>
      </c>
      <c r="BL85" s="84">
        <f>(HLOOKUP(BL$7,BECO_Datos!$D$3:$HN$85,BECO_Datos!$A83,FALSE)+HLOOKUP(BL$7,BECO_Datos!$HP$3:$LT$85,BECO_Datos!$A83,FALSE))*BL$2</f>
        <v>0</v>
      </c>
      <c r="BM85" s="84">
        <f>(HLOOKUP(BM$7,BECO_Datos!$D$3:$HN$85,BECO_Datos!$A83,FALSE))*BM$2</f>
        <v>9701.4498663094801</v>
      </c>
      <c r="BN85" s="84">
        <f>(HLOOKUP(BN$7,BECO_Datos!$D$3:$HN$85,BECO_Datos!$A83,FALSE))*BN$2</f>
        <v>0</v>
      </c>
      <c r="BO85" s="84">
        <f>(HLOOKUP(BO$7,BECO_Datos!$D$3:$HN$85,BECO_Datos!$A83,FALSE)+HLOOKUP(BO$7,BECO_Datos!$HP$3:$LT$85,BECO_Datos!$A83,FALSE))*BO$2</f>
        <v>0</v>
      </c>
      <c r="BP85" s="84">
        <f>(HLOOKUP(BP$7,BECO_Datos!$D$3:$HN$85,BECO_Datos!$A83,FALSE))*BP$2</f>
        <v>0</v>
      </c>
      <c r="BQ85" s="84">
        <f>(HLOOKUP(BQ$7,BECO_Datos!$D$3:$HN$85,BECO_Datos!$A83,FALSE)+HLOOKUP(BQ$7,BECO_Datos!$HP$3:$LT$85,BECO_Datos!$A83,FALSE))*BQ$2</f>
        <v>0</v>
      </c>
      <c r="BR85" s="84">
        <f>(HLOOKUP(BR$7,BECO_Datos!$D$3:$HN$85,BECO_Datos!$A83,FALSE))*BR$2</f>
        <v>0</v>
      </c>
      <c r="BS85" s="84">
        <f>(HLOOKUP(BS$7,BECO_Datos!$D$3:$HN$85,BECO_Datos!$A83,FALSE)+HLOOKUP(BS$7,BECO_Datos!$HP$3:$LT$85,BECO_Datos!$A83,FALSE))*BS$2</f>
        <v>0</v>
      </c>
      <c r="BT85" s="13"/>
      <c r="BU85" s="86">
        <f t="shared" si="246"/>
        <v>0</v>
      </c>
      <c r="BV85" s="84">
        <f>(HLOOKUP(BV$7,BECO_Datos!$D$3:$HN$85,BECO_Datos!$A83,FALSE)+HLOOKUP(BV$7,BECO_Datos!$HP$3:$LT$85,BECO_Datos!$A83,FALSE))*BV$2</f>
        <v>0</v>
      </c>
      <c r="BW85" s="84">
        <f>(HLOOKUP(BW$7,BECO_Datos!$D$3:$HN$85,BECO_Datos!$A83,FALSE)+HLOOKUP(BW$7,BECO_Datos!$HP$3:$LT$85,BECO_Datos!$A83,FALSE))*BW$2</f>
        <v>0</v>
      </c>
      <c r="BX85" s="84">
        <f>(HLOOKUP(BX$7,BECO_Datos!$D$3:$HN$85,BECO_Datos!$A83,FALSE)+HLOOKUP(BX$7,BECO_Datos!$HP$3:$LT$85,BECO_Datos!$A83,FALSE))*BX$2</f>
        <v>0</v>
      </c>
      <c r="BY85" s="84">
        <f>(HLOOKUP(BY$7,BECO_Datos!$D$3:$HN$85,BECO_Datos!$A83,FALSE)+HLOOKUP(BY$7,BECO_Datos!$HP$3:$LT$85,BECO_Datos!$A83,FALSE))*BY$2</f>
        <v>0</v>
      </c>
      <c r="BZ85" s="84">
        <f>(HLOOKUP(BZ$7,BECO_Datos!$D$3:$HN$85,BECO_Datos!$A83,FALSE))*BZ$2</f>
        <v>0</v>
      </c>
      <c r="CA85" s="84">
        <f>(HLOOKUP(CA$7,BECO_Datos!$D$3:$HN$85,BECO_Datos!$A83,FALSE)+HLOOKUP(CA$7,BECO_Datos!$HP$3:$LT$85,BECO_Datos!$A83,FALSE))*CA$2</f>
        <v>0</v>
      </c>
      <c r="CB85" s="84">
        <f>(HLOOKUP(CB$7,BECO_Datos!$D$3:$HN$85,BECO_Datos!$A83,FALSE))*CB$2</f>
        <v>0</v>
      </c>
      <c r="CC85" s="84">
        <f>(HLOOKUP(CC$7,BECO_Datos!$D$3:$HN$85,BECO_Datos!$A83,FALSE)+HLOOKUP(CC$7,BECO_Datos!$HP$3:$LT$85,BECO_Datos!$A83,FALSE))*CC$2</f>
        <v>0</v>
      </c>
      <c r="CD85" s="86">
        <f t="shared" si="247"/>
        <v>10378.700901045431</v>
      </c>
      <c r="CE85" s="84">
        <f>(HLOOKUP(CE$7,BECO_Datos!$D$3:$HN$85,BECO_Datos!$A83,FALSE))*CE$2</f>
        <v>0</v>
      </c>
      <c r="CF85" s="84">
        <f>(HLOOKUP(CF$7,BECO_Datos!$D$3:$HN$85,BECO_Datos!$A83,FALSE))*CF$2</f>
        <v>0</v>
      </c>
      <c r="CG85" s="84">
        <f>(HLOOKUP(CG$7,BECO_Datos!$D$3:$HN$85,BECO_Datos!$A83,FALSE))*CG$2</f>
        <v>0</v>
      </c>
      <c r="CH85" s="84">
        <f>(HLOOKUP(CH$7,BECO_Datos!$D$3:$HN$85,BECO_Datos!$A83,FALSE))*CH$2</f>
        <v>0</v>
      </c>
      <c r="CI85" s="84">
        <f>(HLOOKUP(CI$7,BECO_Datos!$D$3:$HN$85,BECO_Datos!$A83,FALSE)+HLOOKUP(CI$7,BECO_Datos!$HP$3:$LT$85,BECO_Datos!$A83,FALSE))*CI$2</f>
        <v>0</v>
      </c>
      <c r="CJ85" s="84">
        <f>(HLOOKUP(CJ$7,BECO_Datos!$D$3:$HN$85,BECO_Datos!$A83,FALSE))*CJ$2</f>
        <v>10378.700901045431</v>
      </c>
      <c r="CK85" s="84">
        <f>(HLOOKUP(CK$7,BECO_Datos!$D$3:$HN$85,BECO_Datos!$A83,FALSE))*CK$2</f>
        <v>0</v>
      </c>
      <c r="CL85" s="84">
        <f>(HLOOKUP(CL$7,BECO_Datos!$D$3:$HN$85,BECO_Datos!$A83,FALSE)+HLOOKUP(CL$7,BECO_Datos!$HP$3:$LT$85,BECO_Datos!$A83,FALSE))*CL$2</f>
        <v>0</v>
      </c>
      <c r="CM85" s="84">
        <f>(HLOOKUP(CM$7,BECO_Datos!$D$3:$HN$85,BECO_Datos!$A83,FALSE))*CM$2</f>
        <v>0</v>
      </c>
      <c r="CN85" s="84">
        <f>(HLOOKUP(CN$7,BECO_Datos!$D$3:$HN$85,BECO_Datos!$A83,FALSE)+HLOOKUP(CN$7,BECO_Datos!$HP$3:$LT$85,BECO_Datos!$A83,FALSE))*CN$2</f>
        <v>0</v>
      </c>
      <c r="CO85" s="84">
        <f>(HLOOKUP(CO$7,BECO_Datos!$D$3:$HN$85,BECO_Datos!$A83,FALSE))*CO$2</f>
        <v>0</v>
      </c>
      <c r="CP85" s="84">
        <f>(HLOOKUP(CP$7,BECO_Datos!$D$3:$HN$85,BECO_Datos!$A83,FALSE)+HLOOKUP(CP$7,BECO_Datos!$HP$3:$LT$85,BECO_Datos!$A83,FALSE))*CP$2</f>
        <v>0</v>
      </c>
      <c r="CQ85" s="13"/>
      <c r="CR85" s="86">
        <f t="shared" si="248"/>
        <v>0</v>
      </c>
      <c r="CS85" s="84">
        <f>(HLOOKUP(CS$7,BECO_Datos!$D$3:$HN$85,BECO_Datos!$A83,FALSE)+HLOOKUP(CS$7,BECO_Datos!$HP$3:$LT$85,BECO_Datos!$A83,FALSE))*CS$2</f>
        <v>0</v>
      </c>
      <c r="CT85" s="84">
        <f>(HLOOKUP(CT$7,BECO_Datos!$D$3:$HN$85,BECO_Datos!$A83,FALSE)+HLOOKUP(CT$7,BECO_Datos!$HP$3:$LT$85,BECO_Datos!$A83,FALSE))*CT$2</f>
        <v>0</v>
      </c>
      <c r="CU85" s="84">
        <f>(HLOOKUP(CU$7,BECO_Datos!$D$3:$HN$85,BECO_Datos!$A83,FALSE)+HLOOKUP(CU$7,BECO_Datos!$HP$3:$LT$85,BECO_Datos!$A83,FALSE))*CU$2</f>
        <v>0</v>
      </c>
      <c r="CV85" s="84">
        <f>(HLOOKUP(CV$7,BECO_Datos!$D$3:$HN$85,BECO_Datos!$A83,FALSE)+HLOOKUP(CV$7,BECO_Datos!$HP$3:$LT$85,BECO_Datos!$A83,FALSE))*CV$2</f>
        <v>0</v>
      </c>
      <c r="CW85" s="84">
        <f>(HLOOKUP(CW$7,BECO_Datos!$D$3:$HN$85,BECO_Datos!$A83,FALSE))*CW$2</f>
        <v>0</v>
      </c>
      <c r="CX85" s="84">
        <f>(HLOOKUP(CX$7,BECO_Datos!$D$3:$HN$85,BECO_Datos!$A83,FALSE)+HLOOKUP(CX$7,BECO_Datos!$HP$3:$LT$85,BECO_Datos!$A83,FALSE))*CX$2</f>
        <v>0</v>
      </c>
      <c r="CY85" s="84">
        <f>(HLOOKUP(CY$7,BECO_Datos!$D$3:$HN$85,BECO_Datos!$A83,FALSE))*CY$2</f>
        <v>0</v>
      </c>
      <c r="CZ85" s="84">
        <f>(HLOOKUP(CZ$7,BECO_Datos!$D$3:$HN$85,BECO_Datos!$A83,FALSE)+HLOOKUP(CZ$7,BECO_Datos!$HP$3:$LT$85,BECO_Datos!$A83,FALSE))*CZ$2</f>
        <v>0</v>
      </c>
      <c r="DA85" s="86">
        <f t="shared" si="249"/>
        <v>11277.130468007064</v>
      </c>
      <c r="DB85" s="84">
        <f>(HLOOKUP(DB$7,BECO_Datos!$D$3:$HN$85,BECO_Datos!$A83,FALSE))*DB$2</f>
        <v>0</v>
      </c>
      <c r="DC85" s="84">
        <f>(HLOOKUP(DC$7,BECO_Datos!$D$3:$HN$85,BECO_Datos!$A83,FALSE))*DC$2</f>
        <v>0</v>
      </c>
      <c r="DD85" s="84">
        <f>(HLOOKUP(DD$7,BECO_Datos!$D$3:$HN$85,BECO_Datos!$A83,FALSE))*DD$2</f>
        <v>0</v>
      </c>
      <c r="DE85" s="84">
        <f>(HLOOKUP(DE$7,BECO_Datos!$D$3:$HN$85,BECO_Datos!$A83,FALSE))*DE$2</f>
        <v>0</v>
      </c>
      <c r="DF85" s="84">
        <f>(HLOOKUP(DF$7,BECO_Datos!$D$3:$HN$85,BECO_Datos!$A83,FALSE)+HLOOKUP(DF$7,BECO_Datos!$HP$3:$LT$85,BECO_Datos!$A83,FALSE))*DF$2</f>
        <v>0</v>
      </c>
      <c r="DG85" s="84">
        <f>(HLOOKUP(DG$7,BECO_Datos!$D$3:$HN$85,BECO_Datos!$A83,FALSE))*DG$2</f>
        <v>11277.130468007064</v>
      </c>
      <c r="DH85" s="84">
        <f>(HLOOKUP(DH$7,BECO_Datos!$D$3:$HN$85,BECO_Datos!$A83,FALSE))*DH$2</f>
        <v>0</v>
      </c>
      <c r="DI85" s="84">
        <f>(HLOOKUP(DI$7,BECO_Datos!$D$3:$HN$85,BECO_Datos!$A83,FALSE)+HLOOKUP(DI$7,BECO_Datos!$HP$3:$LT$85,BECO_Datos!$A83,FALSE))*DI$2</f>
        <v>0</v>
      </c>
      <c r="DJ85" s="84">
        <f>(HLOOKUP(DJ$7,BECO_Datos!$D$3:$HN$85,BECO_Datos!$A83,FALSE))*DJ$2</f>
        <v>0</v>
      </c>
      <c r="DK85" s="84">
        <f>(HLOOKUP(DK$7,BECO_Datos!$D$3:$HN$85,BECO_Datos!$A83,FALSE)+HLOOKUP(DK$7,BECO_Datos!$HP$3:$LT$85,BECO_Datos!$A83,FALSE))*DK$2</f>
        <v>0</v>
      </c>
      <c r="DL85" s="84">
        <f>(HLOOKUP(DL$7,BECO_Datos!$D$3:$HN$85,BECO_Datos!$A83,FALSE))*DL$2</f>
        <v>0</v>
      </c>
      <c r="DM85" s="84">
        <f>(HLOOKUP(DM$7,BECO_Datos!$D$3:$HN$85,BECO_Datos!$A83,FALSE)+HLOOKUP(DM$7,BECO_Datos!$HP$3:$LT$85,BECO_Datos!$A83,FALSE))*DM$2</f>
        <v>0</v>
      </c>
      <c r="DN85" s="13"/>
      <c r="DO85" s="86">
        <f t="shared" si="250"/>
        <v>0</v>
      </c>
      <c r="DP85" s="84">
        <f>(HLOOKUP(DP$7,BECO_Datos!$D$3:$HN$85,BECO_Datos!$A83,FALSE)+HLOOKUP(DP$7,BECO_Datos!$HP$3:$LT$85,BECO_Datos!$A83,FALSE))*DP$2</f>
        <v>0</v>
      </c>
      <c r="DQ85" s="84">
        <f>(HLOOKUP(DQ$7,BECO_Datos!$D$3:$HN$85,BECO_Datos!$A83,FALSE)+HLOOKUP(DQ$7,BECO_Datos!$HP$3:$LT$85,BECO_Datos!$A83,FALSE))*DQ$2</f>
        <v>0</v>
      </c>
      <c r="DR85" s="84">
        <f>(HLOOKUP(DR$7,BECO_Datos!$D$3:$HN$85,BECO_Datos!$A83,FALSE)+HLOOKUP(DR$7,BECO_Datos!$HP$3:$LT$85,BECO_Datos!$A83,FALSE))*DR$2</f>
        <v>0</v>
      </c>
      <c r="DS85" s="84">
        <f>(HLOOKUP(DS$7,BECO_Datos!$D$3:$HN$85,BECO_Datos!$A83,FALSE)+HLOOKUP(DS$7,BECO_Datos!$HP$3:$LT$85,BECO_Datos!$A83,FALSE))*DS$2</f>
        <v>0</v>
      </c>
      <c r="DT85" s="84">
        <f>(HLOOKUP(DT$7,BECO_Datos!$D$3:$HN$85,BECO_Datos!$A83,FALSE))*DT$2</f>
        <v>0</v>
      </c>
      <c r="DU85" s="84">
        <f>(HLOOKUP(DU$7,BECO_Datos!$D$3:$HN$85,BECO_Datos!$A83,FALSE)+HLOOKUP(DU$7,BECO_Datos!$HP$3:$LT$85,BECO_Datos!$A83,FALSE))*DU$2</f>
        <v>0</v>
      </c>
      <c r="DV85" s="84">
        <f>(HLOOKUP(DV$7,BECO_Datos!$D$3:$HN$85,BECO_Datos!$A83,FALSE))*DV$2</f>
        <v>0</v>
      </c>
      <c r="DW85" s="84">
        <f>(HLOOKUP(DW$7,BECO_Datos!$D$3:$HN$85,BECO_Datos!$A83,FALSE)+HLOOKUP(DW$7,BECO_Datos!$HP$3:$LT$85,BECO_Datos!$A83,FALSE))*DW$2</f>
        <v>0</v>
      </c>
      <c r="DX85" s="86">
        <f t="shared" si="251"/>
        <v>10800.455167851305</v>
      </c>
      <c r="DY85" s="84">
        <f>(HLOOKUP(DY$7,BECO_Datos!$D$3:$HN$85,BECO_Datos!$A83,FALSE))*DY$2</f>
        <v>0</v>
      </c>
      <c r="DZ85" s="84">
        <f>(HLOOKUP(DZ$7,BECO_Datos!$D$3:$HN$85,BECO_Datos!$A83,FALSE))*DZ$2</f>
        <v>0</v>
      </c>
      <c r="EA85" s="84">
        <f>(HLOOKUP(EA$7,BECO_Datos!$D$3:$HN$85,BECO_Datos!$A83,FALSE))*EA$2</f>
        <v>0</v>
      </c>
      <c r="EB85" s="84">
        <f>(HLOOKUP(EB$7,BECO_Datos!$D$3:$HN$85,BECO_Datos!$A83,FALSE))*EB$2</f>
        <v>0</v>
      </c>
      <c r="EC85" s="84">
        <f>(HLOOKUP(EC$7,BECO_Datos!$D$3:$HN$85,BECO_Datos!$A83,FALSE)+HLOOKUP(EC$7,BECO_Datos!$HP$3:$LT$85,BECO_Datos!$A83,FALSE))*EC$2</f>
        <v>0</v>
      </c>
      <c r="ED85" s="84">
        <f>(HLOOKUP(ED$7,BECO_Datos!$D$3:$HN$85,BECO_Datos!$A83,FALSE))*ED$2</f>
        <v>10800.455167851305</v>
      </c>
      <c r="EE85" s="84">
        <f>(HLOOKUP(EE$7,BECO_Datos!$D$3:$HN$85,BECO_Datos!$A83,FALSE))*EE$2</f>
        <v>0</v>
      </c>
      <c r="EF85" s="84">
        <f>(HLOOKUP(EF$7,BECO_Datos!$D$3:$HN$85,BECO_Datos!$A83,FALSE)+HLOOKUP(EF$7,BECO_Datos!$HP$3:$LT$85,BECO_Datos!$A83,FALSE))*EF$2</f>
        <v>0</v>
      </c>
      <c r="EG85" s="84">
        <f>(HLOOKUP(EG$7,BECO_Datos!$D$3:$HN$85,BECO_Datos!$A83,FALSE))*EG$2</f>
        <v>0</v>
      </c>
      <c r="EH85" s="84">
        <f>(HLOOKUP(EH$7,BECO_Datos!$D$3:$HN$85,BECO_Datos!$A83,FALSE)+HLOOKUP(EH$7,BECO_Datos!$HP$3:$LT$85,BECO_Datos!$A83,FALSE))*EH$2</f>
        <v>0</v>
      </c>
      <c r="EI85" s="84">
        <f>(HLOOKUP(EI$7,BECO_Datos!$D$3:$HN$85,BECO_Datos!$A83,FALSE))*EI$2</f>
        <v>0</v>
      </c>
      <c r="EJ85" s="84">
        <f>(HLOOKUP(EJ$7,BECO_Datos!$D$3:$HN$85,BECO_Datos!$A83,FALSE)+HLOOKUP(EJ$7,BECO_Datos!$HP$3:$LT$85,BECO_Datos!$A83,FALSE))*EJ$2</f>
        <v>0</v>
      </c>
      <c r="EK85" s="13"/>
      <c r="EL85" s="86">
        <f t="shared" si="252"/>
        <v>0</v>
      </c>
      <c r="EM85" s="84">
        <f>(HLOOKUP(EM$7,BECO_Datos!$D$3:$HN$85,BECO_Datos!$A83,FALSE)+HLOOKUP(EM$7,BECO_Datos!$HP$3:$LT$85,BECO_Datos!$A83,FALSE))*EM$2</f>
        <v>0</v>
      </c>
      <c r="EN85" s="84">
        <f>(HLOOKUP(EN$7,BECO_Datos!$D$3:$HN$85,BECO_Datos!$A83,FALSE)+HLOOKUP(EN$7,BECO_Datos!$HP$3:$LT$85,BECO_Datos!$A83,FALSE))*EN$2</f>
        <v>0</v>
      </c>
      <c r="EO85" s="84">
        <f>(HLOOKUP(EO$7,BECO_Datos!$D$3:$HN$85,BECO_Datos!$A83,FALSE)+HLOOKUP(EO$7,BECO_Datos!$HP$3:$LT$85,BECO_Datos!$A83,FALSE))*EO$2</f>
        <v>0</v>
      </c>
      <c r="EP85" s="84">
        <f>(HLOOKUP(EP$7,BECO_Datos!$D$3:$HN$85,BECO_Datos!$A83,FALSE)+HLOOKUP(EP$7,BECO_Datos!$HP$3:$LT$85,BECO_Datos!$A83,FALSE))*EP$2</f>
        <v>0</v>
      </c>
      <c r="EQ85" s="84">
        <f>(HLOOKUP(EQ$7,BECO_Datos!$D$3:$HN$85,BECO_Datos!$A83,FALSE))*EQ$2</f>
        <v>0</v>
      </c>
      <c r="ER85" s="84">
        <f>(HLOOKUP(ER$7,BECO_Datos!$D$3:$HN$85,BECO_Datos!$A83,FALSE)+HLOOKUP(ER$7,BECO_Datos!$HP$3:$LT$85,BECO_Datos!$A83,FALSE))*ER$2</f>
        <v>0</v>
      </c>
      <c r="ES85" s="84">
        <f>(HLOOKUP(ES$7,BECO_Datos!$D$3:$HN$85,BECO_Datos!$A83,FALSE))*ES$2</f>
        <v>0</v>
      </c>
      <c r="ET85" s="84">
        <f>(HLOOKUP(ET$7,BECO_Datos!$D$3:$HN$85,BECO_Datos!$A83,FALSE)+HLOOKUP(ET$7,BECO_Datos!$HP$3:$LT$85,BECO_Datos!$A83,FALSE))*ET$2</f>
        <v>0</v>
      </c>
      <c r="EU85" s="86">
        <f t="shared" si="253"/>
        <v>12973.840303598932</v>
      </c>
      <c r="EV85" s="84">
        <f>(HLOOKUP(EV$7,BECO_Datos!$D$3:$HN$85,BECO_Datos!$A83,FALSE))*EV$2</f>
        <v>0</v>
      </c>
      <c r="EW85" s="84">
        <f>(HLOOKUP(EW$7,BECO_Datos!$D$3:$HN$85,BECO_Datos!$A83,FALSE))*EW$2</f>
        <v>0</v>
      </c>
      <c r="EX85" s="84">
        <f>(HLOOKUP(EX$7,BECO_Datos!$D$3:$HN$85,BECO_Datos!$A83,FALSE))*EX$2</f>
        <v>0</v>
      </c>
      <c r="EY85" s="84">
        <f>(HLOOKUP(EY$7,BECO_Datos!$D$3:$HN$85,BECO_Datos!$A83,FALSE))*EY$2</f>
        <v>0</v>
      </c>
      <c r="EZ85" s="84">
        <f>(HLOOKUP(EZ$7,BECO_Datos!$D$3:$HN$85,BECO_Datos!$A83,FALSE)+HLOOKUP(EZ$7,BECO_Datos!$HP$3:$LT$85,BECO_Datos!$A83,FALSE))*EZ$2</f>
        <v>0</v>
      </c>
      <c r="FA85" s="84">
        <f>(HLOOKUP(FA$7,BECO_Datos!$D$3:$HN$85,BECO_Datos!$A83,FALSE))*FA$2</f>
        <v>12973.840303598932</v>
      </c>
      <c r="FB85" s="84">
        <f>(HLOOKUP(FB$7,BECO_Datos!$D$3:$HN$85,BECO_Datos!$A83,FALSE))*FB$2</f>
        <v>0</v>
      </c>
      <c r="FC85" s="84">
        <f>(HLOOKUP(FC$7,BECO_Datos!$D$3:$HN$85,BECO_Datos!$A83,FALSE)+HLOOKUP(FC$7,BECO_Datos!$HP$3:$LT$85,BECO_Datos!$A83,FALSE))*FC$2</f>
        <v>0</v>
      </c>
      <c r="FD85" s="84">
        <f>(HLOOKUP(FD$7,BECO_Datos!$D$3:$HN$85,BECO_Datos!$A83,FALSE))*FD$2</f>
        <v>0</v>
      </c>
      <c r="FE85" s="84">
        <f>(HLOOKUP(FE$7,BECO_Datos!$D$3:$HN$85,BECO_Datos!$A83,FALSE)+HLOOKUP(FE$7,BECO_Datos!$HP$3:$LT$85,BECO_Datos!$A83,FALSE))*FE$2</f>
        <v>0</v>
      </c>
      <c r="FF85" s="84">
        <f>(HLOOKUP(FF$7,BECO_Datos!$D$3:$HN$85,BECO_Datos!$A83,FALSE))*FF$2</f>
        <v>0</v>
      </c>
      <c r="FG85" s="84">
        <f>(HLOOKUP(FG$7,BECO_Datos!$D$3:$HN$85,BECO_Datos!$A83,FALSE)+HLOOKUP(FG$7,BECO_Datos!$HP$3:$LT$85,BECO_Datos!$A83,FALSE))*FG$2</f>
        <v>0</v>
      </c>
      <c r="FH85" s="13"/>
      <c r="FI85" s="86">
        <f t="shared" si="254"/>
        <v>0</v>
      </c>
      <c r="FJ85" s="84">
        <f>(HLOOKUP(FJ$7,BECO_Datos!$D$3:$HN$85,BECO_Datos!$A83,FALSE)+HLOOKUP(FJ$7,BECO_Datos!$HP$3:$LT$85,BECO_Datos!$A83,FALSE))*FJ$2</f>
        <v>0</v>
      </c>
      <c r="FK85" s="84">
        <f>(HLOOKUP(FK$7,BECO_Datos!$D$3:$HN$85,BECO_Datos!$A83,FALSE)+HLOOKUP(FK$7,BECO_Datos!$HP$3:$LT$85,BECO_Datos!$A83,FALSE))*FK$2</f>
        <v>0</v>
      </c>
      <c r="FL85" s="84">
        <f>(HLOOKUP(FL$7,BECO_Datos!$D$3:$HN$85,BECO_Datos!$A83,FALSE)+HLOOKUP(FL$7,BECO_Datos!$HP$3:$LT$85,BECO_Datos!$A83,FALSE))*FL$2</f>
        <v>0</v>
      </c>
      <c r="FM85" s="84">
        <f>(HLOOKUP(FM$7,BECO_Datos!$D$3:$HN$85,BECO_Datos!$A83,FALSE)+HLOOKUP(FM$7,BECO_Datos!$HP$3:$LT$85,BECO_Datos!$A83,FALSE))*FM$2</f>
        <v>0</v>
      </c>
      <c r="FN85" s="84">
        <f>(HLOOKUP(FN$7,BECO_Datos!$D$3:$HN$85,BECO_Datos!$A83,FALSE))*FN$2</f>
        <v>0</v>
      </c>
      <c r="FO85" s="84">
        <f>(HLOOKUP(FO$7,BECO_Datos!$D$3:$HN$85,BECO_Datos!$A83,FALSE)+HLOOKUP(FO$7,BECO_Datos!$HP$3:$LT$85,BECO_Datos!$A83,FALSE))*FO$2</f>
        <v>0</v>
      </c>
      <c r="FP85" s="84">
        <f>(HLOOKUP(FP$7,BECO_Datos!$D$3:$HN$85,BECO_Datos!$A83,FALSE))*FP$2</f>
        <v>0</v>
      </c>
      <c r="FQ85" s="84">
        <f>(HLOOKUP(FQ$7,BECO_Datos!$D$3:$HN$85,BECO_Datos!$A83,FALSE)+HLOOKUP(FQ$7,BECO_Datos!$HP$3:$LT$85,BECO_Datos!$A83,FALSE))*FQ$2</f>
        <v>0</v>
      </c>
      <c r="FR85" s="86">
        <f t="shared" si="255"/>
        <v>13410.605442324646</v>
      </c>
      <c r="FS85" s="84">
        <f>(HLOOKUP(FS$7,BECO_Datos!$D$3:$HN$85,BECO_Datos!$A83,FALSE))*FS$2</f>
        <v>0</v>
      </c>
      <c r="FT85" s="84">
        <f>(HLOOKUP(FT$7,BECO_Datos!$D$3:$HN$85,BECO_Datos!$A83,FALSE))*FT$2</f>
        <v>0</v>
      </c>
      <c r="FU85" s="84">
        <f>(HLOOKUP(FU$7,BECO_Datos!$D$3:$HN$85,BECO_Datos!$A83,FALSE))*FU$2</f>
        <v>0</v>
      </c>
      <c r="FV85" s="84">
        <f>(HLOOKUP(FV$7,BECO_Datos!$D$3:$HN$85,BECO_Datos!$A83,FALSE))*FV$2</f>
        <v>0</v>
      </c>
      <c r="FW85" s="84">
        <f>(HLOOKUP(FW$7,BECO_Datos!$D$3:$HN$85,BECO_Datos!$A83,FALSE)+HLOOKUP(FW$7,BECO_Datos!$HP$3:$LT$85,BECO_Datos!$A83,FALSE))*FW$2</f>
        <v>0</v>
      </c>
      <c r="FX85" s="84">
        <f>(HLOOKUP(FX$7,BECO_Datos!$D$3:$HN$85,BECO_Datos!$A83,FALSE))*FX$2</f>
        <v>13410.605442324646</v>
      </c>
      <c r="FY85" s="84">
        <f>(HLOOKUP(FY$7,BECO_Datos!$D$3:$HN$85,BECO_Datos!$A83,FALSE))*FY$2</f>
        <v>0</v>
      </c>
      <c r="FZ85" s="84">
        <f>(HLOOKUP(FZ$7,BECO_Datos!$D$3:$HN$85,BECO_Datos!$A83,FALSE)+HLOOKUP(FZ$7,BECO_Datos!$HP$3:$LT$85,BECO_Datos!$A83,FALSE))*FZ$2</f>
        <v>0</v>
      </c>
      <c r="GA85" s="84">
        <f>(HLOOKUP(GA$7,BECO_Datos!$D$3:$HN$85,BECO_Datos!$A83,FALSE))*GA$2</f>
        <v>0</v>
      </c>
      <c r="GB85" s="84">
        <f>(HLOOKUP(GB$7,BECO_Datos!$D$3:$HN$85,BECO_Datos!$A83,FALSE)+HLOOKUP(GB$7,BECO_Datos!$HP$3:$LT$85,BECO_Datos!$A83,FALSE))*GB$2</f>
        <v>0</v>
      </c>
      <c r="GC85" s="84">
        <f>(HLOOKUP(GC$7,BECO_Datos!$D$3:$HN$85,BECO_Datos!$A83,FALSE))*GC$2</f>
        <v>0</v>
      </c>
      <c r="GD85" s="84">
        <f>(HLOOKUP(GD$7,BECO_Datos!$D$3:$HN$85,BECO_Datos!$A83,FALSE)+HLOOKUP(GD$7,BECO_Datos!$HP$3:$LT$85,BECO_Datos!$A83,FALSE))*GD$2</f>
        <v>0</v>
      </c>
      <c r="GE85" s="13"/>
      <c r="GF85" s="86">
        <f t="shared" si="256"/>
        <v>6165.4978280419828</v>
      </c>
      <c r="GG85" s="84">
        <f>(HLOOKUP(GG$7,BECO_Datos!$D$3:$HN$85,BECO_Datos!$A83,FALSE)+HLOOKUP(GG$7,BECO_Datos!$HP$3:$LT$85,BECO_Datos!$A83,FALSE))*GG$2</f>
        <v>0</v>
      </c>
      <c r="GH85" s="84">
        <f>(HLOOKUP(GH$7,BECO_Datos!$D$3:$HN$85,BECO_Datos!$A83,FALSE)+HLOOKUP(GH$7,BECO_Datos!$HP$3:$LT$85,BECO_Datos!$A83,FALSE))*GH$2</f>
        <v>0</v>
      </c>
      <c r="GI85" s="84">
        <f>(HLOOKUP(GI$7,BECO_Datos!$D$3:$HN$85,BECO_Datos!$A83,FALSE)+HLOOKUP(GI$7,BECO_Datos!$HP$3:$LT$85,BECO_Datos!$A83,FALSE))*GI$2</f>
        <v>6165.4978280419828</v>
      </c>
      <c r="GJ85" s="84">
        <f>(HLOOKUP(GJ$7,BECO_Datos!$D$3:$HN$85,BECO_Datos!$A83,FALSE)+HLOOKUP(GJ$7,BECO_Datos!$HP$3:$LT$85,BECO_Datos!$A83,FALSE))*GJ$2</f>
        <v>0</v>
      </c>
      <c r="GK85" s="84">
        <f>(HLOOKUP(GK$7,BECO_Datos!$D$3:$HN$85,BECO_Datos!$A83,FALSE))*GK$2</f>
        <v>0</v>
      </c>
      <c r="GL85" s="84">
        <f>(HLOOKUP(GL$7,BECO_Datos!$D$3:$HN$85,BECO_Datos!$A83,FALSE)+HLOOKUP(GL$7,BECO_Datos!$HP$3:$LT$85,BECO_Datos!$A83,FALSE))*GL$2</f>
        <v>0</v>
      </c>
      <c r="GM85" s="84">
        <f>(HLOOKUP(GM$7,BECO_Datos!$D$3:$HN$85,BECO_Datos!$A83,FALSE))*GM$2</f>
        <v>0</v>
      </c>
      <c r="GN85" s="84">
        <f>(HLOOKUP(GN$7,BECO_Datos!$D$3:$HN$85,BECO_Datos!$A83,FALSE)+HLOOKUP(GN$7,BECO_Datos!$HP$3:$LT$85,BECO_Datos!$A83,FALSE))*GN$2</f>
        <v>0</v>
      </c>
      <c r="GO85" s="86">
        <f t="shared" si="257"/>
        <v>13889.279347466963</v>
      </c>
      <c r="GP85" s="84">
        <f>(HLOOKUP(GP$7,BECO_Datos!$D$3:$HN$85,BECO_Datos!$A83,FALSE))*GP$2</f>
        <v>0</v>
      </c>
      <c r="GQ85" s="84">
        <f>(HLOOKUP(GQ$7,BECO_Datos!$D$3:$HN$85,BECO_Datos!$A83,FALSE))*GQ$2</f>
        <v>0</v>
      </c>
      <c r="GR85" s="84">
        <f>(HLOOKUP(GR$7,BECO_Datos!$D$3:$HN$85,BECO_Datos!$A83,FALSE))*GR$2</f>
        <v>0</v>
      </c>
      <c r="GS85" s="84">
        <f>(HLOOKUP(GS$7,BECO_Datos!$D$3:$HN$85,BECO_Datos!$A83,FALSE))*GS$2</f>
        <v>0</v>
      </c>
      <c r="GT85" s="84">
        <f>(HLOOKUP(GT$7,BECO_Datos!$D$3:$HN$85,BECO_Datos!$A83,FALSE)+HLOOKUP(GT$7,BECO_Datos!$HP$3:$LT$85,BECO_Datos!$A83,FALSE))*GT$2</f>
        <v>0</v>
      </c>
      <c r="GU85" s="84">
        <f>(HLOOKUP(GU$7,BECO_Datos!$D$3:$HN$85,BECO_Datos!$A83,FALSE))*GU$2</f>
        <v>13889.279347466963</v>
      </c>
      <c r="GV85" s="84">
        <f>(HLOOKUP(GV$7,BECO_Datos!$D$3:$HN$85,BECO_Datos!$A83,FALSE))*GV$2</f>
        <v>0</v>
      </c>
      <c r="GW85" s="84">
        <f>(HLOOKUP(GW$7,BECO_Datos!$D$3:$HN$85,BECO_Datos!$A83,FALSE)+HLOOKUP(GW$7,BECO_Datos!$HP$3:$LT$85,BECO_Datos!$A83,FALSE))*GW$2</f>
        <v>0</v>
      </c>
      <c r="GX85" s="84">
        <f>(HLOOKUP(GX$7,BECO_Datos!$D$3:$HN$85,BECO_Datos!$A83,FALSE))*GX$2</f>
        <v>0</v>
      </c>
      <c r="GY85" s="84">
        <f>(HLOOKUP(GY$7,BECO_Datos!$D$3:$HN$85,BECO_Datos!$A83,FALSE)+HLOOKUP(GY$7,BECO_Datos!$HP$3:$LT$85,BECO_Datos!$A83,FALSE))*GY$2</f>
        <v>0</v>
      </c>
      <c r="GZ85" s="84">
        <f>(HLOOKUP(GZ$7,BECO_Datos!$D$3:$HN$85,BECO_Datos!$A83,FALSE))*GZ$2</f>
        <v>0</v>
      </c>
      <c r="HA85" s="84">
        <f>(HLOOKUP(HA$7,BECO_Datos!$D$3:$HN$85,BECO_Datos!$A83,FALSE)+HLOOKUP(HA$7,BECO_Datos!$HP$3:$LT$85,BECO_Datos!$A83,FALSE))*HA$2</f>
        <v>0</v>
      </c>
      <c r="HB85" s="13"/>
      <c r="HC85" s="86">
        <f t="shared" si="258"/>
        <v>0</v>
      </c>
      <c r="HD85" s="84">
        <f>(HLOOKUP(HD$7,BECO_Datos!$D$3:$HN$85,BECO_Datos!$A83,FALSE)+HLOOKUP(HD$7,BECO_Datos!$HP$3:$LT$85,BECO_Datos!$A83,FALSE))*HD$2</f>
        <v>0</v>
      </c>
      <c r="HE85" s="84">
        <f>(HLOOKUP(HE$7,BECO_Datos!$D$3:$HN$85,BECO_Datos!$A83,FALSE)+HLOOKUP(HE$7,BECO_Datos!$HP$3:$LT$85,BECO_Datos!$A83,FALSE))*HE$2</f>
        <v>0</v>
      </c>
      <c r="HF85" s="84">
        <f>(HLOOKUP(HF$7,BECO_Datos!$D$3:$HN$85,BECO_Datos!$A83,FALSE)+HLOOKUP(HF$7,BECO_Datos!$HP$3:$LT$85,BECO_Datos!$A83,FALSE))*HF$2</f>
        <v>0</v>
      </c>
      <c r="HG85" s="84">
        <f>(HLOOKUP(HG$7,BECO_Datos!$D$3:$HN$85,BECO_Datos!$A83,FALSE)+HLOOKUP(HG$7,BECO_Datos!$HP$3:$LT$85,BECO_Datos!$A83,FALSE))*HG$2</f>
        <v>0</v>
      </c>
      <c r="HH85" s="84">
        <f>(HLOOKUP(HH$7,BECO_Datos!$D$3:$HN$85,BECO_Datos!$A83,FALSE))*HH$2</f>
        <v>0</v>
      </c>
      <c r="HI85" s="84">
        <f>(HLOOKUP(HI$7,BECO_Datos!$D$3:$HN$85,BECO_Datos!$A83,FALSE)+HLOOKUP(HI$7,BECO_Datos!$HP$3:$LT$85,BECO_Datos!$A83,FALSE))*HI$2</f>
        <v>0</v>
      </c>
      <c r="HJ85" s="84">
        <f>(HLOOKUP(HJ$7,BECO_Datos!$D$3:$HN$85,BECO_Datos!$A83,FALSE))*HJ$2</f>
        <v>0</v>
      </c>
      <c r="HK85" s="84">
        <f>(HLOOKUP(HK$7,BECO_Datos!$D$3:$HN$85,BECO_Datos!$A83,FALSE)+HLOOKUP(HK$7,BECO_Datos!$HP$3:$LT$85,BECO_Datos!$A83,FALSE))*HK$2</f>
        <v>0</v>
      </c>
      <c r="HL85" s="86">
        <f t="shared" si="259"/>
        <v>14397.745249846426</v>
      </c>
      <c r="HM85" s="84">
        <f>(HLOOKUP(HM$7,BECO_Datos!$D$3:$HN$85,BECO_Datos!$A83,FALSE))*HM$2</f>
        <v>0</v>
      </c>
      <c r="HN85" s="84">
        <f>(HLOOKUP(HN$7,BECO_Datos!$D$3:$HN$85,BECO_Datos!$A83,FALSE))*HN$2</f>
        <v>0</v>
      </c>
      <c r="HO85" s="84">
        <f>(HLOOKUP(HO$7,BECO_Datos!$D$3:$HN$85,BECO_Datos!$A83,FALSE))*HO$2</f>
        <v>0</v>
      </c>
      <c r="HP85" s="84">
        <f>(HLOOKUP(HP$7,BECO_Datos!$D$3:$HN$85,BECO_Datos!$A83,FALSE))*HP$2</f>
        <v>0</v>
      </c>
      <c r="HQ85" s="84">
        <f>(HLOOKUP(HQ$7,BECO_Datos!$D$3:$HN$85,BECO_Datos!$A83,FALSE)+HLOOKUP(HQ$7,BECO_Datos!$HP$3:$LT$85,BECO_Datos!$A83,FALSE))*HQ$2</f>
        <v>0</v>
      </c>
      <c r="HR85" s="84">
        <f>(HLOOKUP(HR$7,BECO_Datos!$D$3:$HN$85,BECO_Datos!$A83,FALSE))*HR$2</f>
        <v>14397.745249846426</v>
      </c>
      <c r="HS85" s="84">
        <f>(HLOOKUP(HS$7,BECO_Datos!$D$3:$HN$85,BECO_Datos!$A83,FALSE))*HS$2</f>
        <v>0</v>
      </c>
      <c r="HT85" s="84">
        <f>(HLOOKUP(HT$7,BECO_Datos!$D$3:$HN$85,BECO_Datos!$A83,FALSE)+HLOOKUP(HT$7,BECO_Datos!$HP$3:$LT$85,BECO_Datos!$A83,FALSE))*HT$2</f>
        <v>0</v>
      </c>
      <c r="HU85" s="84">
        <f>(HLOOKUP(HU$7,BECO_Datos!$D$3:$HN$85,BECO_Datos!$A83,FALSE))*HU$2</f>
        <v>0</v>
      </c>
      <c r="HV85" s="84">
        <f>(HLOOKUP(HV$7,BECO_Datos!$D$3:$HN$85,BECO_Datos!$A83,FALSE)+HLOOKUP(HV$7,BECO_Datos!$HP$3:$LT$85,BECO_Datos!$A83,FALSE))*HV$2</f>
        <v>0</v>
      </c>
      <c r="HW85" s="84">
        <f>(HLOOKUP(HW$7,BECO_Datos!$D$3:$HN$85,BECO_Datos!$A83,FALSE))*HW$2</f>
        <v>0</v>
      </c>
      <c r="HX85" s="84">
        <f>(HLOOKUP(HX$7,BECO_Datos!$D$3:$HN$85,BECO_Datos!$A83,FALSE)+HLOOKUP(HX$7,BECO_Datos!$HP$3:$LT$85,BECO_Datos!$A83,FALSE))*HX$2</f>
        <v>0</v>
      </c>
    </row>
    <row r="86" spans="1:232" ht="15.75" x14ac:dyDescent="0.2">
      <c r="A86" s="160">
        <v>80</v>
      </c>
      <c r="B86" s="583" t="s">
        <v>22</v>
      </c>
      <c r="C86" s="13"/>
      <c r="D86" s="89">
        <f t="shared" si="240"/>
        <v>0</v>
      </c>
      <c r="E86" s="83">
        <f>(HLOOKUP(E$7,BECO_Datos!$D$3:$HN$85,BECO_Datos!$A84,FALSE)+HLOOKUP(E$7,BECO_Datos!$HP$3:$LT$85,BECO_Datos!$A84,FALSE))*E$2</f>
        <v>0</v>
      </c>
      <c r="F86" s="83">
        <f>(HLOOKUP(F$7,BECO_Datos!$D$3:$HN$85,BECO_Datos!$A84,FALSE)+HLOOKUP(F$7,BECO_Datos!$HP$3:$LT$85,BECO_Datos!$A84,FALSE))*F$2</f>
        <v>0</v>
      </c>
      <c r="G86" s="83">
        <f>(HLOOKUP(G$7,BECO_Datos!$D$3:$HN$85,BECO_Datos!$A84,FALSE)+HLOOKUP(G$7,BECO_Datos!$HP$3:$LT$85,BECO_Datos!$A84,FALSE))*G$2</f>
        <v>0</v>
      </c>
      <c r="H86" s="83">
        <f>(HLOOKUP(H$7,BECO_Datos!$D$3:$HN$85,BECO_Datos!$A84,FALSE)+HLOOKUP(H$7,BECO_Datos!$HP$3:$LT$85,BECO_Datos!$A84,FALSE))*H$2</f>
        <v>0</v>
      </c>
      <c r="I86" s="83">
        <f>(HLOOKUP(I$7,BECO_Datos!$D$3:$HN$85,BECO_Datos!$A84,FALSE))*I$2</f>
        <v>0</v>
      </c>
      <c r="J86" s="83">
        <f>(HLOOKUP(J$7,BECO_Datos!$D$3:$HN$85,BECO_Datos!$A84,FALSE)+HLOOKUP(J$7,BECO_Datos!$HP$3:$LT$85,BECO_Datos!$A84,FALSE))*J$2</f>
        <v>0</v>
      </c>
      <c r="K86" s="83">
        <f>(HLOOKUP(K$7,BECO_Datos!$D$3:$HN$85,BECO_Datos!$A84,FALSE))*K$2</f>
        <v>0</v>
      </c>
      <c r="L86" s="83">
        <f>(HLOOKUP(L$7,BECO_Datos!$D$3:$HN$85,BECO_Datos!$A84,FALSE)+HLOOKUP(L$7,BECO_Datos!$HP$3:$LT$85,BECO_Datos!$A84,FALSE))*L$2</f>
        <v>0</v>
      </c>
      <c r="M86" s="89">
        <f t="shared" si="241"/>
        <v>67.689356551495933</v>
      </c>
      <c r="N86" s="83">
        <f>(HLOOKUP(N$7,BECO_Datos!$D$3:$HN$85,BECO_Datos!$A84,FALSE))*N$2</f>
        <v>0</v>
      </c>
      <c r="O86" s="83">
        <f>(HLOOKUP(O$7,BECO_Datos!$D$3:$HN$85,BECO_Datos!$A84,FALSE))*O$2</f>
        <v>0</v>
      </c>
      <c r="P86" s="83">
        <f>(HLOOKUP(P$7,BECO_Datos!$D$3:$HN$85,BECO_Datos!$A84,FALSE))*P$2</f>
        <v>0</v>
      </c>
      <c r="Q86" s="83">
        <f>(HLOOKUP(Q$7,BECO_Datos!$D$3:$HN$85,BECO_Datos!$A84,FALSE))*Q$2</f>
        <v>0</v>
      </c>
      <c r="R86" s="83">
        <f>(HLOOKUP(R$7,BECO_Datos!$D$3:$HN$85,BECO_Datos!$A84,FALSE)+HLOOKUP(R$7,BECO_Datos!$HP$3:$LT$85,BECO_Datos!$A84,FALSE))*R$2</f>
        <v>0</v>
      </c>
      <c r="S86" s="83">
        <f>(HLOOKUP(S$7,BECO_Datos!$D$3:$HN$85,BECO_Datos!$A84,FALSE))*S$2</f>
        <v>67.689356551495933</v>
      </c>
      <c r="T86" s="83">
        <f>(HLOOKUP(T$7,BECO_Datos!$D$3:$HN$85,BECO_Datos!$A84,FALSE))*T$2</f>
        <v>0</v>
      </c>
      <c r="U86" s="83">
        <f>(HLOOKUP(U$7,BECO_Datos!$D$3:$HN$85,BECO_Datos!$A84,FALSE)+HLOOKUP(U$7,BECO_Datos!$HP$3:$LT$85,BECO_Datos!$A84,FALSE))*U$2</f>
        <v>0</v>
      </c>
      <c r="V86" s="83">
        <f>(HLOOKUP(V$7,BECO_Datos!$D$3:$HN$85,BECO_Datos!$A84,FALSE))*V$2</f>
        <v>0</v>
      </c>
      <c r="W86" s="83">
        <f>(HLOOKUP(W$7,BECO_Datos!$D$3:$HN$85,BECO_Datos!$A84,FALSE)+HLOOKUP(W$7,BECO_Datos!$HP$3:$LT$85,BECO_Datos!$A84,FALSE))*W$2</f>
        <v>0</v>
      </c>
      <c r="X86" s="83">
        <f>(HLOOKUP(X$7,BECO_Datos!$D$3:$HN$85,BECO_Datos!$A84,FALSE))*X$2</f>
        <v>0</v>
      </c>
      <c r="Y86" s="83">
        <f>(HLOOKUP(Y$7,BECO_Datos!$D$3:$HN$85,BECO_Datos!$A84,FALSE)+HLOOKUP(Y$7,BECO_Datos!$HP$3:$LT$85,BECO_Datos!$A84,FALSE))*Y$2</f>
        <v>0</v>
      </c>
      <c r="Z86" s="13"/>
      <c r="AA86" s="89">
        <f t="shared" si="242"/>
        <v>0</v>
      </c>
      <c r="AB86" s="83">
        <f>(HLOOKUP(AB$7,BECO_Datos!$D$3:$HN$85,BECO_Datos!$A84,FALSE)+HLOOKUP(AB$7,BECO_Datos!$HP$3:$LT$85,BECO_Datos!$A84,FALSE))*AB$2</f>
        <v>0</v>
      </c>
      <c r="AC86" s="83">
        <f>(HLOOKUP(AC$7,BECO_Datos!$D$3:$HN$85,BECO_Datos!$A84,FALSE)+HLOOKUP(AC$7,BECO_Datos!$HP$3:$LT$85,BECO_Datos!$A84,FALSE))*AC$2</f>
        <v>0</v>
      </c>
      <c r="AD86" s="83">
        <f>(HLOOKUP(AD$7,BECO_Datos!$D$3:$HN$85,BECO_Datos!$A84,FALSE)+HLOOKUP(AD$7,BECO_Datos!$HP$3:$LT$85,BECO_Datos!$A84,FALSE))*AD$2</f>
        <v>0</v>
      </c>
      <c r="AE86" s="83">
        <f>(HLOOKUP(AE$7,BECO_Datos!$D$3:$HN$85,BECO_Datos!$A84,FALSE)+HLOOKUP(AE$7,BECO_Datos!$HP$3:$LT$85,BECO_Datos!$A84,FALSE))*AE$2</f>
        <v>0</v>
      </c>
      <c r="AF86" s="83">
        <f>(HLOOKUP(AF$7,BECO_Datos!$D$3:$HN$85,BECO_Datos!$A84,FALSE))*AF$2</f>
        <v>0</v>
      </c>
      <c r="AG86" s="83">
        <f>(HLOOKUP(AG$7,BECO_Datos!$D$3:$HN$85,BECO_Datos!$A84,FALSE)+HLOOKUP(AG$7,BECO_Datos!$HP$3:$LT$85,BECO_Datos!$A84,FALSE))*AG$2</f>
        <v>0</v>
      </c>
      <c r="AH86" s="83">
        <f>(HLOOKUP(AH$7,BECO_Datos!$D$3:$HN$85,BECO_Datos!$A84,FALSE))*AH$2</f>
        <v>0</v>
      </c>
      <c r="AI86" s="83">
        <f>(HLOOKUP(AI$7,BECO_Datos!$D$3:$HN$85,BECO_Datos!$A84,FALSE)+HLOOKUP(AI$7,BECO_Datos!$HP$3:$LT$85,BECO_Datos!$A84,FALSE))*AI$2</f>
        <v>0</v>
      </c>
      <c r="AJ86" s="89">
        <f t="shared" si="243"/>
        <v>111.32339124832772</v>
      </c>
      <c r="AK86" s="83">
        <f>(HLOOKUP(AK$7,BECO_Datos!$D$3:$HN$85,BECO_Datos!$A84,FALSE))*AK$2</f>
        <v>0</v>
      </c>
      <c r="AL86" s="83">
        <f>(HLOOKUP(AL$7,BECO_Datos!$D$3:$HN$85,BECO_Datos!$A84,FALSE))*AL$2</f>
        <v>0</v>
      </c>
      <c r="AM86" s="83">
        <f>(HLOOKUP(AM$7,BECO_Datos!$D$3:$HN$85,BECO_Datos!$A84,FALSE))*AM$2</f>
        <v>0</v>
      </c>
      <c r="AN86" s="83">
        <f>(HLOOKUP(AN$7,BECO_Datos!$D$3:$HN$85,BECO_Datos!$A84,FALSE))*AN$2</f>
        <v>0</v>
      </c>
      <c r="AO86" s="83">
        <f>(HLOOKUP(AO$7,BECO_Datos!$D$3:$HN$85,BECO_Datos!$A84,FALSE)+HLOOKUP(AO$7,BECO_Datos!$HP$3:$LT$85,BECO_Datos!$A84,FALSE))*AO$2</f>
        <v>0</v>
      </c>
      <c r="AP86" s="83">
        <f>(HLOOKUP(AP$7,BECO_Datos!$D$3:$HN$85,BECO_Datos!$A84,FALSE))*AP$2</f>
        <v>111.32339124832772</v>
      </c>
      <c r="AQ86" s="83">
        <f>(HLOOKUP(AQ$7,BECO_Datos!$D$3:$HN$85,BECO_Datos!$A84,FALSE))*AQ$2</f>
        <v>0</v>
      </c>
      <c r="AR86" s="83">
        <f>(HLOOKUP(AR$7,BECO_Datos!$D$3:$HN$85,BECO_Datos!$A84,FALSE)+HLOOKUP(AR$7,BECO_Datos!$HP$3:$LT$85,BECO_Datos!$A84,FALSE))*AR$2</f>
        <v>0</v>
      </c>
      <c r="AS86" s="83">
        <f>(HLOOKUP(AS$7,BECO_Datos!$D$3:$HN$85,BECO_Datos!$A84,FALSE))*AS$2</f>
        <v>0</v>
      </c>
      <c r="AT86" s="83">
        <f>(HLOOKUP(AT$7,BECO_Datos!$D$3:$HN$85,BECO_Datos!$A84,FALSE)+HLOOKUP(AT$7,BECO_Datos!$HP$3:$LT$85,BECO_Datos!$A84,FALSE))*AT$2</f>
        <v>0</v>
      </c>
      <c r="AU86" s="83">
        <f>(HLOOKUP(AU$7,BECO_Datos!$D$3:$HN$85,BECO_Datos!$A84,FALSE))*AU$2</f>
        <v>0</v>
      </c>
      <c r="AV86" s="83">
        <f>(HLOOKUP(AV$7,BECO_Datos!$D$3:$HN$85,BECO_Datos!$A84,FALSE)+HLOOKUP(AV$7,BECO_Datos!$HP$3:$LT$85,BECO_Datos!$A84,FALSE))*AV$2</f>
        <v>0</v>
      </c>
      <c r="AW86" s="13"/>
      <c r="AX86" s="89">
        <f t="shared" si="244"/>
        <v>0</v>
      </c>
      <c r="AY86" s="83">
        <f>(HLOOKUP(AY$7,BECO_Datos!$D$3:$HN$85,BECO_Datos!$A84,FALSE)+HLOOKUP(AY$7,BECO_Datos!$HP$3:$LT$85,BECO_Datos!$A84,FALSE))*AY$2</f>
        <v>0</v>
      </c>
      <c r="AZ86" s="83">
        <f>(HLOOKUP(AZ$7,BECO_Datos!$D$3:$HN$85,BECO_Datos!$A84,FALSE)+HLOOKUP(AZ$7,BECO_Datos!$HP$3:$LT$85,BECO_Datos!$A84,FALSE))*AZ$2</f>
        <v>0</v>
      </c>
      <c r="BA86" s="83">
        <f>(HLOOKUP(BA$7,BECO_Datos!$D$3:$HN$85,BECO_Datos!$A84,FALSE)+HLOOKUP(BA$7,BECO_Datos!$HP$3:$LT$85,BECO_Datos!$A84,FALSE))*BA$2</f>
        <v>0</v>
      </c>
      <c r="BB86" s="83">
        <f>(HLOOKUP(BB$7,BECO_Datos!$D$3:$HN$85,BECO_Datos!$A84,FALSE)+HLOOKUP(BB$7,BECO_Datos!$HP$3:$LT$85,BECO_Datos!$A84,FALSE))*BB$2</f>
        <v>0</v>
      </c>
      <c r="BC86" s="83">
        <f>(HLOOKUP(BC$7,BECO_Datos!$D$3:$HN$85,BECO_Datos!$A84,FALSE))*BC$2</f>
        <v>0</v>
      </c>
      <c r="BD86" s="83">
        <f>(HLOOKUP(BD$7,BECO_Datos!$D$3:$HN$85,BECO_Datos!$A84,FALSE)+HLOOKUP(BD$7,BECO_Datos!$HP$3:$LT$85,BECO_Datos!$A84,FALSE))*BD$2</f>
        <v>0</v>
      </c>
      <c r="BE86" s="83">
        <f>(HLOOKUP(BE$7,BECO_Datos!$D$3:$HN$85,BECO_Datos!$A84,FALSE))*BE$2</f>
        <v>0</v>
      </c>
      <c r="BF86" s="83">
        <f>(HLOOKUP(BF$7,BECO_Datos!$D$3:$HN$85,BECO_Datos!$A84,FALSE)+HLOOKUP(BF$7,BECO_Datos!$HP$3:$LT$85,BECO_Datos!$A84,FALSE))*BF$2</f>
        <v>0</v>
      </c>
      <c r="BG86" s="89">
        <f t="shared" si="245"/>
        <v>205.60881822312459</v>
      </c>
      <c r="BH86" s="83">
        <f>(HLOOKUP(BH$7,BECO_Datos!$D$3:$HN$85,BECO_Datos!$A84,FALSE))*BH$2</f>
        <v>0</v>
      </c>
      <c r="BI86" s="83">
        <f>(HLOOKUP(BI$7,BECO_Datos!$D$3:$HN$85,BECO_Datos!$A84,FALSE))*BI$2</f>
        <v>0</v>
      </c>
      <c r="BJ86" s="83">
        <f>(HLOOKUP(BJ$7,BECO_Datos!$D$3:$HN$85,BECO_Datos!$A84,FALSE))*BJ$2</f>
        <v>0</v>
      </c>
      <c r="BK86" s="83">
        <f>(HLOOKUP(BK$7,BECO_Datos!$D$3:$HN$85,BECO_Datos!$A84,FALSE))*BK$2</f>
        <v>0</v>
      </c>
      <c r="BL86" s="83">
        <f>(HLOOKUP(BL$7,BECO_Datos!$D$3:$HN$85,BECO_Datos!$A84,FALSE)+HLOOKUP(BL$7,BECO_Datos!$HP$3:$LT$85,BECO_Datos!$A84,FALSE))*BL$2</f>
        <v>0</v>
      </c>
      <c r="BM86" s="83">
        <f>(HLOOKUP(BM$7,BECO_Datos!$D$3:$HN$85,BECO_Datos!$A84,FALSE))*BM$2</f>
        <v>205.60881822312459</v>
      </c>
      <c r="BN86" s="83">
        <f>(HLOOKUP(BN$7,BECO_Datos!$D$3:$HN$85,BECO_Datos!$A84,FALSE))*BN$2</f>
        <v>0</v>
      </c>
      <c r="BO86" s="83">
        <f>(HLOOKUP(BO$7,BECO_Datos!$D$3:$HN$85,BECO_Datos!$A84,FALSE)+HLOOKUP(BO$7,BECO_Datos!$HP$3:$LT$85,BECO_Datos!$A84,FALSE))*BO$2</f>
        <v>0</v>
      </c>
      <c r="BP86" s="83">
        <f>(HLOOKUP(BP$7,BECO_Datos!$D$3:$HN$85,BECO_Datos!$A84,FALSE))*BP$2</f>
        <v>0</v>
      </c>
      <c r="BQ86" s="83">
        <f>(HLOOKUP(BQ$7,BECO_Datos!$D$3:$HN$85,BECO_Datos!$A84,FALSE)+HLOOKUP(BQ$7,BECO_Datos!$HP$3:$LT$85,BECO_Datos!$A84,FALSE))*BQ$2</f>
        <v>0</v>
      </c>
      <c r="BR86" s="83">
        <f>(HLOOKUP(BR$7,BECO_Datos!$D$3:$HN$85,BECO_Datos!$A84,FALSE))*BR$2</f>
        <v>0</v>
      </c>
      <c r="BS86" s="83">
        <f>(HLOOKUP(BS$7,BECO_Datos!$D$3:$HN$85,BECO_Datos!$A84,FALSE)+HLOOKUP(BS$7,BECO_Datos!$HP$3:$LT$85,BECO_Datos!$A84,FALSE))*BS$2</f>
        <v>0</v>
      </c>
      <c r="BT86" s="13"/>
      <c r="BU86" s="89">
        <f t="shared" si="246"/>
        <v>0</v>
      </c>
      <c r="BV86" s="83">
        <f>(HLOOKUP(BV$7,BECO_Datos!$D$3:$HN$85,BECO_Datos!$A84,FALSE)+HLOOKUP(BV$7,BECO_Datos!$HP$3:$LT$85,BECO_Datos!$A84,FALSE))*BV$2</f>
        <v>0</v>
      </c>
      <c r="BW86" s="83">
        <f>(HLOOKUP(BW$7,BECO_Datos!$D$3:$HN$85,BECO_Datos!$A84,FALSE)+HLOOKUP(BW$7,BECO_Datos!$HP$3:$LT$85,BECO_Datos!$A84,FALSE))*BW$2</f>
        <v>0</v>
      </c>
      <c r="BX86" s="83">
        <f>(HLOOKUP(BX$7,BECO_Datos!$D$3:$HN$85,BECO_Datos!$A84,FALSE)+HLOOKUP(BX$7,BECO_Datos!$HP$3:$LT$85,BECO_Datos!$A84,FALSE))*BX$2</f>
        <v>0</v>
      </c>
      <c r="BY86" s="83">
        <f>(HLOOKUP(BY$7,BECO_Datos!$D$3:$HN$85,BECO_Datos!$A84,FALSE)+HLOOKUP(BY$7,BECO_Datos!$HP$3:$LT$85,BECO_Datos!$A84,FALSE))*BY$2</f>
        <v>0</v>
      </c>
      <c r="BZ86" s="83">
        <f>(HLOOKUP(BZ$7,BECO_Datos!$D$3:$HN$85,BECO_Datos!$A84,FALSE))*BZ$2</f>
        <v>0</v>
      </c>
      <c r="CA86" s="83">
        <f>(HLOOKUP(CA$7,BECO_Datos!$D$3:$HN$85,BECO_Datos!$A84,FALSE)+HLOOKUP(CA$7,BECO_Datos!$HP$3:$LT$85,BECO_Datos!$A84,FALSE))*CA$2</f>
        <v>0</v>
      </c>
      <c r="CB86" s="83">
        <f>(HLOOKUP(CB$7,BECO_Datos!$D$3:$HN$85,BECO_Datos!$A84,FALSE))*CB$2</f>
        <v>0</v>
      </c>
      <c r="CC86" s="83">
        <f>(HLOOKUP(CC$7,BECO_Datos!$D$3:$HN$85,BECO_Datos!$A84,FALSE)+HLOOKUP(CC$7,BECO_Datos!$HP$3:$LT$85,BECO_Datos!$A84,FALSE))*CC$2</f>
        <v>0</v>
      </c>
      <c r="CD86" s="89">
        <f t="shared" si="247"/>
        <v>231.21666065101789</v>
      </c>
      <c r="CE86" s="83">
        <f>(HLOOKUP(CE$7,BECO_Datos!$D$3:$HN$85,BECO_Datos!$A84,FALSE))*CE$2</f>
        <v>0</v>
      </c>
      <c r="CF86" s="83">
        <f>(HLOOKUP(CF$7,BECO_Datos!$D$3:$HN$85,BECO_Datos!$A84,FALSE))*CF$2</f>
        <v>0</v>
      </c>
      <c r="CG86" s="83">
        <f>(HLOOKUP(CG$7,BECO_Datos!$D$3:$HN$85,BECO_Datos!$A84,FALSE))*CG$2</f>
        <v>0</v>
      </c>
      <c r="CH86" s="83">
        <f>(HLOOKUP(CH$7,BECO_Datos!$D$3:$HN$85,BECO_Datos!$A84,FALSE))*CH$2</f>
        <v>0</v>
      </c>
      <c r="CI86" s="83">
        <f>(HLOOKUP(CI$7,BECO_Datos!$D$3:$HN$85,BECO_Datos!$A84,FALSE)+HLOOKUP(CI$7,BECO_Datos!$HP$3:$LT$85,BECO_Datos!$A84,FALSE))*CI$2</f>
        <v>0</v>
      </c>
      <c r="CJ86" s="83">
        <f>(HLOOKUP(CJ$7,BECO_Datos!$D$3:$HN$85,BECO_Datos!$A84,FALSE))*CJ$2</f>
        <v>231.21666065101789</v>
      </c>
      <c r="CK86" s="83">
        <f>(HLOOKUP(CK$7,BECO_Datos!$D$3:$HN$85,BECO_Datos!$A84,FALSE))*CK$2</f>
        <v>0</v>
      </c>
      <c r="CL86" s="83">
        <f>(HLOOKUP(CL$7,BECO_Datos!$D$3:$HN$85,BECO_Datos!$A84,FALSE)+HLOOKUP(CL$7,BECO_Datos!$HP$3:$LT$85,BECO_Datos!$A84,FALSE))*CL$2</f>
        <v>0</v>
      </c>
      <c r="CM86" s="83">
        <f>(HLOOKUP(CM$7,BECO_Datos!$D$3:$HN$85,BECO_Datos!$A84,FALSE))*CM$2</f>
        <v>0</v>
      </c>
      <c r="CN86" s="83">
        <f>(HLOOKUP(CN$7,BECO_Datos!$D$3:$HN$85,BECO_Datos!$A84,FALSE)+HLOOKUP(CN$7,BECO_Datos!$HP$3:$LT$85,BECO_Datos!$A84,FALSE))*CN$2</f>
        <v>0</v>
      </c>
      <c r="CO86" s="83">
        <f>(HLOOKUP(CO$7,BECO_Datos!$D$3:$HN$85,BECO_Datos!$A84,FALSE))*CO$2</f>
        <v>0</v>
      </c>
      <c r="CP86" s="83">
        <f>(HLOOKUP(CP$7,BECO_Datos!$D$3:$HN$85,BECO_Datos!$A84,FALSE)+HLOOKUP(CP$7,BECO_Datos!$HP$3:$LT$85,BECO_Datos!$A84,FALSE))*CP$2</f>
        <v>0</v>
      </c>
      <c r="CQ86" s="13"/>
      <c r="CR86" s="89">
        <f t="shared" si="248"/>
        <v>0</v>
      </c>
      <c r="CS86" s="83">
        <f>(HLOOKUP(CS$7,BECO_Datos!$D$3:$HN$85,BECO_Datos!$A84,FALSE)+HLOOKUP(CS$7,BECO_Datos!$HP$3:$LT$85,BECO_Datos!$A84,FALSE))*CS$2</f>
        <v>0</v>
      </c>
      <c r="CT86" s="83">
        <f>(HLOOKUP(CT$7,BECO_Datos!$D$3:$HN$85,BECO_Datos!$A84,FALSE)+HLOOKUP(CT$7,BECO_Datos!$HP$3:$LT$85,BECO_Datos!$A84,FALSE))*CT$2</f>
        <v>0</v>
      </c>
      <c r="CU86" s="83">
        <f>(HLOOKUP(CU$7,BECO_Datos!$D$3:$HN$85,BECO_Datos!$A84,FALSE)+HLOOKUP(CU$7,BECO_Datos!$HP$3:$LT$85,BECO_Datos!$A84,FALSE))*CU$2</f>
        <v>0</v>
      </c>
      <c r="CV86" s="83">
        <f>(HLOOKUP(CV$7,BECO_Datos!$D$3:$HN$85,BECO_Datos!$A84,FALSE)+HLOOKUP(CV$7,BECO_Datos!$HP$3:$LT$85,BECO_Datos!$A84,FALSE))*CV$2</f>
        <v>0</v>
      </c>
      <c r="CW86" s="83">
        <f>(HLOOKUP(CW$7,BECO_Datos!$D$3:$HN$85,BECO_Datos!$A84,FALSE))*CW$2</f>
        <v>0</v>
      </c>
      <c r="CX86" s="83">
        <f>(HLOOKUP(CX$7,BECO_Datos!$D$3:$HN$85,BECO_Datos!$A84,FALSE)+HLOOKUP(CX$7,BECO_Datos!$HP$3:$LT$85,BECO_Datos!$A84,FALSE))*CX$2</f>
        <v>0</v>
      </c>
      <c r="CY86" s="83">
        <f>(HLOOKUP(CY$7,BECO_Datos!$D$3:$HN$85,BECO_Datos!$A84,FALSE))*CY$2</f>
        <v>0</v>
      </c>
      <c r="CZ86" s="83">
        <f>(HLOOKUP(CZ$7,BECO_Datos!$D$3:$HN$85,BECO_Datos!$A84,FALSE)+HLOOKUP(CZ$7,BECO_Datos!$HP$3:$LT$85,BECO_Datos!$A84,FALSE))*CZ$2</f>
        <v>0</v>
      </c>
      <c r="DA86" s="89">
        <f t="shared" si="249"/>
        <v>187.01790383863451</v>
      </c>
      <c r="DB86" s="83">
        <f>(HLOOKUP(DB$7,BECO_Datos!$D$3:$HN$85,BECO_Datos!$A84,FALSE))*DB$2</f>
        <v>0</v>
      </c>
      <c r="DC86" s="83">
        <f>(HLOOKUP(DC$7,BECO_Datos!$D$3:$HN$85,BECO_Datos!$A84,FALSE))*DC$2</f>
        <v>0</v>
      </c>
      <c r="DD86" s="83">
        <f>(HLOOKUP(DD$7,BECO_Datos!$D$3:$HN$85,BECO_Datos!$A84,FALSE))*DD$2</f>
        <v>0</v>
      </c>
      <c r="DE86" s="83">
        <f>(HLOOKUP(DE$7,BECO_Datos!$D$3:$HN$85,BECO_Datos!$A84,FALSE))*DE$2</f>
        <v>0</v>
      </c>
      <c r="DF86" s="83">
        <f>(HLOOKUP(DF$7,BECO_Datos!$D$3:$HN$85,BECO_Datos!$A84,FALSE)+HLOOKUP(DF$7,BECO_Datos!$HP$3:$LT$85,BECO_Datos!$A84,FALSE))*DF$2</f>
        <v>0</v>
      </c>
      <c r="DG86" s="83">
        <f>(HLOOKUP(DG$7,BECO_Datos!$D$3:$HN$85,BECO_Datos!$A84,FALSE))*DG$2</f>
        <v>187.01790383863451</v>
      </c>
      <c r="DH86" s="83">
        <f>(HLOOKUP(DH$7,BECO_Datos!$D$3:$HN$85,BECO_Datos!$A84,FALSE))*DH$2</f>
        <v>0</v>
      </c>
      <c r="DI86" s="83">
        <f>(HLOOKUP(DI$7,BECO_Datos!$D$3:$HN$85,BECO_Datos!$A84,FALSE)+HLOOKUP(DI$7,BECO_Datos!$HP$3:$LT$85,BECO_Datos!$A84,FALSE))*DI$2</f>
        <v>0</v>
      </c>
      <c r="DJ86" s="83">
        <f>(HLOOKUP(DJ$7,BECO_Datos!$D$3:$HN$85,BECO_Datos!$A84,FALSE))*DJ$2</f>
        <v>0</v>
      </c>
      <c r="DK86" s="83">
        <f>(HLOOKUP(DK$7,BECO_Datos!$D$3:$HN$85,BECO_Datos!$A84,FALSE)+HLOOKUP(DK$7,BECO_Datos!$HP$3:$LT$85,BECO_Datos!$A84,FALSE))*DK$2</f>
        <v>0</v>
      </c>
      <c r="DL86" s="83">
        <f>(HLOOKUP(DL$7,BECO_Datos!$D$3:$HN$85,BECO_Datos!$A84,FALSE))*DL$2</f>
        <v>0</v>
      </c>
      <c r="DM86" s="83">
        <f>(HLOOKUP(DM$7,BECO_Datos!$D$3:$HN$85,BECO_Datos!$A84,FALSE)+HLOOKUP(DM$7,BECO_Datos!$HP$3:$LT$85,BECO_Datos!$A84,FALSE))*DM$2</f>
        <v>0</v>
      </c>
      <c r="DN86" s="13"/>
      <c r="DO86" s="89">
        <f t="shared" si="250"/>
        <v>0</v>
      </c>
      <c r="DP86" s="83">
        <f>(HLOOKUP(DP$7,BECO_Datos!$D$3:$HN$85,BECO_Datos!$A84,FALSE)+HLOOKUP(DP$7,BECO_Datos!$HP$3:$LT$85,BECO_Datos!$A84,FALSE))*DP$2</f>
        <v>0</v>
      </c>
      <c r="DQ86" s="83">
        <f>(HLOOKUP(DQ$7,BECO_Datos!$D$3:$HN$85,BECO_Datos!$A84,FALSE)+HLOOKUP(DQ$7,BECO_Datos!$HP$3:$LT$85,BECO_Datos!$A84,FALSE))*DQ$2</f>
        <v>0</v>
      </c>
      <c r="DR86" s="83">
        <f>(HLOOKUP(DR$7,BECO_Datos!$D$3:$HN$85,BECO_Datos!$A84,FALSE)+HLOOKUP(DR$7,BECO_Datos!$HP$3:$LT$85,BECO_Datos!$A84,FALSE))*DR$2</f>
        <v>0</v>
      </c>
      <c r="DS86" s="83">
        <f>(HLOOKUP(DS$7,BECO_Datos!$D$3:$HN$85,BECO_Datos!$A84,FALSE)+HLOOKUP(DS$7,BECO_Datos!$HP$3:$LT$85,BECO_Datos!$A84,FALSE))*DS$2</f>
        <v>0</v>
      </c>
      <c r="DT86" s="83">
        <f>(HLOOKUP(DT$7,BECO_Datos!$D$3:$HN$85,BECO_Datos!$A84,FALSE))*DT$2</f>
        <v>0</v>
      </c>
      <c r="DU86" s="83">
        <f>(HLOOKUP(DU$7,BECO_Datos!$D$3:$HN$85,BECO_Datos!$A84,FALSE)+HLOOKUP(DU$7,BECO_Datos!$HP$3:$LT$85,BECO_Datos!$A84,FALSE))*DU$2</f>
        <v>0</v>
      </c>
      <c r="DV86" s="83">
        <f>(HLOOKUP(DV$7,BECO_Datos!$D$3:$HN$85,BECO_Datos!$A84,FALSE))*DV$2</f>
        <v>0</v>
      </c>
      <c r="DW86" s="83">
        <f>(HLOOKUP(DW$7,BECO_Datos!$D$3:$HN$85,BECO_Datos!$A84,FALSE)+HLOOKUP(DW$7,BECO_Datos!$HP$3:$LT$85,BECO_Datos!$A84,FALSE))*DW$2</f>
        <v>0</v>
      </c>
      <c r="DX86" s="89">
        <f t="shared" si="251"/>
        <v>154.37154284197752</v>
      </c>
      <c r="DY86" s="83">
        <f>(HLOOKUP(DY$7,BECO_Datos!$D$3:$HN$85,BECO_Datos!$A84,FALSE))*DY$2</f>
        <v>0</v>
      </c>
      <c r="DZ86" s="83">
        <f>(HLOOKUP(DZ$7,BECO_Datos!$D$3:$HN$85,BECO_Datos!$A84,FALSE))*DZ$2</f>
        <v>0</v>
      </c>
      <c r="EA86" s="83">
        <f>(HLOOKUP(EA$7,BECO_Datos!$D$3:$HN$85,BECO_Datos!$A84,FALSE))*EA$2</f>
        <v>0</v>
      </c>
      <c r="EB86" s="83">
        <f>(HLOOKUP(EB$7,BECO_Datos!$D$3:$HN$85,BECO_Datos!$A84,FALSE))*EB$2</f>
        <v>0</v>
      </c>
      <c r="EC86" s="83">
        <f>(HLOOKUP(EC$7,BECO_Datos!$D$3:$HN$85,BECO_Datos!$A84,FALSE)+HLOOKUP(EC$7,BECO_Datos!$HP$3:$LT$85,BECO_Datos!$A84,FALSE))*EC$2</f>
        <v>0</v>
      </c>
      <c r="ED86" s="83">
        <f>(HLOOKUP(ED$7,BECO_Datos!$D$3:$HN$85,BECO_Datos!$A84,FALSE))*ED$2</f>
        <v>154.37154284197752</v>
      </c>
      <c r="EE86" s="83">
        <f>(HLOOKUP(EE$7,BECO_Datos!$D$3:$HN$85,BECO_Datos!$A84,FALSE))*EE$2</f>
        <v>0</v>
      </c>
      <c r="EF86" s="83">
        <f>(HLOOKUP(EF$7,BECO_Datos!$D$3:$HN$85,BECO_Datos!$A84,FALSE)+HLOOKUP(EF$7,BECO_Datos!$HP$3:$LT$85,BECO_Datos!$A84,FALSE))*EF$2</f>
        <v>0</v>
      </c>
      <c r="EG86" s="83">
        <f>(HLOOKUP(EG$7,BECO_Datos!$D$3:$HN$85,BECO_Datos!$A84,FALSE))*EG$2</f>
        <v>0</v>
      </c>
      <c r="EH86" s="83">
        <f>(HLOOKUP(EH$7,BECO_Datos!$D$3:$HN$85,BECO_Datos!$A84,FALSE)+HLOOKUP(EH$7,BECO_Datos!$HP$3:$LT$85,BECO_Datos!$A84,FALSE))*EH$2</f>
        <v>0</v>
      </c>
      <c r="EI86" s="83">
        <f>(HLOOKUP(EI$7,BECO_Datos!$D$3:$HN$85,BECO_Datos!$A84,FALSE))*EI$2</f>
        <v>0</v>
      </c>
      <c r="EJ86" s="83">
        <f>(HLOOKUP(EJ$7,BECO_Datos!$D$3:$HN$85,BECO_Datos!$A84,FALSE)+HLOOKUP(EJ$7,BECO_Datos!$HP$3:$LT$85,BECO_Datos!$A84,FALSE))*EJ$2</f>
        <v>0</v>
      </c>
      <c r="EK86" s="13"/>
      <c r="EL86" s="89">
        <f t="shared" si="252"/>
        <v>0</v>
      </c>
      <c r="EM86" s="83">
        <f>(HLOOKUP(EM$7,BECO_Datos!$D$3:$HN$85,BECO_Datos!$A84,FALSE)+HLOOKUP(EM$7,BECO_Datos!$HP$3:$LT$85,BECO_Datos!$A84,FALSE))*EM$2</f>
        <v>0</v>
      </c>
      <c r="EN86" s="83">
        <f>(HLOOKUP(EN$7,BECO_Datos!$D$3:$HN$85,BECO_Datos!$A84,FALSE)+HLOOKUP(EN$7,BECO_Datos!$HP$3:$LT$85,BECO_Datos!$A84,FALSE))*EN$2</f>
        <v>0</v>
      </c>
      <c r="EO86" s="83">
        <f>(HLOOKUP(EO$7,BECO_Datos!$D$3:$HN$85,BECO_Datos!$A84,FALSE)+HLOOKUP(EO$7,BECO_Datos!$HP$3:$LT$85,BECO_Datos!$A84,FALSE))*EO$2</f>
        <v>0</v>
      </c>
      <c r="EP86" s="83">
        <f>(HLOOKUP(EP$7,BECO_Datos!$D$3:$HN$85,BECO_Datos!$A84,FALSE)+HLOOKUP(EP$7,BECO_Datos!$HP$3:$LT$85,BECO_Datos!$A84,FALSE))*EP$2</f>
        <v>0</v>
      </c>
      <c r="EQ86" s="83">
        <f>(HLOOKUP(EQ$7,BECO_Datos!$D$3:$HN$85,BECO_Datos!$A84,FALSE))*EQ$2</f>
        <v>0</v>
      </c>
      <c r="ER86" s="83">
        <f>(HLOOKUP(ER$7,BECO_Datos!$D$3:$HN$85,BECO_Datos!$A84,FALSE)+HLOOKUP(ER$7,BECO_Datos!$HP$3:$LT$85,BECO_Datos!$A84,FALSE))*ER$2</f>
        <v>0</v>
      </c>
      <c r="ES86" s="83">
        <f>(HLOOKUP(ES$7,BECO_Datos!$D$3:$HN$85,BECO_Datos!$A84,FALSE))*ES$2</f>
        <v>0</v>
      </c>
      <c r="ET86" s="83">
        <f>(HLOOKUP(ET$7,BECO_Datos!$D$3:$HN$85,BECO_Datos!$A84,FALSE)+HLOOKUP(ET$7,BECO_Datos!$HP$3:$LT$85,BECO_Datos!$A84,FALSE))*ET$2</f>
        <v>0</v>
      </c>
      <c r="EU86" s="89">
        <f t="shared" si="253"/>
        <v>201.540029126918</v>
      </c>
      <c r="EV86" s="83">
        <f>(HLOOKUP(EV$7,BECO_Datos!$D$3:$HN$85,BECO_Datos!$A84,FALSE))*EV$2</f>
        <v>0</v>
      </c>
      <c r="EW86" s="83">
        <f>(HLOOKUP(EW$7,BECO_Datos!$D$3:$HN$85,BECO_Datos!$A84,FALSE))*EW$2</f>
        <v>0</v>
      </c>
      <c r="EX86" s="83">
        <f>(HLOOKUP(EX$7,BECO_Datos!$D$3:$HN$85,BECO_Datos!$A84,FALSE))*EX$2</f>
        <v>0</v>
      </c>
      <c r="EY86" s="83">
        <f>(HLOOKUP(EY$7,BECO_Datos!$D$3:$HN$85,BECO_Datos!$A84,FALSE))*EY$2</f>
        <v>0</v>
      </c>
      <c r="EZ86" s="83">
        <f>(HLOOKUP(EZ$7,BECO_Datos!$D$3:$HN$85,BECO_Datos!$A84,FALSE)+HLOOKUP(EZ$7,BECO_Datos!$HP$3:$LT$85,BECO_Datos!$A84,FALSE))*EZ$2</f>
        <v>0</v>
      </c>
      <c r="FA86" s="83">
        <f>(HLOOKUP(FA$7,BECO_Datos!$D$3:$HN$85,BECO_Datos!$A84,FALSE))*FA$2</f>
        <v>201.540029126918</v>
      </c>
      <c r="FB86" s="83">
        <f>(HLOOKUP(FB$7,BECO_Datos!$D$3:$HN$85,BECO_Datos!$A84,FALSE))*FB$2</f>
        <v>0</v>
      </c>
      <c r="FC86" s="83">
        <f>(HLOOKUP(FC$7,BECO_Datos!$D$3:$HN$85,BECO_Datos!$A84,FALSE)+HLOOKUP(FC$7,BECO_Datos!$HP$3:$LT$85,BECO_Datos!$A84,FALSE))*FC$2</f>
        <v>0</v>
      </c>
      <c r="FD86" s="83">
        <f>(HLOOKUP(FD$7,BECO_Datos!$D$3:$HN$85,BECO_Datos!$A84,FALSE))*FD$2</f>
        <v>0</v>
      </c>
      <c r="FE86" s="83">
        <f>(HLOOKUP(FE$7,BECO_Datos!$D$3:$HN$85,BECO_Datos!$A84,FALSE)+HLOOKUP(FE$7,BECO_Datos!$HP$3:$LT$85,BECO_Datos!$A84,FALSE))*FE$2</f>
        <v>0</v>
      </c>
      <c r="FF86" s="83">
        <f>(HLOOKUP(FF$7,BECO_Datos!$D$3:$HN$85,BECO_Datos!$A84,FALSE))*FF$2</f>
        <v>0</v>
      </c>
      <c r="FG86" s="83">
        <f>(HLOOKUP(FG$7,BECO_Datos!$D$3:$HN$85,BECO_Datos!$A84,FALSE)+HLOOKUP(FG$7,BECO_Datos!$HP$3:$LT$85,BECO_Datos!$A84,FALSE))*FG$2</f>
        <v>0</v>
      </c>
      <c r="FH86" s="13"/>
      <c r="FI86" s="89">
        <f t="shared" si="254"/>
        <v>0</v>
      </c>
      <c r="FJ86" s="83">
        <f>(HLOOKUP(FJ$7,BECO_Datos!$D$3:$HN$85,BECO_Datos!$A84,FALSE)+HLOOKUP(FJ$7,BECO_Datos!$HP$3:$LT$85,BECO_Datos!$A84,FALSE))*FJ$2</f>
        <v>0</v>
      </c>
      <c r="FK86" s="83">
        <f>(HLOOKUP(FK$7,BECO_Datos!$D$3:$HN$85,BECO_Datos!$A84,FALSE)+HLOOKUP(FK$7,BECO_Datos!$HP$3:$LT$85,BECO_Datos!$A84,FALSE))*FK$2</f>
        <v>0</v>
      </c>
      <c r="FL86" s="83">
        <f>(HLOOKUP(FL$7,BECO_Datos!$D$3:$HN$85,BECO_Datos!$A84,FALSE)+HLOOKUP(FL$7,BECO_Datos!$HP$3:$LT$85,BECO_Datos!$A84,FALSE))*FL$2</f>
        <v>0</v>
      </c>
      <c r="FM86" s="83">
        <f>(HLOOKUP(FM$7,BECO_Datos!$D$3:$HN$85,BECO_Datos!$A84,FALSE)+HLOOKUP(FM$7,BECO_Datos!$HP$3:$LT$85,BECO_Datos!$A84,FALSE))*FM$2</f>
        <v>0</v>
      </c>
      <c r="FN86" s="83">
        <f>(HLOOKUP(FN$7,BECO_Datos!$D$3:$HN$85,BECO_Datos!$A84,FALSE))*FN$2</f>
        <v>0</v>
      </c>
      <c r="FO86" s="83">
        <f>(HLOOKUP(FO$7,BECO_Datos!$D$3:$HN$85,BECO_Datos!$A84,FALSE)+HLOOKUP(FO$7,BECO_Datos!$HP$3:$LT$85,BECO_Datos!$A84,FALSE))*FO$2</f>
        <v>0</v>
      </c>
      <c r="FP86" s="83">
        <f>(HLOOKUP(FP$7,BECO_Datos!$D$3:$HN$85,BECO_Datos!$A84,FALSE))*FP$2</f>
        <v>0</v>
      </c>
      <c r="FQ86" s="83">
        <f>(HLOOKUP(FQ$7,BECO_Datos!$D$3:$HN$85,BECO_Datos!$A84,FALSE)+HLOOKUP(FQ$7,BECO_Datos!$HP$3:$LT$85,BECO_Datos!$A84,FALSE))*FQ$2</f>
        <v>0</v>
      </c>
      <c r="FR86" s="89">
        <f t="shared" si="255"/>
        <v>230.99075344417309</v>
      </c>
      <c r="FS86" s="83">
        <f>(HLOOKUP(FS$7,BECO_Datos!$D$3:$HN$85,BECO_Datos!$A84,FALSE))*FS$2</f>
        <v>0</v>
      </c>
      <c r="FT86" s="83">
        <f>(HLOOKUP(FT$7,BECO_Datos!$D$3:$HN$85,BECO_Datos!$A84,FALSE))*FT$2</f>
        <v>0</v>
      </c>
      <c r="FU86" s="83">
        <f>(HLOOKUP(FU$7,BECO_Datos!$D$3:$HN$85,BECO_Datos!$A84,FALSE))*FU$2</f>
        <v>0</v>
      </c>
      <c r="FV86" s="83">
        <f>(HLOOKUP(FV$7,BECO_Datos!$D$3:$HN$85,BECO_Datos!$A84,FALSE))*FV$2</f>
        <v>0</v>
      </c>
      <c r="FW86" s="83">
        <f>(HLOOKUP(FW$7,BECO_Datos!$D$3:$HN$85,BECO_Datos!$A84,FALSE)+HLOOKUP(FW$7,BECO_Datos!$HP$3:$LT$85,BECO_Datos!$A84,FALSE))*FW$2</f>
        <v>0</v>
      </c>
      <c r="FX86" s="83">
        <f>(HLOOKUP(FX$7,BECO_Datos!$D$3:$HN$85,BECO_Datos!$A84,FALSE))*FX$2</f>
        <v>230.99075344417309</v>
      </c>
      <c r="FY86" s="83">
        <f>(HLOOKUP(FY$7,BECO_Datos!$D$3:$HN$85,BECO_Datos!$A84,FALSE))*FY$2</f>
        <v>0</v>
      </c>
      <c r="FZ86" s="83">
        <f>(HLOOKUP(FZ$7,BECO_Datos!$D$3:$HN$85,BECO_Datos!$A84,FALSE)+HLOOKUP(FZ$7,BECO_Datos!$HP$3:$LT$85,BECO_Datos!$A84,FALSE))*FZ$2</f>
        <v>0</v>
      </c>
      <c r="GA86" s="83">
        <f>(HLOOKUP(GA$7,BECO_Datos!$D$3:$HN$85,BECO_Datos!$A84,FALSE))*GA$2</f>
        <v>0</v>
      </c>
      <c r="GB86" s="83">
        <f>(HLOOKUP(GB$7,BECO_Datos!$D$3:$HN$85,BECO_Datos!$A84,FALSE)+HLOOKUP(GB$7,BECO_Datos!$HP$3:$LT$85,BECO_Datos!$A84,FALSE))*GB$2</f>
        <v>0</v>
      </c>
      <c r="GC86" s="83">
        <f>(HLOOKUP(GC$7,BECO_Datos!$D$3:$HN$85,BECO_Datos!$A84,FALSE))*GC$2</f>
        <v>0</v>
      </c>
      <c r="GD86" s="83">
        <f>(HLOOKUP(GD$7,BECO_Datos!$D$3:$HN$85,BECO_Datos!$A84,FALSE)+HLOOKUP(GD$7,BECO_Datos!$HP$3:$LT$85,BECO_Datos!$A84,FALSE))*GD$2</f>
        <v>0</v>
      </c>
      <c r="GE86" s="13"/>
      <c r="GF86" s="89">
        <f t="shared" si="256"/>
        <v>192.51256152647878</v>
      </c>
      <c r="GG86" s="83">
        <f>(HLOOKUP(GG$7,BECO_Datos!$D$3:$HN$85,BECO_Datos!$A84,FALSE)+HLOOKUP(GG$7,BECO_Datos!$HP$3:$LT$85,BECO_Datos!$A84,FALSE))*GG$2</f>
        <v>0</v>
      </c>
      <c r="GH86" s="83">
        <f>(HLOOKUP(GH$7,BECO_Datos!$D$3:$HN$85,BECO_Datos!$A84,FALSE)+HLOOKUP(GH$7,BECO_Datos!$HP$3:$LT$85,BECO_Datos!$A84,FALSE))*GH$2</f>
        <v>0</v>
      </c>
      <c r="GI86" s="83">
        <f>(HLOOKUP(GI$7,BECO_Datos!$D$3:$HN$85,BECO_Datos!$A84,FALSE)+HLOOKUP(GI$7,BECO_Datos!$HP$3:$LT$85,BECO_Datos!$A84,FALSE))*GI$2</f>
        <v>192.51256152647878</v>
      </c>
      <c r="GJ86" s="83">
        <f>(HLOOKUP(GJ$7,BECO_Datos!$D$3:$HN$85,BECO_Datos!$A84,FALSE)+HLOOKUP(GJ$7,BECO_Datos!$HP$3:$LT$85,BECO_Datos!$A84,FALSE))*GJ$2</f>
        <v>0</v>
      </c>
      <c r="GK86" s="83">
        <f>(HLOOKUP(GK$7,BECO_Datos!$D$3:$HN$85,BECO_Datos!$A84,FALSE))*GK$2</f>
        <v>0</v>
      </c>
      <c r="GL86" s="83">
        <f>(HLOOKUP(GL$7,BECO_Datos!$D$3:$HN$85,BECO_Datos!$A84,FALSE)+HLOOKUP(GL$7,BECO_Datos!$HP$3:$LT$85,BECO_Datos!$A84,FALSE))*GL$2</f>
        <v>0</v>
      </c>
      <c r="GM86" s="83">
        <f>(HLOOKUP(GM$7,BECO_Datos!$D$3:$HN$85,BECO_Datos!$A84,FALSE))*GM$2</f>
        <v>0</v>
      </c>
      <c r="GN86" s="83">
        <f>(HLOOKUP(GN$7,BECO_Datos!$D$3:$HN$85,BECO_Datos!$A84,FALSE)+HLOOKUP(GN$7,BECO_Datos!$HP$3:$LT$85,BECO_Datos!$A84,FALSE))*GN$2</f>
        <v>0</v>
      </c>
      <c r="GO86" s="89">
        <f t="shared" si="257"/>
        <v>251.9811079658129</v>
      </c>
      <c r="GP86" s="83">
        <f>(HLOOKUP(GP$7,BECO_Datos!$D$3:$HN$85,BECO_Datos!$A84,FALSE))*GP$2</f>
        <v>0</v>
      </c>
      <c r="GQ86" s="83">
        <f>(HLOOKUP(GQ$7,BECO_Datos!$D$3:$HN$85,BECO_Datos!$A84,FALSE))*GQ$2</f>
        <v>0</v>
      </c>
      <c r="GR86" s="83">
        <f>(HLOOKUP(GR$7,BECO_Datos!$D$3:$HN$85,BECO_Datos!$A84,FALSE))*GR$2</f>
        <v>0</v>
      </c>
      <c r="GS86" s="83">
        <f>(HLOOKUP(GS$7,BECO_Datos!$D$3:$HN$85,BECO_Datos!$A84,FALSE))*GS$2</f>
        <v>0</v>
      </c>
      <c r="GT86" s="83">
        <f>(HLOOKUP(GT$7,BECO_Datos!$D$3:$HN$85,BECO_Datos!$A84,FALSE)+HLOOKUP(GT$7,BECO_Datos!$HP$3:$LT$85,BECO_Datos!$A84,FALSE))*GT$2</f>
        <v>0</v>
      </c>
      <c r="GU86" s="83">
        <f>(HLOOKUP(GU$7,BECO_Datos!$D$3:$HN$85,BECO_Datos!$A84,FALSE))*GU$2</f>
        <v>251.9811079658129</v>
      </c>
      <c r="GV86" s="83">
        <f>(HLOOKUP(GV$7,BECO_Datos!$D$3:$HN$85,BECO_Datos!$A84,FALSE))*GV$2</f>
        <v>0</v>
      </c>
      <c r="GW86" s="83">
        <f>(HLOOKUP(GW$7,BECO_Datos!$D$3:$HN$85,BECO_Datos!$A84,FALSE)+HLOOKUP(GW$7,BECO_Datos!$HP$3:$LT$85,BECO_Datos!$A84,FALSE))*GW$2</f>
        <v>0</v>
      </c>
      <c r="GX86" s="83">
        <f>(HLOOKUP(GX$7,BECO_Datos!$D$3:$HN$85,BECO_Datos!$A84,FALSE))*GX$2</f>
        <v>0</v>
      </c>
      <c r="GY86" s="83">
        <f>(HLOOKUP(GY$7,BECO_Datos!$D$3:$HN$85,BECO_Datos!$A84,FALSE)+HLOOKUP(GY$7,BECO_Datos!$HP$3:$LT$85,BECO_Datos!$A84,FALSE))*GY$2</f>
        <v>0</v>
      </c>
      <c r="GZ86" s="83">
        <f>(HLOOKUP(GZ$7,BECO_Datos!$D$3:$HN$85,BECO_Datos!$A84,FALSE))*GZ$2</f>
        <v>0</v>
      </c>
      <c r="HA86" s="83">
        <f>(HLOOKUP(HA$7,BECO_Datos!$D$3:$HN$85,BECO_Datos!$A84,FALSE)+HLOOKUP(HA$7,BECO_Datos!$HP$3:$LT$85,BECO_Datos!$A84,FALSE))*HA$2</f>
        <v>0</v>
      </c>
      <c r="HB86" s="13"/>
      <c r="HC86" s="89">
        <f t="shared" si="258"/>
        <v>0</v>
      </c>
      <c r="HD86" s="83">
        <f>(HLOOKUP(HD$7,BECO_Datos!$D$3:$HN$85,BECO_Datos!$A84,FALSE)+HLOOKUP(HD$7,BECO_Datos!$HP$3:$LT$85,BECO_Datos!$A84,FALSE))*HD$2</f>
        <v>0</v>
      </c>
      <c r="HE86" s="83">
        <f>(HLOOKUP(HE$7,BECO_Datos!$D$3:$HN$85,BECO_Datos!$A84,FALSE)+HLOOKUP(HE$7,BECO_Datos!$HP$3:$LT$85,BECO_Datos!$A84,FALSE))*HE$2</f>
        <v>0</v>
      </c>
      <c r="HF86" s="83">
        <f>(HLOOKUP(HF$7,BECO_Datos!$D$3:$HN$85,BECO_Datos!$A84,FALSE)+HLOOKUP(HF$7,BECO_Datos!$HP$3:$LT$85,BECO_Datos!$A84,FALSE))*HF$2</f>
        <v>0</v>
      </c>
      <c r="HG86" s="83">
        <f>(HLOOKUP(HG$7,BECO_Datos!$D$3:$HN$85,BECO_Datos!$A84,FALSE)+HLOOKUP(HG$7,BECO_Datos!$HP$3:$LT$85,BECO_Datos!$A84,FALSE))*HG$2</f>
        <v>0</v>
      </c>
      <c r="HH86" s="83">
        <f>(HLOOKUP(HH$7,BECO_Datos!$D$3:$HN$85,BECO_Datos!$A84,FALSE))*HH$2</f>
        <v>0</v>
      </c>
      <c r="HI86" s="83">
        <f>(HLOOKUP(HI$7,BECO_Datos!$D$3:$HN$85,BECO_Datos!$A84,FALSE)+HLOOKUP(HI$7,BECO_Datos!$HP$3:$LT$85,BECO_Datos!$A84,FALSE))*HI$2</f>
        <v>0</v>
      </c>
      <c r="HJ86" s="83">
        <f>(HLOOKUP(HJ$7,BECO_Datos!$D$3:$HN$85,BECO_Datos!$A84,FALSE))*HJ$2</f>
        <v>0</v>
      </c>
      <c r="HK86" s="83">
        <f>(HLOOKUP(HK$7,BECO_Datos!$D$3:$HN$85,BECO_Datos!$A84,FALSE)+HLOOKUP(HK$7,BECO_Datos!$HP$3:$LT$85,BECO_Datos!$A84,FALSE))*HK$2</f>
        <v>0</v>
      </c>
      <c r="HL86" s="89">
        <f t="shared" si="259"/>
        <v>323.3646435431844</v>
      </c>
      <c r="HM86" s="83">
        <f>(HLOOKUP(HM$7,BECO_Datos!$D$3:$HN$85,BECO_Datos!$A84,FALSE))*HM$2</f>
        <v>0</v>
      </c>
      <c r="HN86" s="83">
        <f>(HLOOKUP(HN$7,BECO_Datos!$D$3:$HN$85,BECO_Datos!$A84,FALSE))*HN$2</f>
        <v>0</v>
      </c>
      <c r="HO86" s="83">
        <f>(HLOOKUP(HO$7,BECO_Datos!$D$3:$HN$85,BECO_Datos!$A84,FALSE))*HO$2</f>
        <v>0</v>
      </c>
      <c r="HP86" s="83">
        <f>(HLOOKUP(HP$7,BECO_Datos!$D$3:$HN$85,BECO_Datos!$A84,FALSE))*HP$2</f>
        <v>0</v>
      </c>
      <c r="HQ86" s="83">
        <f>(HLOOKUP(HQ$7,BECO_Datos!$D$3:$HN$85,BECO_Datos!$A84,FALSE)+HLOOKUP(HQ$7,BECO_Datos!$HP$3:$LT$85,BECO_Datos!$A84,FALSE))*HQ$2</f>
        <v>0</v>
      </c>
      <c r="HR86" s="83">
        <f>(HLOOKUP(HR$7,BECO_Datos!$D$3:$HN$85,BECO_Datos!$A84,FALSE))*HR$2</f>
        <v>323.3646435431844</v>
      </c>
      <c r="HS86" s="83">
        <f>(HLOOKUP(HS$7,BECO_Datos!$D$3:$HN$85,BECO_Datos!$A84,FALSE))*HS$2</f>
        <v>0</v>
      </c>
      <c r="HT86" s="83">
        <f>(HLOOKUP(HT$7,BECO_Datos!$D$3:$HN$85,BECO_Datos!$A84,FALSE)+HLOOKUP(HT$7,BECO_Datos!$HP$3:$LT$85,BECO_Datos!$A84,FALSE))*HT$2</f>
        <v>0</v>
      </c>
      <c r="HU86" s="83">
        <f>(HLOOKUP(HU$7,BECO_Datos!$D$3:$HN$85,BECO_Datos!$A84,FALSE))*HU$2</f>
        <v>0</v>
      </c>
      <c r="HV86" s="83">
        <f>(HLOOKUP(HV$7,BECO_Datos!$D$3:$HN$85,BECO_Datos!$A84,FALSE)+HLOOKUP(HV$7,BECO_Datos!$HP$3:$LT$85,BECO_Datos!$A84,FALSE))*HV$2</f>
        <v>0</v>
      </c>
      <c r="HW86" s="83">
        <f>(HLOOKUP(HW$7,BECO_Datos!$D$3:$HN$85,BECO_Datos!$A84,FALSE))*HW$2</f>
        <v>0</v>
      </c>
      <c r="HX86" s="83">
        <f>(HLOOKUP(HX$7,BECO_Datos!$D$3:$HN$85,BECO_Datos!$A84,FALSE)+HLOOKUP(HX$7,BECO_Datos!$HP$3:$LT$85,BECO_Datos!$A84,FALSE))*HX$2</f>
        <v>0</v>
      </c>
    </row>
    <row r="87" spans="1:232" ht="15.75" x14ac:dyDescent="0.25">
      <c r="A87" s="160">
        <v>81</v>
      </c>
      <c r="B87" s="586" t="s">
        <v>23</v>
      </c>
      <c r="C87" s="13"/>
      <c r="D87" s="86">
        <f t="shared" si="240"/>
        <v>34241.310778616113</v>
      </c>
      <c r="E87" s="84">
        <f>(HLOOKUP(E$7,BECO_Datos!$D$3:$HN$85,BECO_Datos!$A85,FALSE)+HLOOKUP(E$7,BECO_Datos!$HP$3:$LT$85,BECO_Datos!$A85,FALSE))*E$2</f>
        <v>0</v>
      </c>
      <c r="F87" s="84">
        <f>(HLOOKUP(F$7,BECO_Datos!$D$3:$HN$85,BECO_Datos!$A85,FALSE)+HLOOKUP(F$7,BECO_Datos!$HP$3:$LT$85,BECO_Datos!$A85,FALSE))*F$2</f>
        <v>0</v>
      </c>
      <c r="G87" s="84">
        <f>(HLOOKUP(G$7,BECO_Datos!$D$3:$HN$85,BECO_Datos!$A85,FALSE)+HLOOKUP(G$7,BECO_Datos!$HP$3:$LT$85,BECO_Datos!$A85,FALSE))*G$2</f>
        <v>34241.310778616113</v>
      </c>
      <c r="H87" s="84">
        <f>(HLOOKUP(H$7,BECO_Datos!$D$3:$HN$85,BECO_Datos!$A85,FALSE)+HLOOKUP(H$7,BECO_Datos!$HP$3:$LT$85,BECO_Datos!$A85,FALSE))*H$2</f>
        <v>0</v>
      </c>
      <c r="I87" s="84">
        <f>(HLOOKUP(I$7,BECO_Datos!$D$3:$HN$85,BECO_Datos!$A85,FALSE))*I$2</f>
        <v>0</v>
      </c>
      <c r="J87" s="84">
        <f>(HLOOKUP(J$7,BECO_Datos!$D$3:$HN$85,BECO_Datos!$A85,FALSE)+HLOOKUP(J$7,BECO_Datos!$HP$3:$LT$85,BECO_Datos!$A85,FALSE))*J$2</f>
        <v>0</v>
      </c>
      <c r="K87" s="84">
        <f>(HLOOKUP(K$7,BECO_Datos!$D$3:$HN$85,BECO_Datos!$A85,FALSE))*K$2</f>
        <v>0</v>
      </c>
      <c r="L87" s="84">
        <f>(HLOOKUP(L$7,BECO_Datos!$D$3:$HN$85,BECO_Datos!$A85,FALSE)+HLOOKUP(L$7,BECO_Datos!$HP$3:$LT$85,BECO_Datos!$A85,FALSE))*L$2</f>
        <v>0</v>
      </c>
      <c r="M87" s="86">
        <f t="shared" si="241"/>
        <v>85002.832960864325</v>
      </c>
      <c r="N87" s="84">
        <f>(HLOOKUP(N$7,BECO_Datos!$D$3:$HN$85,BECO_Datos!$A85,FALSE))*N$2</f>
        <v>0</v>
      </c>
      <c r="O87" s="84">
        <f>(HLOOKUP(O$7,BECO_Datos!$D$3:$HN$85,BECO_Datos!$A85,FALSE))*O$2</f>
        <v>0</v>
      </c>
      <c r="P87" s="84">
        <f>(HLOOKUP(P$7,BECO_Datos!$D$3:$HN$85,BECO_Datos!$A85,FALSE))*P$2</f>
        <v>0</v>
      </c>
      <c r="Q87" s="84">
        <f>(HLOOKUP(Q$7,BECO_Datos!$D$3:$HN$85,BECO_Datos!$A85,FALSE))*Q$2</f>
        <v>0</v>
      </c>
      <c r="R87" s="84">
        <f>(HLOOKUP(R$7,BECO_Datos!$D$3:$HN$85,BECO_Datos!$A85,FALSE)+HLOOKUP(R$7,BECO_Datos!$HP$3:$LT$85,BECO_Datos!$A85,FALSE))*R$2</f>
        <v>51882.52735555821</v>
      </c>
      <c r="S87" s="84">
        <f>(HLOOKUP(S$7,BECO_Datos!$D$3:$HN$85,BECO_Datos!$A85,FALSE))*S$2</f>
        <v>2979.9720002055024</v>
      </c>
      <c r="T87" s="84">
        <f>(HLOOKUP(T$7,BECO_Datos!$D$3:$HN$85,BECO_Datos!$A85,FALSE))*T$2</f>
        <v>0</v>
      </c>
      <c r="U87" s="84">
        <f>(HLOOKUP(U$7,BECO_Datos!$D$3:$HN$85,BECO_Datos!$A85,FALSE)+HLOOKUP(U$7,BECO_Datos!$HP$3:$LT$85,BECO_Datos!$A85,FALSE))*U$2</f>
        <v>221.53197786196537</v>
      </c>
      <c r="V87" s="84">
        <f>(HLOOKUP(V$7,BECO_Datos!$D$3:$HN$85,BECO_Datos!$A85,FALSE))*V$2</f>
        <v>0</v>
      </c>
      <c r="W87" s="84">
        <f>(HLOOKUP(W$7,BECO_Datos!$D$3:$HN$85,BECO_Datos!$A85,FALSE)+HLOOKUP(W$7,BECO_Datos!$HP$3:$LT$85,BECO_Datos!$A85,FALSE))*W$2</f>
        <v>4238.251102925733</v>
      </c>
      <c r="X87" s="84">
        <f>(HLOOKUP(X$7,BECO_Datos!$D$3:$HN$85,BECO_Datos!$A85,FALSE))*X$2</f>
        <v>25383.404347999342</v>
      </c>
      <c r="Y87" s="84">
        <f>(HLOOKUP(Y$7,BECO_Datos!$D$3:$HN$85,BECO_Datos!$A85,FALSE)+HLOOKUP(Y$7,BECO_Datos!$HP$3:$LT$85,BECO_Datos!$A85,FALSE))*Y$2</f>
        <v>297.1461763135768</v>
      </c>
      <c r="Z87" s="13"/>
      <c r="AA87" s="86">
        <f t="shared" si="242"/>
        <v>59957.032273984078</v>
      </c>
      <c r="AB87" s="84">
        <f>(HLOOKUP(AB$7,BECO_Datos!$D$3:$HN$85,BECO_Datos!$A85,FALSE)+HLOOKUP(AB$7,BECO_Datos!$HP$3:$LT$85,BECO_Datos!$A85,FALSE))*AB$2</f>
        <v>0</v>
      </c>
      <c r="AC87" s="84">
        <f>(HLOOKUP(AC$7,BECO_Datos!$D$3:$HN$85,BECO_Datos!$A85,FALSE)+HLOOKUP(AC$7,BECO_Datos!$HP$3:$LT$85,BECO_Datos!$A85,FALSE))*AC$2</f>
        <v>0</v>
      </c>
      <c r="AD87" s="84">
        <f>(HLOOKUP(AD$7,BECO_Datos!$D$3:$HN$85,BECO_Datos!$A85,FALSE)+HLOOKUP(AD$7,BECO_Datos!$HP$3:$LT$85,BECO_Datos!$A85,FALSE))*AD$2</f>
        <v>59957.032273984078</v>
      </c>
      <c r="AE87" s="84">
        <f>(HLOOKUP(AE$7,BECO_Datos!$D$3:$HN$85,BECO_Datos!$A85,FALSE)+HLOOKUP(AE$7,BECO_Datos!$HP$3:$LT$85,BECO_Datos!$A85,FALSE))*AE$2</f>
        <v>0</v>
      </c>
      <c r="AF87" s="84">
        <f>(HLOOKUP(AF$7,BECO_Datos!$D$3:$HN$85,BECO_Datos!$A85,FALSE))*AF$2</f>
        <v>0</v>
      </c>
      <c r="AG87" s="84">
        <f>(HLOOKUP(AG$7,BECO_Datos!$D$3:$HN$85,BECO_Datos!$A85,FALSE)+HLOOKUP(AG$7,BECO_Datos!$HP$3:$LT$85,BECO_Datos!$A85,FALSE))*AG$2</f>
        <v>0</v>
      </c>
      <c r="AH87" s="84">
        <f>(HLOOKUP(AH$7,BECO_Datos!$D$3:$HN$85,BECO_Datos!$A85,FALSE))*AH$2</f>
        <v>0</v>
      </c>
      <c r="AI87" s="84">
        <f>(HLOOKUP(AI$7,BECO_Datos!$D$3:$HN$85,BECO_Datos!$A85,FALSE)+HLOOKUP(AI$7,BECO_Datos!$HP$3:$LT$85,BECO_Datos!$A85,FALSE))*AI$2</f>
        <v>0</v>
      </c>
      <c r="AJ87" s="86">
        <f t="shared" si="243"/>
        <v>91171.393435439881</v>
      </c>
      <c r="AK87" s="84">
        <f>(HLOOKUP(AK$7,BECO_Datos!$D$3:$HN$85,BECO_Datos!$A85,FALSE))*AK$2</f>
        <v>0</v>
      </c>
      <c r="AL87" s="84">
        <f>(HLOOKUP(AL$7,BECO_Datos!$D$3:$HN$85,BECO_Datos!$A85,FALSE))*AL$2</f>
        <v>0</v>
      </c>
      <c r="AM87" s="84">
        <f>(HLOOKUP(AM$7,BECO_Datos!$D$3:$HN$85,BECO_Datos!$A85,FALSE))*AM$2</f>
        <v>0</v>
      </c>
      <c r="AN87" s="84">
        <f>(HLOOKUP(AN$7,BECO_Datos!$D$3:$HN$85,BECO_Datos!$A85,FALSE))*AN$2</f>
        <v>0</v>
      </c>
      <c r="AO87" s="84">
        <f>(HLOOKUP(AO$7,BECO_Datos!$D$3:$HN$85,BECO_Datos!$A85,FALSE)+HLOOKUP(AO$7,BECO_Datos!$HP$3:$LT$85,BECO_Datos!$A85,FALSE))*AO$2</f>
        <v>58120.113498919069</v>
      </c>
      <c r="AP87" s="84">
        <f>(HLOOKUP(AP$7,BECO_Datos!$D$3:$HN$85,BECO_Datos!$A85,FALSE))*AP$2</f>
        <v>1787.5451366601221</v>
      </c>
      <c r="AQ87" s="84">
        <f>(HLOOKUP(AQ$7,BECO_Datos!$D$3:$HN$85,BECO_Datos!$A85,FALSE))*AQ$2</f>
        <v>0</v>
      </c>
      <c r="AR87" s="84">
        <f>(HLOOKUP(AR$7,BECO_Datos!$D$3:$HN$85,BECO_Datos!$A85,FALSE)+HLOOKUP(AR$7,BECO_Datos!$HP$3:$LT$85,BECO_Datos!$A85,FALSE))*AR$2</f>
        <v>1301.7282863926885</v>
      </c>
      <c r="AS87" s="84">
        <f>(HLOOKUP(AS$7,BECO_Datos!$D$3:$HN$85,BECO_Datos!$A85,FALSE))*AS$2</f>
        <v>0</v>
      </c>
      <c r="AT87" s="84">
        <f>(HLOOKUP(AT$7,BECO_Datos!$D$3:$HN$85,BECO_Datos!$A85,FALSE)+HLOOKUP(AT$7,BECO_Datos!$HP$3:$LT$85,BECO_Datos!$A85,FALSE))*AT$2</f>
        <v>4794.5396285237748</v>
      </c>
      <c r="AU87" s="84">
        <f>(HLOOKUP(AU$7,BECO_Datos!$D$3:$HN$85,BECO_Datos!$A85,FALSE))*AU$2</f>
        <v>24988.703185324925</v>
      </c>
      <c r="AV87" s="84">
        <f>(HLOOKUP(AV$7,BECO_Datos!$D$3:$HN$85,BECO_Datos!$A85,FALSE)+HLOOKUP(AV$7,BECO_Datos!$HP$3:$LT$85,BECO_Datos!$A85,FALSE))*AV$2</f>
        <v>178.76369961931033</v>
      </c>
      <c r="AW87" s="13"/>
      <c r="AX87" s="86">
        <f t="shared" si="244"/>
        <v>90052.695290742718</v>
      </c>
      <c r="AY87" s="84">
        <f>(HLOOKUP(AY$7,BECO_Datos!$D$3:$HN$85,BECO_Datos!$A85,FALSE)+HLOOKUP(AY$7,BECO_Datos!$HP$3:$LT$85,BECO_Datos!$A85,FALSE))*AY$2</f>
        <v>0</v>
      </c>
      <c r="AZ87" s="84">
        <f>(HLOOKUP(AZ$7,BECO_Datos!$D$3:$HN$85,BECO_Datos!$A85,FALSE)+HLOOKUP(AZ$7,BECO_Datos!$HP$3:$LT$85,BECO_Datos!$A85,FALSE))*AZ$2</f>
        <v>0</v>
      </c>
      <c r="BA87" s="84">
        <f>(HLOOKUP(BA$7,BECO_Datos!$D$3:$HN$85,BECO_Datos!$A85,FALSE)+HLOOKUP(BA$7,BECO_Datos!$HP$3:$LT$85,BECO_Datos!$A85,FALSE))*BA$2</f>
        <v>90052.695290742718</v>
      </c>
      <c r="BB87" s="84">
        <f>(HLOOKUP(BB$7,BECO_Datos!$D$3:$HN$85,BECO_Datos!$A85,FALSE)+HLOOKUP(BB$7,BECO_Datos!$HP$3:$LT$85,BECO_Datos!$A85,FALSE))*BB$2</f>
        <v>0</v>
      </c>
      <c r="BC87" s="84">
        <f>(HLOOKUP(BC$7,BECO_Datos!$D$3:$HN$85,BECO_Datos!$A85,FALSE))*BC$2</f>
        <v>0</v>
      </c>
      <c r="BD87" s="84">
        <f>(HLOOKUP(BD$7,BECO_Datos!$D$3:$HN$85,BECO_Datos!$A85,FALSE)+HLOOKUP(BD$7,BECO_Datos!$HP$3:$LT$85,BECO_Datos!$A85,FALSE))*BD$2</f>
        <v>0</v>
      </c>
      <c r="BE87" s="84">
        <f>(HLOOKUP(BE$7,BECO_Datos!$D$3:$HN$85,BECO_Datos!$A85,FALSE))*BE$2</f>
        <v>0</v>
      </c>
      <c r="BF87" s="84">
        <f>(HLOOKUP(BF$7,BECO_Datos!$D$3:$HN$85,BECO_Datos!$A85,FALSE)+HLOOKUP(BF$7,BECO_Datos!$HP$3:$LT$85,BECO_Datos!$A85,FALSE))*BF$2</f>
        <v>0</v>
      </c>
      <c r="BG87" s="86">
        <f t="shared" si="245"/>
        <v>92571.991823504475</v>
      </c>
      <c r="BH87" s="84">
        <f>(HLOOKUP(BH$7,BECO_Datos!$D$3:$HN$85,BECO_Datos!$A85,FALSE))*BH$2</f>
        <v>0</v>
      </c>
      <c r="BI87" s="84">
        <f>(HLOOKUP(BI$7,BECO_Datos!$D$3:$HN$85,BECO_Datos!$A85,FALSE))*BI$2</f>
        <v>0</v>
      </c>
      <c r="BJ87" s="84">
        <f>(HLOOKUP(BJ$7,BECO_Datos!$D$3:$HN$85,BECO_Datos!$A85,FALSE))*BJ$2</f>
        <v>0</v>
      </c>
      <c r="BK87" s="84">
        <f>(HLOOKUP(BK$7,BECO_Datos!$D$3:$HN$85,BECO_Datos!$A85,FALSE))*BK$2</f>
        <v>0</v>
      </c>
      <c r="BL87" s="84">
        <f>(HLOOKUP(BL$7,BECO_Datos!$D$3:$HN$85,BECO_Datos!$A85,FALSE)+HLOOKUP(BL$7,BECO_Datos!$HP$3:$LT$85,BECO_Datos!$A85,FALSE))*BL$2</f>
        <v>59515.527387413807</v>
      </c>
      <c r="BM87" s="84">
        <f>(HLOOKUP(BM$7,BECO_Datos!$D$3:$HN$85,BECO_Datos!$A85,FALSE))*BM$2</f>
        <v>1898.5876496158889</v>
      </c>
      <c r="BN87" s="84">
        <f>(HLOOKUP(BN$7,BECO_Datos!$D$3:$HN$85,BECO_Datos!$A85,FALSE))*BN$2</f>
        <v>0</v>
      </c>
      <c r="BO87" s="84">
        <f>(HLOOKUP(BO$7,BECO_Datos!$D$3:$HN$85,BECO_Datos!$A85,FALSE)+HLOOKUP(BO$7,BECO_Datos!$HP$3:$LT$85,BECO_Datos!$A85,FALSE))*BO$2</f>
        <v>2556.3303145127197</v>
      </c>
      <c r="BP87" s="84">
        <f>(HLOOKUP(BP$7,BECO_Datos!$D$3:$HN$85,BECO_Datos!$A85,FALSE))*BP$2</f>
        <v>0</v>
      </c>
      <c r="BQ87" s="84">
        <f>(HLOOKUP(BQ$7,BECO_Datos!$D$3:$HN$85,BECO_Datos!$A85,FALSE)+HLOOKUP(BQ$7,BECO_Datos!$HP$3:$LT$85,BECO_Datos!$A85,FALSE))*BQ$2</f>
        <v>4380.8023304934104</v>
      </c>
      <c r="BR87" s="84">
        <f>(HLOOKUP(BR$7,BECO_Datos!$D$3:$HN$85,BECO_Datos!$A85,FALSE))*BR$2</f>
        <v>24039.683441885922</v>
      </c>
      <c r="BS87" s="84">
        <f>(HLOOKUP(BS$7,BECO_Datos!$D$3:$HN$85,BECO_Datos!$A85,FALSE)+HLOOKUP(BS$7,BECO_Datos!$HP$3:$LT$85,BECO_Datos!$A85,FALSE))*BS$2</f>
        <v>181.06069958272761</v>
      </c>
      <c r="BT87" s="13"/>
      <c r="BU87" s="86">
        <f t="shared" si="246"/>
        <v>28192.200050417789</v>
      </c>
      <c r="BV87" s="84">
        <f>(HLOOKUP(BV$7,BECO_Datos!$D$3:$HN$85,BECO_Datos!$A85,FALSE)+HLOOKUP(BV$7,BECO_Datos!$HP$3:$LT$85,BECO_Datos!$A85,FALSE))*BV$2</f>
        <v>0</v>
      </c>
      <c r="BW87" s="84">
        <f>(HLOOKUP(BW$7,BECO_Datos!$D$3:$HN$85,BECO_Datos!$A85,FALSE)+HLOOKUP(BW$7,BECO_Datos!$HP$3:$LT$85,BECO_Datos!$A85,FALSE))*BW$2</f>
        <v>0</v>
      </c>
      <c r="BX87" s="84">
        <f>(HLOOKUP(BX$7,BECO_Datos!$D$3:$HN$85,BECO_Datos!$A85,FALSE)+HLOOKUP(BX$7,BECO_Datos!$HP$3:$LT$85,BECO_Datos!$A85,FALSE))*BX$2</f>
        <v>28192.200050417789</v>
      </c>
      <c r="BY87" s="84">
        <f>(HLOOKUP(BY$7,BECO_Datos!$D$3:$HN$85,BECO_Datos!$A85,FALSE)+HLOOKUP(BY$7,BECO_Datos!$HP$3:$LT$85,BECO_Datos!$A85,FALSE))*BY$2</f>
        <v>0</v>
      </c>
      <c r="BZ87" s="84">
        <f>(HLOOKUP(BZ$7,BECO_Datos!$D$3:$HN$85,BECO_Datos!$A85,FALSE))*BZ$2</f>
        <v>0</v>
      </c>
      <c r="CA87" s="84">
        <f>(HLOOKUP(CA$7,BECO_Datos!$D$3:$HN$85,BECO_Datos!$A85,FALSE)+HLOOKUP(CA$7,BECO_Datos!$HP$3:$LT$85,BECO_Datos!$A85,FALSE))*CA$2</f>
        <v>0</v>
      </c>
      <c r="CB87" s="84">
        <f>(HLOOKUP(CB$7,BECO_Datos!$D$3:$HN$85,BECO_Datos!$A85,FALSE))*CB$2</f>
        <v>0</v>
      </c>
      <c r="CC87" s="84">
        <f>(HLOOKUP(CC$7,BECO_Datos!$D$3:$HN$85,BECO_Datos!$A85,FALSE)+HLOOKUP(CC$7,BECO_Datos!$HP$3:$LT$85,BECO_Datos!$A85,FALSE))*CC$2</f>
        <v>0</v>
      </c>
      <c r="CD87" s="86">
        <f t="shared" si="247"/>
        <v>95994.831761073336</v>
      </c>
      <c r="CE87" s="84">
        <f>(HLOOKUP(CE$7,BECO_Datos!$D$3:$HN$85,BECO_Datos!$A85,FALSE))*CE$2</f>
        <v>0</v>
      </c>
      <c r="CF87" s="84">
        <f>(HLOOKUP(CF$7,BECO_Datos!$D$3:$HN$85,BECO_Datos!$A85,FALSE))*CF$2</f>
        <v>0</v>
      </c>
      <c r="CG87" s="84">
        <f>(HLOOKUP(CG$7,BECO_Datos!$D$3:$HN$85,BECO_Datos!$A85,FALSE))*CG$2</f>
        <v>0</v>
      </c>
      <c r="CH87" s="84">
        <f>(HLOOKUP(CH$7,BECO_Datos!$D$3:$HN$85,BECO_Datos!$A85,FALSE))*CH$2</f>
        <v>0</v>
      </c>
      <c r="CI87" s="84">
        <f>(HLOOKUP(CI$7,BECO_Datos!$D$3:$HN$85,BECO_Datos!$A85,FALSE)+HLOOKUP(CI$7,BECO_Datos!$HP$3:$LT$85,BECO_Datos!$A85,FALSE))*CI$2</f>
        <v>63283.657777952314</v>
      </c>
      <c r="CJ87" s="84">
        <f>(HLOOKUP(CJ$7,BECO_Datos!$D$3:$HN$85,BECO_Datos!$A85,FALSE))*CJ$2</f>
        <v>3252.7037992027122</v>
      </c>
      <c r="CK87" s="84">
        <f>(HLOOKUP(CK$7,BECO_Datos!$D$3:$HN$85,BECO_Datos!$A85,FALSE))*CK$2</f>
        <v>0</v>
      </c>
      <c r="CL87" s="84">
        <f>(HLOOKUP(CL$7,BECO_Datos!$D$3:$HN$85,BECO_Datos!$A85,FALSE)+HLOOKUP(CL$7,BECO_Datos!$HP$3:$LT$85,BECO_Datos!$A85,FALSE))*CL$2</f>
        <v>526.43931254649942</v>
      </c>
      <c r="CM87" s="84">
        <f>(HLOOKUP(CM$7,BECO_Datos!$D$3:$HN$85,BECO_Datos!$A85,FALSE))*CM$2</f>
        <v>0</v>
      </c>
      <c r="CN87" s="84">
        <f>(HLOOKUP(CN$7,BECO_Datos!$D$3:$HN$85,BECO_Datos!$A85,FALSE)+HLOOKUP(CN$7,BECO_Datos!$HP$3:$LT$85,BECO_Datos!$A85,FALSE))*CN$2</f>
        <v>5044.6602543710187</v>
      </c>
      <c r="CO87" s="84">
        <f>(HLOOKUP(CO$7,BECO_Datos!$D$3:$HN$85,BECO_Datos!$A85,FALSE))*CO$2</f>
        <v>23618.399242583957</v>
      </c>
      <c r="CP87" s="84">
        <f>(HLOOKUP(CP$7,BECO_Datos!$D$3:$HN$85,BECO_Datos!$A85,FALSE)+HLOOKUP(CP$7,BECO_Datos!$HP$3:$LT$85,BECO_Datos!$A85,FALSE))*CP$2</f>
        <v>268.97137441683822</v>
      </c>
      <c r="CQ87" s="13"/>
      <c r="CR87" s="86">
        <f t="shared" si="248"/>
        <v>24429.419883373892</v>
      </c>
      <c r="CS87" s="84">
        <f>(HLOOKUP(CS$7,BECO_Datos!$D$3:$HN$85,BECO_Datos!$A85,FALSE)+HLOOKUP(CS$7,BECO_Datos!$HP$3:$LT$85,BECO_Datos!$A85,FALSE))*CS$2</f>
        <v>0</v>
      </c>
      <c r="CT87" s="84">
        <f>(HLOOKUP(CT$7,BECO_Datos!$D$3:$HN$85,BECO_Datos!$A85,FALSE)+HLOOKUP(CT$7,BECO_Datos!$HP$3:$LT$85,BECO_Datos!$A85,FALSE))*CT$2</f>
        <v>0</v>
      </c>
      <c r="CU87" s="84">
        <f>(HLOOKUP(CU$7,BECO_Datos!$D$3:$HN$85,BECO_Datos!$A85,FALSE)+HLOOKUP(CU$7,BECO_Datos!$HP$3:$LT$85,BECO_Datos!$A85,FALSE))*CU$2</f>
        <v>24429.419883373892</v>
      </c>
      <c r="CV87" s="84">
        <f>(HLOOKUP(CV$7,BECO_Datos!$D$3:$HN$85,BECO_Datos!$A85,FALSE)+HLOOKUP(CV$7,BECO_Datos!$HP$3:$LT$85,BECO_Datos!$A85,FALSE))*CV$2</f>
        <v>0</v>
      </c>
      <c r="CW87" s="84">
        <f>(HLOOKUP(CW$7,BECO_Datos!$D$3:$HN$85,BECO_Datos!$A85,FALSE))*CW$2</f>
        <v>0</v>
      </c>
      <c r="CX87" s="84">
        <f>(HLOOKUP(CX$7,BECO_Datos!$D$3:$HN$85,BECO_Datos!$A85,FALSE)+HLOOKUP(CX$7,BECO_Datos!$HP$3:$LT$85,BECO_Datos!$A85,FALSE))*CX$2</f>
        <v>0</v>
      </c>
      <c r="CY87" s="84">
        <f>(HLOOKUP(CY$7,BECO_Datos!$D$3:$HN$85,BECO_Datos!$A85,FALSE))*CY$2</f>
        <v>0</v>
      </c>
      <c r="CZ87" s="84">
        <f>(HLOOKUP(CZ$7,BECO_Datos!$D$3:$HN$85,BECO_Datos!$A85,FALSE)+HLOOKUP(CZ$7,BECO_Datos!$HP$3:$LT$85,BECO_Datos!$A85,FALSE))*CZ$2</f>
        <v>0</v>
      </c>
      <c r="DA87" s="86">
        <f t="shared" si="249"/>
        <v>106575.33275560396</v>
      </c>
      <c r="DB87" s="84">
        <f>(HLOOKUP(DB$7,BECO_Datos!$D$3:$HN$85,BECO_Datos!$A85,FALSE))*DB$2</f>
        <v>0</v>
      </c>
      <c r="DC87" s="84">
        <f>(HLOOKUP(DC$7,BECO_Datos!$D$3:$HN$85,BECO_Datos!$A85,FALSE))*DC$2</f>
        <v>0</v>
      </c>
      <c r="DD87" s="84">
        <f>(HLOOKUP(DD$7,BECO_Datos!$D$3:$HN$85,BECO_Datos!$A85,FALSE))*DD$2</f>
        <v>0</v>
      </c>
      <c r="DE87" s="84">
        <f>(HLOOKUP(DE$7,BECO_Datos!$D$3:$HN$85,BECO_Datos!$A85,FALSE))*DE$2</f>
        <v>0</v>
      </c>
      <c r="DF87" s="84">
        <f>(HLOOKUP(DF$7,BECO_Datos!$D$3:$HN$85,BECO_Datos!$A85,FALSE)+HLOOKUP(DF$7,BECO_Datos!$HP$3:$LT$85,BECO_Datos!$A85,FALSE))*DF$2</f>
        <v>72400.072228200486</v>
      </c>
      <c r="DG87" s="84">
        <f>(HLOOKUP(DG$7,BECO_Datos!$D$3:$HN$85,BECO_Datos!$A85,FALSE))*DG$2</f>
        <v>3283.6331958081023</v>
      </c>
      <c r="DH87" s="84">
        <f>(HLOOKUP(DH$7,BECO_Datos!$D$3:$HN$85,BECO_Datos!$A85,FALSE))*DH$2</f>
        <v>0</v>
      </c>
      <c r="DI87" s="84">
        <f>(HLOOKUP(DI$7,BECO_Datos!$D$3:$HN$85,BECO_Datos!$A85,FALSE)+HLOOKUP(DI$7,BECO_Datos!$HP$3:$LT$85,BECO_Datos!$A85,FALSE))*DI$2</f>
        <v>-527.81828947959366</v>
      </c>
      <c r="DJ87" s="84">
        <f>(HLOOKUP(DJ$7,BECO_Datos!$D$3:$HN$85,BECO_Datos!$A85,FALSE))*DJ$2</f>
        <v>0</v>
      </c>
      <c r="DK87" s="84">
        <f>(HLOOKUP(DK$7,BECO_Datos!$D$3:$HN$85,BECO_Datos!$A85,FALSE)+HLOOKUP(DK$7,BECO_Datos!$HP$3:$LT$85,BECO_Datos!$A85,FALSE))*DK$2</f>
        <v>4604.2864879292229</v>
      </c>
      <c r="DL87" s="84">
        <f>(HLOOKUP(DL$7,BECO_Datos!$D$3:$HN$85,BECO_Datos!$A85,FALSE))*DL$2</f>
        <v>25224.139644505347</v>
      </c>
      <c r="DM87" s="84">
        <f>(HLOOKUP(DM$7,BECO_Datos!$D$3:$HN$85,BECO_Datos!$A85,FALSE)+HLOOKUP(DM$7,BECO_Datos!$HP$3:$LT$85,BECO_Datos!$A85,FALSE))*DM$2</f>
        <v>1591.0194886404004</v>
      </c>
      <c r="DN87" s="13"/>
      <c r="DO87" s="86">
        <f t="shared" si="250"/>
        <v>36777.02839784119</v>
      </c>
      <c r="DP87" s="84">
        <f>(HLOOKUP(DP$7,BECO_Datos!$D$3:$HN$85,BECO_Datos!$A85,FALSE)+HLOOKUP(DP$7,BECO_Datos!$HP$3:$LT$85,BECO_Datos!$A85,FALSE))*DP$2</f>
        <v>0</v>
      </c>
      <c r="DQ87" s="84">
        <f>(HLOOKUP(DQ$7,BECO_Datos!$D$3:$HN$85,BECO_Datos!$A85,FALSE)+HLOOKUP(DQ$7,BECO_Datos!$HP$3:$LT$85,BECO_Datos!$A85,FALSE))*DQ$2</f>
        <v>0</v>
      </c>
      <c r="DR87" s="84">
        <f>(HLOOKUP(DR$7,BECO_Datos!$D$3:$HN$85,BECO_Datos!$A85,FALSE)+HLOOKUP(DR$7,BECO_Datos!$HP$3:$LT$85,BECO_Datos!$A85,FALSE))*DR$2</f>
        <v>36777.02839784119</v>
      </c>
      <c r="DS87" s="84">
        <f>(HLOOKUP(DS$7,BECO_Datos!$D$3:$HN$85,BECO_Datos!$A85,FALSE)+HLOOKUP(DS$7,BECO_Datos!$HP$3:$LT$85,BECO_Datos!$A85,FALSE))*DS$2</f>
        <v>0</v>
      </c>
      <c r="DT87" s="84">
        <f>(HLOOKUP(DT$7,BECO_Datos!$D$3:$HN$85,BECO_Datos!$A85,FALSE))*DT$2</f>
        <v>0</v>
      </c>
      <c r="DU87" s="84">
        <f>(HLOOKUP(DU$7,BECO_Datos!$D$3:$HN$85,BECO_Datos!$A85,FALSE)+HLOOKUP(DU$7,BECO_Datos!$HP$3:$LT$85,BECO_Datos!$A85,FALSE))*DU$2</f>
        <v>0</v>
      </c>
      <c r="DV87" s="84">
        <f>(HLOOKUP(DV$7,BECO_Datos!$D$3:$HN$85,BECO_Datos!$A85,FALSE))*DV$2</f>
        <v>0</v>
      </c>
      <c r="DW87" s="84">
        <f>(HLOOKUP(DW$7,BECO_Datos!$D$3:$HN$85,BECO_Datos!$A85,FALSE)+HLOOKUP(DW$7,BECO_Datos!$HP$3:$LT$85,BECO_Datos!$A85,FALSE))*DW$2</f>
        <v>0</v>
      </c>
      <c r="DX87" s="86">
        <f t="shared" si="251"/>
        <v>114712.704785401</v>
      </c>
      <c r="DY87" s="84">
        <f>(HLOOKUP(DY$7,BECO_Datos!$D$3:$HN$85,BECO_Datos!$A85,FALSE))*DY$2</f>
        <v>0</v>
      </c>
      <c r="DZ87" s="84">
        <f>(HLOOKUP(DZ$7,BECO_Datos!$D$3:$HN$85,BECO_Datos!$A85,FALSE))*DZ$2</f>
        <v>0</v>
      </c>
      <c r="EA87" s="84">
        <f>(HLOOKUP(EA$7,BECO_Datos!$D$3:$HN$85,BECO_Datos!$A85,FALSE))*EA$2</f>
        <v>0</v>
      </c>
      <c r="EB87" s="84">
        <f>(HLOOKUP(EB$7,BECO_Datos!$D$3:$HN$85,BECO_Datos!$A85,FALSE))*EB$2</f>
        <v>0</v>
      </c>
      <c r="EC87" s="84">
        <f>(HLOOKUP(EC$7,BECO_Datos!$D$3:$HN$85,BECO_Datos!$A85,FALSE)+HLOOKUP(EC$7,BECO_Datos!$HP$3:$LT$85,BECO_Datos!$A85,FALSE))*EC$2</f>
        <v>77556.094113732892</v>
      </c>
      <c r="ED87" s="84">
        <f>(HLOOKUP(ED$7,BECO_Datos!$D$3:$HN$85,BECO_Datos!$A85,FALSE))*ED$2</f>
        <v>4654.1062317008036</v>
      </c>
      <c r="EE87" s="84">
        <f>(HLOOKUP(EE$7,BECO_Datos!$D$3:$HN$85,BECO_Datos!$A85,FALSE))*EE$2</f>
        <v>0</v>
      </c>
      <c r="EF87" s="84">
        <f>(HLOOKUP(EF$7,BECO_Datos!$D$3:$HN$85,BECO_Datos!$A85,FALSE)+HLOOKUP(EF$7,BECO_Datos!$HP$3:$LT$85,BECO_Datos!$A85,FALSE))*EF$2</f>
        <v>-507.99514518475542</v>
      </c>
      <c r="EG87" s="84">
        <f>(HLOOKUP(EG$7,BECO_Datos!$D$3:$HN$85,BECO_Datos!$A85,FALSE))*EG$2</f>
        <v>0</v>
      </c>
      <c r="EH87" s="84">
        <f>(HLOOKUP(EH$7,BECO_Datos!$D$3:$HN$85,BECO_Datos!$A85,FALSE)+HLOOKUP(EH$7,BECO_Datos!$HP$3:$LT$85,BECO_Datos!$A85,FALSE))*EH$2</f>
        <v>4219.8324403158695</v>
      </c>
      <c r="EI87" s="84">
        <f>(HLOOKUP(EI$7,BECO_Datos!$D$3:$HN$85,BECO_Datos!$A85,FALSE))*EI$2</f>
        <v>26929.92698780639</v>
      </c>
      <c r="EJ87" s="84">
        <f>(HLOOKUP(EJ$7,BECO_Datos!$D$3:$HN$85,BECO_Datos!$A85,FALSE)+HLOOKUP(EJ$7,BECO_Datos!$HP$3:$LT$85,BECO_Datos!$A85,FALSE))*EJ$2</f>
        <v>1860.7401570297925</v>
      </c>
      <c r="EK87" s="13"/>
      <c r="EL87" s="86">
        <f t="shared" si="252"/>
        <v>29784.686679399863</v>
      </c>
      <c r="EM87" s="84">
        <f>(HLOOKUP(EM$7,BECO_Datos!$D$3:$HN$85,BECO_Datos!$A85,FALSE)+HLOOKUP(EM$7,BECO_Datos!$HP$3:$LT$85,BECO_Datos!$A85,FALSE))*EM$2</f>
        <v>0</v>
      </c>
      <c r="EN87" s="84">
        <f>(HLOOKUP(EN$7,BECO_Datos!$D$3:$HN$85,BECO_Datos!$A85,FALSE)+HLOOKUP(EN$7,BECO_Datos!$HP$3:$LT$85,BECO_Datos!$A85,FALSE))*EN$2</f>
        <v>0</v>
      </c>
      <c r="EO87" s="84">
        <f>(HLOOKUP(EO$7,BECO_Datos!$D$3:$HN$85,BECO_Datos!$A85,FALSE)+HLOOKUP(EO$7,BECO_Datos!$HP$3:$LT$85,BECO_Datos!$A85,FALSE))*EO$2</f>
        <v>29784.686679399863</v>
      </c>
      <c r="EP87" s="84">
        <f>(HLOOKUP(EP$7,BECO_Datos!$D$3:$HN$85,BECO_Datos!$A85,FALSE)+HLOOKUP(EP$7,BECO_Datos!$HP$3:$LT$85,BECO_Datos!$A85,FALSE))*EP$2</f>
        <v>0</v>
      </c>
      <c r="EQ87" s="84">
        <f>(HLOOKUP(EQ$7,BECO_Datos!$D$3:$HN$85,BECO_Datos!$A85,FALSE))*EQ$2</f>
        <v>0</v>
      </c>
      <c r="ER87" s="84">
        <f>(HLOOKUP(ER$7,BECO_Datos!$D$3:$HN$85,BECO_Datos!$A85,FALSE)+HLOOKUP(ER$7,BECO_Datos!$HP$3:$LT$85,BECO_Datos!$A85,FALSE))*ER$2</f>
        <v>0</v>
      </c>
      <c r="ES87" s="84">
        <f>(HLOOKUP(ES$7,BECO_Datos!$D$3:$HN$85,BECO_Datos!$A85,FALSE))*ES$2</f>
        <v>0</v>
      </c>
      <c r="ET87" s="84">
        <f>(HLOOKUP(ET$7,BECO_Datos!$D$3:$HN$85,BECO_Datos!$A85,FALSE)+HLOOKUP(ET$7,BECO_Datos!$HP$3:$LT$85,BECO_Datos!$A85,FALSE))*ET$2</f>
        <v>0</v>
      </c>
      <c r="EU87" s="86">
        <f t="shared" si="253"/>
        <v>135278.41828696267</v>
      </c>
      <c r="EV87" s="84">
        <f>(HLOOKUP(EV$7,BECO_Datos!$D$3:$HN$85,BECO_Datos!$A85,FALSE))*EV$2</f>
        <v>0</v>
      </c>
      <c r="EW87" s="84">
        <f>(HLOOKUP(EW$7,BECO_Datos!$D$3:$HN$85,BECO_Datos!$A85,FALSE))*EW$2</f>
        <v>0</v>
      </c>
      <c r="EX87" s="84">
        <f>(HLOOKUP(EX$7,BECO_Datos!$D$3:$HN$85,BECO_Datos!$A85,FALSE))*EX$2</f>
        <v>0</v>
      </c>
      <c r="EY87" s="84">
        <f>(HLOOKUP(EY$7,BECO_Datos!$D$3:$HN$85,BECO_Datos!$A85,FALSE))*EY$2</f>
        <v>0</v>
      </c>
      <c r="EZ87" s="84">
        <f>(HLOOKUP(EZ$7,BECO_Datos!$D$3:$HN$85,BECO_Datos!$A85,FALSE)+HLOOKUP(EZ$7,BECO_Datos!$HP$3:$LT$85,BECO_Datos!$A85,FALSE))*EZ$2</f>
        <v>93057.323984205097</v>
      </c>
      <c r="FA87" s="84">
        <f>(HLOOKUP(FA$7,BECO_Datos!$D$3:$HN$85,BECO_Datos!$A85,FALSE))*FA$2</f>
        <v>8237.5620366532366</v>
      </c>
      <c r="FB87" s="84">
        <f>(HLOOKUP(FB$7,BECO_Datos!$D$3:$HN$85,BECO_Datos!$A85,FALSE))*FB$2</f>
        <v>0</v>
      </c>
      <c r="FC87" s="84">
        <f>(HLOOKUP(FC$7,BECO_Datos!$D$3:$HN$85,BECO_Datos!$A85,FALSE)+HLOOKUP(FC$7,BECO_Datos!$HP$3:$LT$85,BECO_Datos!$A85,FALSE))*FC$2</f>
        <v>-287.02556004742388</v>
      </c>
      <c r="FD87" s="84">
        <f>(HLOOKUP(FD$7,BECO_Datos!$D$3:$HN$85,BECO_Datos!$A85,FALSE))*FD$2</f>
        <v>0</v>
      </c>
      <c r="FE87" s="84">
        <f>(HLOOKUP(FE$7,BECO_Datos!$D$3:$HN$85,BECO_Datos!$A85,FALSE)+HLOOKUP(FE$7,BECO_Datos!$HP$3:$LT$85,BECO_Datos!$A85,FALSE))*FE$2</f>
        <v>3968.3676438206567</v>
      </c>
      <c r="FF87" s="84">
        <f>(HLOOKUP(FF$7,BECO_Datos!$D$3:$HN$85,BECO_Datos!$A85,FALSE))*FF$2</f>
        <v>28292.131600442197</v>
      </c>
      <c r="FG87" s="84">
        <f>(HLOOKUP(FG$7,BECO_Datos!$D$3:$HN$85,BECO_Datos!$A85,FALSE)+HLOOKUP(FG$7,BECO_Datos!$HP$3:$LT$85,BECO_Datos!$A85,FALSE))*FG$2</f>
        <v>2010.0585818889124</v>
      </c>
      <c r="FH87" s="13"/>
      <c r="FI87" s="86">
        <f t="shared" si="254"/>
        <v>28398.543639905147</v>
      </c>
      <c r="FJ87" s="84">
        <f>(HLOOKUP(FJ$7,BECO_Datos!$D$3:$HN$85,BECO_Datos!$A85,FALSE)+HLOOKUP(FJ$7,BECO_Datos!$HP$3:$LT$85,BECO_Datos!$A85,FALSE))*FJ$2</f>
        <v>0</v>
      </c>
      <c r="FK87" s="84">
        <f>(HLOOKUP(FK$7,BECO_Datos!$D$3:$HN$85,BECO_Datos!$A85,FALSE)+HLOOKUP(FK$7,BECO_Datos!$HP$3:$LT$85,BECO_Datos!$A85,FALSE))*FK$2</f>
        <v>0</v>
      </c>
      <c r="FL87" s="84">
        <f>(HLOOKUP(FL$7,BECO_Datos!$D$3:$HN$85,BECO_Datos!$A85,FALSE)+HLOOKUP(FL$7,BECO_Datos!$HP$3:$LT$85,BECO_Datos!$A85,FALSE))*FL$2</f>
        <v>28398.543639905147</v>
      </c>
      <c r="FM87" s="84">
        <f>(HLOOKUP(FM$7,BECO_Datos!$D$3:$HN$85,BECO_Datos!$A85,FALSE)+HLOOKUP(FM$7,BECO_Datos!$HP$3:$LT$85,BECO_Datos!$A85,FALSE))*FM$2</f>
        <v>0</v>
      </c>
      <c r="FN87" s="84">
        <f>(HLOOKUP(FN$7,BECO_Datos!$D$3:$HN$85,BECO_Datos!$A85,FALSE))*FN$2</f>
        <v>0</v>
      </c>
      <c r="FO87" s="84">
        <f>(HLOOKUP(FO$7,BECO_Datos!$D$3:$HN$85,BECO_Datos!$A85,FALSE)+HLOOKUP(FO$7,BECO_Datos!$HP$3:$LT$85,BECO_Datos!$A85,FALSE))*FO$2</f>
        <v>0</v>
      </c>
      <c r="FP87" s="84">
        <f>(HLOOKUP(FP$7,BECO_Datos!$D$3:$HN$85,BECO_Datos!$A85,FALSE))*FP$2</f>
        <v>0</v>
      </c>
      <c r="FQ87" s="84">
        <f>(HLOOKUP(FQ$7,BECO_Datos!$D$3:$HN$85,BECO_Datos!$A85,FALSE)+HLOOKUP(FQ$7,BECO_Datos!$HP$3:$LT$85,BECO_Datos!$A85,FALSE))*FQ$2</f>
        <v>0</v>
      </c>
      <c r="FR87" s="86">
        <f t="shared" si="255"/>
        <v>137290.45766397857</v>
      </c>
      <c r="FS87" s="84">
        <f>(HLOOKUP(FS$7,BECO_Datos!$D$3:$HN$85,BECO_Datos!$A85,FALSE))*FS$2</f>
        <v>0</v>
      </c>
      <c r="FT87" s="84">
        <f>(HLOOKUP(FT$7,BECO_Datos!$D$3:$HN$85,BECO_Datos!$A85,FALSE))*FT$2</f>
        <v>0</v>
      </c>
      <c r="FU87" s="84">
        <f>(HLOOKUP(FU$7,BECO_Datos!$D$3:$HN$85,BECO_Datos!$A85,FALSE))*FU$2</f>
        <v>0</v>
      </c>
      <c r="FV87" s="84">
        <f>(HLOOKUP(FV$7,BECO_Datos!$D$3:$HN$85,BECO_Datos!$A85,FALSE))*FV$2</f>
        <v>0</v>
      </c>
      <c r="FW87" s="84">
        <f>(HLOOKUP(FW$7,BECO_Datos!$D$3:$HN$85,BECO_Datos!$A85,FALSE)+HLOOKUP(FW$7,BECO_Datos!$HP$3:$LT$85,BECO_Datos!$A85,FALSE))*FW$2</f>
        <v>92974.120345538846</v>
      </c>
      <c r="FX87" s="84">
        <f>(HLOOKUP(FX$7,BECO_Datos!$D$3:$HN$85,BECO_Datos!$A85,FALSE))*FX$2</f>
        <v>9244.0242400876887</v>
      </c>
      <c r="FY87" s="84">
        <f>(HLOOKUP(FY$7,BECO_Datos!$D$3:$HN$85,BECO_Datos!$A85,FALSE))*FY$2</f>
        <v>0</v>
      </c>
      <c r="FZ87" s="84">
        <f>(HLOOKUP(FZ$7,BECO_Datos!$D$3:$HN$85,BECO_Datos!$A85,FALSE)+HLOOKUP(FZ$7,BECO_Datos!$HP$3:$LT$85,BECO_Datos!$A85,FALSE))*FZ$2</f>
        <v>17.149871709364216</v>
      </c>
      <c r="GA87" s="84">
        <f>(HLOOKUP(GA$7,BECO_Datos!$D$3:$HN$85,BECO_Datos!$A85,FALSE))*GA$2</f>
        <v>0</v>
      </c>
      <c r="GB87" s="84">
        <f>(HLOOKUP(GB$7,BECO_Datos!$D$3:$HN$85,BECO_Datos!$A85,FALSE)+HLOOKUP(GB$7,BECO_Datos!$HP$3:$LT$85,BECO_Datos!$A85,FALSE))*GB$2</f>
        <v>3004.8971100449671</v>
      </c>
      <c r="GC87" s="84">
        <f>(HLOOKUP(GC$7,BECO_Datos!$D$3:$HN$85,BECO_Datos!$A85,FALSE))*GC$2</f>
        <v>29999.186519297789</v>
      </c>
      <c r="GD87" s="84">
        <f>(HLOOKUP(GD$7,BECO_Datos!$D$3:$HN$85,BECO_Datos!$A85,FALSE)+HLOOKUP(GD$7,BECO_Datos!$HP$3:$LT$85,BECO_Datos!$A85,FALSE))*GD$2</f>
        <v>2051.0795772999218</v>
      </c>
      <c r="GE87" s="13"/>
      <c r="GF87" s="86">
        <f t="shared" si="256"/>
        <v>1009.2114141088354</v>
      </c>
      <c r="GG87" s="84">
        <f>(HLOOKUP(GG$7,BECO_Datos!$D$3:$HN$85,BECO_Datos!$A85,FALSE)+HLOOKUP(GG$7,BECO_Datos!$HP$3:$LT$85,BECO_Datos!$A85,FALSE))*GG$2</f>
        <v>0</v>
      </c>
      <c r="GH87" s="84">
        <f>(HLOOKUP(GH$7,BECO_Datos!$D$3:$HN$85,BECO_Datos!$A85,FALSE)+HLOOKUP(GH$7,BECO_Datos!$HP$3:$LT$85,BECO_Datos!$A85,FALSE))*GH$2</f>
        <v>0</v>
      </c>
      <c r="GI87" s="84">
        <f>(HLOOKUP(GI$7,BECO_Datos!$D$3:$HN$85,BECO_Datos!$A85,FALSE)+HLOOKUP(GI$7,BECO_Datos!$HP$3:$LT$85,BECO_Datos!$A85,FALSE))*GI$2</f>
        <v>1009.2114141088354</v>
      </c>
      <c r="GJ87" s="84">
        <f>(HLOOKUP(GJ$7,BECO_Datos!$D$3:$HN$85,BECO_Datos!$A85,FALSE)+HLOOKUP(GJ$7,BECO_Datos!$HP$3:$LT$85,BECO_Datos!$A85,FALSE))*GJ$2</f>
        <v>0</v>
      </c>
      <c r="GK87" s="84">
        <f>(HLOOKUP(GK$7,BECO_Datos!$D$3:$HN$85,BECO_Datos!$A85,FALSE))*GK$2</f>
        <v>0</v>
      </c>
      <c r="GL87" s="84">
        <f>(HLOOKUP(GL$7,BECO_Datos!$D$3:$HN$85,BECO_Datos!$A85,FALSE)+HLOOKUP(GL$7,BECO_Datos!$HP$3:$LT$85,BECO_Datos!$A85,FALSE))*GL$2</f>
        <v>0</v>
      </c>
      <c r="GM87" s="84">
        <f>(HLOOKUP(GM$7,BECO_Datos!$D$3:$HN$85,BECO_Datos!$A85,FALSE))*GM$2</f>
        <v>0</v>
      </c>
      <c r="GN87" s="84">
        <f>(HLOOKUP(GN$7,BECO_Datos!$D$3:$HN$85,BECO_Datos!$A85,FALSE)+HLOOKUP(GN$7,BECO_Datos!$HP$3:$LT$85,BECO_Datos!$A85,FALSE))*GN$2</f>
        <v>0</v>
      </c>
      <c r="GO87" s="86">
        <f t="shared" si="257"/>
        <v>143683.394368279</v>
      </c>
      <c r="GP87" s="84">
        <f>(HLOOKUP(GP$7,BECO_Datos!$D$3:$HN$85,BECO_Datos!$A85,FALSE))*GP$2</f>
        <v>0</v>
      </c>
      <c r="GQ87" s="84">
        <f>(HLOOKUP(GQ$7,BECO_Datos!$D$3:$HN$85,BECO_Datos!$A85,FALSE))*GQ$2</f>
        <v>0</v>
      </c>
      <c r="GR87" s="84">
        <f>(HLOOKUP(GR$7,BECO_Datos!$D$3:$HN$85,BECO_Datos!$A85,FALSE))*GR$2</f>
        <v>0</v>
      </c>
      <c r="GS87" s="84">
        <f>(HLOOKUP(GS$7,BECO_Datos!$D$3:$HN$85,BECO_Datos!$A85,FALSE))*GS$2</f>
        <v>0</v>
      </c>
      <c r="GT87" s="84">
        <f>(HLOOKUP(GT$7,BECO_Datos!$D$3:$HN$85,BECO_Datos!$A85,FALSE)+HLOOKUP(GT$7,BECO_Datos!$HP$3:$LT$85,BECO_Datos!$A85,FALSE))*GT$2</f>
        <v>95503.627557423737</v>
      </c>
      <c r="GU87" s="84">
        <f>(HLOOKUP(GU$7,BECO_Datos!$D$3:$HN$85,BECO_Datos!$A85,FALSE))*GU$2</f>
        <v>11181.20307341316</v>
      </c>
      <c r="GV87" s="84">
        <f>(HLOOKUP(GV$7,BECO_Datos!$D$3:$HN$85,BECO_Datos!$A85,FALSE))*GV$2</f>
        <v>0</v>
      </c>
      <c r="GW87" s="84">
        <f>(HLOOKUP(GW$7,BECO_Datos!$D$3:$HN$85,BECO_Datos!$A85,FALSE)+HLOOKUP(GW$7,BECO_Datos!$HP$3:$LT$85,BECO_Datos!$A85,FALSE))*GW$2</f>
        <v>31.967330456740289</v>
      </c>
      <c r="GX87" s="84">
        <f>(HLOOKUP(GX$7,BECO_Datos!$D$3:$HN$85,BECO_Datos!$A85,FALSE))*GX$2</f>
        <v>0</v>
      </c>
      <c r="GY87" s="84">
        <f>(HLOOKUP(GY$7,BECO_Datos!$D$3:$HN$85,BECO_Datos!$A85,FALSE)+HLOOKUP(GY$7,BECO_Datos!$HP$3:$LT$85,BECO_Datos!$A85,FALSE))*GY$2</f>
        <v>3235.4567467829797</v>
      </c>
      <c r="GZ87" s="84">
        <f>(HLOOKUP(GZ$7,BECO_Datos!$D$3:$HN$85,BECO_Datos!$A85,FALSE))*GZ$2</f>
        <v>31723.276703157691</v>
      </c>
      <c r="HA87" s="84">
        <f>(HLOOKUP(HA$7,BECO_Datos!$D$3:$HN$85,BECO_Datos!$A85,FALSE)+HLOOKUP(HA$7,BECO_Datos!$HP$3:$LT$85,BECO_Datos!$A85,FALSE))*HA$2</f>
        <v>2007.8629570447142</v>
      </c>
      <c r="HB87" s="13"/>
      <c r="HC87" s="86">
        <f t="shared" si="258"/>
        <v>0</v>
      </c>
      <c r="HD87" s="84">
        <f>(HLOOKUP(HD$7,BECO_Datos!$D$3:$HN$85,BECO_Datos!$A85,FALSE)+HLOOKUP(HD$7,BECO_Datos!$HP$3:$LT$85,BECO_Datos!$A85,FALSE))*HD$2</f>
        <v>0</v>
      </c>
      <c r="HE87" s="84">
        <f>(HLOOKUP(HE$7,BECO_Datos!$D$3:$HN$85,BECO_Datos!$A85,FALSE)+HLOOKUP(HE$7,BECO_Datos!$HP$3:$LT$85,BECO_Datos!$A85,FALSE))*HE$2</f>
        <v>0</v>
      </c>
      <c r="HF87" s="84">
        <f>(HLOOKUP(HF$7,BECO_Datos!$D$3:$HN$85,BECO_Datos!$A85,FALSE)+HLOOKUP(HF$7,BECO_Datos!$HP$3:$LT$85,BECO_Datos!$A85,FALSE))*HF$2</f>
        <v>0</v>
      </c>
      <c r="HG87" s="84">
        <f>(HLOOKUP(HG$7,BECO_Datos!$D$3:$HN$85,BECO_Datos!$A85,FALSE)+HLOOKUP(HG$7,BECO_Datos!$HP$3:$LT$85,BECO_Datos!$A85,FALSE))*HG$2</f>
        <v>0</v>
      </c>
      <c r="HH87" s="84">
        <f>(HLOOKUP(HH$7,BECO_Datos!$D$3:$HN$85,BECO_Datos!$A85,FALSE))*HH$2</f>
        <v>0</v>
      </c>
      <c r="HI87" s="84">
        <f>(HLOOKUP(HI$7,BECO_Datos!$D$3:$HN$85,BECO_Datos!$A85,FALSE)+HLOOKUP(HI$7,BECO_Datos!$HP$3:$LT$85,BECO_Datos!$A85,FALSE))*HI$2</f>
        <v>0</v>
      </c>
      <c r="HJ87" s="84">
        <f>(HLOOKUP(HJ$7,BECO_Datos!$D$3:$HN$85,BECO_Datos!$A85,FALSE))*HJ$2</f>
        <v>0</v>
      </c>
      <c r="HK87" s="84">
        <f>(HLOOKUP(HK$7,BECO_Datos!$D$3:$HN$85,BECO_Datos!$A85,FALSE)+HLOOKUP(HK$7,BECO_Datos!$HP$3:$LT$85,BECO_Datos!$A85,FALSE))*HK$2</f>
        <v>0</v>
      </c>
      <c r="HL87" s="86">
        <f t="shared" si="259"/>
        <v>87036.302845588492</v>
      </c>
      <c r="HM87" s="84">
        <f>(HLOOKUP(HM$7,BECO_Datos!$D$3:$HN$85,BECO_Datos!$A85,FALSE))*HM$2</f>
        <v>0</v>
      </c>
      <c r="HN87" s="84">
        <f>(HLOOKUP(HN$7,BECO_Datos!$D$3:$HN$85,BECO_Datos!$A85,FALSE))*HN$2</f>
        <v>0</v>
      </c>
      <c r="HO87" s="84">
        <f>(HLOOKUP(HO$7,BECO_Datos!$D$3:$HN$85,BECO_Datos!$A85,FALSE))*HO$2</f>
        <v>0</v>
      </c>
      <c r="HP87" s="84">
        <f>(HLOOKUP(HP$7,BECO_Datos!$D$3:$HN$85,BECO_Datos!$A85,FALSE))*HP$2</f>
        <v>0</v>
      </c>
      <c r="HQ87" s="84">
        <f>(HLOOKUP(HQ$7,BECO_Datos!$D$3:$HN$85,BECO_Datos!$A85,FALSE)+HLOOKUP(HQ$7,BECO_Datos!$HP$3:$LT$85,BECO_Datos!$A85,FALSE))*HQ$2</f>
        <v>68866.620700480606</v>
      </c>
      <c r="HR87" s="84">
        <f>(HLOOKUP(HR$7,BECO_Datos!$D$3:$HN$85,BECO_Datos!$A85,FALSE))*HR$2</f>
        <v>10787.369387823126</v>
      </c>
      <c r="HS87" s="84">
        <f>(HLOOKUP(HS$7,BECO_Datos!$D$3:$HN$85,BECO_Datos!$A85,FALSE))*HS$2</f>
        <v>0</v>
      </c>
      <c r="HT87" s="84">
        <f>(HLOOKUP(HT$7,BECO_Datos!$D$3:$HN$85,BECO_Datos!$A85,FALSE)+HLOOKUP(HT$7,BECO_Datos!$HP$3:$LT$85,BECO_Datos!$A85,FALSE))*HT$2</f>
        <v>484.54585097664813</v>
      </c>
      <c r="HU87" s="84">
        <f>(HLOOKUP(HU$7,BECO_Datos!$D$3:$HN$85,BECO_Datos!$A85,FALSE))*HU$2</f>
        <v>0</v>
      </c>
      <c r="HV87" s="84">
        <f>(HLOOKUP(HV$7,BECO_Datos!$D$3:$HN$85,BECO_Datos!$A85,FALSE)+HLOOKUP(HV$7,BECO_Datos!$HP$3:$LT$85,BECO_Datos!$A85,FALSE))*HV$2</f>
        <v>3190.8845634057243</v>
      </c>
      <c r="HW87" s="84">
        <f>(HLOOKUP(HW$7,BECO_Datos!$D$3:$HN$85,BECO_Datos!$A85,FALSE))*HW$2</f>
        <v>1919.2184026091365</v>
      </c>
      <c r="HX87" s="84">
        <f>(HLOOKUP(HX$7,BECO_Datos!$D$3:$HN$85,BECO_Datos!$A85,FALSE)+HLOOKUP(HX$7,BECO_Datos!$HP$3:$LT$85,BECO_Datos!$A85,FALSE))*HX$2</f>
        <v>1787.6639402932444</v>
      </c>
    </row>
    <row r="88" spans="1:232" ht="15.75" x14ac:dyDescent="0.25">
      <c r="C88" s="13"/>
      <c r="Z88" s="13"/>
      <c r="AW88" s="13"/>
      <c r="BT88" s="13"/>
      <c r="CQ88" s="13"/>
      <c r="DN88" s="13"/>
      <c r="EK88" s="13"/>
      <c r="FH88" s="13"/>
      <c r="GE88" s="13"/>
      <c r="HB88" s="13"/>
    </row>
    <row r="89" spans="1:232" ht="18.75" customHeight="1" x14ac:dyDescent="0.25">
      <c r="B89" s="59" t="s">
        <v>127</v>
      </c>
      <c r="C89" s="13"/>
      <c r="Z89" s="13"/>
      <c r="AW89" s="13"/>
      <c r="BT89" s="13"/>
      <c r="CQ89" s="13"/>
      <c r="DN89" s="13"/>
      <c r="EK89" s="13"/>
      <c r="FH89" s="13"/>
      <c r="GE89" s="13"/>
      <c r="HB89" s="13"/>
    </row>
    <row r="90" spans="1:232" ht="18.75" customHeight="1" x14ac:dyDescent="0.25">
      <c r="B90" s="60" t="s">
        <v>128</v>
      </c>
      <c r="C90" s="13"/>
      <c r="Z90" s="13"/>
      <c r="AW90" s="13"/>
      <c r="BT90" s="13"/>
      <c r="CQ90" s="13"/>
      <c r="DN90" s="13"/>
      <c r="EK90" s="13"/>
      <c r="FH90" s="13"/>
      <c r="GE90" s="13"/>
      <c r="HB90" s="13"/>
    </row>
    <row r="91" spans="1:232" ht="18.75" customHeight="1" x14ac:dyDescent="0.25">
      <c r="B91" s="61" t="s">
        <v>129</v>
      </c>
      <c r="C91" s="13"/>
      <c r="Z91" s="13"/>
      <c r="AW91" s="13"/>
      <c r="BT91" s="13"/>
      <c r="CQ91" s="13"/>
      <c r="DN91" s="13"/>
      <c r="EK91" s="13"/>
      <c r="FH91" s="13"/>
      <c r="GE91" s="13"/>
      <c r="HB91" s="13"/>
    </row>
    <row r="92" spans="1:232" ht="18.75" customHeight="1" x14ac:dyDescent="0.25">
      <c r="B92" s="60" t="s">
        <v>130</v>
      </c>
      <c r="C92" s="13"/>
      <c r="Z92" s="13"/>
      <c r="AW92" s="13"/>
      <c r="BT92" s="13"/>
      <c r="CQ92" s="13"/>
      <c r="DN92" s="13"/>
      <c r="EK92" s="13"/>
      <c r="FH92" s="13"/>
      <c r="GE92" s="13"/>
      <c r="HB92" s="13"/>
    </row>
    <row r="93" spans="1:232" ht="18.75" customHeight="1" x14ac:dyDescent="0.25">
      <c r="B93" s="61" t="s">
        <v>131</v>
      </c>
      <c r="C93" s="13"/>
      <c r="Z93" s="13"/>
      <c r="AW93" s="13"/>
      <c r="BT93" s="13"/>
      <c r="CQ93" s="13"/>
      <c r="DN93" s="13"/>
      <c r="EK93" s="13"/>
      <c r="FH93" s="13"/>
      <c r="GE93" s="13"/>
      <c r="HB93" s="13"/>
    </row>
    <row r="94" spans="1:232" ht="18.75" customHeight="1" x14ac:dyDescent="0.25">
      <c r="B94" s="60" t="s">
        <v>132</v>
      </c>
      <c r="C94" s="13"/>
      <c r="Z94" s="13"/>
      <c r="AW94" s="13"/>
      <c r="BT94" s="13"/>
      <c r="CQ94" s="13"/>
      <c r="DN94" s="13"/>
      <c r="EK94" s="13"/>
      <c r="FH94" s="13"/>
      <c r="GE94" s="13"/>
      <c r="HB94" s="13"/>
    </row>
    <row r="95" spans="1:232" ht="18.75" customHeight="1" x14ac:dyDescent="0.25">
      <c r="B95" s="61" t="s">
        <v>133</v>
      </c>
      <c r="C95" s="13"/>
      <c r="Z95" s="13"/>
      <c r="AW95" s="13"/>
      <c r="BT95" s="13"/>
      <c r="CQ95" s="13"/>
      <c r="DN95" s="13"/>
      <c r="EK95" s="13"/>
      <c r="FH95" s="13"/>
      <c r="GE95" s="13"/>
      <c r="HB95" s="13"/>
    </row>
    <row r="96" spans="1:232" ht="15.75" x14ac:dyDescent="0.25">
      <c r="C96" s="13"/>
      <c r="Z96" s="13"/>
      <c r="AW96" s="13"/>
      <c r="BT96" s="13"/>
      <c r="CQ96" s="13"/>
      <c r="DN96" s="13"/>
      <c r="EK96" s="13"/>
      <c r="FH96" s="13"/>
      <c r="GE96" s="13"/>
      <c r="HB96" s="13"/>
    </row>
    <row r="97" spans="3:212" ht="15.75" x14ac:dyDescent="0.25">
      <c r="C97" s="13"/>
      <c r="Z97" s="13"/>
      <c r="AW97" s="13"/>
      <c r="BT97" s="13"/>
      <c r="CQ97" s="13"/>
      <c r="DN97" s="13"/>
      <c r="EK97" s="13"/>
      <c r="FH97" s="13"/>
      <c r="GE97" s="13"/>
      <c r="HB97" s="13"/>
    </row>
    <row r="98" spans="3:212" ht="15.75" x14ac:dyDescent="0.25">
      <c r="C98" s="13"/>
      <c r="Z98" s="13"/>
      <c r="AW98" s="13"/>
      <c r="BT98" s="13"/>
      <c r="CQ98" s="13"/>
      <c r="DN98" s="13"/>
      <c r="EK98" s="13"/>
      <c r="FH98" s="13"/>
      <c r="GE98" s="13"/>
      <c r="HB98" s="13"/>
    </row>
    <row r="99" spans="3:212" ht="15.75" x14ac:dyDescent="0.2">
      <c r="C99" s="13"/>
      <c r="D99" s="1"/>
      <c r="Z99" s="13"/>
      <c r="AA99" s="1"/>
      <c r="AW99" s="13"/>
      <c r="AX99" s="1"/>
      <c r="BT99" s="13"/>
      <c r="BU99" s="1"/>
      <c r="CQ99" s="13"/>
      <c r="CR99" s="1"/>
      <c r="DN99" s="13"/>
      <c r="DO99" s="1"/>
      <c r="EK99" s="13"/>
      <c r="EL99" s="1"/>
      <c r="FH99" s="13"/>
      <c r="FI99" s="1"/>
      <c r="GE99" s="13"/>
      <c r="GF99" s="1"/>
      <c r="HB99" s="13"/>
      <c r="HC99" s="1"/>
    </row>
    <row r="100" spans="3:212" ht="15.75" x14ac:dyDescent="0.2">
      <c r="C100" s="13"/>
      <c r="D100" s="1"/>
      <c r="Z100" s="13"/>
      <c r="AA100" s="1"/>
      <c r="AW100" s="13"/>
      <c r="AX100" s="1"/>
      <c r="BT100" s="13"/>
      <c r="BU100" s="1"/>
      <c r="CQ100" s="13"/>
      <c r="CR100" s="1"/>
      <c r="DN100" s="13"/>
      <c r="DO100" s="1"/>
      <c r="EK100" s="13"/>
      <c r="EL100" s="1"/>
      <c r="FH100" s="13"/>
      <c r="FI100" s="1"/>
      <c r="GE100" s="13"/>
      <c r="GF100" s="1"/>
      <c r="HB100" s="13"/>
      <c r="HC100" s="1"/>
    </row>
    <row r="101" spans="3:212" ht="15.75" x14ac:dyDescent="0.2">
      <c r="C101" s="13"/>
      <c r="D101" s="1"/>
      <c r="Z101" s="13"/>
      <c r="AA101" s="1"/>
      <c r="AW101" s="13"/>
      <c r="AX101" s="1"/>
      <c r="BT101" s="13"/>
      <c r="BU101" s="1"/>
      <c r="CQ101" s="13"/>
      <c r="CR101" s="1"/>
      <c r="DN101" s="13"/>
      <c r="DO101" s="1"/>
      <c r="EK101" s="13"/>
      <c r="EL101" s="1"/>
      <c r="FH101" s="13"/>
      <c r="FI101" s="1"/>
      <c r="GE101" s="13"/>
      <c r="GF101" s="1"/>
      <c r="HB101" s="13"/>
      <c r="HC101" s="1"/>
    </row>
    <row r="102" spans="3:212" ht="15.75" x14ac:dyDescent="0.2">
      <c r="C102" s="13"/>
      <c r="D102" s="1"/>
      <c r="Z102" s="13"/>
      <c r="AA102" s="1"/>
      <c r="AW102" s="13"/>
      <c r="AX102" s="1"/>
      <c r="BT102" s="13"/>
      <c r="BU102" s="1"/>
      <c r="CQ102" s="13"/>
      <c r="CR102" s="1"/>
      <c r="DN102" s="13"/>
      <c r="DO102" s="1"/>
      <c r="EK102" s="13"/>
      <c r="EL102" s="1"/>
      <c r="FH102" s="13"/>
      <c r="FI102" s="1"/>
      <c r="GE102" s="13"/>
      <c r="GF102" s="1"/>
      <c r="HB102" s="13"/>
      <c r="HC102" s="1"/>
    </row>
    <row r="103" spans="3:212" ht="15.75" x14ac:dyDescent="0.2">
      <c r="C103" s="13"/>
      <c r="D103" s="1"/>
      <c r="Z103" s="13"/>
      <c r="AA103" s="1"/>
      <c r="AW103" s="13"/>
      <c r="AX103" s="1"/>
      <c r="BT103" s="13"/>
      <c r="BU103" s="1"/>
      <c r="CQ103" s="13"/>
      <c r="CR103" s="1"/>
      <c r="DN103" s="13"/>
      <c r="DO103" s="1"/>
      <c r="EK103" s="13"/>
      <c r="EL103" s="1"/>
      <c r="FH103" s="13"/>
      <c r="FI103" s="1"/>
      <c r="GE103" s="13"/>
      <c r="GF103" s="1"/>
      <c r="HB103" s="13"/>
      <c r="HC103" s="1"/>
    </row>
    <row r="104" spans="3:212" ht="15.75" x14ac:dyDescent="0.25">
      <c r="C104" s="13"/>
      <c r="Z104" s="13"/>
      <c r="AW104" s="13"/>
      <c r="BT104" s="13"/>
      <c r="CQ104" s="13"/>
      <c r="DN104" s="13"/>
      <c r="EK104" s="13"/>
      <c r="FH104" s="13"/>
      <c r="GE104" s="13"/>
      <c r="HB104" s="13"/>
    </row>
    <row r="105" spans="3:212" ht="15.75" x14ac:dyDescent="0.25">
      <c r="C105" s="13"/>
      <c r="Z105" s="13"/>
      <c r="AW105" s="13"/>
      <c r="BT105" s="13"/>
      <c r="CQ105" s="13"/>
      <c r="DN105" s="13"/>
      <c r="EK105" s="13"/>
      <c r="FH105" s="13"/>
      <c r="GE105" s="13"/>
      <c r="HB105" s="13"/>
    </row>
    <row r="106" spans="3:212" ht="15.75" x14ac:dyDescent="0.25">
      <c r="C106" s="13"/>
      <c r="Z106" s="13"/>
      <c r="AW106" s="13"/>
      <c r="BT106" s="13"/>
      <c r="CQ106" s="13"/>
      <c r="DN106" s="13"/>
      <c r="EK106" s="13"/>
      <c r="FH106" s="13"/>
      <c r="GE106" s="13"/>
      <c r="HB106" s="13"/>
    </row>
    <row r="107" spans="3:212" ht="15.75" x14ac:dyDescent="0.25">
      <c r="C107" s="13"/>
      <c r="Z107" s="13"/>
      <c r="AW107" s="13"/>
      <c r="BT107" s="13"/>
      <c r="CQ107" s="13"/>
      <c r="DN107" s="13"/>
      <c r="EK107" s="13"/>
      <c r="FH107" s="13"/>
      <c r="GE107" s="13"/>
      <c r="HB107" s="13"/>
    </row>
    <row r="108" spans="3:212" ht="15.75" x14ac:dyDescent="0.25">
      <c r="C108" s="13"/>
      <c r="Z108" s="13"/>
      <c r="AW108" s="13"/>
      <c r="BT108" s="13"/>
      <c r="CQ108" s="13"/>
      <c r="DN108" s="13"/>
      <c r="EK108" s="13"/>
      <c r="FH108" s="13"/>
      <c r="GE108" s="13"/>
      <c r="HB108" s="13"/>
    </row>
    <row r="109" spans="3:212" ht="15.75" x14ac:dyDescent="0.25">
      <c r="C109" s="13"/>
      <c r="Z109" s="13"/>
      <c r="AW109" s="13"/>
      <c r="BT109" s="13"/>
      <c r="CQ109" s="13"/>
      <c r="DN109" s="13"/>
      <c r="EK109" s="13"/>
      <c r="FH109" s="13"/>
      <c r="GE109" s="13"/>
      <c r="HB109" s="13"/>
    </row>
    <row r="110" spans="3:212" ht="15.75" x14ac:dyDescent="0.25">
      <c r="C110" s="13"/>
      <c r="Z110" s="13"/>
      <c r="AW110" s="13"/>
      <c r="BT110" s="13"/>
      <c r="CQ110" s="13"/>
      <c r="DN110" s="13"/>
      <c r="EK110" s="13"/>
      <c r="FH110" s="13"/>
      <c r="GE110" s="13"/>
      <c r="HB110" s="13"/>
    </row>
    <row r="111" spans="3:212" ht="15.75" x14ac:dyDescent="0.25">
      <c r="C111" s="13"/>
      <c r="Z111" s="13"/>
      <c r="AW111" s="13"/>
      <c r="BT111" s="13"/>
      <c r="CQ111" s="13"/>
      <c r="DN111" s="13"/>
      <c r="EK111" s="13"/>
      <c r="FH111" s="13"/>
      <c r="GE111" s="13"/>
      <c r="HB111" s="13"/>
    </row>
    <row r="112" spans="3:212" ht="15.75" x14ac:dyDescent="0.2">
      <c r="C112" s="13"/>
      <c r="E112" s="1"/>
      <c r="Z112" s="13"/>
      <c r="AB112" s="1"/>
      <c r="AW112" s="13"/>
      <c r="AY112" s="1"/>
      <c r="BT112" s="13"/>
      <c r="BV112" s="1"/>
      <c r="CQ112" s="13"/>
      <c r="CS112" s="1"/>
      <c r="DN112" s="13"/>
      <c r="DP112" s="1"/>
      <c r="EK112" s="13"/>
      <c r="EM112" s="1"/>
      <c r="FH112" s="13"/>
      <c r="FJ112" s="1"/>
      <c r="GE112" s="13"/>
      <c r="GG112" s="1"/>
      <c r="HB112" s="13"/>
      <c r="HD112" s="1"/>
    </row>
    <row r="113" spans="3:212" ht="15.75" x14ac:dyDescent="0.2">
      <c r="C113" s="13"/>
      <c r="E113" s="1"/>
      <c r="Z113" s="13"/>
      <c r="AB113" s="1"/>
      <c r="AW113" s="13"/>
      <c r="AY113" s="1"/>
      <c r="BT113" s="13"/>
      <c r="BV113" s="1"/>
      <c r="CQ113" s="13"/>
      <c r="CS113" s="1"/>
      <c r="DN113" s="13"/>
      <c r="DP113" s="1"/>
      <c r="EK113" s="13"/>
      <c r="EM113" s="1"/>
      <c r="FH113" s="13"/>
      <c r="FJ113" s="1"/>
      <c r="GE113" s="13"/>
      <c r="GG113" s="1"/>
      <c r="HB113" s="13"/>
      <c r="HD113" s="1"/>
    </row>
    <row r="114" spans="3:212" ht="15.75" x14ac:dyDescent="0.2">
      <c r="C114" s="13"/>
      <c r="E114" s="1"/>
      <c r="Z114" s="13"/>
      <c r="AB114" s="1"/>
      <c r="AW114" s="13"/>
      <c r="AY114" s="1"/>
      <c r="BT114" s="13"/>
      <c r="BV114" s="1"/>
      <c r="CQ114" s="13"/>
      <c r="CS114" s="1"/>
      <c r="DN114" s="13"/>
      <c r="DP114" s="1"/>
      <c r="EK114" s="13"/>
      <c r="EM114" s="1"/>
      <c r="FH114" s="13"/>
      <c r="FJ114" s="1"/>
      <c r="GE114" s="13"/>
      <c r="GG114" s="1"/>
      <c r="HB114" s="13"/>
      <c r="HD114" s="1"/>
    </row>
    <row r="115" spans="3:212" ht="15.75" x14ac:dyDescent="0.2">
      <c r="C115" s="13"/>
      <c r="E115" s="1"/>
      <c r="Z115" s="13"/>
      <c r="AB115" s="1"/>
      <c r="AW115" s="13"/>
      <c r="AY115" s="1"/>
      <c r="BT115" s="13"/>
      <c r="BV115" s="1"/>
      <c r="CQ115" s="13"/>
      <c r="CS115" s="1"/>
      <c r="DN115" s="13"/>
      <c r="DP115" s="1"/>
      <c r="EK115" s="13"/>
      <c r="EM115" s="1"/>
      <c r="FH115" s="13"/>
      <c r="FJ115" s="1"/>
      <c r="GE115" s="13"/>
      <c r="GG115" s="1"/>
      <c r="HB115" s="13"/>
      <c r="HD115" s="1"/>
    </row>
    <row r="116" spans="3:212" ht="15.75" x14ac:dyDescent="0.2">
      <c r="C116" s="13"/>
      <c r="E116" s="1"/>
      <c r="Z116" s="13"/>
      <c r="AB116" s="1"/>
      <c r="AW116" s="13"/>
      <c r="AY116" s="1"/>
      <c r="BT116" s="13"/>
      <c r="BV116" s="1"/>
      <c r="CQ116" s="13"/>
      <c r="CS116" s="1"/>
      <c r="DN116" s="13"/>
      <c r="DP116" s="1"/>
      <c r="EK116" s="13"/>
      <c r="EM116" s="1"/>
      <c r="FH116" s="13"/>
      <c r="FJ116" s="1"/>
      <c r="GE116" s="13"/>
      <c r="GG116" s="1"/>
      <c r="HB116" s="13"/>
      <c r="HD116" s="1"/>
    </row>
    <row r="117" spans="3:212" ht="15.75" x14ac:dyDescent="0.2">
      <c r="C117" s="13"/>
      <c r="E117" s="1"/>
      <c r="Z117" s="13"/>
      <c r="AB117" s="1"/>
      <c r="AW117" s="13"/>
      <c r="AY117" s="1"/>
      <c r="BT117" s="13"/>
      <c r="BV117" s="1"/>
      <c r="CQ117" s="13"/>
      <c r="CS117" s="1"/>
      <c r="DN117" s="13"/>
      <c r="DP117" s="1"/>
      <c r="EK117" s="13"/>
      <c r="EM117" s="1"/>
      <c r="FH117" s="13"/>
      <c r="FJ117" s="1"/>
      <c r="GE117" s="13"/>
      <c r="GG117" s="1"/>
      <c r="HB117" s="13"/>
      <c r="HD117" s="1"/>
    </row>
    <row r="118" spans="3:212" ht="15.75" x14ac:dyDescent="0.2">
      <c r="C118" s="13"/>
      <c r="E118" s="1"/>
      <c r="Z118" s="13"/>
      <c r="AB118" s="1"/>
      <c r="AW118" s="13"/>
      <c r="AY118" s="1"/>
      <c r="BT118" s="13"/>
      <c r="BV118" s="1"/>
      <c r="CQ118" s="13"/>
      <c r="CS118" s="1"/>
      <c r="DN118" s="13"/>
      <c r="DP118" s="1"/>
      <c r="EK118" s="13"/>
      <c r="EM118" s="1"/>
      <c r="FH118" s="13"/>
      <c r="FJ118" s="1"/>
      <c r="GE118" s="13"/>
      <c r="GG118" s="1"/>
      <c r="HB118" s="13"/>
      <c r="HD118" s="1"/>
    </row>
    <row r="119" spans="3:212" ht="15.75" x14ac:dyDescent="0.2">
      <c r="C119" s="13"/>
      <c r="E119" s="1"/>
      <c r="Z119" s="13"/>
      <c r="AB119" s="1"/>
      <c r="AW119" s="13"/>
      <c r="AY119" s="1"/>
      <c r="BT119" s="13"/>
      <c r="BV119" s="1"/>
      <c r="CQ119" s="13"/>
      <c r="CS119" s="1"/>
      <c r="DN119" s="13"/>
      <c r="DP119" s="1"/>
      <c r="EK119" s="13"/>
      <c r="EM119" s="1"/>
      <c r="FH119" s="13"/>
      <c r="FJ119" s="1"/>
      <c r="GE119" s="13"/>
      <c r="GG119" s="1"/>
      <c r="HB119" s="13"/>
      <c r="HD119" s="1"/>
    </row>
    <row r="120" spans="3:212" ht="15.75" x14ac:dyDescent="0.2">
      <c r="C120" s="13"/>
      <c r="E120" s="1"/>
      <c r="Z120" s="13"/>
      <c r="AB120" s="1"/>
      <c r="AW120" s="13"/>
      <c r="AY120" s="1"/>
      <c r="BT120" s="13"/>
      <c r="BV120" s="1"/>
      <c r="CQ120" s="13"/>
      <c r="CS120" s="1"/>
      <c r="DN120" s="13"/>
      <c r="DP120" s="1"/>
      <c r="EK120" s="13"/>
      <c r="EM120" s="1"/>
      <c r="FH120" s="13"/>
      <c r="FJ120" s="1"/>
      <c r="GE120" s="13"/>
      <c r="GG120" s="1"/>
      <c r="HB120" s="13"/>
      <c r="HD120" s="1"/>
    </row>
    <row r="121" spans="3:212" ht="15.75" x14ac:dyDescent="0.2">
      <c r="C121" s="13"/>
      <c r="E121" s="1"/>
      <c r="Z121" s="13"/>
      <c r="AB121" s="1"/>
      <c r="AW121" s="13"/>
      <c r="AY121" s="1"/>
      <c r="BT121" s="13"/>
      <c r="BV121" s="1"/>
      <c r="CQ121" s="13"/>
      <c r="CS121" s="1"/>
      <c r="DN121" s="13"/>
      <c r="DP121" s="1"/>
      <c r="EK121" s="13"/>
      <c r="EM121" s="1"/>
      <c r="FH121" s="13"/>
      <c r="FJ121" s="1"/>
      <c r="GE121" s="13"/>
      <c r="GG121" s="1"/>
      <c r="HB121" s="13"/>
      <c r="HD121" s="1"/>
    </row>
  </sheetData>
  <mergeCells count="21">
    <mergeCell ref="B4:B10"/>
    <mergeCell ref="D4:L4"/>
    <mergeCell ref="M4:Y4"/>
    <mergeCell ref="AA4:AI4"/>
    <mergeCell ref="AJ4:AV4"/>
    <mergeCell ref="BU4:CC4"/>
    <mergeCell ref="CD4:CP4"/>
    <mergeCell ref="CR4:CZ4"/>
    <mergeCell ref="DA4:DM4"/>
    <mergeCell ref="AX4:BF4"/>
    <mergeCell ref="BG4:BS4"/>
    <mergeCell ref="GF4:GN4"/>
    <mergeCell ref="GO4:HA4"/>
    <mergeCell ref="HC4:HK4"/>
    <mergeCell ref="HL4:HX4"/>
    <mergeCell ref="DO4:DW4"/>
    <mergeCell ref="DX4:EJ4"/>
    <mergeCell ref="EL4:ET4"/>
    <mergeCell ref="EU4:FG4"/>
    <mergeCell ref="FI4:FQ4"/>
    <mergeCell ref="FR4:GD4"/>
  </mergeCells>
  <pageMargins left="0.7" right="0.7" top="1.1000000000000001" bottom="0.75" header="0.3" footer="0.3"/>
  <pageSetup paperSize="5" scale="63" fitToHeight="0" orientation="landscape" horizontalDpi="1200" verticalDpi="1200" r:id="rId1"/>
  <headerFooter>
    <oddHeader>&amp;L&amp;G&amp;C&amp;"-,Bold"&amp;22&amp;K002060Balance Energético Colombia
&amp;A&amp;R&amp;G</oddHeader>
    <oddFooter>&amp;C&amp;F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5" name="Drop Down 1">
              <controlPr defaultSize="0" autoLine="0" autoPict="0">
                <anchor moveWithCells="1">
                  <from>
                    <xdr:col>1</xdr:col>
                    <xdr:colOff>1104900</xdr:colOff>
                    <xdr:row>1</xdr:row>
                    <xdr:rowOff>0</xdr:rowOff>
                  </from>
                  <to>
                    <xdr:col>1</xdr:col>
                    <xdr:colOff>3095625</xdr:colOff>
                    <xdr:row>1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AA166"/>
  <sheetViews>
    <sheetView topLeftCell="A178" workbookViewId="0">
      <selection activeCell="E2" sqref="E2"/>
    </sheetView>
  </sheetViews>
  <sheetFormatPr baseColWidth="10" defaultRowHeight="15" x14ac:dyDescent="0.25"/>
  <cols>
    <col min="2" max="2" width="8.85546875" bestFit="1" customWidth="1"/>
    <col min="3" max="3" width="13.140625" bestFit="1" customWidth="1"/>
    <col min="4" max="4" width="23.28515625" bestFit="1" customWidth="1"/>
    <col min="5" max="24" width="11.28515625" customWidth="1"/>
  </cols>
  <sheetData>
    <row r="3" spans="4:24" x14ac:dyDescent="0.25">
      <c r="D3" s="383" t="s">
        <v>446</v>
      </c>
    </row>
    <row r="4" spans="4:24" x14ac:dyDescent="0.25">
      <c r="D4" s="381" t="s">
        <v>126</v>
      </c>
      <c r="E4" s="384">
        <f>+BECO_Resultados!HC5</f>
        <v>2015</v>
      </c>
    </row>
    <row r="5" spans="4:24" x14ac:dyDescent="0.25">
      <c r="D5" s="381" t="s">
        <v>447</v>
      </c>
      <c r="E5" s="384" t="str">
        <f>+BECO_Resultados!HC10</f>
        <v>TJ</v>
      </c>
    </row>
    <row r="6" spans="4:24" x14ac:dyDescent="0.25">
      <c r="E6">
        <v>1</v>
      </c>
      <c r="F6">
        <v>2</v>
      </c>
      <c r="G6">
        <v>3</v>
      </c>
      <c r="H6">
        <v>4</v>
      </c>
      <c r="I6">
        <v>5</v>
      </c>
      <c r="J6">
        <v>6</v>
      </c>
      <c r="K6">
        <v>7</v>
      </c>
      <c r="L6">
        <v>8</v>
      </c>
      <c r="M6">
        <v>9</v>
      </c>
      <c r="N6">
        <v>10</v>
      </c>
      <c r="O6">
        <v>11</v>
      </c>
      <c r="P6">
        <v>12</v>
      </c>
      <c r="Q6">
        <v>13</v>
      </c>
      <c r="R6">
        <v>14</v>
      </c>
      <c r="S6">
        <v>15</v>
      </c>
      <c r="T6">
        <v>16</v>
      </c>
      <c r="U6">
        <v>17</v>
      </c>
      <c r="V6">
        <v>18</v>
      </c>
      <c r="W6">
        <v>19</v>
      </c>
      <c r="X6">
        <v>20</v>
      </c>
    </row>
    <row r="7" spans="4:24" x14ac:dyDescent="0.25">
      <c r="D7" s="377" t="s">
        <v>54</v>
      </c>
      <c r="E7" t="str">
        <f>+BECO_Resultados!HD6</f>
        <v>BZ</v>
      </c>
      <c r="F7" t="str">
        <f>+BECO_Resultados!HE6</f>
        <v>CM</v>
      </c>
      <c r="G7" t="str">
        <f>+BECO_Resultados!HF6</f>
        <v>GN</v>
      </c>
      <c r="H7" t="str">
        <f>+BECO_Resultados!HG6</f>
        <v>HE</v>
      </c>
      <c r="I7" t="str">
        <f>+BECO_Resultados!HH6</f>
        <v>LE</v>
      </c>
      <c r="J7" t="str">
        <f>+BECO_Resultados!HI6</f>
        <v>PT</v>
      </c>
      <c r="K7" t="str">
        <f>+BECO_Resultados!HJ6</f>
        <v>RC</v>
      </c>
      <c r="L7" t="str">
        <f>+BECO_Resultados!HK6</f>
        <v>OR</v>
      </c>
      <c r="M7" t="str">
        <f>+BECO_Resultados!HM6</f>
        <v>AC</v>
      </c>
      <c r="N7" t="str">
        <f>+BECO_Resultados!HN6</f>
        <v>BI</v>
      </c>
      <c r="O7" t="str">
        <f>+BECO_Resultados!HO6</f>
        <v>CL</v>
      </c>
      <c r="P7" t="str">
        <f>+BECO_Resultados!HP6</f>
        <v>CQ</v>
      </c>
      <c r="Q7" t="str">
        <f>+BECO_Resultados!HQ6</f>
        <v>DO</v>
      </c>
      <c r="R7" t="str">
        <f>+BECO_Resultados!HR6</f>
        <v>EE SIN</v>
      </c>
      <c r="S7" t="str">
        <f>+BECO_Resultados!HS6</f>
        <v>AUT COG</v>
      </c>
      <c r="T7" t="str">
        <f>+BECO_Resultados!HT6</f>
        <v>FO</v>
      </c>
      <c r="U7" t="str">
        <f>+BECO_Resultados!HU6</f>
        <v>GI</v>
      </c>
      <c r="V7" t="str">
        <f>+BECO_Resultados!HV6</f>
        <v>GL</v>
      </c>
      <c r="W7" t="str">
        <f>+BECO_Resultados!HW6</f>
        <v>GM</v>
      </c>
      <c r="X7" t="str">
        <f>+BECO_Resultados!HX6</f>
        <v>KJ</v>
      </c>
    </row>
    <row r="8" spans="4:24" x14ac:dyDescent="0.25">
      <c r="D8" t="str">
        <f>+BECO_Resultados!B44</f>
        <v>CF Residencial</v>
      </c>
      <c r="E8" s="378">
        <f>+BECO_Resultados!HD44</f>
        <v>0</v>
      </c>
      <c r="F8" s="378">
        <f>+BECO_Resultados!HE44</f>
        <v>0</v>
      </c>
      <c r="G8" s="378">
        <f>+BECO_Resultados!HF44</f>
        <v>44083.450442643174</v>
      </c>
      <c r="H8" s="378">
        <f>+BECO_Resultados!HG44</f>
        <v>0</v>
      </c>
      <c r="I8" s="378">
        <f>+BECO_Resultados!HH44</f>
        <v>61764.779773128612</v>
      </c>
      <c r="J8" s="378">
        <f>+BECO_Resultados!HI44</f>
        <v>0</v>
      </c>
      <c r="K8" s="378">
        <f>+BECO_Resultados!HJ44</f>
        <v>0</v>
      </c>
      <c r="L8" s="378">
        <f>+BECO_Resultados!HK44</f>
        <v>0</v>
      </c>
      <c r="M8" s="378">
        <f>+BECO_Resultados!HM44</f>
        <v>0</v>
      </c>
      <c r="N8" s="378">
        <f>+BECO_Resultados!HN44</f>
        <v>0</v>
      </c>
      <c r="O8" s="378">
        <f>+BECO_Resultados!HO44</f>
        <v>0</v>
      </c>
      <c r="P8" s="378">
        <f>+BECO_Resultados!HP44</f>
        <v>0</v>
      </c>
      <c r="Q8" s="378">
        <f>+BECO_Resultados!HQ44</f>
        <v>0</v>
      </c>
      <c r="R8" s="378">
        <f>+BECO_Resultados!HR44</f>
        <v>79781.95539599999</v>
      </c>
      <c r="S8" s="378">
        <f>+BECO_Resultados!HS44</f>
        <v>0</v>
      </c>
      <c r="T8" s="378">
        <f>+BECO_Resultados!HT44</f>
        <v>0</v>
      </c>
      <c r="U8" s="378">
        <f>+BECO_Resultados!HU44</f>
        <v>0</v>
      </c>
      <c r="V8" s="378">
        <f>+BECO_Resultados!HV44</f>
        <v>16537.227275443154</v>
      </c>
      <c r="W8" s="378">
        <f>+BECO_Resultados!HW44</f>
        <v>0</v>
      </c>
      <c r="X8" s="378">
        <f>+BECO_Resultados!HX44</f>
        <v>0</v>
      </c>
    </row>
    <row r="9" spans="4:24" x14ac:dyDescent="0.25">
      <c r="D9" t="str">
        <f>+BECO_Resultados!B47</f>
        <v>CF Comercial y Público</v>
      </c>
      <c r="E9" s="378">
        <f>+BECO_Resultados!HD47</f>
        <v>0</v>
      </c>
      <c r="F9" s="378">
        <f>+BECO_Resultados!HE47</f>
        <v>0</v>
      </c>
      <c r="G9" s="378">
        <f>+BECO_Resultados!HF47</f>
        <v>15444.434536970619</v>
      </c>
      <c r="H9" s="378">
        <f>+BECO_Resultados!HG47</f>
        <v>0</v>
      </c>
      <c r="I9" s="378">
        <f>+BECO_Resultados!HH47</f>
        <v>0</v>
      </c>
      <c r="J9" s="378">
        <f>+BECO_Resultados!HI47</f>
        <v>0</v>
      </c>
      <c r="K9" s="378">
        <f>+BECO_Resultados!HJ47</f>
        <v>0</v>
      </c>
      <c r="L9" s="378">
        <f>+BECO_Resultados!HK47</f>
        <v>0</v>
      </c>
      <c r="M9" s="378">
        <f>+BECO_Resultados!HM47</f>
        <v>0</v>
      </c>
      <c r="N9" s="378">
        <f>+BECO_Resultados!HN47</f>
        <v>0</v>
      </c>
      <c r="O9" s="378">
        <f>+BECO_Resultados!HO47</f>
        <v>0</v>
      </c>
      <c r="P9" s="378">
        <f>+BECO_Resultados!HP47</f>
        <v>0</v>
      </c>
      <c r="Q9" s="378">
        <f>+BECO_Resultados!HQ47</f>
        <v>0</v>
      </c>
      <c r="R9" s="378">
        <f>+BECO_Resultados!HR47</f>
        <v>45895.278297600002</v>
      </c>
      <c r="S9" s="378">
        <f>+BECO_Resultados!HS47</f>
        <v>0</v>
      </c>
      <c r="T9" s="378">
        <f>+BECO_Resultados!HT47</f>
        <v>0</v>
      </c>
      <c r="U9" s="378">
        <f>+BECO_Resultados!HU47</f>
        <v>0</v>
      </c>
      <c r="V9" s="378">
        <f>+BECO_Resultados!HV47</f>
        <v>2947.7950101499614</v>
      </c>
      <c r="W9" s="378">
        <f>+BECO_Resultados!HW47</f>
        <v>0</v>
      </c>
      <c r="X9" s="378">
        <f>+BECO_Resultados!HX47</f>
        <v>0</v>
      </c>
    </row>
    <row r="10" spans="4:24" x14ac:dyDescent="0.25">
      <c r="D10" t="str">
        <f>+BECO_Resultados!B48</f>
        <v>CF Industrial</v>
      </c>
      <c r="E10" s="378">
        <f>+BECO_Resultados!HD48</f>
        <v>55990.836555184527</v>
      </c>
      <c r="F10" s="378">
        <f>+BECO_Resultados!HE48</f>
        <v>94657.838035429842</v>
      </c>
      <c r="G10" s="378">
        <f>+BECO_Resultados!HF48</f>
        <v>116937.25131412141</v>
      </c>
      <c r="H10" s="378">
        <f>+BECO_Resultados!HG48</f>
        <v>0</v>
      </c>
      <c r="I10" s="378">
        <f>+BECO_Resultados!HH48</f>
        <v>687.50182324724642</v>
      </c>
      <c r="J10" s="378">
        <f>+BECO_Resultados!HI48</f>
        <v>427.70982341127609</v>
      </c>
      <c r="K10" s="378">
        <f>+BECO_Resultados!HJ48</f>
        <v>256.92978911764237</v>
      </c>
      <c r="L10" s="378">
        <f>+BECO_Resultados!HK48</f>
        <v>0</v>
      </c>
      <c r="M10" s="378">
        <f>+BECO_Resultados!HM48</f>
        <v>0</v>
      </c>
      <c r="N10" s="378">
        <f>+BECO_Resultados!HN48</f>
        <v>0</v>
      </c>
      <c r="O10" s="378">
        <f>+BECO_Resultados!HO48</f>
        <v>472.26371267488258</v>
      </c>
      <c r="P10" s="378">
        <f>+BECO_Resultados!HP48</f>
        <v>18770.363358819188</v>
      </c>
      <c r="Q10" s="378">
        <f>+BECO_Resultados!HQ48</f>
        <v>3303.2086296927796</v>
      </c>
      <c r="R10" s="378">
        <f>+BECO_Resultados!HR48</f>
        <v>43923.450912487795</v>
      </c>
      <c r="S10" s="378">
        <f>+BECO_Resultados!HS48</f>
        <v>14054.492623676148</v>
      </c>
      <c r="T10" s="378">
        <f>+BECO_Resultados!HT48</f>
        <v>0</v>
      </c>
      <c r="U10" s="378">
        <f>+BECO_Resultados!HU48</f>
        <v>0</v>
      </c>
      <c r="V10" s="378">
        <f>+BECO_Resultados!HV48</f>
        <v>5127.4186971472554</v>
      </c>
      <c r="W10" s="378">
        <f>+BECO_Resultados!HW48</f>
        <v>392.45009929237358</v>
      </c>
      <c r="X10" s="378">
        <f>+BECO_Resultados!HX48</f>
        <v>31.260209068300743</v>
      </c>
    </row>
    <row r="11" spans="4:24" x14ac:dyDescent="0.25">
      <c r="D11" t="str">
        <f>+BECO_Resultados!B72</f>
        <v>CF Transporte</v>
      </c>
      <c r="E11" s="378">
        <f>+BECO_Resultados!HD72</f>
        <v>0</v>
      </c>
      <c r="F11" s="378">
        <f>+BECO_Resultados!HE72</f>
        <v>0</v>
      </c>
      <c r="G11" s="378">
        <f>+BECO_Resultados!HF72</f>
        <v>29466.833299953192</v>
      </c>
      <c r="H11" s="378">
        <f>+BECO_Resultados!HG72</f>
        <v>0</v>
      </c>
      <c r="I11" s="378">
        <f>+BECO_Resultados!HH72</f>
        <v>0</v>
      </c>
      <c r="J11" s="378">
        <f>+BECO_Resultados!HI72</f>
        <v>0</v>
      </c>
      <c r="K11" s="378">
        <f>+BECO_Resultados!HJ72</f>
        <v>0</v>
      </c>
      <c r="L11" s="378">
        <f>+BECO_Resultados!HK72</f>
        <v>0</v>
      </c>
      <c r="M11" s="378">
        <f>+BECO_Resultados!HM72</f>
        <v>0</v>
      </c>
      <c r="N11" s="378">
        <f>+BECO_Resultados!HN72</f>
        <v>0</v>
      </c>
      <c r="O11" s="378">
        <f>+BECO_Resultados!HO72</f>
        <v>0</v>
      </c>
      <c r="P11" s="378">
        <f>+BECO_Resultados!HP72</f>
        <v>0</v>
      </c>
      <c r="Q11" s="378">
        <f>+BECO_Resultados!HQ72</f>
        <v>205207.87251454071</v>
      </c>
      <c r="R11" s="378">
        <f>+BECO_Resultados!HR72</f>
        <v>290.64004162560002</v>
      </c>
      <c r="S11" s="378">
        <f>+BECO_Resultados!HS72</f>
        <v>0</v>
      </c>
      <c r="T11" s="378">
        <f>+BECO_Resultados!HT72</f>
        <v>6778.1770207635163</v>
      </c>
      <c r="U11" s="378">
        <f>+BECO_Resultados!HU72</f>
        <v>0</v>
      </c>
      <c r="V11" s="378">
        <f>+BECO_Resultados!HV72</f>
        <v>0</v>
      </c>
      <c r="W11" s="378">
        <f>+BECO_Resultados!HW72</f>
        <v>205066.97923412159</v>
      </c>
      <c r="X11" s="378">
        <f>+BECO_Resultados!HX72</f>
        <v>47730.241364259171</v>
      </c>
    </row>
    <row r="12" spans="4:24" x14ac:dyDescent="0.25">
      <c r="D12" t="str">
        <f>+BECO_Resultados!B84</f>
        <v>CF Agropecuario</v>
      </c>
      <c r="E12" s="378">
        <f>+BECO_Resultados!HD84</f>
        <v>0</v>
      </c>
      <c r="F12" s="378">
        <f>+BECO_Resultados!HE84</f>
        <v>0</v>
      </c>
      <c r="G12" s="378">
        <f>+BECO_Resultados!HF84</f>
        <v>0</v>
      </c>
      <c r="H12" s="378">
        <f>+BECO_Resultados!HG84</f>
        <v>0</v>
      </c>
      <c r="I12" s="378">
        <f>+BECO_Resultados!HH84</f>
        <v>0</v>
      </c>
      <c r="J12" s="378">
        <f>+BECO_Resultados!HI84</f>
        <v>0</v>
      </c>
      <c r="K12" s="378">
        <f>+BECO_Resultados!HJ84</f>
        <v>0</v>
      </c>
      <c r="L12" s="378">
        <f>+BECO_Resultados!HK84</f>
        <v>0</v>
      </c>
      <c r="M12" s="378">
        <f>+BECO_Resultados!HM84</f>
        <v>0</v>
      </c>
      <c r="N12" s="378">
        <f>+BECO_Resultados!HN84</f>
        <v>0</v>
      </c>
      <c r="O12" s="378">
        <f>+BECO_Resultados!HO84</f>
        <v>0</v>
      </c>
      <c r="P12" s="378">
        <f>+BECO_Resultados!HP84</f>
        <v>0</v>
      </c>
      <c r="Q12" s="378">
        <f>+BECO_Resultados!HQ84</f>
        <v>0</v>
      </c>
      <c r="R12" s="378">
        <f>+BECO_Resultados!HR84</f>
        <v>2040.9765635814495</v>
      </c>
      <c r="S12" s="378">
        <f>+BECO_Resultados!HS84</f>
        <v>0</v>
      </c>
      <c r="T12" s="378">
        <f>+BECO_Resultados!HT84</f>
        <v>0</v>
      </c>
      <c r="U12" s="378">
        <f>+BECO_Resultados!HU84</f>
        <v>0</v>
      </c>
      <c r="V12" s="378">
        <f>+BECO_Resultados!HV84</f>
        <v>0</v>
      </c>
      <c r="W12" s="378">
        <f>+BECO_Resultados!HW84</f>
        <v>0</v>
      </c>
      <c r="X12" s="378">
        <f>+BECO_Resultados!HX84</f>
        <v>0</v>
      </c>
    </row>
    <row r="13" spans="4:24" x14ac:dyDescent="0.25">
      <c r="D13" t="str">
        <f>+BECO_Resultados!B85</f>
        <v>CF Minero</v>
      </c>
      <c r="E13" s="378">
        <f>+BECO_Resultados!HD85</f>
        <v>0</v>
      </c>
      <c r="F13" s="378">
        <f>+BECO_Resultados!HE85</f>
        <v>0</v>
      </c>
      <c r="G13" s="378">
        <f>+BECO_Resultados!HF85</f>
        <v>0</v>
      </c>
      <c r="H13" s="378">
        <f>+BECO_Resultados!HG85</f>
        <v>0</v>
      </c>
      <c r="I13" s="378">
        <f>+BECO_Resultados!HH85</f>
        <v>0</v>
      </c>
      <c r="J13" s="378">
        <f>+BECO_Resultados!HI85</f>
        <v>0</v>
      </c>
      <c r="K13" s="378">
        <f>+BECO_Resultados!HJ85</f>
        <v>0</v>
      </c>
      <c r="L13" s="378">
        <f>+BECO_Resultados!HK85</f>
        <v>0</v>
      </c>
      <c r="M13" s="378">
        <f>+BECO_Resultados!HM85</f>
        <v>0</v>
      </c>
      <c r="N13" s="378">
        <f>+BECO_Resultados!HN85</f>
        <v>0</v>
      </c>
      <c r="O13" s="378">
        <f>+BECO_Resultados!HO85</f>
        <v>0</v>
      </c>
      <c r="P13" s="378">
        <f>+BECO_Resultados!HP85</f>
        <v>0</v>
      </c>
      <c r="Q13" s="378">
        <f>+BECO_Resultados!HQ85</f>
        <v>0</v>
      </c>
      <c r="R13" s="378">
        <f>+BECO_Resultados!HR85</f>
        <v>14397.745249846426</v>
      </c>
      <c r="S13" s="378">
        <f>+BECO_Resultados!HS85</f>
        <v>0</v>
      </c>
      <c r="T13" s="378">
        <f>+BECO_Resultados!HT85</f>
        <v>0</v>
      </c>
      <c r="U13" s="378">
        <f>+BECO_Resultados!HU85</f>
        <v>0</v>
      </c>
      <c r="V13" s="378">
        <f>+BECO_Resultados!HV85</f>
        <v>0</v>
      </c>
      <c r="W13" s="378">
        <f>+BECO_Resultados!HW85</f>
        <v>0</v>
      </c>
      <c r="X13" s="378">
        <f>+BECO_Resultados!HX85</f>
        <v>0</v>
      </c>
    </row>
    <row r="14" spans="4:24" x14ac:dyDescent="0.25">
      <c r="D14" t="str">
        <f>+BECO_Resultados!B86</f>
        <v>CF Construcciones</v>
      </c>
      <c r="E14" s="378">
        <f>+BECO_Resultados!HD86</f>
        <v>0</v>
      </c>
      <c r="F14" s="378">
        <f>+BECO_Resultados!HE86</f>
        <v>0</v>
      </c>
      <c r="G14" s="378">
        <f>+BECO_Resultados!HF86</f>
        <v>0</v>
      </c>
      <c r="H14" s="378">
        <f>+BECO_Resultados!HG86</f>
        <v>0</v>
      </c>
      <c r="I14" s="378">
        <f>+BECO_Resultados!HH86</f>
        <v>0</v>
      </c>
      <c r="J14" s="378">
        <f>+BECO_Resultados!HI86</f>
        <v>0</v>
      </c>
      <c r="K14" s="378">
        <f>+BECO_Resultados!HJ86</f>
        <v>0</v>
      </c>
      <c r="L14" s="378">
        <f>+BECO_Resultados!HK86</f>
        <v>0</v>
      </c>
      <c r="M14" s="378">
        <f>+BECO_Resultados!HM86</f>
        <v>0</v>
      </c>
      <c r="N14" s="378">
        <f>+BECO_Resultados!HN86</f>
        <v>0</v>
      </c>
      <c r="O14" s="378">
        <f>+BECO_Resultados!HO86</f>
        <v>0</v>
      </c>
      <c r="P14" s="378">
        <f>+BECO_Resultados!HP86</f>
        <v>0</v>
      </c>
      <c r="Q14" s="378">
        <f>+BECO_Resultados!HQ86</f>
        <v>0</v>
      </c>
      <c r="R14" s="378">
        <f>+BECO_Resultados!HR86</f>
        <v>323.3646435431844</v>
      </c>
      <c r="S14" s="378">
        <f>+BECO_Resultados!HS86</f>
        <v>0</v>
      </c>
      <c r="T14" s="378">
        <f>+BECO_Resultados!HT86</f>
        <v>0</v>
      </c>
      <c r="U14" s="378">
        <f>+BECO_Resultados!HU86</f>
        <v>0</v>
      </c>
      <c r="V14" s="378">
        <f>+BECO_Resultados!HV86</f>
        <v>0</v>
      </c>
      <c r="W14" s="378">
        <f>+BECO_Resultados!HW86</f>
        <v>0</v>
      </c>
      <c r="X14" s="378">
        <f>+BECO_Resultados!HX86</f>
        <v>0</v>
      </c>
    </row>
    <row r="15" spans="4:24" x14ac:dyDescent="0.25">
      <c r="D15" t="str">
        <f>+BECO_Resultados!B87</f>
        <v>CF No Identificado</v>
      </c>
      <c r="E15" s="378">
        <f>+BECO_Resultados!HD87</f>
        <v>0</v>
      </c>
      <c r="F15" s="378">
        <f>+BECO_Resultados!HE87</f>
        <v>0</v>
      </c>
      <c r="G15" s="378">
        <f>+BECO_Resultados!HF87</f>
        <v>0</v>
      </c>
      <c r="H15" s="378">
        <f>+BECO_Resultados!HG87</f>
        <v>0</v>
      </c>
      <c r="I15" s="378">
        <f>+BECO_Resultados!HH87</f>
        <v>0</v>
      </c>
      <c r="J15" s="378">
        <f>+BECO_Resultados!HI87</f>
        <v>0</v>
      </c>
      <c r="K15" s="378">
        <f>+BECO_Resultados!HJ87</f>
        <v>0</v>
      </c>
      <c r="L15" s="378">
        <f>+BECO_Resultados!HK87</f>
        <v>0</v>
      </c>
      <c r="M15" s="378">
        <f>+BECO_Resultados!HM87</f>
        <v>0</v>
      </c>
      <c r="N15" s="378">
        <f>+BECO_Resultados!HN87</f>
        <v>0</v>
      </c>
      <c r="O15" s="378">
        <f>+BECO_Resultados!HO87</f>
        <v>0</v>
      </c>
      <c r="P15" s="378">
        <f>+BECO_Resultados!HP87</f>
        <v>0</v>
      </c>
      <c r="Q15" s="378">
        <f>+BECO_Resultados!HQ87</f>
        <v>68866.620700480606</v>
      </c>
      <c r="R15" s="378">
        <f>+BECO_Resultados!HR87</f>
        <v>10787.369387823126</v>
      </c>
      <c r="S15" s="378">
        <f>+BECO_Resultados!HS87</f>
        <v>0</v>
      </c>
      <c r="T15" s="378">
        <f>+BECO_Resultados!HT87</f>
        <v>484.54585097664813</v>
      </c>
      <c r="U15" s="378">
        <f>+BECO_Resultados!HU87</f>
        <v>0</v>
      </c>
      <c r="V15" s="378">
        <f>+BECO_Resultados!HV87</f>
        <v>3190.8845634057243</v>
      </c>
      <c r="W15" s="378">
        <f>+BECO_Resultados!HW87</f>
        <v>1919.2184026091365</v>
      </c>
      <c r="X15" s="378">
        <f>+BECO_Resultados!HX87</f>
        <v>1787.6639402932444</v>
      </c>
    </row>
    <row r="17" spans="2:6" x14ac:dyDescent="0.25">
      <c r="C17" s="383" t="str">
        <f t="array" ref="C17:C37">TRANSPOSE(D11:X11)</f>
        <v>CF Transporte</v>
      </c>
    </row>
    <row r="18" spans="2:6" x14ac:dyDescent="0.25">
      <c r="B18" t="str">
        <f t="array" ref="B18:B37">TRANSPOSE(E7:X7)</f>
        <v>BZ</v>
      </c>
      <c r="C18" s="379">
        <v>0</v>
      </c>
    </row>
    <row r="19" spans="2:6" x14ac:dyDescent="0.25">
      <c r="B19" t="str">
        <v>CM</v>
      </c>
      <c r="C19" s="379">
        <v>0</v>
      </c>
      <c r="D19" s="377" t="s">
        <v>448</v>
      </c>
      <c r="E19" s="379">
        <f>+C30</f>
        <v>205207.87251454071</v>
      </c>
    </row>
    <row r="20" spans="2:6" x14ac:dyDescent="0.25">
      <c r="B20" t="str">
        <v>GN</v>
      </c>
      <c r="C20" s="379">
        <v>29466.833299953192</v>
      </c>
      <c r="D20" s="377" t="s">
        <v>194</v>
      </c>
      <c r="E20" s="379">
        <f>+C36</f>
        <v>205066.97923412159</v>
      </c>
    </row>
    <row r="21" spans="2:6" x14ac:dyDescent="0.25">
      <c r="B21" t="str">
        <v>HE</v>
      </c>
      <c r="C21" s="379">
        <v>0</v>
      </c>
      <c r="D21" s="377" t="s">
        <v>451</v>
      </c>
      <c r="E21" s="379">
        <f>+C37</f>
        <v>47730.241364259171</v>
      </c>
    </row>
    <row r="22" spans="2:6" x14ac:dyDescent="0.25">
      <c r="B22" t="str">
        <v>LE</v>
      </c>
      <c r="C22" s="379">
        <v>0</v>
      </c>
      <c r="D22" s="377" t="s">
        <v>414</v>
      </c>
      <c r="E22" s="379">
        <f>+C20</f>
        <v>29466.833299953192</v>
      </c>
    </row>
    <row r="23" spans="2:6" x14ac:dyDescent="0.25">
      <c r="B23" t="str">
        <v>PT</v>
      </c>
      <c r="C23" s="379">
        <v>0</v>
      </c>
      <c r="D23" s="377" t="s">
        <v>450</v>
      </c>
      <c r="E23" s="379">
        <f>+C33</f>
        <v>6778.1770207635163</v>
      </c>
    </row>
    <row r="24" spans="2:6" x14ac:dyDescent="0.25">
      <c r="B24" t="str">
        <v>RC</v>
      </c>
      <c r="C24" s="379">
        <v>0</v>
      </c>
      <c r="D24" s="377" t="s">
        <v>449</v>
      </c>
      <c r="E24" s="379">
        <f>+C31</f>
        <v>290.64004162560002</v>
      </c>
    </row>
    <row r="25" spans="2:6" x14ac:dyDescent="0.25">
      <c r="B25" t="str">
        <v>OR</v>
      </c>
      <c r="C25" s="379">
        <v>0</v>
      </c>
      <c r="D25" s="382" t="s">
        <v>452</v>
      </c>
      <c r="E25" s="380">
        <f>SUM(E19:E24)</f>
        <v>494540.74347526376</v>
      </c>
      <c r="F25" t="str">
        <f>+E5</f>
        <v>TJ</v>
      </c>
    </row>
    <row r="26" spans="2:6" x14ac:dyDescent="0.25">
      <c r="B26" t="str">
        <v>AC</v>
      </c>
      <c r="C26" s="379">
        <v>0</v>
      </c>
    </row>
    <row r="27" spans="2:6" x14ac:dyDescent="0.25">
      <c r="B27" t="str">
        <v>BI</v>
      </c>
      <c r="C27" s="379">
        <v>0</v>
      </c>
    </row>
    <row r="28" spans="2:6" x14ac:dyDescent="0.25">
      <c r="B28" t="str">
        <v>CL</v>
      </c>
      <c r="C28" s="379">
        <v>0</v>
      </c>
    </row>
    <row r="29" spans="2:6" x14ac:dyDescent="0.25">
      <c r="B29" t="str">
        <v>CQ</v>
      </c>
      <c r="C29" s="379">
        <v>0</v>
      </c>
    </row>
    <row r="30" spans="2:6" x14ac:dyDescent="0.25">
      <c r="B30" t="str">
        <v>DO</v>
      </c>
      <c r="C30" s="379">
        <v>205207.87251454071</v>
      </c>
    </row>
    <row r="31" spans="2:6" x14ac:dyDescent="0.25">
      <c r="B31" t="str">
        <v>EE SIN</v>
      </c>
      <c r="C31" s="379">
        <v>290.64004162560002</v>
      </c>
    </row>
    <row r="32" spans="2:6" x14ac:dyDescent="0.25">
      <c r="B32" t="str">
        <v>AUT COG</v>
      </c>
      <c r="C32" s="379">
        <v>0</v>
      </c>
    </row>
    <row r="33" spans="2:24" x14ac:dyDescent="0.25">
      <c r="B33" t="str">
        <v>FO</v>
      </c>
      <c r="C33" s="379">
        <v>6778.1770207635163</v>
      </c>
    </row>
    <row r="34" spans="2:24" x14ac:dyDescent="0.25">
      <c r="B34" t="str">
        <v>GI</v>
      </c>
      <c r="C34" s="379">
        <v>0</v>
      </c>
    </row>
    <row r="35" spans="2:24" x14ac:dyDescent="0.25">
      <c r="B35" t="str">
        <v>GL</v>
      </c>
      <c r="C35" s="379">
        <v>0</v>
      </c>
    </row>
    <row r="36" spans="2:24" x14ac:dyDescent="0.25">
      <c r="B36" t="str">
        <v>GM</v>
      </c>
      <c r="C36" s="379">
        <v>205066.97923412159</v>
      </c>
    </row>
    <row r="37" spans="2:24" x14ac:dyDescent="0.25">
      <c r="B37" t="str">
        <v>KJ</v>
      </c>
      <c r="C37" s="379">
        <v>47730.241364259171</v>
      </c>
    </row>
    <row r="39" spans="2:24" x14ac:dyDescent="0.25">
      <c r="D39" s="381" t="s">
        <v>126</v>
      </c>
      <c r="E39" s="384">
        <f>+BECO_Resultados!EL5</f>
        <v>2012</v>
      </c>
    </row>
    <row r="40" spans="2:24" x14ac:dyDescent="0.25">
      <c r="D40" s="381" t="s">
        <v>447</v>
      </c>
      <c r="E40" s="384" t="str">
        <f>+BECO_Resultados!EL10</f>
        <v>TJ</v>
      </c>
    </row>
    <row r="42" spans="2:24" x14ac:dyDescent="0.25">
      <c r="D42" s="377" t="s">
        <v>54</v>
      </c>
      <c r="E42" t="str">
        <f>+BECO_Resultados!EM6</f>
        <v>BZ</v>
      </c>
      <c r="F42" t="str">
        <f>+BECO_Resultados!EN6</f>
        <v>CM</v>
      </c>
      <c r="G42" t="str">
        <f>+BECO_Resultados!EO6</f>
        <v>GN</v>
      </c>
      <c r="H42" t="str">
        <f>+BECO_Resultados!EP6</f>
        <v>HE</v>
      </c>
      <c r="I42" t="str">
        <f>+BECO_Resultados!EQ6</f>
        <v>LE</v>
      </c>
      <c r="J42" t="str">
        <f>+BECO_Resultados!ER6</f>
        <v>PT</v>
      </c>
      <c r="K42" t="str">
        <f>+BECO_Resultados!ES6</f>
        <v>RC</v>
      </c>
      <c r="L42" t="str">
        <f>+BECO_Resultados!ET6</f>
        <v>OR</v>
      </c>
      <c r="M42" t="str">
        <f>+BECO_Resultados!EV6</f>
        <v>AC</v>
      </c>
      <c r="N42" t="str">
        <f>+BECO_Resultados!EW6</f>
        <v>BI</v>
      </c>
      <c r="O42" t="str">
        <f>+BECO_Resultados!EX6</f>
        <v>CL</v>
      </c>
      <c r="P42" t="str">
        <f>+BECO_Resultados!EY6</f>
        <v>CQ</v>
      </c>
      <c r="Q42" t="str">
        <f>+BECO_Resultados!EZ6</f>
        <v>DO</v>
      </c>
      <c r="R42" t="str">
        <f>+BECO_Resultados!FA6</f>
        <v>EE SIN</v>
      </c>
      <c r="S42" t="str">
        <f>+BECO_Resultados!FB6</f>
        <v>AUT COG</v>
      </c>
      <c r="T42" t="str">
        <f>+BECO_Resultados!FC6</f>
        <v>FO</v>
      </c>
      <c r="U42" t="str">
        <f>+BECO_Resultados!FD6</f>
        <v>GI</v>
      </c>
      <c r="V42" t="str">
        <f>+BECO_Resultados!FE6</f>
        <v>GL</v>
      </c>
      <c r="W42" t="str">
        <f>+BECO_Resultados!FF6</f>
        <v>GM</v>
      </c>
      <c r="X42" t="str">
        <f>+BECO_Resultados!FG6</f>
        <v>KJ</v>
      </c>
    </row>
    <row r="43" spans="2:24" x14ac:dyDescent="0.25">
      <c r="D43" t="str">
        <f>+BECO_Resultados!B44</f>
        <v>CF Residencial</v>
      </c>
      <c r="E43" s="378">
        <f>+BECO_Resultados!EM44</f>
        <v>0</v>
      </c>
      <c r="F43" s="378">
        <f>+BECO_Resultados!EN44</f>
        <v>0</v>
      </c>
      <c r="G43" s="378">
        <f>+BECO_Resultados!EO44</f>
        <v>42142.436500072683</v>
      </c>
      <c r="H43" s="378">
        <f>+BECO_Resultados!EP44</f>
        <v>0</v>
      </c>
      <c r="I43" s="378">
        <f>+BECO_Resultados!EQ44</f>
        <v>67773.431276881951</v>
      </c>
      <c r="J43" s="378">
        <f>+BECO_Resultados!ER44</f>
        <v>0</v>
      </c>
      <c r="K43" s="378">
        <f>+BECO_Resultados!ES44</f>
        <v>0</v>
      </c>
      <c r="L43" s="378">
        <f>+BECO_Resultados!ET44</f>
        <v>0</v>
      </c>
      <c r="M43" s="378">
        <f>+BECO_Resultados!EV44</f>
        <v>0</v>
      </c>
      <c r="N43" s="378">
        <f>+BECO_Resultados!EW44</f>
        <v>0</v>
      </c>
      <c r="O43" s="378">
        <f>+BECO_Resultados!EX44</f>
        <v>0</v>
      </c>
      <c r="P43" s="378">
        <f>+BECO_Resultados!EY44</f>
        <v>0</v>
      </c>
      <c r="Q43" s="378">
        <f>+BECO_Resultados!EZ44</f>
        <v>0</v>
      </c>
      <c r="R43" s="378">
        <f>+BECO_Resultados!FA44</f>
        <v>72338.031968399999</v>
      </c>
      <c r="S43" s="378">
        <f>+BECO_Resultados!FB44</f>
        <v>0</v>
      </c>
      <c r="T43" s="378">
        <f>+BECO_Resultados!FC44</f>
        <v>0</v>
      </c>
      <c r="U43" s="378">
        <f>+BECO_Resultados!FD44</f>
        <v>0</v>
      </c>
      <c r="V43" s="378">
        <f>+BECO_Resultados!FE44</f>
        <v>17317.790648284532</v>
      </c>
      <c r="W43" s="378">
        <f>+BECO_Resultados!FF44</f>
        <v>0</v>
      </c>
      <c r="X43" s="378">
        <f>+BECO_Resultados!FG44</f>
        <v>0</v>
      </c>
    </row>
    <row r="44" spans="2:24" x14ac:dyDescent="0.25">
      <c r="D44" t="str">
        <f>+BECO_Resultados!B47</f>
        <v>CF Comercial y Público</v>
      </c>
      <c r="E44" s="378">
        <f>+BECO_Resultados!EM47</f>
        <v>0</v>
      </c>
      <c r="F44" s="378">
        <f>+BECO_Resultados!EN47</f>
        <v>0</v>
      </c>
      <c r="G44" s="378">
        <f>+BECO_Resultados!EO47</f>
        <v>15753.566246604274</v>
      </c>
      <c r="H44" s="378">
        <f>+BECO_Resultados!EP47</f>
        <v>0</v>
      </c>
      <c r="I44" s="378">
        <f>+BECO_Resultados!EQ47</f>
        <v>0</v>
      </c>
      <c r="J44" s="378">
        <f>+BECO_Resultados!ER47</f>
        <v>0</v>
      </c>
      <c r="K44" s="378">
        <f>+BECO_Resultados!ES47</f>
        <v>0</v>
      </c>
      <c r="L44" s="378">
        <f>+BECO_Resultados!ET47</f>
        <v>0</v>
      </c>
      <c r="M44" s="378">
        <f>+BECO_Resultados!EV47</f>
        <v>0</v>
      </c>
      <c r="N44" s="378">
        <f>+BECO_Resultados!EW47</f>
        <v>0</v>
      </c>
      <c r="O44" s="378">
        <f>+BECO_Resultados!EX47</f>
        <v>0</v>
      </c>
      <c r="P44" s="378">
        <f>+BECO_Resultados!EY47</f>
        <v>0</v>
      </c>
      <c r="Q44" s="378">
        <f>+BECO_Resultados!EZ47</f>
        <v>0</v>
      </c>
      <c r="R44" s="378">
        <f>+BECO_Resultados!FA47</f>
        <v>40589.159198399997</v>
      </c>
      <c r="S44" s="378">
        <f>+BECO_Resultados!FB47</f>
        <v>0</v>
      </c>
      <c r="T44" s="378">
        <f>+BECO_Resultados!FC47</f>
        <v>0</v>
      </c>
      <c r="U44" s="378">
        <f>+BECO_Resultados!FD47</f>
        <v>0</v>
      </c>
      <c r="V44" s="378">
        <f>+BECO_Resultados!FE47</f>
        <v>1876.0473501963174</v>
      </c>
      <c r="W44" s="378">
        <f>+BECO_Resultados!FF47</f>
        <v>0</v>
      </c>
      <c r="X44" s="378">
        <f>+BECO_Resultados!FG47</f>
        <v>0</v>
      </c>
    </row>
    <row r="45" spans="2:24" x14ac:dyDescent="0.25">
      <c r="D45" t="str">
        <f>+BECO_Resultados!B48</f>
        <v>CF Industrial</v>
      </c>
      <c r="E45" s="378">
        <f>+BECO_Resultados!EM48</f>
        <v>48522.586481718601</v>
      </c>
      <c r="F45" s="378">
        <f>+BECO_Resultados!EN48</f>
        <v>95660.986962089883</v>
      </c>
      <c r="G45" s="378">
        <f>+BECO_Resultados!EO48</f>
        <v>73962.837590645402</v>
      </c>
      <c r="H45" s="378">
        <f>+BECO_Resultados!EP48</f>
        <v>0</v>
      </c>
      <c r="I45" s="378">
        <f>+BECO_Resultados!EQ48</f>
        <v>404.12126095195555</v>
      </c>
      <c r="J45" s="378">
        <f>+BECO_Resultados!ER48</f>
        <v>1157.2152890780553</v>
      </c>
      <c r="K45" s="378">
        <f>+BECO_Resultados!ES48</f>
        <v>277.36200000000002</v>
      </c>
      <c r="L45" s="378">
        <f>+BECO_Resultados!ET48</f>
        <v>0</v>
      </c>
      <c r="M45" s="378">
        <f>+BECO_Resultados!EV48</f>
        <v>0</v>
      </c>
      <c r="N45" s="378">
        <f>+BECO_Resultados!EW48</f>
        <v>0</v>
      </c>
      <c r="O45" s="378">
        <f>+BECO_Resultados!EX48</f>
        <v>745.41795000000013</v>
      </c>
      <c r="P45" s="378">
        <f>+BECO_Resultados!EY48</f>
        <v>11220.523500000003</v>
      </c>
      <c r="Q45" s="378">
        <f>+BECO_Resultados!EZ48</f>
        <v>3189.6338971942232</v>
      </c>
      <c r="R45" s="378">
        <f>+BECO_Resultados!FA48</f>
        <v>42162.428836800005</v>
      </c>
      <c r="S45" s="378">
        <f>+BECO_Resultados!FB48</f>
        <v>12156.046153199999</v>
      </c>
      <c r="T45" s="378">
        <f>+BECO_Resultados!FC48</f>
        <v>999.42677741571651</v>
      </c>
      <c r="U45" s="378">
        <f>+BECO_Resultados!FD48</f>
        <v>0</v>
      </c>
      <c r="V45" s="378">
        <f>+BECO_Resultados!FE48</f>
        <v>2995.6011517183315</v>
      </c>
      <c r="W45" s="378">
        <f>+BECO_Resultados!FF48</f>
        <v>415.62390061143697</v>
      </c>
      <c r="X45" s="378">
        <f>+BECO_Resultados!FG48</f>
        <v>9.686216060626947</v>
      </c>
    </row>
    <row r="46" spans="2:24" x14ac:dyDescent="0.25">
      <c r="D46" t="str">
        <f>+BECO_Resultados!B72</f>
        <v>CF Transporte</v>
      </c>
      <c r="E46" s="378">
        <f>+BECO_Resultados!EM72</f>
        <v>0</v>
      </c>
      <c r="F46" s="378">
        <f>+BECO_Resultados!EN72</f>
        <v>0</v>
      </c>
      <c r="G46" s="378">
        <f>+BECO_Resultados!EO72</f>
        <v>25796.314516263588</v>
      </c>
      <c r="H46" s="378">
        <f>+BECO_Resultados!EP72</f>
        <v>0</v>
      </c>
      <c r="I46" s="378">
        <f>+BECO_Resultados!EQ72</f>
        <v>0</v>
      </c>
      <c r="J46" s="378">
        <f>+BECO_Resultados!ER72</f>
        <v>0</v>
      </c>
      <c r="K46" s="378">
        <f>+BECO_Resultados!ES72</f>
        <v>0</v>
      </c>
      <c r="L46" s="378">
        <f>+BECO_Resultados!ET72</f>
        <v>0</v>
      </c>
      <c r="M46" s="378">
        <f>+BECO_Resultados!EV72</f>
        <v>0</v>
      </c>
      <c r="N46" s="378">
        <f>+BECO_Resultados!EW72</f>
        <v>0</v>
      </c>
      <c r="O46" s="378">
        <f>+BECO_Resultados!EX72</f>
        <v>0</v>
      </c>
      <c r="P46" s="378">
        <f>+BECO_Resultados!EY72</f>
        <v>0</v>
      </c>
      <c r="Q46" s="378">
        <f>+BECO_Resultados!EZ72</f>
        <v>186766.43130585953</v>
      </c>
      <c r="R46" s="378">
        <f>+BECO_Resultados!FA72</f>
        <v>254.67571274400004</v>
      </c>
      <c r="S46" s="378">
        <f>+BECO_Resultados!FB72</f>
        <v>0</v>
      </c>
      <c r="T46" s="378">
        <f>+BECO_Resultados!FC72</f>
        <v>15.827148401870309</v>
      </c>
      <c r="U46" s="378">
        <f>+BECO_Resultados!FD72</f>
        <v>0</v>
      </c>
      <c r="V46" s="378">
        <f>+BECO_Resultados!FE72</f>
        <v>0</v>
      </c>
      <c r="W46" s="378">
        <f>+BECO_Resultados!FF72</f>
        <v>162107.97854960788</v>
      </c>
      <c r="X46" s="378">
        <f>+BECO_Resultados!FG72</f>
        <v>33317.228356425505</v>
      </c>
    </row>
    <row r="47" spans="2:24" x14ac:dyDescent="0.25">
      <c r="D47" t="str">
        <f>+BECO_Resultados!B84</f>
        <v>CF Agropecuario</v>
      </c>
      <c r="E47" s="378">
        <f>+BECO_Resultados!EM84</f>
        <v>0</v>
      </c>
      <c r="F47" s="378">
        <f>+BECO_Resultados!EN84</f>
        <v>0</v>
      </c>
      <c r="G47" s="378">
        <f>+BECO_Resultados!EO84</f>
        <v>0</v>
      </c>
      <c r="H47" s="378">
        <f>+BECO_Resultados!EP84</f>
        <v>0</v>
      </c>
      <c r="I47" s="378">
        <f>+BECO_Resultados!EQ84</f>
        <v>0</v>
      </c>
      <c r="J47" s="378">
        <f>+BECO_Resultados!ER84</f>
        <v>0</v>
      </c>
      <c r="K47" s="378">
        <f>+BECO_Resultados!ES84</f>
        <v>0</v>
      </c>
      <c r="L47" s="378">
        <f>+BECO_Resultados!ET84</f>
        <v>0</v>
      </c>
      <c r="M47" s="378">
        <f>+BECO_Resultados!EV84</f>
        <v>0</v>
      </c>
      <c r="N47" s="378">
        <f>+BECO_Resultados!EW84</f>
        <v>0</v>
      </c>
      <c r="O47" s="378">
        <f>+BECO_Resultados!EX84</f>
        <v>0</v>
      </c>
      <c r="P47" s="378">
        <f>+BECO_Resultados!EY84</f>
        <v>0</v>
      </c>
      <c r="Q47" s="378">
        <f>+BECO_Resultados!EZ84</f>
        <v>0</v>
      </c>
      <c r="R47" s="378">
        <f>+BECO_Resultados!FA84</f>
        <v>1760.9173764118639</v>
      </c>
      <c r="S47" s="378">
        <f>+BECO_Resultados!FB84</f>
        <v>0</v>
      </c>
      <c r="T47" s="378">
        <f>+BECO_Resultados!FC84</f>
        <v>0</v>
      </c>
      <c r="U47" s="378">
        <f>+BECO_Resultados!FD84</f>
        <v>0</v>
      </c>
      <c r="V47" s="378">
        <f>+BECO_Resultados!FE84</f>
        <v>0</v>
      </c>
      <c r="W47" s="378">
        <f>+BECO_Resultados!FF84</f>
        <v>0</v>
      </c>
      <c r="X47" s="378">
        <f>+BECO_Resultados!FG84</f>
        <v>0</v>
      </c>
    </row>
    <row r="48" spans="2:24" x14ac:dyDescent="0.25">
      <c r="D48" t="str">
        <f>+BECO_Resultados!B85</f>
        <v>CF Minero</v>
      </c>
      <c r="E48" s="378">
        <f>+BECO_Resultados!EM85</f>
        <v>0</v>
      </c>
      <c r="F48" s="378">
        <f>+BECO_Resultados!EN85</f>
        <v>0</v>
      </c>
      <c r="G48" s="378">
        <f>+BECO_Resultados!EO85</f>
        <v>0</v>
      </c>
      <c r="H48" s="378">
        <f>+BECO_Resultados!EP85</f>
        <v>0</v>
      </c>
      <c r="I48" s="378">
        <f>+BECO_Resultados!EQ85</f>
        <v>0</v>
      </c>
      <c r="J48" s="378">
        <f>+BECO_Resultados!ER85</f>
        <v>0</v>
      </c>
      <c r="K48" s="378">
        <f>+BECO_Resultados!ES85</f>
        <v>0</v>
      </c>
      <c r="L48" s="378">
        <f>+BECO_Resultados!ET85</f>
        <v>0</v>
      </c>
      <c r="M48" s="378">
        <f>+BECO_Resultados!EV85</f>
        <v>0</v>
      </c>
      <c r="N48" s="378">
        <f>+BECO_Resultados!EW85</f>
        <v>0</v>
      </c>
      <c r="O48" s="378">
        <f>+BECO_Resultados!EX85</f>
        <v>0</v>
      </c>
      <c r="P48" s="378">
        <f>+BECO_Resultados!EY85</f>
        <v>0</v>
      </c>
      <c r="Q48" s="378">
        <f>+BECO_Resultados!EZ85</f>
        <v>0</v>
      </c>
      <c r="R48" s="378">
        <f>+BECO_Resultados!FA85</f>
        <v>12973.840303598932</v>
      </c>
      <c r="S48" s="378">
        <f>+BECO_Resultados!FB85</f>
        <v>0</v>
      </c>
      <c r="T48" s="378">
        <f>+BECO_Resultados!FC85</f>
        <v>0</v>
      </c>
      <c r="U48" s="378">
        <f>+BECO_Resultados!FD85</f>
        <v>0</v>
      </c>
      <c r="V48" s="378">
        <f>+BECO_Resultados!FE85</f>
        <v>0</v>
      </c>
      <c r="W48" s="378">
        <f>+BECO_Resultados!FF85</f>
        <v>0</v>
      </c>
      <c r="X48" s="378">
        <f>+BECO_Resultados!FG85</f>
        <v>0</v>
      </c>
    </row>
    <row r="49" spans="2:24" x14ac:dyDescent="0.25">
      <c r="D49" t="str">
        <f>+BECO_Resultados!B86</f>
        <v>CF Construcciones</v>
      </c>
      <c r="E49" s="378">
        <f>+BECO_Resultados!EM86</f>
        <v>0</v>
      </c>
      <c r="F49" s="378">
        <f>+BECO_Resultados!EN86</f>
        <v>0</v>
      </c>
      <c r="G49" s="378">
        <f>+BECO_Resultados!EO86</f>
        <v>0</v>
      </c>
      <c r="H49" s="378">
        <f>+BECO_Resultados!EP86</f>
        <v>0</v>
      </c>
      <c r="I49" s="378">
        <f>+BECO_Resultados!EQ86</f>
        <v>0</v>
      </c>
      <c r="J49" s="378">
        <f>+BECO_Resultados!ER86</f>
        <v>0</v>
      </c>
      <c r="K49" s="378">
        <f>+BECO_Resultados!ES86</f>
        <v>0</v>
      </c>
      <c r="L49" s="378">
        <f>+BECO_Resultados!ET86</f>
        <v>0</v>
      </c>
      <c r="M49" s="378">
        <f>+BECO_Resultados!EV86</f>
        <v>0</v>
      </c>
      <c r="N49" s="378">
        <f>+BECO_Resultados!EW86</f>
        <v>0</v>
      </c>
      <c r="O49" s="378">
        <f>+BECO_Resultados!EX86</f>
        <v>0</v>
      </c>
      <c r="P49" s="378">
        <f>+BECO_Resultados!EY86</f>
        <v>0</v>
      </c>
      <c r="Q49" s="378">
        <f>+BECO_Resultados!EZ86</f>
        <v>0</v>
      </c>
      <c r="R49" s="378">
        <f>+BECO_Resultados!FA86</f>
        <v>201.540029126918</v>
      </c>
      <c r="S49" s="378">
        <f>+BECO_Resultados!FB86</f>
        <v>0</v>
      </c>
      <c r="T49" s="378">
        <f>+BECO_Resultados!FC86</f>
        <v>0</v>
      </c>
      <c r="U49" s="378">
        <f>+BECO_Resultados!FD86</f>
        <v>0</v>
      </c>
      <c r="V49" s="378">
        <f>+BECO_Resultados!FE86</f>
        <v>0</v>
      </c>
      <c r="W49" s="378">
        <f>+BECO_Resultados!FF86</f>
        <v>0</v>
      </c>
      <c r="X49" s="378">
        <f>+BECO_Resultados!FG86</f>
        <v>0</v>
      </c>
    </row>
    <row r="50" spans="2:24" x14ac:dyDescent="0.25">
      <c r="D50" t="str">
        <f>+BECO_Resultados!B87</f>
        <v>CF No Identificado</v>
      </c>
      <c r="E50" s="378">
        <f>+BECO_Resultados!EM87</f>
        <v>0</v>
      </c>
      <c r="F50" s="378">
        <f>+BECO_Resultados!EN87</f>
        <v>0</v>
      </c>
      <c r="G50" s="378">
        <f>+BECO_Resultados!EO87</f>
        <v>29784.686679399863</v>
      </c>
      <c r="H50" s="378">
        <f>+BECO_Resultados!EP87</f>
        <v>0</v>
      </c>
      <c r="I50" s="378">
        <f>+BECO_Resultados!EQ87</f>
        <v>0</v>
      </c>
      <c r="J50" s="378">
        <f>+BECO_Resultados!ER87</f>
        <v>0</v>
      </c>
      <c r="K50" s="378">
        <f>+BECO_Resultados!ES87</f>
        <v>0</v>
      </c>
      <c r="L50" s="378">
        <f>+BECO_Resultados!ET87</f>
        <v>0</v>
      </c>
      <c r="M50" s="378">
        <f>+BECO_Resultados!EV87</f>
        <v>0</v>
      </c>
      <c r="N50" s="378">
        <f>+BECO_Resultados!EW87</f>
        <v>0</v>
      </c>
      <c r="O50" s="378">
        <f>+BECO_Resultados!EX87</f>
        <v>0</v>
      </c>
      <c r="P50" s="378">
        <f>+BECO_Resultados!EY87</f>
        <v>0</v>
      </c>
      <c r="Q50" s="378">
        <f>+BECO_Resultados!EZ87</f>
        <v>93057.323984205097</v>
      </c>
      <c r="R50" s="378">
        <f>+BECO_Resultados!FA87</f>
        <v>8237.5620366532366</v>
      </c>
      <c r="S50" s="378">
        <f>+BECO_Resultados!FB87</f>
        <v>0</v>
      </c>
      <c r="T50" s="378">
        <f>+BECO_Resultados!FC87</f>
        <v>-287.02556004742388</v>
      </c>
      <c r="U50" s="378">
        <f>+BECO_Resultados!FD87</f>
        <v>0</v>
      </c>
      <c r="V50" s="378">
        <f>+BECO_Resultados!FE87</f>
        <v>3968.3676438206567</v>
      </c>
      <c r="W50" s="378">
        <f>+BECO_Resultados!FF87</f>
        <v>28292.131600442197</v>
      </c>
      <c r="X50" s="378">
        <f>+BECO_Resultados!FG87</f>
        <v>2010.0585818889124</v>
      </c>
    </row>
    <row r="52" spans="2:24" x14ac:dyDescent="0.25">
      <c r="C52" s="383" t="str">
        <f t="array" ref="C52:C72">TRANSPOSE(D46:X46)</f>
        <v>CF Transporte</v>
      </c>
    </row>
    <row r="53" spans="2:24" x14ac:dyDescent="0.25">
      <c r="B53" t="str">
        <f t="array" ref="B53:B72">TRANSPOSE(E42:X42)</f>
        <v>BZ</v>
      </c>
      <c r="C53" s="379">
        <v>0</v>
      </c>
    </row>
    <row r="54" spans="2:24" x14ac:dyDescent="0.25">
      <c r="B54" t="str">
        <v>CM</v>
      </c>
      <c r="C54" s="379">
        <v>0</v>
      </c>
      <c r="D54" s="377" t="s">
        <v>448</v>
      </c>
      <c r="E54" s="379">
        <f>+C65</f>
        <v>186766.43130585953</v>
      </c>
    </row>
    <row r="55" spans="2:24" x14ac:dyDescent="0.25">
      <c r="B55" t="str">
        <v>GN</v>
      </c>
      <c r="C55" s="379">
        <v>25796.314516263588</v>
      </c>
      <c r="D55" s="377" t="s">
        <v>194</v>
      </c>
      <c r="E55" s="379">
        <f>+C71</f>
        <v>162107.97854960788</v>
      </c>
    </row>
    <row r="56" spans="2:24" x14ac:dyDescent="0.25">
      <c r="B56" t="str">
        <v>HE</v>
      </c>
      <c r="C56" s="379">
        <v>0</v>
      </c>
      <c r="D56" s="377" t="s">
        <v>451</v>
      </c>
      <c r="E56" s="379">
        <f>+C72</f>
        <v>33317.228356425505</v>
      </c>
    </row>
    <row r="57" spans="2:24" x14ac:dyDescent="0.25">
      <c r="B57" t="str">
        <v>LE</v>
      </c>
      <c r="C57" s="379">
        <v>0</v>
      </c>
      <c r="D57" s="377" t="s">
        <v>414</v>
      </c>
      <c r="E57" s="379">
        <f>+C55</f>
        <v>25796.314516263588</v>
      </c>
    </row>
    <row r="58" spans="2:24" x14ac:dyDescent="0.25">
      <c r="B58" t="str">
        <v>PT</v>
      </c>
      <c r="C58" s="379">
        <v>0</v>
      </c>
      <c r="D58" s="377" t="s">
        <v>450</v>
      </c>
      <c r="E58" s="379">
        <f>+C68</f>
        <v>15.827148401870309</v>
      </c>
    </row>
    <row r="59" spans="2:24" x14ac:dyDescent="0.25">
      <c r="B59" t="str">
        <v>RC</v>
      </c>
      <c r="C59" s="379">
        <v>0</v>
      </c>
      <c r="D59" s="377" t="s">
        <v>449</v>
      </c>
      <c r="E59" s="379">
        <f>+C66</f>
        <v>254.67571274400004</v>
      </c>
    </row>
    <row r="60" spans="2:24" x14ac:dyDescent="0.25">
      <c r="B60" t="str">
        <v>OR</v>
      </c>
      <c r="C60" s="379">
        <v>0</v>
      </c>
      <c r="D60" s="382" t="s">
        <v>452</v>
      </c>
      <c r="E60" s="380">
        <f>SUM(E54:E59)</f>
        <v>408258.45558930241</v>
      </c>
      <c r="F60" t="str">
        <f>+E40</f>
        <v>TJ</v>
      </c>
    </row>
    <row r="61" spans="2:24" x14ac:dyDescent="0.25">
      <c r="B61" t="str">
        <v>AC</v>
      </c>
      <c r="C61" s="379">
        <v>0</v>
      </c>
    </row>
    <row r="62" spans="2:24" x14ac:dyDescent="0.25">
      <c r="B62" t="str">
        <v>BI</v>
      </c>
      <c r="C62" s="379">
        <v>0</v>
      </c>
    </row>
    <row r="63" spans="2:24" x14ac:dyDescent="0.25">
      <c r="B63" t="str">
        <v>CL</v>
      </c>
      <c r="C63" s="379">
        <v>0</v>
      </c>
    </row>
    <row r="64" spans="2:24" x14ac:dyDescent="0.25">
      <c r="B64" t="str">
        <v>CQ</v>
      </c>
      <c r="C64" s="379">
        <v>0</v>
      </c>
    </row>
    <row r="65" spans="2:7" x14ac:dyDescent="0.25">
      <c r="B65" t="str">
        <v>DO</v>
      </c>
      <c r="C65" s="379">
        <v>186766.43130585953</v>
      </c>
    </row>
    <row r="66" spans="2:7" x14ac:dyDescent="0.25">
      <c r="B66" t="str">
        <v>EE SIN</v>
      </c>
      <c r="C66" s="379">
        <v>254.67571274400004</v>
      </c>
    </row>
    <row r="67" spans="2:7" x14ac:dyDescent="0.25">
      <c r="B67" t="str">
        <v>AUT COG</v>
      </c>
      <c r="C67" s="379">
        <v>0</v>
      </c>
    </row>
    <row r="68" spans="2:7" x14ac:dyDescent="0.25">
      <c r="B68" t="str">
        <v>FO</v>
      </c>
      <c r="C68" s="379">
        <v>15.827148401870309</v>
      </c>
    </row>
    <row r="69" spans="2:7" x14ac:dyDescent="0.25">
      <c r="B69" t="str">
        <v>GI</v>
      </c>
      <c r="C69" s="379">
        <v>0</v>
      </c>
    </row>
    <row r="70" spans="2:7" x14ac:dyDescent="0.25">
      <c r="B70" t="str">
        <v>GL</v>
      </c>
      <c r="C70" s="379">
        <v>0</v>
      </c>
    </row>
    <row r="71" spans="2:7" x14ac:dyDescent="0.25">
      <c r="B71" t="str">
        <v>GM</v>
      </c>
      <c r="C71" s="379">
        <v>162107.97854960788</v>
      </c>
    </row>
    <row r="72" spans="2:7" x14ac:dyDescent="0.25">
      <c r="B72" t="str">
        <v>KJ</v>
      </c>
      <c r="C72" s="379">
        <v>33317.228356425505</v>
      </c>
    </row>
    <row r="76" spans="2:7" x14ac:dyDescent="0.25">
      <c r="D76" s="708" t="e">
        <f>CONCATENATE("Desagregación consumo final ",#REF!)</f>
        <v>#REF!</v>
      </c>
      <c r="E76" s="709"/>
      <c r="F76" s="709"/>
      <c r="G76" s="710"/>
    </row>
    <row r="77" spans="2:7" x14ac:dyDescent="0.25">
      <c r="D77" s="461"/>
      <c r="E77" s="462" t="s">
        <v>583</v>
      </c>
      <c r="F77" s="462" t="s">
        <v>584</v>
      </c>
      <c r="G77" s="463" t="s">
        <v>48</v>
      </c>
    </row>
    <row r="78" spans="2:7" x14ac:dyDescent="0.25">
      <c r="D78" s="458" t="s">
        <v>18</v>
      </c>
      <c r="E78" s="467" t="e">
        <f>VLOOKUP(Hoja1!D78,#REF!,2,FALSE)</f>
        <v>#REF!</v>
      </c>
      <c r="F78" s="467" t="e">
        <f>VLOOKUP(Hoja1!D78,#REF!,11,FALSE)</f>
        <v>#REF!</v>
      </c>
      <c r="G78" s="472" t="e">
        <f>SUM(E78:F78)</f>
        <v>#REF!</v>
      </c>
    </row>
    <row r="79" spans="2:7" x14ac:dyDescent="0.25">
      <c r="D79" s="459" t="s">
        <v>19</v>
      </c>
      <c r="E79" s="468" t="e">
        <f>VLOOKUP(Hoja1!D79,#REF!,2,FALSE)</f>
        <v>#REF!</v>
      </c>
      <c r="F79" s="468" t="e">
        <f>VLOOKUP(Hoja1!D79,#REF!,11,FALSE)</f>
        <v>#REF!</v>
      </c>
      <c r="G79" s="471" t="e">
        <f t="shared" ref="G79:G85" si="0">SUM(E79:F79)</f>
        <v>#REF!</v>
      </c>
    </row>
    <row r="80" spans="2:7" x14ac:dyDescent="0.25">
      <c r="D80" s="458" t="s">
        <v>20</v>
      </c>
      <c r="E80" s="467" t="e">
        <f>VLOOKUP(Hoja1!D80,#REF!,2,FALSE)</f>
        <v>#REF!</v>
      </c>
      <c r="F80" s="467" t="e">
        <f>VLOOKUP(Hoja1!D80,#REF!,11,FALSE)</f>
        <v>#REF!</v>
      </c>
      <c r="G80" s="472" t="e">
        <f t="shared" si="0"/>
        <v>#REF!</v>
      </c>
    </row>
    <row r="81" spans="4:14" x14ac:dyDescent="0.25">
      <c r="D81" s="459" t="s">
        <v>21</v>
      </c>
      <c r="E81" s="468" t="e">
        <f>VLOOKUP(Hoja1!D81,#REF!,2,FALSE)</f>
        <v>#REF!</v>
      </c>
      <c r="F81" s="468" t="e">
        <f>VLOOKUP(Hoja1!D81,#REF!,11,FALSE)</f>
        <v>#REF!</v>
      </c>
      <c r="G81" s="471" t="e">
        <f t="shared" si="0"/>
        <v>#REF!</v>
      </c>
    </row>
    <row r="82" spans="4:14" x14ac:dyDescent="0.25">
      <c r="D82" s="458" t="s">
        <v>113</v>
      </c>
      <c r="E82" s="467" t="e">
        <f>VLOOKUP(Hoja1!D82,#REF!,2,FALSE)</f>
        <v>#REF!</v>
      </c>
      <c r="F82" s="467" t="e">
        <f>VLOOKUP(Hoja1!D82,#REF!,11,FALSE)</f>
        <v>#REF!</v>
      </c>
      <c r="G82" s="472" t="e">
        <f t="shared" si="0"/>
        <v>#REF!</v>
      </c>
    </row>
    <row r="83" spans="4:14" x14ac:dyDescent="0.25">
      <c r="D83" s="459" t="s">
        <v>112</v>
      </c>
      <c r="E83" s="468" t="e">
        <f>VLOOKUP(Hoja1!D83,#REF!,2,FALSE)</f>
        <v>#REF!</v>
      </c>
      <c r="F83" s="468" t="e">
        <f>VLOOKUP(Hoja1!D83,#REF!,11,FALSE)</f>
        <v>#REF!</v>
      </c>
      <c r="G83" s="471" t="e">
        <f t="shared" si="0"/>
        <v>#REF!</v>
      </c>
    </row>
    <row r="84" spans="4:14" x14ac:dyDescent="0.25">
      <c r="D84" s="458" t="s">
        <v>22</v>
      </c>
      <c r="E84" s="467" t="e">
        <f>VLOOKUP(Hoja1!D84,#REF!,2,FALSE)</f>
        <v>#REF!</v>
      </c>
      <c r="F84" s="467" t="e">
        <f>VLOOKUP(Hoja1!D84,#REF!,11,FALSE)</f>
        <v>#REF!</v>
      </c>
      <c r="G84" s="472" t="e">
        <f t="shared" si="0"/>
        <v>#REF!</v>
      </c>
    </row>
    <row r="85" spans="4:14" x14ac:dyDescent="0.25">
      <c r="D85" s="460" t="s">
        <v>23</v>
      </c>
      <c r="E85" s="469" t="e">
        <f>VLOOKUP(Hoja1!D85,#REF!,2,FALSE)</f>
        <v>#REF!</v>
      </c>
      <c r="F85" s="469" t="e">
        <f>VLOOKUP(Hoja1!D85,#REF!,11,FALSE)</f>
        <v>#REF!</v>
      </c>
      <c r="G85" s="473" t="e">
        <f t="shared" si="0"/>
        <v>#REF!</v>
      </c>
    </row>
    <row r="86" spans="4:14" x14ac:dyDescent="0.25">
      <c r="G86" s="474" t="e">
        <f>SUM(G78:G85)</f>
        <v>#REF!</v>
      </c>
    </row>
    <row r="88" spans="4:14" x14ac:dyDescent="0.25">
      <c r="D88" s="461"/>
      <c r="E88" s="462">
        <v>2006</v>
      </c>
      <c r="F88" s="462">
        <v>2007</v>
      </c>
      <c r="G88" s="462">
        <v>2008</v>
      </c>
      <c r="H88" s="462">
        <v>2009</v>
      </c>
      <c r="I88" s="462">
        <v>2010</v>
      </c>
      <c r="J88" s="462">
        <v>2011</v>
      </c>
      <c r="K88" s="462">
        <v>2012</v>
      </c>
      <c r="L88" s="462">
        <v>2013</v>
      </c>
      <c r="M88" s="462">
        <v>2014</v>
      </c>
      <c r="N88" s="463">
        <v>2015</v>
      </c>
    </row>
    <row r="89" spans="4:14" x14ac:dyDescent="0.25">
      <c r="D89" s="458" t="s">
        <v>18</v>
      </c>
      <c r="E89" s="467">
        <f>VLOOKUP($D89,BECO_Resultados!$B$36:$HX$87,((E$88-2006)*23)+3,FALSE)+VLOOKUP($D89,BECO_Resultados!$B$36:$HX$87,((E$88-2006)*23)+12,FALSE)</f>
        <v>218676.63054998309</v>
      </c>
      <c r="F89" s="467">
        <f>VLOOKUP($D89,BECO_Resultados!$B$36:$HX$87,((F$88-2006)*23)+3,FALSE)+VLOOKUP($D89,BECO_Resultados!$B$36:$HX$87,((F$88-2006)*23)+12,FALSE)</f>
        <v>219091.49448406481</v>
      </c>
      <c r="G89" s="467">
        <f>VLOOKUP($D89,BECO_Resultados!$B$36:$HX$87,((G$88-2006)*23)+3,FALSE)+VLOOKUP($D89,BECO_Resultados!$B$36:$HX$87,((G$88-2006)*23)+12,FALSE)</f>
        <v>218249.34617256912</v>
      </c>
      <c r="H89" s="467">
        <f>VLOOKUP($D89,BECO_Resultados!$B$36:$HX$87,((H$88-2006)*23)+3,FALSE)+VLOOKUP($D89,BECO_Resultados!$B$36:$HX$87,((H$88-2006)*23)+12,FALSE)</f>
        <v>198269.20668248937</v>
      </c>
      <c r="I89" s="467">
        <f>VLOOKUP($D89,BECO_Resultados!$B$36:$HX$87,((I$88-2006)*23)+3,FALSE)+VLOOKUP($D89,BECO_Resultados!$B$36:$HX$87,((I$88-2006)*23)+12,FALSE)</f>
        <v>199562.97965785404</v>
      </c>
      <c r="J89" s="467">
        <f>VLOOKUP($D89,BECO_Resultados!$B$36:$HX$87,((J$88-2006)*23)+3,FALSE)+VLOOKUP($D89,BECO_Resultados!$B$36:$HX$87,((J$88-2006)*23)+12,FALSE)</f>
        <v>200644.19951034448</v>
      </c>
      <c r="K89" s="467">
        <f>VLOOKUP($D89,BECO_Resultados!$B$36:$HX$87,((K$88-2006)*23)+3,FALSE)+VLOOKUP($D89,BECO_Resultados!$B$36:$HX$87,((K$88-2006)*23)+12,FALSE)</f>
        <v>199571.69039363915</v>
      </c>
      <c r="L89" s="467">
        <f>VLOOKUP($D89,BECO_Resultados!$B$36:$HX$87,((L$88-2006)*23)+3,FALSE)+VLOOKUP($D89,BECO_Resultados!$B$36:$HX$87,((L$88-2006)*23)+12,FALSE)</f>
        <v>200893.74953043374</v>
      </c>
      <c r="M89" s="467">
        <f>VLOOKUP($D89,BECO_Resultados!$B$36:$HX$87,((M$88-2006)*23)+3,FALSE)+VLOOKUP($D89,BECO_Resultados!$B$36:$HX$87,((M$88-2006)*23)+12,FALSE)</f>
        <v>204234.71098673044</v>
      </c>
      <c r="N89" s="472">
        <f>VLOOKUP($D89,BECO_Resultados!$B$36:$HX$87,((N$88-2006)*23)+3,FALSE)+VLOOKUP($D89,BECO_Resultados!$B$36:$HX$87,((N$88-2006)*23)+12,FALSE)</f>
        <v>202167.41288721494</v>
      </c>
    </row>
    <row r="90" spans="4:14" x14ac:dyDescent="0.25">
      <c r="D90" s="459" t="s">
        <v>19</v>
      </c>
      <c r="E90" s="468">
        <f>VLOOKUP($D90,BECO_Resultados!$B$36:$HX$87,((E$88-2006)*23)+3,FALSE)+VLOOKUP($D90,BECO_Resultados!$B$36:$HX$87,((E$88-2006)*23)+12,FALSE)</f>
        <v>33582.407293386728</v>
      </c>
      <c r="F90" s="468">
        <f>VLOOKUP($D90,BECO_Resultados!$B$36:$HX$87,((F$88-2006)*23)+3,FALSE)+VLOOKUP($D90,BECO_Resultados!$B$36:$HX$87,((F$88-2006)*23)+12,FALSE)</f>
        <v>34248.01143262718</v>
      </c>
      <c r="G90" s="468">
        <f>VLOOKUP($D90,BECO_Resultados!$B$36:$HX$87,((G$88-2006)*23)+3,FALSE)+VLOOKUP($D90,BECO_Resultados!$B$36:$HX$87,((G$88-2006)*23)+12,FALSE)</f>
        <v>38681.476261844451</v>
      </c>
      <c r="H90" s="468">
        <f>VLOOKUP($D90,BECO_Resultados!$B$36:$HX$87,((H$88-2006)*23)+3,FALSE)+VLOOKUP($D90,BECO_Resultados!$B$36:$HX$87,((H$88-2006)*23)+12,FALSE)</f>
        <v>51517.503221077197</v>
      </c>
      <c r="I90" s="468">
        <f>VLOOKUP($D90,BECO_Resultados!$B$36:$HX$87,((I$88-2006)*23)+3,FALSE)+VLOOKUP($D90,BECO_Resultados!$B$36:$HX$87,((I$88-2006)*23)+12,FALSE)</f>
        <v>53198.280867366375</v>
      </c>
      <c r="J90" s="468">
        <f>VLOOKUP($D90,BECO_Resultados!$B$36:$HX$87,((J$88-2006)*23)+3,FALSE)+VLOOKUP($D90,BECO_Resultados!$B$36:$HX$87,((J$88-2006)*23)+12,FALSE)</f>
        <v>55250.116446679895</v>
      </c>
      <c r="K90" s="468">
        <f>VLOOKUP($D90,BECO_Resultados!$B$36:$HX$87,((K$88-2006)*23)+3,FALSE)+VLOOKUP($D90,BECO_Resultados!$B$36:$HX$87,((K$88-2006)*23)+12,FALSE)</f>
        <v>58218.772795200595</v>
      </c>
      <c r="L90" s="468">
        <f>VLOOKUP($D90,BECO_Resultados!$B$36:$HX$87,((L$88-2006)*23)+3,FALSE)+VLOOKUP($D90,BECO_Resultados!$B$36:$HX$87,((L$88-2006)*23)+12,FALSE)</f>
        <v>62134.226595627086</v>
      </c>
      <c r="M90" s="468">
        <f>VLOOKUP($D90,BECO_Resultados!$B$36:$HX$87,((M$88-2006)*23)+3,FALSE)+VLOOKUP($D90,BECO_Resultados!$B$36:$HX$87,((M$88-2006)*23)+12,FALSE)</f>
        <v>67711.439039854013</v>
      </c>
      <c r="N90" s="471">
        <f>VLOOKUP($D90,BECO_Resultados!$B$36:$HX$87,((N$88-2006)*23)+3,FALSE)+VLOOKUP($D90,BECO_Resultados!$B$36:$HX$87,((N$88-2006)*23)+12,FALSE)</f>
        <v>64287.507844720581</v>
      </c>
    </row>
    <row r="91" spans="4:14" x14ac:dyDescent="0.25">
      <c r="D91" s="458" t="s">
        <v>20</v>
      </c>
      <c r="E91" s="467">
        <f>VLOOKUP($D91,BECO_Resultados!$B$36:$HX$87,((E$88-2006)*23)+3,FALSE)+VLOOKUP($D91,BECO_Resultados!$B$36:$HX$87,((E$88-2006)*23)+12,FALSE)</f>
        <v>288962.71326359367</v>
      </c>
      <c r="F91" s="467">
        <f>VLOOKUP($D91,BECO_Resultados!$B$36:$HX$87,((F$88-2006)*23)+3,FALSE)+VLOOKUP($D91,BECO_Resultados!$B$36:$HX$87,((F$88-2006)*23)+12,FALSE)</f>
        <v>210301.43706070067</v>
      </c>
      <c r="G91" s="467">
        <f>VLOOKUP($D91,BECO_Resultados!$B$36:$HX$87,((G$88-2006)*23)+3,FALSE)+VLOOKUP($D91,BECO_Resultados!$B$36:$HX$87,((G$88-2006)*23)+12,FALSE)</f>
        <v>341162.03923751303</v>
      </c>
      <c r="H91" s="467">
        <f>VLOOKUP($D91,BECO_Resultados!$B$36:$HX$87,((H$88-2006)*23)+3,FALSE)+VLOOKUP($D91,BECO_Resultados!$B$36:$HX$87,((H$88-2006)*23)+12,FALSE)</f>
        <v>308442.57976617117</v>
      </c>
      <c r="I91" s="467">
        <f>VLOOKUP($D91,BECO_Resultados!$B$36:$HX$87,((I$88-2006)*23)+3,FALSE)+VLOOKUP($D91,BECO_Resultados!$B$36:$HX$87,((I$88-2006)*23)+12,FALSE)</f>
        <v>275696.2063294386</v>
      </c>
      <c r="J91" s="467">
        <f>VLOOKUP($D91,BECO_Resultados!$B$36:$HX$87,((J$88-2006)*23)+3,FALSE)+VLOOKUP($D91,BECO_Resultados!$B$36:$HX$87,((J$88-2006)*23)+12,FALSE)</f>
        <v>290906.90754899662</v>
      </c>
      <c r="K91" s="467">
        <f>VLOOKUP($D91,BECO_Resultados!$B$36:$HX$87,((K$88-2006)*23)+3,FALSE)+VLOOKUP($D91,BECO_Resultados!$B$36:$HX$87,((K$88-2006)*23)+12,FALSE)</f>
        <v>293879.49796748423</v>
      </c>
      <c r="L91" s="467">
        <f>VLOOKUP($D91,BECO_Resultados!$B$36:$HX$87,((L$88-2006)*23)+3,FALSE)+VLOOKUP($D91,BECO_Resultados!$B$36:$HX$87,((L$88-2006)*23)+12,FALSE)</f>
        <v>299935.48228158796</v>
      </c>
      <c r="M91" s="467">
        <f>VLOOKUP($D91,BECO_Resultados!$B$36:$HX$87,((M$88-2006)*23)+3,FALSE)+VLOOKUP($D91,BECO_Resultados!$B$36:$HX$87,((M$88-2006)*23)+12,FALSE)</f>
        <v>314697.70557809813</v>
      </c>
      <c r="N91" s="472">
        <f>VLOOKUP($D91,BECO_Resultados!$B$36:$HX$87,((N$88-2006)*23)+3,FALSE)+VLOOKUP($D91,BECO_Resultados!$B$36:$HX$87,((N$88-2006)*23)+12,FALSE)</f>
        <v>355032.97558337066</v>
      </c>
    </row>
    <row r="92" spans="4:14" x14ac:dyDescent="0.25">
      <c r="D92" s="459" t="s">
        <v>21</v>
      </c>
      <c r="E92" s="468">
        <f>VLOOKUP($D92,BECO_Resultados!$B$36:$HX$87,((E$88-2006)*23)+3,FALSE)+VLOOKUP($D92,BECO_Resultados!$B$36:$HX$87,((E$88-2006)*23)+12,FALSE)</f>
        <v>340077.99172332522</v>
      </c>
      <c r="F92" s="468">
        <f>VLOOKUP($D92,BECO_Resultados!$B$36:$HX$87,((F$88-2006)*23)+3,FALSE)+VLOOKUP($D92,BECO_Resultados!$B$36:$HX$87,((F$88-2006)*23)+12,FALSE)</f>
        <v>353127.63571507903</v>
      </c>
      <c r="G92" s="468">
        <f>VLOOKUP($D92,BECO_Resultados!$B$36:$HX$87,((G$88-2006)*23)+3,FALSE)+VLOOKUP($D92,BECO_Resultados!$B$36:$HX$87,((G$88-2006)*23)+12,FALSE)</f>
        <v>358948.31429551938</v>
      </c>
      <c r="H92" s="468">
        <f>VLOOKUP($D92,BECO_Resultados!$B$36:$HX$87,((H$88-2006)*23)+3,FALSE)+VLOOKUP($D92,BECO_Resultados!$B$36:$HX$87,((H$88-2006)*23)+12,FALSE)</f>
        <v>363218.71550641296</v>
      </c>
      <c r="I92" s="468">
        <f>VLOOKUP($D92,BECO_Resultados!$B$36:$HX$87,((I$88-2006)*23)+3,FALSE)+VLOOKUP($D92,BECO_Resultados!$B$36:$HX$87,((I$88-2006)*23)+12,FALSE)</f>
        <v>371549.09073924815</v>
      </c>
      <c r="J92" s="468">
        <f>VLOOKUP($D92,BECO_Resultados!$B$36:$HX$87,((J$88-2006)*23)+3,FALSE)+VLOOKUP($D92,BECO_Resultados!$B$36:$HX$87,((J$88-2006)*23)+12,FALSE)</f>
        <v>395380.71974835463</v>
      </c>
      <c r="K92" s="468">
        <f>VLOOKUP($D92,BECO_Resultados!$B$36:$HX$87,((K$88-2006)*23)+3,FALSE)+VLOOKUP($D92,BECO_Resultados!$B$36:$HX$87,((K$88-2006)*23)+12,FALSE)</f>
        <v>408258.45558930241</v>
      </c>
      <c r="L92" s="468">
        <f>VLOOKUP($D92,BECO_Resultados!$B$36:$HX$87,((L$88-2006)*23)+3,FALSE)+VLOOKUP($D92,BECO_Resultados!$B$36:$HX$87,((L$88-2006)*23)+12,FALSE)</f>
        <v>423026.16588174424</v>
      </c>
      <c r="M92" s="468">
        <f>VLOOKUP($D92,BECO_Resultados!$B$36:$HX$87,((M$88-2006)*23)+3,FALSE)+VLOOKUP($D92,BECO_Resultados!$B$36:$HX$87,((M$88-2006)*23)+12,FALSE)</f>
        <v>454884.46646667749</v>
      </c>
      <c r="N92" s="471">
        <f>VLOOKUP($D92,BECO_Resultados!$B$36:$HX$87,((N$88-2006)*23)+3,FALSE)+VLOOKUP($D92,BECO_Resultados!$B$36:$HX$87,((N$88-2006)*23)+12,FALSE)</f>
        <v>494540.74347526376</v>
      </c>
    </row>
    <row r="93" spans="4:14" x14ac:dyDescent="0.25">
      <c r="D93" s="458" t="s">
        <v>113</v>
      </c>
      <c r="E93" s="467">
        <f>VLOOKUP($D93,BECO_Resultados!$B$36:$HX$87,((E$88-2006)*23)+3,FALSE)+VLOOKUP($D93,BECO_Resultados!$B$36:$HX$87,((E$88-2006)*23)+12,FALSE)</f>
        <v>1382.8214191215047</v>
      </c>
      <c r="F93" s="467">
        <f>VLOOKUP($D93,BECO_Resultados!$B$36:$HX$87,((F$88-2006)*23)+3,FALSE)+VLOOKUP($D93,BECO_Resultados!$B$36:$HX$87,((F$88-2006)*23)+12,FALSE)</f>
        <v>1416.8926440689938</v>
      </c>
      <c r="G93" s="467">
        <f>VLOOKUP($D93,BECO_Resultados!$B$36:$HX$87,((G$88-2006)*23)+3,FALSE)+VLOOKUP($D93,BECO_Resultados!$B$36:$HX$87,((G$88-2006)*23)+12,FALSE)</f>
        <v>1461.4452524579015</v>
      </c>
      <c r="H93" s="467">
        <f>VLOOKUP($D93,BECO_Resultados!$B$36:$HX$87,((H$88-2006)*23)+3,FALSE)+VLOOKUP($D93,BECO_Resultados!$B$36:$HX$87,((H$88-2006)*23)+12,FALSE)</f>
        <v>1611.1501736922135</v>
      </c>
      <c r="I93" s="467">
        <f>VLOOKUP($D93,BECO_Resultados!$B$36:$HX$87,((I$88-2006)*23)+3,FALSE)+VLOOKUP($D93,BECO_Resultados!$B$36:$HX$87,((I$88-2006)*23)+12,FALSE)</f>
        <v>1588.2076272203844</v>
      </c>
      <c r="J93" s="467">
        <f>VLOOKUP($D93,BECO_Resultados!$B$36:$HX$87,((J$88-2006)*23)+3,FALSE)+VLOOKUP($D93,BECO_Resultados!$B$36:$HX$87,((J$88-2006)*23)+12,FALSE)</f>
        <v>1598.9161406237863</v>
      </c>
      <c r="K93" s="467">
        <f>VLOOKUP($D93,BECO_Resultados!$B$36:$HX$87,((K$88-2006)*23)+3,FALSE)+VLOOKUP($D93,BECO_Resultados!$B$36:$HX$87,((K$88-2006)*23)+12,FALSE)</f>
        <v>1760.9173764118639</v>
      </c>
      <c r="L93" s="467">
        <f>VLOOKUP($D93,BECO_Resultados!$B$36:$HX$87,((L$88-2006)*23)+3,FALSE)+VLOOKUP($D93,BECO_Resultados!$B$36:$HX$87,((L$88-2006)*23)+12,FALSE)</f>
        <v>1919.2436007145741</v>
      </c>
      <c r="M93" s="467">
        <f>VLOOKUP($D93,BECO_Resultados!$B$36:$HX$87,((M$88-2006)*23)+3,FALSE)+VLOOKUP($D93,BECO_Resultados!$B$36:$HX$87,((M$88-2006)*23)+12,FALSE)</f>
        <v>2074.3927707863909</v>
      </c>
      <c r="N93" s="472">
        <f>VLOOKUP($D93,BECO_Resultados!$B$36:$HX$87,((N$88-2006)*23)+3,FALSE)+VLOOKUP($D93,BECO_Resultados!$B$36:$HX$87,((N$88-2006)*23)+12,FALSE)</f>
        <v>2040.9765635814495</v>
      </c>
    </row>
    <row r="94" spans="4:14" x14ac:dyDescent="0.25">
      <c r="D94" s="459" t="s">
        <v>112</v>
      </c>
      <c r="E94" s="468">
        <f>VLOOKUP($D94,BECO_Resultados!$B$36:$HX$87,((E$88-2006)*23)+3,FALSE)+VLOOKUP($D94,BECO_Resultados!$B$36:$HX$87,((E$88-2006)*23)+12,FALSE)</f>
        <v>8720.946769855469</v>
      </c>
      <c r="F94" s="468">
        <f>VLOOKUP($D94,BECO_Resultados!$B$36:$HX$87,((F$88-2006)*23)+3,FALSE)+VLOOKUP($D94,BECO_Resultados!$B$36:$HX$87,((F$88-2006)*23)+12,FALSE)</f>
        <v>8713.1125079925387</v>
      </c>
      <c r="G94" s="468">
        <f>VLOOKUP($D94,BECO_Resultados!$B$36:$HX$87,((G$88-2006)*23)+3,FALSE)+VLOOKUP($D94,BECO_Resultados!$B$36:$HX$87,((G$88-2006)*23)+12,FALSE)</f>
        <v>9701.4498663094801</v>
      </c>
      <c r="H94" s="468">
        <f>VLOOKUP($D94,BECO_Resultados!$B$36:$HX$87,((H$88-2006)*23)+3,FALSE)+VLOOKUP($D94,BECO_Resultados!$B$36:$HX$87,((H$88-2006)*23)+12,FALSE)</f>
        <v>10378.700901045431</v>
      </c>
      <c r="I94" s="468">
        <f>VLOOKUP($D94,BECO_Resultados!$B$36:$HX$87,((I$88-2006)*23)+3,FALSE)+VLOOKUP($D94,BECO_Resultados!$B$36:$HX$87,((I$88-2006)*23)+12,FALSE)</f>
        <v>11277.130468007064</v>
      </c>
      <c r="J94" s="468">
        <f>VLOOKUP($D94,BECO_Resultados!$B$36:$HX$87,((J$88-2006)*23)+3,FALSE)+VLOOKUP($D94,BECO_Resultados!$B$36:$HX$87,((J$88-2006)*23)+12,FALSE)</f>
        <v>10800.455167851305</v>
      </c>
      <c r="K94" s="468">
        <f>VLOOKUP($D94,BECO_Resultados!$B$36:$HX$87,((K$88-2006)*23)+3,FALSE)+VLOOKUP($D94,BECO_Resultados!$B$36:$HX$87,((K$88-2006)*23)+12,FALSE)</f>
        <v>12973.840303598932</v>
      </c>
      <c r="L94" s="468">
        <f>VLOOKUP($D94,BECO_Resultados!$B$36:$HX$87,((L$88-2006)*23)+3,FALSE)+VLOOKUP($D94,BECO_Resultados!$B$36:$HX$87,((L$88-2006)*23)+12,FALSE)</f>
        <v>13410.605442324646</v>
      </c>
      <c r="M94" s="468">
        <f>VLOOKUP($D94,BECO_Resultados!$B$36:$HX$87,((M$88-2006)*23)+3,FALSE)+VLOOKUP($D94,BECO_Resultados!$B$36:$HX$87,((M$88-2006)*23)+12,FALSE)</f>
        <v>20054.777175508945</v>
      </c>
      <c r="N94" s="471">
        <f>VLOOKUP($D94,BECO_Resultados!$B$36:$HX$87,((N$88-2006)*23)+3,FALSE)+VLOOKUP($D94,BECO_Resultados!$B$36:$HX$87,((N$88-2006)*23)+12,FALSE)</f>
        <v>14397.745249846426</v>
      </c>
    </row>
    <row r="95" spans="4:14" x14ac:dyDescent="0.25">
      <c r="D95" s="458" t="s">
        <v>22</v>
      </c>
      <c r="E95" s="467">
        <f>VLOOKUP($D95,BECO_Resultados!$B$36:$HX$87,((E$88-2006)*23)+3,FALSE)+VLOOKUP($D95,BECO_Resultados!$B$36:$HX$87,((E$88-2006)*23)+12,FALSE)</f>
        <v>67.689356551495933</v>
      </c>
      <c r="F95" s="467">
        <f>VLOOKUP($D95,BECO_Resultados!$B$36:$HX$87,((F$88-2006)*23)+3,FALSE)+VLOOKUP($D95,BECO_Resultados!$B$36:$HX$87,((F$88-2006)*23)+12,FALSE)</f>
        <v>111.32339124832772</v>
      </c>
      <c r="G95" s="467">
        <f>VLOOKUP($D95,BECO_Resultados!$B$36:$HX$87,((G$88-2006)*23)+3,FALSE)+VLOOKUP($D95,BECO_Resultados!$B$36:$HX$87,((G$88-2006)*23)+12,FALSE)</f>
        <v>205.60881822312459</v>
      </c>
      <c r="H95" s="467">
        <f>VLOOKUP($D95,BECO_Resultados!$B$36:$HX$87,((H$88-2006)*23)+3,FALSE)+VLOOKUP($D95,BECO_Resultados!$B$36:$HX$87,((H$88-2006)*23)+12,FALSE)</f>
        <v>231.21666065101789</v>
      </c>
      <c r="I95" s="467">
        <f>VLOOKUP($D95,BECO_Resultados!$B$36:$HX$87,((I$88-2006)*23)+3,FALSE)+VLOOKUP($D95,BECO_Resultados!$B$36:$HX$87,((I$88-2006)*23)+12,FALSE)</f>
        <v>187.01790383863451</v>
      </c>
      <c r="J95" s="467">
        <f>VLOOKUP($D95,BECO_Resultados!$B$36:$HX$87,((J$88-2006)*23)+3,FALSE)+VLOOKUP($D95,BECO_Resultados!$B$36:$HX$87,((J$88-2006)*23)+12,FALSE)</f>
        <v>154.37154284197752</v>
      </c>
      <c r="K95" s="467">
        <f>VLOOKUP($D95,BECO_Resultados!$B$36:$HX$87,((K$88-2006)*23)+3,FALSE)+VLOOKUP($D95,BECO_Resultados!$B$36:$HX$87,((K$88-2006)*23)+12,FALSE)</f>
        <v>201.540029126918</v>
      </c>
      <c r="L95" s="467">
        <f>VLOOKUP($D95,BECO_Resultados!$B$36:$HX$87,((L$88-2006)*23)+3,FALSE)+VLOOKUP($D95,BECO_Resultados!$B$36:$HX$87,((L$88-2006)*23)+12,FALSE)</f>
        <v>230.99075344417309</v>
      </c>
      <c r="M95" s="467">
        <f>VLOOKUP($D95,BECO_Resultados!$B$36:$HX$87,((M$88-2006)*23)+3,FALSE)+VLOOKUP($D95,BECO_Resultados!$B$36:$HX$87,((M$88-2006)*23)+12,FALSE)</f>
        <v>444.4936694922917</v>
      </c>
      <c r="N95" s="472">
        <f>VLOOKUP($D95,BECO_Resultados!$B$36:$HX$87,((N$88-2006)*23)+3,FALSE)+VLOOKUP($D95,BECO_Resultados!$B$36:$HX$87,((N$88-2006)*23)+12,FALSE)</f>
        <v>323.3646435431844</v>
      </c>
    </row>
    <row r="96" spans="4:14" x14ac:dyDescent="0.25">
      <c r="D96" s="460" t="s">
        <v>23</v>
      </c>
      <c r="E96" s="469">
        <f>VLOOKUP($D96,BECO_Resultados!$B$36:$HX$87,((E$88-2006)*23)+3,FALSE)+VLOOKUP($D96,BECO_Resultados!$B$36:$HX$87,((E$88-2006)*23)+12,FALSE)</f>
        <v>119244.14373948044</v>
      </c>
      <c r="F96" s="469">
        <f>VLOOKUP($D96,BECO_Resultados!$B$36:$HX$87,((F$88-2006)*23)+3,FALSE)+VLOOKUP($D96,BECO_Resultados!$B$36:$HX$87,((F$88-2006)*23)+12,FALSE)</f>
        <v>151128.42570942396</v>
      </c>
      <c r="G96" s="469">
        <f>VLOOKUP($D96,BECO_Resultados!$B$36:$HX$87,((G$88-2006)*23)+3,FALSE)+VLOOKUP($D96,BECO_Resultados!$B$36:$HX$87,((G$88-2006)*23)+12,FALSE)</f>
        <v>182624.68711424718</v>
      </c>
      <c r="H96" s="469">
        <f>VLOOKUP($D96,BECO_Resultados!$B$36:$HX$87,((H$88-2006)*23)+3,FALSE)+VLOOKUP($D96,BECO_Resultados!$B$36:$HX$87,((H$88-2006)*23)+12,FALSE)</f>
        <v>124187.03181149112</v>
      </c>
      <c r="I96" s="469">
        <f>VLOOKUP($D96,BECO_Resultados!$B$36:$HX$87,((I$88-2006)*23)+3,FALSE)+VLOOKUP($D96,BECO_Resultados!$B$36:$HX$87,((I$88-2006)*23)+12,FALSE)</f>
        <v>131004.75263897785</v>
      </c>
      <c r="J96" s="469">
        <f>VLOOKUP($D96,BECO_Resultados!$B$36:$HX$87,((J$88-2006)*23)+3,FALSE)+VLOOKUP($D96,BECO_Resultados!$B$36:$HX$87,((J$88-2006)*23)+12,FALSE)</f>
        <v>151489.73318324221</v>
      </c>
      <c r="K96" s="469">
        <f>VLOOKUP($D96,BECO_Resultados!$B$36:$HX$87,((K$88-2006)*23)+3,FALSE)+VLOOKUP($D96,BECO_Resultados!$B$36:$HX$87,((K$88-2006)*23)+12,FALSE)</f>
        <v>165063.10496636253</v>
      </c>
      <c r="L96" s="469">
        <f>VLOOKUP($D96,BECO_Resultados!$B$36:$HX$87,((L$88-2006)*23)+3,FALSE)+VLOOKUP($D96,BECO_Resultados!$B$36:$HX$87,((L$88-2006)*23)+12,FALSE)</f>
        <v>165689.00130388371</v>
      </c>
      <c r="M96" s="469">
        <f>VLOOKUP($D96,BECO_Resultados!$B$36:$HX$87,((M$88-2006)*23)+3,FALSE)+VLOOKUP($D96,BECO_Resultados!$B$36:$HX$87,((M$88-2006)*23)+12,FALSE)</f>
        <v>144692.60578238784</v>
      </c>
      <c r="N96" s="473">
        <f>VLOOKUP($D96,BECO_Resultados!$B$36:$HX$87,((N$88-2006)*23)+3,FALSE)+VLOOKUP($D96,BECO_Resultados!$B$36:$HX$87,((N$88-2006)*23)+12,FALSE)</f>
        <v>87036.302845588492</v>
      </c>
    </row>
    <row r="97" spans="2:27" x14ac:dyDescent="0.25">
      <c r="D97" s="460" t="s">
        <v>17</v>
      </c>
      <c r="E97" s="470">
        <f>VLOOKUP($D97,BECO_Resultados!$B$36:$HX$87,((E$88-2006)*23)+3,FALSE)+VLOOKUP($D97,BECO_Resultados!$B$36:$HX$87,((E$88-2006)*23)+12,FALSE)</f>
        <v>1010715.3441152975</v>
      </c>
      <c r="F97" s="470">
        <f>VLOOKUP($D97,BECO_Resultados!$B$36:$HX$87,((F$88-2006)*23)+3,FALSE)+VLOOKUP($D97,BECO_Resultados!$B$36:$HX$87,((F$88-2006)*23)+12,FALSE)</f>
        <v>978138.33294520574</v>
      </c>
      <c r="G97" s="470">
        <f>VLOOKUP($D97,BECO_Resultados!$B$36:$HX$87,((G$88-2006)*23)+3,FALSE)+VLOOKUP($D97,BECO_Resultados!$B$36:$HX$87,((G$88-2006)*23)+12,FALSE)</f>
        <v>1151034.3670186838</v>
      </c>
      <c r="H97" s="470">
        <f>VLOOKUP($D97,BECO_Resultados!$B$36:$HX$87,((H$88-2006)*23)+3,FALSE)+VLOOKUP($D97,BECO_Resultados!$B$36:$HX$87,((H$88-2006)*23)+12,FALSE)</f>
        <v>1057856.1047230305</v>
      </c>
      <c r="I97" s="470">
        <f>VLOOKUP($D97,BECO_Resultados!$B$36:$HX$87,((I$88-2006)*23)+3,FALSE)+VLOOKUP($D97,BECO_Resultados!$B$36:$HX$87,((I$88-2006)*23)+12,FALSE)</f>
        <v>1044063.666231951</v>
      </c>
      <c r="J97" s="470">
        <f>VLOOKUP($D97,BECO_Resultados!$B$36:$HX$87,((J$88-2006)*23)+3,FALSE)+VLOOKUP($D97,BECO_Resultados!$B$36:$HX$87,((J$88-2006)*23)+12,FALSE)</f>
        <v>1106225.4192889347</v>
      </c>
      <c r="K97" s="470">
        <f>VLOOKUP($D97,BECO_Resultados!$B$36:$HX$87,((K$88-2006)*23)+3,FALSE)+VLOOKUP($D97,BECO_Resultados!$B$36:$HX$87,((K$88-2006)*23)+12,FALSE)</f>
        <v>1139927.8194211267</v>
      </c>
      <c r="L97" s="470">
        <f>VLOOKUP($D97,BECO_Resultados!$B$36:$HX$87,((L$88-2006)*23)+3,FALSE)+VLOOKUP($D97,BECO_Resultados!$B$36:$HX$87,((L$88-2006)*23)+12,FALSE)</f>
        <v>1167239.4653897602</v>
      </c>
      <c r="M97" s="470">
        <f>VLOOKUP($D97,BECO_Resultados!$B$36:$HX$87,((M$88-2006)*23)+3,FALSE)+VLOOKUP($D97,BECO_Resultados!$B$36:$HX$87,((M$88-2006)*23)+12,FALSE)</f>
        <v>1208794.5914695356</v>
      </c>
      <c r="N97" s="474">
        <f>VLOOKUP($D97,BECO_Resultados!$B$36:$HX$87,((N$88-2006)*23)+3,FALSE)+VLOOKUP($D97,BECO_Resultados!$B$36:$HX$87,((N$88-2006)*23)+12,FALSE)</f>
        <v>1219827.0290931296</v>
      </c>
    </row>
    <row r="99" spans="2:27" x14ac:dyDescent="0.25">
      <c r="AA99" t="s">
        <v>594</v>
      </c>
    </row>
    <row r="100" spans="2:27" ht="18.75" x14ac:dyDescent="0.3">
      <c r="C100" s="486">
        <v>2015</v>
      </c>
      <c r="D100" s="475" t="s">
        <v>586</v>
      </c>
      <c r="E100" s="462">
        <v>2006</v>
      </c>
      <c r="F100" s="462">
        <v>2007</v>
      </c>
      <c r="G100" s="462">
        <v>2008</v>
      </c>
      <c r="H100" s="462">
        <v>2009</v>
      </c>
      <c r="I100" s="462">
        <v>2010</v>
      </c>
      <c r="J100" s="462">
        <v>2011</v>
      </c>
      <c r="K100" s="462">
        <v>2012</v>
      </c>
      <c r="L100" s="462">
        <v>2013</v>
      </c>
      <c r="M100" s="462">
        <v>2014</v>
      </c>
      <c r="N100" s="463">
        <v>2015</v>
      </c>
      <c r="P100" s="488"/>
      <c r="Q100" s="462">
        <v>2006</v>
      </c>
      <c r="R100" s="462">
        <v>2007</v>
      </c>
      <c r="S100" s="462">
        <v>2008</v>
      </c>
      <c r="T100" s="462">
        <v>2009</v>
      </c>
      <c r="U100" s="462">
        <v>2010</v>
      </c>
      <c r="V100" s="462">
        <v>2011</v>
      </c>
      <c r="W100" s="462">
        <v>2012</v>
      </c>
      <c r="X100" s="462">
        <v>2013</v>
      </c>
      <c r="Y100" s="462">
        <v>2014</v>
      </c>
      <c r="Z100" s="462">
        <v>2015</v>
      </c>
      <c r="AA100" s="486" t="s">
        <v>595</v>
      </c>
    </row>
    <row r="101" spans="2:27" x14ac:dyDescent="0.25">
      <c r="B101" s="484" t="s">
        <v>21</v>
      </c>
      <c r="C101" s="485">
        <v>494531.63389750617</v>
      </c>
      <c r="D101" s="458" t="s">
        <v>21</v>
      </c>
      <c r="E101" s="467">
        <f>VLOOKUP($D101,$D$89:$N$96,E$100-2004,FALSE)</f>
        <v>340077.99172332522</v>
      </c>
      <c r="F101" s="467">
        <f t="shared" ref="F101:N101" si="1">VLOOKUP($D101,$D$89:$N$96,F$100-2004,FALSE)</f>
        <v>353127.63571507903</v>
      </c>
      <c r="G101" s="467">
        <f t="shared" si="1"/>
        <v>358948.31429551938</v>
      </c>
      <c r="H101" s="467">
        <f t="shared" si="1"/>
        <v>363218.71550641296</v>
      </c>
      <c r="I101" s="467">
        <f t="shared" si="1"/>
        <v>371549.09073924815</v>
      </c>
      <c r="J101" s="467">
        <f t="shared" si="1"/>
        <v>395380.71974835463</v>
      </c>
      <c r="K101" s="467">
        <f t="shared" si="1"/>
        <v>408258.45558930241</v>
      </c>
      <c r="L101" s="467">
        <f t="shared" si="1"/>
        <v>423026.16588174424</v>
      </c>
      <c r="M101" s="467">
        <f t="shared" si="1"/>
        <v>454884.46646667749</v>
      </c>
      <c r="N101" s="472">
        <f t="shared" si="1"/>
        <v>494540.74347526376</v>
      </c>
      <c r="P101" s="489" t="s">
        <v>26</v>
      </c>
      <c r="Q101" s="496">
        <f>HLOOKUP(CONCATENATE(Q$100,$P101),BECO_Resultados!$D$7:$HX$87,30,FALSE)</f>
        <v>74557.514870271698</v>
      </c>
      <c r="R101" s="496">
        <f>HLOOKUP(CONCATENATE(R$100,$P101),BECO_Resultados!$D$7:$HX$87,30,FALSE)</f>
        <v>33495.26053934815</v>
      </c>
      <c r="S101" s="496">
        <f>HLOOKUP(CONCATENATE(S$100,$P101),BECO_Resultados!$D$7:$HX$87,30,FALSE)</f>
        <v>101953.1764613875</v>
      </c>
      <c r="T101" s="496">
        <f>HLOOKUP(CONCATENATE(T$100,$P101),BECO_Resultados!$D$7:$HX$87,30,FALSE)</f>
        <v>90090.430220383394</v>
      </c>
      <c r="U101" s="496">
        <f>HLOOKUP(CONCATENATE(U$100,$P101),BECO_Resultados!$D$7:$HX$87,30,FALSE)</f>
        <v>47641.723144806761</v>
      </c>
      <c r="V101" s="496">
        <f>HLOOKUP(CONCATENATE(V$100,$P101),BECO_Resultados!$D$7:$HX$87,30,FALSE)</f>
        <v>68201.496215493855</v>
      </c>
      <c r="W101" s="496">
        <f>HLOOKUP(CONCATENATE(W$100,$P101),BECO_Resultados!$D$7:$HX$87,30,FALSE)</f>
        <v>62190.094422478433</v>
      </c>
      <c r="X101" s="496">
        <f>HLOOKUP(CONCATENATE(X$100,$P101),BECO_Resultados!$D$7:$HX$87,30,FALSE)</f>
        <v>63381.767391755478</v>
      </c>
      <c r="Y101" s="496">
        <f>HLOOKUP(CONCATENATE(Y$100,$P101),BECO_Resultados!$D$7:$HX$87,30,FALSE)</f>
        <v>71234.81333428419</v>
      </c>
      <c r="Z101" s="496">
        <f>HLOOKUP(CONCATENATE(Z$100,$P101),BECO_Resultados!$D$7:$HX$87,30,FALSE)</f>
        <v>69360.911610165072</v>
      </c>
      <c r="AA101" s="520">
        <f>HLOOKUP(CONCATENATE(Z$100,$P101),BECO_Resultados!$D$7:$HX$87,66,FALSE)</f>
        <v>0</v>
      </c>
    </row>
    <row r="102" spans="2:27" x14ac:dyDescent="0.25">
      <c r="B102" s="459" t="s">
        <v>20</v>
      </c>
      <c r="C102" s="471">
        <v>355032.97558337066</v>
      </c>
      <c r="D102" s="459" t="s">
        <v>20</v>
      </c>
      <c r="E102" s="468">
        <f t="shared" ref="E102:N105" si="2">VLOOKUP($D102,$D$89:$N$96,E$100-2004,FALSE)</f>
        <v>288962.71326359367</v>
      </c>
      <c r="F102" s="468">
        <f t="shared" si="2"/>
        <v>210301.43706070067</v>
      </c>
      <c r="G102" s="468">
        <f t="shared" si="2"/>
        <v>341162.03923751303</v>
      </c>
      <c r="H102" s="468">
        <f t="shared" si="2"/>
        <v>308442.57976617117</v>
      </c>
      <c r="I102" s="468">
        <f t="shared" si="2"/>
        <v>275696.2063294386</v>
      </c>
      <c r="J102" s="468">
        <f t="shared" si="2"/>
        <v>290906.90754899662</v>
      </c>
      <c r="K102" s="468">
        <f t="shared" si="2"/>
        <v>293879.49796748423</v>
      </c>
      <c r="L102" s="468">
        <f t="shared" si="2"/>
        <v>299935.48228158796</v>
      </c>
      <c r="M102" s="468">
        <f t="shared" si="2"/>
        <v>314697.70557809813</v>
      </c>
      <c r="N102" s="471">
        <f t="shared" si="2"/>
        <v>355032.97558337066</v>
      </c>
      <c r="P102" s="489" t="s">
        <v>27</v>
      </c>
      <c r="Q102" s="498">
        <f>HLOOKUP(CONCATENATE(Q$100,$P102),BECO_Resultados!$D$7:$HX$87,30,FALSE)</f>
        <v>83448.081283342835</v>
      </c>
      <c r="R102" s="498">
        <f>HLOOKUP(CONCATENATE(R$100,$P102),BECO_Resultados!$D$7:$HX$87,30,FALSE)</f>
        <v>49773.002725462771</v>
      </c>
      <c r="S102" s="498">
        <f>HLOOKUP(CONCATENATE(S$100,$P102),BECO_Resultados!$D$7:$HX$87,30,FALSE)</f>
        <v>92489.122650585545</v>
      </c>
      <c r="T102" s="498">
        <f>HLOOKUP(CONCATENATE(T$100,$P102),BECO_Resultados!$D$7:$HX$87,30,FALSE)</f>
        <v>85996.623284337213</v>
      </c>
      <c r="U102" s="498">
        <f>HLOOKUP(CONCATENATE(U$100,$P102),BECO_Resultados!$D$7:$HX$87,30,FALSE)</f>
        <v>83073.001598775911</v>
      </c>
      <c r="V102" s="498">
        <f>HLOOKUP(CONCATENATE(V$100,$P102),BECO_Resultados!$D$7:$HX$87,30,FALSE)</f>
        <v>76059.049335860473</v>
      </c>
      <c r="W102" s="498">
        <f>HLOOKUP(CONCATENATE(W$100,$P102),BECO_Resultados!$D$7:$HX$87,30,FALSE)</f>
        <v>95660.986962089883</v>
      </c>
      <c r="X102" s="498">
        <f>HLOOKUP(CONCATENATE(X$100,$P102),BECO_Resultados!$D$7:$HX$87,30,FALSE)</f>
        <v>85742.669508112507</v>
      </c>
      <c r="Y102" s="498">
        <f>HLOOKUP(CONCATENATE(Y$100,$P102),BECO_Resultados!$D$7:$HX$87,30,FALSE)</f>
        <v>89710.869107445833</v>
      </c>
      <c r="Z102" s="498">
        <f>HLOOKUP(CONCATENATE(Z$100,$P102),BECO_Resultados!$D$7:$HX$87,30,FALSE)</f>
        <v>94657.838035429842</v>
      </c>
      <c r="AA102" s="514">
        <f>HLOOKUP(CONCATENATE(Z$100,$P102),BECO_Resultados!$D$7:$HX$87,66,FALSE)</f>
        <v>0</v>
      </c>
    </row>
    <row r="103" spans="2:27" x14ac:dyDescent="0.25">
      <c r="B103" s="458" t="s">
        <v>18</v>
      </c>
      <c r="C103" s="472">
        <v>202167.41288721494</v>
      </c>
      <c r="D103" s="458" t="s">
        <v>18</v>
      </c>
      <c r="E103" s="467">
        <f t="shared" si="2"/>
        <v>218676.63054998309</v>
      </c>
      <c r="F103" s="467">
        <f t="shared" si="2"/>
        <v>219091.49448406481</v>
      </c>
      <c r="G103" s="467">
        <f t="shared" si="2"/>
        <v>218249.34617256912</v>
      </c>
      <c r="H103" s="467">
        <f t="shared" si="2"/>
        <v>198269.20668248937</v>
      </c>
      <c r="I103" s="467">
        <f t="shared" si="2"/>
        <v>199562.97965785404</v>
      </c>
      <c r="J103" s="467">
        <f t="shared" si="2"/>
        <v>200644.19951034448</v>
      </c>
      <c r="K103" s="467">
        <f t="shared" si="2"/>
        <v>199571.69039363915</v>
      </c>
      <c r="L103" s="467">
        <f t="shared" si="2"/>
        <v>200893.74953043374</v>
      </c>
      <c r="M103" s="467">
        <f t="shared" si="2"/>
        <v>204234.71098673044</v>
      </c>
      <c r="N103" s="472">
        <f t="shared" si="2"/>
        <v>202167.41288721494</v>
      </c>
      <c r="P103" s="489" t="s">
        <v>28</v>
      </c>
      <c r="Q103" s="499">
        <f>HLOOKUP(CONCATENATE(Q$100,$P103),BECO_Resultados!$D$7:$HX$87,30,FALSE)</f>
        <v>211784.15016479942</v>
      </c>
      <c r="R103" s="499">
        <f>HLOOKUP(CONCATENATE(R$100,$P103),BECO_Resultados!$D$7:$HX$87,30,FALSE)</f>
        <v>232709.90435629943</v>
      </c>
      <c r="S103" s="499">
        <f>HLOOKUP(CONCATENATE(S$100,$P103),BECO_Resultados!$D$7:$HX$87,30,FALSE)</f>
        <v>280499.30826000997</v>
      </c>
      <c r="T103" s="499">
        <f>HLOOKUP(CONCATENATE(T$100,$P103),BECO_Resultados!$D$7:$HX$87,30,FALSE)</f>
        <v>256890.89660647843</v>
      </c>
      <c r="U103" s="499">
        <f>HLOOKUP(CONCATENATE(U$100,$P103),BECO_Resultados!$D$7:$HX$87,30,FALSE)</f>
        <v>218007.62673176115</v>
      </c>
      <c r="V103" s="499">
        <f>HLOOKUP(CONCATENATE(V$100,$P103),BECO_Resultados!$D$7:$HX$87,30,FALSE)</f>
        <v>234826.50222006862</v>
      </c>
      <c r="W103" s="499">
        <f>HLOOKUP(CONCATENATE(W$100,$P103),BECO_Resultados!$D$7:$HX$87,30,FALSE)</f>
        <v>239939.68750179722</v>
      </c>
      <c r="X103" s="499">
        <f>HLOOKUP(CONCATENATE(X$100,$P103),BECO_Resultados!$D$7:$HX$87,30,FALSE)</f>
        <v>247408.08629973375</v>
      </c>
      <c r="Y103" s="499">
        <f>HLOOKUP(CONCATENATE(Y$100,$P103),BECO_Resultados!$D$7:$HX$87,30,FALSE)</f>
        <v>249120.42107381462</v>
      </c>
      <c r="Z103" s="499">
        <f>HLOOKUP(CONCATENATE(Z$100,$P103),BECO_Resultados!$D$7:$HX$87,30,FALSE)</f>
        <v>245660.67246216434</v>
      </c>
      <c r="AA103" s="513">
        <f>HLOOKUP(CONCATENATE(Z$100,$P103),BECO_Resultados!$D$7:$HX$87,66,FALSE)</f>
        <v>29466.833299953192</v>
      </c>
    </row>
    <row r="104" spans="2:27" x14ac:dyDescent="0.25">
      <c r="B104" s="459" t="s">
        <v>23</v>
      </c>
      <c r="C104" s="471">
        <v>76248.933457765364</v>
      </c>
      <c r="D104" s="459" t="s">
        <v>23</v>
      </c>
      <c r="E104" s="468">
        <f t="shared" si="2"/>
        <v>119244.14373948044</v>
      </c>
      <c r="F104" s="468">
        <f t="shared" si="2"/>
        <v>151128.42570942396</v>
      </c>
      <c r="G104" s="468">
        <f t="shared" si="2"/>
        <v>182624.68711424718</v>
      </c>
      <c r="H104" s="468">
        <f t="shared" si="2"/>
        <v>124187.03181149112</v>
      </c>
      <c r="I104" s="468">
        <f t="shared" si="2"/>
        <v>131004.75263897785</v>
      </c>
      <c r="J104" s="468">
        <f t="shared" si="2"/>
        <v>151489.73318324221</v>
      </c>
      <c r="K104" s="468">
        <f t="shared" si="2"/>
        <v>165063.10496636253</v>
      </c>
      <c r="L104" s="468">
        <f t="shared" si="2"/>
        <v>165689.00130388371</v>
      </c>
      <c r="M104" s="468">
        <f t="shared" si="2"/>
        <v>144692.60578238784</v>
      </c>
      <c r="N104" s="471">
        <f t="shared" si="2"/>
        <v>87036.302845588492</v>
      </c>
      <c r="P104" s="489" t="s">
        <v>29</v>
      </c>
      <c r="Q104" s="498">
        <f>HLOOKUP(CONCATENATE(Q$100,$P104),BECO_Resultados!$D$7:$HX$87,30,FALSE)</f>
        <v>0</v>
      </c>
      <c r="R104" s="498">
        <f>HLOOKUP(CONCATENATE(R$100,$P104),BECO_Resultados!$D$7:$HX$87,30,FALSE)</f>
        <v>0</v>
      </c>
      <c r="S104" s="498">
        <f>HLOOKUP(CONCATENATE(S$100,$P104),BECO_Resultados!$D$7:$HX$87,30,FALSE)</f>
        <v>0</v>
      </c>
      <c r="T104" s="498">
        <f>HLOOKUP(CONCATENATE(T$100,$P104),BECO_Resultados!$D$7:$HX$87,30,FALSE)</f>
        <v>0</v>
      </c>
      <c r="U104" s="498">
        <f>HLOOKUP(CONCATENATE(U$100,$P104),BECO_Resultados!$D$7:$HX$87,30,FALSE)</f>
        <v>0</v>
      </c>
      <c r="V104" s="498">
        <f>HLOOKUP(CONCATENATE(V$100,$P104),BECO_Resultados!$D$7:$HX$87,30,FALSE)</f>
        <v>0</v>
      </c>
      <c r="W104" s="498">
        <f>HLOOKUP(CONCATENATE(W$100,$P104),BECO_Resultados!$D$7:$HX$87,30,FALSE)</f>
        <v>0</v>
      </c>
      <c r="X104" s="498">
        <f>HLOOKUP(CONCATENATE(X$100,$P104),BECO_Resultados!$D$7:$HX$87,30,FALSE)</f>
        <v>0</v>
      </c>
      <c r="Y104" s="498">
        <f>HLOOKUP(CONCATENATE(Y$100,$P104),BECO_Resultados!$D$7:$HX$87,30,FALSE)</f>
        <v>0</v>
      </c>
      <c r="Z104" s="498">
        <f>HLOOKUP(CONCATENATE(Z$100,$P104),BECO_Resultados!$D$7:$HX$87,30,FALSE)</f>
        <v>0</v>
      </c>
      <c r="AA104" s="514">
        <f>HLOOKUP(CONCATENATE(Z$100,$P104),BECO_Resultados!$D$7:$HX$87,66,FALSE)</f>
        <v>0</v>
      </c>
    </row>
    <row r="105" spans="2:27" x14ac:dyDescent="0.25">
      <c r="B105" s="458" t="s">
        <v>19</v>
      </c>
      <c r="C105" s="472">
        <v>64287.507844720581</v>
      </c>
      <c r="D105" s="458" t="s">
        <v>19</v>
      </c>
      <c r="E105" s="467">
        <f t="shared" si="2"/>
        <v>33582.407293386728</v>
      </c>
      <c r="F105" s="467">
        <f t="shared" si="2"/>
        <v>34248.01143262718</v>
      </c>
      <c r="G105" s="467">
        <f t="shared" si="2"/>
        <v>38681.476261844451</v>
      </c>
      <c r="H105" s="467">
        <f t="shared" si="2"/>
        <v>51517.503221077197</v>
      </c>
      <c r="I105" s="467">
        <f t="shared" si="2"/>
        <v>53198.280867366375</v>
      </c>
      <c r="J105" s="467">
        <f t="shared" si="2"/>
        <v>55250.116446679895</v>
      </c>
      <c r="K105" s="467">
        <f t="shared" si="2"/>
        <v>58218.772795200595</v>
      </c>
      <c r="L105" s="467">
        <f t="shared" si="2"/>
        <v>62134.226595627086</v>
      </c>
      <c r="M105" s="467">
        <f t="shared" si="2"/>
        <v>67711.439039854013</v>
      </c>
      <c r="N105" s="472">
        <f t="shared" si="2"/>
        <v>64287.507844720581</v>
      </c>
      <c r="P105" s="489" t="s">
        <v>30</v>
      </c>
      <c r="Q105" s="499">
        <f>HLOOKUP(CONCATENATE(Q$100,$P105),BECO_Resultados!$D$7:$HX$87,30,FALSE)</f>
        <v>77379.632067856088</v>
      </c>
      <c r="R105" s="499">
        <f>HLOOKUP(CONCATENATE(R$100,$P105),BECO_Resultados!$D$7:$HX$87,30,FALSE)</f>
        <v>75873.283280038988</v>
      </c>
      <c r="S105" s="499">
        <f>HLOOKUP(CONCATENATE(S$100,$P105),BECO_Resultados!$D$7:$HX$87,30,FALSE)</f>
        <v>74731.875652327537</v>
      </c>
      <c r="T105" s="499">
        <f>HLOOKUP(CONCATENATE(T$100,$P105),BECO_Resultados!$D$7:$HX$87,30,FALSE)</f>
        <v>73535.704929033644</v>
      </c>
      <c r="U105" s="499">
        <f>HLOOKUP(CONCATENATE(U$100,$P105),BECO_Resultados!$D$7:$HX$87,30,FALSE)</f>
        <v>71755.221186562412</v>
      </c>
      <c r="V105" s="499">
        <f>HLOOKUP(CONCATENATE(V$100,$P105),BECO_Resultados!$D$7:$HX$87,30,FALSE)</f>
        <v>69889.216201991629</v>
      </c>
      <c r="W105" s="499">
        <f>HLOOKUP(CONCATENATE(W$100,$P105),BECO_Resultados!$D$7:$HX$87,30,FALSE)</f>
        <v>68177.552537833908</v>
      </c>
      <c r="X105" s="499">
        <f>HLOOKUP(CONCATENATE(X$100,$P105),BECO_Resultados!$D$7:$HX$87,30,FALSE)</f>
        <v>66228.955982179308</v>
      </c>
      <c r="Y105" s="499">
        <f>HLOOKUP(CONCATENATE(Y$100,$P105),BECO_Resultados!$D$7:$HX$87,30,FALSE)</f>
        <v>64460.071969450604</v>
      </c>
      <c r="Z105" s="499">
        <f>HLOOKUP(CONCATENATE(Z$100,$P105),BECO_Resultados!$D$7:$HX$87,30,FALSE)</f>
        <v>62452.281596375855</v>
      </c>
      <c r="AA105" s="513">
        <f>HLOOKUP(CONCATENATE(Z$100,$P105),BECO_Resultados!$D$7:$HX$87,66,FALSE)</f>
        <v>0</v>
      </c>
    </row>
    <row r="106" spans="2:27" x14ac:dyDescent="0.25">
      <c r="B106" s="459" t="s">
        <v>112</v>
      </c>
      <c r="C106" s="471">
        <v>14565.264926765831</v>
      </c>
      <c r="D106" s="459" t="s">
        <v>112</v>
      </c>
      <c r="E106" s="468">
        <f t="shared" ref="E106:N108" si="3">VLOOKUP($D106,$D$89:$N$96,E$100-2004,FALSE)</f>
        <v>8720.946769855469</v>
      </c>
      <c r="F106" s="468">
        <f t="shared" si="3"/>
        <v>8713.1125079925387</v>
      </c>
      <c r="G106" s="468">
        <f t="shared" si="3"/>
        <v>9701.4498663094801</v>
      </c>
      <c r="H106" s="468">
        <f t="shared" si="3"/>
        <v>10378.700901045431</v>
      </c>
      <c r="I106" s="468">
        <f t="shared" si="3"/>
        <v>11277.130468007064</v>
      </c>
      <c r="J106" s="468">
        <f t="shared" si="3"/>
        <v>10800.455167851305</v>
      </c>
      <c r="K106" s="468">
        <f t="shared" si="3"/>
        <v>12973.840303598932</v>
      </c>
      <c r="L106" s="468">
        <f t="shared" si="3"/>
        <v>13410.605442324646</v>
      </c>
      <c r="M106" s="468">
        <f t="shared" si="3"/>
        <v>20054.777175508945</v>
      </c>
      <c r="N106" s="471">
        <f t="shared" si="3"/>
        <v>14397.745249846426</v>
      </c>
      <c r="P106" s="489" t="s">
        <v>31</v>
      </c>
      <c r="Q106" s="498">
        <f>HLOOKUP(CONCATENATE(Q$100,$P106),BECO_Resultados!$D$7:$HX$87,30,FALSE)</f>
        <v>3559.2682755206952</v>
      </c>
      <c r="R106" s="498">
        <f>HLOOKUP(CONCATENATE(R$100,$P106),BECO_Resultados!$D$7:$HX$87,30,FALSE)</f>
        <v>1790.3548833976129</v>
      </c>
      <c r="S106" s="498">
        <f>HLOOKUP(CONCATENATE(S$100,$P106),BECO_Resultados!$D$7:$HX$87,30,FALSE)</f>
        <v>1747.379868572445</v>
      </c>
      <c r="T106" s="498">
        <f>HLOOKUP(CONCATENATE(T$100,$P106),BECO_Resultados!$D$7:$HX$87,30,FALSE)</f>
        <v>1518.5151638149709</v>
      </c>
      <c r="U106" s="498">
        <f>HLOOKUP(CONCATENATE(U$100,$P106),BECO_Resultados!$D$7:$HX$87,30,FALSE)</f>
        <v>1784.3826408755965</v>
      </c>
      <c r="V106" s="498">
        <f>HLOOKUP(CONCATENATE(V$100,$P106),BECO_Resultados!$D$7:$HX$87,30,FALSE)</f>
        <v>1764.1272789674392</v>
      </c>
      <c r="W106" s="498">
        <f>HLOOKUP(CONCATENATE(W$100,$P106),BECO_Resultados!$D$7:$HX$87,30,FALSE)</f>
        <v>1157.2152890780553</v>
      </c>
      <c r="X106" s="498">
        <f>HLOOKUP(CONCATENATE(X$100,$P106),BECO_Resultados!$D$7:$HX$87,30,FALSE)</f>
        <v>626.46921089360376</v>
      </c>
      <c r="Y106" s="498">
        <f>HLOOKUP(CONCATENATE(Y$100,$P106),BECO_Resultados!$D$7:$HX$87,30,FALSE)</f>
        <v>496.38166108480323</v>
      </c>
      <c r="Z106" s="498">
        <f>HLOOKUP(CONCATENATE(Z$100,$P106),BECO_Resultados!$D$7:$HX$87,30,FALSE)</f>
        <v>427.70982341127609</v>
      </c>
      <c r="AA106" s="514">
        <f>HLOOKUP(CONCATENATE(Z$100,$P106),BECO_Resultados!$D$7:$HX$87,66,FALSE)</f>
        <v>0</v>
      </c>
    </row>
    <row r="107" spans="2:27" x14ac:dyDescent="0.25">
      <c r="B107" s="458" t="s">
        <v>113</v>
      </c>
      <c r="C107" s="472">
        <v>2064.7235967868664</v>
      </c>
      <c r="D107" s="458" t="s">
        <v>113</v>
      </c>
      <c r="E107" s="467">
        <f t="shared" si="3"/>
        <v>1382.8214191215047</v>
      </c>
      <c r="F107" s="467">
        <f t="shared" si="3"/>
        <v>1416.8926440689938</v>
      </c>
      <c r="G107" s="467">
        <f t="shared" si="3"/>
        <v>1461.4452524579015</v>
      </c>
      <c r="H107" s="467">
        <f t="shared" si="3"/>
        <v>1611.1501736922135</v>
      </c>
      <c r="I107" s="467">
        <f t="shared" si="3"/>
        <v>1588.2076272203844</v>
      </c>
      <c r="J107" s="467">
        <f t="shared" si="3"/>
        <v>1598.9161406237863</v>
      </c>
      <c r="K107" s="467">
        <f t="shared" si="3"/>
        <v>1760.9173764118639</v>
      </c>
      <c r="L107" s="467">
        <f t="shared" si="3"/>
        <v>1919.2436007145741</v>
      </c>
      <c r="M107" s="467">
        <f t="shared" si="3"/>
        <v>2074.3927707863909</v>
      </c>
      <c r="N107" s="472">
        <f t="shared" si="3"/>
        <v>2040.9765635814495</v>
      </c>
      <c r="P107" s="489" t="s">
        <v>32</v>
      </c>
      <c r="Q107" s="499">
        <f>HLOOKUP(CONCATENATE(Q$100,$P107),BECO_Resultados!$D$7:$HX$87,30,FALSE)</f>
        <v>2669.0876355534974</v>
      </c>
      <c r="R107" s="499">
        <f>HLOOKUP(CONCATENATE(R$100,$P107),BECO_Resultados!$D$7:$HX$87,30,FALSE)</f>
        <v>2028.5621062167152</v>
      </c>
      <c r="S107" s="499">
        <f>HLOOKUP(CONCATENATE(S$100,$P107),BECO_Resultados!$D$7:$HX$87,30,FALSE)</f>
        <v>3688.029635048249</v>
      </c>
      <c r="T107" s="499">
        <f>HLOOKUP(CONCATENATE(T$100,$P107),BECO_Resultados!$D$7:$HX$87,30,FALSE)</f>
        <v>3662.0460041825659</v>
      </c>
      <c r="U107" s="499">
        <f>HLOOKUP(CONCATENATE(U$100,$P107),BECO_Resultados!$D$7:$HX$87,30,FALSE)</f>
        <v>4954.1457210551125</v>
      </c>
      <c r="V107" s="499">
        <f>HLOOKUP(CONCATENATE(V$100,$P107),BECO_Resultados!$D$7:$HX$87,30,FALSE)</f>
        <v>4309.0051791086225</v>
      </c>
      <c r="W107" s="499">
        <f>HLOOKUP(CONCATENATE(W$100,$P107),BECO_Resultados!$D$7:$HX$87,30,FALSE)</f>
        <v>277.36200000000002</v>
      </c>
      <c r="X107" s="499">
        <f>HLOOKUP(CONCATENATE(X$100,$P107),BECO_Resultados!$D$7:$HX$87,30,FALSE)</f>
        <v>233.52699999999999</v>
      </c>
      <c r="Y107" s="499">
        <f>HLOOKUP(CONCATENATE(Y$100,$P107),BECO_Resultados!$D$7:$HX$87,30,FALSE)</f>
        <v>347.82900000000001</v>
      </c>
      <c r="Z107" s="499">
        <f>HLOOKUP(CONCATENATE(Z$100,$P107),BECO_Resultados!$D$7:$HX$87,30,FALSE)</f>
        <v>256.92978911764237</v>
      </c>
      <c r="AA107" s="513">
        <f>HLOOKUP(CONCATENATE(Z$100,$P107),BECO_Resultados!$D$7:$HX$87,66,FALSE)</f>
        <v>0</v>
      </c>
    </row>
    <row r="108" spans="2:27" x14ac:dyDescent="0.25">
      <c r="B108" s="460" t="s">
        <v>22</v>
      </c>
      <c r="C108" s="473">
        <v>327.12703408930759</v>
      </c>
      <c r="D108" s="460" t="s">
        <v>22</v>
      </c>
      <c r="E108" s="469">
        <f t="shared" si="3"/>
        <v>67.689356551495933</v>
      </c>
      <c r="F108" s="469">
        <f t="shared" si="3"/>
        <v>111.32339124832772</v>
      </c>
      <c r="G108" s="469">
        <f t="shared" si="3"/>
        <v>205.60881822312459</v>
      </c>
      <c r="H108" s="469">
        <f t="shared" si="3"/>
        <v>231.21666065101789</v>
      </c>
      <c r="I108" s="469">
        <f t="shared" si="3"/>
        <v>187.01790383863451</v>
      </c>
      <c r="J108" s="469">
        <f t="shared" si="3"/>
        <v>154.37154284197752</v>
      </c>
      <c r="K108" s="469">
        <f t="shared" si="3"/>
        <v>201.540029126918</v>
      </c>
      <c r="L108" s="469">
        <f t="shared" si="3"/>
        <v>230.99075344417309</v>
      </c>
      <c r="M108" s="469">
        <f t="shared" si="3"/>
        <v>444.4936694922917</v>
      </c>
      <c r="N108" s="473">
        <f t="shared" si="3"/>
        <v>323.3646435431844</v>
      </c>
      <c r="P108" s="489" t="s">
        <v>118</v>
      </c>
      <c r="Q108" s="498">
        <f>HLOOKUP(CONCATENATE(Q$100,$P108),BECO_Resultados!$D$7:$HX$87,30,FALSE)</f>
        <v>0</v>
      </c>
      <c r="R108" s="498">
        <f>HLOOKUP(CONCATENATE(R$100,$P108),BECO_Resultados!$D$7:$HX$87,30,FALSE)</f>
        <v>0</v>
      </c>
      <c r="S108" s="498">
        <f>HLOOKUP(CONCATENATE(S$100,$P108),BECO_Resultados!$D$7:$HX$87,30,FALSE)</f>
        <v>0</v>
      </c>
      <c r="T108" s="498">
        <f>HLOOKUP(CONCATENATE(T$100,$P108),BECO_Resultados!$D$7:$HX$87,30,FALSE)</f>
        <v>0</v>
      </c>
      <c r="U108" s="498">
        <f>HLOOKUP(CONCATENATE(U$100,$P108),BECO_Resultados!$D$7:$HX$87,30,FALSE)</f>
        <v>0</v>
      </c>
      <c r="V108" s="498">
        <f>HLOOKUP(CONCATENATE(V$100,$P108),BECO_Resultados!$D$7:$HX$87,30,FALSE)</f>
        <v>0</v>
      </c>
      <c r="W108" s="498">
        <f>HLOOKUP(CONCATENATE(W$100,$P108),BECO_Resultados!$D$7:$HX$87,30,FALSE)</f>
        <v>0</v>
      </c>
      <c r="X108" s="498">
        <f>HLOOKUP(CONCATENATE(X$100,$P108),BECO_Resultados!$D$7:$HX$87,30,FALSE)</f>
        <v>0</v>
      </c>
      <c r="Y108" s="498">
        <f>HLOOKUP(CONCATENATE(Y$100,$P108),BECO_Resultados!$D$7:$HX$87,30,FALSE)</f>
        <v>0</v>
      </c>
      <c r="Z108" s="498">
        <f>HLOOKUP(CONCATENATE(Z$100,$P108),BECO_Resultados!$D$7:$HX$87,30,FALSE)</f>
        <v>0</v>
      </c>
      <c r="AA108" s="514">
        <f>HLOOKUP(CONCATENATE(Z$100,$P108),BECO_Resultados!$D$7:$HX$87,66,FALSE)</f>
        <v>0</v>
      </c>
    </row>
    <row r="109" spans="2:27" x14ac:dyDescent="0.25">
      <c r="D109" s="460" t="s">
        <v>17</v>
      </c>
      <c r="E109" s="470">
        <v>1007651.2420044921</v>
      </c>
      <c r="F109" s="470">
        <v>976255.49814142799</v>
      </c>
      <c r="G109" s="470">
        <v>1148059.6772077433</v>
      </c>
      <c r="H109" s="470">
        <v>1054321.0127357906</v>
      </c>
      <c r="I109" s="470">
        <v>1040568.7180253319</v>
      </c>
      <c r="J109" s="470">
        <v>1101350.2983651049</v>
      </c>
      <c r="K109" s="470">
        <v>1131585.7059946032</v>
      </c>
      <c r="L109" s="470">
        <v>1157883.5892803851</v>
      </c>
      <c r="M109" s="470">
        <v>1197652.7982263353</v>
      </c>
      <c r="N109" s="474">
        <v>1209225.5792282198</v>
      </c>
      <c r="P109" s="490" t="s">
        <v>33</v>
      </c>
      <c r="Q109" s="499">
        <f>HLOOKUP(CONCATENATE(Q$100,$P109),BECO_Resultados!$D$7:$HX$87,30,FALSE)</f>
        <v>0</v>
      </c>
      <c r="R109" s="499">
        <f>HLOOKUP(CONCATENATE(R$100,$P109),BECO_Resultados!$D$7:$HX$87,30,FALSE)</f>
        <v>0</v>
      </c>
      <c r="S109" s="499">
        <f>HLOOKUP(CONCATENATE(S$100,$P109),BECO_Resultados!$D$7:$HX$87,30,FALSE)</f>
        <v>0</v>
      </c>
      <c r="T109" s="499">
        <f>HLOOKUP(CONCATENATE(T$100,$P109),BECO_Resultados!$D$7:$HX$87,30,FALSE)</f>
        <v>0</v>
      </c>
      <c r="U109" s="499">
        <f>HLOOKUP(CONCATENATE(U$100,$P109),BECO_Resultados!$D$7:$HX$87,30,FALSE)</f>
        <v>0</v>
      </c>
      <c r="V109" s="499">
        <f>HLOOKUP(CONCATENATE(V$100,$P109),BECO_Resultados!$D$7:$HX$87,30,FALSE)</f>
        <v>0</v>
      </c>
      <c r="W109" s="499">
        <f>HLOOKUP(CONCATENATE(W$100,$P109),BECO_Resultados!$D$7:$HX$87,30,FALSE)</f>
        <v>0</v>
      </c>
      <c r="X109" s="499">
        <f>HLOOKUP(CONCATENATE(X$100,$P109),BECO_Resultados!$D$7:$HX$87,30,FALSE)</f>
        <v>0</v>
      </c>
      <c r="Y109" s="499">
        <f>HLOOKUP(CONCATENATE(Y$100,$P109),BECO_Resultados!$D$7:$HX$87,30,FALSE)</f>
        <v>0</v>
      </c>
      <c r="Z109" s="499">
        <f>HLOOKUP(CONCATENATE(Z$100,$P109),BECO_Resultados!$D$7:$HX$87,30,FALSE)</f>
        <v>0</v>
      </c>
      <c r="AA109" s="513">
        <f>HLOOKUP(CONCATENATE(Z$100,$P109),BECO_Resultados!$D$7:$HX$87,66,FALSE)</f>
        <v>0</v>
      </c>
    </row>
    <row r="110" spans="2:27" x14ac:dyDescent="0.25">
      <c r="P110" s="490" t="s">
        <v>34</v>
      </c>
      <c r="Q110" s="498">
        <f>HLOOKUP(CONCATENATE(Q$100,$P110),BECO_Resultados!$D$7:$HX$87,30,FALSE)</f>
        <v>0</v>
      </c>
      <c r="R110" s="498">
        <f>HLOOKUP(CONCATENATE(R$100,$P110),BECO_Resultados!$D$7:$HX$87,30,FALSE)</f>
        <v>0</v>
      </c>
      <c r="S110" s="498">
        <f>HLOOKUP(CONCATENATE(S$100,$P110),BECO_Resultados!$D$7:$HX$87,30,FALSE)</f>
        <v>0</v>
      </c>
      <c r="T110" s="498">
        <f>HLOOKUP(CONCATENATE(T$100,$P110),BECO_Resultados!$D$7:$HX$87,30,FALSE)</f>
        <v>0</v>
      </c>
      <c r="U110" s="498">
        <f>HLOOKUP(CONCATENATE(U$100,$P110),BECO_Resultados!$D$7:$HX$87,30,FALSE)</f>
        <v>0</v>
      </c>
      <c r="V110" s="498">
        <f>HLOOKUP(CONCATENATE(V$100,$P110),BECO_Resultados!$D$7:$HX$87,30,FALSE)</f>
        <v>0</v>
      </c>
      <c r="W110" s="498">
        <f>HLOOKUP(CONCATENATE(W$100,$P110),BECO_Resultados!$D$7:$HX$87,30,FALSE)</f>
        <v>0</v>
      </c>
      <c r="X110" s="498">
        <f>HLOOKUP(CONCATENATE(X$100,$P110),BECO_Resultados!$D$7:$HX$87,30,FALSE)</f>
        <v>0</v>
      </c>
      <c r="Y110" s="498">
        <f>HLOOKUP(CONCATENATE(Y$100,$P110),BECO_Resultados!$D$7:$HX$87,30,FALSE)</f>
        <v>0</v>
      </c>
      <c r="Z110" s="498">
        <f>HLOOKUP(CONCATENATE(Z$100,$P110),BECO_Resultados!$D$7:$HX$87,30,FALSE)</f>
        <v>0</v>
      </c>
      <c r="AA110" s="514">
        <f>HLOOKUP(CONCATENATE(Z$100,$P110),BECO_Resultados!$D$7:$HX$87,66,FALSE)</f>
        <v>0</v>
      </c>
    </row>
    <row r="111" spans="2:27" ht="18.75" x14ac:dyDescent="0.3">
      <c r="D111" s="475" t="s">
        <v>587</v>
      </c>
      <c r="E111" s="462">
        <v>2006</v>
      </c>
      <c r="F111" s="462">
        <v>2007</v>
      </c>
      <c r="G111" s="462">
        <v>2008</v>
      </c>
      <c r="H111" s="462">
        <v>2009</v>
      </c>
      <c r="I111" s="462">
        <v>2010</v>
      </c>
      <c r="J111" s="462">
        <v>2011</v>
      </c>
      <c r="K111" s="462">
        <v>2012</v>
      </c>
      <c r="L111" s="462">
        <v>2013</v>
      </c>
      <c r="M111" s="462">
        <v>2014</v>
      </c>
      <c r="N111" s="463">
        <v>2015</v>
      </c>
      <c r="P111" s="490" t="s">
        <v>35</v>
      </c>
      <c r="Q111" s="499">
        <f>HLOOKUP(CONCATENATE(Q$100,$P111),BECO_Resultados!$D$7:$HX$87,30,FALSE)</f>
        <v>3233.6091900000001</v>
      </c>
      <c r="R111" s="499">
        <f>HLOOKUP(CONCATENATE(R$100,$P111),BECO_Resultados!$D$7:$HX$87,30,FALSE)</f>
        <v>301.75890000000004</v>
      </c>
      <c r="S111" s="499">
        <f>HLOOKUP(CONCATENATE(S$100,$P111),BECO_Resultados!$D$7:$HX$87,30,FALSE)</f>
        <v>1630.01505</v>
      </c>
      <c r="T111" s="499">
        <f>HLOOKUP(CONCATENATE(T$100,$P111),BECO_Resultados!$D$7:$HX$87,30,FALSE)</f>
        <v>1273.1559</v>
      </c>
      <c r="U111" s="499">
        <f>HLOOKUP(CONCATENATE(U$100,$P111),BECO_Resultados!$D$7:$HX$87,30,FALSE)</f>
        <v>511.73847000000001</v>
      </c>
      <c r="V111" s="499">
        <f>HLOOKUP(CONCATENATE(V$100,$P111),BECO_Resultados!$D$7:$HX$87,30,FALSE)</f>
        <v>701.06564999999989</v>
      </c>
      <c r="W111" s="499">
        <f>HLOOKUP(CONCATENATE(W$100,$P111),BECO_Resultados!$D$7:$HX$87,30,FALSE)</f>
        <v>745.41795000000013</v>
      </c>
      <c r="X111" s="499">
        <f>HLOOKUP(CONCATENATE(X$100,$P111),BECO_Resultados!$D$7:$HX$87,30,FALSE)</f>
        <v>1000.5933299999999</v>
      </c>
      <c r="Y111" s="499">
        <f>HLOOKUP(CONCATENATE(Y$100,$P111),BECO_Resultados!$D$7:$HX$87,30,FALSE)</f>
        <v>551.54669999999999</v>
      </c>
      <c r="Z111" s="499">
        <f>HLOOKUP(CONCATENATE(Z$100,$P111),BECO_Resultados!$D$7:$HX$87,30,FALSE)</f>
        <v>472.26371267488258</v>
      </c>
      <c r="AA111" s="513">
        <f>HLOOKUP(CONCATENATE(Z$100,$P111),BECO_Resultados!$D$7:$HX$87,66,FALSE)</f>
        <v>0</v>
      </c>
    </row>
    <row r="112" spans="2:27" x14ac:dyDescent="0.25">
      <c r="D112" s="458" t="s">
        <v>21</v>
      </c>
      <c r="E112" s="479">
        <f>E101/E$118</f>
        <v>0.33749573021596013</v>
      </c>
      <c r="F112" s="479">
        <f t="shared" ref="F112:N112" si="4">F101/F$118</f>
        <v>0.3617164117255729</v>
      </c>
      <c r="G112" s="479">
        <f t="shared" si="4"/>
        <v>0.3126564946245099</v>
      </c>
      <c r="H112" s="479">
        <f t="shared" si="4"/>
        <v>0.34450486248388412</v>
      </c>
      <c r="I112" s="479">
        <f t="shared" si="4"/>
        <v>0.35706348298104718</v>
      </c>
      <c r="J112" s="479">
        <f t="shared" si="4"/>
        <v>0.35899633416840759</v>
      </c>
      <c r="K112" s="479">
        <f t="shared" si="4"/>
        <v>0.36078438727755496</v>
      </c>
      <c r="L112" s="479">
        <f t="shared" si="4"/>
        <v>0.36534429695531956</v>
      </c>
      <c r="M112" s="479">
        <f t="shared" si="4"/>
        <v>0.37981330410644798</v>
      </c>
      <c r="N112" s="480">
        <f t="shared" si="4"/>
        <v>0.40897310805391751</v>
      </c>
      <c r="P112" s="490" t="s">
        <v>36</v>
      </c>
      <c r="Q112" s="498">
        <f>HLOOKUP(CONCATENATE(Q$100,$P112),BECO_Resultados!$D$7:$HX$87,30,FALSE)</f>
        <v>7049.0096999999996</v>
      </c>
      <c r="R112" s="498">
        <f>HLOOKUP(CONCATENATE(R$100,$P112),BECO_Resultados!$D$7:$HX$87,30,FALSE)</f>
        <v>1375.4027999999998</v>
      </c>
      <c r="S112" s="498">
        <f>HLOOKUP(CONCATENATE(S$100,$P112),BECO_Resultados!$D$7:$HX$87,30,FALSE)</f>
        <v>6570.7704000000022</v>
      </c>
      <c r="T112" s="498">
        <f>HLOOKUP(CONCATENATE(T$100,$P112),BECO_Resultados!$D$7:$HX$87,30,FALSE)</f>
        <v>25996.194300000003</v>
      </c>
      <c r="U112" s="498">
        <f>HLOOKUP(CONCATENATE(U$100,$P112),BECO_Resultados!$D$7:$HX$87,30,FALSE)</f>
        <v>15931.621800000001</v>
      </c>
      <c r="V112" s="498">
        <f>HLOOKUP(CONCATENATE(V$100,$P112),BECO_Resultados!$D$7:$HX$87,30,FALSE)</f>
        <v>16761.7317</v>
      </c>
      <c r="W112" s="498">
        <f>HLOOKUP(CONCATENATE(W$100,$P112),BECO_Resultados!$D$7:$HX$87,30,FALSE)</f>
        <v>11352.821700000002</v>
      </c>
      <c r="X112" s="498">
        <f>HLOOKUP(CONCATENATE(X$100,$P112),BECO_Resultados!$D$7:$HX$87,30,FALSE)</f>
        <v>14496.120000000003</v>
      </c>
      <c r="Y112" s="498">
        <f>HLOOKUP(CONCATENATE(Y$100,$P112),BECO_Resultados!$D$7:$HX$87,30,FALSE)</f>
        <v>12917.948400000003</v>
      </c>
      <c r="Z112" s="498">
        <f>HLOOKUP(CONCATENATE(Z$100,$P112),BECO_Resultados!$D$7:$HX$87,30,FALSE)</f>
        <v>18770.363358819188</v>
      </c>
      <c r="AA112" s="514">
        <f>HLOOKUP(CONCATENATE(Z$100,$P112),BECO_Resultados!$D$7:$HX$87,66,FALSE)</f>
        <v>0</v>
      </c>
    </row>
    <row r="113" spans="4:27" x14ac:dyDescent="0.25">
      <c r="D113" s="459" t="s">
        <v>20</v>
      </c>
      <c r="E113" s="481">
        <f t="shared" ref="E113:N113" si="5">E102/E$118</f>
        <v>0.28676857747802537</v>
      </c>
      <c r="F113" s="481">
        <f t="shared" si="5"/>
        <v>0.21541639198044729</v>
      </c>
      <c r="G113" s="481">
        <f t="shared" si="5"/>
        <v>0.29716402902266481</v>
      </c>
      <c r="H113" s="481">
        <f t="shared" si="5"/>
        <v>0.29255091764301761</v>
      </c>
      <c r="I113" s="481">
        <f t="shared" si="5"/>
        <v>0.26494762100154445</v>
      </c>
      <c r="J113" s="481">
        <f t="shared" si="5"/>
        <v>0.26413658577187676</v>
      </c>
      <c r="K113" s="481">
        <f t="shared" si="5"/>
        <v>0.25970591216436401</v>
      </c>
      <c r="L113" s="481">
        <f t="shared" si="5"/>
        <v>0.25903768311285535</v>
      </c>
      <c r="M113" s="481">
        <f t="shared" si="5"/>
        <v>0.26276205094176702</v>
      </c>
      <c r="N113" s="482">
        <f t="shared" si="5"/>
        <v>0.29360359364045879</v>
      </c>
      <c r="P113" s="490" t="s">
        <v>37</v>
      </c>
      <c r="Q113" s="499">
        <f>HLOOKUP(CONCATENATE(Q$100,$P113),BECO_Resultados!$D$7:$HX$87,30,FALSE)</f>
        <v>191622.36143778736</v>
      </c>
      <c r="R113" s="499">
        <f>HLOOKUP(CONCATENATE(R$100,$P113),BECO_Resultados!$D$7:$HX$87,30,FALSE)</f>
        <v>205276.3156775737</v>
      </c>
      <c r="S113" s="499">
        <f>HLOOKUP(CONCATENATE(S$100,$P113),BECO_Resultados!$D$7:$HX$87,30,FALSE)</f>
        <v>214086.28075984406</v>
      </c>
      <c r="T113" s="499">
        <f>HLOOKUP(CONCATENATE(T$100,$P113),BECO_Resultados!$D$7:$HX$87,30,FALSE)</f>
        <v>225954.60865895019</v>
      </c>
      <c r="U113" s="499">
        <f>HLOOKUP(CONCATENATE(U$100,$P113),BECO_Resultados!$D$7:$HX$87,30,FALSE)</f>
        <v>242505.55512652214</v>
      </c>
      <c r="V113" s="499">
        <f>HLOOKUP(CONCATENATE(V$100,$P113),BECO_Resultados!$D$7:$HX$87,30,FALSE)</f>
        <v>263164.12932722544</v>
      </c>
      <c r="W113" s="499">
        <f>HLOOKUP(CONCATENATE(W$100,$P113),BECO_Resultados!$D$7:$HX$87,30,FALSE)</f>
        <v>283013.38918725884</v>
      </c>
      <c r="X113" s="499">
        <f>HLOOKUP(CONCATENATE(X$100,$P113),BECO_Resultados!$D$7:$HX$87,30,FALSE)</f>
        <v>285814.13244448218</v>
      </c>
      <c r="Y113" s="499">
        <f>HLOOKUP(CONCATENATE(Y$100,$P113),BECO_Resultados!$D$7:$HX$87,30,FALSE)</f>
        <v>293898.46821449592</v>
      </c>
      <c r="Z113" s="499">
        <f>HLOOKUP(CONCATENATE(Z$100,$P113),BECO_Resultados!$D$7:$HX$87,30,FALSE)</f>
        <v>277377.70184471412</v>
      </c>
      <c r="AA113" s="513">
        <f>HLOOKUP(CONCATENATE(Z$100,$P113),BECO_Resultados!$D$7:$HX$87,66,FALSE)</f>
        <v>205207.87251454071</v>
      </c>
    </row>
    <row r="114" spans="4:27" x14ac:dyDescent="0.25">
      <c r="D114" s="458" t="s">
        <v>18</v>
      </c>
      <c r="E114" s="479">
        <f t="shared" ref="E114:N114" si="6">E103/E$118</f>
        <v>0.21701618718295415</v>
      </c>
      <c r="F114" s="479">
        <f t="shared" si="6"/>
        <v>0.22442024132121763</v>
      </c>
      <c r="G114" s="479">
        <f t="shared" si="6"/>
        <v>0.19010278864891841</v>
      </c>
      <c r="H114" s="479">
        <f t="shared" si="6"/>
        <v>0.18805392692308504</v>
      </c>
      <c r="I114" s="479">
        <f t="shared" si="6"/>
        <v>0.19178260522434409</v>
      </c>
      <c r="J114" s="479">
        <f t="shared" si="6"/>
        <v>0.18218018355121887</v>
      </c>
      <c r="K114" s="479">
        <f t="shared" si="6"/>
        <v>0.17636462650279444</v>
      </c>
      <c r="L114" s="479">
        <f t="shared" si="6"/>
        <v>0.1735008176903928</v>
      </c>
      <c r="M114" s="479">
        <f t="shared" si="6"/>
        <v>0.17052914775400013</v>
      </c>
      <c r="N114" s="480">
        <f t="shared" si="6"/>
        <v>0.16718750939443983</v>
      </c>
      <c r="P114" s="490" t="s">
        <v>38</v>
      </c>
      <c r="Q114" s="498">
        <f>HLOOKUP(CONCATENATE(Q$100,$P114),BECO_Resultados!$D$7:$HX$87,30,FALSE)</f>
        <v>150632.83314433059</v>
      </c>
      <c r="R114" s="498">
        <f>HLOOKUP(CONCATENATE(R$100,$P114),BECO_Resultados!$D$7:$HX$87,30,FALSE)</f>
        <v>154937.24905295818</v>
      </c>
      <c r="S114" s="498">
        <f>HLOOKUP(CONCATENATE(S$100,$P114),BECO_Resultados!$D$7:$HX$87,30,FALSE)</f>
        <v>164456.35164120173</v>
      </c>
      <c r="T114" s="498">
        <f>HLOOKUP(CONCATENATE(T$100,$P114),BECO_Resultados!$D$7:$HX$87,30,FALSE)</f>
        <v>169304.13464778298</v>
      </c>
      <c r="U114" s="498">
        <f>HLOOKUP(CONCATENATE(U$100,$P114),BECO_Resultados!$D$7:$HX$87,30,FALSE)</f>
        <v>174285.4815337426</v>
      </c>
      <c r="V114" s="498">
        <f>HLOOKUP(CONCATENATE(V$100,$P114),BECO_Resultados!$D$7:$HX$87,30,FALSE)</f>
        <v>179040.79123957781</v>
      </c>
      <c r="W114" s="498">
        <f>HLOOKUP(CONCATENATE(W$100,$P114),BECO_Resultados!$D$7:$HX$87,30,FALSE)</f>
        <v>185156.22548617478</v>
      </c>
      <c r="X114" s="498">
        <f>HLOOKUP(CONCATENATE(X$100,$P114),BECO_Resultados!$D$7:$HX$87,30,FALSE)</f>
        <v>194181.72818325576</v>
      </c>
      <c r="Y114" s="498">
        <f>HLOOKUP(CONCATENATE(Y$100,$P114),BECO_Resultados!$D$7:$HX$87,30,FALSE)</f>
        <v>201180.07957433988</v>
      </c>
      <c r="Z114" s="498">
        <f>HLOOKUP(CONCATENATE(Z$100,$P114),BECO_Resultados!$D$7:$HX$87,30,FALSE)</f>
        <v>204804.70495754469</v>
      </c>
      <c r="AA114" s="514">
        <f>HLOOKUP(CONCATENATE(Z$100,$P114),BECO_Resultados!$D$7:$HX$87,66,FALSE)</f>
        <v>290.64004162560002</v>
      </c>
    </row>
    <row r="115" spans="4:27" x14ac:dyDescent="0.25">
      <c r="D115" s="459" t="s">
        <v>23</v>
      </c>
      <c r="E115" s="481">
        <f t="shared" ref="E115:N115" si="7">E104/E$118</f>
        <v>0.11833870566394722</v>
      </c>
      <c r="F115" s="481">
        <f t="shared" si="7"/>
        <v>0.15480417369954758</v>
      </c>
      <c r="G115" s="481">
        <f t="shared" si="7"/>
        <v>0.15907246873996861</v>
      </c>
      <c r="H115" s="481">
        <f t="shared" si="7"/>
        <v>0.11778863392776939</v>
      </c>
      <c r="I115" s="481">
        <f t="shared" si="7"/>
        <v>0.12589726211218724</v>
      </c>
      <c r="J115" s="481">
        <f t="shared" si="7"/>
        <v>0.13754909169963503</v>
      </c>
      <c r="K115" s="481">
        <f t="shared" si="7"/>
        <v>0.14586884943132161</v>
      </c>
      <c r="L115" s="481">
        <f t="shared" si="7"/>
        <v>0.14309642423281776</v>
      </c>
      <c r="M115" s="481">
        <f t="shared" si="7"/>
        <v>0.12081348283631987</v>
      </c>
      <c r="N115" s="482">
        <f t="shared" si="7"/>
        <v>7.1976895246574954E-2</v>
      </c>
      <c r="P115" s="490" t="s">
        <v>124</v>
      </c>
      <c r="Q115" s="499">
        <f>HLOOKUP(CONCATENATE(Q$100,$P115),BECO_Resultados!$D$7:$HX$87,30,FALSE)</f>
        <v>24213.11829794752</v>
      </c>
      <c r="R115" s="499">
        <f>HLOOKUP(CONCATENATE(R$100,$P115),BECO_Resultados!$D$7:$HX$87,30,FALSE)</f>
        <v>24819.461725395653</v>
      </c>
      <c r="S115" s="499">
        <f>HLOOKUP(CONCATENATE(S$100,$P115),BECO_Resultados!$D$7:$HX$87,30,FALSE)</f>
        <v>25123.112915161506</v>
      </c>
      <c r="T115" s="499">
        <f>HLOOKUP(CONCATENATE(T$100,$P115),BECO_Resultados!$D$7:$HX$87,30,FALSE)</f>
        <v>25982.59077839103</v>
      </c>
      <c r="U115" s="499">
        <f>HLOOKUP(CONCATENATE(U$100,$P115),BECO_Resultados!$D$7:$HX$87,30,FALSE)</f>
        <v>27999.137624353451</v>
      </c>
      <c r="V115" s="499">
        <f>HLOOKUP(CONCATENATE(V$100,$P115),BECO_Resultados!$D$7:$HX$87,30,FALSE)</f>
        <v>27138.045807941013</v>
      </c>
      <c r="W115" s="499">
        <f>HLOOKUP(CONCATENATE(W$100,$P115),BECO_Resultados!$D$7:$HX$87,30,FALSE)</f>
        <v>27810.822955515181</v>
      </c>
      <c r="X115" s="499">
        <f>HLOOKUP(CONCATENATE(X$100,$P115),BECO_Resultados!$D$7:$HX$87,30,FALSE)</f>
        <v>27448.205914800001</v>
      </c>
      <c r="Y115" s="499">
        <f>HLOOKUP(CONCATENATE(Y$100,$P115),BECO_Resultados!$D$7:$HX$87,30,FALSE)</f>
        <v>30311.083532176133</v>
      </c>
      <c r="Z115" s="499">
        <f>HLOOKUP(CONCATENATE(Z$100,$P115),BECO_Resultados!$D$7:$HX$87,30,FALSE)</f>
        <v>30899.265436385489</v>
      </c>
      <c r="AA115" s="513">
        <f>HLOOKUP(CONCATENATE(Z$100,$P115),BECO_Resultados!$D$7:$HX$87,66,FALSE)</f>
        <v>0</v>
      </c>
    </row>
    <row r="116" spans="4:27" x14ac:dyDescent="0.25">
      <c r="D116" s="458" t="s">
        <v>19</v>
      </c>
      <c r="E116" s="479">
        <f t="shared" ref="E116:N116" si="8">E105/E$118</f>
        <v>3.3327411204875007E-2</v>
      </c>
      <c r="F116" s="479">
        <f t="shared" si="8"/>
        <v>3.5080992115104834E-2</v>
      </c>
      <c r="G116" s="479">
        <f t="shared" si="8"/>
        <v>3.3692914253311043E-2</v>
      </c>
      <c r="H116" s="479">
        <f t="shared" si="8"/>
        <v>4.8863204468815154E-2</v>
      </c>
      <c r="I116" s="479">
        <f t="shared" si="8"/>
        <v>5.1124236146863782E-2</v>
      </c>
      <c r="J116" s="479">
        <f t="shared" si="8"/>
        <v>5.0165797865307442E-2</v>
      </c>
      <c r="K116" s="479">
        <f t="shared" si="8"/>
        <v>5.1448840761053459E-2</v>
      </c>
      <c r="L116" s="479">
        <f t="shared" si="8"/>
        <v>5.3661894141053497E-2</v>
      </c>
      <c r="M116" s="479">
        <f t="shared" si="8"/>
        <v>5.6536785235363131E-2</v>
      </c>
      <c r="N116" s="480">
        <f t="shared" si="8"/>
        <v>5.3164197771727303E-2</v>
      </c>
      <c r="P116" s="490" t="s">
        <v>39</v>
      </c>
      <c r="Q116" s="498">
        <f>HLOOKUP(CONCATENATE(Q$100,$P116),BECO_Resultados!$D$7:$HX$87,30,FALSE)</f>
        <v>5501.1766088346176</v>
      </c>
      <c r="R116" s="498">
        <f>HLOOKUP(CONCATENATE(R$100,$P116),BECO_Resultados!$D$7:$HX$87,30,FALSE)</f>
        <v>7312.4051721817596</v>
      </c>
      <c r="S116" s="498">
        <f>HLOOKUP(CONCATENATE(S$100,$P116),BECO_Resultados!$D$7:$HX$87,30,FALSE)</f>
        <v>9430.4295098424991</v>
      </c>
      <c r="T116" s="498">
        <f>HLOOKUP(CONCATENATE(T$100,$P116),BECO_Resultados!$D$7:$HX$87,30,FALSE)</f>
        <v>5715.4271702034584</v>
      </c>
      <c r="U116" s="498">
        <f>HLOOKUP(CONCATENATE(U$100,$P116),BECO_Resultados!$D$7:$HX$87,30,FALSE)</f>
        <v>3307.3712880958283</v>
      </c>
      <c r="V116" s="498">
        <f>HLOOKUP(CONCATENATE(V$100,$P116),BECO_Resultados!$D$7:$HX$87,30,FALSE)</f>
        <v>3466.3570748557995</v>
      </c>
      <c r="W116" s="498">
        <f>HLOOKUP(CONCATENATE(W$100,$P116),BECO_Resultados!$D$7:$HX$87,30,FALSE)</f>
        <v>728.22836577016301</v>
      </c>
      <c r="X116" s="498">
        <f>HLOOKUP(CONCATENATE(X$100,$P116),BECO_Resultados!$D$7:$HX$87,30,FALSE)</f>
        <v>919.57544240881987</v>
      </c>
      <c r="Y116" s="498">
        <f>HLOOKUP(CONCATENATE(Y$100,$P116),BECO_Resultados!$D$7:$HX$87,30,FALSE)</f>
        <v>4813.1763033306552</v>
      </c>
      <c r="Z116" s="498">
        <f>HLOOKUP(CONCATENATE(Z$100,$P116),BECO_Resultados!$D$7:$HX$87,30,FALSE)</f>
        <v>7262.7228717401649</v>
      </c>
      <c r="AA116" s="514">
        <f>HLOOKUP(CONCATENATE(Z$100,$P116),BECO_Resultados!$D$7:$HX$87,66,FALSE)</f>
        <v>6778.1770207635163</v>
      </c>
    </row>
    <row r="117" spans="4:27" x14ac:dyDescent="0.25">
      <c r="D117" s="459" t="s">
        <v>585</v>
      </c>
      <c r="E117" s="481">
        <f>SUM(E106:E108)/E$118</f>
        <v>1.0094224193377341E-2</v>
      </c>
      <c r="F117" s="481">
        <f t="shared" ref="F117:N117" si="9">SUM(F106:F108)/F$118</f>
        <v>1.0490418300134604E-2</v>
      </c>
      <c r="G117" s="481">
        <f t="shared" si="9"/>
        <v>9.9023632331033933E-3</v>
      </c>
      <c r="H117" s="481">
        <f t="shared" si="9"/>
        <v>1.159141057397404E-2</v>
      </c>
      <c r="I117" s="481">
        <f t="shared" si="9"/>
        <v>1.2543482975190048E-2</v>
      </c>
      <c r="J117" s="481">
        <f t="shared" si="9"/>
        <v>1.1398501339630473E-2</v>
      </c>
      <c r="K117" s="481">
        <f t="shared" si="9"/>
        <v>1.3199440068933628E-2</v>
      </c>
      <c r="L117" s="481">
        <f t="shared" si="9"/>
        <v>1.3439036480475834E-2</v>
      </c>
      <c r="M117" s="481">
        <f t="shared" si="9"/>
        <v>1.8848253558308475E-2</v>
      </c>
      <c r="N117" s="482">
        <f t="shared" si="9"/>
        <v>1.3861835826917713E-2</v>
      </c>
      <c r="P117" s="490" t="s">
        <v>40</v>
      </c>
      <c r="Q117" s="499">
        <f>HLOOKUP(CONCATENATE(Q$100,$P117),BECO_Resultados!$D$7:$HX$87,30,FALSE)</f>
        <v>0</v>
      </c>
      <c r="R117" s="499">
        <f>HLOOKUP(CONCATENATE(R$100,$P117),BECO_Resultados!$D$7:$HX$87,30,FALSE)</f>
        <v>0</v>
      </c>
      <c r="S117" s="499">
        <f>HLOOKUP(CONCATENATE(S$100,$P117),BECO_Resultados!$D$7:$HX$87,30,FALSE)</f>
        <v>0</v>
      </c>
      <c r="T117" s="499">
        <f>HLOOKUP(CONCATENATE(T$100,$P117),BECO_Resultados!$D$7:$HX$87,30,FALSE)</f>
        <v>0</v>
      </c>
      <c r="U117" s="499">
        <f>HLOOKUP(CONCATENATE(U$100,$P117),BECO_Resultados!$D$7:$HX$87,30,FALSE)</f>
        <v>0</v>
      </c>
      <c r="V117" s="499">
        <f>HLOOKUP(CONCATENATE(V$100,$P117),BECO_Resultados!$D$7:$HX$87,30,FALSE)</f>
        <v>0</v>
      </c>
      <c r="W117" s="499">
        <f>HLOOKUP(CONCATENATE(W$100,$P117),BECO_Resultados!$D$7:$HX$87,30,FALSE)</f>
        <v>0</v>
      </c>
      <c r="X117" s="499">
        <f>HLOOKUP(CONCATENATE(X$100,$P117),BECO_Resultados!$D$7:$HX$87,30,FALSE)</f>
        <v>0</v>
      </c>
      <c r="Y117" s="499">
        <f>HLOOKUP(CONCATENATE(Y$100,$P117),BECO_Resultados!$D$7:$HX$87,30,FALSE)</f>
        <v>0</v>
      </c>
      <c r="Z117" s="499">
        <f>HLOOKUP(CONCATENATE(Z$100,$P117),BECO_Resultados!$D$7:$HX$87,30,FALSE)</f>
        <v>0</v>
      </c>
      <c r="AA117" s="513">
        <f>HLOOKUP(CONCATENATE(Z$100,$P117),BECO_Resultados!$D$7:$HX$87,66,FALSE)</f>
        <v>0</v>
      </c>
    </row>
    <row r="118" spans="4:27" x14ac:dyDescent="0.25">
      <c r="D118" s="476" t="s">
        <v>17</v>
      </c>
      <c r="E118" s="477">
        <v>1007651.2420044921</v>
      </c>
      <c r="F118" s="477">
        <v>976255.49814142799</v>
      </c>
      <c r="G118" s="477">
        <v>1148059.6772077433</v>
      </c>
      <c r="H118" s="477">
        <v>1054321.0127357906</v>
      </c>
      <c r="I118" s="477">
        <v>1040568.7180253319</v>
      </c>
      <c r="J118" s="477">
        <v>1101350.2983651049</v>
      </c>
      <c r="K118" s="477">
        <v>1131585.7059946032</v>
      </c>
      <c r="L118" s="477">
        <v>1157883.5892803851</v>
      </c>
      <c r="M118" s="477">
        <v>1197652.7982263353</v>
      </c>
      <c r="N118" s="478">
        <v>1209225.5792282198</v>
      </c>
      <c r="P118" s="490" t="s">
        <v>41</v>
      </c>
      <c r="Q118" s="498">
        <f>HLOOKUP(CONCATENATE(Q$100,$P118),BECO_Resultados!$D$7:$HX$87,30,FALSE)</f>
        <v>37822.829093428169</v>
      </c>
      <c r="R118" s="498">
        <f>HLOOKUP(CONCATENATE(R$100,$P118),BECO_Resultados!$D$7:$HX$87,30,FALSE)</f>
        <v>43453.246734351073</v>
      </c>
      <c r="S118" s="498">
        <f>HLOOKUP(CONCATENATE(S$100,$P118),BECO_Resultados!$D$7:$HX$87,30,FALSE)</f>
        <v>43873.501050795305</v>
      </c>
      <c r="T118" s="498">
        <f>HLOOKUP(CONCATENATE(T$100,$P118),BECO_Resultados!$D$7:$HX$87,30,FALSE)</f>
        <v>31300.14874671552</v>
      </c>
      <c r="U118" s="498">
        <f>HLOOKUP(CONCATENATE(U$100,$P118),BECO_Resultados!$D$7:$HX$87,30,FALSE)</f>
        <v>28676.674142005126</v>
      </c>
      <c r="V118" s="498">
        <f>HLOOKUP(CONCATENATE(V$100,$P118),BECO_Resultados!$D$7:$HX$87,30,FALSE)</f>
        <v>27771.510491467747</v>
      </c>
      <c r="W118" s="498">
        <f>HLOOKUP(CONCATENATE(W$100,$P118),BECO_Resultados!$D$7:$HX$87,30,FALSE)</f>
        <v>26157.806794019838</v>
      </c>
      <c r="X118" s="498">
        <f>HLOOKUP(CONCATENATE(X$100,$P118),BECO_Resultados!$D$7:$HX$87,30,FALSE)</f>
        <v>25526.394487708956</v>
      </c>
      <c r="Y118" s="498">
        <f>HLOOKUP(CONCATENATE(Y$100,$P118),BECO_Resultados!$D$7:$HX$87,30,FALSE)</f>
        <v>27670.596660959072</v>
      </c>
      <c r="Z118" s="498">
        <f>HLOOKUP(CONCATENATE(Z$100,$P118),BECO_Resultados!$D$7:$HX$87,30,FALSE)</f>
        <v>27803.325546146098</v>
      </c>
      <c r="AA118" s="514">
        <f>HLOOKUP(CONCATENATE(Z$100,$P118),BECO_Resultados!$D$7:$HX$87,66,FALSE)</f>
        <v>0</v>
      </c>
    </row>
    <row r="119" spans="4:27" x14ac:dyDescent="0.25">
      <c r="P119" s="490" t="s">
        <v>42</v>
      </c>
      <c r="Q119" s="499">
        <f>HLOOKUP(CONCATENATE(Q$100,$P119),BECO_Resultados!$D$7:$HX$87,30,FALSE)</f>
        <v>183487.98345083001</v>
      </c>
      <c r="R119" s="499">
        <f>HLOOKUP(CONCATENATE(R$100,$P119),BECO_Resultados!$D$7:$HX$87,30,FALSE)</f>
        <v>178750.1460999836</v>
      </c>
      <c r="S119" s="499">
        <f>HLOOKUP(CONCATENATE(S$100,$P119),BECO_Resultados!$D$7:$HX$87,30,FALSE)</f>
        <v>171696.82737121679</v>
      </c>
      <c r="T119" s="499">
        <f>HLOOKUP(CONCATENATE(T$100,$P119),BECO_Resultados!$D$7:$HX$87,30,FALSE)</f>
        <v>170864.42676260357</v>
      </c>
      <c r="U119" s="499">
        <f>HLOOKUP(CONCATENATE(U$100,$P119),BECO_Resultados!$D$7:$HX$87,30,FALSE)</f>
        <v>176090.16820789329</v>
      </c>
      <c r="V119" s="499">
        <f>HLOOKUP(CONCATENATE(V$100,$P119),BECO_Resultados!$D$7:$HX$87,30,FALSE)</f>
        <v>183646.38332879316</v>
      </c>
      <c r="W119" s="499">
        <f>HLOOKUP(CONCATENATE(W$100,$P119),BECO_Resultados!$D$7:$HX$87,30,FALSE)</f>
        <v>190815.73405066153</v>
      </c>
      <c r="X119" s="499">
        <f>HLOOKUP(CONCATENATE(X$100,$P119),BECO_Resultados!$D$7:$HX$87,30,FALSE)</f>
        <v>200097.27595435912</v>
      </c>
      <c r="Y119" s="499">
        <f>HLOOKUP(CONCATENATE(Y$100,$P119),BECO_Resultados!$D$7:$HX$87,30,FALSE)</f>
        <v>213417.96678301759</v>
      </c>
      <c r="Z119" s="499">
        <f>HLOOKUP(CONCATENATE(Z$100,$P119),BECO_Resultados!$D$7:$HX$87,30,FALSE)</f>
        <v>207378.64773602312</v>
      </c>
      <c r="AA119" s="513">
        <f>HLOOKUP(CONCATENATE(Z$100,$P119),BECO_Resultados!$D$7:$HX$87,66,FALSE)</f>
        <v>205066.97923412159</v>
      </c>
    </row>
    <row r="120" spans="4:27" x14ac:dyDescent="0.25">
      <c r="E120" s="483">
        <f>SUM(E112:E117)</f>
        <v>1.0030408359391392</v>
      </c>
      <c r="F120" s="483">
        <f t="shared" ref="F120:N120" si="10">SUM(F112:F117)</f>
        <v>1.0019286291420249</v>
      </c>
      <c r="G120" s="483">
        <f t="shared" si="10"/>
        <v>1.0025910585224762</v>
      </c>
      <c r="H120" s="483">
        <f t="shared" si="10"/>
        <v>1.0033529560205452</v>
      </c>
      <c r="I120" s="483">
        <f t="shared" si="10"/>
        <v>1.0033586904411769</v>
      </c>
      <c r="J120" s="483">
        <f t="shared" si="10"/>
        <v>1.0044264943960761</v>
      </c>
      <c r="K120" s="483">
        <f t="shared" si="10"/>
        <v>1.0073720562060222</v>
      </c>
      <c r="L120" s="483">
        <f t="shared" si="10"/>
        <v>1.0080801526129148</v>
      </c>
      <c r="M120" s="483">
        <f t="shared" si="10"/>
        <v>1.0093030244322065</v>
      </c>
      <c r="N120" s="483">
        <f t="shared" si="10"/>
        <v>1.0087671399340361</v>
      </c>
      <c r="P120" s="491" t="s">
        <v>44</v>
      </c>
      <c r="Q120" s="495">
        <f>HLOOKUP(CONCATENATE(Q$100,$P120),BECO_Resultados!$D$7:$HX$87,30,FALSE)</f>
        <v>28342.39039597072</v>
      </c>
      <c r="R120" s="495">
        <f>HLOOKUP(CONCATENATE(R$100,$P120),BECO_Resultados!$D$7:$HX$87,30,FALSE)</f>
        <v>28648.868548944509</v>
      </c>
      <c r="S120" s="495">
        <f>HLOOKUP(CONCATENATE(S$100,$P120),BECO_Resultados!$D$7:$HX$87,30,FALSE)</f>
        <v>29551.298861478062</v>
      </c>
      <c r="T120" s="495">
        <f>HLOOKUP(CONCATENATE(T$100,$P120),BECO_Resultados!$D$7:$HX$87,30,FALSE)</f>
        <v>29815.799079413926</v>
      </c>
      <c r="U120" s="495">
        <f>HLOOKUP(CONCATENATE(U$100,$P120),BECO_Resultados!$D$7:$HX$87,30,FALSE)</f>
        <v>31177.642175586352</v>
      </c>
      <c r="V120" s="495">
        <f>HLOOKUP(CONCATENATE(V$100,$P120),BECO_Resultados!$D$7:$HX$87,30,FALSE)</f>
        <v>33022.669285249212</v>
      </c>
      <c r="W120" s="495">
        <f>HLOOKUP(CONCATENATE(W$100,$P120),BECO_Resultados!$D$7:$HX$87,30,FALSE)</f>
        <v>35336.973154375046</v>
      </c>
      <c r="X120" s="495">
        <f>HLOOKUP(CONCATENATE(X$100,$P120),BECO_Resultados!$D$7:$HX$87,30,FALSE)</f>
        <v>36809.478225522573</v>
      </c>
      <c r="Y120" s="495">
        <f>HLOOKUP(CONCATENATE(Y$100,$P120),BECO_Resultados!$D$7:$HX$87,30,FALSE)</f>
        <v>46090.470362839842</v>
      </c>
      <c r="Z120" s="495">
        <f>HLOOKUP(CONCATENATE(Z$100,$P120),BECO_Resultados!$D$7:$HX$87,30,FALSE)</f>
        <v>49549.165513620712</v>
      </c>
      <c r="AA120" s="515">
        <f>HLOOKUP(CONCATENATE(Z$100,$P120),BECO_Resultados!$D$7:$HX$87,66,FALSE)</f>
        <v>47730.241364259171</v>
      </c>
    </row>
    <row r="121" spans="4:27" x14ac:dyDescent="0.25">
      <c r="P121" s="490" t="s">
        <v>269</v>
      </c>
      <c r="Q121" s="495">
        <f>HLOOKUP(CONCATENATE(Q$100,$P121),BECO_Resultados!$D$7:$HX$87,30,FALSE)</f>
        <v>453397.73429734423</v>
      </c>
      <c r="R121" s="495">
        <f>HLOOKUP(CONCATENATE(R$100,$P121),BECO_Resultados!$D$7:$HX$87,30,FALSE)</f>
        <v>395670.36789076368</v>
      </c>
      <c r="S121" s="495">
        <f>HLOOKUP(CONCATENATE(S$100,$P121),BECO_Resultados!$D$7:$HX$87,30,FALSE)</f>
        <v>555108.89252793125</v>
      </c>
      <c r="T121" s="495">
        <f>HLOOKUP(CONCATENATE(T$100,$P121),BECO_Resultados!$D$7:$HX$87,30,FALSE)</f>
        <v>511694.21620823024</v>
      </c>
      <c r="U121" s="495">
        <f>HLOOKUP(CONCATENATE(U$100,$P121),BECO_Resultados!$D$7:$HX$87,30,FALSE)</f>
        <v>427216.10102383693</v>
      </c>
      <c r="V121" s="495">
        <f>HLOOKUP(CONCATENATE(V$100,$P121),BECO_Resultados!$D$7:$HX$87,30,FALSE)</f>
        <v>455049.3964314906</v>
      </c>
      <c r="W121" s="495">
        <f>HLOOKUP(CONCATENATE(W$100,$P121),BECO_Resultados!$D$7:$HX$87,30,FALSE)</f>
        <v>467402.89871327754</v>
      </c>
      <c r="X121" s="495">
        <f>HLOOKUP(CONCATENATE(X$100,$P121),BECO_Resultados!$D$7:$HX$87,30,FALSE)</f>
        <v>463621.47539267468</v>
      </c>
      <c r="Y121" s="495">
        <f>HLOOKUP(CONCATENATE(Y$100,$P121),BECO_Resultados!$D$7:$HX$87,30,FALSE)</f>
        <v>475370.38614608016</v>
      </c>
      <c r="Z121" s="495">
        <f>HLOOKUP(CONCATENATE(Z$100,$P121),BECO_Resultados!$D$7:$HX$87,30,FALSE)</f>
        <v>472816.34331666405</v>
      </c>
      <c r="AA121" s="515">
        <f>HLOOKUP(CONCATENATE(Z$100,$P121),BECO_Resultados!$D$7:$HX$87,66,FALSE)</f>
        <v>29466.833299953192</v>
      </c>
    </row>
    <row r="122" spans="4:27" x14ac:dyDescent="0.25">
      <c r="P122" s="490" t="s">
        <v>268</v>
      </c>
      <c r="Q122" s="495">
        <f>HLOOKUP(CONCATENATE(Q$100,$P122),BECO_Resultados!$D$7:$HX$87,30,FALSE)</f>
        <v>631905.31131912896</v>
      </c>
      <c r="R122" s="495">
        <f>HLOOKUP(CONCATENATE(R$100,$P122),BECO_Resultados!$D$7:$HX$87,30,FALSE)</f>
        <v>644874.85471138847</v>
      </c>
      <c r="S122" s="495">
        <f>HLOOKUP(CONCATENATE(S$100,$P122),BECO_Resultados!$D$7:$HX$87,30,FALSE)</f>
        <v>666418.58755953994</v>
      </c>
      <c r="T122" s="495">
        <f>HLOOKUP(CONCATENATE(T$100,$P122),BECO_Resultados!$D$7:$HX$87,30,FALSE)</f>
        <v>686206.48604406067</v>
      </c>
      <c r="U122" s="495">
        <f>HLOOKUP(CONCATENATE(U$100,$P122),BECO_Resultados!$D$7:$HX$87,30,FALSE)</f>
        <v>700485.39036819874</v>
      </c>
      <c r="V122" s="495">
        <f>HLOOKUP(CONCATENATE(V$100,$P122),BECO_Resultados!$D$7:$HX$87,30,FALSE)</f>
        <v>734712.68390511023</v>
      </c>
      <c r="W122" s="495">
        <f>HLOOKUP(CONCATENATE(W$100,$P122),BECO_Resultados!$D$7:$HX$87,30,FALSE)</f>
        <v>761117.41964377544</v>
      </c>
      <c r="X122" s="495">
        <f>HLOOKUP(CONCATENATE(X$100,$P122),BECO_Resultados!$D$7:$HX$87,30,FALSE)</f>
        <v>786293.50398253731</v>
      </c>
      <c r="Y122" s="495">
        <f>HLOOKUP(CONCATENATE(Y$100,$P122),BECO_Resultados!$D$7:$HX$87,30,FALSE)</f>
        <v>830851.33653115912</v>
      </c>
      <c r="Z122" s="495">
        <f>HLOOKUP(CONCATENATE(Z$100,$P122),BECO_Resultados!$D$7:$HX$87,30,FALSE)</f>
        <v>824318.16097766836</v>
      </c>
      <c r="AA122" s="515">
        <f>HLOOKUP(CONCATENATE(Z$100,$P122),BECO_Resultados!$D$7:$HX$87,66,FALSE)</f>
        <v>465073.91017531056</v>
      </c>
    </row>
    <row r="123" spans="4:27" x14ac:dyDescent="0.25">
      <c r="P123" s="490" t="s">
        <v>48</v>
      </c>
      <c r="Q123" s="378">
        <f>SUM(Q121:Q122)</f>
        <v>1085303.0456164731</v>
      </c>
      <c r="R123" s="378">
        <f t="shared" ref="R123:AA123" si="11">SUM(R121:R122)</f>
        <v>1040545.2226021521</v>
      </c>
      <c r="S123" s="378">
        <f t="shared" si="11"/>
        <v>1221527.4800874712</v>
      </c>
      <c r="T123" s="378">
        <f t="shared" si="11"/>
        <v>1197900.7022522909</v>
      </c>
      <c r="U123" s="378">
        <f t="shared" si="11"/>
        <v>1127701.4913920357</v>
      </c>
      <c r="V123" s="378">
        <f t="shared" si="11"/>
        <v>1189762.0803366008</v>
      </c>
      <c r="W123" s="378">
        <f t="shared" si="11"/>
        <v>1228520.318357053</v>
      </c>
      <c r="X123" s="378">
        <f t="shared" si="11"/>
        <v>1249914.979375212</v>
      </c>
      <c r="Y123" s="378">
        <f t="shared" si="11"/>
        <v>1306221.7226772392</v>
      </c>
      <c r="Z123" s="378">
        <f t="shared" si="11"/>
        <v>1297134.5042943323</v>
      </c>
      <c r="AA123" s="521">
        <f t="shared" si="11"/>
        <v>494540.74347526376</v>
      </c>
    </row>
    <row r="125" spans="4:27" x14ac:dyDescent="0.25">
      <c r="P125" s="502" t="s">
        <v>588</v>
      </c>
      <c r="Q125" s="497">
        <f>Q106+Q113+Q116+Q118+Q119+Q120</f>
        <v>450336.00926237163</v>
      </c>
      <c r="R125" s="497">
        <f t="shared" ref="R125:Z125" si="12">R106+R113+R116+R118+R119+R120</f>
        <v>465231.33711643226</v>
      </c>
      <c r="S125" s="497">
        <f t="shared" si="12"/>
        <v>470385.71742174914</v>
      </c>
      <c r="T125" s="497">
        <f t="shared" si="12"/>
        <v>465168.92558170162</v>
      </c>
      <c r="U125" s="497">
        <f t="shared" si="12"/>
        <v>483541.79358097835</v>
      </c>
      <c r="V125" s="497">
        <f t="shared" si="12"/>
        <v>512835.17678655876</v>
      </c>
      <c r="W125" s="497">
        <f t="shared" si="12"/>
        <v>537209.34684116358</v>
      </c>
      <c r="X125" s="497">
        <f t="shared" si="12"/>
        <v>549793.32576537528</v>
      </c>
      <c r="Y125" s="497">
        <f t="shared" si="12"/>
        <v>586387.05998572789</v>
      </c>
      <c r="Z125" s="485">
        <f t="shared" si="12"/>
        <v>569799.27333565545</v>
      </c>
      <c r="AA125" s="485">
        <f t="shared" ref="AA125" si="13">AA106+AA113+AA116+AA118+AA119+AA120</f>
        <v>464783.27013368497</v>
      </c>
    </row>
    <row r="126" spans="4:27" x14ac:dyDescent="0.25">
      <c r="P126" s="490" t="s">
        <v>589</v>
      </c>
      <c r="Q126" s="468">
        <f>Q103</f>
        <v>211784.15016479942</v>
      </c>
      <c r="R126" s="468">
        <f t="shared" ref="R126:Z126" si="14">R103</f>
        <v>232709.90435629943</v>
      </c>
      <c r="S126" s="468">
        <f t="shared" si="14"/>
        <v>280499.30826000997</v>
      </c>
      <c r="T126" s="468">
        <f t="shared" si="14"/>
        <v>256890.89660647843</v>
      </c>
      <c r="U126" s="468">
        <f t="shared" si="14"/>
        <v>218007.62673176115</v>
      </c>
      <c r="V126" s="468">
        <f t="shared" si="14"/>
        <v>234826.50222006862</v>
      </c>
      <c r="W126" s="468">
        <f t="shared" si="14"/>
        <v>239939.68750179722</v>
      </c>
      <c r="X126" s="468">
        <f t="shared" si="14"/>
        <v>247408.08629973375</v>
      </c>
      <c r="Y126" s="468">
        <f t="shared" si="14"/>
        <v>249120.42107381462</v>
      </c>
      <c r="Z126" s="471">
        <f t="shared" si="14"/>
        <v>245660.67246216434</v>
      </c>
      <c r="AA126" s="471">
        <f t="shared" ref="AA126" si="15">AA103</f>
        <v>29466.833299953192</v>
      </c>
    </row>
    <row r="127" spans="4:27" x14ac:dyDescent="0.25">
      <c r="P127" s="490" t="s">
        <v>449</v>
      </c>
      <c r="Q127" s="467">
        <f>SUM(Q114:Q115)</f>
        <v>174845.95144227811</v>
      </c>
      <c r="R127" s="467">
        <f t="shared" ref="R127:Z127" si="16">SUM(R114:R115)</f>
        <v>179756.71077835385</v>
      </c>
      <c r="S127" s="467">
        <f t="shared" si="16"/>
        <v>189579.46455636324</v>
      </c>
      <c r="T127" s="467">
        <f t="shared" si="16"/>
        <v>195286.725426174</v>
      </c>
      <c r="U127" s="467">
        <f t="shared" si="16"/>
        <v>202284.61915809606</v>
      </c>
      <c r="V127" s="467">
        <f t="shared" si="16"/>
        <v>206178.83704751881</v>
      </c>
      <c r="W127" s="467">
        <f t="shared" si="16"/>
        <v>212967.04844168996</v>
      </c>
      <c r="X127" s="467">
        <f t="shared" si="16"/>
        <v>221629.93409805576</v>
      </c>
      <c r="Y127" s="467">
        <f t="shared" si="16"/>
        <v>231491.163106516</v>
      </c>
      <c r="Z127" s="472">
        <f t="shared" si="16"/>
        <v>235703.97039393018</v>
      </c>
      <c r="AA127" s="472">
        <f>SUM(AA114:AA115)</f>
        <v>290.64004162560002</v>
      </c>
    </row>
    <row r="128" spans="4:27" x14ac:dyDescent="0.25">
      <c r="P128" s="490" t="s">
        <v>590</v>
      </c>
      <c r="Q128" s="468">
        <f>(Q102+Q112)</f>
        <v>90497.09098334283</v>
      </c>
      <c r="R128" s="468">
        <f t="shared" ref="R128:Z128" si="17">(R102+R112)</f>
        <v>51148.405525462775</v>
      </c>
      <c r="S128" s="468">
        <f t="shared" si="17"/>
        <v>99059.893050585553</v>
      </c>
      <c r="T128" s="468">
        <f t="shared" si="17"/>
        <v>111992.81758433722</v>
      </c>
      <c r="U128" s="468">
        <f t="shared" si="17"/>
        <v>99004.623398775904</v>
      </c>
      <c r="V128" s="468">
        <f t="shared" si="17"/>
        <v>92820.781035860477</v>
      </c>
      <c r="W128" s="468">
        <f t="shared" si="17"/>
        <v>107013.80866208988</v>
      </c>
      <c r="X128" s="468">
        <f t="shared" si="17"/>
        <v>100238.7895081125</v>
      </c>
      <c r="Y128" s="468">
        <f t="shared" si="17"/>
        <v>102628.81750744584</v>
      </c>
      <c r="Z128" s="471">
        <f t="shared" si="17"/>
        <v>113428.20139424903</v>
      </c>
      <c r="AA128" s="471">
        <f t="shared" ref="AA128" si="18">(AA102+AA112)</f>
        <v>0</v>
      </c>
    </row>
    <row r="129" spans="16:27" x14ac:dyDescent="0.25">
      <c r="P129" s="491" t="s">
        <v>591</v>
      </c>
      <c r="Q129" s="503">
        <f>(Q101+Q105+Q107+Q111)</f>
        <v>157839.84376368127</v>
      </c>
      <c r="R129" s="503">
        <f t="shared" ref="R129:Z129" si="19">(R101+R105+R107+R111)</f>
        <v>111698.86482560386</v>
      </c>
      <c r="S129" s="503">
        <f t="shared" si="19"/>
        <v>182003.09679876326</v>
      </c>
      <c r="T129" s="503">
        <f t="shared" si="19"/>
        <v>168561.33705359962</v>
      </c>
      <c r="U129" s="503">
        <f t="shared" si="19"/>
        <v>124862.82852242429</v>
      </c>
      <c r="V129" s="503">
        <f t="shared" si="19"/>
        <v>143100.7832465941</v>
      </c>
      <c r="W129" s="503">
        <f t="shared" si="19"/>
        <v>131390.42691031232</v>
      </c>
      <c r="X129" s="503">
        <f t="shared" si="19"/>
        <v>130844.84370393479</v>
      </c>
      <c r="Y129" s="503">
        <f t="shared" si="19"/>
        <v>136594.26100373481</v>
      </c>
      <c r="Z129" s="504">
        <f t="shared" si="19"/>
        <v>132542.38670833345</v>
      </c>
      <c r="AA129" s="504">
        <f t="shared" ref="AA129" si="20">(AA101+AA105+AA107+AA111)</f>
        <v>0</v>
      </c>
    </row>
    <row r="130" spans="16:27" x14ac:dyDescent="0.25">
      <c r="Q130" s="492">
        <f>Q123-SUM(Q125:Q129)</f>
        <v>0</v>
      </c>
      <c r="R130" s="493">
        <f t="shared" ref="R130:AA130" si="21">R123-SUM(R125:R129)</f>
        <v>0</v>
      </c>
      <c r="S130" s="493">
        <f t="shared" si="21"/>
        <v>0</v>
      </c>
      <c r="T130" s="493">
        <f t="shared" si="21"/>
        <v>0</v>
      </c>
      <c r="U130" s="493">
        <f t="shared" si="21"/>
        <v>0</v>
      </c>
      <c r="V130" s="493">
        <f t="shared" si="21"/>
        <v>0</v>
      </c>
      <c r="W130" s="493">
        <f t="shared" si="21"/>
        <v>0</v>
      </c>
      <c r="X130" s="493">
        <f t="shared" si="21"/>
        <v>0</v>
      </c>
      <c r="Y130" s="493">
        <f t="shared" si="21"/>
        <v>0</v>
      </c>
      <c r="Z130" s="494">
        <f t="shared" si="21"/>
        <v>0</v>
      </c>
      <c r="AA130" s="494">
        <f t="shared" si="21"/>
        <v>0</v>
      </c>
    </row>
    <row r="132" spans="16:27" x14ac:dyDescent="0.25">
      <c r="P132" s="487" t="s">
        <v>588</v>
      </c>
      <c r="Q132" s="500">
        <f>Q125/Q$123</f>
        <v>0.4149403349426446</v>
      </c>
      <c r="R132" s="500">
        <f t="shared" ref="R132:Z132" si="22">R125/R$123</f>
        <v>0.44710342905904765</v>
      </c>
      <c r="S132" s="500">
        <f t="shared" si="22"/>
        <v>0.38507993073399033</v>
      </c>
      <c r="T132" s="500">
        <f t="shared" si="22"/>
        <v>0.38832010425162267</v>
      </c>
      <c r="U132" s="500">
        <f t="shared" si="22"/>
        <v>0.42878527453581172</v>
      </c>
      <c r="V132" s="500">
        <f t="shared" si="22"/>
        <v>0.43104010899512812</v>
      </c>
      <c r="W132" s="500">
        <f t="shared" si="22"/>
        <v>0.437281613347343</v>
      </c>
      <c r="X132" s="500">
        <f t="shared" si="22"/>
        <v>0.43986457866134016</v>
      </c>
      <c r="Y132" s="500">
        <f t="shared" si="22"/>
        <v>0.44891847211349828</v>
      </c>
      <c r="Z132" s="500">
        <f t="shared" si="22"/>
        <v>0.43927539622857992</v>
      </c>
      <c r="AA132" s="500">
        <f>AA125/Z125</f>
        <v>0.8156964950355281</v>
      </c>
    </row>
    <row r="133" spans="16:27" x14ac:dyDescent="0.25">
      <c r="P133" s="487" t="s">
        <v>589</v>
      </c>
      <c r="Q133" s="500">
        <f t="shared" ref="Q133:Z136" si="23">Q126/Q$123</f>
        <v>0.19513826209204263</v>
      </c>
      <c r="R133" s="500">
        <f t="shared" si="23"/>
        <v>0.22364227839550135</v>
      </c>
      <c r="S133" s="500">
        <f t="shared" si="23"/>
        <v>0.22962996152974305</v>
      </c>
      <c r="T133" s="500">
        <f t="shared" si="23"/>
        <v>0.21445091076703821</v>
      </c>
      <c r="U133" s="500">
        <f t="shared" si="23"/>
        <v>0.1933203320168109</v>
      </c>
      <c r="V133" s="500">
        <f t="shared" si="23"/>
        <v>0.19737265634960632</v>
      </c>
      <c r="W133" s="500">
        <f t="shared" si="23"/>
        <v>0.19530787070960104</v>
      </c>
      <c r="X133" s="500">
        <f t="shared" si="23"/>
        <v>0.19793993222115336</v>
      </c>
      <c r="Y133" s="500">
        <f t="shared" si="23"/>
        <v>0.19071832656650053</v>
      </c>
      <c r="Z133" s="500">
        <f t="shared" si="23"/>
        <v>0.18938720051688762</v>
      </c>
      <c r="AA133" s="500">
        <f t="shared" ref="AA133:AA136" si="24">AA126/Z126</f>
        <v>0.11994933093937352</v>
      </c>
    </row>
    <row r="134" spans="16:27" x14ac:dyDescent="0.25">
      <c r="P134" s="487" t="s">
        <v>449</v>
      </c>
      <c r="Q134" s="500">
        <f t="shared" si="23"/>
        <v>0.16110334541903201</v>
      </c>
      <c r="R134" s="500">
        <f t="shared" si="23"/>
        <v>0.17275242524186096</v>
      </c>
      <c r="S134" s="500">
        <f t="shared" si="23"/>
        <v>0.15519868987539095</v>
      </c>
      <c r="T134" s="500">
        <f t="shared" si="23"/>
        <v>0.16302413468745466</v>
      </c>
      <c r="U134" s="500">
        <f t="shared" si="23"/>
        <v>0.17937780583086374</v>
      </c>
      <c r="V134" s="500">
        <f t="shared" si="23"/>
        <v>0.17329417406645525</v>
      </c>
      <c r="W134" s="500">
        <f t="shared" si="23"/>
        <v>0.17335248368256448</v>
      </c>
      <c r="X134" s="500">
        <f t="shared" si="23"/>
        <v>0.17731600769265177</v>
      </c>
      <c r="Y134" s="500">
        <f t="shared" si="23"/>
        <v>0.17722195174648486</v>
      </c>
      <c r="Z134" s="500">
        <f t="shared" si="23"/>
        <v>0.18171127944989635</v>
      </c>
      <c r="AA134" s="500">
        <f t="shared" si="24"/>
        <v>1.2330723200795286E-3</v>
      </c>
    </row>
    <row r="135" spans="16:27" x14ac:dyDescent="0.25">
      <c r="P135" s="487" t="s">
        <v>590</v>
      </c>
      <c r="Q135" s="500">
        <f t="shared" si="23"/>
        <v>8.3384167536302026E-2</v>
      </c>
      <c r="R135" s="500">
        <f t="shared" si="23"/>
        <v>4.9155389323255909E-2</v>
      </c>
      <c r="S135" s="500">
        <f t="shared" si="23"/>
        <v>8.1095099918253227E-2</v>
      </c>
      <c r="T135" s="500">
        <f t="shared" si="23"/>
        <v>9.3490902354233962E-2</v>
      </c>
      <c r="U135" s="500">
        <f t="shared" si="23"/>
        <v>8.7793289407256614E-2</v>
      </c>
      <c r="V135" s="500">
        <f t="shared" si="23"/>
        <v>7.8016254316661482E-2</v>
      </c>
      <c r="W135" s="500">
        <f t="shared" si="23"/>
        <v>8.7107886669065049E-2</v>
      </c>
      <c r="X135" s="500">
        <f t="shared" si="23"/>
        <v>8.0196486290786198E-2</v>
      </c>
      <c r="Y135" s="500">
        <f t="shared" si="23"/>
        <v>7.8569216638885206E-2</v>
      </c>
      <c r="Z135" s="500">
        <f t="shared" si="23"/>
        <v>8.7445211748458027E-2</v>
      </c>
      <c r="AA135" s="500">
        <f t="shared" si="24"/>
        <v>0</v>
      </c>
    </row>
    <row r="136" spans="16:27" x14ac:dyDescent="0.25">
      <c r="P136" s="487" t="s">
        <v>591</v>
      </c>
      <c r="Q136" s="500">
        <f t="shared" si="23"/>
        <v>0.14543389000997892</v>
      </c>
      <c r="R136" s="500">
        <f t="shared" si="23"/>
        <v>0.10734647798033418</v>
      </c>
      <c r="S136" s="500">
        <f t="shared" si="23"/>
        <v>0.14899631794262244</v>
      </c>
      <c r="T136" s="500">
        <f t="shared" si="23"/>
        <v>0.14071394793965047</v>
      </c>
      <c r="U136" s="500">
        <f t="shared" si="23"/>
        <v>0.11072329820925704</v>
      </c>
      <c r="V136" s="500">
        <f t="shared" si="23"/>
        <v>0.12027680627214883</v>
      </c>
      <c r="W136" s="500">
        <f t="shared" si="23"/>
        <v>0.10695014559142639</v>
      </c>
      <c r="X136" s="500">
        <f t="shared" si="23"/>
        <v>0.10468299513406862</v>
      </c>
      <c r="Y136" s="500">
        <f t="shared" si="23"/>
        <v>0.10457203293463108</v>
      </c>
      <c r="Z136" s="500">
        <f t="shared" si="23"/>
        <v>0.10218091205617817</v>
      </c>
      <c r="AA136" s="500">
        <f t="shared" si="24"/>
        <v>0</v>
      </c>
    </row>
    <row r="137" spans="16:27" x14ac:dyDescent="0.25">
      <c r="Q137" s="501"/>
      <c r="R137" s="501"/>
      <c r="S137" s="501"/>
      <c r="T137" s="501"/>
      <c r="U137" s="501"/>
      <c r="V137" s="501"/>
      <c r="W137" s="501"/>
      <c r="X137" s="501"/>
      <c r="Y137" s="501"/>
      <c r="Z137" s="501"/>
    </row>
    <row r="138" spans="16:27" x14ac:dyDescent="0.25">
      <c r="P138" s="487" t="s">
        <v>588</v>
      </c>
      <c r="Q138" s="505">
        <f t="shared" ref="Q138:Z142" si="25">VLOOKUP($P138,$P$132:$Z$136,Q$100-2004,FALSE)</f>
        <v>0.4149403349426446</v>
      </c>
      <c r="R138" s="506">
        <f t="shared" si="25"/>
        <v>0.44710342905904765</v>
      </c>
      <c r="S138" s="506">
        <f t="shared" si="25"/>
        <v>0.38507993073399033</v>
      </c>
      <c r="T138" s="506">
        <f t="shared" si="25"/>
        <v>0.38832010425162267</v>
      </c>
      <c r="U138" s="506">
        <f t="shared" si="25"/>
        <v>0.42878527453581172</v>
      </c>
      <c r="V138" s="506">
        <f t="shared" si="25"/>
        <v>0.43104010899512812</v>
      </c>
      <c r="W138" s="506">
        <f t="shared" si="25"/>
        <v>0.437281613347343</v>
      </c>
      <c r="X138" s="506">
        <f t="shared" si="25"/>
        <v>0.43986457866134016</v>
      </c>
      <c r="Y138" s="506">
        <f t="shared" si="25"/>
        <v>0.44891847211349828</v>
      </c>
      <c r="Z138" s="507">
        <f t="shared" si="25"/>
        <v>0.43927539622857992</v>
      </c>
      <c r="AA138" s="507">
        <f>VLOOKUP($P138,$P$132:$AA$136,12,FALSE)</f>
        <v>0.8156964950355281</v>
      </c>
    </row>
    <row r="139" spans="16:27" x14ac:dyDescent="0.25">
      <c r="P139" s="487" t="s">
        <v>449</v>
      </c>
      <c r="Q139" s="508">
        <f t="shared" si="25"/>
        <v>0.16110334541903201</v>
      </c>
      <c r="R139" s="481">
        <f t="shared" si="25"/>
        <v>0.17275242524186096</v>
      </c>
      <c r="S139" s="481">
        <f t="shared" si="25"/>
        <v>0.15519868987539095</v>
      </c>
      <c r="T139" s="481">
        <f t="shared" si="25"/>
        <v>0.16302413468745466</v>
      </c>
      <c r="U139" s="481">
        <f t="shared" si="25"/>
        <v>0.17937780583086374</v>
      </c>
      <c r="V139" s="481">
        <f t="shared" si="25"/>
        <v>0.17329417406645525</v>
      </c>
      <c r="W139" s="481">
        <f t="shared" si="25"/>
        <v>0.17335248368256448</v>
      </c>
      <c r="X139" s="481">
        <f t="shared" si="25"/>
        <v>0.17731600769265177</v>
      </c>
      <c r="Y139" s="481">
        <f t="shared" si="25"/>
        <v>0.17722195174648486</v>
      </c>
      <c r="Z139" s="482">
        <f t="shared" si="25"/>
        <v>0.18171127944989635</v>
      </c>
      <c r="AA139" s="522">
        <f t="shared" ref="AA139:AA142" si="26">VLOOKUP($P139,$P$132:$AA$136,12,FALSE)</f>
        <v>1.2330723200795286E-3</v>
      </c>
    </row>
    <row r="140" spans="16:27" x14ac:dyDescent="0.25">
      <c r="P140" s="487" t="s">
        <v>589</v>
      </c>
      <c r="Q140" s="509">
        <f t="shared" si="25"/>
        <v>0.19513826209204263</v>
      </c>
      <c r="R140" s="479">
        <f t="shared" si="25"/>
        <v>0.22364227839550135</v>
      </c>
      <c r="S140" s="479">
        <f t="shared" si="25"/>
        <v>0.22962996152974305</v>
      </c>
      <c r="T140" s="479">
        <f t="shared" si="25"/>
        <v>0.21445091076703821</v>
      </c>
      <c r="U140" s="479">
        <f t="shared" si="25"/>
        <v>0.1933203320168109</v>
      </c>
      <c r="V140" s="479">
        <f t="shared" si="25"/>
        <v>0.19737265634960632</v>
      </c>
      <c r="W140" s="479">
        <f t="shared" si="25"/>
        <v>0.19530787070960104</v>
      </c>
      <c r="X140" s="479">
        <f t="shared" si="25"/>
        <v>0.19793993222115336</v>
      </c>
      <c r="Y140" s="479">
        <f t="shared" si="25"/>
        <v>0.19071832656650053</v>
      </c>
      <c r="Z140" s="480">
        <f t="shared" si="25"/>
        <v>0.18938720051688762</v>
      </c>
      <c r="AA140" s="480">
        <f t="shared" si="26"/>
        <v>0.11994933093937352</v>
      </c>
    </row>
    <row r="141" spans="16:27" x14ac:dyDescent="0.25">
      <c r="P141" s="487" t="s">
        <v>591</v>
      </c>
      <c r="Q141" s="508">
        <f t="shared" si="25"/>
        <v>0.14543389000997892</v>
      </c>
      <c r="R141" s="481">
        <f t="shared" si="25"/>
        <v>0.10734647798033418</v>
      </c>
      <c r="S141" s="481">
        <f t="shared" si="25"/>
        <v>0.14899631794262244</v>
      </c>
      <c r="T141" s="481">
        <f t="shared" si="25"/>
        <v>0.14071394793965047</v>
      </c>
      <c r="U141" s="481">
        <f t="shared" si="25"/>
        <v>0.11072329820925704</v>
      </c>
      <c r="V141" s="481">
        <f t="shared" si="25"/>
        <v>0.12027680627214883</v>
      </c>
      <c r="W141" s="481">
        <f t="shared" si="25"/>
        <v>0.10695014559142639</v>
      </c>
      <c r="X141" s="481">
        <f t="shared" si="25"/>
        <v>0.10468299513406862</v>
      </c>
      <c r="Y141" s="481">
        <f t="shared" si="25"/>
        <v>0.10457203293463108</v>
      </c>
      <c r="Z141" s="482">
        <f t="shared" si="25"/>
        <v>0.10218091205617817</v>
      </c>
      <c r="AA141" s="482">
        <f t="shared" si="26"/>
        <v>0</v>
      </c>
    </row>
    <row r="142" spans="16:27" x14ac:dyDescent="0.25">
      <c r="P142" s="487" t="s">
        <v>590</v>
      </c>
      <c r="Q142" s="510">
        <f t="shared" si="25"/>
        <v>8.3384167536302026E-2</v>
      </c>
      <c r="R142" s="511">
        <f t="shared" si="25"/>
        <v>4.9155389323255909E-2</v>
      </c>
      <c r="S142" s="511">
        <f t="shared" si="25"/>
        <v>8.1095099918253227E-2</v>
      </c>
      <c r="T142" s="511">
        <f t="shared" si="25"/>
        <v>9.3490902354233962E-2</v>
      </c>
      <c r="U142" s="511">
        <f t="shared" si="25"/>
        <v>8.7793289407256614E-2</v>
      </c>
      <c r="V142" s="511">
        <f t="shared" si="25"/>
        <v>7.8016254316661482E-2</v>
      </c>
      <c r="W142" s="511">
        <f t="shared" si="25"/>
        <v>8.7107886669065049E-2</v>
      </c>
      <c r="X142" s="511">
        <f t="shared" si="25"/>
        <v>8.0196486290786198E-2</v>
      </c>
      <c r="Y142" s="511">
        <f t="shared" si="25"/>
        <v>7.8569216638885206E-2</v>
      </c>
      <c r="Z142" s="512">
        <f t="shared" si="25"/>
        <v>8.7445211748458027E-2</v>
      </c>
      <c r="AA142" s="512">
        <f t="shared" si="26"/>
        <v>0</v>
      </c>
    </row>
    <row r="143" spans="16:27" x14ac:dyDescent="0.25">
      <c r="P143" s="487" t="s">
        <v>847</v>
      </c>
      <c r="Q143" s="492">
        <f>Q123</f>
        <v>1085303.0456164731</v>
      </c>
      <c r="R143" s="492">
        <f t="shared" ref="R143:Z143" si="27">R123</f>
        <v>1040545.2226021521</v>
      </c>
      <c r="S143" s="492">
        <f t="shared" si="27"/>
        <v>1221527.4800874712</v>
      </c>
      <c r="T143" s="492">
        <f t="shared" si="27"/>
        <v>1197900.7022522909</v>
      </c>
      <c r="U143" s="492">
        <f t="shared" si="27"/>
        <v>1127701.4913920357</v>
      </c>
      <c r="V143" s="492">
        <f t="shared" si="27"/>
        <v>1189762.0803366008</v>
      </c>
      <c r="W143" s="492">
        <f t="shared" si="27"/>
        <v>1228520.318357053</v>
      </c>
      <c r="X143" s="492">
        <f t="shared" si="27"/>
        <v>1249914.979375212</v>
      </c>
      <c r="Y143" s="492">
        <f t="shared" si="27"/>
        <v>1306221.7226772392</v>
      </c>
      <c r="Z143" s="492">
        <f t="shared" si="27"/>
        <v>1297134.5042943323</v>
      </c>
    </row>
    <row r="144" spans="16:27" x14ac:dyDescent="0.25">
      <c r="P144" s="487"/>
      <c r="Q144" s="468"/>
      <c r="R144" s="468"/>
      <c r="S144" s="468"/>
      <c r="T144" s="468"/>
      <c r="U144" s="468"/>
      <c r="V144" s="468"/>
      <c r="W144" s="468"/>
      <c r="X144" s="468"/>
      <c r="Y144" s="468"/>
      <c r="Z144" s="468"/>
      <c r="AA144" s="492">
        <f>HLOOKUP(CONCATENATE(Z$100,$P121),BECO_Resultados!$D$7:$HX$87,66,FALSE)+HLOOKUP(CONCATENATE(Z$100,$P122),BECO_Resultados!$D$7:$HX$87,66,FALSE)</f>
        <v>494540.74347526376</v>
      </c>
    </row>
    <row r="145" spans="4:26" x14ac:dyDescent="0.25">
      <c r="Q145" s="483">
        <f>SUM(Q138:Q142)</f>
        <v>1.0000000000000002</v>
      </c>
      <c r="R145" s="483">
        <f t="shared" ref="R145:Z145" si="28">SUM(R138:R142)</f>
        <v>1</v>
      </c>
      <c r="S145" s="483">
        <f t="shared" si="28"/>
        <v>1</v>
      </c>
      <c r="T145" s="483">
        <f t="shared" si="28"/>
        <v>0.99999999999999989</v>
      </c>
      <c r="U145" s="483">
        <f t="shared" si="28"/>
        <v>1</v>
      </c>
      <c r="V145" s="483">
        <f t="shared" si="28"/>
        <v>1</v>
      </c>
      <c r="W145" s="483">
        <f t="shared" si="28"/>
        <v>1</v>
      </c>
      <c r="X145" s="483">
        <f t="shared" si="28"/>
        <v>1</v>
      </c>
      <c r="Y145" s="483">
        <f t="shared" si="28"/>
        <v>1</v>
      </c>
      <c r="Z145" s="483">
        <f t="shared" si="28"/>
        <v>1.0000000000000002</v>
      </c>
    </row>
    <row r="148" spans="4:26" ht="18.75" x14ac:dyDescent="0.3">
      <c r="D148" s="475"/>
      <c r="E148" s="486" t="s">
        <v>592</v>
      </c>
      <c r="F148" s="486" t="s">
        <v>49</v>
      </c>
      <c r="G148" s="486" t="s">
        <v>49</v>
      </c>
      <c r="H148" s="486" t="s">
        <v>593</v>
      </c>
    </row>
    <row r="149" spans="4:26" x14ac:dyDescent="0.25">
      <c r="D149" s="458" t="str">
        <f t="shared" ref="D149:D157" si="29">D101</f>
        <v>CF Transporte</v>
      </c>
      <c r="E149" s="513">
        <f t="shared" ref="E149:E157" si="30">N101</f>
        <v>494540.74347526376</v>
      </c>
      <c r="F149" s="516">
        <v>0.82</v>
      </c>
      <c r="G149" s="513">
        <f>E149*F149</f>
        <v>405523.40964971628</v>
      </c>
      <c r="H149" s="516">
        <f>G149/$G$157</f>
        <v>0.64587032660352517</v>
      </c>
    </row>
    <row r="150" spans="4:26" x14ac:dyDescent="0.25">
      <c r="D150" s="459" t="str">
        <f t="shared" si="29"/>
        <v>CF Industrial</v>
      </c>
      <c r="E150" s="514">
        <f t="shared" si="30"/>
        <v>355032.97558337066</v>
      </c>
      <c r="F150" s="517">
        <v>0.28000000000000003</v>
      </c>
      <c r="G150" s="514">
        <f t="shared" ref="G150:G156" si="31">E150*F150</f>
        <v>99409.233163343801</v>
      </c>
      <c r="H150" s="517">
        <f t="shared" ref="H150:H156" si="32">G150/$G$157</f>
        <v>0.15832741677249745</v>
      </c>
    </row>
    <row r="151" spans="4:26" x14ac:dyDescent="0.25">
      <c r="D151" s="458" t="str">
        <f t="shared" si="29"/>
        <v>CF Residencial</v>
      </c>
      <c r="E151" s="513">
        <f t="shared" si="30"/>
        <v>202167.41288721494</v>
      </c>
      <c r="F151" s="516">
        <v>0.46</v>
      </c>
      <c r="G151" s="513">
        <f t="shared" si="31"/>
        <v>92997.009928118874</v>
      </c>
      <c r="H151" s="516">
        <f t="shared" si="32"/>
        <v>0.14811477647445212</v>
      </c>
    </row>
    <row r="152" spans="4:26" x14ac:dyDescent="0.25">
      <c r="D152" s="459" t="str">
        <f t="shared" si="29"/>
        <v>CF No Identificado</v>
      </c>
      <c r="E152" s="514">
        <f t="shared" si="30"/>
        <v>87036.302845588492</v>
      </c>
      <c r="F152" s="517"/>
      <c r="G152" s="514">
        <f t="shared" si="31"/>
        <v>0</v>
      </c>
      <c r="H152" s="517">
        <f t="shared" si="32"/>
        <v>0</v>
      </c>
    </row>
    <row r="153" spans="4:26" x14ac:dyDescent="0.25">
      <c r="D153" s="458" t="str">
        <f t="shared" si="29"/>
        <v>CF Comercial y Público</v>
      </c>
      <c r="E153" s="513">
        <f t="shared" si="30"/>
        <v>64287.507844720581</v>
      </c>
      <c r="F153" s="516">
        <v>0.27</v>
      </c>
      <c r="G153" s="513">
        <f t="shared" si="31"/>
        <v>17357.627118074557</v>
      </c>
      <c r="H153" s="516">
        <f t="shared" si="32"/>
        <v>2.7645201310318147E-2</v>
      </c>
    </row>
    <row r="154" spans="4:26" x14ac:dyDescent="0.25">
      <c r="D154" s="459" t="str">
        <f t="shared" si="29"/>
        <v>CF Minero</v>
      </c>
      <c r="E154" s="514">
        <f t="shared" si="30"/>
        <v>14397.745249846426</v>
      </c>
      <c r="F154" s="517">
        <v>0.76</v>
      </c>
      <c r="G154" s="514">
        <f t="shared" si="31"/>
        <v>10942.286389883284</v>
      </c>
      <c r="H154" s="517">
        <f t="shared" si="32"/>
        <v>1.7427595833561935E-2</v>
      </c>
    </row>
    <row r="155" spans="4:26" x14ac:dyDescent="0.25">
      <c r="D155" s="458" t="str">
        <f t="shared" si="29"/>
        <v>CF Agropecuario</v>
      </c>
      <c r="E155" s="513">
        <f t="shared" si="30"/>
        <v>2040.9765635814495</v>
      </c>
      <c r="F155" s="516">
        <v>0.76</v>
      </c>
      <c r="G155" s="513">
        <f t="shared" si="31"/>
        <v>1551.1421883219016</v>
      </c>
      <c r="H155" s="516">
        <f t="shared" si="32"/>
        <v>2.4704781226941785E-3</v>
      </c>
    </row>
    <row r="156" spans="4:26" x14ac:dyDescent="0.25">
      <c r="D156" s="460" t="str">
        <f t="shared" si="29"/>
        <v>CF Construcciones</v>
      </c>
      <c r="E156" s="515">
        <f t="shared" si="30"/>
        <v>323.3646435431844</v>
      </c>
      <c r="F156" s="518">
        <v>0.28000000000000003</v>
      </c>
      <c r="G156" s="515">
        <f t="shared" si="31"/>
        <v>90.542100192091638</v>
      </c>
      <c r="H156" s="518">
        <f t="shared" si="32"/>
        <v>1.4420488295101866E-4</v>
      </c>
    </row>
    <row r="157" spans="4:26" x14ac:dyDescent="0.25">
      <c r="D157" s="460" t="str">
        <f t="shared" si="29"/>
        <v>Consumo Final</v>
      </c>
      <c r="E157" s="474">
        <f t="shared" si="30"/>
        <v>1209225.5792282198</v>
      </c>
      <c r="F157" s="519">
        <f>G157/E157</f>
        <v>0.51923417873643185</v>
      </c>
      <c r="G157" s="474">
        <f>SUM(G149:G156)</f>
        <v>627871.25053765078</v>
      </c>
      <c r="H157" s="519">
        <f>SUM(H149:H156)</f>
        <v>0.99999999999999989</v>
      </c>
    </row>
    <row r="158" spans="4:26" x14ac:dyDescent="0.25">
      <c r="E158" s="486" t="s">
        <v>49</v>
      </c>
    </row>
    <row r="159" spans="4:26" x14ac:dyDescent="0.25">
      <c r="D159" s="514" t="s">
        <v>21</v>
      </c>
      <c r="E159" s="514">
        <v>405523.40964971628</v>
      </c>
      <c r="F159" s="500">
        <f>E159/SUM($E$159:$E$166)</f>
        <v>0.64277815142047612</v>
      </c>
    </row>
    <row r="160" spans="4:26" x14ac:dyDescent="0.25">
      <c r="D160" s="513" t="s">
        <v>20</v>
      </c>
      <c r="E160" s="513">
        <v>102429.69659193428</v>
      </c>
      <c r="F160" s="500">
        <f t="shared" ref="F160:F166" si="33">E160/SUM($E$159:$E$166)</f>
        <v>0.16235701678182962</v>
      </c>
    </row>
    <row r="161" spans="4:6" x14ac:dyDescent="0.25">
      <c r="D161" s="514" t="s">
        <v>18</v>
      </c>
      <c r="E161" s="514">
        <v>92997.009928118874</v>
      </c>
      <c r="F161" s="500">
        <f t="shared" si="33"/>
        <v>0.14740566070121996</v>
      </c>
    </row>
    <row r="162" spans="4:6" x14ac:dyDescent="0.25">
      <c r="D162" s="513" t="s">
        <v>19</v>
      </c>
      <c r="E162" s="513">
        <v>17357.627118074557</v>
      </c>
      <c r="F162" s="500">
        <f t="shared" si="33"/>
        <v>2.7512846870268701E-2</v>
      </c>
    </row>
    <row r="163" spans="4:6" x14ac:dyDescent="0.25">
      <c r="D163" s="514" t="s">
        <v>112</v>
      </c>
      <c r="E163" s="514">
        <v>10942.286389883284</v>
      </c>
      <c r="F163" s="500">
        <f t="shared" si="33"/>
        <v>1.734415930285748E-2</v>
      </c>
    </row>
    <row r="164" spans="4:6" x14ac:dyDescent="0.25">
      <c r="D164" s="513" t="s">
        <v>113</v>
      </c>
      <c r="E164" s="513">
        <v>1551.1421883219016</v>
      </c>
      <c r="F164" s="500">
        <f t="shared" si="33"/>
        <v>2.4586504371254154E-3</v>
      </c>
    </row>
    <row r="165" spans="4:6" x14ac:dyDescent="0.25">
      <c r="D165" s="514" t="s">
        <v>22</v>
      </c>
      <c r="E165" s="514">
        <v>90.542100192091638</v>
      </c>
      <c r="F165" s="500">
        <f t="shared" si="33"/>
        <v>1.4351448622280767E-4</v>
      </c>
    </row>
    <row r="166" spans="4:6" x14ac:dyDescent="0.25">
      <c r="D166" s="513" t="s">
        <v>23</v>
      </c>
      <c r="E166" s="513">
        <v>0</v>
      </c>
      <c r="F166" s="500">
        <f t="shared" si="33"/>
        <v>0</v>
      </c>
    </row>
  </sheetData>
  <sortState ref="D159:E166">
    <sortCondition descending="1" ref="E159"/>
  </sortState>
  <mergeCells count="1">
    <mergeCell ref="D76:G76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Drop Down 1">
              <controlPr defaultSize="0" autoLine="0" autoPict="0">
                <anchor moveWithCells="1">
                  <from>
                    <xdr:col>7</xdr:col>
                    <xdr:colOff>171450</xdr:colOff>
                    <xdr:row>75</xdr:row>
                    <xdr:rowOff>0</xdr:rowOff>
                  </from>
                  <to>
                    <xdr:col>9</xdr:col>
                    <xdr:colOff>447675</xdr:colOff>
                    <xdr:row>76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3"/>
  <sheetViews>
    <sheetView topLeftCell="A28" workbookViewId="0">
      <selection activeCell="E2" sqref="E2"/>
    </sheetView>
  </sheetViews>
  <sheetFormatPr baseColWidth="10" defaultColWidth="6.7109375" defaultRowHeight="12" customHeight="1" x14ac:dyDescent="0.25"/>
  <cols>
    <col min="1" max="1" width="38.28515625" style="166" customWidth="1"/>
    <col min="2" max="11" width="6.140625" style="166" customWidth="1"/>
    <col min="12" max="16384" width="6.7109375" style="166"/>
  </cols>
  <sheetData>
    <row r="1" spans="1:11" ht="12" customHeight="1" x14ac:dyDescent="0.25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 ht="23.25" x14ac:dyDescent="0.25">
      <c r="A2" s="386" t="s">
        <v>459</v>
      </c>
      <c r="B2" s="167"/>
      <c r="C2" s="167"/>
      <c r="D2" s="167"/>
      <c r="E2" s="167"/>
      <c r="F2" s="167"/>
      <c r="G2" s="167"/>
      <c r="H2" s="167"/>
      <c r="I2" s="167"/>
      <c r="J2" s="226"/>
      <c r="K2" s="225"/>
    </row>
    <row r="3" spans="1:11" ht="11.25" x14ac:dyDescent="0.25">
      <c r="A3" s="167"/>
      <c r="B3" s="167"/>
      <c r="C3" s="167"/>
      <c r="D3" s="167"/>
      <c r="E3" s="167"/>
      <c r="F3" s="167"/>
      <c r="G3" s="167"/>
      <c r="H3" s="167"/>
      <c r="I3" s="167"/>
      <c r="J3" s="167"/>
      <c r="K3" s="167"/>
    </row>
    <row r="4" spans="1:11" ht="12" customHeight="1" x14ac:dyDescent="0.25">
      <c r="A4" s="188" t="s">
        <v>330</v>
      </c>
      <c r="B4" s="188"/>
      <c r="C4" s="187"/>
      <c r="D4" s="187"/>
      <c r="E4" s="187"/>
      <c r="F4" s="187"/>
      <c r="G4" s="187"/>
      <c r="H4" s="187"/>
      <c r="I4" s="187"/>
      <c r="J4" s="187"/>
      <c r="K4" s="187"/>
    </row>
    <row r="5" spans="1:11" ht="11.25" x14ac:dyDescent="0.25">
      <c r="A5" s="186" t="s">
        <v>329</v>
      </c>
      <c r="B5" s="206">
        <v>2006</v>
      </c>
      <c r="C5" s="206">
        <v>2007</v>
      </c>
      <c r="D5" s="206">
        <v>2008</v>
      </c>
      <c r="E5" s="206">
        <v>2009</v>
      </c>
      <c r="F5" s="206">
        <v>2010</v>
      </c>
      <c r="G5" s="206">
        <v>2011</v>
      </c>
      <c r="H5" s="206">
        <v>2012</v>
      </c>
      <c r="I5" s="206">
        <v>2013</v>
      </c>
      <c r="J5" s="206">
        <v>2014</v>
      </c>
      <c r="K5" s="206">
        <v>2015</v>
      </c>
    </row>
    <row r="6" spans="1:11" thickBot="1" x14ac:dyDescent="0.3">
      <c r="A6" s="175" t="s">
        <v>328</v>
      </c>
      <c r="B6" s="216">
        <v>383.89800000000002</v>
      </c>
      <c r="C6" s="215">
        <v>431.072</v>
      </c>
      <c r="D6" s="215">
        <v>480.08699999999999</v>
      </c>
      <c r="E6" s="215">
        <v>504.64699999999999</v>
      </c>
      <c r="F6" s="215">
        <v>544.92399999999998</v>
      </c>
      <c r="G6" s="215">
        <v>619.89400000000001</v>
      </c>
      <c r="H6" s="215">
        <v>664.24</v>
      </c>
      <c r="I6" s="215">
        <v>710.49699999999996</v>
      </c>
      <c r="J6" s="215">
        <v>757.50599999999997</v>
      </c>
      <c r="K6" s="215">
        <v>800.84900000000005</v>
      </c>
    </row>
    <row r="7" spans="1:11" ht="11.25" x14ac:dyDescent="0.25">
      <c r="A7" s="221" t="s">
        <v>325</v>
      </c>
      <c r="B7" s="197">
        <v>28.268999999999998</v>
      </c>
      <c r="C7" s="197">
        <v>30.686</v>
      </c>
      <c r="D7" s="197">
        <v>32.963999999999999</v>
      </c>
      <c r="E7" s="197">
        <v>34.631999999999998</v>
      </c>
      <c r="F7" s="197">
        <v>35.430999999999997</v>
      </c>
      <c r="G7" s="197">
        <v>38.722000000000001</v>
      </c>
      <c r="H7" s="197">
        <v>38.451000000000001</v>
      </c>
      <c r="I7" s="197">
        <v>39.75</v>
      </c>
      <c r="J7" s="197">
        <v>43.841999999999999</v>
      </c>
      <c r="K7" s="197">
        <v>49.999000000000002</v>
      </c>
    </row>
    <row r="8" spans="1:11" ht="11.25" x14ac:dyDescent="0.25">
      <c r="A8" s="222" t="s">
        <v>324</v>
      </c>
      <c r="B8" s="196">
        <v>25.349</v>
      </c>
      <c r="C8" s="196">
        <v>25.722000000000001</v>
      </c>
      <c r="D8" s="196">
        <v>37.689</v>
      </c>
      <c r="E8" s="196">
        <v>36.390999999999998</v>
      </c>
      <c r="F8" s="196">
        <v>45.96</v>
      </c>
      <c r="G8" s="196">
        <v>68.942999999999998</v>
      </c>
      <c r="H8" s="196">
        <v>73.052000000000007</v>
      </c>
      <c r="I8" s="196">
        <v>72.272999999999996</v>
      </c>
      <c r="J8" s="196">
        <v>63.774000000000001</v>
      </c>
      <c r="K8" s="196">
        <v>54.776000000000003</v>
      </c>
    </row>
    <row r="9" spans="1:11" ht="11.25" x14ac:dyDescent="0.25">
      <c r="A9" s="221" t="s">
        <v>323</v>
      </c>
      <c r="B9" s="197">
        <v>54.706000000000003</v>
      </c>
      <c r="C9" s="197">
        <v>62.316000000000003</v>
      </c>
      <c r="D9" s="197">
        <v>66.87</v>
      </c>
      <c r="E9" s="197">
        <v>66.427999999999997</v>
      </c>
      <c r="F9" s="197">
        <v>69.527000000000001</v>
      </c>
      <c r="G9" s="197">
        <v>76.497</v>
      </c>
      <c r="H9" s="197">
        <v>81.186000000000007</v>
      </c>
      <c r="I9" s="197">
        <v>84.015000000000001</v>
      </c>
      <c r="J9" s="197">
        <v>86.363</v>
      </c>
      <c r="K9" s="197">
        <v>89.415999999999997</v>
      </c>
    </row>
    <row r="10" spans="1:11" ht="11.25" x14ac:dyDescent="0.25">
      <c r="A10" s="222" t="s">
        <v>322</v>
      </c>
      <c r="B10" s="196">
        <v>14.877000000000001</v>
      </c>
      <c r="C10" s="196">
        <v>16.341000000000001</v>
      </c>
      <c r="D10" s="196">
        <v>17.713999999999999</v>
      </c>
      <c r="E10" s="196">
        <v>18.283000000000001</v>
      </c>
      <c r="F10" s="196">
        <v>19.658000000000001</v>
      </c>
      <c r="G10" s="196">
        <v>21.146000000000001</v>
      </c>
      <c r="H10" s="196">
        <v>22.416</v>
      </c>
      <c r="I10" s="196">
        <v>23.719000000000001</v>
      </c>
      <c r="J10" s="196">
        <v>24.965</v>
      </c>
      <c r="K10" s="196">
        <v>27.18</v>
      </c>
    </row>
    <row r="11" spans="1:11" ht="11.25" x14ac:dyDescent="0.25">
      <c r="A11" s="221" t="s">
        <v>321</v>
      </c>
      <c r="B11" s="197">
        <v>23.222000000000001</v>
      </c>
      <c r="C11" s="197">
        <v>27.666</v>
      </c>
      <c r="D11" s="197">
        <v>33.378999999999998</v>
      </c>
      <c r="E11" s="197">
        <v>38.912999999999997</v>
      </c>
      <c r="F11" s="197">
        <v>39.340000000000003</v>
      </c>
      <c r="G11" s="197">
        <v>45.866</v>
      </c>
      <c r="H11" s="197">
        <v>52.988</v>
      </c>
      <c r="I11" s="197">
        <v>62.704000000000001</v>
      </c>
      <c r="J11" s="197">
        <v>72.131</v>
      </c>
      <c r="K11" s="197">
        <v>77.516999999999996</v>
      </c>
    </row>
    <row r="12" spans="1:11" ht="11.25" x14ac:dyDescent="0.25">
      <c r="A12" s="222" t="s">
        <v>320</v>
      </c>
      <c r="B12" s="196">
        <v>45.542000000000002</v>
      </c>
      <c r="C12" s="196">
        <v>51.970999999999997</v>
      </c>
      <c r="D12" s="196">
        <v>55.807000000000002</v>
      </c>
      <c r="E12" s="196">
        <v>58.395000000000003</v>
      </c>
      <c r="F12" s="196">
        <v>63.21</v>
      </c>
      <c r="G12" s="196">
        <v>70.331999999999994</v>
      </c>
      <c r="H12" s="196">
        <v>75.194000000000003</v>
      </c>
      <c r="I12" s="196">
        <v>81.936999999999998</v>
      </c>
      <c r="J12" s="196">
        <v>89.055999999999997</v>
      </c>
      <c r="K12" s="196">
        <v>95.820999999999998</v>
      </c>
    </row>
    <row r="13" spans="1:11" ht="11.25" x14ac:dyDescent="0.25">
      <c r="A13" s="221" t="s">
        <v>319</v>
      </c>
      <c r="B13" s="197">
        <v>26.553000000000001</v>
      </c>
      <c r="C13" s="197">
        <v>30.68</v>
      </c>
      <c r="D13" s="197">
        <v>31.846</v>
      </c>
      <c r="E13" s="197">
        <v>33.540999999999997</v>
      </c>
      <c r="F13" s="197">
        <v>34.680999999999997</v>
      </c>
      <c r="G13" s="197">
        <v>36.198999999999998</v>
      </c>
      <c r="H13" s="197">
        <v>37.567</v>
      </c>
      <c r="I13" s="197">
        <v>42.762</v>
      </c>
      <c r="J13" s="197">
        <v>47.262999999999998</v>
      </c>
      <c r="K13" s="197">
        <v>50.351999999999997</v>
      </c>
    </row>
    <row r="14" spans="1:11" ht="22.5" x14ac:dyDescent="0.25">
      <c r="A14" s="222" t="s">
        <v>318</v>
      </c>
      <c r="B14" s="196">
        <v>71.986000000000004</v>
      </c>
      <c r="C14" s="196">
        <v>80.97</v>
      </c>
      <c r="D14" s="196">
        <v>90.415999999999997</v>
      </c>
      <c r="E14" s="196">
        <v>97.972999999999999</v>
      </c>
      <c r="F14" s="196">
        <v>105.048</v>
      </c>
      <c r="G14" s="196">
        <v>113.878</v>
      </c>
      <c r="H14" s="196">
        <v>123.883</v>
      </c>
      <c r="I14" s="196">
        <v>132.47800000000001</v>
      </c>
      <c r="J14" s="196">
        <v>142.70400000000001</v>
      </c>
      <c r="K14" s="196">
        <v>153.84</v>
      </c>
    </row>
    <row r="15" spans="1:11" ht="22.5" x14ac:dyDescent="0.25">
      <c r="A15" s="221" t="s">
        <v>317</v>
      </c>
      <c r="B15" s="197">
        <v>59.103000000000002</v>
      </c>
      <c r="C15" s="197">
        <v>65.557000000000002</v>
      </c>
      <c r="D15" s="197">
        <v>71.926000000000002</v>
      </c>
      <c r="E15" s="197">
        <v>79.290999999999997</v>
      </c>
      <c r="F15" s="197">
        <v>86.28</v>
      </c>
      <c r="G15" s="197">
        <v>93.796000000000006</v>
      </c>
      <c r="H15" s="197">
        <v>103.02</v>
      </c>
      <c r="I15" s="197">
        <v>114.035</v>
      </c>
      <c r="J15" s="197">
        <v>123.661</v>
      </c>
      <c r="K15" s="197">
        <v>133.45099999999999</v>
      </c>
    </row>
    <row r="16" spans="1:11" ht="11.25" x14ac:dyDescent="0.25">
      <c r="A16" s="220" t="s">
        <v>316</v>
      </c>
      <c r="B16" s="219">
        <v>349.60700000000003</v>
      </c>
      <c r="C16" s="219">
        <v>391.90899999999999</v>
      </c>
      <c r="D16" s="219">
        <v>438.61099999999999</v>
      </c>
      <c r="E16" s="219">
        <v>463.84699999999998</v>
      </c>
      <c r="F16" s="219">
        <v>499.13499999999999</v>
      </c>
      <c r="G16" s="219">
        <v>565.37900000000002</v>
      </c>
      <c r="H16" s="219">
        <v>607.75699999999995</v>
      </c>
      <c r="I16" s="219">
        <v>653.673</v>
      </c>
      <c r="J16" s="219">
        <v>693.75900000000001</v>
      </c>
      <c r="K16" s="219">
        <v>732.35199999999998</v>
      </c>
    </row>
    <row r="17" spans="1:11" ht="11.25" x14ac:dyDescent="0.25">
      <c r="A17" s="218" t="s">
        <v>315</v>
      </c>
      <c r="B17" s="217">
        <v>34.290999999999997</v>
      </c>
      <c r="C17" s="217">
        <v>39.162999999999997</v>
      </c>
      <c r="D17" s="217">
        <v>41.475999999999999</v>
      </c>
      <c r="E17" s="217">
        <v>40.799999999999997</v>
      </c>
      <c r="F17" s="217">
        <v>45.789000000000001</v>
      </c>
      <c r="G17" s="217">
        <v>54.515000000000001</v>
      </c>
      <c r="H17" s="217">
        <v>56.482999999999997</v>
      </c>
      <c r="I17" s="217">
        <v>56.823999999999998</v>
      </c>
      <c r="J17" s="217">
        <v>63.747</v>
      </c>
      <c r="K17" s="217">
        <v>68.497</v>
      </c>
    </row>
    <row r="18" spans="1:11" ht="11.25" x14ac:dyDescent="0.25">
      <c r="A18" s="186" t="s">
        <v>327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</row>
    <row r="19" spans="1:11" ht="11.25" x14ac:dyDescent="0.25">
      <c r="A19" s="224"/>
      <c r="B19" s="223"/>
      <c r="C19" s="223"/>
      <c r="D19" s="223"/>
      <c r="E19" s="223"/>
      <c r="F19" s="223"/>
      <c r="G19" s="223"/>
      <c r="H19" s="223"/>
      <c r="I19" s="223"/>
      <c r="J19" s="223"/>
      <c r="K19" s="223"/>
    </row>
    <row r="20" spans="1:11" ht="11.25" x14ac:dyDescent="0.25">
      <c r="A20" s="186"/>
      <c r="B20" s="206">
        <v>2006</v>
      </c>
      <c r="C20" s="206">
        <v>2007</v>
      </c>
      <c r="D20" s="206">
        <v>2008</v>
      </c>
      <c r="E20" s="206">
        <v>2009</v>
      </c>
      <c r="F20" s="206">
        <v>2010</v>
      </c>
      <c r="G20" s="206">
        <v>2011</v>
      </c>
      <c r="H20" s="206">
        <v>2012</v>
      </c>
      <c r="I20" s="206">
        <v>2013</v>
      </c>
      <c r="J20" s="206">
        <v>2014</v>
      </c>
      <c r="K20" s="206">
        <v>2015</v>
      </c>
    </row>
    <row r="21" spans="1:11" thickBot="1" x14ac:dyDescent="0.3">
      <c r="A21" s="175" t="s">
        <v>326</v>
      </c>
      <c r="B21" s="216">
        <v>362.93799999999999</v>
      </c>
      <c r="C21" s="215">
        <v>387.983</v>
      </c>
      <c r="D21" s="215">
        <v>401.74400000000003</v>
      </c>
      <c r="E21" s="215">
        <v>408.37900000000002</v>
      </c>
      <c r="F21" s="215">
        <v>424.59899999999999</v>
      </c>
      <c r="G21" s="215">
        <v>452.57799999999997</v>
      </c>
      <c r="H21" s="215">
        <v>470.88</v>
      </c>
      <c r="I21" s="215">
        <v>493.83100000000002</v>
      </c>
      <c r="J21" s="215">
        <v>515.48900000000003</v>
      </c>
      <c r="K21" s="215">
        <v>531.37599999999998</v>
      </c>
    </row>
    <row r="22" spans="1:11" ht="11.25" x14ac:dyDescent="0.25">
      <c r="A22" s="221" t="s">
        <v>325</v>
      </c>
      <c r="B22" s="197">
        <v>26.902000000000001</v>
      </c>
      <c r="C22" s="197">
        <v>27.954000000000001</v>
      </c>
      <c r="D22" s="197">
        <v>27.849</v>
      </c>
      <c r="E22" s="197">
        <v>27.667000000000002</v>
      </c>
      <c r="F22" s="197">
        <v>27.72</v>
      </c>
      <c r="G22" s="197">
        <v>28.295000000000002</v>
      </c>
      <c r="H22" s="197">
        <v>29.004999999999999</v>
      </c>
      <c r="I22" s="197">
        <v>30.895</v>
      </c>
      <c r="J22" s="197">
        <v>31.849</v>
      </c>
      <c r="K22" s="197">
        <v>32.914000000000001</v>
      </c>
    </row>
    <row r="23" spans="1:11" ht="11.25" x14ac:dyDescent="0.25">
      <c r="A23" s="222" t="s">
        <v>324</v>
      </c>
      <c r="B23" s="196">
        <v>21.89</v>
      </c>
      <c r="C23" s="196">
        <v>22.216999999999999</v>
      </c>
      <c r="D23" s="196">
        <v>24.306000000000001</v>
      </c>
      <c r="E23" s="196">
        <v>26.963999999999999</v>
      </c>
      <c r="F23" s="196">
        <v>29.821000000000002</v>
      </c>
      <c r="G23" s="196">
        <v>34.146999999999998</v>
      </c>
      <c r="H23" s="196">
        <v>35.948</v>
      </c>
      <c r="I23" s="196">
        <v>37.743000000000002</v>
      </c>
      <c r="J23" s="196">
        <v>37.317999999999998</v>
      </c>
      <c r="K23" s="196">
        <v>37.552999999999997</v>
      </c>
    </row>
    <row r="24" spans="1:11" ht="11.25" x14ac:dyDescent="0.25">
      <c r="A24" s="221" t="s">
        <v>323</v>
      </c>
      <c r="B24" s="197">
        <v>51.353000000000002</v>
      </c>
      <c r="C24" s="197">
        <v>55.051000000000002</v>
      </c>
      <c r="D24" s="197">
        <v>55.389000000000003</v>
      </c>
      <c r="E24" s="197">
        <v>53.091000000000001</v>
      </c>
      <c r="F24" s="197">
        <v>54.064999999999998</v>
      </c>
      <c r="G24" s="197">
        <v>56.631</v>
      </c>
      <c r="H24" s="197">
        <v>56.677</v>
      </c>
      <c r="I24" s="197">
        <v>57.192</v>
      </c>
      <c r="J24" s="197">
        <v>57.588000000000001</v>
      </c>
      <c r="K24" s="197">
        <v>58.307000000000002</v>
      </c>
    </row>
    <row r="25" spans="1:11" ht="11.25" x14ac:dyDescent="0.25">
      <c r="A25" s="222" t="s">
        <v>322</v>
      </c>
      <c r="B25" s="196">
        <v>14.36</v>
      </c>
      <c r="C25" s="196">
        <v>14.946999999999999</v>
      </c>
      <c r="D25" s="196">
        <v>15.021000000000001</v>
      </c>
      <c r="E25" s="196">
        <v>15.303000000000001</v>
      </c>
      <c r="F25" s="196">
        <v>15.895</v>
      </c>
      <c r="G25" s="196">
        <v>16.376000000000001</v>
      </c>
      <c r="H25" s="196">
        <v>16.751999999999999</v>
      </c>
      <c r="I25" s="196">
        <v>17.253</v>
      </c>
      <c r="J25" s="196">
        <v>17.832000000000001</v>
      </c>
      <c r="K25" s="196">
        <v>18.352</v>
      </c>
    </row>
    <row r="26" spans="1:11" ht="11.25" x14ac:dyDescent="0.25">
      <c r="A26" s="221" t="s">
        <v>321</v>
      </c>
      <c r="B26" s="197">
        <v>21.213000000000001</v>
      </c>
      <c r="C26" s="197">
        <v>22.981999999999999</v>
      </c>
      <c r="D26" s="197">
        <v>25.009</v>
      </c>
      <c r="E26" s="197">
        <v>26.329000000000001</v>
      </c>
      <c r="F26" s="197">
        <v>26.302</v>
      </c>
      <c r="G26" s="197">
        <v>28.469000000000001</v>
      </c>
      <c r="H26" s="197">
        <v>30.158999999999999</v>
      </c>
      <c r="I26" s="197">
        <v>33.613999999999997</v>
      </c>
      <c r="J26" s="197">
        <v>37.127000000000002</v>
      </c>
      <c r="K26" s="197">
        <v>38.593000000000004</v>
      </c>
    </row>
    <row r="27" spans="1:11" ht="11.25" x14ac:dyDescent="0.25">
      <c r="A27" s="222" t="s">
        <v>320</v>
      </c>
      <c r="B27" s="196">
        <v>43.517000000000003</v>
      </c>
      <c r="C27" s="196">
        <v>47.121000000000002</v>
      </c>
      <c r="D27" s="196">
        <v>48.598999999999997</v>
      </c>
      <c r="E27" s="196">
        <v>48.463000000000001</v>
      </c>
      <c r="F27" s="196">
        <v>50.975000000000001</v>
      </c>
      <c r="G27" s="196">
        <v>54.4</v>
      </c>
      <c r="H27" s="196">
        <v>56.523000000000003</v>
      </c>
      <c r="I27" s="196">
        <v>59.094000000000001</v>
      </c>
      <c r="J27" s="196">
        <v>62.081000000000003</v>
      </c>
      <c r="K27" s="196">
        <v>64.655000000000001</v>
      </c>
    </row>
    <row r="28" spans="1:11" ht="11.25" x14ac:dyDescent="0.25">
      <c r="A28" s="221" t="s">
        <v>319</v>
      </c>
      <c r="B28" s="197">
        <v>25.792000000000002</v>
      </c>
      <c r="C28" s="197">
        <v>28.614000000000001</v>
      </c>
      <c r="D28" s="197">
        <v>29.925000000000001</v>
      </c>
      <c r="E28" s="197">
        <v>29.535</v>
      </c>
      <c r="F28" s="197">
        <v>31.369</v>
      </c>
      <c r="G28" s="197">
        <v>33.454999999999998</v>
      </c>
      <c r="H28" s="197">
        <v>34.756999999999998</v>
      </c>
      <c r="I28" s="197">
        <v>35.914999999999999</v>
      </c>
      <c r="J28" s="197">
        <v>37.594000000000001</v>
      </c>
      <c r="K28" s="197">
        <v>38.137</v>
      </c>
    </row>
    <row r="29" spans="1:11" ht="22.5" x14ac:dyDescent="0.25">
      <c r="A29" s="222" t="s">
        <v>318</v>
      </c>
      <c r="B29" s="196">
        <v>69.289000000000001</v>
      </c>
      <c r="C29" s="196">
        <v>74.010000000000005</v>
      </c>
      <c r="D29" s="196">
        <v>77.358999999999995</v>
      </c>
      <c r="E29" s="196">
        <v>79.784999999999997</v>
      </c>
      <c r="F29" s="196">
        <v>82.688000000000002</v>
      </c>
      <c r="G29" s="196">
        <v>88.215000000000003</v>
      </c>
      <c r="H29" s="196">
        <v>92.676000000000002</v>
      </c>
      <c r="I29" s="196">
        <v>96.936000000000007</v>
      </c>
      <c r="J29" s="196">
        <v>102.49299999999999</v>
      </c>
      <c r="K29" s="196">
        <v>106.875</v>
      </c>
    </row>
    <row r="30" spans="1:11" ht="22.5" x14ac:dyDescent="0.25">
      <c r="A30" s="221" t="s">
        <v>317</v>
      </c>
      <c r="B30" s="197">
        <v>56.572000000000003</v>
      </c>
      <c r="C30" s="197">
        <v>59.415999999999997</v>
      </c>
      <c r="D30" s="197">
        <v>60.959000000000003</v>
      </c>
      <c r="E30" s="197">
        <v>63.625</v>
      </c>
      <c r="F30" s="197">
        <v>65.92</v>
      </c>
      <c r="G30" s="197">
        <v>67.995999999999995</v>
      </c>
      <c r="H30" s="197">
        <v>71.132000000000005</v>
      </c>
      <c r="I30" s="197">
        <v>75.350999999999999</v>
      </c>
      <c r="J30" s="197">
        <v>79.25</v>
      </c>
      <c r="K30" s="197">
        <v>81.58</v>
      </c>
    </row>
    <row r="31" spans="1:11" ht="11.25" x14ac:dyDescent="0.25">
      <c r="A31" s="220" t="s">
        <v>316</v>
      </c>
      <c r="B31" s="219">
        <v>330.88799999999998</v>
      </c>
      <c r="C31" s="219">
        <v>352.20299999999997</v>
      </c>
      <c r="D31" s="219">
        <v>364.43400000000003</v>
      </c>
      <c r="E31" s="219">
        <v>371.60899999999998</v>
      </c>
      <c r="F31" s="219">
        <v>385.50299999999999</v>
      </c>
      <c r="G31" s="219">
        <v>409.31299999999999</v>
      </c>
      <c r="H31" s="219">
        <v>425.32499999999999</v>
      </c>
      <c r="I31" s="219">
        <v>446.39499999999998</v>
      </c>
      <c r="J31" s="219">
        <v>465.50299999999999</v>
      </c>
      <c r="K31" s="219">
        <v>479.30500000000001</v>
      </c>
    </row>
    <row r="32" spans="1:11" ht="11.25" x14ac:dyDescent="0.25">
      <c r="A32" s="218" t="s">
        <v>315</v>
      </c>
      <c r="B32" s="217">
        <v>32.049999999999997</v>
      </c>
      <c r="C32" s="217">
        <v>35.762</v>
      </c>
      <c r="D32" s="217">
        <v>37.296999999999997</v>
      </c>
      <c r="E32" s="217">
        <v>36.661999999999999</v>
      </c>
      <c r="F32" s="217">
        <v>39.088000000000001</v>
      </c>
      <c r="G32" s="217">
        <v>43.42</v>
      </c>
      <c r="H32" s="217">
        <v>45.77</v>
      </c>
      <c r="I32" s="217">
        <v>47.607999999999997</v>
      </c>
      <c r="J32" s="217">
        <v>50.271999999999998</v>
      </c>
      <c r="K32" s="217">
        <v>52.293999999999997</v>
      </c>
    </row>
    <row r="33" spans="1:11" ht="11.25" x14ac:dyDescent="0.25">
      <c r="A33" s="186"/>
      <c r="B33" s="206"/>
      <c r="C33" s="206"/>
      <c r="D33" s="206"/>
      <c r="E33" s="206"/>
      <c r="F33" s="206"/>
      <c r="G33" s="206"/>
      <c r="H33" s="206"/>
      <c r="I33" s="206"/>
      <c r="J33" s="206"/>
      <c r="K33" s="206"/>
    </row>
    <row r="34" spans="1:11" ht="11.25" x14ac:dyDescent="0.25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</row>
    <row r="35" spans="1:11" ht="11.25" x14ac:dyDescent="0.25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</row>
    <row r="36" spans="1:11" x14ac:dyDescent="0.25">
      <c r="A36" s="188" t="s">
        <v>314</v>
      </c>
      <c r="B36" s="188"/>
      <c r="C36" s="187"/>
      <c r="D36" s="187"/>
      <c r="E36" s="187"/>
      <c r="F36" s="187"/>
      <c r="G36" s="187"/>
      <c r="H36" s="187"/>
      <c r="I36" s="187"/>
      <c r="J36" s="187"/>
      <c r="K36" s="187"/>
    </row>
    <row r="37" spans="1:11" ht="11.25" x14ac:dyDescent="0.25">
      <c r="A37" s="186"/>
      <c r="B37" s="206">
        <v>2006</v>
      </c>
      <c r="C37" s="206">
        <v>2007</v>
      </c>
      <c r="D37" s="206">
        <v>2008</v>
      </c>
      <c r="E37" s="206">
        <v>2009</v>
      </c>
      <c r="F37" s="206">
        <v>2010</v>
      </c>
      <c r="G37" s="206">
        <v>2011</v>
      </c>
      <c r="H37" s="206">
        <v>2012</v>
      </c>
      <c r="I37" s="206">
        <v>2013</v>
      </c>
      <c r="J37" s="206">
        <v>2014</v>
      </c>
      <c r="K37" s="206">
        <v>2015</v>
      </c>
    </row>
    <row r="38" spans="1:11" thickBot="1" x14ac:dyDescent="0.3">
      <c r="A38" s="175" t="s">
        <v>313</v>
      </c>
      <c r="B38" s="216">
        <v>42.186247999999999</v>
      </c>
      <c r="C38" s="215">
        <v>42.689707000000006</v>
      </c>
      <c r="D38" s="215">
        <v>43.196109999999997</v>
      </c>
      <c r="E38" s="215">
        <v>43.705692000000006</v>
      </c>
      <c r="F38" s="215">
        <v>44.218353999999998</v>
      </c>
      <c r="G38" s="215">
        <v>44.734934000000003</v>
      </c>
      <c r="H38" s="215">
        <v>45.253707000000006</v>
      </c>
      <c r="I38" s="215">
        <v>45.774281999999999</v>
      </c>
      <c r="J38" s="215">
        <v>46.296052000000003</v>
      </c>
      <c r="K38" s="215">
        <v>46.818691000000001</v>
      </c>
    </row>
    <row r="39" spans="1:11" ht="11.25" x14ac:dyDescent="0.25">
      <c r="A39" s="213" t="s">
        <v>312</v>
      </c>
      <c r="B39" s="197">
        <v>19.268408999999998</v>
      </c>
      <c r="C39" s="197">
        <v>19.238116000000002</v>
      </c>
      <c r="D39" s="197">
        <v>19.687355</v>
      </c>
      <c r="E39" s="197">
        <v>21.001767000000001</v>
      </c>
      <c r="F39" s="197">
        <v>21.841203</v>
      </c>
      <c r="G39" s="197">
        <v>22.506437000000002</v>
      </c>
      <c r="H39" s="197">
        <v>23.155835</v>
      </c>
      <c r="I39" s="197">
        <v>23.357481</v>
      </c>
      <c r="J39" s="197">
        <v>23.738502</v>
      </c>
      <c r="K39" s="197">
        <v>24.261431999999999</v>
      </c>
    </row>
    <row r="40" spans="1:11" ht="11.25" x14ac:dyDescent="0.25">
      <c r="A40" s="212" t="s">
        <v>311</v>
      </c>
      <c r="B40" s="214">
        <f t="shared" ref="B40:K40" si="0">B39/B38</f>
        <v>0.45674621265204712</v>
      </c>
      <c r="C40" s="214">
        <f t="shared" si="0"/>
        <v>0.45064998923510996</v>
      </c>
      <c r="D40" s="214">
        <f t="shared" si="0"/>
        <v>0.45576685030202957</v>
      </c>
      <c r="E40" s="214">
        <f t="shared" si="0"/>
        <v>0.48052704439504124</v>
      </c>
      <c r="F40" s="214">
        <f t="shared" si="0"/>
        <v>0.49393975632833376</v>
      </c>
      <c r="G40" s="214">
        <f t="shared" si="0"/>
        <v>0.50310652073388551</v>
      </c>
      <c r="H40" s="214">
        <f t="shared" si="0"/>
        <v>0.51168924128138271</v>
      </c>
      <c r="I40" s="214">
        <f t="shared" si="0"/>
        <v>0.5102752021320619</v>
      </c>
      <c r="J40" s="214">
        <f t="shared" si="0"/>
        <v>0.51275434890214822</v>
      </c>
      <c r="K40" s="214">
        <f t="shared" si="0"/>
        <v>0.51819970789016712</v>
      </c>
    </row>
    <row r="41" spans="1:11" ht="11.25" x14ac:dyDescent="0.25">
      <c r="A41" s="213" t="s">
        <v>310</v>
      </c>
      <c r="B41" s="197">
        <v>16.953522</v>
      </c>
      <c r="C41" s="197">
        <v>17.092209999999998</v>
      </c>
      <c r="D41" s="197">
        <v>17.478161</v>
      </c>
      <c r="E41" s="197">
        <v>18.485919000000003</v>
      </c>
      <c r="F41" s="197">
        <v>19.279490000000003</v>
      </c>
      <c r="G41" s="197">
        <v>20.077175</v>
      </c>
      <c r="H41" s="197">
        <v>20.766251</v>
      </c>
      <c r="I41" s="197">
        <v>21.111751999999999</v>
      </c>
      <c r="J41" s="197">
        <v>21.584419999999998</v>
      </c>
      <c r="K41" s="197">
        <v>22.113586999999999</v>
      </c>
    </row>
    <row r="42" spans="1:11" ht="11.25" x14ac:dyDescent="0.25">
      <c r="A42" s="212" t="s">
        <v>309</v>
      </c>
      <c r="B42" s="211">
        <f t="shared" ref="B42:K42" si="1">B41/B38</f>
        <v>0.40187318862772531</v>
      </c>
      <c r="C42" s="211">
        <f t="shared" si="1"/>
        <v>0.40038246221741453</v>
      </c>
      <c r="D42" s="211">
        <f t="shared" si="1"/>
        <v>0.40462349503230732</v>
      </c>
      <c r="E42" s="211">
        <f t="shared" si="1"/>
        <v>0.42296364967748368</v>
      </c>
      <c r="F42" s="211">
        <f t="shared" si="1"/>
        <v>0.43600650535295826</v>
      </c>
      <c r="G42" s="211">
        <f t="shared" si="1"/>
        <v>0.44880305400696463</v>
      </c>
      <c r="H42" s="211">
        <f t="shared" si="1"/>
        <v>0.45888508095038488</v>
      </c>
      <c r="I42" s="211">
        <f t="shared" si="1"/>
        <v>0.4612142687459303</v>
      </c>
      <c r="J42" s="211">
        <f t="shared" si="1"/>
        <v>0.46622593218099884</v>
      </c>
      <c r="K42" s="211">
        <f t="shared" si="1"/>
        <v>0.47232390585204526</v>
      </c>
    </row>
    <row r="43" spans="1:11" ht="11.25" x14ac:dyDescent="0.25">
      <c r="A43" s="210" t="s">
        <v>308</v>
      </c>
      <c r="B43" s="199">
        <v>11117.177</v>
      </c>
      <c r="C43" s="199">
        <v>11374.977999999999</v>
      </c>
      <c r="D43" s="199">
        <v>11641.145</v>
      </c>
      <c r="E43" s="199">
        <v>11913.643</v>
      </c>
      <c r="F43" s="199">
        <v>12191.188</v>
      </c>
      <c r="G43" s="199">
        <v>12464.083000000001</v>
      </c>
      <c r="H43" s="199">
        <v>12741.081</v>
      </c>
      <c r="I43" s="199">
        <v>13020.867</v>
      </c>
      <c r="J43" s="199">
        <v>13302.351000000001</v>
      </c>
      <c r="K43" s="199">
        <v>13584.95</v>
      </c>
    </row>
    <row r="44" spans="1:11" thickBot="1" x14ac:dyDescent="0.3">
      <c r="A44" s="175"/>
      <c r="B44" s="175"/>
      <c r="C44" s="174"/>
      <c r="D44" s="174"/>
      <c r="E44" s="174"/>
      <c r="F44" s="174"/>
      <c r="G44" s="174"/>
      <c r="H44" s="174"/>
      <c r="I44" s="174"/>
      <c r="J44" s="174"/>
      <c r="K44" s="174"/>
    </row>
    <row r="45" spans="1:11" ht="11.25" x14ac:dyDescent="0.25">
      <c r="A45" s="208" t="s">
        <v>307</v>
      </c>
      <c r="B45" s="208"/>
      <c r="C45" s="207"/>
      <c r="D45" s="207"/>
      <c r="E45" s="207"/>
      <c r="F45" s="207"/>
      <c r="G45" s="207"/>
      <c r="H45" s="207"/>
      <c r="I45" s="207"/>
      <c r="J45" s="207"/>
      <c r="K45" s="207"/>
    </row>
    <row r="46" spans="1:11" ht="11.25" x14ac:dyDescent="0.25">
      <c r="A46" s="191" t="s">
        <v>306</v>
      </c>
      <c r="B46" s="209"/>
      <c r="C46" s="209"/>
      <c r="D46" s="209"/>
      <c r="E46" s="209"/>
      <c r="F46" s="209"/>
      <c r="G46" s="209"/>
      <c r="H46" s="209"/>
      <c r="I46" s="209"/>
      <c r="J46" s="209"/>
      <c r="K46" s="209"/>
    </row>
    <row r="47" spans="1:11" ht="11.25" x14ac:dyDescent="0.25">
      <c r="A47" s="208"/>
      <c r="B47" s="208"/>
      <c r="C47" s="207"/>
      <c r="D47" s="207"/>
      <c r="E47" s="207"/>
      <c r="F47" s="207"/>
      <c r="G47" s="207"/>
      <c r="H47" s="207"/>
      <c r="I47" s="207"/>
      <c r="J47" s="207"/>
      <c r="K47" s="207"/>
    </row>
    <row r="48" spans="1:11" ht="11.25" x14ac:dyDescent="0.25">
      <c r="A48" s="208"/>
      <c r="B48" s="208"/>
      <c r="C48" s="207"/>
      <c r="D48" s="207"/>
      <c r="E48" s="207"/>
      <c r="F48" s="207"/>
      <c r="G48" s="207"/>
      <c r="H48" s="207"/>
      <c r="I48" s="207"/>
      <c r="J48" s="207"/>
      <c r="K48" s="207"/>
    </row>
    <row r="49" spans="1:11" ht="11.25" x14ac:dyDescent="0.25">
      <c r="A49" s="208"/>
      <c r="B49" s="208"/>
      <c r="C49" s="207"/>
      <c r="D49" s="207"/>
      <c r="E49" s="207"/>
      <c r="F49" s="207"/>
      <c r="G49" s="207"/>
      <c r="H49" s="207"/>
      <c r="I49" s="207"/>
      <c r="J49" s="207"/>
      <c r="K49" s="207"/>
    </row>
    <row r="50" spans="1:11" ht="11.25" x14ac:dyDescent="0.25">
      <c r="A50" s="167"/>
      <c r="B50" s="196"/>
      <c r="C50" s="196"/>
      <c r="D50" s="196"/>
      <c r="E50" s="196"/>
      <c r="F50" s="196"/>
      <c r="G50" s="196"/>
      <c r="H50" s="196"/>
      <c r="I50" s="196"/>
      <c r="J50" s="196"/>
      <c r="K50" s="196"/>
    </row>
    <row r="51" spans="1:11" x14ac:dyDescent="0.25">
      <c r="A51" s="188" t="s">
        <v>305</v>
      </c>
      <c r="B51" s="188"/>
      <c r="C51" s="187"/>
      <c r="D51" s="187"/>
      <c r="E51" s="187"/>
      <c r="F51" s="187"/>
      <c r="G51" s="187"/>
      <c r="H51" s="187"/>
      <c r="I51" s="187"/>
      <c r="J51" s="187"/>
      <c r="K51" s="187"/>
    </row>
    <row r="52" spans="1:11" ht="11.25" x14ac:dyDescent="0.25">
      <c r="A52" s="186"/>
      <c r="B52" s="206">
        <v>2006</v>
      </c>
      <c r="C52" s="206">
        <v>2007</v>
      </c>
      <c r="D52" s="206">
        <v>2008</v>
      </c>
      <c r="E52" s="206">
        <v>2009</v>
      </c>
      <c r="F52" s="206">
        <v>2010</v>
      </c>
      <c r="G52" s="206">
        <v>2011</v>
      </c>
      <c r="H52" s="206">
        <v>2012</v>
      </c>
      <c r="I52" s="206">
        <v>2013</v>
      </c>
      <c r="J52" s="206">
        <v>2014</v>
      </c>
      <c r="K52" s="206">
        <v>2015</v>
      </c>
    </row>
    <row r="53" spans="1:11" ht="11.25" x14ac:dyDescent="0.25">
      <c r="A53" s="202" t="s">
        <v>304</v>
      </c>
      <c r="B53" s="201">
        <f>HLOOKUP(CONCATENATE(B5,"TOTALP"),BECO_Resultados!$D$7:$HX$87,BECO_Resultados!$A$12,FALSE)/1000</f>
        <v>4820.8872135042193</v>
      </c>
      <c r="C53" s="201">
        <f>HLOOKUP(CONCATENATE(C5,"TOTALP"),BECO_Resultados!$D$7:$HX$87,BECO_Resultados!$A$12,FALSE)/1000</f>
        <v>4770.7137508682172</v>
      </c>
      <c r="D53" s="201">
        <f>HLOOKUP(CONCATENATE(D5,"TOTALP"),BECO_Resultados!$D$7:$HX$87,BECO_Resultados!$A$12,FALSE)/1000</f>
        <v>5187.5814725620785</v>
      </c>
      <c r="E53" s="201">
        <f>HLOOKUP(CONCATENATE(E5,"TOTALP"),BECO_Resultados!$D$7:$HX$87,BECO_Resultados!$A$12,FALSE)/1000</f>
        <v>5858.0492208628375</v>
      </c>
      <c r="F53" s="201">
        <f>HLOOKUP(CONCATENATE(F5,"TOTALP"),BECO_Resultados!$D$7:$HX$87,BECO_Resultados!$A$12,FALSE)/1000</f>
        <v>5389.2206129045844</v>
      </c>
      <c r="G53" s="201">
        <f>HLOOKUP(CONCATENATE(G5,"TOTALP"),BECO_Resultados!$D$7:$HX$87,BECO_Resultados!$A$12,FALSE)/1000</f>
        <v>6047.1065785977307</v>
      </c>
      <c r="H53" s="201">
        <f>HLOOKUP(CONCATENATE(H5,"TOTALP"),BECO_Resultados!$D$7:$HX$87,BECO_Resultados!$A$12,FALSE)/1000</f>
        <v>6117.6217358967397</v>
      </c>
      <c r="I53" s="201">
        <f>HLOOKUP(CONCATENATE(I5,"TOTALP"),BECO_Resultados!$D$7:$HX$87,BECO_Resultados!$A$12,FALSE)/1000</f>
        <v>6099.6614321070992</v>
      </c>
      <c r="J53" s="201">
        <f>HLOOKUP(CONCATENATE(J5,"TOTALP"),BECO_Resultados!$D$7:$HX$87,BECO_Resultados!$A$12,FALSE)/1000</f>
        <v>6067.4012564014547</v>
      </c>
      <c r="K53" s="201">
        <f>HLOOKUP(CONCATENATE(K5,"TOTALP"),BECO_Resultados!$D$7:$HX$87,BECO_Resultados!$A$12,FALSE)/1000</f>
        <v>5968.550495054671</v>
      </c>
    </row>
    <row r="54" spans="1:11" ht="11.25" x14ac:dyDescent="0.25">
      <c r="A54" s="167" t="s">
        <v>303</v>
      </c>
      <c r="B54" s="200">
        <f>HLOOKUP(CONCATENATE(B5,"TOTALP"),BECO_Resultados!$D$7:$HX$87,BECO_Resultados!$A$27,FALSE)/1000</f>
        <v>2198.4096719112308</v>
      </c>
      <c r="C54" s="200">
        <f>HLOOKUP(CONCATENATE(C5,"TOTALP"),BECO_Resultados!$D$7:$HX$87,BECO_Resultados!$A$27,FALSE)/1000</f>
        <v>2257.9514484194815</v>
      </c>
      <c r="D54" s="200">
        <f>HLOOKUP(CONCATENATE(D5,"TOTALP"),BECO_Resultados!$D$7:$HX$87,BECO_Resultados!$A$27,FALSE)/1000</f>
        <v>2449.5976640070112</v>
      </c>
      <c r="E54" s="200">
        <f>HLOOKUP(CONCATENATE(E5,"TOTALP"),BECO_Resultados!$D$7:$HX$87,BECO_Resultados!$A$27,FALSE)/1000</f>
        <v>2860.5825353276477</v>
      </c>
      <c r="F54" s="200">
        <f>HLOOKUP(CONCATENATE(F5,"TOTALP"),BECO_Resultados!$D$7:$HX$87,BECO_Resultados!$A$27,FALSE)/1000</f>
        <v>3195.6405732741227</v>
      </c>
      <c r="G54" s="200">
        <f>HLOOKUP(CONCATENATE(G5,"TOTALP"),BECO_Resultados!$D$7:$HX$87,BECO_Resultados!$A$27,FALSE)/1000</f>
        <v>3770.5456036580408</v>
      </c>
      <c r="H54" s="200">
        <f>HLOOKUP(CONCATENATE(H5,"TOTALP"),BECO_Resultados!$D$7:$HX$87,BECO_Resultados!$A$27,FALSE)/1000</f>
        <v>3783.1295680055914</v>
      </c>
      <c r="I54" s="200">
        <f>HLOOKUP(CONCATENATE(I5,"TOTALP"),BECO_Resultados!$D$7:$HX$87,BECO_Resultados!$A$27,FALSE)/1000</f>
        <v>3916.9753930263309</v>
      </c>
      <c r="J54" s="200">
        <f>HLOOKUP(CONCATENATE(J5,"TOTALP"),BECO_Resultados!$D$7:$HX$87,BECO_Resultados!$A$27,FALSE)/1000</f>
        <v>4316.0338155507206</v>
      </c>
      <c r="K54" s="200">
        <f>HLOOKUP(CONCATENATE(K5,"TOTALP"),BECO_Resultados!$D$7:$HX$87,BECO_Resultados!$A$27,FALSE)/1000</f>
        <v>3862.7865004314872</v>
      </c>
    </row>
    <row r="55" spans="1:11" ht="11.25" x14ac:dyDescent="0.25">
      <c r="A55" s="202" t="s">
        <v>302</v>
      </c>
      <c r="B55" s="201">
        <f t="shared" ref="B55:K55" si="2">B53-B54</f>
        <v>2622.4775415929885</v>
      </c>
      <c r="C55" s="201">
        <f t="shared" si="2"/>
        <v>2512.7623024487357</v>
      </c>
      <c r="D55" s="201">
        <f t="shared" si="2"/>
        <v>2737.9838085550673</v>
      </c>
      <c r="E55" s="201">
        <f t="shared" si="2"/>
        <v>2997.4666855351898</v>
      </c>
      <c r="F55" s="201">
        <f t="shared" si="2"/>
        <v>2193.5800396304617</v>
      </c>
      <c r="G55" s="201">
        <f t="shared" si="2"/>
        <v>2276.5609749396899</v>
      </c>
      <c r="H55" s="201">
        <f t="shared" si="2"/>
        <v>2334.4921678911483</v>
      </c>
      <c r="I55" s="201">
        <f t="shared" si="2"/>
        <v>2182.6860390807683</v>
      </c>
      <c r="J55" s="201">
        <f t="shared" si="2"/>
        <v>1751.3674408507341</v>
      </c>
      <c r="K55" s="201">
        <f t="shared" si="2"/>
        <v>2105.7639946231839</v>
      </c>
    </row>
    <row r="56" spans="1:11" ht="11.25" x14ac:dyDescent="0.25">
      <c r="A56" s="205" t="s">
        <v>301</v>
      </c>
      <c r="B56" s="200">
        <f>HLOOKUP(CONCATENATE(B5,"TOTALS"),BECO_Resultados!$D$7:$HX$87,BECO_Resultados!$A$13,FALSE)/1000</f>
        <v>792.80424028753907</v>
      </c>
      <c r="C56" s="200">
        <f>HLOOKUP(CONCATENATE(C5,"TOTALS"),BECO_Resultados!$D$7:$HX$87,BECO_Resultados!$A$13,FALSE)/1000</f>
        <v>789.62621775487651</v>
      </c>
      <c r="D56" s="200">
        <f>HLOOKUP(CONCATENATE(D5,"TOTALS"),BECO_Resultados!$D$7:$HX$87,BECO_Resultados!$A$13,FALSE)/1000</f>
        <v>781.08535370778532</v>
      </c>
      <c r="E56" s="200">
        <f>HLOOKUP(CONCATENATE(E5,"TOTALS"),BECO_Resultados!$D$7:$HX$87,BECO_Resultados!$A$13,FALSE)/1000</f>
        <v>757.53373111060296</v>
      </c>
      <c r="F56" s="200">
        <f>HLOOKUP(CONCATENATE(F5,"TOTALS"),BECO_Resultados!$D$7:$HX$87,BECO_Resultados!$A$13,FALSE)/1000</f>
        <v>770.58552533843761</v>
      </c>
      <c r="G56" s="200">
        <f>HLOOKUP(CONCATENATE(G5,"TOTALS"),BECO_Resultados!$D$7:$HX$87,BECO_Resultados!$A$13,FALSE)/1000</f>
        <v>829.19436965586124</v>
      </c>
      <c r="H56" s="200">
        <f>HLOOKUP(CONCATENATE(H5,"TOTALS"),BECO_Resultados!$D$7:$HX$87,BECO_Resultados!$A$13,FALSE)/1000</f>
        <v>808.42242409661128</v>
      </c>
      <c r="I56" s="200">
        <f>HLOOKUP(CONCATENATE(I5,"TOTALS"),BECO_Resultados!$D$7:$HX$87,BECO_Resultados!$A$13,FALSE)/1000</f>
        <v>871.28039252230371</v>
      </c>
      <c r="J56" s="200">
        <f>HLOOKUP(CONCATENATE(J5,"TOTALS"),BECO_Resultados!$D$7:$HX$87,BECO_Resultados!$A$13,FALSE)/1000</f>
        <v>755.71106134541026</v>
      </c>
      <c r="K56" s="200">
        <f>HLOOKUP(CONCATENATE(K5,"TOTALS"),BECO_Resultados!$D$7:$HX$87,BECO_Resultados!$A$13,FALSE)/1000</f>
        <v>723.23342513879186</v>
      </c>
    </row>
    <row r="57" spans="1:11" ht="11.25" x14ac:dyDescent="0.25">
      <c r="A57" s="204" t="s">
        <v>300</v>
      </c>
      <c r="B57" s="203">
        <f t="shared" ref="B57:K57" si="3">B56/B55</f>
        <v>0.30231116481018971</v>
      </c>
      <c r="C57" s="203">
        <f t="shared" si="3"/>
        <v>0.31424628465070908</v>
      </c>
      <c r="D57" s="203">
        <f t="shared" si="3"/>
        <v>0.28527756492467798</v>
      </c>
      <c r="E57" s="203">
        <f t="shared" si="3"/>
        <v>0.25272465404410233</v>
      </c>
      <c r="F57" s="203">
        <f t="shared" si="3"/>
        <v>0.35129127335980553</v>
      </c>
      <c r="G57" s="203">
        <f t="shared" si="3"/>
        <v>0.36423112703046667</v>
      </c>
      <c r="H57" s="203">
        <f t="shared" si="3"/>
        <v>0.34629476817945187</v>
      </c>
      <c r="I57" s="203">
        <f t="shared" si="3"/>
        <v>0.39917806634674807</v>
      </c>
      <c r="J57" s="203">
        <f t="shared" si="3"/>
        <v>0.43149772213323806</v>
      </c>
      <c r="K57" s="203">
        <f t="shared" si="3"/>
        <v>0.34345417007104395</v>
      </c>
    </row>
    <row r="58" spans="1:11" ht="11.25" x14ac:dyDescent="0.25">
      <c r="A58" s="167" t="s">
        <v>299</v>
      </c>
      <c r="B58" s="200">
        <f>HLOOKUP(CONCATENATE(B5,"TOTALS"),BECO_Resultados!$D$7:$HX$87,BECO_Resultados!$A$27,FALSE)/1000</f>
        <v>181.88475536347323</v>
      </c>
      <c r="C58" s="200">
        <f>HLOOKUP(CONCATENATE(C5,"TOTALS"),BECO_Resultados!$D$7:$HX$87,BECO_Resultados!$A$27,FALSE)/1000</f>
        <v>123.0163436696638</v>
      </c>
      <c r="D58" s="200">
        <f>HLOOKUP(CONCATENATE(D5,"TOTALS"),BECO_Resultados!$D$7:$HX$87,BECO_Resultados!$A$27,FALSE)/1000</f>
        <v>148.43777378335113</v>
      </c>
      <c r="E58" s="200">
        <f>HLOOKUP(CONCATENATE(E5,"TOTALS"),BECO_Resultados!$D$7:$HX$87,BECO_Resultados!$A$27,FALSE)/1000</f>
        <v>162.1200702787196</v>
      </c>
      <c r="F58" s="200">
        <f>HLOOKUP(CONCATENATE(F5,"TOTALS"),BECO_Resultados!$D$7:$HX$87,BECO_Resultados!$A$27,FALSE)/1000</f>
        <v>198.58647936369121</v>
      </c>
      <c r="G58" s="200">
        <f>HLOOKUP(CONCATENATE(G5,"TOTALS"),BECO_Resultados!$D$7:$HX$87,BECO_Resultados!$A$27,FALSE)/1000</f>
        <v>237.89804845093323</v>
      </c>
      <c r="H58" s="200">
        <f>HLOOKUP(CONCATENATE(H5,"TOTALS"),BECO_Resultados!$D$7:$HX$87,BECO_Resultados!$A$27,FALSE)/1000</f>
        <v>187.28278461942392</v>
      </c>
      <c r="I58" s="200">
        <f>HLOOKUP(CONCATENATE(I5,"TOTALS"),BECO_Resultados!$D$7:$HX$87,BECO_Resultados!$A$27,FALSE)/1000</f>
        <v>208.25567601283603</v>
      </c>
      <c r="J58" s="200">
        <f>HLOOKUP(CONCATENATE(J5,"TOTALS"),BECO_Resultados!$D$7:$HX$87,BECO_Resultados!$A$27,FALSE)/1000</f>
        <v>168.42340553573379</v>
      </c>
      <c r="K58" s="200">
        <f>HLOOKUP(CONCATENATE(K5,"TOTALS"),BECO_Resultados!$D$7:$HX$87,BECO_Resultados!$A$27,FALSE)/1000</f>
        <v>130.75054863751981</v>
      </c>
    </row>
    <row r="59" spans="1:11" ht="11.25" x14ac:dyDescent="0.25">
      <c r="A59" s="202" t="s">
        <v>298</v>
      </c>
      <c r="B59" s="201">
        <f>HLOOKUP(CONCATENATE(B5,"TOTALS"),BECO_Resultados!$D$7:$HX$87,BECO_Resultados!$A$36,FALSE)/1000</f>
        <v>631.90531131912894</v>
      </c>
      <c r="C59" s="201">
        <f>HLOOKUP(CONCATENATE(C5,"TOTALS"),BECO_Resultados!$D$7:$HX$87,BECO_Resultados!$A$36,FALSE)/1000</f>
        <v>644.87485471138848</v>
      </c>
      <c r="D59" s="201">
        <f>HLOOKUP(CONCATENATE(D5,"TOTALS"),BECO_Resultados!$D$7:$HX$87,BECO_Resultados!$A$36,FALSE)/1000</f>
        <v>666.4185875595399</v>
      </c>
      <c r="E59" s="201">
        <f>HLOOKUP(CONCATENATE(E5,"TOTALS"),BECO_Resultados!$D$7:$HX$87,BECO_Resultados!$A$36,FALSE)/1000</f>
        <v>686.20648604406063</v>
      </c>
      <c r="F59" s="201">
        <f>HLOOKUP(CONCATENATE(F5,"TOTALS"),BECO_Resultados!$D$7:$HX$87,BECO_Resultados!$A$36,FALSE)/1000</f>
        <v>700.48539036819875</v>
      </c>
      <c r="G59" s="201">
        <f>HLOOKUP(CONCATENATE(G5,"TOTALS"),BECO_Resultados!$D$7:$HX$87,BECO_Resultados!$A$36,FALSE)/1000</f>
        <v>734.71268390511023</v>
      </c>
      <c r="H59" s="201">
        <f>HLOOKUP(CONCATENATE(H5,"TOTALS"),BECO_Resultados!$D$7:$HX$87,BECO_Resultados!$A$36,FALSE)/1000</f>
        <v>761.11741964377541</v>
      </c>
      <c r="I59" s="201">
        <f>HLOOKUP(CONCATENATE(I5,"TOTALS"),BECO_Resultados!$D$7:$HX$87,BECO_Resultados!$A$36,FALSE)/1000</f>
        <v>786.29350398253735</v>
      </c>
      <c r="J59" s="201">
        <f>HLOOKUP(CONCATENATE(J5,"TOTALS"),BECO_Resultados!$D$7:$HX$87,BECO_Resultados!$A$36,FALSE)/1000</f>
        <v>830.85133653115906</v>
      </c>
      <c r="K59" s="201">
        <f>HLOOKUP(CONCATENATE(K5,"TOTALS"),BECO_Resultados!$D$7:$HX$87,BECO_Resultados!$A$36,FALSE)/1000</f>
        <v>824.31816097766841</v>
      </c>
    </row>
    <row r="60" spans="1:11" ht="11.25" x14ac:dyDescent="0.25">
      <c r="A60" s="167" t="s">
        <v>297</v>
      </c>
      <c r="B60" s="200">
        <f>HLOOKUP(CONCATENATE(B52,"EE SIN"),BECO_Resultados!$D$7:$HX$87,BECO_Resultados!$A$43,FALSE)/1000+HLOOKUP(CONCATENATE(B52,"AUT COG"),BECO_Resultados!$D$7:$HX$87,BECO_Resultados!$A$43,FALSE)/1000</f>
        <v>155.64503944950343</v>
      </c>
      <c r="C60" s="200">
        <f>HLOOKUP(CONCATENATE(C52,"EE SIN"),BECO_Resultados!$D$7:$HX$87,BECO_Resultados!$A$43,FALSE)/1000+HLOOKUP(CONCATENATE(C52,"AUT COG"),BECO_Resultados!$D$7:$HX$87,BECO_Resultados!$A$43,FALSE)/1000</f>
        <v>159.87554366811281</v>
      </c>
      <c r="D60" s="200">
        <f>HLOOKUP(CONCATENATE(D52,"EE SIN"),BECO_Resultados!$D$7:$HX$87,BECO_Resultados!$A$43,FALSE)/1000+HLOOKUP(CONCATENATE(D52,"AUT COG"),BECO_Resultados!$D$7:$HX$87,BECO_Resultados!$A$43,FALSE)/1000</f>
        <v>169.3447395618619</v>
      </c>
      <c r="E60" s="200">
        <f>HLOOKUP(CONCATENATE(E52,"EE SIN"),BECO_Resultados!$D$7:$HX$87,BECO_Resultados!$A$43,FALSE)/1000+HLOOKUP(CONCATENATE(E52,"AUT COG"),BECO_Resultados!$D$7:$HX$87,BECO_Resultados!$A$43,FALSE)/1000</f>
        <v>174.66491181213055</v>
      </c>
      <c r="F60" s="200">
        <f>HLOOKUP(CONCATENATE(F52,"EE SIN"),BECO_Resultados!$D$7:$HX$87,BECO_Resultados!$A$43,FALSE)/1000+HLOOKUP(CONCATENATE(F52,"AUT COG"),BECO_Resultados!$D$7:$HX$87,BECO_Resultados!$A$43,FALSE)/1000</f>
        <v>181.17406173767199</v>
      </c>
      <c r="G60" s="200">
        <f>HLOOKUP(CONCATENATE(G52,"EE SIN"),BECO_Resultados!$D$7:$HX$87,BECO_Resultados!$A$43,FALSE)/1000+HLOOKUP(CONCATENATE(G52,"AUT COG"),BECO_Resultados!$D$7:$HX$87,BECO_Resultados!$A$43,FALSE)/1000</f>
        <v>184.59820650563321</v>
      </c>
      <c r="H60" s="200">
        <f>HLOOKUP(CONCATENATE(H52,"EE SIN"),BECO_Resultados!$D$7:$HX$87,BECO_Resultados!$A$43,FALSE)/1000+HLOOKUP(CONCATENATE(H52,"AUT COG"),BECO_Resultados!$D$7:$HX$87,BECO_Resultados!$A$43,FALSE)/1000</f>
        <v>190.67420161533497</v>
      </c>
      <c r="I60" s="200">
        <f>HLOOKUP(CONCATENATE(I52,"EE SIN"),BECO_Resultados!$D$7:$HX$87,BECO_Resultados!$A$43,FALSE)/1000+HLOOKUP(CONCATENATE(I52,"AUT COG"),BECO_Resultados!$D$7:$HX$87,BECO_Resultados!$A$43,FALSE)/1000</f>
        <v>198.67953538371108</v>
      </c>
      <c r="J60" s="200">
        <f>HLOOKUP(CONCATENATE(J52,"EE SIN"),BECO_Resultados!$D$7:$HX$87,BECO_Resultados!$A$43,FALSE)/1000+HLOOKUP(CONCATENATE(J52,"AUT COG"),BECO_Resultados!$D$7:$HX$87,BECO_Resultados!$A$43,FALSE)/1000</f>
        <v>207.86079310563426</v>
      </c>
      <c r="K60" s="200">
        <f>HLOOKUP(CONCATENATE(K52,"EE SIN"),BECO_Resultados!$D$7:$HX$87,BECO_Resultados!$A$43,FALSE)/1000+HLOOKUP(CONCATENATE(K52,"AUT COG"),BECO_Resultados!$D$7:$HX$87,BECO_Resultados!$A$43,FALSE)/1000</f>
        <v>211.49527311618371</v>
      </c>
    </row>
    <row r="61" spans="1:11" ht="11.25" x14ac:dyDescent="0.25">
      <c r="A61" s="178" t="s">
        <v>296</v>
      </c>
      <c r="B61" s="199">
        <f t="shared" ref="B61:K61" si="4">B56*1000/3600</f>
        <v>220.22340007987196</v>
      </c>
      <c r="C61" s="199">
        <f t="shared" si="4"/>
        <v>219.34061604302124</v>
      </c>
      <c r="D61" s="199">
        <f t="shared" si="4"/>
        <v>216.96815380771815</v>
      </c>
      <c r="E61" s="199">
        <f t="shared" si="4"/>
        <v>210.42603641961193</v>
      </c>
      <c r="F61" s="199">
        <f t="shared" si="4"/>
        <v>214.05153481623267</v>
      </c>
      <c r="G61" s="199">
        <f t="shared" si="4"/>
        <v>230.33176934885034</v>
      </c>
      <c r="H61" s="199">
        <f t="shared" si="4"/>
        <v>224.56178447128093</v>
      </c>
      <c r="I61" s="199">
        <f t="shared" si="4"/>
        <v>242.02233125619549</v>
      </c>
      <c r="J61" s="199">
        <f t="shared" si="4"/>
        <v>209.91973926261397</v>
      </c>
      <c r="K61" s="199">
        <f t="shared" si="4"/>
        <v>200.89817364966441</v>
      </c>
    </row>
    <row r="62" spans="1:11" thickBot="1" x14ac:dyDescent="0.3">
      <c r="A62" s="175"/>
      <c r="B62" s="175"/>
      <c r="C62" s="174"/>
      <c r="D62" s="174"/>
      <c r="E62" s="174"/>
      <c r="F62" s="174"/>
      <c r="G62" s="174"/>
      <c r="H62" s="174"/>
      <c r="I62" s="174"/>
      <c r="J62" s="174"/>
      <c r="K62" s="174"/>
    </row>
    <row r="63" spans="1:11" ht="11.25" x14ac:dyDescent="0.25">
      <c r="A63" s="173" t="s">
        <v>295</v>
      </c>
      <c r="B63" s="173"/>
      <c r="C63" s="172"/>
      <c r="D63" s="172"/>
      <c r="E63" s="172"/>
      <c r="F63" s="172"/>
      <c r="G63" s="172"/>
      <c r="H63" s="172"/>
      <c r="I63" s="172"/>
      <c r="J63" s="172"/>
      <c r="K63" s="172"/>
    </row>
    <row r="64" spans="1:11" ht="11.25" x14ac:dyDescent="0.25">
      <c r="A64" s="191" t="s">
        <v>294</v>
      </c>
      <c r="B64" s="173"/>
      <c r="C64" s="172"/>
      <c r="D64" s="172"/>
      <c r="E64" s="172"/>
      <c r="F64" s="172"/>
      <c r="G64" s="172"/>
      <c r="H64" s="172"/>
      <c r="I64" s="172"/>
      <c r="J64" s="172"/>
      <c r="K64" s="172"/>
    </row>
    <row r="65" spans="1:11" ht="11.25" x14ac:dyDescent="0.25">
      <c r="A65" s="190"/>
      <c r="B65" s="189"/>
      <c r="C65" s="184"/>
      <c r="D65" s="184"/>
      <c r="E65" s="184"/>
      <c r="F65" s="184"/>
      <c r="G65" s="184"/>
      <c r="H65" s="184"/>
      <c r="I65" s="184"/>
      <c r="J65" s="184"/>
      <c r="K65" s="184"/>
    </row>
    <row r="66" spans="1:11" x14ac:dyDescent="0.25">
      <c r="A66" s="188" t="s">
        <v>293</v>
      </c>
      <c r="B66" s="188"/>
      <c r="C66" s="187"/>
      <c r="D66" s="187"/>
      <c r="E66" s="187"/>
      <c r="F66" s="187"/>
      <c r="G66" s="187"/>
      <c r="H66" s="187"/>
      <c r="I66" s="187"/>
      <c r="J66" s="187"/>
      <c r="K66" s="187"/>
    </row>
    <row r="67" spans="1:11" ht="11.25" x14ac:dyDescent="0.25">
      <c r="A67" s="186"/>
      <c r="B67" s="185">
        <v>2006</v>
      </c>
      <c r="C67" s="185">
        <v>2007</v>
      </c>
      <c r="D67" s="185">
        <v>2008</v>
      </c>
      <c r="E67" s="185">
        <v>2009</v>
      </c>
      <c r="F67" s="185">
        <v>2010</v>
      </c>
      <c r="G67" s="185">
        <v>2011</v>
      </c>
      <c r="H67" s="185">
        <v>2012</v>
      </c>
      <c r="I67" s="185">
        <v>2013</v>
      </c>
      <c r="J67" s="185">
        <v>2014</v>
      </c>
      <c r="K67" s="185">
        <v>2015</v>
      </c>
    </row>
    <row r="68" spans="1:11" ht="11.25" x14ac:dyDescent="0.25">
      <c r="A68" s="198" t="s">
        <v>292</v>
      </c>
      <c r="B68" s="197">
        <f t="shared" ref="B68:K68" si="5">B21/B38</f>
        <v>8.6032301331941152</v>
      </c>
      <c r="C68" s="197">
        <f t="shared" si="5"/>
        <v>9.0884437318813163</v>
      </c>
      <c r="D68" s="197">
        <f t="shared" si="5"/>
        <v>9.3004671022460137</v>
      </c>
      <c r="E68" s="197">
        <f t="shared" si="5"/>
        <v>9.3438401570211944</v>
      </c>
      <c r="F68" s="197">
        <f t="shared" si="5"/>
        <v>9.60232486265771</v>
      </c>
      <c r="G68" s="197">
        <f t="shared" si="5"/>
        <v>10.11688091458903</v>
      </c>
      <c r="H68" s="197">
        <f t="shared" si="5"/>
        <v>10.405335412632603</v>
      </c>
      <c r="I68" s="197">
        <f t="shared" si="5"/>
        <v>10.788394234124743</v>
      </c>
      <c r="J68" s="197">
        <f t="shared" si="5"/>
        <v>11.134621155168912</v>
      </c>
      <c r="K68" s="197">
        <f t="shared" si="5"/>
        <v>11.349655205012033</v>
      </c>
    </row>
    <row r="69" spans="1:11" ht="11.25" x14ac:dyDescent="0.25">
      <c r="A69" s="172" t="s">
        <v>291</v>
      </c>
      <c r="B69" s="196">
        <f t="shared" ref="B69:K69" si="6">B54/B38</f>
        <v>52.111998012035365</v>
      </c>
      <c r="C69" s="196">
        <f t="shared" si="6"/>
        <v>52.89217488467375</v>
      </c>
      <c r="D69" s="196">
        <f t="shared" si="6"/>
        <v>56.708756043241195</v>
      </c>
      <c r="E69" s="196">
        <f t="shared" si="6"/>
        <v>65.451029475237391</v>
      </c>
      <c r="F69" s="196">
        <f t="shared" si="6"/>
        <v>72.269550632167878</v>
      </c>
      <c r="G69" s="196">
        <f t="shared" si="6"/>
        <v>84.286379044574886</v>
      </c>
      <c r="H69" s="196">
        <f t="shared" si="6"/>
        <v>83.598224737822932</v>
      </c>
      <c r="I69" s="196">
        <f t="shared" si="6"/>
        <v>85.571531040647045</v>
      </c>
      <c r="J69" s="196">
        <f t="shared" si="6"/>
        <v>93.226822355191757</v>
      </c>
      <c r="K69" s="196">
        <f t="shared" si="6"/>
        <v>82.505222122324753</v>
      </c>
    </row>
    <row r="70" spans="1:11" ht="11.25" x14ac:dyDescent="0.25">
      <c r="A70" s="198" t="s">
        <v>290</v>
      </c>
      <c r="B70" s="197">
        <f t="shared" ref="B70:K70" si="7">B55/B38</f>
        <v>62.16427546704292</v>
      </c>
      <c r="C70" s="197">
        <f t="shared" si="7"/>
        <v>58.861081020039215</v>
      </c>
      <c r="D70" s="197">
        <f t="shared" si="7"/>
        <v>63.38496240876939</v>
      </c>
      <c r="E70" s="197">
        <f t="shared" si="7"/>
        <v>68.582981949700951</v>
      </c>
      <c r="F70" s="197">
        <f t="shared" si="7"/>
        <v>49.607908056244284</v>
      </c>
      <c r="G70" s="197">
        <f t="shared" si="7"/>
        <v>50.890004105956429</v>
      </c>
      <c r="H70" s="197">
        <f t="shared" si="7"/>
        <v>51.586761011449248</v>
      </c>
      <c r="I70" s="197">
        <f t="shared" si="7"/>
        <v>47.683676154238057</v>
      </c>
      <c r="J70" s="197">
        <f t="shared" si="7"/>
        <v>37.829736342328587</v>
      </c>
      <c r="K70" s="197">
        <f t="shared" si="7"/>
        <v>44.976994222738604</v>
      </c>
    </row>
    <row r="71" spans="1:11" ht="11.25" x14ac:dyDescent="0.25">
      <c r="A71" s="172" t="s">
        <v>289</v>
      </c>
      <c r="B71" s="196">
        <f t="shared" ref="B71:K71" si="8">B56/B38</f>
        <v>18.792954526023244</v>
      </c>
      <c r="C71" s="196">
        <f t="shared" si="8"/>
        <v>18.496876021071692</v>
      </c>
      <c r="D71" s="196">
        <f t="shared" si="8"/>
        <v>18.082307728815984</v>
      </c>
      <c r="E71" s="196">
        <f t="shared" si="8"/>
        <v>17.332610386551089</v>
      </c>
      <c r="F71" s="196">
        <f t="shared" si="8"/>
        <v>17.426825189794211</v>
      </c>
      <c r="G71" s="196">
        <f t="shared" si="8"/>
        <v>18.535723550097586</v>
      </c>
      <c r="H71" s="196">
        <f t="shared" si="8"/>
        <v>17.864225445588605</v>
      </c>
      <c r="I71" s="196">
        <f t="shared" si="8"/>
        <v>19.034277643553288</v>
      </c>
      <c r="J71" s="196">
        <f t="shared" si="8"/>
        <v>16.323445060615757</v>
      </c>
      <c r="K71" s="196">
        <f t="shared" si="8"/>
        <v>15.447536223060824</v>
      </c>
    </row>
    <row r="72" spans="1:11" ht="11.25" x14ac:dyDescent="0.25">
      <c r="A72" s="178" t="s">
        <v>288</v>
      </c>
      <c r="B72" s="195">
        <f t="shared" ref="B72:K72" si="9">B61/B38</f>
        <v>5.2202651461175682</v>
      </c>
      <c r="C72" s="195">
        <f t="shared" si="9"/>
        <v>5.1380211169643593</v>
      </c>
      <c r="D72" s="195">
        <f t="shared" si="9"/>
        <v>5.0228632580044401</v>
      </c>
      <c r="E72" s="195">
        <f t="shared" si="9"/>
        <v>4.8146139962641916</v>
      </c>
      <c r="F72" s="195">
        <f t="shared" si="9"/>
        <v>4.8407847749428363</v>
      </c>
      <c r="G72" s="195">
        <f t="shared" si="9"/>
        <v>5.148812097249329</v>
      </c>
      <c r="H72" s="195">
        <f t="shared" si="9"/>
        <v>4.9622848459968356</v>
      </c>
      <c r="I72" s="195">
        <f t="shared" si="9"/>
        <v>5.2872993454314692</v>
      </c>
      <c r="J72" s="195">
        <f t="shared" si="9"/>
        <v>4.5342902946154879</v>
      </c>
      <c r="K72" s="195">
        <f t="shared" si="9"/>
        <v>4.2909822841835625</v>
      </c>
    </row>
    <row r="73" spans="1:11" thickBot="1" x14ac:dyDescent="0.3">
      <c r="A73" s="175"/>
      <c r="B73" s="175"/>
      <c r="C73" s="174"/>
      <c r="D73" s="174"/>
      <c r="E73" s="174"/>
      <c r="F73" s="174"/>
      <c r="G73" s="174"/>
      <c r="H73" s="174"/>
      <c r="I73" s="174"/>
      <c r="J73" s="174"/>
      <c r="K73" s="174"/>
    </row>
    <row r="74" spans="1:11" ht="11.25" x14ac:dyDescent="0.25">
      <c r="A74" s="173" t="s">
        <v>282</v>
      </c>
      <c r="B74" s="173"/>
      <c r="C74" s="172"/>
      <c r="D74" s="172"/>
      <c r="E74" s="172"/>
      <c r="F74" s="172"/>
      <c r="G74" s="172"/>
      <c r="H74" s="172"/>
      <c r="I74" s="172"/>
      <c r="J74" s="172"/>
      <c r="K74" s="172"/>
    </row>
    <row r="75" spans="1:11" ht="11.25" x14ac:dyDescent="0.25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</row>
    <row r="76" spans="1:11" x14ac:dyDescent="0.25">
      <c r="A76" s="188" t="s">
        <v>287</v>
      </c>
      <c r="B76" s="188"/>
      <c r="C76" s="187"/>
      <c r="D76" s="187"/>
      <c r="E76" s="187"/>
      <c r="F76" s="187"/>
      <c r="G76" s="187"/>
      <c r="H76" s="187"/>
      <c r="I76" s="187"/>
      <c r="J76" s="187"/>
      <c r="K76" s="187"/>
    </row>
    <row r="77" spans="1:11" ht="11.25" x14ac:dyDescent="0.25">
      <c r="A77" s="186"/>
      <c r="B77" s="185">
        <v>2006</v>
      </c>
      <c r="C77" s="185">
        <v>2007</v>
      </c>
      <c r="D77" s="185">
        <v>2008</v>
      </c>
      <c r="E77" s="185">
        <v>2009</v>
      </c>
      <c r="F77" s="185">
        <v>2010</v>
      </c>
      <c r="G77" s="185">
        <v>2011</v>
      </c>
      <c r="H77" s="185">
        <v>2012</v>
      </c>
      <c r="I77" s="185">
        <v>2013</v>
      </c>
      <c r="J77" s="185">
        <v>2014</v>
      </c>
      <c r="K77" s="185">
        <v>2015</v>
      </c>
    </row>
    <row r="78" spans="1:11" ht="11.25" x14ac:dyDescent="0.25">
      <c r="A78" s="182" t="s">
        <v>286</v>
      </c>
      <c r="B78" s="193">
        <f t="shared" ref="B78:K78" si="10">B53/B$21</f>
        <v>13.282949742116338</v>
      </c>
      <c r="C78" s="193">
        <f t="shared" si="10"/>
        <v>12.29619274779621</v>
      </c>
      <c r="D78" s="193">
        <f t="shared" si="10"/>
        <v>12.9126545077514</v>
      </c>
      <c r="E78" s="193">
        <f t="shared" si="10"/>
        <v>14.344638732311987</v>
      </c>
      <c r="F78" s="193">
        <f t="shared" si="10"/>
        <v>12.692494831369327</v>
      </c>
      <c r="G78" s="193">
        <f t="shared" si="10"/>
        <v>13.361468252097387</v>
      </c>
      <c r="H78" s="193">
        <f t="shared" si="10"/>
        <v>12.991891216226511</v>
      </c>
      <c r="I78" s="193">
        <f t="shared" si="10"/>
        <v>12.351718365406585</v>
      </c>
      <c r="J78" s="193">
        <f t="shared" si="10"/>
        <v>11.770185700182651</v>
      </c>
      <c r="K78" s="193">
        <f t="shared" si="10"/>
        <v>11.232254552434945</v>
      </c>
    </row>
    <row r="79" spans="1:11" ht="11.25" x14ac:dyDescent="0.25">
      <c r="A79" s="180" t="s">
        <v>285</v>
      </c>
      <c r="B79" s="194">
        <f t="shared" ref="B79:K79" si="11">B54/B$21</f>
        <v>6.0572595647499874</v>
      </c>
      <c r="C79" s="194">
        <f t="shared" si="11"/>
        <v>5.8197174835482004</v>
      </c>
      <c r="D79" s="194">
        <f t="shared" si="11"/>
        <v>6.0974094547946232</v>
      </c>
      <c r="E79" s="194">
        <f t="shared" si="11"/>
        <v>7.00472486422575</v>
      </c>
      <c r="F79" s="194">
        <f t="shared" si="11"/>
        <v>7.5262555335130861</v>
      </c>
      <c r="G79" s="194">
        <f t="shared" si="11"/>
        <v>8.3312613597170895</v>
      </c>
      <c r="H79" s="194">
        <f t="shared" si="11"/>
        <v>8.0341691471406538</v>
      </c>
      <c r="I79" s="194">
        <f t="shared" si="11"/>
        <v>7.9318135010283495</v>
      </c>
      <c r="J79" s="194">
        <f t="shared" si="11"/>
        <v>8.3726981866746346</v>
      </c>
      <c r="K79" s="194">
        <f t="shared" si="11"/>
        <v>7.269403398782571</v>
      </c>
    </row>
    <row r="80" spans="1:11" ht="11.25" x14ac:dyDescent="0.25">
      <c r="A80" s="182" t="s">
        <v>284</v>
      </c>
      <c r="B80" s="193">
        <f t="shared" ref="B80:K80" si="12">B55/B$21</f>
        <v>7.2256901773663502</v>
      </c>
      <c r="C80" s="193">
        <f t="shared" si="12"/>
        <v>6.4764752642480099</v>
      </c>
      <c r="D80" s="193">
        <f t="shared" si="12"/>
        <v>6.8152450529567759</v>
      </c>
      <c r="E80" s="193">
        <f t="shared" si="12"/>
        <v>7.3399138680862377</v>
      </c>
      <c r="F80" s="193">
        <f t="shared" si="12"/>
        <v>5.1662392978562401</v>
      </c>
      <c r="G80" s="193">
        <f t="shared" si="12"/>
        <v>5.0302068923802974</v>
      </c>
      <c r="H80" s="193">
        <f t="shared" si="12"/>
        <v>4.9577220690858566</v>
      </c>
      <c r="I80" s="193">
        <f t="shared" si="12"/>
        <v>4.4199048643782355</v>
      </c>
      <c r="J80" s="193">
        <f t="shared" si="12"/>
        <v>3.3974875135080165</v>
      </c>
      <c r="K80" s="193">
        <f t="shared" si="12"/>
        <v>3.9628511536523741</v>
      </c>
    </row>
    <row r="81" spans="1:11" ht="11.25" x14ac:dyDescent="0.25">
      <c r="A81" s="187" t="s">
        <v>283</v>
      </c>
      <c r="B81" s="192">
        <f t="shared" ref="B81:K81" si="13">B56/B$21</f>
        <v>2.1844068140771675</v>
      </c>
      <c r="C81" s="192">
        <f t="shared" si="13"/>
        <v>2.0352082894221564</v>
      </c>
      <c r="D81" s="192">
        <f t="shared" si="13"/>
        <v>1.9442365130724673</v>
      </c>
      <c r="E81" s="192">
        <f t="shared" si="13"/>
        <v>1.8549771930256034</v>
      </c>
      <c r="F81" s="192">
        <f t="shared" si="13"/>
        <v>1.8148547814253864</v>
      </c>
      <c r="G81" s="192">
        <f t="shared" si="13"/>
        <v>1.8321579256080969</v>
      </c>
      <c r="H81" s="192">
        <f t="shared" si="13"/>
        <v>1.7168332146122394</v>
      </c>
      <c r="I81" s="192">
        <f t="shared" si="13"/>
        <v>1.7643290771990898</v>
      </c>
      <c r="J81" s="192">
        <f t="shared" si="13"/>
        <v>1.4660081230548279</v>
      </c>
      <c r="K81" s="192">
        <f t="shared" si="13"/>
        <v>1.3610577540927553</v>
      </c>
    </row>
    <row r="82" spans="1:11" thickBot="1" x14ac:dyDescent="0.3">
      <c r="A82" s="175"/>
      <c r="B82" s="175"/>
      <c r="C82" s="174"/>
      <c r="D82" s="174"/>
      <c r="E82" s="174"/>
      <c r="F82" s="174"/>
      <c r="G82" s="174"/>
      <c r="H82" s="174"/>
      <c r="I82" s="174"/>
      <c r="J82" s="174"/>
      <c r="K82" s="174"/>
    </row>
    <row r="83" spans="1:11" ht="11.25" x14ac:dyDescent="0.25">
      <c r="A83" s="173" t="s">
        <v>282</v>
      </c>
      <c r="B83" s="173"/>
      <c r="C83" s="172"/>
      <c r="D83" s="172"/>
      <c r="E83" s="172"/>
      <c r="F83" s="172"/>
      <c r="G83" s="172"/>
      <c r="H83" s="172"/>
      <c r="I83" s="172"/>
      <c r="J83" s="172"/>
      <c r="K83" s="172"/>
    </row>
    <row r="84" spans="1:11" ht="11.25" x14ac:dyDescent="0.25">
      <c r="A84" s="191" t="s">
        <v>281</v>
      </c>
      <c r="B84" s="173"/>
      <c r="C84" s="167"/>
      <c r="D84" s="167"/>
      <c r="E84" s="167"/>
      <c r="F84" s="167"/>
      <c r="G84" s="167"/>
      <c r="H84" s="167"/>
      <c r="I84" s="167"/>
      <c r="J84" s="167"/>
      <c r="K84" s="167"/>
    </row>
    <row r="85" spans="1:11" ht="11.25" x14ac:dyDescent="0.25">
      <c r="A85" s="190"/>
      <c r="B85" s="189"/>
      <c r="C85" s="180"/>
      <c r="D85" s="180"/>
      <c r="E85" s="180"/>
      <c r="F85" s="180"/>
      <c r="G85" s="180"/>
      <c r="H85" s="180"/>
      <c r="I85" s="180"/>
      <c r="J85" s="180"/>
      <c r="K85" s="180"/>
    </row>
    <row r="86" spans="1:11" x14ac:dyDescent="0.25">
      <c r="A86" s="188" t="s">
        <v>280</v>
      </c>
      <c r="B86" s="188"/>
      <c r="C86" s="187"/>
      <c r="D86" s="187"/>
      <c r="E86" s="187"/>
      <c r="F86" s="187"/>
      <c r="G86" s="187"/>
      <c r="H86" s="187"/>
      <c r="I86" s="187"/>
      <c r="J86" s="187"/>
      <c r="K86" s="187"/>
    </row>
    <row r="87" spans="1:11" ht="11.25" x14ac:dyDescent="0.25">
      <c r="A87" s="186"/>
      <c r="B87" s="185"/>
      <c r="C87" s="185">
        <v>2007</v>
      </c>
      <c r="D87" s="185">
        <v>2008</v>
      </c>
      <c r="E87" s="185">
        <v>2009</v>
      </c>
      <c r="F87" s="185">
        <v>2010</v>
      </c>
      <c r="G87" s="185">
        <v>2011</v>
      </c>
      <c r="H87" s="185">
        <v>2012</v>
      </c>
      <c r="I87" s="185">
        <v>2013</v>
      </c>
      <c r="J87" s="185">
        <v>2014</v>
      </c>
      <c r="K87" s="185">
        <v>2015</v>
      </c>
    </row>
    <row r="88" spans="1:11" ht="11.25" x14ac:dyDescent="0.25">
      <c r="A88" s="184" t="s">
        <v>279</v>
      </c>
      <c r="B88" s="184"/>
      <c r="C88" s="183">
        <f t="shared" ref="C88:K88" si="14">(C6/B6)-1</f>
        <v>0.12288159875800342</v>
      </c>
      <c r="D88" s="183">
        <f t="shared" si="14"/>
        <v>0.11370490312523196</v>
      </c>
      <c r="E88" s="183">
        <f t="shared" si="14"/>
        <v>5.115739438893363E-2</v>
      </c>
      <c r="F88" s="183">
        <f t="shared" si="14"/>
        <v>7.9812225179184626E-2</v>
      </c>
      <c r="G88" s="183">
        <f t="shared" si="14"/>
        <v>0.13757881833062968</v>
      </c>
      <c r="H88" s="183">
        <f t="shared" si="14"/>
        <v>7.1538037148286548E-2</v>
      </c>
      <c r="I88" s="183">
        <f t="shared" si="14"/>
        <v>6.9638985908707651E-2</v>
      </c>
      <c r="J88" s="183">
        <f t="shared" si="14"/>
        <v>6.6163544673658148E-2</v>
      </c>
      <c r="K88" s="183">
        <f t="shared" si="14"/>
        <v>5.7218028636076834E-2</v>
      </c>
    </row>
    <row r="89" spans="1:11" ht="11.25" x14ac:dyDescent="0.25">
      <c r="A89" s="182" t="s">
        <v>278</v>
      </c>
      <c r="B89" s="182"/>
      <c r="C89" s="181">
        <f t="shared" ref="C89:K89" si="15">(C54/B54)-1</f>
        <v>2.7084022268009322E-2</v>
      </c>
      <c r="D89" s="181">
        <f t="shared" si="15"/>
        <v>8.4876145464366726E-2</v>
      </c>
      <c r="E89" s="181">
        <f t="shared" si="15"/>
        <v>0.16777647911712745</v>
      </c>
      <c r="F89" s="181">
        <f t="shared" si="15"/>
        <v>0.11712930279359957</v>
      </c>
      <c r="G89" s="181">
        <f t="shared" si="15"/>
        <v>0.17990290747713655</v>
      </c>
      <c r="H89" s="181">
        <f t="shared" si="15"/>
        <v>3.3374385752931168E-3</v>
      </c>
      <c r="I89" s="181">
        <f t="shared" si="15"/>
        <v>3.5379656608298893E-2</v>
      </c>
      <c r="J89" s="181">
        <f t="shared" si="15"/>
        <v>0.10187922631192969</v>
      </c>
      <c r="K89" s="181">
        <f t="shared" si="15"/>
        <v>-0.10501477386163616</v>
      </c>
    </row>
    <row r="90" spans="1:11" ht="11.25" x14ac:dyDescent="0.25">
      <c r="A90" s="180" t="s">
        <v>277</v>
      </c>
      <c r="B90" s="180"/>
      <c r="C90" s="179">
        <f t="shared" ref="C90:J91" si="16">(C55/B55)-1</f>
        <v>-4.18364837845695E-2</v>
      </c>
      <c r="D90" s="179">
        <f t="shared" si="16"/>
        <v>8.9631043050450554E-2</v>
      </c>
      <c r="E90" s="179">
        <f t="shared" si="16"/>
        <v>9.4771516241018539E-2</v>
      </c>
      <c r="F90" s="179">
        <f t="shared" si="16"/>
        <v>-0.26818868405911778</v>
      </c>
      <c r="G90" s="179">
        <f t="shared" si="16"/>
        <v>3.7828998171959727E-2</v>
      </c>
      <c r="H90" s="179">
        <f t="shared" si="16"/>
        <v>2.5446800498279298E-2</v>
      </c>
      <c r="I90" s="179">
        <f t="shared" si="16"/>
        <v>-6.5027474025544985E-2</v>
      </c>
      <c r="J90" s="179">
        <f t="shared" si="16"/>
        <v>-0.19760908830098289</v>
      </c>
      <c r="K90" s="179"/>
    </row>
    <row r="91" spans="1:11" ht="11.25" x14ac:dyDescent="0.25">
      <c r="A91" s="178" t="s">
        <v>276</v>
      </c>
      <c r="B91" s="177"/>
      <c r="C91" s="176">
        <f t="shared" si="16"/>
        <v>-4.0085841764796459E-3</v>
      </c>
      <c r="D91" s="176">
        <f t="shared" si="16"/>
        <v>-1.0816337977448631E-2</v>
      </c>
      <c r="E91" s="176">
        <f t="shared" si="16"/>
        <v>-3.0152431466527463E-2</v>
      </c>
      <c r="F91" s="176">
        <f t="shared" si="16"/>
        <v>1.7229324176363248E-2</v>
      </c>
      <c r="G91" s="176">
        <f t="shared" si="16"/>
        <v>7.6057546359546313E-2</v>
      </c>
      <c r="H91" s="176">
        <f t="shared" si="16"/>
        <v>-2.5050755672485936E-2</v>
      </c>
      <c r="I91" s="176">
        <f t="shared" si="16"/>
        <v>7.7753865494186947E-2</v>
      </c>
      <c r="J91" s="176">
        <f t="shared" si="16"/>
        <v>-0.13264309878743774</v>
      </c>
      <c r="K91" s="176"/>
    </row>
    <row r="92" spans="1:11" thickBot="1" x14ac:dyDescent="0.3">
      <c r="A92" s="175"/>
      <c r="B92" s="175"/>
      <c r="C92" s="174"/>
      <c r="D92" s="174"/>
      <c r="E92" s="174"/>
      <c r="F92" s="174"/>
      <c r="G92" s="174"/>
      <c r="H92" s="174"/>
      <c r="I92" s="174"/>
      <c r="J92" s="174"/>
      <c r="K92" s="174"/>
    </row>
    <row r="93" spans="1:11" ht="12" customHeight="1" x14ac:dyDescent="0.25">
      <c r="A93" s="173" t="s">
        <v>275</v>
      </c>
      <c r="B93" s="172"/>
      <c r="C93" s="172"/>
      <c r="D93" s="172"/>
      <c r="E93" s="172"/>
      <c r="F93" s="172"/>
      <c r="G93" s="172"/>
      <c r="H93" s="172"/>
      <c r="I93" s="172"/>
      <c r="J93" s="172"/>
      <c r="K93" s="172"/>
    </row>
    <row r="94" spans="1:11" ht="12" customHeight="1" x14ac:dyDescent="0.25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9"/>
    </row>
    <row r="95" spans="1:11" ht="12" customHeight="1" x14ac:dyDescent="0.25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</row>
    <row r="96" spans="1:11" ht="12" customHeight="1" x14ac:dyDescent="0.25">
      <c r="A96" s="170" t="s">
        <v>274</v>
      </c>
      <c r="B96" s="168"/>
      <c r="C96" s="167"/>
      <c r="D96" s="167"/>
      <c r="E96" s="167"/>
      <c r="F96" s="167"/>
      <c r="G96" s="167"/>
      <c r="H96" s="167"/>
      <c r="I96" s="167"/>
      <c r="J96" s="167"/>
      <c r="K96" s="167"/>
    </row>
    <row r="97" spans="1:11" ht="12" customHeight="1" x14ac:dyDescent="0.25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</row>
    <row r="98" spans="1:11" ht="12" customHeight="1" x14ac:dyDescent="0.25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</row>
    <row r="99" spans="1:11" ht="12" customHeight="1" x14ac:dyDescent="0.25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</row>
    <row r="100" spans="1:11" ht="12" customHeight="1" x14ac:dyDescent="0.25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</row>
    <row r="101" spans="1:11" ht="12" customHeight="1" x14ac:dyDescent="0.25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</row>
    <row r="102" spans="1:11" ht="12" customHeight="1" x14ac:dyDescent="0.25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</row>
    <row r="103" spans="1:11" ht="12" customHeight="1" x14ac:dyDescent="0.25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</row>
    <row r="104" spans="1:11" ht="12" customHeight="1" x14ac:dyDescent="0.25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</row>
    <row r="105" spans="1:11" ht="12" customHeight="1" x14ac:dyDescent="0.25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</row>
    <row r="106" spans="1:11" ht="12" customHeight="1" x14ac:dyDescent="0.25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</row>
    <row r="107" spans="1:11" ht="12" customHeight="1" x14ac:dyDescent="0.25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</row>
    <row r="108" spans="1:11" ht="12" customHeight="1" x14ac:dyDescent="0.25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</row>
    <row r="109" spans="1:11" ht="12" customHeight="1" x14ac:dyDescent="0.25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</row>
    <row r="110" spans="1:11" ht="12" customHeight="1" x14ac:dyDescent="0.25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</row>
    <row r="111" spans="1:11" ht="12" customHeight="1" x14ac:dyDescent="0.25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</row>
    <row r="112" spans="1:11" ht="12" customHeight="1" x14ac:dyDescent="0.25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</row>
    <row r="113" spans="1:11" ht="12" customHeight="1" x14ac:dyDescent="0.25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</row>
    <row r="114" spans="1:11" ht="12" customHeight="1" x14ac:dyDescent="0.25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</row>
    <row r="115" spans="1:11" ht="12" customHeight="1" x14ac:dyDescent="0.25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</row>
    <row r="116" spans="1:11" ht="12" customHeight="1" x14ac:dyDescent="0.25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</row>
    <row r="117" spans="1:11" ht="12" customHeight="1" x14ac:dyDescent="0.25">
      <c r="B117" s="168"/>
      <c r="C117" s="167"/>
      <c r="D117" s="167"/>
      <c r="E117" s="167"/>
      <c r="F117" s="167"/>
      <c r="G117" s="167"/>
      <c r="H117" s="167"/>
      <c r="I117" s="167"/>
      <c r="J117" s="167"/>
      <c r="K117" s="167"/>
    </row>
    <row r="118" spans="1:11" ht="12" customHeight="1" x14ac:dyDescent="0.25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</row>
    <row r="119" spans="1:11" ht="12" customHeight="1" x14ac:dyDescent="0.25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</row>
    <row r="120" spans="1:11" ht="12" customHeight="1" x14ac:dyDescent="0.25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</row>
    <row r="121" spans="1:11" ht="12" customHeight="1" x14ac:dyDescent="0.25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</row>
    <row r="122" spans="1:11" ht="12" customHeight="1" x14ac:dyDescent="0.25">
      <c r="A122" s="170" t="s">
        <v>273</v>
      </c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</row>
    <row r="123" spans="1:11" ht="12" customHeight="1" x14ac:dyDescent="0.25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</row>
    <row r="124" spans="1:11" ht="12" customHeight="1" x14ac:dyDescent="0.25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</row>
    <row r="125" spans="1:11" ht="12" customHeight="1" x14ac:dyDescent="0.25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</row>
    <row r="126" spans="1:11" ht="12" customHeight="1" x14ac:dyDescent="0.25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</row>
    <row r="127" spans="1:11" ht="12" customHeight="1" x14ac:dyDescent="0.25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</row>
    <row r="128" spans="1:11" ht="12" customHeight="1" x14ac:dyDescent="0.25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</row>
    <row r="129" spans="1:11" ht="12" customHeight="1" x14ac:dyDescent="0.25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</row>
    <row r="130" spans="1:11" ht="12" customHeight="1" x14ac:dyDescent="0.25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</row>
    <row r="131" spans="1:11" ht="12" customHeight="1" x14ac:dyDescent="0.25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</row>
    <row r="132" spans="1:11" ht="12" customHeight="1" x14ac:dyDescent="0.25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</row>
    <row r="133" spans="1:11" ht="12" customHeight="1" x14ac:dyDescent="0.25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</row>
    <row r="134" spans="1:11" ht="12" customHeight="1" x14ac:dyDescent="0.25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</row>
    <row r="135" spans="1:11" ht="12" customHeight="1" x14ac:dyDescent="0.25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</row>
    <row r="136" spans="1:11" ht="12" customHeight="1" x14ac:dyDescent="0.25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</row>
    <row r="137" spans="1:11" ht="12" customHeight="1" x14ac:dyDescent="0.25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</row>
    <row r="138" spans="1:11" ht="12" customHeight="1" x14ac:dyDescent="0.25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</row>
    <row r="139" spans="1:11" ht="12" customHeight="1" x14ac:dyDescent="0.25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</row>
    <row r="140" spans="1:11" ht="12" customHeight="1" x14ac:dyDescent="0.25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</row>
    <row r="141" spans="1:11" ht="12" customHeight="1" x14ac:dyDescent="0.25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</row>
    <row r="142" spans="1:11" ht="12" customHeight="1" x14ac:dyDescent="0.25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</row>
    <row r="143" spans="1:11" ht="12" customHeight="1" x14ac:dyDescent="0.25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</row>
    <row r="144" spans="1:11" ht="12" customHeight="1" x14ac:dyDescent="0.25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</row>
    <row r="145" spans="1:11" ht="12" customHeight="1" x14ac:dyDescent="0.25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</row>
    <row r="146" spans="1:11" ht="12" customHeight="1" x14ac:dyDescent="0.25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</row>
    <row r="147" spans="1:11" ht="12" customHeight="1" x14ac:dyDescent="0.25"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</row>
    <row r="148" spans="1:11" ht="12" customHeight="1" x14ac:dyDescent="0.25"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</row>
    <row r="149" spans="1:11" ht="12" customHeight="1" x14ac:dyDescent="0.25">
      <c r="A149" s="171" t="s">
        <v>272</v>
      </c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</row>
    <row r="150" spans="1:11" ht="12" customHeight="1" x14ac:dyDescent="0.25">
      <c r="A150" s="168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</row>
    <row r="151" spans="1:11" ht="12" customHeight="1" x14ac:dyDescent="0.25">
      <c r="A151" s="168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</row>
    <row r="152" spans="1:11" ht="12" customHeight="1" x14ac:dyDescent="0.25">
      <c r="A152" s="168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</row>
    <row r="153" spans="1:11" ht="12" customHeight="1" x14ac:dyDescent="0.25">
      <c r="A153" s="168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</row>
    <row r="154" spans="1:11" ht="12" customHeight="1" x14ac:dyDescent="0.25">
      <c r="A154" s="168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</row>
    <row r="155" spans="1:11" ht="12" customHeight="1" x14ac:dyDescent="0.25">
      <c r="A155" s="168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</row>
    <row r="156" spans="1:11" ht="12" customHeight="1" x14ac:dyDescent="0.25">
      <c r="A156" s="168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</row>
    <row r="157" spans="1:11" ht="12" customHeight="1" x14ac:dyDescent="0.25">
      <c r="A157" s="168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</row>
    <row r="158" spans="1:11" ht="12" customHeight="1" x14ac:dyDescent="0.25">
      <c r="A158" s="168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</row>
    <row r="159" spans="1:11" ht="12" customHeight="1" x14ac:dyDescent="0.25">
      <c r="A159" s="168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</row>
    <row r="160" spans="1:11" ht="12" customHeight="1" x14ac:dyDescent="0.25">
      <c r="A160" s="168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</row>
    <row r="161" spans="1:11" ht="12" customHeight="1" x14ac:dyDescent="0.25">
      <c r="A161" s="168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</row>
    <row r="162" spans="1:11" ht="12" customHeight="1" x14ac:dyDescent="0.25">
      <c r="A162" s="168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</row>
    <row r="163" spans="1:11" ht="12" customHeight="1" x14ac:dyDescent="0.25">
      <c r="A163" s="168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</row>
    <row r="164" spans="1:11" ht="12" customHeight="1" x14ac:dyDescent="0.25">
      <c r="A164" s="168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</row>
    <row r="165" spans="1:11" ht="12" customHeight="1" x14ac:dyDescent="0.25">
      <c r="A165" s="168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</row>
    <row r="166" spans="1:11" ht="12" customHeight="1" x14ac:dyDescent="0.25">
      <c r="A166" s="168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</row>
    <row r="167" spans="1:11" ht="12" customHeight="1" x14ac:dyDescent="0.25">
      <c r="A167" s="168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</row>
    <row r="168" spans="1:11" ht="12" customHeight="1" x14ac:dyDescent="0.25">
      <c r="A168" s="168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</row>
    <row r="169" spans="1:11" ht="12" customHeight="1" x14ac:dyDescent="0.25">
      <c r="A169" s="168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</row>
    <row r="170" spans="1:11" ht="12" customHeight="1" x14ac:dyDescent="0.25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</row>
    <row r="171" spans="1:11" ht="12" customHeight="1" x14ac:dyDescent="0.25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</row>
    <row r="172" spans="1:11" ht="12" customHeight="1" x14ac:dyDescent="0.25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</row>
    <row r="173" spans="1:11" ht="12" customHeight="1" x14ac:dyDescent="0.25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</row>
    <row r="174" spans="1:11" ht="12" customHeight="1" x14ac:dyDescent="0.25">
      <c r="A174" s="171" t="s">
        <v>271</v>
      </c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</row>
    <row r="175" spans="1:11" ht="12" customHeight="1" x14ac:dyDescent="0.25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</row>
    <row r="176" spans="1:11" ht="12" customHeight="1" x14ac:dyDescent="0.25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</row>
    <row r="177" spans="1:11" ht="12" customHeight="1" x14ac:dyDescent="0.25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</row>
    <row r="178" spans="1:11" ht="12" customHeight="1" x14ac:dyDescent="0.25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</row>
    <row r="179" spans="1:11" ht="12" customHeight="1" x14ac:dyDescent="0.25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</row>
    <row r="180" spans="1:11" ht="12" customHeight="1" x14ac:dyDescent="0.25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</row>
    <row r="181" spans="1:11" ht="12" customHeight="1" x14ac:dyDescent="0.25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</row>
    <row r="182" spans="1:11" ht="12" customHeight="1" x14ac:dyDescent="0.25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</row>
    <row r="183" spans="1:11" ht="12" customHeight="1" x14ac:dyDescent="0.25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</row>
    <row r="184" spans="1:11" ht="12" customHeight="1" x14ac:dyDescent="0.25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</row>
    <row r="185" spans="1:11" ht="12" customHeight="1" x14ac:dyDescent="0.25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</row>
    <row r="186" spans="1:11" ht="12" customHeight="1" x14ac:dyDescent="0.25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</row>
    <row r="187" spans="1:11" ht="12" customHeight="1" x14ac:dyDescent="0.25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</row>
    <row r="188" spans="1:11" ht="12" customHeight="1" x14ac:dyDescent="0.25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</row>
    <row r="189" spans="1:11" ht="12" customHeight="1" x14ac:dyDescent="0.25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</row>
    <row r="190" spans="1:11" ht="12" customHeight="1" x14ac:dyDescent="0.25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</row>
    <row r="191" spans="1:11" ht="12" customHeight="1" x14ac:dyDescent="0.25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</row>
    <row r="192" spans="1:11" ht="12" customHeight="1" x14ac:dyDescent="0.25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</row>
    <row r="193" spans="1:11" ht="12" customHeight="1" x14ac:dyDescent="0.25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</row>
    <row r="194" spans="1:11" ht="12" customHeight="1" x14ac:dyDescent="0.25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</row>
    <row r="195" spans="1:11" ht="12" customHeight="1" x14ac:dyDescent="0.25"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</row>
    <row r="196" spans="1:11" ht="12" customHeight="1" x14ac:dyDescent="0.25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</row>
    <row r="197" spans="1:11" ht="12" customHeight="1" x14ac:dyDescent="0.25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</row>
    <row r="198" spans="1:11" ht="12" customHeight="1" x14ac:dyDescent="0.25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</row>
    <row r="199" spans="1:11" ht="12" customHeight="1" x14ac:dyDescent="0.25">
      <c r="A199" s="170" t="s">
        <v>270</v>
      </c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</row>
    <row r="200" spans="1:11" ht="12" customHeight="1" x14ac:dyDescent="0.25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</row>
    <row r="201" spans="1:11" ht="12" customHeight="1" x14ac:dyDescent="0.25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</row>
    <row r="202" spans="1:11" ht="12" customHeight="1" x14ac:dyDescent="0.25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</row>
    <row r="203" spans="1:11" ht="12" customHeight="1" x14ac:dyDescent="0.25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9"/>
    </row>
    <row r="204" spans="1:11" ht="12" customHeight="1" x14ac:dyDescent="0.25"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</row>
    <row r="205" spans="1:11" ht="12" customHeight="1" x14ac:dyDescent="0.25">
      <c r="B205" s="168"/>
      <c r="C205" s="167"/>
      <c r="D205" s="167"/>
      <c r="E205" s="167"/>
      <c r="F205" s="167"/>
      <c r="G205" s="167"/>
      <c r="H205" s="167"/>
      <c r="I205" s="167"/>
      <c r="J205" s="167"/>
      <c r="K205" s="167"/>
    </row>
    <row r="206" spans="1:11" ht="12" customHeight="1" x14ac:dyDescent="0.25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</row>
    <row r="207" spans="1:11" ht="12" customHeight="1" x14ac:dyDescent="0.25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</row>
    <row r="208" spans="1:11" ht="12" customHeight="1" x14ac:dyDescent="0.25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</row>
    <row r="209" spans="1:11" ht="12" customHeight="1" x14ac:dyDescent="0.25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</row>
    <row r="210" spans="1:11" ht="12" customHeight="1" x14ac:dyDescent="0.25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</row>
    <row r="211" spans="1:11" ht="12" customHeight="1" x14ac:dyDescent="0.25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</row>
    <row r="212" spans="1:11" ht="12" customHeight="1" x14ac:dyDescent="0.25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</row>
    <row r="213" spans="1:11" ht="12" customHeight="1" x14ac:dyDescent="0.25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</row>
    <row r="214" spans="1:11" ht="12" customHeight="1" x14ac:dyDescent="0.25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</row>
    <row r="215" spans="1:11" ht="12" customHeight="1" x14ac:dyDescent="0.25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</row>
    <row r="216" spans="1:11" ht="12" customHeight="1" x14ac:dyDescent="0.25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</row>
    <row r="217" spans="1:11" ht="12" customHeight="1" x14ac:dyDescent="0.25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</row>
    <row r="218" spans="1:11" ht="12" customHeight="1" x14ac:dyDescent="0.25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</row>
    <row r="219" spans="1:11" ht="12" customHeight="1" x14ac:dyDescent="0.25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</row>
    <row r="220" spans="1:11" ht="12" customHeight="1" x14ac:dyDescent="0.25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</row>
    <row r="221" spans="1:11" ht="12" customHeight="1" x14ac:dyDescent="0.25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</row>
    <row r="222" spans="1:11" ht="12" customHeight="1" x14ac:dyDescent="0.25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</row>
    <row r="223" spans="1:11" ht="12" customHeight="1" x14ac:dyDescent="0.25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</row>
    <row r="224" spans="1:11" ht="12" customHeight="1" x14ac:dyDescent="0.25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</row>
    <row r="225" spans="1:11" ht="12" customHeight="1" x14ac:dyDescent="0.25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</row>
    <row r="226" spans="1:11" ht="12" customHeight="1" x14ac:dyDescent="0.25">
      <c r="B226" s="168"/>
      <c r="C226" s="167"/>
      <c r="D226" s="167"/>
      <c r="E226" s="167"/>
      <c r="F226" s="167"/>
      <c r="G226" s="167"/>
      <c r="H226" s="167"/>
      <c r="I226" s="167"/>
      <c r="J226" s="167"/>
      <c r="K226" s="167"/>
    </row>
    <row r="227" spans="1:11" ht="12" customHeight="1" x14ac:dyDescent="0.25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</row>
    <row r="228" spans="1:11" ht="12" customHeight="1" x14ac:dyDescent="0.25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</row>
    <row r="229" spans="1:11" ht="12" customHeight="1" x14ac:dyDescent="0.25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</row>
    <row r="230" spans="1:11" ht="12" customHeight="1" x14ac:dyDescent="0.25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</row>
    <row r="231" spans="1:11" ht="12" customHeight="1" x14ac:dyDescent="0.25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</row>
    <row r="235" spans="1:11" ht="12" customHeight="1" x14ac:dyDescent="0.25">
      <c r="A235" s="170" t="s">
        <v>443</v>
      </c>
    </row>
    <row r="261" spans="1:11" ht="12" customHeight="1" x14ac:dyDescent="0.25">
      <c r="A261" s="170" t="s">
        <v>445</v>
      </c>
    </row>
    <row r="262" spans="1:11" ht="12" customHeight="1" x14ac:dyDescent="0.25">
      <c r="A262" s="186"/>
      <c r="B262" s="185">
        <v>2006</v>
      </c>
      <c r="C262" s="185">
        <v>2007</v>
      </c>
      <c r="D262" s="185">
        <v>2008</v>
      </c>
      <c r="E262" s="185">
        <v>2009</v>
      </c>
      <c r="F262" s="185">
        <v>2010</v>
      </c>
      <c r="G262" s="185">
        <v>2011</v>
      </c>
      <c r="H262" s="185">
        <v>2012</v>
      </c>
      <c r="I262" s="185">
        <v>2013</v>
      </c>
      <c r="J262" s="185">
        <v>2014</v>
      </c>
      <c r="K262" s="185">
        <v>2015</v>
      </c>
    </row>
    <row r="263" spans="1:11" ht="12" customHeight="1" x14ac:dyDescent="0.25">
      <c r="A263" s="198" t="s">
        <v>18</v>
      </c>
      <c r="B263" s="201">
        <f>HLOOKUP(CONCATENATE(B$262,"TOTALP"),BECO_Resultados!$D$7:$HX$87,BECO_Resultados!$A$44,FALSE)+HLOOKUP(CONCATENATE(B$262,"TOTALS"),BECO_Resultados!$D$7:$HX$87,BECO_Resultados!$A$44,FALSE)</f>
        <v>218676.63054998309</v>
      </c>
      <c r="C263" s="201">
        <f>HLOOKUP(CONCATENATE(C$262,"TOTALP"),BECO_Resultados!$D$7:$HX$87,BECO_Resultados!$A$44,FALSE)+HLOOKUP(CONCATENATE(C$262,"TOTALS"),BECO_Resultados!$D$7:$HX$87,BECO_Resultados!$A$44,FALSE)</f>
        <v>219091.49448406481</v>
      </c>
      <c r="D263" s="201">
        <f>HLOOKUP(CONCATENATE(D$262,"TOTALP"),BECO_Resultados!$D$7:$HX$87,BECO_Resultados!$A$44,FALSE)+HLOOKUP(CONCATENATE(D$262,"TOTALS"),BECO_Resultados!$D$7:$HX$87,BECO_Resultados!$A$44,FALSE)</f>
        <v>218249.34617256912</v>
      </c>
      <c r="E263" s="201">
        <f>HLOOKUP(CONCATENATE(E$262,"TOTALP"),BECO_Resultados!$D$7:$HX$87,BECO_Resultados!$A$44,FALSE)+HLOOKUP(CONCATENATE(E$262,"TOTALS"),BECO_Resultados!$D$7:$HX$87,BECO_Resultados!$A$44,FALSE)</f>
        <v>198269.20668248937</v>
      </c>
      <c r="F263" s="201">
        <f>HLOOKUP(CONCATENATE(F$262,"TOTALP"),BECO_Resultados!$D$7:$HX$87,BECO_Resultados!$A$44,FALSE)+HLOOKUP(CONCATENATE(F$262,"TOTALS"),BECO_Resultados!$D$7:$HX$87,BECO_Resultados!$A$44,FALSE)</f>
        <v>199562.97965785404</v>
      </c>
      <c r="G263" s="201">
        <f>HLOOKUP(CONCATENATE(G$262,"TOTALP"),BECO_Resultados!$D$7:$HX$87,BECO_Resultados!$A$44,FALSE)+HLOOKUP(CONCATENATE(G$262,"TOTALS"),BECO_Resultados!$D$7:$HX$87,BECO_Resultados!$A$44,FALSE)</f>
        <v>200644.19951034448</v>
      </c>
      <c r="H263" s="201">
        <f>HLOOKUP(CONCATENATE(H$262,"TOTALP"),BECO_Resultados!$D$7:$HX$87,BECO_Resultados!$A$44,FALSE)+HLOOKUP(CONCATENATE(H$262,"TOTALS"),BECO_Resultados!$D$7:$HX$87,BECO_Resultados!$A$44,FALSE)</f>
        <v>199571.69039363915</v>
      </c>
      <c r="I263" s="201">
        <f>HLOOKUP(CONCATENATE(I$262,"TOTALP"),BECO_Resultados!$D$7:$HX$87,BECO_Resultados!$A$44,FALSE)+HLOOKUP(CONCATENATE(I$262,"TOTALS"),BECO_Resultados!$D$7:$HX$87,BECO_Resultados!$A$44,FALSE)</f>
        <v>200893.74953043374</v>
      </c>
      <c r="J263" s="201">
        <f>HLOOKUP(CONCATENATE(J$262,"TOTALP"),BECO_Resultados!$D$7:$HX$87,BECO_Resultados!$A$44,FALSE)+HLOOKUP(CONCATENATE(J$262,"TOTALS"),BECO_Resultados!$D$7:$HX$87,BECO_Resultados!$A$44,FALSE)</f>
        <v>204234.71098673044</v>
      </c>
      <c r="K263" s="201">
        <f>HLOOKUP(CONCATENATE(K$262,"TOTALP"),BECO_Resultados!$D$7:$HX$87,BECO_Resultados!$A$44,FALSE)+HLOOKUP(CONCATENATE(K$262,"TOTALS"),BECO_Resultados!$D$7:$HX$87,BECO_Resultados!$A$44,FALSE)</f>
        <v>202167.41288721494</v>
      </c>
    </row>
    <row r="264" spans="1:11" ht="12" customHeight="1" x14ac:dyDescent="0.25">
      <c r="A264" s="172" t="s">
        <v>19</v>
      </c>
      <c r="B264" s="200">
        <f>HLOOKUP(CONCATENATE(B$262,"TOTALP"),BECO_Resultados!$D$7:$HX$87,BECO_Resultados!$A$47,FALSE)+HLOOKUP(CONCATENATE(B$262,"TOTALS"),BECO_Resultados!$D$7:$HX$87,BECO_Resultados!$A$47,FALSE)</f>
        <v>33582.407293386728</v>
      </c>
      <c r="C264" s="200">
        <f>HLOOKUP(CONCATENATE(C$262,"TOTALP"),BECO_Resultados!$D$7:$HX$87,BECO_Resultados!$A$47,FALSE)+HLOOKUP(CONCATENATE(C$262,"TOTALS"),BECO_Resultados!$D$7:$HX$87,BECO_Resultados!$A$47,FALSE)</f>
        <v>34248.01143262718</v>
      </c>
      <c r="D264" s="200">
        <f>HLOOKUP(CONCATENATE(D$262,"TOTALP"),BECO_Resultados!$D$7:$HX$87,BECO_Resultados!$A$47,FALSE)+HLOOKUP(CONCATENATE(D$262,"TOTALS"),BECO_Resultados!$D$7:$HX$87,BECO_Resultados!$A$47,FALSE)</f>
        <v>38681.476261844451</v>
      </c>
      <c r="E264" s="200">
        <f>HLOOKUP(CONCATENATE(E$262,"TOTALP"),BECO_Resultados!$D$7:$HX$87,BECO_Resultados!$A$47,FALSE)+HLOOKUP(CONCATENATE(E$262,"TOTALS"),BECO_Resultados!$D$7:$HX$87,BECO_Resultados!$A$47,FALSE)</f>
        <v>51517.503221077197</v>
      </c>
      <c r="F264" s="200">
        <f>HLOOKUP(CONCATENATE(F$262,"TOTALP"),BECO_Resultados!$D$7:$HX$87,BECO_Resultados!$A$47,FALSE)+HLOOKUP(CONCATENATE(F$262,"TOTALS"),BECO_Resultados!$D$7:$HX$87,BECO_Resultados!$A$47,FALSE)</f>
        <v>53198.280867366375</v>
      </c>
      <c r="G264" s="200">
        <f>HLOOKUP(CONCATENATE(G$262,"TOTALP"),BECO_Resultados!$D$7:$HX$87,BECO_Resultados!$A$47,FALSE)+HLOOKUP(CONCATENATE(G$262,"TOTALS"),BECO_Resultados!$D$7:$HX$87,BECO_Resultados!$A$47,FALSE)</f>
        <v>55250.116446679895</v>
      </c>
      <c r="H264" s="200">
        <f>HLOOKUP(CONCATENATE(H$262,"TOTALP"),BECO_Resultados!$D$7:$HX$87,BECO_Resultados!$A$47,FALSE)+HLOOKUP(CONCATENATE(H$262,"TOTALS"),BECO_Resultados!$D$7:$HX$87,BECO_Resultados!$A$47,FALSE)</f>
        <v>58218.772795200595</v>
      </c>
      <c r="I264" s="200">
        <f>HLOOKUP(CONCATENATE(I$262,"TOTALP"),BECO_Resultados!$D$7:$HX$87,BECO_Resultados!$A$47,FALSE)+HLOOKUP(CONCATENATE(I$262,"TOTALS"),BECO_Resultados!$D$7:$HX$87,BECO_Resultados!$A$47,FALSE)</f>
        <v>62134.226595627086</v>
      </c>
      <c r="J264" s="200">
        <f>HLOOKUP(CONCATENATE(J$262,"TOTALP"),BECO_Resultados!$D$7:$HX$87,BECO_Resultados!$A$47,FALSE)+HLOOKUP(CONCATENATE(J$262,"TOTALS"),BECO_Resultados!$D$7:$HX$87,BECO_Resultados!$A$47,FALSE)</f>
        <v>67711.439039854013</v>
      </c>
      <c r="K264" s="200">
        <f>HLOOKUP(CONCATENATE(K$262,"TOTALP"),BECO_Resultados!$D$7:$HX$87,BECO_Resultados!$A$47,FALSE)+HLOOKUP(CONCATENATE(K$262,"TOTALS"),BECO_Resultados!$D$7:$HX$87,BECO_Resultados!$A$47,FALSE)</f>
        <v>64287.507844720581</v>
      </c>
    </row>
    <row r="265" spans="1:11" ht="12" customHeight="1" x14ac:dyDescent="0.25">
      <c r="A265" s="198" t="s">
        <v>20</v>
      </c>
      <c r="B265" s="201">
        <f>HLOOKUP(CONCATENATE(B$262,"TOTALP"),BECO_Resultados!$D$7:$HX$87,BECO_Resultados!$A$48,FALSE)+HLOOKUP(CONCATENATE(B$262,"TOTALS"),BECO_Resultados!$D$7:$HX$87,BECO_Resultados!$A$48,FALSE)</f>
        <v>288962.71326359367</v>
      </c>
      <c r="C265" s="201">
        <f>HLOOKUP(CONCATENATE(C$262,"TOTALP"),BECO_Resultados!$D$7:$HX$87,BECO_Resultados!$A$48,FALSE)+HLOOKUP(CONCATENATE(C$262,"TOTALS"),BECO_Resultados!$D$7:$HX$87,BECO_Resultados!$A$48,FALSE)</f>
        <v>210301.43706070067</v>
      </c>
      <c r="D265" s="201">
        <f>HLOOKUP(CONCATENATE(D$262,"TOTALP"),BECO_Resultados!$D$7:$HX$87,BECO_Resultados!$A$48,FALSE)+HLOOKUP(CONCATENATE(D$262,"TOTALS"),BECO_Resultados!$D$7:$HX$87,BECO_Resultados!$A$48,FALSE)</f>
        <v>341162.03923751303</v>
      </c>
      <c r="E265" s="201">
        <f>HLOOKUP(CONCATENATE(E$262,"TOTALP"),BECO_Resultados!$D$7:$HX$87,BECO_Resultados!$A$48,FALSE)+HLOOKUP(CONCATENATE(E$262,"TOTALS"),BECO_Resultados!$D$7:$HX$87,BECO_Resultados!$A$48,FALSE)</f>
        <v>308442.57976617117</v>
      </c>
      <c r="F265" s="201">
        <f>HLOOKUP(CONCATENATE(F$262,"TOTALP"),BECO_Resultados!$D$7:$HX$87,BECO_Resultados!$A$48,FALSE)+HLOOKUP(CONCATENATE(F$262,"TOTALS"),BECO_Resultados!$D$7:$HX$87,BECO_Resultados!$A$48,FALSE)</f>
        <v>275696.2063294386</v>
      </c>
      <c r="G265" s="201">
        <f>HLOOKUP(CONCATENATE(G$262,"TOTALP"),BECO_Resultados!$D$7:$HX$87,BECO_Resultados!$A$48,FALSE)+HLOOKUP(CONCATENATE(G$262,"TOTALS"),BECO_Resultados!$D$7:$HX$87,BECO_Resultados!$A$48,FALSE)</f>
        <v>290906.90754899662</v>
      </c>
      <c r="H265" s="201">
        <f>HLOOKUP(CONCATENATE(H$262,"TOTALP"),BECO_Resultados!$D$7:$HX$87,BECO_Resultados!$A$48,FALSE)+HLOOKUP(CONCATENATE(H$262,"TOTALS"),BECO_Resultados!$D$7:$HX$87,BECO_Resultados!$A$48,FALSE)</f>
        <v>293879.49796748423</v>
      </c>
      <c r="I265" s="201">
        <f>HLOOKUP(CONCATENATE(I$262,"TOTALP"),BECO_Resultados!$D$7:$HX$87,BECO_Resultados!$A$48,FALSE)+HLOOKUP(CONCATENATE(I$262,"TOTALS"),BECO_Resultados!$D$7:$HX$87,BECO_Resultados!$A$48,FALSE)</f>
        <v>299935.48228158796</v>
      </c>
      <c r="J265" s="201">
        <f>HLOOKUP(CONCATENATE(J$262,"TOTALP"),BECO_Resultados!$D$7:$HX$87,BECO_Resultados!$A$48,FALSE)+HLOOKUP(CONCATENATE(J$262,"TOTALS"),BECO_Resultados!$D$7:$HX$87,BECO_Resultados!$A$48,FALSE)</f>
        <v>314697.70557809813</v>
      </c>
      <c r="K265" s="201">
        <f>HLOOKUP(CONCATENATE(K$262,"TOTALP"),BECO_Resultados!$D$7:$HX$87,BECO_Resultados!$A$48,FALSE)+HLOOKUP(CONCATENATE(K$262,"TOTALS"),BECO_Resultados!$D$7:$HX$87,BECO_Resultados!$A$48,FALSE)</f>
        <v>355032.97558337066</v>
      </c>
    </row>
    <row r="266" spans="1:11" ht="12" customHeight="1" x14ac:dyDescent="0.25">
      <c r="A266" s="172" t="s">
        <v>21</v>
      </c>
      <c r="B266" s="200">
        <f>HLOOKUP(CONCATENATE(B$262,"TOTALP"),BECO_Resultados!$D$7:$HX$87,BECO_Resultados!$A$72,FALSE)+HLOOKUP(CONCATENATE(B$262,"TOTALS"),BECO_Resultados!$D$7:$HX$87,BECO_Resultados!$A$72,FALSE)</f>
        <v>340077.99172332522</v>
      </c>
      <c r="C266" s="200">
        <f>HLOOKUP(CONCATENATE(C$262,"TOTALP"),BECO_Resultados!$D$7:$HX$87,BECO_Resultados!$A$72,FALSE)+HLOOKUP(CONCATENATE(C$262,"TOTALS"),BECO_Resultados!$D$7:$HX$87,BECO_Resultados!$A$72,FALSE)</f>
        <v>353127.63571507903</v>
      </c>
      <c r="D266" s="200">
        <f>HLOOKUP(CONCATENATE(D$262,"TOTALP"),BECO_Resultados!$D$7:$HX$87,BECO_Resultados!$A$72,FALSE)+HLOOKUP(CONCATENATE(D$262,"TOTALS"),BECO_Resultados!$D$7:$HX$87,BECO_Resultados!$A$72,FALSE)</f>
        <v>358948.31429551938</v>
      </c>
      <c r="E266" s="200">
        <f>HLOOKUP(CONCATENATE(E$262,"TOTALP"),BECO_Resultados!$D$7:$HX$87,BECO_Resultados!$A$72,FALSE)+HLOOKUP(CONCATENATE(E$262,"TOTALS"),BECO_Resultados!$D$7:$HX$87,BECO_Resultados!$A$72,FALSE)</f>
        <v>363218.71550641296</v>
      </c>
      <c r="F266" s="200">
        <f>HLOOKUP(CONCATENATE(F$262,"TOTALP"),BECO_Resultados!$D$7:$HX$87,BECO_Resultados!$A$72,FALSE)+HLOOKUP(CONCATENATE(F$262,"TOTALS"),BECO_Resultados!$D$7:$HX$87,BECO_Resultados!$A$72,FALSE)</f>
        <v>371549.09073924815</v>
      </c>
      <c r="G266" s="200">
        <f>HLOOKUP(CONCATENATE(G$262,"TOTALP"),BECO_Resultados!$D$7:$HX$87,BECO_Resultados!$A$72,FALSE)+HLOOKUP(CONCATENATE(G$262,"TOTALS"),BECO_Resultados!$D$7:$HX$87,BECO_Resultados!$A$72,FALSE)</f>
        <v>395380.71974835463</v>
      </c>
      <c r="H266" s="200">
        <f>HLOOKUP(CONCATENATE(H$262,"TOTALP"),BECO_Resultados!$D$7:$HX$87,BECO_Resultados!$A$72,FALSE)+HLOOKUP(CONCATENATE(H$262,"TOTALS"),BECO_Resultados!$D$7:$HX$87,BECO_Resultados!$A$72,FALSE)</f>
        <v>408258.45558930241</v>
      </c>
      <c r="I266" s="200">
        <f>HLOOKUP(CONCATENATE(I$262,"TOTALP"),BECO_Resultados!$D$7:$HX$87,BECO_Resultados!$A$72,FALSE)+HLOOKUP(CONCATENATE(I$262,"TOTALS"),BECO_Resultados!$D$7:$HX$87,BECO_Resultados!$A$72,FALSE)</f>
        <v>423026.16588174424</v>
      </c>
      <c r="J266" s="200">
        <f>HLOOKUP(CONCATENATE(J$262,"TOTALP"),BECO_Resultados!$D$7:$HX$87,BECO_Resultados!$A$72,FALSE)+HLOOKUP(CONCATENATE(J$262,"TOTALS"),BECO_Resultados!$D$7:$HX$87,BECO_Resultados!$A$72,FALSE)</f>
        <v>454884.46646667749</v>
      </c>
      <c r="K266" s="200">
        <f>HLOOKUP(CONCATENATE(K$262,"TOTALP"),BECO_Resultados!$D$7:$HX$87,BECO_Resultados!$A$72,FALSE)+HLOOKUP(CONCATENATE(K$262,"TOTALS"),BECO_Resultados!$D$7:$HX$87,BECO_Resultados!$A$72,FALSE)</f>
        <v>494540.74347526376</v>
      </c>
    </row>
    <row r="267" spans="1:11" ht="12" customHeight="1" x14ac:dyDescent="0.25">
      <c r="A267" s="198" t="s">
        <v>113</v>
      </c>
      <c r="B267" s="201">
        <f>HLOOKUP(CONCATENATE(B$262,"TOTALP"),BECO_Resultados!$D$7:$HX$87,BECO_Resultados!$A84,FALSE)+HLOOKUP(CONCATENATE(B$262,"TOTALS"),BECO_Resultados!$D$7:$HX$87,BECO_Resultados!$A84,FALSE)</f>
        <v>1382.8214191215047</v>
      </c>
      <c r="C267" s="201">
        <f>HLOOKUP(CONCATENATE(C$262,"TOTALP"),BECO_Resultados!$D$7:$HX$87,BECO_Resultados!$A84,FALSE)+HLOOKUP(CONCATENATE(C$262,"TOTALS"),BECO_Resultados!$D$7:$HX$87,BECO_Resultados!$A84,FALSE)</f>
        <v>1416.8926440689938</v>
      </c>
      <c r="D267" s="201">
        <f>HLOOKUP(CONCATENATE(D$262,"TOTALP"),BECO_Resultados!$D$7:$HX$87,BECO_Resultados!$A84,FALSE)+HLOOKUP(CONCATENATE(D$262,"TOTALS"),BECO_Resultados!$D$7:$HX$87,BECO_Resultados!$A84,FALSE)</f>
        <v>1461.4452524579015</v>
      </c>
      <c r="E267" s="201">
        <f>HLOOKUP(CONCATENATE(E$262,"TOTALP"),BECO_Resultados!$D$7:$HX$87,BECO_Resultados!$A84,FALSE)+HLOOKUP(CONCATENATE(E$262,"TOTALS"),BECO_Resultados!$D$7:$HX$87,BECO_Resultados!$A84,FALSE)</f>
        <v>1611.1501736922135</v>
      </c>
      <c r="F267" s="201">
        <f>HLOOKUP(CONCATENATE(F$262,"TOTALP"),BECO_Resultados!$D$7:$HX$87,BECO_Resultados!$A84,FALSE)+HLOOKUP(CONCATENATE(F$262,"TOTALS"),BECO_Resultados!$D$7:$HX$87,BECO_Resultados!$A84,FALSE)</f>
        <v>1588.2076272203844</v>
      </c>
      <c r="G267" s="201">
        <f>HLOOKUP(CONCATENATE(G$262,"TOTALP"),BECO_Resultados!$D$7:$HX$87,BECO_Resultados!$A84,FALSE)+HLOOKUP(CONCATENATE(G$262,"TOTALS"),BECO_Resultados!$D$7:$HX$87,BECO_Resultados!$A84,FALSE)</f>
        <v>1598.9161406237863</v>
      </c>
      <c r="H267" s="201">
        <f>HLOOKUP(CONCATENATE(H$262,"TOTALP"),BECO_Resultados!$D$7:$HX$87,BECO_Resultados!$A84,FALSE)+HLOOKUP(CONCATENATE(H$262,"TOTALS"),BECO_Resultados!$D$7:$HX$87,BECO_Resultados!$A84,FALSE)</f>
        <v>1760.9173764118639</v>
      </c>
      <c r="I267" s="201">
        <f>HLOOKUP(CONCATENATE(I$262,"TOTALP"),BECO_Resultados!$D$7:$HX$87,BECO_Resultados!$A84,FALSE)+HLOOKUP(CONCATENATE(I$262,"TOTALS"),BECO_Resultados!$D$7:$HX$87,BECO_Resultados!$A84,FALSE)</f>
        <v>1919.2436007145741</v>
      </c>
      <c r="J267" s="201">
        <f>HLOOKUP(CONCATENATE(J$262,"TOTALP"),BECO_Resultados!$D$7:$HX$87,BECO_Resultados!$A84,FALSE)+HLOOKUP(CONCATENATE(J$262,"TOTALS"),BECO_Resultados!$D$7:$HX$87,BECO_Resultados!$A84,FALSE)</f>
        <v>2074.3927707863909</v>
      </c>
      <c r="K267" s="201">
        <f>HLOOKUP(CONCATENATE(K$262,"TOTALP"),BECO_Resultados!$D$7:$HX$87,BECO_Resultados!$A84,FALSE)+HLOOKUP(CONCATENATE(K$262,"TOTALS"),BECO_Resultados!$D$7:$HX$87,BECO_Resultados!$A84,FALSE)</f>
        <v>2040.9765635814495</v>
      </c>
    </row>
    <row r="268" spans="1:11" ht="12" customHeight="1" x14ac:dyDescent="0.25">
      <c r="A268" s="172" t="s">
        <v>112</v>
      </c>
      <c r="B268" s="200">
        <f>HLOOKUP(CONCATENATE(B$262,"TOTALP"),BECO_Resultados!$D$7:$HX$87,BECO_Resultados!$A85,FALSE)+HLOOKUP(CONCATENATE(B$262,"TOTALS"),BECO_Resultados!$D$7:$HX$87,BECO_Resultados!$A85,FALSE)</f>
        <v>8720.946769855469</v>
      </c>
      <c r="C268" s="200">
        <f>HLOOKUP(CONCATENATE(C$262,"TOTALP"),BECO_Resultados!$D$7:$HX$87,BECO_Resultados!$A85,FALSE)+HLOOKUP(CONCATENATE(C$262,"TOTALS"),BECO_Resultados!$D$7:$HX$87,BECO_Resultados!$A85,FALSE)</f>
        <v>8713.1125079925387</v>
      </c>
      <c r="D268" s="200">
        <f>HLOOKUP(CONCATENATE(D$262,"TOTALP"),BECO_Resultados!$D$7:$HX$87,BECO_Resultados!$A85,FALSE)+HLOOKUP(CONCATENATE(D$262,"TOTALS"),BECO_Resultados!$D$7:$HX$87,BECO_Resultados!$A85,FALSE)</f>
        <v>9701.4498663094801</v>
      </c>
      <c r="E268" s="200">
        <f>HLOOKUP(CONCATENATE(E$262,"TOTALP"),BECO_Resultados!$D$7:$HX$87,BECO_Resultados!$A85,FALSE)+HLOOKUP(CONCATENATE(E$262,"TOTALS"),BECO_Resultados!$D$7:$HX$87,BECO_Resultados!$A85,FALSE)</f>
        <v>10378.700901045431</v>
      </c>
      <c r="F268" s="200">
        <f>HLOOKUP(CONCATENATE(F$262,"TOTALP"),BECO_Resultados!$D$7:$HX$87,BECO_Resultados!$A85,FALSE)+HLOOKUP(CONCATENATE(F$262,"TOTALS"),BECO_Resultados!$D$7:$HX$87,BECO_Resultados!$A85,FALSE)</f>
        <v>11277.130468007064</v>
      </c>
      <c r="G268" s="200">
        <f>HLOOKUP(CONCATENATE(G$262,"TOTALP"),BECO_Resultados!$D$7:$HX$87,BECO_Resultados!$A85,FALSE)+HLOOKUP(CONCATENATE(G$262,"TOTALS"),BECO_Resultados!$D$7:$HX$87,BECO_Resultados!$A85,FALSE)</f>
        <v>10800.455167851305</v>
      </c>
      <c r="H268" s="200">
        <f>HLOOKUP(CONCATENATE(H$262,"TOTALP"),BECO_Resultados!$D$7:$HX$87,BECO_Resultados!$A85,FALSE)+HLOOKUP(CONCATENATE(H$262,"TOTALS"),BECO_Resultados!$D$7:$HX$87,BECO_Resultados!$A85,FALSE)</f>
        <v>12973.840303598932</v>
      </c>
      <c r="I268" s="200">
        <f>HLOOKUP(CONCATENATE(I$262,"TOTALP"),BECO_Resultados!$D$7:$HX$87,BECO_Resultados!$A85,FALSE)+HLOOKUP(CONCATENATE(I$262,"TOTALS"),BECO_Resultados!$D$7:$HX$87,BECO_Resultados!$A85,FALSE)</f>
        <v>13410.605442324646</v>
      </c>
      <c r="J268" s="200">
        <f>HLOOKUP(CONCATENATE(J$262,"TOTALP"),BECO_Resultados!$D$7:$HX$87,BECO_Resultados!$A85,FALSE)+HLOOKUP(CONCATENATE(J$262,"TOTALS"),BECO_Resultados!$D$7:$HX$87,BECO_Resultados!$A85,FALSE)</f>
        <v>20054.777175508945</v>
      </c>
      <c r="K268" s="200">
        <f>HLOOKUP(CONCATENATE(K$262,"TOTALP"),BECO_Resultados!$D$7:$HX$87,BECO_Resultados!$A85,FALSE)+HLOOKUP(CONCATENATE(K$262,"TOTALS"),BECO_Resultados!$D$7:$HX$87,BECO_Resultados!$A85,FALSE)</f>
        <v>14397.745249846426</v>
      </c>
    </row>
    <row r="269" spans="1:11" ht="12" customHeight="1" x14ac:dyDescent="0.25">
      <c r="A269" s="198" t="s">
        <v>22</v>
      </c>
      <c r="B269" s="201">
        <f>HLOOKUP(CONCATENATE(B$262,"TOTALP"),BECO_Resultados!$D$7:$HX$87,BECO_Resultados!$A86,FALSE)+HLOOKUP(CONCATENATE(B$262,"TOTALS"),BECO_Resultados!$D$7:$HX$87,BECO_Resultados!$A86,FALSE)</f>
        <v>67.689356551495933</v>
      </c>
      <c r="C269" s="201">
        <f>HLOOKUP(CONCATENATE(C$262,"TOTALP"),BECO_Resultados!$D$7:$HX$87,BECO_Resultados!$A86,FALSE)+HLOOKUP(CONCATENATE(C$262,"TOTALS"),BECO_Resultados!$D$7:$HX$87,BECO_Resultados!$A86,FALSE)</f>
        <v>111.32339124832772</v>
      </c>
      <c r="D269" s="201">
        <f>HLOOKUP(CONCATENATE(D$262,"TOTALP"),BECO_Resultados!$D$7:$HX$87,BECO_Resultados!$A86,FALSE)+HLOOKUP(CONCATENATE(D$262,"TOTALS"),BECO_Resultados!$D$7:$HX$87,BECO_Resultados!$A86,FALSE)</f>
        <v>205.60881822312459</v>
      </c>
      <c r="E269" s="201">
        <f>HLOOKUP(CONCATENATE(E$262,"TOTALP"),BECO_Resultados!$D$7:$HX$87,BECO_Resultados!$A86,FALSE)+HLOOKUP(CONCATENATE(E$262,"TOTALS"),BECO_Resultados!$D$7:$HX$87,BECO_Resultados!$A86,FALSE)</f>
        <v>231.21666065101789</v>
      </c>
      <c r="F269" s="201">
        <f>HLOOKUP(CONCATENATE(F$262,"TOTALP"),BECO_Resultados!$D$7:$HX$87,BECO_Resultados!$A86,FALSE)+HLOOKUP(CONCATENATE(F$262,"TOTALS"),BECO_Resultados!$D$7:$HX$87,BECO_Resultados!$A86,FALSE)</f>
        <v>187.01790383863451</v>
      </c>
      <c r="G269" s="201">
        <f>HLOOKUP(CONCATENATE(G$262,"TOTALP"),BECO_Resultados!$D$7:$HX$87,BECO_Resultados!$A86,FALSE)+HLOOKUP(CONCATENATE(G$262,"TOTALS"),BECO_Resultados!$D$7:$HX$87,BECO_Resultados!$A86,FALSE)</f>
        <v>154.37154284197752</v>
      </c>
      <c r="H269" s="201">
        <f>HLOOKUP(CONCATENATE(H$262,"TOTALP"),BECO_Resultados!$D$7:$HX$87,BECO_Resultados!$A86,FALSE)+HLOOKUP(CONCATENATE(H$262,"TOTALS"),BECO_Resultados!$D$7:$HX$87,BECO_Resultados!$A86,FALSE)</f>
        <v>201.540029126918</v>
      </c>
      <c r="I269" s="201">
        <f>HLOOKUP(CONCATENATE(I$262,"TOTALP"),BECO_Resultados!$D$7:$HX$87,BECO_Resultados!$A86,FALSE)+HLOOKUP(CONCATENATE(I$262,"TOTALS"),BECO_Resultados!$D$7:$HX$87,BECO_Resultados!$A86,FALSE)</f>
        <v>230.99075344417309</v>
      </c>
      <c r="J269" s="201">
        <f>HLOOKUP(CONCATENATE(J$262,"TOTALP"),BECO_Resultados!$D$7:$HX$87,BECO_Resultados!$A86,FALSE)+HLOOKUP(CONCATENATE(J$262,"TOTALS"),BECO_Resultados!$D$7:$HX$87,BECO_Resultados!$A86,FALSE)</f>
        <v>444.4936694922917</v>
      </c>
      <c r="K269" s="201">
        <f>HLOOKUP(CONCATENATE(K$262,"TOTALP"),BECO_Resultados!$D$7:$HX$87,BECO_Resultados!$A86,FALSE)+HLOOKUP(CONCATENATE(K$262,"TOTALS"),BECO_Resultados!$D$7:$HX$87,BECO_Resultados!$A86,FALSE)</f>
        <v>323.3646435431844</v>
      </c>
    </row>
    <row r="270" spans="1:11" ht="12" customHeight="1" x14ac:dyDescent="0.25">
      <c r="A270" s="187" t="s">
        <v>23</v>
      </c>
      <c r="B270" s="371">
        <f>HLOOKUP(CONCATENATE(B$262,"TOTALP"),BECO_Resultados!$D$7:$HX$87,BECO_Resultados!$A87,FALSE)+HLOOKUP(CONCATENATE(B$262,"TOTALS"),BECO_Resultados!$D$7:$HX$87,BECO_Resultados!$A87,FALSE)</f>
        <v>119244.14373948044</v>
      </c>
      <c r="C270" s="371">
        <f>HLOOKUP(CONCATENATE(C$262,"TOTALP"),BECO_Resultados!$D$7:$HX$87,BECO_Resultados!$A87,FALSE)+HLOOKUP(CONCATENATE(C$262,"TOTALS"),BECO_Resultados!$D$7:$HX$87,BECO_Resultados!$A87,FALSE)</f>
        <v>151128.42570942396</v>
      </c>
      <c r="D270" s="371">
        <f>HLOOKUP(CONCATENATE(D$262,"TOTALP"),BECO_Resultados!$D$7:$HX$87,BECO_Resultados!$A87,FALSE)+HLOOKUP(CONCATENATE(D$262,"TOTALS"),BECO_Resultados!$D$7:$HX$87,BECO_Resultados!$A87,FALSE)</f>
        <v>182624.68711424718</v>
      </c>
      <c r="E270" s="371">
        <f>HLOOKUP(CONCATENATE(E$262,"TOTALP"),BECO_Resultados!$D$7:$HX$87,BECO_Resultados!$A87,FALSE)+HLOOKUP(CONCATENATE(E$262,"TOTALS"),BECO_Resultados!$D$7:$HX$87,BECO_Resultados!$A87,FALSE)</f>
        <v>124187.03181149112</v>
      </c>
      <c r="F270" s="371">
        <f>HLOOKUP(CONCATENATE(F$262,"TOTALP"),BECO_Resultados!$D$7:$HX$87,BECO_Resultados!$A87,FALSE)+HLOOKUP(CONCATENATE(F$262,"TOTALS"),BECO_Resultados!$D$7:$HX$87,BECO_Resultados!$A87,FALSE)</f>
        <v>131004.75263897785</v>
      </c>
      <c r="G270" s="371">
        <f>HLOOKUP(CONCATENATE(G$262,"TOTALP"),BECO_Resultados!$D$7:$HX$87,BECO_Resultados!$A87,FALSE)+HLOOKUP(CONCATENATE(G$262,"TOTALS"),BECO_Resultados!$D$7:$HX$87,BECO_Resultados!$A87,FALSE)</f>
        <v>151489.73318324221</v>
      </c>
      <c r="H270" s="371">
        <f>HLOOKUP(CONCATENATE(H$262,"TOTALP"),BECO_Resultados!$D$7:$HX$87,BECO_Resultados!$A87,FALSE)+HLOOKUP(CONCATENATE(H$262,"TOTALS"),BECO_Resultados!$D$7:$HX$87,BECO_Resultados!$A87,FALSE)</f>
        <v>165063.10496636253</v>
      </c>
      <c r="I270" s="371">
        <f>HLOOKUP(CONCATENATE(I$262,"TOTALP"),BECO_Resultados!$D$7:$HX$87,BECO_Resultados!$A87,FALSE)+HLOOKUP(CONCATENATE(I$262,"TOTALS"),BECO_Resultados!$D$7:$HX$87,BECO_Resultados!$A87,FALSE)</f>
        <v>165689.00130388371</v>
      </c>
      <c r="J270" s="371">
        <f>HLOOKUP(CONCATENATE(J$262,"TOTALP"),BECO_Resultados!$D$7:$HX$87,BECO_Resultados!$A87,FALSE)+HLOOKUP(CONCATENATE(J$262,"TOTALS"),BECO_Resultados!$D$7:$HX$87,BECO_Resultados!$A87,FALSE)</f>
        <v>144692.60578238784</v>
      </c>
      <c r="K270" s="371">
        <f>HLOOKUP(CONCATENATE(K$262,"TOTALP"),BECO_Resultados!$D$7:$HX$87,BECO_Resultados!$A87,FALSE)+HLOOKUP(CONCATENATE(K$262,"TOTALS"),BECO_Resultados!$D$7:$HX$87,BECO_Resultados!$A87,FALSE)</f>
        <v>87036.302845588492</v>
      </c>
    </row>
    <row r="271" spans="1:11" ht="12" customHeight="1" thickBot="1" x14ac:dyDescent="0.3">
      <c r="A271" s="175"/>
      <c r="B271" s="372">
        <f>SUM(B263:B270)</f>
        <v>1010715.3441152975</v>
      </c>
      <c r="C271" s="372">
        <f t="shared" ref="C271:K271" si="17">SUM(C263:C270)</f>
        <v>978138.33294520562</v>
      </c>
      <c r="D271" s="372">
        <f t="shared" si="17"/>
        <v>1151034.3670186836</v>
      </c>
      <c r="E271" s="372">
        <f t="shared" si="17"/>
        <v>1057856.1047230307</v>
      </c>
      <c r="F271" s="372">
        <f t="shared" si="17"/>
        <v>1044063.6662319512</v>
      </c>
      <c r="G271" s="372">
        <f t="shared" si="17"/>
        <v>1106225.4192889349</v>
      </c>
      <c r="H271" s="372">
        <f t="shared" si="17"/>
        <v>1139927.8194211265</v>
      </c>
      <c r="I271" s="372">
        <f t="shared" si="17"/>
        <v>1167239.4653897602</v>
      </c>
      <c r="J271" s="372">
        <f t="shared" si="17"/>
        <v>1208794.5914695354</v>
      </c>
      <c r="K271" s="372">
        <f t="shared" si="17"/>
        <v>1219827.0290931296</v>
      </c>
    </row>
    <row r="273" spans="1:11" ht="12" customHeight="1" x14ac:dyDescent="0.25">
      <c r="A273" s="170" t="s">
        <v>444</v>
      </c>
    </row>
    <row r="274" spans="1:11" ht="12" customHeight="1" x14ac:dyDescent="0.25">
      <c r="A274" s="186"/>
      <c r="B274" s="185">
        <v>2006</v>
      </c>
      <c r="C274" s="185">
        <v>2007</v>
      </c>
      <c r="D274" s="185">
        <v>2008</v>
      </c>
      <c r="E274" s="185">
        <v>2009</v>
      </c>
      <c r="F274" s="185">
        <v>2010</v>
      </c>
      <c r="G274" s="185">
        <v>2011</v>
      </c>
      <c r="H274" s="185">
        <v>2012</v>
      </c>
      <c r="I274" s="185">
        <v>2013</v>
      </c>
      <c r="J274" s="185">
        <v>2014</v>
      </c>
      <c r="K274" s="185">
        <v>2015</v>
      </c>
    </row>
    <row r="275" spans="1:11" ht="12" customHeight="1" x14ac:dyDescent="0.25">
      <c r="A275" s="198" t="s">
        <v>18</v>
      </c>
      <c r="B275" s="373">
        <f>B263/B$271</f>
        <v>0.21635827715804176</v>
      </c>
      <c r="C275" s="373">
        <f t="shared" ref="C275:K275" si="18">C263/C$271</f>
        <v>0.22398825105276607</v>
      </c>
      <c r="D275" s="373">
        <f t="shared" si="18"/>
        <v>0.18961149417098724</v>
      </c>
      <c r="E275" s="373">
        <f t="shared" si="18"/>
        <v>0.18742549747292944</v>
      </c>
      <c r="F275" s="373">
        <f t="shared" si="18"/>
        <v>0.1911406230408163</v>
      </c>
      <c r="G275" s="373">
        <f t="shared" si="18"/>
        <v>0.18137731787009156</v>
      </c>
      <c r="H275" s="373">
        <f t="shared" si="18"/>
        <v>0.17507397134582156</v>
      </c>
      <c r="I275" s="373">
        <f t="shared" si="18"/>
        <v>0.17211014148099599</v>
      </c>
      <c r="J275" s="373">
        <f t="shared" si="18"/>
        <v>0.16895733355196574</v>
      </c>
      <c r="K275" s="373">
        <f t="shared" si="18"/>
        <v>0.16573449191195136</v>
      </c>
    </row>
    <row r="276" spans="1:11" ht="12" customHeight="1" x14ac:dyDescent="0.25">
      <c r="A276" s="172" t="s">
        <v>19</v>
      </c>
      <c r="B276" s="211">
        <f t="shared" ref="B276:K282" si="19">B264/B$271</f>
        <v>3.3226375248890855E-2</v>
      </c>
      <c r="C276" s="211">
        <f t="shared" si="19"/>
        <v>3.5013464127824669E-2</v>
      </c>
      <c r="D276" s="211">
        <f t="shared" si="19"/>
        <v>3.3605839556323666E-2</v>
      </c>
      <c r="E276" s="211">
        <f t="shared" si="19"/>
        <v>4.8699915792957092E-2</v>
      </c>
      <c r="F276" s="211">
        <f t="shared" si="19"/>
        <v>5.0953100455415852E-2</v>
      </c>
      <c r="G276" s="211">
        <f t="shared" si="19"/>
        <v>4.9944717851623625E-2</v>
      </c>
      <c r="H276" s="211">
        <f t="shared" si="19"/>
        <v>5.1072332654154382E-2</v>
      </c>
      <c r="I276" s="211">
        <f t="shared" si="19"/>
        <v>5.3231773289022108E-2</v>
      </c>
      <c r="J276" s="211">
        <f t="shared" si="19"/>
        <v>5.6015670087948527E-2</v>
      </c>
      <c r="K276" s="211">
        <f t="shared" si="19"/>
        <v>5.2702150642222285E-2</v>
      </c>
    </row>
    <row r="277" spans="1:11" ht="12" customHeight="1" x14ac:dyDescent="0.25">
      <c r="A277" s="198" t="s">
        <v>20</v>
      </c>
      <c r="B277" s="373">
        <f t="shared" si="19"/>
        <v>0.28589920490079174</v>
      </c>
      <c r="C277" s="373">
        <f t="shared" si="19"/>
        <v>0.21500173337188039</v>
      </c>
      <c r="D277" s="373">
        <f t="shared" si="19"/>
        <v>0.29639604951254711</v>
      </c>
      <c r="E277" s="373">
        <f t="shared" si="19"/>
        <v>0.29157328524083909</v>
      </c>
      <c r="F277" s="373">
        <f t="shared" si="19"/>
        <v>0.26406072277606624</v>
      </c>
      <c r="G277" s="373">
        <f t="shared" si="19"/>
        <v>0.26297253930034187</v>
      </c>
      <c r="H277" s="373">
        <f t="shared" si="19"/>
        <v>0.25780535658540288</v>
      </c>
      <c r="I277" s="373">
        <f t="shared" si="19"/>
        <v>0.25696139581901012</v>
      </c>
      <c r="J277" s="373">
        <f t="shared" si="19"/>
        <v>0.26034010062496982</v>
      </c>
      <c r="K277" s="373">
        <f t="shared" si="19"/>
        <v>0.2910519008972256</v>
      </c>
    </row>
    <row r="278" spans="1:11" ht="12" customHeight="1" x14ac:dyDescent="0.25">
      <c r="A278" s="172" t="s">
        <v>21</v>
      </c>
      <c r="B278" s="211">
        <f t="shared" si="19"/>
        <v>0.33647257232549815</v>
      </c>
      <c r="C278" s="211">
        <f t="shared" si="19"/>
        <v>0.36102013776701758</v>
      </c>
      <c r="D278" s="211">
        <f t="shared" si="19"/>
        <v>0.31184847697053419</v>
      </c>
      <c r="E278" s="211">
        <f t="shared" si="19"/>
        <v>0.34335361292026706</v>
      </c>
      <c r="F278" s="211">
        <f t="shared" si="19"/>
        <v>0.35586823175274074</v>
      </c>
      <c r="G278" s="211">
        <f t="shared" si="19"/>
        <v>0.35741424202898847</v>
      </c>
      <c r="H278" s="211">
        <f t="shared" si="19"/>
        <v>0.35814412863142736</v>
      </c>
      <c r="I278" s="211">
        <f t="shared" si="19"/>
        <v>0.36241592100425507</v>
      </c>
      <c r="J278" s="211">
        <f t="shared" si="19"/>
        <v>0.37631246009603087</v>
      </c>
      <c r="K278" s="211">
        <f t="shared" si="19"/>
        <v>0.40541874518301668</v>
      </c>
    </row>
    <row r="279" spans="1:11" ht="12" customHeight="1" x14ac:dyDescent="0.25">
      <c r="A279" s="198" t="s">
        <v>113</v>
      </c>
      <c r="B279" s="373">
        <f t="shared" si="19"/>
        <v>1.3681611021072607E-3</v>
      </c>
      <c r="C279" s="373">
        <f t="shared" si="19"/>
        <v>1.4485605934721779E-3</v>
      </c>
      <c r="D279" s="373">
        <f t="shared" si="19"/>
        <v>1.2696799455634146E-3</v>
      </c>
      <c r="E279" s="373">
        <f t="shared" si="19"/>
        <v>1.5230333941439482E-3</v>
      </c>
      <c r="F279" s="373">
        <f t="shared" si="19"/>
        <v>1.5211789075586365E-3</v>
      </c>
      <c r="G279" s="373">
        <f t="shared" si="19"/>
        <v>1.4453800398580117E-3</v>
      </c>
      <c r="H279" s="373">
        <f t="shared" si="19"/>
        <v>1.5447621738945592E-3</v>
      </c>
      <c r="I279" s="373">
        <f t="shared" si="19"/>
        <v>1.6442586612454091E-3</v>
      </c>
      <c r="J279" s="373">
        <f t="shared" si="19"/>
        <v>1.7160837626387334E-3</v>
      </c>
      <c r="K279" s="373">
        <f t="shared" si="19"/>
        <v>1.6731688304191757E-3</v>
      </c>
    </row>
    <row r="280" spans="1:11" ht="12" customHeight="1" x14ac:dyDescent="0.25">
      <c r="A280" s="172" t="s">
        <v>112</v>
      </c>
      <c r="B280" s="211">
        <f t="shared" si="19"/>
        <v>8.628489535289597E-3</v>
      </c>
      <c r="C280" s="211">
        <f t="shared" si="19"/>
        <v>8.9078530249980907E-3</v>
      </c>
      <c r="D280" s="211">
        <f t="shared" si="19"/>
        <v>8.4284623850436318E-3</v>
      </c>
      <c r="E280" s="211">
        <f t="shared" si="19"/>
        <v>9.8110705744452794E-3</v>
      </c>
      <c r="F280" s="211">
        <f t="shared" si="19"/>
        <v>1.0801190418498592E-2</v>
      </c>
      <c r="G280" s="211">
        <f t="shared" si="19"/>
        <v>9.7633402555454534E-3</v>
      </c>
      <c r="H280" s="211">
        <f t="shared" si="19"/>
        <v>1.1381282290476299E-2</v>
      </c>
      <c r="I280" s="211">
        <f t="shared" si="19"/>
        <v>1.1489163826247623E-2</v>
      </c>
      <c r="J280" s="211">
        <f t="shared" si="19"/>
        <v>1.6590723781389764E-2</v>
      </c>
      <c r="K280" s="211">
        <f t="shared" si="19"/>
        <v>1.1803103970036073E-2</v>
      </c>
    </row>
    <row r="281" spans="1:11" ht="12" customHeight="1" x14ac:dyDescent="0.25">
      <c r="A281" s="198" t="s">
        <v>22</v>
      </c>
      <c r="B281" s="373">
        <f t="shared" si="19"/>
        <v>6.6971731403510043E-5</v>
      </c>
      <c r="C281" s="373">
        <f t="shared" si="19"/>
        <v>1.1381150037656684E-4</v>
      </c>
      <c r="D281" s="373">
        <f t="shared" si="19"/>
        <v>1.7862960838925773E-4</v>
      </c>
      <c r="E281" s="373">
        <f t="shared" si="19"/>
        <v>2.1857099431453898E-4</v>
      </c>
      <c r="F281" s="373">
        <f t="shared" si="19"/>
        <v>1.7912499964066965E-4</v>
      </c>
      <c r="G281" s="373">
        <f t="shared" si="19"/>
        <v>1.3954799822011433E-4</v>
      </c>
      <c r="H281" s="373">
        <f t="shared" si="19"/>
        <v>1.7680069359940986E-4</v>
      </c>
      <c r="I281" s="373">
        <f t="shared" si="19"/>
        <v>1.978949138487547E-4</v>
      </c>
      <c r="J281" s="373">
        <f t="shared" si="19"/>
        <v>3.6771646119951556E-4</v>
      </c>
      <c r="K281" s="373">
        <f t="shared" si="19"/>
        <v>2.6509057090134101E-4</v>
      </c>
    </row>
    <row r="282" spans="1:11" ht="12" customHeight="1" x14ac:dyDescent="0.25">
      <c r="A282" s="375" t="s">
        <v>23</v>
      </c>
      <c r="B282" s="376">
        <f t="shared" si="19"/>
        <v>0.1179799479979772</v>
      </c>
      <c r="C282" s="376">
        <f t="shared" si="19"/>
        <v>0.15450618856166434</v>
      </c>
      <c r="D282" s="376">
        <f t="shared" si="19"/>
        <v>0.15866136785061155</v>
      </c>
      <c r="E282" s="376">
        <f t="shared" si="19"/>
        <v>0.11739501361010336</v>
      </c>
      <c r="F282" s="376">
        <f t="shared" si="19"/>
        <v>0.12547582764926291</v>
      </c>
      <c r="G282" s="376">
        <f t="shared" si="19"/>
        <v>0.13694291465533084</v>
      </c>
      <c r="H282" s="376">
        <f t="shared" si="19"/>
        <v>0.14480136562522372</v>
      </c>
      <c r="I282" s="376">
        <f t="shared" si="19"/>
        <v>0.14194945100537484</v>
      </c>
      <c r="J282" s="376">
        <f t="shared" si="19"/>
        <v>0.11969991163385715</v>
      </c>
      <c r="K282" s="376">
        <f t="shared" si="19"/>
        <v>7.1351347994227446E-2</v>
      </c>
    </row>
    <row r="283" spans="1:11" ht="12" customHeight="1" thickBot="1" x14ac:dyDescent="0.3">
      <c r="A283" s="374"/>
      <c r="B283" s="374"/>
      <c r="C283" s="374"/>
      <c r="D283" s="374"/>
      <c r="E283" s="374"/>
      <c r="F283" s="374"/>
      <c r="G283" s="374"/>
      <c r="H283" s="374"/>
      <c r="I283" s="374"/>
      <c r="J283" s="374"/>
      <c r="K283" s="374"/>
    </row>
  </sheetData>
  <pageMargins left="0.51181102362204722" right="0.51181102362204722" top="1.1397058823529411" bottom="0.72303921568627449" header="0.31496062992125984" footer="0.31496062992125984"/>
  <pageSetup orientation="portrait" r:id="rId1"/>
  <headerFooter>
    <oddHeader>&amp;R&amp;G</oddHeader>
    <oddFooter>&amp;R
&amp;"-,Negrita"&amp;K04-042Balance Energético Colombiano&amp;"-,Normal" &amp;14 2015&amp;11               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D9F8ADBF84EC46AC74FDAED6AEF123" ma:contentTypeVersion="2" ma:contentTypeDescription="Crear nuevo documento." ma:contentTypeScope="" ma:versionID="3115186ea60a86f9152503783c9b54c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1612BB1-CD28-445D-BD24-E7C1518BAA13}"/>
</file>

<file path=customXml/itemProps2.xml><?xml version="1.0" encoding="utf-8"?>
<ds:datastoreItem xmlns:ds="http://schemas.openxmlformats.org/officeDocument/2006/customXml" ds:itemID="{9AE65000-9B24-49E3-B93A-6980AA77C962}"/>
</file>

<file path=customXml/itemProps3.xml><?xml version="1.0" encoding="utf-8"?>
<ds:datastoreItem xmlns:ds="http://schemas.openxmlformats.org/officeDocument/2006/customXml" ds:itemID="{05C1266C-67D7-41E8-97BC-864527626B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22</vt:i4>
      </vt:variant>
      <vt:variant>
        <vt:lpstr>Gráficos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31" baseType="lpstr">
      <vt:lpstr>Fuentes información2006-2015</vt:lpstr>
      <vt:lpstr>BECO_Consulta Ver.02</vt:lpstr>
      <vt:lpstr>BECO_Energéticos Ver.02</vt:lpstr>
      <vt:lpstr>BECO_Datos</vt:lpstr>
      <vt:lpstr>Bases de Cálculo</vt:lpstr>
      <vt:lpstr>BECO_Fuentes</vt:lpstr>
      <vt:lpstr>BECO_Resultados</vt:lpstr>
      <vt:lpstr>Hoja1</vt:lpstr>
      <vt:lpstr>Cap_02</vt:lpstr>
      <vt:lpstr>Cap_03</vt:lpstr>
      <vt:lpstr>Cap_04</vt:lpstr>
      <vt:lpstr>Cap_05</vt:lpstr>
      <vt:lpstr>Cap_06</vt:lpstr>
      <vt:lpstr>Indicadores Corcheau</vt:lpstr>
      <vt:lpstr>Reporte OLADE</vt:lpstr>
      <vt:lpstr>Base OLADE</vt:lpstr>
      <vt:lpstr>BECO_Template</vt:lpstr>
      <vt:lpstr>Documento</vt:lpstr>
      <vt:lpstr>Hoja3</vt:lpstr>
      <vt:lpstr>DANE</vt:lpstr>
      <vt:lpstr>BEN</vt:lpstr>
      <vt:lpstr>Comparaciones</vt:lpstr>
      <vt:lpstr>Gráfico (1)</vt:lpstr>
      <vt:lpstr>Gráfico (2)</vt:lpstr>
      <vt:lpstr>Gráfico (3)</vt:lpstr>
      <vt:lpstr>Gráfico (4)</vt:lpstr>
      <vt:lpstr>Gráfico (5)</vt:lpstr>
      <vt:lpstr>Gráfico (6)</vt:lpstr>
      <vt:lpstr>Gráfico (7)</vt:lpstr>
      <vt:lpstr>'Base OLADE'!Área_de_impresión</vt:lpstr>
      <vt:lpstr>'Reporte OLADE'!Área_de_impresión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Andres de Avila</dc:creator>
  <cp:lastModifiedBy>Carolina Sanchez</cp:lastModifiedBy>
  <cp:lastPrinted>2016-08-31T19:19:03Z</cp:lastPrinted>
  <dcterms:created xsi:type="dcterms:W3CDTF">2015-06-03T19:52:19Z</dcterms:created>
  <dcterms:modified xsi:type="dcterms:W3CDTF">2016-09-19T16:44:32Z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0x0101008ED9F8ADBF84EC46AC74FDAED6AEF123</vt:lpwstr>
  </property>
</Properties>
</file>